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drawings/drawing6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G:\0. 임선영컴퓨터\7. 예산\2019년 예산\2019년 2차 추경\"/>
    </mc:Choice>
  </mc:AlternateContent>
  <bookViews>
    <workbookView xWindow="0" yWindow="0" windowWidth="9570" windowHeight="2655" tabRatio="830" firstSheet="17" activeTab="27"/>
  </bookViews>
  <sheets>
    <sheet name="표지" sheetId="34" r:id="rId1"/>
    <sheet name="목차" sheetId="50" r:id="rId2"/>
    <sheet name="간지1(예산총칙)" sheetId="36" r:id="rId3"/>
    <sheet name="예산총칙" sheetId="37" r:id="rId4"/>
    <sheet name="간지2(세입세출예산안)" sheetId="40" r:id="rId5"/>
    <sheet name="예 산 규 모1" sheetId="28" r:id="rId6"/>
    <sheet name="세입·세출예산 총괄표(성질별)2" sheetId="32" r:id="rId7"/>
    <sheet name="세입 세부내역서(성질별)3" sheetId="46" r:id="rId8"/>
    <sheet name="세출 세부내역서(성질별)4" sheetId="47" r:id="rId9"/>
    <sheet name="세입·세출예산 총괄표(조직별)5" sheetId="30" r:id="rId10"/>
    <sheet name="세입·세출예산 세부 총괄표(조직별)6" sheetId="38" r:id="rId11"/>
    <sheet name="세입 세부내역서(조직별)7" sheetId="29" r:id="rId12"/>
    <sheet name="세출 세부내역서(조직별)8" sheetId="48" r:id="rId13"/>
    <sheet name="간지3(세입예산 사업내역서)" sheetId="27" r:id="rId14"/>
    <sheet name="예산세입(사무국)" sheetId="2" r:id="rId15"/>
    <sheet name="예산세입(마두)" sheetId="4" r:id="rId16"/>
    <sheet name="예산세입(진로)" sheetId="6" r:id="rId17"/>
    <sheet name="예산세입(성사)" sheetId="8" r:id="rId18"/>
    <sheet name="예산세입(탄현)" sheetId="10" r:id="rId19"/>
    <sheet name="예산세입(주교)" sheetId="12" r:id="rId20"/>
    <sheet name="예산세입(일산서구)" sheetId="14" r:id="rId21"/>
    <sheet name="예산세입(토당)" sheetId="16" r:id="rId22"/>
    <sheet name="예산세입(상담)" sheetId="18" r:id="rId23"/>
    <sheet name="예산세입(화정)" sheetId="20" r:id="rId24"/>
    <sheet name="예산세입(백마)" sheetId="22" r:id="rId25"/>
    <sheet name="예산세입(능곡)" sheetId="24" r:id="rId26"/>
    <sheet name="간지4(세출예산 사업내역서)" sheetId="44" r:id="rId27"/>
    <sheet name="예산세출(사무국)" sheetId="45" r:id="rId28"/>
    <sheet name="예산세출(마두)" sheetId="5" r:id="rId29"/>
    <sheet name="예산세출(진로)" sheetId="7" r:id="rId30"/>
    <sheet name="예산세출(성사)" sheetId="9" r:id="rId31"/>
    <sheet name="예산세출(탄현)" sheetId="11" r:id="rId32"/>
    <sheet name="예산세출(주교)" sheetId="13" r:id="rId33"/>
    <sheet name="예산세출(일산서구)" sheetId="15" r:id="rId34"/>
    <sheet name="예산세출(토당)" sheetId="17" r:id="rId35"/>
    <sheet name="예산세출(상담)" sheetId="19" r:id="rId36"/>
    <sheet name="예산세출(화정)" sheetId="42" r:id="rId37"/>
    <sheet name="예산세출(백마)" sheetId="23" r:id="rId38"/>
    <sheet name="예산세출(능곡)" sheetId="25" r:id="rId39"/>
  </sheets>
  <externalReferences>
    <externalReference r:id="rId40"/>
    <externalReference r:id="rId41"/>
  </externalReferences>
  <definedNames>
    <definedName name="_xlnm.Print_Area" localSheetId="2">'간지1(예산총칙)'!$A$1:$M$26</definedName>
    <definedName name="_xlnm.Print_Area" localSheetId="4">'간지2(세입세출예산안)'!$A$1:$M$26</definedName>
    <definedName name="_xlnm.Print_Area" localSheetId="13">'간지3(세입예산 사업내역서)'!$A$1:$M$26</definedName>
    <definedName name="_xlnm.Print_Area" localSheetId="26">'간지4(세출예산 사업내역서)'!$A$1:$M$26</definedName>
    <definedName name="_xlnm.Print_Area" localSheetId="1">목차!$A$1:$D$50</definedName>
    <definedName name="_xlnm.Print_Area" localSheetId="7">'세입 세부내역서(성질별)3'!$A$1:$J$33</definedName>
    <definedName name="_xlnm.Print_Area" localSheetId="11">'세입 세부내역서(조직별)7'!$A$1:$G$99</definedName>
    <definedName name="_xlnm.Print_Area" localSheetId="10">'세입·세출예산 세부 총괄표(조직별)6'!$A$1:$N$133</definedName>
    <definedName name="_xlnm.Print_Area" localSheetId="6">'세입·세출예산 총괄표(성질별)2'!$A$1:$N$25</definedName>
    <definedName name="_xlnm.Print_Area" localSheetId="9">'세입·세출예산 총괄표(조직별)5'!$A$1:$Q$18</definedName>
    <definedName name="_xlnm.Print_Area" localSheetId="8">'세출 세부내역서(성질별)4'!$A$1:$I$94</definedName>
    <definedName name="_xlnm.Print_Area" localSheetId="12">'세출 세부내역서(조직별)8'!$A$1:$G$134</definedName>
    <definedName name="_xlnm.Print_Area" localSheetId="5">'예 산 규 모1'!$A$1:$G$8</definedName>
    <definedName name="_xlnm.Print_Area" localSheetId="25">'예산세입(능곡)'!$A$1:$S$26</definedName>
    <definedName name="_xlnm.Print_Area" localSheetId="15">'예산세입(마두)'!$A$1:$S$94</definedName>
    <definedName name="_xlnm.Print_Area" localSheetId="24">'예산세입(백마)'!$A$1:$S$27</definedName>
    <definedName name="_xlnm.Print_Area" localSheetId="14">'예산세입(사무국)'!$A$1:$S$34</definedName>
    <definedName name="_xlnm.Print_Area" localSheetId="22">'예산세입(상담)'!$A$1:$S$45</definedName>
    <definedName name="_xlnm.Print_Area" localSheetId="17">'예산세입(성사)'!$A$1:$S$52</definedName>
    <definedName name="_xlnm.Print_Area" localSheetId="20">'예산세입(일산서구)'!$A$1:$S$80</definedName>
    <definedName name="_xlnm.Print_Area" localSheetId="19">'예산세입(주교)'!$A$1:$S$28</definedName>
    <definedName name="_xlnm.Print_Area" localSheetId="16">'예산세입(진로)'!$A$1:$S$34</definedName>
    <definedName name="_xlnm.Print_Area" localSheetId="18">'예산세입(탄현)'!$A$1:$S$53</definedName>
    <definedName name="_xlnm.Print_Area" localSheetId="21">'예산세입(토당)'!$A$1:$S$109</definedName>
    <definedName name="_xlnm.Print_Area" localSheetId="23">'예산세입(화정)'!$A$1:$S$38</definedName>
    <definedName name="_xlnm.Print_Area" localSheetId="38">'예산세출(능곡)'!$A$1:$S$106</definedName>
    <definedName name="_xlnm.Print_Area" localSheetId="28">'예산세출(마두)'!$A$1:$S$347</definedName>
    <definedName name="_xlnm.Print_Area" localSheetId="37">'예산세출(백마)'!$A$1:$S$123</definedName>
    <definedName name="_xlnm.Print_Area" localSheetId="27">'예산세출(사무국)'!$A$1:$S$380</definedName>
    <definedName name="_xlnm.Print_Area" localSheetId="35">'예산세출(상담)'!$A$1:$S$234</definedName>
    <definedName name="_xlnm.Print_Area" localSheetId="30">'예산세출(성사)'!$A$1:$S$323</definedName>
    <definedName name="_xlnm.Print_Area" localSheetId="33">'예산세출(일산서구)'!$A$1:$S$375</definedName>
    <definedName name="_xlnm.Print_Area" localSheetId="32">'예산세출(주교)'!$A$1:$S$99</definedName>
    <definedName name="_xlnm.Print_Area" localSheetId="29">'예산세출(진로)'!$A$1:$S$195</definedName>
    <definedName name="_xlnm.Print_Area" localSheetId="31">'예산세출(탄현)'!$A$1:$S$204</definedName>
    <definedName name="_xlnm.Print_Area" localSheetId="34">'예산세출(토당)'!$A$1:$S$459</definedName>
    <definedName name="_xlnm.Print_Area" localSheetId="36">'예산세출(화정)'!$A$1:$S$188</definedName>
    <definedName name="_xlnm.Print_Area" localSheetId="3">예산총칙!$A$1:$E$106</definedName>
    <definedName name="_xlnm.Print_Area" localSheetId="0">표지!$A$1:$AA$53</definedName>
    <definedName name="_xlnm.Print_Titles" localSheetId="7">'세입 세부내역서(성질별)3'!$3:$4</definedName>
    <definedName name="_xlnm.Print_Titles" localSheetId="11">'세입 세부내역서(조직별)7'!$4:$6</definedName>
    <definedName name="_xlnm.Print_Titles" localSheetId="10">'세입·세출예산 세부 총괄표(조직별)6'!$3:$5</definedName>
    <definedName name="_xlnm.Print_Titles" localSheetId="6">'세입·세출예산 총괄표(성질별)2'!$3:$5</definedName>
    <definedName name="_xlnm.Print_Titles" localSheetId="9">'세입·세출예산 총괄표(조직별)5'!$4:$5</definedName>
    <definedName name="_xlnm.Print_Titles" localSheetId="8">'세출 세부내역서(성질별)4'!$3:$4</definedName>
    <definedName name="_xlnm.Print_Titles" localSheetId="12">'세출 세부내역서(조직별)8'!$4:$6</definedName>
    <definedName name="_xlnm.Print_Titles" localSheetId="25">'예산세입(능곡)'!$3:$4</definedName>
    <definedName name="_xlnm.Print_Titles" localSheetId="15">'예산세입(마두)'!$3:$4</definedName>
    <definedName name="_xlnm.Print_Titles" localSheetId="24">'예산세입(백마)'!$3:$4</definedName>
    <definedName name="_xlnm.Print_Titles" localSheetId="14">'예산세입(사무국)'!$3:$4</definedName>
    <definedName name="_xlnm.Print_Titles" localSheetId="22">'예산세입(상담)'!$3:$4</definedName>
    <definedName name="_xlnm.Print_Titles" localSheetId="17">'예산세입(성사)'!$3:$4</definedName>
    <definedName name="_xlnm.Print_Titles" localSheetId="20">'예산세입(일산서구)'!$3:$4</definedName>
    <definedName name="_xlnm.Print_Titles" localSheetId="19">'예산세입(주교)'!$3:$4</definedName>
    <definedName name="_xlnm.Print_Titles" localSheetId="16">'예산세입(진로)'!$3:$4</definedName>
    <definedName name="_xlnm.Print_Titles" localSheetId="18">'예산세입(탄현)'!$3:$4</definedName>
    <definedName name="_xlnm.Print_Titles" localSheetId="21">'예산세입(토당)'!$3:$4</definedName>
    <definedName name="_xlnm.Print_Titles" localSheetId="38">'예산세출(능곡)'!$3:$4</definedName>
    <definedName name="_xlnm.Print_Titles" localSheetId="28">'예산세출(마두)'!$3:$4</definedName>
    <definedName name="_xlnm.Print_Titles" localSheetId="37">'예산세출(백마)'!$3:$4</definedName>
    <definedName name="_xlnm.Print_Titles" localSheetId="27">'예산세출(사무국)'!$3:$4</definedName>
    <definedName name="_xlnm.Print_Titles" localSheetId="35">'예산세출(상담)'!$3:$4</definedName>
    <definedName name="_xlnm.Print_Titles" localSheetId="30">'예산세출(성사)'!$3:$4</definedName>
    <definedName name="_xlnm.Print_Titles" localSheetId="33">'예산세출(일산서구)'!$3:$4</definedName>
    <definedName name="_xlnm.Print_Titles" localSheetId="32">'예산세출(주교)'!$3:$4</definedName>
    <definedName name="_xlnm.Print_Titles" localSheetId="29">'예산세출(진로)'!$3:$4</definedName>
    <definedName name="_xlnm.Print_Titles" localSheetId="31">'예산세출(탄현)'!$3:$4</definedName>
    <definedName name="_xlnm.Print_Titles" localSheetId="34">'예산세출(토당)'!$3:$4</definedName>
    <definedName name="_xlnm.Print_Titles" localSheetId="36">'예산세출(화정)'!$3:$4</definedName>
    <definedName name="은행코드" localSheetId="4">'[1]추산계좌(2분기)'!#REF!</definedName>
    <definedName name="은행코드" localSheetId="26">'[1]추산계좌(2분기)'!#REF!</definedName>
    <definedName name="은행코드" localSheetId="1">'[1]추산계좌(2분기)'!#REF!</definedName>
    <definedName name="은행코드" localSheetId="7">'[1]추산계좌(2분기)'!#REF!</definedName>
    <definedName name="은행코드" localSheetId="8">'[1]추산계좌(2분기)'!#REF!</definedName>
    <definedName name="은행코드" localSheetId="27">'[1]추산계좌(2분기)'!#REF!</definedName>
    <definedName name="은행코드" localSheetId="36">'[1]추산계좌(2분기)'!#REF!</definedName>
    <definedName name="은행코드">'[1]추산계좌(2분기)'!#REF!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89" i="45" l="1"/>
  <c r="O188" i="45"/>
  <c r="O194" i="45"/>
  <c r="O193" i="45"/>
  <c r="D55" i="37" l="1"/>
  <c r="F44" i="47"/>
  <c r="N44" i="47" s="1"/>
  <c r="F40" i="47"/>
  <c r="N40" i="47" s="1"/>
  <c r="B47" i="48"/>
  <c r="P131" i="9"/>
  <c r="P138" i="19"/>
  <c r="G44" i="47"/>
  <c r="N56" i="47"/>
  <c r="N57" i="47"/>
  <c r="N58" i="47"/>
  <c r="N59" i="47"/>
  <c r="N60" i="47"/>
  <c r="N61" i="47"/>
  <c r="N63" i="47"/>
  <c r="N64" i="47"/>
  <c r="N65" i="47"/>
  <c r="N66" i="47"/>
  <c r="N67" i="47"/>
  <c r="N68" i="47"/>
  <c r="N69" i="47"/>
  <c r="N55" i="47"/>
  <c r="N19" i="47"/>
  <c r="N20" i="47"/>
  <c r="N21" i="47"/>
  <c r="N22" i="47"/>
  <c r="N23" i="47"/>
  <c r="N24" i="47"/>
  <c r="N26" i="47"/>
  <c r="N27" i="47"/>
  <c r="N28" i="47"/>
  <c r="N29" i="47"/>
  <c r="N30" i="47"/>
  <c r="N32" i="47"/>
  <c r="N33" i="47"/>
  <c r="N34" i="47"/>
  <c r="N35" i="47"/>
  <c r="N36" i="47"/>
  <c r="N37" i="47"/>
  <c r="N41" i="47"/>
  <c r="N42" i="47"/>
  <c r="N45" i="47"/>
  <c r="N46" i="47"/>
  <c r="N47" i="47"/>
  <c r="N15" i="47"/>
  <c r="X31" i="25" l="1"/>
  <c r="W51" i="13"/>
  <c r="W81" i="42"/>
  <c r="X103" i="19"/>
  <c r="U84" i="19"/>
  <c r="Y64" i="7"/>
  <c r="X13" i="11"/>
  <c r="W13" i="11"/>
  <c r="X14" i="11"/>
  <c r="W14" i="11"/>
  <c r="V25" i="11"/>
  <c r="V22" i="11"/>
  <c r="V23" i="11"/>
  <c r="V21" i="11"/>
  <c r="V20" i="11"/>
  <c r="V16" i="11"/>
  <c r="V18" i="11"/>
  <c r="V15" i="11"/>
  <c r="V14" i="11"/>
  <c r="V13" i="11"/>
  <c r="V14" i="9"/>
  <c r="V13" i="9"/>
  <c r="V12" i="9"/>
  <c r="V15" i="17"/>
  <c r="V14" i="17"/>
  <c r="V13" i="17"/>
  <c r="V12" i="17"/>
  <c r="X14" i="15"/>
  <c r="V20" i="15"/>
  <c r="V16" i="15"/>
  <c r="V15" i="15"/>
  <c r="V14" i="15"/>
  <c r="V13" i="15"/>
  <c r="V12" i="15"/>
  <c r="X13" i="5"/>
  <c r="V21" i="5"/>
  <c r="V16" i="5"/>
  <c r="V15" i="5"/>
  <c r="V14" i="5"/>
  <c r="V13" i="5"/>
  <c r="V12" i="5"/>
  <c r="W15" i="45"/>
  <c r="W14" i="45"/>
  <c r="W12" i="45"/>
  <c r="U16" i="32" l="1"/>
  <c r="U17" i="32"/>
  <c r="U18" i="32"/>
  <c r="U15" i="32"/>
  <c r="T16" i="32"/>
  <c r="T17" i="32"/>
  <c r="T18" i="32"/>
  <c r="T15" i="32"/>
  <c r="C17" i="28"/>
  <c r="C13" i="28"/>
  <c r="C14" i="28"/>
  <c r="C15" i="28"/>
  <c r="C12" i="28"/>
  <c r="B17" i="28"/>
  <c r="B15" i="28"/>
  <c r="B13" i="28"/>
  <c r="B12" i="28"/>
  <c r="B8" i="28" l="1"/>
  <c r="V10" i="38" l="1"/>
  <c r="V11" i="38"/>
  <c r="V12" i="38"/>
  <c r="V13" i="38"/>
  <c r="V14" i="38"/>
  <c r="V15" i="38"/>
  <c r="V16" i="38"/>
  <c r="V17" i="38"/>
  <c r="V18" i="38"/>
  <c r="V19" i="38"/>
  <c r="V20" i="38"/>
  <c r="V9" i="38"/>
  <c r="W16" i="38"/>
  <c r="W21" i="38"/>
  <c r="K22" i="48"/>
  <c r="V21" i="38" l="1"/>
  <c r="B55" i="48"/>
  <c r="B43" i="48"/>
  <c r="G71" i="47" l="1"/>
  <c r="F71" i="47"/>
  <c r="G58" i="47"/>
  <c r="F58" i="47"/>
  <c r="P76" i="23"/>
  <c r="P156" i="19"/>
  <c r="P155" i="19"/>
  <c r="B12" i="48"/>
  <c r="D12" i="48"/>
  <c r="B15" i="48"/>
  <c r="D15" i="48"/>
  <c r="B18" i="48"/>
  <c r="D18" i="48"/>
  <c r="F18" i="48"/>
  <c r="G18" i="48" s="1"/>
  <c r="B19" i="48"/>
  <c r="D19" i="48"/>
  <c r="F19" i="48" s="1"/>
  <c r="G19" i="48" s="1"/>
  <c r="B21" i="48"/>
  <c r="D21" i="48"/>
  <c r="B25" i="48"/>
  <c r="D25" i="48"/>
  <c r="B28" i="48"/>
  <c r="D28" i="48"/>
  <c r="B31" i="48"/>
  <c r="D31" i="48"/>
  <c r="B32" i="48"/>
  <c r="D32" i="48"/>
  <c r="B34" i="48"/>
  <c r="D34" i="48"/>
  <c r="B40" i="48"/>
  <c r="D40" i="48"/>
  <c r="D43" i="48"/>
  <c r="B44" i="48"/>
  <c r="D44" i="48"/>
  <c r="B46" i="48"/>
  <c r="D46" i="48"/>
  <c r="B50" i="48"/>
  <c r="D50" i="48"/>
  <c r="D55" i="48"/>
  <c r="B57" i="48"/>
  <c r="D57" i="48"/>
  <c r="D56" i="48" s="1"/>
  <c r="D61" i="48"/>
  <c r="B65" i="48"/>
  <c r="D65" i="48"/>
  <c r="F65" i="48" s="1"/>
  <c r="G65" i="48" s="1"/>
  <c r="F66" i="48"/>
  <c r="B67" i="48"/>
  <c r="D67" i="48"/>
  <c r="B69" i="48"/>
  <c r="F69" i="48" s="1"/>
  <c r="G69" i="48" s="1"/>
  <c r="B70" i="48"/>
  <c r="D70" i="48"/>
  <c r="B71" i="48"/>
  <c r="D71" i="48"/>
  <c r="B79" i="48"/>
  <c r="D79" i="48"/>
  <c r="B80" i="48"/>
  <c r="D80" i="48"/>
  <c r="L82" i="48"/>
  <c r="M82" i="48" s="1"/>
  <c r="M87" i="48" s="1"/>
  <c r="L83" i="48"/>
  <c r="L84" i="48"/>
  <c r="M84" i="48" s="1"/>
  <c r="M88" i="48" s="1"/>
  <c r="B85" i="48"/>
  <c r="D85" i="48"/>
  <c r="L85" i="48"/>
  <c r="L89" i="48" s="1"/>
  <c r="L88" i="48"/>
  <c r="B90" i="48"/>
  <c r="D90" i="48"/>
  <c r="B91" i="48"/>
  <c r="D91" i="48"/>
  <c r="B92" i="48"/>
  <c r="D92" i="48"/>
  <c r="B98" i="48"/>
  <c r="D98" i="48"/>
  <c r="B106" i="48"/>
  <c r="D106" i="48"/>
  <c r="B109" i="48"/>
  <c r="D109" i="48"/>
  <c r="F109" i="48" s="1"/>
  <c r="G109" i="48" s="1"/>
  <c r="B110" i="48"/>
  <c r="D110" i="48"/>
  <c r="B112" i="48"/>
  <c r="D112" i="48"/>
  <c r="D113" i="48"/>
  <c r="D118" i="48"/>
  <c r="B120" i="48"/>
  <c r="D120" i="48"/>
  <c r="F120" i="48" s="1"/>
  <c r="G120" i="48" s="1"/>
  <c r="D122" i="48"/>
  <c r="B123" i="48"/>
  <c r="D123" i="48"/>
  <c r="B126" i="48"/>
  <c r="D126" i="48"/>
  <c r="B127" i="48"/>
  <c r="D127" i="48"/>
  <c r="B129" i="48"/>
  <c r="D129" i="48"/>
  <c r="D131" i="48"/>
  <c r="D132" i="48"/>
  <c r="D133" i="48"/>
  <c r="D134" i="48"/>
  <c r="D136" i="48"/>
  <c r="B137" i="48"/>
  <c r="F12" i="48" l="1"/>
  <c r="G12" i="48" s="1"/>
  <c r="F92" i="48"/>
  <c r="G92" i="48" s="1"/>
  <c r="F55" i="48"/>
  <c r="G55" i="48" s="1"/>
  <c r="F98" i="48"/>
  <c r="G98" i="48" s="1"/>
  <c r="F67" i="48"/>
  <c r="G67" i="48" s="1"/>
  <c r="F126" i="48"/>
  <c r="G126" i="48" s="1"/>
  <c r="F127" i="48"/>
  <c r="G127" i="48" s="1"/>
  <c r="F70" i="48"/>
  <c r="G70" i="48" s="1"/>
  <c r="F106" i="48"/>
  <c r="F80" i="48"/>
  <c r="G80" i="48" s="1"/>
  <c r="F129" i="48"/>
  <c r="G129" i="48" s="1"/>
  <c r="F123" i="48"/>
  <c r="G123" i="48" s="1"/>
  <c r="M85" i="48"/>
  <c r="M89" i="48" s="1"/>
  <c r="M83" i="48"/>
  <c r="I6" i="38"/>
  <c r="F46" i="48"/>
  <c r="G46" i="48" s="1"/>
  <c r="F40" i="48"/>
  <c r="G40" i="48" s="1"/>
  <c r="F90" i="48"/>
  <c r="G90" i="48" s="1"/>
  <c r="J21" i="48"/>
  <c r="L21" i="48" s="1"/>
  <c r="F57" i="48"/>
  <c r="D130" i="48"/>
  <c r="F91" i="48"/>
  <c r="G91" i="48" s="1"/>
  <c r="F79" i="48"/>
  <c r="G79" i="48" s="1"/>
  <c r="F112" i="48"/>
  <c r="G112" i="48" s="1"/>
  <c r="F110" i="48"/>
  <c r="G110" i="48" s="1"/>
  <c r="L87" i="48"/>
  <c r="F85" i="48"/>
  <c r="G85" i="48" s="1"/>
  <c r="F71" i="48"/>
  <c r="G71" i="48" s="1"/>
  <c r="F44" i="48"/>
  <c r="G44" i="48" s="1"/>
  <c r="M15" i="48"/>
  <c r="F43" i="48"/>
  <c r="G43" i="48" s="1"/>
  <c r="M18" i="48"/>
  <c r="M19" i="48"/>
  <c r="M12" i="48"/>
  <c r="J15" i="48"/>
  <c r="L15" i="48" s="1"/>
  <c r="F50" i="48"/>
  <c r="G50" i="48" s="1"/>
  <c r="J18" i="48"/>
  <c r="L18" i="48" s="1"/>
  <c r="J12" i="48"/>
  <c r="L12" i="48" s="1"/>
  <c r="F21" i="48"/>
  <c r="G21" i="48" s="1"/>
  <c r="M21" i="48"/>
  <c r="J19" i="48"/>
  <c r="L19" i="48" s="1"/>
  <c r="F31" i="48"/>
  <c r="G31" i="48" s="1"/>
  <c r="F25" i="48"/>
  <c r="G25" i="48" s="1"/>
  <c r="F15" i="48"/>
  <c r="G15" i="48" s="1"/>
  <c r="F34" i="48"/>
  <c r="G34" i="48" s="1"/>
  <c r="F32" i="48"/>
  <c r="G32" i="48" s="1"/>
  <c r="F28" i="48"/>
  <c r="G28" i="48" s="1"/>
  <c r="G41" i="47"/>
  <c r="X32" i="13"/>
  <c r="X31" i="13"/>
  <c r="X30" i="13"/>
  <c r="X29" i="13"/>
  <c r="X28" i="13"/>
  <c r="X27" i="13"/>
  <c r="X26" i="13"/>
  <c r="X25" i="13"/>
  <c r="X24" i="13"/>
  <c r="X23" i="13"/>
  <c r="X22" i="13"/>
  <c r="X21" i="13"/>
  <c r="X20" i="13"/>
  <c r="X19" i="13"/>
  <c r="X18" i="13"/>
  <c r="X17" i="13"/>
  <c r="X16" i="13"/>
  <c r="X15" i="13"/>
  <c r="X14" i="13"/>
  <c r="X26" i="7"/>
  <c r="X25" i="7"/>
  <c r="X24" i="7"/>
  <c r="X23" i="7"/>
  <c r="X22" i="7"/>
  <c r="X21" i="7"/>
  <c r="X20" i="7"/>
  <c r="X19" i="7"/>
  <c r="X18" i="7"/>
  <c r="X17" i="7"/>
  <c r="X16" i="7"/>
  <c r="X15" i="7"/>
  <c r="X14" i="7"/>
  <c r="X13" i="7"/>
  <c r="X12" i="7"/>
  <c r="X11" i="7"/>
  <c r="X10" i="7"/>
  <c r="X9" i="7"/>
  <c r="X8" i="7"/>
  <c r="Q15" i="7"/>
  <c r="P15" i="7"/>
  <c r="G86" i="47"/>
  <c r="H58" i="47"/>
  <c r="K58" i="47" s="1"/>
  <c r="H71" i="47"/>
  <c r="O21" i="48" l="1"/>
  <c r="P21" i="48" s="1"/>
  <c r="O15" i="48"/>
  <c r="P15" i="48" s="1"/>
  <c r="G57" i="48"/>
  <c r="O19" i="48"/>
  <c r="P19" i="48" s="1"/>
  <c r="O12" i="48"/>
  <c r="P12" i="48" s="1"/>
  <c r="O18" i="48"/>
  <c r="P18" i="48" s="1"/>
  <c r="I58" i="47"/>
  <c r="L94" i="47"/>
  <c r="H19" i="46"/>
  <c r="H33" i="46"/>
  <c r="H32" i="46" s="1"/>
  <c r="H31" i="46" s="1"/>
  <c r="H30" i="46" s="1"/>
  <c r="G33" i="46"/>
  <c r="G32" i="46" s="1"/>
  <c r="G31" i="46" s="1"/>
  <c r="G30" i="46" s="1"/>
  <c r="H28" i="46" l="1"/>
  <c r="I26" i="46"/>
  <c r="J26" i="46" s="1"/>
  <c r="H24" i="46"/>
  <c r="G22" i="46"/>
  <c r="G21" i="46" l="1"/>
  <c r="G19" i="46" s="1"/>
  <c r="H27" i="46"/>
  <c r="H23" i="46" s="1"/>
  <c r="G27" i="46"/>
  <c r="G25" i="46"/>
  <c r="I25" i="46" l="1"/>
  <c r="J25" i="46" s="1"/>
  <c r="G24" i="46"/>
  <c r="G23" i="46" s="1"/>
  <c r="I29" i="46"/>
  <c r="G28" i="46"/>
  <c r="I28" i="46" s="1"/>
  <c r="I27" i="46"/>
  <c r="J27" i="46" s="1"/>
  <c r="H18" i="46" l="1"/>
  <c r="H17" i="46" s="1"/>
  <c r="H16" i="46" s="1"/>
  <c r="G18" i="46"/>
  <c r="G17" i="46" s="1"/>
  <c r="G16" i="46" s="1"/>
  <c r="H15" i="46"/>
  <c r="H14" i="46" s="1"/>
  <c r="G15" i="46"/>
  <c r="G14" i="46" s="1"/>
  <c r="H13" i="46"/>
  <c r="G13" i="46"/>
  <c r="H12" i="46"/>
  <c r="G12" i="46"/>
  <c r="H10" i="46"/>
  <c r="G10" i="46"/>
  <c r="I33" i="46"/>
  <c r="J33" i="46" s="1"/>
  <c r="I32" i="46"/>
  <c r="J32" i="46" s="1"/>
  <c r="I31" i="46"/>
  <c r="J31" i="46" s="1"/>
  <c r="I30" i="46"/>
  <c r="J30" i="46" s="1"/>
  <c r="I24" i="46"/>
  <c r="J24" i="46" s="1"/>
  <c r="I23" i="46"/>
  <c r="J23" i="46" s="1"/>
  <c r="I22" i="46"/>
  <c r="J22" i="46" s="1"/>
  <c r="I21" i="46"/>
  <c r="J21" i="46" s="1"/>
  <c r="I19" i="46"/>
  <c r="J19" i="46" s="1"/>
  <c r="H9" i="46"/>
  <c r="G9" i="46"/>
  <c r="G8" i="46" l="1"/>
  <c r="H8" i="46"/>
  <c r="H11" i="46"/>
  <c r="I14" i="46"/>
  <c r="J14" i="46" s="1"/>
  <c r="I16" i="46"/>
  <c r="J16" i="46" s="1"/>
  <c r="H6" i="46"/>
  <c r="H5" i="46" s="1"/>
  <c r="H7" i="46"/>
  <c r="I8" i="46"/>
  <c r="J8" i="46" s="1"/>
  <c r="I17" i="46"/>
  <c r="J17" i="46" s="1"/>
  <c r="G11" i="46"/>
  <c r="I11" i="46" s="1"/>
  <c r="J11" i="46" s="1"/>
  <c r="I9" i="46"/>
  <c r="J9" i="46" s="1"/>
  <c r="I12" i="46"/>
  <c r="J12" i="46" s="1"/>
  <c r="I13" i="46"/>
  <c r="J13" i="46" s="1"/>
  <c r="I20" i="46"/>
  <c r="J20" i="46" s="1"/>
  <c r="I18" i="46"/>
  <c r="J18" i="46" s="1"/>
  <c r="I15" i="46"/>
  <c r="J15" i="46" s="1"/>
  <c r="I10" i="46"/>
  <c r="J10" i="46" s="1"/>
  <c r="F88" i="29"/>
  <c r="D88" i="29"/>
  <c r="B88" i="29"/>
  <c r="F81" i="29"/>
  <c r="D81" i="29"/>
  <c r="B81" i="29"/>
  <c r="B64" i="29" s="1"/>
  <c r="F74" i="29"/>
  <c r="D74" i="29"/>
  <c r="B74" i="29"/>
  <c r="F65" i="29"/>
  <c r="D65" i="29"/>
  <c r="B65" i="29"/>
  <c r="B60" i="29"/>
  <c r="B45" i="29"/>
  <c r="F38" i="29"/>
  <c r="D38" i="29"/>
  <c r="B38" i="29"/>
  <c r="F35" i="29"/>
  <c r="D35" i="29"/>
  <c r="B35" i="29"/>
  <c r="F32" i="29"/>
  <c r="D32" i="29"/>
  <c r="F23" i="29"/>
  <c r="F17" i="29"/>
  <c r="F9" i="29"/>
  <c r="B23" i="29"/>
  <c r="B17" i="29"/>
  <c r="B9" i="29"/>
  <c r="B6" i="30"/>
  <c r="G7" i="46" l="1"/>
  <c r="O11" i="12"/>
  <c r="I7" i="46" l="1"/>
  <c r="J7" i="46" s="1"/>
  <c r="G6" i="46"/>
  <c r="O109" i="16"/>
  <c r="O108" i="16"/>
  <c r="O107" i="16" s="1"/>
  <c r="P107" i="16" s="1"/>
  <c r="I6" i="46" l="1"/>
  <c r="J6" i="46" s="1"/>
  <c r="G5" i="46"/>
  <c r="I5" i="46" s="1"/>
  <c r="J5" i="46" s="1"/>
  <c r="O369" i="45" l="1"/>
  <c r="Q192" i="11"/>
  <c r="F87" i="47" l="1"/>
  <c r="B114" i="48"/>
  <c r="O154" i="19"/>
  <c r="D22" i="30"/>
  <c r="M19" i="29"/>
  <c r="F8" i="28"/>
  <c r="G8" i="28" s="1"/>
  <c r="B6" i="28"/>
  <c r="D8" i="28"/>
  <c r="D6" i="28"/>
  <c r="D7" i="28"/>
  <c r="P229" i="19"/>
  <c r="R229" i="19" s="1"/>
  <c r="S229" i="19" s="1"/>
  <c r="Q219" i="19"/>
  <c r="O229" i="19"/>
  <c r="Q18" i="30"/>
  <c r="Q17" i="30"/>
  <c r="Q16" i="30"/>
  <c r="Q15" i="30"/>
  <c r="Q14" i="30"/>
  <c r="P14" i="30"/>
  <c r="Q13" i="30"/>
  <c r="P13" i="30"/>
  <c r="Q12" i="30"/>
  <c r="E23" i="30"/>
  <c r="E24" i="30"/>
  <c r="E25" i="30"/>
  <c r="E26" i="30"/>
  <c r="E27" i="30"/>
  <c r="E28" i="30"/>
  <c r="E29" i="30"/>
  <c r="E31" i="30"/>
  <c r="E32" i="30"/>
  <c r="E33" i="30"/>
  <c r="E22" i="30"/>
  <c r="D23" i="30"/>
  <c r="D24" i="30"/>
  <c r="D25" i="30"/>
  <c r="D26" i="30"/>
  <c r="D27" i="30"/>
  <c r="D28" i="30"/>
  <c r="D29" i="30"/>
  <c r="D31" i="30"/>
  <c r="D32" i="30"/>
  <c r="D33" i="30"/>
  <c r="M32" i="29"/>
  <c r="M34" i="29"/>
  <c r="M35" i="29"/>
  <c r="M38" i="29"/>
  <c r="M31" i="29"/>
  <c r="L30" i="29"/>
  <c r="K30" i="29"/>
  <c r="J30" i="29"/>
  <c r="O217" i="19"/>
  <c r="Q215" i="19"/>
  <c r="M13" i="29"/>
  <c r="M14" i="29"/>
  <c r="M15" i="29"/>
  <c r="M16" i="29"/>
  <c r="M17" i="29"/>
  <c r="M18" i="29"/>
  <c r="M20" i="29"/>
  <c r="M21" i="29"/>
  <c r="M22" i="29"/>
  <c r="M12" i="29"/>
  <c r="M11" i="29"/>
  <c r="K24" i="29"/>
  <c r="K27" i="29" s="1"/>
  <c r="P11" i="30"/>
  <c r="P10" i="30"/>
  <c r="P8" i="30"/>
  <c r="P7" i="30"/>
  <c r="K13" i="30"/>
  <c r="F114" i="48" l="1"/>
  <c r="B113" i="48"/>
  <c r="F86" i="47"/>
  <c r="H86" i="47" s="1"/>
  <c r="I86" i="47" s="1"/>
  <c r="H87" i="47"/>
  <c r="I87" i="47" s="1"/>
  <c r="M24" i="29"/>
  <c r="O216" i="19"/>
  <c r="P215" i="19" s="1"/>
  <c r="R215" i="19" s="1"/>
  <c r="D62" i="29"/>
  <c r="G114" i="48" l="1"/>
  <c r="F113" i="48"/>
  <c r="G113" i="48" s="1"/>
  <c r="P216" i="19"/>
  <c r="R216" i="19" s="1"/>
  <c r="O25" i="2"/>
  <c r="P24" i="2" s="1"/>
  <c r="R24" i="2" s="1"/>
  <c r="O27" i="2"/>
  <c r="O26" i="2"/>
  <c r="Q24" i="2"/>
  <c r="Q23" i="2" s="1"/>
  <c r="O373" i="45"/>
  <c r="P25" i="2" l="1"/>
  <c r="R25" i="2" s="1"/>
  <c r="P23" i="2"/>
  <c r="B63" i="29" s="1"/>
  <c r="R23" i="2" l="1"/>
  <c r="O214" i="19" l="1"/>
  <c r="O199" i="19"/>
  <c r="O198" i="19"/>
  <c r="O213" i="19"/>
  <c r="P212" i="19" s="1"/>
  <c r="Q212" i="19"/>
  <c r="O208" i="19"/>
  <c r="O209" i="19"/>
  <c r="O210" i="19"/>
  <c r="O211" i="19"/>
  <c r="O207" i="19"/>
  <c r="O204" i="19"/>
  <c r="O203" i="19" s="1"/>
  <c r="P203" i="19" s="1"/>
  <c r="R203" i="19" s="1"/>
  <c r="O202" i="19"/>
  <c r="O201" i="19" s="1"/>
  <c r="P200" i="19" s="1"/>
  <c r="Q200" i="19"/>
  <c r="Q196" i="19"/>
  <c r="Q156" i="19"/>
  <c r="O184" i="19"/>
  <c r="O185" i="19"/>
  <c r="O186" i="19"/>
  <c r="O187" i="19"/>
  <c r="O183" i="19"/>
  <c r="O153" i="19"/>
  <c r="P153" i="19" s="1"/>
  <c r="R153" i="19" s="1"/>
  <c r="O152" i="19"/>
  <c r="O151" i="19" s="1"/>
  <c r="P151" i="19" s="1"/>
  <c r="R151" i="19" s="1"/>
  <c r="O150" i="19"/>
  <c r="O149" i="19" s="1"/>
  <c r="O112" i="19"/>
  <c r="O111" i="19" s="1"/>
  <c r="P111" i="19" s="1"/>
  <c r="R111" i="19" s="1"/>
  <c r="Q110" i="19"/>
  <c r="Q79" i="19"/>
  <c r="Q125" i="19"/>
  <c r="O131" i="19"/>
  <c r="O130" i="19" s="1"/>
  <c r="Q129" i="19"/>
  <c r="O128" i="19"/>
  <c r="O127" i="19"/>
  <c r="O116" i="19"/>
  <c r="O117" i="19"/>
  <c r="O92" i="19"/>
  <c r="Q68" i="19"/>
  <c r="O71" i="19"/>
  <c r="O70" i="19"/>
  <c r="O73" i="19"/>
  <c r="O72" i="19" s="1"/>
  <c r="P72" i="19" s="1"/>
  <c r="R72" i="19" s="1"/>
  <c r="Q61" i="19"/>
  <c r="O65" i="19"/>
  <c r="O64" i="19" s="1"/>
  <c r="P64" i="19" s="1"/>
  <c r="R64" i="19" s="1"/>
  <c r="Q21" i="19"/>
  <c r="O58" i="19"/>
  <c r="O59" i="19"/>
  <c r="O60" i="19"/>
  <c r="O57" i="19"/>
  <c r="XEH58" i="19"/>
  <c r="O48" i="19"/>
  <c r="O49" i="19"/>
  <c r="O41" i="19"/>
  <c r="O42" i="19"/>
  <c r="O35" i="19"/>
  <c r="O45" i="18"/>
  <c r="O44" i="18" s="1"/>
  <c r="P43" i="18" s="1"/>
  <c r="Q20" i="18"/>
  <c r="O39" i="18"/>
  <c r="O38" i="18" s="1"/>
  <c r="P38" i="18" s="1"/>
  <c r="R38" i="18" s="1"/>
  <c r="O37" i="18"/>
  <c r="O36" i="18" s="1"/>
  <c r="P36" i="18" s="1"/>
  <c r="R36" i="18" s="1"/>
  <c r="O35" i="18"/>
  <c r="O34" i="18"/>
  <c r="P34" i="18" s="1"/>
  <c r="R34" i="18" s="1"/>
  <c r="O23" i="18"/>
  <c r="B42" i="29" s="1"/>
  <c r="F42" i="29" s="1"/>
  <c r="P149" i="19" l="1"/>
  <c r="R149" i="19" s="1"/>
  <c r="B102" i="29"/>
  <c r="O126" i="19"/>
  <c r="P126" i="19" s="1"/>
  <c r="R126" i="19" s="1"/>
  <c r="O197" i="19"/>
  <c r="P196" i="19" s="1"/>
  <c r="R196" i="19" s="1"/>
  <c r="O182" i="19"/>
  <c r="P182" i="19" s="1"/>
  <c r="R182" i="19" s="1"/>
  <c r="O206" i="19"/>
  <c r="P213" i="19"/>
  <c r="R213" i="19" s="1"/>
  <c r="R212" i="19"/>
  <c r="R200" i="19"/>
  <c r="P201" i="19"/>
  <c r="R201" i="19" s="1"/>
  <c r="P110" i="19"/>
  <c r="R110" i="19" s="1"/>
  <c r="P129" i="19"/>
  <c r="R129" i="19" s="1"/>
  <c r="P130" i="19"/>
  <c r="R130" i="19" s="1"/>
  <c r="O56" i="19"/>
  <c r="P56" i="19" s="1"/>
  <c r="R56" i="19" s="1"/>
  <c r="P125" i="19" l="1"/>
  <c r="R125" i="19" s="1"/>
  <c r="P197" i="19"/>
  <c r="R197" i="19" s="1"/>
  <c r="O168" i="45" l="1"/>
  <c r="O167" i="45"/>
  <c r="O166" i="45"/>
  <c r="O165" i="45"/>
  <c r="Q161" i="45"/>
  <c r="O164" i="45" l="1"/>
  <c r="O249" i="45"/>
  <c r="O248" i="45"/>
  <c r="O247" i="45"/>
  <c r="O246" i="45"/>
  <c r="O345" i="45"/>
  <c r="O344" i="45"/>
  <c r="O343" i="45"/>
  <c r="O342" i="45"/>
  <c r="O341" i="45"/>
  <c r="O339" i="45"/>
  <c r="O338" i="45"/>
  <c r="O337" i="45"/>
  <c r="O336" i="45"/>
  <c r="O286" i="45"/>
  <c r="O285" i="45"/>
  <c r="O283" i="45"/>
  <c r="O282" i="45"/>
  <c r="O281" i="45"/>
  <c r="O279" i="45"/>
  <c r="O278" i="45"/>
  <c r="O277" i="45"/>
  <c r="O130" i="45"/>
  <c r="O107" i="45"/>
  <c r="O36" i="45"/>
  <c r="Q18" i="45"/>
  <c r="U68" i="45"/>
  <c r="O68" i="45"/>
  <c r="U67" i="45"/>
  <c r="O67" i="45"/>
  <c r="O370" i="45"/>
  <c r="O371" i="45"/>
  <c r="O372" i="45"/>
  <c r="O374" i="45"/>
  <c r="O280" i="45" l="1"/>
  <c r="O66" i="45"/>
  <c r="P66" i="45" s="1"/>
  <c r="R66" i="45" s="1"/>
  <c r="O335" i="45"/>
  <c r="O340" i="45"/>
  <c r="O276" i="45"/>
  <c r="O284" i="45"/>
  <c r="U66" i="45" l="1"/>
  <c r="O275" i="45"/>
  <c r="B39" i="29"/>
  <c r="Q168" i="7"/>
  <c r="O184" i="7"/>
  <c r="O183" i="7"/>
  <c r="O182" i="7"/>
  <c r="V181" i="7"/>
  <c r="U181" i="7"/>
  <c r="O181" i="7"/>
  <c r="V179" i="7"/>
  <c r="U179" i="7"/>
  <c r="P178" i="7"/>
  <c r="R178" i="7" s="1"/>
  <c r="O177" i="7"/>
  <c r="O176" i="7"/>
  <c r="O175" i="7"/>
  <c r="O174" i="7"/>
  <c r="O173" i="7"/>
  <c r="O171" i="7"/>
  <c r="Q78" i="7"/>
  <c r="V167" i="7"/>
  <c r="U167" i="7"/>
  <c r="O167" i="7"/>
  <c r="V166" i="7"/>
  <c r="U166" i="7"/>
  <c r="O166" i="7"/>
  <c r="V165" i="7"/>
  <c r="U165" i="7"/>
  <c r="O165" i="7"/>
  <c r="V164" i="7"/>
  <c r="U164" i="7"/>
  <c r="O164" i="7"/>
  <c r="V163" i="7"/>
  <c r="U163" i="7"/>
  <c r="O163" i="7"/>
  <c r="V162" i="7"/>
  <c r="U162" i="7"/>
  <c r="O162" i="7"/>
  <c r="O71" i="7"/>
  <c r="O14" i="7"/>
  <c r="O13" i="7"/>
  <c r="O12" i="7"/>
  <c r="O11" i="7"/>
  <c r="O16" i="6"/>
  <c r="O22" i="6"/>
  <c r="O23" i="6"/>
  <c r="F39" i="29" l="1"/>
  <c r="O161" i="7"/>
  <c r="P161" i="7" s="1"/>
  <c r="R161" i="7" s="1"/>
  <c r="V161" i="7" s="1"/>
  <c r="O180" i="7"/>
  <c r="O10" i="7"/>
  <c r="U178" i="7"/>
  <c r="V178" i="7"/>
  <c r="U161" i="7" l="1"/>
  <c r="P180" i="7"/>
  <c r="R180" i="7" s="1"/>
  <c r="U180" i="7" l="1"/>
  <c r="V180" i="7"/>
  <c r="O147" i="42" l="1"/>
  <c r="O146" i="42" s="1"/>
  <c r="P146" i="42" s="1"/>
  <c r="R146" i="42" s="1"/>
  <c r="P145" i="42" l="1"/>
  <c r="R145" i="42" s="1"/>
  <c r="U145" i="42" l="1"/>
  <c r="U146" i="42"/>
  <c r="O53" i="17" l="1"/>
  <c r="O129" i="17" l="1"/>
  <c r="O446" i="17"/>
  <c r="O44" i="17" l="1"/>
  <c r="O23" i="29" l="1"/>
  <c r="D99" i="29"/>
  <c r="D31" i="29"/>
  <c r="D44" i="29" l="1"/>
  <c r="D43" i="29"/>
  <c r="O192" i="42"/>
  <c r="O38" i="20"/>
  <c r="O99" i="23"/>
  <c r="O96" i="23"/>
  <c r="U98" i="23"/>
  <c r="O98" i="23"/>
  <c r="U96" i="23"/>
  <c r="O95" i="23"/>
  <c r="P95" i="23" s="1"/>
  <c r="R95" i="23" s="1"/>
  <c r="O91" i="23"/>
  <c r="O59" i="23"/>
  <c r="O60" i="23"/>
  <c r="O27" i="22"/>
  <c r="O21" i="22"/>
  <c r="B44" i="29" s="1"/>
  <c r="O20" i="22"/>
  <c r="B21" i="29" s="1"/>
  <c r="O97" i="23" l="1"/>
  <c r="P97" i="23" s="1"/>
  <c r="R97" i="23" s="1"/>
  <c r="F44" i="29"/>
  <c r="U97" i="23"/>
  <c r="U95" i="23"/>
  <c r="O19" i="22"/>
  <c r="B62" i="29" l="1"/>
  <c r="B16" i="32" s="1"/>
  <c r="F16" i="32" s="1"/>
  <c r="F63" i="29"/>
  <c r="O166" i="42"/>
  <c r="U165" i="42"/>
  <c r="O165" i="42"/>
  <c r="Q163" i="42"/>
  <c r="O77" i="42"/>
  <c r="O76" i="42"/>
  <c r="O75" i="42"/>
  <c r="O74" i="42"/>
  <c r="O73" i="42"/>
  <c r="O59" i="42"/>
  <c r="O58" i="42"/>
  <c r="O57" i="42"/>
  <c r="O56" i="42"/>
  <c r="G33" i="42"/>
  <c r="G34" i="42" s="1"/>
  <c r="Q36" i="20"/>
  <c r="Q35" i="20"/>
  <c r="Q34" i="20" s="1"/>
  <c r="Q33" i="20" s="1"/>
  <c r="O37" i="20"/>
  <c r="P37" i="20" s="1"/>
  <c r="R37" i="20" s="1"/>
  <c r="O32" i="20"/>
  <c r="B43" i="29" s="1"/>
  <c r="F43" i="29" s="1"/>
  <c r="F62" i="29" l="1"/>
  <c r="O72" i="42"/>
  <c r="P36" i="20"/>
  <c r="O55" i="42"/>
  <c r="O164" i="42"/>
  <c r="P163" i="42" s="1"/>
  <c r="R163" i="42" s="1"/>
  <c r="P164" i="42" l="1"/>
  <c r="R164" i="42" s="1"/>
  <c r="U164" i="42" s="1"/>
  <c r="U163" i="42"/>
  <c r="Q47" i="17" l="1"/>
  <c r="O70" i="17"/>
  <c r="O68" i="17"/>
  <c r="O151" i="17"/>
  <c r="Q251" i="17"/>
  <c r="G79" i="47" s="1"/>
  <c r="P459" i="17"/>
  <c r="R459" i="17" s="1"/>
  <c r="Q454" i="17"/>
  <c r="Q447" i="17"/>
  <c r="G91" i="47" s="1"/>
  <c r="O451" i="17"/>
  <c r="O450" i="17" s="1"/>
  <c r="P450" i="17" s="1"/>
  <c r="R450" i="17" s="1"/>
  <c r="O449" i="17"/>
  <c r="Q441" i="17"/>
  <c r="G90" i="47" s="1"/>
  <c r="O445" i="17"/>
  <c r="O444" i="17" s="1"/>
  <c r="P444" i="17" s="1"/>
  <c r="O443" i="17"/>
  <c r="O442" i="17" s="1"/>
  <c r="P442" i="17" s="1"/>
  <c r="R442" i="17" s="1"/>
  <c r="O423" i="17"/>
  <c r="O422" i="17" s="1"/>
  <c r="P422" i="17" s="1"/>
  <c r="R422" i="17" s="1"/>
  <c r="O421" i="17"/>
  <c r="O420" i="17"/>
  <c r="O419" i="17"/>
  <c r="O417" i="17"/>
  <c r="O416" i="17"/>
  <c r="O415" i="17"/>
  <c r="O414" i="17"/>
  <c r="O412" i="17"/>
  <c r="O411" i="17"/>
  <c r="O409" i="17"/>
  <c r="O408" i="17"/>
  <c r="O404" i="17"/>
  <c r="O403" i="17"/>
  <c r="O401" i="17"/>
  <c r="O400" i="17"/>
  <c r="O399" i="17"/>
  <c r="O398" i="17"/>
  <c r="O397" i="17"/>
  <c r="O396" i="17"/>
  <c r="O394" i="17"/>
  <c r="O393" i="17"/>
  <c r="O392" i="17"/>
  <c r="O391" i="17"/>
  <c r="O390" i="17"/>
  <c r="O388" i="17"/>
  <c r="O387" i="17"/>
  <c r="O386" i="17"/>
  <c r="O385" i="17"/>
  <c r="O384" i="17"/>
  <c r="O383" i="17"/>
  <c r="O382" i="17"/>
  <c r="O381" i="17"/>
  <c r="O380" i="17"/>
  <c r="Q332" i="17"/>
  <c r="G81" i="47" s="1"/>
  <c r="O374" i="17"/>
  <c r="O373" i="17"/>
  <c r="O372" i="17"/>
  <c r="O371" i="17"/>
  <c r="O369" i="17"/>
  <c r="O368" i="17"/>
  <c r="O367" i="17"/>
  <c r="O366" i="17"/>
  <c r="O365" i="17"/>
  <c r="O364" i="17"/>
  <c r="O363" i="17"/>
  <c r="O362" i="17"/>
  <c r="O361" i="17"/>
  <c r="O360" i="17"/>
  <c r="O359" i="17"/>
  <c r="O358" i="17"/>
  <c r="O357" i="17"/>
  <c r="O356" i="17"/>
  <c r="O355" i="17"/>
  <c r="O354" i="17"/>
  <c r="O353" i="17"/>
  <c r="O352" i="17"/>
  <c r="O351" i="17"/>
  <c r="O350" i="17"/>
  <c r="O349" i="17"/>
  <c r="O348" i="17"/>
  <c r="O347" i="17"/>
  <c r="O346" i="17"/>
  <c r="O345" i="17"/>
  <c r="O344" i="17"/>
  <c r="O343" i="17"/>
  <c r="O342" i="17"/>
  <c r="O341" i="17"/>
  <c r="O340" i="17"/>
  <c r="O339" i="17"/>
  <c r="O338" i="17"/>
  <c r="O337" i="17"/>
  <c r="O336" i="17"/>
  <c r="O335" i="17"/>
  <c r="Q297" i="17"/>
  <c r="G80" i="47" s="1"/>
  <c r="O331" i="17"/>
  <c r="O330" i="17"/>
  <c r="O329" i="17"/>
  <c r="O328" i="17"/>
  <c r="O326" i="17"/>
  <c r="O325" i="17"/>
  <c r="O324" i="17"/>
  <c r="O323" i="17"/>
  <c r="O322" i="17"/>
  <c r="O321" i="17"/>
  <c r="O320" i="17"/>
  <c r="O313" i="17"/>
  <c r="O312" i="17"/>
  <c r="O311" i="17"/>
  <c r="O309" i="17"/>
  <c r="O308" i="17"/>
  <c r="O307" i="17"/>
  <c r="O306" i="17"/>
  <c r="O305" i="17"/>
  <c r="O304" i="17"/>
  <c r="O303" i="17"/>
  <c r="O300" i="17"/>
  <c r="O301" i="17"/>
  <c r="O299" i="17"/>
  <c r="O296" i="17"/>
  <c r="O295" i="17"/>
  <c r="O294" i="17"/>
  <c r="O293" i="17"/>
  <c r="O291" i="17"/>
  <c r="O290" i="17"/>
  <c r="O289" i="17"/>
  <c r="O288" i="17"/>
  <c r="O286" i="17"/>
  <c r="O285" i="17"/>
  <c r="O283" i="17"/>
  <c r="O282" i="17"/>
  <c r="O281" i="17"/>
  <c r="O279" i="17"/>
  <c r="O278" i="17"/>
  <c r="O277" i="17"/>
  <c r="O275" i="17"/>
  <c r="O274" i="17"/>
  <c r="O273" i="17"/>
  <c r="O272" i="17"/>
  <c r="O271" i="17"/>
  <c r="G270" i="17"/>
  <c r="O270" i="17" s="1"/>
  <c r="O266" i="17"/>
  <c r="O267" i="17"/>
  <c r="O268" i="17"/>
  <c r="O265" i="17"/>
  <c r="O254" i="17"/>
  <c r="O255" i="17"/>
  <c r="O256" i="17"/>
  <c r="O257" i="17"/>
  <c r="O258" i="17"/>
  <c r="O259" i="17"/>
  <c r="O260" i="17"/>
  <c r="O253" i="17"/>
  <c r="O234" i="17"/>
  <c r="O235" i="17"/>
  <c r="O233" i="17"/>
  <c r="O230" i="17"/>
  <c r="G225" i="17"/>
  <c r="O225" i="17" s="1"/>
  <c r="O221" i="17"/>
  <c r="O220" i="17"/>
  <c r="O219" i="17"/>
  <c r="O217" i="17"/>
  <c r="O216" i="17"/>
  <c r="O215" i="17"/>
  <c r="O214" i="17"/>
  <c r="G222" i="17"/>
  <c r="O222" i="17" s="1"/>
  <c r="G218" i="17"/>
  <c r="O218" i="17" s="1"/>
  <c r="O206" i="17"/>
  <c r="O205" i="17"/>
  <c r="O204" i="17"/>
  <c r="O203" i="17"/>
  <c r="O202" i="17"/>
  <c r="O201" i="17"/>
  <c r="O200" i="17"/>
  <c r="O199" i="17"/>
  <c r="O198" i="17"/>
  <c r="O197" i="17"/>
  <c r="G196" i="17"/>
  <c r="O196" i="17" s="1"/>
  <c r="O193" i="17"/>
  <c r="O192" i="17"/>
  <c r="O191" i="17"/>
  <c r="O185" i="17"/>
  <c r="O184" i="17"/>
  <c r="O183" i="17"/>
  <c r="G182" i="17"/>
  <c r="O182" i="17" s="1"/>
  <c r="O170" i="17"/>
  <c r="O169" i="17"/>
  <c r="O168" i="17"/>
  <c r="O165" i="17"/>
  <c r="O164" i="17"/>
  <c r="O158" i="17"/>
  <c r="O157" i="17"/>
  <c r="O153" i="17"/>
  <c r="O148" i="17"/>
  <c r="O147" i="17"/>
  <c r="O146" i="17"/>
  <c r="O145" i="17"/>
  <c r="O144" i="17"/>
  <c r="G162" i="17"/>
  <c r="O162" i="17" s="1"/>
  <c r="Q137" i="17"/>
  <c r="G51" i="47" s="1"/>
  <c r="O139" i="17"/>
  <c r="O138" i="17" s="1"/>
  <c r="Q132" i="17"/>
  <c r="G50" i="47" s="1"/>
  <c r="O136" i="17"/>
  <c r="O135" i="17" s="1"/>
  <c r="O123" i="17"/>
  <c r="O122" i="17"/>
  <c r="O124" i="17"/>
  <c r="O128" i="17"/>
  <c r="O127" i="17"/>
  <c r="O126" i="17"/>
  <c r="O121" i="17"/>
  <c r="O65" i="17"/>
  <c r="O64" i="17"/>
  <c r="O63" i="17"/>
  <c r="O62" i="17"/>
  <c r="O61" i="17"/>
  <c r="O59" i="17"/>
  <c r="O58" i="17"/>
  <c r="O57" i="17"/>
  <c r="O56" i="17"/>
  <c r="O55" i="17"/>
  <c r="O52" i="17"/>
  <c r="O51" i="17"/>
  <c r="O12" i="17"/>
  <c r="O13" i="17"/>
  <c r="O14" i="17"/>
  <c r="O15" i="17"/>
  <c r="O16" i="17"/>
  <c r="O17" i="17"/>
  <c r="O11" i="17"/>
  <c r="G89" i="47" l="1"/>
  <c r="G88" i="47" s="1"/>
  <c r="O125" i="17"/>
  <c r="O54" i="17"/>
  <c r="O60" i="17"/>
  <c r="P60" i="17" s="1"/>
  <c r="R60" i="17" s="1"/>
  <c r="O120" i="17"/>
  <c r="P441" i="17"/>
  <c r="F90" i="47" s="1"/>
  <c r="S459" i="17"/>
  <c r="O389" i="17"/>
  <c r="S442" i="17"/>
  <c r="O418" i="17"/>
  <c r="P418" i="17" s="1"/>
  <c r="R418" i="17" s="1"/>
  <c r="O395" i="17"/>
  <c r="O379" i="17"/>
  <c r="O334" i="17"/>
  <c r="O167" i="17"/>
  <c r="O252" i="17"/>
  <c r="O284" i="17"/>
  <c r="O327" i="17"/>
  <c r="P327" i="17" s="1"/>
  <c r="R327" i="17" s="1"/>
  <c r="O319" i="17"/>
  <c r="P319" i="17" s="1"/>
  <c r="R319" i="17" s="1"/>
  <c r="O269" i="17"/>
  <c r="O232" i="17"/>
  <c r="O213" i="17"/>
  <c r="P137" i="17"/>
  <c r="O143" i="17"/>
  <c r="P143" i="17" s="1"/>
  <c r="P138" i="17"/>
  <c r="R138" i="17" s="1"/>
  <c r="P135" i="17"/>
  <c r="R135" i="17" s="1"/>
  <c r="H90" i="47" l="1"/>
  <c r="I90" i="47" s="1"/>
  <c r="R137" i="17"/>
  <c r="F51" i="47"/>
  <c r="H51" i="47" s="1"/>
  <c r="I51" i="47" s="1"/>
  <c r="P119" i="17"/>
  <c r="P118" i="17" s="1"/>
  <c r="P379" i="17"/>
  <c r="R379" i="17" s="1"/>
  <c r="B42" i="48" l="1"/>
  <c r="O318" i="17"/>
  <c r="O317" i="17"/>
  <c r="O263" i="17"/>
  <c r="O262" i="17"/>
  <c r="O249" i="17"/>
  <c r="O248" i="17"/>
  <c r="O247" i="17"/>
  <c r="O246" i="17"/>
  <c r="O242" i="17"/>
  <c r="O228" i="17"/>
  <c r="G161" i="17"/>
  <c r="O161" i="17" s="1"/>
  <c r="G160" i="17"/>
  <c r="O160" i="17" s="1"/>
  <c r="O142" i="17"/>
  <c r="O117" i="17"/>
  <c r="O116" i="17" s="1"/>
  <c r="P116" i="17" s="1"/>
  <c r="O115" i="17"/>
  <c r="O114" i="17" s="1"/>
  <c r="P114" i="17" s="1"/>
  <c r="O112" i="17"/>
  <c r="O111" i="17" s="1"/>
  <c r="P111" i="17" s="1"/>
  <c r="R111" i="17" s="1"/>
  <c r="O110" i="17"/>
  <c r="O109" i="17" s="1"/>
  <c r="O107" i="17"/>
  <c r="O106" i="17" s="1"/>
  <c r="P106" i="17" s="1"/>
  <c r="R106" i="17" s="1"/>
  <c r="O90" i="17"/>
  <c r="O75" i="17"/>
  <c r="O74" i="17"/>
  <c r="G77" i="17"/>
  <c r="G78" i="17" s="1"/>
  <c r="O78" i="17" s="1"/>
  <c r="O50" i="17"/>
  <c r="O49" i="17"/>
  <c r="O45" i="17"/>
  <c r="O43" i="17"/>
  <c r="O41" i="17"/>
  <c r="O40" i="17"/>
  <c r="O39" i="17"/>
  <c r="O38" i="17"/>
  <c r="O36" i="17"/>
  <c r="O35" i="17"/>
  <c r="O34" i="17"/>
  <c r="O33" i="17"/>
  <c r="O69" i="17"/>
  <c r="P69" i="17" s="1"/>
  <c r="R69" i="17" s="1"/>
  <c r="O46" i="17"/>
  <c r="O28" i="17"/>
  <c r="O29" i="17"/>
  <c r="O30" i="17"/>
  <c r="O31" i="17"/>
  <c r="O27" i="17"/>
  <c r="O25" i="17"/>
  <c r="O23" i="17"/>
  <c r="O21" i="17"/>
  <c r="O20" i="17"/>
  <c r="O37" i="17" l="1"/>
  <c r="O48" i="17"/>
  <c r="P47" i="17" s="1"/>
  <c r="O316" i="17"/>
  <c r="P108" i="17"/>
  <c r="O261" i="17"/>
  <c r="O245" i="17"/>
  <c r="O163" i="17"/>
  <c r="O292" i="17"/>
  <c r="P292" i="17" s="1"/>
  <c r="R292" i="17" s="1"/>
  <c r="O264" i="17"/>
  <c r="O32" i="17"/>
  <c r="O77" i="17"/>
  <c r="P109" i="17"/>
  <c r="R109" i="17" s="1"/>
  <c r="P113" i="17"/>
  <c r="O42" i="17"/>
  <c r="R116" i="17"/>
  <c r="R114" i="17"/>
  <c r="O26" i="17"/>
  <c r="O10" i="17"/>
  <c r="Q94" i="16"/>
  <c r="O98" i="16"/>
  <c r="O97" i="16" s="1"/>
  <c r="P97" i="16" s="1"/>
  <c r="R97" i="16" s="1"/>
  <c r="O96" i="16"/>
  <c r="O95" i="16" s="1"/>
  <c r="P95" i="16" s="1"/>
  <c r="Q89" i="16"/>
  <c r="Q78" i="16"/>
  <c r="O88" i="16"/>
  <c r="O87" i="16" s="1"/>
  <c r="P87" i="16" s="1"/>
  <c r="R87" i="16" s="1"/>
  <c r="O93" i="16"/>
  <c r="O92" i="16" s="1"/>
  <c r="P92" i="16" s="1"/>
  <c r="R92" i="16" s="1"/>
  <c r="O91" i="16"/>
  <c r="O90" i="16" s="1"/>
  <c r="O57" i="16"/>
  <c r="P57" i="16" s="1"/>
  <c r="O58" i="16"/>
  <c r="P58" i="16" s="1"/>
  <c r="O59" i="16"/>
  <c r="P59" i="16" s="1"/>
  <c r="O56" i="16"/>
  <c r="P56" i="16" s="1"/>
  <c r="O55" i="16"/>
  <c r="P55" i="16" s="1"/>
  <c r="O54" i="16"/>
  <c r="P54" i="16" s="1"/>
  <c r="O53" i="16"/>
  <c r="O52" i="16"/>
  <c r="O51" i="16"/>
  <c r="O50" i="16"/>
  <c r="O49" i="16"/>
  <c r="O48" i="16"/>
  <c r="O47" i="16"/>
  <c r="O46" i="16"/>
  <c r="O12" i="16"/>
  <c r="O13" i="16"/>
  <c r="O14" i="16"/>
  <c r="O15" i="16"/>
  <c r="O16" i="16"/>
  <c r="O17" i="16"/>
  <c r="O18" i="16"/>
  <c r="O19" i="16"/>
  <c r="O20" i="16"/>
  <c r="O21" i="16"/>
  <c r="O22" i="16"/>
  <c r="O23" i="16"/>
  <c r="O24" i="16"/>
  <c r="O25" i="16"/>
  <c r="O26" i="16"/>
  <c r="O27" i="16"/>
  <c r="O28" i="16"/>
  <c r="O29" i="16"/>
  <c r="O30" i="16"/>
  <c r="O31" i="16"/>
  <c r="O32" i="16"/>
  <c r="O33" i="16"/>
  <c r="O34" i="16"/>
  <c r="O35" i="16"/>
  <c r="O36" i="16"/>
  <c r="O37" i="16"/>
  <c r="O38" i="16"/>
  <c r="O39" i="16"/>
  <c r="O40" i="16"/>
  <c r="O41" i="16"/>
  <c r="O42" i="16"/>
  <c r="O43" i="16"/>
  <c r="O44" i="16"/>
  <c r="O11" i="16"/>
  <c r="B61" i="48" l="1"/>
  <c r="B58" i="48"/>
  <c r="F41" i="47"/>
  <c r="H41" i="47" s="1"/>
  <c r="I41" i="47" s="1"/>
  <c r="R95" i="16"/>
  <c r="P94" i="16"/>
  <c r="B37" i="29" s="1"/>
  <c r="L37" i="29" s="1"/>
  <c r="P90" i="16"/>
  <c r="F58" i="48" l="1"/>
  <c r="F56" i="48" s="1"/>
  <c r="G56" i="48" s="1"/>
  <c r="B56" i="48"/>
  <c r="F61" i="48"/>
  <c r="R90" i="16"/>
  <c r="P89" i="16"/>
  <c r="R89" i="16" l="1"/>
  <c r="B34" i="29"/>
  <c r="Q280" i="15"/>
  <c r="O370" i="15"/>
  <c r="O369" i="15"/>
  <c r="O368" i="15"/>
  <c r="O367" i="15"/>
  <c r="O365" i="15"/>
  <c r="O364" i="15"/>
  <c r="O363" i="15"/>
  <c r="O361" i="15"/>
  <c r="O360" i="15"/>
  <c r="O359" i="15"/>
  <c r="O358" i="15"/>
  <c r="O357" i="15"/>
  <c r="Q351" i="15"/>
  <c r="O355" i="15"/>
  <c r="O354" i="15"/>
  <c r="O353" i="15"/>
  <c r="O350" i="15"/>
  <c r="O349" i="15"/>
  <c r="O348" i="15"/>
  <c r="O347" i="15"/>
  <c r="O345" i="15"/>
  <c r="O344" i="15"/>
  <c r="O343" i="15"/>
  <c r="O342" i="15"/>
  <c r="O339" i="15"/>
  <c r="O338" i="15"/>
  <c r="O337" i="15"/>
  <c r="O336" i="15"/>
  <c r="O335" i="15"/>
  <c r="O333" i="15"/>
  <c r="O332" i="15"/>
  <c r="O331" i="15"/>
  <c r="O329" i="15"/>
  <c r="O328" i="15"/>
  <c r="O326" i="15"/>
  <c r="O325" i="15"/>
  <c r="O324" i="15"/>
  <c r="O323" i="15"/>
  <c r="O322" i="15"/>
  <c r="O321" i="15"/>
  <c r="Q317" i="15"/>
  <c r="O315" i="15"/>
  <c r="O314" i="15"/>
  <c r="O313" i="15"/>
  <c r="O312" i="15"/>
  <c r="O311" i="15"/>
  <c r="O299" i="15"/>
  <c r="O298" i="15"/>
  <c r="O255" i="15"/>
  <c r="O256" i="15"/>
  <c r="O257" i="15"/>
  <c r="O258" i="15"/>
  <c r="O254" i="15"/>
  <c r="O242" i="15"/>
  <c r="O243" i="15"/>
  <c r="O244" i="15"/>
  <c r="O249" i="15"/>
  <c r="O248" i="15"/>
  <c r="O247" i="15"/>
  <c r="O246" i="15"/>
  <c r="O241" i="15"/>
  <c r="O239" i="15"/>
  <c r="O238" i="15"/>
  <c r="O237" i="15"/>
  <c r="O236" i="15"/>
  <c r="O235" i="15"/>
  <c r="O232" i="15"/>
  <c r="O231" i="15"/>
  <c r="O230" i="15"/>
  <c r="O229" i="15"/>
  <c r="O228" i="15"/>
  <c r="O227" i="15"/>
  <c r="O225" i="15"/>
  <c r="O224" i="15"/>
  <c r="O223" i="15"/>
  <c r="O222" i="15"/>
  <c r="O221" i="15"/>
  <c r="O220" i="15"/>
  <c r="O217" i="15"/>
  <c r="O216" i="15"/>
  <c r="O215" i="15"/>
  <c r="O214" i="15"/>
  <c r="O213" i="15"/>
  <c r="O211" i="15"/>
  <c r="O210" i="15"/>
  <c r="O209" i="15"/>
  <c r="O208" i="15"/>
  <c r="O207" i="15"/>
  <c r="O206" i="15"/>
  <c r="O205" i="15"/>
  <c r="O204" i="15"/>
  <c r="O203" i="15"/>
  <c r="O202" i="15"/>
  <c r="O201" i="15"/>
  <c r="O196" i="15"/>
  <c r="O195" i="15"/>
  <c r="O194" i="15"/>
  <c r="O193" i="15"/>
  <c r="O192" i="15"/>
  <c r="O191" i="15"/>
  <c r="O199" i="15"/>
  <c r="O198" i="15"/>
  <c r="O189" i="15"/>
  <c r="O188" i="15"/>
  <c r="O187" i="15"/>
  <c r="O186" i="15"/>
  <c r="O185" i="15"/>
  <c r="O184" i="15"/>
  <c r="O177" i="15"/>
  <c r="O179" i="15"/>
  <c r="O180" i="15"/>
  <c r="O181" i="15"/>
  <c r="O182" i="15"/>
  <c r="O176" i="15"/>
  <c r="O175" i="15"/>
  <c r="O174" i="15"/>
  <c r="O173" i="15"/>
  <c r="O171" i="15"/>
  <c r="O170" i="15"/>
  <c r="O169" i="15"/>
  <c r="O168" i="15"/>
  <c r="O167" i="15"/>
  <c r="O165" i="15"/>
  <c r="O164" i="15"/>
  <c r="O162" i="15"/>
  <c r="O161" i="15"/>
  <c r="O160" i="15"/>
  <c r="O159" i="15"/>
  <c r="O157" i="15"/>
  <c r="O156" i="15"/>
  <c r="O155" i="15"/>
  <c r="O154" i="15"/>
  <c r="O153" i="15"/>
  <c r="O151" i="15"/>
  <c r="O150" i="15"/>
  <c r="O149" i="15"/>
  <c r="O148" i="15"/>
  <c r="O147" i="15"/>
  <c r="O146" i="15"/>
  <c r="O145" i="15"/>
  <c r="O143" i="15"/>
  <c r="O142" i="15"/>
  <c r="O141" i="15"/>
  <c r="O140" i="15"/>
  <c r="O139" i="15"/>
  <c r="O137" i="15"/>
  <c r="O136" i="15"/>
  <c r="O135" i="15"/>
  <c r="O134" i="15"/>
  <c r="O133" i="15"/>
  <c r="O132" i="15"/>
  <c r="O131" i="15"/>
  <c r="O130" i="15"/>
  <c r="O129" i="15"/>
  <c r="O127" i="15"/>
  <c r="O126" i="15"/>
  <c r="O125" i="15"/>
  <c r="O124" i="15"/>
  <c r="O123" i="15"/>
  <c r="O121" i="15"/>
  <c r="O120" i="15"/>
  <c r="O119" i="15"/>
  <c r="O118" i="15"/>
  <c r="O117" i="15"/>
  <c r="O115" i="15"/>
  <c r="O114" i="15"/>
  <c r="O113" i="15"/>
  <c r="O112" i="15"/>
  <c r="O111" i="15"/>
  <c r="Q98" i="15"/>
  <c r="D53" i="48" s="1"/>
  <c r="R102" i="15"/>
  <c r="O102" i="15"/>
  <c r="O101" i="15" s="1"/>
  <c r="P101" i="15" s="1"/>
  <c r="R101" i="15" s="1"/>
  <c r="O87" i="15"/>
  <c r="O86" i="15"/>
  <c r="O60" i="15"/>
  <c r="O63" i="15"/>
  <c r="O62" i="15"/>
  <c r="O61" i="15"/>
  <c r="O53" i="15"/>
  <c r="O54" i="15"/>
  <c r="O55" i="15"/>
  <c r="O56" i="15"/>
  <c r="O57" i="15"/>
  <c r="O58" i="15"/>
  <c r="O52" i="15"/>
  <c r="O59" i="15"/>
  <c r="O20" i="15"/>
  <c r="O19" i="15"/>
  <c r="G18" i="15"/>
  <c r="O18" i="15" s="1"/>
  <c r="G17" i="15"/>
  <c r="O17" i="15" s="1"/>
  <c r="O16" i="15"/>
  <c r="O15" i="15"/>
  <c r="O14" i="15"/>
  <c r="O13" i="15"/>
  <c r="O12" i="15"/>
  <c r="O11" i="15"/>
  <c r="Q63" i="14"/>
  <c r="D29" i="29" s="1"/>
  <c r="O67" i="14"/>
  <c r="O66" i="14" s="1"/>
  <c r="P66" i="14" s="1"/>
  <c r="R66" i="14" s="1"/>
  <c r="P45" i="14"/>
  <c r="R45" i="14" s="1"/>
  <c r="S45" i="14" s="1"/>
  <c r="P44" i="14"/>
  <c r="R44" i="14" s="1"/>
  <c r="S44" i="14" s="1"/>
  <c r="K37" i="29" l="1"/>
  <c r="M37" i="29" s="1"/>
  <c r="F34" i="29"/>
  <c r="O297" i="15"/>
  <c r="O310" i="15"/>
  <c r="O190" i="15"/>
  <c r="P190" i="15" s="1"/>
  <c r="R190" i="15" s="1"/>
  <c r="O178" i="15"/>
  <c r="P178" i="15" s="1"/>
  <c r="O172" i="15"/>
  <c r="O158" i="15"/>
  <c r="O152" i="15"/>
  <c r="O122" i="15"/>
  <c r="O110" i="15"/>
  <c r="O85" i="15"/>
  <c r="O10" i="15"/>
  <c r="U94" i="13" l="1"/>
  <c r="O94" i="13"/>
  <c r="U93" i="13"/>
  <c r="O93" i="13"/>
  <c r="Q91" i="13"/>
  <c r="Q90" i="13"/>
  <c r="O10" i="12"/>
  <c r="P9" i="12" s="1"/>
  <c r="P8" i="12" s="1"/>
  <c r="P7" i="12" s="1"/>
  <c r="Q9" i="12"/>
  <c r="Q8" i="12" s="1"/>
  <c r="Q7" i="12" s="1"/>
  <c r="O92" i="13" l="1"/>
  <c r="P10" i="12"/>
  <c r="R10" i="12" s="1"/>
  <c r="P92" i="13"/>
  <c r="R92" i="13" s="1"/>
  <c r="U92" i="13" s="1"/>
  <c r="P91" i="13"/>
  <c r="R91" i="13" s="1"/>
  <c r="U91" i="13" s="1"/>
  <c r="R9" i="12"/>
  <c r="P90" i="13" l="1"/>
  <c r="R90" i="13" l="1"/>
  <c r="U90" i="13" s="1"/>
  <c r="O197" i="11"/>
  <c r="O196" i="11"/>
  <c r="O195" i="11"/>
  <c r="O182" i="11"/>
  <c r="O183" i="11"/>
  <c r="O184" i="11"/>
  <c r="O185" i="11"/>
  <c r="O186" i="11"/>
  <c r="O187" i="11"/>
  <c r="O181" i="11"/>
  <c r="O174" i="11"/>
  <c r="D67" i="37" s="1"/>
  <c r="O173" i="11"/>
  <c r="O160" i="11"/>
  <c r="O140" i="11"/>
  <c r="O141" i="11"/>
  <c r="O142" i="11"/>
  <c r="O143" i="11"/>
  <c r="O144" i="11"/>
  <c r="O139" i="11"/>
  <c r="O147" i="11"/>
  <c r="O150" i="11"/>
  <c r="O151" i="11"/>
  <c r="O123" i="11"/>
  <c r="O122" i="11"/>
  <c r="O121" i="11"/>
  <c r="O119" i="11"/>
  <c r="O118" i="11"/>
  <c r="O111" i="11"/>
  <c r="O110" i="11"/>
  <c r="O109" i="11"/>
  <c r="Q97" i="11"/>
  <c r="O104" i="11"/>
  <c r="O105" i="11"/>
  <c r="O106" i="11"/>
  <c r="O107" i="11"/>
  <c r="O103" i="11"/>
  <c r="O100" i="11"/>
  <c r="O101" i="11"/>
  <c r="O99" i="11"/>
  <c r="O94" i="11"/>
  <c r="O93" i="11"/>
  <c r="O92" i="11"/>
  <c r="O90" i="11"/>
  <c r="O89" i="11"/>
  <c r="O88" i="11"/>
  <c r="O80" i="11"/>
  <c r="O81" i="11"/>
  <c r="O82" i="11"/>
  <c r="O83" i="11"/>
  <c r="O84" i="11"/>
  <c r="O85" i="11"/>
  <c r="O86" i="11"/>
  <c r="O79" i="11"/>
  <c r="O77" i="11"/>
  <c r="O76" i="11"/>
  <c r="O75" i="11"/>
  <c r="O74" i="11"/>
  <c r="O73" i="11"/>
  <c r="O67" i="11"/>
  <c r="O66" i="11"/>
  <c r="O65" i="11"/>
  <c r="O41" i="11"/>
  <c r="O40" i="11"/>
  <c r="O39" i="11"/>
  <c r="O38" i="11"/>
  <c r="O26" i="11"/>
  <c r="O25" i="11" s="1"/>
  <c r="P25" i="11" s="1"/>
  <c r="R25" i="11" s="1"/>
  <c r="O24" i="11"/>
  <c r="O23" i="11" s="1"/>
  <c r="P23" i="11" s="1"/>
  <c r="R23" i="11" s="1"/>
  <c r="O22" i="11"/>
  <c r="O21" i="11" s="1"/>
  <c r="O194" i="11" l="1"/>
  <c r="O120" i="11"/>
  <c r="P194" i="11"/>
  <c r="R194" i="11" s="1"/>
  <c r="P192" i="11"/>
  <c r="O180" i="11"/>
  <c r="O138" i="11"/>
  <c r="O117" i="11"/>
  <c r="O91" i="11"/>
  <c r="O108" i="11"/>
  <c r="P108" i="11" s="1"/>
  <c r="R108" i="11" s="1"/>
  <c r="O102" i="11"/>
  <c r="O87" i="11"/>
  <c r="O78" i="11"/>
  <c r="O72" i="11"/>
  <c r="O37" i="11"/>
  <c r="O36" i="11" s="1"/>
  <c r="P35" i="11" s="1"/>
  <c r="R35" i="11" s="1"/>
  <c r="P20" i="11"/>
  <c r="R20" i="11" s="1"/>
  <c r="P21" i="11"/>
  <c r="R21" i="11" s="1"/>
  <c r="O116" i="11" l="1"/>
  <c r="P36" i="11"/>
  <c r="R36" i="11" s="1"/>
  <c r="O31" i="10" l="1"/>
  <c r="O27" i="10"/>
  <c r="O26" i="10" s="1"/>
  <c r="P26" i="10" s="1"/>
  <c r="O24" i="10"/>
  <c r="O23" i="10"/>
  <c r="O22" i="10"/>
  <c r="O21" i="10"/>
  <c r="O20" i="10"/>
  <c r="O19" i="10"/>
  <c r="O18" i="10"/>
  <c r="O17" i="10"/>
  <c r="O16" i="10"/>
  <c r="O15" i="10"/>
  <c r="O14" i="10"/>
  <c r="O13" i="10"/>
  <c r="O12" i="10"/>
  <c r="O11" i="10"/>
  <c r="O47" i="10" l="1"/>
  <c r="B40" i="29" s="1"/>
  <c r="O315" i="9" l="1"/>
  <c r="O314" i="9"/>
  <c r="O313" i="9"/>
  <c r="O312" i="9" s="1"/>
  <c r="O310" i="9"/>
  <c r="O307" i="9" s="1"/>
  <c r="P307" i="9" s="1"/>
  <c r="R307" i="9" s="1"/>
  <c r="O309" i="9"/>
  <c r="O308" i="9"/>
  <c r="O300" i="9"/>
  <c r="O299" i="9"/>
  <c r="O298" i="9"/>
  <c r="O285" i="9"/>
  <c r="O284" i="9"/>
  <c r="O281" i="9"/>
  <c r="O276" i="9"/>
  <c r="O275" i="9"/>
  <c r="O274" i="9"/>
  <c r="O273" i="9"/>
  <c r="O272" i="9"/>
  <c r="O270" i="9"/>
  <c r="O269" i="9"/>
  <c r="O268" i="9"/>
  <c r="O267" i="9"/>
  <c r="O266" i="9"/>
  <c r="O263" i="9"/>
  <c r="O262" i="9"/>
  <c r="O261" i="9"/>
  <c r="O260" i="9"/>
  <c r="O259" i="9"/>
  <c r="O257" i="9"/>
  <c r="O256" i="9"/>
  <c r="O255" i="9"/>
  <c r="O253" i="9"/>
  <c r="O252" i="9"/>
  <c r="O251" i="9"/>
  <c r="O250" i="9"/>
  <c r="O247" i="9"/>
  <c r="O246" i="9"/>
  <c r="O245" i="9"/>
  <c r="O244" i="9"/>
  <c r="O234" i="9"/>
  <c r="O233" i="9"/>
  <c r="O232" i="9"/>
  <c r="O231" i="9"/>
  <c r="O229" i="9"/>
  <c r="O228" i="9"/>
  <c r="O225" i="9"/>
  <c r="O223" i="9"/>
  <c r="O221" i="9"/>
  <c r="O220" i="9"/>
  <c r="O219" i="9"/>
  <c r="O218" i="9"/>
  <c r="O217" i="9"/>
  <c r="O216" i="9"/>
  <c r="O224" i="9"/>
  <c r="O242" i="9"/>
  <c r="O241" i="9"/>
  <c r="O240" i="9"/>
  <c r="O239" i="9"/>
  <c r="O238" i="9"/>
  <c r="O237" i="9"/>
  <c r="O236" i="9"/>
  <c r="Q199" i="9"/>
  <c r="O213" i="9"/>
  <c r="O212" i="9"/>
  <c r="O211" i="9"/>
  <c r="O208" i="9"/>
  <c r="O207" i="9"/>
  <c r="O206" i="9"/>
  <c r="O205" i="9"/>
  <c r="O203" i="9"/>
  <c r="O202" i="9"/>
  <c r="O201" i="9"/>
  <c r="O198" i="9"/>
  <c r="O197" i="9"/>
  <c r="O196" i="9"/>
  <c r="O195" i="9"/>
  <c r="O194" i="9"/>
  <c r="O193" i="9"/>
  <c r="O192" i="9"/>
  <c r="O190" i="9"/>
  <c r="O189" i="9"/>
  <c r="O188" i="9"/>
  <c r="O187" i="9"/>
  <c r="O186" i="9"/>
  <c r="O184" i="9"/>
  <c r="O183" i="9"/>
  <c r="O182" i="9"/>
  <c r="O181" i="9"/>
  <c r="O180" i="9"/>
  <c r="O179" i="9"/>
  <c r="O158" i="9"/>
  <c r="O157" i="9"/>
  <c r="O156" i="9"/>
  <c r="O155" i="9"/>
  <c r="O154" i="9"/>
  <c r="O151" i="9"/>
  <c r="O150" i="9"/>
  <c r="O149" i="9"/>
  <c r="O148" i="9"/>
  <c r="O147" i="9"/>
  <c r="O177" i="9"/>
  <c r="O176" i="9"/>
  <c r="O175" i="9"/>
  <c r="O174" i="9"/>
  <c r="O173" i="9"/>
  <c r="O172" i="9"/>
  <c r="O170" i="9"/>
  <c r="O169" i="9"/>
  <c r="O167" i="9"/>
  <c r="O166" i="9"/>
  <c r="O165" i="9"/>
  <c r="O164" i="9"/>
  <c r="O163" i="9"/>
  <c r="O161" i="9"/>
  <c r="O160" i="9"/>
  <c r="O152" i="9"/>
  <c r="O145" i="9"/>
  <c r="O144" i="9"/>
  <c r="O142" i="9"/>
  <c r="O141" i="9"/>
  <c r="O140" i="9"/>
  <c r="O138" i="9"/>
  <c r="O137" i="9"/>
  <c r="O134" i="9"/>
  <c r="O133" i="9"/>
  <c r="O127" i="9"/>
  <c r="O126" i="9"/>
  <c r="O125" i="9"/>
  <c r="O124" i="9"/>
  <c r="O122" i="9"/>
  <c r="O121" i="9"/>
  <c r="O120" i="9"/>
  <c r="O119" i="9"/>
  <c r="O118" i="9"/>
  <c r="O116" i="9"/>
  <c r="O115" i="9"/>
  <c r="O114" i="9"/>
  <c r="O113" i="9"/>
  <c r="O111" i="9"/>
  <c r="O110" i="9"/>
  <c r="O109" i="9"/>
  <c r="O108" i="9"/>
  <c r="O107" i="9"/>
  <c r="O106" i="9"/>
  <c r="O104" i="9"/>
  <c r="O103" i="9"/>
  <c r="O102" i="9"/>
  <c r="O101" i="9"/>
  <c r="O100" i="9"/>
  <c r="O82" i="9"/>
  <c r="O81" i="9"/>
  <c r="O78" i="9"/>
  <c r="O75" i="9"/>
  <c r="O74" i="9"/>
  <c r="O73" i="9"/>
  <c r="O70" i="9"/>
  <c r="O69" i="9"/>
  <c r="O68" i="9"/>
  <c r="O44" i="9"/>
  <c r="O43" i="9"/>
  <c r="O42" i="9"/>
  <c r="O41" i="9"/>
  <c r="O39" i="9"/>
  <c r="O20" i="9"/>
  <c r="O19" i="9"/>
  <c r="Q30" i="8"/>
  <c r="O38" i="8"/>
  <c r="O37" i="8" s="1"/>
  <c r="P37" i="8" s="1"/>
  <c r="R37" i="8" s="1"/>
  <c r="O23" i="8"/>
  <c r="O19" i="8"/>
  <c r="O18" i="8"/>
  <c r="O17" i="8"/>
  <c r="O16" i="8"/>
  <c r="O15" i="8"/>
  <c r="O14" i="8"/>
  <c r="O13" i="8"/>
  <c r="O12" i="8"/>
  <c r="O11" i="8"/>
  <c r="O297" i="9" l="1"/>
  <c r="O296" i="9" s="1"/>
  <c r="O222" i="9"/>
  <c r="O271" i="9"/>
  <c r="P306" i="9"/>
  <c r="O265" i="9"/>
  <c r="O258" i="9"/>
  <c r="O254" i="9"/>
  <c r="O227" i="9"/>
  <c r="O249" i="9"/>
  <c r="O243" i="9"/>
  <c r="O235" i="9"/>
  <c r="O230" i="9"/>
  <c r="O226" i="9" s="1"/>
  <c r="O18" i="9"/>
  <c r="P18" i="9" s="1"/>
  <c r="R18" i="9" s="1"/>
  <c r="O215" i="9"/>
  <c r="O204" i="9"/>
  <c r="O191" i="9"/>
  <c r="O153" i="9"/>
  <c r="O67" i="9"/>
  <c r="O159" i="9"/>
  <c r="O146" i="9"/>
  <c r="O178" i="9"/>
  <c r="O162" i="9"/>
  <c r="O171" i="9"/>
  <c r="O80" i="9"/>
  <c r="O136" i="9"/>
  <c r="O143" i="9"/>
  <c r="O123" i="9"/>
  <c r="P123" i="9" s="1"/>
  <c r="R123" i="9" s="1"/>
  <c r="O139" i="9"/>
  <c r="O40" i="9"/>
  <c r="O38" i="9" s="1"/>
  <c r="O264" i="9" l="1"/>
  <c r="O135" i="9"/>
  <c r="O59" i="5" l="1"/>
  <c r="O58" i="5"/>
  <c r="O55" i="5"/>
  <c r="O54" i="5"/>
  <c r="O53" i="5"/>
  <c r="O50" i="5"/>
  <c r="O49" i="5"/>
  <c r="O48" i="5"/>
  <c r="O47" i="5"/>
  <c r="O340" i="5"/>
  <c r="O339" i="5"/>
  <c r="O338" i="5"/>
  <c r="O334" i="5"/>
  <c r="O333" i="5"/>
  <c r="O331" i="5"/>
  <c r="O329" i="5"/>
  <c r="O327" i="5"/>
  <c r="O326" i="5"/>
  <c r="O325" i="5"/>
  <c r="O324" i="5"/>
  <c r="O323" i="5"/>
  <c r="O321" i="5"/>
  <c r="O320" i="5"/>
  <c r="O319" i="5"/>
  <c r="O317" i="5"/>
  <c r="O316" i="5"/>
  <c r="O314" i="5"/>
  <c r="O313" i="5"/>
  <c r="O312" i="5"/>
  <c r="O311" i="5"/>
  <c r="O308" i="5"/>
  <c r="O307" i="5"/>
  <c r="O306" i="5"/>
  <c r="O305" i="5"/>
  <c r="O304" i="5"/>
  <c r="O303" i="5"/>
  <c r="O296" i="5"/>
  <c r="O295" i="5"/>
  <c r="O294" i="5"/>
  <c r="O292" i="5"/>
  <c r="O291" i="5"/>
  <c r="O289" i="5"/>
  <c r="O288" i="5"/>
  <c r="O287" i="5"/>
  <c r="O283" i="5"/>
  <c r="O282" i="5"/>
  <c r="O281" i="5"/>
  <c r="O280" i="5"/>
  <c r="O279" i="5"/>
  <c r="O278" i="5"/>
  <c r="O268" i="5"/>
  <c r="O259" i="5"/>
  <c r="O258" i="5"/>
  <c r="O245" i="5"/>
  <c r="O244" i="5"/>
  <c r="O243" i="5"/>
  <c r="O240" i="5"/>
  <c r="O239" i="5"/>
  <c r="O238" i="5"/>
  <c r="O237" i="5"/>
  <c r="O236" i="5"/>
  <c r="O233" i="5"/>
  <c r="O232" i="5"/>
  <c r="O220" i="5"/>
  <c r="O219" i="5"/>
  <c r="O218" i="5"/>
  <c r="O217" i="5"/>
  <c r="O216" i="5"/>
  <c r="O215" i="5"/>
  <c r="O214" i="5"/>
  <c r="O213" i="5"/>
  <c r="O208" i="5"/>
  <c r="O207" i="5"/>
  <c r="O206" i="5"/>
  <c r="O204" i="5"/>
  <c r="O203" i="5"/>
  <c r="O202" i="5"/>
  <c r="O199" i="5"/>
  <c r="O198" i="5"/>
  <c r="O196" i="5"/>
  <c r="O195" i="5"/>
  <c r="O193" i="5"/>
  <c r="O192" i="5"/>
  <c r="O189" i="5"/>
  <c r="O188" i="5"/>
  <c r="O187" i="5"/>
  <c r="O186" i="5"/>
  <c r="O184" i="5"/>
  <c r="O183" i="5"/>
  <c r="O181" i="5"/>
  <c r="O180" i="5"/>
  <c r="O178" i="5"/>
  <c r="O177" i="5"/>
  <c r="O175" i="5"/>
  <c r="O174" i="5"/>
  <c r="O173" i="5"/>
  <c r="O172" i="5"/>
  <c r="O170" i="5"/>
  <c r="O169" i="5"/>
  <c r="O168" i="5"/>
  <c r="O167" i="5"/>
  <c r="O165" i="5"/>
  <c r="O164" i="5"/>
  <c r="O163" i="5"/>
  <c r="O161" i="5"/>
  <c r="O160" i="5"/>
  <c r="O158" i="5"/>
  <c r="O157" i="5"/>
  <c r="O156" i="5"/>
  <c r="O155" i="5"/>
  <c r="O154" i="5"/>
  <c r="O147" i="5"/>
  <c r="O146" i="5"/>
  <c r="O152" i="5"/>
  <c r="O151" i="5"/>
  <c r="O150" i="5"/>
  <c r="O149" i="5"/>
  <c r="O124" i="5"/>
  <c r="O123" i="5"/>
  <c r="O119" i="5"/>
  <c r="O118" i="5"/>
  <c r="O117" i="5"/>
  <c r="O106" i="5"/>
  <c r="O91" i="5"/>
  <c r="O90" i="5"/>
  <c r="O89" i="5"/>
  <c r="O88" i="5"/>
  <c r="O87" i="5"/>
  <c r="O86" i="5"/>
  <c r="O85" i="5"/>
  <c r="O84" i="5"/>
  <c r="O83" i="5"/>
  <c r="O82" i="5"/>
  <c r="O81" i="5"/>
  <c r="O80" i="5"/>
  <c r="O79" i="5"/>
  <c r="O78" i="5"/>
  <c r="O77" i="5"/>
  <c r="O76" i="5"/>
  <c r="O75" i="5"/>
  <c r="O27" i="5"/>
  <c r="O26" i="5" s="1"/>
  <c r="P26" i="5" s="1"/>
  <c r="R26" i="5" s="1"/>
  <c r="O32" i="5"/>
  <c r="O31" i="5" s="1"/>
  <c r="O30" i="5"/>
  <c r="O29" i="5"/>
  <c r="O25" i="5"/>
  <c r="O24" i="5"/>
  <c r="O293" i="5" l="1"/>
  <c r="P293" i="5" s="1"/>
  <c r="R293" i="5" s="1"/>
  <c r="O23" i="5"/>
  <c r="O171" i="5"/>
  <c r="O201" i="5"/>
  <c r="O148" i="5"/>
  <c r="O185" i="5"/>
  <c r="O235" i="5"/>
  <c r="O116" i="5"/>
  <c r="G224" i="5"/>
  <c r="G227" i="5" s="1"/>
  <c r="O227" i="5" s="1"/>
  <c r="O74" i="5"/>
  <c r="O28" i="5"/>
  <c r="P28" i="5" s="1"/>
  <c r="R28" i="5" s="1"/>
  <c r="G225" i="5" l="1"/>
  <c r="O225" i="5" s="1"/>
  <c r="G226" i="5" s="1"/>
  <c r="O226" i="5" s="1"/>
  <c r="O224" i="5"/>
  <c r="G228" i="5"/>
  <c r="O228" i="5" s="1"/>
  <c r="Q69" i="25" l="1"/>
  <c r="Q80" i="25"/>
  <c r="Q104" i="25"/>
  <c r="Q98" i="25"/>
  <c r="Q97" i="25" s="1"/>
  <c r="Q94" i="25"/>
  <c r="Q93" i="25" s="1"/>
  <c r="Q64" i="25"/>
  <c r="Q63" i="25" s="1"/>
  <c r="Q60" i="25"/>
  <c r="Q56" i="25"/>
  <c r="Q53" i="25"/>
  <c r="Q49" i="25"/>
  <c r="Q45" i="25"/>
  <c r="Q39" i="25"/>
  <c r="Q36" i="25"/>
  <c r="Q33" i="25"/>
  <c r="Q30" i="25"/>
  <c r="Q23" i="25"/>
  <c r="Q14" i="25"/>
  <c r="Q19" i="25"/>
  <c r="Q9" i="25"/>
  <c r="Q103" i="25"/>
  <c r="Q102" i="25" s="1"/>
  <c r="Q121" i="23"/>
  <c r="Q120" i="23" s="1"/>
  <c r="Q119" i="23" s="1"/>
  <c r="Q116" i="23"/>
  <c r="Q112" i="23"/>
  <c r="Q111" i="23" s="1"/>
  <c r="Q100" i="23"/>
  <c r="Q92" i="23"/>
  <c r="Q79" i="23"/>
  <c r="Q73" i="23"/>
  <c r="Q70" i="23"/>
  <c r="Q67" i="23"/>
  <c r="Q63" i="23"/>
  <c r="Q54" i="23"/>
  <c r="Q49" i="23"/>
  <c r="Q46" i="23"/>
  <c r="Q43" i="23"/>
  <c r="Q39" i="23"/>
  <c r="Q36" i="23"/>
  <c r="Q33" i="23"/>
  <c r="Q26" i="23"/>
  <c r="Q14" i="23"/>
  <c r="Q22" i="23"/>
  <c r="Q19" i="23"/>
  <c r="Q9" i="23"/>
  <c r="Q115" i="23"/>
  <c r="Q46" i="42"/>
  <c r="Q41" i="42"/>
  <c r="Q87" i="42"/>
  <c r="Q105" i="42"/>
  <c r="Q119" i="42"/>
  <c r="Q186" i="42"/>
  <c r="Q185" i="42" s="1"/>
  <c r="Q184" i="42" s="1"/>
  <c r="Q180" i="42"/>
  <c r="Q174" i="42"/>
  <c r="Q171" i="42"/>
  <c r="Q167" i="42"/>
  <c r="Q160" i="42"/>
  <c r="Q157" i="42"/>
  <c r="Q154" i="42"/>
  <c r="Q148" i="42"/>
  <c r="Q144" i="42" s="1"/>
  <c r="Q140" i="42"/>
  <c r="Q82" i="42"/>
  <c r="Q81" i="42" s="1"/>
  <c r="Q78" i="42"/>
  <c r="Q71" i="42"/>
  <c r="Q65" i="42"/>
  <c r="Q60" i="42"/>
  <c r="Q54" i="42"/>
  <c r="Q51" i="42"/>
  <c r="Q31" i="42"/>
  <c r="Q27" i="42"/>
  <c r="Q14" i="42"/>
  <c r="Q9" i="42"/>
  <c r="Q232" i="19"/>
  <c r="Q218" i="19"/>
  <c r="Q205" i="19"/>
  <c r="Q195" i="19" s="1"/>
  <c r="Q190" i="19"/>
  <c r="Q155" i="19"/>
  <c r="Q138" i="19"/>
  <c r="Q137" i="19" s="1"/>
  <c r="Q89" i="19"/>
  <c r="Q133" i="19"/>
  <c r="Q122" i="19"/>
  <c r="Q118" i="19"/>
  <c r="Q113" i="19"/>
  <c r="Q107" i="19"/>
  <c r="Q102" i="19"/>
  <c r="Q99" i="19"/>
  <c r="Q95" i="19"/>
  <c r="Q86" i="19"/>
  <c r="Q9" i="19"/>
  <c r="Q231" i="19"/>
  <c r="Q230" i="19" s="1"/>
  <c r="Q189" i="19"/>
  <c r="Q132" i="19"/>
  <c r="Q453" i="17"/>
  <c r="Q452" i="17" s="1"/>
  <c r="Q436" i="17"/>
  <c r="G85" i="47" s="1"/>
  <c r="Q433" i="17"/>
  <c r="G84" i="47" s="1"/>
  <c r="Q429" i="17"/>
  <c r="G83" i="47" s="1"/>
  <c r="Q424" i="17"/>
  <c r="G82" i="47" s="1"/>
  <c r="Q244" i="17"/>
  <c r="Q243" i="17" s="1"/>
  <c r="Q236" i="17"/>
  <c r="Q226" i="17"/>
  <c r="Q231" i="17"/>
  <c r="Q223" i="17"/>
  <c r="Q212" i="17"/>
  <c r="Q207" i="17"/>
  <c r="Q194" i="17"/>
  <c r="Q189" i="17"/>
  <c r="Q186" i="17"/>
  <c r="Q180" i="17"/>
  <c r="Q171" i="17"/>
  <c r="Q166" i="17"/>
  <c r="Q155" i="17"/>
  <c r="Q154" i="17" s="1"/>
  <c r="Q149" i="17"/>
  <c r="G53" i="47" s="1"/>
  <c r="Q140" i="17"/>
  <c r="Q119" i="17"/>
  <c r="Q118" i="17" s="1"/>
  <c r="Q18" i="17"/>
  <c r="Q99" i="17"/>
  <c r="Q94" i="17"/>
  <c r="Q91" i="17"/>
  <c r="Q88" i="17"/>
  <c r="Q83" i="17"/>
  <c r="Q79" i="17"/>
  <c r="Q72" i="17"/>
  <c r="Q66" i="17"/>
  <c r="Q9" i="17"/>
  <c r="Q340" i="15"/>
  <c r="Q294" i="15"/>
  <c r="Q260" i="15"/>
  <c r="Q233" i="15"/>
  <c r="Q218" i="15"/>
  <c r="Q109" i="15"/>
  <c r="Q71" i="15"/>
  <c r="Q36" i="15"/>
  <c r="Q22" i="15"/>
  <c r="Q373" i="15"/>
  <c r="D124" i="48" s="1"/>
  <c r="Q309" i="15"/>
  <c r="Q308" i="15" s="1"/>
  <c r="D99" i="48" s="1"/>
  <c r="Q291" i="15"/>
  <c r="Q286" i="15"/>
  <c r="Q283" i="15"/>
  <c r="Q275" i="15"/>
  <c r="Q272" i="15"/>
  <c r="Q252" i="15"/>
  <c r="Q103" i="15"/>
  <c r="Q93" i="15"/>
  <c r="Q92" i="15" s="1"/>
  <c r="D68" i="48" s="1"/>
  <c r="Q88" i="15"/>
  <c r="G33" i="47" s="1"/>
  <c r="Q84" i="15"/>
  <c r="Q79" i="15"/>
  <c r="Q67" i="15"/>
  <c r="Q64" i="15"/>
  <c r="Q50" i="15"/>
  <c r="Q44" i="15"/>
  <c r="Q31" i="15"/>
  <c r="Q9" i="15"/>
  <c r="Q8" i="15" s="1"/>
  <c r="D16" i="48" s="1"/>
  <c r="Q251" i="15"/>
  <c r="D77" i="48" s="1"/>
  <c r="Q29" i="13"/>
  <c r="Q34" i="13"/>
  <c r="Q69" i="13"/>
  <c r="Q97" i="13"/>
  <c r="Q86" i="13"/>
  <c r="Q85" i="13" s="1"/>
  <c r="Q83" i="13" s="1"/>
  <c r="Q77" i="13"/>
  <c r="Q59" i="13"/>
  <c r="Q56" i="13"/>
  <c r="Q52" i="13"/>
  <c r="Q49" i="13"/>
  <c r="Q46" i="13"/>
  <c r="Q42" i="13"/>
  <c r="Q39" i="13"/>
  <c r="Q26" i="13"/>
  <c r="Q14" i="13"/>
  <c r="Q9" i="13"/>
  <c r="Q8" i="13" s="1"/>
  <c r="Q96" i="13"/>
  <c r="Q95" i="13" s="1"/>
  <c r="Q200" i="11"/>
  <c r="Q199" i="11" s="1"/>
  <c r="Q198" i="11" s="1"/>
  <c r="Q176" i="11"/>
  <c r="Q161" i="11"/>
  <c r="Q155" i="11"/>
  <c r="Q137" i="11"/>
  <c r="Q133" i="11"/>
  <c r="Q129" i="11"/>
  <c r="Q115" i="11"/>
  <c r="Q71" i="11"/>
  <c r="Q63" i="11"/>
  <c r="Q54" i="11"/>
  <c r="Q42" i="11"/>
  <c r="Q190" i="11"/>
  <c r="Q171" i="11"/>
  <c r="Q170" i="11" s="1"/>
  <c r="D97" i="48" s="1"/>
  <c r="Q166" i="11"/>
  <c r="G69" i="47" s="1"/>
  <c r="Q152" i="11"/>
  <c r="Q148" i="11"/>
  <c r="Q145" i="11"/>
  <c r="Q126" i="11"/>
  <c r="Q95" i="11"/>
  <c r="Q51" i="11"/>
  <c r="Q28" i="11"/>
  <c r="Q9" i="11"/>
  <c r="Q8" i="11" s="1"/>
  <c r="D14" i="48" s="1"/>
  <c r="Q279" i="9"/>
  <c r="Q319" i="9"/>
  <c r="Q318" i="9" s="1"/>
  <c r="Q317" i="9" s="1"/>
  <c r="Q311" i="9"/>
  <c r="Q302" i="9"/>
  <c r="Q295" i="9"/>
  <c r="Q294" i="9" s="1"/>
  <c r="D96" i="48" s="1"/>
  <c r="Q291" i="9"/>
  <c r="Q286" i="9"/>
  <c r="Q214" i="9"/>
  <c r="Q131" i="9"/>
  <c r="Q98" i="9"/>
  <c r="Q97" i="9" s="1"/>
  <c r="D51" i="48" s="1"/>
  <c r="Q91" i="9"/>
  <c r="Q86" i="9"/>
  <c r="Q58" i="9"/>
  <c r="Q55" i="9"/>
  <c r="Q45" i="9"/>
  <c r="Q25" i="9"/>
  <c r="Q83" i="9"/>
  <c r="Q79" i="9"/>
  <c r="Q76" i="9"/>
  <c r="Q71" i="9"/>
  <c r="Q66" i="9"/>
  <c r="Q37" i="9"/>
  <c r="Q9" i="9"/>
  <c r="Q31" i="7"/>
  <c r="Q77" i="7"/>
  <c r="Q76" i="7" s="1"/>
  <c r="Q63" i="7"/>
  <c r="Q58" i="7"/>
  <c r="Q35" i="7"/>
  <c r="Q16" i="7"/>
  <c r="Q193" i="7"/>
  <c r="Q188" i="7"/>
  <c r="Q73" i="7"/>
  <c r="Q72" i="7" s="1"/>
  <c r="Q68" i="7"/>
  <c r="Q55" i="7"/>
  <c r="Q51" i="7"/>
  <c r="Q48" i="7"/>
  <c r="Q41" i="7"/>
  <c r="Q44" i="7"/>
  <c r="Q28" i="7"/>
  <c r="Q9" i="7"/>
  <c r="Q8" i="7" s="1"/>
  <c r="G76" i="47" l="1"/>
  <c r="G65" i="47"/>
  <c r="Q62" i="11"/>
  <c r="D52" i="48"/>
  <c r="G64" i="47"/>
  <c r="G70" i="47"/>
  <c r="Q301" i="9"/>
  <c r="D104" i="48" s="1"/>
  <c r="G63" i="47"/>
  <c r="Q8" i="9"/>
  <c r="D13" i="48" s="1"/>
  <c r="G11" i="47"/>
  <c r="G78" i="47"/>
  <c r="Q97" i="15"/>
  <c r="D60" i="48"/>
  <c r="D59" i="48" s="1"/>
  <c r="G42" i="47"/>
  <c r="D100" i="48"/>
  <c r="Q131" i="17"/>
  <c r="D42" i="48"/>
  <c r="F42" i="48" s="1"/>
  <c r="G42" i="48" s="1"/>
  <c r="Q98" i="17"/>
  <c r="Q97" i="17" s="1"/>
  <c r="D54" i="48"/>
  <c r="D111" i="48"/>
  <c r="G10" i="47"/>
  <c r="D81" i="48"/>
  <c r="Q25" i="23"/>
  <c r="Q187" i="7"/>
  <c r="Q186" i="7" s="1"/>
  <c r="Q192" i="7"/>
  <c r="Q191" i="7" s="1"/>
  <c r="Q372" i="15"/>
  <c r="Q371" i="15" s="1"/>
  <c r="Q13" i="13"/>
  <c r="Q8" i="25"/>
  <c r="Q68" i="25"/>
  <c r="Q67" i="25" s="1"/>
  <c r="Q78" i="23"/>
  <c r="Q78" i="19"/>
  <c r="Q8" i="42"/>
  <c r="Q170" i="42"/>
  <c r="Q153" i="42"/>
  <c r="Q440" i="17"/>
  <c r="Q108" i="15"/>
  <c r="D41" i="48" s="1"/>
  <c r="Q114" i="11"/>
  <c r="D87" i="48" s="1"/>
  <c r="Q24" i="9"/>
  <c r="Q278" i="9"/>
  <c r="D86" i="48" s="1"/>
  <c r="Q92" i="25"/>
  <c r="Q22" i="25"/>
  <c r="Q7" i="25" s="1"/>
  <c r="Q6" i="25" s="1"/>
  <c r="Q5" i="25" s="1"/>
  <c r="Q8" i="23"/>
  <c r="Q110" i="23"/>
  <c r="Q86" i="42"/>
  <c r="Q85" i="42" s="1"/>
  <c r="Q30" i="42"/>
  <c r="Q7" i="42" s="1"/>
  <c r="Q136" i="19"/>
  <c r="Q8" i="19"/>
  <c r="Q188" i="19"/>
  <c r="Q250" i="17"/>
  <c r="Q71" i="17"/>
  <c r="Q8" i="17"/>
  <c r="Q316" i="15"/>
  <c r="D107" i="48" s="1"/>
  <c r="Q259" i="15"/>
  <c r="D88" i="48" s="1"/>
  <c r="M16" i="48" s="1"/>
  <c r="O16" i="48" s="1"/>
  <c r="P16" i="48" s="1"/>
  <c r="Q21" i="15"/>
  <c r="D29" i="48" s="1"/>
  <c r="Q68" i="13"/>
  <c r="Q66" i="13" s="1"/>
  <c r="Q70" i="11"/>
  <c r="Q175" i="11"/>
  <c r="D105" i="48" s="1"/>
  <c r="Q27" i="11"/>
  <c r="Q130" i="9"/>
  <c r="Q211" i="5"/>
  <c r="Q210" i="5" s="1"/>
  <c r="D76" i="48" s="1"/>
  <c r="Q309" i="5"/>
  <c r="Q343" i="5"/>
  <c r="Q285" i="5"/>
  <c r="G75" i="47" s="1"/>
  <c r="Q276" i="5"/>
  <c r="Q269" i="5"/>
  <c r="G68" i="47" s="1"/>
  <c r="Q263" i="5"/>
  <c r="G67" i="47" s="1"/>
  <c r="Q260" i="5"/>
  <c r="G66" i="47" s="1"/>
  <c r="Q256" i="5"/>
  <c r="G61" i="47" s="1"/>
  <c r="Q253" i="5"/>
  <c r="G60" i="47" s="1"/>
  <c r="Q246" i="5"/>
  <c r="G59" i="47" s="1"/>
  <c r="Q241" i="5"/>
  <c r="G57" i="47" s="1"/>
  <c r="Q234" i="5"/>
  <c r="G56" i="47" s="1"/>
  <c r="Q222" i="5"/>
  <c r="G55" i="47" s="1"/>
  <c r="Q200" i="5"/>
  <c r="Q190" i="5"/>
  <c r="G45" i="47" s="1"/>
  <c r="Q138" i="5"/>
  <c r="Q127" i="5"/>
  <c r="Q121" i="5"/>
  <c r="Q120" i="5" s="1"/>
  <c r="D64" i="48" s="1"/>
  <c r="Q115" i="5"/>
  <c r="Q111" i="5"/>
  <c r="Q108" i="5"/>
  <c r="G28" i="47" s="1"/>
  <c r="Q99" i="5"/>
  <c r="Q95" i="5"/>
  <c r="Q92" i="5"/>
  <c r="Q73" i="5"/>
  <c r="Q56" i="5"/>
  <c r="Q65" i="5"/>
  <c r="Q62" i="5"/>
  <c r="Q51" i="5"/>
  <c r="Q41" i="5"/>
  <c r="Q34" i="5"/>
  <c r="Q275" i="5"/>
  <c r="D95" i="48" s="1"/>
  <c r="Q9" i="5"/>
  <c r="Q8" i="5" s="1"/>
  <c r="D11" i="48" s="1"/>
  <c r="Q120" i="45"/>
  <c r="Q377" i="45"/>
  <c r="Q376" i="45" s="1"/>
  <c r="Q367" i="45"/>
  <c r="Q366" i="45" s="1"/>
  <c r="Q360" i="45"/>
  <c r="Q356" i="45"/>
  <c r="Q352" i="45"/>
  <c r="Q346" i="45"/>
  <c r="G47" i="47" s="1"/>
  <c r="Q258" i="45"/>
  <c r="G46" i="47" s="1"/>
  <c r="Q223" i="45"/>
  <c r="Q212" i="45"/>
  <c r="D48" i="48" s="1"/>
  <c r="Q207" i="45"/>
  <c r="Q201" i="45"/>
  <c r="G35" i="47" s="1"/>
  <c r="G34" i="47" s="1"/>
  <c r="Q197" i="45"/>
  <c r="G32" i="47" s="1"/>
  <c r="Q180" i="45"/>
  <c r="G31" i="47" s="1"/>
  <c r="Q173" i="45"/>
  <c r="G30" i="47" s="1"/>
  <c r="Q169" i="45"/>
  <c r="G29" i="47" s="1"/>
  <c r="Q156" i="45"/>
  <c r="G27" i="47" s="1"/>
  <c r="Q151" i="45"/>
  <c r="G26" i="47" s="1"/>
  <c r="Q137" i="45"/>
  <c r="G25" i="47" s="1"/>
  <c r="Q134" i="45"/>
  <c r="G24" i="47" s="1"/>
  <c r="Q131" i="45"/>
  <c r="G23" i="47" s="1"/>
  <c r="Q127" i="45"/>
  <c r="G22" i="47" s="1"/>
  <c r="Q112" i="45"/>
  <c r="G20" i="47" s="1"/>
  <c r="Q101" i="45"/>
  <c r="G19" i="47" s="1"/>
  <c r="Q98" i="45"/>
  <c r="G18" i="47" s="1"/>
  <c r="Q89" i="45"/>
  <c r="G17" i="47" s="1"/>
  <c r="Q85" i="45"/>
  <c r="G16" i="47" s="1"/>
  <c r="Q73" i="45"/>
  <c r="Q72" i="45" s="1"/>
  <c r="D23" i="48" s="1"/>
  <c r="Q69" i="45"/>
  <c r="G13" i="47" s="1"/>
  <c r="Q9" i="45"/>
  <c r="G9" i="47" s="1"/>
  <c r="Q200" i="45"/>
  <c r="D63" i="48" s="1"/>
  <c r="D62" i="48" s="1"/>
  <c r="Q24" i="24"/>
  <c r="Q18" i="24"/>
  <c r="Q14" i="24"/>
  <c r="Q13" i="24" s="1"/>
  <c r="Q9" i="24"/>
  <c r="Q8" i="24" s="1"/>
  <c r="Q7" i="24" s="1"/>
  <c r="Q23" i="24"/>
  <c r="Q22" i="24" s="1"/>
  <c r="Q21" i="24" s="1"/>
  <c r="Q17" i="24"/>
  <c r="Q25" i="22"/>
  <c r="Q24" i="22" s="1"/>
  <c r="Q23" i="22" s="1"/>
  <c r="Q22" i="22" s="1"/>
  <c r="Q18" i="22"/>
  <c r="Q17" i="22" s="1"/>
  <c r="Q14" i="22"/>
  <c r="Q13" i="22" s="1"/>
  <c r="Q9" i="22"/>
  <c r="Q8" i="22" s="1"/>
  <c r="Q7" i="22" s="1"/>
  <c r="Q29" i="20"/>
  <c r="Q28" i="20" s="1"/>
  <c r="Q23" i="20" s="1"/>
  <c r="Q25" i="20"/>
  <c r="Q20" i="20"/>
  <c r="Q19" i="20" s="1"/>
  <c r="Q16" i="20"/>
  <c r="Q15" i="20" s="1"/>
  <c r="Q12" i="20"/>
  <c r="Q9" i="20"/>
  <c r="Q43" i="18"/>
  <c r="Q42" i="18" s="1"/>
  <c r="Q41" i="18" s="1"/>
  <c r="Q40" i="18" s="1"/>
  <c r="Q19" i="18"/>
  <c r="Q16" i="18"/>
  <c r="Q15" i="18" s="1"/>
  <c r="Q9" i="18"/>
  <c r="Q8" i="18" s="1"/>
  <c r="Q7" i="18" s="1"/>
  <c r="Q106" i="16"/>
  <c r="Q105" i="16" s="1"/>
  <c r="Q104" i="16" s="1"/>
  <c r="Q103" i="16" s="1"/>
  <c r="Q100" i="16"/>
  <c r="Q77" i="16"/>
  <c r="Q74" i="16"/>
  <c r="Q73" i="16" s="1"/>
  <c r="Q65" i="16"/>
  <c r="Q64" i="16" s="1"/>
  <c r="Q61" i="16"/>
  <c r="Q60" i="16" s="1"/>
  <c r="Q8" i="16"/>
  <c r="Q78" i="14"/>
  <c r="Q77" i="14" s="1"/>
  <c r="Q76" i="14" s="1"/>
  <c r="Q75" i="14" s="1"/>
  <c r="Q72" i="14"/>
  <c r="Q68" i="14"/>
  <c r="D36" i="29" s="1"/>
  <c r="Q59" i="14"/>
  <c r="Q58" i="14" s="1"/>
  <c r="Q54" i="14"/>
  <c r="Q53" i="14" s="1"/>
  <c r="Q50" i="14"/>
  <c r="Q47" i="14"/>
  <c r="Q41" i="14"/>
  <c r="Q9" i="14"/>
  <c r="Q8" i="14" s="1"/>
  <c r="R17" i="12"/>
  <c r="Q26" i="12"/>
  <c r="Q25" i="12" s="1"/>
  <c r="Q24" i="12" s="1"/>
  <c r="Q23" i="12" s="1"/>
  <c r="Q19" i="12"/>
  <c r="Q18" i="12" s="1"/>
  <c r="Q14" i="12"/>
  <c r="Q13" i="12" s="1"/>
  <c r="Q51" i="10"/>
  <c r="Q50" i="10" s="1"/>
  <c r="Q49" i="10" s="1"/>
  <c r="Q48" i="10" s="1"/>
  <c r="Q44" i="10"/>
  <c r="Q43" i="10" s="1"/>
  <c r="Q38" i="10"/>
  <c r="Q37" i="10" s="1"/>
  <c r="Q34" i="10"/>
  <c r="Q33" i="10" s="1"/>
  <c r="Q25" i="10"/>
  <c r="Q29" i="10"/>
  <c r="Q28" i="10" s="1"/>
  <c r="Q9" i="10"/>
  <c r="Q50" i="8"/>
  <c r="Q49" i="8" s="1"/>
  <c r="Q48" i="8" s="1"/>
  <c r="Q47" i="8" s="1"/>
  <c r="Q44" i="8"/>
  <c r="Q43" i="8"/>
  <c r="Q29" i="8"/>
  <c r="Q26" i="8"/>
  <c r="Q25" i="8" s="1"/>
  <c r="Q21" i="8"/>
  <c r="Q20" i="8"/>
  <c r="Q9" i="8"/>
  <c r="Q8" i="8" s="1"/>
  <c r="Q32" i="6"/>
  <c r="Q31" i="6" s="1"/>
  <c r="Q30" i="6" s="1"/>
  <c r="Q29" i="6" s="1"/>
  <c r="Q25" i="6"/>
  <c r="Q24" i="6" s="1"/>
  <c r="Q17" i="6"/>
  <c r="Q13" i="6"/>
  <c r="D26" i="29" s="1"/>
  <c r="Q8" i="6"/>
  <c r="Q92" i="4"/>
  <c r="Q91" i="4" s="1"/>
  <c r="Q90" i="4" s="1"/>
  <c r="Q89" i="4" s="1"/>
  <c r="Q85" i="4"/>
  <c r="Q69" i="4"/>
  <c r="Q64" i="4"/>
  <c r="Q55" i="4"/>
  <c r="Q51" i="4"/>
  <c r="Q8" i="4"/>
  <c r="Q9" i="2"/>
  <c r="Q13" i="2"/>
  <c r="Q31" i="2"/>
  <c r="Q30" i="2" s="1"/>
  <c r="Q29" i="2" s="1"/>
  <c r="Q28" i="2" s="1"/>
  <c r="Q20" i="2"/>
  <c r="Q19" i="2" s="1"/>
  <c r="Q8" i="2"/>
  <c r="Q74" i="4"/>
  <c r="Q73" i="4" s="1"/>
  <c r="Q68" i="4" s="1"/>
  <c r="Q12" i="2"/>
  <c r="Q7" i="11" l="1"/>
  <c r="D27" i="48"/>
  <c r="Q61" i="11"/>
  <c r="D39" i="48"/>
  <c r="Q96" i="9"/>
  <c r="D38" i="48"/>
  <c r="Q7" i="9"/>
  <c r="D26" i="48"/>
  <c r="Q126" i="5"/>
  <c r="D49" i="48"/>
  <c r="D47" i="48" s="1"/>
  <c r="G12" i="47"/>
  <c r="G8" i="47" s="1"/>
  <c r="G40" i="47"/>
  <c r="G39" i="47" s="1"/>
  <c r="G52" i="47"/>
  <c r="G49" i="47" s="1"/>
  <c r="G43" i="47"/>
  <c r="G21" i="47"/>
  <c r="Q342" i="5"/>
  <c r="Q341" i="5" s="1"/>
  <c r="G94" i="47"/>
  <c r="G93" i="47" s="1"/>
  <c r="G92" i="47" s="1"/>
  <c r="Q359" i="45"/>
  <c r="D102" i="48" s="1"/>
  <c r="G77" i="47"/>
  <c r="G74" i="47" s="1"/>
  <c r="M76" i="47" s="1"/>
  <c r="G15" i="47"/>
  <c r="G14" i="47" s="1"/>
  <c r="Q206" i="45"/>
  <c r="D73" i="48" s="1"/>
  <c r="D72" i="48" s="1"/>
  <c r="G37" i="47"/>
  <c r="G36" i="47" s="1"/>
  <c r="Q351" i="45"/>
  <c r="D83" i="48" s="1"/>
  <c r="G62" i="47"/>
  <c r="G54" i="47" s="1"/>
  <c r="G48" i="47" s="1"/>
  <c r="Q355" i="45"/>
  <c r="D94" i="48" s="1"/>
  <c r="G73" i="47"/>
  <c r="G72" i="47" s="1"/>
  <c r="D108" i="48"/>
  <c r="D101" i="48" s="1"/>
  <c r="D78" i="48"/>
  <c r="D75" i="48" s="1"/>
  <c r="D17" i="48"/>
  <c r="D93" i="48"/>
  <c r="D30" i="48"/>
  <c r="Q439" i="17"/>
  <c r="D116" i="48"/>
  <c r="D115" i="48" s="1"/>
  <c r="D89" i="48"/>
  <c r="D33" i="48"/>
  <c r="D45" i="48"/>
  <c r="Q76" i="23"/>
  <c r="D20" i="48"/>
  <c r="Q7" i="7"/>
  <c r="Q6" i="7" s="1"/>
  <c r="Q5" i="7" s="1"/>
  <c r="Q96" i="15"/>
  <c r="Q7" i="15"/>
  <c r="Q12" i="6"/>
  <c r="Q7" i="2"/>
  <c r="Q8" i="10"/>
  <c r="Q6" i="2"/>
  <c r="Q5" i="2" s="1"/>
  <c r="Q143" i="42"/>
  <c r="Q6" i="42" s="1"/>
  <c r="Q5" i="42" s="1"/>
  <c r="Q14" i="18"/>
  <c r="Q222" i="45"/>
  <c r="Q7" i="17"/>
  <c r="Q250" i="15"/>
  <c r="Q12" i="12"/>
  <c r="Q6" i="12" s="1"/>
  <c r="Q5" i="12" s="1"/>
  <c r="Q7" i="10"/>
  <c r="Q277" i="9"/>
  <c r="Q6" i="9" s="1"/>
  <c r="Q5" i="9" s="1"/>
  <c r="Q7" i="23"/>
  <c r="Q7" i="19"/>
  <c r="Q6" i="19" s="1"/>
  <c r="Q5" i="19" s="1"/>
  <c r="Q130" i="17"/>
  <c r="Q113" i="11"/>
  <c r="Q284" i="5"/>
  <c r="D103" i="48" s="1"/>
  <c r="Q221" i="5"/>
  <c r="D84" i="48" s="1"/>
  <c r="Q137" i="5"/>
  <c r="Q33" i="5"/>
  <c r="Q8" i="45"/>
  <c r="D10" i="48" s="1"/>
  <c r="Q350" i="45"/>
  <c r="Q12" i="24"/>
  <c r="Q6" i="24" s="1"/>
  <c r="Q5" i="24" s="1"/>
  <c r="Q12" i="22"/>
  <c r="Q6" i="22" s="1"/>
  <c r="Q5" i="22" s="1"/>
  <c r="Q8" i="20"/>
  <c r="Q7" i="20" s="1"/>
  <c r="Q6" i="20" s="1"/>
  <c r="Q5" i="20" s="1"/>
  <c r="Q6" i="18"/>
  <c r="Q5" i="18" s="1"/>
  <c r="Q72" i="16"/>
  <c r="Q7" i="16"/>
  <c r="Q46" i="14"/>
  <c r="Q7" i="14" s="1"/>
  <c r="Q32" i="10"/>
  <c r="Q24" i="8"/>
  <c r="Q7" i="8"/>
  <c r="Q6" i="8" s="1"/>
  <c r="Q5" i="8" s="1"/>
  <c r="Q7" i="6"/>
  <c r="Q6" i="6" s="1"/>
  <c r="Q5" i="6" s="1"/>
  <c r="Q7" i="4"/>
  <c r="Q6" i="4" s="1"/>
  <c r="Q5" i="4" s="1"/>
  <c r="M14" i="48" l="1"/>
  <c r="O14" i="48" s="1"/>
  <c r="P14" i="48" s="1"/>
  <c r="Q6" i="11"/>
  <c r="Q5" i="11" s="1"/>
  <c r="Q6" i="15"/>
  <c r="Q5" i="15" s="1"/>
  <c r="Q7" i="5"/>
  <c r="D24" i="48"/>
  <c r="G38" i="47"/>
  <c r="Q125" i="5"/>
  <c r="D37" i="48"/>
  <c r="D35" i="48" s="1"/>
  <c r="Q211" i="45"/>
  <c r="D36" i="48"/>
  <c r="M10" i="48"/>
  <c r="O10" i="48" s="1"/>
  <c r="P10" i="48" s="1"/>
  <c r="Q6" i="17"/>
  <c r="Q5" i="17" s="1"/>
  <c r="D82" i="48"/>
  <c r="Q6" i="23"/>
  <c r="Q5" i="23" s="1"/>
  <c r="D22" i="48"/>
  <c r="D9" i="48"/>
  <c r="G7" i="47"/>
  <c r="Q7" i="45"/>
  <c r="Q6" i="10"/>
  <c r="Q5" i="10" s="1"/>
  <c r="Q209" i="5"/>
  <c r="Q6" i="16"/>
  <c r="Q5" i="16" s="1"/>
  <c r="G6" i="47" l="1"/>
  <c r="G5" i="47" s="1"/>
  <c r="Q6" i="5"/>
  <c r="Q5" i="5" s="1"/>
  <c r="Q6" i="45"/>
  <c r="Q5" i="45" s="1"/>
  <c r="D8" i="48"/>
  <c r="R15" i="12"/>
  <c r="S15" i="12" s="1"/>
  <c r="R8" i="12"/>
  <c r="O307" i="15" l="1"/>
  <c r="O306" i="15"/>
  <c r="O305" i="15"/>
  <c r="O304" i="15"/>
  <c r="O302" i="15"/>
  <c r="O301" i="15" s="1"/>
  <c r="O296" i="15"/>
  <c r="O295" i="15" s="1"/>
  <c r="O293" i="15"/>
  <c r="O292" i="15" s="1"/>
  <c r="O290" i="15"/>
  <c r="O289" i="15"/>
  <c r="O288" i="15"/>
  <c r="O285" i="15"/>
  <c r="O284" i="15" s="1"/>
  <c r="O282" i="15"/>
  <c r="O281" i="15" s="1"/>
  <c r="P280" i="15" s="1"/>
  <c r="O279" i="15"/>
  <c r="O278" i="15"/>
  <c r="O277" i="15"/>
  <c r="O274" i="15"/>
  <c r="O273" i="15" s="1"/>
  <c r="O271" i="15"/>
  <c r="O270" i="15" s="1"/>
  <c r="O269" i="15"/>
  <c r="O268" i="15"/>
  <c r="O266" i="15"/>
  <c r="O265" i="15"/>
  <c r="O263" i="15"/>
  <c r="G264" i="15" s="1"/>
  <c r="O262" i="15"/>
  <c r="O163" i="15"/>
  <c r="O107" i="15"/>
  <c r="O106" i="15"/>
  <c r="O105" i="15"/>
  <c r="O100" i="15"/>
  <c r="O99" i="15" s="1"/>
  <c r="P98" i="15" s="1"/>
  <c r="B53" i="48" s="1"/>
  <c r="F53" i="48" s="1"/>
  <c r="G53" i="48" s="1"/>
  <c r="O91" i="15"/>
  <c r="O90" i="15"/>
  <c r="O83" i="15"/>
  <c r="O82" i="15"/>
  <c r="O81" i="15"/>
  <c r="O78" i="15"/>
  <c r="O77" i="15"/>
  <c r="O75" i="15"/>
  <c r="O74" i="15"/>
  <c r="O73" i="15"/>
  <c r="O70" i="15"/>
  <c r="O69" i="15"/>
  <c r="O66" i="15"/>
  <c r="O65" i="15" s="1"/>
  <c r="O49" i="15"/>
  <c r="O48" i="15"/>
  <c r="O47" i="15"/>
  <c r="O46" i="15"/>
  <c r="O43" i="15"/>
  <c r="O42" i="15" s="1"/>
  <c r="O41" i="15"/>
  <c r="O40" i="15" s="1"/>
  <c r="O39" i="15"/>
  <c r="O38" i="15"/>
  <c r="O35" i="15"/>
  <c r="O34" i="15"/>
  <c r="O33" i="15"/>
  <c r="O30" i="15"/>
  <c r="O29" i="15"/>
  <c r="O28" i="15"/>
  <c r="O26" i="15"/>
  <c r="O25" i="15" s="1"/>
  <c r="O24" i="15"/>
  <c r="O23" i="15" s="1"/>
  <c r="O99" i="13"/>
  <c r="O98" i="13" s="1"/>
  <c r="O89" i="13"/>
  <c r="O88" i="13"/>
  <c r="O87" i="13" s="1"/>
  <c r="O82" i="13"/>
  <c r="O81" i="13"/>
  <c r="O80" i="13"/>
  <c r="O79" i="13"/>
  <c r="O76" i="13"/>
  <c r="O75" i="13"/>
  <c r="O74" i="13" s="1"/>
  <c r="O73" i="13"/>
  <c r="O72" i="13"/>
  <c r="O71" i="13"/>
  <c r="O55" i="13"/>
  <c r="O54" i="13"/>
  <c r="O51" i="13"/>
  <c r="O50" i="13" s="1"/>
  <c r="O48" i="13"/>
  <c r="O47" i="13" s="1"/>
  <c r="O45" i="13"/>
  <c r="O44" i="13"/>
  <c r="O41" i="13"/>
  <c r="O40" i="13" s="1"/>
  <c r="O38" i="13"/>
  <c r="O37" i="13"/>
  <c r="O36" i="13"/>
  <c r="O35" i="13" s="1"/>
  <c r="O33" i="13"/>
  <c r="O32" i="13" s="1"/>
  <c r="O31" i="13"/>
  <c r="O30" i="13"/>
  <c r="O28" i="13"/>
  <c r="O27" i="13" s="1"/>
  <c r="O19" i="13"/>
  <c r="O18" i="13"/>
  <c r="O17" i="13" s="1"/>
  <c r="O16" i="13"/>
  <c r="O15" i="13" s="1"/>
  <c r="O12" i="13"/>
  <c r="O11" i="13"/>
  <c r="O189" i="11"/>
  <c r="O188" i="11" s="1"/>
  <c r="O179" i="11"/>
  <c r="O178" i="11" s="1"/>
  <c r="O169" i="11"/>
  <c r="O168" i="11"/>
  <c r="O136" i="11"/>
  <c r="O135" i="11"/>
  <c r="O132" i="11"/>
  <c r="O131" i="11"/>
  <c r="O128" i="11"/>
  <c r="O125" i="11"/>
  <c r="O124" i="11" s="1"/>
  <c r="P115" i="11" s="1"/>
  <c r="O69" i="11"/>
  <c r="O68" i="11" s="1"/>
  <c r="O64" i="11"/>
  <c r="O50" i="11"/>
  <c r="O49" i="11" s="1"/>
  <c r="O48" i="11"/>
  <c r="O47" i="11" s="1"/>
  <c r="O46" i="11"/>
  <c r="O45" i="11" s="1"/>
  <c r="O44" i="11"/>
  <c r="O43" i="11" s="1"/>
  <c r="O30" i="11"/>
  <c r="O19" i="11"/>
  <c r="O18" i="11" s="1"/>
  <c r="O17" i="11"/>
  <c r="O16" i="11" s="1"/>
  <c r="O15" i="11"/>
  <c r="O14" i="11" s="1"/>
  <c r="O13" i="11"/>
  <c r="O12" i="11" s="1"/>
  <c r="O11" i="11"/>
  <c r="O10" i="11" s="1"/>
  <c r="O323" i="9"/>
  <c r="O322" i="9" s="1"/>
  <c r="B132" i="48" s="1"/>
  <c r="F132" i="48" s="1"/>
  <c r="G132" i="48" s="1"/>
  <c r="O321" i="9"/>
  <c r="O320" i="9" s="1"/>
  <c r="O305" i="9"/>
  <c r="O304" i="9"/>
  <c r="O293" i="9"/>
  <c r="O292" i="9" s="1"/>
  <c r="O290" i="9"/>
  <c r="O289" i="9" s="1"/>
  <c r="O288" i="9"/>
  <c r="O287" i="9" s="1"/>
  <c r="O129" i="9"/>
  <c r="O128" i="9" s="1"/>
  <c r="O95" i="9"/>
  <c r="O94" i="9" s="1"/>
  <c r="O93" i="9"/>
  <c r="O92" i="9" s="1"/>
  <c r="O90" i="9"/>
  <c r="O89" i="9" s="1"/>
  <c r="O88" i="9"/>
  <c r="O87" i="9" s="1"/>
  <c r="O85" i="9"/>
  <c r="O84" i="9" s="1"/>
  <c r="P84" i="9" s="1"/>
  <c r="O65" i="9"/>
  <c r="O64" i="9" s="1"/>
  <c r="O63" i="9"/>
  <c r="O62" i="9"/>
  <c r="O60" i="9"/>
  <c r="O59" i="9" s="1"/>
  <c r="O57" i="9"/>
  <c r="O56" i="9" s="1"/>
  <c r="O54" i="9"/>
  <c r="O53" i="9"/>
  <c r="O51" i="9"/>
  <c r="O50" i="9"/>
  <c r="O49" i="9"/>
  <c r="O47" i="9"/>
  <c r="O46" i="9" s="1"/>
  <c r="O36" i="9"/>
  <c r="O35" i="9" s="1"/>
  <c r="O34" i="9"/>
  <c r="O33" i="9"/>
  <c r="O190" i="7"/>
  <c r="O189" i="7" s="1"/>
  <c r="O172" i="7"/>
  <c r="P172" i="7" s="1"/>
  <c r="R172" i="7" s="1"/>
  <c r="S172" i="7" s="1"/>
  <c r="O170" i="7"/>
  <c r="O158" i="7"/>
  <c r="O157" i="7"/>
  <c r="O156" i="7"/>
  <c r="O155" i="7"/>
  <c r="O153" i="7"/>
  <c r="O152" i="7"/>
  <c r="O151" i="7"/>
  <c r="O150" i="7"/>
  <c r="O149" i="7"/>
  <c r="O148" i="7"/>
  <c r="O146" i="7"/>
  <c r="O145" i="7"/>
  <c r="O144" i="7"/>
  <c r="O142" i="7"/>
  <c r="O141" i="7"/>
  <c r="O140" i="7"/>
  <c r="O139" i="7"/>
  <c r="O138" i="7"/>
  <c r="O137" i="7"/>
  <c r="O136" i="7"/>
  <c r="O135" i="7"/>
  <c r="O133" i="7"/>
  <c r="O132" i="7"/>
  <c r="O130" i="7"/>
  <c r="O129" i="7"/>
  <c r="O128" i="7"/>
  <c r="O126" i="7"/>
  <c r="O125" i="7"/>
  <c r="O124" i="7"/>
  <c r="O123" i="7"/>
  <c r="O122" i="7"/>
  <c r="O120" i="7"/>
  <c r="O119" i="7"/>
  <c r="O118" i="7"/>
  <c r="O116" i="7"/>
  <c r="O115" i="7"/>
  <c r="O114" i="7"/>
  <c r="O113" i="7"/>
  <c r="O112" i="7"/>
  <c r="O110" i="7"/>
  <c r="O109" i="7"/>
  <c r="O108" i="7"/>
  <c r="O107" i="7"/>
  <c r="O106" i="7"/>
  <c r="O105" i="7"/>
  <c r="O103" i="7"/>
  <c r="O102" i="7"/>
  <c r="O101" i="7"/>
  <c r="O100" i="7"/>
  <c r="O98" i="7"/>
  <c r="O97" i="7"/>
  <c r="O96" i="7"/>
  <c r="O95" i="7"/>
  <c r="O93" i="7"/>
  <c r="O92" i="7"/>
  <c r="O91" i="7"/>
  <c r="O89" i="7"/>
  <c r="O88" i="7"/>
  <c r="O87" i="7"/>
  <c r="O86" i="7"/>
  <c r="O85" i="7"/>
  <c r="O83" i="7"/>
  <c r="O82" i="7"/>
  <c r="O81" i="7"/>
  <c r="O80" i="7"/>
  <c r="O75" i="7"/>
  <c r="O74" i="7" s="1"/>
  <c r="O62" i="7"/>
  <c r="O61" i="7" s="1"/>
  <c r="O60" i="7"/>
  <c r="O59" i="7" s="1"/>
  <c r="O57" i="7"/>
  <c r="O56" i="7" s="1"/>
  <c r="O54" i="7"/>
  <c r="O53" i="7"/>
  <c r="O50" i="7"/>
  <c r="O49" i="7" s="1"/>
  <c r="O47" i="7"/>
  <c r="O46" i="7"/>
  <c r="O43" i="7"/>
  <c r="O42" i="7" s="1"/>
  <c r="P42" i="7" s="1"/>
  <c r="O40" i="7"/>
  <c r="O39" i="7" s="1"/>
  <c r="O38" i="7"/>
  <c r="O37" i="7"/>
  <c r="O34" i="7"/>
  <c r="O33" i="7"/>
  <c r="O30" i="7"/>
  <c r="O29" i="7" s="1"/>
  <c r="O27" i="7"/>
  <c r="O26" i="7"/>
  <c r="O24" i="7"/>
  <c r="O23" i="7" s="1"/>
  <c r="O230" i="5"/>
  <c r="O205" i="5"/>
  <c r="O197" i="5"/>
  <c r="O194" i="5"/>
  <c r="O191" i="5"/>
  <c r="O144" i="5"/>
  <c r="O143" i="5"/>
  <c r="O142" i="5"/>
  <c r="O141" i="5"/>
  <c r="O140" i="5"/>
  <c r="O136" i="5"/>
  <c r="O135" i="5"/>
  <c r="O114" i="5"/>
  <c r="O113" i="5"/>
  <c r="O107" i="5"/>
  <c r="O105" i="5"/>
  <c r="O104" i="5"/>
  <c r="O103" i="5"/>
  <c r="O102" i="5"/>
  <c r="O101" i="5"/>
  <c r="O98" i="5"/>
  <c r="O97" i="5"/>
  <c r="O94" i="5"/>
  <c r="O93" i="5" s="1"/>
  <c r="O67" i="5"/>
  <c r="O61" i="5"/>
  <c r="O60" i="5" s="1"/>
  <c r="O45" i="5"/>
  <c r="O44" i="5" s="1"/>
  <c r="O43" i="5"/>
  <c r="O42" i="5" s="1"/>
  <c r="O22" i="5"/>
  <c r="O21" i="5" s="1"/>
  <c r="O19" i="5"/>
  <c r="O18" i="5" s="1"/>
  <c r="O17" i="5"/>
  <c r="O16" i="5" s="1"/>
  <c r="O15" i="5"/>
  <c r="O14" i="5" s="1"/>
  <c r="O13" i="5"/>
  <c r="O12" i="5" s="1"/>
  <c r="O11" i="5"/>
  <c r="O10" i="5" s="1"/>
  <c r="O375" i="45"/>
  <c r="O368" i="45" s="1"/>
  <c r="O365" i="45"/>
  <c r="O364" i="45"/>
  <c r="O363" i="45"/>
  <c r="O354" i="45"/>
  <c r="O349" i="45"/>
  <c r="O348" i="45"/>
  <c r="O333" i="45"/>
  <c r="O332" i="45"/>
  <c r="O331" i="45"/>
  <c r="O329" i="45"/>
  <c r="O328" i="45"/>
  <c r="O327" i="45"/>
  <c r="O326" i="45"/>
  <c r="O325" i="45"/>
  <c r="O323" i="45"/>
  <c r="O322" i="45"/>
  <c r="O321" i="45"/>
  <c r="O320" i="45"/>
  <c r="O318" i="45"/>
  <c r="O317" i="45"/>
  <c r="O316" i="45"/>
  <c r="O315" i="45"/>
  <c r="O314" i="45"/>
  <c r="O312" i="45"/>
  <c r="O311" i="45"/>
  <c r="O310" i="45"/>
  <c r="O309" i="45"/>
  <c r="O308" i="45"/>
  <c r="O306" i="45"/>
  <c r="O305" i="45"/>
  <c r="O304" i="45"/>
  <c r="O303" i="45"/>
  <c r="O302" i="45"/>
  <c r="O301" i="45"/>
  <c r="O299" i="45"/>
  <c r="O298" i="45"/>
  <c r="O297" i="45"/>
  <c r="O295" i="45"/>
  <c r="O294" i="45"/>
  <c r="O293" i="45" s="1"/>
  <c r="O292" i="45"/>
  <c r="O291" i="45"/>
  <c r="O289" i="45"/>
  <c r="O288" i="45" s="1"/>
  <c r="O274" i="45"/>
  <c r="O273" i="45"/>
  <c r="O272" i="45"/>
  <c r="O270" i="45"/>
  <c r="O269" i="45"/>
  <c r="O268" i="45"/>
  <c r="O267" i="45"/>
  <c r="O266" i="45"/>
  <c r="O264" i="45"/>
  <c r="O263" i="45"/>
  <c r="O262" i="45"/>
  <c r="O261" i="45"/>
  <c r="O260" i="45"/>
  <c r="O257" i="45"/>
  <c r="O256" i="45"/>
  <c r="O255" i="45"/>
  <c r="O254" i="45"/>
  <c r="O253" i="45"/>
  <c r="O252" i="45"/>
  <c r="O251" i="45"/>
  <c r="O245" i="45"/>
  <c r="O244" i="45" s="1"/>
  <c r="O243" i="45"/>
  <c r="O242" i="45"/>
  <c r="O241" i="45"/>
  <c r="O240" i="45"/>
  <c r="O237" i="45"/>
  <c r="O236" i="45"/>
  <c r="O235" i="45"/>
  <c r="O233" i="45"/>
  <c r="O232" i="45"/>
  <c r="O231" i="45"/>
  <c r="O230" i="45"/>
  <c r="O229" i="45"/>
  <c r="O227" i="45"/>
  <c r="O226" i="45"/>
  <c r="O225" i="45"/>
  <c r="O221" i="45"/>
  <c r="O220" i="45"/>
  <c r="O218" i="45"/>
  <c r="O217" i="45"/>
  <c r="O216" i="45"/>
  <c r="O215" i="45"/>
  <c r="O210" i="45"/>
  <c r="O209" i="45"/>
  <c r="O41" i="45"/>
  <c r="O40" i="45"/>
  <c r="O39" i="45"/>
  <c r="O38" i="45"/>
  <c r="O37" i="45"/>
  <c r="O34" i="45"/>
  <c r="O33" i="45"/>
  <c r="O31" i="45"/>
  <c r="O30" i="45" s="1"/>
  <c r="O29" i="45"/>
  <c r="O28" i="45"/>
  <c r="O27" i="45"/>
  <c r="O11" i="45"/>
  <c r="O12" i="45"/>
  <c r="O13" i="45"/>
  <c r="O14" i="45"/>
  <c r="O15" i="45"/>
  <c r="O16" i="45"/>
  <c r="O17" i="45"/>
  <c r="O20" i="45"/>
  <c r="O21" i="45"/>
  <c r="O22" i="45"/>
  <c r="O23" i="45"/>
  <c r="O24" i="45"/>
  <c r="O25" i="45"/>
  <c r="O196" i="45"/>
  <c r="O195" i="45" s="1"/>
  <c r="O191" i="45"/>
  <c r="O190" i="45" s="1"/>
  <c r="O186" i="45"/>
  <c r="O185" i="45"/>
  <c r="O183" i="45"/>
  <c r="O182" i="45"/>
  <c r="O179" i="45"/>
  <c r="O178" i="45"/>
  <c r="O172" i="45"/>
  <c r="O171" i="45"/>
  <c r="O163" i="45"/>
  <c r="O162" i="45" s="1"/>
  <c r="O160" i="45"/>
  <c r="O159" i="45" s="1"/>
  <c r="O158" i="45"/>
  <c r="O157" i="45" s="1"/>
  <c r="O155" i="45"/>
  <c r="O154" i="45" s="1"/>
  <c r="O153" i="45"/>
  <c r="O152" i="45" s="1"/>
  <c r="O150" i="45"/>
  <c r="O149" i="45" s="1"/>
  <c r="O148" i="45"/>
  <c r="O147" i="45"/>
  <c r="O146" i="45"/>
  <c r="O144" i="45"/>
  <c r="O143" i="45"/>
  <c r="O141" i="45"/>
  <c r="O140" i="45"/>
  <c r="O139" i="45"/>
  <c r="O126" i="45"/>
  <c r="O125" i="45"/>
  <c r="O124" i="45"/>
  <c r="O123" i="45"/>
  <c r="O122" i="45"/>
  <c r="O119" i="45"/>
  <c r="O118" i="45"/>
  <c r="O117" i="45"/>
  <c r="O116" i="45"/>
  <c r="O114" i="45"/>
  <c r="O113" i="45" s="1"/>
  <c r="O111" i="45"/>
  <c r="O110" i="45" s="1"/>
  <c r="O109" i="45"/>
  <c r="O108" i="45" s="1"/>
  <c r="O106" i="45"/>
  <c r="O105" i="45" s="1"/>
  <c r="O353" i="45" l="1"/>
  <c r="P353" i="45" s="1"/>
  <c r="R353" i="45" s="1"/>
  <c r="S353" i="45" s="1"/>
  <c r="AB358" i="45"/>
  <c r="AB363" i="45" s="1"/>
  <c r="B121" i="48"/>
  <c r="D121" i="48"/>
  <c r="M13" i="48" s="1"/>
  <c r="O13" i="48" s="1"/>
  <c r="P13" i="48" s="1"/>
  <c r="O32" i="45"/>
  <c r="O228" i="45"/>
  <c r="O53" i="13"/>
  <c r="O192" i="45"/>
  <c r="O362" i="45"/>
  <c r="O361" i="45" s="1"/>
  <c r="O78" i="13"/>
  <c r="O10" i="13"/>
  <c r="P10" i="13" s="1"/>
  <c r="O347" i="45"/>
  <c r="O43" i="13"/>
  <c r="O70" i="13"/>
  <c r="O265" i="45"/>
  <c r="O145" i="45"/>
  <c r="P162" i="45"/>
  <c r="P161" i="45"/>
  <c r="O224" i="45"/>
  <c r="O170" i="45"/>
  <c r="P164" i="45" s="1"/>
  <c r="R164" i="45" s="1"/>
  <c r="S164" i="45" s="1"/>
  <c r="O181" i="45"/>
  <c r="O187" i="45"/>
  <c r="O138" i="45"/>
  <c r="O26" i="45"/>
  <c r="O250" i="45"/>
  <c r="O290" i="45"/>
  <c r="O334" i="45"/>
  <c r="O214" i="45"/>
  <c r="P214" i="45" s="1"/>
  <c r="R214" i="45" s="1"/>
  <c r="S214" i="45" s="1"/>
  <c r="O239" i="45"/>
  <c r="O238" i="45" s="1"/>
  <c r="O300" i="45"/>
  <c r="O324" i="45"/>
  <c r="O219" i="45"/>
  <c r="O259" i="45"/>
  <c r="O271" i="45"/>
  <c r="O296" i="45"/>
  <c r="O319" i="45"/>
  <c r="O330" i="45"/>
  <c r="O115" i="45"/>
  <c r="O121" i="45"/>
  <c r="O177" i="45"/>
  <c r="O35" i="45"/>
  <c r="O234" i="45"/>
  <c r="O307" i="45"/>
  <c r="O313" i="45"/>
  <c r="O10" i="45"/>
  <c r="P10" i="45" s="1"/>
  <c r="O32" i="7"/>
  <c r="P32" i="7" s="1"/>
  <c r="O79" i="7"/>
  <c r="O52" i="7"/>
  <c r="O121" i="7"/>
  <c r="P121" i="7" s="1"/>
  <c r="R121" i="7" s="1"/>
  <c r="S121" i="7" s="1"/>
  <c r="O131" i="7"/>
  <c r="P131" i="7" s="1"/>
  <c r="R131" i="7" s="1"/>
  <c r="S131" i="7" s="1"/>
  <c r="O147" i="7"/>
  <c r="P147" i="7" s="1"/>
  <c r="R147" i="7" s="1"/>
  <c r="S147" i="7" s="1"/>
  <c r="O117" i="7"/>
  <c r="P117" i="7" s="1"/>
  <c r="R117" i="7" s="1"/>
  <c r="S117" i="7" s="1"/>
  <c r="O143" i="7"/>
  <c r="P143" i="7" s="1"/>
  <c r="R143" i="7" s="1"/>
  <c r="S143" i="7" s="1"/>
  <c r="O90" i="7"/>
  <c r="P90" i="7" s="1"/>
  <c r="R90" i="7" s="1"/>
  <c r="S90" i="7" s="1"/>
  <c r="O99" i="7"/>
  <c r="P99" i="7" s="1"/>
  <c r="R99" i="7" s="1"/>
  <c r="S99" i="7" s="1"/>
  <c r="O36" i="7"/>
  <c r="O154" i="7"/>
  <c r="P154" i="7" s="1"/>
  <c r="R154" i="7" s="1"/>
  <c r="S154" i="7" s="1"/>
  <c r="O111" i="7"/>
  <c r="P111" i="7" s="1"/>
  <c r="R111" i="7" s="1"/>
  <c r="S111" i="7" s="1"/>
  <c r="O169" i="7"/>
  <c r="P168" i="7" s="1"/>
  <c r="O25" i="7"/>
  <c r="O84" i="7"/>
  <c r="P84" i="7" s="1"/>
  <c r="R84" i="7" s="1"/>
  <c r="S84" i="7" s="1"/>
  <c r="O94" i="7"/>
  <c r="P94" i="7" s="1"/>
  <c r="R94" i="7" s="1"/>
  <c r="S94" i="7" s="1"/>
  <c r="O104" i="7"/>
  <c r="P104" i="7" s="1"/>
  <c r="R104" i="7" s="1"/>
  <c r="S104" i="7" s="1"/>
  <c r="O45" i="7"/>
  <c r="O127" i="7"/>
  <c r="P127" i="7" s="1"/>
  <c r="R127" i="7" s="1"/>
  <c r="S127" i="7" s="1"/>
  <c r="O134" i="7"/>
  <c r="P134" i="7" s="1"/>
  <c r="R134" i="7" s="1"/>
  <c r="S134" i="7" s="1"/>
  <c r="P79" i="7"/>
  <c r="R79" i="7" s="1"/>
  <c r="S79" i="7" s="1"/>
  <c r="O330" i="15"/>
  <c r="O352" i="15"/>
  <c r="O267" i="15"/>
  <c r="O240" i="15"/>
  <c r="O68" i="15"/>
  <c r="O346" i="15"/>
  <c r="O80" i="15"/>
  <c r="O334" i="15"/>
  <c r="O303" i="15"/>
  <c r="O76" i="15"/>
  <c r="O37" i="15"/>
  <c r="O327" i="15"/>
  <c r="O128" i="15"/>
  <c r="O72" i="15"/>
  <c r="O89" i="15"/>
  <c r="O138" i="15"/>
  <c r="O287" i="15"/>
  <c r="O362" i="15"/>
  <c r="O366" i="15"/>
  <c r="O253" i="15"/>
  <c r="O320" i="15"/>
  <c r="O116" i="15"/>
  <c r="O212" i="15"/>
  <c r="O27" i="15"/>
  <c r="O104" i="15"/>
  <c r="O245" i="15"/>
  <c r="O200" i="15"/>
  <c r="O51" i="15"/>
  <c r="O183" i="15"/>
  <c r="O356" i="15"/>
  <c r="O32" i="15"/>
  <c r="O219" i="15"/>
  <c r="O234" i="15"/>
  <c r="O45" i="15"/>
  <c r="O166" i="15"/>
  <c r="O226" i="15"/>
  <c r="O341" i="15"/>
  <c r="O144" i="15"/>
  <c r="O197" i="15"/>
  <c r="O276" i="15"/>
  <c r="O130" i="11"/>
  <c r="O134" i="11"/>
  <c r="O167" i="11"/>
  <c r="O127" i="11"/>
  <c r="O98" i="11"/>
  <c r="P97" i="11" s="1"/>
  <c r="O172" i="11"/>
  <c r="O303" i="9"/>
  <c r="P286" i="9"/>
  <c r="O132" i="9"/>
  <c r="O283" i="9"/>
  <c r="O32" i="9"/>
  <c r="O99" i="9"/>
  <c r="O112" i="9"/>
  <c r="O209" i="9"/>
  <c r="O52" i="9"/>
  <c r="O61" i="9"/>
  <c r="O117" i="9"/>
  <c r="O168" i="9"/>
  <c r="O100" i="5"/>
  <c r="P99" i="5" s="1"/>
  <c r="P9" i="5"/>
  <c r="O57" i="5"/>
  <c r="O96" i="5"/>
  <c r="O112" i="5"/>
  <c r="O176" i="5"/>
  <c r="O182" i="5"/>
  <c r="O162" i="5"/>
  <c r="O179" i="5"/>
  <c r="O145" i="5"/>
  <c r="O134" i="5"/>
  <c r="O159" i="5"/>
  <c r="O46" i="5"/>
  <c r="O212" i="5"/>
  <c r="O139" i="5"/>
  <c r="O153" i="5"/>
  <c r="O166" i="5"/>
  <c r="O52" i="5"/>
  <c r="O72" i="9"/>
  <c r="O185" i="9"/>
  <c r="O200" i="9"/>
  <c r="O105" i="9"/>
  <c r="O48" i="9"/>
  <c r="O287" i="45"/>
  <c r="O19" i="45"/>
  <c r="O129" i="45"/>
  <c r="O128" i="45" s="1"/>
  <c r="O104" i="45"/>
  <c r="O103" i="45"/>
  <c r="O97" i="45"/>
  <c r="O95" i="45"/>
  <c r="O93" i="45"/>
  <c r="O91" i="45"/>
  <c r="O90" i="45" s="1"/>
  <c r="O84" i="45"/>
  <c r="O83" i="45"/>
  <c r="O65" i="45"/>
  <c r="O63" i="45"/>
  <c r="O61" i="45"/>
  <c r="O59" i="45"/>
  <c r="O58" i="45"/>
  <c r="O57" i="45"/>
  <c r="O56" i="45"/>
  <c r="O55" i="45"/>
  <c r="O53" i="45"/>
  <c r="O52" i="45"/>
  <c r="O51" i="45"/>
  <c r="O50" i="45"/>
  <c r="O49" i="45"/>
  <c r="O47" i="45"/>
  <c r="O46" i="45"/>
  <c r="O45" i="45"/>
  <c r="O44" i="45"/>
  <c r="O43" i="45"/>
  <c r="R113" i="17"/>
  <c r="R108" i="17"/>
  <c r="R104" i="17"/>
  <c r="S104" i="17" s="1"/>
  <c r="R102" i="17"/>
  <c r="S102" i="17" s="1"/>
  <c r="R84" i="13"/>
  <c r="R67" i="13"/>
  <c r="R10" i="13"/>
  <c r="S10" i="13" s="1"/>
  <c r="R306" i="9"/>
  <c r="R84" i="9"/>
  <c r="S84" i="9" s="1"/>
  <c r="R42" i="7"/>
  <c r="S42" i="7" s="1"/>
  <c r="R32" i="7"/>
  <c r="S32" i="7" s="1"/>
  <c r="R29" i="7"/>
  <c r="S29" i="7" s="1"/>
  <c r="O66" i="25"/>
  <c r="U66" i="25"/>
  <c r="O67" i="42"/>
  <c r="U67" i="42"/>
  <c r="F121" i="48" l="1"/>
  <c r="G121" i="48" s="1"/>
  <c r="P351" i="15"/>
  <c r="O82" i="45"/>
  <c r="O42" i="45"/>
  <c r="O48" i="45"/>
  <c r="O54" i="45"/>
  <c r="O102" i="45"/>
  <c r="P169" i="7"/>
  <c r="R169" i="7" s="1"/>
  <c r="S169" i="7" s="1"/>
  <c r="P317" i="15"/>
  <c r="P109" i="15"/>
  <c r="P98" i="9"/>
  <c r="O248" i="9"/>
  <c r="R15" i="24"/>
  <c r="S15" i="24" s="1"/>
  <c r="R10" i="24"/>
  <c r="S10" i="24" s="1"/>
  <c r="R26" i="22"/>
  <c r="S26" i="22" s="1"/>
  <c r="R15" i="22"/>
  <c r="S15" i="22" s="1"/>
  <c r="R10" i="22"/>
  <c r="S10" i="22" s="1"/>
  <c r="R26" i="20"/>
  <c r="S26" i="20" s="1"/>
  <c r="R21" i="20"/>
  <c r="S21" i="20" s="1"/>
  <c r="R17" i="20"/>
  <c r="S17" i="20" s="1"/>
  <c r="R13" i="20"/>
  <c r="S13" i="20" s="1"/>
  <c r="R10" i="20"/>
  <c r="S10" i="20" s="1"/>
  <c r="R17" i="18"/>
  <c r="S17" i="18" s="1"/>
  <c r="R94" i="16"/>
  <c r="R75" i="16"/>
  <c r="S75" i="16" s="1"/>
  <c r="R60" i="14"/>
  <c r="S60" i="14" s="1"/>
  <c r="R35" i="10"/>
  <c r="S35" i="10" s="1"/>
  <c r="R26" i="10"/>
  <c r="S26" i="10" s="1"/>
  <c r="R10" i="10"/>
  <c r="S10" i="10" s="1"/>
  <c r="R84" i="4"/>
  <c r="R71" i="4"/>
  <c r="S71" i="4" s="1"/>
  <c r="R62" i="4"/>
  <c r="S62" i="4" s="1"/>
  <c r="R60" i="4"/>
  <c r="S60" i="4" s="1"/>
  <c r="V364" i="7" l="1"/>
  <c r="V363" i="7"/>
  <c r="V362" i="7"/>
  <c r="V361" i="7"/>
  <c r="V360" i="7"/>
  <c r="V359" i="7"/>
  <c r="V358" i="7"/>
  <c r="V357" i="7"/>
  <c r="V356" i="7"/>
  <c r="V355" i="7"/>
  <c r="V354" i="7"/>
  <c r="V353" i="7"/>
  <c r="V352" i="7"/>
  <c r="V351" i="7"/>
  <c r="V350" i="7"/>
  <c r="V349" i="7"/>
  <c r="V348" i="7"/>
  <c r="V347" i="7"/>
  <c r="V346" i="7"/>
  <c r="V345" i="7"/>
  <c r="V344" i="7"/>
  <c r="V343" i="7"/>
  <c r="V342" i="7"/>
  <c r="V341" i="7"/>
  <c r="V340" i="7"/>
  <c r="V339" i="7"/>
  <c r="V338" i="7"/>
  <c r="V337" i="7"/>
  <c r="V336" i="7"/>
  <c r="V335" i="7"/>
  <c r="V334" i="7"/>
  <c r="V333" i="7"/>
  <c r="V332" i="7"/>
  <c r="V331" i="7"/>
  <c r="V330" i="7"/>
  <c r="V329" i="7"/>
  <c r="V328" i="7"/>
  <c r="V327" i="7"/>
  <c r="V326" i="7"/>
  <c r="V325" i="7"/>
  <c r="V324" i="7"/>
  <c r="V323" i="7"/>
  <c r="V322" i="7"/>
  <c r="V321" i="7"/>
  <c r="V320" i="7"/>
  <c r="V319" i="7"/>
  <c r="V318" i="7"/>
  <c r="V317" i="7"/>
  <c r="V316" i="7"/>
  <c r="V315" i="7"/>
  <c r="V314" i="7"/>
  <c r="V313" i="7"/>
  <c r="V312" i="7"/>
  <c r="V311" i="7"/>
  <c r="V310" i="7"/>
  <c r="V309" i="7"/>
  <c r="V308" i="7"/>
  <c r="V307" i="7"/>
  <c r="V306" i="7"/>
  <c r="V305" i="7"/>
  <c r="V304" i="7"/>
  <c r="V303" i="7"/>
  <c r="V302" i="7"/>
  <c r="V301" i="7"/>
  <c r="V300" i="7"/>
  <c r="V299" i="7"/>
  <c r="V298" i="7"/>
  <c r="V297" i="7"/>
  <c r="V296" i="7"/>
  <c r="V295" i="7"/>
  <c r="V294" i="7"/>
  <c r="V293" i="7"/>
  <c r="V292" i="7"/>
  <c r="V291" i="7"/>
  <c r="V290" i="7"/>
  <c r="V289" i="7"/>
  <c r="V288" i="7"/>
  <c r="V287" i="7"/>
  <c r="V286" i="7"/>
  <c r="V285" i="7"/>
  <c r="V284" i="7"/>
  <c r="V283" i="7"/>
  <c r="V282" i="7"/>
  <c r="V281" i="7"/>
  <c r="V280" i="7"/>
  <c r="V279" i="7"/>
  <c r="V278" i="7"/>
  <c r="V277" i="7"/>
  <c r="V276" i="7"/>
  <c r="V275" i="7"/>
  <c r="V274" i="7"/>
  <c r="V273" i="7"/>
  <c r="V272" i="7"/>
  <c r="V271" i="7"/>
  <c r="V270" i="7"/>
  <c r="V269" i="7"/>
  <c r="V268" i="7"/>
  <c r="V267" i="7"/>
  <c r="V266" i="7"/>
  <c r="V265" i="7"/>
  <c r="V264" i="7"/>
  <c r="V263" i="7"/>
  <c r="V262" i="7"/>
  <c r="V261" i="7"/>
  <c r="V260" i="7"/>
  <c r="V259" i="7"/>
  <c r="V258" i="7"/>
  <c r="V257" i="7"/>
  <c r="V256" i="7"/>
  <c r="V255" i="7"/>
  <c r="V254" i="7"/>
  <c r="V253" i="7"/>
  <c r="V252" i="7"/>
  <c r="V251" i="7"/>
  <c r="V250" i="7"/>
  <c r="V249" i="7"/>
  <c r="V248" i="7"/>
  <c r="V247" i="7"/>
  <c r="V246" i="7"/>
  <c r="V245" i="7"/>
  <c r="V244" i="7"/>
  <c r="V243" i="7"/>
  <c r="V242" i="7"/>
  <c r="V241" i="7"/>
  <c r="V240" i="7"/>
  <c r="V239" i="7"/>
  <c r="V238" i="7"/>
  <c r="V237" i="7"/>
  <c r="V236" i="7"/>
  <c r="V235" i="7"/>
  <c r="V234" i="7"/>
  <c r="V233" i="7"/>
  <c r="V232" i="7"/>
  <c r="V231" i="7"/>
  <c r="V230" i="7"/>
  <c r="V229" i="7"/>
  <c r="V228" i="7"/>
  <c r="V227" i="7"/>
  <c r="V226" i="7"/>
  <c r="V225" i="7"/>
  <c r="V224" i="7"/>
  <c r="V223" i="7"/>
  <c r="V222" i="7"/>
  <c r="V221" i="7"/>
  <c r="V220" i="7"/>
  <c r="V219" i="7"/>
  <c r="V218" i="7"/>
  <c r="V217" i="7"/>
  <c r="V216" i="7"/>
  <c r="V215" i="7"/>
  <c r="V214" i="7"/>
  <c r="V213" i="7"/>
  <c r="V212" i="7"/>
  <c r="V211" i="7"/>
  <c r="V210" i="7"/>
  <c r="V209" i="7"/>
  <c r="V208" i="7"/>
  <c r="V207" i="7"/>
  <c r="V206" i="7"/>
  <c r="V205" i="7"/>
  <c r="V204" i="7"/>
  <c r="V203" i="7"/>
  <c r="V202" i="7"/>
  <c r="V201" i="7"/>
  <c r="V200" i="7"/>
  <c r="V199" i="7"/>
  <c r="V198" i="7"/>
  <c r="V197" i="7"/>
  <c r="V196" i="7"/>
  <c r="V195" i="7"/>
  <c r="V190" i="7"/>
  <c r="V172" i="7"/>
  <c r="V170" i="7"/>
  <c r="V169" i="7"/>
  <c r="V160" i="7"/>
  <c r="V158" i="7"/>
  <c r="V157" i="7"/>
  <c r="V156" i="7"/>
  <c r="V155" i="7"/>
  <c r="V154" i="7"/>
  <c r="V153" i="7"/>
  <c r="V152" i="7"/>
  <c r="V151" i="7"/>
  <c r="V150" i="7"/>
  <c r="V149" i="7"/>
  <c r="V148" i="7"/>
  <c r="V147" i="7"/>
  <c r="V146" i="7"/>
  <c r="V145" i="7"/>
  <c r="V144" i="7"/>
  <c r="V143" i="7"/>
  <c r="V142" i="7"/>
  <c r="V141" i="7"/>
  <c r="V140" i="7"/>
  <c r="V139" i="7"/>
  <c r="V138" i="7"/>
  <c r="V137" i="7"/>
  <c r="V136" i="7"/>
  <c r="V135" i="7"/>
  <c r="V134" i="7"/>
  <c r="V133" i="7"/>
  <c r="V132" i="7"/>
  <c r="V131" i="7"/>
  <c r="V130" i="7"/>
  <c r="V129" i="7"/>
  <c r="V128" i="7"/>
  <c r="V127" i="7"/>
  <c r="V126" i="7"/>
  <c r="V125" i="7"/>
  <c r="V124" i="7"/>
  <c r="V123" i="7"/>
  <c r="V122" i="7"/>
  <c r="V121" i="7"/>
  <c r="V120" i="7"/>
  <c r="V119" i="7"/>
  <c r="V118" i="7"/>
  <c r="V117" i="7"/>
  <c r="V116" i="7"/>
  <c r="V115" i="7"/>
  <c r="V114" i="7"/>
  <c r="V113" i="7"/>
  <c r="V112" i="7"/>
  <c r="V111" i="7"/>
  <c r="V110" i="7"/>
  <c r="V109" i="7"/>
  <c r="V108" i="7"/>
  <c r="V107" i="7"/>
  <c r="V106" i="7"/>
  <c r="V105" i="7"/>
  <c r="V104" i="7"/>
  <c r="V103" i="7"/>
  <c r="V102" i="7"/>
  <c r="V101" i="7"/>
  <c r="V100" i="7"/>
  <c r="V99" i="7"/>
  <c r="V98" i="7"/>
  <c r="V97" i="7"/>
  <c r="V96" i="7"/>
  <c r="V95" i="7"/>
  <c r="V94" i="7"/>
  <c r="V93" i="7"/>
  <c r="V92" i="7"/>
  <c r="V91" i="7"/>
  <c r="V90" i="7"/>
  <c r="V89" i="7"/>
  <c r="V88" i="7"/>
  <c r="V87" i="7"/>
  <c r="V86" i="7"/>
  <c r="V85" i="7"/>
  <c r="V84" i="7"/>
  <c r="V83" i="7"/>
  <c r="V82" i="7"/>
  <c r="V81" i="7"/>
  <c r="V80" i="7"/>
  <c r="V79" i="7"/>
  <c r="V75" i="7"/>
  <c r="V71" i="7"/>
  <c r="V70" i="7"/>
  <c r="V67" i="7"/>
  <c r="V65" i="7"/>
  <c r="V62" i="7"/>
  <c r="V60" i="7"/>
  <c r="V54" i="7"/>
  <c r="V53" i="7"/>
  <c r="V50" i="7"/>
  <c r="V47" i="7"/>
  <c r="V46" i="7"/>
  <c r="V43" i="7"/>
  <c r="V40" i="7"/>
  <c r="V38" i="7"/>
  <c r="V37" i="7"/>
  <c r="V34" i="7"/>
  <c r="V33" i="7"/>
  <c r="V30" i="7"/>
  <c r="V27" i="7"/>
  <c r="V26" i="7"/>
  <c r="V24" i="7"/>
  <c r="V22" i="7"/>
  <c r="V21" i="7"/>
  <c r="V20" i="7"/>
  <c r="V19" i="7"/>
  <c r="V18" i="7"/>
  <c r="V11" i="7"/>
  <c r="U395" i="25" l="1"/>
  <c r="U394" i="25"/>
  <c r="U393" i="25"/>
  <c r="U392" i="25"/>
  <c r="U391" i="25"/>
  <c r="U390" i="25"/>
  <c r="U389" i="25"/>
  <c r="U388" i="25"/>
  <c r="U387" i="25"/>
  <c r="U386" i="25"/>
  <c r="U385" i="25"/>
  <c r="U384" i="25"/>
  <c r="U383" i="25"/>
  <c r="U382" i="25"/>
  <c r="U381" i="25"/>
  <c r="U380" i="25"/>
  <c r="U379" i="25"/>
  <c r="U378" i="25"/>
  <c r="U377" i="25"/>
  <c r="U376" i="25"/>
  <c r="U375" i="25"/>
  <c r="U374" i="25"/>
  <c r="U373" i="25"/>
  <c r="U372" i="25"/>
  <c r="U371" i="25"/>
  <c r="U370" i="25"/>
  <c r="U369" i="25"/>
  <c r="U368" i="25"/>
  <c r="U367" i="25"/>
  <c r="U366" i="25"/>
  <c r="U365" i="25"/>
  <c r="U364" i="25"/>
  <c r="U363" i="25"/>
  <c r="U362" i="25"/>
  <c r="U361" i="25"/>
  <c r="U360" i="25"/>
  <c r="U359" i="25"/>
  <c r="U358" i="25"/>
  <c r="U357" i="25"/>
  <c r="U356" i="25"/>
  <c r="U355" i="25"/>
  <c r="U354" i="25"/>
  <c r="U353" i="25"/>
  <c r="U352" i="25"/>
  <c r="U351" i="25"/>
  <c r="U350" i="25"/>
  <c r="U349" i="25"/>
  <c r="U348" i="25"/>
  <c r="U347" i="25"/>
  <c r="U346" i="25"/>
  <c r="U345" i="25"/>
  <c r="U344" i="25"/>
  <c r="U343" i="25"/>
  <c r="U342" i="25"/>
  <c r="U341" i="25"/>
  <c r="U340" i="25"/>
  <c r="U339" i="25"/>
  <c r="U338" i="25"/>
  <c r="U337" i="25"/>
  <c r="U336" i="25"/>
  <c r="U335" i="25"/>
  <c r="U334" i="25"/>
  <c r="U333" i="25"/>
  <c r="U332" i="25"/>
  <c r="U331" i="25"/>
  <c r="U330" i="25"/>
  <c r="U329" i="25"/>
  <c r="U328" i="25"/>
  <c r="U327" i="25"/>
  <c r="U326" i="25"/>
  <c r="U325" i="25"/>
  <c r="U324" i="25"/>
  <c r="U323" i="25"/>
  <c r="U322" i="25"/>
  <c r="U321" i="25"/>
  <c r="U320" i="25"/>
  <c r="U319" i="25"/>
  <c r="U318" i="25"/>
  <c r="U317" i="25"/>
  <c r="U316" i="25"/>
  <c r="U315" i="25"/>
  <c r="U314" i="25"/>
  <c r="U313" i="25"/>
  <c r="U312" i="25"/>
  <c r="U311" i="25"/>
  <c r="U310" i="25"/>
  <c r="U309" i="25"/>
  <c r="U308" i="25"/>
  <c r="U307" i="25"/>
  <c r="U306" i="25"/>
  <c r="U305" i="25"/>
  <c r="U304" i="25"/>
  <c r="U303" i="25"/>
  <c r="U302" i="25"/>
  <c r="U301" i="25"/>
  <c r="U300" i="25"/>
  <c r="U299" i="25"/>
  <c r="U298" i="25"/>
  <c r="U297" i="25"/>
  <c r="U296" i="25"/>
  <c r="U295" i="25"/>
  <c r="U294" i="25"/>
  <c r="U293" i="25"/>
  <c r="U292" i="25"/>
  <c r="U291" i="25"/>
  <c r="U290" i="25"/>
  <c r="U289" i="25"/>
  <c r="U288" i="25"/>
  <c r="U287" i="25"/>
  <c r="U286" i="25"/>
  <c r="U285" i="25"/>
  <c r="U284" i="25"/>
  <c r="U283" i="25"/>
  <c r="U282" i="25"/>
  <c r="U281" i="25"/>
  <c r="U280" i="25"/>
  <c r="U279" i="25"/>
  <c r="U278" i="25"/>
  <c r="U277" i="25"/>
  <c r="U276" i="25"/>
  <c r="U275" i="25"/>
  <c r="U274" i="25"/>
  <c r="U273" i="25"/>
  <c r="U272" i="25"/>
  <c r="U271" i="25"/>
  <c r="U270" i="25"/>
  <c r="U269" i="25"/>
  <c r="U268" i="25"/>
  <c r="U267" i="25"/>
  <c r="U266" i="25"/>
  <c r="U265" i="25"/>
  <c r="U264" i="25"/>
  <c r="U263" i="25"/>
  <c r="U262" i="25"/>
  <c r="U261" i="25"/>
  <c r="U260" i="25"/>
  <c r="U259" i="25"/>
  <c r="U258" i="25"/>
  <c r="U257" i="25"/>
  <c r="U256" i="25"/>
  <c r="U255" i="25"/>
  <c r="U254" i="25"/>
  <c r="U253" i="25"/>
  <c r="U252" i="25"/>
  <c r="U251" i="25"/>
  <c r="U250" i="25"/>
  <c r="U249" i="25"/>
  <c r="U248" i="25"/>
  <c r="U247" i="25"/>
  <c r="U246" i="25"/>
  <c r="U245" i="25"/>
  <c r="U244" i="25"/>
  <c r="U243" i="25"/>
  <c r="U242" i="25"/>
  <c r="U241" i="25"/>
  <c r="U240" i="25"/>
  <c r="U239" i="25"/>
  <c r="U238" i="25"/>
  <c r="U237" i="25"/>
  <c r="U236" i="25"/>
  <c r="U235" i="25"/>
  <c r="U234" i="25"/>
  <c r="U233" i="25"/>
  <c r="U232" i="25"/>
  <c r="U231" i="25"/>
  <c r="U230" i="25"/>
  <c r="U229" i="25"/>
  <c r="U228" i="25"/>
  <c r="U227" i="25"/>
  <c r="U226" i="25"/>
  <c r="U225" i="25"/>
  <c r="U224" i="25"/>
  <c r="U223" i="25"/>
  <c r="U222" i="25"/>
  <c r="U221" i="25"/>
  <c r="U220" i="25"/>
  <c r="U219" i="25"/>
  <c r="U218" i="25"/>
  <c r="U217" i="25"/>
  <c r="U216" i="25"/>
  <c r="U215" i="25"/>
  <c r="U214" i="25"/>
  <c r="U213" i="25"/>
  <c r="U212" i="25"/>
  <c r="U211" i="25"/>
  <c r="U210" i="25"/>
  <c r="U209" i="25"/>
  <c r="U208" i="25"/>
  <c r="U207" i="25"/>
  <c r="U206" i="25"/>
  <c r="U205" i="25"/>
  <c r="U204" i="25"/>
  <c r="U203" i="25"/>
  <c r="U202" i="25"/>
  <c r="U201" i="25"/>
  <c r="U200" i="25"/>
  <c r="U199" i="25"/>
  <c r="U198" i="25"/>
  <c r="U197" i="25"/>
  <c r="U196" i="25"/>
  <c r="U195" i="25"/>
  <c r="U194" i="25"/>
  <c r="U193" i="25"/>
  <c r="U192" i="25"/>
  <c r="U191" i="25"/>
  <c r="U190" i="25"/>
  <c r="U189" i="25"/>
  <c r="U188" i="25"/>
  <c r="U187" i="25"/>
  <c r="U186" i="25"/>
  <c r="U185" i="25"/>
  <c r="U184" i="25"/>
  <c r="U183" i="25"/>
  <c r="U182" i="25"/>
  <c r="U181" i="25"/>
  <c r="U180" i="25"/>
  <c r="U179" i="25"/>
  <c r="U178" i="25"/>
  <c r="U177" i="25"/>
  <c r="U176" i="25"/>
  <c r="U175" i="25"/>
  <c r="U174" i="25"/>
  <c r="U173" i="25"/>
  <c r="U172" i="25"/>
  <c r="U171" i="25"/>
  <c r="U170" i="25"/>
  <c r="U169" i="25"/>
  <c r="U168" i="25"/>
  <c r="U167" i="25"/>
  <c r="U166" i="25"/>
  <c r="U165" i="25"/>
  <c r="U164" i="25"/>
  <c r="U163" i="25"/>
  <c r="U162" i="25"/>
  <c r="U161" i="25"/>
  <c r="U160" i="25"/>
  <c r="U159" i="25"/>
  <c r="U158" i="25"/>
  <c r="U157" i="25"/>
  <c r="U156" i="25"/>
  <c r="U155" i="25"/>
  <c r="U154" i="25"/>
  <c r="U153" i="25"/>
  <c r="U152" i="25"/>
  <c r="U151" i="25"/>
  <c r="U150" i="25"/>
  <c r="U149" i="25"/>
  <c r="U148" i="25"/>
  <c r="U147" i="25"/>
  <c r="U146" i="25"/>
  <c r="U145" i="25"/>
  <c r="U144" i="25"/>
  <c r="U143" i="25"/>
  <c r="U142" i="25"/>
  <c r="U141" i="25"/>
  <c r="U140" i="25"/>
  <c r="U139" i="25"/>
  <c r="U138" i="25"/>
  <c r="U137" i="25"/>
  <c r="U136" i="25"/>
  <c r="U135" i="25"/>
  <c r="U134" i="25"/>
  <c r="U133" i="25"/>
  <c r="U132" i="25"/>
  <c r="U131" i="25"/>
  <c r="U130" i="25"/>
  <c r="U129" i="25"/>
  <c r="U128" i="25"/>
  <c r="U127" i="25"/>
  <c r="U126" i="25"/>
  <c r="U125" i="25"/>
  <c r="U124" i="25"/>
  <c r="U123" i="25"/>
  <c r="U122" i="25"/>
  <c r="U121" i="25"/>
  <c r="U120" i="25"/>
  <c r="U119" i="25"/>
  <c r="U118" i="25"/>
  <c r="U117" i="25"/>
  <c r="U116" i="25"/>
  <c r="U115" i="25"/>
  <c r="U114" i="25"/>
  <c r="U113" i="25"/>
  <c r="U112" i="25"/>
  <c r="U111" i="25"/>
  <c r="U110" i="25"/>
  <c r="U109" i="25"/>
  <c r="U108" i="25"/>
  <c r="U107" i="25"/>
  <c r="U106" i="25"/>
  <c r="U101" i="25"/>
  <c r="U100" i="25"/>
  <c r="U96" i="25"/>
  <c r="U91" i="25"/>
  <c r="U90" i="25"/>
  <c r="U88" i="25"/>
  <c r="U87" i="25"/>
  <c r="U86" i="25"/>
  <c r="U84" i="25"/>
  <c r="U83" i="25"/>
  <c r="U82" i="25"/>
  <c r="U79" i="25"/>
  <c r="U78" i="25"/>
  <c r="U77" i="25"/>
  <c r="U75" i="25"/>
  <c r="U74" i="25"/>
  <c r="U73" i="25"/>
  <c r="U72" i="25"/>
  <c r="U71" i="25"/>
  <c r="U62" i="25"/>
  <c r="U59" i="25"/>
  <c r="U58" i="25"/>
  <c r="U55" i="25"/>
  <c r="U52" i="25"/>
  <c r="U51" i="25"/>
  <c r="U48" i="25"/>
  <c r="U47" i="25"/>
  <c r="U44" i="25"/>
  <c r="U43" i="25"/>
  <c r="U42" i="25"/>
  <c r="U41" i="25"/>
  <c r="U38" i="25"/>
  <c r="U35" i="25"/>
  <c r="U32" i="25"/>
  <c r="U29" i="25"/>
  <c r="U28" i="25"/>
  <c r="U27" i="25"/>
  <c r="U26" i="25"/>
  <c r="U25" i="25"/>
  <c r="U21" i="25"/>
  <c r="U18" i="25"/>
  <c r="U16" i="25"/>
  <c r="U13" i="25"/>
  <c r="U12" i="25"/>
  <c r="U11" i="25"/>
  <c r="U401" i="23"/>
  <c r="U400" i="23"/>
  <c r="U399" i="23"/>
  <c r="U398" i="23"/>
  <c r="U397" i="23"/>
  <c r="U396" i="23"/>
  <c r="U395" i="23"/>
  <c r="U394" i="23"/>
  <c r="U393" i="23"/>
  <c r="U392" i="23"/>
  <c r="U391" i="23"/>
  <c r="U390" i="23"/>
  <c r="U389" i="23"/>
  <c r="U388" i="23"/>
  <c r="U387" i="23"/>
  <c r="U386" i="23"/>
  <c r="U385" i="23"/>
  <c r="U384" i="23"/>
  <c r="U383" i="23"/>
  <c r="U382" i="23"/>
  <c r="U381" i="23"/>
  <c r="U380" i="23"/>
  <c r="U379" i="23"/>
  <c r="U378" i="23"/>
  <c r="U377" i="23"/>
  <c r="U376" i="23"/>
  <c r="U375" i="23"/>
  <c r="U374" i="23"/>
  <c r="U373" i="23"/>
  <c r="U372" i="23"/>
  <c r="U371" i="23"/>
  <c r="U370" i="23"/>
  <c r="U369" i="23"/>
  <c r="U368" i="23"/>
  <c r="U367" i="23"/>
  <c r="U366" i="23"/>
  <c r="U365" i="23"/>
  <c r="U364" i="23"/>
  <c r="U363" i="23"/>
  <c r="U362" i="23"/>
  <c r="U361" i="23"/>
  <c r="U360" i="23"/>
  <c r="U359" i="23"/>
  <c r="U358" i="23"/>
  <c r="U357" i="23"/>
  <c r="U356" i="23"/>
  <c r="U355" i="23"/>
  <c r="U354" i="23"/>
  <c r="U353" i="23"/>
  <c r="U352" i="23"/>
  <c r="U351" i="23"/>
  <c r="U350" i="23"/>
  <c r="U349" i="23"/>
  <c r="U348" i="23"/>
  <c r="U347" i="23"/>
  <c r="U346" i="23"/>
  <c r="U345" i="23"/>
  <c r="U344" i="23"/>
  <c r="U343" i="23"/>
  <c r="U342" i="23"/>
  <c r="U341" i="23"/>
  <c r="U340" i="23"/>
  <c r="U339" i="23"/>
  <c r="U338" i="23"/>
  <c r="U337" i="23"/>
  <c r="U336" i="23"/>
  <c r="U335" i="23"/>
  <c r="U334" i="23"/>
  <c r="U333" i="23"/>
  <c r="U332" i="23"/>
  <c r="U331" i="23"/>
  <c r="U330" i="23"/>
  <c r="U329" i="23"/>
  <c r="U328" i="23"/>
  <c r="U327" i="23"/>
  <c r="U326" i="23"/>
  <c r="U325" i="23"/>
  <c r="U324" i="23"/>
  <c r="U323" i="23"/>
  <c r="U322" i="23"/>
  <c r="U321" i="23"/>
  <c r="U320" i="23"/>
  <c r="U319" i="23"/>
  <c r="U318" i="23"/>
  <c r="U317" i="23"/>
  <c r="U316" i="23"/>
  <c r="U315" i="23"/>
  <c r="U314" i="23"/>
  <c r="U313" i="23"/>
  <c r="U312" i="23"/>
  <c r="U311" i="23"/>
  <c r="U310" i="23"/>
  <c r="U309" i="23"/>
  <c r="U308" i="23"/>
  <c r="U307" i="23"/>
  <c r="U306" i="23"/>
  <c r="U305" i="23"/>
  <c r="U304" i="23"/>
  <c r="U303" i="23"/>
  <c r="U302" i="23"/>
  <c r="U301" i="23"/>
  <c r="U300" i="23"/>
  <c r="U299" i="23"/>
  <c r="U298" i="23"/>
  <c r="U297" i="23"/>
  <c r="U296" i="23"/>
  <c r="U295" i="23"/>
  <c r="U294" i="23"/>
  <c r="U293" i="23"/>
  <c r="U292" i="23"/>
  <c r="U291" i="23"/>
  <c r="U290" i="23"/>
  <c r="U289" i="23"/>
  <c r="U288" i="23"/>
  <c r="U287" i="23"/>
  <c r="U286" i="23"/>
  <c r="U285" i="23"/>
  <c r="U284" i="23"/>
  <c r="U283" i="23"/>
  <c r="U282" i="23"/>
  <c r="U281" i="23"/>
  <c r="U280" i="23"/>
  <c r="U279" i="23"/>
  <c r="U278" i="23"/>
  <c r="U277" i="23"/>
  <c r="U276" i="23"/>
  <c r="U275" i="23"/>
  <c r="U274" i="23"/>
  <c r="U273" i="23"/>
  <c r="U272" i="23"/>
  <c r="U271" i="23"/>
  <c r="U270" i="23"/>
  <c r="U269" i="23"/>
  <c r="U268" i="23"/>
  <c r="U267" i="23"/>
  <c r="U266" i="23"/>
  <c r="U265" i="23"/>
  <c r="U264" i="23"/>
  <c r="U263" i="23"/>
  <c r="U262" i="23"/>
  <c r="U261" i="23"/>
  <c r="U260" i="23"/>
  <c r="U259" i="23"/>
  <c r="U258" i="23"/>
  <c r="U257" i="23"/>
  <c r="U256" i="23"/>
  <c r="U255" i="23"/>
  <c r="U254" i="23"/>
  <c r="U253" i="23"/>
  <c r="U252" i="23"/>
  <c r="U251" i="23"/>
  <c r="U250" i="23"/>
  <c r="U249" i="23"/>
  <c r="U248" i="23"/>
  <c r="U247" i="23"/>
  <c r="U246" i="23"/>
  <c r="U245" i="23"/>
  <c r="U244" i="23"/>
  <c r="U243" i="23"/>
  <c r="U242" i="23"/>
  <c r="U241" i="23"/>
  <c r="U240" i="23"/>
  <c r="U239" i="23"/>
  <c r="U238" i="23"/>
  <c r="U237" i="23"/>
  <c r="U236" i="23"/>
  <c r="U235" i="23"/>
  <c r="U234" i="23"/>
  <c r="U233" i="23"/>
  <c r="U232" i="23"/>
  <c r="U231" i="23"/>
  <c r="U230" i="23"/>
  <c r="U229" i="23"/>
  <c r="U228" i="23"/>
  <c r="U227" i="23"/>
  <c r="U226" i="23"/>
  <c r="U225" i="23"/>
  <c r="U224" i="23"/>
  <c r="U223" i="23"/>
  <c r="U222" i="23"/>
  <c r="U221" i="23"/>
  <c r="U220" i="23"/>
  <c r="U219" i="23"/>
  <c r="U218" i="23"/>
  <c r="U217" i="23"/>
  <c r="U216" i="23"/>
  <c r="U215" i="23"/>
  <c r="U214" i="23"/>
  <c r="U213" i="23"/>
  <c r="U212" i="23"/>
  <c r="U211" i="23"/>
  <c r="U210" i="23"/>
  <c r="U209" i="23"/>
  <c r="U208" i="23"/>
  <c r="U207" i="23"/>
  <c r="U206" i="23"/>
  <c r="U205" i="23"/>
  <c r="U204" i="23"/>
  <c r="U203" i="23"/>
  <c r="U202" i="23"/>
  <c r="U201" i="23"/>
  <c r="U200" i="23"/>
  <c r="U199" i="23"/>
  <c r="U198" i="23"/>
  <c r="U197" i="23"/>
  <c r="U196" i="23"/>
  <c r="U195" i="23"/>
  <c r="U194" i="23"/>
  <c r="U193" i="23"/>
  <c r="U192" i="23"/>
  <c r="U191" i="23"/>
  <c r="U190" i="23"/>
  <c r="U189" i="23"/>
  <c r="U188" i="23"/>
  <c r="U187" i="23"/>
  <c r="U186" i="23"/>
  <c r="U185" i="23"/>
  <c r="U184" i="23"/>
  <c r="U183" i="23"/>
  <c r="U182" i="23"/>
  <c r="U181" i="23"/>
  <c r="U180" i="23"/>
  <c r="U179" i="23"/>
  <c r="U178" i="23"/>
  <c r="U177" i="23"/>
  <c r="U176" i="23"/>
  <c r="U175" i="23"/>
  <c r="U174" i="23"/>
  <c r="U173" i="23"/>
  <c r="U172" i="23"/>
  <c r="U171" i="23"/>
  <c r="U170" i="23"/>
  <c r="U169" i="23"/>
  <c r="U168" i="23"/>
  <c r="U167" i="23"/>
  <c r="U166" i="23"/>
  <c r="U165" i="23"/>
  <c r="U164" i="23"/>
  <c r="U163" i="23"/>
  <c r="U162" i="23"/>
  <c r="U161" i="23"/>
  <c r="U160" i="23"/>
  <c r="U159" i="23"/>
  <c r="U158" i="23"/>
  <c r="U157" i="23"/>
  <c r="U156" i="23"/>
  <c r="U155" i="23"/>
  <c r="U154" i="23"/>
  <c r="U153" i="23"/>
  <c r="U152" i="23"/>
  <c r="U151" i="23"/>
  <c r="U150" i="23"/>
  <c r="U149" i="23"/>
  <c r="U148" i="23"/>
  <c r="U147" i="23"/>
  <c r="U146" i="23"/>
  <c r="U145" i="23"/>
  <c r="U144" i="23"/>
  <c r="U143" i="23"/>
  <c r="U142" i="23"/>
  <c r="U141" i="23"/>
  <c r="U140" i="23"/>
  <c r="U139" i="23"/>
  <c r="U138" i="23"/>
  <c r="U137" i="23"/>
  <c r="U136" i="23"/>
  <c r="U135" i="23"/>
  <c r="U134" i="23"/>
  <c r="U133" i="23"/>
  <c r="U132" i="23"/>
  <c r="U131" i="23"/>
  <c r="U130" i="23"/>
  <c r="U129" i="23"/>
  <c r="U128" i="23"/>
  <c r="U127" i="23"/>
  <c r="U126" i="23"/>
  <c r="U125" i="23"/>
  <c r="U124" i="23"/>
  <c r="U123" i="23"/>
  <c r="U118" i="23"/>
  <c r="U114" i="23"/>
  <c r="U109" i="23"/>
  <c r="U108" i="23"/>
  <c r="U107" i="23"/>
  <c r="U106" i="23"/>
  <c r="U104" i="23"/>
  <c r="U103" i="23"/>
  <c r="U102" i="23"/>
  <c r="U94" i="23"/>
  <c r="U90" i="23"/>
  <c r="U89" i="23"/>
  <c r="U88" i="23"/>
  <c r="U87" i="23"/>
  <c r="U86" i="23"/>
  <c r="U85" i="23"/>
  <c r="U84" i="23"/>
  <c r="U83" i="23"/>
  <c r="U82" i="23"/>
  <c r="U81" i="23"/>
  <c r="U75" i="23"/>
  <c r="U72" i="23"/>
  <c r="U69" i="23"/>
  <c r="U66" i="23"/>
  <c r="U65" i="23"/>
  <c r="U62" i="23"/>
  <c r="U61" i="23"/>
  <c r="U58" i="23"/>
  <c r="U57" i="23"/>
  <c r="U56" i="23"/>
  <c r="U53" i="23"/>
  <c r="U52" i="23"/>
  <c r="U51" i="23"/>
  <c r="U48" i="23"/>
  <c r="U45" i="23"/>
  <c r="U42" i="23"/>
  <c r="U41" i="23"/>
  <c r="U38" i="23"/>
  <c r="U35" i="23"/>
  <c r="U32" i="23"/>
  <c r="U31" i="23"/>
  <c r="U30" i="23"/>
  <c r="U29" i="23"/>
  <c r="U28" i="23"/>
  <c r="U24" i="23"/>
  <c r="U21" i="23"/>
  <c r="U18" i="23"/>
  <c r="U16" i="23"/>
  <c r="U13" i="23"/>
  <c r="U12" i="23"/>
  <c r="U11" i="23"/>
  <c r="U405" i="42"/>
  <c r="U404" i="42"/>
  <c r="U403" i="42"/>
  <c r="U402" i="42"/>
  <c r="U401" i="42"/>
  <c r="U400" i="42"/>
  <c r="U399" i="42"/>
  <c r="U398" i="42"/>
  <c r="U397" i="42"/>
  <c r="U396" i="42"/>
  <c r="U395" i="42"/>
  <c r="U394" i="42"/>
  <c r="U393" i="42"/>
  <c r="U392" i="42"/>
  <c r="U391" i="42"/>
  <c r="U390" i="42"/>
  <c r="U389" i="42"/>
  <c r="U388" i="42"/>
  <c r="U387" i="42"/>
  <c r="U386" i="42"/>
  <c r="U385" i="42"/>
  <c r="U384" i="42"/>
  <c r="U383" i="42"/>
  <c r="U382" i="42"/>
  <c r="U381" i="42"/>
  <c r="U380" i="42"/>
  <c r="U379" i="42"/>
  <c r="U378" i="42"/>
  <c r="U377" i="42"/>
  <c r="U376" i="42"/>
  <c r="U375" i="42"/>
  <c r="U374" i="42"/>
  <c r="U373" i="42"/>
  <c r="U372" i="42"/>
  <c r="U371" i="42"/>
  <c r="U370" i="42"/>
  <c r="U369" i="42"/>
  <c r="U368" i="42"/>
  <c r="U367" i="42"/>
  <c r="U366" i="42"/>
  <c r="U365" i="42"/>
  <c r="U364" i="42"/>
  <c r="U363" i="42"/>
  <c r="U362" i="42"/>
  <c r="U361" i="42"/>
  <c r="U360" i="42"/>
  <c r="U359" i="42"/>
  <c r="U358" i="42"/>
  <c r="U357" i="42"/>
  <c r="U356" i="42"/>
  <c r="U355" i="42"/>
  <c r="U354" i="42"/>
  <c r="U353" i="42"/>
  <c r="U352" i="42"/>
  <c r="U351" i="42"/>
  <c r="U350" i="42"/>
  <c r="U349" i="42"/>
  <c r="U348" i="42"/>
  <c r="U347" i="42"/>
  <c r="U346" i="42"/>
  <c r="U345" i="42"/>
  <c r="U344" i="42"/>
  <c r="U343" i="42"/>
  <c r="U342" i="42"/>
  <c r="U341" i="42"/>
  <c r="U340" i="42"/>
  <c r="U339" i="42"/>
  <c r="U338" i="42"/>
  <c r="U337" i="42"/>
  <c r="U336" i="42"/>
  <c r="U335" i="42"/>
  <c r="U334" i="42"/>
  <c r="U333" i="42"/>
  <c r="U332" i="42"/>
  <c r="U331" i="42"/>
  <c r="U330" i="42"/>
  <c r="U329" i="42"/>
  <c r="U328" i="42"/>
  <c r="U327" i="42"/>
  <c r="U326" i="42"/>
  <c r="U325" i="42"/>
  <c r="U324" i="42"/>
  <c r="U323" i="42"/>
  <c r="U322" i="42"/>
  <c r="U321" i="42"/>
  <c r="U320" i="42"/>
  <c r="U319" i="42"/>
  <c r="U318" i="42"/>
  <c r="U317" i="42"/>
  <c r="U316" i="42"/>
  <c r="U315" i="42"/>
  <c r="U314" i="42"/>
  <c r="U313" i="42"/>
  <c r="U312" i="42"/>
  <c r="U311" i="42"/>
  <c r="U310" i="42"/>
  <c r="U309" i="42"/>
  <c r="U308" i="42"/>
  <c r="U307" i="42"/>
  <c r="U306" i="42"/>
  <c r="U305" i="42"/>
  <c r="U304" i="42"/>
  <c r="U303" i="42"/>
  <c r="U302" i="42"/>
  <c r="U301" i="42"/>
  <c r="U300" i="42"/>
  <c r="U299" i="42"/>
  <c r="U298" i="42"/>
  <c r="U297" i="42"/>
  <c r="U296" i="42"/>
  <c r="U295" i="42"/>
  <c r="U294" i="42"/>
  <c r="U293" i="42"/>
  <c r="U292" i="42"/>
  <c r="U291" i="42"/>
  <c r="U290" i="42"/>
  <c r="U289" i="42"/>
  <c r="U288" i="42"/>
  <c r="U287" i="42"/>
  <c r="U286" i="42"/>
  <c r="U285" i="42"/>
  <c r="U284" i="42"/>
  <c r="U283" i="42"/>
  <c r="U282" i="42"/>
  <c r="U281" i="42"/>
  <c r="U280" i="42"/>
  <c r="U279" i="42"/>
  <c r="U278" i="42"/>
  <c r="U277" i="42"/>
  <c r="U276" i="42"/>
  <c r="U275" i="42"/>
  <c r="U274" i="42"/>
  <c r="U273" i="42"/>
  <c r="U272" i="42"/>
  <c r="U271" i="42"/>
  <c r="U270" i="42"/>
  <c r="U269" i="42"/>
  <c r="U268" i="42"/>
  <c r="U267" i="42"/>
  <c r="U266" i="42"/>
  <c r="U265" i="42"/>
  <c r="U264" i="42"/>
  <c r="U263" i="42"/>
  <c r="U262" i="42"/>
  <c r="U261" i="42"/>
  <c r="U260" i="42"/>
  <c r="U259" i="42"/>
  <c r="U258" i="42"/>
  <c r="U257" i="42"/>
  <c r="U256" i="42"/>
  <c r="U255" i="42"/>
  <c r="U254" i="42"/>
  <c r="U253" i="42"/>
  <c r="U252" i="42"/>
  <c r="U251" i="42"/>
  <c r="U250" i="42"/>
  <c r="U249" i="42"/>
  <c r="U248" i="42"/>
  <c r="U247" i="42"/>
  <c r="U246" i="42"/>
  <c r="U245" i="42"/>
  <c r="U244" i="42"/>
  <c r="U243" i="42"/>
  <c r="U242" i="42"/>
  <c r="U241" i="42"/>
  <c r="U240" i="42"/>
  <c r="U239" i="42"/>
  <c r="U238" i="42"/>
  <c r="U237" i="42"/>
  <c r="U236" i="42"/>
  <c r="U235" i="42"/>
  <c r="U234" i="42"/>
  <c r="U233" i="42"/>
  <c r="U232" i="42"/>
  <c r="U231" i="42"/>
  <c r="U230" i="42"/>
  <c r="U229" i="42"/>
  <c r="U228" i="42"/>
  <c r="U227" i="42"/>
  <c r="U226" i="42"/>
  <c r="U225" i="42"/>
  <c r="U224" i="42"/>
  <c r="U223" i="42"/>
  <c r="U222" i="42"/>
  <c r="U221" i="42"/>
  <c r="U220" i="42"/>
  <c r="U219" i="42"/>
  <c r="U218" i="42"/>
  <c r="U217" i="42"/>
  <c r="U216" i="42"/>
  <c r="U215" i="42"/>
  <c r="U214" i="42"/>
  <c r="U213" i="42"/>
  <c r="U212" i="42"/>
  <c r="U211" i="42"/>
  <c r="U210" i="42"/>
  <c r="U209" i="42"/>
  <c r="U208" i="42"/>
  <c r="U207" i="42"/>
  <c r="U206" i="42"/>
  <c r="U205" i="42"/>
  <c r="U204" i="42"/>
  <c r="U203" i="42"/>
  <c r="U202" i="42"/>
  <c r="U201" i="42"/>
  <c r="U200" i="42"/>
  <c r="U199" i="42"/>
  <c r="U198" i="42"/>
  <c r="U197" i="42"/>
  <c r="U196" i="42"/>
  <c r="U195" i="42"/>
  <c r="U194" i="42"/>
  <c r="U193" i="42"/>
  <c r="U192" i="42"/>
  <c r="U191" i="42"/>
  <c r="U190" i="42"/>
  <c r="U189" i="42"/>
  <c r="U188" i="42"/>
  <c r="U183" i="42"/>
  <c r="U182" i="42"/>
  <c r="U179" i="42"/>
  <c r="U178" i="42"/>
  <c r="U177" i="42"/>
  <c r="U176" i="42"/>
  <c r="U173" i="42"/>
  <c r="U169" i="42"/>
  <c r="U162" i="42"/>
  <c r="U159" i="42"/>
  <c r="U156" i="42"/>
  <c r="U152" i="42"/>
  <c r="U151" i="42"/>
  <c r="U150" i="42"/>
  <c r="U142" i="42"/>
  <c r="U139" i="42"/>
  <c r="U138" i="42"/>
  <c r="U136" i="42"/>
  <c r="U135" i="42"/>
  <c r="U133" i="42"/>
  <c r="U132" i="42"/>
  <c r="U130" i="42"/>
  <c r="U129" i="42"/>
  <c r="U127" i="42"/>
  <c r="U126" i="42"/>
  <c r="U125" i="42"/>
  <c r="U123" i="42"/>
  <c r="U122" i="42"/>
  <c r="U121" i="42"/>
  <c r="U118" i="42"/>
  <c r="U116" i="42"/>
  <c r="U114" i="42"/>
  <c r="U113" i="42"/>
  <c r="U112" i="42"/>
  <c r="U110" i="42"/>
  <c r="U109" i="42"/>
  <c r="U108" i="42"/>
  <c r="U107" i="42"/>
  <c r="U104" i="42"/>
  <c r="U103" i="42"/>
  <c r="U102" i="42"/>
  <c r="U100" i="42"/>
  <c r="U99" i="42"/>
  <c r="U98" i="42"/>
  <c r="U96" i="42"/>
  <c r="U95" i="42"/>
  <c r="U94" i="42"/>
  <c r="U93" i="42"/>
  <c r="U91" i="42"/>
  <c r="U90" i="42"/>
  <c r="U89" i="42"/>
  <c r="U84" i="42"/>
  <c r="U80" i="42"/>
  <c r="U77" i="42"/>
  <c r="U76" i="42"/>
  <c r="U75" i="42"/>
  <c r="U73" i="42"/>
  <c r="U70" i="42"/>
  <c r="U69" i="42"/>
  <c r="U68" i="42"/>
  <c r="U64" i="42"/>
  <c r="U63" i="42"/>
  <c r="U62" i="42"/>
  <c r="U58" i="42"/>
  <c r="U57" i="42"/>
  <c r="U56" i="42"/>
  <c r="U53" i="42"/>
  <c r="U50" i="42"/>
  <c r="U48" i="42"/>
  <c r="U45" i="42"/>
  <c r="U43" i="42"/>
  <c r="U40" i="42"/>
  <c r="U37" i="42"/>
  <c r="U36" i="42"/>
  <c r="U35" i="42"/>
  <c r="U34" i="42"/>
  <c r="U33" i="42"/>
  <c r="U29" i="42"/>
  <c r="U26" i="42"/>
  <c r="U25" i="42"/>
  <c r="U23" i="42"/>
  <c r="U22" i="42"/>
  <c r="U20" i="42"/>
  <c r="U18" i="42"/>
  <c r="U16" i="42"/>
  <c r="U13" i="42"/>
  <c r="U12" i="42"/>
  <c r="U11" i="42"/>
  <c r="U367" i="13"/>
  <c r="U366" i="13"/>
  <c r="U365" i="13"/>
  <c r="U364" i="13"/>
  <c r="U363" i="13"/>
  <c r="U362" i="13"/>
  <c r="U361" i="13"/>
  <c r="U360" i="13"/>
  <c r="U359" i="13"/>
  <c r="U358" i="13"/>
  <c r="U357" i="13"/>
  <c r="U356" i="13"/>
  <c r="U355" i="13"/>
  <c r="U354" i="13"/>
  <c r="U353" i="13"/>
  <c r="U352" i="13"/>
  <c r="U351" i="13"/>
  <c r="U350" i="13"/>
  <c r="U349" i="13"/>
  <c r="U348" i="13"/>
  <c r="U347" i="13"/>
  <c r="U346" i="13"/>
  <c r="U345" i="13"/>
  <c r="U344" i="13"/>
  <c r="U343" i="13"/>
  <c r="U342" i="13"/>
  <c r="U341" i="13"/>
  <c r="U340" i="13"/>
  <c r="U339" i="13"/>
  <c r="U338" i="13"/>
  <c r="U337" i="13"/>
  <c r="U336" i="13"/>
  <c r="U335" i="13"/>
  <c r="U334" i="13"/>
  <c r="U333" i="13"/>
  <c r="U332" i="13"/>
  <c r="U331" i="13"/>
  <c r="U330" i="13"/>
  <c r="U329" i="13"/>
  <c r="U328" i="13"/>
  <c r="U327" i="13"/>
  <c r="U326" i="13"/>
  <c r="U325" i="13"/>
  <c r="U324" i="13"/>
  <c r="U323" i="13"/>
  <c r="U322" i="13"/>
  <c r="U321" i="13"/>
  <c r="U320" i="13"/>
  <c r="U319" i="13"/>
  <c r="U318" i="13"/>
  <c r="U317" i="13"/>
  <c r="U316" i="13"/>
  <c r="U315" i="13"/>
  <c r="U314" i="13"/>
  <c r="U313" i="13"/>
  <c r="U312" i="13"/>
  <c r="U311" i="13"/>
  <c r="U310" i="13"/>
  <c r="U309" i="13"/>
  <c r="U308" i="13"/>
  <c r="U307" i="13"/>
  <c r="U306" i="13"/>
  <c r="U305" i="13"/>
  <c r="U304" i="13"/>
  <c r="U303" i="13"/>
  <c r="U302" i="13"/>
  <c r="U301" i="13"/>
  <c r="U300" i="13"/>
  <c r="U299" i="13"/>
  <c r="U298" i="13"/>
  <c r="U297" i="13"/>
  <c r="U296" i="13"/>
  <c r="U295" i="13"/>
  <c r="U294" i="13"/>
  <c r="U293" i="13"/>
  <c r="U292" i="13"/>
  <c r="U291" i="13"/>
  <c r="U290" i="13"/>
  <c r="U289" i="13"/>
  <c r="U288" i="13"/>
  <c r="U287" i="13"/>
  <c r="U286" i="13"/>
  <c r="U285" i="13"/>
  <c r="U284" i="13"/>
  <c r="U283" i="13"/>
  <c r="U282" i="13"/>
  <c r="U281" i="13"/>
  <c r="U280" i="13"/>
  <c r="U279" i="13"/>
  <c r="U278" i="13"/>
  <c r="U277" i="13"/>
  <c r="U276" i="13"/>
  <c r="U275" i="13"/>
  <c r="U274" i="13"/>
  <c r="U273" i="13"/>
  <c r="U272" i="13"/>
  <c r="U271" i="13"/>
  <c r="U270" i="13"/>
  <c r="U269" i="13"/>
  <c r="U268" i="13"/>
  <c r="U267" i="13"/>
  <c r="U266" i="13"/>
  <c r="U265" i="13"/>
  <c r="U264" i="13"/>
  <c r="U263" i="13"/>
  <c r="U262" i="13"/>
  <c r="U261" i="13"/>
  <c r="U260" i="13"/>
  <c r="U259" i="13"/>
  <c r="U258" i="13"/>
  <c r="U257" i="13"/>
  <c r="U256" i="13"/>
  <c r="U255" i="13"/>
  <c r="U254" i="13"/>
  <c r="U253" i="13"/>
  <c r="U252" i="13"/>
  <c r="U251" i="13"/>
  <c r="U250" i="13"/>
  <c r="U249" i="13"/>
  <c r="U248" i="13"/>
  <c r="U247" i="13"/>
  <c r="U246" i="13"/>
  <c r="U245" i="13"/>
  <c r="U244" i="13"/>
  <c r="U243" i="13"/>
  <c r="U242" i="13"/>
  <c r="U241" i="13"/>
  <c r="U240" i="13"/>
  <c r="U239" i="13"/>
  <c r="U238" i="13"/>
  <c r="U237" i="13"/>
  <c r="U236" i="13"/>
  <c r="U235" i="13"/>
  <c r="U234" i="13"/>
  <c r="U233" i="13"/>
  <c r="U232" i="13"/>
  <c r="U231" i="13"/>
  <c r="U230" i="13"/>
  <c r="U229" i="13"/>
  <c r="U228" i="13"/>
  <c r="U227" i="13"/>
  <c r="U226" i="13"/>
  <c r="U225" i="13"/>
  <c r="U224" i="13"/>
  <c r="U223" i="13"/>
  <c r="U222" i="13"/>
  <c r="U221" i="13"/>
  <c r="U220" i="13"/>
  <c r="U219" i="13"/>
  <c r="U218" i="13"/>
  <c r="U217" i="13"/>
  <c r="U216" i="13"/>
  <c r="U215" i="13"/>
  <c r="U214" i="13"/>
  <c r="U213" i="13"/>
  <c r="U212" i="13"/>
  <c r="U211" i="13"/>
  <c r="U210" i="13"/>
  <c r="U209" i="13"/>
  <c r="U208" i="13"/>
  <c r="U207" i="13"/>
  <c r="U206" i="13"/>
  <c r="U205" i="13"/>
  <c r="U204" i="13"/>
  <c r="U203" i="13"/>
  <c r="U202" i="13"/>
  <c r="U201" i="13"/>
  <c r="U200" i="13"/>
  <c r="U199" i="13"/>
  <c r="U198" i="13"/>
  <c r="U197" i="13"/>
  <c r="U196" i="13"/>
  <c r="U195" i="13"/>
  <c r="U194" i="13"/>
  <c r="U193" i="13"/>
  <c r="U192" i="13"/>
  <c r="U191" i="13"/>
  <c r="U190" i="13"/>
  <c r="U189" i="13"/>
  <c r="U188" i="13"/>
  <c r="U187" i="13"/>
  <c r="U186" i="13"/>
  <c r="U185" i="13"/>
  <c r="U184" i="13"/>
  <c r="U183" i="13"/>
  <c r="U182" i="13"/>
  <c r="U181" i="13"/>
  <c r="U180" i="13"/>
  <c r="U179" i="13"/>
  <c r="U178" i="13"/>
  <c r="U177" i="13"/>
  <c r="U176" i="13"/>
  <c r="U175" i="13"/>
  <c r="U174" i="13"/>
  <c r="U173" i="13"/>
  <c r="U172" i="13"/>
  <c r="U171" i="13"/>
  <c r="U170" i="13"/>
  <c r="U169" i="13"/>
  <c r="U168" i="13"/>
  <c r="U167" i="13"/>
  <c r="U166" i="13"/>
  <c r="U165" i="13"/>
  <c r="U164" i="13"/>
  <c r="U163" i="13"/>
  <c r="U162" i="13"/>
  <c r="U161" i="13"/>
  <c r="U160" i="13"/>
  <c r="U159" i="13"/>
  <c r="U158" i="13"/>
  <c r="U157" i="13"/>
  <c r="U156" i="13"/>
  <c r="U155" i="13"/>
  <c r="U154" i="13"/>
  <c r="U153" i="13"/>
  <c r="U152" i="13"/>
  <c r="U151" i="13"/>
  <c r="U150" i="13"/>
  <c r="U149" i="13"/>
  <c r="U148" i="13"/>
  <c r="U147" i="13"/>
  <c r="U146" i="13"/>
  <c r="U145" i="13"/>
  <c r="U144" i="13"/>
  <c r="U143" i="13"/>
  <c r="U142" i="13"/>
  <c r="U141" i="13"/>
  <c r="U140" i="13"/>
  <c r="U139" i="13"/>
  <c r="U138" i="13"/>
  <c r="U137" i="13"/>
  <c r="U136" i="13"/>
  <c r="U135" i="13"/>
  <c r="U134" i="13"/>
  <c r="U133" i="13"/>
  <c r="U132" i="13"/>
  <c r="U131" i="13"/>
  <c r="U130" i="13"/>
  <c r="U129" i="13"/>
  <c r="U128" i="13"/>
  <c r="U127" i="13"/>
  <c r="U126" i="13"/>
  <c r="U125" i="13"/>
  <c r="U124" i="13"/>
  <c r="U123" i="13"/>
  <c r="U122" i="13"/>
  <c r="U121" i="13"/>
  <c r="U120" i="13"/>
  <c r="U119" i="13"/>
  <c r="U118" i="13"/>
  <c r="U117" i="13"/>
  <c r="U116" i="13"/>
  <c r="U115" i="13"/>
  <c r="U114" i="13"/>
  <c r="U113" i="13"/>
  <c r="U112" i="13"/>
  <c r="U111" i="13"/>
  <c r="U110" i="13"/>
  <c r="U109" i="13"/>
  <c r="U108" i="13"/>
  <c r="U107" i="13"/>
  <c r="U106" i="13"/>
  <c r="U105" i="13"/>
  <c r="U104" i="13"/>
  <c r="U103" i="13"/>
  <c r="U102" i="13"/>
  <c r="U101" i="13"/>
  <c r="U100" i="13"/>
  <c r="U99" i="13"/>
  <c r="U89" i="13"/>
  <c r="U88" i="13"/>
  <c r="U82" i="13"/>
  <c r="U81" i="13"/>
  <c r="U80" i="13"/>
  <c r="U79" i="13"/>
  <c r="U76" i="13"/>
  <c r="U75" i="13"/>
  <c r="U73" i="13"/>
  <c r="U72" i="13"/>
  <c r="U71" i="13"/>
  <c r="U65" i="13"/>
  <c r="U61" i="13"/>
  <c r="U58" i="13"/>
  <c r="U55" i="13"/>
  <c r="U54" i="13"/>
  <c r="U51" i="13"/>
  <c r="U48" i="13"/>
  <c r="U45" i="13"/>
  <c r="U44" i="13"/>
  <c r="U41" i="13"/>
  <c r="U38" i="13"/>
  <c r="U36" i="13"/>
  <c r="U33" i="13"/>
  <c r="U31" i="13"/>
  <c r="U28" i="13"/>
  <c r="U25" i="13"/>
  <c r="U24" i="13"/>
  <c r="U23" i="13"/>
  <c r="U22" i="13"/>
  <c r="U21" i="13"/>
  <c r="U19" i="13"/>
  <c r="U18" i="13"/>
  <c r="U16" i="13"/>
  <c r="U12" i="13"/>
  <c r="U11" i="13"/>
  <c r="U10" i="13"/>
  <c r="U383" i="7"/>
  <c r="U382" i="7"/>
  <c r="U381" i="7"/>
  <c r="U380" i="7"/>
  <c r="U379" i="7"/>
  <c r="U378" i="7"/>
  <c r="U377" i="7"/>
  <c r="U376" i="7"/>
  <c r="U375" i="7"/>
  <c r="U374" i="7"/>
  <c r="U373" i="7"/>
  <c r="U372" i="7"/>
  <c r="U371" i="7"/>
  <c r="U370" i="7"/>
  <c r="U369" i="7"/>
  <c r="U368" i="7"/>
  <c r="U367" i="7"/>
  <c r="U366" i="7"/>
  <c r="U365" i="7"/>
  <c r="U364" i="7"/>
  <c r="U363" i="7"/>
  <c r="U362" i="7"/>
  <c r="U361" i="7"/>
  <c r="U360" i="7"/>
  <c r="U359" i="7"/>
  <c r="U358" i="7"/>
  <c r="U357" i="7"/>
  <c r="U356" i="7"/>
  <c r="U355" i="7"/>
  <c r="U354" i="7"/>
  <c r="U353" i="7"/>
  <c r="U352" i="7"/>
  <c r="U351" i="7"/>
  <c r="U350" i="7"/>
  <c r="U349" i="7"/>
  <c r="U348" i="7"/>
  <c r="U347" i="7"/>
  <c r="U346" i="7"/>
  <c r="U345" i="7"/>
  <c r="U344" i="7"/>
  <c r="U343" i="7"/>
  <c r="U342" i="7"/>
  <c r="U341" i="7"/>
  <c r="U340" i="7"/>
  <c r="U339" i="7"/>
  <c r="U338" i="7"/>
  <c r="U337" i="7"/>
  <c r="U336" i="7"/>
  <c r="U335" i="7"/>
  <c r="U334" i="7"/>
  <c r="U333" i="7"/>
  <c r="U332" i="7"/>
  <c r="U331" i="7"/>
  <c r="U330" i="7"/>
  <c r="U329" i="7"/>
  <c r="U328" i="7"/>
  <c r="U327" i="7"/>
  <c r="U326" i="7"/>
  <c r="U325" i="7"/>
  <c r="U324" i="7"/>
  <c r="U323" i="7"/>
  <c r="U322" i="7"/>
  <c r="U321" i="7"/>
  <c r="U320" i="7"/>
  <c r="U319" i="7"/>
  <c r="U318" i="7"/>
  <c r="U317" i="7"/>
  <c r="U316" i="7"/>
  <c r="U315" i="7"/>
  <c r="U314" i="7"/>
  <c r="U313" i="7"/>
  <c r="U312" i="7"/>
  <c r="U311" i="7"/>
  <c r="U310" i="7"/>
  <c r="U309" i="7"/>
  <c r="U308" i="7"/>
  <c r="U307" i="7"/>
  <c r="U306" i="7"/>
  <c r="U305" i="7"/>
  <c r="U304" i="7"/>
  <c r="U303" i="7"/>
  <c r="U302" i="7"/>
  <c r="U301" i="7"/>
  <c r="U300" i="7"/>
  <c r="U299" i="7"/>
  <c r="U298" i="7"/>
  <c r="U297" i="7"/>
  <c r="U296" i="7"/>
  <c r="U295" i="7"/>
  <c r="U294" i="7"/>
  <c r="U293" i="7"/>
  <c r="U292" i="7"/>
  <c r="U291" i="7"/>
  <c r="U290" i="7"/>
  <c r="U289" i="7"/>
  <c r="U288" i="7"/>
  <c r="U287" i="7"/>
  <c r="U286" i="7"/>
  <c r="U285" i="7"/>
  <c r="U284" i="7"/>
  <c r="U283" i="7"/>
  <c r="U282" i="7"/>
  <c r="U281" i="7"/>
  <c r="U280" i="7"/>
  <c r="U279" i="7"/>
  <c r="U278" i="7"/>
  <c r="U277" i="7"/>
  <c r="U276" i="7"/>
  <c r="U275" i="7"/>
  <c r="U274" i="7"/>
  <c r="U273" i="7"/>
  <c r="U272" i="7"/>
  <c r="U271" i="7"/>
  <c r="U270" i="7"/>
  <c r="U269" i="7"/>
  <c r="U268" i="7"/>
  <c r="U267" i="7"/>
  <c r="U266" i="7"/>
  <c r="U265" i="7"/>
  <c r="U264" i="7"/>
  <c r="U263" i="7"/>
  <c r="U262" i="7"/>
  <c r="U261" i="7"/>
  <c r="U260" i="7"/>
  <c r="U259" i="7"/>
  <c r="U258" i="7"/>
  <c r="U257" i="7"/>
  <c r="U256" i="7"/>
  <c r="U255" i="7"/>
  <c r="U254" i="7"/>
  <c r="U253" i="7"/>
  <c r="U252" i="7"/>
  <c r="U251" i="7"/>
  <c r="U250" i="7"/>
  <c r="U249" i="7"/>
  <c r="U248" i="7"/>
  <c r="U247" i="7"/>
  <c r="U246" i="7"/>
  <c r="U245" i="7"/>
  <c r="U244" i="7"/>
  <c r="U243" i="7"/>
  <c r="U242" i="7"/>
  <c r="U241" i="7"/>
  <c r="U240" i="7"/>
  <c r="U239" i="7"/>
  <c r="U238" i="7"/>
  <c r="U237" i="7"/>
  <c r="U236" i="7"/>
  <c r="U235" i="7"/>
  <c r="U234" i="7"/>
  <c r="U233" i="7"/>
  <c r="U232" i="7"/>
  <c r="U231" i="7"/>
  <c r="U230" i="7"/>
  <c r="U229" i="7"/>
  <c r="U228" i="7"/>
  <c r="U227" i="7"/>
  <c r="U226" i="7"/>
  <c r="U225" i="7"/>
  <c r="U224" i="7"/>
  <c r="U223" i="7"/>
  <c r="U222" i="7"/>
  <c r="U221" i="7"/>
  <c r="U220" i="7"/>
  <c r="U219" i="7"/>
  <c r="U218" i="7"/>
  <c r="U217" i="7"/>
  <c r="U216" i="7"/>
  <c r="U215" i="7"/>
  <c r="U214" i="7"/>
  <c r="U213" i="7"/>
  <c r="U212" i="7"/>
  <c r="U211" i="7"/>
  <c r="U210" i="7"/>
  <c r="U209" i="7"/>
  <c r="U208" i="7"/>
  <c r="U207" i="7"/>
  <c r="U206" i="7"/>
  <c r="U205" i="7"/>
  <c r="U204" i="7"/>
  <c r="U203" i="7"/>
  <c r="U202" i="7"/>
  <c r="U201" i="7"/>
  <c r="U200" i="7"/>
  <c r="U199" i="7"/>
  <c r="U198" i="7"/>
  <c r="U197" i="7"/>
  <c r="U196" i="7"/>
  <c r="U195" i="7"/>
  <c r="U190" i="7"/>
  <c r="U172" i="7"/>
  <c r="U170" i="7"/>
  <c r="U169" i="7"/>
  <c r="U160" i="7"/>
  <c r="U158" i="7"/>
  <c r="U157" i="7"/>
  <c r="U156" i="7"/>
  <c r="U155" i="7"/>
  <c r="U154" i="7"/>
  <c r="U153" i="7"/>
  <c r="U152" i="7"/>
  <c r="U151" i="7"/>
  <c r="U150" i="7"/>
  <c r="U149" i="7"/>
  <c r="U148" i="7"/>
  <c r="U147" i="7"/>
  <c r="U146" i="7"/>
  <c r="U145" i="7"/>
  <c r="U144" i="7"/>
  <c r="U143" i="7"/>
  <c r="U142" i="7"/>
  <c r="U141" i="7"/>
  <c r="U140" i="7"/>
  <c r="U139" i="7"/>
  <c r="U138" i="7"/>
  <c r="U137" i="7"/>
  <c r="U136" i="7"/>
  <c r="U135" i="7"/>
  <c r="U134" i="7"/>
  <c r="U133" i="7"/>
  <c r="U132" i="7"/>
  <c r="U131" i="7"/>
  <c r="U130" i="7"/>
  <c r="U129" i="7"/>
  <c r="U128" i="7"/>
  <c r="U127" i="7"/>
  <c r="U126" i="7"/>
  <c r="U125" i="7"/>
  <c r="U124" i="7"/>
  <c r="U123" i="7"/>
  <c r="U122" i="7"/>
  <c r="U121" i="7"/>
  <c r="U120" i="7"/>
  <c r="U119" i="7"/>
  <c r="U118" i="7"/>
  <c r="U117" i="7"/>
  <c r="U116" i="7"/>
  <c r="U115" i="7"/>
  <c r="U114" i="7"/>
  <c r="U113" i="7"/>
  <c r="U112" i="7"/>
  <c r="U111" i="7"/>
  <c r="U110" i="7"/>
  <c r="U109" i="7"/>
  <c r="U108" i="7"/>
  <c r="U107" i="7"/>
  <c r="U106" i="7"/>
  <c r="U105" i="7"/>
  <c r="U104" i="7"/>
  <c r="U103" i="7"/>
  <c r="U102" i="7"/>
  <c r="U101" i="7"/>
  <c r="U100" i="7"/>
  <c r="U99" i="7"/>
  <c r="U98" i="7"/>
  <c r="U97" i="7"/>
  <c r="U96" i="7"/>
  <c r="U95" i="7"/>
  <c r="U94" i="7"/>
  <c r="U93" i="7"/>
  <c r="U92" i="7"/>
  <c r="U91" i="7"/>
  <c r="U90" i="7"/>
  <c r="U89" i="7"/>
  <c r="U88" i="7"/>
  <c r="U87" i="7"/>
  <c r="U86" i="7"/>
  <c r="U85" i="7"/>
  <c r="U84" i="7"/>
  <c r="U83" i="7"/>
  <c r="U82" i="7"/>
  <c r="U81" i="7"/>
  <c r="U80" i="7"/>
  <c r="U79" i="7"/>
  <c r="U75" i="7"/>
  <c r="U71" i="7"/>
  <c r="U70" i="7"/>
  <c r="U67" i="7"/>
  <c r="U65" i="7"/>
  <c r="U62" i="7"/>
  <c r="U60" i="7"/>
  <c r="U57" i="7"/>
  <c r="U54" i="7"/>
  <c r="U53" i="7"/>
  <c r="U50" i="7"/>
  <c r="U47" i="7"/>
  <c r="U46" i="7"/>
  <c r="U43" i="7"/>
  <c r="U40" i="7"/>
  <c r="U38" i="7"/>
  <c r="U37" i="7"/>
  <c r="U34" i="7"/>
  <c r="U33" i="7"/>
  <c r="U30" i="7"/>
  <c r="U27" i="7"/>
  <c r="U26" i="7"/>
  <c r="U24" i="7"/>
  <c r="U22" i="7"/>
  <c r="U21" i="7"/>
  <c r="U20" i="7"/>
  <c r="U19" i="7"/>
  <c r="U18" i="7"/>
  <c r="U11" i="7"/>
  <c r="U11" i="45"/>
  <c r="U12" i="45"/>
  <c r="U13" i="45"/>
  <c r="U14" i="45"/>
  <c r="U15" i="45"/>
  <c r="U16" i="45"/>
  <c r="U17" i="45"/>
  <c r="U20" i="45"/>
  <c r="U21" i="45"/>
  <c r="U22" i="45"/>
  <c r="U23" i="45"/>
  <c r="U24" i="45"/>
  <c r="U25" i="45"/>
  <c r="U27" i="45"/>
  <c r="U28" i="45"/>
  <c r="U29" i="45"/>
  <c r="U31" i="45"/>
  <c r="U33" i="45"/>
  <c r="U34" i="45"/>
  <c r="U36" i="45"/>
  <c r="U37" i="45"/>
  <c r="U38" i="45"/>
  <c r="U39" i="45"/>
  <c r="U40" i="45"/>
  <c r="U41" i="45"/>
  <c r="U43" i="45"/>
  <c r="U44" i="45"/>
  <c r="U45" i="45"/>
  <c r="U46" i="45"/>
  <c r="U47" i="45"/>
  <c r="U49" i="45"/>
  <c r="U50" i="45"/>
  <c r="U51" i="45"/>
  <c r="U52" i="45"/>
  <c r="U53" i="45"/>
  <c r="U55" i="45"/>
  <c r="U56" i="45"/>
  <c r="U57" i="45"/>
  <c r="U58" i="45"/>
  <c r="U59" i="45"/>
  <c r="U61" i="45"/>
  <c r="U63" i="45"/>
  <c r="U65" i="45"/>
  <c r="U71" i="45"/>
  <c r="U75" i="45"/>
  <c r="U76" i="45"/>
  <c r="U77" i="45"/>
  <c r="U78" i="45"/>
  <c r="U79" i="45"/>
  <c r="U81" i="45"/>
  <c r="U83" i="45"/>
  <c r="U84" i="45"/>
  <c r="U87" i="45"/>
  <c r="U88" i="45"/>
  <c r="U91" i="45"/>
  <c r="U93" i="45"/>
  <c r="U95" i="45"/>
  <c r="U97" i="45"/>
  <c r="U100" i="45"/>
  <c r="U103" i="45"/>
  <c r="U104" i="45"/>
  <c r="U106" i="45"/>
  <c r="U109" i="45"/>
  <c r="U111" i="45"/>
  <c r="U114" i="45"/>
  <c r="U116" i="45"/>
  <c r="U117" i="45"/>
  <c r="U118" i="45"/>
  <c r="U119" i="45"/>
  <c r="U122" i="45"/>
  <c r="U123" i="45"/>
  <c r="U124" i="45"/>
  <c r="U125" i="45"/>
  <c r="U126" i="45"/>
  <c r="U129" i="45"/>
  <c r="U133" i="45"/>
  <c r="U136" i="45"/>
  <c r="U139" i="45"/>
  <c r="U140" i="45"/>
  <c r="U141" i="45"/>
  <c r="U143" i="45"/>
  <c r="U144" i="45"/>
  <c r="U146" i="45"/>
  <c r="U147" i="45"/>
  <c r="U148" i="45"/>
  <c r="U150" i="45"/>
  <c r="U153" i="45"/>
  <c r="U155" i="45"/>
  <c r="U158" i="45"/>
  <c r="U160" i="45"/>
  <c r="U163" i="45"/>
  <c r="U171" i="45"/>
  <c r="U172" i="45"/>
  <c r="U175" i="45"/>
  <c r="U176" i="45"/>
  <c r="U178" i="45"/>
  <c r="U179" i="45"/>
  <c r="U182" i="45"/>
  <c r="U183" i="45"/>
  <c r="U185" i="45"/>
  <c r="U186" i="45"/>
  <c r="U188" i="45"/>
  <c r="U189" i="45"/>
  <c r="U191" i="45"/>
  <c r="U193" i="45"/>
  <c r="U194" i="45"/>
  <c r="U196" i="45"/>
  <c r="U199" i="45"/>
  <c r="U203" i="45"/>
  <c r="U204" i="45"/>
  <c r="U205" i="45"/>
  <c r="U209" i="45"/>
  <c r="U210" i="45"/>
  <c r="U214" i="45"/>
  <c r="U215" i="45"/>
  <c r="U216" i="45"/>
  <c r="U217" i="45"/>
  <c r="U218" i="45"/>
  <c r="U219" i="45"/>
  <c r="U220" i="45"/>
  <c r="U221" i="45"/>
  <c r="U225" i="45"/>
  <c r="U226" i="45"/>
  <c r="U227" i="45"/>
  <c r="U229" i="45"/>
  <c r="U230" i="45"/>
  <c r="U231" i="45"/>
  <c r="U232" i="45"/>
  <c r="U233" i="45"/>
  <c r="U235" i="45"/>
  <c r="U236" i="45"/>
  <c r="U237" i="45"/>
  <c r="U239" i="45"/>
  <c r="U240" i="45"/>
  <c r="U241" i="45"/>
  <c r="U242" i="45"/>
  <c r="U243" i="45"/>
  <c r="U244" i="45"/>
  <c r="U245" i="45"/>
  <c r="U246" i="45"/>
  <c r="U247" i="45"/>
  <c r="U248" i="45"/>
  <c r="U249" i="45"/>
  <c r="U251" i="45"/>
  <c r="U252" i="45"/>
  <c r="U253" i="45"/>
  <c r="U254" i="45"/>
  <c r="U255" i="45"/>
  <c r="U256" i="45"/>
  <c r="U257" i="45"/>
  <c r="U260" i="45"/>
  <c r="U261" i="45"/>
  <c r="U262" i="45"/>
  <c r="U263" i="45"/>
  <c r="U264" i="45"/>
  <c r="U266" i="45"/>
  <c r="U267" i="45"/>
  <c r="U268" i="45"/>
  <c r="U269" i="45"/>
  <c r="U270" i="45"/>
  <c r="U272" i="45"/>
  <c r="U273" i="45"/>
  <c r="U274" i="45"/>
  <c r="U276" i="45"/>
  <c r="U277" i="45"/>
  <c r="U278" i="45"/>
  <c r="U279" i="45"/>
  <c r="U285" i="45"/>
  <c r="U286" i="45"/>
  <c r="U288" i="45"/>
  <c r="U289" i="45"/>
  <c r="U290" i="45"/>
  <c r="U291" i="45"/>
  <c r="U292" i="45"/>
  <c r="U293" i="45"/>
  <c r="U294" i="45"/>
  <c r="U295" i="45"/>
  <c r="U296" i="45"/>
  <c r="U297" i="45"/>
  <c r="U298" i="45"/>
  <c r="U299" i="45"/>
  <c r="U300" i="45"/>
  <c r="U301" i="45"/>
  <c r="U302" i="45"/>
  <c r="U303" i="45"/>
  <c r="U304" i="45"/>
  <c r="U305" i="45"/>
  <c r="U306" i="45"/>
  <c r="U308" i="45"/>
  <c r="U309" i="45"/>
  <c r="U310" i="45"/>
  <c r="U311" i="45"/>
  <c r="U312" i="45"/>
  <c r="U314" i="45"/>
  <c r="U315" i="45"/>
  <c r="U316" i="45"/>
  <c r="U317" i="45"/>
  <c r="U318" i="45"/>
  <c r="U320" i="45"/>
  <c r="U321" i="45"/>
  <c r="U322" i="45"/>
  <c r="U323" i="45"/>
  <c r="U325" i="45"/>
  <c r="U326" i="45"/>
  <c r="U327" i="45"/>
  <c r="U328" i="45"/>
  <c r="U329" i="45"/>
  <c r="U331" i="45"/>
  <c r="U332" i="45"/>
  <c r="U333" i="45"/>
  <c r="U335" i="45"/>
  <c r="U336" i="45"/>
  <c r="U340" i="45"/>
  <c r="U341" i="45"/>
  <c r="U342" i="45"/>
  <c r="U343" i="45"/>
  <c r="U344" i="45"/>
  <c r="U345" i="45"/>
  <c r="U348" i="45"/>
  <c r="U349" i="45"/>
  <c r="U353" i="45"/>
  <c r="U354" i="45"/>
  <c r="U358" i="45"/>
  <c r="U362" i="45"/>
  <c r="U363" i="45"/>
  <c r="U364" i="45"/>
  <c r="U365" i="45"/>
  <c r="U369" i="45"/>
  <c r="U375" i="45"/>
  <c r="U380" i="45"/>
  <c r="B18" i="30" l="1"/>
  <c r="B17" i="30"/>
  <c r="B16" i="30"/>
  <c r="B12" i="30"/>
  <c r="D37" i="29" l="1"/>
  <c r="F37" i="29" l="1"/>
  <c r="D98" i="29"/>
  <c r="F4" i="30" l="1"/>
  <c r="D5" i="29" s="1"/>
  <c r="D5" i="48" s="1"/>
  <c r="B4" i="30"/>
  <c r="B5" i="29" s="1"/>
  <c r="B5" i="48" s="1"/>
  <c r="O33" i="2"/>
  <c r="D4" i="32" l="1"/>
  <c r="B4" i="32"/>
  <c r="D22" i="29"/>
  <c r="D86" i="29"/>
  <c r="D21" i="29"/>
  <c r="D20" i="29"/>
  <c r="D96" i="29"/>
  <c r="D72" i="29"/>
  <c r="D54" i="29"/>
  <c r="D19" i="29"/>
  <c r="D95" i="29"/>
  <c r="D84" i="29"/>
  <c r="D79" i="29"/>
  <c r="D71" i="29"/>
  <c r="D53" i="29"/>
  <c r="D18" i="29"/>
  <c r="D94" i="29"/>
  <c r="D70" i="29"/>
  <c r="D52" i="29"/>
  <c r="D16" i="29"/>
  <c r="D28" i="29"/>
  <c r="D14" i="29"/>
  <c r="D27" i="29"/>
  <c r="D13" i="29"/>
  <c r="D12" i="29"/>
  <c r="D25" i="29"/>
  <c r="D11" i="29"/>
  <c r="D46" i="29"/>
  <c r="D24" i="29"/>
  <c r="D10" i="29"/>
  <c r="D4" i="38" l="1"/>
  <c r="K4" i="32"/>
  <c r="I4" i="32"/>
  <c r="B4" i="38"/>
  <c r="I4" i="38" s="1"/>
  <c r="O358" i="45" l="1"/>
  <c r="O357" i="45" s="1"/>
  <c r="O380" i="45"/>
  <c r="O379" i="45" s="1"/>
  <c r="P379" i="45" s="1"/>
  <c r="O205" i="45"/>
  <c r="O204" i="45"/>
  <c r="O199" i="45"/>
  <c r="O198" i="45" s="1"/>
  <c r="P197" i="45" s="1"/>
  <c r="F32" i="47" s="1"/>
  <c r="H32" i="47" s="1"/>
  <c r="I32" i="47" s="1"/>
  <c r="P195" i="45"/>
  <c r="P190" i="45"/>
  <c r="O176" i="45"/>
  <c r="O175" i="45"/>
  <c r="P157" i="45"/>
  <c r="P154" i="45"/>
  <c r="R154" i="45" s="1"/>
  <c r="P149" i="45"/>
  <c r="O136" i="45"/>
  <c r="O135" i="45" s="1"/>
  <c r="O133" i="45"/>
  <c r="O132" i="45" s="1"/>
  <c r="P110" i="45"/>
  <c r="P108" i="45"/>
  <c r="P105" i="45"/>
  <c r="R105" i="45" s="1"/>
  <c r="O100" i="45"/>
  <c r="O96" i="45"/>
  <c r="P96" i="45" s="1"/>
  <c r="R96" i="45" s="1"/>
  <c r="O94" i="45"/>
  <c r="P94" i="45" s="1"/>
  <c r="R94" i="45" s="1"/>
  <c r="O92" i="45"/>
  <c r="P92" i="45" s="1"/>
  <c r="R92" i="45" s="1"/>
  <c r="O87" i="45"/>
  <c r="O81" i="45"/>
  <c r="O64" i="45"/>
  <c r="P64" i="45" s="1"/>
  <c r="R64" i="45" s="1"/>
  <c r="O62" i="45"/>
  <c r="P62" i="45" s="1"/>
  <c r="R62" i="45" s="1"/>
  <c r="O60" i="45"/>
  <c r="P30" i="45"/>
  <c r="R30" i="45" s="1"/>
  <c r="O99" i="45" l="1"/>
  <c r="O86" i="45"/>
  <c r="P60" i="45"/>
  <c r="R60" i="45" s="1"/>
  <c r="P18" i="45"/>
  <c r="O80" i="45"/>
  <c r="P80" i="45" s="1"/>
  <c r="R80" i="45" s="1"/>
  <c r="U80" i="45" s="1"/>
  <c r="R108" i="45"/>
  <c r="S108" i="45" s="1"/>
  <c r="R149" i="45"/>
  <c r="S149" i="45" s="1"/>
  <c r="R110" i="45"/>
  <c r="U110" i="45" s="1"/>
  <c r="R190" i="45"/>
  <c r="S190" i="45" s="1"/>
  <c r="R379" i="45"/>
  <c r="U379" i="45" s="1"/>
  <c r="R157" i="45"/>
  <c r="U157" i="45" s="1"/>
  <c r="R195" i="45"/>
  <c r="U195" i="45" s="1"/>
  <c r="R197" i="45"/>
  <c r="S197" i="45" s="1"/>
  <c r="S105" i="45"/>
  <c r="S154" i="45"/>
  <c r="S60" i="45"/>
  <c r="U30" i="45"/>
  <c r="S92" i="45"/>
  <c r="S94" i="45"/>
  <c r="S62" i="45"/>
  <c r="U96" i="45"/>
  <c r="S64" i="45"/>
  <c r="O203" i="45"/>
  <c r="O202" i="45" s="1"/>
  <c r="P330" i="45"/>
  <c r="R330" i="45" s="1"/>
  <c r="U62" i="45"/>
  <c r="U108" i="45"/>
  <c r="U64" i="45"/>
  <c r="U92" i="45"/>
  <c r="U197" i="45"/>
  <c r="U105" i="45"/>
  <c r="U60" i="45"/>
  <c r="P259" i="45"/>
  <c r="P324" i="45"/>
  <c r="P334" i="45"/>
  <c r="O142" i="45"/>
  <c r="P142" i="45" s="1"/>
  <c r="P192" i="45"/>
  <c r="O184" i="45"/>
  <c r="P184" i="45" s="1"/>
  <c r="P85" i="45"/>
  <c r="O174" i="45"/>
  <c r="P174" i="45" s="1"/>
  <c r="P187" i="45"/>
  <c r="P132" i="45"/>
  <c r="P131" i="45"/>
  <c r="P120" i="45"/>
  <c r="P42" i="45"/>
  <c r="R42" i="45" s="1"/>
  <c r="P54" i="45"/>
  <c r="R54" i="45" s="1"/>
  <c r="P198" i="45"/>
  <c r="P48" i="45"/>
  <c r="R48" i="45" s="1"/>
  <c r="P26" i="45"/>
  <c r="R26" i="45" s="1"/>
  <c r="P151" i="45"/>
  <c r="P152" i="45"/>
  <c r="R152" i="45" s="1"/>
  <c r="P127" i="45"/>
  <c r="R127" i="45" s="1"/>
  <c r="P128" i="45"/>
  <c r="R128" i="45" s="1"/>
  <c r="P134" i="45"/>
  <c r="P135" i="45"/>
  <c r="P101" i="45"/>
  <c r="R101" i="45" s="1"/>
  <c r="P177" i="45"/>
  <c r="O208" i="45"/>
  <c r="P32" i="45"/>
  <c r="R32" i="45" s="1"/>
  <c r="P115" i="45"/>
  <c r="P138" i="45"/>
  <c r="P169" i="45"/>
  <c r="P82" i="45"/>
  <c r="R82" i="45" s="1"/>
  <c r="P145" i="45"/>
  <c r="P357" i="45"/>
  <c r="R357" i="45" s="1"/>
  <c r="S357" i="45" s="1"/>
  <c r="P356" i="45"/>
  <c r="P368" i="45"/>
  <c r="R368" i="45" s="1"/>
  <c r="S368" i="45" s="1"/>
  <c r="P250" i="45"/>
  <c r="P228" i="45"/>
  <c r="P346" i="45"/>
  <c r="R10" i="45"/>
  <c r="P35" i="45"/>
  <c r="R35" i="45" s="1"/>
  <c r="P234" i="45"/>
  <c r="P265" i="45"/>
  <c r="P271" i="45"/>
  <c r="P307" i="45"/>
  <c r="P313" i="45"/>
  <c r="P99" i="45"/>
  <c r="P98" i="45"/>
  <c r="P159" i="45"/>
  <c r="P156" i="45"/>
  <c r="P89" i="45"/>
  <c r="R89" i="45" s="1"/>
  <c r="P90" i="45"/>
  <c r="R90" i="45" s="1"/>
  <c r="P113" i="45"/>
  <c r="R113" i="45" s="1"/>
  <c r="P378" i="45"/>
  <c r="R346" i="45" l="1"/>
  <c r="U346" i="45" s="1"/>
  <c r="F47" i="47"/>
  <c r="H47" i="47" s="1"/>
  <c r="I47" i="47" s="1"/>
  <c r="R356" i="45"/>
  <c r="S356" i="45" s="1"/>
  <c r="R169" i="45"/>
  <c r="S169" i="45" s="1"/>
  <c r="R151" i="45"/>
  <c r="U190" i="45"/>
  <c r="U149" i="45"/>
  <c r="S379" i="45"/>
  <c r="S195" i="45"/>
  <c r="S110" i="45"/>
  <c r="R85" i="45"/>
  <c r="S85" i="45" s="1"/>
  <c r="R156" i="45"/>
  <c r="U156" i="45" s="1"/>
  <c r="R138" i="45"/>
  <c r="S138" i="45" s="1"/>
  <c r="R250" i="45"/>
  <c r="U250" i="45" s="1"/>
  <c r="R271" i="45"/>
  <c r="U271" i="45" s="1"/>
  <c r="R162" i="45"/>
  <c r="S162" i="45" s="1"/>
  <c r="R259" i="45"/>
  <c r="S259" i="45" s="1"/>
  <c r="R313" i="45"/>
  <c r="S313" i="45" s="1"/>
  <c r="R115" i="45"/>
  <c r="U115" i="45" s="1"/>
  <c r="R265" i="45"/>
  <c r="S265" i="45" s="1"/>
  <c r="R120" i="45"/>
  <c r="S120" i="45" s="1"/>
  <c r="R192" i="45"/>
  <c r="S192" i="45" s="1"/>
  <c r="S157" i="45"/>
  <c r="S80" i="45"/>
  <c r="R98" i="45"/>
  <c r="S98" i="45" s="1"/>
  <c r="R99" i="45"/>
  <c r="S99" i="45" s="1"/>
  <c r="R234" i="45"/>
  <c r="S234" i="45" s="1"/>
  <c r="R177" i="45"/>
  <c r="S177" i="45" s="1"/>
  <c r="R131" i="45"/>
  <c r="S131" i="45" s="1"/>
  <c r="R142" i="45"/>
  <c r="U142" i="45" s="1"/>
  <c r="R145" i="45"/>
  <c r="S145" i="45" s="1"/>
  <c r="R334" i="45"/>
  <c r="S334" i="45" s="1"/>
  <c r="R228" i="45"/>
  <c r="S228" i="45" s="1"/>
  <c r="R307" i="45"/>
  <c r="U307" i="45" s="1"/>
  <c r="R378" i="45"/>
  <c r="S378" i="45" s="1"/>
  <c r="R132" i="45"/>
  <c r="U132" i="45" s="1"/>
  <c r="R135" i="45"/>
  <c r="U135" i="45" s="1"/>
  <c r="R198" i="45"/>
  <c r="S198" i="45" s="1"/>
  <c r="R187" i="45"/>
  <c r="S187" i="45" s="1"/>
  <c r="R324" i="45"/>
  <c r="S324" i="45" s="1"/>
  <c r="R159" i="45"/>
  <c r="S159" i="45" s="1"/>
  <c r="R184" i="45"/>
  <c r="U184" i="45" s="1"/>
  <c r="R134" i="45"/>
  <c r="S134" i="45" s="1"/>
  <c r="R174" i="45"/>
  <c r="S174" i="45" s="1"/>
  <c r="S151" i="45"/>
  <c r="S26" i="45"/>
  <c r="U94" i="45"/>
  <c r="S96" i="45"/>
  <c r="S30" i="45"/>
  <c r="U35" i="45"/>
  <c r="S48" i="45"/>
  <c r="S101" i="45"/>
  <c r="S90" i="45"/>
  <c r="U10" i="45"/>
  <c r="S82" i="45"/>
  <c r="S113" i="45"/>
  <c r="S128" i="45"/>
  <c r="U154" i="45"/>
  <c r="S89" i="45"/>
  <c r="S127" i="45"/>
  <c r="U54" i="45"/>
  <c r="S32" i="45"/>
  <c r="S152" i="45"/>
  <c r="S42" i="45"/>
  <c r="P121" i="45"/>
  <c r="S330" i="45"/>
  <c r="S346" i="45"/>
  <c r="U113" i="45"/>
  <c r="U90" i="45"/>
  <c r="U128" i="45"/>
  <c r="U101" i="45"/>
  <c r="U48" i="45"/>
  <c r="U42" i="45"/>
  <c r="U82" i="45"/>
  <c r="U89" i="45"/>
  <c r="P170" i="45"/>
  <c r="R170" i="45" s="1"/>
  <c r="P86" i="45"/>
  <c r="P224" i="45"/>
  <c r="P223" i="45"/>
  <c r="P361" i="45"/>
  <c r="P102" i="45"/>
  <c r="R102" i="45" s="1"/>
  <c r="P352" i="45"/>
  <c r="P112" i="45"/>
  <c r="R112" i="45" s="1"/>
  <c r="P367" i="45"/>
  <c r="R367" i="45" s="1"/>
  <c r="S367" i="45" s="1"/>
  <c r="P347" i="45"/>
  <c r="R347" i="45" s="1"/>
  <c r="P173" i="45"/>
  <c r="P137" i="45"/>
  <c r="P208" i="45"/>
  <c r="R208" i="45" s="1"/>
  <c r="P207" i="45"/>
  <c r="P213" i="45"/>
  <c r="R213" i="45" s="1"/>
  <c r="S213" i="45" s="1"/>
  <c r="P355" i="45"/>
  <c r="B94" i="48" s="1"/>
  <c r="F94" i="48" s="1"/>
  <c r="G94" i="48" s="1"/>
  <c r="P275" i="45"/>
  <c r="P9" i="45"/>
  <c r="P287" i="45"/>
  <c r="R18" i="45"/>
  <c r="P319" i="45"/>
  <c r="P19" i="45"/>
  <c r="R19" i="45" s="1"/>
  <c r="P377" i="45"/>
  <c r="B118" i="48" s="1"/>
  <c r="F118" i="48" s="1"/>
  <c r="G118" i="48" s="1"/>
  <c r="P202" i="45"/>
  <c r="P201" i="45"/>
  <c r="P181" i="45"/>
  <c r="P180" i="45"/>
  <c r="U169" i="45" l="1"/>
  <c r="R207" i="45"/>
  <c r="F37" i="47"/>
  <c r="U187" i="45"/>
  <c r="R352" i="45"/>
  <c r="S352" i="45" s="1"/>
  <c r="R377" i="45"/>
  <c r="U334" i="45"/>
  <c r="R9" i="45"/>
  <c r="G71" i="45"/>
  <c r="R355" i="45"/>
  <c r="S355" i="45" s="1"/>
  <c r="S271" i="45"/>
  <c r="U313" i="45"/>
  <c r="U324" i="45"/>
  <c r="U234" i="45"/>
  <c r="U192" i="45"/>
  <c r="U174" i="45"/>
  <c r="U162" i="45"/>
  <c r="U159" i="45"/>
  <c r="U134" i="45"/>
  <c r="S135" i="45"/>
  <c r="S132" i="45"/>
  <c r="U131" i="45"/>
  <c r="U98" i="45"/>
  <c r="U85" i="45"/>
  <c r="U265" i="45"/>
  <c r="U259" i="45"/>
  <c r="S250" i="45"/>
  <c r="U228" i="45"/>
  <c r="U177" i="45"/>
  <c r="S156" i="45"/>
  <c r="U145" i="45"/>
  <c r="S115" i="45"/>
  <c r="R275" i="45"/>
  <c r="U275" i="45" s="1"/>
  <c r="R224" i="45"/>
  <c r="S224" i="45" s="1"/>
  <c r="R86" i="45"/>
  <c r="S86" i="45" s="1"/>
  <c r="U120" i="45"/>
  <c r="U99" i="45"/>
  <c r="R121" i="45"/>
  <c r="S121" i="45" s="1"/>
  <c r="R161" i="45"/>
  <c r="U161" i="45" s="1"/>
  <c r="R319" i="45"/>
  <c r="S319" i="45" s="1"/>
  <c r="U198" i="45"/>
  <c r="U138" i="45"/>
  <c r="S184" i="45"/>
  <c r="S307" i="45"/>
  <c r="S142" i="45"/>
  <c r="R180" i="45"/>
  <c r="S180" i="45" s="1"/>
  <c r="R137" i="45"/>
  <c r="S137" i="45" s="1"/>
  <c r="R361" i="45"/>
  <c r="S361" i="45" s="1"/>
  <c r="R181" i="45"/>
  <c r="S181" i="45" s="1"/>
  <c r="R173" i="45"/>
  <c r="S173" i="45" s="1"/>
  <c r="R287" i="45"/>
  <c r="S287" i="45" s="1"/>
  <c r="R223" i="45"/>
  <c r="S223" i="45" s="1"/>
  <c r="R201" i="45"/>
  <c r="S201" i="45" s="1"/>
  <c r="R202" i="45"/>
  <c r="S202" i="45" s="1"/>
  <c r="S10" i="45"/>
  <c r="S35" i="45"/>
  <c r="U112" i="45"/>
  <c r="U26" i="45"/>
  <c r="S170" i="45"/>
  <c r="U151" i="45"/>
  <c r="S19" i="45"/>
  <c r="S207" i="45"/>
  <c r="U152" i="45"/>
  <c r="S54" i="45"/>
  <c r="S208" i="45"/>
  <c r="S102" i="45"/>
  <c r="U32" i="45"/>
  <c r="S18" i="45"/>
  <c r="U127" i="45"/>
  <c r="S9" i="45"/>
  <c r="U357" i="45"/>
  <c r="P351" i="45"/>
  <c r="S347" i="45"/>
  <c r="U356" i="45"/>
  <c r="U368" i="45"/>
  <c r="S377" i="45"/>
  <c r="U330" i="45"/>
  <c r="U224" i="45"/>
  <c r="U378" i="45"/>
  <c r="U19" i="45"/>
  <c r="U208" i="45"/>
  <c r="U102" i="45"/>
  <c r="U18" i="45"/>
  <c r="P366" i="45"/>
  <c r="B136" i="48" s="1"/>
  <c r="U367" i="45"/>
  <c r="P238" i="45"/>
  <c r="P258" i="45"/>
  <c r="R258" i="45" s="1"/>
  <c r="P200" i="45"/>
  <c r="B63" i="48" s="1"/>
  <c r="P360" i="45"/>
  <c r="P206" i="45"/>
  <c r="B73" i="48" s="1"/>
  <c r="U213" i="45"/>
  <c r="P212" i="45"/>
  <c r="B48" i="48" s="1"/>
  <c r="F48" i="48" s="1"/>
  <c r="G48" i="48" s="1"/>
  <c r="P376" i="45"/>
  <c r="B72" i="48" l="1"/>
  <c r="F73" i="48"/>
  <c r="F63" i="48"/>
  <c r="F36" i="47"/>
  <c r="H36" i="47" s="1"/>
  <c r="I36" i="47" s="1"/>
  <c r="H37" i="47"/>
  <c r="I37" i="47" s="1"/>
  <c r="B83" i="48"/>
  <c r="U355" i="45"/>
  <c r="U319" i="45"/>
  <c r="G75" i="45"/>
  <c r="O71" i="45"/>
  <c r="O70" i="45" s="1"/>
  <c r="P69" i="45" s="1"/>
  <c r="U121" i="45"/>
  <c r="R212" i="45"/>
  <c r="S212" i="45" s="1"/>
  <c r="R351" i="45"/>
  <c r="S351" i="45" s="1"/>
  <c r="R206" i="45"/>
  <c r="S206" i="45" s="1"/>
  <c r="R366" i="45"/>
  <c r="S366" i="45" s="1"/>
  <c r="U202" i="45"/>
  <c r="U173" i="45"/>
  <c r="U287" i="45"/>
  <c r="S275" i="45"/>
  <c r="U181" i="45"/>
  <c r="U180" i="45"/>
  <c r="S161" i="45"/>
  <c r="U86" i="45"/>
  <c r="R376" i="45"/>
  <c r="S376" i="45" s="1"/>
  <c r="U361" i="45"/>
  <c r="U137" i="45"/>
  <c r="R200" i="45"/>
  <c r="S200" i="45" s="1"/>
  <c r="R238" i="45"/>
  <c r="S238" i="45" s="1"/>
  <c r="R360" i="45"/>
  <c r="S360" i="45" s="1"/>
  <c r="U170" i="45"/>
  <c r="S112" i="45"/>
  <c r="O75" i="45"/>
  <c r="U352" i="45"/>
  <c r="U347" i="45"/>
  <c r="P222" i="45"/>
  <c r="B36" i="48" s="1"/>
  <c r="F36" i="48" s="1"/>
  <c r="G36" i="48" s="1"/>
  <c r="S258" i="45"/>
  <c r="U201" i="45"/>
  <c r="U207" i="45"/>
  <c r="U377" i="45"/>
  <c r="U223" i="45"/>
  <c r="U9" i="45"/>
  <c r="P359" i="45"/>
  <c r="B102" i="48" s="1"/>
  <c r="F102" i="48" s="1"/>
  <c r="G102" i="48" s="1"/>
  <c r="G63" i="48" l="1"/>
  <c r="F72" i="48"/>
  <c r="G72" i="48" s="1"/>
  <c r="G73" i="48"/>
  <c r="F83" i="48"/>
  <c r="G83" i="48" s="1"/>
  <c r="U351" i="45"/>
  <c r="R69" i="45"/>
  <c r="S69" i="45" s="1"/>
  <c r="P8" i="45"/>
  <c r="B10" i="48" s="1"/>
  <c r="R222" i="45"/>
  <c r="S222" i="45" s="1"/>
  <c r="R359" i="45"/>
  <c r="S359" i="45" s="1"/>
  <c r="U212" i="45"/>
  <c r="U238" i="45"/>
  <c r="G76" i="45"/>
  <c r="O76" i="45" s="1"/>
  <c r="U258" i="45"/>
  <c r="U366" i="45"/>
  <c r="P350" i="45"/>
  <c r="U206" i="45"/>
  <c r="U200" i="45"/>
  <c r="U360" i="45"/>
  <c r="U376" i="45"/>
  <c r="P70" i="45"/>
  <c r="R70" i="45" s="1"/>
  <c r="P211" i="45"/>
  <c r="F10" i="48" l="1"/>
  <c r="G10" i="48" s="1"/>
  <c r="R8" i="45"/>
  <c r="R350" i="45"/>
  <c r="S350" i="45" s="1"/>
  <c r="G78" i="45"/>
  <c r="O78" i="45" s="1"/>
  <c r="R211" i="45"/>
  <c r="S211" i="45" s="1"/>
  <c r="S70" i="45"/>
  <c r="G77" i="45"/>
  <c r="O77" i="45" s="1"/>
  <c r="U222" i="45"/>
  <c r="U70" i="45"/>
  <c r="U69" i="45"/>
  <c r="U359" i="45"/>
  <c r="S8" i="45" l="1"/>
  <c r="U211" i="45"/>
  <c r="G79" i="45"/>
  <c r="O79" i="45" s="1"/>
  <c r="O74" i="45" s="1"/>
  <c r="U350" i="45"/>
  <c r="P74" i="45" l="1"/>
  <c r="R74" i="45" s="1"/>
  <c r="P73" i="45"/>
  <c r="R73" i="45" l="1"/>
  <c r="P72" i="45"/>
  <c r="S73" i="45"/>
  <c r="S74" i="45"/>
  <c r="U74" i="45"/>
  <c r="B23" i="48" l="1"/>
  <c r="F23" i="48" s="1"/>
  <c r="G23" i="48" s="1"/>
  <c r="W13" i="45"/>
  <c r="J10" i="48"/>
  <c r="L10" i="48" s="1"/>
  <c r="R72" i="45"/>
  <c r="S72" i="45" s="1"/>
  <c r="P7" i="45"/>
  <c r="U73" i="45"/>
  <c r="Z13" i="45" l="1"/>
  <c r="W17" i="45"/>
  <c r="W22" i="45" s="1"/>
  <c r="W24" i="45" s="1"/>
  <c r="R7" i="45"/>
  <c r="S7" i="45" s="1"/>
  <c r="P6" i="45"/>
  <c r="R6" i="45" s="1"/>
  <c r="U72" i="45"/>
  <c r="S6" i="45" l="1"/>
  <c r="P5" i="45"/>
  <c r="R5" i="45" l="1"/>
  <c r="S5" i="45" s="1"/>
  <c r="X5" i="45"/>
  <c r="O15" i="2" l="1"/>
  <c r="O14" i="2" s="1"/>
  <c r="O17" i="2"/>
  <c r="O16" i="2" s="1"/>
  <c r="P16" i="2" s="1"/>
  <c r="R16" i="2" s="1"/>
  <c r="S16" i="2" s="1"/>
  <c r="O18" i="2"/>
  <c r="P13" i="2" l="1"/>
  <c r="P14" i="2"/>
  <c r="R14" i="2" s="1"/>
  <c r="S14" i="2" s="1"/>
  <c r="P319" i="15"/>
  <c r="R319" i="15" s="1"/>
  <c r="R98" i="15"/>
  <c r="S98" i="15" s="1"/>
  <c r="O65" i="13"/>
  <c r="O64" i="13" s="1"/>
  <c r="P64" i="13" s="1"/>
  <c r="P30" i="13"/>
  <c r="R30" i="13" s="1"/>
  <c r="Q63" i="13" l="1"/>
  <c r="Q62" i="13" s="1"/>
  <c r="R64" i="13"/>
  <c r="S64" i="13" s="1"/>
  <c r="S319" i="15"/>
  <c r="P87" i="13"/>
  <c r="R87" i="13" s="1"/>
  <c r="S87" i="13" s="1"/>
  <c r="P86" i="13"/>
  <c r="R86" i="13" s="1"/>
  <c r="S86" i="13" s="1"/>
  <c r="U30" i="13"/>
  <c r="P63" i="13"/>
  <c r="R63" i="13" s="1"/>
  <c r="S63" i="13" s="1"/>
  <c r="P245" i="15"/>
  <c r="R245" i="15" s="1"/>
  <c r="S245" i="15" s="1"/>
  <c r="P99" i="15"/>
  <c r="R99" i="15" s="1"/>
  <c r="S99" i="15" s="1"/>
  <c r="P163" i="15"/>
  <c r="R163" i="15" s="1"/>
  <c r="S163" i="15" s="1"/>
  <c r="P104" i="15"/>
  <c r="R104" i="15" s="1"/>
  <c r="S104" i="15" s="1"/>
  <c r="P9" i="13"/>
  <c r="R9" i="13" s="1"/>
  <c r="S9" i="13" s="1"/>
  <c r="G21" i="13"/>
  <c r="O21" i="13" s="1"/>
  <c r="U64" i="13" l="1"/>
  <c r="Q7" i="13"/>
  <c r="Q6" i="13" s="1"/>
  <c r="Q5" i="13" s="1"/>
  <c r="P8" i="13"/>
  <c r="R8" i="13" s="1"/>
  <c r="S8" i="13" s="1"/>
  <c r="U63" i="13"/>
  <c r="U87" i="13"/>
  <c r="P103" i="15"/>
  <c r="G24" i="13"/>
  <c r="O24" i="13" s="1"/>
  <c r="G22" i="13"/>
  <c r="G25" i="13"/>
  <c r="O25" i="13" s="1"/>
  <c r="B60" i="48" l="1"/>
  <c r="F42" i="47"/>
  <c r="H42" i="47" s="1"/>
  <c r="I42" i="47" s="1"/>
  <c r="R103" i="15"/>
  <c r="S103" i="15" s="1"/>
  <c r="P97" i="15"/>
  <c r="O22" i="13"/>
  <c r="U9" i="13"/>
  <c r="U86" i="13"/>
  <c r="F60" i="48" l="1"/>
  <c r="B59" i="48"/>
  <c r="R97" i="15"/>
  <c r="S97" i="15" s="1"/>
  <c r="G23" i="13"/>
  <c r="O23" i="13" s="1"/>
  <c r="O20" i="13" s="1"/>
  <c r="G60" i="48" l="1"/>
  <c r="F59" i="48"/>
  <c r="G59" i="48" s="1"/>
  <c r="P68" i="11"/>
  <c r="R68" i="11" s="1"/>
  <c r="S68" i="11" s="1"/>
  <c r="P94" i="9"/>
  <c r="R94" i="9" s="1"/>
  <c r="S94" i="9" s="1"/>
  <c r="P128" i="9"/>
  <c r="R128" i="9" s="1"/>
  <c r="S128" i="9" s="1"/>
  <c r="P189" i="7"/>
  <c r="R189" i="7" s="1"/>
  <c r="S189" i="7" s="1"/>
  <c r="O160" i="7"/>
  <c r="O159" i="7" s="1"/>
  <c r="P78" i="7" s="1"/>
  <c r="O330" i="5"/>
  <c r="P330" i="5" s="1"/>
  <c r="R330" i="5" s="1"/>
  <c r="S330" i="5" s="1"/>
  <c r="O328" i="5"/>
  <c r="P328" i="5" s="1"/>
  <c r="R328" i="5" s="1"/>
  <c r="S328" i="5" s="1"/>
  <c r="O252" i="5"/>
  <c r="O251" i="5" s="1"/>
  <c r="P251" i="5" s="1"/>
  <c r="R251" i="5" s="1"/>
  <c r="S251" i="5" s="1"/>
  <c r="O133" i="5"/>
  <c r="O132" i="5" s="1"/>
  <c r="P132" i="5" s="1"/>
  <c r="R132" i="5" s="1"/>
  <c r="S132" i="5" s="1"/>
  <c r="O131" i="5"/>
  <c r="O129" i="5"/>
  <c r="O128" i="5" s="1"/>
  <c r="P128" i="5" s="1"/>
  <c r="R128" i="5" s="1"/>
  <c r="S128" i="5" s="1"/>
  <c r="O122" i="5"/>
  <c r="O70" i="5"/>
  <c r="P159" i="7" l="1"/>
  <c r="R159" i="7" s="1"/>
  <c r="R78" i="7"/>
  <c r="S78" i="7" s="1"/>
  <c r="O130" i="5"/>
  <c r="P130" i="5" s="1"/>
  <c r="R130" i="5" s="1"/>
  <c r="S130" i="5" s="1"/>
  <c r="G36" i="5"/>
  <c r="P63" i="11"/>
  <c r="P64" i="11"/>
  <c r="R64" i="11" s="1"/>
  <c r="S64" i="11" s="1"/>
  <c r="P117" i="9"/>
  <c r="R117" i="9" s="1"/>
  <c r="S117" i="9" s="1"/>
  <c r="V189" i="7"/>
  <c r="U189" i="7"/>
  <c r="P188" i="7"/>
  <c r="P194" i="5"/>
  <c r="R194" i="5" s="1"/>
  <c r="S194" i="5" s="1"/>
  <c r="O318" i="5"/>
  <c r="P318" i="5" s="1"/>
  <c r="R318" i="5" s="1"/>
  <c r="S318" i="5" s="1"/>
  <c r="P112" i="9"/>
  <c r="R112" i="9" s="1"/>
  <c r="S112" i="9" s="1"/>
  <c r="P105" i="9"/>
  <c r="R105" i="9" s="1"/>
  <c r="S105" i="9" s="1"/>
  <c r="P134" i="5"/>
  <c r="R134" i="5" s="1"/>
  <c r="S134" i="5" s="1"/>
  <c r="O70" i="14"/>
  <c r="O52" i="14"/>
  <c r="O51" i="14" s="1"/>
  <c r="P51" i="14" s="1"/>
  <c r="R51" i="14" s="1"/>
  <c r="S51" i="14" s="1"/>
  <c r="R63" i="11" l="1"/>
  <c r="S63" i="11" s="1"/>
  <c r="B52" i="48"/>
  <c r="F52" i="48" s="1"/>
  <c r="G52" i="48" s="1"/>
  <c r="S159" i="7"/>
  <c r="V159" i="7"/>
  <c r="U159" i="7"/>
  <c r="G37" i="5"/>
  <c r="O36" i="5"/>
  <c r="G39" i="5"/>
  <c r="O39" i="5" s="1"/>
  <c r="R168" i="7"/>
  <c r="S168" i="7" s="1"/>
  <c r="P187" i="7"/>
  <c r="R188" i="7"/>
  <c r="S188" i="7" s="1"/>
  <c r="O69" i="14"/>
  <c r="P69" i="14" s="1"/>
  <c r="R69" i="14" s="1"/>
  <c r="S69" i="14" s="1"/>
  <c r="P127" i="5"/>
  <c r="R127" i="5" s="1"/>
  <c r="S127" i="5" s="1"/>
  <c r="P186" i="7"/>
  <c r="R186" i="7" s="1"/>
  <c r="S186" i="7" s="1"/>
  <c r="P99" i="9"/>
  <c r="R99" i="9" s="1"/>
  <c r="S99" i="9" s="1"/>
  <c r="R98" i="9"/>
  <c r="R187" i="7" l="1"/>
  <c r="S187" i="7" s="1"/>
  <c r="S98" i="9"/>
  <c r="O37" i="5"/>
  <c r="G38" i="5" s="1"/>
  <c r="O38" i="5" s="1"/>
  <c r="G40" i="5"/>
  <c r="O40" i="5" s="1"/>
  <c r="P126" i="5"/>
  <c r="B49" i="48" s="1"/>
  <c r="F49" i="48" s="1"/>
  <c r="G49" i="48" s="1"/>
  <c r="O65" i="14"/>
  <c r="O64" i="14" s="1"/>
  <c r="O22" i="12"/>
  <c r="O42" i="10"/>
  <c r="O41" i="10" s="1"/>
  <c r="P41" i="10" s="1"/>
  <c r="R41" i="10" s="1"/>
  <c r="S41" i="10" s="1"/>
  <c r="O40" i="10"/>
  <c r="O39" i="10" s="1"/>
  <c r="P39" i="10" s="1"/>
  <c r="R39" i="10" s="1"/>
  <c r="S39" i="10" s="1"/>
  <c r="O42" i="8"/>
  <c r="O41" i="8" s="1"/>
  <c r="P41" i="8" s="1"/>
  <c r="R41" i="8" s="1"/>
  <c r="S41" i="8" s="1"/>
  <c r="O40" i="8"/>
  <c r="O39" i="8" s="1"/>
  <c r="P39" i="8" s="1"/>
  <c r="R39" i="8" s="1"/>
  <c r="S39" i="8" s="1"/>
  <c r="O36" i="8"/>
  <c r="O35" i="8" s="1"/>
  <c r="P35" i="8" s="1"/>
  <c r="R35" i="8" s="1"/>
  <c r="S35" i="8" s="1"/>
  <c r="O34" i="8"/>
  <c r="O33" i="8" s="1"/>
  <c r="P33" i="8" s="1"/>
  <c r="R33" i="8" s="1"/>
  <c r="S33" i="8" s="1"/>
  <c r="O32" i="8"/>
  <c r="O31" i="8"/>
  <c r="O21" i="6"/>
  <c r="O19" i="6"/>
  <c r="O18" i="6" s="1"/>
  <c r="O15" i="6"/>
  <c r="O83" i="4"/>
  <c r="O82" i="4"/>
  <c r="O80" i="4"/>
  <c r="O79" i="4" s="1"/>
  <c r="P79" i="4" s="1"/>
  <c r="R79" i="4" s="1"/>
  <c r="S79" i="4" s="1"/>
  <c r="O78" i="4"/>
  <c r="O77" i="4" s="1"/>
  <c r="P77" i="4" s="1"/>
  <c r="R77" i="4" s="1"/>
  <c r="S77" i="4" s="1"/>
  <c r="O76" i="4"/>
  <c r="O75" i="4" s="1"/>
  <c r="P75" i="4" s="1"/>
  <c r="R75" i="4" s="1"/>
  <c r="S75" i="4" s="1"/>
  <c r="B41" i="29" l="1"/>
  <c r="D41" i="29"/>
  <c r="O25" i="29" s="1"/>
  <c r="P31" i="8"/>
  <c r="R31" i="8" s="1"/>
  <c r="S31" i="8" s="1"/>
  <c r="P30" i="8"/>
  <c r="P29" i="8" s="1"/>
  <c r="P64" i="14"/>
  <c r="P63" i="14"/>
  <c r="B29" i="29" s="1"/>
  <c r="O14" i="6"/>
  <c r="P13" i="6" s="1"/>
  <c r="O81" i="4"/>
  <c r="O20" i="6"/>
  <c r="P17" i="6" s="1"/>
  <c r="Q62" i="14"/>
  <c r="R64" i="14"/>
  <c r="S64" i="14" s="1"/>
  <c r="O35" i="5"/>
  <c r="P74" i="4"/>
  <c r="R126" i="5"/>
  <c r="S126" i="5" s="1"/>
  <c r="P18" i="6"/>
  <c r="R18" i="6" s="1"/>
  <c r="S18" i="6" s="1"/>
  <c r="P38" i="10"/>
  <c r="P81" i="4"/>
  <c r="R81" i="4" s="1"/>
  <c r="S81" i="4" s="1"/>
  <c r="P14" i="6" l="1"/>
  <c r="R14" i="6" s="1"/>
  <c r="S14" i="6" s="1"/>
  <c r="P20" i="6"/>
  <c r="R20" i="6" s="1"/>
  <c r="S20" i="6" s="1"/>
  <c r="P12" i="6"/>
  <c r="F41" i="29"/>
  <c r="G41" i="29" s="1"/>
  <c r="Q57" i="14"/>
  <c r="Q6" i="14" s="1"/>
  <c r="Q5" i="14" s="1"/>
  <c r="R38" i="10"/>
  <c r="S38" i="10" s="1"/>
  <c r="P37" i="10"/>
  <c r="R74" i="4"/>
  <c r="S74" i="4" s="1"/>
  <c r="P73" i="4"/>
  <c r="R73" i="4" s="1"/>
  <c r="S73" i="4" s="1"/>
  <c r="O148" i="19"/>
  <c r="O147" i="19" s="1"/>
  <c r="P147" i="19" s="1"/>
  <c r="R147" i="19" s="1"/>
  <c r="S147" i="19" s="1"/>
  <c r="O146" i="19"/>
  <c r="O145" i="19" s="1"/>
  <c r="P145" i="19" s="1"/>
  <c r="R145" i="19" s="1"/>
  <c r="S145" i="19" s="1"/>
  <c r="O144" i="19"/>
  <c r="O143" i="19" s="1"/>
  <c r="P143" i="19" s="1"/>
  <c r="R143" i="19" s="1"/>
  <c r="S143" i="19" s="1"/>
  <c r="O142" i="19"/>
  <c r="O141" i="19" s="1"/>
  <c r="P141" i="19" s="1"/>
  <c r="R141" i="19" s="1"/>
  <c r="S141" i="19" s="1"/>
  <c r="O140" i="19"/>
  <c r="O139" i="19" s="1"/>
  <c r="O105" i="17"/>
  <c r="O104" i="17" s="1"/>
  <c r="O103" i="17"/>
  <c r="O102" i="17" s="1"/>
  <c r="O101" i="17"/>
  <c r="O100" i="17" s="1"/>
  <c r="O26" i="24"/>
  <c r="O25" i="24" s="1"/>
  <c r="P24" i="24" s="1"/>
  <c r="R36" i="20"/>
  <c r="O28" i="12"/>
  <c r="O27" i="12" s="1"/>
  <c r="P26" i="12" s="1"/>
  <c r="O34" i="6"/>
  <c r="O33" i="6" s="1"/>
  <c r="B21" i="32" l="1"/>
  <c r="R24" i="24"/>
  <c r="S24" i="24" s="1"/>
  <c r="B99" i="29"/>
  <c r="P139" i="19"/>
  <c r="R139" i="19" s="1"/>
  <c r="S139" i="19" s="1"/>
  <c r="R138" i="19"/>
  <c r="S138" i="19" s="1"/>
  <c r="P100" i="17"/>
  <c r="R100" i="17" s="1"/>
  <c r="P99" i="17"/>
  <c r="P27" i="12"/>
  <c r="R27" i="12" s="1"/>
  <c r="S27" i="12" s="1"/>
  <c r="R26" i="12"/>
  <c r="S26" i="12" s="1"/>
  <c r="P23" i="24"/>
  <c r="R23" i="24" s="1"/>
  <c r="S23" i="24" s="1"/>
  <c r="P25" i="24"/>
  <c r="R25" i="24" s="1"/>
  <c r="S25" i="24" s="1"/>
  <c r="P35" i="20"/>
  <c r="P98" i="17" l="1"/>
  <c r="B54" i="48"/>
  <c r="R35" i="20"/>
  <c r="B97" i="29"/>
  <c r="F97" i="29" s="1"/>
  <c r="R99" i="17"/>
  <c r="S100" i="17"/>
  <c r="P22" i="24"/>
  <c r="R22" i="24" s="1"/>
  <c r="S22" i="24" s="1"/>
  <c r="P34" i="20"/>
  <c r="F39" i="47" l="1"/>
  <c r="H40" i="47"/>
  <c r="I40" i="47" s="1"/>
  <c r="F54" i="48"/>
  <c r="R34" i="20"/>
  <c r="P33" i="20"/>
  <c r="S99" i="17"/>
  <c r="P21" i="24"/>
  <c r="R21" i="24" s="1"/>
  <c r="S21" i="24" s="1"/>
  <c r="R33" i="20"/>
  <c r="H39" i="47" l="1"/>
  <c r="I39" i="47" s="1"/>
  <c r="N39" i="47"/>
  <c r="G54" i="48"/>
  <c r="O33" i="18"/>
  <c r="O32" i="18"/>
  <c r="P32" i="18" s="1"/>
  <c r="R32" i="18" s="1"/>
  <c r="S32" i="18" s="1"/>
  <c r="O31" i="18"/>
  <c r="O30" i="18" s="1"/>
  <c r="P30" i="18" s="1"/>
  <c r="R30" i="18" s="1"/>
  <c r="S30" i="18" s="1"/>
  <c r="O29" i="18"/>
  <c r="O28" i="18" s="1"/>
  <c r="P28" i="18" s="1"/>
  <c r="R28" i="18" s="1"/>
  <c r="S28" i="18" s="1"/>
  <c r="O27" i="18"/>
  <c r="O26" i="18" s="1"/>
  <c r="P26" i="18" s="1"/>
  <c r="R26" i="18" s="1"/>
  <c r="S26" i="18" s="1"/>
  <c r="O25" i="18"/>
  <c r="O24" i="18" s="1"/>
  <c r="O86" i="16"/>
  <c r="O85" i="16" s="1"/>
  <c r="O84" i="16"/>
  <c r="O83" i="16" s="1"/>
  <c r="O82" i="16"/>
  <c r="O81" i="16" s="1"/>
  <c r="B31" i="29" l="1"/>
  <c r="D15" i="30" s="1"/>
  <c r="P81" i="16"/>
  <c r="D30" i="29"/>
  <c r="B30" i="29"/>
  <c r="P24" i="18"/>
  <c r="R24" i="18" s="1"/>
  <c r="S24" i="18" s="1"/>
  <c r="O53" i="18"/>
  <c r="P83" i="16"/>
  <c r="R83" i="16" s="1"/>
  <c r="S83" i="16" s="1"/>
  <c r="P85" i="16"/>
  <c r="R85" i="16" s="1"/>
  <c r="S85" i="16" s="1"/>
  <c r="R81" i="16"/>
  <c r="S81" i="16" s="1"/>
  <c r="D30" i="30" l="1"/>
  <c r="E30" i="30" s="1"/>
  <c r="B15" i="30"/>
  <c r="O37" i="42"/>
  <c r="B14" i="30" l="1"/>
  <c r="P89" i="9" l="1"/>
  <c r="R89" i="9" s="1"/>
  <c r="P87" i="9"/>
  <c r="R87" i="9" s="1"/>
  <c r="P83" i="9"/>
  <c r="F26" i="47" s="1"/>
  <c r="H26" i="47" s="1"/>
  <c r="I26" i="47" s="1"/>
  <c r="R83" i="9" l="1"/>
  <c r="S83" i="9"/>
  <c r="S89" i="9"/>
  <c r="S87" i="9"/>
  <c r="P291" i="9"/>
  <c r="R291" i="9" s="1"/>
  <c r="S291" i="9" s="1"/>
  <c r="P292" i="9"/>
  <c r="R292" i="9" s="1"/>
  <c r="S292" i="9" s="1"/>
  <c r="P86" i="9"/>
  <c r="P289" i="9"/>
  <c r="R289" i="9" s="1"/>
  <c r="O280" i="9"/>
  <c r="P280" i="9" s="1"/>
  <c r="R280" i="9" s="1"/>
  <c r="O49" i="14"/>
  <c r="R86" i="9" l="1"/>
  <c r="F27" i="47"/>
  <c r="H27" i="47" s="1"/>
  <c r="I27" i="47" s="1"/>
  <c r="P296" i="9"/>
  <c r="S289" i="9"/>
  <c r="S280" i="9"/>
  <c r="S86" i="9"/>
  <c r="P287" i="9"/>
  <c r="R287" i="9" s="1"/>
  <c r="R286" i="9"/>
  <c r="P283" i="9"/>
  <c r="R283" i="9" s="1"/>
  <c r="P279" i="9"/>
  <c r="R296" i="9" l="1"/>
  <c r="S296" i="9" s="1"/>
  <c r="P295" i="9"/>
  <c r="R279" i="9"/>
  <c r="S279" i="9" s="1"/>
  <c r="S287" i="9"/>
  <c r="S283" i="9"/>
  <c r="S286" i="9"/>
  <c r="P282" i="9"/>
  <c r="P278" i="9" s="1"/>
  <c r="B86" i="48" s="1"/>
  <c r="F86" i="48" s="1"/>
  <c r="G86" i="48" s="1"/>
  <c r="G134" i="17"/>
  <c r="O134" i="17" s="1"/>
  <c r="O56" i="14"/>
  <c r="V11" i="4"/>
  <c r="R282" i="9" l="1"/>
  <c r="S282" i="9" s="1"/>
  <c r="P294" i="9"/>
  <c r="B96" i="48" s="1"/>
  <c r="F96" i="48" s="1"/>
  <c r="G96" i="48" s="1"/>
  <c r="R295" i="9"/>
  <c r="P32" i="9"/>
  <c r="R32" i="9" s="1"/>
  <c r="S32" i="9" l="1"/>
  <c r="R294" i="9"/>
  <c r="S295" i="9"/>
  <c r="O183" i="42"/>
  <c r="O182" i="42"/>
  <c r="O179" i="42"/>
  <c r="O178" i="42"/>
  <c r="O177" i="42"/>
  <c r="O176" i="42"/>
  <c r="P261" i="17"/>
  <c r="R261" i="17" s="1"/>
  <c r="O110" i="5"/>
  <c r="O109" i="5" s="1"/>
  <c r="P109" i="5" s="1"/>
  <c r="R109" i="5" s="1"/>
  <c r="S109" i="5" s="1"/>
  <c r="S261" i="17" l="1"/>
  <c r="S294" i="9"/>
  <c r="P346" i="15"/>
  <c r="R346" i="15" s="1"/>
  <c r="S346" i="15" s="1"/>
  <c r="O181" i="42"/>
  <c r="P180" i="42" s="1"/>
  <c r="R180" i="42" s="1"/>
  <c r="P108" i="5"/>
  <c r="R108" i="5" s="1"/>
  <c r="S108" i="5" s="1"/>
  <c r="O175" i="42"/>
  <c r="P181" i="42" l="1"/>
  <c r="R181" i="42" s="1"/>
  <c r="S181" i="42" s="1"/>
  <c r="S180" i="42"/>
  <c r="U180" i="42"/>
  <c r="P362" i="15"/>
  <c r="R362" i="15" s="1"/>
  <c r="S362" i="15" s="1"/>
  <c r="P175" i="42"/>
  <c r="R175" i="42" s="1"/>
  <c r="P174" i="42"/>
  <c r="R174" i="42" s="1"/>
  <c r="K8" i="30"/>
  <c r="K7" i="30"/>
  <c r="O7" i="30" s="1"/>
  <c r="U181" i="42" l="1"/>
  <c r="S174" i="42"/>
  <c r="U174" i="42"/>
  <c r="S175" i="42"/>
  <c r="U175" i="42"/>
  <c r="W60" i="7"/>
  <c r="O77" i="25"/>
  <c r="O181" i="19" l="1"/>
  <c r="O104" i="19"/>
  <c r="O406" i="17"/>
  <c r="P122" i="5" l="1"/>
  <c r="R122" i="5" s="1"/>
  <c r="S122" i="5" s="1"/>
  <c r="O277" i="5"/>
  <c r="P277" i="5" s="1"/>
  <c r="O262" i="5"/>
  <c r="R23" i="23" l="1"/>
  <c r="R20" i="23"/>
  <c r="R10" i="23"/>
  <c r="S23" i="23" l="1"/>
  <c r="U23" i="23"/>
  <c r="S10" i="23"/>
  <c r="U10" i="23"/>
  <c r="S20" i="23"/>
  <c r="U20" i="23"/>
  <c r="P20" i="13"/>
  <c r="R20" i="13" s="1"/>
  <c r="S20" i="13" s="1"/>
  <c r="P14" i="11"/>
  <c r="R14" i="11" s="1"/>
  <c r="P116" i="5"/>
  <c r="R116" i="5" s="1"/>
  <c r="S116" i="5" s="1"/>
  <c r="U20" i="13" l="1"/>
  <c r="S14" i="11"/>
  <c r="V29" i="7"/>
  <c r="U29" i="7"/>
  <c r="V32" i="7"/>
  <c r="U32" i="7"/>
  <c r="V42" i="7"/>
  <c r="U42" i="7"/>
  <c r="P74" i="13"/>
  <c r="R74" i="13" s="1"/>
  <c r="S74" i="13" s="1"/>
  <c r="U74" i="13" l="1"/>
  <c r="P59" i="4"/>
  <c r="R59" i="4" s="1"/>
  <c r="S59" i="4" s="1"/>
  <c r="O67" i="4"/>
  <c r="O61" i="4"/>
  <c r="O101" i="25" l="1"/>
  <c r="O91" i="25"/>
  <c r="O109" i="23" l="1"/>
  <c r="O108" i="23"/>
  <c r="O107" i="23"/>
  <c r="O106" i="23"/>
  <c r="O104" i="23"/>
  <c r="O103" i="23"/>
  <c r="O102" i="23"/>
  <c r="O90" i="23"/>
  <c r="O89" i="23"/>
  <c r="O88" i="23"/>
  <c r="O87" i="23"/>
  <c r="O85" i="23"/>
  <c r="O84" i="23"/>
  <c r="O83" i="23"/>
  <c r="O82" i="23"/>
  <c r="O101" i="23" l="1"/>
  <c r="P101" i="23" s="1"/>
  <c r="R101" i="23" s="1"/>
  <c r="O81" i="23"/>
  <c r="S101" i="23"/>
  <c r="U101" i="23"/>
  <c r="O86" i="23"/>
  <c r="O98" i="42"/>
  <c r="O93" i="42"/>
  <c r="O139" i="42"/>
  <c r="O80" i="23" l="1"/>
  <c r="P80" i="23" s="1"/>
  <c r="R80" i="23" s="1"/>
  <c r="O180" i="19"/>
  <c r="O179" i="19"/>
  <c r="O177" i="19"/>
  <c r="O175" i="19"/>
  <c r="O174" i="19"/>
  <c r="O173" i="19"/>
  <c r="O171" i="19"/>
  <c r="O170" i="19"/>
  <c r="O169" i="19"/>
  <c r="O167" i="19"/>
  <c r="O166" i="19"/>
  <c r="O165" i="19"/>
  <c r="O163" i="19"/>
  <c r="O162" i="19"/>
  <c r="O160" i="19"/>
  <c r="O159" i="19"/>
  <c r="O158" i="19"/>
  <c r="O135" i="19"/>
  <c r="O134" i="19" s="1"/>
  <c r="S80" i="23" l="1"/>
  <c r="U80" i="23"/>
  <c r="O427" i="17"/>
  <c r="O426" i="17"/>
  <c r="O377" i="17"/>
  <c r="O376" i="17"/>
  <c r="O370" i="17"/>
  <c r="O315" i="17"/>
  <c r="O314" i="17" s="1"/>
  <c r="O298" i="17" l="1"/>
  <c r="P269" i="17"/>
  <c r="R269" i="17" s="1"/>
  <c r="P252" i="17"/>
  <c r="R252" i="17" s="1"/>
  <c r="P264" i="17"/>
  <c r="R264" i="17" s="1"/>
  <c r="O276" i="17"/>
  <c r="O402" i="17"/>
  <c r="P402" i="17" s="1"/>
  <c r="R402" i="17" s="1"/>
  <c r="O302" i="17"/>
  <c r="P302" i="17" s="1"/>
  <c r="R302" i="17" s="1"/>
  <c r="O287" i="17"/>
  <c r="P287" i="17" s="1"/>
  <c r="R287" i="17" s="1"/>
  <c r="O280" i="17"/>
  <c r="P280" i="17" s="1"/>
  <c r="R280" i="17" s="1"/>
  <c r="P284" i="17"/>
  <c r="R284" i="17" s="1"/>
  <c r="O310" i="17"/>
  <c r="P310" i="17" s="1"/>
  <c r="R310" i="17" s="1"/>
  <c r="O407" i="17"/>
  <c r="P407" i="17" s="1"/>
  <c r="R407" i="17" s="1"/>
  <c r="O425" i="17"/>
  <c r="O413" i="17"/>
  <c r="P413" i="17" s="1"/>
  <c r="R413" i="17" s="1"/>
  <c r="P428" i="17"/>
  <c r="R428" i="17" s="1"/>
  <c r="O375" i="17"/>
  <c r="O333" i="17" s="1"/>
  <c r="O410" i="17"/>
  <c r="P410" i="17" s="1"/>
  <c r="R410" i="17" s="1"/>
  <c r="P128" i="17"/>
  <c r="R128" i="17" s="1"/>
  <c r="P125" i="17"/>
  <c r="R125" i="17" s="1"/>
  <c r="P120" i="17"/>
  <c r="R120" i="17" s="1"/>
  <c r="P276" i="17" l="1"/>
  <c r="R276" i="17" s="1"/>
  <c r="P251" i="17"/>
  <c r="P425" i="17"/>
  <c r="R425" i="17" s="1"/>
  <c r="S425" i="17" s="1"/>
  <c r="P424" i="17"/>
  <c r="F82" i="47" s="1"/>
  <c r="H82" i="47" s="1"/>
  <c r="I82" i="47" s="1"/>
  <c r="P298" i="17"/>
  <c r="R298" i="17" s="1"/>
  <c r="S298" i="17" s="1"/>
  <c r="P297" i="17"/>
  <c r="F80" i="47" s="1"/>
  <c r="H80" i="47" s="1"/>
  <c r="I80" i="47" s="1"/>
  <c r="S287" i="17"/>
  <c r="S269" i="17"/>
  <c r="S407" i="17"/>
  <c r="S120" i="17"/>
  <c r="S252" i="17"/>
  <c r="S125" i="17"/>
  <c r="S310" i="17"/>
  <c r="S302" i="17"/>
  <c r="S264" i="17"/>
  <c r="S410" i="17"/>
  <c r="S284" i="17"/>
  <c r="S413" i="17"/>
  <c r="S276" i="17"/>
  <c r="S402" i="17"/>
  <c r="S128" i="17"/>
  <c r="S428" i="17"/>
  <c r="S280" i="17"/>
  <c r="P333" i="17"/>
  <c r="R333" i="17" s="1"/>
  <c r="R251" i="17" l="1"/>
  <c r="F79" i="47"/>
  <c r="S333" i="17"/>
  <c r="S251" i="17"/>
  <c r="O95" i="15"/>
  <c r="H79" i="47" l="1"/>
  <c r="I79" i="47" s="1"/>
  <c r="P356" i="15"/>
  <c r="R356" i="15" s="1"/>
  <c r="S356" i="15" s="1"/>
  <c r="P327" i="15"/>
  <c r="R327" i="15" s="1"/>
  <c r="P240" i="15"/>
  <c r="R240" i="15" s="1"/>
  <c r="P200" i="15"/>
  <c r="R200" i="15" s="1"/>
  <c r="P341" i="15"/>
  <c r="R341" i="15" s="1"/>
  <c r="S341" i="15" s="1"/>
  <c r="P152" i="15"/>
  <c r="R152" i="15" s="1"/>
  <c r="P158" i="15"/>
  <c r="R158" i="15" s="1"/>
  <c r="P183" i="15"/>
  <c r="R183" i="15" s="1"/>
  <c r="P197" i="15"/>
  <c r="R197" i="15" s="1"/>
  <c r="P218" i="15"/>
  <c r="P320" i="15"/>
  <c r="R320" i="15" s="1"/>
  <c r="P366" i="15"/>
  <c r="R366" i="15" s="1"/>
  <c r="S366" i="15" s="1"/>
  <c r="P212" i="15"/>
  <c r="R212" i="15" s="1"/>
  <c r="P122" i="15"/>
  <c r="R122" i="15" s="1"/>
  <c r="P128" i="15"/>
  <c r="R128" i="15" s="1"/>
  <c r="P144" i="15"/>
  <c r="R144" i="15" s="1"/>
  <c r="P138" i="15"/>
  <c r="R138" i="15" s="1"/>
  <c r="P233" i="15"/>
  <c r="R233" i="15" s="1"/>
  <c r="O94" i="15"/>
  <c r="P94" i="15" s="1"/>
  <c r="R94" i="15" s="1"/>
  <c r="S233" i="15" l="1"/>
  <c r="S200" i="15"/>
  <c r="S183" i="15"/>
  <c r="S138" i="15"/>
  <c r="S197" i="15"/>
  <c r="S158" i="15"/>
  <c r="S240" i="15"/>
  <c r="S128" i="15"/>
  <c r="S327" i="15"/>
  <c r="S320" i="15"/>
  <c r="S152" i="15"/>
  <c r="P318" i="15"/>
  <c r="R318" i="15" s="1"/>
  <c r="R317" i="15"/>
  <c r="S144" i="15"/>
  <c r="S122" i="15"/>
  <c r="S94" i="15"/>
  <c r="S212" i="15"/>
  <c r="R218" i="15"/>
  <c r="P330" i="15"/>
  <c r="R330" i="15" s="1"/>
  <c r="P334" i="15"/>
  <c r="R334" i="15" s="1"/>
  <c r="S334" i="15" s="1"/>
  <c r="P352" i="15"/>
  <c r="R352" i="15" s="1"/>
  <c r="S352" i="15" s="1"/>
  <c r="R351" i="15"/>
  <c r="S351" i="15" s="1"/>
  <c r="P340" i="15"/>
  <c r="P85" i="15"/>
  <c r="R85" i="15" s="1"/>
  <c r="R340" i="15" l="1"/>
  <c r="S340" i="15" s="1"/>
  <c r="R109" i="15"/>
  <c r="S109" i="15" s="1"/>
  <c r="P108" i="15"/>
  <c r="B41" i="48" s="1"/>
  <c r="S318" i="15"/>
  <c r="S317" i="15"/>
  <c r="S330" i="15"/>
  <c r="S85" i="15"/>
  <c r="S218" i="15"/>
  <c r="P78" i="13"/>
  <c r="R78" i="13" s="1"/>
  <c r="S78" i="13" s="1"/>
  <c r="O274" i="5"/>
  <c r="O273" i="5"/>
  <c r="F41" i="48" l="1"/>
  <c r="G41" i="48" s="1"/>
  <c r="P96" i="15"/>
  <c r="O337" i="5"/>
  <c r="P70" i="13"/>
  <c r="R70" i="13" s="1"/>
  <c r="S70" i="13" s="1"/>
  <c r="P69" i="13"/>
  <c r="R69" i="13" s="1"/>
  <c r="S69" i="13" s="1"/>
  <c r="U78" i="13"/>
  <c r="O322" i="5"/>
  <c r="P322" i="5" s="1"/>
  <c r="R322" i="5" s="1"/>
  <c r="S322" i="5" s="1"/>
  <c r="O332" i="5"/>
  <c r="O272" i="5"/>
  <c r="P272" i="5" s="1"/>
  <c r="R272" i="5" s="1"/>
  <c r="S272" i="5" s="1"/>
  <c r="U69" i="13" l="1"/>
  <c r="U70" i="13"/>
  <c r="R10" i="2"/>
  <c r="S10" i="2" s="1"/>
  <c r="O124" i="19"/>
  <c r="O265" i="5"/>
  <c r="O67" i="19" l="1"/>
  <c r="O63" i="19"/>
  <c r="O62" i="19" l="1"/>
  <c r="P62" i="19" s="1"/>
  <c r="R62" i="19" s="1"/>
  <c r="O66" i="19"/>
  <c r="P66" i="19" l="1"/>
  <c r="R66" i="19" s="1"/>
  <c r="S66" i="19" s="1"/>
  <c r="P61" i="19"/>
  <c r="R61" i="19" s="1"/>
  <c r="S62" i="19"/>
  <c r="S61" i="19" l="1"/>
  <c r="P88" i="15" l="1"/>
  <c r="P89" i="15"/>
  <c r="R89" i="15" s="1"/>
  <c r="R88" i="15" l="1"/>
  <c r="F33" i="47"/>
  <c r="H33" i="47" s="1"/>
  <c r="I33" i="47" s="1"/>
  <c r="S89" i="15"/>
  <c r="S88" i="15"/>
  <c r="M18" i="30"/>
  <c r="M17" i="30"/>
  <c r="M16" i="30"/>
  <c r="M15" i="30"/>
  <c r="M14" i="30"/>
  <c r="M13" i="30"/>
  <c r="M12" i="30"/>
  <c r="M11" i="30"/>
  <c r="Q11" i="30" s="1"/>
  <c r="M10" i="30"/>
  <c r="Q10" i="30" s="1"/>
  <c r="M9" i="30"/>
  <c r="Q9" i="30" s="1"/>
  <c r="M8" i="30"/>
  <c r="Q8" i="30" s="1"/>
  <c r="M7" i="30"/>
  <c r="Q7" i="30" s="1"/>
  <c r="L12" i="30"/>
  <c r="L14" i="30"/>
  <c r="L15" i="30"/>
  <c r="P15" i="30" s="1"/>
  <c r="L16" i="30"/>
  <c r="L17" i="30"/>
  <c r="L18" i="30"/>
  <c r="K18" i="30"/>
  <c r="O18" i="30" s="1"/>
  <c r="K9" i="30"/>
  <c r="O9" i="30" s="1"/>
  <c r="K10" i="30"/>
  <c r="O10" i="30" s="1"/>
  <c r="K11" i="30"/>
  <c r="O11" i="30" s="1"/>
  <c r="K12" i="30"/>
  <c r="O12" i="30" s="1"/>
  <c r="O13" i="30"/>
  <c r="K14" i="30"/>
  <c r="O14" i="30" s="1"/>
  <c r="K15" i="30"/>
  <c r="O15" i="30" s="1"/>
  <c r="K16" i="30"/>
  <c r="O16" i="30" s="1"/>
  <c r="K17" i="30"/>
  <c r="O17" i="30" s="1"/>
  <c r="O8" i="30"/>
  <c r="F18" i="30"/>
  <c r="F17" i="30"/>
  <c r="F16" i="30"/>
  <c r="F15" i="30"/>
  <c r="F14" i="30"/>
  <c r="F13" i="30"/>
  <c r="F12" i="30"/>
  <c r="F11" i="30"/>
  <c r="F10" i="30"/>
  <c r="F9" i="30"/>
  <c r="F8" i="30"/>
  <c r="F7" i="30"/>
  <c r="C6" i="30"/>
  <c r="E6" i="30"/>
  <c r="G6" i="30"/>
  <c r="H6" i="30"/>
  <c r="I6" i="30"/>
  <c r="Q5" i="30"/>
  <c r="P5" i="30"/>
  <c r="M5" i="30"/>
  <c r="L5" i="30"/>
  <c r="K5" i="30"/>
  <c r="O5" i="30" s="1"/>
  <c r="K6" i="30" l="1"/>
  <c r="O6" i="30" s="1"/>
  <c r="J14" i="30"/>
  <c r="N14" i="30" s="1"/>
  <c r="J15" i="30"/>
  <c r="N15" i="30" s="1"/>
  <c r="J17" i="30"/>
  <c r="N17" i="30" s="1"/>
  <c r="J18" i="30"/>
  <c r="N18" i="30" s="1"/>
  <c r="M6" i="30"/>
  <c r="Q6" i="30" s="1"/>
  <c r="J16" i="30"/>
  <c r="N16" i="30" s="1"/>
  <c r="J12" i="30"/>
  <c r="N12" i="30" s="1"/>
  <c r="F6" i="30"/>
  <c r="O188" i="42" l="1"/>
  <c r="O187" i="42" s="1"/>
  <c r="O172" i="42"/>
  <c r="P172" i="42" s="1"/>
  <c r="R172" i="42" s="1"/>
  <c r="O169" i="42"/>
  <c r="O168" i="42" s="1"/>
  <c r="O162" i="42"/>
  <c r="O161" i="42" s="1"/>
  <c r="O159" i="42"/>
  <c r="O158" i="42" s="1"/>
  <c r="O156" i="42"/>
  <c r="O155" i="42" s="1"/>
  <c r="P154" i="42" s="1"/>
  <c r="O152" i="42"/>
  <c r="O151" i="42"/>
  <c r="O150" i="42"/>
  <c r="O142" i="42"/>
  <c r="O138" i="42"/>
  <c r="O136" i="42"/>
  <c r="O135" i="42"/>
  <c r="O133" i="42"/>
  <c r="O132" i="42"/>
  <c r="O130" i="42"/>
  <c r="O129" i="42"/>
  <c r="O127" i="42"/>
  <c r="O126" i="42"/>
  <c r="O125" i="42"/>
  <c r="O123" i="42"/>
  <c r="O122" i="42"/>
  <c r="O121" i="42"/>
  <c r="O118" i="42"/>
  <c r="O117" i="42" s="1"/>
  <c r="P117" i="42" s="1"/>
  <c r="R117" i="42" s="1"/>
  <c r="O116" i="42"/>
  <c r="O115" i="42" s="1"/>
  <c r="P115" i="42" s="1"/>
  <c r="R115" i="42" s="1"/>
  <c r="O114" i="42"/>
  <c r="O113" i="42"/>
  <c r="O112" i="42"/>
  <c r="O110" i="42"/>
  <c r="O109" i="42"/>
  <c r="O108" i="42"/>
  <c r="O107" i="42"/>
  <c r="O104" i="42"/>
  <c r="O103" i="42"/>
  <c r="O102" i="42"/>
  <c r="O100" i="42"/>
  <c r="O99" i="42"/>
  <c r="O96" i="42"/>
  <c r="O95" i="42"/>
  <c r="O94" i="42"/>
  <c r="O91" i="42"/>
  <c r="O90" i="42"/>
  <c r="O89" i="42"/>
  <c r="O84" i="42"/>
  <c r="O83" i="42" s="1"/>
  <c r="O80" i="42"/>
  <c r="O79" i="42" s="1"/>
  <c r="O70" i="42"/>
  <c r="O69" i="42"/>
  <c r="O68" i="42"/>
  <c r="O64" i="42"/>
  <c r="O63" i="42"/>
  <c r="O62" i="42"/>
  <c r="O53" i="42"/>
  <c r="O52" i="42" s="1"/>
  <c r="O50" i="42"/>
  <c r="O49" i="42" s="1"/>
  <c r="P49" i="42" s="1"/>
  <c r="R49" i="42" s="1"/>
  <c r="O48" i="42"/>
  <c r="O47" i="42" s="1"/>
  <c r="O45" i="42"/>
  <c r="O44" i="42" s="1"/>
  <c r="P44" i="42" s="1"/>
  <c r="R44" i="42" s="1"/>
  <c r="O43" i="42"/>
  <c r="O42" i="42" s="1"/>
  <c r="O40" i="42"/>
  <c r="O39" i="42" s="1"/>
  <c r="O36" i="42"/>
  <c r="O34" i="42"/>
  <c r="O29" i="42"/>
  <c r="O28" i="42" s="1"/>
  <c r="O26" i="42"/>
  <c r="O25" i="42"/>
  <c r="O23" i="42"/>
  <c r="O22" i="42"/>
  <c r="O20" i="42"/>
  <c r="O19" i="42" s="1"/>
  <c r="P19" i="42" s="1"/>
  <c r="R19" i="42" s="1"/>
  <c r="O18" i="42"/>
  <c r="O17" i="42" s="1"/>
  <c r="P17" i="42" s="1"/>
  <c r="R17" i="42" s="1"/>
  <c r="O16" i="42"/>
  <c r="O15" i="42" s="1"/>
  <c r="O13" i="42"/>
  <c r="O12" i="42"/>
  <c r="O11" i="42"/>
  <c r="O149" i="42" l="1"/>
  <c r="G35" i="42"/>
  <c r="O35" i="42" s="1"/>
  <c r="S117" i="42"/>
  <c r="U117" i="42"/>
  <c r="S44" i="42"/>
  <c r="U44" i="42"/>
  <c r="S49" i="42"/>
  <c r="U49" i="42"/>
  <c r="S17" i="42"/>
  <c r="U17" i="42"/>
  <c r="S19" i="42"/>
  <c r="U19" i="42"/>
  <c r="S115" i="42"/>
  <c r="U115" i="42"/>
  <c r="S172" i="42"/>
  <c r="U172" i="42"/>
  <c r="O124" i="42"/>
  <c r="P124" i="42" s="1"/>
  <c r="R124" i="42" s="1"/>
  <c r="O21" i="42"/>
  <c r="P21" i="42" s="1"/>
  <c r="R21" i="42" s="1"/>
  <c r="P55" i="42"/>
  <c r="R55" i="42" s="1"/>
  <c r="O97" i="42"/>
  <c r="P97" i="42" s="1"/>
  <c r="R97" i="42" s="1"/>
  <c r="O131" i="42"/>
  <c r="P131" i="42" s="1"/>
  <c r="R131" i="42" s="1"/>
  <c r="O141" i="42"/>
  <c r="P140" i="42" s="1"/>
  <c r="R140" i="42" s="1"/>
  <c r="P148" i="42"/>
  <c r="O128" i="42"/>
  <c r="P128" i="42" s="1"/>
  <c r="R128" i="42" s="1"/>
  <c r="O120" i="42"/>
  <c r="P120" i="42" s="1"/>
  <c r="R120" i="42" s="1"/>
  <c r="O24" i="42"/>
  <c r="P24" i="42" s="1"/>
  <c r="R24" i="42" s="1"/>
  <c r="O88" i="42"/>
  <c r="P88" i="42" s="1"/>
  <c r="R88" i="42" s="1"/>
  <c r="O101" i="42"/>
  <c r="P101" i="42" s="1"/>
  <c r="R101" i="42" s="1"/>
  <c r="O111" i="42"/>
  <c r="P111" i="42" s="1"/>
  <c r="R111" i="42" s="1"/>
  <c r="P171" i="42"/>
  <c r="P170" i="42" s="1"/>
  <c r="P82" i="42"/>
  <c r="R82" i="42" s="1"/>
  <c r="P83" i="42"/>
  <c r="R83" i="42" s="1"/>
  <c r="P46" i="42"/>
  <c r="R46" i="42" s="1"/>
  <c r="P47" i="42"/>
  <c r="R47" i="42" s="1"/>
  <c r="P78" i="42"/>
  <c r="R78" i="42" s="1"/>
  <c r="P79" i="42"/>
  <c r="R79" i="42" s="1"/>
  <c r="P41" i="42"/>
  <c r="R41" i="42" s="1"/>
  <c r="P42" i="42"/>
  <c r="R42" i="42" s="1"/>
  <c r="P160" i="42"/>
  <c r="R160" i="42" s="1"/>
  <c r="P161" i="42"/>
  <c r="R161" i="42" s="1"/>
  <c r="O134" i="42"/>
  <c r="P134" i="42" s="1"/>
  <c r="R134" i="42" s="1"/>
  <c r="O10" i="42"/>
  <c r="O33" i="42"/>
  <c r="P38" i="42"/>
  <c r="R38" i="42" s="1"/>
  <c r="P39" i="42"/>
  <c r="R39" i="42" s="1"/>
  <c r="P52" i="42"/>
  <c r="R52" i="42" s="1"/>
  <c r="O66" i="42"/>
  <c r="P66" i="42" s="1"/>
  <c r="R66" i="42" s="1"/>
  <c r="O106" i="42"/>
  <c r="P106" i="42" s="1"/>
  <c r="R106" i="42" s="1"/>
  <c r="P155" i="42"/>
  <c r="R155" i="42" s="1"/>
  <c r="P167" i="42"/>
  <c r="P168" i="42"/>
  <c r="R168" i="42" s="1"/>
  <c r="P186" i="42"/>
  <c r="P185" i="42" s="1"/>
  <c r="P187" i="42"/>
  <c r="R187" i="42" s="1"/>
  <c r="P15" i="42"/>
  <c r="R15" i="42" s="1"/>
  <c r="P27" i="42"/>
  <c r="R27" i="42" s="1"/>
  <c r="P28" i="42"/>
  <c r="R28" i="42" s="1"/>
  <c r="O61" i="42"/>
  <c r="P61" i="42" s="1"/>
  <c r="R61" i="42" s="1"/>
  <c r="O92" i="42"/>
  <c r="P92" i="42" s="1"/>
  <c r="R92" i="42" s="1"/>
  <c r="O137" i="42"/>
  <c r="P157" i="42"/>
  <c r="R157" i="42" s="1"/>
  <c r="P158" i="42"/>
  <c r="R158" i="42" s="1"/>
  <c r="P51" i="42"/>
  <c r="R51" i="42" s="1"/>
  <c r="R154" i="42"/>
  <c r="P144" i="42" l="1"/>
  <c r="P141" i="42"/>
  <c r="R141" i="42" s="1"/>
  <c r="S141" i="42" s="1"/>
  <c r="R167" i="42"/>
  <c r="S167" i="42" s="1"/>
  <c r="P153" i="42"/>
  <c r="O32" i="42"/>
  <c r="S187" i="42"/>
  <c r="U187" i="42"/>
  <c r="S161" i="42"/>
  <c r="U161" i="42"/>
  <c r="S168" i="42"/>
  <c r="U168" i="42"/>
  <c r="S39" i="42"/>
  <c r="U39" i="42"/>
  <c r="S160" i="42"/>
  <c r="U160" i="42"/>
  <c r="S83" i="42"/>
  <c r="U83" i="42"/>
  <c r="S120" i="42"/>
  <c r="U120" i="42"/>
  <c r="S124" i="42"/>
  <c r="U124" i="42"/>
  <c r="S158" i="42"/>
  <c r="U158" i="42"/>
  <c r="S88" i="42"/>
  <c r="U88" i="42"/>
  <c r="S157" i="42"/>
  <c r="U157" i="42"/>
  <c r="S52" i="42"/>
  <c r="U52" i="42"/>
  <c r="S46" i="42"/>
  <c r="U46" i="42"/>
  <c r="S24" i="42"/>
  <c r="U24" i="42"/>
  <c r="S21" i="42"/>
  <c r="U21" i="42"/>
  <c r="S154" i="42"/>
  <c r="U154" i="42"/>
  <c r="S92" i="42"/>
  <c r="U92" i="42"/>
  <c r="S38" i="42"/>
  <c r="U38" i="42"/>
  <c r="S82" i="42"/>
  <c r="U82" i="42"/>
  <c r="S128" i="42"/>
  <c r="U128" i="42"/>
  <c r="S55" i="42"/>
  <c r="U55" i="42"/>
  <c r="P54" i="42"/>
  <c r="R54" i="42" s="1"/>
  <c r="S41" i="42"/>
  <c r="U41" i="42"/>
  <c r="S134" i="42"/>
  <c r="U134" i="42"/>
  <c r="S28" i="42"/>
  <c r="U28" i="42"/>
  <c r="S27" i="42"/>
  <c r="U27" i="42"/>
  <c r="S140" i="42"/>
  <c r="U140" i="42"/>
  <c r="S79" i="42"/>
  <c r="U79" i="42"/>
  <c r="S111" i="42"/>
  <c r="U111" i="42"/>
  <c r="S131" i="42"/>
  <c r="U131" i="42"/>
  <c r="S66" i="42"/>
  <c r="U66" i="42"/>
  <c r="S47" i="42"/>
  <c r="U47" i="42"/>
  <c r="S61" i="42"/>
  <c r="U61" i="42"/>
  <c r="S155" i="42"/>
  <c r="U155" i="42"/>
  <c r="S42" i="42"/>
  <c r="U42" i="42"/>
  <c r="S51" i="42"/>
  <c r="U51" i="42"/>
  <c r="S15" i="42"/>
  <c r="U15" i="42"/>
  <c r="S106" i="42"/>
  <c r="U106" i="42"/>
  <c r="S78" i="42"/>
  <c r="U78" i="42"/>
  <c r="S101" i="42"/>
  <c r="U101" i="42"/>
  <c r="S97" i="42"/>
  <c r="U97" i="42"/>
  <c r="P149" i="42"/>
  <c r="R149" i="42" s="1"/>
  <c r="P87" i="42"/>
  <c r="R87" i="42" s="1"/>
  <c r="P137" i="42"/>
  <c r="R137" i="42" s="1"/>
  <c r="P105" i="42"/>
  <c r="R105" i="42" s="1"/>
  <c r="R171" i="42"/>
  <c r="P81" i="42"/>
  <c r="R186" i="42"/>
  <c r="P14" i="42"/>
  <c r="R14" i="42" s="1"/>
  <c r="P119" i="42"/>
  <c r="P71" i="42"/>
  <c r="R71" i="42" s="1"/>
  <c r="P72" i="42"/>
  <c r="R72" i="42" s="1"/>
  <c r="P60" i="42"/>
  <c r="R60" i="42" s="1"/>
  <c r="P65" i="42"/>
  <c r="R65" i="42" s="1"/>
  <c r="P31" i="42"/>
  <c r="P32" i="42"/>
  <c r="R32" i="42" s="1"/>
  <c r="R148" i="42"/>
  <c r="P9" i="42"/>
  <c r="P10" i="42"/>
  <c r="R10" i="42" s="1"/>
  <c r="P184" i="42"/>
  <c r="R185" i="42"/>
  <c r="R144" i="42"/>
  <c r="U167" i="42" l="1"/>
  <c r="U141" i="42"/>
  <c r="S186" i="42"/>
  <c r="U186" i="42"/>
  <c r="S137" i="42"/>
  <c r="U137" i="42"/>
  <c r="S148" i="42"/>
  <c r="U148" i="42"/>
  <c r="S14" i="42"/>
  <c r="U14" i="42"/>
  <c r="S54" i="42"/>
  <c r="U54" i="42"/>
  <c r="S32" i="42"/>
  <c r="U32" i="42"/>
  <c r="S149" i="42"/>
  <c r="U149" i="42"/>
  <c r="S144" i="42"/>
  <c r="U144" i="42"/>
  <c r="S185" i="42"/>
  <c r="U185" i="42"/>
  <c r="S65" i="42"/>
  <c r="U65" i="42"/>
  <c r="S60" i="42"/>
  <c r="U60" i="42"/>
  <c r="S171" i="42"/>
  <c r="U171" i="42"/>
  <c r="S87" i="42"/>
  <c r="U87" i="42"/>
  <c r="S72" i="42"/>
  <c r="U72" i="42"/>
  <c r="S10" i="42"/>
  <c r="U10" i="42"/>
  <c r="S71" i="42"/>
  <c r="U71" i="42"/>
  <c r="S105" i="42"/>
  <c r="U105" i="42"/>
  <c r="P86" i="42"/>
  <c r="R119" i="42"/>
  <c r="R81" i="42"/>
  <c r="P143" i="42"/>
  <c r="R143" i="42" s="1"/>
  <c r="R153" i="42"/>
  <c r="R170" i="42"/>
  <c r="R184" i="42"/>
  <c r="P8" i="42"/>
  <c r="R8" i="42" s="1"/>
  <c r="R9" i="42"/>
  <c r="P30" i="42"/>
  <c r="R31" i="42"/>
  <c r="R86" i="42" l="1"/>
  <c r="P85" i="42"/>
  <c r="R85" i="42" s="1"/>
  <c r="S143" i="42"/>
  <c r="U143" i="42"/>
  <c r="S9" i="42"/>
  <c r="U9" i="42"/>
  <c r="S81" i="42"/>
  <c r="U81" i="42"/>
  <c r="S119" i="42"/>
  <c r="U119" i="42"/>
  <c r="S86" i="42"/>
  <c r="U86" i="42"/>
  <c r="S184" i="42"/>
  <c r="U184" i="42"/>
  <c r="S85" i="42"/>
  <c r="U85" i="42"/>
  <c r="S170" i="42"/>
  <c r="U170" i="42"/>
  <c r="S31" i="42"/>
  <c r="U31" i="42"/>
  <c r="S153" i="42"/>
  <c r="U153" i="42"/>
  <c r="R30" i="42"/>
  <c r="S8" i="42"/>
  <c r="P7" i="42"/>
  <c r="S30" i="42" l="1"/>
  <c r="U30" i="42"/>
  <c r="R7" i="42"/>
  <c r="S7" i="42" s="1"/>
  <c r="P6" i="42"/>
  <c r="O24" i="19"/>
  <c r="O27" i="19"/>
  <c r="P5" i="42" l="1"/>
  <c r="R5" i="42" s="1"/>
  <c r="S5" i="42" s="1"/>
  <c r="R6" i="42"/>
  <c r="S6" i="42" s="1"/>
  <c r="O13" i="18"/>
  <c r="O43" i="19" l="1"/>
  <c r="P74" i="19" l="1"/>
  <c r="R74" i="19" s="1"/>
  <c r="O69" i="19"/>
  <c r="P68" i="19" s="1"/>
  <c r="O56" i="23"/>
  <c r="P69" i="19" l="1"/>
  <c r="R69" i="19" s="1"/>
  <c r="R68" i="19"/>
  <c r="S69" i="19"/>
  <c r="S74" i="19"/>
  <c r="O53" i="23"/>
  <c r="O52" i="23"/>
  <c r="O51" i="23"/>
  <c r="O65" i="23"/>
  <c r="O62" i="23"/>
  <c r="O61" i="23"/>
  <c r="O58" i="23"/>
  <c r="O57" i="23"/>
  <c r="S68" i="19" l="1"/>
  <c r="O62" i="25"/>
  <c r="O61" i="25" s="1"/>
  <c r="P60" i="25" l="1"/>
  <c r="R60" i="25" s="1"/>
  <c r="S60" i="25" s="1"/>
  <c r="P61" i="25"/>
  <c r="R61" i="25" s="1"/>
  <c r="S61" i="25" s="1"/>
  <c r="O48" i="25"/>
  <c r="U60" i="25" l="1"/>
  <c r="U61" i="25"/>
  <c r="O32" i="19" l="1"/>
  <c r="O31" i="19" s="1"/>
  <c r="P31" i="19" s="1"/>
  <c r="R31" i="19" s="1"/>
  <c r="O30" i="19"/>
  <c r="O29" i="19"/>
  <c r="O25" i="19"/>
  <c r="O26" i="19"/>
  <c r="O23" i="19"/>
  <c r="O12" i="19"/>
  <c r="O13" i="19"/>
  <c r="O14" i="19"/>
  <c r="O15" i="19"/>
  <c r="O16" i="19"/>
  <c r="O17" i="19"/>
  <c r="O18" i="19"/>
  <c r="O19" i="19"/>
  <c r="O20" i="19"/>
  <c r="O11" i="19"/>
  <c r="O193" i="19"/>
  <c r="O194" i="19"/>
  <c r="O88" i="19"/>
  <c r="O456" i="17"/>
  <c r="P39" i="7"/>
  <c r="R39" i="7" s="1"/>
  <c r="S39" i="7" s="1"/>
  <c r="P23" i="7"/>
  <c r="R23" i="7" s="1"/>
  <c r="S23" i="7" s="1"/>
  <c r="P337" i="5"/>
  <c r="R337" i="5" s="1"/>
  <c r="S337" i="5" s="1"/>
  <c r="O336" i="5"/>
  <c r="O335" i="5" s="1"/>
  <c r="P335" i="5" s="1"/>
  <c r="R335" i="5" s="1"/>
  <c r="S335" i="5" s="1"/>
  <c r="O301" i="5"/>
  <c r="O68" i="5"/>
  <c r="O69" i="5"/>
  <c r="O71" i="5"/>
  <c r="O72" i="5"/>
  <c r="O11" i="24"/>
  <c r="O10" i="24" s="1"/>
  <c r="O18" i="20"/>
  <c r="O18" i="18"/>
  <c r="O12" i="18"/>
  <c r="O11" i="18"/>
  <c r="R56" i="16"/>
  <c r="S56" i="16" s="1"/>
  <c r="R55" i="16"/>
  <c r="S55" i="16" s="1"/>
  <c r="R54" i="16"/>
  <c r="S54" i="16" s="1"/>
  <c r="P53" i="16"/>
  <c r="R53" i="16" s="1"/>
  <c r="S53" i="16" s="1"/>
  <c r="P52" i="16"/>
  <c r="R52" i="16" s="1"/>
  <c r="S52" i="16" s="1"/>
  <c r="P51" i="16"/>
  <c r="R51" i="16" s="1"/>
  <c r="S51" i="16" s="1"/>
  <c r="P50" i="16"/>
  <c r="R50" i="16" s="1"/>
  <c r="S50" i="16" s="1"/>
  <c r="P49" i="16"/>
  <c r="R49" i="16" s="1"/>
  <c r="S49" i="16" s="1"/>
  <c r="P48" i="16"/>
  <c r="R48" i="16" s="1"/>
  <c r="S48" i="16" s="1"/>
  <c r="P47" i="16"/>
  <c r="R47" i="16" l="1"/>
  <c r="S47" i="16" s="1"/>
  <c r="O66" i="5"/>
  <c r="P46" i="16"/>
  <c r="R46" i="16" s="1"/>
  <c r="S46" i="16" s="1"/>
  <c r="S31" i="19"/>
  <c r="V39" i="7"/>
  <c r="U39" i="7"/>
  <c r="V23" i="7"/>
  <c r="U23" i="7"/>
  <c r="P25" i="7"/>
  <c r="R25" i="7" s="1"/>
  <c r="S25" i="7" s="1"/>
  <c r="P45" i="7"/>
  <c r="R45" i="7" s="1"/>
  <c r="S45" i="7" s="1"/>
  <c r="P36" i="7"/>
  <c r="R36" i="7" s="1"/>
  <c r="S36" i="7" s="1"/>
  <c r="O231" i="5"/>
  <c r="P231" i="5" s="1"/>
  <c r="R231" i="5" s="1"/>
  <c r="S231" i="5" s="1"/>
  <c r="O315" i="5"/>
  <c r="P315" i="5" s="1"/>
  <c r="R315" i="5" s="1"/>
  <c r="S315" i="5" s="1"/>
  <c r="O302" i="5"/>
  <c r="P302" i="5" s="1"/>
  <c r="R302" i="5" s="1"/>
  <c r="S302" i="5" s="1"/>
  <c r="O310" i="5"/>
  <c r="O229" i="5"/>
  <c r="P229" i="5" s="1"/>
  <c r="R229" i="5" s="1"/>
  <c r="S229" i="5" s="1"/>
  <c r="P205" i="19"/>
  <c r="P195" i="19" s="1"/>
  <c r="P206" i="19"/>
  <c r="R206" i="19" s="1"/>
  <c r="P332" i="5"/>
  <c r="R332" i="5" s="1"/>
  <c r="S332" i="5" s="1"/>
  <c r="P166" i="15"/>
  <c r="R166" i="15" s="1"/>
  <c r="R178" i="15"/>
  <c r="P116" i="15"/>
  <c r="R116" i="15" s="1"/>
  <c r="P172" i="15"/>
  <c r="R172" i="15" s="1"/>
  <c r="O22" i="19"/>
  <c r="P22" i="19" s="1"/>
  <c r="R22" i="19" s="1"/>
  <c r="R205" i="19" l="1"/>
  <c r="S205" i="19" s="1"/>
  <c r="P45" i="16"/>
  <c r="S206" i="19"/>
  <c r="S22" i="19"/>
  <c r="S172" i="15"/>
  <c r="S178" i="15"/>
  <c r="S116" i="15"/>
  <c r="S166" i="15"/>
  <c r="V45" i="7"/>
  <c r="U45" i="7"/>
  <c r="V36" i="7"/>
  <c r="U36" i="7"/>
  <c r="V25" i="7"/>
  <c r="U25" i="7"/>
  <c r="P310" i="5"/>
  <c r="R310" i="5" s="1"/>
  <c r="S310" i="5" s="1"/>
  <c r="P309" i="5"/>
  <c r="P35" i="7"/>
  <c r="W20" i="38"/>
  <c r="W18" i="38"/>
  <c r="W9" i="38"/>
  <c r="R9" i="38"/>
  <c r="R17" i="38"/>
  <c r="R16" i="38"/>
  <c r="R309" i="5" l="1"/>
  <c r="S309" i="5" s="1"/>
  <c r="R35" i="7"/>
  <c r="S35" i="7" s="1"/>
  <c r="H23" i="32"/>
  <c r="P85" i="13" l="1"/>
  <c r="A22" i="32"/>
  <c r="A21" i="32"/>
  <c r="H21" i="32"/>
  <c r="A15" i="32"/>
  <c r="A14" i="32"/>
  <c r="R85" i="13" l="1"/>
  <c r="S85" i="13" s="1"/>
  <c r="P83" i="13"/>
  <c r="R83" i="13" s="1"/>
  <c r="S83" i="13" s="1"/>
  <c r="U84" i="13"/>
  <c r="U85" i="13"/>
  <c r="U83" i="13" l="1"/>
  <c r="K23" i="32"/>
  <c r="D21" i="32" l="1"/>
  <c r="F40" i="29"/>
  <c r="G38" i="29" s="1"/>
  <c r="F21" i="32" l="1"/>
  <c r="G21" i="32" s="1"/>
  <c r="D67" i="29" l="1"/>
  <c r="D68" i="29"/>
  <c r="D69" i="29"/>
  <c r="P9" i="24"/>
  <c r="W12" i="25"/>
  <c r="W16" i="25"/>
  <c r="O96" i="25"/>
  <c r="O95" i="25" s="1"/>
  <c r="P95" i="25" s="1"/>
  <c r="R95" i="25" s="1"/>
  <c r="S95" i="25" s="1"/>
  <c r="O100" i="25"/>
  <c r="W17" i="25"/>
  <c r="W13" i="25"/>
  <c r="O90" i="25"/>
  <c r="O89" i="25" s="1"/>
  <c r="O88" i="25"/>
  <c r="O87" i="25"/>
  <c r="O86" i="25"/>
  <c r="O84" i="25"/>
  <c r="O83" i="25"/>
  <c r="O82" i="25"/>
  <c r="O79" i="25"/>
  <c r="O78" i="25"/>
  <c r="O76" i="25" s="1"/>
  <c r="P76" i="25" s="1"/>
  <c r="R76" i="25" s="1"/>
  <c r="S76" i="25" s="1"/>
  <c r="O75" i="25"/>
  <c r="O74" i="25"/>
  <c r="O73" i="25"/>
  <c r="O72" i="25"/>
  <c r="O71" i="25"/>
  <c r="O65" i="25"/>
  <c r="O59" i="25"/>
  <c r="O58" i="25"/>
  <c r="O55" i="25"/>
  <c r="O54" i="25" s="1"/>
  <c r="P54" i="25" s="1"/>
  <c r="R54" i="25" s="1"/>
  <c r="S54" i="25" s="1"/>
  <c r="O52" i="25"/>
  <c r="O51" i="25"/>
  <c r="O47" i="25"/>
  <c r="O46" i="25" s="1"/>
  <c r="O44" i="25"/>
  <c r="O43" i="25"/>
  <c r="O42" i="25"/>
  <c r="O41" i="25"/>
  <c r="O38" i="25"/>
  <c r="O35" i="25"/>
  <c r="O34" i="25" s="1"/>
  <c r="O32" i="25"/>
  <c r="O31" i="25" s="1"/>
  <c r="P31" i="25" s="1"/>
  <c r="R31" i="25" s="1"/>
  <c r="S31" i="25" s="1"/>
  <c r="G26" i="25"/>
  <c r="O26" i="25" s="1"/>
  <c r="O21" i="25"/>
  <c r="O20" i="25" s="1"/>
  <c r="O25" i="25"/>
  <c r="O18" i="25"/>
  <c r="O17" i="25" s="1"/>
  <c r="P17" i="25" s="1"/>
  <c r="O16" i="25"/>
  <c r="O15" i="25" s="1"/>
  <c r="P15" i="25" s="1"/>
  <c r="O13" i="25"/>
  <c r="O12" i="25"/>
  <c r="O11" i="25"/>
  <c r="W12" i="23"/>
  <c r="W11" i="23"/>
  <c r="W18" i="23"/>
  <c r="O45" i="23"/>
  <c r="O44" i="23" s="1"/>
  <c r="P44" i="23" s="1"/>
  <c r="R44" i="23" s="1"/>
  <c r="W16" i="23"/>
  <c r="O123" i="23"/>
  <c r="O122" i="23" s="1"/>
  <c r="O114" i="23"/>
  <c r="O113" i="23" s="1"/>
  <c r="P113" i="23" s="1"/>
  <c r="R113" i="23" s="1"/>
  <c r="O105" i="23"/>
  <c r="P105" i="23" s="1"/>
  <c r="R105" i="23" s="1"/>
  <c r="O94" i="23"/>
  <c r="O93" i="23" s="1"/>
  <c r="P92" i="23" s="1"/>
  <c r="W13" i="23"/>
  <c r="O75" i="23"/>
  <c r="O74" i="23" s="1"/>
  <c r="O72" i="23"/>
  <c r="O71" i="23" s="1"/>
  <c r="O69" i="23"/>
  <c r="O68" i="23" s="1"/>
  <c r="P68" i="23" s="1"/>
  <c r="R68" i="23" s="1"/>
  <c r="O66" i="23"/>
  <c r="O64" i="23" s="1"/>
  <c r="O48" i="23"/>
  <c r="O47" i="23" s="1"/>
  <c r="P47" i="23" s="1"/>
  <c r="R47" i="23" s="1"/>
  <c r="O42" i="23"/>
  <c r="O41" i="23"/>
  <c r="O38" i="23"/>
  <c r="O35" i="23"/>
  <c r="O34" i="23" s="1"/>
  <c r="P34" i="23" s="1"/>
  <c r="R34" i="23" s="1"/>
  <c r="O24" i="23"/>
  <c r="O23" i="23" s="1"/>
  <c r="P22" i="23" s="1"/>
  <c r="O21" i="23"/>
  <c r="O20" i="23" s="1"/>
  <c r="O18" i="23"/>
  <c r="O17" i="23" s="1"/>
  <c r="P17" i="23" s="1"/>
  <c r="R17" i="23" s="1"/>
  <c r="O16" i="23"/>
  <c r="O15" i="23" s="1"/>
  <c r="O13" i="23"/>
  <c r="O12" i="23"/>
  <c r="O11" i="23"/>
  <c r="O228" i="19"/>
  <c r="O227" i="19"/>
  <c r="O225" i="19"/>
  <c r="O224" i="19" s="1"/>
  <c r="P224" i="19" s="1"/>
  <c r="R224" i="19" s="1"/>
  <c r="O223" i="19"/>
  <c r="O222" i="19"/>
  <c r="O221" i="19"/>
  <c r="R195" i="19"/>
  <c r="O234" i="19"/>
  <c r="O233" i="19" s="1"/>
  <c r="P233" i="19" s="1"/>
  <c r="R233" i="19" s="1"/>
  <c r="O192" i="19"/>
  <c r="O191" i="19" s="1"/>
  <c r="O176" i="19"/>
  <c r="P176" i="19" s="1"/>
  <c r="R176" i="19" s="1"/>
  <c r="P134" i="19"/>
  <c r="R134" i="19" s="1"/>
  <c r="O123" i="19"/>
  <c r="P123" i="19" s="1"/>
  <c r="R123" i="19" s="1"/>
  <c r="O121" i="19"/>
  <c r="O120" i="19"/>
  <c r="O115" i="19"/>
  <c r="O114" i="19" s="1"/>
  <c r="O109" i="19"/>
  <c r="O108" i="19" s="1"/>
  <c r="P108" i="19" s="1"/>
  <c r="R108" i="19" s="1"/>
  <c r="O106" i="19"/>
  <c r="O105" i="19"/>
  <c r="O101" i="19"/>
  <c r="O100" i="19" s="1"/>
  <c r="O98" i="19"/>
  <c r="O97" i="19"/>
  <c r="O94" i="19"/>
  <c r="O93" i="19" s="1"/>
  <c r="P93" i="19" s="1"/>
  <c r="R93" i="19" s="1"/>
  <c r="O91" i="19"/>
  <c r="O87" i="19"/>
  <c r="P87" i="19" s="1"/>
  <c r="R87" i="19" s="1"/>
  <c r="O85" i="19"/>
  <c r="O84" i="19"/>
  <c r="O83" i="19"/>
  <c r="O82" i="19"/>
  <c r="O81" i="19"/>
  <c r="O77" i="19"/>
  <c r="O76" i="19" s="1"/>
  <c r="O55" i="19"/>
  <c r="O54" i="19" s="1"/>
  <c r="P54" i="19" s="1"/>
  <c r="R54" i="19" s="1"/>
  <c r="O53" i="19"/>
  <c r="O52" i="19" s="1"/>
  <c r="P52" i="19" s="1"/>
  <c r="R52" i="19" s="1"/>
  <c r="O51" i="19"/>
  <c r="O50" i="19"/>
  <c r="O47" i="19"/>
  <c r="O46" i="19"/>
  <c r="O45" i="19"/>
  <c r="O40" i="19"/>
  <c r="O39" i="19"/>
  <c r="O37" i="19"/>
  <c r="O36" i="19"/>
  <c r="O34" i="19"/>
  <c r="O28" i="19"/>
  <c r="P28" i="19" s="1"/>
  <c r="R28" i="19" s="1"/>
  <c r="O458" i="17"/>
  <c r="O457" i="17" s="1"/>
  <c r="O455" i="17"/>
  <c r="O438" i="17"/>
  <c r="O437" i="17" s="1"/>
  <c r="O435" i="17"/>
  <c r="O434" i="17" s="1"/>
  <c r="O432" i="17"/>
  <c r="O431" i="17"/>
  <c r="O405" i="17"/>
  <c r="P395" i="17"/>
  <c r="R395" i="17" s="1"/>
  <c r="P378" i="17"/>
  <c r="R378" i="17" s="1"/>
  <c r="O448" i="17"/>
  <c r="P447" i="17" s="1"/>
  <c r="R444" i="17"/>
  <c r="P314" i="17"/>
  <c r="R314" i="17" s="1"/>
  <c r="O240" i="17"/>
  <c r="O239" i="17"/>
  <c r="O238" i="17"/>
  <c r="O229" i="17"/>
  <c r="P229" i="17" s="1"/>
  <c r="R229" i="17" s="1"/>
  <c r="O227" i="17"/>
  <c r="P227" i="17" s="1"/>
  <c r="R227" i="17" s="1"/>
  <c r="O224" i="17"/>
  <c r="O211" i="17"/>
  <c r="O210" i="17"/>
  <c r="O209" i="17"/>
  <c r="O188" i="17"/>
  <c r="O187" i="17" s="1"/>
  <c r="P187" i="17" s="1"/>
  <c r="R187" i="17" s="1"/>
  <c r="O179" i="17"/>
  <c r="O178" i="17"/>
  <c r="O177" i="17"/>
  <c r="O176" i="17"/>
  <c r="O175" i="17"/>
  <c r="O174" i="17"/>
  <c r="O173" i="17"/>
  <c r="O150" i="17"/>
  <c r="P150" i="17" s="1"/>
  <c r="R150" i="17" s="1"/>
  <c r="O152" i="17"/>
  <c r="P152" i="17" s="1"/>
  <c r="R152" i="17" s="1"/>
  <c r="R143" i="17"/>
  <c r="O141" i="17"/>
  <c r="P141" i="17" s="1"/>
  <c r="R141" i="17" s="1"/>
  <c r="O133" i="17"/>
  <c r="P132" i="17" s="1"/>
  <c r="O96" i="17"/>
  <c r="O95" i="17" s="1"/>
  <c r="P95" i="17" s="1"/>
  <c r="R95" i="17" s="1"/>
  <c r="O93" i="17"/>
  <c r="O92" i="17" s="1"/>
  <c r="P92" i="17" s="1"/>
  <c r="R92" i="17" s="1"/>
  <c r="O89" i="17"/>
  <c r="O87" i="17"/>
  <c r="O86" i="17"/>
  <c r="O85" i="17"/>
  <c r="O82" i="17"/>
  <c r="O81" i="17"/>
  <c r="O24" i="17"/>
  <c r="P24" i="17" s="1"/>
  <c r="R24" i="17" s="1"/>
  <c r="O22" i="17"/>
  <c r="P22" i="17" s="1"/>
  <c r="R22" i="17" s="1"/>
  <c r="O375" i="15"/>
  <c r="O374" i="15" s="1"/>
  <c r="B124" i="48" s="1"/>
  <c r="F124" i="48" s="1"/>
  <c r="G124" i="48" s="1"/>
  <c r="P440" i="17" l="1"/>
  <c r="F91" i="47"/>
  <c r="B134" i="48"/>
  <c r="F50" i="47"/>
  <c r="B125" i="48"/>
  <c r="D125" i="48"/>
  <c r="M17" i="48" s="1"/>
  <c r="B128" i="48"/>
  <c r="D128" i="48"/>
  <c r="B87" i="29"/>
  <c r="R9" i="24"/>
  <c r="S9" i="24" s="1"/>
  <c r="O40" i="23"/>
  <c r="P40" i="23" s="1"/>
  <c r="R40" i="23" s="1"/>
  <c r="U40" i="23" s="1"/>
  <c r="O220" i="19"/>
  <c r="O90" i="19"/>
  <c r="P90" i="19" s="1"/>
  <c r="R90" i="19" s="1"/>
  <c r="S90" i="19" s="1"/>
  <c r="P454" i="17"/>
  <c r="R454" i="17" s="1"/>
  <c r="P457" i="17"/>
  <c r="R457" i="17" s="1"/>
  <c r="S457" i="17" s="1"/>
  <c r="P405" i="17"/>
  <c r="R405" i="17" s="1"/>
  <c r="P332" i="17"/>
  <c r="F81" i="47" s="1"/>
  <c r="P389" i="17"/>
  <c r="R389" i="17" s="1"/>
  <c r="S389" i="17" s="1"/>
  <c r="O241" i="17"/>
  <c r="P241" i="17" s="1"/>
  <c r="R241" i="17" s="1"/>
  <c r="G159" i="17"/>
  <c r="G76" i="17"/>
  <c r="O76" i="17" s="1"/>
  <c r="P455" i="17"/>
  <c r="R455" i="17" s="1"/>
  <c r="S455" i="17" s="1"/>
  <c r="R15" i="25"/>
  <c r="S15" i="25" s="1"/>
  <c r="R17" i="25"/>
  <c r="S17" i="25" s="1"/>
  <c r="S134" i="19"/>
  <c r="S224" i="19"/>
  <c r="S176" i="19"/>
  <c r="S52" i="19"/>
  <c r="S87" i="19"/>
  <c r="S108" i="19"/>
  <c r="S233" i="19"/>
  <c r="S123" i="19"/>
  <c r="S54" i="19"/>
  <c r="S195" i="19"/>
  <c r="S93" i="19"/>
  <c r="S28" i="19"/>
  <c r="S22" i="17"/>
  <c r="S92" i="17"/>
  <c r="S24" i="17"/>
  <c r="S95" i="17"/>
  <c r="S378" i="17"/>
  <c r="S150" i="17"/>
  <c r="S187" i="17"/>
  <c r="S314" i="17"/>
  <c r="S141" i="17"/>
  <c r="S395" i="17"/>
  <c r="S143" i="17"/>
  <c r="S405" i="17"/>
  <c r="S229" i="17"/>
  <c r="S152" i="17"/>
  <c r="S227" i="17"/>
  <c r="S113" i="23"/>
  <c r="U113" i="23"/>
  <c r="S44" i="23"/>
  <c r="U44" i="23"/>
  <c r="O37" i="23"/>
  <c r="P37" i="23" s="1"/>
  <c r="R37" i="23" s="1"/>
  <c r="U31" i="25"/>
  <c r="O37" i="25"/>
  <c r="P37" i="25" s="1"/>
  <c r="R37" i="25" s="1"/>
  <c r="S37" i="25" s="1"/>
  <c r="U54" i="25"/>
  <c r="S34" i="23"/>
  <c r="U34" i="23"/>
  <c r="S17" i="23"/>
  <c r="U17" i="23"/>
  <c r="S47" i="23"/>
  <c r="U47" i="23"/>
  <c r="P89" i="25"/>
  <c r="R89" i="25" s="1"/>
  <c r="S89" i="25" s="1"/>
  <c r="U68" i="23"/>
  <c r="S68" i="23"/>
  <c r="S105" i="23"/>
  <c r="U105" i="23"/>
  <c r="O38" i="19"/>
  <c r="O195" i="17"/>
  <c r="P195" i="17" s="1"/>
  <c r="R195" i="17" s="1"/>
  <c r="P122" i="23"/>
  <c r="R122" i="23" s="1"/>
  <c r="P70" i="23"/>
  <c r="P71" i="23"/>
  <c r="R71" i="23" s="1"/>
  <c r="R92" i="23"/>
  <c r="P93" i="23"/>
  <c r="R93" i="23" s="1"/>
  <c r="P14" i="23"/>
  <c r="P15" i="23"/>
  <c r="R15" i="23" s="1"/>
  <c r="P63" i="23"/>
  <c r="P64" i="23"/>
  <c r="R64" i="23" s="1"/>
  <c r="P73" i="23"/>
  <c r="P74" i="23"/>
  <c r="R74" i="23" s="1"/>
  <c r="P19" i="23"/>
  <c r="P67" i="23"/>
  <c r="P213" i="17"/>
  <c r="R213" i="17" s="1"/>
  <c r="P33" i="25"/>
  <c r="R33" i="25" s="1"/>
  <c r="S33" i="25" s="1"/>
  <c r="P34" i="25"/>
  <c r="R34" i="25" s="1"/>
  <c r="S34" i="25" s="1"/>
  <c r="P19" i="25"/>
  <c r="P20" i="25"/>
  <c r="P64" i="25"/>
  <c r="P65" i="25"/>
  <c r="P45" i="25"/>
  <c r="R45" i="25" s="1"/>
  <c r="S45" i="25" s="1"/>
  <c r="P46" i="25"/>
  <c r="R46" i="25" s="1"/>
  <c r="S46" i="25" s="1"/>
  <c r="O99" i="25"/>
  <c r="P99" i="25" s="1"/>
  <c r="R99" i="25" s="1"/>
  <c r="S99" i="25" s="1"/>
  <c r="P94" i="25"/>
  <c r="P99" i="19"/>
  <c r="R99" i="19" s="1"/>
  <c r="P100" i="19"/>
  <c r="R100" i="19" s="1"/>
  <c r="P75" i="19"/>
  <c r="R75" i="19" s="1"/>
  <c r="P76" i="19"/>
  <c r="R76" i="19" s="1"/>
  <c r="P113" i="19"/>
  <c r="R113" i="19" s="1"/>
  <c r="P114" i="19"/>
  <c r="R114" i="19" s="1"/>
  <c r="P436" i="17"/>
  <c r="P437" i="17"/>
  <c r="R437" i="17" s="1"/>
  <c r="R132" i="17"/>
  <c r="P133" i="17"/>
  <c r="R133" i="17" s="1"/>
  <c r="P223" i="17"/>
  <c r="P224" i="17"/>
  <c r="R224" i="17" s="1"/>
  <c r="R447" i="17"/>
  <c r="P448" i="17"/>
  <c r="R448" i="17" s="1"/>
  <c r="P244" i="17"/>
  <c r="P245" i="17"/>
  <c r="R245" i="17" s="1"/>
  <c r="P88" i="17"/>
  <c r="R88" i="17" s="1"/>
  <c r="P89" i="17"/>
  <c r="R89" i="17" s="1"/>
  <c r="P433" i="17"/>
  <c r="P434" i="17"/>
  <c r="R434" i="17" s="1"/>
  <c r="P374" i="15"/>
  <c r="R374" i="15" s="1"/>
  <c r="S374" i="15" s="1"/>
  <c r="O50" i="25"/>
  <c r="O57" i="25"/>
  <c r="O10" i="25"/>
  <c r="O70" i="25"/>
  <c r="P100" i="23"/>
  <c r="R424" i="17"/>
  <c r="P316" i="17"/>
  <c r="R316" i="17" s="1"/>
  <c r="O208" i="17"/>
  <c r="P208" i="17" s="1"/>
  <c r="R208" i="17" s="1"/>
  <c r="O190" i="17"/>
  <c r="P190" i="17" s="1"/>
  <c r="R190" i="17" s="1"/>
  <c r="O430" i="17"/>
  <c r="O157" i="19"/>
  <c r="O33" i="19"/>
  <c r="P33" i="19" s="1"/>
  <c r="R33" i="19" s="1"/>
  <c r="O44" i="19"/>
  <c r="P44" i="19" s="1"/>
  <c r="R44" i="19" s="1"/>
  <c r="O55" i="23"/>
  <c r="P55" i="23" s="1"/>
  <c r="R55" i="23" s="1"/>
  <c r="W14" i="25"/>
  <c r="W10" i="25"/>
  <c r="P14" i="25"/>
  <c r="P232" i="19"/>
  <c r="O226" i="19"/>
  <c r="P226" i="19" s="1"/>
  <c r="R226" i="19" s="1"/>
  <c r="O40" i="25"/>
  <c r="P40" i="25" s="1"/>
  <c r="R40" i="25" s="1"/>
  <c r="S40" i="25" s="1"/>
  <c r="O85" i="25"/>
  <c r="O81" i="25"/>
  <c r="G27" i="25"/>
  <c r="O27" i="25" s="1"/>
  <c r="G28" i="25"/>
  <c r="W15" i="23"/>
  <c r="W10" i="23"/>
  <c r="P79" i="23"/>
  <c r="O10" i="23"/>
  <c r="P9" i="23" s="1"/>
  <c r="O50" i="23"/>
  <c r="O164" i="19"/>
  <c r="P164" i="19" s="1"/>
  <c r="R164" i="19" s="1"/>
  <c r="O103" i="19"/>
  <c r="O178" i="19"/>
  <c r="P178" i="19" s="1"/>
  <c r="R178" i="19" s="1"/>
  <c r="O172" i="19"/>
  <c r="P172" i="19" s="1"/>
  <c r="R172" i="19" s="1"/>
  <c r="O168" i="19"/>
  <c r="P168" i="19" s="1"/>
  <c r="R168" i="19" s="1"/>
  <c r="O96" i="19"/>
  <c r="O161" i="19"/>
  <c r="P161" i="19" s="1"/>
  <c r="R161" i="19" s="1"/>
  <c r="O119" i="19"/>
  <c r="P89" i="19"/>
  <c r="R89" i="19" s="1"/>
  <c r="O80" i="19"/>
  <c r="P80" i="19" s="1"/>
  <c r="R80" i="19" s="1"/>
  <c r="R441" i="17"/>
  <c r="P167" i="17"/>
  <c r="R167" i="17" s="1"/>
  <c r="P163" i="17"/>
  <c r="R163" i="17" s="1"/>
  <c r="P226" i="17"/>
  <c r="R226" i="17" s="1"/>
  <c r="O181" i="17"/>
  <c r="O172" i="17"/>
  <c r="P172" i="17" s="1"/>
  <c r="R172" i="17" s="1"/>
  <c r="P149" i="17"/>
  <c r="F53" i="47" s="1"/>
  <c r="H53" i="47" s="1"/>
  <c r="I53" i="47" s="1"/>
  <c r="O237" i="17"/>
  <c r="P140" i="17"/>
  <c r="R119" i="17"/>
  <c r="O19" i="17"/>
  <c r="P19" i="17" s="1"/>
  <c r="R19" i="17" s="1"/>
  <c r="O80" i="17"/>
  <c r="P80" i="17" s="1"/>
  <c r="R80" i="17" s="1"/>
  <c r="P54" i="17"/>
  <c r="R54" i="17" s="1"/>
  <c r="P32" i="17"/>
  <c r="R32" i="17" s="1"/>
  <c r="P42" i="17"/>
  <c r="R42" i="17" s="1"/>
  <c r="P48" i="17"/>
  <c r="R48" i="17" s="1"/>
  <c r="O84" i="17"/>
  <c r="P37" i="17"/>
  <c r="R37" i="17" s="1"/>
  <c r="P26" i="17"/>
  <c r="R26" i="17" s="1"/>
  <c r="P10" i="17"/>
  <c r="R10" i="17" s="1"/>
  <c r="R433" i="17" l="1"/>
  <c r="F84" i="47"/>
  <c r="H84" i="47" s="1"/>
  <c r="I84" i="47" s="1"/>
  <c r="R436" i="17"/>
  <c r="F85" i="47"/>
  <c r="H85" i="47" s="1"/>
  <c r="I85" i="47" s="1"/>
  <c r="H91" i="47"/>
  <c r="I91" i="47" s="1"/>
  <c r="F89" i="47"/>
  <c r="H81" i="47"/>
  <c r="I81" i="47" s="1"/>
  <c r="O17" i="48"/>
  <c r="P17" i="48" s="1"/>
  <c r="P131" i="17"/>
  <c r="R140" i="17"/>
  <c r="F125" i="48"/>
  <c r="G125" i="48" s="1"/>
  <c r="H50" i="47"/>
  <c r="I50" i="47" s="1"/>
  <c r="F134" i="48"/>
  <c r="F128" i="48"/>
  <c r="M20" i="48"/>
  <c r="R19" i="23"/>
  <c r="S40" i="23"/>
  <c r="R70" i="23"/>
  <c r="F28" i="47"/>
  <c r="H28" i="47" s="1"/>
  <c r="I28" i="47" s="1"/>
  <c r="R67" i="23"/>
  <c r="R63" i="23"/>
  <c r="R94" i="25"/>
  <c r="S94" i="25" s="1"/>
  <c r="P93" i="25"/>
  <c r="P78" i="23"/>
  <c r="U89" i="25"/>
  <c r="P219" i="19"/>
  <c r="R223" i="17"/>
  <c r="S223" i="17" s="1"/>
  <c r="P157" i="19"/>
  <c r="R157" i="19" s="1"/>
  <c r="P38" i="19"/>
  <c r="R38" i="19" s="1"/>
  <c r="P21" i="19"/>
  <c r="R21" i="19" s="1"/>
  <c r="R149" i="17"/>
  <c r="S149" i="17" s="1"/>
  <c r="O159" i="17"/>
  <c r="O156" i="17" s="1"/>
  <c r="P155" i="17" s="1"/>
  <c r="P236" i="17"/>
  <c r="S241" i="17"/>
  <c r="O73" i="17"/>
  <c r="P73" i="17" s="1"/>
  <c r="R73" i="17" s="1"/>
  <c r="S73" i="17" s="1"/>
  <c r="R65" i="25"/>
  <c r="S65" i="25" s="1"/>
  <c r="R64" i="25"/>
  <c r="S64" i="25" s="1"/>
  <c r="U17" i="25"/>
  <c r="R20" i="25"/>
  <c r="S20" i="25" s="1"/>
  <c r="R14" i="25"/>
  <c r="S14" i="25" s="1"/>
  <c r="R19" i="25"/>
  <c r="S19" i="25" s="1"/>
  <c r="U15" i="25"/>
  <c r="S89" i="19"/>
  <c r="S164" i="19"/>
  <c r="P231" i="19"/>
  <c r="R231" i="19" s="1"/>
  <c r="R232" i="19"/>
  <c r="S100" i="19"/>
  <c r="S161" i="19"/>
  <c r="S168" i="19"/>
  <c r="S114" i="19"/>
  <c r="S99" i="19"/>
  <c r="S172" i="19"/>
  <c r="S44" i="19"/>
  <c r="S113" i="19"/>
  <c r="S178" i="19"/>
  <c r="S33" i="19"/>
  <c r="S76" i="19"/>
  <c r="S226" i="19"/>
  <c r="S80" i="19"/>
  <c r="S157" i="19"/>
  <c r="S75" i="19"/>
  <c r="S38" i="19"/>
  <c r="P207" i="17"/>
  <c r="S195" i="17"/>
  <c r="S316" i="17"/>
  <c r="S54" i="17"/>
  <c r="S447" i="17"/>
  <c r="S26" i="17"/>
  <c r="S424" i="17"/>
  <c r="S433" i="17"/>
  <c r="S119" i="17"/>
  <c r="S89" i="17"/>
  <c r="S140" i="17"/>
  <c r="S163" i="17"/>
  <c r="S454" i="17"/>
  <c r="S88" i="17"/>
  <c r="S132" i="17"/>
  <c r="S32" i="17"/>
  <c r="S448" i="17"/>
  <c r="S224" i="17"/>
  <c r="S37" i="17"/>
  <c r="S226" i="17"/>
  <c r="S133" i="17"/>
  <c r="S48" i="17"/>
  <c r="S167" i="17"/>
  <c r="S208" i="17"/>
  <c r="S245" i="17"/>
  <c r="S437" i="17"/>
  <c r="S172" i="17"/>
  <c r="S10" i="17"/>
  <c r="S213" i="17"/>
  <c r="S80" i="17"/>
  <c r="S434" i="17"/>
  <c r="S19" i="17"/>
  <c r="S190" i="17"/>
  <c r="S42" i="17"/>
  <c r="S441" i="17"/>
  <c r="P243" i="17"/>
  <c r="R244" i="17"/>
  <c r="S436" i="17"/>
  <c r="S92" i="23"/>
  <c r="U92" i="23"/>
  <c r="S55" i="23"/>
  <c r="U55" i="23"/>
  <c r="S19" i="23"/>
  <c r="U19" i="23"/>
  <c r="U95" i="25"/>
  <c r="S74" i="23"/>
  <c r="U74" i="23"/>
  <c r="S71" i="23"/>
  <c r="U71" i="23"/>
  <c r="P85" i="25"/>
  <c r="U34" i="25"/>
  <c r="S70" i="23"/>
  <c r="U70" i="23"/>
  <c r="U99" i="25"/>
  <c r="S64" i="23"/>
  <c r="U64" i="23"/>
  <c r="U46" i="25"/>
  <c r="U76" i="25"/>
  <c r="S63" i="23"/>
  <c r="U63" i="23"/>
  <c r="S122" i="23"/>
  <c r="U122" i="23"/>
  <c r="S37" i="23"/>
  <c r="U37" i="23"/>
  <c r="P81" i="25"/>
  <c r="R81" i="25" s="1"/>
  <c r="S81" i="25" s="1"/>
  <c r="S15" i="23"/>
  <c r="U15" i="23"/>
  <c r="S67" i="23"/>
  <c r="U67" i="23"/>
  <c r="U37" i="25"/>
  <c r="P8" i="23"/>
  <c r="U40" i="25"/>
  <c r="P70" i="25"/>
  <c r="R70" i="25" s="1"/>
  <c r="S70" i="25" s="1"/>
  <c r="P69" i="25"/>
  <c r="R69" i="25" s="1"/>
  <c r="S69" i="25" s="1"/>
  <c r="S93" i="23"/>
  <c r="U93" i="23"/>
  <c r="P49" i="23"/>
  <c r="P50" i="23"/>
  <c r="R50" i="23" s="1"/>
  <c r="P63" i="25"/>
  <c r="V12" i="25" s="1"/>
  <c r="P49" i="25"/>
  <c r="R49" i="25" s="1"/>
  <c r="S49" i="25" s="1"/>
  <c r="P50" i="25"/>
  <c r="R50" i="25" s="1"/>
  <c r="S50" i="25" s="1"/>
  <c r="R93" i="25"/>
  <c r="S93" i="25" s="1"/>
  <c r="P9" i="25"/>
  <c r="P10" i="25"/>
  <c r="R10" i="25" s="1"/>
  <c r="S10" i="25" s="1"/>
  <c r="P56" i="25"/>
  <c r="R56" i="25" s="1"/>
  <c r="S56" i="25" s="1"/>
  <c r="P57" i="25"/>
  <c r="R57" i="25" s="1"/>
  <c r="S57" i="25" s="1"/>
  <c r="P98" i="25"/>
  <c r="R98" i="25" s="1"/>
  <c r="S98" i="25" s="1"/>
  <c r="P220" i="19"/>
  <c r="R220" i="19" s="1"/>
  <c r="P95" i="19"/>
  <c r="R95" i="19" s="1"/>
  <c r="P96" i="19"/>
  <c r="R96" i="19" s="1"/>
  <c r="P102" i="19"/>
  <c r="R102" i="19" s="1"/>
  <c r="P103" i="19"/>
  <c r="R103" i="19" s="1"/>
  <c r="P118" i="19"/>
  <c r="R118" i="19" s="1"/>
  <c r="P119" i="19"/>
  <c r="R119" i="19" s="1"/>
  <c r="P190" i="19"/>
  <c r="P191" i="19"/>
  <c r="R191" i="19" s="1"/>
  <c r="P180" i="17"/>
  <c r="R180" i="17" s="1"/>
  <c r="P181" i="17"/>
  <c r="R181" i="17" s="1"/>
  <c r="P429" i="17"/>
  <c r="P430" i="17"/>
  <c r="R430" i="17" s="1"/>
  <c r="P83" i="17"/>
  <c r="R83" i="17" s="1"/>
  <c r="P84" i="17"/>
  <c r="R84" i="17" s="1"/>
  <c r="P237" i="17"/>
  <c r="R237" i="17" s="1"/>
  <c r="R131" i="17"/>
  <c r="P231" i="17"/>
  <c r="R231" i="17" s="1"/>
  <c r="P232" i="17"/>
  <c r="R232" i="17" s="1"/>
  <c r="R100" i="23"/>
  <c r="R332" i="17"/>
  <c r="P80" i="25"/>
  <c r="R80" i="25" s="1"/>
  <c r="S80" i="25" s="1"/>
  <c r="V13" i="23"/>
  <c r="R297" i="17"/>
  <c r="G29" i="25"/>
  <c r="O29" i="25" s="1"/>
  <c r="O28" i="25"/>
  <c r="R79" i="23"/>
  <c r="R78" i="23"/>
  <c r="R47" i="17"/>
  <c r="P18" i="17"/>
  <c r="R18" i="17" s="1"/>
  <c r="R429" i="17" l="1"/>
  <c r="F83" i="47"/>
  <c r="R236" i="17"/>
  <c r="F70" i="47"/>
  <c r="H70" i="47" s="1"/>
  <c r="I70" i="47" s="1"/>
  <c r="R207" i="17"/>
  <c r="F88" i="47"/>
  <c r="H88" i="47" s="1"/>
  <c r="I88" i="47" s="1"/>
  <c r="H89" i="47"/>
  <c r="I89" i="47" s="1"/>
  <c r="R243" i="17"/>
  <c r="B100" i="48"/>
  <c r="G134" i="48"/>
  <c r="F10" i="47"/>
  <c r="H10" i="47" s="1"/>
  <c r="I10" i="47" s="1"/>
  <c r="B78" i="48"/>
  <c r="F78" i="48" s="1"/>
  <c r="G78" i="48" s="1"/>
  <c r="B20" i="48"/>
  <c r="B45" i="48"/>
  <c r="G128" i="48"/>
  <c r="O20" i="48"/>
  <c r="P20" i="48" s="1"/>
  <c r="V11" i="23"/>
  <c r="P156" i="17"/>
  <c r="R156" i="17" s="1"/>
  <c r="R155" i="17"/>
  <c r="S155" i="17" s="1"/>
  <c r="S207" i="17"/>
  <c r="U14" i="25"/>
  <c r="R85" i="25"/>
  <c r="S85" i="25" s="1"/>
  <c r="U20" i="25"/>
  <c r="R63" i="25"/>
  <c r="S63" i="25" s="1"/>
  <c r="U64" i="25"/>
  <c r="U19" i="25"/>
  <c r="U81" i="25"/>
  <c r="V26" i="25"/>
  <c r="R9" i="25"/>
  <c r="S9" i="25" s="1"/>
  <c r="U65" i="25"/>
  <c r="P230" i="19"/>
  <c r="R230" i="19" s="1"/>
  <c r="S230" i="19" s="1"/>
  <c r="S95" i="19"/>
  <c r="S232" i="19"/>
  <c r="S231" i="19"/>
  <c r="S220" i="19"/>
  <c r="S119" i="19"/>
  <c r="R155" i="19"/>
  <c r="R156" i="19"/>
  <c r="P189" i="19"/>
  <c r="R190" i="19"/>
  <c r="S191" i="19"/>
  <c r="S96" i="19"/>
  <c r="P218" i="19"/>
  <c r="R218" i="19" s="1"/>
  <c r="R219" i="19"/>
  <c r="S118" i="19"/>
  <c r="S103" i="19"/>
  <c r="S102" i="19"/>
  <c r="S21" i="19"/>
  <c r="S236" i="17"/>
  <c r="S243" i="17"/>
  <c r="S430" i="17"/>
  <c r="S18" i="17"/>
  <c r="S47" i="17"/>
  <c r="S232" i="17"/>
  <c r="S297" i="17"/>
  <c r="S231" i="17"/>
  <c r="S181" i="17"/>
  <c r="S84" i="17"/>
  <c r="S83" i="17"/>
  <c r="S131" i="17"/>
  <c r="S332" i="17"/>
  <c r="S429" i="17"/>
  <c r="S180" i="17"/>
  <c r="S237" i="17"/>
  <c r="P439" i="17"/>
  <c r="R440" i="17"/>
  <c r="S244" i="17"/>
  <c r="S78" i="23"/>
  <c r="U78" i="23"/>
  <c r="U94" i="25"/>
  <c r="S79" i="23"/>
  <c r="U79" i="23"/>
  <c r="S100" i="23"/>
  <c r="U100" i="23"/>
  <c r="U57" i="25"/>
  <c r="U50" i="25"/>
  <c r="U70" i="25"/>
  <c r="U10" i="25"/>
  <c r="S50" i="23"/>
  <c r="U50" i="23"/>
  <c r="P250" i="17"/>
  <c r="P8" i="25"/>
  <c r="P68" i="25"/>
  <c r="R68" i="25" s="1"/>
  <c r="S68" i="25" s="1"/>
  <c r="V16" i="25"/>
  <c r="P97" i="25"/>
  <c r="R97" i="25" s="1"/>
  <c r="S97" i="25" s="1"/>
  <c r="U80" i="25"/>
  <c r="O24" i="25"/>
  <c r="P24" i="25" s="1"/>
  <c r="R24" i="25" s="1"/>
  <c r="S24" i="25" s="1"/>
  <c r="H83" i="47" l="1"/>
  <c r="I83" i="47" s="1"/>
  <c r="F78" i="47"/>
  <c r="H78" i="47" s="1"/>
  <c r="I78" i="47" s="1"/>
  <c r="B108" i="48"/>
  <c r="F108" i="48" s="1"/>
  <c r="G108" i="48" s="1"/>
  <c r="F100" i="48"/>
  <c r="R439" i="17"/>
  <c r="B116" i="48"/>
  <c r="F20" i="48"/>
  <c r="F45" i="48"/>
  <c r="S156" i="17"/>
  <c r="U63" i="25"/>
  <c r="V10" i="25"/>
  <c r="R8" i="25"/>
  <c r="S8" i="25" s="1"/>
  <c r="U85" i="25"/>
  <c r="S190" i="19"/>
  <c r="R189" i="19"/>
  <c r="P188" i="19"/>
  <c r="R188" i="19" s="1"/>
  <c r="S218" i="19"/>
  <c r="S155" i="19"/>
  <c r="S156" i="19"/>
  <c r="S219" i="19"/>
  <c r="R250" i="17"/>
  <c r="S440" i="17"/>
  <c r="S439" i="17"/>
  <c r="U24" i="25"/>
  <c r="U98" i="25"/>
  <c r="V17" i="25"/>
  <c r="V14" i="25" s="1"/>
  <c r="P92" i="25"/>
  <c r="R92" i="25" s="1"/>
  <c r="S92" i="25" s="1"/>
  <c r="P303" i="15"/>
  <c r="R303" i="15" s="1"/>
  <c r="P301" i="15"/>
  <c r="R301" i="15" s="1"/>
  <c r="P297" i="15"/>
  <c r="R297" i="15" s="1"/>
  <c r="P284" i="15"/>
  <c r="R284" i="15" s="1"/>
  <c r="P281" i="15"/>
  <c r="R281" i="15" s="1"/>
  <c r="P270" i="15"/>
  <c r="R270" i="15" s="1"/>
  <c r="O264" i="15"/>
  <c r="P110" i="15"/>
  <c r="R110" i="15" s="1"/>
  <c r="P93" i="15"/>
  <c r="R93" i="15" s="1"/>
  <c r="P65" i="15"/>
  <c r="R65" i="15" s="1"/>
  <c r="P42" i="15"/>
  <c r="R42" i="15" s="1"/>
  <c r="P40" i="15"/>
  <c r="R40" i="15" s="1"/>
  <c r="P25" i="15"/>
  <c r="R25" i="15" s="1"/>
  <c r="P23" i="15"/>
  <c r="R23" i="15" s="1"/>
  <c r="N17" i="19"/>
  <c r="O10" i="19"/>
  <c r="P10" i="19" s="1"/>
  <c r="R10" i="19" s="1"/>
  <c r="S10" i="19" s="1"/>
  <c r="G100" i="48" l="1"/>
  <c r="B115" i="48"/>
  <c r="F116" i="48"/>
  <c r="G45" i="48"/>
  <c r="G20" i="48"/>
  <c r="I23" i="32"/>
  <c r="M23" i="32" s="1"/>
  <c r="N23" i="32" s="1"/>
  <c r="S188" i="19"/>
  <c r="S189" i="19"/>
  <c r="S250" i="17"/>
  <c r="S297" i="15"/>
  <c r="S93" i="15"/>
  <c r="S301" i="15"/>
  <c r="S40" i="15"/>
  <c r="S110" i="15"/>
  <c r="S303" i="15"/>
  <c r="S23" i="15"/>
  <c r="S25" i="15"/>
  <c r="S42" i="15"/>
  <c r="S270" i="15"/>
  <c r="S65" i="15"/>
  <c r="S281" i="15"/>
  <c r="S284" i="15"/>
  <c r="U97" i="25"/>
  <c r="P291" i="15"/>
  <c r="R291" i="15" s="1"/>
  <c r="P292" i="15"/>
  <c r="R292" i="15" s="1"/>
  <c r="P68" i="15"/>
  <c r="R68" i="15" s="1"/>
  <c r="P72" i="15"/>
  <c r="R72" i="15" s="1"/>
  <c r="P300" i="15"/>
  <c r="R300" i="15" s="1"/>
  <c r="R280" i="15"/>
  <c r="P267" i="15"/>
  <c r="R267" i="15" s="1"/>
  <c r="P276" i="15"/>
  <c r="R276" i="15" s="1"/>
  <c r="P287" i="15"/>
  <c r="R287" i="15" s="1"/>
  <c r="P253" i="15"/>
  <c r="R253" i="15" s="1"/>
  <c r="P76" i="15"/>
  <c r="R76" i="15" s="1"/>
  <c r="O261" i="15"/>
  <c r="P261" i="15" s="1"/>
  <c r="R261" i="15" s="1"/>
  <c r="P219" i="15"/>
  <c r="R219" i="15" s="1"/>
  <c r="P234" i="15"/>
  <c r="R234" i="15" s="1"/>
  <c r="P226" i="15"/>
  <c r="R226" i="15" s="1"/>
  <c r="P80" i="15"/>
  <c r="R80" i="15" s="1"/>
  <c r="F115" i="48" l="1"/>
  <c r="G115" i="48" s="1"/>
  <c r="G116" i="48"/>
  <c r="S300" i="15"/>
  <c r="S226" i="15"/>
  <c r="S287" i="15"/>
  <c r="S72" i="15"/>
  <c r="S80" i="15"/>
  <c r="S276" i="15"/>
  <c r="P9" i="15"/>
  <c r="P8" i="15" s="1"/>
  <c r="B16" i="48" s="1"/>
  <c r="P10" i="15"/>
  <c r="R10" i="15" s="1"/>
  <c r="S292" i="15"/>
  <c r="S234" i="15"/>
  <c r="S291" i="15"/>
  <c r="S253" i="15"/>
  <c r="S261" i="15"/>
  <c r="S68" i="15"/>
  <c r="S267" i="15"/>
  <c r="S219" i="15"/>
  <c r="S76" i="15"/>
  <c r="S280" i="15"/>
  <c r="W15" i="38"/>
  <c r="P67" i="15"/>
  <c r="R67" i="15" s="1"/>
  <c r="P272" i="15"/>
  <c r="R272" i="15" s="1"/>
  <c r="P273" i="15"/>
  <c r="R273" i="15" s="1"/>
  <c r="P50" i="15"/>
  <c r="R50" i="15" s="1"/>
  <c r="P51" i="15"/>
  <c r="R51" i="15" s="1"/>
  <c r="P309" i="15"/>
  <c r="P310" i="15"/>
  <c r="R310" i="15" s="1"/>
  <c r="P31" i="15"/>
  <c r="R31" i="15" s="1"/>
  <c r="P32" i="15"/>
  <c r="R32" i="15" s="1"/>
  <c r="P44" i="15"/>
  <c r="R44" i="15" s="1"/>
  <c r="P45" i="15"/>
  <c r="R45" i="15" s="1"/>
  <c r="P22" i="15"/>
  <c r="P27" i="15"/>
  <c r="R27" i="15" s="1"/>
  <c r="P36" i="15"/>
  <c r="R36" i="15" s="1"/>
  <c r="P37" i="15"/>
  <c r="R37" i="15" s="1"/>
  <c r="P294" i="15"/>
  <c r="P295" i="15"/>
  <c r="R295" i="15" s="1"/>
  <c r="P71" i="15"/>
  <c r="R71" i="15" s="1"/>
  <c r="P260" i="15"/>
  <c r="R260" i="15" s="1"/>
  <c r="F16" i="48" l="1"/>
  <c r="G16" i="48" s="1"/>
  <c r="R294" i="15"/>
  <c r="R22" i="15"/>
  <c r="S22" i="15" s="1"/>
  <c r="S260" i="15"/>
  <c r="S272" i="15"/>
  <c r="S45" i="15"/>
  <c r="S32" i="15"/>
  <c r="S67" i="15"/>
  <c r="S10" i="15"/>
  <c r="S44" i="15"/>
  <c r="S294" i="15"/>
  <c r="S31" i="15"/>
  <c r="S37" i="15"/>
  <c r="S310" i="15"/>
  <c r="R9" i="15"/>
  <c r="S71" i="15"/>
  <c r="S295" i="15"/>
  <c r="S36" i="15"/>
  <c r="P308" i="15"/>
  <c r="B99" i="48" s="1"/>
  <c r="F99" i="48" s="1"/>
  <c r="G99" i="48" s="1"/>
  <c r="R309" i="15"/>
  <c r="S273" i="15"/>
  <c r="S27" i="15"/>
  <c r="S51" i="15"/>
  <c r="S50" i="15"/>
  <c r="O26" i="22"/>
  <c r="P25" i="22" s="1"/>
  <c r="O11" i="22"/>
  <c r="O22" i="20"/>
  <c r="O14" i="20"/>
  <c r="O11" i="20"/>
  <c r="O10" i="20" s="1"/>
  <c r="P44" i="18"/>
  <c r="R44" i="18" s="1"/>
  <c r="S44" i="18" s="1"/>
  <c r="O17" i="18"/>
  <c r="O10" i="18"/>
  <c r="P10" i="18" s="1"/>
  <c r="R10" i="18" s="1"/>
  <c r="S10" i="18" s="1"/>
  <c r="O80" i="16"/>
  <c r="O76" i="16"/>
  <c r="O75" i="16" s="1"/>
  <c r="O71" i="16"/>
  <c r="O70" i="16" s="1"/>
  <c r="P70" i="16" s="1"/>
  <c r="R70" i="16" s="1"/>
  <c r="S70" i="16" s="1"/>
  <c r="O69" i="16"/>
  <c r="O68" i="16"/>
  <c r="O67" i="16"/>
  <c r="O63" i="16"/>
  <c r="R45" i="16"/>
  <c r="S45" i="16" s="1"/>
  <c r="R308" i="15" l="1"/>
  <c r="O79" i="16"/>
  <c r="P78" i="16" s="1"/>
  <c r="P77" i="16" s="1"/>
  <c r="B18" i="29"/>
  <c r="P24" i="22"/>
  <c r="R24" i="22" s="1"/>
  <c r="S24" i="22" s="1"/>
  <c r="R25" i="22"/>
  <c r="S25" i="22" s="1"/>
  <c r="P79" i="16"/>
  <c r="R79" i="16" s="1"/>
  <c r="S79" i="16" s="1"/>
  <c r="S309" i="15"/>
  <c r="S308" i="15"/>
  <c r="R8" i="15"/>
  <c r="S8" i="15" s="1"/>
  <c r="S9" i="15"/>
  <c r="R96" i="15"/>
  <c r="R108" i="15"/>
  <c r="R78" i="16"/>
  <c r="S78" i="16" s="1"/>
  <c r="F99" i="29"/>
  <c r="G99" i="29" s="1"/>
  <c r="P106" i="16"/>
  <c r="R106" i="16" s="1"/>
  <c r="S106" i="16" s="1"/>
  <c r="R107" i="16"/>
  <c r="S107" i="16" s="1"/>
  <c r="O10" i="16"/>
  <c r="O62" i="16"/>
  <c r="P62" i="16" s="1"/>
  <c r="R62" i="16" s="1"/>
  <c r="S62" i="16" s="1"/>
  <c r="R77" i="16"/>
  <c r="S77" i="16" s="1"/>
  <c r="O66" i="16"/>
  <c r="P23" i="22"/>
  <c r="R23" i="22" l="1"/>
  <c r="S23" i="22" s="1"/>
  <c r="B98" i="29"/>
  <c r="P105" i="16"/>
  <c r="B95" i="29" s="1"/>
  <c r="S96" i="15"/>
  <c r="S108" i="15"/>
  <c r="P65" i="16"/>
  <c r="P66" i="16"/>
  <c r="R66" i="16" s="1"/>
  <c r="S66" i="16" s="1"/>
  <c r="P10" i="16"/>
  <c r="R10" i="16" s="1"/>
  <c r="S10" i="16" s="1"/>
  <c r="P22" i="22"/>
  <c r="R22" i="22" s="1"/>
  <c r="S22" i="22" s="1"/>
  <c r="F98" i="29" l="1"/>
  <c r="G98" i="29" s="1"/>
  <c r="F95" i="29"/>
  <c r="R105" i="16"/>
  <c r="S105" i="16" s="1"/>
  <c r="P104" i="16"/>
  <c r="P103" i="16" s="1"/>
  <c r="P64" i="16"/>
  <c r="R64" i="16" s="1"/>
  <c r="S64" i="16" s="1"/>
  <c r="R65" i="16"/>
  <c r="S65" i="16" s="1"/>
  <c r="P98" i="13"/>
  <c r="R98" i="13" s="1"/>
  <c r="S98" i="13" s="1"/>
  <c r="P77" i="13"/>
  <c r="R77" i="13" s="1"/>
  <c r="S77" i="13" s="1"/>
  <c r="O61" i="13"/>
  <c r="O60" i="13" s="1"/>
  <c r="P60" i="13" s="1"/>
  <c r="R60" i="13" s="1"/>
  <c r="S60" i="13" s="1"/>
  <c r="O58" i="13"/>
  <c r="O57" i="13" s="1"/>
  <c r="P50" i="13"/>
  <c r="R50" i="13" s="1"/>
  <c r="S50" i="13" s="1"/>
  <c r="P47" i="13"/>
  <c r="R47" i="13" s="1"/>
  <c r="S47" i="13" s="1"/>
  <c r="P40" i="13"/>
  <c r="R40" i="13" s="1"/>
  <c r="S40" i="13" s="1"/>
  <c r="P37" i="13"/>
  <c r="R37" i="13" s="1"/>
  <c r="S37" i="13" s="1"/>
  <c r="P35" i="13"/>
  <c r="R35" i="13" s="1"/>
  <c r="S35" i="13" s="1"/>
  <c r="P27" i="13"/>
  <c r="R27" i="13" s="1"/>
  <c r="S27" i="13" s="1"/>
  <c r="P62" i="11"/>
  <c r="R62" i="11" s="1"/>
  <c r="S62" i="11" s="1"/>
  <c r="O204" i="11"/>
  <c r="O203" i="11" s="1"/>
  <c r="O202" i="11"/>
  <c r="O201" i="11" s="1"/>
  <c r="B122" i="48" s="1"/>
  <c r="F122" i="48" s="1"/>
  <c r="G122" i="48" s="1"/>
  <c r="P193" i="11"/>
  <c r="R193" i="11" s="1"/>
  <c r="P178" i="11"/>
  <c r="R178" i="11" s="1"/>
  <c r="P172" i="11"/>
  <c r="R172" i="11" s="1"/>
  <c r="S172" i="11" s="1"/>
  <c r="O165" i="11"/>
  <c r="O163" i="11"/>
  <c r="O159" i="11"/>
  <c r="O158" i="11" s="1"/>
  <c r="O157" i="11"/>
  <c r="O154" i="11"/>
  <c r="O153" i="11" s="1"/>
  <c r="O149" i="11"/>
  <c r="P124" i="11"/>
  <c r="R124" i="11" s="1"/>
  <c r="P116" i="11"/>
  <c r="R116" i="11" s="1"/>
  <c r="P72" i="11"/>
  <c r="R72" i="11" s="1"/>
  <c r="O60" i="11"/>
  <c r="O59" i="11" s="1"/>
  <c r="P59" i="11" s="1"/>
  <c r="R59" i="11" s="1"/>
  <c r="O58" i="11"/>
  <c r="O57" i="11" s="1"/>
  <c r="P57" i="11" s="1"/>
  <c r="R57" i="11" s="1"/>
  <c r="O56" i="11"/>
  <c r="O55" i="11" s="1"/>
  <c r="P55" i="11" s="1"/>
  <c r="R55" i="11" s="1"/>
  <c r="O53" i="11"/>
  <c r="O52" i="11" s="1"/>
  <c r="P52" i="11" s="1"/>
  <c r="R52" i="11" s="1"/>
  <c r="P49" i="11"/>
  <c r="R49" i="11" s="1"/>
  <c r="P47" i="11"/>
  <c r="R47" i="11" s="1"/>
  <c r="P45" i="11"/>
  <c r="R45" i="11" s="1"/>
  <c r="P43" i="11"/>
  <c r="R43" i="11" s="1"/>
  <c r="P16" i="11"/>
  <c r="R16" i="11" s="1"/>
  <c r="P12" i="11"/>
  <c r="R12" i="11" s="1"/>
  <c r="O13" i="9"/>
  <c r="O12" i="9" s="1"/>
  <c r="P322" i="9"/>
  <c r="R322" i="9" s="1"/>
  <c r="R316" i="9"/>
  <c r="P52" i="9"/>
  <c r="R52" i="9" s="1"/>
  <c r="P46" i="9"/>
  <c r="R46" i="9" s="1"/>
  <c r="P35" i="9"/>
  <c r="R35" i="9" s="1"/>
  <c r="O23" i="9"/>
  <c r="O22" i="9"/>
  <c r="O17" i="9"/>
  <c r="O16" i="9" s="1"/>
  <c r="P16" i="9" s="1"/>
  <c r="R16" i="9" s="1"/>
  <c r="O15" i="9"/>
  <c r="O14" i="9" s="1"/>
  <c r="P14" i="9" s="1"/>
  <c r="R14" i="9" s="1"/>
  <c r="O11" i="9"/>
  <c r="O10" i="9" s="1"/>
  <c r="O195" i="7"/>
  <c r="O194" i="7" s="1"/>
  <c r="P194" i="7" s="1"/>
  <c r="R194" i="7" s="1"/>
  <c r="S194" i="7" s="1"/>
  <c r="P74" i="7"/>
  <c r="R74" i="7" s="1"/>
  <c r="S74" i="7" s="1"/>
  <c r="O70" i="7"/>
  <c r="O67" i="7"/>
  <c r="O66" i="7" s="1"/>
  <c r="P66" i="7" s="1"/>
  <c r="R66" i="7" s="1"/>
  <c r="S66" i="7" s="1"/>
  <c r="O65" i="7"/>
  <c r="O64" i="7" s="1"/>
  <c r="P64" i="7" s="1"/>
  <c r="R64" i="7" s="1"/>
  <c r="S64" i="7" s="1"/>
  <c r="P61" i="7"/>
  <c r="R61" i="7" s="1"/>
  <c r="S61" i="7" s="1"/>
  <c r="P59" i="7"/>
  <c r="R59" i="7" s="1"/>
  <c r="S59" i="7" s="1"/>
  <c r="P52" i="7"/>
  <c r="R52" i="7" s="1"/>
  <c r="S52" i="7" s="1"/>
  <c r="P10" i="7"/>
  <c r="R10" i="7" s="1"/>
  <c r="S10" i="7" s="1"/>
  <c r="O347" i="5"/>
  <c r="O345" i="5"/>
  <c r="O344" i="5" s="1"/>
  <c r="O300" i="5"/>
  <c r="O298" i="5"/>
  <c r="O297" i="5" s="1"/>
  <c r="R277" i="5"/>
  <c r="S277" i="5" s="1"/>
  <c r="O271" i="5"/>
  <c r="O270" i="5" s="1"/>
  <c r="P270" i="5" s="1"/>
  <c r="R270" i="5" s="1"/>
  <c r="S270" i="5" s="1"/>
  <c r="O267" i="5"/>
  <c r="O261" i="5"/>
  <c r="O255" i="5"/>
  <c r="O254" i="5" s="1"/>
  <c r="O250" i="5"/>
  <c r="O249" i="5" s="1"/>
  <c r="P249" i="5" s="1"/>
  <c r="R249" i="5" s="1"/>
  <c r="S249" i="5" s="1"/>
  <c r="O248" i="5"/>
  <c r="O247" i="5" s="1"/>
  <c r="P100" i="5"/>
  <c r="R100" i="5" s="1"/>
  <c r="S100" i="5" s="1"/>
  <c r="P93" i="5"/>
  <c r="R93" i="5" s="1"/>
  <c r="S93" i="5" s="1"/>
  <c r="O64" i="5"/>
  <c r="O63" i="5" s="1"/>
  <c r="P63" i="5" s="1"/>
  <c r="R63" i="5" s="1"/>
  <c r="S63" i="5" s="1"/>
  <c r="P60" i="5"/>
  <c r="R60" i="5" s="1"/>
  <c r="S60" i="5" s="1"/>
  <c r="P44" i="5"/>
  <c r="R44" i="5" s="1"/>
  <c r="S44" i="5" s="1"/>
  <c r="P42" i="5"/>
  <c r="R42" i="5" s="1"/>
  <c r="S42" i="5" s="1"/>
  <c r="P31" i="5"/>
  <c r="R31" i="5" s="1"/>
  <c r="S31" i="5" s="1"/>
  <c r="P23" i="5"/>
  <c r="R23" i="5" s="1"/>
  <c r="S23" i="5" s="1"/>
  <c r="P21" i="5"/>
  <c r="R21" i="5" s="1"/>
  <c r="S21" i="5" s="1"/>
  <c r="P18" i="5"/>
  <c r="R18" i="5" s="1"/>
  <c r="S18" i="5" s="1"/>
  <c r="P16" i="5"/>
  <c r="R16" i="5" s="1"/>
  <c r="S16" i="5" s="1"/>
  <c r="P14" i="5"/>
  <c r="R14" i="5" s="1"/>
  <c r="S14" i="5" s="1"/>
  <c r="P12" i="5"/>
  <c r="R12" i="5" s="1"/>
  <c r="S12" i="5" s="1"/>
  <c r="P10" i="5"/>
  <c r="R10" i="5" s="1"/>
  <c r="S10" i="5" s="1"/>
  <c r="O21" i="12"/>
  <c r="O16" i="12"/>
  <c r="O15" i="12" s="1"/>
  <c r="O53" i="10"/>
  <c r="O52" i="10" s="1"/>
  <c r="O46" i="10"/>
  <c r="O45" i="10" s="1"/>
  <c r="O36" i="10"/>
  <c r="O35" i="10" s="1"/>
  <c r="O30" i="10"/>
  <c r="P30" i="10" s="1"/>
  <c r="R30" i="10" s="1"/>
  <c r="S30" i="10" s="1"/>
  <c r="P25" i="10"/>
  <c r="R25" i="10" s="1"/>
  <c r="S25" i="10" s="1"/>
  <c r="O27" i="6"/>
  <c r="O11" i="6"/>
  <c r="O10" i="6" s="1"/>
  <c r="P10" i="6" s="1"/>
  <c r="R10" i="6" s="1"/>
  <c r="S10" i="6" s="1"/>
  <c r="O52" i="8"/>
  <c r="O46" i="8"/>
  <c r="O45" i="8" s="1"/>
  <c r="P45" i="8" s="1"/>
  <c r="O28" i="8"/>
  <c r="O27" i="8" s="1"/>
  <c r="O72" i="4"/>
  <c r="O71" i="4" s="1"/>
  <c r="O58" i="4"/>
  <c r="O57" i="4" s="1"/>
  <c r="O63" i="4"/>
  <c r="O62" i="4" s="1"/>
  <c r="O60" i="4"/>
  <c r="O66" i="4"/>
  <c r="O11" i="2"/>
  <c r="O10" i="2" s="1"/>
  <c r="P203" i="11" l="1"/>
  <c r="R203" i="11" s="1"/>
  <c r="B133" i="48"/>
  <c r="F133" i="48" s="1"/>
  <c r="G133" i="48" s="1"/>
  <c r="B119" i="48"/>
  <c r="D119" i="48"/>
  <c r="O20" i="12"/>
  <c r="D15" i="29"/>
  <c r="O26" i="6"/>
  <c r="P26" i="6" s="1"/>
  <c r="R26" i="6" s="1"/>
  <c r="S26" i="6" s="1"/>
  <c r="R104" i="16"/>
  <c r="S104" i="16" s="1"/>
  <c r="G95" i="29"/>
  <c r="R103" i="16"/>
  <c r="S103" i="16" s="1"/>
  <c r="P158" i="11"/>
  <c r="R158" i="11" s="1"/>
  <c r="O162" i="11"/>
  <c r="P162" i="11" s="1"/>
  <c r="R162" i="11" s="1"/>
  <c r="O164" i="11"/>
  <c r="P164" i="11" s="1"/>
  <c r="R164" i="11" s="1"/>
  <c r="O156" i="11"/>
  <c r="P155" i="11" s="1"/>
  <c r="R155" i="11" s="1"/>
  <c r="P201" i="11"/>
  <c r="R201" i="11" s="1"/>
  <c r="S201" i="11" s="1"/>
  <c r="P200" i="11"/>
  <c r="R200" i="11" s="1"/>
  <c r="P12" i="9"/>
  <c r="R12" i="9" s="1"/>
  <c r="S12" i="9" s="1"/>
  <c r="P297" i="5"/>
  <c r="R297" i="5" s="1"/>
  <c r="S297" i="5" s="1"/>
  <c r="O266" i="5"/>
  <c r="P266" i="5" s="1"/>
  <c r="R266" i="5" s="1"/>
  <c r="S266" i="5" s="1"/>
  <c r="P344" i="5"/>
  <c r="R344" i="5" s="1"/>
  <c r="S344" i="5" s="1"/>
  <c r="P10" i="9"/>
  <c r="R10" i="9" s="1"/>
  <c r="S10" i="9" s="1"/>
  <c r="U35" i="13"/>
  <c r="U37" i="13"/>
  <c r="U60" i="13"/>
  <c r="U40" i="13"/>
  <c r="U77" i="13"/>
  <c r="U98" i="13"/>
  <c r="U47" i="13"/>
  <c r="U50" i="13"/>
  <c r="U27" i="13"/>
  <c r="P32" i="13"/>
  <c r="R32" i="13" s="1"/>
  <c r="S32" i="13" s="1"/>
  <c r="P29" i="13"/>
  <c r="R29" i="13" s="1"/>
  <c r="S29" i="13" s="1"/>
  <c r="P149" i="11"/>
  <c r="R149" i="11" s="1"/>
  <c r="S149" i="11" s="1"/>
  <c r="P98" i="11"/>
  <c r="R98" i="11" s="1"/>
  <c r="S98" i="11" s="1"/>
  <c r="P112" i="11"/>
  <c r="R112" i="11" s="1"/>
  <c r="S112" i="11" s="1"/>
  <c r="S45" i="11"/>
  <c r="S203" i="11"/>
  <c r="S47" i="11"/>
  <c r="S49" i="11"/>
  <c r="S124" i="11"/>
  <c r="S52" i="11"/>
  <c r="P177" i="11"/>
  <c r="R177" i="11" s="1"/>
  <c r="S43" i="11"/>
  <c r="S55" i="11"/>
  <c r="S72" i="11"/>
  <c r="S12" i="11"/>
  <c r="S57" i="11"/>
  <c r="S178" i="11"/>
  <c r="S193" i="11"/>
  <c r="S16" i="11"/>
  <c r="S59" i="11"/>
  <c r="S116" i="11"/>
  <c r="S46" i="9"/>
  <c r="S316" i="9"/>
  <c r="S322" i="9"/>
  <c r="S14" i="9"/>
  <c r="S52" i="9"/>
  <c r="S35" i="9"/>
  <c r="S16" i="9"/>
  <c r="V66" i="7"/>
  <c r="U66" i="7"/>
  <c r="V74" i="7"/>
  <c r="U74" i="7"/>
  <c r="V52" i="7"/>
  <c r="U52" i="7"/>
  <c r="V194" i="7"/>
  <c r="U194" i="7"/>
  <c r="V61" i="7"/>
  <c r="U61" i="7"/>
  <c r="V64" i="7"/>
  <c r="U64" i="7"/>
  <c r="P20" i="12"/>
  <c r="R20" i="12" s="1"/>
  <c r="S20" i="12" s="1"/>
  <c r="P19" i="12"/>
  <c r="R19" i="12" s="1"/>
  <c r="S19" i="12" s="1"/>
  <c r="P190" i="5"/>
  <c r="P15" i="13"/>
  <c r="R15" i="13" s="1"/>
  <c r="S15" i="13" s="1"/>
  <c r="P56" i="13"/>
  <c r="R56" i="13" s="1"/>
  <c r="S56" i="13" s="1"/>
  <c r="P57" i="13"/>
  <c r="R57" i="13" s="1"/>
  <c r="S57" i="13" s="1"/>
  <c r="P180" i="11"/>
  <c r="R180" i="11" s="1"/>
  <c r="P10" i="11"/>
  <c r="R10" i="11" s="1"/>
  <c r="P127" i="11"/>
  <c r="R127" i="11" s="1"/>
  <c r="P55" i="7"/>
  <c r="P56" i="7"/>
  <c r="R56" i="7" s="1"/>
  <c r="S56" i="7" s="1"/>
  <c r="P48" i="7"/>
  <c r="R48" i="7" s="1"/>
  <c r="S48" i="7" s="1"/>
  <c r="P49" i="7"/>
  <c r="R49" i="7" s="1"/>
  <c r="S49" i="7" s="1"/>
  <c r="O69" i="7"/>
  <c r="P69" i="7" s="1"/>
  <c r="R69" i="7" s="1"/>
  <c r="S69" i="7" s="1"/>
  <c r="P9" i="7"/>
  <c r="P247" i="5"/>
  <c r="R247" i="5" s="1"/>
  <c r="S247" i="5" s="1"/>
  <c r="P246" i="5"/>
  <c r="O242" i="5"/>
  <c r="P242" i="5" s="1"/>
  <c r="R242" i="5" s="1"/>
  <c r="S242" i="5" s="1"/>
  <c r="P51" i="10"/>
  <c r="P52" i="10"/>
  <c r="R52" i="10" s="1"/>
  <c r="S52" i="10" s="1"/>
  <c r="V56" i="4"/>
  <c r="V60" i="4" s="1"/>
  <c r="P66" i="4"/>
  <c r="R66" i="4" s="1"/>
  <c r="S66" i="4" s="1"/>
  <c r="P44" i="10"/>
  <c r="P45" i="10"/>
  <c r="R45" i="10" s="1"/>
  <c r="S45" i="10" s="1"/>
  <c r="P201" i="5"/>
  <c r="R201" i="5" s="1"/>
  <c r="S201" i="5" s="1"/>
  <c r="O10" i="8"/>
  <c r="P9" i="8" s="1"/>
  <c r="P215" i="9"/>
  <c r="R215" i="9" s="1"/>
  <c r="P243" i="9"/>
  <c r="R243" i="9" s="1"/>
  <c r="P311" i="9"/>
  <c r="F77" i="47" s="1"/>
  <c r="H77" i="47" s="1"/>
  <c r="I77" i="47" s="1"/>
  <c r="P171" i="9"/>
  <c r="R171" i="9" s="1"/>
  <c r="P178" i="9"/>
  <c r="R178" i="9" s="1"/>
  <c r="P191" i="9"/>
  <c r="R191" i="9" s="1"/>
  <c r="P204" i="9"/>
  <c r="R204" i="9" s="1"/>
  <c r="P209" i="9"/>
  <c r="R209" i="9" s="1"/>
  <c r="O21" i="9"/>
  <c r="P21" i="9" s="1"/>
  <c r="R21" i="9" s="1"/>
  <c r="P168" i="9"/>
  <c r="R168" i="9" s="1"/>
  <c r="P132" i="9"/>
  <c r="R132" i="9" s="1"/>
  <c r="P159" i="9"/>
  <c r="R159" i="9" s="1"/>
  <c r="P185" i="9"/>
  <c r="R185" i="9" s="1"/>
  <c r="P200" i="9"/>
  <c r="R200" i="9" s="1"/>
  <c r="P162" i="9"/>
  <c r="R162" i="9" s="1"/>
  <c r="P222" i="9"/>
  <c r="R222" i="9" s="1"/>
  <c r="P226" i="9"/>
  <c r="R226" i="9" s="1"/>
  <c r="P235" i="9"/>
  <c r="R235" i="9" s="1"/>
  <c r="O51" i="8"/>
  <c r="P51" i="8" s="1"/>
  <c r="P188" i="11"/>
  <c r="R188" i="11" s="1"/>
  <c r="P205" i="5"/>
  <c r="R205" i="5" s="1"/>
  <c r="S205" i="5" s="1"/>
  <c r="P212" i="5"/>
  <c r="R212" i="5" s="1"/>
  <c r="S212" i="5" s="1"/>
  <c r="P162" i="5"/>
  <c r="R162" i="5" s="1"/>
  <c r="S162" i="5" s="1"/>
  <c r="P171" i="5"/>
  <c r="R171" i="5" s="1"/>
  <c r="S171" i="5" s="1"/>
  <c r="P235" i="5"/>
  <c r="R235" i="5" s="1"/>
  <c r="S235" i="5" s="1"/>
  <c r="O290" i="5"/>
  <c r="P290" i="5" s="1"/>
  <c r="R290" i="5" s="1"/>
  <c r="S290" i="5" s="1"/>
  <c r="P153" i="5"/>
  <c r="R153" i="5" s="1"/>
  <c r="S153" i="5" s="1"/>
  <c r="P179" i="5"/>
  <c r="R179" i="5" s="1"/>
  <c r="S179" i="5" s="1"/>
  <c r="P159" i="5"/>
  <c r="R159" i="5" s="1"/>
  <c r="S159" i="5" s="1"/>
  <c r="P182" i="5"/>
  <c r="R182" i="5" s="1"/>
  <c r="S182" i="5" s="1"/>
  <c r="P145" i="5"/>
  <c r="R145" i="5" s="1"/>
  <c r="S145" i="5" s="1"/>
  <c r="P166" i="5"/>
  <c r="R166" i="5" s="1"/>
  <c r="S166" i="5" s="1"/>
  <c r="P176" i="5"/>
  <c r="R176" i="5" s="1"/>
  <c r="S176" i="5" s="1"/>
  <c r="O299" i="5"/>
  <c r="P299" i="5" s="1"/>
  <c r="R299" i="5" s="1"/>
  <c r="S299" i="5" s="1"/>
  <c r="P148" i="5"/>
  <c r="R148" i="5" s="1"/>
  <c r="S148" i="5" s="1"/>
  <c r="P185" i="5"/>
  <c r="R185" i="5" s="1"/>
  <c r="S185" i="5" s="1"/>
  <c r="O22" i="8"/>
  <c r="P153" i="11"/>
  <c r="R153" i="11" s="1"/>
  <c r="P152" i="11"/>
  <c r="R115" i="11"/>
  <c r="P58" i="7"/>
  <c r="R58" i="7" s="1"/>
  <c r="S58" i="7" s="1"/>
  <c r="O286" i="5"/>
  <c r="P286" i="5" s="1"/>
  <c r="R286" i="5" s="1"/>
  <c r="S286" i="5" s="1"/>
  <c r="P91" i="9"/>
  <c r="P312" i="9"/>
  <c r="R312" i="9" s="1"/>
  <c r="P320" i="9"/>
  <c r="R320" i="9" s="1"/>
  <c r="P302" i="9"/>
  <c r="P301" i="9" s="1"/>
  <c r="P303" i="9"/>
  <c r="R303" i="9" s="1"/>
  <c r="P8" i="5"/>
  <c r="B11" i="48" s="1"/>
  <c r="P260" i="5"/>
  <c r="F66" i="47" s="1"/>
  <c r="H66" i="47" s="1"/>
  <c r="I66" i="47" s="1"/>
  <c r="P261" i="5"/>
  <c r="R261" i="5" s="1"/>
  <c r="S261" i="5" s="1"/>
  <c r="P253" i="5"/>
  <c r="P254" i="5"/>
  <c r="R254" i="5" s="1"/>
  <c r="S254" i="5" s="1"/>
  <c r="P34" i="13"/>
  <c r="R34" i="13" s="1"/>
  <c r="S34" i="13" s="1"/>
  <c r="P191" i="11"/>
  <c r="R191" i="11" s="1"/>
  <c r="P80" i="9"/>
  <c r="R80" i="9" s="1"/>
  <c r="P63" i="7"/>
  <c r="R63" i="7" s="1"/>
  <c r="S63" i="7" s="1"/>
  <c r="P46" i="5"/>
  <c r="R46" i="5" s="1"/>
  <c r="S46" i="5" s="1"/>
  <c r="K21" i="32"/>
  <c r="P43" i="13"/>
  <c r="R43" i="13" s="1"/>
  <c r="S43" i="13" s="1"/>
  <c r="P53" i="13"/>
  <c r="R53" i="13" s="1"/>
  <c r="S53" i="13" s="1"/>
  <c r="O146" i="11"/>
  <c r="P146" i="11" s="1"/>
  <c r="R146" i="11" s="1"/>
  <c r="O257" i="5"/>
  <c r="P257" i="5" s="1"/>
  <c r="R257" i="5" s="1"/>
  <c r="S257" i="5" s="1"/>
  <c r="P68" i="13"/>
  <c r="R68" i="13" s="1"/>
  <c r="S68" i="13" s="1"/>
  <c r="P138" i="11"/>
  <c r="R138" i="11" s="1"/>
  <c r="P130" i="11"/>
  <c r="R130" i="11" s="1"/>
  <c r="P134" i="11"/>
  <c r="R134" i="11" s="1"/>
  <c r="O77" i="9"/>
  <c r="P77" i="9" s="1"/>
  <c r="R77" i="9" s="1"/>
  <c r="P67" i="9"/>
  <c r="R67" i="9" s="1"/>
  <c r="P72" i="9"/>
  <c r="R72" i="9" s="1"/>
  <c r="O264" i="5"/>
  <c r="P52" i="5"/>
  <c r="R52" i="5" s="1"/>
  <c r="S52" i="5" s="1"/>
  <c r="P269" i="5"/>
  <c r="P191" i="5"/>
  <c r="R191" i="5" s="1"/>
  <c r="S191" i="5" s="1"/>
  <c r="O346" i="5"/>
  <c r="P343" i="5" s="1"/>
  <c r="P17" i="13"/>
  <c r="R17" i="13" s="1"/>
  <c r="S17" i="13" s="1"/>
  <c r="P87" i="11"/>
  <c r="R87" i="11" s="1"/>
  <c r="P54" i="11"/>
  <c r="R54" i="11" s="1"/>
  <c r="P91" i="11"/>
  <c r="R91" i="11" s="1"/>
  <c r="P78" i="11"/>
  <c r="R78" i="11" s="1"/>
  <c r="G18" i="7"/>
  <c r="O18" i="7" s="1"/>
  <c r="P96" i="5"/>
  <c r="R96" i="5" s="1"/>
  <c r="S96" i="5" s="1"/>
  <c r="P66" i="5"/>
  <c r="R66" i="5" s="1"/>
  <c r="S66" i="5" s="1"/>
  <c r="P57" i="5"/>
  <c r="R57" i="5" s="1"/>
  <c r="S57" i="5" s="1"/>
  <c r="R99" i="5"/>
  <c r="S99" i="5" s="1"/>
  <c r="O10" i="10"/>
  <c r="P9" i="10" s="1"/>
  <c r="R9" i="10" s="1"/>
  <c r="S9" i="10" s="1"/>
  <c r="P161" i="11" l="1"/>
  <c r="R161" i="11" s="1"/>
  <c r="R301" i="9"/>
  <c r="B104" i="48"/>
  <c r="F104" i="48" s="1"/>
  <c r="G104" i="48" s="1"/>
  <c r="R91" i="9"/>
  <c r="F30" i="47"/>
  <c r="H30" i="47" s="1"/>
  <c r="I30" i="47" s="1"/>
  <c r="R269" i="5"/>
  <c r="S269" i="5" s="1"/>
  <c r="F68" i="47"/>
  <c r="H68" i="47" s="1"/>
  <c r="I68" i="47" s="1"/>
  <c r="F11" i="48"/>
  <c r="G11" i="48" s="1"/>
  <c r="R190" i="5"/>
  <c r="S190" i="5" s="1"/>
  <c r="M11" i="48"/>
  <c r="D117" i="48"/>
  <c r="R253" i="5"/>
  <c r="S253" i="5" s="1"/>
  <c r="R246" i="5"/>
  <c r="S246" i="5" s="1"/>
  <c r="F59" i="47"/>
  <c r="H59" i="47" s="1"/>
  <c r="I59" i="47" s="1"/>
  <c r="F119" i="48"/>
  <c r="B117" i="48"/>
  <c r="P8" i="7"/>
  <c r="F12" i="47"/>
  <c r="P25" i="6"/>
  <c r="R152" i="11"/>
  <c r="S152" i="11" s="1"/>
  <c r="R260" i="5"/>
  <c r="S260" i="5" s="1"/>
  <c r="R55" i="7"/>
  <c r="S55" i="7" s="1"/>
  <c r="V57" i="7"/>
  <c r="X57" i="7" s="1"/>
  <c r="P156" i="11"/>
  <c r="R156" i="11" s="1"/>
  <c r="S164" i="11"/>
  <c r="S162" i="11"/>
  <c r="S158" i="11"/>
  <c r="R311" i="9"/>
  <c r="S311" i="9" s="1"/>
  <c r="P9" i="9"/>
  <c r="P285" i="5"/>
  <c r="P43" i="10"/>
  <c r="R43" i="10" s="1"/>
  <c r="S43" i="10" s="1"/>
  <c r="R44" i="10"/>
  <c r="S44" i="10" s="1"/>
  <c r="P50" i="10"/>
  <c r="R50" i="10" s="1"/>
  <c r="S50" i="10" s="1"/>
  <c r="R51" i="10"/>
  <c r="S51" i="10" s="1"/>
  <c r="U34" i="13"/>
  <c r="U53" i="13"/>
  <c r="U29" i="13"/>
  <c r="U43" i="13"/>
  <c r="U56" i="13"/>
  <c r="U32" i="13"/>
  <c r="U15" i="13"/>
  <c r="U17" i="13"/>
  <c r="U57" i="13"/>
  <c r="P190" i="11"/>
  <c r="S127" i="11"/>
  <c r="S78" i="11"/>
  <c r="S153" i="11"/>
  <c r="S180" i="11"/>
  <c r="S54" i="11"/>
  <c r="S134" i="11"/>
  <c r="S91" i="11"/>
  <c r="S177" i="11"/>
  <c r="S161" i="11"/>
  <c r="S130" i="11"/>
  <c r="S146" i="11"/>
  <c r="S155" i="11"/>
  <c r="S138" i="11"/>
  <c r="S191" i="11"/>
  <c r="S87" i="11"/>
  <c r="S115" i="11"/>
  <c r="S188" i="11"/>
  <c r="S200" i="11"/>
  <c r="S10" i="11"/>
  <c r="S77" i="9"/>
  <c r="S132" i="9"/>
  <c r="S67" i="9"/>
  <c r="S191" i="9"/>
  <c r="S320" i="9"/>
  <c r="S204" i="9"/>
  <c r="S312" i="9"/>
  <c r="S168" i="9"/>
  <c r="S243" i="9"/>
  <c r="S226" i="9"/>
  <c r="S222" i="9"/>
  <c r="S80" i="9"/>
  <c r="S91" i="9"/>
  <c r="S162" i="9"/>
  <c r="S21" i="9"/>
  <c r="S215" i="9"/>
  <c r="S200" i="9"/>
  <c r="S209" i="9"/>
  <c r="S159" i="9"/>
  <c r="S178" i="9"/>
  <c r="S171" i="9"/>
  <c r="S303" i="9"/>
  <c r="S72" i="9"/>
  <c r="R302" i="9"/>
  <c r="S235" i="9"/>
  <c r="S185" i="9"/>
  <c r="R8" i="7"/>
  <c r="S8" i="7" s="1"/>
  <c r="R9" i="7"/>
  <c r="S9" i="7" s="1"/>
  <c r="P138" i="5"/>
  <c r="P197" i="5"/>
  <c r="R197" i="5" s="1"/>
  <c r="S197" i="5" s="1"/>
  <c r="P139" i="5"/>
  <c r="R139" i="5" s="1"/>
  <c r="S139" i="5" s="1"/>
  <c r="R9" i="5"/>
  <c r="V69" i="7"/>
  <c r="U69" i="7"/>
  <c r="V10" i="7"/>
  <c r="U10" i="7"/>
  <c r="V49" i="7"/>
  <c r="U49" i="7"/>
  <c r="V56" i="7"/>
  <c r="U56" i="7"/>
  <c r="V59" i="7"/>
  <c r="U59" i="7"/>
  <c r="V63" i="7"/>
  <c r="U63" i="7"/>
  <c r="P14" i="13"/>
  <c r="R97" i="11"/>
  <c r="P102" i="11"/>
  <c r="R102" i="11" s="1"/>
  <c r="P95" i="11"/>
  <c r="R95" i="11" s="1"/>
  <c r="P96" i="11"/>
  <c r="R96" i="11" s="1"/>
  <c r="P166" i="11"/>
  <c r="P167" i="11"/>
  <c r="R167" i="11" s="1"/>
  <c r="R192" i="11"/>
  <c r="R9" i="8"/>
  <c r="S9" i="8" s="1"/>
  <c r="P10" i="8"/>
  <c r="R10" i="8" s="1"/>
  <c r="S10" i="8" s="1"/>
  <c r="P8" i="8"/>
  <c r="P92" i="9"/>
  <c r="R92" i="9" s="1"/>
  <c r="P248" i="9"/>
  <c r="R248" i="9" s="1"/>
  <c r="P41" i="5"/>
  <c r="R41" i="5" s="1"/>
  <c r="S41" i="5" s="1"/>
  <c r="P45" i="9"/>
  <c r="R45" i="9" s="1"/>
  <c r="P48" i="9"/>
  <c r="R48" i="9" s="1"/>
  <c r="P37" i="9"/>
  <c r="R37" i="9" s="1"/>
  <c r="P38" i="9"/>
  <c r="R38" i="9" s="1"/>
  <c r="P111" i="5"/>
  <c r="P112" i="5"/>
  <c r="R112" i="5" s="1"/>
  <c r="S112" i="5" s="1"/>
  <c r="R343" i="5"/>
  <c r="S343" i="5" s="1"/>
  <c r="P346" i="5"/>
  <c r="P73" i="5"/>
  <c r="R73" i="5" s="1"/>
  <c r="S73" i="5" s="1"/>
  <c r="P74" i="5"/>
  <c r="R74" i="5" s="1"/>
  <c r="S74" i="5" s="1"/>
  <c r="P263" i="5"/>
  <c r="P264" i="5"/>
  <c r="R264" i="5" s="1"/>
  <c r="S264" i="5" s="1"/>
  <c r="P200" i="5"/>
  <c r="P199" i="9"/>
  <c r="R199" i="9" s="1"/>
  <c r="G21" i="7"/>
  <c r="O21" i="7" s="1"/>
  <c r="P71" i="11"/>
  <c r="P9" i="11"/>
  <c r="P8" i="11" s="1"/>
  <c r="B14" i="48" s="1"/>
  <c r="F14" i="48" s="1"/>
  <c r="G14" i="48" s="1"/>
  <c r="G19" i="7"/>
  <c r="O19" i="7" s="1"/>
  <c r="R190" i="11" l="1"/>
  <c r="F76" i="47"/>
  <c r="H76" i="47" s="1"/>
  <c r="I76" i="47" s="1"/>
  <c r="R166" i="11"/>
  <c r="F69" i="47"/>
  <c r="H69" i="47" s="1"/>
  <c r="I69" i="47" s="1"/>
  <c r="F11" i="47"/>
  <c r="H11" i="47" s="1"/>
  <c r="I11" i="47" s="1"/>
  <c r="F45" i="47"/>
  <c r="H45" i="47" s="1"/>
  <c r="I45" i="47" s="1"/>
  <c r="O11" i="48"/>
  <c r="P11" i="48" s="1"/>
  <c r="M22" i="48"/>
  <c r="G119" i="48"/>
  <c r="F117" i="48"/>
  <c r="G117" i="48" s="1"/>
  <c r="R138" i="5"/>
  <c r="S138" i="5" s="1"/>
  <c r="R200" i="5"/>
  <c r="S200" i="5" s="1"/>
  <c r="R111" i="5"/>
  <c r="S111" i="5" s="1"/>
  <c r="R346" i="5"/>
  <c r="S346" i="5" s="1"/>
  <c r="B131" i="48"/>
  <c r="D74" i="48"/>
  <c r="D7" i="48" s="1"/>
  <c r="E117" i="48" s="1"/>
  <c r="R263" i="5"/>
  <c r="S263" i="5" s="1"/>
  <c r="F67" i="47"/>
  <c r="H67" i="47" s="1"/>
  <c r="I67" i="47" s="1"/>
  <c r="H12" i="47"/>
  <c r="I12" i="47" s="1"/>
  <c r="R14" i="13"/>
  <c r="S14" i="13" s="1"/>
  <c r="S190" i="11"/>
  <c r="S156" i="11"/>
  <c r="P8" i="9"/>
  <c r="B13" i="48" s="1"/>
  <c r="G27" i="9"/>
  <c r="S9" i="5"/>
  <c r="R8" i="5"/>
  <c r="U68" i="13"/>
  <c r="U14" i="13"/>
  <c r="R8" i="11"/>
  <c r="S8" i="11" s="1"/>
  <c r="R9" i="11"/>
  <c r="S167" i="11"/>
  <c r="P70" i="11"/>
  <c r="R71" i="11"/>
  <c r="S95" i="11"/>
  <c r="S102" i="11"/>
  <c r="S97" i="11"/>
  <c r="S166" i="11"/>
  <c r="S96" i="11"/>
  <c r="S192" i="11"/>
  <c r="S301" i="9"/>
  <c r="S37" i="9"/>
  <c r="S248" i="9"/>
  <c r="S48" i="9"/>
  <c r="S45" i="9"/>
  <c r="S38" i="9"/>
  <c r="S92" i="9"/>
  <c r="R9" i="9"/>
  <c r="S199" i="9"/>
  <c r="S302" i="9"/>
  <c r="P137" i="5"/>
  <c r="B37" i="48" s="1"/>
  <c r="P284" i="5"/>
  <c r="B103" i="48" s="1"/>
  <c r="F103" i="48" s="1"/>
  <c r="G103" i="48" s="1"/>
  <c r="R285" i="5"/>
  <c r="S285" i="5" s="1"/>
  <c r="P18" i="11"/>
  <c r="R18" i="11" s="1"/>
  <c r="O223" i="5"/>
  <c r="R131" i="9"/>
  <c r="P135" i="9"/>
  <c r="R135" i="9" s="1"/>
  <c r="G22" i="7"/>
  <c r="O22" i="7" s="1"/>
  <c r="O33" i="11"/>
  <c r="R70" i="11" l="1"/>
  <c r="B39" i="48"/>
  <c r="F39" i="48" s="1"/>
  <c r="G39" i="48" s="1"/>
  <c r="F13" i="48"/>
  <c r="G13" i="48" s="1"/>
  <c r="H44" i="47"/>
  <c r="I44" i="47" s="1"/>
  <c r="F37" i="48"/>
  <c r="B130" i="48"/>
  <c r="I97" i="48" s="1"/>
  <c r="I98" i="48" s="1"/>
  <c r="F131" i="48"/>
  <c r="E74" i="48"/>
  <c r="E25" i="48"/>
  <c r="E99" i="48"/>
  <c r="E120" i="48"/>
  <c r="E91" i="48"/>
  <c r="E44" i="48"/>
  <c r="E34" i="48"/>
  <c r="E130" i="48"/>
  <c r="E51" i="48"/>
  <c r="E89" i="48"/>
  <c r="E41" i="48"/>
  <c r="E77" i="48"/>
  <c r="E90" i="48"/>
  <c r="E21" i="48"/>
  <c r="E93" i="48"/>
  <c r="E23" i="48"/>
  <c r="E76" i="48"/>
  <c r="E64" i="48"/>
  <c r="E52" i="48"/>
  <c r="E43" i="48"/>
  <c r="E29" i="48"/>
  <c r="E124" i="48"/>
  <c r="E72" i="48"/>
  <c r="E131" i="48"/>
  <c r="E68" i="48"/>
  <c r="E18" i="48"/>
  <c r="E114" i="48"/>
  <c r="E62" i="48"/>
  <c r="E92" i="48"/>
  <c r="E111" i="48"/>
  <c r="E75" i="48"/>
  <c r="E35" i="48"/>
  <c r="E49" i="48"/>
  <c r="E39" i="48"/>
  <c r="E37" i="48"/>
  <c r="E54" i="48"/>
  <c r="E108" i="48"/>
  <c r="E112" i="48"/>
  <c r="E19" i="48"/>
  <c r="E65" i="48"/>
  <c r="E80" i="48"/>
  <c r="E102" i="48"/>
  <c r="E50" i="48"/>
  <c r="E38" i="48"/>
  <c r="E30" i="48"/>
  <c r="E47" i="48"/>
  <c r="E58" i="48"/>
  <c r="E116" i="48"/>
  <c r="E121" i="48"/>
  <c r="E42" i="48"/>
  <c r="E133" i="48"/>
  <c r="E53" i="48"/>
  <c r="E105" i="48"/>
  <c r="E115" i="48"/>
  <c r="E57" i="48"/>
  <c r="E79" i="48"/>
  <c r="E107" i="48"/>
  <c r="E87" i="48"/>
  <c r="E36" i="48"/>
  <c r="E59" i="48"/>
  <c r="E81" i="48"/>
  <c r="E45" i="48"/>
  <c r="E22" i="48"/>
  <c r="E88" i="48"/>
  <c r="E10" i="48"/>
  <c r="E123" i="48"/>
  <c r="E60" i="48"/>
  <c r="E14" i="48"/>
  <c r="E98" i="48"/>
  <c r="E66" i="48"/>
  <c r="E84" i="48"/>
  <c r="E17" i="48"/>
  <c r="E55" i="48"/>
  <c r="E129" i="48"/>
  <c r="E26" i="48"/>
  <c r="E9" i="48"/>
  <c r="E63" i="48"/>
  <c r="E78" i="48"/>
  <c r="E94" i="48"/>
  <c r="E32" i="48"/>
  <c r="E95" i="48"/>
  <c r="E125" i="48"/>
  <c r="E27" i="48"/>
  <c r="E73" i="48"/>
  <c r="E113" i="48"/>
  <c r="E132" i="48"/>
  <c r="E28" i="48"/>
  <c r="E127" i="48"/>
  <c r="E104" i="48"/>
  <c r="E82" i="48"/>
  <c r="E69" i="48"/>
  <c r="E96" i="48"/>
  <c r="E100" i="48"/>
  <c r="E12" i="48"/>
  <c r="E24" i="48"/>
  <c r="E61" i="48"/>
  <c r="E40" i="48"/>
  <c r="E70" i="48"/>
  <c r="E118" i="48"/>
  <c r="E31" i="48"/>
  <c r="E86" i="48"/>
  <c r="E16" i="48"/>
  <c r="E106" i="48"/>
  <c r="E85" i="48"/>
  <c r="E101" i="48"/>
  <c r="E33" i="48"/>
  <c r="E8" i="48"/>
  <c r="E15" i="48"/>
  <c r="E71" i="48"/>
  <c r="E109" i="48"/>
  <c r="E48" i="48"/>
  <c r="E97" i="48"/>
  <c r="E103" i="48"/>
  <c r="E122" i="48"/>
  <c r="E110" i="48"/>
  <c r="E83" i="48"/>
  <c r="E134" i="48"/>
  <c r="E46" i="48"/>
  <c r="E13" i="48"/>
  <c r="E56" i="48"/>
  <c r="E67" i="48"/>
  <c r="E126" i="48"/>
  <c r="E11" i="48"/>
  <c r="E20" i="48"/>
  <c r="E128" i="48"/>
  <c r="E119" i="48"/>
  <c r="G28" i="9"/>
  <c r="O28" i="9" s="1"/>
  <c r="G29" i="9" s="1"/>
  <c r="O29" i="9" s="1"/>
  <c r="G30" i="9"/>
  <c r="O30" i="9" s="1"/>
  <c r="G31" i="9"/>
  <c r="O31" i="9" s="1"/>
  <c r="O27" i="9"/>
  <c r="S70" i="11"/>
  <c r="S71" i="11"/>
  <c r="S9" i="11"/>
  <c r="S18" i="11"/>
  <c r="R278" i="9"/>
  <c r="P277" i="9"/>
  <c r="R277" i="9" s="1"/>
  <c r="S9" i="9"/>
  <c r="R8" i="9"/>
  <c r="S8" i="9" s="1"/>
  <c r="S135" i="9"/>
  <c r="S131" i="9"/>
  <c r="R284" i="5"/>
  <c r="S284" i="5" s="1"/>
  <c r="P222" i="5"/>
  <c r="P223" i="5"/>
  <c r="R223" i="5" s="1"/>
  <c r="S223" i="5" s="1"/>
  <c r="G20" i="7"/>
  <c r="O34" i="11"/>
  <c r="O31" i="11"/>
  <c r="E7" i="48" l="1"/>
  <c r="G131" i="48"/>
  <c r="F130" i="48"/>
  <c r="G130" i="48" s="1"/>
  <c r="R222" i="5"/>
  <c r="S222" i="5" s="1"/>
  <c r="F55" i="47"/>
  <c r="H55" i="47" s="1"/>
  <c r="I55" i="47" s="1"/>
  <c r="G37" i="48"/>
  <c r="O20" i="7"/>
  <c r="O17" i="7" s="1"/>
  <c r="P16" i="7" s="1"/>
  <c r="O32" i="11"/>
  <c r="O29" i="11" s="1"/>
  <c r="P29" i="11" s="1"/>
  <c r="R29" i="11" s="1"/>
  <c r="O26" i="9"/>
  <c r="P35" i="5"/>
  <c r="R35" i="5" s="1"/>
  <c r="S35" i="5" s="1"/>
  <c r="S277" i="9"/>
  <c r="S278" i="9"/>
  <c r="R16" i="7" l="1"/>
  <c r="S16" i="7" s="1"/>
  <c r="P17" i="7"/>
  <c r="R17" i="7" s="1"/>
  <c r="S17" i="7" s="1"/>
  <c r="P25" i="9"/>
  <c r="P26" i="9"/>
  <c r="R26" i="9" s="1"/>
  <c r="S29" i="11"/>
  <c r="V17" i="7"/>
  <c r="O80" i="14"/>
  <c r="O43" i="14"/>
  <c r="P43" i="14" s="1"/>
  <c r="R43" i="14" s="1"/>
  <c r="S43" i="14" s="1"/>
  <c r="O42" i="14"/>
  <c r="P42" i="14" s="1"/>
  <c r="O40" i="14"/>
  <c r="O39" i="14"/>
  <c r="O38" i="14"/>
  <c r="O37" i="14"/>
  <c r="O36" i="14"/>
  <c r="O35" i="14"/>
  <c r="O34" i="14"/>
  <c r="O32" i="14"/>
  <c r="O31" i="14"/>
  <c r="O30" i="14"/>
  <c r="O29" i="14" s="1"/>
  <c r="P29" i="14" s="1"/>
  <c r="R29" i="14" s="1"/>
  <c r="S29" i="14" s="1"/>
  <c r="O28" i="14"/>
  <c r="O27" i="14"/>
  <c r="O25" i="14"/>
  <c r="O24" i="14"/>
  <c r="O23" i="14"/>
  <c r="O22" i="14"/>
  <c r="O21" i="14"/>
  <c r="O19" i="14"/>
  <c r="O18" i="14"/>
  <c r="O17" i="14"/>
  <c r="O15" i="14"/>
  <c r="O14" i="14"/>
  <c r="O13" i="14"/>
  <c r="O12" i="14"/>
  <c r="O11" i="14"/>
  <c r="O54" i="4"/>
  <c r="P54" i="4" s="1"/>
  <c r="R54" i="4" s="1"/>
  <c r="S54" i="4" s="1"/>
  <c r="O53" i="4"/>
  <c r="P53" i="4" s="1"/>
  <c r="R53" i="4" s="1"/>
  <c r="S53" i="4" s="1"/>
  <c r="O52" i="4"/>
  <c r="P52" i="4" s="1"/>
  <c r="R52" i="4" s="1"/>
  <c r="S52" i="4" s="1"/>
  <c r="O50" i="4"/>
  <c r="O49" i="4"/>
  <c r="O47" i="4"/>
  <c r="O46" i="4"/>
  <c r="O45" i="4"/>
  <c r="O44" i="4"/>
  <c r="O43" i="4"/>
  <c r="O42" i="4"/>
  <c r="O41" i="4"/>
  <c r="O40" i="4"/>
  <c r="O39" i="4"/>
  <c r="O38" i="4"/>
  <c r="O37" i="4"/>
  <c r="O36" i="4"/>
  <c r="O34" i="4"/>
  <c r="O33" i="4"/>
  <c r="O32" i="4"/>
  <c r="O31" i="4"/>
  <c r="O30" i="4"/>
  <c r="O29" i="4"/>
  <c r="O28" i="4"/>
  <c r="O27" i="4"/>
  <c r="O25" i="4"/>
  <c r="O24" i="4"/>
  <c r="O23" i="4"/>
  <c r="O22" i="4"/>
  <c r="O21" i="4"/>
  <c r="O20" i="4"/>
  <c r="O19" i="4"/>
  <c r="O18" i="4"/>
  <c r="O16" i="4"/>
  <c r="O15" i="4"/>
  <c r="O14" i="4"/>
  <c r="O13" i="4"/>
  <c r="O12" i="4"/>
  <c r="O11" i="4"/>
  <c r="O22" i="2"/>
  <c r="U17" i="7" l="1"/>
  <c r="P41" i="14"/>
  <c r="R42" i="14"/>
  <c r="S42" i="14" s="1"/>
  <c r="R41" i="14"/>
  <c r="S41" i="14" s="1"/>
  <c r="R25" i="9"/>
  <c r="S25" i="9" s="1"/>
  <c r="S26" i="9"/>
  <c r="O10" i="14"/>
  <c r="O26" i="14"/>
  <c r="P26" i="14" s="1"/>
  <c r="R26" i="14" s="1"/>
  <c r="S26" i="14" s="1"/>
  <c r="O16" i="14"/>
  <c r="P16" i="14" s="1"/>
  <c r="R16" i="14" s="1"/>
  <c r="S16" i="14" s="1"/>
  <c r="O33" i="14"/>
  <c r="P33" i="14" s="1"/>
  <c r="R33" i="14" s="1"/>
  <c r="S33" i="14" s="1"/>
  <c r="O48" i="4"/>
  <c r="P48" i="4" s="1"/>
  <c r="R48" i="4" s="1"/>
  <c r="S48" i="4" s="1"/>
  <c r="O20" i="14"/>
  <c r="P20" i="14" s="1"/>
  <c r="R20" i="14" s="1"/>
  <c r="S20" i="14" s="1"/>
  <c r="O26" i="4"/>
  <c r="P26" i="4" s="1"/>
  <c r="P51" i="4"/>
  <c r="O35" i="4"/>
  <c r="P35" i="4" s="1"/>
  <c r="O17" i="4"/>
  <c r="P17" i="4" s="1"/>
  <c r="O79" i="14"/>
  <c r="O10" i="4"/>
  <c r="P9" i="4" l="1"/>
  <c r="P10" i="4"/>
  <c r="R10" i="4" s="1"/>
  <c r="S10" i="4" s="1"/>
  <c r="R51" i="4"/>
  <c r="S51" i="4" s="1"/>
  <c r="P8" i="4"/>
  <c r="P10" i="14"/>
  <c r="R10" i="14" s="1"/>
  <c r="S10" i="14" s="1"/>
  <c r="P9" i="14"/>
  <c r="P78" i="14"/>
  <c r="R78" i="14" s="1"/>
  <c r="S78" i="14" s="1"/>
  <c r="P79" i="14"/>
  <c r="R79" i="14" s="1"/>
  <c r="S79" i="14" s="1"/>
  <c r="R17" i="4"/>
  <c r="S17" i="4" s="1"/>
  <c r="R26" i="4"/>
  <c r="S26" i="4" s="1"/>
  <c r="R35" i="4"/>
  <c r="S35" i="4" s="1"/>
  <c r="R9" i="4"/>
  <c r="S9" i="4" s="1"/>
  <c r="P8" i="14" l="1"/>
  <c r="R9" i="14"/>
  <c r="S9" i="14" s="1"/>
  <c r="P77" i="14"/>
  <c r="R77" i="14" s="1"/>
  <c r="S77" i="14" s="1"/>
  <c r="R8" i="4"/>
  <c r="S8" i="4" s="1"/>
  <c r="B70" i="29" l="1"/>
  <c r="R8" i="14"/>
  <c r="S8" i="14" s="1"/>
  <c r="P76" i="14"/>
  <c r="R76" i="14" s="1"/>
  <c r="S76" i="14" s="1"/>
  <c r="B94" i="29"/>
  <c r="K22" i="32"/>
  <c r="W13" i="38" l="1"/>
  <c r="F94" i="29"/>
  <c r="G94" i="29" s="1"/>
  <c r="P75" i="14"/>
  <c r="R75" i="14" s="1"/>
  <c r="S75" i="14" s="1"/>
  <c r="P91" i="17" l="1"/>
  <c r="R91" i="17" s="1"/>
  <c r="S91" i="17" l="1"/>
  <c r="B12" i="29"/>
  <c r="P50" i="14" l="1"/>
  <c r="R50" i="14" s="1"/>
  <c r="S50" i="14" s="1"/>
  <c r="B28" i="29" l="1"/>
  <c r="I22" i="32" l="1"/>
  <c r="M22" i="32" s="1"/>
  <c r="N22" i="32" s="1"/>
  <c r="P373" i="15"/>
  <c r="R373" i="15" l="1"/>
  <c r="S373" i="15" s="1"/>
  <c r="B11" i="30"/>
  <c r="L11" i="30"/>
  <c r="J11" i="30" s="1"/>
  <c r="N11" i="30" s="1"/>
  <c r="P372" i="15"/>
  <c r="R372" i="15" s="1"/>
  <c r="S372" i="15" s="1"/>
  <c r="P371" i="15" l="1"/>
  <c r="R371" i="15" s="1"/>
  <c r="S371" i="15" s="1"/>
  <c r="P199" i="11" l="1"/>
  <c r="R199" i="11" s="1"/>
  <c r="S199" i="11" l="1"/>
  <c r="P198" i="11"/>
  <c r="R198" i="11" s="1"/>
  <c r="S198" i="11" s="1"/>
  <c r="P133" i="19" l="1"/>
  <c r="R133" i="19" s="1"/>
  <c r="P283" i="15"/>
  <c r="P264" i="9"/>
  <c r="R264" i="9" s="1"/>
  <c r="P64" i="9"/>
  <c r="R64" i="9" s="1"/>
  <c r="P59" i="9"/>
  <c r="R59" i="9" s="1"/>
  <c r="P56" i="9"/>
  <c r="R56" i="9" s="1"/>
  <c r="D57" i="29"/>
  <c r="D33" i="29"/>
  <c r="R283" i="15" l="1"/>
  <c r="F60" i="47"/>
  <c r="H60" i="47" s="1"/>
  <c r="I60" i="47" s="1"/>
  <c r="S133" i="19"/>
  <c r="S283" i="15"/>
  <c r="S64" i="9"/>
  <c r="S264" i="9"/>
  <c r="S59" i="9"/>
  <c r="S56" i="9"/>
  <c r="P214" i="9"/>
  <c r="F46" i="47" s="1"/>
  <c r="P132" i="19"/>
  <c r="R132" i="19" s="1"/>
  <c r="H46" i="47" l="1"/>
  <c r="I46" i="47" s="1"/>
  <c r="F43" i="47"/>
  <c r="N43" i="47" s="1"/>
  <c r="B96" i="29"/>
  <c r="R43" i="18"/>
  <c r="S43" i="18" s="1"/>
  <c r="S132" i="19"/>
  <c r="P130" i="9"/>
  <c r="R214" i="9"/>
  <c r="P58" i="9"/>
  <c r="R58" i="9" s="1"/>
  <c r="P61" i="9"/>
  <c r="R61" i="9" s="1"/>
  <c r="P42" i="18"/>
  <c r="R42" i="18" s="1"/>
  <c r="S42" i="18" s="1"/>
  <c r="R130" i="9" l="1"/>
  <c r="B38" i="48"/>
  <c r="H43" i="47"/>
  <c r="I43" i="47" s="1"/>
  <c r="F38" i="47"/>
  <c r="F96" i="29"/>
  <c r="G96" i="29" s="1"/>
  <c r="S61" i="9"/>
  <c r="S58" i="9"/>
  <c r="S214" i="9"/>
  <c r="S130" i="9"/>
  <c r="P41" i="18"/>
  <c r="H38" i="47" l="1"/>
  <c r="I38" i="47" s="1"/>
  <c r="N38" i="47"/>
  <c r="F38" i="48"/>
  <c r="B35" i="48"/>
  <c r="P40" i="18"/>
  <c r="R40" i="18" s="1"/>
  <c r="S40" i="18" s="1"/>
  <c r="R41" i="18"/>
  <c r="S41" i="18" s="1"/>
  <c r="O74" i="14"/>
  <c r="G38" i="48" l="1"/>
  <c r="F35" i="48"/>
  <c r="G35" i="48" s="1"/>
  <c r="P275" i="15"/>
  <c r="R275" i="15" s="1"/>
  <c r="P64" i="15"/>
  <c r="O61" i="14"/>
  <c r="O60" i="14" s="1"/>
  <c r="P59" i="14" s="1"/>
  <c r="R64" i="15" l="1"/>
  <c r="S64" i="15" s="1"/>
  <c r="S275" i="15"/>
  <c r="P58" i="14"/>
  <c r="R59" i="14"/>
  <c r="S59" i="14" s="1"/>
  <c r="O55" i="14"/>
  <c r="P286" i="15"/>
  <c r="R286" i="15" s="1"/>
  <c r="P316" i="15"/>
  <c r="B107" i="48" s="1"/>
  <c r="F107" i="48" s="1"/>
  <c r="G107" i="48" s="1"/>
  <c r="R316" i="15" l="1"/>
  <c r="S286" i="15"/>
  <c r="S316" i="15"/>
  <c r="R58" i="14"/>
  <c r="S58" i="14" s="1"/>
  <c r="P54" i="14"/>
  <c r="P55" i="14"/>
  <c r="R55" i="14" s="1"/>
  <c r="S55" i="14" s="1"/>
  <c r="P259" i="15"/>
  <c r="B88" i="48" s="1"/>
  <c r="F88" i="48" s="1"/>
  <c r="G88" i="48" s="1"/>
  <c r="R259" i="15" l="1"/>
  <c r="P53" i="14"/>
  <c r="R53" i="14" s="1"/>
  <c r="S53" i="14" s="1"/>
  <c r="R54" i="14"/>
  <c r="S54" i="14" s="1"/>
  <c r="K4" i="38"/>
  <c r="H4" i="38"/>
  <c r="H25" i="32"/>
  <c r="H24" i="32"/>
  <c r="H20" i="32"/>
  <c r="H19" i="32"/>
  <c r="H18" i="32"/>
  <c r="H15" i="32"/>
  <c r="H14" i="32"/>
  <c r="H13" i="32"/>
  <c r="H12" i="32"/>
  <c r="H10" i="32"/>
  <c r="H9" i="32"/>
  <c r="H8" i="32"/>
  <c r="H11" i="32"/>
  <c r="A20" i="32"/>
  <c r="A19" i="32"/>
  <c r="A18" i="32"/>
  <c r="A13" i="32"/>
  <c r="A12" i="32"/>
  <c r="A11" i="32"/>
  <c r="A10" i="32"/>
  <c r="A9" i="32"/>
  <c r="A8" i="32"/>
  <c r="S259" i="15" l="1"/>
  <c r="K20" i="32"/>
  <c r="K13" i="32" l="1"/>
  <c r="K12" i="32"/>
  <c r="D93" i="29"/>
  <c r="D92" i="29"/>
  <c r="D91" i="29"/>
  <c r="D90" i="29"/>
  <c r="D89" i="29"/>
  <c r="D87" i="29"/>
  <c r="D59" i="29"/>
  <c r="D58" i="29" s="1"/>
  <c r="D14" i="32" s="1"/>
  <c r="D56" i="29"/>
  <c r="D55" i="29"/>
  <c r="D51" i="29"/>
  <c r="D50" i="29"/>
  <c r="D49" i="29"/>
  <c r="D48" i="29"/>
  <c r="D47" i="29"/>
  <c r="N11" i="29"/>
  <c r="N21" i="29" l="1"/>
  <c r="R21" i="29" s="1"/>
  <c r="R19" i="38"/>
  <c r="N13" i="29"/>
  <c r="R13" i="29" s="1"/>
  <c r="R11" i="38"/>
  <c r="N16" i="29"/>
  <c r="P16" i="29" s="1"/>
  <c r="R14" i="38"/>
  <c r="P11" i="29"/>
  <c r="R11" i="29"/>
  <c r="N22" i="29"/>
  <c r="R20" i="38"/>
  <c r="D45" i="29"/>
  <c r="K11" i="32"/>
  <c r="P21" i="29" l="1"/>
  <c r="P13" i="29"/>
  <c r="R16" i="29"/>
  <c r="P22" i="29"/>
  <c r="R22" i="29"/>
  <c r="D22" i="32"/>
  <c r="B52" i="29"/>
  <c r="B15" i="29"/>
  <c r="D13" i="32"/>
  <c r="D12" i="32"/>
  <c r="F52" i="29" l="1"/>
  <c r="G52" i="29" s="1"/>
  <c r="H6" i="32"/>
  <c r="H4" i="32"/>
  <c r="D60" i="29"/>
  <c r="D11" i="32"/>
  <c r="D15" i="32" l="1"/>
  <c r="F15" i="29"/>
  <c r="G15" i="29" s="1"/>
  <c r="O106" i="25" l="1"/>
  <c r="O105" i="25" s="1"/>
  <c r="P105" i="25" s="1"/>
  <c r="R105" i="25" s="1"/>
  <c r="S105" i="25" s="1"/>
  <c r="W19" i="25"/>
  <c r="P53" i="25"/>
  <c r="R53" i="25" s="1"/>
  <c r="S53" i="25" s="1"/>
  <c r="P36" i="25"/>
  <c r="R36" i="25" s="1"/>
  <c r="S36" i="25" s="1"/>
  <c r="P30" i="25"/>
  <c r="R30" i="25" s="1"/>
  <c r="S30" i="25" s="1"/>
  <c r="O20" i="24"/>
  <c r="O19" i="24" s="1"/>
  <c r="O16" i="24"/>
  <c r="O15" i="24" s="1"/>
  <c r="P14" i="24" s="1"/>
  <c r="V6" i="24"/>
  <c r="R14" i="24" l="1"/>
  <c r="S14" i="24" s="1"/>
  <c r="B57" i="29"/>
  <c r="F57" i="29" s="1"/>
  <c r="G57" i="29" s="1"/>
  <c r="P18" i="24"/>
  <c r="P19" i="24"/>
  <c r="R19" i="24" s="1"/>
  <c r="S19" i="24" s="1"/>
  <c r="U30" i="25"/>
  <c r="U36" i="25"/>
  <c r="U53" i="25"/>
  <c r="U33" i="25"/>
  <c r="U49" i="25"/>
  <c r="U56" i="25"/>
  <c r="U105" i="25"/>
  <c r="Q20" i="38"/>
  <c r="S20" i="38" s="1"/>
  <c r="W11" i="25"/>
  <c r="W9" i="25" s="1"/>
  <c r="W21" i="25" s="1"/>
  <c r="V6" i="25"/>
  <c r="P104" i="25"/>
  <c r="R104" i="25" s="1"/>
  <c r="S104" i="25" s="1"/>
  <c r="P23" i="25"/>
  <c r="R23" i="25" s="1"/>
  <c r="S23" i="25" s="1"/>
  <c r="P39" i="25"/>
  <c r="R39" i="25" s="1"/>
  <c r="S39" i="25" s="1"/>
  <c r="P8" i="24"/>
  <c r="R8" i="24" s="1"/>
  <c r="S8" i="24" s="1"/>
  <c r="P13" i="24"/>
  <c r="R13" i="24" s="1"/>
  <c r="S13" i="24" s="1"/>
  <c r="B22" i="29" l="1"/>
  <c r="R18" i="24"/>
  <c r="S18" i="24" s="1"/>
  <c r="P17" i="24"/>
  <c r="R17" i="24" s="1"/>
  <c r="S17" i="24" s="1"/>
  <c r="U9" i="25"/>
  <c r="U39" i="25"/>
  <c r="U23" i="25"/>
  <c r="U45" i="25"/>
  <c r="P22" i="25"/>
  <c r="P103" i="25"/>
  <c r="F87" i="29"/>
  <c r="G87" i="29" s="1"/>
  <c r="P67" i="25"/>
  <c r="R67" i="25" s="1"/>
  <c r="S67" i="25" s="1"/>
  <c r="P12" i="24"/>
  <c r="R12" i="24" s="1"/>
  <c r="S12" i="24" s="1"/>
  <c r="P7" i="24"/>
  <c r="R7" i="24" s="1"/>
  <c r="S7" i="24" s="1"/>
  <c r="J22" i="29" l="1"/>
  <c r="L22" i="29" s="1"/>
  <c r="F22" i="29"/>
  <c r="G22" i="29" s="1"/>
  <c r="P102" i="25"/>
  <c r="R102" i="25" s="1"/>
  <c r="S102" i="25" s="1"/>
  <c r="R103" i="25"/>
  <c r="S103" i="25" s="1"/>
  <c r="V11" i="25"/>
  <c r="R22" i="25"/>
  <c r="S22" i="25" s="1"/>
  <c r="U104" i="25"/>
  <c r="U69" i="25"/>
  <c r="U68" i="25"/>
  <c r="U93" i="25"/>
  <c r="U92" i="25"/>
  <c r="P6" i="24"/>
  <c r="V13" i="25"/>
  <c r="V9" i="25" s="1"/>
  <c r="P7" i="25"/>
  <c r="P5" i="24" l="1"/>
  <c r="R6" i="24"/>
  <c r="S6" i="24" s="1"/>
  <c r="V19" i="25"/>
  <c r="P6" i="25"/>
  <c r="R6" i="25" s="1"/>
  <c r="S6" i="25" s="1"/>
  <c r="R7" i="25"/>
  <c r="S7" i="25" s="1"/>
  <c r="U103" i="25"/>
  <c r="U102" i="25"/>
  <c r="U67" i="25"/>
  <c r="U22" i="25"/>
  <c r="V21" i="25"/>
  <c r="P5" i="25" l="1"/>
  <c r="R5" i="25"/>
  <c r="S5" i="25" s="1"/>
  <c r="R5" i="24"/>
  <c r="S5" i="24" s="1"/>
  <c r="U6" i="24"/>
  <c r="O118" i="23"/>
  <c r="P112" i="23"/>
  <c r="P111" i="23" s="1"/>
  <c r="R73" i="23"/>
  <c r="P54" i="23"/>
  <c r="R49" i="23"/>
  <c r="P39" i="23"/>
  <c r="P36" i="23"/>
  <c r="P33" i="23"/>
  <c r="R22" i="23"/>
  <c r="P19" i="22"/>
  <c r="R19" i="22" s="1"/>
  <c r="S19" i="22" s="1"/>
  <c r="O16" i="22"/>
  <c r="O15" i="22"/>
  <c r="P14" i="22" s="1"/>
  <c r="O10" i="22"/>
  <c r="P9" i="22" s="1"/>
  <c r="R33" i="23" l="1"/>
  <c r="F16" i="47"/>
  <c r="N16" i="47" s="1"/>
  <c r="R36" i="23"/>
  <c r="B81" i="48"/>
  <c r="R39" i="23"/>
  <c r="S39" i="23" s="1"/>
  <c r="P13" i="22"/>
  <c r="R13" i="22" s="1"/>
  <c r="S13" i="22" s="1"/>
  <c r="R14" i="22"/>
  <c r="S14" i="22" s="1"/>
  <c r="O117" i="23"/>
  <c r="P116" i="23" s="1"/>
  <c r="P115" i="23" s="1"/>
  <c r="P8" i="22"/>
  <c r="R8" i="22" s="1"/>
  <c r="S8" i="22" s="1"/>
  <c r="R9" i="22"/>
  <c r="S9" i="22" s="1"/>
  <c r="S49" i="23"/>
  <c r="U49" i="23"/>
  <c r="S73" i="23"/>
  <c r="U73" i="23"/>
  <c r="S22" i="23"/>
  <c r="U22" i="23"/>
  <c r="S33" i="23"/>
  <c r="U33" i="23"/>
  <c r="S36" i="23"/>
  <c r="U36" i="23"/>
  <c r="V16" i="23"/>
  <c r="W20" i="23"/>
  <c r="W22" i="23" s="1"/>
  <c r="V6" i="23"/>
  <c r="R54" i="23"/>
  <c r="V6" i="22"/>
  <c r="P18" i="22"/>
  <c r="R18" i="22" s="1"/>
  <c r="S18" i="22" s="1"/>
  <c r="B56" i="29"/>
  <c r="G28" i="23"/>
  <c r="R14" i="23"/>
  <c r="P121" i="23"/>
  <c r="P120" i="23" s="1"/>
  <c r="R112" i="23"/>
  <c r="F81" i="48" l="1"/>
  <c r="B111" i="48"/>
  <c r="P117" i="23"/>
  <c r="R117" i="23" s="1"/>
  <c r="S117" i="23" s="1"/>
  <c r="U39" i="23"/>
  <c r="B86" i="29"/>
  <c r="F56" i="29"/>
  <c r="G56" i="29" s="1"/>
  <c r="S112" i="23"/>
  <c r="U112" i="23"/>
  <c r="S14" i="23"/>
  <c r="U14" i="23"/>
  <c r="S54" i="23"/>
  <c r="U54" i="23"/>
  <c r="W19" i="38"/>
  <c r="J21" i="29"/>
  <c r="L21" i="29" s="1"/>
  <c r="F21" i="29"/>
  <c r="G21" i="29" s="1"/>
  <c r="V18" i="23"/>
  <c r="V15" i="23" s="1"/>
  <c r="P110" i="23"/>
  <c r="P17" i="22"/>
  <c r="R17" i="22" s="1"/>
  <c r="S17" i="22" s="1"/>
  <c r="R116" i="23"/>
  <c r="R115" i="23"/>
  <c r="R76" i="23"/>
  <c r="R77" i="23"/>
  <c r="U77" i="23" s="1"/>
  <c r="R9" i="23"/>
  <c r="R121" i="23"/>
  <c r="P46" i="23"/>
  <c r="O28" i="23"/>
  <c r="G29" i="23"/>
  <c r="F86" i="29"/>
  <c r="G86" i="29" s="1"/>
  <c r="P119" i="23"/>
  <c r="R120" i="23"/>
  <c r="R111" i="23"/>
  <c r="R110" i="23"/>
  <c r="P12" i="22"/>
  <c r="R12" i="22" s="1"/>
  <c r="S12" i="22" s="1"/>
  <c r="P7" i="22"/>
  <c r="R7" i="22" s="1"/>
  <c r="S7" i="22" s="1"/>
  <c r="G81" i="48" l="1"/>
  <c r="F111" i="48"/>
  <c r="R46" i="23"/>
  <c r="U117" i="23"/>
  <c r="S120" i="23"/>
  <c r="U120" i="23"/>
  <c r="S121" i="23"/>
  <c r="U121" i="23"/>
  <c r="S111" i="23"/>
  <c r="U111" i="23"/>
  <c r="S9" i="23"/>
  <c r="U9" i="23"/>
  <c r="S76" i="23"/>
  <c r="U76" i="23"/>
  <c r="S110" i="23"/>
  <c r="U110" i="23"/>
  <c r="S46" i="23"/>
  <c r="U46" i="23"/>
  <c r="S115" i="23"/>
  <c r="U115" i="23"/>
  <c r="S116" i="23"/>
  <c r="U116" i="23"/>
  <c r="Q19" i="38"/>
  <c r="S19" i="38" s="1"/>
  <c r="R119" i="23"/>
  <c r="V20" i="23"/>
  <c r="P6" i="22"/>
  <c r="P43" i="23"/>
  <c r="G32" i="23"/>
  <c r="O32" i="23" s="1"/>
  <c r="O29" i="23"/>
  <c r="G30" i="23" s="1"/>
  <c r="O30" i="23" s="1"/>
  <c r="G31" i="23"/>
  <c r="O31" i="23" s="1"/>
  <c r="R8" i="23"/>
  <c r="S8" i="23" s="1"/>
  <c r="G111" i="48" l="1"/>
  <c r="P5" i="22"/>
  <c r="U6" i="22" s="1"/>
  <c r="R6" i="22"/>
  <c r="S6" i="22" s="1"/>
  <c r="S119" i="23"/>
  <c r="U119" i="23"/>
  <c r="O27" i="23"/>
  <c r="R43" i="23"/>
  <c r="R5" i="22" l="1"/>
  <c r="S5" i="22" s="1"/>
  <c r="S43" i="23"/>
  <c r="U43" i="23"/>
  <c r="P26" i="23"/>
  <c r="P27" i="23"/>
  <c r="R27" i="23" s="1"/>
  <c r="O31" i="20"/>
  <c r="O27" i="20"/>
  <c r="O26" i="20" s="1"/>
  <c r="P25" i="20" s="1"/>
  <c r="R25" i="20" s="1"/>
  <c r="S25" i="20" s="1"/>
  <c r="O21" i="20"/>
  <c r="P20" i="20" s="1"/>
  <c r="D85" i="29"/>
  <c r="O17" i="20"/>
  <c r="P16" i="20" s="1"/>
  <c r="R16" i="20" s="1"/>
  <c r="S16" i="20" s="1"/>
  <c r="D80" i="29"/>
  <c r="O13" i="20"/>
  <c r="P12" i="20" s="1"/>
  <c r="R12" i="20" s="1"/>
  <c r="S12" i="20" s="1"/>
  <c r="P9" i="20"/>
  <c r="D73" i="29"/>
  <c r="P25" i="23" l="1"/>
  <c r="O30" i="20"/>
  <c r="B20" i="29"/>
  <c r="R9" i="20"/>
  <c r="S9" i="20" s="1"/>
  <c r="P8" i="20"/>
  <c r="B73" i="29" s="1"/>
  <c r="S27" i="23"/>
  <c r="U27" i="23"/>
  <c r="N20" i="29"/>
  <c r="R20" i="29" s="1"/>
  <c r="P29" i="20"/>
  <c r="P30" i="20"/>
  <c r="R30" i="20" s="1"/>
  <c r="S30" i="20" s="1"/>
  <c r="P19" i="20"/>
  <c r="R19" i="20" s="1"/>
  <c r="S19" i="20" s="1"/>
  <c r="R20" i="20"/>
  <c r="S20" i="20" s="1"/>
  <c r="V12" i="23"/>
  <c r="V10" i="23" s="1"/>
  <c r="V22" i="23" s="1"/>
  <c r="B55" i="29"/>
  <c r="P24" i="20"/>
  <c r="P15" i="20"/>
  <c r="R15" i="20" s="1"/>
  <c r="S15" i="20" s="1"/>
  <c r="B33" i="48" l="1"/>
  <c r="P7" i="23"/>
  <c r="P6" i="23" s="1"/>
  <c r="R8" i="20"/>
  <c r="S8" i="20" s="1"/>
  <c r="P20" i="29"/>
  <c r="P28" i="20"/>
  <c r="R28" i="20" s="1"/>
  <c r="S28" i="20" s="1"/>
  <c r="R29" i="20"/>
  <c r="S29" i="20" s="1"/>
  <c r="R24" i="20"/>
  <c r="S24" i="20" s="1"/>
  <c r="F55" i="29"/>
  <c r="G55" i="29" s="1"/>
  <c r="R18" i="38"/>
  <c r="F20" i="29"/>
  <c r="G20" i="29" s="1"/>
  <c r="B80" i="29"/>
  <c r="B85" i="29"/>
  <c r="F73" i="29"/>
  <c r="G73" i="29" s="1"/>
  <c r="P7" i="20"/>
  <c r="R7" i="20" s="1"/>
  <c r="S7" i="20" s="1"/>
  <c r="F33" i="48" l="1"/>
  <c r="J20" i="48"/>
  <c r="L20" i="48" s="1"/>
  <c r="P23" i="20"/>
  <c r="R23" i="20" s="1"/>
  <c r="S23" i="20" s="1"/>
  <c r="J20" i="29"/>
  <c r="L20" i="29" s="1"/>
  <c r="F80" i="29"/>
  <c r="G80" i="29" s="1"/>
  <c r="Q18" i="38"/>
  <c r="S18" i="38" s="1"/>
  <c r="F85" i="29"/>
  <c r="G85" i="29" s="1"/>
  <c r="P6" i="20"/>
  <c r="G33" i="48" l="1"/>
  <c r="R6" i="20"/>
  <c r="S6" i="20" s="1"/>
  <c r="P5" i="20"/>
  <c r="R5" i="20"/>
  <c r="S5" i="20" s="1"/>
  <c r="P86" i="19"/>
  <c r="R86" i="19" s="1"/>
  <c r="XEH46" i="19"/>
  <c r="O22" i="18"/>
  <c r="P16" i="18"/>
  <c r="R16" i="18" s="1"/>
  <c r="S16" i="18" s="1"/>
  <c r="O21" i="18" l="1"/>
  <c r="P20" i="18" s="1"/>
  <c r="B19" i="29"/>
  <c r="P21" i="18"/>
  <c r="R21" i="18" s="1"/>
  <c r="S21" i="18" s="1"/>
  <c r="R20" i="18"/>
  <c r="S20" i="18" s="1"/>
  <c r="S86" i="19"/>
  <c r="N19" i="29"/>
  <c r="B54" i="29"/>
  <c r="P79" i="19"/>
  <c r="P122" i="19"/>
  <c r="P107" i="19"/>
  <c r="R107" i="19" s="1"/>
  <c r="P9" i="19"/>
  <c r="P9" i="18"/>
  <c r="P15" i="18"/>
  <c r="R15" i="18" s="1"/>
  <c r="S15" i="18" s="1"/>
  <c r="R122" i="19" l="1"/>
  <c r="V133" i="19"/>
  <c r="P78" i="19"/>
  <c r="P8" i="18"/>
  <c r="R8" i="18" s="1"/>
  <c r="S8" i="18" s="1"/>
  <c r="R9" i="18"/>
  <c r="S9" i="18" s="1"/>
  <c r="F54" i="29"/>
  <c r="G54" i="29" s="1"/>
  <c r="R79" i="19"/>
  <c r="S79" i="19" s="1"/>
  <c r="S107" i="19"/>
  <c r="S122" i="19"/>
  <c r="P8" i="19"/>
  <c r="R8" i="19" s="1"/>
  <c r="S8" i="19" s="1"/>
  <c r="R9" i="19"/>
  <c r="B9" i="32"/>
  <c r="P19" i="29"/>
  <c r="R19" i="29"/>
  <c r="P19" i="18"/>
  <c r="R19" i="18" s="1"/>
  <c r="S19" i="18" s="1"/>
  <c r="D23" i="29"/>
  <c r="F31" i="29"/>
  <c r="G31" i="29" s="1"/>
  <c r="F19" i="29"/>
  <c r="G19" i="29" s="1"/>
  <c r="P137" i="19"/>
  <c r="R137" i="19" s="1"/>
  <c r="S137" i="19" s="1"/>
  <c r="B72" i="29" l="1"/>
  <c r="J19" i="29" s="1"/>
  <c r="L19" i="29" s="1"/>
  <c r="R78" i="19"/>
  <c r="S9" i="19"/>
  <c r="P7" i="19"/>
  <c r="R7" i="19" s="1"/>
  <c r="S7" i="19" s="1"/>
  <c r="Q17" i="38"/>
  <c r="S17" i="38" s="1"/>
  <c r="D10" i="32"/>
  <c r="P14" i="18"/>
  <c r="R14" i="18" s="1"/>
  <c r="S14" i="18" s="1"/>
  <c r="P7" i="18"/>
  <c r="R7" i="18" s="1"/>
  <c r="S7" i="18" s="1"/>
  <c r="F72" i="29"/>
  <c r="G72" i="29" s="1"/>
  <c r="S78" i="19" l="1"/>
  <c r="W17" i="38"/>
  <c r="P136" i="19"/>
  <c r="P6" i="18"/>
  <c r="P5" i="18" l="1"/>
  <c r="R5" i="18" s="1"/>
  <c r="S5" i="18" s="1"/>
  <c r="R6" i="18"/>
  <c r="S6" i="18" s="1"/>
  <c r="P6" i="19"/>
  <c r="R6" i="19" s="1"/>
  <c r="S6" i="19" s="1"/>
  <c r="R136" i="19"/>
  <c r="P186" i="17"/>
  <c r="R186" i="17" s="1"/>
  <c r="P94" i="17"/>
  <c r="O102" i="16"/>
  <c r="O101" i="16" s="1"/>
  <c r="D17" i="29"/>
  <c r="D9" i="32" s="1"/>
  <c r="P74" i="16"/>
  <c r="R74" i="16" s="1"/>
  <c r="S74" i="16" s="1"/>
  <c r="P61" i="16"/>
  <c r="N18" i="29"/>
  <c r="R94" i="17" l="1"/>
  <c r="F25" i="47"/>
  <c r="R61" i="16"/>
  <c r="S61" i="16" s="1"/>
  <c r="P60" i="16"/>
  <c r="P5" i="19"/>
  <c r="S136" i="19"/>
  <c r="S186" i="17"/>
  <c r="S94" i="17"/>
  <c r="P18" i="29"/>
  <c r="R18" i="29"/>
  <c r="B53" i="29"/>
  <c r="P73" i="16"/>
  <c r="R73" i="16" s="1"/>
  <c r="S73" i="16" s="1"/>
  <c r="P100" i="16"/>
  <c r="R100" i="16" s="1"/>
  <c r="S100" i="16" s="1"/>
  <c r="P101" i="16"/>
  <c r="R101" i="16" s="1"/>
  <c r="S101" i="16" s="1"/>
  <c r="F30" i="29"/>
  <c r="P171" i="17"/>
  <c r="P189" i="17"/>
  <c r="P212" i="17"/>
  <c r="P79" i="17"/>
  <c r="P166" i="17"/>
  <c r="P154" i="17" s="1"/>
  <c r="P72" i="17"/>
  <c r="P9" i="17"/>
  <c r="P194" i="17"/>
  <c r="P453" i="17"/>
  <c r="R453" i="17" s="1"/>
  <c r="B84" i="29"/>
  <c r="H25" i="47" l="1"/>
  <c r="I25" i="47" s="1"/>
  <c r="N25" i="47"/>
  <c r="R194" i="17"/>
  <c r="R212" i="17"/>
  <c r="R189" i="17"/>
  <c r="R9" i="17"/>
  <c r="S9" i="17" s="1"/>
  <c r="F9" i="47"/>
  <c r="R171" i="17"/>
  <c r="R79" i="17"/>
  <c r="S79" i="17" s="1"/>
  <c r="G30" i="29"/>
  <c r="R166" i="17"/>
  <c r="S166" i="17" s="1"/>
  <c r="R5" i="19"/>
  <c r="S5" i="19" s="1"/>
  <c r="S189" i="17"/>
  <c r="S453" i="17"/>
  <c r="S194" i="17"/>
  <c r="R118" i="17"/>
  <c r="S171" i="17"/>
  <c r="S212" i="17"/>
  <c r="P71" i="17"/>
  <c r="R72" i="17"/>
  <c r="B79" i="29"/>
  <c r="R60" i="16"/>
  <c r="S60" i="16" s="1"/>
  <c r="F53" i="29"/>
  <c r="K18" i="32"/>
  <c r="B59" i="29"/>
  <c r="P99" i="16"/>
  <c r="P72" i="16" s="1"/>
  <c r="R72" i="16" s="1"/>
  <c r="S72" i="16" s="1"/>
  <c r="O67" i="17"/>
  <c r="P66" i="17" s="1"/>
  <c r="P9" i="16"/>
  <c r="F84" i="29"/>
  <c r="F18" i="29"/>
  <c r="G18" i="29" s="1"/>
  <c r="F9" i="32"/>
  <c r="G9" i="32" s="1"/>
  <c r="R98" i="17"/>
  <c r="S98" i="17" s="1"/>
  <c r="P452" i="17"/>
  <c r="R452" i="17" s="1"/>
  <c r="R154" i="17" l="1"/>
  <c r="B89" i="48"/>
  <c r="H9" i="47"/>
  <c r="I9" i="47" s="1"/>
  <c r="F13" i="47"/>
  <c r="H13" i="47" s="1"/>
  <c r="I13" i="47" s="1"/>
  <c r="B30" i="48"/>
  <c r="G84" i="29"/>
  <c r="G53" i="29"/>
  <c r="F79" i="29"/>
  <c r="R71" i="17"/>
  <c r="S452" i="17"/>
  <c r="S72" i="17"/>
  <c r="S118" i="17"/>
  <c r="S154" i="17"/>
  <c r="S71" i="17"/>
  <c r="P8" i="16"/>
  <c r="R9" i="16"/>
  <c r="S9" i="16" s="1"/>
  <c r="R99" i="16"/>
  <c r="S99" i="16" s="1"/>
  <c r="B58" i="29"/>
  <c r="B14" i="32" s="1"/>
  <c r="F14" i="32" s="1"/>
  <c r="G14" i="32" s="1"/>
  <c r="F59" i="29"/>
  <c r="G59" i="29" s="1"/>
  <c r="R66" i="17"/>
  <c r="P67" i="17"/>
  <c r="R67" i="17" s="1"/>
  <c r="P130" i="17"/>
  <c r="P97" i="17"/>
  <c r="R97" i="17" s="1"/>
  <c r="F8" i="47" l="1"/>
  <c r="H8" i="47" s="1"/>
  <c r="I8" i="47" s="1"/>
  <c r="F30" i="48"/>
  <c r="F89" i="48"/>
  <c r="G17" i="29"/>
  <c r="G79" i="29"/>
  <c r="R130" i="17"/>
  <c r="S130" i="17" s="1"/>
  <c r="S67" i="17"/>
  <c r="S97" i="17"/>
  <c r="S66" i="17"/>
  <c r="B71" i="29"/>
  <c r="R8" i="16"/>
  <c r="S8" i="16" s="1"/>
  <c r="P7" i="16"/>
  <c r="F58" i="29"/>
  <c r="G58" i="29" s="1"/>
  <c r="P8" i="17"/>
  <c r="G89" i="48" l="1"/>
  <c r="G30" i="48"/>
  <c r="B17" i="48"/>
  <c r="R7" i="16"/>
  <c r="S7" i="16" s="1"/>
  <c r="P6" i="16"/>
  <c r="P5" i="16" s="1"/>
  <c r="R5" i="16" s="1"/>
  <c r="S5" i="16" s="1"/>
  <c r="R8" i="17"/>
  <c r="S8" i="17" s="1"/>
  <c r="J18" i="29"/>
  <c r="L18" i="29" s="1"/>
  <c r="F71" i="29"/>
  <c r="P7" i="17"/>
  <c r="R7" i="17" s="1"/>
  <c r="S7" i="17" s="1"/>
  <c r="J17" i="48" l="1"/>
  <c r="F17" i="48"/>
  <c r="B9" i="48"/>
  <c r="G71" i="29"/>
  <c r="R6" i="16"/>
  <c r="S6" i="16" s="1"/>
  <c r="Q16" i="38"/>
  <c r="S16" i="38" s="1"/>
  <c r="P6" i="17"/>
  <c r="R6" i="17" s="1"/>
  <c r="S6" i="17" s="1"/>
  <c r="XEN127" i="17"/>
  <c r="L17" i="48" l="1"/>
  <c r="G17" i="48"/>
  <c r="F9" i="48"/>
  <c r="P5" i="17"/>
  <c r="R5" i="17" s="1"/>
  <c r="S5" i="17" s="1"/>
  <c r="P84" i="15"/>
  <c r="R84" i="15" s="1"/>
  <c r="P68" i="14"/>
  <c r="D78" i="29"/>
  <c r="G9" i="48" l="1"/>
  <c r="R68" i="14"/>
  <c r="S68" i="14" s="1"/>
  <c r="B36" i="29"/>
  <c r="S84" i="15"/>
  <c r="R15" i="38"/>
  <c r="N17" i="29"/>
  <c r="O48" i="14"/>
  <c r="D83" i="29"/>
  <c r="O73" i="14"/>
  <c r="P92" i="15"/>
  <c r="B68" i="48" s="1"/>
  <c r="F68" i="48" s="1"/>
  <c r="G68" i="48" s="1"/>
  <c r="B83" i="29"/>
  <c r="P62" i="14"/>
  <c r="R92" i="15" l="1"/>
  <c r="L36" i="29"/>
  <c r="M36" i="29" s="1"/>
  <c r="F36" i="29"/>
  <c r="S92" i="15"/>
  <c r="R63" i="14"/>
  <c r="S63" i="14" s="1"/>
  <c r="P17" i="29"/>
  <c r="R17" i="29"/>
  <c r="P47" i="14"/>
  <c r="P48" i="14"/>
  <c r="R48" i="14" s="1"/>
  <c r="S48" i="14" s="1"/>
  <c r="P72" i="14"/>
  <c r="B16" i="29" s="1"/>
  <c r="P73" i="14"/>
  <c r="R73" i="14" s="1"/>
  <c r="S73" i="14" s="1"/>
  <c r="P79" i="15"/>
  <c r="F70" i="29"/>
  <c r="G70" i="29" s="1"/>
  <c r="P21" i="15" l="1"/>
  <c r="B29" i="48" s="1"/>
  <c r="F29" i="47"/>
  <c r="H29" i="47" s="1"/>
  <c r="I29" i="47" s="1"/>
  <c r="G36" i="29"/>
  <c r="G35" i="29"/>
  <c r="R79" i="15"/>
  <c r="S79" i="15" s="1"/>
  <c r="R47" i="14"/>
  <c r="S47" i="14" s="1"/>
  <c r="P46" i="14"/>
  <c r="R62" i="14"/>
  <c r="S62" i="14" s="1"/>
  <c r="P71" i="14"/>
  <c r="R71" i="14" s="1"/>
  <c r="S71" i="14" s="1"/>
  <c r="R72" i="14"/>
  <c r="S72" i="14" s="1"/>
  <c r="F16" i="29"/>
  <c r="G16" i="29" s="1"/>
  <c r="F83" i="29"/>
  <c r="G83" i="29" s="1"/>
  <c r="F29" i="48" l="1"/>
  <c r="G29" i="48" s="1"/>
  <c r="P7" i="15"/>
  <c r="R7" i="15" s="1"/>
  <c r="S7" i="15" s="1"/>
  <c r="R21" i="15"/>
  <c r="P57" i="14"/>
  <c r="R57" i="14" s="1"/>
  <c r="S57" i="14" s="1"/>
  <c r="R46" i="14"/>
  <c r="S46" i="14" s="1"/>
  <c r="P7" i="14"/>
  <c r="B78" i="29"/>
  <c r="F29" i="29"/>
  <c r="G29" i="29" s="1"/>
  <c r="S21" i="15" l="1"/>
  <c r="J17" i="29"/>
  <c r="L17" i="29" s="1"/>
  <c r="F78" i="29"/>
  <c r="G78" i="29" s="1"/>
  <c r="R7" i="14"/>
  <c r="S7" i="14" s="1"/>
  <c r="P6" i="14"/>
  <c r="B13" i="30"/>
  <c r="L13" i="30"/>
  <c r="J13" i="30" s="1"/>
  <c r="N13" i="30" s="1"/>
  <c r="R6" i="14" l="1"/>
  <c r="S6" i="14" s="1"/>
  <c r="P5" i="14"/>
  <c r="R5" i="14" s="1"/>
  <c r="Q15" i="38"/>
  <c r="S15" i="38" s="1"/>
  <c r="P59" i="13"/>
  <c r="R59" i="13" s="1"/>
  <c r="S59" i="13" s="1"/>
  <c r="P52" i="13"/>
  <c r="R52" i="13" s="1"/>
  <c r="S52" i="13" s="1"/>
  <c r="P46" i="13"/>
  <c r="R46" i="13" s="1"/>
  <c r="S46" i="13" s="1"/>
  <c r="P42" i="13"/>
  <c r="R42" i="13" s="1"/>
  <c r="S42" i="13" s="1"/>
  <c r="P39" i="13"/>
  <c r="R39" i="13" s="1"/>
  <c r="S39" i="13" s="1"/>
  <c r="P26" i="13"/>
  <c r="B93" i="29"/>
  <c r="P18" i="12"/>
  <c r="R18" i="12" s="1"/>
  <c r="S18" i="12" s="1"/>
  <c r="P14" i="12"/>
  <c r="R26" i="13" l="1"/>
  <c r="S26" i="13" s="1"/>
  <c r="B51" i="29"/>
  <c r="R14" i="12"/>
  <c r="S14" i="12" s="1"/>
  <c r="U42" i="13"/>
  <c r="U46" i="13"/>
  <c r="U26" i="13"/>
  <c r="U52" i="13"/>
  <c r="U59" i="13"/>
  <c r="U39" i="13"/>
  <c r="U12" i="14"/>
  <c r="S5" i="14"/>
  <c r="F93" i="29"/>
  <c r="G93" i="29" s="1"/>
  <c r="P49" i="13"/>
  <c r="R49" i="13" s="1"/>
  <c r="S49" i="13" s="1"/>
  <c r="P97" i="13"/>
  <c r="R97" i="13" s="1"/>
  <c r="S97" i="13" s="1"/>
  <c r="XEL21" i="13"/>
  <c r="B69" i="29"/>
  <c r="P13" i="12"/>
  <c r="R13" i="12" s="1"/>
  <c r="S13" i="12" s="1"/>
  <c r="P25" i="12"/>
  <c r="R25" i="12" s="1"/>
  <c r="S25" i="12" s="1"/>
  <c r="P13" i="13" l="1"/>
  <c r="F51" i="29"/>
  <c r="G51" i="29" s="1"/>
  <c r="J16" i="29"/>
  <c r="L16" i="29" s="1"/>
  <c r="I13" i="32"/>
  <c r="M13" i="32" s="1"/>
  <c r="U97" i="13"/>
  <c r="U49" i="13"/>
  <c r="U53" i="14"/>
  <c r="U55" i="14" s="1"/>
  <c r="U25" i="14"/>
  <c r="W14" i="38"/>
  <c r="R13" i="13"/>
  <c r="S13" i="13" s="1"/>
  <c r="Q14" i="38"/>
  <c r="S14" i="38" s="1"/>
  <c r="P96" i="13"/>
  <c r="R96" i="13" s="1"/>
  <c r="S96" i="13" s="1"/>
  <c r="V6" i="13"/>
  <c r="P12" i="12"/>
  <c r="R12" i="12" s="1"/>
  <c r="S12" i="12" s="1"/>
  <c r="F69" i="29"/>
  <c r="P24" i="12"/>
  <c r="R24" i="12" s="1"/>
  <c r="S24" i="12" s="1"/>
  <c r="R7" i="12"/>
  <c r="P95" i="13" l="1"/>
  <c r="R95" i="13" s="1"/>
  <c r="S95" i="13" s="1"/>
  <c r="U67" i="13"/>
  <c r="P6" i="12"/>
  <c r="R6" i="12" s="1"/>
  <c r="S6" i="12" s="1"/>
  <c r="P66" i="13"/>
  <c r="R66" i="13" s="1"/>
  <c r="S66" i="13" s="1"/>
  <c r="P23" i="12"/>
  <c r="R23" i="12" s="1"/>
  <c r="S23" i="12" s="1"/>
  <c r="U66" i="13" l="1"/>
  <c r="U13" i="13"/>
  <c r="U96" i="13"/>
  <c r="U95" i="13"/>
  <c r="P5" i="12"/>
  <c r="R5" i="12" s="1"/>
  <c r="W5" i="12" l="1"/>
  <c r="S5" i="12"/>
  <c r="P176" i="11" l="1"/>
  <c r="F75" i="47" s="1"/>
  <c r="P171" i="11"/>
  <c r="P51" i="11"/>
  <c r="R51" i="11" s="1"/>
  <c r="B92" i="29"/>
  <c r="B14" i="29"/>
  <c r="R37" i="10"/>
  <c r="S37" i="10" s="1"/>
  <c r="P34" i="10"/>
  <c r="P29" i="10"/>
  <c r="R29" i="10" s="1"/>
  <c r="S29" i="10" s="1"/>
  <c r="D77" i="29"/>
  <c r="F74" i="47" l="1"/>
  <c r="H75" i="47"/>
  <c r="I75" i="47" s="1"/>
  <c r="B50" i="29"/>
  <c r="R34" i="10"/>
  <c r="S34" i="10" s="1"/>
  <c r="P170" i="11"/>
  <c r="R171" i="11"/>
  <c r="S171" i="11" s="1"/>
  <c r="S51" i="11"/>
  <c r="P175" i="11"/>
  <c r="R176" i="11"/>
  <c r="R13" i="38"/>
  <c r="F50" i="29"/>
  <c r="G50" i="29" s="1"/>
  <c r="N15" i="29"/>
  <c r="F92" i="29"/>
  <c r="G92" i="29" s="1"/>
  <c r="B12" i="32"/>
  <c r="F12" i="32" s="1"/>
  <c r="G12" i="32" s="1"/>
  <c r="F28" i="29"/>
  <c r="G28" i="29" s="1"/>
  <c r="P42" i="11"/>
  <c r="P148" i="11"/>
  <c r="P137" i="11"/>
  <c r="P129" i="11"/>
  <c r="P133" i="11"/>
  <c r="P28" i="11"/>
  <c r="P145" i="11"/>
  <c r="P126" i="11"/>
  <c r="P28" i="10"/>
  <c r="R28" i="10" s="1"/>
  <c r="P33" i="10"/>
  <c r="R175" i="11" l="1"/>
  <c r="B105" i="48"/>
  <c r="R133" i="11"/>
  <c r="F62" i="47"/>
  <c r="R145" i="11"/>
  <c r="F64" i="47"/>
  <c r="H64" i="47" s="1"/>
  <c r="I64" i="47" s="1"/>
  <c r="R137" i="11"/>
  <c r="F63" i="47"/>
  <c r="H63" i="47" s="1"/>
  <c r="I63" i="47" s="1"/>
  <c r="R42" i="11"/>
  <c r="F17" i="47"/>
  <c r="N17" i="47" s="1"/>
  <c r="R148" i="11"/>
  <c r="S148" i="11" s="1"/>
  <c r="F65" i="47"/>
  <c r="H65" i="47" s="1"/>
  <c r="I65" i="47" s="1"/>
  <c r="R170" i="11"/>
  <c r="S170" i="11" s="1"/>
  <c r="B97" i="48"/>
  <c r="F97" i="48" s="1"/>
  <c r="G97" i="48" s="1"/>
  <c r="L76" i="47"/>
  <c r="H74" i="47"/>
  <c r="I74" i="47" s="1"/>
  <c r="R33" i="10"/>
  <c r="S33" i="10" s="1"/>
  <c r="P32" i="10"/>
  <c r="R129" i="11"/>
  <c r="S129" i="11" s="1"/>
  <c r="P114" i="11"/>
  <c r="P27" i="11"/>
  <c r="S28" i="10"/>
  <c r="XFD28" i="10"/>
  <c r="R28" i="11"/>
  <c r="S133" i="11"/>
  <c r="S175" i="11"/>
  <c r="S137" i="11"/>
  <c r="S176" i="11"/>
  <c r="R126" i="11"/>
  <c r="S42" i="11"/>
  <c r="S145" i="11"/>
  <c r="P15" i="29"/>
  <c r="R15" i="29"/>
  <c r="B77" i="29"/>
  <c r="R32" i="10"/>
  <c r="S32" i="10" s="1"/>
  <c r="D9" i="29"/>
  <c r="D8" i="29" s="1"/>
  <c r="F14" i="29"/>
  <c r="G14" i="29" s="1"/>
  <c r="P8" i="10"/>
  <c r="R8" i="10" s="1"/>
  <c r="S8" i="10" s="1"/>
  <c r="P49" i="10"/>
  <c r="R49" i="10" s="1"/>
  <c r="S49" i="10" s="1"/>
  <c r="H62" i="47" l="1"/>
  <c r="I62" i="47" s="1"/>
  <c r="N62" i="47"/>
  <c r="F105" i="48"/>
  <c r="B101" i="48"/>
  <c r="R27" i="11"/>
  <c r="S27" i="11" s="1"/>
  <c r="B27" i="48"/>
  <c r="F27" i="48" s="1"/>
  <c r="G27" i="48" s="1"/>
  <c r="R114" i="11"/>
  <c r="B87" i="48"/>
  <c r="S28" i="11"/>
  <c r="I20" i="32"/>
  <c r="S114" i="11"/>
  <c r="S126" i="11"/>
  <c r="D5" i="28"/>
  <c r="E7" i="28" s="1"/>
  <c r="F77" i="29"/>
  <c r="G77" i="29" s="1"/>
  <c r="B68" i="29"/>
  <c r="D8" i="32"/>
  <c r="D7" i="32" s="1"/>
  <c r="P7" i="10"/>
  <c r="P48" i="10"/>
  <c r="R48" i="10" s="1"/>
  <c r="S48" i="10" s="1"/>
  <c r="G105" i="48" l="1"/>
  <c r="F101" i="48"/>
  <c r="G101" i="48" s="1"/>
  <c r="F87" i="48"/>
  <c r="J14" i="48"/>
  <c r="P6" i="10"/>
  <c r="R6" i="10" s="1"/>
  <c r="S6" i="10" s="1"/>
  <c r="R7" i="10"/>
  <c r="S7" i="10" s="1"/>
  <c r="F68" i="29"/>
  <c r="G68" i="29" s="1"/>
  <c r="J15" i="29"/>
  <c r="L15" i="29" s="1"/>
  <c r="Q13" i="38"/>
  <c r="S13" i="38" s="1"/>
  <c r="P113" i="11"/>
  <c r="R113" i="11" s="1"/>
  <c r="S113" i="11" s="1"/>
  <c r="P7" i="11"/>
  <c r="R7" i="11" s="1"/>
  <c r="S7" i="11" s="1"/>
  <c r="E8" i="28"/>
  <c r="E6" i="28"/>
  <c r="P61" i="11"/>
  <c r="R61" i="11" s="1"/>
  <c r="L14" i="48" l="1"/>
  <c r="G87" i="48"/>
  <c r="P5" i="10"/>
  <c r="R5" i="10" s="1"/>
  <c r="S5" i="10" s="1"/>
  <c r="S61" i="11"/>
  <c r="E5" i="28"/>
  <c r="P6" i="11"/>
  <c r="P5" i="11" l="1"/>
  <c r="R5" i="11" s="1"/>
  <c r="S5" i="11" s="1"/>
  <c r="R6" i="11"/>
  <c r="S6" i="11" s="1"/>
  <c r="P79" i="9" l="1"/>
  <c r="R79" i="9" s="1"/>
  <c r="P55" i="9"/>
  <c r="P50" i="8"/>
  <c r="R51" i="8" s="1"/>
  <c r="S51" i="8" s="1"/>
  <c r="P44" i="8"/>
  <c r="P26" i="8"/>
  <c r="P21" i="8"/>
  <c r="D76" i="29"/>
  <c r="B67" i="29"/>
  <c r="R55" i="9" l="1"/>
  <c r="R12" i="38"/>
  <c r="S79" i="9"/>
  <c r="N14" i="29"/>
  <c r="B49" i="29"/>
  <c r="P27" i="8"/>
  <c r="R27" i="8" s="1"/>
  <c r="S27" i="8" s="1"/>
  <c r="P25" i="8"/>
  <c r="R21" i="8"/>
  <c r="S21" i="8" s="1"/>
  <c r="P22" i="8"/>
  <c r="R22" i="8" s="1"/>
  <c r="S22" i="8" s="1"/>
  <c r="P20" i="8"/>
  <c r="B13" i="29"/>
  <c r="R45" i="8"/>
  <c r="S45" i="8" s="1"/>
  <c r="P49" i="8"/>
  <c r="P48" i="8" s="1"/>
  <c r="B91" i="29"/>
  <c r="B27" i="29"/>
  <c r="P71" i="9"/>
  <c r="R71" i="9" s="1"/>
  <c r="F67" i="29"/>
  <c r="G67" i="29" s="1"/>
  <c r="P76" i="9"/>
  <c r="P66" i="9"/>
  <c r="P319" i="9"/>
  <c r="R44" i="8"/>
  <c r="S44" i="8" s="1"/>
  <c r="P43" i="8"/>
  <c r="R43" i="8" s="1"/>
  <c r="S43" i="8" s="1"/>
  <c r="R8" i="8"/>
  <c r="S8" i="8" s="1"/>
  <c r="R26" i="8"/>
  <c r="S26" i="8" s="1"/>
  <c r="R50" i="8"/>
  <c r="S50" i="8" s="1"/>
  <c r="R319" i="9" l="1"/>
  <c r="F94" i="47"/>
  <c r="R76" i="9"/>
  <c r="S76" i="9" s="1"/>
  <c r="F22" i="47"/>
  <c r="H22" i="47" s="1"/>
  <c r="I22" i="47" s="1"/>
  <c r="S55" i="9"/>
  <c r="P24" i="9"/>
  <c r="R66" i="9"/>
  <c r="S66" i="9" s="1"/>
  <c r="F49" i="29"/>
  <c r="G49" i="29" s="1"/>
  <c r="S71" i="9"/>
  <c r="S319" i="9"/>
  <c r="W12" i="38"/>
  <c r="F27" i="29"/>
  <c r="G27" i="29" s="1"/>
  <c r="P14" i="29"/>
  <c r="R14" i="29"/>
  <c r="J14" i="29"/>
  <c r="L14" i="29" s="1"/>
  <c r="R49" i="8"/>
  <c r="S49" i="8" s="1"/>
  <c r="F91" i="29"/>
  <c r="G91" i="29" s="1"/>
  <c r="F13" i="29"/>
  <c r="G13" i="29" s="1"/>
  <c r="R29" i="8"/>
  <c r="S29" i="8" s="1"/>
  <c r="R30" i="8"/>
  <c r="S30" i="8" s="1"/>
  <c r="R20" i="8"/>
  <c r="S20" i="8" s="1"/>
  <c r="B76" i="29"/>
  <c r="P318" i="9"/>
  <c r="R318" i="9" s="1"/>
  <c r="P97" i="9"/>
  <c r="B51" i="48" s="1"/>
  <c r="R48" i="8"/>
  <c r="S48" i="8" s="1"/>
  <c r="P47" i="8"/>
  <c r="R47" i="8" s="1"/>
  <c r="S47" i="8" s="1"/>
  <c r="R25" i="8"/>
  <c r="S25" i="8" s="1"/>
  <c r="P7" i="8"/>
  <c r="F93" i="47" l="1"/>
  <c r="H94" i="47"/>
  <c r="I94" i="47" s="1"/>
  <c r="P7" i="9"/>
  <c r="B26" i="48"/>
  <c r="F51" i="48"/>
  <c r="B10" i="30"/>
  <c r="L10" i="30"/>
  <c r="J10" i="30" s="1"/>
  <c r="N10" i="30" s="1"/>
  <c r="R24" i="9"/>
  <c r="S318" i="9"/>
  <c r="P96" i="9"/>
  <c r="R96" i="9" s="1"/>
  <c r="S96" i="9" s="1"/>
  <c r="R97" i="9"/>
  <c r="S97" i="9" s="1"/>
  <c r="P24" i="8"/>
  <c r="R7" i="9"/>
  <c r="S7" i="9" s="1"/>
  <c r="F76" i="29"/>
  <c r="G76" i="29" s="1"/>
  <c r="P317" i="9"/>
  <c r="R317" i="9" s="1"/>
  <c r="R7" i="8"/>
  <c r="S7" i="8" s="1"/>
  <c r="F26" i="48" l="1"/>
  <c r="G26" i="48" s="1"/>
  <c r="J13" i="48"/>
  <c r="L13" i="48" s="1"/>
  <c r="G51" i="48"/>
  <c r="F47" i="48"/>
  <c r="G47" i="48" s="1"/>
  <c r="H93" i="47"/>
  <c r="I93" i="47" s="1"/>
  <c r="F92" i="47"/>
  <c r="H92" i="47" s="1"/>
  <c r="I92" i="47" s="1"/>
  <c r="S317" i="9"/>
  <c r="S24" i="9"/>
  <c r="R24" i="8"/>
  <c r="S24" i="8" s="1"/>
  <c r="P6" i="8"/>
  <c r="P5" i="8" s="1"/>
  <c r="Q12" i="38"/>
  <c r="S12" i="38" s="1"/>
  <c r="P6" i="9"/>
  <c r="R6" i="8" l="1"/>
  <c r="S6" i="8" s="1"/>
  <c r="P5" i="9"/>
  <c r="R6" i="9"/>
  <c r="S6" i="9" s="1"/>
  <c r="R5" i="8"/>
  <c r="S5" i="8" s="1"/>
  <c r="R5" i="9" l="1"/>
  <c r="S5" i="9" s="1"/>
  <c r="P77" i="7" l="1"/>
  <c r="R77" i="7" s="1"/>
  <c r="S77" i="7" s="1"/>
  <c r="P51" i="7"/>
  <c r="R51" i="7" s="1"/>
  <c r="S51" i="7" s="1"/>
  <c r="P41" i="7"/>
  <c r="R41" i="7" s="1"/>
  <c r="S41" i="7" s="1"/>
  <c r="P31" i="7"/>
  <c r="P28" i="7"/>
  <c r="P32" i="6"/>
  <c r="P9" i="6"/>
  <c r="P8" i="6" s="1"/>
  <c r="R28" i="7" l="1"/>
  <c r="S28" i="7" s="1"/>
  <c r="R31" i="7"/>
  <c r="S31" i="7" s="1"/>
  <c r="V51" i="7"/>
  <c r="U51" i="7"/>
  <c r="V48" i="7"/>
  <c r="U48" i="7"/>
  <c r="V41" i="7"/>
  <c r="U41" i="7"/>
  <c r="V9" i="7"/>
  <c r="U9" i="7"/>
  <c r="V28" i="7"/>
  <c r="U28" i="7"/>
  <c r="B90" i="29"/>
  <c r="P33" i="6"/>
  <c r="R33" i="6" s="1"/>
  <c r="S33" i="6" s="1"/>
  <c r="K19" i="32"/>
  <c r="R8" i="6"/>
  <c r="S8" i="6" s="1"/>
  <c r="B48" i="29"/>
  <c r="R12" i="6"/>
  <c r="S12" i="6" s="1"/>
  <c r="P44" i="7"/>
  <c r="R44" i="7" s="1"/>
  <c r="S44" i="7" s="1"/>
  <c r="P68" i="7"/>
  <c r="R68" i="7" s="1"/>
  <c r="S68" i="7" s="1"/>
  <c r="B26" i="29"/>
  <c r="P73" i="7"/>
  <c r="R73" i="7" s="1"/>
  <c r="S73" i="7" s="1"/>
  <c r="P193" i="7"/>
  <c r="R32" i="6"/>
  <c r="S32" i="6" s="1"/>
  <c r="P31" i="6"/>
  <c r="R13" i="6"/>
  <c r="S13" i="6" s="1"/>
  <c r="R9" i="6"/>
  <c r="S9" i="6" s="1"/>
  <c r="H16" i="47" l="1"/>
  <c r="I16" i="47" s="1"/>
  <c r="H17" i="47"/>
  <c r="J13" i="29"/>
  <c r="R193" i="7"/>
  <c r="S193" i="7" s="1"/>
  <c r="V168" i="7"/>
  <c r="U168" i="7"/>
  <c r="V35" i="7"/>
  <c r="U35" i="7"/>
  <c r="V55" i="7"/>
  <c r="U55" i="7"/>
  <c r="V188" i="7"/>
  <c r="U188" i="7"/>
  <c r="V68" i="7"/>
  <c r="U68" i="7"/>
  <c r="V31" i="7"/>
  <c r="U31" i="7"/>
  <c r="V58" i="7"/>
  <c r="U58" i="7"/>
  <c r="V44" i="7"/>
  <c r="U44" i="7"/>
  <c r="V73" i="7"/>
  <c r="U73" i="7"/>
  <c r="F48" i="29"/>
  <c r="G48" i="29" s="1"/>
  <c r="F90" i="29"/>
  <c r="G90" i="29" s="1"/>
  <c r="W11" i="38"/>
  <c r="R17" i="6"/>
  <c r="S17" i="6" s="1"/>
  <c r="F12" i="29"/>
  <c r="G12" i="29" s="1"/>
  <c r="P24" i="6"/>
  <c r="R24" i="6" s="1"/>
  <c r="S24" i="6" s="1"/>
  <c r="R25" i="6"/>
  <c r="S25" i="6" s="1"/>
  <c r="B33" i="29"/>
  <c r="K33" i="29" s="1"/>
  <c r="M33" i="29" s="1"/>
  <c r="M39" i="29" s="1"/>
  <c r="P72" i="7"/>
  <c r="P192" i="7"/>
  <c r="R192" i="7" s="1"/>
  <c r="S192" i="7" s="1"/>
  <c r="F26" i="29"/>
  <c r="G26" i="29" s="1"/>
  <c r="P30" i="6"/>
  <c r="R31" i="6"/>
  <c r="S31" i="6" s="1"/>
  <c r="R15" i="7" l="1"/>
  <c r="S15" i="7" s="1"/>
  <c r="I17" i="47"/>
  <c r="R72" i="7"/>
  <c r="S72" i="7" s="1"/>
  <c r="L13" i="29"/>
  <c r="B32" i="29"/>
  <c r="V78" i="7"/>
  <c r="U78" i="7"/>
  <c r="V193" i="7"/>
  <c r="U193" i="7"/>
  <c r="V192" i="7"/>
  <c r="U192" i="7"/>
  <c r="V187" i="7"/>
  <c r="U187" i="7"/>
  <c r="B9" i="30"/>
  <c r="L9" i="30"/>
  <c r="P191" i="7"/>
  <c r="R191" i="7" s="1"/>
  <c r="S191" i="7" s="1"/>
  <c r="P7" i="6"/>
  <c r="R7" i="6" s="1"/>
  <c r="S7" i="6" s="1"/>
  <c r="I12" i="32"/>
  <c r="M12" i="32" s="1"/>
  <c r="N12" i="32" s="1"/>
  <c r="F33" i="29"/>
  <c r="P29" i="6"/>
  <c r="R29" i="6" s="1"/>
  <c r="S29" i="6" s="1"/>
  <c r="R30" i="6"/>
  <c r="S30" i="6" s="1"/>
  <c r="V15" i="7" l="1"/>
  <c r="G33" i="29"/>
  <c r="G32" i="29"/>
  <c r="B11" i="32"/>
  <c r="F11" i="32" s="1"/>
  <c r="G11" i="32" s="1"/>
  <c r="J9" i="30"/>
  <c r="N9" i="30" s="1"/>
  <c r="P9" i="30"/>
  <c r="P76" i="7"/>
  <c r="R76" i="7" s="1"/>
  <c r="S76" i="7" s="1"/>
  <c r="R185" i="7"/>
  <c r="V16" i="7"/>
  <c r="U16" i="7"/>
  <c r="V72" i="7"/>
  <c r="U72" i="7"/>
  <c r="V186" i="7"/>
  <c r="U186" i="7"/>
  <c r="V77" i="7"/>
  <c r="U77" i="7"/>
  <c r="V191" i="7"/>
  <c r="U191" i="7"/>
  <c r="U15" i="7"/>
  <c r="Q11" i="38"/>
  <c r="S11" i="38" s="1"/>
  <c r="P6" i="6"/>
  <c r="R6" i="6" s="1"/>
  <c r="S6" i="6" s="1"/>
  <c r="P7" i="7"/>
  <c r="R7" i="7" s="1"/>
  <c r="S7" i="7" s="1"/>
  <c r="V185" i="7" l="1"/>
  <c r="U185" i="7"/>
  <c r="V76" i="7"/>
  <c r="U76" i="7"/>
  <c r="P5" i="6"/>
  <c r="R5" i="6" s="1"/>
  <c r="S5" i="6" s="1"/>
  <c r="P6" i="7"/>
  <c r="T8" i="6" l="1"/>
  <c r="T10" i="6" s="1"/>
  <c r="P5" i="7"/>
  <c r="R5" i="7" s="1"/>
  <c r="R6" i="7"/>
  <c r="S6" i="7" s="1"/>
  <c r="S5" i="7" l="1"/>
  <c r="P256" i="5"/>
  <c r="P241" i="5"/>
  <c r="P121" i="5"/>
  <c r="P115" i="5"/>
  <c r="P92" i="5"/>
  <c r="P62" i="5"/>
  <c r="O94" i="4"/>
  <c r="O88" i="4"/>
  <c r="P70" i="4"/>
  <c r="R70" i="4" s="1"/>
  <c r="S70" i="4" s="1"/>
  <c r="P65" i="4"/>
  <c r="D82" i="29"/>
  <c r="P56" i="4"/>
  <c r="R56" i="4" s="1"/>
  <c r="S56" i="4" s="1"/>
  <c r="D75" i="29"/>
  <c r="D66" i="29"/>
  <c r="R121" i="5" l="1"/>
  <c r="S121" i="5" s="1"/>
  <c r="F35" i="47"/>
  <c r="R62" i="5"/>
  <c r="S62" i="5" s="1"/>
  <c r="F20" i="47"/>
  <c r="H20" i="47" s="1"/>
  <c r="I20" i="47" s="1"/>
  <c r="R241" i="5"/>
  <c r="S241" i="5" s="1"/>
  <c r="F57" i="47"/>
  <c r="H57" i="47" s="1"/>
  <c r="I57" i="47" s="1"/>
  <c r="R256" i="5"/>
  <c r="S256" i="5" s="1"/>
  <c r="F61" i="47"/>
  <c r="H61" i="47" s="1"/>
  <c r="I61" i="47" s="1"/>
  <c r="R92" i="5"/>
  <c r="S92" i="5" s="1"/>
  <c r="F23" i="47"/>
  <c r="H23" i="47" s="1"/>
  <c r="I23" i="47" s="1"/>
  <c r="R115" i="5"/>
  <c r="S115" i="5" s="1"/>
  <c r="F31" i="47"/>
  <c r="R65" i="4"/>
  <c r="S65" i="4" s="1"/>
  <c r="P64" i="4"/>
  <c r="N12" i="29"/>
  <c r="I25" i="32"/>
  <c r="P57" i="4"/>
  <c r="R57" i="4" s="1"/>
  <c r="S57" i="4" s="1"/>
  <c r="P55" i="4"/>
  <c r="R55" i="4" s="1"/>
  <c r="S55" i="4" s="1"/>
  <c r="B47" i="29"/>
  <c r="P69" i="4"/>
  <c r="R69" i="4" s="1"/>
  <c r="S69" i="4" s="1"/>
  <c r="O93" i="4"/>
  <c r="P92" i="4" s="1"/>
  <c r="O87" i="4"/>
  <c r="P87" i="4" s="1"/>
  <c r="R87" i="4" s="1"/>
  <c r="S87" i="4" s="1"/>
  <c r="P276" i="5"/>
  <c r="P234" i="5"/>
  <c r="P65" i="5"/>
  <c r="P51" i="5"/>
  <c r="P95" i="5"/>
  <c r="F24" i="47" s="1"/>
  <c r="H24" i="47" s="1"/>
  <c r="I24" i="47" s="1"/>
  <c r="P211" i="5"/>
  <c r="P56" i="5"/>
  <c r="P342" i="5"/>
  <c r="R342" i="5" s="1"/>
  <c r="S342" i="5" s="1"/>
  <c r="P34" i="5"/>
  <c r="B25" i="29"/>
  <c r="P120" i="5"/>
  <c r="B64" i="48" s="1"/>
  <c r="H31" i="47" l="1"/>
  <c r="I31" i="47" s="1"/>
  <c r="N31" i="47"/>
  <c r="R234" i="5"/>
  <c r="S234" i="5" s="1"/>
  <c r="F56" i="47"/>
  <c r="R276" i="5"/>
  <c r="S276" i="5" s="1"/>
  <c r="F73" i="47"/>
  <c r="R51" i="5"/>
  <c r="S51" i="5" s="1"/>
  <c r="F18" i="47"/>
  <c r="H35" i="47"/>
  <c r="I35" i="47" s="1"/>
  <c r="F34" i="47"/>
  <c r="H34" i="47" s="1"/>
  <c r="I34" i="47" s="1"/>
  <c r="R34" i="5"/>
  <c r="S34" i="5" s="1"/>
  <c r="F15" i="47"/>
  <c r="F64" i="48"/>
  <c r="B62" i="48"/>
  <c r="R56" i="5"/>
  <c r="S56" i="5" s="1"/>
  <c r="F19" i="47"/>
  <c r="H19" i="47" s="1"/>
  <c r="I19" i="47" s="1"/>
  <c r="R65" i="5"/>
  <c r="S65" i="5" s="1"/>
  <c r="F21" i="47"/>
  <c r="H21" i="47" s="1"/>
  <c r="I21" i="47" s="1"/>
  <c r="R95" i="5"/>
  <c r="S95" i="5" s="1"/>
  <c r="B82" i="29"/>
  <c r="R64" i="4"/>
  <c r="S64" i="4" s="1"/>
  <c r="F47" i="29"/>
  <c r="G47" i="29" s="1"/>
  <c r="P93" i="4"/>
  <c r="R93" i="4" s="1"/>
  <c r="S93" i="4" s="1"/>
  <c r="R92" i="4"/>
  <c r="S92" i="4" s="1"/>
  <c r="R10" i="38"/>
  <c r="R21" i="38" s="1"/>
  <c r="P210" i="5"/>
  <c r="B76" i="48" s="1"/>
  <c r="R211" i="5"/>
  <c r="S211" i="5" s="1"/>
  <c r="S8" i="5"/>
  <c r="R120" i="5"/>
  <c r="S120" i="5" s="1"/>
  <c r="K24" i="32"/>
  <c r="P12" i="29"/>
  <c r="R12" i="29"/>
  <c r="P33" i="5"/>
  <c r="B24" i="48" s="1"/>
  <c r="P86" i="4"/>
  <c r="P85" i="4" s="1"/>
  <c r="I24" i="32"/>
  <c r="P221" i="5"/>
  <c r="B84" i="48" s="1"/>
  <c r="B89" i="29"/>
  <c r="P91" i="4"/>
  <c r="R91" i="4" s="1"/>
  <c r="S91" i="4" s="1"/>
  <c r="P275" i="5"/>
  <c r="B95" i="48" s="1"/>
  <c r="D20" i="32"/>
  <c r="F25" i="29"/>
  <c r="G25" i="29" s="1"/>
  <c r="D19" i="32"/>
  <c r="B75" i="29"/>
  <c r="P341" i="5"/>
  <c r="R341" i="5" s="1"/>
  <c r="S341" i="5" s="1"/>
  <c r="H18" i="47" l="1"/>
  <c r="I18" i="47" s="1"/>
  <c r="N18" i="47"/>
  <c r="F76" i="48"/>
  <c r="H15" i="47"/>
  <c r="I15" i="47" s="1"/>
  <c r="F14" i="47"/>
  <c r="F24" i="48"/>
  <c r="J11" i="48"/>
  <c r="B22" i="48"/>
  <c r="H56" i="47"/>
  <c r="I56" i="47" s="1"/>
  <c r="F54" i="47"/>
  <c r="F95" i="48"/>
  <c r="B93" i="48"/>
  <c r="F72" i="47"/>
  <c r="H72" i="47" s="1"/>
  <c r="I72" i="47" s="1"/>
  <c r="H73" i="47"/>
  <c r="I73" i="47" s="1"/>
  <c r="F84" i="48"/>
  <c r="B82" i="48"/>
  <c r="G64" i="48"/>
  <c r="F62" i="48"/>
  <c r="G62" i="48" s="1"/>
  <c r="P90" i="4"/>
  <c r="R90" i="4" s="1"/>
  <c r="S90" i="4" s="1"/>
  <c r="F82" i="29"/>
  <c r="B20" i="32"/>
  <c r="F20" i="32" s="1"/>
  <c r="G20" i="32" s="1"/>
  <c r="R85" i="4"/>
  <c r="S85" i="4" s="1"/>
  <c r="R86" i="4"/>
  <c r="S86" i="4" s="1"/>
  <c r="B8" i="30"/>
  <c r="L8" i="30"/>
  <c r="J8" i="30" s="1"/>
  <c r="K25" i="32"/>
  <c r="K17" i="32" s="1"/>
  <c r="R221" i="5"/>
  <c r="S221" i="5" s="1"/>
  <c r="R275" i="5"/>
  <c r="S275" i="5" s="1"/>
  <c r="R33" i="5"/>
  <c r="R210" i="5"/>
  <c r="S210" i="5" s="1"/>
  <c r="W10" i="38"/>
  <c r="B22" i="32"/>
  <c r="B19" i="32"/>
  <c r="F19" i="32" s="1"/>
  <c r="G19" i="32" s="1"/>
  <c r="F89" i="29"/>
  <c r="B11" i="29"/>
  <c r="P209" i="5"/>
  <c r="R209" i="5" s="1"/>
  <c r="S209" i="5" s="1"/>
  <c r="M24" i="32"/>
  <c r="N24" i="32" s="1"/>
  <c r="F75" i="29"/>
  <c r="D64" i="29"/>
  <c r="D7" i="29" s="1"/>
  <c r="D18" i="32"/>
  <c r="P68" i="4"/>
  <c r="R68" i="4" s="1"/>
  <c r="S68" i="4" s="1"/>
  <c r="P89" i="4"/>
  <c r="R89" i="4" s="1"/>
  <c r="S89" i="4" s="1"/>
  <c r="L11" i="48" l="1"/>
  <c r="G84" i="48"/>
  <c r="F82" i="48"/>
  <c r="G82" i="48" s="1"/>
  <c r="B8" i="48"/>
  <c r="N54" i="47"/>
  <c r="H54" i="47"/>
  <c r="I54" i="47" s="1"/>
  <c r="G24" i="48"/>
  <c r="F22" i="48"/>
  <c r="G95" i="48"/>
  <c r="F93" i="48"/>
  <c r="G93" i="48" s="1"/>
  <c r="M13" i="47"/>
  <c r="O13" i="47" s="1"/>
  <c r="F7" i="47"/>
  <c r="H14" i="47"/>
  <c r="I14" i="47" s="1"/>
  <c r="G76" i="48"/>
  <c r="G89" i="29"/>
  <c r="G82" i="29"/>
  <c r="G81" i="29"/>
  <c r="G75" i="29"/>
  <c r="E36" i="29"/>
  <c r="F22" i="32"/>
  <c r="G22" i="32" s="1"/>
  <c r="E42" i="29"/>
  <c r="E63" i="29"/>
  <c r="E62" i="29"/>
  <c r="E44" i="29"/>
  <c r="E39" i="29"/>
  <c r="E43" i="29"/>
  <c r="E97" i="29"/>
  <c r="E41" i="29"/>
  <c r="E34" i="29"/>
  <c r="I19" i="32"/>
  <c r="M19" i="32" s="1"/>
  <c r="N19" i="32" s="1"/>
  <c r="S33" i="5"/>
  <c r="R7" i="5"/>
  <c r="E8" i="29"/>
  <c r="E14" i="29"/>
  <c r="D6" i="38"/>
  <c r="N8" i="30"/>
  <c r="R137" i="5"/>
  <c r="S137" i="5" s="1"/>
  <c r="G88" i="29"/>
  <c r="E37" i="29"/>
  <c r="E35" i="29"/>
  <c r="E29" i="29"/>
  <c r="E98" i="29"/>
  <c r="G74" i="29"/>
  <c r="J12" i="29"/>
  <c r="P125" i="5"/>
  <c r="R125" i="5" s="1"/>
  <c r="S125" i="5" s="1"/>
  <c r="F11" i="29"/>
  <c r="G11" i="29" s="1"/>
  <c r="E38" i="29"/>
  <c r="E40" i="29"/>
  <c r="E95" i="29"/>
  <c r="E99" i="29"/>
  <c r="E94" i="29"/>
  <c r="E96" i="29"/>
  <c r="E65" i="29"/>
  <c r="P7" i="5"/>
  <c r="D17" i="32"/>
  <c r="D6" i="32" s="1"/>
  <c r="E64" i="29"/>
  <c r="E51" i="29"/>
  <c r="E86" i="29"/>
  <c r="E16" i="29"/>
  <c r="E84" i="29"/>
  <c r="E53" i="29"/>
  <c r="E26" i="29"/>
  <c r="E20" i="29"/>
  <c r="E93" i="29"/>
  <c r="E71" i="29"/>
  <c r="E58" i="29"/>
  <c r="E54" i="29"/>
  <c r="E69" i="29"/>
  <c r="E12" i="29"/>
  <c r="E70" i="29"/>
  <c r="E28" i="29"/>
  <c r="E45" i="29"/>
  <c r="E92" i="29"/>
  <c r="E76" i="29"/>
  <c r="E60" i="29"/>
  <c r="E46" i="29"/>
  <c r="E15" i="29"/>
  <c r="E52" i="29"/>
  <c r="E25" i="29"/>
  <c r="E89" i="29"/>
  <c r="E78" i="29"/>
  <c r="E33" i="29"/>
  <c r="E47" i="29"/>
  <c r="E24" i="29"/>
  <c r="E19" i="29"/>
  <c r="E32" i="29"/>
  <c r="E11" i="29"/>
  <c r="E57" i="29"/>
  <c r="E30" i="29"/>
  <c r="E22" i="29"/>
  <c r="E73" i="29"/>
  <c r="E88" i="29"/>
  <c r="E48" i="29"/>
  <c r="E91" i="29"/>
  <c r="E61" i="29"/>
  <c r="E9" i="29"/>
  <c r="E72" i="29"/>
  <c r="E21" i="29"/>
  <c r="E50" i="29"/>
  <c r="E23" i="29"/>
  <c r="E67" i="29"/>
  <c r="E59" i="29"/>
  <c r="E13" i="29"/>
  <c r="E56" i="29"/>
  <c r="E27" i="29"/>
  <c r="E77" i="29"/>
  <c r="E87" i="29"/>
  <c r="E18" i="29"/>
  <c r="E90" i="29"/>
  <c r="E17" i="29"/>
  <c r="E80" i="29"/>
  <c r="E85" i="29"/>
  <c r="E55" i="29"/>
  <c r="E49" i="29"/>
  <c r="E79" i="29"/>
  <c r="E68" i="29"/>
  <c r="E31" i="29"/>
  <c r="E10" i="29"/>
  <c r="E75" i="29"/>
  <c r="E82" i="29"/>
  <c r="E81" i="29"/>
  <c r="E66" i="29"/>
  <c r="E74" i="29"/>
  <c r="P7" i="4"/>
  <c r="R7" i="4" s="1"/>
  <c r="S7" i="4" s="1"/>
  <c r="B66" i="29"/>
  <c r="H7" i="47" l="1"/>
  <c r="I7" i="47" s="1"/>
  <c r="G22" i="48"/>
  <c r="F8" i="48"/>
  <c r="G8" i="48" s="1"/>
  <c r="S7" i="5"/>
  <c r="E14" i="32"/>
  <c r="E16" i="32"/>
  <c r="L12" i="29"/>
  <c r="E7" i="29"/>
  <c r="K6" i="38"/>
  <c r="Q10" i="38"/>
  <c r="S10" i="38" s="1"/>
  <c r="P6" i="4"/>
  <c r="R6" i="4" s="1"/>
  <c r="S6" i="4" s="1"/>
  <c r="I21" i="32"/>
  <c r="E21" i="32"/>
  <c r="E22" i="32"/>
  <c r="E15" i="32"/>
  <c r="E18" i="32"/>
  <c r="M20" i="32"/>
  <c r="N20" i="32" s="1"/>
  <c r="P6" i="5"/>
  <c r="R6" i="5" s="1"/>
  <c r="E17" i="32"/>
  <c r="E11" i="32"/>
  <c r="E12" i="32"/>
  <c r="E13" i="32"/>
  <c r="E8" i="32"/>
  <c r="E10" i="32"/>
  <c r="E7" i="32"/>
  <c r="E9" i="32"/>
  <c r="E20" i="32"/>
  <c r="E19" i="32"/>
  <c r="F66" i="29"/>
  <c r="G66" i="29" l="1"/>
  <c r="B18" i="32"/>
  <c r="B17" i="32" s="1"/>
  <c r="S6" i="5"/>
  <c r="E6" i="38"/>
  <c r="G65" i="29"/>
  <c r="D40" i="37"/>
  <c r="M21" i="32"/>
  <c r="N21" i="32" s="1"/>
  <c r="P5" i="5"/>
  <c r="R5" i="5" s="1"/>
  <c r="P5" i="4"/>
  <c r="V14" i="4" s="1"/>
  <c r="E6" i="32"/>
  <c r="O34" i="2"/>
  <c r="O32" i="2" s="1"/>
  <c r="O21" i="2"/>
  <c r="P21" i="2" s="1"/>
  <c r="B24" i="29"/>
  <c r="P9" i="2"/>
  <c r="B46" i="29" s="1"/>
  <c r="B13" i="32" l="1"/>
  <c r="F13" i="32" s="1"/>
  <c r="G13" i="32" s="1"/>
  <c r="L6" i="38"/>
  <c r="S5" i="5"/>
  <c r="P20" i="2"/>
  <c r="P19" i="2" s="1"/>
  <c r="R19" i="2" s="1"/>
  <c r="S19" i="2" s="1"/>
  <c r="R21" i="2"/>
  <c r="S21" i="2" s="1"/>
  <c r="R5" i="4"/>
  <c r="S5" i="4" s="1"/>
  <c r="P32" i="2"/>
  <c r="B61" i="29" s="1"/>
  <c r="F24" i="29"/>
  <c r="F46" i="29"/>
  <c r="F64" i="29"/>
  <c r="G64" i="29" s="1"/>
  <c r="F18" i="32"/>
  <c r="G18" i="32" s="1"/>
  <c r="P8" i="2"/>
  <c r="R9" i="2"/>
  <c r="S9" i="2" s="1"/>
  <c r="R13" i="2"/>
  <c r="S13" i="2" s="1"/>
  <c r="P12" i="2"/>
  <c r="R12" i="2" s="1"/>
  <c r="S12" i="2" s="1"/>
  <c r="G46" i="29" l="1"/>
  <c r="F45" i="29"/>
  <c r="G45" i="29" s="1"/>
  <c r="P7" i="2"/>
  <c r="P6" i="2" s="1"/>
  <c r="G24" i="29"/>
  <c r="B10" i="32"/>
  <c r="G23" i="29"/>
  <c r="B7" i="30"/>
  <c r="L7" i="30"/>
  <c r="J7" i="30" s="1"/>
  <c r="D6" i="30"/>
  <c r="P31" i="2"/>
  <c r="P30" i="2" s="1"/>
  <c r="R32" i="2"/>
  <c r="S32" i="2" s="1"/>
  <c r="R20" i="2"/>
  <c r="S20" i="2" s="1"/>
  <c r="B10" i="29"/>
  <c r="J11" i="29" s="1"/>
  <c r="J24" i="29" s="1"/>
  <c r="K15" i="32"/>
  <c r="K14" i="32"/>
  <c r="K9" i="32"/>
  <c r="I11" i="32"/>
  <c r="M11" i="32" s="1"/>
  <c r="N11" i="32" s="1"/>
  <c r="F17" i="32"/>
  <c r="G17" i="32" s="1"/>
  <c r="R8" i="2"/>
  <c r="S8" i="2" s="1"/>
  <c r="R31" i="2" l="1"/>
  <c r="S31" i="2" s="1"/>
  <c r="L6" i="30"/>
  <c r="P6" i="30" s="1"/>
  <c r="B7" i="28"/>
  <c r="F7" i="28" s="1"/>
  <c r="G7" i="28" s="1"/>
  <c r="F10" i="32"/>
  <c r="G10" i="32" s="1"/>
  <c r="N7" i="30"/>
  <c r="J6" i="30"/>
  <c r="N6" i="30" s="1"/>
  <c r="B8" i="32"/>
  <c r="F10" i="29"/>
  <c r="B15" i="32"/>
  <c r="D61" i="37" s="1"/>
  <c r="F61" i="29"/>
  <c r="G61" i="29" s="1"/>
  <c r="K10" i="32"/>
  <c r="R30" i="2"/>
  <c r="S30" i="2" s="1"/>
  <c r="P29" i="2"/>
  <c r="R29" i="2" s="1"/>
  <c r="S29" i="2" s="1"/>
  <c r="M25" i="32"/>
  <c r="N25" i="32" s="1"/>
  <c r="K8" i="32"/>
  <c r="R7" i="2"/>
  <c r="S7" i="2" s="1"/>
  <c r="B7" i="32" l="1"/>
  <c r="J6" i="28"/>
  <c r="B8" i="29"/>
  <c r="G10" i="29"/>
  <c r="L11" i="29"/>
  <c r="F60" i="29"/>
  <c r="G60" i="29" s="1"/>
  <c r="P28" i="2"/>
  <c r="P5" i="2" s="1"/>
  <c r="P36" i="2" s="1"/>
  <c r="Q9" i="38"/>
  <c r="K7" i="32"/>
  <c r="F6" i="28"/>
  <c r="G6" i="28" s="1"/>
  <c r="G9" i="29"/>
  <c r="R6" i="2"/>
  <c r="S6" i="2" s="1"/>
  <c r="F8" i="29" l="1"/>
  <c r="B7" i="29"/>
  <c r="B6" i="32"/>
  <c r="C16" i="32" s="1"/>
  <c r="F15" i="32"/>
  <c r="G15" i="32" s="1"/>
  <c r="B6" i="38"/>
  <c r="G8" i="29"/>
  <c r="B5" i="28"/>
  <c r="F8" i="32"/>
  <c r="G8" i="32" s="1"/>
  <c r="R28" i="2"/>
  <c r="S28" i="2" s="1"/>
  <c r="D41" i="37"/>
  <c r="D39" i="37" s="1"/>
  <c r="I15" i="32"/>
  <c r="M15" i="32" s="1"/>
  <c r="N15" i="32" s="1"/>
  <c r="Q21" i="38"/>
  <c r="S9" i="38"/>
  <c r="K6" i="32"/>
  <c r="I10" i="32"/>
  <c r="C62" i="29" l="1"/>
  <c r="C35" i="29"/>
  <c r="C9" i="29"/>
  <c r="C77" i="29"/>
  <c r="C20" i="29"/>
  <c r="C95" i="29"/>
  <c r="C10" i="29"/>
  <c r="C80" i="29"/>
  <c r="C57" i="29"/>
  <c r="C87" i="29"/>
  <c r="C13" i="29"/>
  <c r="C55" i="29"/>
  <c r="C18" i="29"/>
  <c r="C23" i="29"/>
  <c r="C52" i="29"/>
  <c r="C8" i="29"/>
  <c r="C40" i="29"/>
  <c r="C22" i="29"/>
  <c r="E83" i="29"/>
  <c r="C17" i="29"/>
  <c r="C45" i="29"/>
  <c r="C59" i="29"/>
  <c r="C92" i="29"/>
  <c r="C85" i="29"/>
  <c r="C75" i="29"/>
  <c r="C84" i="29"/>
  <c r="C83" i="29"/>
  <c r="C67" i="29"/>
  <c r="C48" i="29"/>
  <c r="C68" i="29"/>
  <c r="C56" i="29"/>
  <c r="C69" i="29"/>
  <c r="C11" i="29"/>
  <c r="C91" i="29"/>
  <c r="C99" i="29"/>
  <c r="C89" i="29"/>
  <c r="C98" i="29"/>
  <c r="C44" i="29"/>
  <c r="C88" i="29"/>
  <c r="K7" i="29"/>
  <c r="C41" i="29"/>
  <c r="C50" i="29"/>
  <c r="C51" i="29"/>
  <c r="C79" i="29"/>
  <c r="C19" i="29"/>
  <c r="C54" i="29"/>
  <c r="C58" i="29"/>
  <c r="C78" i="29"/>
  <c r="C27" i="29"/>
  <c r="C46" i="29"/>
  <c r="C74" i="29"/>
  <c r="C70" i="29"/>
  <c r="C64" i="29"/>
  <c r="C30" i="29"/>
  <c r="C72" i="29"/>
  <c r="C14" i="29"/>
  <c r="C24" i="29"/>
  <c r="C12" i="29"/>
  <c r="C15" i="29"/>
  <c r="C38" i="29"/>
  <c r="C93" i="29"/>
  <c r="C42" i="29"/>
  <c r="C16" i="29"/>
  <c r="C33" i="29"/>
  <c r="C31" i="29"/>
  <c r="C61" i="29"/>
  <c r="C53" i="29"/>
  <c r="C86" i="29"/>
  <c r="C32" i="29"/>
  <c r="C25" i="29"/>
  <c r="C73" i="29"/>
  <c r="C81" i="29"/>
  <c r="C71" i="29"/>
  <c r="C82" i="29"/>
  <c r="C49" i="29"/>
  <c r="C76" i="29"/>
  <c r="C66" i="29"/>
  <c r="C21" i="29"/>
  <c r="C65" i="29"/>
  <c r="C47" i="29"/>
  <c r="C60" i="29"/>
  <c r="C26" i="29"/>
  <c r="C28" i="29"/>
  <c r="C90" i="29"/>
  <c r="C96" i="29"/>
  <c r="C94" i="29"/>
  <c r="C29" i="29"/>
  <c r="C34" i="29"/>
  <c r="C63" i="29"/>
  <c r="C97" i="29"/>
  <c r="C39" i="29"/>
  <c r="C37" i="29"/>
  <c r="C43" i="29"/>
  <c r="C36" i="29"/>
  <c r="F7" i="29"/>
  <c r="G7" i="29" s="1"/>
  <c r="C6" i="28"/>
  <c r="C7" i="28"/>
  <c r="C6" i="38"/>
  <c r="F7" i="32"/>
  <c r="G7" i="32" s="1"/>
  <c r="F6" i="38"/>
  <c r="G6" i="38" s="1"/>
  <c r="R36" i="2"/>
  <c r="S36" i="2" s="1"/>
  <c r="R5" i="2"/>
  <c r="S5" i="2" s="1"/>
  <c r="C8" i="28"/>
  <c r="F5" i="28"/>
  <c r="G5" i="28" s="1"/>
  <c r="D71" i="37"/>
  <c r="L21" i="32"/>
  <c r="L23" i="32"/>
  <c r="C21" i="32"/>
  <c r="C22" i="32"/>
  <c r="C15" i="32"/>
  <c r="C14" i="32"/>
  <c r="L7" i="32"/>
  <c r="L22" i="32"/>
  <c r="C7" i="32"/>
  <c r="L20" i="32"/>
  <c r="L10" i="32"/>
  <c r="L13" i="32"/>
  <c r="L12" i="32"/>
  <c r="L9" i="32"/>
  <c r="L18" i="32"/>
  <c r="L25" i="32"/>
  <c r="L24" i="32"/>
  <c r="L14" i="32"/>
  <c r="L17" i="32"/>
  <c r="L19" i="32"/>
  <c r="L11" i="32"/>
  <c r="L15" i="32"/>
  <c r="L8" i="32"/>
  <c r="M10" i="32"/>
  <c r="N10" i="32" s="1"/>
  <c r="C11" i="32"/>
  <c r="C19" i="32"/>
  <c r="C9" i="32"/>
  <c r="C18" i="32"/>
  <c r="C17" i="32"/>
  <c r="F6" i="32"/>
  <c r="G6" i="32" s="1"/>
  <c r="C12" i="32"/>
  <c r="C10" i="32"/>
  <c r="C20" i="32"/>
  <c r="C13" i="32"/>
  <c r="C8" i="32"/>
  <c r="C7" i="29" l="1"/>
  <c r="C5" i="28"/>
  <c r="I8" i="32"/>
  <c r="Q10" i="32" s="1"/>
  <c r="L6" i="32"/>
  <c r="C6" i="32"/>
  <c r="M8" i="32" l="1"/>
  <c r="N8" i="32" s="1"/>
  <c r="P252" i="15" l="1"/>
  <c r="R252" i="15" l="1"/>
  <c r="F52" i="47"/>
  <c r="S252" i="15"/>
  <c r="P251" i="15"/>
  <c r="B77" i="48" s="1"/>
  <c r="H52" i="47" l="1"/>
  <c r="I52" i="47" s="1"/>
  <c r="F49" i="47"/>
  <c r="F77" i="48"/>
  <c r="J16" i="48"/>
  <c r="B75" i="48"/>
  <c r="R251" i="15"/>
  <c r="S251" i="15" s="1"/>
  <c r="P250" i="15"/>
  <c r="R26" i="23"/>
  <c r="L16" i="48" l="1"/>
  <c r="L22" i="48" s="1"/>
  <c r="J22" i="48"/>
  <c r="J24" i="48" s="1"/>
  <c r="G77" i="48"/>
  <c r="F75" i="48"/>
  <c r="F48" i="47"/>
  <c r="F6" i="47" s="1"/>
  <c r="F5" i="47" s="1"/>
  <c r="H49" i="47"/>
  <c r="I49" i="47" s="1"/>
  <c r="B74" i="48"/>
  <c r="P6" i="15"/>
  <c r="R250" i="15"/>
  <c r="S26" i="23"/>
  <c r="U26" i="23"/>
  <c r="R25" i="23"/>
  <c r="G75" i="48" l="1"/>
  <c r="F74" i="48"/>
  <c r="G74" i="48" s="1"/>
  <c r="B7" i="48"/>
  <c r="C74" i="48" s="1"/>
  <c r="H48" i="47"/>
  <c r="I48" i="47" s="1"/>
  <c r="P5" i="15"/>
  <c r="R5" i="15" s="1"/>
  <c r="S5" i="15" s="1"/>
  <c r="R6" i="15"/>
  <c r="S6" i="15" s="1"/>
  <c r="S250" i="15"/>
  <c r="S25" i="23"/>
  <c r="U25" i="23"/>
  <c r="I18" i="32"/>
  <c r="R7" i="23"/>
  <c r="S7" i="23" s="1"/>
  <c r="I9" i="32"/>
  <c r="C8" i="48" l="1"/>
  <c r="C7" i="48" s="1"/>
  <c r="C18" i="48"/>
  <c r="C88" i="48"/>
  <c r="C12" i="48"/>
  <c r="C103" i="48"/>
  <c r="C98" i="48"/>
  <c r="C78" i="48"/>
  <c r="C126" i="48"/>
  <c r="C16" i="48"/>
  <c r="C28" i="48"/>
  <c r="C40" i="48"/>
  <c r="C99" i="48"/>
  <c r="C23" i="48"/>
  <c r="C55" i="48"/>
  <c r="C52" i="48"/>
  <c r="C133" i="48"/>
  <c r="C27" i="48"/>
  <c r="C54" i="48"/>
  <c r="C85" i="48"/>
  <c r="C108" i="48"/>
  <c r="C70" i="48"/>
  <c r="C13" i="48"/>
  <c r="C97" i="48"/>
  <c r="C90" i="48"/>
  <c r="C51" i="48"/>
  <c r="C100" i="48"/>
  <c r="C112" i="48"/>
  <c r="C19" i="48"/>
  <c r="C120" i="48"/>
  <c r="C118" i="48"/>
  <c r="C95" i="48"/>
  <c r="C93" i="48"/>
  <c r="C76" i="48"/>
  <c r="C66" i="48"/>
  <c r="C122" i="48"/>
  <c r="C21" i="48"/>
  <c r="C42" i="48"/>
  <c r="C39" i="48"/>
  <c r="C94" i="48"/>
  <c r="C9" i="48"/>
  <c r="C45" i="48"/>
  <c r="C56" i="48"/>
  <c r="C114" i="48"/>
  <c r="C105" i="48"/>
  <c r="C123" i="48"/>
  <c r="C92" i="48"/>
  <c r="C106" i="48"/>
  <c r="C91" i="48"/>
  <c r="C116" i="48"/>
  <c r="C32" i="48"/>
  <c r="C10" i="48"/>
  <c r="C101" i="48"/>
  <c r="C43" i="48"/>
  <c r="C81" i="48"/>
  <c r="C110" i="48"/>
  <c r="C130" i="48"/>
  <c r="C20" i="48"/>
  <c r="C80" i="48"/>
  <c r="C124" i="48"/>
  <c r="C17" i="48"/>
  <c r="C102" i="48"/>
  <c r="C109" i="48"/>
  <c r="C62" i="48"/>
  <c r="C22" i="48"/>
  <c r="C82" i="48"/>
  <c r="C63" i="48"/>
  <c r="C132" i="48"/>
  <c r="C25" i="48"/>
  <c r="C49" i="48"/>
  <c r="C34" i="48"/>
  <c r="C11" i="48"/>
  <c r="C61" i="48"/>
  <c r="C47" i="48"/>
  <c r="C87" i="48"/>
  <c r="C14" i="48"/>
  <c r="C128" i="48"/>
  <c r="C69" i="48"/>
  <c r="C59" i="48"/>
  <c r="C131" i="48"/>
  <c r="C31" i="48"/>
  <c r="C79" i="48"/>
  <c r="C71" i="48"/>
  <c r="C60" i="48"/>
  <c r="C73" i="48"/>
  <c r="C38" i="48"/>
  <c r="C129" i="48"/>
  <c r="C83" i="48"/>
  <c r="C68" i="48"/>
  <c r="C125" i="48"/>
  <c r="C35" i="48"/>
  <c r="C50" i="48"/>
  <c r="C46" i="48"/>
  <c r="C121" i="48"/>
  <c r="C65" i="48"/>
  <c r="C64" i="48"/>
  <c r="C84" i="48"/>
  <c r="C24" i="48"/>
  <c r="C111" i="48"/>
  <c r="C37" i="48"/>
  <c r="C33" i="48"/>
  <c r="C104" i="48"/>
  <c r="C113" i="48"/>
  <c r="C26" i="48"/>
  <c r="C119" i="48"/>
  <c r="C44" i="48"/>
  <c r="C58" i="48"/>
  <c r="C57" i="48"/>
  <c r="C134" i="48"/>
  <c r="C36" i="48"/>
  <c r="C107" i="48"/>
  <c r="C48" i="48"/>
  <c r="F7" i="48"/>
  <c r="G7" i="48" s="1"/>
  <c r="C15" i="48"/>
  <c r="C86" i="48"/>
  <c r="C72" i="48"/>
  <c r="C89" i="48"/>
  <c r="C67" i="48"/>
  <c r="C30" i="48"/>
  <c r="C96" i="48"/>
  <c r="C53" i="48"/>
  <c r="C127" i="48"/>
  <c r="C41" i="48"/>
  <c r="C29" i="48"/>
  <c r="C117" i="48"/>
  <c r="C115" i="48"/>
  <c r="C77" i="48"/>
  <c r="C75" i="48"/>
  <c r="H5" i="47"/>
  <c r="I5" i="47" s="1"/>
  <c r="H6" i="47"/>
  <c r="I6" i="47" s="1"/>
  <c r="D92" i="37"/>
  <c r="I17" i="32"/>
  <c r="M17" i="32" s="1"/>
  <c r="N17" i="32" s="1"/>
  <c r="M18" i="32"/>
  <c r="N18" i="32" s="1"/>
  <c r="R6" i="23"/>
  <c r="S6" i="23" s="1"/>
  <c r="P5" i="23"/>
  <c r="M9" i="32"/>
  <c r="N9" i="32" s="1"/>
  <c r="R5" i="23" l="1"/>
  <c r="S5" i="23" s="1"/>
  <c r="P62" i="13" l="1"/>
  <c r="R62" i="13" s="1"/>
  <c r="S62" i="13" s="1"/>
  <c r="P7" i="13" l="1"/>
  <c r="R7" i="13" s="1"/>
  <c r="S7" i="13" s="1"/>
  <c r="U62" i="13" l="1"/>
  <c r="P6" i="13"/>
  <c r="R6" i="13" s="1"/>
  <c r="S6" i="13" s="1"/>
  <c r="I14" i="32" l="1"/>
  <c r="P5" i="13"/>
  <c r="D66" i="37" l="1"/>
  <c r="D64" i="37" s="1"/>
  <c r="Q11" i="32"/>
  <c r="M14" i="32"/>
  <c r="N14" i="32" s="1"/>
  <c r="I7" i="32"/>
  <c r="R5" i="13"/>
  <c r="S5" i="13" s="1"/>
  <c r="Q9" i="32" l="1"/>
  <c r="D45" i="37"/>
  <c r="D44" i="37" s="1"/>
  <c r="I6" i="32"/>
  <c r="M7" i="32"/>
  <c r="N7" i="32" s="1"/>
  <c r="R12" i="32" l="1"/>
  <c r="R10" i="32"/>
  <c r="R11" i="32"/>
  <c r="J7" i="32"/>
  <c r="J22" i="32"/>
  <c r="J11" i="32"/>
  <c r="J25" i="32"/>
  <c r="J17" i="32"/>
  <c r="J10" i="32"/>
  <c r="J8" i="32"/>
  <c r="J15" i="32"/>
  <c r="J23" i="32"/>
  <c r="J18" i="32"/>
  <c r="J12" i="32"/>
  <c r="J20" i="32"/>
  <c r="J9" i="32"/>
  <c r="J24" i="32"/>
  <c r="J13" i="32"/>
  <c r="M6" i="32"/>
  <c r="N6" i="32" s="1"/>
  <c r="J19" i="32"/>
  <c r="J21" i="32"/>
  <c r="J14" i="32"/>
  <c r="T6" i="38"/>
  <c r="M6" i="38"/>
  <c r="N6" i="38" s="1"/>
  <c r="J6" i="38"/>
  <c r="R9" i="32" l="1"/>
  <c r="J6" i="32"/>
</calcChain>
</file>

<file path=xl/comments1.xml><?xml version="1.0" encoding="utf-8"?>
<comments xmlns="http://schemas.openxmlformats.org/spreadsheetml/2006/main">
  <authors>
    <author>user</author>
  </authors>
  <commentList>
    <comment ref="K5" authorId="0" shapeId="0">
      <text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고양시청소년재단 사무국</author>
  </authors>
  <commentList>
    <comment ref="F179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청소년온라인국제활동 'iEARN' 프로젝트250만원+학교연계혁신교육 아이언프로젝트350만원 </t>
        </r>
      </text>
    </comment>
  </commentList>
</comments>
</file>

<file path=xl/comments3.xml><?xml version="1.0" encoding="utf-8"?>
<comments xmlns="http://schemas.openxmlformats.org/spreadsheetml/2006/main">
  <authors>
    <author>임선영</author>
  </authors>
  <commentList>
    <comment ref="O62" authorId="0" shapeId="0">
      <text>
        <r>
          <rPr>
            <b/>
            <sz val="9"/>
            <color indexed="81"/>
            <rFont val="돋움"/>
            <family val="3"/>
            <charset val="129"/>
          </rPr>
          <t>업무추진비 전용 불가 -&gt; 3차 추경 시 수정</t>
        </r>
      </text>
    </comment>
  </commentList>
</comments>
</file>

<file path=xl/comments4.xml><?xml version="1.0" encoding="utf-8"?>
<comments xmlns="http://schemas.openxmlformats.org/spreadsheetml/2006/main">
  <authors>
    <author>임선영</author>
  </authors>
  <commentList>
    <comment ref="O281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이미 집행 완료 건으로 집행액 기준 수정-&gt; 3차 추경 시 수정
</t>
        </r>
      </text>
    </comment>
  </commentList>
</comments>
</file>

<file path=xl/comments5.xml><?xml version="1.0" encoding="utf-8"?>
<comments xmlns="http://schemas.openxmlformats.org/spreadsheetml/2006/main">
  <authors>
    <author>임선영</author>
  </authors>
  <commentList>
    <comment ref="O154" authorId="0" shapeId="0">
      <text>
        <r>
          <rPr>
            <b/>
            <sz val="9"/>
            <color indexed="81"/>
            <rFont val="돋움"/>
            <family val="3"/>
            <charset val="129"/>
          </rPr>
          <t>업무추진비 전용 불가-&gt; 3차추경 시 수정</t>
        </r>
      </text>
    </comment>
  </commentList>
</comments>
</file>

<file path=xl/sharedStrings.xml><?xml version="1.0" encoding="utf-8"?>
<sst xmlns="http://schemas.openxmlformats.org/spreadsheetml/2006/main" count="9643" uniqueCount="3371">
  <si>
    <t>[일반회계]</t>
  </si>
  <si>
    <t>(단위:천원)</t>
  </si>
  <si>
    <t>예산과목</t>
  </si>
  <si>
    <t>산출내역</t>
  </si>
  <si>
    <t>증감</t>
  </si>
  <si>
    <t>증감률</t>
  </si>
  <si>
    <t>장</t>
  </si>
  <si>
    <t>관</t>
  </si>
  <si>
    <t>항</t>
  </si>
  <si>
    <t>목</t>
  </si>
  <si>
    <t>세목</t>
  </si>
  <si>
    <t>세세목</t>
  </si>
  <si>
    <t>고양시청소년재단사무국</t>
    <phoneticPr fontId="3" type="noConversion"/>
  </si>
  <si>
    <t>600 사업수익</t>
  </si>
  <si>
    <t>620 영업외수익</t>
  </si>
  <si>
    <t>625-2 지자체출자출연금</t>
  </si>
  <si>
    <t>621 이자수익</t>
  </si>
  <si>
    <t>621-1 예금이자수익</t>
  </si>
  <si>
    <t>ㅇ예금이자수익</t>
  </si>
  <si>
    <t xml:space="preserve">× </t>
  </si>
  <si>
    <t>=</t>
  </si>
  <si>
    <t>623 보조금수익</t>
  </si>
  <si>
    <t>623-1 국도시비보조금</t>
  </si>
  <si>
    <t>611 자체사업수익</t>
  </si>
  <si>
    <t>100 자본적수입</t>
  </si>
  <si>
    <t>170 자본잉여금수입</t>
  </si>
  <si>
    <t>172-3 전년도이월사업비</t>
    <phoneticPr fontId="3" type="noConversion"/>
  </si>
  <si>
    <t>ㅇ전년도이월금</t>
  </si>
  <si>
    <t>=</t>
    <phoneticPr fontId="3" type="noConversion"/>
  </si>
  <si>
    <t>청소녀</t>
  </si>
  <si>
    <t>고양시청소년재단사무국</t>
    <phoneticPr fontId="4" type="noConversion"/>
  </si>
  <si>
    <t>700 사업비용</t>
  </si>
  <si>
    <t>710 영업비용</t>
  </si>
  <si>
    <t>100 인건비</t>
  </si>
  <si>
    <t>ㅇ기본급</t>
  </si>
  <si>
    <t>102 제수당</t>
    <phoneticPr fontId="3" type="noConversion"/>
  </si>
  <si>
    <t>ㅇ가족수당</t>
  </si>
  <si>
    <t>ㅇ급량비</t>
  </si>
  <si>
    <t>ㅇ자격수당</t>
  </si>
  <si>
    <t>ㅇ시간외/당직근무수당</t>
  </si>
  <si>
    <t>ㅇ정근수당</t>
  </si>
  <si>
    <t>ㅇ명절휴가비</t>
  </si>
  <si>
    <t>ㅇ연가보상비</t>
  </si>
  <si>
    <t xml:space="preserve">× </t>
    <phoneticPr fontId="3" type="noConversion"/>
  </si>
  <si>
    <t>ㅇ퇴직급여충당금</t>
  </si>
  <si>
    <t>200 경비</t>
  </si>
  <si>
    <t>201 복리후생비</t>
    <phoneticPr fontId="3" type="noConversion"/>
  </si>
  <si>
    <t>ㅇ사회4대보험</t>
  </si>
  <si>
    <t>ㅇ직원복지제도</t>
  </si>
  <si>
    <t>ㅇ여비</t>
  </si>
  <si>
    <t>ㅇ발송비</t>
  </si>
  <si>
    <t>ㅇ통신비</t>
  </si>
  <si>
    <t>ㅇ기타공공요금</t>
  </si>
  <si>
    <t>ㅇ수도광열비</t>
  </si>
  <si>
    <t>206 소모품비</t>
    <phoneticPr fontId="3" type="noConversion"/>
  </si>
  <si>
    <t>ㅇ사무용품비</t>
  </si>
  <si>
    <t>ㅇ전산소모품비</t>
  </si>
  <si>
    <t>ㅇ청소용품비</t>
  </si>
  <si>
    <t>ㅇ소모성비품구입</t>
  </si>
  <si>
    <t>ㅇ구독료</t>
  </si>
  <si>
    <t>ㅇ도서인쇄비</t>
  </si>
  <si>
    <t>ㅇ지급임차료</t>
  </si>
  <si>
    <t>ㅇ수선유지비</t>
  </si>
  <si>
    <t>ㅇ차량유지비</t>
  </si>
  <si>
    <t>ㅇ보험료</t>
  </si>
  <si>
    <t>ㅇ자문료</t>
  </si>
  <si>
    <t>ㅇ수수료 등</t>
  </si>
  <si>
    <t>ㅇ 기관운영업무추진비</t>
  </si>
  <si>
    <t>ㅇ 시책추진업무추진비</t>
  </si>
  <si>
    <t>ㅇ 부서운영업무추진비</t>
  </si>
  <si>
    <t>ㅇ 정원가산업무추진비</t>
  </si>
  <si>
    <t>ㅇ재료비기타</t>
  </si>
  <si>
    <t>ㅇ홍보물 제작</t>
  </si>
  <si>
    <t>ㅇ 이사회</t>
  </si>
  <si>
    <t>405 자산취득비</t>
    <phoneticPr fontId="4" type="noConversion"/>
  </si>
  <si>
    <t>713 성과급</t>
    <phoneticPr fontId="4" type="noConversion"/>
  </si>
  <si>
    <t>720 청소년사업비</t>
  </si>
  <si>
    <t>721 보조금사업비</t>
  </si>
  <si>
    <t>722 목적사업비</t>
  </si>
  <si>
    <t>=</t>
    <phoneticPr fontId="3" type="noConversion"/>
  </si>
  <si>
    <t>=</t>
    <phoneticPr fontId="3" type="noConversion"/>
  </si>
  <si>
    <t xml:space="preserve">× </t>
    <phoneticPr fontId="3" type="noConversion"/>
  </si>
  <si>
    <t>770 영업외비용</t>
    <phoneticPr fontId="3" type="noConversion"/>
  </si>
  <si>
    <t>775 기타영업외비용</t>
    <phoneticPr fontId="3" type="noConversion"/>
  </si>
  <si>
    <t>=</t>
    <phoneticPr fontId="3" type="noConversion"/>
  </si>
  <si>
    <t>[일반회계]</t>
    <phoneticPr fontId="3" type="noConversion"/>
  </si>
  <si>
    <t>(단위:천원)</t>
    <phoneticPr fontId="3" type="noConversion"/>
  </si>
  <si>
    <t>예산과목</t>
    <phoneticPr fontId="3" type="noConversion"/>
  </si>
  <si>
    <t>산출내역</t>
    <phoneticPr fontId="3" type="noConversion"/>
  </si>
  <si>
    <t>장</t>
    <phoneticPr fontId="3" type="noConversion"/>
  </si>
  <si>
    <t>관</t>
    <phoneticPr fontId="3" type="noConversion"/>
  </si>
  <si>
    <t>항</t>
    <phoneticPr fontId="3" type="noConversion"/>
  </si>
  <si>
    <t>목</t>
    <phoneticPr fontId="3" type="noConversion"/>
  </si>
  <si>
    <t>세목</t>
    <phoneticPr fontId="3" type="noConversion"/>
  </si>
  <si>
    <t>세세목</t>
    <phoneticPr fontId="3" type="noConversion"/>
  </si>
  <si>
    <t>마두청소년수련관</t>
    <phoneticPr fontId="3" type="noConversion"/>
  </si>
  <si>
    <t>600 사업수익</t>
    <phoneticPr fontId="3" type="noConversion"/>
  </si>
  <si>
    <t>610 영업수익</t>
    <phoneticPr fontId="3" type="noConversion"/>
  </si>
  <si>
    <t>611 자체사업수익</t>
    <phoneticPr fontId="3" type="noConversion"/>
  </si>
  <si>
    <t>611-1 사업운영수익</t>
    <phoneticPr fontId="3" type="noConversion"/>
  </si>
  <si>
    <t xml:space="preserve">× </t>
    <phoneticPr fontId="3" type="noConversion"/>
  </si>
  <si>
    <t>=</t>
    <phoneticPr fontId="3" type="noConversion"/>
  </si>
  <si>
    <t>611-2 참가금수익</t>
    <phoneticPr fontId="3" type="noConversion"/>
  </si>
  <si>
    <t>617-1 시설사용료수익</t>
    <phoneticPr fontId="3" type="noConversion"/>
  </si>
  <si>
    <t>ㅇ대관수입</t>
  </si>
  <si>
    <t>617-3 기타수수료수입</t>
    <phoneticPr fontId="3" type="noConversion"/>
  </si>
  <si>
    <t>618 판매수익</t>
    <phoneticPr fontId="3" type="noConversion"/>
  </si>
  <si>
    <t>618-1 상품판매수익</t>
    <phoneticPr fontId="3" type="noConversion"/>
  </si>
  <si>
    <t>620 영업외수익</t>
    <phoneticPr fontId="3" type="noConversion"/>
  </si>
  <si>
    <t>621-1 예금이자수익</t>
    <phoneticPr fontId="3" type="noConversion"/>
  </si>
  <si>
    <t>ㅇ예금이자수익</t>
    <phoneticPr fontId="3" type="noConversion"/>
  </si>
  <si>
    <t>623-1 국도시비보조금</t>
    <phoneticPr fontId="3" type="noConversion"/>
  </si>
  <si>
    <t>625 출자출연금수익</t>
    <phoneticPr fontId="3" type="noConversion"/>
  </si>
  <si>
    <t>625-2 지자체출자출연금</t>
    <phoneticPr fontId="3" type="noConversion"/>
  </si>
  <si>
    <t>100 자본적수입</t>
    <phoneticPr fontId="3" type="noConversion"/>
  </si>
  <si>
    <t>170 자본잉여금수입</t>
    <phoneticPr fontId="3" type="noConversion"/>
  </si>
  <si>
    <t>172 이월금</t>
    <phoneticPr fontId="3" type="noConversion"/>
  </si>
  <si>
    <t>172-3 전년도이월사업비</t>
    <phoneticPr fontId="3" type="noConversion"/>
  </si>
  <si>
    <t>[일반회계]</t>
    <phoneticPr fontId="3" type="noConversion"/>
  </si>
  <si>
    <t>(단위:천원)</t>
    <phoneticPr fontId="3" type="noConversion"/>
  </si>
  <si>
    <t>마두청소년수련관</t>
    <phoneticPr fontId="3" type="noConversion"/>
  </si>
  <si>
    <t>700 사업비용</t>
    <phoneticPr fontId="3" type="noConversion"/>
  </si>
  <si>
    <t>710 영업비용</t>
    <phoneticPr fontId="3" type="noConversion"/>
  </si>
  <si>
    <t>100 인건비</t>
    <phoneticPr fontId="3" type="noConversion"/>
  </si>
  <si>
    <t>101 급여</t>
    <phoneticPr fontId="3" type="noConversion"/>
  </si>
  <si>
    <t>106 퇴직급여</t>
    <phoneticPr fontId="3" type="noConversion"/>
  </si>
  <si>
    <t>200 경비</t>
    <phoneticPr fontId="3" type="noConversion"/>
  </si>
  <si>
    <t>203 공공요금 및 제세</t>
    <phoneticPr fontId="3" type="noConversion"/>
  </si>
  <si>
    <t>204 수도광열비</t>
    <phoneticPr fontId="3" type="noConversion"/>
  </si>
  <si>
    <t xml:space="preserve">× </t>
    <phoneticPr fontId="3" type="noConversion"/>
  </si>
  <si>
    <t>208 도서인쇄비</t>
    <phoneticPr fontId="3" type="noConversion"/>
  </si>
  <si>
    <t>ㅇ도서인쇄비</t>
    <phoneticPr fontId="3" type="noConversion"/>
  </si>
  <si>
    <t>209 지급임차료</t>
    <phoneticPr fontId="3" type="noConversion"/>
  </si>
  <si>
    <t>210 수선유지비</t>
    <phoneticPr fontId="3" type="noConversion"/>
  </si>
  <si>
    <t>211 차량유지비</t>
    <phoneticPr fontId="3" type="noConversion"/>
  </si>
  <si>
    <t>212 보험료</t>
    <phoneticPr fontId="3" type="noConversion"/>
  </si>
  <si>
    <t>213 지급수수료</t>
    <phoneticPr fontId="3" type="noConversion"/>
  </si>
  <si>
    <t>220 회의운영비</t>
    <phoneticPr fontId="3" type="noConversion"/>
  </si>
  <si>
    <t>405 자산취득비</t>
    <phoneticPr fontId="3" type="noConversion"/>
  </si>
  <si>
    <t>405-1 자산취득비</t>
    <phoneticPr fontId="3" type="noConversion"/>
  </si>
  <si>
    <t>ㅇ자산취득비</t>
    <phoneticPr fontId="3" type="noConversion"/>
  </si>
  <si>
    <t>720 청소년사업비</t>
    <phoneticPr fontId="3" type="noConversion"/>
  </si>
  <si>
    <t>722 목적사업비</t>
    <phoneticPr fontId="3" type="noConversion"/>
  </si>
  <si>
    <t>ㅇ청소년운영위원회</t>
    <phoneticPr fontId="3" type="noConversion"/>
  </si>
  <si>
    <t>=</t>
    <phoneticPr fontId="3" type="noConversion"/>
  </si>
  <si>
    <t>730 자체사업비</t>
    <phoneticPr fontId="3" type="noConversion"/>
  </si>
  <si>
    <t>104 무기계약근로자보수</t>
    <phoneticPr fontId="3" type="noConversion"/>
  </si>
  <si>
    <t>ㅇ급량비</t>
    <phoneticPr fontId="3" type="noConversion"/>
  </si>
  <si>
    <t>202 여비</t>
    <phoneticPr fontId="3" type="noConversion"/>
  </si>
  <si>
    <t>ㅇ여비</t>
    <phoneticPr fontId="3" type="noConversion"/>
  </si>
  <si>
    <t>ㅇ제세공과금</t>
    <phoneticPr fontId="3" type="noConversion"/>
  </si>
  <si>
    <t>207 피복비</t>
    <phoneticPr fontId="3" type="noConversion"/>
  </si>
  <si>
    <t>ㅇ피복비</t>
    <phoneticPr fontId="3" type="noConversion"/>
  </si>
  <si>
    <t>214 업무추진비</t>
    <phoneticPr fontId="3" type="noConversion"/>
  </si>
  <si>
    <t>215 관서업무비</t>
    <phoneticPr fontId="3" type="noConversion"/>
  </si>
  <si>
    <t>775 기타영업외비용</t>
    <phoneticPr fontId="3" type="noConversion"/>
  </si>
  <si>
    <t>ㅇ이자반환금(과년도)</t>
    <phoneticPr fontId="3" type="noConversion"/>
  </si>
  <si>
    <t>[일반회계]</t>
    <phoneticPr fontId="3" type="noConversion"/>
  </si>
  <si>
    <t>(단위:천원)</t>
    <phoneticPr fontId="3" type="noConversion"/>
  </si>
  <si>
    <t>예산과목</t>
    <phoneticPr fontId="3" type="noConversion"/>
  </si>
  <si>
    <t>산출내역</t>
    <phoneticPr fontId="3" type="noConversion"/>
  </si>
  <si>
    <t>장</t>
    <phoneticPr fontId="3" type="noConversion"/>
  </si>
  <si>
    <t>관</t>
    <phoneticPr fontId="3" type="noConversion"/>
  </si>
  <si>
    <t>항</t>
    <phoneticPr fontId="3" type="noConversion"/>
  </si>
  <si>
    <t>목</t>
    <phoneticPr fontId="3" type="noConversion"/>
  </si>
  <si>
    <t>세목</t>
    <phoneticPr fontId="3" type="noConversion"/>
  </si>
  <si>
    <t>세세목</t>
    <phoneticPr fontId="3" type="noConversion"/>
  </si>
  <si>
    <t>고양시청소년진로센터</t>
    <phoneticPr fontId="3" type="noConversion"/>
  </si>
  <si>
    <t>600 사업수익</t>
    <phoneticPr fontId="3" type="noConversion"/>
  </si>
  <si>
    <t>621 이자수익</t>
    <phoneticPr fontId="3" type="noConversion"/>
  </si>
  <si>
    <t>621-1 예금이자수익</t>
    <phoneticPr fontId="3" type="noConversion"/>
  </si>
  <si>
    <t>625 출자출연금수익</t>
    <phoneticPr fontId="3" type="noConversion"/>
  </si>
  <si>
    <t>625-2 지자체출자출연금</t>
    <phoneticPr fontId="3" type="noConversion"/>
  </si>
  <si>
    <t>100 자본적수입</t>
    <phoneticPr fontId="3" type="noConversion"/>
  </si>
  <si>
    <t>172 이월금</t>
    <phoneticPr fontId="3" type="noConversion"/>
  </si>
  <si>
    <t>172-3 전년도이월사업비</t>
    <phoneticPr fontId="3" type="noConversion"/>
  </si>
  <si>
    <t>[일반회계]</t>
    <phoneticPr fontId="3" type="noConversion"/>
  </si>
  <si>
    <t>(단위:천원)</t>
    <phoneticPr fontId="3" type="noConversion"/>
  </si>
  <si>
    <t>고양시청소년진로센터</t>
    <phoneticPr fontId="3" type="noConversion"/>
  </si>
  <si>
    <t>700 사업비용</t>
    <phoneticPr fontId="3" type="noConversion"/>
  </si>
  <si>
    <t>710 영업비용</t>
    <phoneticPr fontId="3" type="noConversion"/>
  </si>
  <si>
    <t>100 인건비</t>
    <phoneticPr fontId="3" type="noConversion"/>
  </si>
  <si>
    <t>ㅇ지급수수료</t>
    <phoneticPr fontId="3" type="noConversion"/>
  </si>
  <si>
    <t>216 교육훈련비</t>
    <phoneticPr fontId="3" type="noConversion"/>
  </si>
  <si>
    <t>218 행사홍보비</t>
    <phoneticPr fontId="3" type="noConversion"/>
  </si>
  <si>
    <t>405 자산취득비</t>
    <phoneticPr fontId="3" type="noConversion"/>
  </si>
  <si>
    <t>720 청소년사업비</t>
    <phoneticPr fontId="3" type="noConversion"/>
  </si>
  <si>
    <t>721-1 국도시비보조금사업비</t>
    <phoneticPr fontId="3" type="noConversion"/>
  </si>
  <si>
    <t>721-2 교육청사업비</t>
    <phoneticPr fontId="3" type="noConversion"/>
  </si>
  <si>
    <t>722 목적사업비</t>
    <phoneticPr fontId="3" type="noConversion"/>
  </si>
  <si>
    <t>770 영업외비용</t>
    <phoneticPr fontId="3" type="noConversion"/>
  </si>
  <si>
    <t>[일반회계]</t>
    <phoneticPr fontId="3" type="noConversion"/>
  </si>
  <si>
    <t>(단위:천원)</t>
    <phoneticPr fontId="3" type="noConversion"/>
  </si>
  <si>
    <t>예산과목</t>
    <phoneticPr fontId="3" type="noConversion"/>
  </si>
  <si>
    <t>산출내역</t>
    <phoneticPr fontId="3" type="noConversion"/>
  </si>
  <si>
    <t>장</t>
    <phoneticPr fontId="3" type="noConversion"/>
  </si>
  <si>
    <t>관</t>
    <phoneticPr fontId="3" type="noConversion"/>
  </si>
  <si>
    <t>항</t>
    <phoneticPr fontId="3" type="noConversion"/>
  </si>
  <si>
    <t>목</t>
    <phoneticPr fontId="3" type="noConversion"/>
  </si>
  <si>
    <t>세목</t>
    <phoneticPr fontId="3" type="noConversion"/>
  </si>
  <si>
    <t>세세목</t>
    <phoneticPr fontId="3" type="noConversion"/>
  </si>
  <si>
    <t>성사청소년문화의집</t>
    <phoneticPr fontId="3" type="noConversion"/>
  </si>
  <si>
    <t>611 자체사업수익</t>
    <phoneticPr fontId="3" type="noConversion"/>
  </si>
  <si>
    <t>611-2 참가금수익</t>
    <phoneticPr fontId="3" type="noConversion"/>
  </si>
  <si>
    <t>617 기타영업수익</t>
    <phoneticPr fontId="3" type="noConversion"/>
  </si>
  <si>
    <t>617-1 시설사용료수익</t>
    <phoneticPr fontId="3" type="noConversion"/>
  </si>
  <si>
    <t>620 영업외수익</t>
    <phoneticPr fontId="3" type="noConversion"/>
  </si>
  <si>
    <t>621 이자수익</t>
    <phoneticPr fontId="3" type="noConversion"/>
  </si>
  <si>
    <t>623-1 국도시비보조금</t>
    <phoneticPr fontId="3" type="noConversion"/>
  </si>
  <si>
    <t>625 출자출연금수익</t>
    <phoneticPr fontId="3" type="noConversion"/>
  </si>
  <si>
    <t>625-2 지자체출자출연금</t>
    <phoneticPr fontId="3" type="noConversion"/>
  </si>
  <si>
    <t>ㅇ고양시지원금</t>
    <phoneticPr fontId="3" type="noConversion"/>
  </si>
  <si>
    <t>100 자본적수입</t>
    <phoneticPr fontId="3" type="noConversion"/>
  </si>
  <si>
    <t>170 자본잉여금수입</t>
    <phoneticPr fontId="3" type="noConversion"/>
  </si>
  <si>
    <t>172 이월금</t>
    <phoneticPr fontId="3" type="noConversion"/>
  </si>
  <si>
    <t>172-3 전년도이월사업비</t>
    <phoneticPr fontId="3" type="noConversion"/>
  </si>
  <si>
    <t>[일반회계]</t>
    <phoneticPr fontId="3" type="noConversion"/>
  </si>
  <si>
    <t>(단위:천원)</t>
    <phoneticPr fontId="3" type="noConversion"/>
  </si>
  <si>
    <t>성사청소년문화의집</t>
    <phoneticPr fontId="3" type="noConversion"/>
  </si>
  <si>
    <t>700 사업비용</t>
    <phoneticPr fontId="3" type="noConversion"/>
  </si>
  <si>
    <t>710 영업비용</t>
    <phoneticPr fontId="3" type="noConversion"/>
  </si>
  <si>
    <t>100 인건비</t>
    <phoneticPr fontId="3" type="noConversion"/>
  </si>
  <si>
    <t>=</t>
    <phoneticPr fontId="3" type="noConversion"/>
  </si>
  <si>
    <t>770 영업외비용</t>
    <phoneticPr fontId="3" type="noConversion"/>
  </si>
  <si>
    <t>예산과목</t>
    <phoneticPr fontId="3" type="noConversion"/>
  </si>
  <si>
    <t>산출내역</t>
    <phoneticPr fontId="3" type="noConversion"/>
  </si>
  <si>
    <t>장</t>
    <phoneticPr fontId="3" type="noConversion"/>
  </si>
  <si>
    <t>관</t>
    <phoneticPr fontId="3" type="noConversion"/>
  </si>
  <si>
    <t>항</t>
    <phoneticPr fontId="3" type="noConversion"/>
  </si>
  <si>
    <t>목</t>
    <phoneticPr fontId="3" type="noConversion"/>
  </si>
  <si>
    <t>세목</t>
    <phoneticPr fontId="3" type="noConversion"/>
  </si>
  <si>
    <t>세세목</t>
    <phoneticPr fontId="3" type="noConversion"/>
  </si>
  <si>
    <t>탄현청소년문화의집</t>
    <phoneticPr fontId="3" type="noConversion"/>
  </si>
  <si>
    <t>611 자체사업수익</t>
    <phoneticPr fontId="3" type="noConversion"/>
  </si>
  <si>
    <t>611-1 사업운영수익</t>
    <phoneticPr fontId="3" type="noConversion"/>
  </si>
  <si>
    <t>617-1 시설사용료수익</t>
    <phoneticPr fontId="3" type="noConversion"/>
  </si>
  <si>
    <t>621-1 예금이자수익</t>
    <phoneticPr fontId="3" type="noConversion"/>
  </si>
  <si>
    <t>623-1 국도시비보조금</t>
    <phoneticPr fontId="3" type="noConversion"/>
  </si>
  <si>
    <t>[일반회계]</t>
    <phoneticPr fontId="3" type="noConversion"/>
  </si>
  <si>
    <t>(단위:천원)</t>
    <phoneticPr fontId="3" type="noConversion"/>
  </si>
  <si>
    <t>탄현청소년문화의집</t>
    <phoneticPr fontId="3" type="noConversion"/>
  </si>
  <si>
    <t>700 사업비용</t>
    <phoneticPr fontId="3" type="noConversion"/>
  </si>
  <si>
    <t>722-2 청소년 보호와 안전</t>
    <phoneticPr fontId="3" type="noConversion"/>
  </si>
  <si>
    <t>ㅇ자산취득비</t>
  </si>
  <si>
    <t>[일반회계]</t>
    <phoneticPr fontId="3" type="noConversion"/>
  </si>
  <si>
    <t>예산과목</t>
    <phoneticPr fontId="3" type="noConversion"/>
  </si>
  <si>
    <t>산출내역</t>
    <phoneticPr fontId="3" type="noConversion"/>
  </si>
  <si>
    <t>장</t>
    <phoneticPr fontId="3" type="noConversion"/>
  </si>
  <si>
    <t>관</t>
    <phoneticPr fontId="3" type="noConversion"/>
  </si>
  <si>
    <t>항</t>
    <phoneticPr fontId="3" type="noConversion"/>
  </si>
  <si>
    <t>목</t>
    <phoneticPr fontId="3" type="noConversion"/>
  </si>
  <si>
    <t>세목</t>
    <phoneticPr fontId="3" type="noConversion"/>
  </si>
  <si>
    <t>세세목</t>
    <phoneticPr fontId="3" type="noConversion"/>
  </si>
  <si>
    <t>주교동청소년카페</t>
    <phoneticPr fontId="3" type="noConversion"/>
  </si>
  <si>
    <t>611 자체사업수익</t>
    <phoneticPr fontId="3" type="noConversion"/>
  </si>
  <si>
    <t>621 이자수익</t>
    <phoneticPr fontId="3" type="noConversion"/>
  </si>
  <si>
    <t>621-1 예금이자수익</t>
    <phoneticPr fontId="3" type="noConversion"/>
  </si>
  <si>
    <t>623 보조금수익</t>
    <phoneticPr fontId="3" type="noConversion"/>
  </si>
  <si>
    <t>625-2 지자체출자출연금</t>
    <phoneticPr fontId="3" type="noConversion"/>
  </si>
  <si>
    <t>100 자본적수입</t>
    <phoneticPr fontId="3" type="noConversion"/>
  </si>
  <si>
    <t>[일반회계]</t>
    <phoneticPr fontId="3" type="noConversion"/>
  </si>
  <si>
    <t>(단위:천원)</t>
    <phoneticPr fontId="3" type="noConversion"/>
  </si>
  <si>
    <t>주교동청소년카페</t>
    <phoneticPr fontId="3" type="noConversion"/>
  </si>
  <si>
    <t>700 사업비용</t>
    <phoneticPr fontId="3" type="noConversion"/>
  </si>
  <si>
    <t>710 영업비용</t>
    <phoneticPr fontId="3" type="noConversion"/>
  </si>
  <si>
    <t>100 인건비</t>
    <phoneticPr fontId="3" type="noConversion"/>
  </si>
  <si>
    <t>401-1 시설비</t>
    <phoneticPr fontId="3" type="noConversion"/>
  </si>
  <si>
    <t>720 청소년사업비</t>
    <phoneticPr fontId="3" type="noConversion"/>
  </si>
  <si>
    <t>[일반회계]</t>
    <phoneticPr fontId="3" type="noConversion"/>
  </si>
  <si>
    <t>예산과목</t>
    <phoneticPr fontId="3" type="noConversion"/>
  </si>
  <si>
    <t>산출내역</t>
    <phoneticPr fontId="3" type="noConversion"/>
  </si>
  <si>
    <t>증감</t>
    <phoneticPr fontId="3" type="noConversion"/>
  </si>
  <si>
    <t>증감률</t>
    <phoneticPr fontId="3" type="noConversion"/>
  </si>
  <si>
    <t>장</t>
    <phoneticPr fontId="3" type="noConversion"/>
  </si>
  <si>
    <t>관</t>
    <phoneticPr fontId="3" type="noConversion"/>
  </si>
  <si>
    <t>항</t>
    <phoneticPr fontId="3" type="noConversion"/>
  </si>
  <si>
    <t>목</t>
    <phoneticPr fontId="3" type="noConversion"/>
  </si>
  <si>
    <t>세목</t>
    <phoneticPr fontId="3" type="noConversion"/>
  </si>
  <si>
    <t>세세목</t>
    <phoneticPr fontId="3" type="noConversion"/>
  </si>
  <si>
    <t>일산서구청소년수련관</t>
    <phoneticPr fontId="3" type="noConversion"/>
  </si>
  <si>
    <t>600 사업수익</t>
    <phoneticPr fontId="3" type="noConversion"/>
  </si>
  <si>
    <t>610 영업수익</t>
    <phoneticPr fontId="3" type="noConversion"/>
  </si>
  <si>
    <t>611 자체사업수익</t>
    <phoneticPr fontId="3" type="noConversion"/>
  </si>
  <si>
    <t xml:space="preserve">× </t>
    <phoneticPr fontId="3" type="noConversion"/>
  </si>
  <si>
    <t>=</t>
    <phoneticPr fontId="3" type="noConversion"/>
  </si>
  <si>
    <t>617-3 기타수수료수입</t>
    <phoneticPr fontId="3" type="noConversion"/>
  </si>
  <si>
    <t>618 판매수익</t>
    <phoneticPr fontId="3" type="noConversion"/>
  </si>
  <si>
    <t>618-1 상품판매수익</t>
    <phoneticPr fontId="3" type="noConversion"/>
  </si>
  <si>
    <t>ㅇ북카페운영</t>
    <phoneticPr fontId="3" type="noConversion"/>
  </si>
  <si>
    <t>ㅇ공모사업금</t>
    <phoneticPr fontId="4" type="noConversion"/>
  </si>
  <si>
    <t>[일반회계]</t>
    <phoneticPr fontId="3" type="noConversion"/>
  </si>
  <si>
    <t>(단위:천원)</t>
    <phoneticPr fontId="3" type="noConversion"/>
  </si>
  <si>
    <t>일산서구청소년수련관</t>
    <phoneticPr fontId="3" type="noConversion"/>
  </si>
  <si>
    <t>700 사업비용</t>
    <phoneticPr fontId="3" type="noConversion"/>
  </si>
  <si>
    <t>710 영업비용</t>
    <phoneticPr fontId="3" type="noConversion"/>
  </si>
  <si>
    <t>100 인건비</t>
    <phoneticPr fontId="3" type="noConversion"/>
  </si>
  <si>
    <t>ㅇ수선유지비</t>
    <phoneticPr fontId="3" type="noConversion"/>
  </si>
  <si>
    <t>ㅇ보험료</t>
    <phoneticPr fontId="3" type="noConversion"/>
  </si>
  <si>
    <t>[일반회계]</t>
    <phoneticPr fontId="3" type="noConversion"/>
  </si>
  <si>
    <t>예산과목</t>
    <phoneticPr fontId="3" type="noConversion"/>
  </si>
  <si>
    <t>산출내역</t>
    <phoneticPr fontId="3" type="noConversion"/>
  </si>
  <si>
    <t>장</t>
    <phoneticPr fontId="3" type="noConversion"/>
  </si>
  <si>
    <t>관</t>
    <phoneticPr fontId="3" type="noConversion"/>
  </si>
  <si>
    <t>항</t>
    <phoneticPr fontId="3" type="noConversion"/>
  </si>
  <si>
    <t>목</t>
    <phoneticPr fontId="3" type="noConversion"/>
  </si>
  <si>
    <t>세목</t>
    <phoneticPr fontId="3" type="noConversion"/>
  </si>
  <si>
    <t>세세목</t>
    <phoneticPr fontId="3" type="noConversion"/>
  </si>
  <si>
    <t>토당청소년수련관</t>
    <phoneticPr fontId="3" type="noConversion"/>
  </si>
  <si>
    <t>600 사업수익</t>
    <phoneticPr fontId="3" type="noConversion"/>
  </si>
  <si>
    <t>610 영업수익</t>
    <phoneticPr fontId="3" type="noConversion"/>
  </si>
  <si>
    <t>=</t>
    <phoneticPr fontId="3" type="noConversion"/>
  </si>
  <si>
    <t>620 영업외수익</t>
    <phoneticPr fontId="3" type="noConversion"/>
  </si>
  <si>
    <t>621-1 예금이자수익</t>
    <phoneticPr fontId="3" type="noConversion"/>
  </si>
  <si>
    <t>623-3 기타보조금</t>
    <phoneticPr fontId="3" type="noConversion"/>
  </si>
  <si>
    <t>ㅇ법인전입금</t>
    <phoneticPr fontId="3" type="noConversion"/>
  </si>
  <si>
    <t>예산과목</t>
    <phoneticPr fontId="3" type="noConversion"/>
  </si>
  <si>
    <t>산출내역</t>
    <phoneticPr fontId="3" type="noConversion"/>
  </si>
  <si>
    <t>장</t>
    <phoneticPr fontId="3" type="noConversion"/>
  </si>
  <si>
    <t>관</t>
    <phoneticPr fontId="3" type="noConversion"/>
  </si>
  <si>
    <t>항</t>
    <phoneticPr fontId="3" type="noConversion"/>
  </si>
  <si>
    <t>세목</t>
    <phoneticPr fontId="3" type="noConversion"/>
  </si>
  <si>
    <t>세세목</t>
    <phoneticPr fontId="3" type="noConversion"/>
  </si>
  <si>
    <t>토당청소년수련관</t>
    <phoneticPr fontId="3" type="noConversion"/>
  </si>
  <si>
    <t>700 사업비용</t>
    <phoneticPr fontId="3" type="noConversion"/>
  </si>
  <si>
    <t>710 영업비용</t>
    <phoneticPr fontId="3" type="noConversion"/>
  </si>
  <si>
    <t>105 기간제근로자보수</t>
    <phoneticPr fontId="3" type="noConversion"/>
  </si>
  <si>
    <t>고양시청소년상담복지센터</t>
  </si>
  <si>
    <t>610 영업수익</t>
  </si>
  <si>
    <t>ㅇ프로그램</t>
  </si>
  <si>
    <t>ㅇ고양시위탁보조금</t>
  </si>
  <si>
    <t>[일반회계]</t>
    <phoneticPr fontId="3" type="noConversion"/>
  </si>
  <si>
    <t>(단위:천원)</t>
    <phoneticPr fontId="3" type="noConversion"/>
  </si>
  <si>
    <t>고양시청소년상담복지센터</t>
    <phoneticPr fontId="3" type="noConversion"/>
  </si>
  <si>
    <t>700 사업비용</t>
    <phoneticPr fontId="3" type="noConversion"/>
  </si>
  <si>
    <t>100 인건비</t>
    <phoneticPr fontId="3" type="noConversion"/>
  </si>
  <si>
    <t>×</t>
  </si>
  <si>
    <t>ㅇ직급보조비</t>
  </si>
  <si>
    <t>ㅇ정액급식비</t>
  </si>
  <si>
    <t>ㅇ장기근속수당</t>
  </si>
  <si>
    <t xml:space="preserve"> ㅇ교통비</t>
  </si>
  <si>
    <t>ㅇ지급수수료</t>
  </si>
  <si>
    <t>ㅇ 업무추진비</t>
  </si>
  <si>
    <t>217 재료비기타</t>
    <phoneticPr fontId="3" type="noConversion"/>
  </si>
  <si>
    <t>ㅇ또래상담동아리</t>
  </si>
  <si>
    <t>ㅇ또래상담교육프로그램</t>
  </si>
  <si>
    <t>ㅇ집단프로그램</t>
  </si>
  <si>
    <t>ㅇ심리검사비</t>
  </si>
  <si>
    <t>ㅇ사례교육프로그램</t>
  </si>
  <si>
    <t>ㅇ개인상담(놀이,미술치료)</t>
  </si>
  <si>
    <t>[일반회계]</t>
    <phoneticPr fontId="3" type="noConversion"/>
  </si>
  <si>
    <t>관</t>
    <phoneticPr fontId="3" type="noConversion"/>
  </si>
  <si>
    <t>화정청소년카페</t>
    <phoneticPr fontId="3" type="noConversion"/>
  </si>
  <si>
    <t>ㅇ프로그램 참가비</t>
    <phoneticPr fontId="3" type="noConversion"/>
  </si>
  <si>
    <t>618 판매수익</t>
    <phoneticPr fontId="3" type="noConversion"/>
  </si>
  <si>
    <t>620 영업외수익</t>
    <phoneticPr fontId="3" type="noConversion"/>
  </si>
  <si>
    <t>=</t>
    <phoneticPr fontId="3" type="noConversion"/>
  </si>
  <si>
    <t>ㅇ고양시위탁보조금</t>
    <phoneticPr fontId="3" type="noConversion"/>
  </si>
  <si>
    <t>ㅇ발송비</t>
    <phoneticPr fontId="3" type="noConversion"/>
  </si>
  <si>
    <t>백마역청소년카페</t>
  </si>
  <si>
    <t>ㅇ예금이자수익</t>
    <phoneticPr fontId="3" type="noConversion"/>
  </si>
  <si>
    <t>ㅇ고양시위탁보조금</t>
    <phoneticPr fontId="3" type="noConversion"/>
  </si>
  <si>
    <t>700 사업비용</t>
    <phoneticPr fontId="3" type="noConversion"/>
  </si>
  <si>
    <t>100 인건비</t>
    <phoneticPr fontId="3" type="noConversion"/>
  </si>
  <si>
    <t>=</t>
    <phoneticPr fontId="3" type="noConversion"/>
  </si>
  <si>
    <t>=</t>
    <phoneticPr fontId="3" type="noConversion"/>
  </si>
  <si>
    <t>ㅇ사회4대보험</t>
    <phoneticPr fontId="3" type="noConversion"/>
  </si>
  <si>
    <t>[일반회계]</t>
    <phoneticPr fontId="3" type="noConversion"/>
  </si>
  <si>
    <t>예산과목</t>
    <phoneticPr fontId="3" type="noConversion"/>
  </si>
  <si>
    <t>산출내역</t>
    <phoneticPr fontId="3" type="noConversion"/>
  </si>
  <si>
    <t>증감</t>
    <phoneticPr fontId="3" type="noConversion"/>
  </si>
  <si>
    <t>증감률</t>
    <phoneticPr fontId="3" type="noConversion"/>
  </si>
  <si>
    <t>장</t>
    <phoneticPr fontId="3" type="noConversion"/>
  </si>
  <si>
    <t>관</t>
    <phoneticPr fontId="3" type="noConversion"/>
  </si>
  <si>
    <t>항</t>
    <phoneticPr fontId="3" type="noConversion"/>
  </si>
  <si>
    <t>목</t>
    <phoneticPr fontId="3" type="noConversion"/>
  </si>
  <si>
    <t>세목</t>
    <phoneticPr fontId="3" type="noConversion"/>
  </si>
  <si>
    <t>세세목</t>
    <phoneticPr fontId="3" type="noConversion"/>
  </si>
  <si>
    <t>능곡역청소년카페</t>
  </si>
  <si>
    <t>600 사업수익</t>
    <phoneticPr fontId="3" type="noConversion"/>
  </si>
  <si>
    <t>ㅇ북카페운영</t>
    <phoneticPr fontId="3" type="noConversion"/>
  </si>
  <si>
    <t xml:space="preserve">× </t>
    <phoneticPr fontId="3" type="noConversion"/>
  </si>
  <si>
    <t>=</t>
    <phoneticPr fontId="3" type="noConversion"/>
  </si>
  <si>
    <t>620 영업외수익</t>
    <phoneticPr fontId="3" type="noConversion"/>
  </si>
  <si>
    <t>ㅇ예금이자수익</t>
    <phoneticPr fontId="3" type="noConversion"/>
  </si>
  <si>
    <t>ㅇ고양시위탁보조금</t>
    <phoneticPr fontId="3" type="noConversion"/>
  </si>
  <si>
    <t xml:space="preserve">× </t>
    <phoneticPr fontId="3" type="noConversion"/>
  </si>
  <si>
    <t>1식</t>
    <phoneticPr fontId="3" type="noConversion"/>
  </si>
  <si>
    <t>산출내역</t>
    <phoneticPr fontId="3" type="noConversion"/>
  </si>
  <si>
    <t>700 사업비용</t>
    <phoneticPr fontId="3" type="noConversion"/>
  </si>
  <si>
    <t>100 인건비</t>
    <phoneticPr fontId="3" type="noConversion"/>
  </si>
  <si>
    <t>[단위:천원]</t>
    <phoneticPr fontId="3" type="noConversion"/>
  </si>
  <si>
    <t>구     분</t>
    <phoneticPr fontId="3" type="noConversion"/>
  </si>
  <si>
    <t>증감(A-B)</t>
    <phoneticPr fontId="3" type="noConversion"/>
  </si>
  <si>
    <t>금액</t>
    <phoneticPr fontId="3" type="noConversion"/>
  </si>
  <si>
    <t>구성비</t>
    <phoneticPr fontId="3" type="noConversion"/>
  </si>
  <si>
    <t>금액</t>
    <phoneticPr fontId="3" type="noConversion"/>
  </si>
  <si>
    <t>구성비</t>
    <phoneticPr fontId="3" type="noConversion"/>
  </si>
  <si>
    <t>금액</t>
    <phoneticPr fontId="3" type="noConversion"/>
  </si>
  <si>
    <t>증감률</t>
    <phoneticPr fontId="3" type="noConversion"/>
  </si>
  <si>
    <t>총계</t>
    <phoneticPr fontId="3" type="noConversion"/>
  </si>
  <si>
    <t>출연금</t>
    <phoneticPr fontId="3" type="noConversion"/>
  </si>
  <si>
    <t>[단위:천원]</t>
    <phoneticPr fontId="4" type="noConversion"/>
  </si>
  <si>
    <t>세                         입</t>
    <phoneticPr fontId="4" type="noConversion"/>
  </si>
  <si>
    <t>예산과목</t>
    <phoneticPr fontId="4" type="noConversion"/>
  </si>
  <si>
    <t xml:space="preserve"> 증 감(A-B)</t>
    <phoneticPr fontId="4" type="noConversion"/>
  </si>
  <si>
    <t>금액</t>
    <phoneticPr fontId="4" type="noConversion"/>
  </si>
  <si>
    <t>구성비</t>
    <phoneticPr fontId="4" type="noConversion"/>
  </si>
  <si>
    <t>금액</t>
    <phoneticPr fontId="4" type="noConversion"/>
  </si>
  <si>
    <t>금  액</t>
    <phoneticPr fontId="4" type="noConversion"/>
  </si>
  <si>
    <t>증감률</t>
    <phoneticPr fontId="4" type="noConversion"/>
  </si>
  <si>
    <t>총      계</t>
    <phoneticPr fontId="4" type="noConversion"/>
  </si>
  <si>
    <t>사무국</t>
    <phoneticPr fontId="3" type="noConversion"/>
  </si>
  <si>
    <t>마두청소년수련관</t>
    <phoneticPr fontId="3" type="noConversion"/>
  </si>
  <si>
    <t>사무국</t>
  </si>
  <si>
    <t>고양시청소년진로센터</t>
    <phoneticPr fontId="3" type="noConversion"/>
  </si>
  <si>
    <t>마두청소년수련관</t>
  </si>
  <si>
    <t>성사청소년문화의집</t>
    <phoneticPr fontId="3" type="noConversion"/>
  </si>
  <si>
    <t>고양시청소년진로센터</t>
  </si>
  <si>
    <t>탄현청소년문화의집</t>
    <phoneticPr fontId="3" type="noConversion"/>
  </si>
  <si>
    <t>성사청소년문화의집</t>
  </si>
  <si>
    <t>주교동청소년카페</t>
    <phoneticPr fontId="3" type="noConversion"/>
  </si>
  <si>
    <t>탄현청소년문화의집</t>
  </si>
  <si>
    <t>일산서구청소년수련관</t>
  </si>
  <si>
    <t>주교동청소년카페</t>
  </si>
  <si>
    <t>토당청소년수련관</t>
  </si>
  <si>
    <t>고양시청소년진로센터</t>
    <phoneticPr fontId="3" type="noConversion"/>
  </si>
  <si>
    <t>화정청소년카페</t>
  </si>
  <si>
    <t>토당청소년수련관</t>
    <phoneticPr fontId="3" type="noConversion"/>
  </si>
  <si>
    <t>주교동청소년카페</t>
    <phoneticPr fontId="3" type="noConversion"/>
  </si>
  <si>
    <t>화정청소년카페</t>
    <phoneticPr fontId="3" type="noConversion"/>
  </si>
  <si>
    <t>마두청소년수련관</t>
    <phoneticPr fontId="3" type="noConversion"/>
  </si>
  <si>
    <t>성사청소년문화의집</t>
    <phoneticPr fontId="3" type="noConversion"/>
  </si>
  <si>
    <t>토당청소년수련관</t>
    <phoneticPr fontId="3" type="noConversion"/>
  </si>
  <si>
    <t>고양시청소년상담복지센터</t>
    <phoneticPr fontId="3" type="noConversion"/>
  </si>
  <si>
    <t>화정청소년카페</t>
    <phoneticPr fontId="3" type="noConversion"/>
  </si>
  <si>
    <t>[단위:천원]</t>
    <phoneticPr fontId="4" type="noConversion"/>
  </si>
  <si>
    <t>구     분</t>
    <phoneticPr fontId="4" type="noConversion"/>
  </si>
  <si>
    <t>총     계</t>
    <phoneticPr fontId="4" type="noConversion"/>
  </si>
  <si>
    <t>사무국</t>
    <phoneticPr fontId="3" type="noConversion"/>
  </si>
  <si>
    <t>총      계</t>
    <phoneticPr fontId="4" type="noConversion"/>
  </si>
  <si>
    <t>일산서구청소년수련관</t>
    <phoneticPr fontId="3" type="noConversion"/>
  </si>
  <si>
    <t>[단위:천원]</t>
    <phoneticPr fontId="4" type="noConversion"/>
  </si>
  <si>
    <t>세                         입</t>
    <phoneticPr fontId="4" type="noConversion"/>
  </si>
  <si>
    <t>세                         출</t>
    <phoneticPr fontId="4" type="noConversion"/>
  </si>
  <si>
    <t>예산과목</t>
    <phoneticPr fontId="4" type="noConversion"/>
  </si>
  <si>
    <t xml:space="preserve"> 증 감(A-B)</t>
    <phoneticPr fontId="4" type="noConversion"/>
  </si>
  <si>
    <t xml:space="preserve"> 증 감(A-B)</t>
  </si>
  <si>
    <t>금  액</t>
    <phoneticPr fontId="4" type="noConversion"/>
  </si>
  <si>
    <t>구성비</t>
    <phoneticPr fontId="4" type="noConversion"/>
  </si>
  <si>
    <t>증감률</t>
    <phoneticPr fontId="4" type="noConversion"/>
  </si>
  <si>
    <t>총      계</t>
    <phoneticPr fontId="4" type="noConversion"/>
  </si>
  <si>
    <t>금  액</t>
  </si>
  <si>
    <t>1. 예산총칙</t>
    <phoneticPr fontId="3" type="noConversion"/>
  </si>
  <si>
    <t>제3조(수익적수입 및 지출) 수익적수입 및 지출의 예정액은 다음과 같이 정한다.</t>
    <phoneticPr fontId="3" type="noConversion"/>
  </si>
  <si>
    <t>수                       입</t>
    <phoneticPr fontId="3" type="noConversion"/>
  </si>
  <si>
    <t xml:space="preserve">   제1관 재단사업수입</t>
    <phoneticPr fontId="3" type="noConversion"/>
  </si>
  <si>
    <t>천원</t>
    <phoneticPr fontId="3" type="noConversion"/>
  </si>
  <si>
    <t xml:space="preserve">       제1항 영업수입</t>
    <phoneticPr fontId="3" type="noConversion"/>
  </si>
  <si>
    <t>천원</t>
    <phoneticPr fontId="3" type="noConversion"/>
  </si>
  <si>
    <t xml:space="preserve">       제2항 영업외수익</t>
    <phoneticPr fontId="3" type="noConversion"/>
  </si>
  <si>
    <t xml:space="preserve">       제3항 특별이익</t>
    <phoneticPr fontId="3" type="noConversion"/>
  </si>
  <si>
    <t>지                       출</t>
    <phoneticPr fontId="3" type="noConversion"/>
  </si>
  <si>
    <t xml:space="preserve">   제1관 재단사업비용</t>
    <phoneticPr fontId="3" type="noConversion"/>
  </si>
  <si>
    <t xml:space="preserve">       제1항 영업비용</t>
    <phoneticPr fontId="3" type="noConversion"/>
  </si>
  <si>
    <t>천원</t>
    <phoneticPr fontId="3" type="noConversion"/>
  </si>
  <si>
    <t xml:space="preserve">       제2항 영업외비용</t>
    <phoneticPr fontId="3" type="noConversion"/>
  </si>
  <si>
    <t xml:space="preserve">       제3항 특별손실</t>
    <phoneticPr fontId="3" type="noConversion"/>
  </si>
  <si>
    <t>천원</t>
    <phoneticPr fontId="3" type="noConversion"/>
  </si>
  <si>
    <t xml:space="preserve">       제4항 법인세등</t>
    <phoneticPr fontId="3" type="noConversion"/>
  </si>
  <si>
    <t xml:space="preserve">       제5항 예 비 비</t>
    <phoneticPr fontId="3" type="noConversion"/>
  </si>
  <si>
    <t>수                       입</t>
    <phoneticPr fontId="3" type="noConversion"/>
  </si>
  <si>
    <t xml:space="preserve">   제1관 자본적수입</t>
    <phoneticPr fontId="3" type="noConversion"/>
  </si>
  <si>
    <t xml:space="preserve">       제1항 투자자산</t>
    <phoneticPr fontId="3" type="noConversion"/>
  </si>
  <si>
    <t xml:space="preserve">       제2항 고정자산매각수입</t>
    <phoneticPr fontId="3" type="noConversion"/>
  </si>
  <si>
    <t xml:space="preserve">       제3항 고정부채수입</t>
    <phoneticPr fontId="3" type="noConversion"/>
  </si>
  <si>
    <t xml:space="preserve">       제4항 자 본 금</t>
    <phoneticPr fontId="3" type="noConversion"/>
  </si>
  <si>
    <t xml:space="preserve">       제5항 자본잉여금수입</t>
    <phoneticPr fontId="3" type="noConversion"/>
  </si>
  <si>
    <t xml:space="preserve">       제6항 기타자본잉여금수입</t>
    <phoneticPr fontId="3" type="noConversion"/>
  </si>
  <si>
    <t>지                       출</t>
    <phoneticPr fontId="3" type="noConversion"/>
  </si>
  <si>
    <t xml:space="preserve">   제1관 자본적지출</t>
    <phoneticPr fontId="3" type="noConversion"/>
  </si>
  <si>
    <t xml:space="preserve">       제2항 유형자산</t>
    <phoneticPr fontId="3" type="noConversion"/>
  </si>
  <si>
    <t xml:space="preserve">       제3항 무형자산</t>
    <phoneticPr fontId="3" type="noConversion"/>
  </si>
  <si>
    <t xml:space="preserve">       제4항 유동부채상환금</t>
    <phoneticPr fontId="3" type="noConversion"/>
  </si>
  <si>
    <t xml:space="preserve">       제5항 고정부채상환금</t>
    <phoneticPr fontId="3" type="noConversion"/>
  </si>
  <si>
    <t xml:space="preserve">       제6항 기타 자본적지출</t>
    <phoneticPr fontId="3" type="noConversion"/>
  </si>
  <si>
    <t xml:space="preserve">       제7항 예 비 비</t>
    <phoneticPr fontId="3" type="noConversion"/>
  </si>
  <si>
    <t>제5조(계속비) 계속비의 총액과 연할액은 다음과 같이 정한다.</t>
    <phoneticPr fontId="3" type="noConversion"/>
  </si>
  <si>
    <t>제7조(공사채 등) 해당사항 없음</t>
    <phoneticPr fontId="3" type="noConversion"/>
  </si>
  <si>
    <t>제8조(일시차입금) 해당사항 없음</t>
    <phoneticPr fontId="3" type="noConversion"/>
  </si>
  <si>
    <t xml:space="preserve">   (1) 인  건  비</t>
    <phoneticPr fontId="3" type="noConversion"/>
  </si>
  <si>
    <t xml:space="preserve">   (2) 업무추진비(타 비목으로부터의 전용금지)</t>
    <phoneticPr fontId="3" type="noConversion"/>
  </si>
  <si>
    <t>제10조(대행사업 경비)</t>
    <phoneticPr fontId="3" type="noConversion"/>
  </si>
  <si>
    <t>제11조(중요자산취득 및 처분) 중요자산의 취득 및 처분은 다음과 같이 한다.</t>
    <phoneticPr fontId="3" type="noConversion"/>
  </si>
  <si>
    <t>영업외수익</t>
    <phoneticPr fontId="3" type="noConversion"/>
  </si>
  <si>
    <t>지자체출자출연금</t>
    <phoneticPr fontId="3" type="noConversion"/>
  </si>
  <si>
    <t>기타보조금</t>
    <phoneticPr fontId="3" type="noConversion"/>
  </si>
  <si>
    <t>영업수익</t>
    <phoneticPr fontId="3" type="noConversion"/>
  </si>
  <si>
    <t>기타영업수익</t>
    <phoneticPr fontId="3" type="noConversion"/>
  </si>
  <si>
    <t>판매수익</t>
    <phoneticPr fontId="3" type="noConversion"/>
  </si>
  <si>
    <t>이월금</t>
    <phoneticPr fontId="3" type="noConversion"/>
  </si>
  <si>
    <t>추경액</t>
    <phoneticPr fontId="3" type="noConversion"/>
  </si>
  <si>
    <t>사업비용</t>
    <phoneticPr fontId="3" type="noConversion"/>
  </si>
  <si>
    <t>영업수익(수익)</t>
    <phoneticPr fontId="3" type="noConversion"/>
  </si>
  <si>
    <t>사업비용(수익)</t>
    <phoneticPr fontId="3" type="noConversion"/>
  </si>
  <si>
    <t>[단위:천원]</t>
    <phoneticPr fontId="4" type="noConversion"/>
  </si>
  <si>
    <t>세                         입</t>
    <phoneticPr fontId="4" type="noConversion"/>
  </si>
  <si>
    <t>세                         출</t>
    <phoneticPr fontId="4" type="noConversion"/>
  </si>
  <si>
    <t>예산과목</t>
    <phoneticPr fontId="4" type="noConversion"/>
  </si>
  <si>
    <t>구성비</t>
    <phoneticPr fontId="4" type="noConversion"/>
  </si>
  <si>
    <t>금  액</t>
    <phoneticPr fontId="4" type="noConversion"/>
  </si>
  <si>
    <t>증감률</t>
    <phoneticPr fontId="4" type="noConversion"/>
  </si>
  <si>
    <t>금  액</t>
    <phoneticPr fontId="4" type="noConversion"/>
  </si>
  <si>
    <t>증감률</t>
    <phoneticPr fontId="4" type="noConversion"/>
  </si>
  <si>
    <t>제9조(예산전용금지과목) 다음에 게기하는 과목의 경비는 이사회의 의결을 거치지 않고는</t>
    <phoneticPr fontId="3" type="noConversion"/>
  </si>
  <si>
    <t>그 경비를 전용할 수 없다.</t>
    <phoneticPr fontId="3" type="noConversion"/>
  </si>
  <si>
    <t>ㅇ예금이자수익</t>
    <phoneticPr fontId="3" type="noConversion"/>
  </si>
  <si>
    <t xml:space="preserve">× </t>
    <phoneticPr fontId="3" type="noConversion"/>
  </si>
  <si>
    <t>=</t>
    <phoneticPr fontId="3" type="noConversion"/>
  </si>
  <si>
    <t>722-2 청소년보호와안전</t>
    <phoneticPr fontId="3" type="noConversion"/>
  </si>
  <si>
    <t>ㅇ협회비및부담금</t>
  </si>
  <si>
    <t>ㅇ직원복지</t>
  </si>
  <si>
    <t>ㅇ기타공공요금</t>
    <phoneticPr fontId="3" type="noConversion"/>
  </si>
  <si>
    <t>ㅇ약품구입비</t>
  </si>
  <si>
    <t>ㅇ단시간제인건비</t>
  </si>
  <si>
    <t>ㅇ고양시지원금</t>
    <phoneticPr fontId="3" type="noConversion"/>
  </si>
  <si>
    <t>재단지원금</t>
    <phoneticPr fontId="3" type="noConversion"/>
  </si>
  <si>
    <t>721-3 기타보조금사업비</t>
    <phoneticPr fontId="3" type="noConversion"/>
  </si>
  <si>
    <t>사무국</t>
    <phoneticPr fontId="3" type="noConversion"/>
  </si>
  <si>
    <t>재단지원금</t>
  </si>
  <si>
    <t>ㅇ평생교육프로그램</t>
    <phoneticPr fontId="3" type="noConversion"/>
  </si>
  <si>
    <t xml:space="preserve">× </t>
    <phoneticPr fontId="3" type="noConversion"/>
  </si>
  <si>
    <t>=</t>
    <phoneticPr fontId="3" type="noConversion"/>
  </si>
  <si>
    <t xml:space="preserve">× </t>
    <phoneticPr fontId="3" type="noConversion"/>
  </si>
  <si>
    <t>=</t>
    <phoneticPr fontId="3" type="noConversion"/>
  </si>
  <si>
    <t xml:space="preserve">× </t>
    <phoneticPr fontId="3" type="noConversion"/>
  </si>
  <si>
    <t>=</t>
    <phoneticPr fontId="3" type="noConversion"/>
  </si>
  <si>
    <t>ㅇ생활체육프로그램</t>
    <phoneticPr fontId="3" type="noConversion"/>
  </si>
  <si>
    <t>ㅇ평생교육프로그램(청소년)</t>
    <phoneticPr fontId="3" type="noConversion"/>
  </si>
  <si>
    <t>ㅇ생활체육프로그램(청소년)</t>
    <phoneticPr fontId="3" type="noConversion"/>
  </si>
  <si>
    <t>ㅇ방학특강(청소년)</t>
    <phoneticPr fontId="3" type="noConversion"/>
  </si>
  <si>
    <t>=</t>
    <phoneticPr fontId="40" type="noConversion"/>
  </si>
  <si>
    <t>ㅇ생활체육프로그램(성인)</t>
    <phoneticPr fontId="3" type="noConversion"/>
  </si>
  <si>
    <t xml:space="preserve"> - 줌바댄스</t>
    <phoneticPr fontId="3" type="noConversion"/>
  </si>
  <si>
    <t xml:space="preserve"> - 요가</t>
    <phoneticPr fontId="3" type="noConversion"/>
  </si>
  <si>
    <t xml:space="preserve"> - 필라테스</t>
    <phoneticPr fontId="3" type="noConversion"/>
  </si>
  <si>
    <t xml:space="preserve">× </t>
    <phoneticPr fontId="3" type="noConversion"/>
  </si>
  <si>
    <t xml:space="preserve"> - 클라이밍(월수금)</t>
    <phoneticPr fontId="3" type="noConversion"/>
  </si>
  <si>
    <t xml:space="preserve"> - 클라이밍(화목)</t>
    <phoneticPr fontId="3" type="noConversion"/>
  </si>
  <si>
    <t>ㅇ요리프로그램(성인)</t>
    <phoneticPr fontId="3" type="noConversion"/>
  </si>
  <si>
    <t xml:space="preserve"> - 요리프로그램</t>
    <phoneticPr fontId="3" type="noConversion"/>
  </si>
  <si>
    <t xml:space="preserve"> - 제과프로그램</t>
    <phoneticPr fontId="3" type="noConversion"/>
  </si>
  <si>
    <t xml:space="preserve">× </t>
    <phoneticPr fontId="3" type="noConversion"/>
  </si>
  <si>
    <t>=</t>
    <phoneticPr fontId="3" type="noConversion"/>
  </si>
  <si>
    <t xml:space="preserve"> - 제빵프로그램</t>
    <phoneticPr fontId="3" type="noConversion"/>
  </si>
  <si>
    <t>ㅇ생활체육프로그램(청소년)</t>
    <phoneticPr fontId="3" type="noConversion"/>
  </si>
  <si>
    <t xml:space="preserve"> - 음악줄넘기(초등학생)</t>
    <phoneticPr fontId="3" type="noConversion"/>
  </si>
  <si>
    <t xml:space="preserve"> - 요가</t>
    <phoneticPr fontId="3" type="noConversion"/>
  </si>
  <si>
    <t xml:space="preserve"> - 클라이밍(월수금)</t>
    <phoneticPr fontId="3" type="noConversion"/>
  </si>
  <si>
    <t xml:space="preserve"> - 클라이밍(화목)</t>
    <phoneticPr fontId="3" type="noConversion"/>
  </si>
  <si>
    <t>ㅇ교육문화프로그램(청소년)</t>
    <phoneticPr fontId="3" type="noConversion"/>
  </si>
  <si>
    <t xml:space="preserve"> - 통기타</t>
    <phoneticPr fontId="3" type="noConversion"/>
  </si>
  <si>
    <t xml:space="preserve"> - 신규프로그램 5개</t>
    <phoneticPr fontId="3" type="noConversion"/>
  </si>
  <si>
    <t>ㅇ요리프로그램(청소년)</t>
    <phoneticPr fontId="3" type="noConversion"/>
  </si>
  <si>
    <t xml:space="preserve"> - 요리프로젝트</t>
    <phoneticPr fontId="3" type="noConversion"/>
  </si>
  <si>
    <t xml:space="preserve"> - 제과프로젝트</t>
    <phoneticPr fontId="3" type="noConversion"/>
  </si>
  <si>
    <t xml:space="preserve"> - 제빵프로젝트</t>
    <phoneticPr fontId="3" type="noConversion"/>
  </si>
  <si>
    <t>ㅇ토요일 프로그램(청소년)</t>
    <phoneticPr fontId="3" type="noConversion"/>
  </si>
  <si>
    <t xml:space="preserve"> - 방송댄스</t>
    <phoneticPr fontId="3" type="noConversion"/>
  </si>
  <si>
    <t xml:space="preserve"> - 클라이밍</t>
    <phoneticPr fontId="3" type="noConversion"/>
  </si>
  <si>
    <t xml:space="preserve"> - 우쿠렐레</t>
    <phoneticPr fontId="3" type="noConversion"/>
  </si>
  <si>
    <t xml:space="preserve"> - 캘리그라피</t>
    <phoneticPr fontId="3" type="noConversion"/>
  </si>
  <si>
    <t>ㅇ예비 청소년지도사 실습 지원</t>
    <phoneticPr fontId="3" type="noConversion"/>
  </si>
  <si>
    <t>ㅇ가족 소통 개선 프로젝트</t>
    <phoneticPr fontId="3" type="noConversion"/>
  </si>
  <si>
    <t>ㅇ포용적 세계시민 양성 사업</t>
    <phoneticPr fontId="3" type="noConversion"/>
  </si>
  <si>
    <t>ㅇ학교 연계 프로젝트</t>
    <phoneticPr fontId="3" type="noConversion"/>
  </si>
  <si>
    <t>ㅇ전년도이월금</t>
    <phoneticPr fontId="3" type="noConversion"/>
  </si>
  <si>
    <t xml:space="preserve"> - 이월금</t>
    <phoneticPr fontId="3" type="noConversion"/>
  </si>
  <si>
    <t>=</t>
    <phoneticPr fontId="3" type="noConversion"/>
  </si>
  <si>
    <t>ㅇ프로그램참가비</t>
    <phoneticPr fontId="4" type="noConversion"/>
  </si>
  <si>
    <t xml:space="preserve"> - 메이커프로그램</t>
    <phoneticPr fontId="4" type="noConversion"/>
  </si>
  <si>
    <t xml:space="preserve"> - 진로캠프</t>
    <phoneticPr fontId="4" type="noConversion"/>
  </si>
  <si>
    <t xml:space="preserve"> - 성사창의체험학교3</t>
    <phoneticPr fontId="4" type="noConversion"/>
  </si>
  <si>
    <t>ㅇ대관수입</t>
    <phoneticPr fontId="4" type="noConversion"/>
  </si>
  <si>
    <t xml:space="preserve">× </t>
    <phoneticPr fontId="3" type="noConversion"/>
  </si>
  <si>
    <t>=</t>
    <phoneticPr fontId="3" type="noConversion"/>
  </si>
  <si>
    <t>ㅇ청소년 카페 운영</t>
    <phoneticPr fontId="40" type="noConversion"/>
  </si>
  <si>
    <t xml:space="preserve">× </t>
    <phoneticPr fontId="40" type="noConversion"/>
  </si>
  <si>
    <t>=</t>
    <phoneticPr fontId="40" type="noConversion"/>
  </si>
  <si>
    <t>ㅇ부가가치세환급</t>
  </si>
  <si>
    <t xml:space="preserve">× </t>
    <phoneticPr fontId="40" type="noConversion"/>
  </si>
  <si>
    <t>ㅇ기타수입</t>
  </si>
  <si>
    <t xml:space="preserve">× </t>
    <phoneticPr fontId="40" type="noConversion"/>
  </si>
  <si>
    <t>ㅇ고양시지원금</t>
    <phoneticPr fontId="40" type="noConversion"/>
  </si>
  <si>
    <t>ㅇ예금이자수익</t>
    <phoneticPr fontId="4" type="noConversion"/>
  </si>
  <si>
    <t>ㅇ고양시지원금</t>
    <phoneticPr fontId="4" type="noConversion"/>
  </si>
  <si>
    <t>ㅇ전년도이월금</t>
    <phoneticPr fontId="4" type="noConversion"/>
  </si>
  <si>
    <t>ㅇ예금이자수익</t>
    <phoneticPr fontId="3" type="noConversion"/>
  </si>
  <si>
    <t xml:space="preserve">× </t>
    <phoneticPr fontId="3" type="noConversion"/>
  </si>
  <si>
    <t>=</t>
    <phoneticPr fontId="3" type="noConversion"/>
  </si>
  <si>
    <t>ㅇ고양시지원금</t>
    <phoneticPr fontId="3" type="noConversion"/>
  </si>
  <si>
    <t>ㅇ교육문화프로그램</t>
  </si>
  <si>
    <t>ㅇ교육활동프로그램</t>
    <phoneticPr fontId="3" type="noConversion"/>
  </si>
  <si>
    <t>ㅇ후기청소년 국제활동가 프로젝트</t>
    <phoneticPr fontId="4" type="noConversion"/>
  </si>
  <si>
    <t>ㅇ후기청소년 국제활동가 프로젝트</t>
    <phoneticPr fontId="4" type="noConversion"/>
  </si>
  <si>
    <t>ㅇ고양시지원금</t>
    <phoneticPr fontId="4" type="noConversion"/>
  </si>
  <si>
    <t>=</t>
    <phoneticPr fontId="3" type="noConversion"/>
  </si>
  <si>
    <t>ㅇ직급보조비</t>
    <phoneticPr fontId="3" type="noConversion"/>
  </si>
  <si>
    <t>ㅇ가족수당</t>
    <phoneticPr fontId="3" type="noConversion"/>
  </si>
  <si>
    <t>ㅇ정근수당가산금</t>
    <phoneticPr fontId="3" type="noConversion"/>
  </si>
  <si>
    <t>ㅇ명절휴가비</t>
    <phoneticPr fontId="3" type="noConversion"/>
  </si>
  <si>
    <t>ㅇ육아휴직수당</t>
    <phoneticPr fontId="3" type="noConversion"/>
  </si>
  <si>
    <t>ㅇ시간외/당직근무수당</t>
    <phoneticPr fontId="3" type="noConversion"/>
  </si>
  <si>
    <t>ㅇ정근수당</t>
    <phoneticPr fontId="3" type="noConversion"/>
  </si>
  <si>
    <t>=</t>
    <phoneticPr fontId="3" type="noConversion"/>
  </si>
  <si>
    <t>ㅇ자격수당</t>
    <phoneticPr fontId="3" type="noConversion"/>
  </si>
  <si>
    <t>ㅇ연가보상비</t>
    <phoneticPr fontId="3" type="noConversion"/>
  </si>
  <si>
    <t>ㅇ협회비</t>
  </si>
  <si>
    <t>ㅇ제증명발급 등 수수료</t>
    <phoneticPr fontId="4" type="noConversion"/>
  </si>
  <si>
    <t>ㅇ직원채용시험</t>
    <phoneticPr fontId="4" type="noConversion"/>
  </si>
  <si>
    <t>ㅇ교육훈련비</t>
    <phoneticPr fontId="4" type="noConversion"/>
  </si>
  <si>
    <t>ㅇ재단행사</t>
    <phoneticPr fontId="4" type="noConversion"/>
  </si>
  <si>
    <t>ㅇ 인사위원회</t>
    <phoneticPr fontId="3" type="noConversion"/>
  </si>
  <si>
    <t>ㅇ 기타업무회의비</t>
    <phoneticPr fontId="4" type="noConversion"/>
  </si>
  <si>
    <t>ㅇ 채용심사수당</t>
    <phoneticPr fontId="4" type="noConversion"/>
  </si>
  <si>
    <t>ㅇ 노사협의회</t>
    <phoneticPr fontId="4" type="noConversion"/>
  </si>
  <si>
    <t>ㅇ 자산취득비</t>
    <phoneticPr fontId="4" type="noConversion"/>
  </si>
  <si>
    <t>ㅇ성과급</t>
    <phoneticPr fontId="4" type="noConversion"/>
  </si>
  <si>
    <t>=</t>
    <phoneticPr fontId="4" type="noConversion"/>
  </si>
  <si>
    <t>=</t>
    <phoneticPr fontId="4" type="noConversion"/>
  </si>
  <si>
    <t>ㅇ고양시청소년차세대위원회</t>
    <phoneticPr fontId="4" type="noConversion"/>
  </si>
  <si>
    <t>ㅇ고양시청소년의회</t>
    <phoneticPr fontId="4" type="noConversion"/>
  </si>
  <si>
    <t>ㅇ제3회 고양시청소년정책제안대회</t>
    <phoneticPr fontId="4" type="noConversion"/>
  </si>
  <si>
    <t>ㅇ고양시 청소년활동의 세계화</t>
    <phoneticPr fontId="4" type="noConversion"/>
  </si>
  <si>
    <t>ㅇ고양시 청소년 축제</t>
    <phoneticPr fontId="4" type="noConversion"/>
  </si>
  <si>
    <t>ㅇ고양시지역네트워크사업</t>
    <phoneticPr fontId="4" type="noConversion"/>
  </si>
  <si>
    <t>ㅇ고양시청소년데이터베이스구축</t>
    <phoneticPr fontId="4" type="noConversion"/>
  </si>
  <si>
    <t>ㅇ고양시청소년위탁공모사업</t>
    <phoneticPr fontId="4" type="noConversion"/>
  </si>
  <si>
    <t>ㅇ통합홈페이지구축</t>
    <phoneticPr fontId="4" type="noConversion"/>
  </si>
  <si>
    <t>ㅇ전략홍보 및 홍보 관리사업</t>
    <phoneticPr fontId="4" type="noConversion"/>
  </si>
  <si>
    <t>ㅇ2019 대한민국청소년박람회</t>
    <phoneticPr fontId="4" type="noConversion"/>
  </si>
  <si>
    <t>ㅇ사회적가치실현</t>
    <phoneticPr fontId="4" type="noConversion"/>
  </si>
  <si>
    <t>ㅇ안전관리지원사업</t>
    <phoneticPr fontId="4" type="noConversion"/>
  </si>
  <si>
    <t>ㅇ고양시청소년활동정보시스템</t>
    <phoneticPr fontId="4" type="noConversion"/>
  </si>
  <si>
    <t>ㅇ정보제공용 홍보물 제작사업</t>
    <phoneticPr fontId="4" type="noConversion"/>
  </si>
  <si>
    <t>ㅇ재단고객만족사업</t>
    <phoneticPr fontId="4" type="noConversion"/>
  </si>
  <si>
    <t>=</t>
    <phoneticPr fontId="40" type="noConversion"/>
  </si>
  <si>
    <t>=</t>
    <phoneticPr fontId="40" type="noConversion"/>
  </si>
  <si>
    <t>ㅇ운영위원회</t>
    <phoneticPr fontId="4" type="noConversion"/>
  </si>
  <si>
    <t>ㅇ청소년자치동아리</t>
    <phoneticPr fontId="4" type="noConversion"/>
  </si>
  <si>
    <t>ㅇ고양시 청소년합의회의</t>
    <phoneticPr fontId="4" type="noConversion"/>
  </si>
  <si>
    <t>ㅇ청소년역사참여활동</t>
    <phoneticPr fontId="4" type="noConversion"/>
  </si>
  <si>
    <t>ㅇ잇다프로젝트</t>
    <phoneticPr fontId="4" type="noConversion"/>
  </si>
  <si>
    <t>ㅇ세나길프로젝트</t>
    <phoneticPr fontId="4" type="noConversion"/>
  </si>
  <si>
    <t>ㅇ청소년운영위원회</t>
    <phoneticPr fontId="4" type="noConversion"/>
  </si>
  <si>
    <t>=</t>
    <phoneticPr fontId="4" type="noConversion"/>
  </si>
  <si>
    <t>=</t>
    <phoneticPr fontId="4" type="noConversion"/>
  </si>
  <si>
    <t>=</t>
    <phoneticPr fontId="4" type="noConversion"/>
  </si>
  <si>
    <t>ㅇ고양형평화통일사업</t>
    <phoneticPr fontId="4" type="noConversion"/>
  </si>
  <si>
    <t xml:space="preserve">ㅇ리액션(Leader-action) </t>
    <phoneticPr fontId="4" type="noConversion"/>
  </si>
  <si>
    <t>ㅇ국가간청소년교류 MDTelecom</t>
    <phoneticPr fontId="4" type="noConversion"/>
  </si>
  <si>
    <t>ㅇVoV프로젝트</t>
    <phoneticPr fontId="4" type="noConversion"/>
  </si>
  <si>
    <t>ㅇ청소년의달 기념행사'유.행.가.'</t>
    <phoneticPr fontId="4" type="noConversion"/>
  </si>
  <si>
    <t>ㅇNO! 불법촬영ZONE!</t>
    <phoneticPr fontId="4" type="noConversion"/>
  </si>
  <si>
    <t>ㅇ=(equal) 성평등프로젝트</t>
    <phoneticPr fontId="4" type="noConversion"/>
  </si>
  <si>
    <t>ㅇ대학생지원단'아띠'</t>
    <phoneticPr fontId="4" type="noConversion"/>
  </si>
  <si>
    <t xml:space="preserve">ㅇ문화ZONE </t>
    <phoneticPr fontId="4" type="noConversion"/>
  </si>
  <si>
    <t>ㅇ기간제인건비</t>
    <phoneticPr fontId="4" type="noConversion"/>
  </si>
  <si>
    <t>200 경비</t>
    <phoneticPr fontId="4" type="noConversion"/>
  </si>
  <si>
    <t>ㅇ급량비</t>
    <phoneticPr fontId="4" type="noConversion"/>
  </si>
  <si>
    <t>ㅇ제세공과금</t>
    <phoneticPr fontId="4" type="noConversion"/>
  </si>
  <si>
    <t>ㅇ사무용품비</t>
    <phoneticPr fontId="4" type="noConversion"/>
  </si>
  <si>
    <t>ㅇ피복비</t>
    <phoneticPr fontId="3" type="noConversion"/>
  </si>
  <si>
    <t>ㅇ 시책추진업무추진비</t>
    <phoneticPr fontId="4" type="noConversion"/>
  </si>
  <si>
    <t>ㅇ 부서운영업무추진비</t>
    <phoneticPr fontId="4" type="noConversion"/>
  </si>
  <si>
    <t>ㅇ 정원가산업무추진비</t>
    <phoneticPr fontId="4" type="noConversion"/>
  </si>
  <si>
    <t>ㅇ교육훈련비</t>
    <phoneticPr fontId="40" type="noConversion"/>
  </si>
  <si>
    <t>ㅇ워크숍</t>
    <phoneticPr fontId="40" type="noConversion"/>
  </si>
  <si>
    <t>405 자산취득비</t>
    <phoneticPr fontId="40" type="noConversion"/>
  </si>
  <si>
    <t>731 직영사업비</t>
  </si>
  <si>
    <t>ㅇ국가간청소년교류 MDTelecom</t>
    <phoneticPr fontId="4" type="noConversion"/>
  </si>
  <si>
    <t>=</t>
    <phoneticPr fontId="4" type="noConversion"/>
  </si>
  <si>
    <t>ㅇ청소년 국제교류캠프</t>
    <phoneticPr fontId="4" type="noConversion"/>
  </si>
  <si>
    <t>ㅇ청소년동아리 열린공간 운영</t>
    <phoneticPr fontId="4" type="noConversion"/>
  </si>
  <si>
    <t>ㅇ청소년카페 운영</t>
    <phoneticPr fontId="4" type="noConversion"/>
  </si>
  <si>
    <t>ㅇ교육활동프로그램(청소년)</t>
    <phoneticPr fontId="4" type="noConversion"/>
  </si>
  <si>
    <t>ㅇ학교연계사업</t>
    <phoneticPr fontId="4" type="noConversion"/>
  </si>
  <si>
    <t>ㅇ프로젝트형 학교연계사업</t>
    <phoneticPr fontId="4" type="noConversion"/>
  </si>
  <si>
    <t>ㅇ홍보사업</t>
    <phoneticPr fontId="4" type="noConversion"/>
  </si>
  <si>
    <t>ㅇ교육활동프로그램</t>
    <phoneticPr fontId="4" type="noConversion"/>
  </si>
  <si>
    <t>ㅇ대관사업</t>
    <phoneticPr fontId="4" type="noConversion"/>
  </si>
  <si>
    <t>ㅇ청소년카페 문화예술프로그램</t>
    <phoneticPr fontId="4" type="noConversion"/>
  </si>
  <si>
    <t>ㅇ이자반환금(과년도)</t>
  </si>
  <si>
    <t>ㅇ차기년도이월금</t>
    <phoneticPr fontId="4" type="noConversion"/>
  </si>
  <si>
    <t>ㅇ사회4대보험</t>
    <phoneticPr fontId="3" type="noConversion"/>
  </si>
  <si>
    <t>=</t>
    <phoneticPr fontId="3" type="noConversion"/>
  </si>
  <si>
    <t>ㅇ직원복지제도</t>
    <phoneticPr fontId="3" type="noConversion"/>
  </si>
  <si>
    <t>=</t>
    <phoneticPr fontId="3" type="noConversion"/>
  </si>
  <si>
    <t>ㅇ통신비</t>
    <phoneticPr fontId="3" type="noConversion"/>
  </si>
  <si>
    <t>=</t>
    <phoneticPr fontId="3" type="noConversion"/>
  </si>
  <si>
    <t>ㅇ사무용품비</t>
    <phoneticPr fontId="3" type="noConversion"/>
  </si>
  <si>
    <t>ㅇ사무실운영경비</t>
    <phoneticPr fontId="3" type="noConversion"/>
  </si>
  <si>
    <t>ㅇ도서인쇄비</t>
    <phoneticPr fontId="3" type="noConversion"/>
  </si>
  <si>
    <t>=</t>
    <phoneticPr fontId="3" type="noConversion"/>
  </si>
  <si>
    <t>ㅇ지급임차료</t>
    <phoneticPr fontId="3" type="noConversion"/>
  </si>
  <si>
    <t>=</t>
    <phoneticPr fontId="3" type="noConversion"/>
  </si>
  <si>
    <t>ㅇ수선유지비</t>
    <phoneticPr fontId="3" type="noConversion"/>
  </si>
  <si>
    <t>ㅇ지급수수료</t>
    <phoneticPr fontId="3" type="noConversion"/>
  </si>
  <si>
    <t>=</t>
    <phoneticPr fontId="3" type="noConversion"/>
  </si>
  <si>
    <t>ㅇ위탁교육비</t>
    <phoneticPr fontId="3" type="noConversion"/>
  </si>
  <si>
    <t>ㅇ워크숍</t>
    <phoneticPr fontId="3" type="noConversion"/>
  </si>
  <si>
    <t>ㅇ홍보물 제작</t>
    <phoneticPr fontId="3" type="noConversion"/>
  </si>
  <si>
    <t>ㅇ이자반환금(과년도)</t>
    <phoneticPr fontId="3" type="noConversion"/>
  </si>
  <si>
    <t>ㅇ소모품비</t>
    <phoneticPr fontId="4" type="noConversion"/>
  </si>
  <si>
    <t>ㅇ 교육훈련비</t>
    <phoneticPr fontId="4" type="noConversion"/>
  </si>
  <si>
    <t>ㅇ워크숍</t>
    <phoneticPr fontId="4" type="noConversion"/>
  </si>
  <si>
    <t>ㅇ홍보물품제작</t>
    <phoneticPr fontId="4" type="noConversion"/>
  </si>
  <si>
    <t>ㅇ자산취득비</t>
    <phoneticPr fontId="4" type="noConversion"/>
  </si>
  <si>
    <t>ㅇ청소년운영위원회</t>
    <phoneticPr fontId="4" type="noConversion"/>
  </si>
  <si>
    <t>ㅇ청소년동아리</t>
    <phoneticPr fontId="4" type="noConversion"/>
  </si>
  <si>
    <t>ㅇ시설운영간담회</t>
    <phoneticPr fontId="4" type="noConversion"/>
  </si>
  <si>
    <t>ㅇ봉사활동프로그램</t>
    <phoneticPr fontId="4" type="noConversion"/>
  </si>
  <si>
    <t>ㅇ자유공간사업</t>
    <phoneticPr fontId="4" type="noConversion"/>
  </si>
  <si>
    <t>ㅇ국제활동가프로젝트</t>
    <phoneticPr fontId="4" type="noConversion"/>
  </si>
  <si>
    <t>ㅇ청소년글로컬캠프</t>
    <phoneticPr fontId="4" type="noConversion"/>
  </si>
  <si>
    <t>ㅇ청소년메이커프로그램</t>
    <phoneticPr fontId="4" type="noConversion"/>
  </si>
  <si>
    <t>ㅇ진로캠프</t>
    <phoneticPr fontId="4" type="noConversion"/>
  </si>
  <si>
    <t>ㅇ청소년캠페인</t>
    <phoneticPr fontId="4" type="noConversion"/>
  </si>
  <si>
    <t>ㅇ여행지원사업</t>
    <phoneticPr fontId="4" type="noConversion"/>
  </si>
  <si>
    <t>ㅇ권리홍보프로젝트</t>
    <phoneticPr fontId="4" type="noConversion"/>
  </si>
  <si>
    <t>ㅇ동아리네트워킹</t>
    <phoneticPr fontId="4" type="noConversion"/>
  </si>
  <si>
    <t>ㅇ지역사회변화프로젝트</t>
    <phoneticPr fontId="4" type="noConversion"/>
  </si>
  <si>
    <t>ㅇ지역소통프로그램</t>
    <phoneticPr fontId="4" type="noConversion"/>
  </si>
  <si>
    <t>ㅇ문화의집연합</t>
    <phoneticPr fontId="4" type="noConversion"/>
  </si>
  <si>
    <t>ㅇ홍보사업</t>
    <phoneticPr fontId="4" type="noConversion"/>
  </si>
  <si>
    <t>ㅇ성사창의체험학교</t>
    <phoneticPr fontId="4" type="noConversion"/>
  </si>
  <si>
    <t>ㅇ스포츠여가프로그램</t>
    <phoneticPr fontId="4" type="noConversion"/>
  </si>
  <si>
    <t>ㅇ 정원가산업무추진비</t>
    <phoneticPr fontId="4" type="noConversion"/>
  </si>
  <si>
    <t>ㅇ국제활동가프로젝트</t>
    <phoneticPr fontId="4" type="noConversion"/>
  </si>
  <si>
    <t>731-2 청소년 보호와 안전</t>
    <phoneticPr fontId="4" type="noConversion"/>
  </si>
  <si>
    <t>ㅇ학교연계사업</t>
    <phoneticPr fontId="4" type="noConversion"/>
  </si>
  <si>
    <t>ㅇ차기년도이월금</t>
  </si>
  <si>
    <t>ㅇ기본급</t>
    <phoneticPr fontId="4" type="noConversion"/>
  </si>
  <si>
    <t>ㅇ급량비</t>
    <phoneticPr fontId="4" type="noConversion"/>
  </si>
  <si>
    <t>ㅇ명절휴가비</t>
    <phoneticPr fontId="4" type="noConversion"/>
  </si>
  <si>
    <t>ㅇ연가보상비</t>
    <phoneticPr fontId="4" type="noConversion"/>
  </si>
  <si>
    <t>ㅇ퇴직급여충당금</t>
    <phoneticPr fontId="4" type="noConversion"/>
  </si>
  <si>
    <t>ㅇ사회4대보험</t>
    <phoneticPr fontId="4" type="noConversion"/>
  </si>
  <si>
    <t>=</t>
    <phoneticPr fontId="3" type="noConversion"/>
  </si>
  <si>
    <t>=</t>
    <phoneticPr fontId="3" type="noConversion"/>
  </si>
  <si>
    <t>ㅇ발송비</t>
    <phoneticPr fontId="4" type="noConversion"/>
  </si>
  <si>
    <t>ㅇ통신비</t>
    <phoneticPr fontId="4" type="noConversion"/>
  </si>
  <si>
    <t>ㅇ협회비및부담금</t>
    <phoneticPr fontId="4" type="noConversion"/>
  </si>
  <si>
    <t>ㅇ제세공과금</t>
    <phoneticPr fontId="4" type="noConversion"/>
  </si>
  <si>
    <t>ㅇ수도광열비</t>
    <phoneticPr fontId="4" type="noConversion"/>
  </si>
  <si>
    <t>ㅇ사무용품비</t>
    <phoneticPr fontId="4" type="noConversion"/>
  </si>
  <si>
    <t>ㅇ청소용품비</t>
    <phoneticPr fontId="4" type="noConversion"/>
  </si>
  <si>
    <t>ㅇ약품구입비</t>
    <phoneticPr fontId="4" type="noConversion"/>
  </si>
  <si>
    <t>ㅇ청소년운영위원회</t>
    <phoneticPr fontId="4" type="noConversion"/>
  </si>
  <si>
    <t>ㅇ청소년자치동아리 운영</t>
    <phoneticPr fontId="4" type="noConversion"/>
  </si>
  <si>
    <t>ㅇ청소년 북카페 운영</t>
    <phoneticPr fontId="4" type="noConversion"/>
  </si>
  <si>
    <t>ㅇ직원복지</t>
    <phoneticPr fontId="4" type="noConversion"/>
  </si>
  <si>
    <t>ㅇ급량비</t>
    <phoneticPr fontId="4" type="noConversion"/>
  </si>
  <si>
    <t>ㅇ여비</t>
    <phoneticPr fontId="4" type="noConversion"/>
  </si>
  <si>
    <t>ㅇ도서인쇄비</t>
    <phoneticPr fontId="4" type="noConversion"/>
  </si>
  <si>
    <t>ㅇ지급임차료</t>
    <phoneticPr fontId="4" type="noConversion"/>
  </si>
  <si>
    <t>ㅇ수선유지비</t>
    <phoneticPr fontId="4" type="noConversion"/>
  </si>
  <si>
    <t>ㅇ보험료</t>
    <phoneticPr fontId="4" type="noConversion"/>
  </si>
  <si>
    <t>ㅇ지급수수료</t>
    <phoneticPr fontId="4" type="noConversion"/>
  </si>
  <si>
    <t>ㅇ시책추진업무추진비</t>
    <phoneticPr fontId="4" type="noConversion"/>
  </si>
  <si>
    <t>ㅇ부서운영업무추진비</t>
    <phoneticPr fontId="4" type="noConversion"/>
  </si>
  <si>
    <t>ㅇ정원가산업무추진비</t>
    <phoneticPr fontId="4" type="noConversion"/>
  </si>
  <si>
    <t>ㅇ재료비기타</t>
    <phoneticPr fontId="4" type="noConversion"/>
  </si>
  <si>
    <t>ㅇ자산취득비</t>
    <phoneticPr fontId="4" type="noConversion"/>
  </si>
  <si>
    <t>ㅇ청소년 제안사업</t>
    <phoneticPr fontId="4" type="noConversion"/>
  </si>
  <si>
    <t>ㅇ청소년 자원봉사활동 운영</t>
    <phoneticPr fontId="4" type="noConversion"/>
  </si>
  <si>
    <t>ㅇ교육문화프로그램(청소년)</t>
    <phoneticPr fontId="4" type="noConversion"/>
  </si>
  <si>
    <t>=</t>
    <phoneticPr fontId="3" type="noConversion"/>
  </si>
  <si>
    <t>ㅇ길 놀이 조성 프로젝트</t>
    <phoneticPr fontId="4" type="noConversion"/>
  </si>
  <si>
    <t>ㅇ온라인 지역소통</t>
    <phoneticPr fontId="4" type="noConversion"/>
  </si>
  <si>
    <t>ㅇ이자반환금(과년도)</t>
    <phoneticPr fontId="4" type="noConversion"/>
  </si>
  <si>
    <t>ㅇ차기년도이월금</t>
    <phoneticPr fontId="4" type="noConversion"/>
  </si>
  <si>
    <t>ㅇ청소년축제</t>
    <phoneticPr fontId="4" type="noConversion"/>
  </si>
  <si>
    <t>ㅇ고양시 청소년문화의집 연합 프로젝트</t>
    <phoneticPr fontId="4" type="noConversion"/>
  </si>
  <si>
    <t>ㅇ고양시 청소년포럼</t>
    <phoneticPr fontId="4" type="noConversion"/>
  </si>
  <si>
    <t>ㅇ놀 궁리 프로젝트</t>
    <phoneticPr fontId="4" type="noConversion"/>
  </si>
  <si>
    <t>ㅇ급량비</t>
    <phoneticPr fontId="4" type="noConversion"/>
  </si>
  <si>
    <t>ㅇ직원복지</t>
    <phoneticPr fontId="4" type="noConversion"/>
  </si>
  <si>
    <t>ㅇ여비</t>
    <phoneticPr fontId="4" type="noConversion"/>
  </si>
  <si>
    <t>ㅇ수도광열비</t>
    <phoneticPr fontId="4" type="noConversion"/>
  </si>
  <si>
    <t>ㅇ상하수도료</t>
    <phoneticPr fontId="4" type="noConversion"/>
  </si>
  <si>
    <t>ㅇ사무용품비</t>
    <phoneticPr fontId="4" type="noConversion"/>
  </si>
  <si>
    <t>ㅇ지급임차료</t>
    <phoneticPr fontId="4" type="noConversion"/>
  </si>
  <si>
    <t>ㅇ시설유지보수</t>
    <phoneticPr fontId="4" type="noConversion"/>
  </si>
  <si>
    <t>ㅇ보험료</t>
    <phoneticPr fontId="4" type="noConversion"/>
  </si>
  <si>
    <t>ㅇ지급수수료</t>
    <phoneticPr fontId="4" type="noConversion"/>
  </si>
  <si>
    <t>ㅇ 관서업무비</t>
    <phoneticPr fontId="4" type="noConversion"/>
  </si>
  <si>
    <t>ㅇ청소년 문화활동</t>
    <phoneticPr fontId="4" type="noConversion"/>
  </si>
  <si>
    <t>ㅇ더불어사는마을</t>
    <phoneticPr fontId="4" type="noConversion"/>
  </si>
  <si>
    <t>ㅇ이자반환금(과년도)</t>
    <phoneticPr fontId="4" type="noConversion"/>
  </si>
  <si>
    <t>제1조(총칙) 2019년도 재단법인 고양시청소년재단의 본예산은 다음과 같이 정한다.</t>
    <phoneticPr fontId="3" type="noConversion"/>
  </si>
  <si>
    <t>제2조(업무의 연간 예정량) 2019년도 업무의 예정량은 다음과 같다.</t>
  </si>
  <si>
    <t>ㅇ바우처연계사업</t>
    <phoneticPr fontId="4" type="noConversion"/>
  </si>
  <si>
    <t xml:space="preserve"> </t>
    <phoneticPr fontId="4" type="noConversion"/>
  </si>
  <si>
    <t>ㅇ청소년연합워크숍</t>
    <phoneticPr fontId="4" type="noConversion"/>
  </si>
  <si>
    <t>ㅇ청소년권리증진사업</t>
    <phoneticPr fontId="4" type="noConversion"/>
  </si>
  <si>
    <t>ㅇ고3 수험생프로그램</t>
    <phoneticPr fontId="4" type="noConversion"/>
  </si>
  <si>
    <t>ㅇ청소년지도사실습</t>
  </si>
  <si>
    <t>ㅇ꿈터예술제</t>
    <phoneticPr fontId="4" type="noConversion"/>
  </si>
  <si>
    <t>ㅇ창의적체험활동</t>
    <phoneticPr fontId="4" type="noConversion"/>
  </si>
  <si>
    <t>ㅇ자유학년제프로그램</t>
    <phoneticPr fontId="4" type="noConversion"/>
  </si>
  <si>
    <t>ㅇ청소년안전특화사업</t>
    <phoneticPr fontId="4" type="noConversion"/>
  </si>
  <si>
    <t>ㅇ청소년인성교육사업</t>
    <phoneticPr fontId="4" type="noConversion"/>
  </si>
  <si>
    <t>ㅇ국제교류사업</t>
    <phoneticPr fontId="4" type="noConversion"/>
  </si>
  <si>
    <t xml:space="preserve"> </t>
    <phoneticPr fontId="4" type="noConversion"/>
  </si>
  <si>
    <t>ㅇ토당행복식당</t>
    <phoneticPr fontId="4" type="noConversion"/>
  </si>
  <si>
    <t>ㅇ음료판매수입</t>
    <phoneticPr fontId="4" type="noConversion"/>
  </si>
  <si>
    <t>ㅇ예금이자수익</t>
    <phoneticPr fontId="4" type="noConversion"/>
  </si>
  <si>
    <t>ㅇ고양시위탁보조금</t>
    <phoneticPr fontId="4" type="noConversion"/>
  </si>
  <si>
    <t>ㅇ전년도이월금</t>
    <phoneticPr fontId="4" type="noConversion"/>
  </si>
  <si>
    <t>ㅇ전년도이월금</t>
    <phoneticPr fontId="4" type="noConversion"/>
  </si>
  <si>
    <t>=</t>
    <phoneticPr fontId="4" type="noConversion"/>
  </si>
  <si>
    <t>ㅇ보드게임 사용</t>
  </si>
  <si>
    <t>=</t>
    <phoneticPr fontId="3" type="noConversion"/>
  </si>
  <si>
    <t>ㅇ기간제근로자보수</t>
    <phoneticPr fontId="3" type="noConversion"/>
  </si>
  <si>
    <t>ㅇ통신비</t>
    <phoneticPr fontId="3" type="noConversion"/>
  </si>
  <si>
    <t>ㅇ협회비및부담금</t>
    <phoneticPr fontId="3" type="noConversion"/>
  </si>
  <si>
    <t>=</t>
    <phoneticPr fontId="3" type="noConversion"/>
  </si>
  <si>
    <t>=</t>
    <phoneticPr fontId="3" type="noConversion"/>
  </si>
  <si>
    <t>ㅇ수도광열비</t>
    <phoneticPr fontId="3" type="noConversion"/>
  </si>
  <si>
    <t>=</t>
    <phoneticPr fontId="3" type="noConversion"/>
  </si>
  <si>
    <t>ㅇ사무용품비</t>
    <phoneticPr fontId="3" type="noConversion"/>
  </si>
  <si>
    <t>=</t>
    <phoneticPr fontId="3" type="noConversion"/>
  </si>
  <si>
    <t>=</t>
    <phoneticPr fontId="3" type="noConversion"/>
  </si>
  <si>
    <t>ㅇ전산소모품비</t>
    <phoneticPr fontId="3" type="noConversion"/>
  </si>
  <si>
    <t>=</t>
    <phoneticPr fontId="3" type="noConversion"/>
  </si>
  <si>
    <t>ㅇ지급임차료</t>
    <phoneticPr fontId="3" type="noConversion"/>
  </si>
  <si>
    <t>ㅇ차량유지비</t>
    <phoneticPr fontId="3" type="noConversion"/>
  </si>
  <si>
    <t>=</t>
    <phoneticPr fontId="3" type="noConversion"/>
  </si>
  <si>
    <t>=</t>
    <phoneticPr fontId="3" type="noConversion"/>
  </si>
  <si>
    <t>ㅇ재료비기타</t>
    <phoneticPr fontId="3" type="noConversion"/>
  </si>
  <si>
    <t>ㅇ전문위원회(운영위원회 등)</t>
    <phoneticPr fontId="3" type="noConversion"/>
  </si>
  <si>
    <t>×</t>
    <phoneticPr fontId="4" type="noConversion"/>
  </si>
  <si>
    <t>ㅇ청소년 자치 조직 연합활동</t>
    <phoneticPr fontId="3" type="noConversion"/>
  </si>
  <si>
    <t>ㅇ지역 내 학교 학생회 연계 사업</t>
    <phoneticPr fontId="3" type="noConversion"/>
  </si>
  <si>
    <t>ㅇ포용적 세계시민 양성 사업</t>
    <phoneticPr fontId="3" type="noConversion"/>
  </si>
  <si>
    <t>ㅇ후기청소년지원사업</t>
    <phoneticPr fontId="3" type="noConversion"/>
  </si>
  <si>
    <t>ㅇ청소년 크리에이터 프로젝트</t>
    <phoneticPr fontId="3" type="noConversion"/>
  </si>
  <si>
    <t>ㅇ청소년 사회적 경제 프로젝트</t>
    <phoneticPr fontId="3" type="noConversion"/>
  </si>
  <si>
    <t>ㅇ청소년 창작 연극 사업</t>
    <phoneticPr fontId="3" type="noConversion"/>
  </si>
  <si>
    <t>ㅇ청소년 여행 기획 프로젝트</t>
    <phoneticPr fontId="3" type="noConversion"/>
  </si>
  <si>
    <t>ㅇ청소년 마을환경 개선 프로젝트</t>
    <phoneticPr fontId="3" type="noConversion"/>
  </si>
  <si>
    <t>ㅇ지역사회 연계 청소년 축제 사업</t>
    <phoneticPr fontId="3" type="noConversion"/>
  </si>
  <si>
    <t>ㅇ미 국무부 연계 청소년 홈스테이</t>
    <phoneticPr fontId="3" type="noConversion"/>
  </si>
  <si>
    <t>ㅇ기후변화대응 프로젝트 사업</t>
    <phoneticPr fontId="3" type="noConversion"/>
  </si>
  <si>
    <t>ㅇ온라인 청소년 국제교류 사업</t>
    <phoneticPr fontId="3" type="noConversion"/>
  </si>
  <si>
    <t>ㅇ한국워크캠프</t>
    <phoneticPr fontId="3" type="noConversion"/>
  </si>
  <si>
    <t>ㅇ청소년 노동권 증진 프로젝트</t>
    <phoneticPr fontId="3" type="noConversion"/>
  </si>
  <si>
    <t>ㅇ청소년 성평등 문화 확산 사업</t>
    <phoneticPr fontId="3" type="noConversion"/>
  </si>
  <si>
    <t>ㅇ위기 청소년 프로젝트 사업</t>
    <phoneticPr fontId="3" type="noConversion"/>
  </si>
  <si>
    <t>ㅇ지역 연대 세대 공감 사업</t>
    <phoneticPr fontId="3" type="noConversion"/>
  </si>
  <si>
    <t>ㅇ지역사회 문화공유 사업</t>
    <phoneticPr fontId="3" type="noConversion"/>
  </si>
  <si>
    <t>=</t>
    <phoneticPr fontId="3" type="noConversion"/>
  </si>
  <si>
    <t>ㅇ직원복지</t>
    <phoneticPr fontId="3" type="noConversion"/>
  </si>
  <si>
    <t>ㅇ급량비</t>
    <phoneticPr fontId="3" type="noConversion"/>
  </si>
  <si>
    <t>ㅇ여비</t>
    <phoneticPr fontId="3" type="noConversion"/>
  </si>
  <si>
    <t>ㅇ약품구입비</t>
    <phoneticPr fontId="3" type="noConversion"/>
  </si>
  <si>
    <t>=</t>
    <phoneticPr fontId="3" type="noConversion"/>
  </si>
  <si>
    <t>=</t>
    <phoneticPr fontId="3" type="noConversion"/>
  </si>
  <si>
    <t>ㅇ 정원가산업무추진비</t>
    <phoneticPr fontId="3" type="noConversion"/>
  </si>
  <si>
    <t>ㅇ교육훈련비</t>
    <phoneticPr fontId="3" type="noConversion"/>
  </si>
  <si>
    <t>ㅇ워크숍</t>
    <phoneticPr fontId="3" type="noConversion"/>
  </si>
  <si>
    <t>ㅇ포용적 세계시민 양성 사업</t>
    <phoneticPr fontId="3" type="noConversion"/>
  </si>
  <si>
    <t>ㅇ융합 토크 콘서트 &amp; 원데이특강</t>
    <phoneticPr fontId="3" type="noConversion"/>
  </si>
  <si>
    <t>ㅇ청소년열린공간운영</t>
    <phoneticPr fontId="3" type="noConversion"/>
  </si>
  <si>
    <t>ㅇ카페(Travel)운영</t>
    <phoneticPr fontId="3" type="noConversion"/>
  </si>
  <si>
    <t>ㅇ청소년 교육활동사업</t>
    <phoneticPr fontId="3" type="noConversion"/>
  </si>
  <si>
    <t>ㅇ가족 소통 개선 프로젝트</t>
    <phoneticPr fontId="3" type="noConversion"/>
  </si>
  <si>
    <t>ㅇ예비 청소년지도사 실습 지원</t>
    <phoneticPr fontId="3" type="noConversion"/>
  </si>
  <si>
    <t>ㅇ홍보사업</t>
    <phoneticPr fontId="3" type="noConversion"/>
  </si>
  <si>
    <t>ㅇ성인 교육활동사업</t>
    <phoneticPr fontId="3" type="noConversion"/>
  </si>
  <si>
    <t>ㅇ이자반환금(과년도)</t>
    <phoneticPr fontId="3" type="noConversion"/>
  </si>
  <si>
    <t>=</t>
    <phoneticPr fontId="4" type="noConversion"/>
  </si>
  <si>
    <t>ㅇ자격수당</t>
    <phoneticPr fontId="4" type="noConversion"/>
  </si>
  <si>
    <t>ㅇ안내데스크</t>
  </si>
  <si>
    <t>=</t>
    <phoneticPr fontId="4" type="noConversion"/>
  </si>
  <si>
    <t>ㅇ경비업무</t>
  </si>
  <si>
    <t xml:space="preserve"> </t>
    <phoneticPr fontId="4" type="noConversion"/>
  </si>
  <si>
    <t>=</t>
    <phoneticPr fontId="4" type="noConversion"/>
  </si>
  <si>
    <t>1/12월</t>
  </si>
  <si>
    <t>ㅇ미화용역비</t>
    <phoneticPr fontId="4" type="noConversion"/>
  </si>
  <si>
    <t>=</t>
    <phoneticPr fontId="4" type="noConversion"/>
  </si>
  <si>
    <t>ㅇ청소년해피타임</t>
    <phoneticPr fontId="4" type="noConversion"/>
  </si>
  <si>
    <t>ㅇ청소년동아리</t>
    <phoneticPr fontId="4" type="noConversion"/>
  </si>
  <si>
    <t>ㅇ청소년자치기구</t>
    <phoneticPr fontId="4" type="noConversion"/>
  </si>
  <si>
    <t>ㅇ2017년도 급여 소급</t>
    <phoneticPr fontId="4" type="noConversion"/>
  </si>
  <si>
    <t>=</t>
    <phoneticPr fontId="4" type="noConversion"/>
  </si>
  <si>
    <t>ㅇ직원급여보조</t>
    <phoneticPr fontId="4" type="noConversion"/>
  </si>
  <si>
    <t>ㅇ2017년도 급여 소급</t>
    <phoneticPr fontId="4" type="noConversion"/>
  </si>
  <si>
    <t>=</t>
    <phoneticPr fontId="4" type="noConversion"/>
  </si>
  <si>
    <t>ㅇ제세공과금</t>
  </si>
  <si>
    <t>ㅇ소모품비</t>
  </si>
  <si>
    <t>ㅇ 부서운영업무추진비</t>
    <phoneticPr fontId="4" type="noConversion"/>
  </si>
  <si>
    <t>ㅇ위탁훈련비</t>
  </si>
  <si>
    <t>ㅇ 수련관 행사</t>
    <phoneticPr fontId="4" type="noConversion"/>
  </si>
  <si>
    <t>o 청소년연합워크숍</t>
  </si>
  <si>
    <t>o 고3 수험생프로그램</t>
  </si>
  <si>
    <t>o 청소년 The 심쿵! 페스티벌</t>
  </si>
  <si>
    <t>o 청소년역량강화사업</t>
  </si>
  <si>
    <t>o 청소년장학사업</t>
  </si>
  <si>
    <t>o 청소년자원봉사</t>
  </si>
  <si>
    <t>o 청소년권리증진사업</t>
  </si>
  <si>
    <t>o 청소년안전특화사업</t>
  </si>
  <si>
    <t>o 청소년인성교육사업</t>
  </si>
  <si>
    <t>o 바우처연계사업</t>
    <phoneticPr fontId="4" type="noConversion"/>
  </si>
  <si>
    <t>o 방과후사업비 지원금</t>
  </si>
  <si>
    <t>=</t>
    <phoneticPr fontId="4" type="noConversion"/>
  </si>
  <si>
    <t>750 법인전입금</t>
    <phoneticPr fontId="3" type="noConversion"/>
  </si>
  <si>
    <t>ㅇ시설인테리어비</t>
    <phoneticPr fontId="3" type="noConversion"/>
  </si>
  <si>
    <t>ㅇ교육문화프로그램 사업비</t>
    <phoneticPr fontId="4" type="noConversion"/>
  </si>
  <si>
    <t xml:space="preserve"> </t>
    <phoneticPr fontId="4" type="noConversion"/>
  </si>
  <si>
    <t>=</t>
    <phoneticPr fontId="4" type="noConversion"/>
  </si>
  <si>
    <t>o 청소년 미디어 홍보사업</t>
  </si>
  <si>
    <t>ㅇ경기꿈의학교</t>
  </si>
  <si>
    <t>o 지역문화축제</t>
  </si>
  <si>
    <t>o 청소년지도사 실습</t>
  </si>
  <si>
    <t>o 꿈터예술제</t>
    <phoneticPr fontId="4" type="noConversion"/>
  </si>
  <si>
    <t>o 창의적체험활동</t>
  </si>
  <si>
    <t>o 자유학년제프로그램</t>
  </si>
  <si>
    <t>o 수련관운영위원회</t>
  </si>
  <si>
    <t>=</t>
    <phoneticPr fontId="4" type="noConversion"/>
  </si>
  <si>
    <t>o 청소년농구대회</t>
    <phoneticPr fontId="4" type="noConversion"/>
  </si>
  <si>
    <t>o 식당사업비</t>
  </si>
  <si>
    <t>=</t>
    <phoneticPr fontId="4" type="noConversion"/>
  </si>
  <si>
    <t>o 자판기사업비</t>
  </si>
  <si>
    <t>o 대관사업비</t>
  </si>
  <si>
    <t>=</t>
    <phoneticPr fontId="4" type="noConversion"/>
  </si>
  <si>
    <t>ㅇ이자반환금(과년도)</t>
    <phoneticPr fontId="4" type="noConversion"/>
  </si>
  <si>
    <t>ㅇ차기년도이월금</t>
    <phoneticPr fontId="4" type="noConversion"/>
  </si>
  <si>
    <t>ㅇ예비비</t>
    <phoneticPr fontId="4" type="noConversion"/>
  </si>
  <si>
    <t>628 기타영업외수익</t>
    <phoneticPr fontId="3" type="noConversion"/>
  </si>
  <si>
    <t>ㅇ부모교육특강 및 집단상담</t>
    <phoneticPr fontId="4" type="noConversion"/>
  </si>
  <si>
    <t>ㅇ카운슬러대학 및 상설프로그램</t>
    <phoneticPr fontId="4" type="noConversion"/>
  </si>
  <si>
    <t>ㅇ시간외/당직근무수당</t>
    <phoneticPr fontId="4" type="noConversion"/>
  </si>
  <si>
    <t>ㅇ심리검사비</t>
    <phoneticPr fontId="4" type="noConversion"/>
  </si>
  <si>
    <t>732 민간사업비</t>
    <phoneticPr fontId="3" type="noConversion"/>
  </si>
  <si>
    <t>ㅇ집단 및 상설</t>
    <phoneticPr fontId="4" type="noConversion"/>
  </si>
  <si>
    <t>=</t>
    <phoneticPr fontId="4" type="noConversion"/>
  </si>
  <si>
    <t>ㅇ 홍보물제작비</t>
    <phoneticPr fontId="4" type="noConversion"/>
  </si>
  <si>
    <t>ㅇ 운영위원회</t>
    <phoneticPr fontId="4" type="noConversion"/>
  </si>
  <si>
    <t>ㅇ 학교동아리지원사업</t>
    <phoneticPr fontId="4" type="noConversion"/>
  </si>
  <si>
    <t>ㅇ연대포럼</t>
    <phoneticPr fontId="4" type="noConversion"/>
  </si>
  <si>
    <t>ㅇ급량비</t>
    <phoneticPr fontId="4" type="noConversion"/>
  </si>
  <si>
    <t>1/12월</t>
    <phoneticPr fontId="3" type="noConversion"/>
  </si>
  <si>
    <t>ㅇ홍보비</t>
    <phoneticPr fontId="4" type="noConversion"/>
  </si>
  <si>
    <t>ㅇ자산취득비</t>
    <phoneticPr fontId="4" type="noConversion"/>
  </si>
  <si>
    <t>ㅇ자치프로그램</t>
    <phoneticPr fontId="4" type="noConversion"/>
  </si>
  <si>
    <t>ㅇ능곡역청소년축제</t>
    <phoneticPr fontId="4" type="noConversion"/>
  </si>
  <si>
    <t>ㅇ사랑의 몰래산타</t>
    <phoneticPr fontId="4" type="noConversion"/>
  </si>
  <si>
    <t>ㅇ고양청소년포럼</t>
    <phoneticPr fontId="4" type="noConversion"/>
  </si>
  <si>
    <t>ㅇ청소년락카페 놀러와 운영</t>
    <phoneticPr fontId="3" type="noConversion"/>
  </si>
  <si>
    <t>ㅇ청소년북카페 깔깔깔 운영</t>
    <phoneticPr fontId="3" type="noConversion"/>
  </si>
  <si>
    <t>ㅇ 시책추진업무추진비</t>
    <phoneticPr fontId="3" type="noConversion"/>
  </si>
  <si>
    <t>ㅇ 부서운영업무추진비</t>
    <phoneticPr fontId="3" type="noConversion"/>
  </si>
  <si>
    <t>ㅇ 정원가산업무추진비</t>
    <phoneticPr fontId="3" type="noConversion"/>
  </si>
  <si>
    <t>고양시청소년진로센터</t>
    <phoneticPr fontId="3" type="noConversion"/>
  </si>
  <si>
    <t>성사청소년문화의집</t>
    <phoneticPr fontId="3" type="noConversion"/>
  </si>
  <si>
    <t>탄현청소년문화의집</t>
    <phoneticPr fontId="3" type="noConversion"/>
  </si>
  <si>
    <t>주교동청소년카페</t>
    <phoneticPr fontId="3" type="noConversion"/>
  </si>
  <si>
    <t>일산서구청소년수련관</t>
    <phoneticPr fontId="3" type="noConversion"/>
  </si>
  <si>
    <t>토당청소년수련관</t>
    <phoneticPr fontId="3" type="noConversion"/>
  </si>
  <si>
    <t>고양시청소년상담복지센터</t>
    <phoneticPr fontId="3" type="noConversion"/>
  </si>
  <si>
    <t>화정청소년카페</t>
    <phoneticPr fontId="3" type="noConversion"/>
  </si>
  <si>
    <t>백마역청소년카페</t>
    <phoneticPr fontId="3" type="noConversion"/>
  </si>
  <si>
    <t>능곡역청소년카페</t>
    <phoneticPr fontId="3" type="noConversion"/>
  </si>
  <si>
    <t>2019년</t>
    <phoneticPr fontId="3" type="noConversion"/>
  </si>
  <si>
    <t>2018년</t>
    <phoneticPr fontId="3" type="noConversion"/>
  </si>
  <si>
    <t>고양시청소년상담복지센터</t>
    <phoneticPr fontId="3" type="noConversion"/>
  </si>
  <si>
    <t>마두청소년수련관</t>
    <phoneticPr fontId="3" type="noConversion"/>
  </si>
  <si>
    <t>고양시청소년진로센터</t>
    <phoneticPr fontId="3" type="noConversion"/>
  </si>
  <si>
    <t>성사청소년문화의집</t>
    <phoneticPr fontId="3" type="noConversion"/>
  </si>
  <si>
    <t>일산서구청소년수련관</t>
    <phoneticPr fontId="3" type="noConversion"/>
  </si>
  <si>
    <t>토당청소년수련관</t>
    <phoneticPr fontId="3" type="noConversion"/>
  </si>
  <si>
    <t>화정청소년카페</t>
    <phoneticPr fontId="3" type="noConversion"/>
  </si>
  <si>
    <t>백마역청소년카페</t>
    <phoneticPr fontId="3" type="noConversion"/>
  </si>
  <si>
    <t>능곡역청소년카페</t>
    <phoneticPr fontId="3" type="noConversion"/>
  </si>
  <si>
    <t xml:space="preserve">   · 일반직</t>
    <phoneticPr fontId="3" type="noConversion"/>
  </si>
  <si>
    <t xml:space="preserve">   · 무기계약직</t>
    <phoneticPr fontId="3" type="noConversion"/>
  </si>
  <si>
    <t>ㅇ자녀학비보조수당</t>
    <phoneticPr fontId="3" type="noConversion"/>
  </si>
  <si>
    <t xml:space="preserve">  가. 청소년 주도적 활동 및 청소년공간 확대
    - 청소년들의 자기주도적인 참여를 통해 공공선에 기여하고 사회적 가치를 실현하는 건강한  
      시민으로서의 역할 수행
    - 자율적 배움과 소통이 가능한 지역사회 내 청소년 이용시설 확대와 인접도시를 연결하는 
      이용시설 확장</t>
    <phoneticPr fontId="3" type="noConversion"/>
  </si>
  <si>
    <t xml:space="preserve">  나. 평화특별시의 주체가 되는 글로컬 역량강화
    - 국제협약 등 국제사회의 AGENDA를 일상생활 속에서 실천할 수 있는 환경을 조성하고, 
      그 과정 속에서 세계시민의 역량을 증가시킬 수 있는 글로컬 (Glocalization) 사업의 확대</t>
    <phoneticPr fontId="3" type="noConversion"/>
  </si>
  <si>
    <t xml:space="preserve">  다. 4차 산업혁명에 대응할 수 있는 진로사업 확대
    - 4차 산업혁명 등 급변하는 사회 환경에 대응할 수 있는 진로‧직업 역량 지원 체계 구축을 
      통해 과학기술‧산업분야의 주역이 될 수 있는 창의적 융합인재 성장 지원</t>
    <phoneticPr fontId="3" type="noConversion"/>
  </si>
  <si>
    <t xml:space="preserve">  라. 청소년 인권이 존중받는 청소년친화도시 조성
    - 청소년의 인권 및 권리의식 제고를 통해 청소년이 누려야 할 권리와 시민권을 보장하며, 
      청소년이 차별받지 않고 존중받는 청소년친화도시 구현</t>
    <phoneticPr fontId="3" type="noConversion"/>
  </si>
  <si>
    <t xml:space="preserve">  마. 청소년이 안전한 지원시스템 확대
    - 지역사회 청소년에 대한 종합적 사회안전망을 비롯한 안전교육 및 위기대응, 안전관리 
      지도자 역량강화 등을 통한 청소년의 안전한 생활환경 조성</t>
    <phoneticPr fontId="3" type="noConversion"/>
  </si>
  <si>
    <t xml:space="preserve">  바. 지역사회 기반의 청소년 지원체계 강화
    - 지역 협력체계 구축을 위한 협업과 자원공유, 데이터베이스를 통한 청소년과 관련된 정보와
      시각공유의 확대</t>
    <phoneticPr fontId="3" type="noConversion"/>
  </si>
  <si>
    <t xml:space="preserve">  사. 교육문화 활동을 통한 네트워크 기반 조성
    - 지역자원을 활용한 다양한 형태의 열린 학습을 확대하고, 배움의 즐거움을 알아갈 수 있는 
      소통, 상호교육을 통한 시민의 삶과 행복 증진</t>
    <phoneticPr fontId="3" type="noConversion"/>
  </si>
  <si>
    <t xml:space="preserve">  아. 혁신경영을 통한 윤리경영 및 사회적 책임 강화
    - 임직원 반부패 및 청렴활동 참여를 통한 깨끗하고 투명한 조직풍토를 조성하여, 청소년 및 
      지역주민이 공감할 수 있는 사회적 책임과 가치의 향상</t>
    <phoneticPr fontId="3" type="noConversion"/>
  </si>
  <si>
    <t xml:space="preserve">  자. 고객중심 서비스를 통한 신뢰 및 공감
    - 수요자 중심의 서비스 시스템 구축을 통한 청소년과 시민이 공감하는 시설별 맞춤형 서비스 
      개발</t>
    <phoneticPr fontId="3" type="noConversion"/>
  </si>
  <si>
    <t>제6조(채무부담행위) 채무부담행위를 할 수 있는 사항과 기간 및 한도액은 다음과 같이 정한다.</t>
    <phoneticPr fontId="3" type="noConversion"/>
  </si>
  <si>
    <t>ㅇ시설비</t>
    <phoneticPr fontId="3" type="noConversion"/>
  </si>
  <si>
    <t>ㅇ학교 밖 지원센터 꿈드림</t>
    <phoneticPr fontId="4" type="noConversion"/>
  </si>
  <si>
    <t>=</t>
    <phoneticPr fontId="4" type="noConversion"/>
  </si>
  <si>
    <t>ㅇ청소년동반자프로그램</t>
    <phoneticPr fontId="4" type="noConversion"/>
  </si>
  <si>
    <t>ㅇ경기도 학교 밖 프로그램운영</t>
    <phoneticPr fontId="4" type="noConversion"/>
  </si>
  <si>
    <t>[일반회계]</t>
    <phoneticPr fontId="3" type="noConversion"/>
  </si>
  <si>
    <t>(단위:천원)</t>
    <phoneticPr fontId="3" type="noConversion"/>
  </si>
  <si>
    <t>산출내역</t>
    <phoneticPr fontId="3" type="noConversion"/>
  </si>
  <si>
    <t>화정청소년카페</t>
    <phoneticPr fontId="3" type="noConversion"/>
  </si>
  <si>
    <t>700 사업비용</t>
    <phoneticPr fontId="3" type="noConversion"/>
  </si>
  <si>
    <t>100 인건비</t>
    <phoneticPr fontId="3" type="noConversion"/>
  </si>
  <si>
    <t>ㅇ자격수당</t>
    <phoneticPr fontId="4" type="noConversion"/>
  </si>
  <si>
    <t>ㅇ명절휴가비</t>
    <phoneticPr fontId="4" type="noConversion"/>
  </si>
  <si>
    <t>=</t>
    <phoneticPr fontId="4" type="noConversion"/>
  </si>
  <si>
    <t>200 경비</t>
    <phoneticPr fontId="3" type="noConversion"/>
  </si>
  <si>
    <t>=</t>
    <phoneticPr fontId="3" type="noConversion"/>
  </si>
  <si>
    <t>ㅇ지급수수료</t>
    <phoneticPr fontId="3" type="noConversion"/>
  </si>
  <si>
    <t>ㅇ청소년사업교육훈련</t>
  </si>
  <si>
    <t xml:space="preserve">ㅇ톡톡톡 청소년운영위원회 </t>
  </si>
  <si>
    <t xml:space="preserve">ㅇ청소년 자치활동 </t>
  </si>
  <si>
    <t xml:space="preserve">ㅇ청소년 자발적 봉사활동 </t>
  </si>
  <si>
    <t xml:space="preserve">ㅇ청소년도 체인지메이커 </t>
  </si>
  <si>
    <t>ㅇ자율적문화공간 운영</t>
  </si>
  <si>
    <t>ㅇ톡톡톡 프리존</t>
  </si>
  <si>
    <t>ㅇ톡톡톡지원 마을기획봉사단</t>
  </si>
  <si>
    <t xml:space="preserve">ㅇ지역청소년 일자리사업 </t>
  </si>
  <si>
    <t>ㅇ청소년 애프터스쿨</t>
  </si>
  <si>
    <t>ㅇ청소년자립학교-의생활</t>
  </si>
  <si>
    <t>ㅇ청소년자립학교-식생활</t>
  </si>
  <si>
    <t>ㅇ청소년자립학교-주생활</t>
  </si>
  <si>
    <t xml:space="preserve">ㅇ마을기반진로탐색교실 </t>
  </si>
  <si>
    <t>ㅇ청소년시민스쿨</t>
  </si>
  <si>
    <t>ㅇ톡톡톡 홍보사업</t>
  </si>
  <si>
    <t>ㅇ소모품비</t>
    <phoneticPr fontId="4" type="noConversion"/>
  </si>
  <si>
    <t>ㅇ청소년카페 톡톡톡 운영</t>
    <phoneticPr fontId="3" type="noConversion"/>
  </si>
  <si>
    <t>775 기타영업외비용</t>
    <phoneticPr fontId="3" type="noConversion"/>
  </si>
  <si>
    <t>`</t>
    <phoneticPr fontId="3" type="noConversion"/>
  </si>
  <si>
    <t>합계</t>
    <phoneticPr fontId="4" type="noConversion"/>
  </si>
  <si>
    <t>출연금</t>
    <phoneticPr fontId="3" type="noConversion"/>
  </si>
  <si>
    <t>보조금</t>
    <phoneticPr fontId="3" type="noConversion"/>
  </si>
  <si>
    <t>자부담</t>
    <phoneticPr fontId="4" type="noConversion"/>
  </si>
  <si>
    <t>출연금</t>
    <phoneticPr fontId="3" type="noConversion"/>
  </si>
  <si>
    <t>합계</t>
    <phoneticPr fontId="4" type="noConversion"/>
  </si>
  <si>
    <t>보조금</t>
    <phoneticPr fontId="3" type="noConversion"/>
  </si>
  <si>
    <t>자부담</t>
    <phoneticPr fontId="4" type="noConversion"/>
  </si>
  <si>
    <t>증감액(A-B)</t>
    <phoneticPr fontId="4" type="noConversion"/>
  </si>
  <si>
    <t>증감률</t>
    <phoneticPr fontId="3" type="noConversion"/>
  </si>
  <si>
    <t>합계</t>
    <phoneticPr fontId="3" type="noConversion"/>
  </si>
  <si>
    <t>ㅇ 조직진단컨설팅</t>
    <phoneticPr fontId="4" type="noConversion"/>
  </si>
  <si>
    <t>ㅇ시설비</t>
  </si>
  <si>
    <t>ㅇ고양시청소년정책기본계획수립</t>
    <phoneticPr fontId="3" type="noConversion"/>
  </si>
  <si>
    <t>ㅇ단위사업/생각을나누고만들다</t>
    <phoneticPr fontId="4" type="noConversion"/>
  </si>
  <si>
    <t>=</t>
    <phoneticPr fontId="4" type="noConversion"/>
  </si>
  <si>
    <t>=</t>
    <phoneticPr fontId="3" type="noConversion"/>
  </si>
  <si>
    <t>=</t>
    <phoneticPr fontId="3" type="noConversion"/>
  </si>
  <si>
    <t>1회</t>
  </si>
  <si>
    <t xml:space="preserve">  · 의자</t>
    <phoneticPr fontId="3" type="noConversion"/>
  </si>
  <si>
    <t>=</t>
    <phoneticPr fontId="4" type="noConversion"/>
  </si>
  <si>
    <t>=</t>
    <phoneticPr fontId="4" type="noConversion"/>
  </si>
  <si>
    <t>=</t>
    <phoneticPr fontId="4" type="noConversion"/>
  </si>
  <si>
    <t>=</t>
    <phoneticPr fontId="4" type="noConversion"/>
  </si>
  <si>
    <t>=</t>
    <phoneticPr fontId="4" type="noConversion"/>
  </si>
  <si>
    <t>=</t>
    <phoneticPr fontId="4" type="noConversion"/>
  </si>
  <si>
    <t>=</t>
    <phoneticPr fontId="4" type="noConversion"/>
  </si>
  <si>
    <t>=</t>
    <phoneticPr fontId="4" type="noConversion"/>
  </si>
  <si>
    <t>=</t>
    <phoneticPr fontId="4" type="noConversion"/>
  </si>
  <si>
    <t>=</t>
    <phoneticPr fontId="4" type="noConversion"/>
  </si>
  <si>
    <t xml:space="preserve"> </t>
    <phoneticPr fontId="4" type="noConversion"/>
  </si>
  <si>
    <t>=</t>
    <phoneticPr fontId="4" type="noConversion"/>
  </si>
  <si>
    <t>=</t>
    <phoneticPr fontId="4" type="noConversion"/>
  </si>
  <si>
    <t>=</t>
    <phoneticPr fontId="4" type="noConversion"/>
  </si>
  <si>
    <t xml:space="preserve">× </t>
    <phoneticPr fontId="40" type="noConversion"/>
  </si>
  <si>
    <t>=</t>
    <phoneticPr fontId="40" type="noConversion"/>
  </si>
  <si>
    <t>775-4 기타영업외비용</t>
    <phoneticPr fontId="3" type="noConversion"/>
  </si>
  <si>
    <t>628-6 기타영업외수익</t>
    <phoneticPr fontId="3" type="noConversion"/>
  </si>
  <si>
    <t>`</t>
    <phoneticPr fontId="3" type="noConversion"/>
  </si>
  <si>
    <t>ㅇ청소년카페시설운영</t>
  </si>
  <si>
    <t>사무국</t>
    <phoneticPr fontId="3" type="noConversion"/>
  </si>
  <si>
    <t>=</t>
    <phoneticPr fontId="3" type="noConversion"/>
  </si>
  <si>
    <t>ㅇ락카페운영비</t>
    <phoneticPr fontId="4" type="noConversion"/>
  </si>
  <si>
    <t>=</t>
    <phoneticPr fontId="3" type="noConversion"/>
  </si>
  <si>
    <t>o 국제교류사업</t>
    <phoneticPr fontId="4" type="noConversion"/>
  </si>
  <si>
    <t xml:space="preserve"> </t>
    <phoneticPr fontId="3" type="noConversion"/>
  </si>
  <si>
    <t>611-1 사업운영수익</t>
    <phoneticPr fontId="3" type="noConversion"/>
  </si>
  <si>
    <t>611-2 참가금수익</t>
    <phoneticPr fontId="3" type="noConversion"/>
  </si>
  <si>
    <t>617-1 시설사용료수익</t>
    <phoneticPr fontId="3" type="noConversion"/>
  </si>
  <si>
    <t>618-2 기타판매수익</t>
    <phoneticPr fontId="3" type="noConversion"/>
  </si>
  <si>
    <t>172-3 전년도이월사업비</t>
    <phoneticPr fontId="3" type="noConversion"/>
  </si>
  <si>
    <t>611-1 사업운영수익</t>
    <phoneticPr fontId="3" type="noConversion"/>
  </si>
  <si>
    <t>621-1 예금이자수익</t>
    <phoneticPr fontId="3" type="noConversion"/>
  </si>
  <si>
    <t>623-1 국도시비보조금</t>
    <phoneticPr fontId="3" type="noConversion"/>
  </si>
  <si>
    <t>172-3 전년도이월사업비</t>
    <phoneticPr fontId="3" type="noConversion"/>
  </si>
  <si>
    <t>621-1 예금이자수익</t>
    <phoneticPr fontId="3" type="noConversion"/>
  </si>
  <si>
    <t>623-1 국도시비보조금</t>
    <phoneticPr fontId="3" type="noConversion"/>
  </si>
  <si>
    <t>623-1 국도시비보조금</t>
    <phoneticPr fontId="3" type="noConversion"/>
  </si>
  <si>
    <t>101 급여</t>
    <phoneticPr fontId="3" type="noConversion"/>
  </si>
  <si>
    <t>221 연구개발비</t>
    <phoneticPr fontId="3" type="noConversion"/>
  </si>
  <si>
    <t>722-4 경영시스템 구축</t>
    <phoneticPr fontId="3" type="noConversion"/>
  </si>
  <si>
    <t>101 급여</t>
    <phoneticPr fontId="3" type="noConversion"/>
  </si>
  <si>
    <t>106 퇴직급여</t>
    <phoneticPr fontId="3" type="noConversion"/>
  </si>
  <si>
    <t>201 복리후생비</t>
    <phoneticPr fontId="3" type="noConversion"/>
  </si>
  <si>
    <t>206 소모품비</t>
    <phoneticPr fontId="3" type="noConversion"/>
  </si>
  <si>
    <t>209 지급임차료</t>
    <phoneticPr fontId="3" type="noConversion"/>
  </si>
  <si>
    <t>213 지급수수료</t>
    <phoneticPr fontId="3" type="noConversion"/>
  </si>
  <si>
    <t>722-1 청소년참여와 활동</t>
    <phoneticPr fontId="3" type="noConversion"/>
  </si>
  <si>
    <t>722-2 청소년보호와안전</t>
    <phoneticPr fontId="3" type="noConversion"/>
  </si>
  <si>
    <t>105 기간제근로자보수</t>
    <phoneticPr fontId="3" type="noConversion"/>
  </si>
  <si>
    <t>775-4 기타영업외비용</t>
    <phoneticPr fontId="3" type="noConversion"/>
  </si>
  <si>
    <t>206 소모품비</t>
    <phoneticPr fontId="3" type="noConversion"/>
  </si>
  <si>
    <t>215 관서업무비</t>
    <phoneticPr fontId="3" type="noConversion"/>
  </si>
  <si>
    <t>204 수도광열비</t>
    <phoneticPr fontId="3" type="noConversion"/>
  </si>
  <si>
    <t>216 교육훈련비</t>
    <phoneticPr fontId="3" type="noConversion"/>
  </si>
  <si>
    <t>405-1 자산취득비</t>
    <phoneticPr fontId="3" type="noConversion"/>
  </si>
  <si>
    <t>731-2 청소년 보호와 안전</t>
    <phoneticPr fontId="3" type="noConversion"/>
  </si>
  <si>
    <t>105 기간제근로자보수</t>
    <phoneticPr fontId="3" type="noConversion"/>
  </si>
  <si>
    <t>722-4 경영시스템 구축</t>
    <phoneticPr fontId="3" type="noConversion"/>
  </si>
  <si>
    <t>775-4 기타영업외비용</t>
    <phoneticPr fontId="3" type="noConversion"/>
  </si>
  <si>
    <t>713-1 성과급</t>
    <phoneticPr fontId="3" type="noConversion"/>
  </si>
  <si>
    <t>217 재료비기타</t>
    <phoneticPr fontId="3" type="noConversion"/>
  </si>
  <si>
    <t>208 도서인쇄비</t>
    <phoneticPr fontId="3" type="noConversion"/>
  </si>
  <si>
    <t>208 도서인쇄비</t>
    <phoneticPr fontId="3" type="noConversion"/>
  </si>
  <si>
    <t>106 퇴직급여</t>
    <phoneticPr fontId="3" type="noConversion"/>
  </si>
  <si>
    <t>204 수도광열비</t>
    <phoneticPr fontId="3" type="noConversion"/>
  </si>
  <si>
    <t>210 수선유지비</t>
    <phoneticPr fontId="3" type="noConversion"/>
  </si>
  <si>
    <t>211 차량유지비</t>
    <phoneticPr fontId="3" type="noConversion"/>
  </si>
  <si>
    <t>216 교육훈련비</t>
    <phoneticPr fontId="3" type="noConversion"/>
  </si>
  <si>
    <t>217 재료비기타</t>
    <phoneticPr fontId="3" type="noConversion"/>
  </si>
  <si>
    <t>405-1 자산취득비</t>
    <phoneticPr fontId="3" type="noConversion"/>
  </si>
  <si>
    <t>721-1 국도시비보조금사업비</t>
    <phoneticPr fontId="3" type="noConversion"/>
  </si>
  <si>
    <t>722-1 청소년참여와 활동</t>
    <phoneticPr fontId="3" type="noConversion"/>
  </si>
  <si>
    <t>201 복리후생비</t>
    <phoneticPr fontId="3" type="noConversion"/>
  </si>
  <si>
    <t>202 여비</t>
    <phoneticPr fontId="3" type="noConversion"/>
  </si>
  <si>
    <t>214 업무추진비</t>
    <phoneticPr fontId="3" type="noConversion"/>
  </si>
  <si>
    <t>216 교육훈련비</t>
    <phoneticPr fontId="3" type="noConversion"/>
  </si>
  <si>
    <t>201 복리후생비</t>
    <phoneticPr fontId="3" type="noConversion"/>
  </si>
  <si>
    <t>203 공공요금 및 제세</t>
    <phoneticPr fontId="3" type="noConversion"/>
  </si>
  <si>
    <t>208 도서인쇄비</t>
    <phoneticPr fontId="3" type="noConversion"/>
  </si>
  <si>
    <t>210 수선유지비</t>
    <phoneticPr fontId="3" type="noConversion"/>
  </si>
  <si>
    <t>213 지급수수료</t>
    <phoneticPr fontId="3" type="noConversion"/>
  </si>
  <si>
    <t>722-2 청소년 보호와 안전</t>
    <phoneticPr fontId="3" type="noConversion"/>
  </si>
  <si>
    <t>203 공공요금 및 제세</t>
    <phoneticPr fontId="3" type="noConversion"/>
  </si>
  <si>
    <t>206 소모품비</t>
    <phoneticPr fontId="3" type="noConversion"/>
  </si>
  <si>
    <t>208 도서인쇄비</t>
    <phoneticPr fontId="3" type="noConversion"/>
  </si>
  <si>
    <t>214 업무추진비</t>
    <phoneticPr fontId="3" type="noConversion"/>
  </si>
  <si>
    <t>218 행사홍보비</t>
    <phoneticPr fontId="3" type="noConversion"/>
  </si>
  <si>
    <t>405-1 자산취득비</t>
    <phoneticPr fontId="3" type="noConversion"/>
  </si>
  <si>
    <t>721-1 국도시비보조금사업비</t>
    <phoneticPr fontId="3" type="noConversion"/>
  </si>
  <si>
    <t>721-2 교육청사업비</t>
    <phoneticPr fontId="3" type="noConversion"/>
  </si>
  <si>
    <t>204 수도광열비</t>
    <phoneticPr fontId="3" type="noConversion"/>
  </si>
  <si>
    <t>209 지급임차료</t>
    <phoneticPr fontId="3" type="noConversion"/>
  </si>
  <si>
    <t>212 보험료</t>
    <phoneticPr fontId="3" type="noConversion"/>
  </si>
  <si>
    <t>775-4 기타영업외비용</t>
    <phoneticPr fontId="3" type="noConversion"/>
  </si>
  <si>
    <t>405-1 자산취득비</t>
    <phoneticPr fontId="3" type="noConversion"/>
  </si>
  <si>
    <t>218 행사홍보비</t>
    <phoneticPr fontId="3" type="noConversion"/>
  </si>
  <si>
    <t>216 교육훈련비</t>
    <phoneticPr fontId="3" type="noConversion"/>
  </si>
  <si>
    <t>213 지급수수료</t>
    <phoneticPr fontId="3" type="noConversion"/>
  </si>
  <si>
    <t>722-1 청소년참여와 활동</t>
    <phoneticPr fontId="3" type="noConversion"/>
  </si>
  <si>
    <t>214 업무추진비</t>
    <phoneticPr fontId="3" type="noConversion"/>
  </si>
  <si>
    <t>210 수선유지비</t>
    <phoneticPr fontId="3" type="noConversion"/>
  </si>
  <si>
    <t>203 공공요금 및 제세</t>
    <phoneticPr fontId="3" type="noConversion"/>
  </si>
  <si>
    <t>202 여비</t>
    <phoneticPr fontId="3" type="noConversion"/>
  </si>
  <si>
    <t>104 무기계약근로자보수</t>
    <phoneticPr fontId="3" type="noConversion"/>
  </si>
  <si>
    <t>210 수선유지비</t>
    <phoneticPr fontId="3" type="noConversion"/>
  </si>
  <si>
    <t>217 재료비기타</t>
    <phoneticPr fontId="3" type="noConversion"/>
  </si>
  <si>
    <t>215 관서업무비</t>
    <phoneticPr fontId="3" type="noConversion"/>
  </si>
  <si>
    <t>212 보험료</t>
    <phoneticPr fontId="3" type="noConversion"/>
  </si>
  <si>
    <t>202 여비</t>
    <phoneticPr fontId="3" type="noConversion"/>
  </si>
  <si>
    <t>721-1 국도시비보조금사업비</t>
    <phoneticPr fontId="3" type="noConversion"/>
  </si>
  <si>
    <t>204 수도광열비</t>
    <phoneticPr fontId="3" type="noConversion"/>
  </si>
  <si>
    <t>201 복리후생비</t>
    <phoneticPr fontId="3" type="noConversion"/>
  </si>
  <si>
    <t>203 공공요금 및 제세</t>
    <phoneticPr fontId="3" type="noConversion"/>
  </si>
  <si>
    <t>204 수도광열비</t>
    <phoneticPr fontId="3" type="noConversion"/>
  </si>
  <si>
    <t>405-1 자산취득비</t>
    <phoneticPr fontId="3" type="noConversion"/>
  </si>
  <si>
    <t>206 소모품비</t>
    <phoneticPr fontId="3" type="noConversion"/>
  </si>
  <si>
    <t>209 지급임차료</t>
    <phoneticPr fontId="3" type="noConversion"/>
  </si>
  <si>
    <t>722-1 청소년참여와활동</t>
    <phoneticPr fontId="3" type="noConversion"/>
  </si>
  <si>
    <t>201 복리후생비</t>
    <phoneticPr fontId="3" type="noConversion"/>
  </si>
  <si>
    <t>202 여비</t>
    <phoneticPr fontId="3" type="noConversion"/>
  </si>
  <si>
    <t>203 공공요금 및 제세</t>
    <phoneticPr fontId="3" type="noConversion"/>
  </si>
  <si>
    <t>214 업무추진비</t>
    <phoneticPr fontId="3" type="noConversion"/>
  </si>
  <si>
    <t>215 관서업무비</t>
    <phoneticPr fontId="3" type="noConversion"/>
  </si>
  <si>
    <t>775-4 기타영업외비용</t>
    <phoneticPr fontId="3" type="noConversion"/>
  </si>
  <si>
    <t>101 급여</t>
    <phoneticPr fontId="3" type="noConversion"/>
  </si>
  <si>
    <t>102 제수당</t>
    <phoneticPr fontId="3" type="noConversion"/>
  </si>
  <si>
    <t>204 수도광열비</t>
    <phoneticPr fontId="3" type="noConversion"/>
  </si>
  <si>
    <t>213 지급수수료</t>
    <phoneticPr fontId="3" type="noConversion"/>
  </si>
  <si>
    <t>202 여비</t>
    <phoneticPr fontId="3" type="noConversion"/>
  </si>
  <si>
    <t>215 관서업무비</t>
    <phoneticPr fontId="3" type="noConversion"/>
  </si>
  <si>
    <t>405-1 자산취득비</t>
    <phoneticPr fontId="3" type="noConversion"/>
  </si>
  <si>
    <t>732-2 청소년 보호와 안전</t>
    <phoneticPr fontId="3" type="noConversion"/>
  </si>
  <si>
    <t>732-4 경영시스템 구축</t>
    <phoneticPr fontId="3" type="noConversion"/>
  </si>
  <si>
    <t>732-5 식당사업비</t>
    <phoneticPr fontId="3" type="noConversion"/>
  </si>
  <si>
    <t>732-6 자판기사업비</t>
    <phoneticPr fontId="3" type="noConversion"/>
  </si>
  <si>
    <t>732-7 대관사업비</t>
    <phoneticPr fontId="3" type="noConversion"/>
  </si>
  <si>
    <t>101 급여</t>
    <phoneticPr fontId="3" type="noConversion"/>
  </si>
  <si>
    <t>102 제수당</t>
    <phoneticPr fontId="3" type="noConversion"/>
  </si>
  <si>
    <t>210 수선유지비</t>
    <phoneticPr fontId="3" type="noConversion"/>
  </si>
  <si>
    <t>721-1 국도시비보조금사업비</t>
    <phoneticPr fontId="3" type="noConversion"/>
  </si>
  <si>
    <t>775-4 기타영업외비용</t>
    <phoneticPr fontId="3" type="noConversion"/>
  </si>
  <si>
    <t>102 제수당</t>
    <phoneticPr fontId="3" type="noConversion"/>
  </si>
  <si>
    <t>209 지급임차료</t>
    <phoneticPr fontId="3" type="noConversion"/>
  </si>
  <si>
    <t>210 수선유지비</t>
    <phoneticPr fontId="3" type="noConversion"/>
  </si>
  <si>
    <t>212 보험료</t>
    <phoneticPr fontId="3" type="noConversion"/>
  </si>
  <si>
    <t>405-1 자산취득비</t>
    <phoneticPr fontId="3" type="noConversion"/>
  </si>
  <si>
    <t>722-1 청소년참여와 활동</t>
    <phoneticPr fontId="3" type="noConversion"/>
  </si>
  <si>
    <t>201 복리후생비</t>
    <phoneticPr fontId="3" type="noConversion"/>
  </si>
  <si>
    <t>732-1 청소년참여와 활동</t>
    <phoneticPr fontId="3" type="noConversion"/>
  </si>
  <si>
    <t>732-4 경영시스템 구축</t>
    <phoneticPr fontId="3" type="noConversion"/>
  </si>
  <si>
    <t>102 제수당</t>
    <phoneticPr fontId="3" type="noConversion"/>
  </si>
  <si>
    <t>203 공공요금 및 제세</t>
    <phoneticPr fontId="3" type="noConversion"/>
  </si>
  <si>
    <t>204 수도광열비</t>
    <phoneticPr fontId="3" type="noConversion"/>
  </si>
  <si>
    <t>216 교육훈련비</t>
    <phoneticPr fontId="3" type="noConversion"/>
  </si>
  <si>
    <t>218 행사홍보비</t>
    <phoneticPr fontId="3" type="noConversion"/>
  </si>
  <si>
    <t>209 지급임차료</t>
    <phoneticPr fontId="3" type="noConversion"/>
  </si>
  <si>
    <t>401-1 시설비</t>
    <phoneticPr fontId="3" type="noConversion"/>
  </si>
  <si>
    <t>213 지급수수료</t>
    <phoneticPr fontId="3" type="noConversion"/>
  </si>
  <si>
    <t>710 영업비용</t>
    <phoneticPr fontId="3" type="noConversion"/>
  </si>
  <si>
    <t>730 자체사업비</t>
    <phoneticPr fontId="3" type="noConversion"/>
  </si>
  <si>
    <t>770 영업외비용</t>
    <phoneticPr fontId="3" type="noConversion"/>
  </si>
  <si>
    <t>720 청소년사업비</t>
    <phoneticPr fontId="3" type="noConversion"/>
  </si>
  <si>
    <t>730 자체사업비</t>
    <phoneticPr fontId="3" type="noConversion"/>
  </si>
  <si>
    <t>710 영업비용</t>
    <phoneticPr fontId="3" type="noConversion"/>
  </si>
  <si>
    <t>720 청소년사업비</t>
    <phoneticPr fontId="3" type="noConversion"/>
  </si>
  <si>
    <t>770 영업외비용</t>
    <phoneticPr fontId="3" type="noConversion"/>
  </si>
  <si>
    <t>710 영업비용</t>
    <phoneticPr fontId="3" type="noConversion"/>
  </si>
  <si>
    <t>730 자체사업비</t>
    <phoneticPr fontId="3" type="noConversion"/>
  </si>
  <si>
    <t>730 자체사업비</t>
    <phoneticPr fontId="3" type="noConversion"/>
  </si>
  <si>
    <t>170 자본잉여금수입</t>
    <phoneticPr fontId="3" type="noConversion"/>
  </si>
  <si>
    <t>620 영업외수익</t>
    <phoneticPr fontId="3" type="noConversion"/>
  </si>
  <si>
    <t>610 영업수익</t>
    <phoneticPr fontId="3" type="noConversion"/>
  </si>
  <si>
    <t>600 사업수익</t>
    <phoneticPr fontId="3" type="noConversion"/>
  </si>
  <si>
    <t>600 사업수익</t>
    <phoneticPr fontId="3" type="noConversion"/>
  </si>
  <si>
    <t>610 영업수익</t>
    <phoneticPr fontId="3" type="noConversion"/>
  </si>
  <si>
    <t>610 영업수익</t>
    <phoneticPr fontId="3" type="noConversion"/>
  </si>
  <si>
    <t>ㅇ방과후아카데미</t>
  </si>
  <si>
    <t>ㅇ청소년지도사배치지원사업</t>
  </si>
  <si>
    <t>ㅇ청소년운영위원회</t>
  </si>
  <si>
    <t>추경예산</t>
  </si>
  <si>
    <t>추경예산</t>
    <phoneticPr fontId="3" type="noConversion"/>
  </si>
  <si>
    <t>기정예산</t>
  </si>
  <si>
    <t>기정예산</t>
    <phoneticPr fontId="3" type="noConversion"/>
  </si>
  <si>
    <t>=</t>
    <phoneticPr fontId="4" type="noConversion"/>
  </si>
  <si>
    <t>=</t>
    <phoneticPr fontId="4" type="noConversion"/>
  </si>
  <si>
    <t>ㅇ 자산취득비</t>
    <phoneticPr fontId="4" type="noConversion"/>
  </si>
  <si>
    <t>ㅇ통합지원체계구축지원사업</t>
    <phoneticPr fontId="3" type="noConversion"/>
  </si>
  <si>
    <t>ㅇ경기도학교밖청소년프로그램</t>
    <phoneticPr fontId="3" type="noConversion"/>
  </si>
  <si>
    <t>ㅇ학교밖청소년지원사업 꿈드림</t>
    <phoneticPr fontId="3" type="noConversion"/>
  </si>
  <si>
    <t>ㅇ청소년어울림마당</t>
    <phoneticPr fontId="3" type="noConversion"/>
  </si>
  <si>
    <t>ㅇ청소년지도사배치지원</t>
    <phoneticPr fontId="3" type="noConversion"/>
  </si>
  <si>
    <t xml:space="preserve">× </t>
    <phoneticPr fontId="40" type="noConversion"/>
  </si>
  <si>
    <t>ㅇ공공청소년수련시설프로그램</t>
    <phoneticPr fontId="3" type="noConversion"/>
  </si>
  <si>
    <t>=</t>
    <phoneticPr fontId="40" type="noConversion"/>
  </si>
  <si>
    <t xml:space="preserve">× </t>
    <phoneticPr fontId="40" type="noConversion"/>
  </si>
  <si>
    <t>ㅇ고양시보조금</t>
    <phoneticPr fontId="3" type="noConversion"/>
  </si>
  <si>
    <t xml:space="preserve">× </t>
    <phoneticPr fontId="3" type="noConversion"/>
  </si>
  <si>
    <t>=</t>
    <phoneticPr fontId="3" type="noConversion"/>
  </si>
  <si>
    <t xml:space="preserve">× </t>
    <phoneticPr fontId="3" type="noConversion"/>
  </si>
  <si>
    <t>=</t>
    <phoneticPr fontId="3" type="noConversion"/>
  </si>
  <si>
    <t>ㅇ공공청소년수련시설 프로그램</t>
    <phoneticPr fontId="4" type="noConversion"/>
  </si>
  <si>
    <t>ㅇ방과후아카데미사업</t>
    <phoneticPr fontId="4" type="noConversion"/>
  </si>
  <si>
    <t>ㅇ청소년지도사 배치지원 사업</t>
    <phoneticPr fontId="4" type="noConversion"/>
  </si>
  <si>
    <t>ㅇ공공청소년수련시설프로그램</t>
    <phoneticPr fontId="3" type="noConversion"/>
  </si>
  <si>
    <t>ㅇ청소년배치지도사지원</t>
    <phoneticPr fontId="3" type="noConversion"/>
  </si>
  <si>
    <t>ㅇ방과후아카데미</t>
    <phoneticPr fontId="3" type="noConversion"/>
  </si>
  <si>
    <t>ㅇ방과후아카데미</t>
    <phoneticPr fontId="4" type="noConversion"/>
  </si>
  <si>
    <t xml:space="preserve">× </t>
    <phoneticPr fontId="3" type="noConversion"/>
  </si>
  <si>
    <t xml:space="preserve"> - 신규프로그램 3개</t>
    <phoneticPr fontId="3" type="noConversion"/>
  </si>
  <si>
    <t>ㅇ학교 연계 교육활동프로그램</t>
    <phoneticPr fontId="3" type="noConversion"/>
  </si>
  <si>
    <t>ㅇ부가가치세 환급액</t>
    <phoneticPr fontId="3" type="noConversion"/>
  </si>
  <si>
    <t>ㅇ카페운영</t>
    <phoneticPr fontId="3" type="noConversion"/>
  </si>
  <si>
    <t>ㅇ청소년지도사배치지원</t>
    <phoneticPr fontId="3" type="noConversion"/>
  </si>
  <si>
    <t>ㅇ공공청소년수련시설프로그램</t>
    <phoneticPr fontId="3" type="noConversion"/>
  </si>
  <si>
    <t>ㅇ여성가족부 공모사업</t>
    <phoneticPr fontId="3" type="noConversion"/>
  </si>
  <si>
    <t>ㅇ환경보전 국제활동</t>
    <phoneticPr fontId="4" type="noConversion"/>
  </si>
  <si>
    <t>ㅇ위기청소년지원 학교연계사업</t>
    <phoneticPr fontId="4" type="noConversion"/>
  </si>
  <si>
    <t>ㅇ국제교류네트워크</t>
    <phoneticPr fontId="4" type="noConversion"/>
  </si>
  <si>
    <t>ㅇ예비지도자 양성(대학생실습)</t>
  </si>
  <si>
    <t>ㅇ학교장 지원단 운영</t>
  </si>
  <si>
    <t>=</t>
    <phoneticPr fontId="3" type="noConversion"/>
  </si>
  <si>
    <t>ㅇ진로진학지원단 운영</t>
    <phoneticPr fontId="3" type="noConversion"/>
  </si>
  <si>
    <t>ㅇ운반비</t>
    <phoneticPr fontId="3" type="noConversion"/>
  </si>
  <si>
    <t>ㅇ청소년운영위원회</t>
    <phoneticPr fontId="4" type="noConversion"/>
  </si>
  <si>
    <t>ㅇ청소년동아리지원사업</t>
    <phoneticPr fontId="4" type="noConversion"/>
  </si>
  <si>
    <t>ㅇ사업홍보비</t>
    <phoneticPr fontId="4" type="noConversion"/>
  </si>
  <si>
    <t>ㅇ공공청소년수련시설프로그램</t>
    <phoneticPr fontId="4" type="noConversion"/>
  </si>
  <si>
    <t>ㅇ청소년배치지도사지원</t>
    <phoneticPr fontId="4" type="noConversion"/>
  </si>
  <si>
    <t>ㅇ단시간인건비</t>
    <phoneticPr fontId="4" type="noConversion"/>
  </si>
  <si>
    <t>ㅇ주민세</t>
    <phoneticPr fontId="4" type="noConversion"/>
  </si>
  <si>
    <t>ㅇ자산취득비</t>
    <phoneticPr fontId="4" type="noConversion"/>
  </si>
  <si>
    <t>ㅇ자산취득비</t>
    <phoneticPr fontId="4" type="noConversion"/>
  </si>
  <si>
    <t>ㅇ위생관리용품비</t>
    <phoneticPr fontId="3" type="noConversion"/>
  </si>
  <si>
    <t>=</t>
    <phoneticPr fontId="3" type="noConversion"/>
  </si>
  <si>
    <t>721 보조금사업비</t>
    <phoneticPr fontId="3" type="noConversion"/>
  </si>
  <si>
    <t>721-1 국도시비보조금사업비</t>
    <phoneticPr fontId="3" type="noConversion"/>
  </si>
  <si>
    <t>×</t>
    <phoneticPr fontId="4" type="noConversion"/>
  </si>
  <si>
    <t>ㅇ사랑의 교실</t>
    <phoneticPr fontId="3" type="noConversion"/>
  </si>
  <si>
    <t>×</t>
    <phoneticPr fontId="3" type="noConversion"/>
  </si>
  <si>
    <t>ㅇ청소년 휴식공간 운영</t>
    <phoneticPr fontId="3" type="noConversion"/>
  </si>
  <si>
    <t>=</t>
    <phoneticPr fontId="3" type="noConversion"/>
  </si>
  <si>
    <t>ㅇ학교연계 교육활동프로그램</t>
    <phoneticPr fontId="3" type="noConversion"/>
  </si>
  <si>
    <t>ㅇ고양시청소년차세대위원회</t>
    <phoneticPr fontId="4" type="noConversion"/>
  </si>
  <si>
    <t>=</t>
    <phoneticPr fontId="4" type="noConversion"/>
  </si>
  <si>
    <t>ㅇ경기도청소년종합예술제</t>
    <phoneticPr fontId="4" type="noConversion"/>
  </si>
  <si>
    <t>1회</t>
    <phoneticPr fontId="3" type="noConversion"/>
  </si>
  <si>
    <t>1회</t>
    <phoneticPr fontId="3" type="noConversion"/>
  </si>
  <si>
    <t>=</t>
    <phoneticPr fontId="4" type="noConversion"/>
  </si>
  <si>
    <t>730 자체사업비</t>
  </si>
  <si>
    <t>405 자산취득비</t>
  </si>
  <si>
    <t>731 직영사업비</t>
    <phoneticPr fontId="3" type="noConversion"/>
  </si>
  <si>
    <t>625 출자출연금수익</t>
    <phoneticPr fontId="3" type="noConversion"/>
  </si>
  <si>
    <t>172 이월금</t>
    <phoneticPr fontId="3" type="noConversion"/>
  </si>
  <si>
    <t>617 기타영업수익</t>
    <phoneticPr fontId="3" type="noConversion"/>
  </si>
  <si>
    <t>617 기타영업수익</t>
    <phoneticPr fontId="3" type="noConversion"/>
  </si>
  <si>
    <t>623 보조금수익</t>
    <phoneticPr fontId="3" type="noConversion"/>
  </si>
  <si>
    <t>625 출자출연금수익</t>
    <phoneticPr fontId="3" type="noConversion"/>
  </si>
  <si>
    <t>172 이월금</t>
    <phoneticPr fontId="3" type="noConversion"/>
  </si>
  <si>
    <t>621 이자수익</t>
    <phoneticPr fontId="3" type="noConversion"/>
  </si>
  <si>
    <t>623 보조금수익</t>
    <phoneticPr fontId="3" type="noConversion"/>
  </si>
  <si>
    <t>172 이월금</t>
    <phoneticPr fontId="3" type="noConversion"/>
  </si>
  <si>
    <t>618 판매수익</t>
    <phoneticPr fontId="3" type="noConversion"/>
  </si>
  <si>
    <t>172 이월금</t>
    <phoneticPr fontId="3" type="noConversion"/>
  </si>
  <si>
    <t>618 판매수익</t>
    <phoneticPr fontId="3" type="noConversion"/>
  </si>
  <si>
    <t>172 이월금</t>
    <phoneticPr fontId="3" type="noConversion"/>
  </si>
  <si>
    <t>617 기타영업수익</t>
    <phoneticPr fontId="3" type="noConversion"/>
  </si>
  <si>
    <t>618 판매수익</t>
    <phoneticPr fontId="3" type="noConversion"/>
  </si>
  <si>
    <t>621 이자수익</t>
    <phoneticPr fontId="3" type="noConversion"/>
  </si>
  <si>
    <t>623 보조금수익</t>
    <phoneticPr fontId="3" type="noConversion"/>
  </si>
  <si>
    <t>172 이월금</t>
    <phoneticPr fontId="3" type="noConversion"/>
  </si>
  <si>
    <t>621 이자수익</t>
    <phoneticPr fontId="3" type="noConversion"/>
  </si>
  <si>
    <t>623 보조금수익</t>
    <phoneticPr fontId="3" type="noConversion"/>
  </si>
  <si>
    <t>172 이월금</t>
    <phoneticPr fontId="3" type="noConversion"/>
  </si>
  <si>
    <t>623 보조금수익</t>
    <phoneticPr fontId="3" type="noConversion"/>
  </si>
  <si>
    <t>721 보조금사업비</t>
    <phoneticPr fontId="3" type="noConversion"/>
  </si>
  <si>
    <t>722 목적사업비</t>
    <phoneticPr fontId="3" type="noConversion"/>
  </si>
  <si>
    <t>200 경비</t>
    <phoneticPr fontId="3" type="noConversion"/>
  </si>
  <si>
    <t>405 자산취득비</t>
    <phoneticPr fontId="3" type="noConversion"/>
  </si>
  <si>
    <t>200 경비</t>
    <phoneticPr fontId="3" type="noConversion"/>
  </si>
  <si>
    <t>721 보조금사업비</t>
    <phoneticPr fontId="3" type="noConversion"/>
  </si>
  <si>
    <t>722 목적사업비</t>
    <phoneticPr fontId="3" type="noConversion"/>
  </si>
  <si>
    <t xml:space="preserve"> 405 자산취득비</t>
    <phoneticPr fontId="3" type="noConversion"/>
  </si>
  <si>
    <t xml:space="preserve"> 731 직영사업비</t>
    <phoneticPr fontId="3" type="noConversion"/>
  </si>
  <si>
    <t>200 경비</t>
    <phoneticPr fontId="3" type="noConversion"/>
  </si>
  <si>
    <t>775 기타영업외비용</t>
    <phoneticPr fontId="3" type="noConversion"/>
  </si>
  <si>
    <t>200 경비</t>
    <phoneticPr fontId="3" type="noConversion"/>
  </si>
  <si>
    <t>721 보조금사업비</t>
    <phoneticPr fontId="3" type="noConversion"/>
  </si>
  <si>
    <t>722 목적사업비</t>
    <phoneticPr fontId="3" type="noConversion"/>
  </si>
  <si>
    <t>100 인건비</t>
    <phoneticPr fontId="3" type="noConversion"/>
  </si>
  <si>
    <t>200 경비</t>
    <phoneticPr fontId="3" type="noConversion"/>
  </si>
  <si>
    <t>405 자산취득비</t>
    <phoneticPr fontId="3" type="noConversion"/>
  </si>
  <si>
    <t>731 직영사업비</t>
    <phoneticPr fontId="3" type="noConversion"/>
  </si>
  <si>
    <t>775 기타영업외비용</t>
    <phoneticPr fontId="3" type="noConversion"/>
  </si>
  <si>
    <t>200 경비</t>
    <phoneticPr fontId="3" type="noConversion"/>
  </si>
  <si>
    <t>721 보조금사업비</t>
    <phoneticPr fontId="3" type="noConversion"/>
  </si>
  <si>
    <t>722 목적사업비</t>
    <phoneticPr fontId="3" type="noConversion"/>
  </si>
  <si>
    <t>750 법인전입금</t>
    <phoneticPr fontId="3" type="noConversion"/>
  </si>
  <si>
    <t>775 기타영업외비용</t>
    <phoneticPr fontId="3" type="noConversion"/>
  </si>
  <si>
    <t>210 수선유지비</t>
    <phoneticPr fontId="3" type="noConversion"/>
  </si>
  <si>
    <t>405 자산취득비</t>
    <phoneticPr fontId="3" type="noConversion"/>
  </si>
  <si>
    <t>721 보조금사업비</t>
    <phoneticPr fontId="3" type="noConversion"/>
  </si>
  <si>
    <t>722 목적사업비</t>
    <phoneticPr fontId="3" type="noConversion"/>
  </si>
  <si>
    <t>100 인건비</t>
    <phoneticPr fontId="3" type="noConversion"/>
  </si>
  <si>
    <t>200 경비</t>
    <phoneticPr fontId="3" type="noConversion"/>
  </si>
  <si>
    <t>732 민간사업비</t>
    <phoneticPr fontId="3" type="noConversion"/>
  </si>
  <si>
    <t>775 기타영업외비용</t>
    <phoneticPr fontId="3" type="noConversion"/>
  </si>
  <si>
    <t>200 경비</t>
    <phoneticPr fontId="3" type="noConversion"/>
  </si>
  <si>
    <t>722 목적사업비</t>
    <phoneticPr fontId="3" type="noConversion"/>
  </si>
  <si>
    <t>200 경비</t>
    <phoneticPr fontId="3" type="noConversion"/>
  </si>
  <si>
    <t>721 보조금사업비</t>
    <phoneticPr fontId="3" type="noConversion"/>
  </si>
  <si>
    <t>775 기타영업외비용</t>
    <phoneticPr fontId="3" type="noConversion"/>
  </si>
  <si>
    <t>200 경비</t>
    <phoneticPr fontId="3" type="noConversion"/>
  </si>
  <si>
    <t>732 민간사업비</t>
    <phoneticPr fontId="3" type="noConversion"/>
  </si>
  <si>
    <t>775 기타영업외비용</t>
    <phoneticPr fontId="3" type="noConversion"/>
  </si>
  <si>
    <t>추경액</t>
  </si>
  <si>
    <t>일산서구청소년수련관</t>
    <phoneticPr fontId="3" type="noConversion"/>
  </si>
  <si>
    <t>사무국</t>
    <phoneticPr fontId="3" type="noConversion"/>
  </si>
  <si>
    <t>2019년추경액(A)</t>
    <phoneticPr fontId="3" type="noConversion"/>
  </si>
  <si>
    <t>2019년기정액(B)</t>
    <phoneticPr fontId="3" type="noConversion"/>
  </si>
  <si>
    <t>205 운반비</t>
    <phoneticPr fontId="3" type="noConversion"/>
  </si>
  <si>
    <t>ㅇ경기도청소년종합예술제</t>
    <phoneticPr fontId="3" type="noConversion"/>
  </si>
  <si>
    <t>ㅇ고양교육지원청보조금</t>
    <phoneticPr fontId="3" type="noConversion"/>
  </si>
  <si>
    <t>ㅇ경기도교육청보조금</t>
    <phoneticPr fontId="3" type="noConversion"/>
  </si>
  <si>
    <t>ㅇ재단지원금</t>
    <phoneticPr fontId="4" type="noConversion"/>
  </si>
  <si>
    <t>ㅇ고양시청소년위탁공모사업</t>
    <phoneticPr fontId="4" type="noConversion"/>
  </si>
  <si>
    <t>775-4 기타영업외비용</t>
    <phoneticPr fontId="3" type="noConversion"/>
  </si>
  <si>
    <t>마두</t>
  </si>
  <si>
    <t>진로</t>
  </si>
  <si>
    <t>-</t>
  </si>
  <si>
    <t>성사</t>
  </si>
  <si>
    <t>△1,291</t>
  </si>
  <si>
    <t>△11.7%</t>
  </si>
  <si>
    <t>탄현</t>
  </si>
  <si>
    <t>△244</t>
  </si>
  <si>
    <t>△1.6%</t>
  </si>
  <si>
    <t>주교</t>
  </si>
  <si>
    <t>서구</t>
  </si>
  <si>
    <t>△5,499</t>
  </si>
  <si>
    <t>△22.6%</t>
  </si>
  <si>
    <t>능곡</t>
  </si>
  <si>
    <t>△1,301</t>
  </si>
  <si>
    <t>△2.7%</t>
  </si>
  <si>
    <t>2019년도 2차 추경 세입·세출예산서(안)</t>
  </si>
  <si>
    <t>세입·세출예산서(안)</t>
  </si>
  <si>
    <t xml:space="preserve"> - 예금이자</t>
    <phoneticPr fontId="3" type="noConversion"/>
  </si>
  <si>
    <t xml:space="preserve"> - 성사지원금</t>
    <phoneticPr fontId="4" type="noConversion"/>
  </si>
  <si>
    <t xml:space="preserve"> - 전년도이월금</t>
    <phoneticPr fontId="4" type="noConversion"/>
  </si>
  <si>
    <t xml:space="preserve"> ­ 예금이자</t>
    <phoneticPr fontId="3" type="noConversion"/>
  </si>
  <si>
    <t xml:space="preserve"> ­ 고양시청소년차세대위원회</t>
    <phoneticPr fontId="4" type="noConversion"/>
  </si>
  <si>
    <t xml:space="preserve"> ­ 예선대회보조금</t>
    <phoneticPr fontId="3" type="noConversion"/>
  </si>
  <si>
    <t xml:space="preserve"> ­ 본선대회보조금</t>
    <phoneticPr fontId="3" type="noConversion"/>
  </si>
  <si>
    <t xml:space="preserve"> ­ 재단지원금</t>
    <phoneticPr fontId="4" type="noConversion"/>
  </si>
  <si>
    <t xml:space="preserve"> ­ 재단지원금</t>
    <phoneticPr fontId="3" type="noConversion"/>
  </si>
  <si>
    <t xml:space="preserve"> ­ 2018년사업비이월금</t>
    <phoneticPr fontId="3" type="noConversion"/>
  </si>
  <si>
    <t xml:space="preserve"> - 미술교실</t>
  </si>
  <si>
    <t xml:space="preserve"> - 손뜨개질</t>
  </si>
  <si>
    <t xml:space="preserve"> - 캘리그라피</t>
  </si>
  <si>
    <t xml:space="preserve"> - 기타교실</t>
  </si>
  <si>
    <t xml:space="preserve"> - 중국어(원어민)</t>
  </si>
  <si>
    <t xml:space="preserve"> - 성인영어(원어민)</t>
  </si>
  <si>
    <t xml:space="preserve"> - 요가</t>
  </si>
  <si>
    <t xml:space="preserve"> - 필라테스</t>
  </si>
  <si>
    <t xml:space="preserve"> - 발레</t>
  </si>
  <si>
    <t xml:space="preserve"> - 발레핏</t>
  </si>
  <si>
    <t xml:space="preserve"> - 라인댄스</t>
  </si>
  <si>
    <t xml:space="preserve"> - 줌바댄스</t>
  </si>
  <si>
    <t xml:space="preserve"> - 클라이밍</t>
  </si>
  <si>
    <t xml:space="preserve"> - 휘트니스</t>
  </si>
  <si>
    <t xml:space="preserve"> - 청소년영어(원어민)</t>
  </si>
  <si>
    <t xml:space="preserve"> - 코딩교육</t>
  </si>
  <si>
    <t xml:space="preserve"> - 과학실험</t>
  </si>
  <si>
    <t xml:space="preserve"> - 독서논술</t>
  </si>
  <si>
    <t xml:space="preserve"> - 중등논술</t>
  </si>
  <si>
    <t xml:space="preserve"> - 요가&amp;필라테스</t>
  </si>
  <si>
    <t xml:space="preserve"> - 방송댄스(주중)</t>
  </si>
  <si>
    <t xml:space="preserve"> - 방송댄스(주말)</t>
  </si>
  <si>
    <t xml:space="preserve"> - 음악줄넘기(주중)</t>
  </si>
  <si>
    <t xml:space="preserve"> - 음악줄넘기(주말)</t>
  </si>
  <si>
    <t xml:space="preserve"> - 농구교실(주중)</t>
  </si>
  <si>
    <t xml:space="preserve"> - 농구교실(주말)</t>
  </si>
  <si>
    <t xml:space="preserve"> - 클라이밍(주중)</t>
  </si>
  <si>
    <t xml:space="preserve"> - 클라이밍(주말)</t>
  </si>
  <si>
    <t xml:space="preserve"> - 그룹트레이닝</t>
  </si>
  <si>
    <t xml:space="preserve"> - 여름방학프로그램</t>
  </si>
  <si>
    <t xml:space="preserve"> - 겨울방학프로그램</t>
  </si>
  <si>
    <t xml:space="preserve"> - 대관사용료</t>
  </si>
  <si>
    <t xml:space="preserve"> - 부가세환급</t>
  </si>
  <si>
    <t xml:space="preserve"> - 기타수입</t>
  </si>
  <si>
    <t xml:space="preserve"> - 판매수입</t>
  </si>
  <si>
    <t xml:space="preserve"> - 예금이자</t>
  </si>
  <si>
    <t xml:space="preserve"> - 청소년어울림마당</t>
  </si>
  <si>
    <t xml:space="preserve"> - 청소년지도사배치지원</t>
  </si>
  <si>
    <t xml:space="preserve"> - 공공청소년수련시설프로그램</t>
  </si>
  <si>
    <t xml:space="preserve"> - 민주시민 프로젝트</t>
  </si>
  <si>
    <t xml:space="preserve"> - 환경보전 국제활동</t>
  </si>
  <si>
    <t xml:space="preserve"> - 마두지원금</t>
  </si>
  <si>
    <t xml:space="preserve"> - 진로체험 사업</t>
  </si>
  <si>
    <t xml:space="preserve"> - 진로센터 운영지원금</t>
  </si>
  <si>
    <t xml:space="preserve"> - 진로지원금</t>
  </si>
  <si>
    <t xml:space="preserve"> - 방과후아카데미사업</t>
    <phoneticPr fontId="4" type="noConversion"/>
  </si>
  <si>
    <t xml:space="preserve"> - 한자교실(청소년)</t>
  </si>
  <si>
    <t xml:space="preserve"> - 스크레칭 코딩(청소년)</t>
  </si>
  <si>
    <t xml:space="preserve"> - 영재과학교실(청소년)</t>
  </si>
  <si>
    <t xml:space="preserve"> - 드럼교실(청소년)</t>
  </si>
  <si>
    <t xml:space="preserve"> - 드럼교실(성인)</t>
  </si>
  <si>
    <t xml:space="preserve"> - 우크렐레(청소년)</t>
  </si>
  <si>
    <t xml:space="preserve"> - 우크렐레(성인)</t>
  </si>
  <si>
    <t xml:space="preserve"> - 원어민 일본어교실(성인)</t>
  </si>
  <si>
    <t xml:space="preserve"> - 테라피요가(성인)</t>
  </si>
  <si>
    <t xml:space="preserve"> - 교정필라테스(청소년)</t>
  </si>
  <si>
    <t xml:space="preserve"> - 교정필라테스(성인)</t>
  </si>
  <si>
    <t xml:space="preserve"> - 발레피트니스(성인)</t>
  </si>
  <si>
    <t xml:space="preserve"> - 발레(청소년)</t>
  </si>
  <si>
    <t xml:space="preserve"> - 청소년 방학특강(청소년)</t>
  </si>
  <si>
    <t xml:space="preserve"> - 전년도이월금</t>
  </si>
  <si>
    <t xml:space="preserve"> - 탄현지원금</t>
    <phoneticPr fontId="3" type="noConversion"/>
  </si>
  <si>
    <t xml:space="preserve"> - 예금이자</t>
    <phoneticPr fontId="3" type="noConversion"/>
  </si>
  <si>
    <t xml:space="preserve"> - 공공청소년수련시설프로그램</t>
    <phoneticPr fontId="3" type="noConversion"/>
  </si>
  <si>
    <t xml:space="preserve"> - 청소년지도사배치지원</t>
    <phoneticPr fontId="3" type="noConversion"/>
  </si>
  <si>
    <t xml:space="preserve"> - 주교지원금</t>
  </si>
  <si>
    <t xml:space="preserve"> - 재단지원금</t>
  </si>
  <si>
    <t xml:space="preserve"> - 2018년도사업비이월금</t>
    <phoneticPr fontId="3" type="noConversion"/>
  </si>
  <si>
    <t xml:space="preserve"> - 부가가치세 환급액</t>
  </si>
  <si>
    <t xml:space="preserve"> - 방과후아카데미사업비</t>
  </si>
  <si>
    <t xml:space="preserve"> - 사랑의 교실</t>
  </si>
  <si>
    <t xml:space="preserve"> - 캘리그라피&amp;서예</t>
  </si>
  <si>
    <t xml:space="preserve"> - 풍물</t>
  </si>
  <si>
    <t xml:space="preserve"> - 종이접기</t>
  </si>
  <si>
    <t xml:space="preserve"> - 또래체험 역사</t>
  </si>
  <si>
    <t xml:space="preserve"> - 코딩</t>
  </si>
  <si>
    <t xml:space="preserve"> - 도예</t>
  </si>
  <si>
    <t xml:space="preserve"> - 피아노</t>
  </si>
  <si>
    <t xml:space="preserve"> - 통기타,클레식기타,우크렐레</t>
  </si>
  <si>
    <t xml:space="preserve"> - 바이올린</t>
  </si>
  <si>
    <t xml:space="preserve"> - 보컬트레이닝</t>
  </si>
  <si>
    <t xml:space="preserve"> - 유화</t>
  </si>
  <si>
    <t xml:space="preserve"> - 한국화</t>
  </si>
  <si>
    <t xml:space="preserve"> - 수채화&amp;데생</t>
  </si>
  <si>
    <t xml:space="preserve"> - 열린아트스쿨</t>
  </si>
  <si>
    <t xml:space="preserve"> - 유아미술</t>
  </si>
  <si>
    <t xml:space="preserve"> - 영어</t>
  </si>
  <si>
    <t xml:space="preserve"> - 중국어</t>
  </si>
  <si>
    <t xml:space="preserve"> - 스트릿댄스</t>
  </si>
  <si>
    <t xml:space="preserve"> - 줌바</t>
  </si>
  <si>
    <t xml:space="preserve"> - 바디스킬릴리즈+코어운동</t>
  </si>
  <si>
    <t xml:space="preserve"> - 인라인스케이트</t>
  </si>
  <si>
    <t xml:space="preserve"> - 농구(평일)</t>
  </si>
  <si>
    <t xml:space="preserve"> - 농구(주말)</t>
  </si>
  <si>
    <t xml:space="preserve"> - 스쿼시(오전)</t>
  </si>
  <si>
    <t xml:space="preserve"> - 스쿼시(오후)</t>
  </si>
  <si>
    <t xml:space="preserve"> - 헬스</t>
  </si>
  <si>
    <t xml:space="preserve"> - 이월금</t>
  </si>
  <si>
    <t xml:space="preserve"> - 놀이치료</t>
  </si>
  <si>
    <t xml:space="preserve"> - 심리검사</t>
  </si>
  <si>
    <t xml:space="preserve"> - 집단및상설</t>
  </si>
  <si>
    <t xml:space="preserve"> - 상담지원금</t>
  </si>
  <si>
    <t xml:space="preserve"> - 통합지원체계구축지원사업</t>
  </si>
  <si>
    <t xml:space="preserve"> - 학교밖청소년지원사업 꿈드림</t>
  </si>
  <si>
    <t>ㅇ경기도학교밖청소년프로그램운영사업</t>
    <phoneticPr fontId="3" type="noConversion"/>
  </si>
  <si>
    <t>ㅇ통합지원체계구축지원사업</t>
    <phoneticPr fontId="3" type="noConversion"/>
  </si>
  <si>
    <t>ㅇ학교밖청소년지원사업 꿈드림</t>
    <phoneticPr fontId="3" type="noConversion"/>
  </si>
  <si>
    <t xml:space="preserve"> - 경기도학교밖청소년프로그램운영사업</t>
    <phoneticPr fontId="3" type="noConversion"/>
  </si>
  <si>
    <t>ㅇ청소년동반자운영지원사업</t>
    <phoneticPr fontId="3" type="noConversion"/>
  </si>
  <si>
    <t xml:space="preserve"> - 청소년동반자운영지원사업</t>
    <phoneticPr fontId="3" type="noConversion"/>
  </si>
  <si>
    <t xml:space="preserve"> - 보드게임 사용료</t>
  </si>
  <si>
    <t xml:space="preserve"> - 식음료 판매수입</t>
  </si>
  <si>
    <t xml:space="preserve"> - 화정지원금</t>
  </si>
  <si>
    <t xml:space="preserve"> - </t>
  </si>
  <si>
    <t xml:space="preserve"> - 백마지원금</t>
  </si>
  <si>
    <t xml:space="preserve"> - 2018년도사업비이월금</t>
    <phoneticPr fontId="3" type="noConversion"/>
  </si>
  <si>
    <t xml:space="preserve"> - 판매수입</t>
    <phoneticPr fontId="3" type="noConversion"/>
  </si>
  <si>
    <t xml:space="preserve"> - 능곡지원금</t>
  </si>
  <si>
    <t xml:space="preserve"> - 대표이사(임기직)</t>
  </si>
  <si>
    <t xml:space="preserve"> - 사무국장(임기직)</t>
  </si>
  <si>
    <t xml:space="preserve"> - 4급(일반직)</t>
  </si>
  <si>
    <t xml:space="preserve"> - 5급(일반직)</t>
  </si>
  <si>
    <t xml:space="preserve"> - 6급(일반직)</t>
  </si>
  <si>
    <t xml:space="preserve"> - 7급 대리급(일반직)</t>
  </si>
  <si>
    <t xml:space="preserve"> - 7급 사원급(일반직)</t>
  </si>
  <si>
    <t xml:space="preserve"> - 배우자</t>
  </si>
  <si>
    <t xml:space="preserve"> - 부양가족, 첫째자녀</t>
  </si>
  <si>
    <t xml:space="preserve"> - 둘째자녀</t>
  </si>
  <si>
    <t xml:space="preserve"> - 정액급식비</t>
  </si>
  <si>
    <t xml:space="preserve"> - 청소년지도사</t>
  </si>
  <si>
    <t xml:space="preserve"> - 노무/회계담당</t>
  </si>
  <si>
    <t xml:space="preserve"> - 25년 이상(가산)</t>
  </si>
  <si>
    <t xml:space="preserve"> - 20년 이상</t>
  </si>
  <si>
    <t xml:space="preserve"> - 15년 이상</t>
  </si>
  <si>
    <t xml:space="preserve"> - 10년 이상</t>
  </si>
  <si>
    <t xml:space="preserve"> - 5년 이상</t>
  </si>
  <si>
    <t xml:space="preserve"> - 연가보상비</t>
  </si>
  <si>
    <t xml:space="preserve"> - 자녀학비보조수당</t>
  </si>
  <si>
    <t xml:space="preserve"> - 육아휴직수당</t>
  </si>
  <si>
    <t xml:space="preserve"> - 간식비</t>
  </si>
  <si>
    <t xml:space="preserve"> - 중식비</t>
  </si>
  <si>
    <t xml:space="preserve"> - 정책제안 실행</t>
  </si>
  <si>
    <t xml:space="preserve"> - 퇴직급여충당금</t>
  </si>
  <si>
    <t xml:space="preserve"> - 국민연금부담금</t>
  </si>
  <si>
    <t xml:space="preserve"> - 국민건강보험부담금</t>
  </si>
  <si>
    <t xml:space="preserve"> - 장기요양보험부담금</t>
  </si>
  <si>
    <t xml:space="preserve"> - 고용보험부담금</t>
  </si>
  <si>
    <t xml:space="preserve"> - 산재보험부담금</t>
  </si>
  <si>
    <t xml:space="preserve"> - 특근매식비</t>
  </si>
  <si>
    <t xml:space="preserve"> - 종합건강검진</t>
  </si>
  <si>
    <t xml:space="preserve"> - 선택적복지제도</t>
  </si>
  <si>
    <t xml:space="preserve"> - 국내여비</t>
  </si>
  <si>
    <t xml:space="preserve"> - 국외여비</t>
  </si>
  <si>
    <t xml:space="preserve"> - 우편물,택배 발송비</t>
  </si>
  <si>
    <t xml:space="preserve"> - 전화 인터넷 사용료</t>
  </si>
  <si>
    <t xml:space="preserve"> - 경기도청소년재단협회비</t>
  </si>
  <si>
    <t xml:space="preserve"> - 법인세 등 제세</t>
  </si>
  <si>
    <t xml:space="preserve"> - 사무용품</t>
  </si>
  <si>
    <t xml:space="preserve"> - 복사용지</t>
  </si>
  <si>
    <t xml:space="preserve"> - 사무용 소프트웨어, 백신 등</t>
  </si>
  <si>
    <t xml:space="preserve"> - 신문구독</t>
  </si>
  <si>
    <t xml:space="preserve"> - 예결산서</t>
  </si>
  <si>
    <t xml:space="preserve"> - 규정집</t>
  </si>
  <si>
    <t xml:space="preserve"> - 업무수첩</t>
  </si>
  <si>
    <t xml:space="preserve"> - 사원증 및 명함</t>
  </si>
  <si>
    <t xml:space="preserve"> - 인사회계 프로그램 유지보수</t>
  </si>
  <si>
    <t xml:space="preserve"> - 그룹웨어 유지보수</t>
  </si>
  <si>
    <t xml:space="preserve"> - ERP시스템 유지보수</t>
  </si>
  <si>
    <t xml:space="preserve"> - 관용차 임차료</t>
  </si>
  <si>
    <t xml:space="preserve"> - 복합기/프린트 임차료</t>
  </si>
  <si>
    <t xml:space="preserve"> - 행정,전산장비 유지보수</t>
  </si>
  <si>
    <t xml:space="preserve"> - 주유비 및 수리</t>
  </si>
  <si>
    <t xml:space="preserve"> - 회계보증보험</t>
  </si>
  <si>
    <t xml:space="preserve"> - 회계감사료</t>
  </si>
  <si>
    <t xml:space="preserve"> - 세무회계자문료</t>
  </si>
  <si>
    <t xml:space="preserve"> - 법무, 노무 자문료</t>
  </si>
  <si>
    <t xml:space="preserve"> - 무인경비용역수수료</t>
  </si>
  <si>
    <t xml:space="preserve"> - 퇴직연금운영수수료</t>
  </si>
  <si>
    <t xml:space="preserve"> - 증명서 발급수수료</t>
  </si>
  <si>
    <t xml:space="preserve"> - 나라장터</t>
  </si>
  <si>
    <t xml:space="preserve"> - 공인인증서 발급수수료</t>
  </si>
  <si>
    <t xml:space="preserve"> - 직원채용시험운영비</t>
  </si>
  <si>
    <t xml:space="preserve"> - 기관운영업무추진비</t>
  </si>
  <si>
    <t xml:space="preserve"> - 시책추진업무추진비</t>
  </si>
  <si>
    <t xml:space="preserve"> - 부서운영업무추진비</t>
  </si>
  <si>
    <t xml:space="preserve"> - 정원가산업무추진비</t>
  </si>
  <si>
    <t xml:space="preserve"> - 직원교육지원</t>
  </si>
  <si>
    <t xml:space="preserve"> - 시설공구구입</t>
  </si>
  <si>
    <t xml:space="preserve"> - 안전재료구입</t>
  </si>
  <si>
    <t xml:space="preserve"> - 대, 소봉투, 쇼핑백 등</t>
  </si>
  <si>
    <t xml:space="preserve"> - 기타 홍보물(현수막 등)</t>
  </si>
  <si>
    <t xml:space="preserve"> - 시무식 및 종무식</t>
  </si>
  <si>
    <t xml:space="preserve"> - 월례회의 진행비</t>
  </si>
  <si>
    <t xml:space="preserve"> - 이사회 참석수당</t>
  </si>
  <si>
    <t xml:space="preserve"> - 이사회 운영비</t>
  </si>
  <si>
    <t xml:space="preserve"> - 인사위원회 참석수당</t>
  </si>
  <si>
    <t xml:space="preserve"> - 인사위원회 회의운영비</t>
  </si>
  <si>
    <t xml:space="preserve"> - 운영위원회 운영비</t>
  </si>
  <si>
    <t xml:space="preserve"> - 회의운영비</t>
  </si>
  <si>
    <t xml:space="preserve"> - 채용심사 참석수당</t>
  </si>
  <si>
    <t xml:space="preserve"> - 채용심사 운영비</t>
  </si>
  <si>
    <t xml:space="preserve"> - 노사협의회 운영비</t>
  </si>
  <si>
    <t xml:space="preserve"> - 조직진단컨설팅연구용역</t>
  </si>
  <si>
    <t xml:space="preserve"> - 사무용 비품 및 자산취득물품 등</t>
  </si>
  <si>
    <t xml:space="preserve"> - 성과급(대표이사)</t>
  </si>
  <si>
    <t xml:space="preserve"> - 성과급(직원)</t>
  </si>
  <si>
    <t xml:space="preserve"> - 예선대회보조금</t>
  </si>
  <si>
    <t xml:space="preserve"> - 본선대회보조금</t>
  </si>
  <si>
    <t xml:space="preserve"> - 단체복, 의원증, 뱃지 제작</t>
  </si>
  <si>
    <t xml:space="preserve"> - 연구용역</t>
  </si>
  <si>
    <t xml:space="preserve"> - 연구경비</t>
  </si>
  <si>
    <t xml:space="preserve"> - 클라우드서버 임차료</t>
  </si>
  <si>
    <t xml:space="preserve"> - 시설운영지원금</t>
  </si>
  <si>
    <t xml:space="preserve"> - 홍보비</t>
  </si>
  <si>
    <t xml:space="preserve"> - 단체티, 위원증 제작</t>
  </si>
  <si>
    <t xml:space="preserve"> - 연합발대식</t>
  </si>
  <si>
    <t xml:space="preserve"> - 워크숍(교육 등)</t>
  </si>
  <si>
    <t xml:space="preserve"> - 국회체험 및 교류활동</t>
  </si>
  <si>
    <t xml:space="preserve"> - 의원 모집 및 선발</t>
  </si>
  <si>
    <t xml:space="preserve"> - 신입의원 워크숍</t>
  </si>
  <si>
    <t xml:space="preserve"> - SNS 유료광고</t>
  </si>
  <si>
    <t xml:space="preserve"> - 홍보실무교육</t>
  </si>
  <si>
    <t xml:space="preserve"> - 이벤트 지원사업</t>
  </si>
  <si>
    <t xml:space="preserve"> - 이미지 라이선스 구입</t>
  </si>
  <si>
    <t xml:space="preserve"> - 기타 홍보비</t>
  </si>
  <si>
    <t xml:space="preserve"> - 유지보수비</t>
  </si>
  <si>
    <t xml:space="preserve"> - 시스템운영비</t>
  </si>
  <si>
    <t xml:space="preserve"> - 신규홈페이지구축비</t>
  </si>
  <si>
    <t xml:space="preserve"> - 기념물품 제작</t>
  </si>
  <si>
    <t xml:space="preserve"> - 설문조사용 기기구입</t>
  </si>
  <si>
    <t xml:space="preserve"> - 정책제안활동, 평가회</t>
  </si>
  <si>
    <t xml:space="preserve"> - 육아휴직대체인력</t>
  </si>
  <si>
    <t xml:space="preserve"> - 전기안전관리대행 수수료</t>
  </si>
  <si>
    <t xml:space="preserve"> - 기타 건축설비 유지관리비</t>
  </si>
  <si>
    <t xml:space="preserve"> - 방역소독 수수료</t>
  </si>
  <si>
    <t xml:space="preserve"> - 회의 참석수당</t>
  </si>
  <si>
    <t xml:space="preserve"> - 운영위원회 식비</t>
  </si>
  <si>
    <t xml:space="preserve"> - 교육진행비</t>
  </si>
  <si>
    <t xml:space="preserve"> - 활동진행비</t>
  </si>
  <si>
    <t xml:space="preserve"> - 국내 진행비</t>
  </si>
  <si>
    <t xml:space="preserve"> - 기타활동비</t>
  </si>
  <si>
    <t xml:space="preserve"> - 운영비(재료비 등)</t>
  </si>
  <si>
    <t xml:space="preserve"> - 활동자료집발행</t>
  </si>
  <si>
    <t xml:space="preserve"> - 이동식거울 파티션</t>
  </si>
  <si>
    <t xml:space="preserve"> - 이동식발전기</t>
  </si>
  <si>
    <t xml:space="preserve"> - 기타운영비(홍보및운영 둥)</t>
  </si>
  <si>
    <t xml:space="preserve"> - 교육활동 프로그램 홍보비</t>
  </si>
  <si>
    <t xml:space="preserve"> - 홍보사업 운영비</t>
  </si>
  <si>
    <t xml:space="preserve"> - 출판물제작운영비</t>
  </si>
  <si>
    <t xml:space="preserve"> - 기념품제작비</t>
  </si>
  <si>
    <t xml:space="preserve"> - SNS 시민소통가 운영비</t>
  </si>
  <si>
    <t xml:space="preserve"> - 기타운영비</t>
  </si>
  <si>
    <t xml:space="preserve"> - 대관시설 유지보수</t>
  </si>
  <si>
    <t xml:space="preserve"> - 문화예술프로그램 강사비</t>
  </si>
  <si>
    <t xml:space="preserve"> - 문화예술프로그램 홍보비</t>
  </si>
  <si>
    <t xml:space="preserve"> - 문화예술프로그램 운영비</t>
  </si>
  <si>
    <t xml:space="preserve"> - 소방안전협회비</t>
  </si>
  <si>
    <t xml:space="preserve"> - 전기안전협회비</t>
  </si>
  <si>
    <t xml:space="preserve"> - 청소년시설협회비</t>
  </si>
  <si>
    <t xml:space="preserve"> - 교통유발부담금</t>
  </si>
  <si>
    <t xml:space="preserve"> - 전기요금</t>
  </si>
  <si>
    <t xml:space="preserve"> - 지역난방료(냉난방)</t>
  </si>
  <si>
    <t xml:space="preserve"> - 상하수도요금</t>
  </si>
  <si>
    <t xml:space="preserve"> - 사무용품비</t>
  </si>
  <si>
    <t xml:space="preserve"> - 청소용소모품비</t>
  </si>
  <si>
    <t xml:space="preserve"> - 정기간행물 및 업무용도서구입비</t>
  </si>
  <si>
    <t xml:space="preserve"> - 복합기임차료</t>
  </si>
  <si>
    <t xml:space="preserve"> - 차량임차료</t>
  </si>
  <si>
    <t xml:space="preserve"> - 공기청정기임차료</t>
  </si>
  <si>
    <t xml:space="preserve"> - 공기청정기임차료(사무실 및 회의실)</t>
  </si>
  <si>
    <t xml:space="preserve"> - 화장실 비데임차료</t>
  </si>
  <si>
    <t xml:space="preserve"> - 냉온정수기임차료</t>
  </si>
  <si>
    <t xml:space="preserve"> - 저수조유지관리비</t>
  </si>
  <si>
    <t xml:space="preserve"> - 소방안전관리대행 수수료</t>
  </si>
  <si>
    <t xml:space="preserve"> - 자동제어유지관리비</t>
  </si>
  <si>
    <t xml:space="preserve"> - 기계냉난방기유지관리비</t>
  </si>
  <si>
    <t xml:space="preserve"> - 조경 수선공사비</t>
  </si>
  <si>
    <t xml:space="preserve"> - 북카페 환경개선비</t>
  </si>
  <si>
    <t xml:space="preserve"> - 우레탄 방수공사비</t>
  </si>
  <si>
    <t xml:space="preserve"> - 도로 이정표 설치비</t>
  </si>
  <si>
    <t xml:space="preserve"> - 공조기 및 환기필터 교체 용역비</t>
  </si>
  <si>
    <t xml:space="preserve"> - PC유지관리비</t>
  </si>
  <si>
    <t xml:space="preserve"> - 통신시설유지관리비</t>
  </si>
  <si>
    <t xml:space="preserve"> - 승강기위탁관리유지관리비</t>
  </si>
  <si>
    <t xml:space="preserve"> - 건물수선비(대청소)</t>
  </si>
  <si>
    <t xml:space="preserve"> - 전기설비유지관리비</t>
  </si>
  <si>
    <t xml:space="preserve"> - 수련시설종합보험료</t>
  </si>
  <si>
    <t xml:space="preserve"> - 무인경비시스템유지관리비</t>
  </si>
  <si>
    <t xml:space="preserve"> - 수질검사수수료</t>
  </si>
  <si>
    <t xml:space="preserve"> - 승강기정기검사수수료</t>
  </si>
  <si>
    <t xml:space="preserve"> - 전기설비정기검사수수료</t>
  </si>
  <si>
    <t xml:space="preserve"> - 각종수수료(퇴직연금운용등)</t>
  </si>
  <si>
    <t xml:space="preserve"> - 시설워크숍 숙식비</t>
  </si>
  <si>
    <t xml:space="preserve"> - 시설재료구입</t>
  </si>
  <si>
    <t xml:space="preserve"> - 데스크탑 컴퓨터</t>
  </si>
  <si>
    <t xml:space="preserve"> - 선풍기(벽걸이형, 천장형)</t>
  </si>
  <si>
    <t xml:space="preserve"> - 정기활동비</t>
  </si>
  <si>
    <t xml:space="preserve"> - 교류진행비</t>
  </si>
  <si>
    <t xml:space="preserve"> - 기관장간담회비</t>
  </si>
  <si>
    <t xml:space="preserve"> - 동아리활동비</t>
  </si>
  <si>
    <t xml:space="preserve"> - 연합활동(발대식,워크숍,대표자회의)</t>
  </si>
  <si>
    <t xml:space="preserve"> - 청소년평화외교단운영</t>
  </si>
  <si>
    <t xml:space="preserve"> - 강사비</t>
  </si>
  <si>
    <t xml:space="preserve"> - 회의비</t>
  </si>
  <si>
    <t xml:space="preserve"> - 예비회의비</t>
  </si>
  <si>
    <t xml:space="preserve"> - 본회의(1박2일캠프)</t>
  </si>
  <si>
    <t xml:space="preserve"> - 운영비(강사료,홍보비등)</t>
  </si>
  <si>
    <t xml:space="preserve"> - 역사체험</t>
  </si>
  <si>
    <t xml:space="preserve"> - 역사교육</t>
  </si>
  <si>
    <t xml:space="preserve"> - 역사캠페인</t>
  </si>
  <si>
    <t xml:space="preserve"> - 국외 진행비</t>
  </si>
  <si>
    <t xml:space="preserve"> - 경비(항공료)</t>
  </si>
  <si>
    <t xml:space="preserve"> - 간식비(회의식비 등)</t>
  </si>
  <si>
    <t xml:space="preserve"> - 강사료</t>
  </si>
  <si>
    <t xml:space="preserve"> - 운영비</t>
  </si>
  <si>
    <t xml:space="preserve"> - 스포츠페스티벌</t>
  </si>
  <si>
    <t xml:space="preserve"> - 마을축제</t>
  </si>
  <si>
    <t xml:space="preserve"> - OPEN무대</t>
  </si>
  <si>
    <t xml:space="preserve"> - 휘트니스강사</t>
  </si>
  <si>
    <t xml:space="preserve"> - 청소년카페(평일)</t>
  </si>
  <si>
    <t xml:space="preserve"> - 청소년카페(토요일)</t>
  </si>
  <si>
    <t xml:space="preserve"> - 보안</t>
  </si>
  <si>
    <t xml:space="preserve"> - 미화</t>
  </si>
  <si>
    <t xml:space="preserve"> - 안내</t>
  </si>
  <si>
    <t xml:space="preserve"> - 퇴직금</t>
  </si>
  <si>
    <t xml:space="preserve"> - 직원종합건강검진</t>
  </si>
  <si>
    <t xml:space="preserve"> - 국외업무여비</t>
  </si>
  <si>
    <t xml:space="preserve"> - 부가가치세</t>
  </si>
  <si>
    <t xml:space="preserve"> - 등록면허세</t>
  </si>
  <si>
    <t xml:space="preserve"> - 주민세법인균등분</t>
  </si>
  <si>
    <t xml:space="preserve"> - 공용사무용품비</t>
  </si>
  <si>
    <t xml:space="preserve"> - 비상약품</t>
  </si>
  <si>
    <t xml:space="preserve"> - PC보안 소프트웨어 라이선스</t>
  </si>
  <si>
    <t xml:space="preserve"> - 직원피복비(미화, 보안, 안내데스크)</t>
  </si>
  <si>
    <t xml:space="preserve"> - 자료인쇄비</t>
  </si>
  <si>
    <t xml:space="preserve"> - 청소년시설사업보고서제작</t>
  </si>
  <si>
    <t xml:space="preserve"> - 시설직원교육지원비</t>
  </si>
  <si>
    <t xml:space="preserve"> - 시설워크숍 운영비(재료비 등)</t>
  </si>
  <si>
    <t xml:space="preserve"> - 강사료(자유학기제)</t>
  </si>
  <si>
    <t xml:space="preserve"> - 운영비(자유학기제)</t>
  </si>
  <si>
    <t xml:space="preserve"> - 강사료(창의적체험활동)</t>
  </si>
  <si>
    <t xml:space="preserve"> - 운영비(창의적체험활동)</t>
  </si>
  <si>
    <t xml:space="preserve"> - 진행비(대관, 식대 등)</t>
  </si>
  <si>
    <t xml:space="preserve"> - 자료집인쇄비(번역포함)</t>
  </si>
  <si>
    <t xml:space="preserve"> - 운영비(홍보 등)</t>
  </si>
  <si>
    <t xml:space="preserve"> - 차기년도이월금</t>
  </si>
  <si>
    <t>×</t>
    <phoneticPr fontId="3" type="noConversion"/>
  </si>
  <si>
    <t xml:space="preserve"> - 열린공간 유지보수</t>
    <phoneticPr fontId="3" type="noConversion"/>
  </si>
  <si>
    <t xml:space="preserve"> - 식자재구입비</t>
  </si>
  <si>
    <t xml:space="preserve"> - 발표및전시회</t>
  </si>
  <si>
    <t xml:space="preserve"> - 강사간담회운영비</t>
  </si>
  <si>
    <t xml:space="preserve"> - 카드수수료</t>
  </si>
  <si>
    <t xml:space="preserve"> - 프로그램유지관리비</t>
  </si>
  <si>
    <t xml:space="preserve"> - 회원관리프로그램운영비</t>
  </si>
  <si>
    <t xml:space="preserve"> - 문자서비스이용</t>
  </si>
  <si>
    <t xml:space="preserve"> - 직원건강검진</t>
  </si>
  <si>
    <t xml:space="preserve"> - SMS 전송비</t>
  </si>
  <si>
    <t xml:space="preserve"> - 전화인터넷사용료</t>
  </si>
  <si>
    <t xml:space="preserve"> - 소프트웨어 구입비</t>
  </si>
  <si>
    <t xml:space="preserve"> - 청소용품구입비</t>
  </si>
  <si>
    <t xml:space="preserve"> - 공인인증서 지급비용</t>
  </si>
  <si>
    <t xml:space="preserve"> - 직원교육지원비</t>
  </si>
  <si>
    <t xml:space="preserve"> - 직원워크숍</t>
  </si>
  <si>
    <t xml:space="preserve"> - 인쇄물제작</t>
  </si>
  <si>
    <t xml:space="preserve"> - 사무용가구 및 컴퓨터 구입</t>
  </si>
  <si>
    <t xml:space="preserve"> - 회의 운영비</t>
  </si>
  <si>
    <t xml:space="preserve"> - 장애이해교육</t>
  </si>
  <si>
    <t xml:space="preserve"> - 공연팀섭외</t>
  </si>
  <si>
    <t xml:space="preserve"> - 물품구입비</t>
  </si>
  <si>
    <t xml:space="preserve"> - 토요일끼상담</t>
  </si>
  <si>
    <t xml:space="preserve"> - 진로진학상담</t>
  </si>
  <si>
    <t xml:space="preserve"> - 설명회</t>
  </si>
  <si>
    <t xml:space="preserve"> - 꿈길지원단협의회운영비</t>
  </si>
  <si>
    <t xml:space="preserve"> - 업무협약식</t>
  </si>
  <si>
    <t xml:space="preserve"> - 유선컨설팅</t>
  </si>
  <si>
    <t xml:space="preserve"> - 현장컨설팅</t>
  </si>
  <si>
    <t xml:space="preserve"> - 인증제현장실사</t>
  </si>
  <si>
    <t xml:space="preserve"> - 꿈길연수운영비</t>
  </si>
  <si>
    <t xml:space="preserve"> - 현장체험프로그램개발</t>
  </si>
  <si>
    <t xml:space="preserve"> - 평가 및 포상비</t>
  </si>
  <si>
    <t xml:space="preserve"> - 대학탐방</t>
  </si>
  <si>
    <t xml:space="preserve"> - 설명회 및 회의비</t>
  </si>
  <si>
    <t xml:space="preserve"> - 멘토단운영비</t>
  </si>
  <si>
    <t xml:space="preserve"> - 학부모지원단설명회</t>
  </si>
  <si>
    <t xml:space="preserve"> - 진로코칭집합연수</t>
  </si>
  <si>
    <t xml:space="preserve"> - 보수교육</t>
  </si>
  <si>
    <t xml:space="preserve"> - 분과활동비</t>
  </si>
  <si>
    <t xml:space="preserve"> - 교육물품구입비</t>
  </si>
  <si>
    <t xml:space="preserve"> - 평가및송년회</t>
  </si>
  <si>
    <t xml:space="preserve"> - 진로교사 설명회</t>
  </si>
  <si>
    <t xml:space="preserve"> - 진로교사 공유회</t>
  </si>
  <si>
    <t xml:space="preserve"> - 평가회의</t>
  </si>
  <si>
    <t xml:space="preserve"> - 연구용역비</t>
  </si>
  <si>
    <t xml:space="preserve"> - 운반비</t>
  </si>
  <si>
    <t xml:space="preserve"> - 교육물품구입</t>
  </si>
  <si>
    <t xml:space="preserve"> - 연수운영비</t>
  </si>
  <si>
    <t xml:space="preserve"> - 숙박비</t>
  </si>
  <si>
    <t xml:space="preserve"> - 강의실대여료</t>
  </si>
  <si>
    <t xml:space="preserve"> - 현장진로체험비</t>
  </si>
  <si>
    <t xml:space="preserve"> - 진로길잡이팀 운영</t>
  </si>
  <si>
    <t xml:space="preserve"> - 진로교육 모니터링</t>
  </si>
  <si>
    <t xml:space="preserve"> - 진로교육 협의회</t>
  </si>
  <si>
    <t xml:space="preserve"> - 텐트대여비</t>
  </si>
  <si>
    <t xml:space="preserve"> - 부스체험비</t>
  </si>
  <si>
    <t xml:space="preserve"> - 설치비</t>
  </si>
  <si>
    <t xml:space="preserve"> - 체험비</t>
  </si>
  <si>
    <t xml:space="preserve"> - 교육환경 조성비</t>
  </si>
  <si>
    <t xml:space="preserve"> - 보수연수비</t>
  </si>
  <si>
    <t xml:space="preserve"> - 프로그램개발비</t>
  </si>
  <si>
    <t xml:space="preserve"> - 재료비</t>
  </si>
  <si>
    <t xml:space="preserve"> - 평가회(컨퍼런스)</t>
  </si>
  <si>
    <t xml:space="preserve"> - 현수막, 포스터, 베너 등</t>
    <phoneticPr fontId="3" type="noConversion"/>
  </si>
  <si>
    <t>105 기간제근로자보수</t>
    <phoneticPr fontId="3" type="noConversion"/>
  </si>
  <si>
    <t>ㅇ기간제근로자보수</t>
    <phoneticPr fontId="3" type="noConversion"/>
  </si>
  <si>
    <t xml:space="preserve"> - 명절휴가비</t>
  </si>
  <si>
    <t xml:space="preserve"> - UTM 보안</t>
  </si>
  <si>
    <t xml:space="preserve"> - 법인균등분 주민세</t>
  </si>
  <si>
    <t xml:space="preserve"> - 사무용 소프트웨어 구입</t>
  </si>
  <si>
    <t xml:space="preserve"> - 강의재료비</t>
  </si>
  <si>
    <t xml:space="preserve"> - 기자재 및 문구구입비</t>
  </si>
  <si>
    <t xml:space="preserve"> - 홍보비(현수막, 배너 등)</t>
  </si>
  <si>
    <t xml:space="preserve"> - 평가회의비</t>
  </si>
  <si>
    <t xml:space="preserve"> - 인건비</t>
  </si>
  <si>
    <t xml:space="preserve"> - 퇴직적립급</t>
  </si>
  <si>
    <t xml:space="preserve"> - 프로그램운영비</t>
  </si>
  <si>
    <t xml:space="preserve"> - 급식비</t>
  </si>
  <si>
    <t xml:space="preserve"> - 해외 현지 교통비</t>
  </si>
  <si>
    <t xml:space="preserve"> - 퇴직급여충당금(방과후)</t>
  </si>
  <si>
    <t xml:space="preserve"> - 퇴직급여충당금(배치)</t>
  </si>
  <si>
    <t xml:space="preserve"> - 우편물, SMS, 택배 발송비</t>
  </si>
  <si>
    <t xml:space="preserve"> - 전화 사용료</t>
  </si>
  <si>
    <t xml:space="preserve"> - 인터넷 사용료</t>
  </si>
  <si>
    <t xml:space="preserve"> -  수도, 전기 등 관리비</t>
  </si>
  <si>
    <t xml:space="preserve"> - 전산소모물품 구입</t>
  </si>
  <si>
    <t xml:space="preserve"> - 시설운영물품(청소용품, 약품 등)</t>
  </si>
  <si>
    <t xml:space="preserve"> - 사업보고서 제작</t>
  </si>
  <si>
    <t xml:space="preserve"> - 공기청정기 임차료</t>
  </si>
  <si>
    <t xml:space="preserve"> - 홍보물품 제작</t>
  </si>
  <si>
    <t xml:space="preserve"> - 홍보문자 발송</t>
  </si>
  <si>
    <t xml:space="preserve"> - 교육강사비</t>
  </si>
  <si>
    <t xml:space="preserve"> - 문구류 구입</t>
  </si>
  <si>
    <t xml:space="preserve"> - 홍보물 제작</t>
  </si>
  <si>
    <t xml:space="preserve"> - 활동복 제작</t>
  </si>
  <si>
    <t xml:space="preserve"> - 강사비(2시간 기준)</t>
  </si>
  <si>
    <t xml:space="preserve"> - 동아리 활동 지원금</t>
  </si>
  <si>
    <t xml:space="preserve"> - 동아리 선정 및 설명회 운영비</t>
  </si>
  <si>
    <t xml:space="preserve"> - 연합회 임원진 및 연합활동 운영비</t>
  </si>
  <si>
    <t xml:space="preserve"> - 연합발표회 운영비</t>
  </si>
  <si>
    <t xml:space="preserve"> - 일반운영비</t>
  </si>
  <si>
    <t xml:space="preserve"> - 회의 진행비</t>
  </si>
  <si>
    <t xml:space="preserve"> - 연합워크숍 운영비</t>
  </si>
  <si>
    <t xml:space="preserve"> - 청소년자원봉사동아리</t>
  </si>
  <si>
    <t xml:space="preserve"> - 청소년미디어문화홍보단</t>
  </si>
  <si>
    <t xml:space="preserve"> - 자원봉사교육강사비</t>
  </si>
  <si>
    <t xml:space="preserve"> - 프로그램재료구입비</t>
  </si>
  <si>
    <t xml:space="preserve"> - 활동 진행비</t>
  </si>
  <si>
    <t xml:space="preserve"> - 활동 물품 구입비</t>
  </si>
  <si>
    <t xml:space="preserve"> - 운영물품구입 및 홍보비</t>
  </si>
  <si>
    <t xml:space="preserve"> - 해외활동 식사 및 간식비</t>
  </si>
  <si>
    <t xml:space="preserve"> - 국제활동교육강사비</t>
  </si>
  <si>
    <t xml:space="preserve"> - 버스임차비</t>
  </si>
  <si>
    <t xml:space="preserve"> - 운영비(물품구입)</t>
  </si>
  <si>
    <t xml:space="preserve"> - 인권 교육 강사비</t>
  </si>
  <si>
    <t xml:space="preserve"> - 운영비(문구, 간식비 등)</t>
  </si>
  <si>
    <t xml:space="preserve"> - 촬영 물품구입 및 대여비</t>
  </si>
  <si>
    <t xml:space="preserve"> - 아고라프로젝트</t>
  </si>
  <si>
    <t xml:space="preserve"> - 성사리그(축구대회)</t>
  </si>
  <si>
    <t xml:space="preserve"> - 미션런닝맨</t>
  </si>
  <si>
    <t xml:space="preserve"> - 무인경비용역</t>
  </si>
  <si>
    <t xml:space="preserve"> - 직원 워크숍</t>
  </si>
  <si>
    <t xml:space="preserve"> - 시설리플릿 제작</t>
  </si>
  <si>
    <t xml:space="preserve"> - 비행기표 구입</t>
  </si>
  <si>
    <t xml:space="preserve"> - 해외 체제비용(숙박비용)</t>
  </si>
  <si>
    <t xml:space="preserve"> - 청소년자율동아리</t>
  </si>
  <si>
    <t xml:space="preserve"> - 청소년동아리연합회</t>
  </si>
  <si>
    <t xml:space="preserve"> - 청소년송년행사</t>
  </si>
  <si>
    <t xml:space="preserve"> - 냉온수기용 물</t>
  </si>
  <si>
    <t xml:space="preserve">   · 노트북</t>
  </si>
  <si>
    <t xml:space="preserve">   · 전산서버</t>
  </si>
  <si>
    <t xml:space="preserve">   · 초청 강사비(가급)</t>
  </si>
  <si>
    <t xml:space="preserve">   · 초청 강사비 원고료</t>
  </si>
  <si>
    <t xml:space="preserve">   · 홍보비(인쇄, 책자 등)</t>
  </si>
  <si>
    <t xml:space="preserve">   · 물품구입비</t>
  </si>
  <si>
    <t xml:space="preserve">   · 일비</t>
  </si>
  <si>
    <t xml:space="preserve">   · 숙박비</t>
  </si>
  <si>
    <t xml:space="preserve">   · 식비</t>
  </si>
  <si>
    <t xml:space="preserve">   · 운영비(부대비용)</t>
  </si>
  <si>
    <t xml:space="preserve">   · 진행비</t>
  </si>
  <si>
    <t xml:space="preserve">   · 고양시청소년학생복지지원사업</t>
  </si>
  <si>
    <t xml:space="preserve">   · 참여, 활동, 보호안전</t>
  </si>
  <si>
    <t xml:space="preserve">   · 특별과제</t>
  </si>
  <si>
    <t xml:space="preserve">   · 선정심사</t>
  </si>
  <si>
    <t xml:space="preserve">   · 전문가평가</t>
  </si>
  <si>
    <t xml:space="preserve">   · 홍보비(인쇄, 현수막, 배너 등)</t>
  </si>
  <si>
    <t xml:space="preserve">   · 보고서 발간</t>
  </si>
  <si>
    <t xml:space="preserve">   · 다과, 물품비</t>
  </si>
  <si>
    <t xml:space="preserve">   · 모니터링 실비</t>
  </si>
  <si>
    <t xml:space="preserve">   · 모니터링단 홍보비</t>
  </si>
  <si>
    <t xml:space="preserve">   · 사업운영비(물품, 식대, 다과)</t>
  </si>
  <si>
    <t xml:space="preserve">   · 평가회의비</t>
  </si>
  <si>
    <t xml:space="preserve">   · 재단 보안 시스템 구축</t>
  </si>
  <si>
    <t xml:space="preserve">   · 고양시청소년이동상담실</t>
  </si>
  <si>
    <t xml:space="preserve">   · 고양시청소년알바센터</t>
  </si>
  <si>
    <t xml:space="preserve">   · 동아리활동진행비</t>
  </si>
  <si>
    <t xml:space="preserve">   · 봉사활동 물품구입 및 단체복 구입비</t>
  </si>
  <si>
    <t xml:space="preserve">   · 미디어 편집 프로그램 강사비</t>
  </si>
  <si>
    <t xml:space="preserve">   · 홍보단 활동운영비</t>
  </si>
  <si>
    <t xml:space="preserve">   · 촬영 물품구입 및 대여비</t>
  </si>
  <si>
    <t xml:space="preserve">   · 동아리활동 물품구입 지원비</t>
  </si>
  <si>
    <t xml:space="preserve">   · 프로그램 진행 강사비</t>
  </si>
  <si>
    <t xml:space="preserve">   · 기자재 및 운영물품비</t>
  </si>
  <si>
    <t xml:space="preserve">   · 프로젝트 진행비</t>
  </si>
  <si>
    <t xml:space="preserve">   · 홍보비(현수막, 배너 등)</t>
  </si>
  <si>
    <t xml:space="preserve">   · 체험학교 강사비</t>
  </si>
  <si>
    <t xml:space="preserve">   · 체험활동 재료비</t>
  </si>
  <si>
    <t xml:space="preserve">   · 참가자모집 홍보비</t>
  </si>
  <si>
    <t xml:space="preserve">   · 체험학교 운영비</t>
  </si>
  <si>
    <t xml:space="preserve">   · 홍보비(현수막, 배너, 포스터 제작 등)</t>
  </si>
  <si>
    <t xml:space="preserve">   · 체험학교 보조강사비</t>
  </si>
  <si>
    <t xml:space="preserve">   · 축구심판비</t>
  </si>
  <si>
    <t xml:space="preserve">   · 홍보비(현수막, 배너, 판넬 등 제작)</t>
  </si>
  <si>
    <t xml:space="preserve">   · 안전요원 인건비</t>
  </si>
  <si>
    <t xml:space="preserve"> - 정액급식비</t>
    <phoneticPr fontId="3" type="noConversion"/>
  </si>
  <si>
    <t xml:space="preserve"> - 기본급</t>
  </si>
  <si>
    <t xml:space="preserve"> - 동아리 연합캠프 프로그램비</t>
  </si>
  <si>
    <t xml:space="preserve"> - 마일리지 시스템 구축비</t>
  </si>
  <si>
    <t xml:space="preserve"> - 마일리지 이벤트 진행비</t>
  </si>
  <si>
    <t xml:space="preserve"> - 회의비(준비, 평가)</t>
  </si>
  <si>
    <t xml:space="preserve"> - 홍보비(포스터, 현수막 등)</t>
  </si>
  <si>
    <t xml:space="preserve"> - 시설유지보수관리비</t>
  </si>
  <si>
    <t xml:space="preserve"> - 봉사물품구입</t>
  </si>
  <si>
    <t xml:space="preserve"> - 회원관리프로그램이용비</t>
  </si>
  <si>
    <t xml:space="preserve"> - 프로그램 운영 물품</t>
  </si>
  <si>
    <t xml:space="preserve"> - 별빛학당 발표회</t>
  </si>
  <si>
    <t xml:space="preserve"> - 해외활동비(항공권구입 등)</t>
  </si>
  <si>
    <t xml:space="preserve"> - 각종세금</t>
  </si>
  <si>
    <t xml:space="preserve"> -  전기요금</t>
  </si>
  <si>
    <t xml:space="preserve"> - 청소년배치지도사지원</t>
  </si>
  <si>
    <t xml:space="preserve"> - 회의진행비</t>
  </si>
  <si>
    <t xml:space="preserve"> - 활동운영비</t>
  </si>
  <si>
    <t xml:space="preserve"> - 진행비</t>
  </si>
  <si>
    <t xml:space="preserve"> - 진행비(무대, 음향 등)</t>
  </si>
  <si>
    <t xml:space="preserve"> - 제작비</t>
  </si>
  <si>
    <t xml:space="preserve"> - 사업보고서 및 리플릿 제작</t>
  </si>
  <si>
    <t xml:space="preserve"> - 건축설비유지관리비</t>
  </si>
  <si>
    <t xml:space="preserve"> - 소방유지관리비</t>
  </si>
  <si>
    <t xml:space="preserve"> - 이행보증보험</t>
  </si>
  <si>
    <t xml:space="preserve"> - 각종수수료</t>
  </si>
  <si>
    <t xml:space="preserve"> - 기타 운영물품 구입</t>
  </si>
  <si>
    <t xml:space="preserve"> - 단시간직원 인건비</t>
  </si>
  <si>
    <t xml:space="preserve"> - 상하수도료</t>
  </si>
  <si>
    <t xml:space="preserve"> - 사무실운영비</t>
  </si>
  <si>
    <t xml:space="preserve"> - 시설유지보수</t>
  </si>
  <si>
    <t xml:space="preserve"> - 시설종합보험료</t>
  </si>
  <si>
    <t xml:space="preserve"> - 열린공간(마당 쉼터) 조성물품(테이블, 의자 등)</t>
  </si>
  <si>
    <t xml:space="preserve"> - 물품구입비(도서 및 보드게임)</t>
  </si>
  <si>
    <t xml:space="preserve"> - 열린공간 운영 홍보비</t>
  </si>
  <si>
    <t xml:space="preserve"> - 더불어사는마을 강사비</t>
  </si>
  <si>
    <t xml:space="preserve"> - 더불어사는마을 재료비</t>
  </si>
  <si>
    <t xml:space="preserve"> - 더불어사는마을 간식비</t>
  </si>
  <si>
    <t xml:space="preserve"> - 사무용 의자 구매</t>
  </si>
  <si>
    <t xml:space="preserve"> - 열린공간 운영물품(복합미디어기기)</t>
  </si>
  <si>
    <t xml:space="preserve"> - 더불어사는마을 체험비</t>
    <phoneticPr fontId="3" type="noConversion"/>
  </si>
  <si>
    <t xml:space="preserve"> - 안내데스크</t>
  </si>
  <si>
    <t xml:space="preserve"> - 사무용 소프트웨어, 백신 등(1년 라이선스)</t>
  </si>
  <si>
    <t xml:space="preserve"> - 위생관리용소모품비</t>
  </si>
  <si>
    <t xml:space="preserve"> - 물탱크유지관리비</t>
  </si>
  <si>
    <t xml:space="preserve"> - 공기조화설비 유지관리비</t>
  </si>
  <si>
    <t xml:space="preserve"> - 장애인리프트위탁관리유지관리비</t>
  </si>
  <si>
    <t xml:space="preserve"> - 해충방제방역유지관리비</t>
  </si>
  <si>
    <t xml:space="preserve"> - 전문위원회 식비(간식비)</t>
  </si>
  <si>
    <t xml:space="preserve"> - 녹지휴게공간조성</t>
  </si>
  <si>
    <t xml:space="preserve"> - 사랑의 교실 강사비</t>
  </si>
  <si>
    <t xml:space="preserve"> - 사랑의 교실 식비</t>
  </si>
  <si>
    <t xml:space="preserve"> - 사랑의 교실 운영비(물품구입)</t>
  </si>
  <si>
    <t xml:space="preserve"> - 청소년운영위원회 홍보비</t>
  </si>
  <si>
    <t xml:space="preserve"> - 청소년 사회적 경제 프로젝트 홍보비</t>
  </si>
  <si>
    <t xml:space="preserve"> - 청소년 사회적 경제 프로젝트 식비(간식비)</t>
  </si>
  <si>
    <t xml:space="preserve"> - 청소년 사회적 경제 프로젝트 식비</t>
  </si>
  <si>
    <t xml:space="preserve"> - 청소년 자치 조직 연합활동 식비</t>
  </si>
  <si>
    <t xml:space="preserve"> - 청소년 자치 조직 연합활동 식비(간식비)</t>
  </si>
  <si>
    <t xml:space="preserve"> - 청소년 창작 연극 사업 홍보비</t>
  </si>
  <si>
    <t xml:space="preserve"> - 청소년 창작 연극 사업 임차비</t>
  </si>
  <si>
    <t xml:space="preserve"> - 청소년 창작 연극 사업 강사비(메인)</t>
  </si>
  <si>
    <t xml:space="preserve"> - 청소년 창작 연극 사업 강사비(보조)</t>
  </si>
  <si>
    <t xml:space="preserve"> - 청소년 창작 연극 사업 운영비</t>
  </si>
  <si>
    <t xml:space="preserve"> - 후기청소년지원사업 홍보비</t>
  </si>
  <si>
    <t xml:space="preserve"> - 후기청소년지원사업 강사비</t>
  </si>
  <si>
    <t xml:space="preserve"> - 후기청소년지원사업 운영비</t>
  </si>
  <si>
    <t xml:space="preserve"> - 후기청소년지원사업 식비</t>
  </si>
  <si>
    <t xml:space="preserve"> - 후기청소년지원사업 식비(간식비)</t>
  </si>
  <si>
    <t xml:space="preserve"> - 청소년 여행 기획 프로젝트 강사비</t>
  </si>
  <si>
    <t xml:space="preserve"> - 청소년 여행 기획 프로젝트 운영비</t>
  </si>
  <si>
    <t xml:space="preserve"> - 청소년 여행 기획 프로젝트 식비</t>
  </si>
  <si>
    <t xml:space="preserve"> - 청소년 여행 기획 프로젝트 식비(간식비)</t>
  </si>
  <si>
    <t xml:space="preserve"> - 지역 내 학교 학생회 연계 사업 강사비</t>
  </si>
  <si>
    <t xml:space="preserve"> - 지역 내 학교 학생회 연계 사업 식비</t>
  </si>
  <si>
    <t xml:space="preserve"> - 지역 내 학교 학생회 연계 사업 식비(간식비)</t>
  </si>
  <si>
    <t xml:space="preserve"> - 청소년 마을환경 개선 프로젝트 식비(간식비)</t>
  </si>
  <si>
    <t xml:space="preserve"> - 청소년 마을환경 개선 프로젝트 식비</t>
  </si>
  <si>
    <t xml:space="preserve"> - 지역사회 연계 청소년 축제 사업 식비(간식비)</t>
  </si>
  <si>
    <t xml:space="preserve"> - 미 국무부 연계 청소년 홈스테이 평가회의비</t>
  </si>
  <si>
    <t xml:space="preserve"> - 기후변화대응 프로젝트 홍보비</t>
  </si>
  <si>
    <t xml:space="preserve"> - 기후변화대응 프로젝트 식비</t>
  </si>
  <si>
    <t xml:space="preserve"> - 기후변화대응 프로젝트 식비(간식비)</t>
  </si>
  <si>
    <t xml:space="preserve"> - 온라인 청소년 국제교류 사업 평가회의비</t>
  </si>
  <si>
    <t xml:space="preserve"> - 온라인 청소년 국제교류 사업 식비(간식비)</t>
  </si>
  <si>
    <t xml:space="preserve"> - 한국워크캠프 홍보비</t>
  </si>
  <si>
    <t xml:space="preserve"> - 한국워크캠프 식비</t>
  </si>
  <si>
    <t xml:space="preserve"> - 한국워크캠프 식비(환경캠프)</t>
  </si>
  <si>
    <t xml:space="preserve"> - 한국워크캠프 식비(간식비)</t>
  </si>
  <si>
    <t xml:space="preserve"> - 한국워크캠프 강사비(메인)</t>
  </si>
  <si>
    <t xml:space="preserve"> - 한국워크캠프 강사비(보조)</t>
  </si>
  <si>
    <t xml:space="preserve"> - 한국워크캠프 진행비</t>
  </si>
  <si>
    <t xml:space="preserve"> - 청소년 크리에이터 프로젝트 운영비(물품구입)</t>
  </si>
  <si>
    <t xml:space="preserve"> - 청소년 크리에이터 프로젝트 진행비</t>
  </si>
  <si>
    <t xml:space="preserve"> - 청소년 크리에이터 프로젝트 식비</t>
  </si>
  <si>
    <t xml:space="preserve"> - 청소년 크리에이터 프로젝트 식비(간식비)</t>
  </si>
  <si>
    <t xml:space="preserve"> - 청소년 크리에이터 프로젝트 강사비</t>
  </si>
  <si>
    <t xml:space="preserve"> - 청소년 노동권 증진 프로젝트 운영비(물품)</t>
  </si>
  <si>
    <t xml:space="preserve"> - 청소년 노동권 증진 프로젝트 진행비</t>
  </si>
  <si>
    <t xml:space="preserve"> - 청소년 노동권 증진 프로젝트 보험비</t>
  </si>
  <si>
    <t xml:space="preserve"> - 청소년 노동권 증진 프로젝트 식비</t>
  </si>
  <si>
    <t xml:space="preserve"> - 청소년 노동권 증진 프로젝트 식비(간식비)</t>
  </si>
  <si>
    <t xml:space="preserve"> - 청소년 노동권 증진 프로젝트 강사비</t>
  </si>
  <si>
    <t xml:space="preserve"> - 청소년 성평등 문화 확산 사업 홍보비</t>
  </si>
  <si>
    <t xml:space="preserve"> - 청소년 성평등 문화 확산 사업 식비</t>
  </si>
  <si>
    <t xml:space="preserve"> - 청소년 성평등 문화 확산 식비(간식비)</t>
  </si>
  <si>
    <t xml:space="preserve"> - 청소년 성평등 문화 확산 운영비</t>
  </si>
  <si>
    <t xml:space="preserve"> - 지역 연대 세대 공감 홍보비</t>
  </si>
  <si>
    <t xml:space="preserve"> - 지역 연대 세대 공감 식비(간식비)</t>
  </si>
  <si>
    <t xml:space="preserve"> - 지역 연대 세대 공감 평가회의비</t>
  </si>
  <si>
    <t xml:space="preserve"> - 지역사회 문화공유 사업 홍보비</t>
  </si>
  <si>
    <t xml:space="preserve"> - 지역사회 문화공유 사업 식비</t>
  </si>
  <si>
    <t xml:space="preserve"> - 지역사회 문화공유 사업 식비(간식비)</t>
  </si>
  <si>
    <t xml:space="preserve"> - 학교 연계 프로젝트 홍보비</t>
  </si>
  <si>
    <t xml:space="preserve"> - 학교 연계 프로젝트 강사비</t>
  </si>
  <si>
    <t xml:space="preserve"> - 학교 연계 프로젝트 운영비</t>
  </si>
  <si>
    <t xml:space="preserve"> - 북카페(평일)</t>
  </si>
  <si>
    <t xml:space="preserve"> - 북카페(주말)</t>
  </si>
  <si>
    <t xml:space="preserve"> - 주민세 법인균등분</t>
  </si>
  <si>
    <t xml:space="preserve"> - 직원피복비 (미화, 보안, 안내데스크 등)</t>
  </si>
  <si>
    <t xml:space="preserve"> - 정기간행물 및 도서구입비</t>
  </si>
  <si>
    <t xml:space="preserve"> - 워크숍 식비(간식비)</t>
  </si>
  <si>
    <t xml:space="preserve"> - 가족 소통 개선 프로젝트 운영비(물품구입 등)</t>
  </si>
  <si>
    <t xml:space="preserve"> - 가족 소통 개선 프로젝트 진행비</t>
  </si>
  <si>
    <t xml:space="preserve"> - 가족 소통 개선 프로젝트 식비(간식비)</t>
  </si>
  <si>
    <t xml:space="preserve"> - 가족 소통 개선 프로젝트 강사비</t>
  </si>
  <si>
    <t xml:space="preserve"> - 위기 청소년 프로젝트 사업 진행비</t>
  </si>
  <si>
    <t xml:space="preserve"> - 위기 청소년 프로젝트 사업 운영비</t>
  </si>
  <si>
    <t xml:space="preserve"> - 위기 청소년 프로젝트 사업 식비</t>
  </si>
  <si>
    <t xml:space="preserve"> - 위기 청소년 프로젝트 사업 식비(간식비)</t>
  </si>
  <si>
    <t xml:space="preserve"> - 지역사회 문화공유 사업 임차비</t>
  </si>
  <si>
    <t xml:space="preserve"> - 지역사회 문화공유 사업 강사비</t>
  </si>
  <si>
    <t xml:space="preserve"> - 지역사회 문화공유 사업 운영비</t>
  </si>
  <si>
    <t xml:space="preserve"> - 예비 청소년 지도사 실습 지원 운영비(물품구입 등)</t>
  </si>
  <si>
    <t xml:space="preserve"> - 예비 청소년 지도사 실습 지원 진행비</t>
  </si>
  <si>
    <t xml:space="preserve"> - 예비 청소년 지도사 실습 지원 평가회의비</t>
  </si>
  <si>
    <t xml:space="preserve"> - 카페 간판 설치</t>
  </si>
  <si>
    <t xml:space="preserve"> - 고출력 앰프</t>
  </si>
  <si>
    <t xml:space="preserve"> - 청소년 사회적 경제 프로젝트 강사비</t>
  </si>
  <si>
    <t xml:space="preserve"> - 청소년 창작 연극 사업 식비</t>
  </si>
  <si>
    <t xml:space="preserve"> - 청소년 창작 연극 사업 식비(간식비)</t>
  </si>
  <si>
    <t xml:space="preserve"> - 청소년 창작 연극 사업 보험비 </t>
  </si>
  <si>
    <t xml:space="preserve"> - 청소년 창작 연극 사업 진행비</t>
  </si>
  <si>
    <t xml:space="preserve"> - 청소년 여행 기획 프로젝트 진행비</t>
  </si>
  <si>
    <t xml:space="preserve"> - 청소년 여행 기획 프로젝트 숙식비</t>
  </si>
  <si>
    <t xml:space="preserve"> - 청소년 여행 기획 프로젝트 보험비</t>
  </si>
  <si>
    <t xml:space="preserve"> - 지역 내 학교 학생회 연계 사업 상품비</t>
  </si>
  <si>
    <t xml:space="preserve"> - 청소년 휴식공간 운영 운영비</t>
  </si>
  <si>
    <t xml:space="preserve"> - 청소년 휴식공간 운영 간식비</t>
  </si>
  <si>
    <t xml:space="preserve"> - 한국워크캠프 숙식비</t>
  </si>
  <si>
    <t xml:space="preserve"> - 한국워크캠프 임차비</t>
  </si>
  <si>
    <t xml:space="preserve"> - 한국워크캠프 보험비</t>
  </si>
  <si>
    <t xml:space="preserve"> - 한국워크캠프 운영비</t>
  </si>
  <si>
    <t xml:space="preserve"> - 청소년 성평등 문화 확산 강사비(메인)</t>
  </si>
  <si>
    <t xml:space="preserve"> - 청소년 성평등 문화 확산 강사비(보조)</t>
  </si>
  <si>
    <t xml:space="preserve"> - 지역 연대 세대 공감 강사비</t>
  </si>
  <si>
    <t xml:space="preserve"> - 지역사회 문화공유 사업 인쇄비</t>
  </si>
  <si>
    <t xml:space="preserve"> - 워크숍 운영비</t>
  </si>
  <si>
    <t xml:space="preserve"> - 워크숍 숙식비</t>
  </si>
  <si>
    <t xml:space="preserve"> - 워크숍 식비</t>
  </si>
  <si>
    <t xml:space="preserve"> - 선풍기</t>
  </si>
  <si>
    <t xml:space="preserve"> - 융합 토크 콘서트 &amp; 원데이특강 강사비</t>
  </si>
  <si>
    <t xml:space="preserve"> - 융합 토크 콘서트 &amp; 원데이특강 홍보비</t>
  </si>
  <si>
    <t xml:space="preserve"> - 융합 토크 콘서트 &amp; 원데이특강 운영비</t>
  </si>
  <si>
    <t xml:space="preserve"> - 융합 토크 콘서트 &amp; 원데이특강 상품비</t>
  </si>
  <si>
    <t xml:space="preserve"> - 융합 토크 콘서트 &amp; 원데이특강 식비(간식비)</t>
  </si>
  <si>
    <t xml:space="preserve"> - 융합 토크 콘서트 &amp; 원데이특강 식비</t>
  </si>
  <si>
    <t xml:space="preserve"> - 청소년열린공간 동아리실운영비(물품구입)</t>
  </si>
  <si>
    <t xml:space="preserve"> - 청소년열린공간 동아리실운영비(유지보수)</t>
  </si>
  <si>
    <t xml:space="preserve"> - 홍보사업 홍보비</t>
  </si>
  <si>
    <t xml:space="preserve"> - 홍보사업 인쇄비</t>
  </si>
  <si>
    <t xml:space="preserve"> - 홍보사업 식비</t>
  </si>
  <si>
    <t xml:space="preserve"> - 홍보사업 식비(간식비)</t>
  </si>
  <si>
    <t xml:space="preserve"> - 학교 연계 프로젝트 인쇄비</t>
  </si>
  <si>
    <t xml:space="preserve"> - 청소년 교육활동 강사비</t>
  </si>
  <si>
    <t xml:space="preserve"> - 청소년 교육활동 식비(강사간담회 식비)</t>
  </si>
  <si>
    <t xml:space="preserve"> - 청소년 교육활동 식비(강사간담회 간식비)</t>
  </si>
  <si>
    <t xml:space="preserve"> - 청소년 교육활동 카드수수료</t>
  </si>
  <si>
    <t xml:space="preserve"> - 청소년 교육활동 운영비(물품 구입 등)</t>
  </si>
  <si>
    <t xml:space="preserve"> - 교육활동 회원관리프로그램 유지보수비</t>
  </si>
  <si>
    <t xml:space="preserve"> - 교육활동 SMS서비스유지관리비</t>
  </si>
  <si>
    <t xml:space="preserve"> - 교육활동 홍보비</t>
  </si>
  <si>
    <t xml:space="preserve"> - 교육활동 인쇄비</t>
  </si>
  <si>
    <t xml:space="preserve"> - 부장(5급)-2명</t>
  </si>
  <si>
    <t xml:space="preserve"> - 팀장(6급)-2명</t>
  </si>
  <si>
    <t xml:space="preserve"> - 소모품비(볼펜, 없어지는물건, 약품구입비)</t>
  </si>
  <si>
    <t xml:space="preserve"> - 청소용품비</t>
  </si>
  <si>
    <t xml:space="preserve"> - 위생용품비</t>
  </si>
  <si>
    <t xml:space="preserve"> - 안내계약직 1명</t>
  </si>
  <si>
    <t xml:space="preserve"> - 경비계약직 1명</t>
  </si>
  <si>
    <t xml:space="preserve"> - 전화</t>
  </si>
  <si>
    <t xml:space="preserve"> - 인터넷</t>
  </si>
  <si>
    <t xml:space="preserve"> -  가스요금</t>
  </si>
  <si>
    <t xml:space="preserve"> -  상하수도료</t>
  </si>
  <si>
    <t xml:space="preserve"> - 신문대금</t>
  </si>
  <si>
    <t xml:space="preserve"> - 옥상 방수공사</t>
  </si>
  <si>
    <t xml:space="preserve"> - 미화용역</t>
  </si>
  <si>
    <t xml:space="preserve"> - 방과후아카데미</t>
  </si>
  <si>
    <t xml:space="preserve"> - 청소년지도사배치지원사업</t>
  </si>
  <si>
    <t xml:space="preserve"> - 청소년운영위원회</t>
  </si>
  <si>
    <t xml:space="preserve"> - 해피타임 홍보비</t>
  </si>
  <si>
    <t xml:space="preserve"> - 해피타임 식비(간식비 등)</t>
  </si>
  <si>
    <t xml:space="preserve"> - 해피타임 회의식비(간식비 등)</t>
  </si>
  <si>
    <t xml:space="preserve"> - 해피타임 임차비</t>
  </si>
  <si>
    <t xml:space="preserve"> - 청소년동아리 운영비(물품구입 등)</t>
  </si>
  <si>
    <t xml:space="preserve"> - 청소년동아리 식비(간식비 등)</t>
  </si>
  <si>
    <t xml:space="preserve"> - 청소년자치기구 운영비(물품구입 등)</t>
  </si>
  <si>
    <t xml:space="preserve"> - 청소년자치기구 식비(간식비 등)</t>
  </si>
  <si>
    <t xml:space="preserve"> - 직원 2명 급여 소급</t>
  </si>
  <si>
    <t xml:space="preserve"> - 기간제근로자보수</t>
  </si>
  <si>
    <t xml:space="preserve"> - 초과급여,시간외수당,연차수당</t>
  </si>
  <si>
    <t xml:space="preserve"> - 환경개선부담금</t>
  </si>
  <si>
    <t xml:space="preserve"> - 재산세주민분</t>
  </si>
  <si>
    <t xml:space="preserve"> - 협회가입비</t>
  </si>
  <si>
    <t xml:space="preserve"> - 법인세</t>
  </si>
  <si>
    <t xml:space="preserve"> - 기타부담금(발송비-우편, 택배)</t>
  </si>
  <si>
    <t xml:space="preserve"> - 정수기임차료</t>
  </si>
  <si>
    <t xml:space="preserve"> - 흡수식냉온수기</t>
  </si>
  <si>
    <t xml:space="preserve"> - 팩스, 복사기임대</t>
  </si>
  <si>
    <t xml:space="preserve"> - 수리수선비</t>
  </si>
  <si>
    <t xml:space="preserve"> - 무인경비관리</t>
  </si>
  <si>
    <t xml:space="preserve"> - 부스타관리</t>
  </si>
  <si>
    <t xml:space="preserve"> - 승강기관리</t>
  </si>
  <si>
    <t xml:space="preserve"> - 전기안전관리</t>
  </si>
  <si>
    <t xml:space="preserve"> - 컴퓨터관리</t>
  </si>
  <si>
    <t xml:space="preserve"> - 홈페이지관리</t>
  </si>
  <si>
    <t xml:space="preserve"> - 정밀점검비</t>
  </si>
  <si>
    <t xml:space="preserve"> - 기능점검비</t>
  </si>
  <si>
    <t xml:space="preserve"> - 전산회계관리, 회원관리시스템</t>
  </si>
  <si>
    <t xml:space="preserve"> - 신원보증보험료</t>
  </si>
  <si>
    <t xml:space="preserve"> - 화재보험료</t>
  </si>
  <si>
    <t xml:space="preserve"> - 배상책임보험료</t>
  </si>
  <si>
    <t xml:space="preserve"> - 정기소독비</t>
  </si>
  <si>
    <t xml:space="preserve"> - 등록검사비</t>
  </si>
  <si>
    <t xml:space="preserve"> - 폐기물처리, 하자보수비</t>
  </si>
  <si>
    <t xml:space="preserve"> - 프로그램카드수수료</t>
  </si>
  <si>
    <t xml:space="preserve"> - 감사수수료</t>
  </si>
  <si>
    <t xml:space="preserve"> - 신고대행수수료</t>
  </si>
  <si>
    <t xml:space="preserve"> - 위탁교육비(직원역량교육,의무교육)</t>
  </si>
  <si>
    <t xml:space="preserve"> - 직원보수교육 및 기타교육</t>
  </si>
  <si>
    <t xml:space="preserve"> - 식사재구입비</t>
  </si>
  <si>
    <t xml:space="preserve"> - 기타물품비,수리비. 운영비</t>
  </si>
  <si>
    <t xml:space="preserve"> - 자판기음료구입</t>
  </si>
  <si>
    <t xml:space="preserve"> - 대관사업필요물품 구입</t>
  </si>
  <si>
    <t xml:space="preserve"> - 부장</t>
  </si>
  <si>
    <t xml:space="preserve"> - 팀장</t>
  </si>
  <si>
    <t xml:space="preserve"> - 출납수당</t>
  </si>
  <si>
    <t xml:space="preserve"> - 소방안전관리자</t>
  </si>
  <si>
    <t xml:space="preserve"> - 전기관리자</t>
  </si>
  <si>
    <t xml:space="preserve"> - 가스관리자</t>
  </si>
  <si>
    <t xml:space="preserve"> - 교육문화프로그램 강사비</t>
  </si>
  <si>
    <t xml:space="preserve"> - 교육문화프로그램 운영비</t>
  </si>
  <si>
    <t xml:space="preserve"> - 교육문화프로그램 강사</t>
  </si>
  <si>
    <t xml:space="preserve"> - 청소년연합워크숍 숙식비</t>
  </si>
  <si>
    <t xml:space="preserve"> - 청소년연합워크숍 식비(간식비 등)</t>
  </si>
  <si>
    <t xml:space="preserve"> - 청소년연합워크숍 보험비</t>
  </si>
  <si>
    <t xml:space="preserve"> - 청소년연합워크숍 진행비</t>
  </si>
  <si>
    <t xml:space="preserve"> - 청소년연합워크숍 운영비(물품구입 등)</t>
  </si>
  <si>
    <t xml:space="preserve"> - 청소년연합워크숍 홍보비</t>
  </si>
  <si>
    <t xml:space="preserve"> - 청소년연합워크숍 회의식비(간식비 등)</t>
  </si>
  <si>
    <t xml:space="preserve"> - 고3 수험생프로그램 강사비</t>
  </si>
  <si>
    <t xml:space="preserve"> - 고3 수험생프로그램 홍보비</t>
  </si>
  <si>
    <t xml:space="preserve"> - 고3 수험생프로그램 운영비(물품구입 등)</t>
  </si>
  <si>
    <t xml:space="preserve"> - 더심쿵 홍보비</t>
  </si>
  <si>
    <t xml:space="preserve"> - 더심쿵 운영비(물품구입 등)</t>
  </si>
  <si>
    <t xml:space="preserve"> - 더심쿵 임차비</t>
  </si>
  <si>
    <t xml:space="preserve"> - 더심쿵 식비(간식비 등)</t>
  </si>
  <si>
    <t xml:space="preserve"> - 더심쿵 회의식비(간식비 등)</t>
  </si>
  <si>
    <t xml:space="preserve"> - 역량강화사업 홍보비</t>
  </si>
  <si>
    <t xml:space="preserve"> - 역량강화사업 식비(간식비 등)</t>
  </si>
  <si>
    <t xml:space="preserve"> - 역량강화사업 운영비(물품구입 등)</t>
  </si>
  <si>
    <t xml:space="preserve"> - 장학사업 장학금</t>
  </si>
  <si>
    <t xml:space="preserve"> - 장학사업 운영비(물품구입 등)</t>
  </si>
  <si>
    <t xml:space="preserve"> - 장학사업 홍보비</t>
  </si>
  <si>
    <t xml:space="preserve"> - 청소년자원봉사 식비(간식비 등)</t>
  </si>
  <si>
    <t xml:space="preserve"> - 국제교류사업 진행비</t>
  </si>
  <si>
    <t xml:space="preserve"> - 국제교류사업 운영비(물품구입 등)</t>
  </si>
  <si>
    <t xml:space="preserve"> - 국제교류사업 숙식비</t>
  </si>
  <si>
    <t xml:space="preserve"> - 권리증진사업 홍보비</t>
  </si>
  <si>
    <t xml:space="preserve"> - 권리증진사업 식비(간식비 등)</t>
  </si>
  <si>
    <t xml:space="preserve"> - 권리증진사업 운영비(물품구입 등)</t>
  </si>
  <si>
    <t xml:space="preserve"> - 안전특화사업 홍보비</t>
  </si>
  <si>
    <t xml:space="preserve"> - 안전특화사업 운영비(물품구입 등)</t>
  </si>
  <si>
    <t xml:space="preserve"> - 안전특화사업 임차비</t>
  </si>
  <si>
    <t xml:space="preserve"> - 안전특화사업 보험비</t>
  </si>
  <si>
    <t xml:space="preserve"> - 안전특화사업 회의식비(간식비 등)</t>
  </si>
  <si>
    <t xml:space="preserve"> - 안전특화사업 식비(간식비 등)</t>
  </si>
  <si>
    <t xml:space="preserve"> - 안전특화사업 강사비</t>
  </si>
  <si>
    <t xml:space="preserve"> - 지역문화축제 운영비(물품구입 등)</t>
  </si>
  <si>
    <t xml:space="preserve"> - 지역문화축제 식비(간식비 등)</t>
  </si>
  <si>
    <t xml:space="preserve"> - 청소년지도사 실습생 식비(간식비 등)</t>
  </si>
  <si>
    <t xml:space="preserve"> - 창의적체험활동 운영비(물품구입 등)</t>
  </si>
  <si>
    <t xml:space="preserve"> - 창의적체험활동 강사비</t>
  </si>
  <si>
    <t xml:space="preserve"> - 자유학년제 홍보비</t>
  </si>
  <si>
    <t xml:space="preserve"> - 자유학년제 강사비</t>
  </si>
  <si>
    <t xml:space="preserve"> - 자유학년제 운영비(물품구입 등)</t>
  </si>
  <si>
    <t xml:space="preserve"> - 자유학년제 식비(간식비 등)</t>
  </si>
  <si>
    <t xml:space="preserve"> - 수련관운영위원회 운영비(물품구입 등)</t>
  </si>
  <si>
    <t xml:space="preserve"> - 수련관운영위원회 식비(간식비 등)</t>
  </si>
  <si>
    <t xml:space="preserve">   · 운임(항공)</t>
    <phoneticPr fontId="3" type="noConversion"/>
  </si>
  <si>
    <t xml:space="preserve">   · 캘리그라피&amp;서예</t>
  </si>
  <si>
    <t xml:space="preserve">   · 풍물</t>
  </si>
  <si>
    <t xml:space="preserve">   · 종이접기</t>
  </si>
  <si>
    <t xml:space="preserve">   · 또래체험 역사</t>
  </si>
  <si>
    <t xml:space="preserve">   · 코딩</t>
  </si>
  <si>
    <t xml:space="preserve">   · 도예</t>
  </si>
  <si>
    <t xml:space="preserve">   · 피아노</t>
  </si>
  <si>
    <t xml:space="preserve">   · 통기타,클레식기타,우크렐레</t>
  </si>
  <si>
    <t xml:space="preserve">   · 바이올린</t>
  </si>
  <si>
    <t xml:space="preserve">   · 보컬트레이닝</t>
  </si>
  <si>
    <t xml:space="preserve">   · 유화</t>
  </si>
  <si>
    <t xml:space="preserve">   · 한국화</t>
  </si>
  <si>
    <t xml:space="preserve">   · 수채화&amp;데생</t>
  </si>
  <si>
    <t xml:space="preserve">   · 열린아트스쿨</t>
  </si>
  <si>
    <t xml:space="preserve">   · 유아미술</t>
  </si>
  <si>
    <t xml:space="preserve">   · 영어</t>
  </si>
  <si>
    <t xml:space="preserve">   · 중국어</t>
  </si>
  <si>
    <t xml:space="preserve">   · 발레</t>
  </si>
  <si>
    <t xml:space="preserve">   · 요가</t>
  </si>
  <si>
    <t xml:space="preserve">   · 스트릿댄스</t>
  </si>
  <si>
    <t xml:space="preserve">   · 줌바</t>
  </si>
  <si>
    <t xml:space="preserve">   · 바디스킬릴리즈+코어운동</t>
  </si>
  <si>
    <t xml:space="preserve">   · 인라인스케이트</t>
  </si>
  <si>
    <t xml:space="preserve">   · 농구(평일)</t>
  </si>
  <si>
    <t xml:space="preserve">   · 농구(주말)</t>
  </si>
  <si>
    <t xml:space="preserve">   · 스쿼시(오전)</t>
  </si>
  <si>
    <t xml:space="preserve">   · 스쿼시(오후)</t>
  </si>
  <si>
    <t xml:space="preserve">   · 헬스(저녁)</t>
  </si>
  <si>
    <t xml:space="preserve">   · 헬스(주말)</t>
  </si>
  <si>
    <t xml:space="preserve">   · 일반운영비</t>
  </si>
  <si>
    <t xml:space="preserve">   · 풍물교실간식비</t>
  </si>
  <si>
    <t xml:space="preserve">   · 풍물교실생일잔치</t>
  </si>
  <si>
    <t xml:space="preserve">   · 풍물가족체험가족활동</t>
  </si>
  <si>
    <t xml:space="preserve">   · 간담회운영비</t>
  </si>
  <si>
    <t xml:space="preserve"> - 꿈터예술제 홍보비</t>
  </si>
  <si>
    <t xml:space="preserve"> - 꿈터예술제 운영비(물품구입 등)</t>
  </si>
  <si>
    <t xml:space="preserve"> - 인성교육사업 식비(간식비 등)</t>
  </si>
  <si>
    <t xml:space="preserve"> - 인성교육사업 운영비(물품구입 등)</t>
  </si>
  <si>
    <t xml:space="preserve"> - 인성교육사업 강사비</t>
  </si>
  <si>
    <t xml:space="preserve"> - 바우처연계사업 강사비</t>
  </si>
  <si>
    <t xml:space="preserve"> - 현수막제작비</t>
  </si>
  <si>
    <t xml:space="preserve"> - 홍보안내지,인쇄물제작비</t>
  </si>
  <si>
    <t xml:space="preserve"> - 기념품 제작</t>
  </si>
  <si>
    <t xml:space="preserve"> - 소장</t>
  </si>
  <si>
    <t xml:space="preserve"> - 팀장 1</t>
  </si>
  <si>
    <t xml:space="preserve"> - 팀장 2</t>
  </si>
  <si>
    <t xml:space="preserve"> - 팀원</t>
  </si>
  <si>
    <t xml:space="preserve"> - 행정원</t>
  </si>
  <si>
    <t xml:space="preserve"> - 과장</t>
  </si>
  <si>
    <t xml:space="preserve"> - 소장,과장1명,팀장1명,팀원1명</t>
  </si>
  <si>
    <t xml:space="preserve"> - 교통비</t>
  </si>
  <si>
    <t xml:space="preserve"> - 신문구독료</t>
  </si>
  <si>
    <t xml:space="preserve"> - 홈페이지관리비</t>
  </si>
  <si>
    <t xml:space="preserve"> - 시설유지관리비</t>
  </si>
  <si>
    <t xml:space="preserve"> - 보증보험(신원보증보험료)</t>
  </si>
  <si>
    <t xml:space="preserve"> - 또래상담동아리 강사비</t>
  </si>
  <si>
    <t xml:space="preserve"> - 또래상담동아리 운영비(물품구입비)</t>
  </si>
  <si>
    <t xml:space="preserve"> - 또래상담동아리 사례발간비</t>
  </si>
  <si>
    <t xml:space="preserve"> - 또래상담교육 강사비</t>
  </si>
  <si>
    <t xml:space="preserve"> - 또래상담교육 운영비(물품구입비)</t>
  </si>
  <si>
    <t xml:space="preserve"> - 부모교육특강 및 집단상담 강사비</t>
  </si>
  <si>
    <t xml:space="preserve"> - 부모교육특강 운영비(물품구입비)</t>
  </si>
  <si>
    <t xml:space="preserve"> - 부모교육특강 및 집단상담 홍보비</t>
  </si>
  <si>
    <t xml:space="preserve"> - 카운슬러대학 강사비</t>
  </si>
  <si>
    <t xml:space="preserve"> - 카운슬러대학 운영비(물품구입비)</t>
  </si>
  <si>
    <t xml:space="preserve"> - 카운슬러대학 홍보비</t>
  </si>
  <si>
    <t xml:space="preserve"> - 집단프로그램 강사비</t>
  </si>
  <si>
    <t xml:space="preserve"> - 집단프로그램 운영비(물품구입비)</t>
  </si>
  <si>
    <t xml:space="preserve"> - 집단프로그램 홍보비</t>
  </si>
  <si>
    <t xml:space="preserve"> - 심리검사비</t>
  </si>
  <si>
    <t xml:space="preserve"> - 사례교육프로그램 강사비</t>
  </si>
  <si>
    <t xml:space="preserve"> - 사례교육프로그램 진행비</t>
  </si>
  <si>
    <t xml:space="preserve"> - 사례교육프로그램 평가회비(식비)</t>
  </si>
  <si>
    <t xml:space="preserve"> - 개인상담 강사비</t>
  </si>
  <si>
    <t xml:space="preserve"> - 개인상담 운영비(물품구입비)</t>
  </si>
  <si>
    <t xml:space="preserve"> - 검사지 구입비</t>
  </si>
  <si>
    <t xml:space="preserve"> - 집단 및 상설 강사비</t>
  </si>
  <si>
    <t xml:space="preserve"> - 집담 및 상설 운영비(물품구입비)</t>
  </si>
  <si>
    <t xml:space="preserve"> - 자격수당</t>
    <phoneticPr fontId="3" type="noConversion"/>
  </si>
  <si>
    <t xml:space="preserve"> - 각종수수료(퇴직연금운용등)</t>
    <phoneticPr fontId="3" type="noConversion"/>
  </si>
  <si>
    <t xml:space="preserve"> - 무인경비시스템유지관리비</t>
    <phoneticPr fontId="4" type="noConversion"/>
  </si>
  <si>
    <t xml:space="preserve"> - 시책추진업무추진비</t>
    <phoneticPr fontId="3" type="noConversion"/>
  </si>
  <si>
    <t xml:space="preserve"> - 경기도학교밖청소년프로그램</t>
    <phoneticPr fontId="3" type="noConversion"/>
  </si>
  <si>
    <t xml:space="preserve"> - 학교밖청소년지원사업 꿈드림</t>
    <phoneticPr fontId="3" type="noConversion"/>
  </si>
  <si>
    <t xml:space="preserve"> - 통합지원체계구축지원사업</t>
    <phoneticPr fontId="3" type="noConversion"/>
  </si>
  <si>
    <t xml:space="preserve"> - 경기도문화지원사업</t>
    <phoneticPr fontId="3" type="noConversion"/>
  </si>
  <si>
    <t xml:space="preserve"> - 팀장(상근) </t>
  </si>
  <si>
    <t xml:space="preserve"> - 사원</t>
  </si>
  <si>
    <t xml:space="preserve"> - 센터장</t>
  </si>
  <si>
    <t xml:space="preserve"> - 시간외및당직근무수당</t>
  </si>
  <si>
    <t xml:space="preserve"> - 팀장 및 사원</t>
  </si>
  <si>
    <t xml:space="preserve"> - 일반화재보험</t>
  </si>
  <si>
    <t xml:space="preserve"> - 영업배상책임</t>
  </si>
  <si>
    <t xml:space="preserve"> - 다중화재보험</t>
  </si>
  <si>
    <t xml:space="preserve"> - 신원보증보험</t>
  </si>
  <si>
    <t xml:space="preserve"> - 기획력강화인문학 강사비</t>
  </si>
  <si>
    <t xml:space="preserve"> - 운영지원 활동비(봉사활동지도멘토비)</t>
  </si>
  <si>
    <t xml:space="preserve"> - 다과비</t>
  </si>
  <si>
    <t xml:space="preserve"> - 다과비 및 재료비</t>
  </si>
  <si>
    <t xml:space="preserve"> - 현장견학 및 진행비</t>
  </si>
  <si>
    <t xml:space="preserve"> - 인문학강사비</t>
  </si>
  <si>
    <t xml:space="preserve"> - 인문학 체험프로그램 멘토비</t>
  </si>
  <si>
    <t xml:space="preserve"> - 정기간행물 및 신문</t>
  </si>
  <si>
    <t xml:space="preserve"> - 공기청정기 임차료(2대)</t>
  </si>
  <si>
    <t xml:space="preserve"> - 건축설비, 상하수도 유지관리비</t>
  </si>
  <si>
    <t xml:space="preserve"> - 카페테리아 가구 및 가전 구입</t>
  </si>
  <si>
    <t xml:space="preserve"> - 북카페 아르바이트</t>
  </si>
  <si>
    <t xml:space="preserve"> - 북카페 아르바이트 주휴수당</t>
  </si>
  <si>
    <t xml:space="preserve"> - 소모품 및 비상약품</t>
  </si>
  <si>
    <t xml:space="preserve"> - 재료구입비</t>
  </si>
  <si>
    <t xml:space="preserve"> - 센터장(상근) </t>
    <phoneticPr fontId="3" type="noConversion"/>
  </si>
  <si>
    <t xml:space="preserve"> - 북카페 도서비</t>
  </si>
  <si>
    <t xml:space="preserve"> - 보드게임 구비비 </t>
  </si>
  <si>
    <t xml:space="preserve"> - 청소년 권장도서 운영단 진행비</t>
  </si>
  <si>
    <t xml:space="preserve"> - 전시장 운영비</t>
  </si>
  <si>
    <t xml:space="preserve"> - 운영비(무료음료, 간식 지원)</t>
  </si>
  <si>
    <t xml:space="preserve"> - 운영비(쿠폰사용 무료음료)</t>
  </si>
  <si>
    <t xml:space="preserve"> - 진행비(청소년 필요물품 지원)</t>
  </si>
  <si>
    <t xml:space="preserve"> - 인턴 인건비</t>
  </si>
  <si>
    <t xml:space="preserve"> - 수업재료비</t>
  </si>
  <si>
    <t xml:space="preserve"> - 주강사비</t>
  </si>
  <si>
    <t xml:space="preserve"> - 설문조사 진행비</t>
  </si>
  <si>
    <t xml:space="preserve"> - 홍보물 디자인비</t>
  </si>
  <si>
    <t xml:space="preserve"> - 홍보물 인쇄비</t>
  </si>
  <si>
    <t xml:space="preserve"> - 세무사기장료</t>
  </si>
  <si>
    <t xml:space="preserve"> - 2018년결산조정수수료</t>
  </si>
  <si>
    <t xml:space="preserve"> - 워크샵 진행비</t>
    <phoneticPr fontId="3" type="noConversion"/>
  </si>
  <si>
    <t xml:space="preserve"> - 진행비 및 다과비</t>
    <phoneticPr fontId="3" type="noConversion"/>
  </si>
  <si>
    <t xml:space="preserve"> - 운영지원활동비(자치활동지도멘토비)</t>
    <phoneticPr fontId="3" type="noConversion"/>
  </si>
  <si>
    <t xml:space="preserve"> - 웹활용 진행비</t>
    <phoneticPr fontId="3" type="noConversion"/>
  </si>
  <si>
    <t xml:space="preserve"> - 자발적 동아리 진행비</t>
    <phoneticPr fontId="3" type="noConversion"/>
  </si>
  <si>
    <t xml:space="preserve"> - 진행비 및 다과비</t>
    <phoneticPr fontId="3" type="noConversion"/>
  </si>
  <si>
    <t xml:space="preserve"> - 사무용품, 재료비, 소모품 </t>
    <phoneticPr fontId="3" type="noConversion"/>
  </si>
  <si>
    <t xml:space="preserve"> - 사원 가급</t>
  </si>
  <si>
    <t xml:space="preserve"> - 건물임차료</t>
  </si>
  <si>
    <t xml:space="preserve"> - 기간제근로자</t>
  </si>
  <si>
    <t xml:space="preserve"> -  수도료</t>
  </si>
  <si>
    <t xml:space="preserve"> - 관리비</t>
  </si>
  <si>
    <t xml:space="preserve"> - 플래카드 및 인쇄비</t>
  </si>
  <si>
    <t xml:space="preserve"> - 북카페 보조인력</t>
  </si>
  <si>
    <t xml:space="preserve"> - 북콘서트</t>
  </si>
  <si>
    <t xml:space="preserve"> - 독서동아리 간식비</t>
  </si>
  <si>
    <t xml:space="preserve"> - 책보따리</t>
  </si>
  <si>
    <t xml:space="preserve"> - 청소년연대 회의진행비</t>
  </si>
  <si>
    <t xml:space="preserve"> -  강사초청비</t>
  </si>
  <si>
    <t xml:space="preserve"> -  재료구입비</t>
  </si>
  <si>
    <t xml:space="preserve"> -  기타제잡비</t>
  </si>
  <si>
    <t xml:space="preserve">   · 작가초청비</t>
  </si>
  <si>
    <t xml:space="preserve">   · 도서구입비</t>
  </si>
  <si>
    <t xml:space="preserve">   · 간식구입비</t>
  </si>
  <si>
    <t xml:space="preserve">   · 재료구입비</t>
  </si>
  <si>
    <t xml:space="preserve">   · 인력사례비</t>
  </si>
  <si>
    <t xml:space="preserve"> - 담당</t>
  </si>
  <si>
    <t xml:space="preserve"> - 자율동아리지원비</t>
  </si>
  <si>
    <t xml:space="preserve"> - 락존운영(보드게임,도서구입등)</t>
  </si>
  <si>
    <t xml:space="preserve"> - 셀프바운영(식자재)</t>
  </si>
  <si>
    <t xml:space="preserve"> - 무대 및 장비대여비</t>
  </si>
  <si>
    <t xml:space="preserve"> - 축제운영비(물품구입등)</t>
  </si>
  <si>
    <t xml:space="preserve"> - 식비(간식비등)</t>
  </si>
  <si>
    <t xml:space="preserve"> - 행사홍보비</t>
  </si>
  <si>
    <t xml:space="preserve"> - 포럼운영비(물품구입등)</t>
  </si>
  <si>
    <t xml:space="preserve"> - 포럼진행비</t>
  </si>
  <si>
    <t xml:space="preserve"> - 임차료</t>
  </si>
  <si>
    <t xml:space="preserve"> - 난방기임차료</t>
  </si>
  <si>
    <t xml:space="preserve"> - 철도공사시설유지관리비</t>
  </si>
  <si>
    <t xml:space="preserve"> - 시설유지보수비</t>
  </si>
  <si>
    <t xml:space="preserve"> - 회계감사비</t>
  </si>
  <si>
    <t xml:space="preserve"> - 문자발송 및 회원관리</t>
  </si>
  <si>
    <t xml:space="preserve"> - 홍보물제작</t>
  </si>
  <si>
    <t xml:space="preserve"> - 출입구공사비</t>
  </si>
  <si>
    <t xml:space="preserve"> - 컴퓨터구입비</t>
  </si>
  <si>
    <t xml:space="preserve"> - 동아리운영비</t>
  </si>
  <si>
    <t xml:space="preserve"> - 체험프로그램진행비</t>
  </si>
  <si>
    <t xml:space="preserve"> - 청소년멘토활동비</t>
  </si>
  <si>
    <t xml:space="preserve"> - 셀프바자재구입</t>
  </si>
  <si>
    <t xml:space="preserve"> - 행사운영비(물품구입등)</t>
  </si>
  <si>
    <t xml:space="preserve"> - 예선심사 및 워크숍</t>
  </si>
  <si>
    <t xml:space="preserve"> - 본선발표</t>
  </si>
  <si>
    <t xml:space="preserve"> - 국제활동 감각 역량강화</t>
  </si>
  <si>
    <t xml:space="preserve"> - 국제활동 연수지원</t>
  </si>
  <si>
    <t xml:space="preserve"> - 부스운영비</t>
  </si>
  <si>
    <t xml:space="preserve"> - 부대시설 설치비</t>
  </si>
  <si>
    <t xml:space="preserve"> - 식비</t>
  </si>
  <si>
    <t xml:space="preserve"> - 무대설치비</t>
  </si>
  <si>
    <t xml:space="preserve"> - 부스설치비</t>
  </si>
  <si>
    <t xml:space="preserve"> - 평가비</t>
  </si>
  <si>
    <t xml:space="preserve"> - 네트워크교류회 홍보비</t>
  </si>
  <si>
    <t xml:space="preserve"> - 네트워크교류회 운영비</t>
  </si>
  <si>
    <t xml:space="preserve"> - 네트워크교류회 대여비</t>
  </si>
  <si>
    <t xml:space="preserve"> - 고양시청소년연합아웃리치</t>
  </si>
  <si>
    <t xml:space="preserve"> - 소통 및 간담회</t>
  </si>
  <si>
    <t xml:space="preserve"> - 박람회 TF팀 운영</t>
  </si>
  <si>
    <t xml:space="preserve"> - 독립부스 설치(트러스)</t>
  </si>
  <si>
    <t xml:space="preserve"> - 독립부스 인테리어</t>
  </si>
  <si>
    <t xml:space="preserve"> - 홍보물/기념품 제작</t>
  </si>
  <si>
    <t xml:space="preserve"> - 박람회 운영비</t>
  </si>
  <si>
    <t xml:space="preserve"> - 물품제작비</t>
  </si>
  <si>
    <t xml:space="preserve"> - 위탁사업비</t>
  </si>
  <si>
    <t xml:space="preserve"> - 공모사업비</t>
  </si>
  <si>
    <t xml:space="preserve"> - 심사수당</t>
  </si>
  <si>
    <t xml:space="preserve"> - 사업운영비</t>
  </si>
  <si>
    <t xml:space="preserve"> - 모니터링단 운영비</t>
  </si>
  <si>
    <t xml:space="preserve"> - 위탁시설 현장평가</t>
  </si>
  <si>
    <t xml:space="preserve"> - 안전관리 매뉴얼 제작</t>
  </si>
  <si>
    <t xml:space="preserve"> - PPT 제작</t>
  </si>
  <si>
    <t xml:space="preserve"> - 응급, 휴대용 구급함</t>
  </si>
  <si>
    <t xml:space="preserve"> - 안전교육 강사비</t>
  </si>
  <si>
    <t xml:space="preserve"> - APP 추가기능 구축</t>
  </si>
  <si>
    <t xml:space="preserve"> - 명패 제작비</t>
  </si>
  <si>
    <t xml:space="preserve"> - 리플렛</t>
  </si>
  <si>
    <t xml:space="preserve"> - 브로슈어</t>
  </si>
  <si>
    <t xml:space="preserve"> - 백서</t>
  </si>
  <si>
    <t xml:space="preserve"> - 영상</t>
  </si>
  <si>
    <t xml:space="preserve"> - 방과후청소년</t>
  </si>
  <si>
    <t xml:space="preserve"> - 수련관직원</t>
  </si>
  <si>
    <t xml:space="preserve"> - 직원외급식</t>
  </si>
  <si>
    <t xml:space="preserve"> - 토당지원금</t>
  </si>
  <si>
    <t xml:space="preserve"> - 법인전입금</t>
  </si>
  <si>
    <t xml:space="preserve"> - 일산서구지원금</t>
  </si>
  <si>
    <t xml:space="preserve"> - 공공청소년수련시설프로그램</t>
    <phoneticPr fontId="4" type="noConversion"/>
  </si>
  <si>
    <t xml:space="preserve"> - 청소년동아리활동지원사업</t>
    <phoneticPr fontId="4" type="noConversion"/>
  </si>
  <si>
    <t>ㅇ청소년동아리활동지원사업</t>
    <phoneticPr fontId="4" type="noConversion"/>
  </si>
  <si>
    <t>ㅇ청소년지도사배치지원사업</t>
    <phoneticPr fontId="4" type="noConversion"/>
  </si>
  <si>
    <t xml:space="preserve"> - 청소년지도사배치지원사업</t>
    <phoneticPr fontId="4" type="noConversion"/>
  </si>
  <si>
    <t xml:space="preserve"> - 청소년운영위원회</t>
    <phoneticPr fontId="4" type="noConversion"/>
  </si>
  <si>
    <t xml:space="preserve"> - 2018년도사업비이월금</t>
  </si>
  <si>
    <t>ㅇ여성가족부공모사업</t>
    <phoneticPr fontId="3" type="noConversion"/>
  </si>
  <si>
    <t xml:space="preserve"> - 민주시민프로젝트</t>
    <phoneticPr fontId="3" type="noConversion"/>
  </si>
  <si>
    <t xml:space="preserve"> - 환경보전국제활동</t>
    <phoneticPr fontId="3" type="noConversion"/>
  </si>
  <si>
    <t xml:space="preserve"> - 수도, 전기 등 공과금</t>
    <phoneticPr fontId="3" type="noConversion"/>
  </si>
  <si>
    <t>ㅇ시책추진업무추진비</t>
    <phoneticPr fontId="3" type="noConversion"/>
  </si>
  <si>
    <t>자체사업수익</t>
    <phoneticPr fontId="3" type="noConversion"/>
  </si>
  <si>
    <t>이월금 및 출자출연금</t>
    <phoneticPr fontId="3" type="noConversion"/>
  </si>
  <si>
    <t>법인전입금</t>
    <phoneticPr fontId="3" type="noConversion"/>
  </si>
  <si>
    <t>이자수익</t>
    <phoneticPr fontId="3" type="noConversion"/>
  </si>
  <si>
    <t>국도시비보조금</t>
    <phoneticPr fontId="3" type="noConversion"/>
  </si>
  <si>
    <t>보조금수익(출연금위탁교부)</t>
    <phoneticPr fontId="3" type="noConversion"/>
  </si>
  <si>
    <t>제4조(자본적수입 및 지출) 자본적수입 및 지출의 예정액은 다음과 같이 정한다.</t>
  </si>
  <si>
    <t xml:space="preserve"> - 청소 및 위생용 소모품비</t>
    <phoneticPr fontId="3" type="noConversion"/>
  </si>
  <si>
    <t xml:space="preserve"> - 비상약품</t>
    <phoneticPr fontId="4" type="noConversion"/>
  </si>
  <si>
    <t xml:space="preserve"> - 청소년동반자운영지원사업</t>
    <phoneticPr fontId="3" type="noConversion"/>
  </si>
  <si>
    <t xml:space="preserve"> - 4대 보험 및 산재보험</t>
    <phoneticPr fontId="3" type="noConversion"/>
  </si>
  <si>
    <t xml:space="preserve"> - 홍보진행비(문자충전)</t>
    <phoneticPr fontId="3" type="noConversion"/>
  </si>
  <si>
    <t xml:space="preserve"> - 강의, 프로그램 수강</t>
    <phoneticPr fontId="3" type="noConversion"/>
  </si>
  <si>
    <t xml:space="preserve"> - 소방, 전기, 통신, 냉난방 등 유지관리비</t>
    <phoneticPr fontId="3" type="noConversion"/>
  </si>
  <si>
    <t xml:space="preserve"> - 다과비 및 진행비</t>
    <phoneticPr fontId="3" type="noConversion"/>
  </si>
  <si>
    <t xml:space="preserve"> - 운영지원활동비(멘토강사비)</t>
    <phoneticPr fontId="3" type="noConversion"/>
  </si>
  <si>
    <t xml:space="preserve"> - 운영지원활동비(멘토강사비)</t>
    <phoneticPr fontId="3" type="noConversion"/>
  </si>
  <si>
    <t xml:space="preserve"> - 진행비(다과 및 문구비)</t>
    <phoneticPr fontId="3" type="noConversion"/>
  </si>
  <si>
    <t xml:space="preserve"> - 다과비 및 진행비</t>
    <phoneticPr fontId="3" type="noConversion"/>
  </si>
  <si>
    <t xml:space="preserve"> - 프로그램참가비</t>
    <phoneticPr fontId="3" type="noConversion"/>
  </si>
  <si>
    <t xml:space="preserve"> - 시간외및당직근무수당</t>
    <phoneticPr fontId="3" type="noConversion"/>
  </si>
  <si>
    <t xml:space="preserve"> - 시간외및당직근무수당</t>
    <phoneticPr fontId="3" type="noConversion"/>
  </si>
  <si>
    <t xml:space="preserve"> - 답사 및 회의진행비</t>
    <phoneticPr fontId="3" type="noConversion"/>
  </si>
  <si>
    <t xml:space="preserve"> - 강사초청비</t>
    <phoneticPr fontId="3" type="noConversion"/>
  </si>
  <si>
    <t xml:space="preserve"> - 간식구입비</t>
    <phoneticPr fontId="3" type="noConversion"/>
  </si>
  <si>
    <t xml:space="preserve"> - 기타제잡비</t>
    <phoneticPr fontId="3" type="noConversion"/>
  </si>
  <si>
    <t xml:space="preserve"> - 전기요금</t>
    <phoneticPr fontId="3" type="noConversion"/>
  </si>
  <si>
    <t>722-3 지역사회네트워킹</t>
    <phoneticPr fontId="3" type="noConversion"/>
  </si>
  <si>
    <t>732 민간사업비</t>
    <phoneticPr fontId="3" type="noConversion"/>
  </si>
  <si>
    <t xml:space="preserve"> - 주민세 법인균등분</t>
    <phoneticPr fontId="3" type="noConversion"/>
  </si>
  <si>
    <t>2019년 2차 추경 고양시청소년재단사무국 세출예산서(안)</t>
  </si>
  <si>
    <t>2019년 능곡역청소년카페 2차 추경 세출예산서(안)</t>
  </si>
  <si>
    <t>2019년 2차 추경 백마역청소년카페 세출예산서(안)</t>
  </si>
  <si>
    <t>2019년 2차 추경 화정청소년카페 세출예산서(안)</t>
  </si>
  <si>
    <t>2019년 2차 추경 고양시청소년상담복지센터 세출예산서(안)</t>
  </si>
  <si>
    <t>2019년 2차 추경 토당청소년수련관 세출예산서(안)</t>
  </si>
  <si>
    <t>2019년 2차 추경 일산서구청소년수련관 세출예산서(안)</t>
  </si>
  <si>
    <t>2019년 2차 추경 주교동청소년카페 세출예산서(안)</t>
  </si>
  <si>
    <t>2019년 2차 추경 탄현청소년문화의집 세출예산서(안)</t>
  </si>
  <si>
    <t>2019년 2차 추경 성사청소년문화의집 세출예산서(안)</t>
  </si>
  <si>
    <t>2019년 2차 추경 고양시청소년진로센터 세출예산서(안)</t>
  </si>
  <si>
    <t>2019년 2차 추경 마두청소년수련관 세출예산서(안)</t>
  </si>
  <si>
    <t>2019년도 2차 추경</t>
  </si>
  <si>
    <t>2019년 2차 추경 능곡역청소년카페 세입예산서(안)</t>
  </si>
  <si>
    <t>2019년 2차 추경 백마역청소년카페 세입예산서(안)</t>
  </si>
  <si>
    <t>2019년 2차 추경 화정청소년카페 세입예산서(안)</t>
  </si>
  <si>
    <t>2019년 2차 추경 고양시청소년상담복지센터 세입예산서(안)</t>
  </si>
  <si>
    <t>2019년 2차 추경 토당청소년수련관 세입예산서(안)</t>
  </si>
  <si>
    <t>2019년 2차 추경 일산서구청소년수련관 세입예산서(안)</t>
  </si>
  <si>
    <t>2019년 2차 추경 주교동청소년카페 세입예산서(안)</t>
  </si>
  <si>
    <t>2019년 2차 추경 탄현청소년문화의집 세입예산서(안)</t>
  </si>
  <si>
    <t>2019년 2차 추경 성사청소년문화의집 세입예산서(안)</t>
  </si>
  <si>
    <t>2019년 2차 추경 고양시청소년진로센터 세입예산서(안)</t>
  </si>
  <si>
    <t>2019년 2차 추경 마두청소년수련관 세입예산서(안)</t>
  </si>
  <si>
    <t>2019년 2차 추경 고양시청소년재단 사무국 세입예산서(안)</t>
  </si>
  <si>
    <t>ㅇ찾아가는 미니박람회</t>
    <phoneticPr fontId="3" type="noConversion"/>
  </si>
  <si>
    <t>ㅇ진로교사역량강화연수</t>
    <phoneticPr fontId="3" type="noConversion"/>
  </si>
  <si>
    <t>ㅇ진로교육 길잡이운영</t>
    <phoneticPr fontId="3" type="noConversion"/>
  </si>
  <si>
    <t>ㅇ진로체험 페스티벌</t>
    <phoneticPr fontId="3" type="noConversion"/>
  </si>
  <si>
    <t>ㅇ현장직업패키지</t>
    <phoneticPr fontId="3" type="noConversion"/>
  </si>
  <si>
    <t>ㅇ직업실무패키지</t>
    <phoneticPr fontId="3" type="noConversion"/>
  </si>
  <si>
    <t>ㅇ4차산업혁명 나노드림 플러스</t>
    <phoneticPr fontId="3" type="noConversion"/>
  </si>
  <si>
    <t>ㅇ특수학교 자유학년제 지원</t>
    <phoneticPr fontId="3" type="noConversion"/>
  </si>
  <si>
    <t>ㅇ진로콘서트</t>
    <phoneticPr fontId="3" type="noConversion"/>
  </si>
  <si>
    <t>ㅇ토요일엔 끼상담</t>
    <phoneticPr fontId="3" type="noConversion"/>
  </si>
  <si>
    <t>ㅇ꿈길을통한네트워크</t>
    <phoneticPr fontId="3" type="noConversion"/>
  </si>
  <si>
    <t>ㅇ진로지원멘토단운영</t>
    <phoneticPr fontId="3" type="noConversion"/>
  </si>
  <si>
    <t>ㅇ학부모지원단운영</t>
    <phoneticPr fontId="3" type="noConversion"/>
  </si>
  <si>
    <t>ㅇ진로교육협의체운영</t>
    <phoneticPr fontId="3" type="noConversion"/>
  </si>
  <si>
    <t>ㅇ고양교육지원청특교금사업</t>
    <phoneticPr fontId="3" type="noConversion"/>
  </si>
  <si>
    <t>ㅇ경기도교육청특교금사업</t>
    <phoneticPr fontId="3" type="noConversion"/>
  </si>
  <si>
    <t>ㅇ학교연계참가비</t>
  </si>
  <si>
    <t>ㅇ청소년국제교류캠프</t>
  </si>
  <si>
    <t>ㅇ국가간청소년교류 MDTelecom</t>
  </si>
  <si>
    <t xml:space="preserve"> - 시간외및당직근무수당(배치)</t>
  </si>
  <si>
    <t xml:space="preserve"> - 연가보상비(육아대체)</t>
    <phoneticPr fontId="3" type="noConversion"/>
  </si>
  <si>
    <t>-  연가보상비(배치)</t>
    <phoneticPr fontId="3" type="noConversion"/>
  </si>
  <si>
    <t>ㅇ생활임금 보전수당</t>
    <phoneticPr fontId="3" type="noConversion"/>
  </si>
  <si>
    <t xml:space="preserve"> - 생활임금 보전수당(육아대체)</t>
    <phoneticPr fontId="3" type="noConversion"/>
  </si>
  <si>
    <t xml:space="preserve"> - 생활임금 보전수당(배치)</t>
    <phoneticPr fontId="3" type="noConversion"/>
  </si>
  <si>
    <t xml:space="preserve"> - 퇴직급여충당금(배치)</t>
    <phoneticPr fontId="3" type="noConversion"/>
  </si>
  <si>
    <t>ㅇ가족수당</t>
    <phoneticPr fontId="3" type="noConversion"/>
  </si>
  <si>
    <t xml:space="preserve"> - 가족수당</t>
    <phoneticPr fontId="3" type="noConversion"/>
  </si>
  <si>
    <t xml:space="preserve"> - 사무실 환경 개선 공사비</t>
    <phoneticPr fontId="3" type="noConversion"/>
  </si>
  <si>
    <t>=</t>
    <phoneticPr fontId="40" type="noConversion"/>
  </si>
  <si>
    <t xml:space="preserve"> - 매장음악서비스 </t>
    <phoneticPr fontId="3" type="noConversion"/>
  </si>
  <si>
    <t>=</t>
    <phoneticPr fontId="40" type="noConversion"/>
  </si>
  <si>
    <t>=</t>
    <phoneticPr fontId="4" type="noConversion"/>
  </si>
  <si>
    <t xml:space="preserve"> - 간식구입(평화외교단)</t>
    <phoneticPr fontId="3" type="noConversion"/>
  </si>
  <si>
    <t xml:space="preserve"> - 평가회비(평화외교단))</t>
    <phoneticPr fontId="3" type="noConversion"/>
  </si>
  <si>
    <t xml:space="preserve"> - 캠프임차료(2박6식)</t>
    <phoneticPr fontId="3" type="noConversion"/>
  </si>
  <si>
    <t>=</t>
    <phoneticPr fontId="4" type="noConversion"/>
  </si>
  <si>
    <t>=</t>
    <phoneticPr fontId="4" type="noConversion"/>
  </si>
  <si>
    <t>=</t>
    <phoneticPr fontId="4" type="noConversion"/>
  </si>
  <si>
    <t>=</t>
    <phoneticPr fontId="4" type="noConversion"/>
  </si>
  <si>
    <t>=</t>
    <phoneticPr fontId="4" type="noConversion"/>
  </si>
  <si>
    <t>=</t>
    <phoneticPr fontId="4" type="noConversion"/>
  </si>
  <si>
    <t xml:space="preserve"> - 국내 진행비(inbound)</t>
    <phoneticPr fontId="3" type="noConversion"/>
  </si>
  <si>
    <t xml:space="preserve"> - 기타활동비(inbound)</t>
    <phoneticPr fontId="3" type="noConversion"/>
  </si>
  <si>
    <t>=</t>
    <phoneticPr fontId="4" type="noConversion"/>
  </si>
  <si>
    <t xml:space="preserve"> - 진행비(축제부스운영)</t>
    <phoneticPr fontId="3" type="noConversion"/>
  </si>
  <si>
    <t xml:space="preserve"> - 간식구입비(먹거리부스)</t>
    <phoneticPr fontId="3" type="noConversion"/>
  </si>
  <si>
    <t xml:space="preserve"> - 평가회비(자치단대표자 등)</t>
    <phoneticPr fontId="3" type="noConversion"/>
  </si>
  <si>
    <t xml:space="preserve"> - 홍보비</t>
    <phoneticPr fontId="3" type="noConversion"/>
  </si>
  <si>
    <t>=</t>
    <phoneticPr fontId="4" type="noConversion"/>
  </si>
  <si>
    <t xml:space="preserve"> - 멘토활동비</t>
    <phoneticPr fontId="3" type="noConversion"/>
  </si>
  <si>
    <t xml:space="preserve"> - 간식구입(멘토링)</t>
    <phoneticPr fontId="3" type="noConversion"/>
  </si>
  <si>
    <t xml:space="preserve"> - 평가회비</t>
    <phoneticPr fontId="3" type="noConversion"/>
  </si>
  <si>
    <t xml:space="preserve"> - 국외업무여비(항공료)</t>
    <phoneticPr fontId="3" type="noConversion"/>
  </si>
  <si>
    <t xml:space="preserve"> - 국외업무여비(숙박비)</t>
    <phoneticPr fontId="3" type="noConversion"/>
  </si>
  <si>
    <t xml:space="preserve"> - 국외업무여비(식비)</t>
    <phoneticPr fontId="3" type="noConversion"/>
  </si>
  <si>
    <t xml:space="preserve"> - 국외업무여비(일비)</t>
    <phoneticPr fontId="3" type="noConversion"/>
  </si>
  <si>
    <t xml:space="preserve"> - 정원가산업무추진비(배치)</t>
    <phoneticPr fontId="3" type="noConversion"/>
  </si>
  <si>
    <t xml:space="preserve"> - 데스크탑 컴퓨터</t>
    <phoneticPr fontId="3" type="noConversion"/>
  </si>
  <si>
    <t xml:space="preserve"> - 소통공간 집기류</t>
    <phoneticPr fontId="3" type="noConversion"/>
  </si>
  <si>
    <t xml:space="preserve"> - 사무실 집기류 구입</t>
    <phoneticPr fontId="3" type="noConversion"/>
  </si>
  <si>
    <t xml:space="preserve"> - 회원관리프린터 및 리더기</t>
    <phoneticPr fontId="3" type="noConversion"/>
  </si>
  <si>
    <t xml:space="preserve"> - 캠프경비(저소득3명포함)</t>
    <phoneticPr fontId="3" type="noConversion"/>
  </si>
  <si>
    <t xml:space="preserve"> - 경비(항공료/저소득3명포함)</t>
    <phoneticPr fontId="3" type="noConversion"/>
  </si>
  <si>
    <t xml:space="preserve"> - 항공료 및 체류비(저소득3명포함)</t>
    <phoneticPr fontId="3" type="noConversion"/>
  </si>
  <si>
    <t>=</t>
    <phoneticPr fontId="4" type="noConversion"/>
  </si>
  <si>
    <t>ㅇ청소년 대표자연합워크샵</t>
    <phoneticPr fontId="4" type="noConversion"/>
  </si>
  <si>
    <t xml:space="preserve"> - 진행비(버스임차, 숙박)</t>
    <phoneticPr fontId="3" type="noConversion"/>
  </si>
  <si>
    <t xml:space="preserve"> - 식비</t>
    <phoneticPr fontId="3" type="noConversion"/>
  </si>
  <si>
    <t xml:space="preserve"> - 운영비(예비비등)</t>
    <phoneticPr fontId="3" type="noConversion"/>
  </si>
  <si>
    <t>=</t>
    <phoneticPr fontId="4" type="noConversion"/>
  </si>
  <si>
    <t xml:space="preserve"> - 강사료</t>
    <phoneticPr fontId="3" type="noConversion"/>
  </si>
  <si>
    <t xml:space="preserve"> - 운영비(물품구입비, 홍보비 등)</t>
    <phoneticPr fontId="3" type="noConversion"/>
  </si>
  <si>
    <t>=</t>
    <phoneticPr fontId="4" type="noConversion"/>
  </si>
  <si>
    <t>=</t>
    <phoneticPr fontId="4" type="noConversion"/>
  </si>
  <si>
    <t xml:space="preserve"> - 국제활동가프로젝트</t>
    <phoneticPr fontId="4" type="noConversion"/>
  </si>
  <si>
    <t xml:space="preserve"> - 글로컬캠프</t>
    <phoneticPr fontId="4" type="noConversion"/>
  </si>
  <si>
    <t xml:space="preserve"> - 여행지원사업</t>
    <phoneticPr fontId="4" type="noConversion"/>
  </si>
  <si>
    <t xml:space="preserve"> - 학교연계사업</t>
    <phoneticPr fontId="4" type="noConversion"/>
  </si>
  <si>
    <t xml:space="preserve"> - 성사창의체험학교1</t>
    <phoneticPr fontId="4" type="noConversion"/>
  </si>
  <si>
    <t xml:space="preserve"> - 성사창의체험학교2</t>
    <phoneticPr fontId="4" type="noConversion"/>
  </si>
  <si>
    <t xml:space="preserve"> - 대관사용료</t>
    <phoneticPr fontId="3" type="noConversion"/>
  </si>
  <si>
    <t>ㅇ경기도청소년활동공모사업</t>
    <phoneticPr fontId="4" type="noConversion"/>
  </si>
  <si>
    <t xml:space="preserve"> - 경기도청소년활동공모사업</t>
    <phoneticPr fontId="3" type="noConversion"/>
  </si>
  <si>
    <t>ㅇ생활임금보전수당</t>
    <phoneticPr fontId="3" type="noConversion"/>
  </si>
  <si>
    <t xml:space="preserve"> - 생활임금보전수당(방과후)</t>
    <phoneticPr fontId="3" type="noConversion"/>
  </si>
  <si>
    <t>=</t>
    <phoneticPr fontId="3" type="noConversion"/>
  </si>
  <si>
    <t xml:space="preserve"> - 생활임금보전수당(배치)</t>
    <phoneticPr fontId="3" type="noConversion"/>
  </si>
  <si>
    <t xml:space="preserve"> - 국외여비</t>
    <phoneticPr fontId="3" type="noConversion"/>
  </si>
  <si>
    <t xml:space="preserve">   · 국외여비(지도자 출장일비)</t>
    <phoneticPr fontId="3" type="noConversion"/>
  </si>
  <si>
    <t xml:space="preserve">   · 국외여비(지도자 숙박비)</t>
    <phoneticPr fontId="3" type="noConversion"/>
  </si>
  <si>
    <t xml:space="preserve">   · 국외여비(지도자 식비)</t>
    <phoneticPr fontId="3" type="noConversion"/>
  </si>
  <si>
    <t xml:space="preserve">   · 국외여비(지도자 교통비)</t>
    <phoneticPr fontId="3" type="noConversion"/>
  </si>
  <si>
    <t xml:space="preserve"> - 도서 및 간행물 구입</t>
    <phoneticPr fontId="3" type="noConversion"/>
  </si>
  <si>
    <t xml:space="preserve"> - 업무관련 책자 인쇄비</t>
    <phoneticPr fontId="3" type="noConversion"/>
  </si>
  <si>
    <t xml:space="preserve"> - 동아리실 및 강의실 도색공사비</t>
  </si>
  <si>
    <t xml:space="preserve"> - 인건비</t>
    <phoneticPr fontId="3" type="noConversion"/>
  </si>
  <si>
    <t xml:space="preserve"> - 인건비(강사료 등)</t>
    <phoneticPr fontId="3" type="noConversion"/>
  </si>
  <si>
    <t xml:space="preserve"> - 프로그램 진행비</t>
    <phoneticPr fontId="3" type="noConversion"/>
  </si>
  <si>
    <t xml:space="preserve"> - 보험비</t>
    <phoneticPr fontId="3" type="noConversion"/>
  </si>
  <si>
    <t xml:space="preserve">   · 동아리활동 진행 지원비</t>
    <phoneticPr fontId="3" type="noConversion"/>
  </si>
  <si>
    <t xml:space="preserve">   · 진행비(식비)</t>
    <phoneticPr fontId="3" type="noConversion"/>
  </si>
  <si>
    <t xml:space="preserve">   · 진행비(다과비)</t>
    <phoneticPr fontId="3" type="noConversion"/>
  </si>
  <si>
    <t>=</t>
    <phoneticPr fontId="3" type="noConversion"/>
  </si>
  <si>
    <t xml:space="preserve">   · 운영비(연합활동 재료)</t>
    <phoneticPr fontId="3" type="noConversion"/>
  </si>
  <si>
    <t xml:space="preserve">   · 운영비(상품, 문구류 외)</t>
    <phoneticPr fontId="3" type="noConversion"/>
  </si>
  <si>
    <t>×</t>
    <phoneticPr fontId="3" type="noConversion"/>
  </si>
  <si>
    <t xml:space="preserve">   · 운영비(버스임차)</t>
    <phoneticPr fontId="3" type="noConversion"/>
  </si>
  <si>
    <t xml:space="preserve">   · 홍보비(현수막, 판넬 제작 등)</t>
    <phoneticPr fontId="3" type="noConversion"/>
  </si>
  <si>
    <t xml:space="preserve">   · 진행비(식비)</t>
    <phoneticPr fontId="3" type="noConversion"/>
  </si>
  <si>
    <t xml:space="preserve">   · 진행비(다과비)</t>
    <phoneticPr fontId="3" type="noConversion"/>
  </si>
  <si>
    <t>=</t>
    <phoneticPr fontId="3" type="noConversion"/>
  </si>
  <si>
    <t xml:space="preserve"> - 진행비(식비 등)</t>
    <phoneticPr fontId="3" type="noConversion"/>
  </si>
  <si>
    <t xml:space="preserve"> - 홍보비(현수막)</t>
    <phoneticPr fontId="3" type="noConversion"/>
  </si>
  <si>
    <t xml:space="preserve"> - 운영비(문구류 등)</t>
    <phoneticPr fontId="3" type="noConversion"/>
  </si>
  <si>
    <t xml:space="preserve"> - 홍보비(현수막, 배너 등)</t>
    <phoneticPr fontId="3" type="noConversion"/>
  </si>
  <si>
    <t xml:space="preserve"> - 홍보비(현수막, 배너 등)</t>
    <phoneticPr fontId="3" type="noConversion"/>
  </si>
  <si>
    <t xml:space="preserve"> - 강사비(2시간 기준)</t>
    <phoneticPr fontId="3" type="noConversion"/>
  </si>
  <si>
    <t xml:space="preserve"> - 간식비</t>
    <phoneticPr fontId="3" type="noConversion"/>
  </si>
  <si>
    <t xml:space="preserve"> - 숙박 및 대관료</t>
    <phoneticPr fontId="3" type="noConversion"/>
  </si>
  <si>
    <t xml:space="preserve"> - 운영비(식비 및 다과비)</t>
    <phoneticPr fontId="3" type="noConversion"/>
  </si>
  <si>
    <t xml:space="preserve"> - 진행비(문구류 및 활동물품)</t>
    <phoneticPr fontId="3" type="noConversion"/>
  </si>
  <si>
    <t xml:space="preserve"> - 체험활동비</t>
    <phoneticPr fontId="3" type="noConversion"/>
  </si>
  <si>
    <t xml:space="preserve"> - 홍보비(현수막 등)</t>
    <phoneticPr fontId="3" type="noConversion"/>
  </si>
  <si>
    <t xml:space="preserve"> - 숙박 및 대관료</t>
    <phoneticPr fontId="3" type="noConversion"/>
  </si>
  <si>
    <t xml:space="preserve"> - 강사비</t>
    <phoneticPr fontId="3" type="noConversion"/>
  </si>
  <si>
    <t xml:space="preserve"> - 운영비(식비 및 다과비)</t>
    <phoneticPr fontId="3" type="noConversion"/>
  </si>
  <si>
    <t xml:space="preserve"> - 진행비(문구류 및 활동물품)</t>
    <phoneticPr fontId="3" type="noConversion"/>
  </si>
  <si>
    <t xml:space="preserve"> - 홍보비(현수막 등)</t>
    <phoneticPr fontId="3" type="noConversion"/>
  </si>
  <si>
    <t xml:space="preserve"> - 진행비(식비 외)</t>
    <phoneticPr fontId="3" type="noConversion"/>
  </si>
  <si>
    <t xml:space="preserve"> - 운영비(문구류 외)</t>
    <phoneticPr fontId="3" type="noConversion"/>
  </si>
  <si>
    <t xml:space="preserve"> - 교통비</t>
    <phoneticPr fontId="3" type="noConversion"/>
  </si>
  <si>
    <t xml:space="preserve"> - 진행비(식비 및 다과비)</t>
    <phoneticPr fontId="3" type="noConversion"/>
  </si>
  <si>
    <t xml:space="preserve"> - 보험료</t>
    <phoneticPr fontId="3" type="noConversion"/>
  </si>
  <si>
    <t xml:space="preserve"> - 평가회의비</t>
    <phoneticPr fontId="3" type="noConversion"/>
  </si>
  <si>
    <t xml:space="preserve"> - 진행비(식사 등)</t>
    <phoneticPr fontId="3" type="noConversion"/>
  </si>
  <si>
    <t xml:space="preserve"> - 운영비(문구류, 인쇄비 등)</t>
    <phoneticPr fontId="3" type="noConversion"/>
  </si>
  <si>
    <t xml:space="preserve"> - 특강 강사비</t>
    <phoneticPr fontId="3" type="noConversion"/>
  </si>
  <si>
    <t xml:space="preserve"> - 콜라보 프로젝트 활동비</t>
    <phoneticPr fontId="3" type="noConversion"/>
  </si>
  <si>
    <t xml:space="preserve"> - 결과물 제작비</t>
    <phoneticPr fontId="3" type="noConversion"/>
  </si>
  <si>
    <t xml:space="preserve"> - 진행비(식사 등)</t>
    <phoneticPr fontId="3" type="noConversion"/>
  </si>
  <si>
    <t xml:space="preserve"> - 운영비(문구류, 재료비, 인쇄비 등)</t>
    <phoneticPr fontId="3" type="noConversion"/>
  </si>
  <si>
    <t xml:space="preserve"> - 홍보비(현수막, 배너 등)</t>
    <phoneticPr fontId="3" type="noConversion"/>
  </si>
  <si>
    <t xml:space="preserve"> - 문화데이 세시</t>
    <phoneticPr fontId="3" type="noConversion"/>
  </si>
  <si>
    <t xml:space="preserve">   · 재료비(월별 체험거리 재료)</t>
    <phoneticPr fontId="3" type="noConversion"/>
  </si>
  <si>
    <t xml:space="preserve">   · 운영비(문구류 구입 등)</t>
    <phoneticPr fontId="3" type="noConversion"/>
  </si>
  <si>
    <t xml:space="preserve"> - 캠프비(천체관측체험)</t>
    <phoneticPr fontId="3" type="noConversion"/>
  </si>
  <si>
    <t xml:space="preserve"> - 캠프비(숙박비)</t>
    <phoneticPr fontId="3" type="noConversion"/>
  </si>
  <si>
    <t>=</t>
    <phoneticPr fontId="3" type="noConversion"/>
  </si>
  <si>
    <t xml:space="preserve"> - 캠프비(식비)</t>
    <phoneticPr fontId="3" type="noConversion"/>
  </si>
  <si>
    <t>=</t>
    <phoneticPr fontId="3" type="noConversion"/>
  </si>
  <si>
    <t xml:space="preserve"> - 캠프비(다과비)</t>
    <phoneticPr fontId="3" type="noConversion"/>
  </si>
  <si>
    <t xml:space="preserve"> - 캠프비(청소년활동배상책임보험비)</t>
    <phoneticPr fontId="3" type="noConversion"/>
  </si>
  <si>
    <t xml:space="preserve"> - 캠프비(버스임차비)</t>
    <phoneticPr fontId="3" type="noConversion"/>
  </si>
  <si>
    <t xml:space="preserve"> - 운영비(전시물품 및 문구류)</t>
    <phoneticPr fontId="3" type="noConversion"/>
  </si>
  <si>
    <t xml:space="preserve"> - 운영비(청소년 활동사진 제작비)</t>
    <phoneticPr fontId="3" type="noConversion"/>
  </si>
  <si>
    <t xml:space="preserve"> - 운영비(홍보물품 제작비)</t>
    <phoneticPr fontId="3" type="noConversion"/>
  </si>
  <si>
    <t xml:space="preserve"> - 운영비(포토존 및 유휴공간 활용)</t>
    <phoneticPr fontId="3" type="noConversion"/>
  </si>
  <si>
    <t xml:space="preserve"> - 운영비(물품구입 외)</t>
    <phoneticPr fontId="3" type="noConversion"/>
  </si>
  <si>
    <t xml:space="preserve"> - 체험학교1</t>
    <phoneticPr fontId="3" type="noConversion"/>
  </si>
  <si>
    <t xml:space="preserve"> - 체험학교2</t>
    <phoneticPr fontId="3" type="noConversion"/>
  </si>
  <si>
    <t xml:space="preserve"> - 체험학교3</t>
    <phoneticPr fontId="3" type="noConversion"/>
  </si>
  <si>
    <t xml:space="preserve">   · 시상비</t>
    <phoneticPr fontId="3" type="noConversion"/>
  </si>
  <si>
    <t xml:space="preserve">   · 진행비(대관비 및 보험비)</t>
    <phoneticPr fontId="3" type="noConversion"/>
  </si>
  <si>
    <t>=</t>
    <phoneticPr fontId="3" type="noConversion"/>
  </si>
  <si>
    <t xml:space="preserve">   · 운영비(식비 및 간식비 등)</t>
    <phoneticPr fontId="3" type="noConversion"/>
  </si>
  <si>
    <t xml:space="preserve">   · 운영비(식비, 간식비 등)</t>
    <phoneticPr fontId="3" type="noConversion"/>
  </si>
  <si>
    <t xml:space="preserve">   · 진행비(대관비, 보험가입 등)</t>
    <phoneticPr fontId="3" type="noConversion"/>
  </si>
  <si>
    <t xml:space="preserve">   · 시상비</t>
    <phoneticPr fontId="3" type="noConversion"/>
  </si>
  <si>
    <t xml:space="preserve"> - 노후 시설물 교체비</t>
    <phoneticPr fontId="3" type="noConversion"/>
  </si>
  <si>
    <t xml:space="preserve"> - 비품 및 기자재 구입(동아리 및 강의실)</t>
    <phoneticPr fontId="3" type="noConversion"/>
  </si>
  <si>
    <t xml:space="preserve">  · 책상</t>
    <phoneticPr fontId="3" type="noConversion"/>
  </si>
  <si>
    <t xml:space="preserve">  · 카메라장비</t>
    <phoneticPr fontId="3" type="noConversion"/>
  </si>
  <si>
    <t>ㅇ여행지원사업</t>
    <phoneticPr fontId="4" type="noConversion"/>
  </si>
  <si>
    <t xml:space="preserve"> - 홍보비(현수막 등)</t>
    <phoneticPr fontId="3" type="noConversion"/>
  </si>
  <si>
    <t xml:space="preserve"> - 문구류 구입</t>
    <phoneticPr fontId="3" type="noConversion"/>
  </si>
  <si>
    <t xml:space="preserve"> - 단체활동복 구입</t>
    <phoneticPr fontId="3" type="noConversion"/>
  </si>
  <si>
    <t xml:space="preserve"> - 진행비(식비)</t>
    <phoneticPr fontId="3" type="noConversion"/>
  </si>
  <si>
    <t xml:space="preserve"> - 운영비(문구류 외)</t>
    <phoneticPr fontId="3" type="noConversion"/>
  </si>
  <si>
    <t xml:space="preserve"> - 강사비(다급/2시간)</t>
    <phoneticPr fontId="3" type="noConversion"/>
  </si>
  <si>
    <t xml:space="preserve"> - 재단지원금</t>
    <phoneticPr fontId="3" type="noConversion"/>
  </si>
  <si>
    <t xml:space="preserve"> - 참가비</t>
    <phoneticPr fontId="4" type="noConversion"/>
  </si>
  <si>
    <t>105 기간제근로자보수(재단지원금)</t>
    <phoneticPr fontId="3" type="noConversion"/>
  </si>
  <si>
    <t xml:space="preserve"> - 시간외및당직근무수당(배치)</t>
    <phoneticPr fontId="3" type="noConversion"/>
  </si>
  <si>
    <t>-  연가보상비(배치)</t>
    <phoneticPr fontId="3" type="noConversion"/>
  </si>
  <si>
    <t>ㅇ생활임금보전수당</t>
    <phoneticPr fontId="4" type="noConversion"/>
  </si>
  <si>
    <t xml:space="preserve"> - 생활임금보전수당(배치)</t>
    <phoneticPr fontId="3" type="noConversion"/>
  </si>
  <si>
    <t>ㅇ여비(재단지원금)</t>
    <phoneticPr fontId="4" type="noConversion"/>
  </si>
  <si>
    <t xml:space="preserve"> - 국외여비</t>
    <phoneticPr fontId="3" type="noConversion"/>
  </si>
  <si>
    <t>=</t>
    <phoneticPr fontId="3" type="noConversion"/>
  </si>
  <si>
    <t xml:space="preserve">   · 국외여비(지도자 출장일비)</t>
    <phoneticPr fontId="3" type="noConversion"/>
  </si>
  <si>
    <t xml:space="preserve">   · 국외여비(지도자 숙박비)</t>
    <phoneticPr fontId="3" type="noConversion"/>
  </si>
  <si>
    <t xml:space="preserve">   · 국외여비(지도자 식비)</t>
    <phoneticPr fontId="3" type="noConversion"/>
  </si>
  <si>
    <t xml:space="preserve">   · 국외여비(지도자 교통비)</t>
    <phoneticPr fontId="3" type="noConversion"/>
  </si>
  <si>
    <t xml:space="preserve"> - 강사비</t>
    <phoneticPr fontId="3" type="noConversion"/>
  </si>
  <si>
    <t xml:space="preserve"> - 진행비(임차료 외)</t>
    <phoneticPr fontId="3" type="noConversion"/>
  </si>
  <si>
    <t xml:space="preserve"> - 회의비</t>
    <phoneticPr fontId="3" type="noConversion"/>
  </si>
  <si>
    <t xml:space="preserve"> - 활동운영비</t>
    <phoneticPr fontId="3" type="noConversion"/>
  </si>
  <si>
    <t xml:space="preserve"> - 워크숍비</t>
    <phoneticPr fontId="3" type="noConversion"/>
  </si>
  <si>
    <t xml:space="preserve"> - 교류활동비</t>
    <phoneticPr fontId="3" type="noConversion"/>
  </si>
  <si>
    <t xml:space="preserve"> - 교육비</t>
    <phoneticPr fontId="3" type="noConversion"/>
  </si>
  <si>
    <t xml:space="preserve"> - 자치동아리 운영비</t>
    <phoneticPr fontId="3" type="noConversion"/>
  </si>
  <si>
    <t xml:space="preserve"> - 자치동아리 교육비</t>
    <phoneticPr fontId="3" type="noConversion"/>
  </si>
  <si>
    <t xml:space="preserve"> - 동아리 연합캠프 숙식비</t>
    <phoneticPr fontId="3" type="noConversion"/>
  </si>
  <si>
    <t xml:space="preserve"> - 청소년자원봉사동아리</t>
    <phoneticPr fontId="3" type="noConversion"/>
  </si>
  <si>
    <t xml:space="preserve"> - 공간디렉팅동아리</t>
    <phoneticPr fontId="3" type="noConversion"/>
  </si>
  <si>
    <t xml:space="preserve"> - 청년 서포터즈</t>
    <phoneticPr fontId="3" type="noConversion"/>
  </si>
  <si>
    <t xml:space="preserve"> - 활동공유회</t>
    <phoneticPr fontId="3" type="noConversion"/>
  </si>
  <si>
    <t xml:space="preserve"> - 물품구입비(보드게임 등)</t>
    <phoneticPr fontId="3" type="noConversion"/>
  </si>
  <si>
    <t xml:space="preserve"> - 진행비</t>
    <phoneticPr fontId="3" type="noConversion"/>
  </si>
  <si>
    <t xml:space="preserve"> - 운영비(국내활동)</t>
    <phoneticPr fontId="3" type="noConversion"/>
  </si>
  <si>
    <t xml:space="preserve"> - 해외활동비(교통비, 식비 등)</t>
    <phoneticPr fontId="3" type="noConversion"/>
  </si>
  <si>
    <t xml:space="preserve"> - 진행비</t>
    <phoneticPr fontId="3" type="noConversion"/>
  </si>
  <si>
    <t>×</t>
    <phoneticPr fontId="3" type="noConversion"/>
  </si>
  <si>
    <t xml:space="preserve"> - 물품구입비</t>
    <phoneticPr fontId="3" type="noConversion"/>
  </si>
  <si>
    <t>ㅇ미디어 소통사업</t>
  </si>
  <si>
    <t xml:space="preserve"> - 운영비</t>
    <phoneticPr fontId="3" type="noConversion"/>
  </si>
  <si>
    <t xml:space="preserve"> - 진행비</t>
    <phoneticPr fontId="3" type="noConversion"/>
  </si>
  <si>
    <t xml:space="preserve"> - 제작비</t>
    <phoneticPr fontId="3" type="noConversion"/>
  </si>
  <si>
    <t xml:space="preserve">   · 계약직(배치)</t>
    <phoneticPr fontId="3" type="noConversion"/>
  </si>
  <si>
    <t xml:space="preserve">   · 계약직(배치)</t>
    <phoneticPr fontId="3" type="noConversion"/>
  </si>
  <si>
    <t>=</t>
    <phoneticPr fontId="3" type="noConversion"/>
  </si>
  <si>
    <t>=</t>
    <phoneticPr fontId="3" type="noConversion"/>
  </si>
  <si>
    <t xml:space="preserve"> - 정원가산업무추진비(일반직, 무기계약)</t>
    <phoneticPr fontId="3" type="noConversion"/>
  </si>
  <si>
    <t xml:space="preserve"> - 정원가산업무추진비(배치)</t>
    <phoneticPr fontId="3" type="noConversion"/>
  </si>
  <si>
    <t xml:space="preserve"> - 컴퓨터구입비(윈도우포함)</t>
    <phoneticPr fontId="3" type="noConversion"/>
  </si>
  <si>
    <t xml:space="preserve"> - 무형자산(MS오피스 등)</t>
    <phoneticPr fontId="3" type="noConversion"/>
  </si>
  <si>
    <t>=</t>
    <phoneticPr fontId="3" type="noConversion"/>
  </si>
  <si>
    <t xml:space="preserve"> - 평가회의비</t>
    <phoneticPr fontId="3" type="noConversion"/>
  </si>
  <si>
    <t>=</t>
    <phoneticPr fontId="3" type="noConversion"/>
  </si>
  <si>
    <t>=</t>
    <phoneticPr fontId="3" type="noConversion"/>
  </si>
  <si>
    <t>=</t>
    <phoneticPr fontId="3" type="noConversion"/>
  </si>
  <si>
    <t>ㅇ미디어 소통사업</t>
    <phoneticPr fontId="3" type="noConversion"/>
  </si>
  <si>
    <t xml:space="preserve"> - 책자제작</t>
    <phoneticPr fontId="3" type="noConversion"/>
  </si>
  <si>
    <t xml:space="preserve"> - 카카오문자비용</t>
    <phoneticPr fontId="3" type="noConversion"/>
  </si>
  <si>
    <t xml:space="preserve"> - 기념품제작</t>
    <phoneticPr fontId="3" type="noConversion"/>
  </si>
  <si>
    <t xml:space="preserve"> - 쿡뜰 이용료</t>
    <phoneticPr fontId="3" type="noConversion"/>
  </si>
  <si>
    <t xml:space="preserve">× </t>
    <phoneticPr fontId="40" type="noConversion"/>
  </si>
  <si>
    <t>=</t>
    <phoneticPr fontId="40" type="noConversion"/>
  </si>
  <si>
    <t>ㅇ청소년카페 쿡뜰 운영</t>
    <phoneticPr fontId="40" type="noConversion"/>
  </si>
  <si>
    <t>611-2 참가금수익</t>
  </si>
  <si>
    <t xml:space="preserve"> - 청소년문화활동 간식비</t>
    <phoneticPr fontId="3" type="noConversion"/>
  </si>
  <si>
    <t xml:space="preserve"> - 주교시즌파티 운영비</t>
    <phoneticPr fontId="3" type="noConversion"/>
  </si>
  <si>
    <t xml:space="preserve"> - 청소년문화활동 재료비</t>
    <phoneticPr fontId="3" type="noConversion"/>
  </si>
  <si>
    <t>ㅇ청소년카페 쿡뜰 운영</t>
    <phoneticPr fontId="4" type="noConversion"/>
  </si>
  <si>
    <t xml:space="preserve"> - 조리기기구입</t>
    <phoneticPr fontId="3" type="noConversion"/>
  </si>
  <si>
    <t>ㅇ방과후아카데미(개소지원)</t>
    <phoneticPr fontId="3" type="noConversion"/>
  </si>
  <si>
    <t xml:space="preserve"> - 방과후아카데미사업비(개소지원)</t>
    <phoneticPr fontId="3" type="noConversion"/>
  </si>
  <si>
    <t>=</t>
    <phoneticPr fontId="3" type="noConversion"/>
  </si>
  <si>
    <t>=</t>
    <phoneticPr fontId="3" type="noConversion"/>
  </si>
  <si>
    <t xml:space="preserve"> - 급식비(방과후아카데미)</t>
    <phoneticPr fontId="3" type="noConversion"/>
  </si>
  <si>
    <t xml:space="preserve"> - 명절휴가비(방과후아카데미)</t>
    <phoneticPr fontId="3" type="noConversion"/>
  </si>
  <si>
    <t xml:space="preserve"> - 초과근무수당(방과후아카데미)</t>
    <phoneticPr fontId="3" type="noConversion"/>
  </si>
  <si>
    <t xml:space="preserve"> - 연가보상비(방과후아카데미)</t>
    <phoneticPr fontId="3" type="noConversion"/>
  </si>
  <si>
    <t xml:space="preserve"> - 생활임금보전수당(방과후아카데미)</t>
    <phoneticPr fontId="3" type="noConversion"/>
  </si>
  <si>
    <t>=</t>
    <phoneticPr fontId="3" type="noConversion"/>
  </si>
  <si>
    <t xml:space="preserve"> - 건축설비유지관리비(사무실 화재 감지용 경종 설치)</t>
    <phoneticPr fontId="3" type="noConversion"/>
  </si>
  <si>
    <t xml:space="preserve">× </t>
    <phoneticPr fontId="3" type="noConversion"/>
  </si>
  <si>
    <t xml:space="preserve"> - 건축설비유지관리비(비상계단 최상층 안전망 설치)</t>
    <phoneticPr fontId="3" type="noConversion"/>
  </si>
  <si>
    <t xml:space="preserve"> - 건축설비유지관리비(하늘정원 안전가드 및 안전설비 설치)</t>
    <phoneticPr fontId="3" type="noConversion"/>
  </si>
  <si>
    <t xml:space="preserve"> - 전문위원회 회의참석비</t>
    <phoneticPr fontId="3" type="noConversion"/>
  </si>
  <si>
    <t>ㅇ방과후아카데미(개소지원)</t>
    <phoneticPr fontId="3" type="noConversion"/>
  </si>
  <si>
    <t xml:space="preserve"> - 방과후아카데미지원비(개소지원)</t>
    <phoneticPr fontId="3" type="noConversion"/>
  </si>
  <si>
    <t>×</t>
    <phoneticPr fontId="4" type="noConversion"/>
  </si>
  <si>
    <t>×</t>
    <phoneticPr fontId="4" type="noConversion"/>
  </si>
  <si>
    <t>×</t>
    <phoneticPr fontId="4" type="noConversion"/>
  </si>
  <si>
    <t>×</t>
    <phoneticPr fontId="4" type="noConversion"/>
  </si>
  <si>
    <t>×</t>
    <phoneticPr fontId="4" type="noConversion"/>
  </si>
  <si>
    <t xml:space="preserve"> - 청소년운영위원회 운영비</t>
    <phoneticPr fontId="4" type="noConversion"/>
  </si>
  <si>
    <t>×</t>
    <phoneticPr fontId="4" type="noConversion"/>
  </si>
  <si>
    <t xml:space="preserve"> ­ 청소년운영위원회 진행비</t>
    <phoneticPr fontId="4" type="noConversion"/>
  </si>
  <si>
    <t xml:space="preserve"> ­ 청소년운영위원회 식비</t>
    <phoneticPr fontId="4" type="noConversion"/>
  </si>
  <si>
    <t xml:space="preserve"> ­ 청소년운영위원회 식비(간식비)</t>
    <phoneticPr fontId="4" type="noConversion"/>
  </si>
  <si>
    <t>×</t>
    <phoneticPr fontId="4" type="noConversion"/>
  </si>
  <si>
    <t xml:space="preserve"> ­ 청소년 사회적 경제 프로젝트 운영비</t>
    <phoneticPr fontId="4" type="noConversion"/>
  </si>
  <si>
    <t xml:space="preserve"> ­ 청소년 자치 조직 연합활동 운영비</t>
    <phoneticPr fontId="3" type="noConversion"/>
  </si>
  <si>
    <t xml:space="preserve"> ­ 청소년 자치 조직 연합활동 홍보비</t>
    <phoneticPr fontId="3" type="noConversion"/>
  </si>
  <si>
    <t xml:space="preserve"> ­ 청소년 자치 조직 연합활동 임차비</t>
    <phoneticPr fontId="3" type="noConversion"/>
  </si>
  <si>
    <t xml:space="preserve"> ­ 지역 내 학교 학생회 연계 사업 운영비</t>
    <phoneticPr fontId="3" type="noConversion"/>
  </si>
  <si>
    <t xml:space="preserve"> ­ 청소년 마을 환경 개선 프로젝트 운영비</t>
    <phoneticPr fontId="3" type="noConversion"/>
  </si>
  <si>
    <t xml:space="preserve"> ­ 청소년 마을 환경 개선 프로젝트 강사비</t>
    <phoneticPr fontId="3" type="noConversion"/>
  </si>
  <si>
    <t xml:space="preserve"> ­ 지역사회 연계 청소년 축제 사업 운영비</t>
    <phoneticPr fontId="3" type="noConversion"/>
  </si>
  <si>
    <t xml:space="preserve"> ­ 지역사회 연계 청소년 축제 사업 홍보비</t>
    <phoneticPr fontId="3" type="noConversion"/>
  </si>
  <si>
    <t xml:space="preserve"> ­ 지역사회 연계 청소년 축제 사업 임차비</t>
    <phoneticPr fontId="3" type="noConversion"/>
  </si>
  <si>
    <t xml:space="preserve"> ­ 지역사회 연계 청소년 축제 사업 식비</t>
    <phoneticPr fontId="3" type="noConversion"/>
  </si>
  <si>
    <t xml:space="preserve"> ­ 미 국무부 연계 청소년 홈스테이 식비</t>
    <phoneticPr fontId="4" type="noConversion"/>
  </si>
  <si>
    <t xml:space="preserve"> ­ 미 국무부 연계 청소년 홈스테이 강사비</t>
    <phoneticPr fontId="4" type="noConversion"/>
  </si>
  <si>
    <t xml:space="preserve"> ­ 미 국무부 연계 청소년 홈스테이 홍보비</t>
    <phoneticPr fontId="4" type="noConversion"/>
  </si>
  <si>
    <t>×</t>
    <phoneticPr fontId="4" type="noConversion"/>
  </si>
  <si>
    <t xml:space="preserve"> ­ 미 국무부 연계 청소년 홈스테이 운영비</t>
    <phoneticPr fontId="4" type="noConversion"/>
  </si>
  <si>
    <t>×</t>
    <phoneticPr fontId="4" type="noConversion"/>
  </si>
  <si>
    <t xml:space="preserve"> ­ 기후변화대응 프로젝트 운영비</t>
    <phoneticPr fontId="4" type="noConversion"/>
  </si>
  <si>
    <t xml:space="preserve"> - 포용적 세계시민 양성 사업 운영비</t>
    <phoneticPr fontId="3" type="noConversion"/>
  </si>
  <si>
    <t xml:space="preserve"> - 포용적 세계시민 양성 사업 식비</t>
    <phoneticPr fontId="3" type="noConversion"/>
  </si>
  <si>
    <t xml:space="preserve"> - 포용적 세계시민 양성 사업 식비(간식비)</t>
    <phoneticPr fontId="3" type="noConversion"/>
  </si>
  <si>
    <t xml:space="preserve"> - 포용적 세계시민 양성 사업 강사비</t>
    <phoneticPr fontId="3" type="noConversion"/>
  </si>
  <si>
    <t xml:space="preserve"> - 포용적 세계시민 양성 사업 홍보비</t>
    <phoneticPr fontId="3" type="noConversion"/>
  </si>
  <si>
    <t xml:space="preserve"> - 포용적 세계시민 양성 사업 인쇄비</t>
    <phoneticPr fontId="3" type="noConversion"/>
  </si>
  <si>
    <t>ㅇ청소년 페이지 기획단</t>
  </si>
  <si>
    <t xml:space="preserve"> - 청소년 페이지 기획단 운영비</t>
    <phoneticPr fontId="3" type="noConversion"/>
  </si>
  <si>
    <t>×</t>
    <phoneticPr fontId="3" type="noConversion"/>
  </si>
  <si>
    <t xml:space="preserve"> - 청소년 페이지 기획단 강사비(메인)</t>
    <phoneticPr fontId="3" type="noConversion"/>
  </si>
  <si>
    <t xml:space="preserve"> - 청소년 페이지 기획단 강사비(보조)</t>
    <phoneticPr fontId="3" type="noConversion"/>
  </si>
  <si>
    <t xml:space="preserve"> - 청소년 페이지 기획단 식비(간식비)</t>
    <phoneticPr fontId="3" type="noConversion"/>
  </si>
  <si>
    <t xml:space="preserve"> - 청소년 페이지 기획단 홍보비</t>
    <phoneticPr fontId="3" type="noConversion"/>
  </si>
  <si>
    <t xml:space="preserve"> - 청소년 페이지 기획단 인쇄비</t>
    <phoneticPr fontId="3" type="noConversion"/>
  </si>
  <si>
    <t>×</t>
    <phoneticPr fontId="4" type="noConversion"/>
  </si>
  <si>
    <t>×</t>
    <phoneticPr fontId="4" type="noConversion"/>
  </si>
  <si>
    <t xml:space="preserve"> - 지역 연대 세대 공감 운영비</t>
    <phoneticPr fontId="4" type="noConversion"/>
  </si>
  <si>
    <t xml:space="preserve"> - 연가보상비(미화, 보안, 안내데스크)</t>
    <phoneticPr fontId="3" type="noConversion"/>
  </si>
  <si>
    <t xml:space="preserve"> - 연가보상비(카페)</t>
    <phoneticPr fontId="3" type="noConversion"/>
  </si>
  <si>
    <t>ㅇ사회4대보험(기간제근로자)</t>
  </si>
  <si>
    <t xml:space="preserve"> - 기관리플릿 제작</t>
  </si>
  <si>
    <t>=</t>
    <phoneticPr fontId="3" type="noConversion"/>
  </si>
  <si>
    <t xml:space="preserve"> - 정원가산업무추진비(방과후아카데미)</t>
    <phoneticPr fontId="3" type="noConversion"/>
  </si>
  <si>
    <t>=</t>
    <phoneticPr fontId="3" type="noConversion"/>
  </si>
  <si>
    <t xml:space="preserve"> - 블루투스 스피커</t>
    <phoneticPr fontId="3" type="noConversion"/>
  </si>
  <si>
    <t xml:space="preserve"> - 태블릿 컴퓨터</t>
    <phoneticPr fontId="3" type="noConversion"/>
  </si>
  <si>
    <t xml:space="preserve"> - 공예 작업용 의자</t>
    <phoneticPr fontId="3" type="noConversion"/>
  </si>
  <si>
    <t xml:space="preserve"> - 오토빌레이</t>
    <phoneticPr fontId="3" type="noConversion"/>
  </si>
  <si>
    <t xml:space="preserve"> - 카페운영 운영비(재료비)</t>
    <phoneticPr fontId="3" type="noConversion"/>
  </si>
  <si>
    <t xml:space="preserve">× </t>
    <phoneticPr fontId="3" type="noConversion"/>
  </si>
  <si>
    <t xml:space="preserve"> - 카페운영 운영비(음악저작권료, 물품구입 등)</t>
    <phoneticPr fontId="3" type="noConversion"/>
  </si>
  <si>
    <t xml:space="preserve"> - 카페운영 홍보비</t>
    <phoneticPr fontId="3" type="noConversion"/>
  </si>
  <si>
    <t>=</t>
    <phoneticPr fontId="3" type="noConversion"/>
  </si>
  <si>
    <t>×</t>
    <phoneticPr fontId="4" type="noConversion"/>
  </si>
  <si>
    <t xml:space="preserve"> - SNPE바른자세척추운동</t>
    <phoneticPr fontId="3" type="noConversion"/>
  </si>
  <si>
    <t xml:space="preserve"> - 놀이체육</t>
    <phoneticPr fontId="3" type="noConversion"/>
  </si>
  <si>
    <t xml:space="preserve"> - 사진반</t>
    <phoneticPr fontId="3" type="noConversion"/>
  </si>
  <si>
    <t xml:space="preserve"> - 방학특강</t>
    <phoneticPr fontId="3" type="noConversion"/>
  </si>
  <si>
    <t>ㅇ청소년 농구대회</t>
  </si>
  <si>
    <t>ㅇ특별교육</t>
  </si>
  <si>
    <t>ㅇ캠핑안전스쿨</t>
  </si>
  <si>
    <t>ㅇ경기꿈의학교</t>
    <phoneticPr fontId="4" type="noConversion"/>
  </si>
  <si>
    <t xml:space="preserve"> - 경기꿈의학교</t>
    <phoneticPr fontId="3" type="noConversion"/>
  </si>
  <si>
    <t>ㅇ피어나(학교폭력피해학생프로그램)</t>
    <phoneticPr fontId="4" type="noConversion"/>
  </si>
  <si>
    <t xml:space="preserve"> - 피어나</t>
    <phoneticPr fontId="3" type="noConversion"/>
  </si>
  <si>
    <t>ㅇ소확행(경기도청소년공모사업)</t>
  </si>
  <si>
    <t xml:space="preserve"> - 소확행</t>
  </si>
  <si>
    <t>ㅇ사랑의교실</t>
    <phoneticPr fontId="4" type="noConversion"/>
  </si>
  <si>
    <t xml:space="preserve"> - 사랑의교실</t>
    <phoneticPr fontId="3" type="noConversion"/>
  </si>
  <si>
    <t>ㅇ공공기관공모사업</t>
    <phoneticPr fontId="4" type="noConversion"/>
  </si>
  <si>
    <t xml:space="preserve"> - 공공기관공모사업</t>
    <phoneticPr fontId="3" type="noConversion"/>
  </si>
  <si>
    <t xml:space="preserve"> - 부장(5급)-1명</t>
    <phoneticPr fontId="3" type="noConversion"/>
  </si>
  <si>
    <t xml:space="preserve"> - 사원(7급)-7명</t>
    <phoneticPr fontId="3" type="noConversion"/>
  </si>
  <si>
    <t xml:space="preserve"> - 관장(3급)_1명</t>
  </si>
  <si>
    <t xml:space="preserve"> - 팀장(6급)-1명</t>
  </si>
  <si>
    <t xml:space="preserve"> - 청소년지도사</t>
    <phoneticPr fontId="3" type="noConversion"/>
  </si>
  <si>
    <t xml:space="preserve"> - 배우자, 부양가족</t>
    <phoneticPr fontId="3" type="noConversion"/>
  </si>
  <si>
    <t>ㅇ해고예고수당</t>
    <phoneticPr fontId="3" type="noConversion"/>
  </si>
  <si>
    <t xml:space="preserve"> - 해고예고수당</t>
    <phoneticPr fontId="3" type="noConversion"/>
  </si>
  <si>
    <t>ㅇ경기도청소년공모사업(소확행)</t>
    <phoneticPr fontId="3" type="noConversion"/>
  </si>
  <si>
    <t xml:space="preserve"> - 소확행</t>
    <phoneticPr fontId="3" type="noConversion"/>
  </si>
  <si>
    <t>623-2 교육청보조금</t>
    <phoneticPr fontId="3" type="noConversion"/>
  </si>
  <si>
    <t>ㅇ경기꿈의학교</t>
    <phoneticPr fontId="3" type="noConversion"/>
  </si>
  <si>
    <t>ㅇ학교폭력피해학생프로그램(피어나)</t>
    <phoneticPr fontId="3" type="noConversion"/>
  </si>
  <si>
    <t xml:space="preserve"> - 피어나</t>
    <phoneticPr fontId="3" type="noConversion"/>
  </si>
  <si>
    <t>ㅇ사랑의교실</t>
    <phoneticPr fontId="3" type="noConversion"/>
  </si>
  <si>
    <t xml:space="preserve"> - 사랑의교실 </t>
    <phoneticPr fontId="3" type="noConversion"/>
  </si>
  <si>
    <t>ㅇ공공기관공모사업</t>
    <phoneticPr fontId="3" type="noConversion"/>
  </si>
  <si>
    <t xml:space="preserve"> - 공공기관공모사업</t>
    <phoneticPr fontId="3" type="noConversion"/>
  </si>
  <si>
    <t xml:space="preserve"> - 시설인테리어비</t>
    <phoneticPr fontId="3" type="noConversion"/>
  </si>
  <si>
    <t xml:space="preserve"> - 소송수행비</t>
    <phoneticPr fontId="3" type="noConversion"/>
  </si>
  <si>
    <t>=</t>
    <phoneticPr fontId="4" type="noConversion"/>
  </si>
  <si>
    <t>=</t>
    <phoneticPr fontId="4" type="noConversion"/>
  </si>
  <si>
    <t>=</t>
    <phoneticPr fontId="4" type="noConversion"/>
  </si>
  <si>
    <t>=</t>
    <phoneticPr fontId="4" type="noConversion"/>
  </si>
  <si>
    <t xml:space="preserve"> - 더심쿵 보험료</t>
    <phoneticPr fontId="3" type="noConversion"/>
  </si>
  <si>
    <t xml:space="preserve"> - 국제교류사업 홍보비</t>
    <phoneticPr fontId="3" type="noConversion"/>
  </si>
  <si>
    <t>o 청소년 농구대회</t>
  </si>
  <si>
    <t xml:space="preserve"> - 청소년 농구대회 인건비</t>
  </si>
  <si>
    <t xml:space="preserve"> - 청소년 농구대회 홍보비</t>
  </si>
  <si>
    <t xml:space="preserve"> - 청소년 농구대회 식비(간식비 등)</t>
  </si>
  <si>
    <t xml:space="preserve"> - 청소년 농구대회 운영비(물품구입 등)</t>
  </si>
  <si>
    <t xml:space="preserve"> - 관장_1명</t>
    <phoneticPr fontId="3" type="noConversion"/>
  </si>
  <si>
    <t xml:space="preserve"> - 관장(3급)_1명</t>
    <phoneticPr fontId="3" type="noConversion"/>
  </si>
  <si>
    <t xml:space="preserve"> - 팀장(6급)-1명</t>
    <phoneticPr fontId="3" type="noConversion"/>
  </si>
  <si>
    <t xml:space="preserve"> - 배치지도사, 방과후 급여지원 (6급)-2명</t>
    <phoneticPr fontId="3" type="noConversion"/>
  </si>
  <si>
    <t xml:space="preserve"> - 사원(7급)-8명</t>
  </si>
  <si>
    <t xml:space="preserve"> - 초과근무수당</t>
    <phoneticPr fontId="3" type="noConversion"/>
  </si>
  <si>
    <t xml:space="preserve"> - 연가보상비</t>
    <phoneticPr fontId="3" type="noConversion"/>
  </si>
  <si>
    <t xml:space="preserve"> - 초과근무수당</t>
    <phoneticPr fontId="3" type="noConversion"/>
  </si>
  <si>
    <t xml:space="preserve"> - 연가보상비</t>
    <phoneticPr fontId="3" type="noConversion"/>
  </si>
  <si>
    <t>=</t>
    <phoneticPr fontId="4" type="noConversion"/>
  </si>
  <si>
    <t>ㅇ계약직사원</t>
    <phoneticPr fontId="3" type="noConversion"/>
  </si>
  <si>
    <t xml:space="preserve"> </t>
    <phoneticPr fontId="4" type="noConversion"/>
  </si>
  <si>
    <t xml:space="preserve"> - 계약직사원 1명</t>
    <phoneticPr fontId="3" type="noConversion"/>
  </si>
  <si>
    <t>=</t>
    <phoneticPr fontId="4" type="noConversion"/>
  </si>
  <si>
    <t xml:space="preserve"> - 초과근무수당</t>
    <phoneticPr fontId="3" type="noConversion"/>
  </si>
  <si>
    <t xml:space="preserve"> - 연가보상비</t>
    <phoneticPr fontId="3" type="noConversion"/>
  </si>
  <si>
    <t>=</t>
    <phoneticPr fontId="4" type="noConversion"/>
  </si>
  <si>
    <t>ㅇ소송 화해 합의금</t>
  </si>
  <si>
    <t xml:space="preserve"> - 소송 화해 합의금</t>
  </si>
  <si>
    <t>102 제수당</t>
  </si>
  <si>
    <t>ㅇ제수당</t>
  </si>
  <si>
    <t xml:space="preserve"> - 자녀학자금지원</t>
  </si>
  <si>
    <t xml:space="preserve"> - 방과후 정액급식비 </t>
    <phoneticPr fontId="3" type="noConversion"/>
  </si>
  <si>
    <t xml:space="preserve"> - 방과후 명절휴가비</t>
    <phoneticPr fontId="3" type="noConversion"/>
  </si>
  <si>
    <t xml:space="preserve"> - 방과후 업무지원자부담</t>
    <phoneticPr fontId="3" type="noConversion"/>
  </si>
  <si>
    <t xml:space="preserve"> - 방과후 퇴직급여충당금</t>
    <phoneticPr fontId="3" type="noConversion"/>
  </si>
  <si>
    <t xml:space="preserve"> - 방과후 4대보험 지원금</t>
    <phoneticPr fontId="3" type="noConversion"/>
  </si>
  <si>
    <t xml:space="preserve"> - 방과후 여비</t>
    <phoneticPr fontId="3" type="noConversion"/>
  </si>
  <si>
    <t xml:space="preserve"> - 방과후 교육비</t>
    <phoneticPr fontId="3" type="noConversion"/>
  </si>
  <si>
    <t xml:space="preserve"> - 사업평가및계획수립 워크숍</t>
    <phoneticPr fontId="3" type="noConversion"/>
  </si>
  <si>
    <t xml:space="preserve"> - 공연장 무선마이크 및 수신기</t>
    <phoneticPr fontId="3" type="noConversion"/>
  </si>
  <si>
    <t xml:space="preserve"> - 공연장 빔프로젝트</t>
    <phoneticPr fontId="3" type="noConversion"/>
  </si>
  <si>
    <t xml:space="preserve"> - 풍물교실 에어컨</t>
    <phoneticPr fontId="3" type="noConversion"/>
  </si>
  <si>
    <t xml:space="preserve"> - 노트북 구매</t>
    <phoneticPr fontId="3" type="noConversion"/>
  </si>
  <si>
    <t xml:space="preserve"> - 청소년연합워크숍 임차비</t>
    <phoneticPr fontId="3" type="noConversion"/>
  </si>
  <si>
    <t xml:space="preserve"> - 고3 수험생프로그램 임차비 </t>
    <phoneticPr fontId="3" type="noConversion"/>
  </si>
  <si>
    <t xml:space="preserve"> - 청소년자원봉사 운영비(물품구입 등)</t>
    <phoneticPr fontId="3" type="noConversion"/>
  </si>
  <si>
    <t xml:space="preserve"> </t>
    <phoneticPr fontId="3" type="noConversion"/>
  </si>
  <si>
    <t xml:space="preserve"> - 특별교육 인건비</t>
    <phoneticPr fontId="3" type="noConversion"/>
  </si>
  <si>
    <t xml:space="preserve"> - 특별교육 버스대여</t>
    <phoneticPr fontId="3" type="noConversion"/>
  </si>
  <si>
    <t xml:space="preserve"> - 특별교육 배상책임보험</t>
    <phoneticPr fontId="3" type="noConversion"/>
  </si>
  <si>
    <t xml:space="preserve"> - 특별교육 간식비 등</t>
    <phoneticPr fontId="3" type="noConversion"/>
  </si>
  <si>
    <t xml:space="preserve"> - 특별교육 문구구입 등</t>
    <phoneticPr fontId="3" type="noConversion"/>
  </si>
  <si>
    <t xml:space="preserve"> - 특별교육 입장료</t>
    <phoneticPr fontId="3" type="noConversion"/>
  </si>
  <si>
    <t xml:space="preserve"> - 특별교육 기념품</t>
    <phoneticPr fontId="3" type="noConversion"/>
  </si>
  <si>
    <t>o 캠핑안전스쿨</t>
  </si>
  <si>
    <t xml:space="preserve"> - 캠핑안전스쿨 운영비</t>
  </si>
  <si>
    <t xml:space="preserve"> - 캠핑안전스쿨 재료비</t>
  </si>
  <si>
    <t xml:space="preserve"> - 캠핑안전스쿨 회의비</t>
  </si>
  <si>
    <t xml:space="preserve"> - 캠핑안전스쿨 강사비</t>
  </si>
  <si>
    <t xml:space="preserve"> - 방과후 운영비 지원</t>
  </si>
  <si>
    <t xml:space="preserve"> - 방과후 프로그램지원</t>
  </si>
  <si>
    <t xml:space="preserve">   · SNPE바른자세척추운동</t>
  </si>
  <si>
    <t xml:space="preserve">   · 방송댄스</t>
  </si>
  <si>
    <t xml:space="preserve">   · 필라테스</t>
  </si>
  <si>
    <t xml:space="preserve">   · 놀이체육</t>
  </si>
  <si>
    <t xml:space="preserve">   · 사진반</t>
  </si>
  <si>
    <t xml:space="preserve">   · 방학특강</t>
  </si>
  <si>
    <t xml:space="preserve"> - 청소년 제안사업 홍보비</t>
    <phoneticPr fontId="3" type="noConversion"/>
  </si>
  <si>
    <t>=</t>
    <phoneticPr fontId="4" type="noConversion"/>
  </si>
  <si>
    <t xml:space="preserve"> - 청소년 제안사업 섭외비</t>
    <phoneticPr fontId="3" type="noConversion"/>
  </si>
  <si>
    <t>=</t>
    <phoneticPr fontId="4" type="noConversion"/>
  </si>
  <si>
    <t xml:space="preserve"> - 청소년 제안사업 강사비</t>
    <phoneticPr fontId="3" type="noConversion"/>
  </si>
  <si>
    <t xml:space="preserve"> - 청소년 제안사업 임차비</t>
    <phoneticPr fontId="3" type="noConversion"/>
  </si>
  <si>
    <t xml:space="preserve"> - 청소년 제안사업 운영비(물품구입 등)</t>
    <phoneticPr fontId="3" type="noConversion"/>
  </si>
  <si>
    <t xml:space="preserve"> - 청소년 제안사업 평가회의비</t>
    <phoneticPr fontId="3" type="noConversion"/>
  </si>
  <si>
    <t xml:space="preserve"> - 청소년 제안사업 식비(간식비 등)</t>
    <phoneticPr fontId="3" type="noConversion"/>
  </si>
  <si>
    <t xml:space="preserve"> - 청소년 제안사업 상품비</t>
    <phoneticPr fontId="3" type="noConversion"/>
  </si>
  <si>
    <t xml:space="preserve"> - 청소년 제안사업 진행비</t>
    <phoneticPr fontId="3" type="noConversion"/>
  </si>
  <si>
    <t>o 청소년 제안사업</t>
  </si>
  <si>
    <t xml:space="preserve"> - 경기꿈의학교 찾꿈 보험비</t>
    <phoneticPr fontId="3" type="noConversion"/>
  </si>
  <si>
    <t>=</t>
    <phoneticPr fontId="4" type="noConversion"/>
  </si>
  <si>
    <t xml:space="preserve"> - 경기꿈의학교 찾꿈 운영비(물품구입 등)</t>
    <phoneticPr fontId="3" type="noConversion"/>
  </si>
  <si>
    <t xml:space="preserve"> - 경기꿈의학교 찾꿈 식비(간식비 등)</t>
    <phoneticPr fontId="3" type="noConversion"/>
  </si>
  <si>
    <t xml:space="preserve"> - 경기꿈의학교 만꿈 운영비(물품구입 등)</t>
    <phoneticPr fontId="3" type="noConversion"/>
  </si>
  <si>
    <t xml:space="preserve"> - 경기꿈의학교 만꿈 식비(간식비 등)</t>
    <phoneticPr fontId="3" type="noConversion"/>
  </si>
  <si>
    <t xml:space="preserve"> - 평화를잇는발걸음 보험비</t>
    <phoneticPr fontId="3" type="noConversion"/>
  </si>
  <si>
    <t xml:space="preserve"> - 평화를잇는발걸음 식비(간식비 등)</t>
    <phoneticPr fontId="3" type="noConversion"/>
  </si>
  <si>
    <t xml:space="preserve"> - 평화를잇는발걸음 진행비(입장료)</t>
    <phoneticPr fontId="3" type="noConversion"/>
  </si>
  <si>
    <t xml:space="preserve"> - 평화를잇는발걸음 우편발송</t>
    <phoneticPr fontId="3" type="noConversion"/>
  </si>
  <si>
    <t xml:space="preserve"> - 평화를잇는발걸음 홍보비</t>
    <phoneticPr fontId="3" type="noConversion"/>
  </si>
  <si>
    <t xml:space="preserve"> - 평화를잇는발걸음 운영비(물품구입 등)</t>
    <phoneticPr fontId="3" type="noConversion"/>
  </si>
  <si>
    <t xml:space="preserve"> </t>
    <phoneticPr fontId="3" type="noConversion"/>
  </si>
  <si>
    <t>o 소확행</t>
  </si>
  <si>
    <t xml:space="preserve"> </t>
  </si>
  <si>
    <t xml:space="preserve"> - 소확행 보험비</t>
  </si>
  <si>
    <t xml:space="preserve"> - 소확행 상품비</t>
  </si>
  <si>
    <t xml:space="preserve"> - 소확행 식비(간식비 등)</t>
  </si>
  <si>
    <t>o 사랑의 교실</t>
  </si>
  <si>
    <t xml:space="preserve"> - 사랑의교실 임차비</t>
  </si>
  <si>
    <t xml:space="preserve"> - 시설유지보수비</t>
    <phoneticPr fontId="3" type="noConversion"/>
  </si>
  <si>
    <t>ㅇ수선유지비(이월금)</t>
  </si>
  <si>
    <t xml:space="preserve"> - 온수보일러 수리</t>
  </si>
  <si>
    <t xml:space="preserve"> - 수선유지보수</t>
  </si>
  <si>
    <t xml:space="preserve"> - 국제교류사업 지원금</t>
  </si>
  <si>
    <t>o프로그램 운영비(이월금)</t>
  </si>
  <si>
    <t xml:space="preserve"> - 팩스,복사기 임대료</t>
  </si>
  <si>
    <t xml:space="preserve"> - 재단지원금</t>
    <phoneticPr fontId="3" type="noConversion"/>
  </si>
  <si>
    <t xml:space="preserve"> - 포스임차료</t>
    <phoneticPr fontId="3" type="noConversion"/>
  </si>
  <si>
    <t xml:space="preserve"> - 홈페이지관리비</t>
    <phoneticPr fontId="3" type="noConversion"/>
  </si>
  <si>
    <t xml:space="preserve"> - 신원보증보험</t>
    <phoneticPr fontId="3" type="noConversion"/>
  </si>
  <si>
    <t xml:space="preserve"> - 청소용역비</t>
    <phoneticPr fontId="3" type="noConversion"/>
  </si>
  <si>
    <t xml:space="preserve"> - 무인경비용역수수료</t>
    <phoneticPr fontId="3" type="noConversion"/>
  </si>
  <si>
    <t xml:space="preserve"> - 메일계정료</t>
    <phoneticPr fontId="3" type="noConversion"/>
  </si>
  <si>
    <t>204 지급수수료</t>
  </si>
  <si>
    <t xml:space="preserve"> - 퇴직연금수수료</t>
  </si>
  <si>
    <t xml:space="preserve"> - 이체수수료</t>
  </si>
  <si>
    <t>누구 연차수당?</t>
    <phoneticPr fontId="3" type="noConversion"/>
  </si>
  <si>
    <t xml:space="preserve"> - 에어컨 청소비(부가세포함)</t>
    <phoneticPr fontId="3" type="noConversion"/>
  </si>
  <si>
    <t xml:space="preserve"> - 수도설비수리유지비</t>
    <phoneticPr fontId="3" type="noConversion"/>
  </si>
  <si>
    <t xml:space="preserve"> - 홍보비(리플렛 제작)</t>
  </si>
  <si>
    <t>ㅇ 카페이용 우수회원 지원</t>
    <phoneticPr fontId="4" type="noConversion"/>
  </si>
  <si>
    <t xml:space="preserve"> - 재료비(카페 우수활동 청소년 음료제공)</t>
    <phoneticPr fontId="3" type="noConversion"/>
  </si>
  <si>
    <t xml:space="preserve"> - 보드게임 구입</t>
    <phoneticPr fontId="3" type="noConversion"/>
  </si>
  <si>
    <t xml:space="preserve"> - 보드게임 활동 보조 강사</t>
    <phoneticPr fontId="3" type="noConversion"/>
  </si>
  <si>
    <t>세입세출 맞춤</t>
    <phoneticPr fontId="3" type="noConversion"/>
  </si>
  <si>
    <t xml:space="preserve"> - 연가보상비</t>
    <phoneticPr fontId="3" type="noConversion"/>
  </si>
  <si>
    <t>623-2 교육청보조금</t>
    <phoneticPr fontId="3" type="noConversion"/>
  </si>
  <si>
    <t xml:space="preserve"> - 나노드림플러스 거점센터운영</t>
  </si>
  <si>
    <t xml:space="preserve"> - 창업체험교육 거점센터 운영</t>
  </si>
  <si>
    <t xml:space="preserve"> - 입시박람회</t>
  </si>
  <si>
    <t xml:space="preserve"> - 기간제근로자보수</t>
    <phoneticPr fontId="3" type="noConversion"/>
  </si>
  <si>
    <t>=</t>
    <phoneticPr fontId="3" type="noConversion"/>
  </si>
  <si>
    <t xml:space="preserve"> - 기간제근로자보수(재단지원금)</t>
    <phoneticPr fontId="3" type="noConversion"/>
  </si>
  <si>
    <t xml:space="preserve"> - 시간외수당(재단지원금)</t>
    <phoneticPr fontId="3" type="noConversion"/>
  </si>
  <si>
    <t>=</t>
    <phoneticPr fontId="3" type="noConversion"/>
  </si>
  <si>
    <t xml:space="preserve"> - 연가보상비(재단지원금)</t>
    <phoneticPr fontId="3" type="noConversion"/>
  </si>
  <si>
    <t>ㅇ입시박람회</t>
  </si>
  <si>
    <t xml:space="preserve"> - 컨설팅비용</t>
  </si>
  <si>
    <t xml:space="preserve"> - 입시전문가특강 </t>
  </si>
  <si>
    <t xml:space="preserve"> - 장소사용료(킨텍스)</t>
  </si>
  <si>
    <t xml:space="preserve"> - 행사장 부스 및 기자재대여</t>
  </si>
  <si>
    <t xml:space="preserve"> - 홍보비(행사장 홍보물</t>
  </si>
  <si>
    <t xml:space="preserve"> - 운영비(보험료, 물품구입)</t>
  </si>
  <si>
    <t xml:space="preserve"> - 진로센터 사무실 이전비용</t>
  </si>
  <si>
    <t xml:space="preserve"> - 사무관리비(홍보물)</t>
    <phoneticPr fontId="3" type="noConversion"/>
  </si>
  <si>
    <t xml:space="preserve"> - 공공운영비(체험처관리)</t>
    <phoneticPr fontId="3" type="noConversion"/>
  </si>
  <si>
    <t xml:space="preserve"> - 센터운영비</t>
    <phoneticPr fontId="3" type="noConversion"/>
  </si>
  <si>
    <t xml:space="preserve"> - 사업비(대외협력행사)</t>
    <phoneticPr fontId="3" type="noConversion"/>
  </si>
  <si>
    <t xml:space="preserve"> - 입시박람회(회의,주차,식비,홍보물)</t>
    <phoneticPr fontId="3" type="noConversion"/>
  </si>
  <si>
    <t>ㅇ나노드림플러스 운영</t>
  </si>
  <si>
    <t>ㅇ창업체험센터운영</t>
  </si>
  <si>
    <t xml:space="preserve"> - 창업체험(특강형)</t>
  </si>
  <si>
    <t xml:space="preserve"> - 창업교육(동아리형)</t>
  </si>
  <si>
    <t xml:space="preserve"> - 창업캠프(현장체험형)</t>
  </si>
  <si>
    <t xml:space="preserve"> - 운영비(홍보, 회의, 업무추진비)</t>
  </si>
  <si>
    <t xml:space="preserve"> - 진로지원금</t>
    <phoneticPr fontId="3" type="noConversion"/>
  </si>
  <si>
    <t xml:space="preserve"> - 탄현지원금</t>
    <phoneticPr fontId="3" type="noConversion"/>
  </si>
  <si>
    <t xml:space="preserve"> - 주교지원금</t>
    <phoneticPr fontId="3" type="noConversion"/>
  </si>
  <si>
    <t xml:space="preserve"> - 화정지원금</t>
    <phoneticPr fontId="3" type="noConversion"/>
  </si>
  <si>
    <t xml:space="preserve"> - 백마지원금</t>
    <phoneticPr fontId="3" type="noConversion"/>
  </si>
  <si>
    <t>ㅇ생활임금보전수당</t>
  </si>
  <si>
    <t xml:space="preserve"> - 2호봉</t>
  </si>
  <si>
    <t xml:space="preserve"> - 3호봉</t>
  </si>
  <si>
    <t xml:space="preserve"> - 전산소모품</t>
  </si>
  <si>
    <t xml:space="preserve"> - 시설유지관리비(방충망설치)</t>
  </si>
  <si>
    <t xml:space="preserve"> - 실적관리시스템</t>
    <phoneticPr fontId="3" type="noConversion"/>
  </si>
  <si>
    <t xml:space="preserve">   · 프로그램기획</t>
  </si>
  <si>
    <t xml:space="preserve">   · 프로그램 및 디자인</t>
  </si>
  <si>
    <t xml:space="preserve">   · 퍼블리싱</t>
  </si>
  <si>
    <t xml:space="preserve"> - 조사(투표)관리시스템</t>
    <phoneticPr fontId="3" type="noConversion"/>
  </si>
  <si>
    <t xml:space="preserve">   · 프로그램 기획</t>
    <phoneticPr fontId="3" type="noConversion"/>
  </si>
  <si>
    <t xml:space="preserve">   · 프로그램 및 디자인</t>
    <phoneticPr fontId="3" type="noConversion"/>
  </si>
  <si>
    <t xml:space="preserve">   · 퍼블리싱</t>
    <phoneticPr fontId="3" type="noConversion"/>
  </si>
  <si>
    <t xml:space="preserve"> - 데이터구축</t>
    <phoneticPr fontId="3" type="noConversion"/>
  </si>
  <si>
    <t xml:space="preserve">   · 활동인프라 조사</t>
    <phoneticPr fontId="3" type="noConversion"/>
  </si>
  <si>
    <t xml:space="preserve">   · 인프라보고서</t>
    <phoneticPr fontId="3" type="noConversion"/>
  </si>
  <si>
    <t xml:space="preserve">   · 책임연구원</t>
    <phoneticPr fontId="3" type="noConversion"/>
  </si>
  <si>
    <t xml:space="preserve">   · 연구원</t>
    <phoneticPr fontId="3" type="noConversion"/>
  </si>
  <si>
    <t xml:space="preserve">   · 보조연구원</t>
    <phoneticPr fontId="3" type="noConversion"/>
  </si>
  <si>
    <t xml:space="preserve">   · 연구용역 경비</t>
    <phoneticPr fontId="3" type="noConversion"/>
  </si>
  <si>
    <t xml:space="preserve">   · FGI 지원</t>
    <phoneticPr fontId="3" type="noConversion"/>
  </si>
  <si>
    <t xml:space="preserve">   · 보고회</t>
    <phoneticPr fontId="3" type="noConversion"/>
  </si>
  <si>
    <t xml:space="preserve">   · 보고서 발간</t>
    <phoneticPr fontId="3" type="noConversion"/>
  </si>
  <si>
    <t xml:space="preserve">   · 기념품 제작</t>
    <phoneticPr fontId="3" type="noConversion"/>
  </si>
  <si>
    <t xml:space="preserve">   · 진행비</t>
    <phoneticPr fontId="3" type="noConversion"/>
  </si>
  <si>
    <t xml:space="preserve"> - 4대폭력예방교육</t>
    <phoneticPr fontId="3" type="noConversion"/>
  </si>
  <si>
    <t xml:space="preserve"> - 부패방지교육</t>
    <phoneticPr fontId="3" type="noConversion"/>
  </si>
  <si>
    <t xml:space="preserve"> - 기타의무교육</t>
    <phoneticPr fontId="3" type="noConversion"/>
  </si>
  <si>
    <t xml:space="preserve"> - 직원역량강화교육</t>
    <phoneticPr fontId="3" type="noConversion"/>
  </si>
  <si>
    <t xml:space="preserve"> - 국내활동 회의 진행비</t>
  </si>
  <si>
    <t xml:space="preserve"> - 해외 현지 체험활동비</t>
  </si>
  <si>
    <t xml:space="preserve"> - 재단지원금</t>
    <phoneticPr fontId="3" type="noConversion"/>
  </si>
  <si>
    <t>ㅇ청소년동아리활동지원사업</t>
  </si>
  <si>
    <t xml:space="preserve"> - 1388청소년기자단지원사업</t>
  </si>
  <si>
    <t>ㅇ또래상담사업</t>
  </si>
  <si>
    <t xml:space="preserve"> - 또래상담사업(경기도보조금)</t>
  </si>
  <si>
    <t xml:space="preserve"> - 15년 이상</t>
    <phoneticPr fontId="3" type="noConversion"/>
  </si>
  <si>
    <t>×</t>
    <phoneticPr fontId="3" type="noConversion"/>
  </si>
  <si>
    <t>×</t>
    <phoneticPr fontId="3" type="noConversion"/>
  </si>
  <si>
    <t xml:space="preserve"> - 10년 이상</t>
    <phoneticPr fontId="3" type="noConversion"/>
  </si>
  <si>
    <t>×</t>
    <phoneticPr fontId="3" type="noConversion"/>
  </si>
  <si>
    <t xml:space="preserve"> - 5년 이상</t>
    <phoneticPr fontId="3" type="noConversion"/>
  </si>
  <si>
    <t>×</t>
    <phoneticPr fontId="3" type="noConversion"/>
  </si>
  <si>
    <t xml:space="preserve"> - 소장</t>
    <phoneticPr fontId="3" type="noConversion"/>
  </si>
  <si>
    <t xml:space="preserve"> -  팀원</t>
    <phoneticPr fontId="3" type="noConversion"/>
  </si>
  <si>
    <t>=</t>
    <phoneticPr fontId="3" type="noConversion"/>
  </si>
  <si>
    <t xml:space="preserve"> -  행정원</t>
    <phoneticPr fontId="3" type="noConversion"/>
  </si>
  <si>
    <t xml:space="preserve"> - 기본급(팀원 2명)</t>
  </si>
  <si>
    <t xml:space="preserve"> - 기본금(팀원1명)</t>
    <phoneticPr fontId="3" type="noConversion"/>
  </si>
  <si>
    <t>ㅇ학교 밖 지원센터 꿈드림</t>
  </si>
  <si>
    <t xml:space="preserve"> - 활동비(2명)</t>
    <phoneticPr fontId="3" type="noConversion"/>
  </si>
  <si>
    <t xml:space="preserve"> - 기본급(팀원 1명)</t>
    <phoneticPr fontId="3" type="noConversion"/>
  </si>
  <si>
    <t xml:space="preserve"> - 기본급(팀원 3명)</t>
    <phoneticPr fontId="3" type="noConversion"/>
  </si>
  <si>
    <t xml:space="preserve"> - 기본급(팀원 1명)</t>
    <phoneticPr fontId="3" type="noConversion"/>
  </si>
  <si>
    <t xml:space="preserve"> - 전화기 구입비</t>
    <phoneticPr fontId="3" type="noConversion"/>
  </si>
  <si>
    <t xml:space="preserve"> - 기본사무용경비 및 사무용 소모품</t>
  </si>
  <si>
    <t xml:space="preserve"> - 업무용 전산 S/W 구입</t>
  </si>
  <si>
    <t xml:space="preserve"> - 자동차보험</t>
  </si>
  <si>
    <t xml:space="preserve"> - 각종보험료</t>
  </si>
  <si>
    <t>215 관서업무비</t>
  </si>
  <si>
    <t>ㅇ 관서업무비</t>
  </si>
  <si>
    <t xml:space="preserve"> - 부서운영업무추진비</t>
    <phoneticPr fontId="3" type="noConversion"/>
  </si>
  <si>
    <t xml:space="preserve"> - 정원가산업무추진비</t>
    <phoneticPr fontId="3" type="noConversion"/>
  </si>
  <si>
    <t>×</t>
    <phoneticPr fontId="3" type="noConversion"/>
  </si>
  <si>
    <t>216 교육훈련비</t>
  </si>
  <si>
    <t>ㅇ 교육훈련비</t>
  </si>
  <si>
    <t>×</t>
    <phoneticPr fontId="3" type="noConversion"/>
  </si>
  <si>
    <t xml:space="preserve"> - 차량관리비(주유비 및 관리비)</t>
  </si>
  <si>
    <t>211 차량유지비</t>
  </si>
  <si>
    <t>- 1388청소년기자단지원사업</t>
  </si>
  <si>
    <t>ㅇ찾아가는 폭력예방교육</t>
  </si>
  <si>
    <t xml:space="preserve"> - 찾아가는 폭력예방교육 강사비(교실)</t>
  </si>
  <si>
    <t xml:space="preserve"> - 찾아가는 폭력예방교육 강사비(강당)</t>
  </si>
  <si>
    <t xml:space="preserve"> - 찾아가는 폭력예방교육 보조강사비</t>
  </si>
  <si>
    <t xml:space="preserve"> - 찾아가는 폭력예방교육 프로그램준비비</t>
  </si>
  <si>
    <t xml:space="preserve"> - 찾아가는 폭력예방교육 프로그램 평가회비</t>
  </si>
  <si>
    <t xml:space="preserve"> - 소장</t>
    <phoneticPr fontId="4" type="noConversion"/>
  </si>
  <si>
    <t xml:space="preserve"> - 팀장1</t>
    <phoneticPr fontId="4" type="noConversion"/>
  </si>
  <si>
    <t xml:space="preserve"> - 팀장2</t>
    <phoneticPr fontId="4" type="noConversion"/>
  </si>
  <si>
    <t>201 복리후생비</t>
  </si>
  <si>
    <t xml:space="preserve"> - 4대보험료</t>
  </si>
  <si>
    <t>203 공공요금 및 제세</t>
  </si>
  <si>
    <t>ㅇ자동차세</t>
  </si>
  <si>
    <t xml:space="preserve"> - 협회비</t>
  </si>
  <si>
    <t xml:space="preserve"> - 자동차세</t>
  </si>
  <si>
    <t>×</t>
    <phoneticPr fontId="3" type="noConversion"/>
  </si>
  <si>
    <t>- 기본사무용경비 및 사무용소모품</t>
    <phoneticPr fontId="3" type="noConversion"/>
  </si>
  <si>
    <t>- 소모성 소규모 비품 구입</t>
    <phoneticPr fontId="3" type="noConversion"/>
  </si>
  <si>
    <t>- 방역용 약품구입</t>
    <phoneticPr fontId="3" type="noConversion"/>
  </si>
  <si>
    <t>- 쓰레기봉투구입</t>
    <phoneticPr fontId="3" type="noConversion"/>
  </si>
  <si>
    <t>- 업무용전산 `S/W 구입(1년 라이선스)</t>
    <phoneticPr fontId="3" type="noConversion"/>
  </si>
  <si>
    <t>209 지급수수료</t>
  </si>
  <si>
    <t>- 공인인증서 갱신비용</t>
  </si>
  <si>
    <t xml:space="preserve"> - 개인상담 사례회의 평가회비</t>
    <phoneticPr fontId="3" type="noConversion"/>
  </si>
  <si>
    <t xml:space="preserve"> - 채용관련 심사운영비, 심사수당</t>
  </si>
  <si>
    <t>628 기타영업외수익</t>
  </si>
  <si>
    <t xml:space="preserve"> ­ 법인세환급</t>
    <phoneticPr fontId="4" type="noConversion"/>
  </si>
  <si>
    <t xml:space="preserve"> ­ 기타잡수입</t>
    <phoneticPr fontId="4" type="noConversion"/>
  </si>
  <si>
    <t>기타영업외수익</t>
  </si>
  <si>
    <t>기타영업외수익</t>
    <phoneticPr fontId="3" type="noConversion"/>
  </si>
  <si>
    <t>ㅇ경기도 학교 밖 프로그램</t>
  </si>
  <si>
    <t>합계</t>
    <phoneticPr fontId="3" type="noConversion"/>
  </si>
  <si>
    <t>ㅇ운영비</t>
    <phoneticPr fontId="4" type="noConversion"/>
  </si>
  <si>
    <t>기타영업외수익</t>
    <phoneticPr fontId="3" type="noConversion"/>
  </si>
  <si>
    <t>영업외수익</t>
  </si>
  <si>
    <t>지자체출자출연금</t>
  </si>
  <si>
    <t>보조금수익(출연금위탁교부)</t>
  </si>
  <si>
    <t>국도시비보조금</t>
  </si>
  <si>
    <t>교육청사업</t>
  </si>
  <si>
    <t>기타보조금</t>
  </si>
  <si>
    <t>이자수익</t>
  </si>
  <si>
    <t>법인전입금</t>
  </si>
  <si>
    <t>이월금 및 출자출연금</t>
  </si>
  <si>
    <t>영업수익</t>
  </si>
  <si>
    <t>자체사업수익</t>
  </si>
  <si>
    <t>기타영업수익</t>
  </si>
  <si>
    <t>판매수익</t>
  </si>
  <si>
    <t>이월금</t>
  </si>
  <si>
    <t>사업비용</t>
  </si>
  <si>
    <t>인건비</t>
  </si>
  <si>
    <t>경비</t>
  </si>
  <si>
    <t>목적사업비</t>
  </si>
  <si>
    <t>국도시비보조금사업비</t>
  </si>
  <si>
    <t>교육청사업비</t>
  </si>
  <si>
    <t>기타보조금사업비</t>
  </si>
  <si>
    <t>자산취득비</t>
  </si>
  <si>
    <t>성과급</t>
  </si>
  <si>
    <t>자체사업비용</t>
  </si>
  <si>
    <t>자체사업인건비</t>
  </si>
  <si>
    <t>자체사업경비</t>
  </si>
  <si>
    <t>자체사업자산취득비</t>
  </si>
  <si>
    <t>자체사업비</t>
  </si>
  <si>
    <t>이자반환금(과년도)</t>
  </si>
  <si>
    <t>예비비(차기년도이월금)</t>
  </si>
  <si>
    <t>보조금</t>
    <phoneticPr fontId="3" type="noConversion"/>
  </si>
  <si>
    <t>자부담</t>
    <phoneticPr fontId="3" type="noConversion"/>
  </si>
  <si>
    <t>ㅇ인터넷스마트폰과의존예방해소사업</t>
    <phoneticPr fontId="3" type="noConversion"/>
  </si>
  <si>
    <t>교육청보조금</t>
    <phoneticPr fontId="3" type="noConversion"/>
  </si>
  <si>
    <t>ㅇ시간외/당직근무수당</t>
    <phoneticPr fontId="4" type="noConversion"/>
  </si>
  <si>
    <t xml:space="preserve"> - 이월금(자체사업비)</t>
  </si>
  <si>
    <t xml:space="preserve"> - 이월금(법인전입금)</t>
  </si>
  <si>
    <t>ㅇ진로교육 연규용역</t>
    <phoneticPr fontId="3" type="noConversion"/>
  </si>
  <si>
    <t>고양시청소년재단</t>
    <phoneticPr fontId="3" type="noConversion"/>
  </si>
  <si>
    <t>623-3 기타보조금</t>
    <phoneticPr fontId="3" type="noConversion"/>
  </si>
  <si>
    <t>ㅇ위탁시설출자출연금</t>
    <phoneticPr fontId="3" type="noConversion"/>
  </si>
  <si>
    <t>ㅇ직영시설출자출연금</t>
    <phoneticPr fontId="3" type="noConversion"/>
  </si>
  <si>
    <t>625-3 재단지원금</t>
    <phoneticPr fontId="3" type="noConversion"/>
  </si>
  <si>
    <t>628-6 기타영업외수익</t>
    <phoneticPr fontId="3" type="noConversion"/>
  </si>
  <si>
    <t>628-6 기타영업외수익</t>
    <phoneticPr fontId="3" type="noConversion"/>
  </si>
  <si>
    <t>고양시청소년재단</t>
  </si>
  <si>
    <t>731-2 청소년보호와안전</t>
    <phoneticPr fontId="3" type="noConversion"/>
  </si>
  <si>
    <t>732 민간사업비</t>
    <phoneticPr fontId="3" type="noConversion"/>
  </si>
  <si>
    <t>732-2 청소년보호와안전</t>
    <phoneticPr fontId="3" type="noConversion"/>
  </si>
  <si>
    <t>733 재단지원금</t>
    <phoneticPr fontId="3" type="noConversion"/>
  </si>
  <si>
    <t>733-1 재단지원금</t>
    <phoneticPr fontId="3" type="noConversion"/>
  </si>
  <si>
    <t xml:space="preserve">   · 홍보비(현수막, 배너, 포스터 제작 등)</t>
    <phoneticPr fontId="3" type="noConversion"/>
  </si>
  <si>
    <t>401-1 시설비</t>
  </si>
  <si>
    <t>202 여비</t>
  </si>
  <si>
    <t>204 수도광열비</t>
  </si>
  <si>
    <t>206 소모품비</t>
  </si>
  <si>
    <t>208 도서인쇄비</t>
  </si>
  <si>
    <t>209 지급임차료</t>
  </si>
  <si>
    <t>210 수선유지비</t>
  </si>
  <si>
    <t>212 보험료</t>
  </si>
  <si>
    <t>213 지급수수료</t>
  </si>
  <si>
    <t>214 업무추진비</t>
  </si>
  <si>
    <t>217 재료비기타</t>
  </si>
  <si>
    <t>218 행사홍보비</t>
  </si>
  <si>
    <t>220 회의운영비</t>
  </si>
  <si>
    <t>221 연구개발비</t>
  </si>
  <si>
    <t xml:space="preserve"> - 인터넷스마트폰과의존예방해소사업</t>
    <phoneticPr fontId="3" type="noConversion"/>
  </si>
  <si>
    <t>ㅇ또래상담사업</t>
    <phoneticPr fontId="3" type="noConversion"/>
  </si>
  <si>
    <t>- 경기도보조금지원사업</t>
    <phoneticPr fontId="3" type="noConversion"/>
  </si>
  <si>
    <t>ㅇ인터넷스마트폰과의존예방해소사업</t>
    <phoneticPr fontId="3" type="noConversion"/>
  </si>
  <si>
    <t>- 인터넷스마트폰과의존예방해소사업</t>
    <phoneticPr fontId="3" type="noConversion"/>
  </si>
  <si>
    <t xml:space="preserve"> - 냉온풍기구입</t>
    <phoneticPr fontId="3" type="noConversion"/>
  </si>
  <si>
    <t xml:space="preserve"> - 직원 워크숍운영비</t>
    <phoneticPr fontId="3" type="noConversion"/>
  </si>
  <si>
    <t>사무국</t>
    <phoneticPr fontId="3" type="noConversion"/>
  </si>
  <si>
    <t>탄현청소년문화의집</t>
    <phoneticPr fontId="3" type="noConversion"/>
  </si>
  <si>
    <t>성사청소년문화의집</t>
    <phoneticPr fontId="3" type="noConversion"/>
  </si>
  <si>
    <t>예비비(차기년도이월금)</t>
    <phoneticPr fontId="3" type="noConversion"/>
  </si>
  <si>
    <t>화정청소년카페</t>
    <phoneticPr fontId="3" type="noConversion"/>
  </si>
  <si>
    <t>고양시청소년상담복지센터</t>
    <phoneticPr fontId="3" type="noConversion"/>
  </si>
  <si>
    <t>토당청소년수련관</t>
    <phoneticPr fontId="3" type="noConversion"/>
  </si>
  <si>
    <t>일산서구청소년수련관</t>
    <phoneticPr fontId="3" type="noConversion"/>
  </si>
  <si>
    <t>주교동청소년카페</t>
    <phoneticPr fontId="3" type="noConversion"/>
  </si>
  <si>
    <t>탄현청소년문화의집</t>
    <phoneticPr fontId="3" type="noConversion"/>
  </si>
  <si>
    <t>마두청소년수련관</t>
    <phoneticPr fontId="3" type="noConversion"/>
  </si>
  <si>
    <t>이자반환금(과년도)</t>
    <phoneticPr fontId="3" type="noConversion"/>
  </si>
  <si>
    <t>법인전입금</t>
    <phoneticPr fontId="3" type="noConversion"/>
  </si>
  <si>
    <t>재단지원금</t>
    <phoneticPr fontId="3" type="noConversion"/>
  </si>
  <si>
    <t>일산서구청소년수련관</t>
    <phoneticPr fontId="3" type="noConversion"/>
  </si>
  <si>
    <t>성사청소년문화의집</t>
    <phoneticPr fontId="3" type="noConversion"/>
  </si>
  <si>
    <t>마두청소년수련관</t>
    <phoneticPr fontId="3" type="noConversion"/>
  </si>
  <si>
    <t>자체사업비</t>
    <phoneticPr fontId="3" type="noConversion"/>
  </si>
  <si>
    <t>토당청소년수련관</t>
    <phoneticPr fontId="3" type="noConversion"/>
  </si>
  <si>
    <t>주교동청소년카페</t>
    <phoneticPr fontId="3" type="noConversion"/>
  </si>
  <si>
    <t>탄현청소년문화의집</t>
    <phoneticPr fontId="3" type="noConversion"/>
  </si>
  <si>
    <t>사무국</t>
    <phoneticPr fontId="3" type="noConversion"/>
  </si>
  <si>
    <t>자체사업자산취득비</t>
    <phoneticPr fontId="3" type="noConversion"/>
  </si>
  <si>
    <t>화정청소년카페</t>
    <phoneticPr fontId="3" type="noConversion"/>
  </si>
  <si>
    <t>고양시청소년상담복지센터</t>
    <phoneticPr fontId="3" type="noConversion"/>
  </si>
  <si>
    <t>일산서구청소년수련관</t>
    <phoneticPr fontId="3" type="noConversion"/>
  </si>
  <si>
    <t>성사청소년문화의집</t>
    <phoneticPr fontId="3" type="noConversion"/>
  </si>
  <si>
    <t>사무국</t>
    <phoneticPr fontId="3" type="noConversion"/>
  </si>
  <si>
    <t>자체사업경비</t>
    <phoneticPr fontId="3" type="noConversion"/>
  </si>
  <si>
    <t>고양시청소년상담복지센터</t>
    <phoneticPr fontId="3" type="noConversion"/>
  </si>
  <si>
    <t>자체사업인건비</t>
    <phoneticPr fontId="3" type="noConversion"/>
  </si>
  <si>
    <t>자체사업비용</t>
    <phoneticPr fontId="3" type="noConversion"/>
  </si>
  <si>
    <t>성과급</t>
    <phoneticPr fontId="3" type="noConversion"/>
  </si>
  <si>
    <t>주교동청소년카페</t>
    <phoneticPr fontId="3" type="noConversion"/>
  </si>
  <si>
    <t>자산취득비</t>
    <phoneticPr fontId="3" type="noConversion"/>
  </si>
  <si>
    <t>기타보조금사업비</t>
    <phoneticPr fontId="3" type="noConversion"/>
  </si>
  <si>
    <t>고양시청소년진로센터</t>
    <phoneticPr fontId="3" type="noConversion"/>
  </si>
  <si>
    <t>교육청사업비</t>
    <phoneticPr fontId="3" type="noConversion"/>
  </si>
  <si>
    <t>국도시비보조금사업비</t>
    <phoneticPr fontId="3" type="noConversion"/>
  </si>
  <si>
    <t>화정청소년카페</t>
    <phoneticPr fontId="3" type="noConversion"/>
  </si>
  <si>
    <t>목적사업비</t>
    <phoneticPr fontId="3" type="noConversion"/>
  </si>
  <si>
    <t>마두청소년수련관</t>
    <phoneticPr fontId="3" type="noConversion"/>
  </si>
  <si>
    <t>경비</t>
    <phoneticPr fontId="3" type="noConversion"/>
  </si>
  <si>
    <t>기정액</t>
    <phoneticPr fontId="3" type="noConversion"/>
  </si>
  <si>
    <t>추경액</t>
    <phoneticPr fontId="3" type="noConversion"/>
  </si>
  <si>
    <t>인건비</t>
    <phoneticPr fontId="3" type="noConversion"/>
  </si>
  <si>
    <t>사업비용</t>
    <phoneticPr fontId="3" type="noConversion"/>
  </si>
  <si>
    <t>총      계</t>
    <phoneticPr fontId="4" type="noConversion"/>
  </si>
  <si>
    <t>금  액</t>
    <phoneticPr fontId="4" type="noConversion"/>
  </si>
  <si>
    <t>구성비</t>
    <phoneticPr fontId="4" type="noConversion"/>
  </si>
  <si>
    <t>구성비</t>
    <phoneticPr fontId="4" type="noConversion"/>
  </si>
  <si>
    <t>금액</t>
    <phoneticPr fontId="4" type="noConversion"/>
  </si>
  <si>
    <t>증 감(A-B)</t>
    <phoneticPr fontId="4" type="noConversion"/>
  </si>
  <si>
    <t>예산과목</t>
    <phoneticPr fontId="4" type="noConversion"/>
  </si>
  <si>
    <t>세                         출</t>
    <phoneticPr fontId="4" type="noConversion"/>
  </si>
  <si>
    <t>[단위:천원]</t>
    <phoneticPr fontId="4" type="noConversion"/>
  </si>
  <si>
    <t>218 행사홍보비</t>
    <phoneticPr fontId="3" type="noConversion"/>
  </si>
  <si>
    <t>ㅇ행사홍보비</t>
    <phoneticPr fontId="4" type="noConversion"/>
  </si>
  <si>
    <t>722-3 지역사회네트워킹</t>
  </si>
  <si>
    <t>722-3 지역사회네트워킹</t>
    <phoneticPr fontId="3" type="noConversion"/>
  </si>
  <si>
    <t>731-1 청소년참여와활동</t>
  </si>
  <si>
    <t>731-1 청소년참여와활동</t>
    <phoneticPr fontId="3" type="noConversion"/>
  </si>
  <si>
    <t>731-3 지역사회네트워킹</t>
  </si>
  <si>
    <t>731-3 지역사회네트워킹</t>
    <phoneticPr fontId="3" type="noConversion"/>
  </si>
  <si>
    <t>732-1 청소년참여와활동</t>
  </si>
  <si>
    <t>732-3 지역사회네트워킹</t>
  </si>
  <si>
    <t>722-1 청소년참여와활동</t>
  </si>
  <si>
    <t>731-1  청소년참여와활동</t>
  </si>
  <si>
    <t>722-1  청소년참여와활동</t>
  </si>
  <si>
    <t xml:space="preserve"> - 상담지원금</t>
    <phoneticPr fontId="3" type="noConversion"/>
  </si>
  <si>
    <t>2019년 2차 추경 세입·세출예산(안)</t>
  </si>
  <si>
    <t>ㅇ경기도청소년활동공모사업</t>
  </si>
  <si>
    <t>예 산 규 모</t>
    <phoneticPr fontId="3" type="noConversion"/>
  </si>
  <si>
    <t>2019년 2차 추경 세입·세출예산(안)</t>
    <phoneticPr fontId="3" type="noConversion"/>
  </si>
  <si>
    <t>[일반회계] -2019년 2차 추경 세입·세출예산(안)</t>
    <phoneticPr fontId="3" type="noConversion"/>
  </si>
  <si>
    <t>[일반회계] -2019년 2차 추경 세입·세출예산(안)</t>
    <phoneticPr fontId="3" type="noConversion"/>
  </si>
  <si>
    <t>세입·세출예산 총괄표(성질별)</t>
    <phoneticPr fontId="3" type="noConversion"/>
  </si>
  <si>
    <t>고양시청소년
상담복지센터</t>
    <phoneticPr fontId="3" type="noConversion"/>
  </si>
  <si>
    <t>고양시
청소년진로센터</t>
    <phoneticPr fontId="3" type="noConversion"/>
  </si>
  <si>
    <t>일산서구
청소년수련관</t>
    <phoneticPr fontId="3" type="noConversion"/>
  </si>
  <si>
    <t>성사
청소년문화의집</t>
    <phoneticPr fontId="3" type="noConversion"/>
  </si>
  <si>
    <t>탄현
청소년문화의집</t>
    <phoneticPr fontId="3" type="noConversion"/>
  </si>
  <si>
    <t>세출 세부내역서(성질별)</t>
    <phoneticPr fontId="3" type="noConversion"/>
  </si>
  <si>
    <t>세입·세출예산 총괄표(조직별)</t>
    <phoneticPr fontId="3" type="noConversion"/>
  </si>
  <si>
    <t>세입·세출예산 세부 총괄표(조직별)</t>
    <phoneticPr fontId="3" type="noConversion"/>
  </si>
  <si>
    <t>세입 세부내역서(조직별)</t>
    <phoneticPr fontId="3" type="noConversion"/>
  </si>
  <si>
    <t>세입 세부내역서(성질별)</t>
    <phoneticPr fontId="3" type="noConversion"/>
  </si>
  <si>
    <t>세출 세부내역서(조직별)</t>
    <phoneticPr fontId="3" type="noConversion"/>
  </si>
  <si>
    <t>○ 능곡역청소년카페</t>
    <phoneticPr fontId="3" type="noConversion"/>
  </si>
  <si>
    <t>○ 백마역청소년카페</t>
    <phoneticPr fontId="3" type="noConversion"/>
  </si>
  <si>
    <t>○ 화정청소년카페</t>
    <phoneticPr fontId="3" type="noConversion"/>
  </si>
  <si>
    <t>○ 고양시청소년상담복지센터</t>
    <phoneticPr fontId="3" type="noConversion"/>
  </si>
  <si>
    <t>○ 토당청소년수련관</t>
    <phoneticPr fontId="3" type="noConversion"/>
  </si>
  <si>
    <t>○ 일산서구청소년수련관</t>
    <phoneticPr fontId="3" type="noConversion"/>
  </si>
  <si>
    <t>○ 주교동청소년카페</t>
    <phoneticPr fontId="3" type="noConversion"/>
  </si>
  <si>
    <t>○ 탄현청소년문화의집</t>
    <phoneticPr fontId="3" type="noConversion"/>
  </si>
  <si>
    <t>○ 성사청소년문화의집</t>
    <phoneticPr fontId="3" type="noConversion"/>
  </si>
  <si>
    <t>○ 고양시청소년진로센터</t>
    <phoneticPr fontId="3" type="noConversion"/>
  </si>
  <si>
    <t>○ 마두청소년수련관</t>
    <phoneticPr fontId="3" type="noConversion"/>
  </si>
  <si>
    <t>○ 사무국</t>
    <phoneticPr fontId="3" type="noConversion"/>
  </si>
  <si>
    <t>세출예산 사업내역서</t>
    <phoneticPr fontId="3" type="noConversion"/>
  </si>
  <si>
    <t>세입예산 사업내역서</t>
    <phoneticPr fontId="3" type="noConversion"/>
  </si>
  <si>
    <t>○ 세출 세부내역서(조직별)</t>
    <phoneticPr fontId="3" type="noConversion"/>
  </si>
  <si>
    <t>○ 세입 세부내역서(조직별)</t>
    <phoneticPr fontId="3" type="noConversion"/>
  </si>
  <si>
    <t>○ 세입·세출예산 세부 총괄표(조직별)</t>
    <phoneticPr fontId="3" type="noConversion"/>
  </si>
  <si>
    <t>○ 세입·세출예산 총괄표(조직별)</t>
    <phoneticPr fontId="3" type="noConversion"/>
  </si>
  <si>
    <t>○ 세출 세부내역서(성질별)</t>
    <phoneticPr fontId="3" type="noConversion"/>
  </si>
  <si>
    <t>○ 세입 세부내역서(성질별)</t>
    <phoneticPr fontId="3" type="noConversion"/>
  </si>
  <si>
    <t>○ 세입·세출예산 총괄표(성질별)</t>
    <phoneticPr fontId="3" type="noConversion"/>
  </si>
  <si>
    <t>○ 예산규모</t>
    <phoneticPr fontId="3" type="noConversion"/>
  </si>
  <si>
    <t>2019년 2차 추경 세입·세출예산(안)</t>
    <phoneticPr fontId="3" type="noConversion"/>
  </si>
  <si>
    <t>예산총칙</t>
    <phoneticPr fontId="3" type="noConversion"/>
  </si>
  <si>
    <t>목           차</t>
    <phoneticPr fontId="3" type="noConversion"/>
  </si>
  <si>
    <t xml:space="preserve"> - 경기도문화지원사업</t>
    <phoneticPr fontId="3" type="noConversion"/>
  </si>
  <si>
    <t>ㅇ학교밖청소년문화활동사업</t>
    <phoneticPr fontId="3" type="noConversion"/>
  </si>
  <si>
    <t>ㅇ학교밖청소년문화활동사업</t>
    <phoneticPr fontId="3" type="noConversion"/>
  </si>
  <si>
    <t>ㅇ 보드게임 활동</t>
    <phoneticPr fontId="4" type="noConversion"/>
  </si>
  <si>
    <t>ㅇ평화를잇는발걸음</t>
    <phoneticPr fontId="3" type="noConversion"/>
  </si>
  <si>
    <t>o국제교류사업 지원금</t>
    <phoneticPr fontId="3" type="noConversion"/>
  </si>
  <si>
    <t xml:space="preserve"> - 전기요금</t>
    <phoneticPr fontId="3" type="noConversion"/>
  </si>
  <si>
    <t xml:space="preserve"> - 선택적복지제도</t>
    <phoneticPr fontId="3" type="noConversion"/>
  </si>
  <si>
    <t>출연금</t>
  </si>
  <si>
    <t>보조금</t>
  </si>
  <si>
    <t>사업수익금</t>
  </si>
  <si>
    <t>인건비</t>
    <phoneticPr fontId="3" type="noConversion"/>
  </si>
  <si>
    <t>경비</t>
    <phoneticPr fontId="3" type="noConversion"/>
  </si>
  <si>
    <t>사업비</t>
    <phoneticPr fontId="3" type="noConversion"/>
  </si>
  <si>
    <t>인경비</t>
    <phoneticPr fontId="3" type="noConversion"/>
  </si>
  <si>
    <t>경비</t>
    <phoneticPr fontId="3" type="noConversion"/>
  </si>
  <si>
    <t>사업비</t>
  </si>
  <si>
    <t>자산취득</t>
    <phoneticPr fontId="3" type="noConversion"/>
  </si>
  <si>
    <t>성과급</t>
    <phoneticPr fontId="3" type="noConversion"/>
  </si>
  <si>
    <t>사업비</t>
    <phoneticPr fontId="3" type="noConversion"/>
  </si>
  <si>
    <t>인건비</t>
    <phoneticPr fontId="3" type="noConversion"/>
  </si>
  <si>
    <t>경비</t>
    <phoneticPr fontId="3" type="noConversion"/>
  </si>
  <si>
    <t>자산취득</t>
    <phoneticPr fontId="3" type="noConversion"/>
  </si>
  <si>
    <t>인건비</t>
    <phoneticPr fontId="3" type="noConversion"/>
  </si>
  <si>
    <t>경비</t>
    <phoneticPr fontId="3" type="noConversion"/>
  </si>
  <si>
    <t>자산취득</t>
    <phoneticPr fontId="3" type="noConversion"/>
  </si>
  <si>
    <t>경비</t>
    <phoneticPr fontId="3" type="noConversion"/>
  </si>
  <si>
    <t>인건비</t>
    <phoneticPr fontId="3" type="noConversion"/>
  </si>
  <si>
    <t>자체자산취득</t>
    <phoneticPr fontId="3" type="noConversion"/>
  </si>
  <si>
    <t>자체사업비</t>
    <phoneticPr fontId="3" type="noConversion"/>
  </si>
  <si>
    <t>기타영업외</t>
    <phoneticPr fontId="3" type="noConversion"/>
  </si>
  <si>
    <t>자체경비</t>
    <phoneticPr fontId="3" type="noConversion"/>
  </si>
  <si>
    <t>보조금</t>
    <phoneticPr fontId="3" type="noConversion"/>
  </si>
  <si>
    <t>자체인건비</t>
    <phoneticPr fontId="3" type="noConversion"/>
  </si>
  <si>
    <t>자체사업비</t>
    <phoneticPr fontId="3" type="noConversion"/>
  </si>
  <si>
    <t>ㅇ 임원추천위원회</t>
    <phoneticPr fontId="3" type="noConversion"/>
  </si>
  <si>
    <t xml:space="preserve"> - 임원추천위원회 참석수당</t>
    <phoneticPr fontId="3" type="noConversion"/>
  </si>
  <si>
    <t xml:space="preserve"> - 임원추천위원회 운영비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</si>
</sst>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3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#,##0,"/>
    <numFmt numFmtId="177" formatCode="0.0%"/>
    <numFmt numFmtId="178" formatCode="&quot;(&quot;###,###&quot;)&quot;"/>
    <numFmt numFmtId="179" formatCode="###&quot;년&quot;"/>
    <numFmt numFmtId="180" formatCode="###&quot;식&quot;"/>
    <numFmt numFmtId="181" formatCode="###&quot;명&quot;"/>
    <numFmt numFmtId="182" formatCode="###&quot;월&quot;"/>
    <numFmt numFmtId="183" formatCode="###&quot;시간&quot;"/>
    <numFmt numFmtId="184" formatCode="###&quot;일&quot;"/>
    <numFmt numFmtId="185" formatCode="\1&quot;/&quot;##&quot;월&quot;"/>
    <numFmt numFmtId="186" formatCode="0.000%"/>
    <numFmt numFmtId="187" formatCode="###&quot;회&quot;"/>
    <numFmt numFmtId="188" formatCode="###&quot;kwh&quot;"/>
    <numFmt numFmtId="189" formatCode="###&quot;부&quot;"/>
    <numFmt numFmtId="190" formatCode="###&quot;분기&quot;"/>
    <numFmt numFmtId="191" formatCode="###&quot;팀&quot;"/>
    <numFmt numFmtId="192" formatCode="#,##0&quot;식&quot;"/>
    <numFmt numFmtId="193" formatCode="###&quot;개&quot;"/>
    <numFmt numFmtId="194" formatCode="###&quot;반&quot;"/>
    <numFmt numFmtId="195" formatCode="\(#,##0\)"/>
    <numFmt numFmtId="196" formatCode="###&quot;대&quot;"/>
    <numFmt numFmtId="197" formatCode="#,##0&quot;회&quot;"/>
    <numFmt numFmtId="198" formatCode="#,##0_);\(#,##0\)"/>
    <numFmt numFmtId="199" formatCode="#,##0&quot;명&quot;"/>
    <numFmt numFmtId="200" formatCode="#,##0&quot;대&quot;"/>
    <numFmt numFmtId="201" formatCode="#,##0&quot;월&quot;"/>
    <numFmt numFmtId="202" formatCode="0_);[Red]\(0\)"/>
    <numFmt numFmtId="203" formatCode="###&quot;주&quot;"/>
    <numFmt numFmtId="204" formatCode="###&quot;개월&quot;"/>
    <numFmt numFmtId="205" formatCode="#,##0_ "/>
    <numFmt numFmtId="206" formatCode="#,##0;[Red]#,##0"/>
    <numFmt numFmtId="207" formatCode="#,##0&quot;회기&quot;"/>
    <numFmt numFmtId="208" formatCode="#,##0_);[Red]\(#,##0\)"/>
    <numFmt numFmtId="209" formatCode="_-* #,##0_-;\-* #,##0_-;_-* &quot;-&quot;??_-;_-@_-"/>
    <numFmt numFmtId="210" formatCode="###&quot;개교&quot;"/>
    <numFmt numFmtId="211" formatCode="\(###,000\)"/>
    <numFmt numFmtId="212" formatCode="###&quot;p&quot;"/>
    <numFmt numFmtId="213" formatCode="#,###&quot;개&quot;"/>
    <numFmt numFmtId="214" formatCode="&quot;&quot;###,###&quot;&quot;"/>
    <numFmt numFmtId="215" formatCode="#,##0&quot;년&quot;"/>
    <numFmt numFmtId="216" formatCode="General&quot;월&quot;"/>
    <numFmt numFmtId="217" formatCode="General&quot;회&quot;"/>
    <numFmt numFmtId="218" formatCode="General&quot;명&quot;"/>
    <numFmt numFmtId="219" formatCode="General&quot;개월&quot;"/>
    <numFmt numFmtId="220" formatCode="#,##0,;[Red]\△#,##0,"/>
    <numFmt numFmtId="221" formatCode="###&quot;개실&quot;"/>
    <numFmt numFmtId="222" formatCode="#,##0%;[Red]\△#,##0%"/>
    <numFmt numFmtId="223" formatCode="#,##0.0%;[Red]\△#,##0.0%"/>
    <numFmt numFmtId="224" formatCode="#,###,,"/>
    <numFmt numFmtId="225" formatCode="#,##0&quot;팀&quot;"/>
    <numFmt numFmtId="226" formatCode="#,##0&quot;개분과&quot;"/>
    <numFmt numFmtId="227" formatCode="###&quot;매&quot;"/>
    <numFmt numFmtId="228" formatCode="#,##0&quot;시수&quot;"/>
    <numFmt numFmtId="229" formatCode="#,##0&quot;일&quot;"/>
    <numFmt numFmtId="230" formatCode="#,##0.000%;[Red]\△#,##0.000%"/>
    <numFmt numFmtId="231" formatCode="#&quot;개월분&quot;"/>
    <numFmt numFmtId="232" formatCode="###&quot;쪽&quot;"/>
    <numFmt numFmtId="233" formatCode="###&quot;조&quot;"/>
    <numFmt numFmtId="234" formatCode="##&quot;.&quot;"/>
    <numFmt numFmtId="235" formatCode="#,###"/>
  </numFmts>
  <fonts count="1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name val="맑은 고딕"/>
      <family val="3"/>
      <charset val="129"/>
      <scheme val="major"/>
    </font>
    <font>
      <sz val="11"/>
      <color rgb="FF000000"/>
      <name val="돋움"/>
      <family val="3"/>
      <charset val="129"/>
    </font>
    <font>
      <sz val="1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9"/>
      <color indexed="81"/>
      <name val="돋움"/>
      <family val="3"/>
      <charset val="129"/>
    </font>
    <font>
      <sz val="11"/>
      <name val="맑은 고딕"/>
      <family val="3"/>
      <charset val="129"/>
      <scheme val="major"/>
    </font>
    <font>
      <sz val="11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9"/>
      <color indexed="81"/>
      <name val="Tahoma"/>
      <family val="2"/>
    </font>
    <font>
      <b/>
      <sz val="2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hadow/>
      <sz val="42"/>
      <color rgb="FF000000"/>
      <name val="HY헤드라인M"/>
      <family val="1"/>
      <charset val="129"/>
    </font>
    <font>
      <sz val="11"/>
      <color indexed="8"/>
      <name val="돋움"/>
      <family val="3"/>
      <charset val="129"/>
    </font>
    <font>
      <b/>
      <sz val="11"/>
      <color theme="1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  <font>
      <b/>
      <sz val="16"/>
      <color indexed="8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u/>
      <sz val="10.25"/>
      <color theme="10"/>
      <name val="맑은 고딕"/>
      <family val="3"/>
      <charset val="129"/>
    </font>
    <font>
      <u/>
      <sz val="10.25"/>
      <color theme="10"/>
      <name val="맑은 고딕"/>
      <family val="3"/>
      <charset val="129"/>
      <scheme val="major"/>
    </font>
    <font>
      <sz val="10"/>
      <color indexed="8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name val="함초롬돋움"/>
      <family val="1"/>
      <charset val="129"/>
    </font>
    <font>
      <sz val="48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6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13"/>
      <color rgb="FFFF0000"/>
      <name val="휴먼명조"/>
      <charset val="129"/>
    </font>
    <font>
      <shadow/>
      <sz val="72"/>
      <color rgb="FF000000"/>
      <name val="HY헤드라인M"/>
      <family val="1"/>
      <charset val="129"/>
    </font>
    <font>
      <sz val="14"/>
      <name val="맑은 고딕"/>
      <family val="3"/>
      <charset val="129"/>
      <scheme val="major"/>
    </font>
    <font>
      <sz val="14"/>
      <color theme="1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4.5"/>
      <color theme="1"/>
      <name val="맑은 고딕"/>
      <family val="2"/>
      <charset val="129"/>
      <scheme val="minor"/>
    </font>
    <font>
      <sz val="14.5"/>
      <color theme="1"/>
      <name val="맑은 고딕"/>
      <family val="3"/>
      <charset val="129"/>
      <scheme val="minor"/>
    </font>
    <font>
      <sz val="14.5"/>
      <name val="맑은 고딕"/>
      <family val="3"/>
      <charset val="129"/>
      <scheme val="minor"/>
    </font>
    <font>
      <sz val="14.5"/>
      <color theme="1"/>
      <name val="HY헤드라인M"/>
      <family val="1"/>
      <charset val="129"/>
    </font>
    <font>
      <b/>
      <sz val="11"/>
      <color theme="0"/>
      <name val="맑은 고딕"/>
      <family val="3"/>
      <charset val="129"/>
      <scheme val="major"/>
    </font>
    <font>
      <b/>
      <sz val="12"/>
      <color indexed="8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2"/>
      <color indexed="8"/>
      <name val="맑은 고딕"/>
      <family val="3"/>
      <charset val="129"/>
      <scheme val="major"/>
    </font>
    <font>
      <b/>
      <sz val="14"/>
      <color indexed="8"/>
      <name val="맑은 고딕"/>
      <family val="3"/>
      <charset val="129"/>
      <scheme val="major"/>
    </font>
    <font>
      <sz val="14"/>
      <color indexed="8"/>
      <name val="맑은 고딕"/>
      <family val="3"/>
      <charset val="129"/>
      <scheme val="major"/>
    </font>
    <font>
      <b/>
      <sz val="12"/>
      <color indexed="8"/>
      <name val="맑은 고딕"/>
      <family val="3"/>
      <charset val="129"/>
    </font>
    <font>
      <b/>
      <sz val="12"/>
      <color indexed="8"/>
      <name val="돋움"/>
      <family val="3"/>
      <charset val="129"/>
    </font>
    <font>
      <b/>
      <sz val="10"/>
      <color theme="1"/>
      <name val="맑은 고딕"/>
      <family val="3"/>
      <charset val="129"/>
    </font>
    <font>
      <b/>
      <sz val="20"/>
      <color theme="1"/>
      <name val="맑은 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hadow/>
      <sz val="80"/>
      <color rgb="FF000000"/>
      <name val="HY헤드라인M"/>
      <family val="1"/>
      <charset val="129"/>
    </font>
    <font>
      <shadow/>
      <sz val="120"/>
      <color rgb="FF000000"/>
      <name val="HY헤드라인M"/>
      <family val="1"/>
      <charset val="129"/>
    </font>
    <font>
      <b/>
      <sz val="11"/>
      <name val="맑은 고딕"/>
      <family val="3"/>
      <charset val="129"/>
    </font>
    <font>
      <b/>
      <sz val="13"/>
      <name val="맑은 고딕"/>
      <family val="3"/>
      <charset val="129"/>
    </font>
    <font>
      <b/>
      <sz val="13"/>
      <color indexed="8"/>
      <name val="맑은 고딕"/>
      <family val="3"/>
      <charset val="129"/>
    </font>
    <font>
      <b/>
      <sz val="13"/>
      <color theme="0"/>
      <name val="맑은 고딕"/>
      <family val="3"/>
      <charset val="129"/>
      <scheme val="major"/>
    </font>
    <font>
      <b/>
      <sz val="13"/>
      <color indexed="8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sz val="13"/>
      <name val="맑은 고딕"/>
      <family val="3"/>
      <charset val="129"/>
    </font>
    <font>
      <b/>
      <sz val="13"/>
      <color theme="1"/>
      <name val="맑은 고딕"/>
      <family val="3"/>
      <charset val="129"/>
      <scheme val="major"/>
    </font>
    <font>
      <b/>
      <sz val="13"/>
      <color theme="1"/>
      <name val="맑은 고딕"/>
      <family val="3"/>
      <charset val="129"/>
    </font>
    <font>
      <b/>
      <sz val="13"/>
      <color theme="0"/>
      <name val="맑은 고딕"/>
      <family val="3"/>
      <charset val="129"/>
    </font>
    <font>
      <b/>
      <sz val="13"/>
      <color rgb="FFFF0000"/>
      <name val="맑은 고딕"/>
      <family val="3"/>
      <charset val="129"/>
    </font>
    <font>
      <b/>
      <sz val="13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</font>
    <font>
      <b/>
      <sz val="13"/>
      <color indexed="8"/>
      <name val="돋움"/>
      <family val="3"/>
      <charset val="129"/>
    </font>
    <font>
      <sz val="13"/>
      <color theme="1"/>
      <name val="맑은 고딕"/>
      <family val="3"/>
      <charset val="129"/>
    </font>
    <font>
      <b/>
      <sz val="13"/>
      <name val="맑은 고딕"/>
      <family val="3"/>
      <charset val="129"/>
      <scheme val="minor"/>
    </font>
    <font>
      <b/>
      <sz val="13"/>
      <color rgb="FFFF0000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ajor"/>
    </font>
    <font>
      <b/>
      <sz val="15"/>
      <color theme="0"/>
      <name val="맑은 고딕"/>
      <family val="3"/>
      <charset val="129"/>
      <scheme val="major"/>
    </font>
    <font>
      <b/>
      <sz val="15"/>
      <color theme="1"/>
      <name val="맑은 고딕"/>
      <family val="3"/>
      <charset val="129"/>
    </font>
    <font>
      <b/>
      <sz val="15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ajor"/>
    </font>
    <font>
      <sz val="16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26"/>
      <color theme="1"/>
      <name val="HY견고딕"/>
      <family val="1"/>
      <charset val="129"/>
    </font>
    <font>
      <b/>
      <sz val="15"/>
      <name val="맑은 고딕"/>
      <family val="3"/>
      <charset val="129"/>
      <scheme val="major"/>
    </font>
    <font>
      <b/>
      <sz val="15"/>
      <color indexed="8"/>
      <name val="맑은 고딕"/>
      <family val="3"/>
      <charset val="129"/>
      <scheme val="major"/>
    </font>
    <font>
      <b/>
      <sz val="30"/>
      <color indexed="8"/>
      <name val="HY견고딕"/>
      <family val="1"/>
      <charset val="129"/>
    </font>
    <font>
      <b/>
      <sz val="30"/>
      <color theme="1"/>
      <name val="맑은 고딕"/>
      <family val="3"/>
      <charset val="129"/>
      <scheme val="major"/>
    </font>
    <font>
      <sz val="30"/>
      <color indexed="8"/>
      <name val="맑은 고딕"/>
      <family val="3"/>
      <charset val="129"/>
    </font>
    <font>
      <b/>
      <sz val="30"/>
      <color indexed="8"/>
      <name val="맑은 고딕"/>
      <family val="3"/>
      <charset val="129"/>
      <scheme val="major"/>
    </font>
    <font>
      <sz val="30"/>
      <color indexed="8"/>
      <name val="맑은 고딕"/>
      <family val="3"/>
      <charset val="129"/>
      <scheme val="major"/>
    </font>
    <font>
      <b/>
      <sz val="30"/>
      <color theme="1"/>
      <name val="HY견고딕"/>
      <family val="1"/>
      <charset val="129"/>
    </font>
    <font>
      <b/>
      <sz val="25"/>
      <color indexed="8"/>
      <name val="HY견고딕"/>
      <family val="1"/>
      <charset val="129"/>
    </font>
    <font>
      <b/>
      <sz val="50"/>
      <color indexed="8"/>
      <name val="HY견고딕"/>
      <family val="1"/>
      <charset val="129"/>
    </font>
    <font>
      <sz val="50"/>
      <color indexed="8"/>
      <name val="돋움"/>
      <family val="3"/>
      <charset val="129"/>
    </font>
    <font>
      <b/>
      <sz val="55"/>
      <color indexed="8"/>
      <name val="HY견고딕"/>
      <family val="1"/>
      <charset val="129"/>
    </font>
    <font>
      <sz val="55"/>
      <color indexed="8"/>
      <name val="맑은 고딕"/>
      <family val="3"/>
      <charset val="129"/>
      <scheme val="major"/>
    </font>
    <font>
      <b/>
      <sz val="20"/>
      <color indexed="8"/>
      <name val="맑은 고딕"/>
      <family val="3"/>
      <charset val="129"/>
      <scheme val="major"/>
    </font>
    <font>
      <b/>
      <sz val="18"/>
      <color theme="0"/>
      <name val="맑은 고딕"/>
      <family val="3"/>
      <charset val="129"/>
      <scheme val="major"/>
    </font>
    <font>
      <b/>
      <sz val="10"/>
      <color rgb="FF000000"/>
      <name val="함초롬돋움"/>
      <family val="3"/>
      <charset val="129"/>
    </font>
    <font>
      <sz val="10"/>
      <color rgb="FF000000"/>
      <name val="함초롬돋움"/>
      <family val="3"/>
      <charset val="129"/>
    </font>
  </fonts>
  <fills count="2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E7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AEDD2"/>
        <bgColor indexed="64"/>
      </patternFill>
    </fill>
    <fill>
      <patternFill patternType="solid">
        <fgColor rgb="FFFFFF00"/>
        <bgColor indexed="64"/>
      </patternFill>
    </fill>
  </fills>
  <borders count="16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theme="0" tint="-0.24994659260841701"/>
      </bottom>
      <diagonal/>
    </border>
    <border>
      <left/>
      <right style="thin">
        <color indexed="64"/>
      </right>
      <top/>
      <bottom style="thin">
        <color theme="0" tint="-0.24994659260841701"/>
      </bottom>
      <diagonal/>
    </border>
    <border>
      <left style="thin">
        <color indexed="64"/>
      </left>
      <right style="medium">
        <color indexed="64"/>
      </right>
      <top/>
      <bottom style="thin">
        <color theme="0" tint="-0.2499465926084170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315F97"/>
      </right>
      <top style="double">
        <color rgb="FF315F97"/>
      </top>
      <bottom style="dotted">
        <color rgb="FF315F97"/>
      </bottom>
      <diagonal/>
    </border>
    <border>
      <left style="thin">
        <color rgb="FF315F97"/>
      </left>
      <right style="thin">
        <color rgb="FF315F97"/>
      </right>
      <top style="double">
        <color rgb="FF315F97"/>
      </top>
      <bottom style="dotted">
        <color rgb="FF315F97"/>
      </bottom>
      <diagonal/>
    </border>
    <border>
      <left/>
      <right style="thin">
        <color rgb="FF315F97"/>
      </right>
      <top style="dotted">
        <color rgb="FF315F97"/>
      </top>
      <bottom style="dotted">
        <color rgb="FF315F97"/>
      </bottom>
      <diagonal/>
    </border>
    <border>
      <left style="thin">
        <color rgb="FF315F97"/>
      </left>
      <right style="thin">
        <color rgb="FF315F97"/>
      </right>
      <top style="dotted">
        <color rgb="FF315F97"/>
      </top>
      <bottom style="dotted">
        <color rgb="FF315F97"/>
      </bottom>
      <diagonal/>
    </border>
    <border>
      <left/>
      <right style="thin">
        <color rgb="FF315F97"/>
      </right>
      <top style="dotted">
        <color rgb="FF315F97"/>
      </top>
      <bottom style="thin">
        <color rgb="FF315F97"/>
      </bottom>
      <diagonal/>
    </border>
    <border>
      <left style="thin">
        <color rgb="FF315F97"/>
      </left>
      <right style="thin">
        <color rgb="FF315F97"/>
      </right>
      <top style="dotted">
        <color rgb="FF315F97"/>
      </top>
      <bottom style="thin">
        <color rgb="FF315F97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indexed="64"/>
      </right>
      <top/>
      <bottom/>
      <diagonal/>
    </border>
    <border>
      <left/>
      <right/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theme="0"/>
      </top>
      <bottom/>
      <diagonal/>
    </border>
    <border>
      <left style="thin">
        <color indexed="64"/>
      </left>
      <right style="medium">
        <color indexed="64"/>
      </right>
      <top style="thin">
        <color theme="0"/>
      </top>
      <bottom/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theme="0" tint="-0.14996795556505021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 style="thin">
        <color theme="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theme="0"/>
      </bottom>
      <diagonal/>
    </border>
    <border>
      <left/>
      <right/>
      <top style="dotted">
        <color auto="1"/>
      </top>
      <bottom/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thin">
        <color theme="1"/>
      </right>
      <top/>
      <bottom style="thin">
        <color indexed="64"/>
      </bottom>
      <diagonal/>
    </border>
    <border>
      <left style="thick">
        <color rgb="FF000000"/>
      </left>
      <right style="thick">
        <color rgb="FF000000"/>
      </right>
      <top style="double">
        <color rgb="FF000000"/>
      </top>
      <bottom style="thin">
        <color rgb="FF000000"/>
      </bottom>
      <diagonal/>
    </border>
    <border>
      <left/>
      <right style="thick">
        <color rgb="FF000000"/>
      </right>
      <top style="double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/>
      <bottom style="thin">
        <color rgb="FF000000"/>
      </bottom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</borders>
  <cellStyleXfs count="5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>
      <alignment vertical="center"/>
    </xf>
    <xf numFmtId="9" fontId="2" fillId="0" borderId="0">
      <alignment vertical="center"/>
    </xf>
    <xf numFmtId="41" fontId="6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/>
    <xf numFmtId="0" fontId="16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9" fillId="0" borderId="0"/>
    <xf numFmtId="9" fontId="11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0" fontId="27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41" fontId="2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>
      <alignment vertical="center"/>
    </xf>
    <xf numFmtId="0" fontId="2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690">
    <xf numFmtId="0" fontId="0" fillId="0" borderId="0" xfId="0">
      <alignment vertical="center"/>
    </xf>
    <xf numFmtId="41" fontId="12" fillId="0" borderId="0" xfId="7" applyFont="1" applyBorder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176" fontId="8" fillId="0" borderId="0" xfId="0" applyNumberFormat="1" applyFont="1">
      <alignment vertical="center"/>
    </xf>
    <xf numFmtId="0" fontId="10" fillId="0" borderId="0" xfId="8" applyFont="1"/>
    <xf numFmtId="0" fontId="17" fillId="0" borderId="0" xfId="0" applyFont="1" applyAlignment="1">
      <alignment horizontal="center" vertical="center"/>
    </xf>
    <xf numFmtId="0" fontId="17" fillId="0" borderId="0" xfId="0" applyFont="1">
      <alignment vertical="center"/>
    </xf>
    <xf numFmtId="41" fontId="17" fillId="0" borderId="0" xfId="1" applyFont="1">
      <alignment vertical="center"/>
    </xf>
    <xf numFmtId="0" fontId="21" fillId="6" borderId="58" xfId="1" applyNumberFormat="1" applyFont="1" applyFill="1" applyBorder="1" applyAlignment="1">
      <alignment horizontal="distributed" vertical="center" indent="1"/>
    </xf>
    <xf numFmtId="176" fontId="21" fillId="6" borderId="59" xfId="1" applyNumberFormat="1" applyFont="1" applyFill="1" applyBorder="1" applyAlignment="1">
      <alignment horizontal="right" vertical="center"/>
    </xf>
    <xf numFmtId="177" fontId="21" fillId="6" borderId="59" xfId="1" applyNumberFormat="1" applyFont="1" applyFill="1" applyBorder="1" applyAlignment="1">
      <alignment horizontal="center" vertical="center"/>
    </xf>
    <xf numFmtId="41" fontId="17" fillId="0" borderId="0" xfId="1" applyFont="1" applyAlignment="1">
      <alignment horizontal="center" vertical="center"/>
    </xf>
    <xf numFmtId="41" fontId="17" fillId="0" borderId="0" xfId="0" applyNumberFormat="1" applyFont="1">
      <alignment vertical="center"/>
    </xf>
    <xf numFmtId="0" fontId="22" fillId="0" borderId="0" xfId="15" applyFont="1" applyBorder="1" applyAlignment="1">
      <alignment horizontal="center" vertical="center"/>
    </xf>
    <xf numFmtId="0" fontId="22" fillId="0" borderId="0" xfId="15" applyFont="1" applyAlignment="1">
      <alignment horizontal="center" vertical="center"/>
    </xf>
    <xf numFmtId="41" fontId="24" fillId="0" borderId="0" xfId="18" applyFont="1" applyBorder="1" applyAlignment="1">
      <alignment horizontal="right" vertical="center"/>
    </xf>
    <xf numFmtId="41" fontId="25" fillId="0" borderId="0" xfId="7" applyFont="1" applyBorder="1" applyAlignment="1">
      <alignment horizontal="center" vertical="center"/>
    </xf>
    <xf numFmtId="0" fontId="24" fillId="0" borderId="0" xfId="15" applyFont="1" applyFill="1" applyBorder="1" applyAlignment="1">
      <alignment horizontal="center" vertical="center"/>
    </xf>
    <xf numFmtId="0" fontId="26" fillId="0" borderId="0" xfId="15" applyFont="1" applyBorder="1" applyAlignment="1">
      <alignment horizontal="center" vertical="center"/>
    </xf>
    <xf numFmtId="0" fontId="26" fillId="0" borderId="0" xfId="15" applyFont="1" applyAlignment="1">
      <alignment horizontal="center" vertical="center"/>
    </xf>
    <xf numFmtId="177" fontId="7" fillId="0" borderId="0" xfId="17" applyNumberFormat="1" applyFont="1" applyFill="1" applyBorder="1" applyAlignment="1">
      <alignment horizontal="center" vertical="center"/>
    </xf>
    <xf numFmtId="176" fontId="26" fillId="0" borderId="0" xfId="15" applyNumberFormat="1" applyFont="1" applyBorder="1" applyAlignment="1">
      <alignment horizontal="left" vertical="center"/>
    </xf>
    <xf numFmtId="0" fontId="24" fillId="0" borderId="0" xfId="15" applyFont="1" applyBorder="1" applyAlignment="1">
      <alignment horizontal="center" vertical="center"/>
    </xf>
    <xf numFmtId="0" fontId="24" fillId="0" borderId="0" xfId="15" applyFont="1" applyAlignment="1">
      <alignment horizontal="center" vertical="center"/>
    </xf>
    <xf numFmtId="176" fontId="26" fillId="0" borderId="0" xfId="15" applyNumberFormat="1" applyFont="1" applyBorder="1" applyAlignment="1">
      <alignment horizontal="center" vertical="center"/>
    </xf>
    <xf numFmtId="177" fontId="5" fillId="0" borderId="0" xfId="17" applyNumberFormat="1" applyFont="1" applyFill="1" applyBorder="1" applyAlignment="1">
      <alignment horizontal="center" vertical="center"/>
    </xf>
    <xf numFmtId="177" fontId="26" fillId="0" borderId="0" xfId="17" applyNumberFormat="1" applyFont="1" applyFill="1" applyBorder="1" applyAlignment="1">
      <alignment horizontal="center" vertical="center"/>
    </xf>
    <xf numFmtId="177" fontId="24" fillId="0" borderId="0" xfId="16" applyNumberFormat="1" applyFont="1" applyFill="1" applyBorder="1" applyAlignment="1">
      <alignment horizontal="center" vertical="center"/>
    </xf>
    <xf numFmtId="177" fontId="24" fillId="0" borderId="0" xfId="17" applyNumberFormat="1" applyFont="1" applyFill="1" applyBorder="1" applyAlignment="1">
      <alignment horizontal="center" vertical="center"/>
    </xf>
    <xf numFmtId="0" fontId="10" fillId="0" borderId="0" xfId="8" applyFont="1" applyFill="1"/>
    <xf numFmtId="41" fontId="10" fillId="0" borderId="0" xfId="7" applyFont="1" applyFill="1" applyAlignment="1"/>
    <xf numFmtId="41" fontId="10" fillId="0" borderId="0" xfId="7" applyFont="1" applyAlignment="1"/>
    <xf numFmtId="0" fontId="22" fillId="0" borderId="0" xfId="15" applyFont="1" applyAlignment="1">
      <alignment vertical="center"/>
    </xf>
    <xf numFmtId="0" fontId="10" fillId="0" borderId="0" xfId="8" applyFont="1" applyFill="1" applyAlignment="1">
      <alignment horizontal="right"/>
    </xf>
    <xf numFmtId="177" fontId="10" fillId="0" borderId="0" xfId="8" applyNumberFormat="1" applyFont="1" applyFill="1" applyAlignment="1">
      <alignment horizontal="right"/>
    </xf>
    <xf numFmtId="177" fontId="10" fillId="0" borderId="0" xfId="8" applyNumberFormat="1" applyFont="1" applyFill="1"/>
    <xf numFmtId="0" fontId="28" fillId="0" borderId="0" xfId="19" applyFont="1" applyFill="1" applyAlignment="1" applyProtection="1">
      <alignment horizontal="right"/>
    </xf>
    <xf numFmtId="0" fontId="10" fillId="0" borderId="0" xfId="8" applyFont="1" applyAlignment="1">
      <alignment horizontal="right"/>
    </xf>
    <xf numFmtId="177" fontId="10" fillId="0" borderId="0" xfId="8" applyNumberFormat="1" applyFont="1" applyAlignment="1">
      <alignment horizontal="right"/>
    </xf>
    <xf numFmtId="41" fontId="24" fillId="0" borderId="0" xfId="18" applyFont="1" applyBorder="1" applyAlignment="1">
      <alignment horizontal="center" vertical="center"/>
    </xf>
    <xf numFmtId="0" fontId="29" fillId="0" borderId="0" xfId="15" applyFont="1" applyBorder="1" applyAlignment="1">
      <alignment horizontal="center" vertical="center"/>
    </xf>
    <xf numFmtId="41" fontId="19" fillId="0" borderId="0" xfId="7" applyFont="1" applyBorder="1" applyAlignment="1">
      <alignment horizontal="center" vertical="center"/>
    </xf>
    <xf numFmtId="0" fontId="19" fillId="0" borderId="0" xfId="15" applyFont="1" applyBorder="1" applyAlignment="1">
      <alignment horizontal="center" vertical="center"/>
    </xf>
    <xf numFmtId="0" fontId="19" fillId="0" borderId="0" xfId="15" applyFont="1" applyAlignment="1">
      <alignment horizontal="center" vertical="center"/>
    </xf>
    <xf numFmtId="41" fontId="19" fillId="0" borderId="0" xfId="18" applyFont="1" applyAlignment="1">
      <alignment horizontal="right" vertical="center"/>
    </xf>
    <xf numFmtId="41" fontId="19" fillId="0" borderId="0" xfId="18" applyFont="1" applyAlignment="1">
      <alignment horizontal="center" vertical="center"/>
    </xf>
    <xf numFmtId="0" fontId="19" fillId="0" borderId="0" xfId="15" applyFont="1" applyBorder="1" applyAlignment="1">
      <alignment horizontal="right" vertical="center"/>
    </xf>
    <xf numFmtId="41" fontId="30" fillId="0" borderId="0" xfId="7" applyFont="1" applyBorder="1" applyAlignment="1">
      <alignment vertical="center"/>
    </xf>
    <xf numFmtId="41" fontId="29" fillId="0" borderId="0" xfId="7" applyFont="1" applyBorder="1" applyAlignment="1">
      <alignment horizontal="center" vertical="center"/>
    </xf>
    <xf numFmtId="0" fontId="29" fillId="0" borderId="0" xfId="15" applyFont="1" applyAlignment="1">
      <alignment horizontal="center" vertical="center"/>
    </xf>
    <xf numFmtId="0" fontId="12" fillId="0" borderId="0" xfId="15" applyFont="1" applyBorder="1" applyAlignment="1">
      <alignment horizontal="center" vertical="center"/>
    </xf>
    <xf numFmtId="0" fontId="12" fillId="0" borderId="0" xfId="15" applyFont="1" applyAlignment="1">
      <alignment horizontal="center" vertical="center"/>
    </xf>
    <xf numFmtId="41" fontId="31" fillId="0" borderId="0" xfId="7" applyFont="1" applyFill="1" applyAlignment="1"/>
    <xf numFmtId="0" fontId="31" fillId="0" borderId="0" xfId="8" applyFont="1" applyFill="1" applyAlignment="1">
      <alignment horizontal="right"/>
    </xf>
    <xf numFmtId="0" fontId="31" fillId="0" borderId="0" xfId="8" applyFont="1" applyFill="1" applyAlignment="1"/>
    <xf numFmtId="0" fontId="31" fillId="0" borderId="0" xfId="8" applyFont="1" applyFill="1"/>
    <xf numFmtId="0" fontId="27" fillId="0" borderId="0" xfId="19" applyFill="1" applyAlignment="1" applyProtection="1">
      <alignment horizontal="right"/>
    </xf>
    <xf numFmtId="177" fontId="31" fillId="0" borderId="0" xfId="8" applyNumberFormat="1" applyFont="1" applyFill="1" applyAlignment="1">
      <alignment horizontal="right"/>
    </xf>
    <xf numFmtId="176" fontId="31" fillId="0" borderId="0" xfId="8" applyNumberFormat="1" applyFont="1" applyFill="1" applyAlignment="1">
      <alignment horizontal="right"/>
    </xf>
    <xf numFmtId="41" fontId="31" fillId="0" borderId="0" xfId="8" applyNumberFormat="1" applyFont="1" applyFill="1" applyAlignment="1">
      <alignment horizontal="right"/>
    </xf>
    <xf numFmtId="41" fontId="31" fillId="0" borderId="0" xfId="7" applyFont="1" applyFill="1" applyAlignment="1">
      <alignment horizontal="right"/>
    </xf>
    <xf numFmtId="41" fontId="31" fillId="0" borderId="0" xfId="7" applyFont="1" applyAlignment="1"/>
    <xf numFmtId="0" fontId="31" fillId="0" borderId="0" xfId="8" applyFont="1" applyAlignment="1">
      <alignment horizontal="right"/>
    </xf>
    <xf numFmtId="0" fontId="31" fillId="0" borderId="0" xfId="8" applyFont="1" applyAlignment="1"/>
    <xf numFmtId="0" fontId="31" fillId="0" borderId="0" xfId="8" applyFont="1"/>
    <xf numFmtId="177" fontId="31" fillId="0" borderId="0" xfId="8" applyNumberFormat="1" applyFont="1" applyAlignment="1">
      <alignment horizontal="right"/>
    </xf>
    <xf numFmtId="0" fontId="32" fillId="0" borderId="0" xfId="0" applyFont="1">
      <alignment vertical="center"/>
    </xf>
    <xf numFmtId="0" fontId="20" fillId="0" borderId="0" xfId="0" applyFont="1">
      <alignment vertical="center"/>
    </xf>
    <xf numFmtId="0" fontId="0" fillId="0" borderId="0" xfId="0" applyFont="1">
      <alignment vertical="center"/>
    </xf>
    <xf numFmtId="0" fontId="16" fillId="0" borderId="0" xfId="0" applyFont="1">
      <alignment vertical="center"/>
    </xf>
    <xf numFmtId="0" fontId="26" fillId="0" borderId="0" xfId="15" applyFont="1" applyBorder="1" applyAlignment="1">
      <alignment horizontal="left" vertical="center"/>
    </xf>
    <xf numFmtId="0" fontId="34" fillId="0" borderId="0" xfId="15" applyFont="1" applyBorder="1" applyAlignment="1">
      <alignment horizontal="center" vertical="center"/>
    </xf>
    <xf numFmtId="0" fontId="34" fillId="0" borderId="0" xfId="15" applyFont="1" applyAlignment="1">
      <alignment horizontal="center" vertical="center"/>
    </xf>
    <xf numFmtId="41" fontId="34" fillId="0" borderId="0" xfId="18" applyFont="1" applyAlignment="1">
      <alignment horizontal="right" vertical="center"/>
    </xf>
    <xf numFmtId="41" fontId="34" fillId="0" borderId="0" xfId="18" applyFont="1" applyAlignment="1">
      <alignment horizontal="center" vertical="center"/>
    </xf>
    <xf numFmtId="176" fontId="34" fillId="0" borderId="0" xfId="15" applyNumberFormat="1" applyFont="1" applyBorder="1" applyAlignment="1">
      <alignment horizontal="right" vertical="center"/>
    </xf>
    <xf numFmtId="41" fontId="36" fillId="0" borderId="0" xfId="7" applyFont="1" applyBorder="1" applyAlignment="1">
      <alignment vertical="center"/>
    </xf>
    <xf numFmtId="41" fontId="38" fillId="0" borderId="0" xfId="7" applyFont="1" applyBorder="1" applyAlignment="1">
      <alignment horizontal="center" vertical="center"/>
    </xf>
    <xf numFmtId="0" fontId="38" fillId="0" borderId="0" xfId="15" applyFont="1" applyBorder="1" applyAlignment="1">
      <alignment horizontal="center" vertical="center"/>
    </xf>
    <xf numFmtId="0" fontId="38" fillId="0" borderId="0" xfId="15" applyFont="1" applyAlignment="1">
      <alignment horizontal="center" vertical="center"/>
    </xf>
    <xf numFmtId="41" fontId="37" fillId="0" borderId="0" xfId="7" applyFont="1" applyBorder="1" applyAlignment="1">
      <alignment horizontal="center" vertical="center"/>
    </xf>
    <xf numFmtId="0" fontId="37" fillId="0" borderId="0" xfId="15" applyFont="1" applyBorder="1" applyAlignment="1">
      <alignment horizontal="center" vertical="center"/>
    </xf>
    <xf numFmtId="0" fontId="37" fillId="0" borderId="0" xfId="15" applyFont="1" applyAlignment="1">
      <alignment horizontal="center" vertical="center"/>
    </xf>
    <xf numFmtId="41" fontId="39" fillId="0" borderId="0" xfId="7" applyFont="1" applyFill="1" applyAlignment="1"/>
    <xf numFmtId="0" fontId="39" fillId="0" borderId="0" xfId="8" applyFont="1" applyFill="1" applyAlignment="1">
      <alignment horizontal="right"/>
    </xf>
    <xf numFmtId="0" fontId="39" fillId="0" borderId="0" xfId="8" applyFont="1" applyFill="1" applyAlignment="1"/>
    <xf numFmtId="0" fontId="39" fillId="0" borderId="0" xfId="8" applyFont="1" applyFill="1"/>
    <xf numFmtId="176" fontId="39" fillId="0" borderId="0" xfId="8" applyNumberFormat="1" applyFont="1" applyFill="1" applyAlignment="1">
      <alignment horizontal="right"/>
    </xf>
    <xf numFmtId="41" fontId="39" fillId="0" borderId="0" xfId="7" applyFont="1" applyAlignment="1"/>
    <xf numFmtId="0" fontId="39" fillId="0" borderId="0" xfId="8" applyFont="1" applyAlignment="1">
      <alignment horizontal="right"/>
    </xf>
    <xf numFmtId="0" fontId="39" fillId="0" borderId="0" xfId="8" applyFont="1" applyAlignment="1"/>
    <xf numFmtId="0" fontId="39" fillId="0" borderId="0" xfId="8" applyFont="1"/>
    <xf numFmtId="176" fontId="39" fillId="0" borderId="0" xfId="8" applyNumberFormat="1" applyFont="1" applyAlignment="1">
      <alignment horizontal="right"/>
    </xf>
    <xf numFmtId="41" fontId="17" fillId="0" borderId="0" xfId="0" applyNumberFormat="1" applyFont="1" applyAlignment="1">
      <alignment horizontal="center" vertical="center"/>
    </xf>
    <xf numFmtId="3" fontId="26" fillId="0" borderId="0" xfId="15" applyNumberFormat="1" applyFont="1" applyBorder="1" applyAlignment="1">
      <alignment horizontal="center" vertical="center"/>
    </xf>
    <xf numFmtId="176" fontId="26" fillId="0" borderId="0" xfId="1" applyNumberFormat="1" applyFont="1" applyBorder="1" applyAlignment="1">
      <alignment horizontal="center" vertical="center"/>
    </xf>
    <xf numFmtId="176" fontId="38" fillId="0" borderId="0" xfId="15" applyNumberFormat="1" applyFont="1" applyBorder="1" applyAlignment="1">
      <alignment horizontal="center" vertical="center"/>
    </xf>
    <xf numFmtId="41" fontId="0" fillId="0" borderId="0" xfId="0" applyNumberFormat="1" applyFont="1">
      <alignment vertical="center"/>
    </xf>
    <xf numFmtId="176" fontId="26" fillId="0" borderId="0" xfId="1" applyNumberFormat="1" applyFont="1" applyFill="1" applyBorder="1" applyAlignment="1">
      <alignment horizontal="right" vertical="center"/>
    </xf>
    <xf numFmtId="176" fontId="26" fillId="0" borderId="0" xfId="1" applyNumberFormat="1" applyFont="1" applyBorder="1" applyAlignment="1">
      <alignment horizontal="right" vertical="center"/>
    </xf>
    <xf numFmtId="176" fontId="38" fillId="0" borderId="0" xfId="1" applyNumberFormat="1" applyFont="1" applyBorder="1" applyAlignment="1">
      <alignment horizontal="center" vertical="center"/>
    </xf>
    <xf numFmtId="176" fontId="38" fillId="0" borderId="0" xfId="15" applyNumberFormat="1" applyFont="1" applyBorder="1" applyAlignment="1">
      <alignment horizontal="left" vertical="center"/>
    </xf>
    <xf numFmtId="0" fontId="41" fillId="0" borderId="0" xfId="0" applyFont="1">
      <alignment vertical="center"/>
    </xf>
    <xf numFmtId="0" fontId="15" fillId="0" borderId="0" xfId="0" applyFont="1">
      <alignment vertical="center"/>
    </xf>
    <xf numFmtId="177" fontId="10" fillId="0" borderId="0" xfId="2" applyNumberFormat="1" applyFont="1" applyFill="1" applyAlignment="1"/>
    <xf numFmtId="3" fontId="10" fillId="0" borderId="0" xfId="8" applyNumberFormat="1" applyFont="1" applyFill="1"/>
    <xf numFmtId="176" fontId="22" fillId="0" borderId="0" xfId="15" applyNumberFormat="1" applyFont="1" applyBorder="1" applyAlignment="1">
      <alignment horizontal="center" vertical="center"/>
    </xf>
    <xf numFmtId="176" fontId="24" fillId="0" borderId="0" xfId="15" applyNumberFormat="1" applyFont="1" applyBorder="1" applyAlignment="1">
      <alignment horizontal="center" vertical="center"/>
    </xf>
    <xf numFmtId="176" fontId="26" fillId="0" borderId="0" xfId="36" applyNumberFormat="1" applyFont="1" applyBorder="1" applyAlignment="1">
      <alignment horizontal="center" vertical="center"/>
    </xf>
    <xf numFmtId="176" fontId="10" fillId="0" borderId="0" xfId="8" applyNumberFormat="1" applyFont="1" applyFill="1"/>
    <xf numFmtId="176" fontId="10" fillId="0" borderId="0" xfId="8" applyNumberFormat="1" applyFont="1"/>
    <xf numFmtId="176" fontId="10" fillId="0" borderId="0" xfId="8" applyNumberFormat="1" applyFont="1" applyFill="1" applyAlignment="1">
      <alignment horizontal="right"/>
    </xf>
    <xf numFmtId="9" fontId="26" fillId="0" borderId="0" xfId="15" applyNumberFormat="1" applyFont="1" applyBorder="1" applyAlignment="1">
      <alignment horizontal="center" vertical="center"/>
    </xf>
    <xf numFmtId="3" fontId="43" fillId="0" borderId="0" xfId="0" applyNumberFormat="1" applyFont="1" applyAlignment="1">
      <alignment horizontal="right" vertical="center"/>
    </xf>
    <xf numFmtId="220" fontId="31" fillId="0" borderId="0" xfId="8" applyNumberFormat="1" applyFont="1" applyFill="1" applyAlignment="1">
      <alignment horizontal="right"/>
    </xf>
    <xf numFmtId="220" fontId="31" fillId="0" borderId="0" xfId="8" applyNumberFormat="1" applyFont="1" applyAlignment="1">
      <alignment horizontal="right"/>
    </xf>
    <xf numFmtId="220" fontId="30" fillId="0" borderId="0" xfId="18" applyNumberFormat="1" applyFont="1" applyBorder="1" applyAlignment="1">
      <alignment horizontal="right" vertical="center"/>
    </xf>
    <xf numFmtId="220" fontId="31" fillId="0" borderId="0" xfId="8" applyNumberFormat="1" applyFont="1" applyFill="1" applyBorder="1" applyAlignment="1">
      <alignment horizontal="right"/>
    </xf>
    <xf numFmtId="220" fontId="31" fillId="0" borderId="0" xfId="7" applyNumberFormat="1" applyFont="1" applyFill="1" applyAlignment="1">
      <alignment horizontal="right"/>
    </xf>
    <xf numFmtId="220" fontId="31" fillId="0" borderId="0" xfId="8" applyNumberFormat="1" applyFont="1" applyBorder="1" applyAlignment="1">
      <alignment horizontal="right"/>
    </xf>
    <xf numFmtId="223" fontId="30" fillId="0" borderId="0" xfId="18" applyNumberFormat="1" applyFont="1" applyBorder="1" applyAlignment="1">
      <alignment horizontal="center" vertical="center"/>
    </xf>
    <xf numFmtId="223" fontId="31" fillId="0" borderId="0" xfId="8" applyNumberFormat="1" applyFont="1" applyFill="1"/>
    <xf numFmtId="223" fontId="31" fillId="0" borderId="0" xfId="7" applyNumberFormat="1" applyFont="1" applyFill="1" applyAlignment="1"/>
    <xf numFmtId="223" fontId="31" fillId="0" borderId="0" xfId="8" applyNumberFormat="1" applyFont="1"/>
    <xf numFmtId="222" fontId="10" fillId="0" borderId="0" xfId="8" applyNumberFormat="1" applyFont="1" applyFill="1"/>
    <xf numFmtId="222" fontId="10" fillId="0" borderId="0" xfId="8" applyNumberFormat="1" applyFont="1"/>
    <xf numFmtId="223" fontId="10" fillId="0" borderId="0" xfId="8" applyNumberFormat="1" applyFont="1" applyFill="1"/>
    <xf numFmtId="223" fontId="10" fillId="0" borderId="0" xfId="8" applyNumberFormat="1" applyFont="1"/>
    <xf numFmtId="220" fontId="10" fillId="0" borderId="0" xfId="8" applyNumberFormat="1" applyFont="1" applyFill="1"/>
    <xf numFmtId="220" fontId="10" fillId="0" borderId="0" xfId="8" applyNumberFormat="1" applyFont="1"/>
    <xf numFmtId="220" fontId="36" fillId="0" borderId="0" xfId="18" applyNumberFormat="1" applyFont="1" applyBorder="1" applyAlignment="1">
      <alignment horizontal="right" vertical="center"/>
    </xf>
    <xf numFmtId="220" fontId="39" fillId="0" borderId="0" xfId="8" applyNumberFormat="1" applyFont="1" applyFill="1" applyBorder="1" applyAlignment="1">
      <alignment horizontal="right"/>
    </xf>
    <xf numFmtId="220" fontId="39" fillId="0" borderId="0" xfId="8" applyNumberFormat="1" applyFont="1" applyBorder="1" applyAlignment="1">
      <alignment horizontal="right"/>
    </xf>
    <xf numFmtId="220" fontId="39" fillId="0" borderId="0" xfId="8" applyNumberFormat="1" applyFont="1" applyFill="1" applyAlignment="1">
      <alignment horizontal="right"/>
    </xf>
    <xf numFmtId="220" fontId="39" fillId="0" borderId="0" xfId="8" applyNumberFormat="1" applyFont="1" applyAlignment="1">
      <alignment horizontal="right"/>
    </xf>
    <xf numFmtId="223" fontId="36" fillId="0" borderId="0" xfId="18" applyNumberFormat="1" applyFont="1" applyBorder="1" applyAlignment="1">
      <alignment horizontal="center" vertical="center"/>
    </xf>
    <xf numFmtId="223" fontId="39" fillId="0" borderId="0" xfId="8" applyNumberFormat="1" applyFont="1" applyFill="1"/>
    <xf numFmtId="223" fontId="39" fillId="0" borderId="0" xfId="8" applyNumberFormat="1" applyFont="1"/>
    <xf numFmtId="220" fontId="21" fillId="6" borderId="59" xfId="1" applyNumberFormat="1" applyFont="1" applyFill="1" applyBorder="1" applyAlignment="1">
      <alignment horizontal="right" vertical="center"/>
    </xf>
    <xf numFmtId="220" fontId="17" fillId="0" borderId="0" xfId="1" applyNumberFormat="1" applyFont="1">
      <alignment vertical="center"/>
    </xf>
    <xf numFmtId="220" fontId="17" fillId="0" borderId="0" xfId="0" applyNumberFormat="1" applyFont="1">
      <alignment vertical="center"/>
    </xf>
    <xf numFmtId="223" fontId="21" fillId="6" borderId="60" xfId="16" applyNumberFormat="1" applyFont="1" applyFill="1" applyBorder="1" applyAlignment="1">
      <alignment horizontal="center" vertical="center"/>
    </xf>
    <xf numFmtId="223" fontId="17" fillId="0" borderId="0" xfId="1" applyNumberFormat="1" applyFont="1">
      <alignment vertical="center"/>
    </xf>
    <xf numFmtId="223" fontId="17" fillId="0" borderId="0" xfId="0" applyNumberFormat="1" applyFont="1">
      <alignment vertical="center"/>
    </xf>
    <xf numFmtId="224" fontId="17" fillId="0" borderId="0" xfId="1" applyNumberFormat="1" applyFont="1" applyAlignment="1">
      <alignment horizontal="center" vertical="center"/>
    </xf>
    <xf numFmtId="41" fontId="8" fillId="0" borderId="0" xfId="0" applyNumberFormat="1" applyFont="1">
      <alignment vertical="center"/>
    </xf>
    <xf numFmtId="3" fontId="44" fillId="0" borderId="0" xfId="0" applyNumberFormat="1" applyFont="1" applyAlignment="1">
      <alignment horizontal="right" vertical="center"/>
    </xf>
    <xf numFmtId="41" fontId="26" fillId="0" borderId="0" xfId="1" applyFont="1" applyBorder="1" applyAlignment="1">
      <alignment horizontal="center" vertical="center"/>
    </xf>
    <xf numFmtId="41" fontId="45" fillId="0" borderId="0" xfId="1" applyFont="1" applyAlignment="1">
      <alignment horizontal="justify" vertical="center"/>
    </xf>
    <xf numFmtId="43" fontId="8" fillId="0" borderId="0" xfId="0" applyNumberFormat="1" applyFont="1">
      <alignment vertical="center"/>
    </xf>
    <xf numFmtId="41" fontId="12" fillId="0" borderId="0" xfId="15" applyNumberFormat="1" applyFont="1" applyBorder="1" applyAlignment="1">
      <alignment horizontal="center" vertical="center"/>
    </xf>
    <xf numFmtId="41" fontId="29" fillId="0" borderId="0" xfId="15" applyNumberFormat="1" applyFont="1" applyBorder="1" applyAlignment="1">
      <alignment horizontal="center" vertical="center"/>
    </xf>
    <xf numFmtId="41" fontId="35" fillId="0" borderId="0" xfId="7" applyFont="1" applyBorder="1" applyAlignment="1">
      <alignment horizontal="center" vertical="center"/>
    </xf>
    <xf numFmtId="0" fontId="48" fillId="0" borderId="0" xfId="0" applyFont="1">
      <alignment vertical="center"/>
    </xf>
    <xf numFmtId="0" fontId="49" fillId="0" borderId="0" xfId="0" applyFont="1">
      <alignment vertical="center"/>
    </xf>
    <xf numFmtId="0" fontId="50" fillId="0" borderId="0" xfId="0" applyFont="1">
      <alignment vertical="center"/>
    </xf>
    <xf numFmtId="0" fontId="51" fillId="0" borderId="0" xfId="0" applyFont="1">
      <alignment vertical="center"/>
    </xf>
    <xf numFmtId="176" fontId="50" fillId="0" borderId="0" xfId="1" applyNumberFormat="1" applyFont="1" applyAlignment="1">
      <alignment horizontal="right" vertical="center"/>
    </xf>
    <xf numFmtId="176" fontId="50" fillId="0" borderId="0" xfId="0" applyNumberFormat="1" applyFont="1" applyAlignment="1">
      <alignment horizontal="right" vertical="center"/>
    </xf>
    <xf numFmtId="41" fontId="59" fillId="0" borderId="0" xfId="18" applyFont="1" applyAlignment="1">
      <alignment horizontal="center" vertical="center"/>
    </xf>
    <xf numFmtId="0" fontId="47" fillId="0" borderId="0" xfId="8" applyFont="1" applyFill="1" applyAlignment="1"/>
    <xf numFmtId="220" fontId="47" fillId="0" borderId="0" xfId="8" applyNumberFormat="1" applyFont="1" applyFill="1" applyBorder="1"/>
    <xf numFmtId="223" fontId="47" fillId="0" borderId="0" xfId="8" applyNumberFormat="1" applyFont="1" applyFill="1"/>
    <xf numFmtId="176" fontId="47" fillId="0" borderId="0" xfId="8" applyNumberFormat="1" applyFont="1" applyFill="1" applyAlignment="1"/>
    <xf numFmtId="0" fontId="47" fillId="0" borderId="0" xfId="8" applyFont="1" applyAlignment="1"/>
    <xf numFmtId="220" fontId="47" fillId="0" borderId="0" xfId="8" applyNumberFormat="1" applyFont="1" applyBorder="1"/>
    <xf numFmtId="223" fontId="47" fillId="0" borderId="0" xfId="8" applyNumberFormat="1" applyFont="1"/>
    <xf numFmtId="41" fontId="39" fillId="0" borderId="0" xfId="7" applyFont="1" applyFill="1" applyAlignment="1">
      <alignment shrinkToFit="1"/>
    </xf>
    <xf numFmtId="41" fontId="39" fillId="0" borderId="0" xfId="7" applyFont="1" applyAlignment="1">
      <alignment shrinkToFit="1"/>
    </xf>
    <xf numFmtId="0" fontId="34" fillId="0" borderId="0" xfId="15" applyFont="1" applyBorder="1" applyAlignment="1">
      <alignment horizontal="center" vertical="center" shrinkToFit="1"/>
    </xf>
    <xf numFmtId="0" fontId="39" fillId="0" borderId="0" xfId="8" applyFont="1" applyFill="1" applyAlignment="1">
      <alignment shrinkToFit="1"/>
    </xf>
    <xf numFmtId="0" fontId="39" fillId="0" borderId="0" xfId="8" applyFont="1" applyAlignment="1">
      <alignment shrinkToFit="1"/>
    </xf>
    <xf numFmtId="0" fontId="33" fillId="10" borderId="56" xfId="0" applyFont="1" applyFill="1" applyBorder="1" applyAlignment="1">
      <alignment horizontal="center" vertical="center"/>
    </xf>
    <xf numFmtId="220" fontId="33" fillId="10" borderId="56" xfId="0" applyNumberFormat="1" applyFont="1" applyFill="1" applyBorder="1" applyAlignment="1">
      <alignment horizontal="center" vertical="center"/>
    </xf>
    <xf numFmtId="223" fontId="33" fillId="10" borderId="57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41" fontId="20" fillId="0" borderId="0" xfId="1" applyFont="1">
      <alignment vertical="center"/>
    </xf>
    <xf numFmtId="176" fontId="20" fillId="0" borderId="0" xfId="1" applyNumberFormat="1" applyFont="1" applyAlignment="1">
      <alignment horizontal="right" vertical="center"/>
    </xf>
    <xf numFmtId="176" fontId="20" fillId="0" borderId="0" xfId="0" applyNumberFormat="1" applyFont="1">
      <alignment vertical="center"/>
    </xf>
    <xf numFmtId="0" fontId="42" fillId="0" borderId="0" xfId="21" applyNumberFormat="1" applyFont="1" applyFill="1">
      <alignment vertical="center"/>
    </xf>
    <xf numFmtId="41" fontId="20" fillId="0" borderId="0" xfId="0" applyNumberFormat="1" applyFont="1">
      <alignment vertical="center"/>
    </xf>
    <xf numFmtId="43" fontId="20" fillId="0" borderId="0" xfId="0" applyNumberFormat="1" applyFont="1">
      <alignment vertical="center"/>
    </xf>
    <xf numFmtId="0" fontId="42" fillId="0" borderId="0" xfId="21" applyNumberFormat="1" applyFont="1" applyBorder="1">
      <alignment vertical="center"/>
    </xf>
    <xf numFmtId="209" fontId="20" fillId="0" borderId="0" xfId="0" applyNumberFormat="1" applyFont="1">
      <alignment vertical="center"/>
    </xf>
    <xf numFmtId="10" fontId="20" fillId="0" borderId="0" xfId="0" applyNumberFormat="1" applyFont="1">
      <alignment vertical="center"/>
    </xf>
    <xf numFmtId="178" fontId="20" fillId="0" borderId="0" xfId="0" applyNumberFormat="1" applyFont="1">
      <alignment vertical="center"/>
    </xf>
    <xf numFmtId="0" fontId="20" fillId="0" borderId="0" xfId="42" applyFont="1">
      <alignment vertical="center"/>
    </xf>
    <xf numFmtId="208" fontId="20" fillId="0" borderId="0" xfId="0" applyNumberFormat="1" applyFont="1">
      <alignment vertical="center"/>
    </xf>
    <xf numFmtId="0" fontId="20" fillId="0" borderId="0" xfId="0" applyFont="1" applyAlignment="1">
      <alignment horizontal="right" vertical="center"/>
    </xf>
    <xf numFmtId="202" fontId="20" fillId="0" borderId="0" xfId="0" applyNumberFormat="1" applyFont="1">
      <alignment vertical="center"/>
    </xf>
    <xf numFmtId="0" fontId="20" fillId="0" borderId="0" xfId="11" applyFont="1">
      <alignment vertical="center"/>
    </xf>
    <xf numFmtId="0" fontId="20" fillId="0" borderId="0" xfId="37" applyFont="1">
      <alignment vertical="center"/>
    </xf>
    <xf numFmtId="0" fontId="20" fillId="0" borderId="0" xfId="23" applyFont="1">
      <alignment vertical="center"/>
    </xf>
    <xf numFmtId="0" fontId="20" fillId="0" borderId="0" xfId="3" applyFont="1">
      <alignment vertical="center"/>
    </xf>
    <xf numFmtId="178" fontId="20" fillId="0" borderId="0" xfId="3" applyNumberFormat="1" applyFont="1">
      <alignment vertical="center"/>
    </xf>
    <xf numFmtId="0" fontId="20" fillId="0" borderId="0" xfId="23" applyFont="1" applyAlignment="1">
      <alignment horizontal="center" vertical="center"/>
    </xf>
    <xf numFmtId="176" fontId="57" fillId="0" borderId="0" xfId="15" applyNumberFormat="1" applyFont="1" applyBorder="1" applyAlignment="1">
      <alignment horizontal="center" vertical="center"/>
    </xf>
    <xf numFmtId="0" fontId="57" fillId="0" borderId="0" xfId="15" applyFont="1" applyBorder="1" applyAlignment="1">
      <alignment horizontal="center" vertical="center"/>
    </xf>
    <xf numFmtId="0" fontId="33" fillId="0" borderId="61" xfId="1" applyNumberFormat="1" applyFont="1" applyFill="1" applyBorder="1" applyAlignment="1">
      <alignment horizontal="distributed" vertical="center" indent="1"/>
    </xf>
    <xf numFmtId="176" fontId="33" fillId="0" borderId="62" xfId="1" applyNumberFormat="1" applyFont="1" applyFill="1" applyBorder="1" applyAlignment="1">
      <alignment horizontal="right" vertical="center"/>
    </xf>
    <xf numFmtId="177" fontId="56" fillId="0" borderId="62" xfId="17" applyNumberFormat="1" applyFont="1" applyFill="1" applyBorder="1" applyAlignment="1">
      <alignment horizontal="center" vertical="center"/>
    </xf>
    <xf numFmtId="220" fontId="33" fillId="0" borderId="62" xfId="1" applyNumberFormat="1" applyFont="1" applyFill="1" applyBorder="1" applyAlignment="1">
      <alignment horizontal="right" vertical="center"/>
    </xf>
    <xf numFmtId="223" fontId="56" fillId="0" borderId="63" xfId="17" applyNumberFormat="1" applyFont="1" applyFill="1" applyBorder="1" applyAlignment="1">
      <alignment horizontal="center" vertical="center"/>
    </xf>
    <xf numFmtId="0" fontId="33" fillId="0" borderId="67" xfId="1" applyNumberFormat="1" applyFont="1" applyFill="1" applyBorder="1" applyAlignment="1">
      <alignment horizontal="distributed" vertical="center" indent="1"/>
    </xf>
    <xf numFmtId="176" fontId="33" fillId="0" borderId="68" xfId="1" applyNumberFormat="1" applyFont="1" applyFill="1" applyBorder="1" applyAlignment="1">
      <alignment horizontal="right" vertical="center"/>
    </xf>
    <xf numFmtId="177" fontId="56" fillId="0" borderId="68" xfId="17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0" xfId="11" applyFont="1" applyAlignment="1">
      <alignment horizontal="center" vertical="center"/>
    </xf>
    <xf numFmtId="0" fontId="20" fillId="0" borderId="0" xfId="3" applyNumberFormat="1" applyFont="1">
      <alignment vertical="center"/>
    </xf>
    <xf numFmtId="0" fontId="20" fillId="0" borderId="0" xfId="3" applyNumberFormat="1" applyFont="1" applyFill="1">
      <alignment vertical="center"/>
    </xf>
    <xf numFmtId="0" fontId="20" fillId="0" borderId="0" xfId="3" applyNumberFormat="1" applyFont="1" applyAlignment="1">
      <alignment horizontal="center" vertical="center"/>
    </xf>
    <xf numFmtId="0" fontId="8" fillId="0" borderId="0" xfId="0" applyFont="1" applyFill="1">
      <alignment vertical="center"/>
    </xf>
    <xf numFmtId="178" fontId="8" fillId="0" borderId="0" xfId="0" applyNumberFormat="1" applyFont="1">
      <alignment vertical="center"/>
    </xf>
    <xf numFmtId="0" fontId="8" fillId="0" borderId="0" xfId="3" applyNumberFormat="1" applyFont="1">
      <alignment vertical="center"/>
    </xf>
    <xf numFmtId="0" fontId="8" fillId="0" borderId="0" xfId="3" applyNumberFormat="1" applyFont="1" applyAlignment="1">
      <alignment horizontal="center" vertical="center"/>
    </xf>
    <xf numFmtId="176" fontId="8" fillId="0" borderId="0" xfId="3" applyNumberFormat="1" applyFont="1">
      <alignment vertical="center"/>
    </xf>
    <xf numFmtId="41" fontId="8" fillId="0" borderId="0" xfId="3" applyNumberFormat="1" applyFont="1">
      <alignment vertical="center"/>
    </xf>
    <xf numFmtId="0" fontId="42" fillId="0" borderId="0" xfId="21" applyNumberFormat="1" applyFont="1" applyFill="1" applyBorder="1">
      <alignment vertical="center"/>
    </xf>
    <xf numFmtId="0" fontId="42" fillId="0" borderId="0" xfId="21" applyNumberFormat="1" applyFont="1">
      <alignment vertical="center"/>
    </xf>
    <xf numFmtId="176" fontId="42" fillId="0" borderId="0" xfId="21" applyNumberFormat="1" applyFont="1">
      <alignment vertical="center"/>
    </xf>
    <xf numFmtId="208" fontId="20" fillId="0" borderId="0" xfId="3" applyNumberFormat="1" applyFont="1">
      <alignment vertical="center"/>
    </xf>
    <xf numFmtId="0" fontId="62" fillId="0" borderId="0" xfId="3" applyNumberFormat="1" applyFont="1">
      <alignment vertical="center"/>
    </xf>
    <xf numFmtId="0" fontId="42" fillId="0" borderId="0" xfId="3" applyNumberFormat="1" applyFont="1">
      <alignment vertical="center"/>
    </xf>
    <xf numFmtId="0" fontId="42" fillId="0" borderId="0" xfId="3" applyNumberFormat="1" applyFont="1" applyAlignment="1">
      <alignment horizontal="center" vertical="center"/>
    </xf>
    <xf numFmtId="176" fontId="42" fillId="0" borderId="0" xfId="3" applyNumberFormat="1" applyFont="1" applyAlignment="1">
      <alignment horizontal="center" vertical="center"/>
    </xf>
    <xf numFmtId="176" fontId="42" fillId="0" borderId="0" xfId="3" applyNumberFormat="1" applyFont="1">
      <alignment vertical="center"/>
    </xf>
    <xf numFmtId="41" fontId="42" fillId="0" borderId="0" xfId="1" applyFont="1">
      <alignment vertical="center"/>
    </xf>
    <xf numFmtId="176" fontId="42" fillId="0" borderId="0" xfId="1" applyNumberFormat="1" applyFont="1">
      <alignment vertical="center"/>
    </xf>
    <xf numFmtId="178" fontId="42" fillId="0" borderId="0" xfId="3" applyNumberFormat="1" applyFont="1">
      <alignment vertical="center"/>
    </xf>
    <xf numFmtId="43" fontId="42" fillId="0" borderId="0" xfId="3" applyNumberFormat="1" applyFont="1">
      <alignment vertical="center"/>
    </xf>
    <xf numFmtId="41" fontId="42" fillId="0" borderId="0" xfId="3" applyNumberFormat="1" applyFont="1">
      <alignment vertical="center"/>
    </xf>
    <xf numFmtId="176" fontId="20" fillId="0" borderId="0" xfId="1" applyNumberFormat="1" applyFont="1">
      <alignment vertical="center"/>
    </xf>
    <xf numFmtId="176" fontId="20" fillId="0" borderId="0" xfId="0" quotePrefix="1" applyNumberFormat="1" applyFont="1" applyFill="1">
      <alignment vertical="center"/>
    </xf>
    <xf numFmtId="176" fontId="20" fillId="0" borderId="0" xfId="0" applyNumberFormat="1" applyFont="1" applyFill="1">
      <alignment vertical="center"/>
    </xf>
    <xf numFmtId="0" fontId="54" fillId="0" borderId="0" xfId="0" applyFont="1">
      <alignment vertical="center"/>
    </xf>
    <xf numFmtId="0" fontId="54" fillId="0" borderId="0" xfId="11" applyFont="1">
      <alignment vertical="center"/>
    </xf>
    <xf numFmtId="0" fontId="54" fillId="0" borderId="0" xfId="0" applyFont="1" applyFill="1">
      <alignment vertical="center"/>
    </xf>
    <xf numFmtId="0" fontId="54" fillId="0" borderId="0" xfId="3" applyNumberFormat="1" applyFont="1">
      <alignment vertical="center"/>
    </xf>
    <xf numFmtId="208" fontId="54" fillId="0" borderId="0" xfId="0" applyNumberFormat="1" applyFont="1">
      <alignment vertical="center"/>
    </xf>
    <xf numFmtId="176" fontId="0" fillId="0" borderId="0" xfId="1" applyNumberFormat="1" applyFont="1">
      <alignment vertical="center"/>
    </xf>
    <xf numFmtId="41" fontId="10" fillId="0" borderId="0" xfId="1" applyFont="1" applyFill="1" applyAlignment="1">
      <alignment horizontal="right"/>
    </xf>
    <xf numFmtId="0" fontId="20" fillId="0" borderId="0" xfId="0" applyFont="1" applyAlignment="1">
      <alignment horizontal="center" vertical="center"/>
    </xf>
    <xf numFmtId="0" fontId="42" fillId="0" borderId="0" xfId="21" applyNumberFormat="1" applyFont="1" applyBorder="1">
      <alignment vertical="center"/>
    </xf>
    <xf numFmtId="0" fontId="64" fillId="0" borderId="107" xfId="0" applyFont="1" applyBorder="1" applyAlignment="1">
      <alignment horizontal="center" vertical="center" wrapText="1"/>
    </xf>
    <xf numFmtId="3" fontId="64" fillId="0" borderId="108" xfId="0" applyNumberFormat="1" applyFont="1" applyBorder="1" applyAlignment="1">
      <alignment horizontal="right" vertical="center" wrapText="1"/>
    </xf>
    <xf numFmtId="10" fontId="64" fillId="0" borderId="108" xfId="0" applyNumberFormat="1" applyFont="1" applyBorder="1" applyAlignment="1">
      <alignment horizontal="right" vertical="center" wrapText="1"/>
    </xf>
    <xf numFmtId="0" fontId="64" fillId="0" borderId="109" xfId="0" applyFont="1" applyBorder="1" applyAlignment="1">
      <alignment horizontal="center" vertical="center" wrapText="1"/>
    </xf>
    <xf numFmtId="3" fontId="64" fillId="0" borderId="110" xfId="0" applyNumberFormat="1" applyFont="1" applyBorder="1" applyAlignment="1">
      <alignment horizontal="right" vertical="center" wrapText="1"/>
    </xf>
    <xf numFmtId="0" fontId="64" fillId="0" borderId="110" xfId="0" applyFont="1" applyBorder="1" applyAlignment="1">
      <alignment horizontal="right" vertical="center" wrapText="1"/>
    </xf>
    <xf numFmtId="0" fontId="65" fillId="0" borderId="110" xfId="0" applyFont="1" applyBorder="1" applyAlignment="1">
      <alignment horizontal="right" vertical="center" wrapText="1"/>
    </xf>
    <xf numFmtId="0" fontId="64" fillId="0" borderId="111" xfId="0" applyFont="1" applyBorder="1" applyAlignment="1">
      <alignment horizontal="center" vertical="center" wrapText="1"/>
    </xf>
    <xf numFmtId="0" fontId="64" fillId="0" borderId="112" xfId="0" applyFont="1" applyBorder="1" applyAlignment="1">
      <alignment horizontal="right" vertical="center" wrapText="1"/>
    </xf>
    <xf numFmtId="3" fontId="64" fillId="0" borderId="112" xfId="0" applyNumberFormat="1" applyFont="1" applyBorder="1" applyAlignment="1">
      <alignment horizontal="right" vertical="center" wrapText="1"/>
    </xf>
    <xf numFmtId="0" fontId="65" fillId="0" borderId="112" xfId="0" applyFont="1" applyBorder="1" applyAlignment="1">
      <alignment horizontal="right" vertical="center" wrapText="1"/>
    </xf>
    <xf numFmtId="177" fontId="22" fillId="0" borderId="0" xfId="2" applyNumberFormat="1" applyFont="1" applyBorder="1" applyAlignment="1">
      <alignment horizontal="center" vertical="center"/>
    </xf>
    <xf numFmtId="177" fontId="26" fillId="0" borderId="0" xfId="2" applyNumberFormat="1" applyFont="1" applyBorder="1" applyAlignment="1">
      <alignment horizontal="center" vertical="center"/>
    </xf>
    <xf numFmtId="177" fontId="24" fillId="0" borderId="0" xfId="2" applyNumberFormat="1" applyFont="1" applyBorder="1" applyAlignment="1">
      <alignment horizontal="center" vertical="center"/>
    </xf>
    <xf numFmtId="177" fontId="64" fillId="0" borderId="110" xfId="2" applyNumberFormat="1" applyFont="1" applyBorder="1" applyAlignment="1">
      <alignment horizontal="right" vertical="center" wrapText="1"/>
    </xf>
    <xf numFmtId="177" fontId="65" fillId="0" borderId="112" xfId="2" applyNumberFormat="1" applyFont="1" applyBorder="1" applyAlignment="1">
      <alignment horizontal="right" vertical="center" wrapText="1"/>
    </xf>
    <xf numFmtId="177" fontId="10" fillId="0" borderId="0" xfId="2" applyNumberFormat="1" applyFont="1" applyAlignment="1"/>
    <xf numFmtId="0" fontId="46" fillId="0" borderId="0" xfId="0" applyFont="1" applyBorder="1" applyAlignment="1">
      <alignment vertical="center" wrapText="1"/>
    </xf>
    <xf numFmtId="0" fontId="66" fillId="0" borderId="0" xfId="0" applyFont="1" applyBorder="1" applyAlignment="1">
      <alignment vertical="center" wrapText="1"/>
    </xf>
    <xf numFmtId="0" fontId="67" fillId="0" borderId="0" xfId="0" applyFont="1" applyBorder="1" applyAlignment="1">
      <alignment vertical="center" wrapText="1"/>
    </xf>
    <xf numFmtId="41" fontId="55" fillId="14" borderId="65" xfId="18" applyFont="1" applyFill="1" applyBorder="1" applyAlignment="1">
      <alignment horizontal="center" vertical="center"/>
    </xf>
    <xf numFmtId="223" fontId="55" fillId="14" borderId="66" xfId="15" applyNumberFormat="1" applyFont="1" applyFill="1" applyBorder="1" applyAlignment="1">
      <alignment horizontal="center" vertical="center"/>
    </xf>
    <xf numFmtId="0" fontId="55" fillId="11" borderId="65" xfId="15" applyFont="1" applyFill="1" applyBorder="1" applyAlignment="1">
      <alignment horizontal="center" vertical="center"/>
    </xf>
    <xf numFmtId="220" fontId="55" fillId="11" borderId="65" xfId="18" applyNumberFormat="1" applyFont="1" applyFill="1" applyBorder="1" applyAlignment="1">
      <alignment horizontal="center" vertical="center"/>
    </xf>
    <xf numFmtId="223" fontId="55" fillId="11" borderId="66" xfId="15" applyNumberFormat="1" applyFont="1" applyFill="1" applyBorder="1" applyAlignment="1">
      <alignment horizontal="center" vertical="center"/>
    </xf>
    <xf numFmtId="220" fontId="8" fillId="0" borderId="0" xfId="0" applyNumberFormat="1" applyFont="1">
      <alignment vertical="center"/>
    </xf>
    <xf numFmtId="41" fontId="54" fillId="0" borderId="0" xfId="1" applyFont="1">
      <alignment vertical="center"/>
    </xf>
    <xf numFmtId="0" fontId="68" fillId="0" borderId="0" xfId="21" applyNumberFormat="1" applyFont="1" applyBorder="1">
      <alignment vertical="center"/>
    </xf>
    <xf numFmtId="0" fontId="25" fillId="0" borderId="0" xfId="0" applyFont="1">
      <alignment vertical="center"/>
    </xf>
    <xf numFmtId="0" fontId="68" fillId="0" borderId="0" xfId="21" applyNumberFormat="1" applyFont="1">
      <alignment vertical="center"/>
    </xf>
    <xf numFmtId="176" fontId="20" fillId="0" borderId="0" xfId="3" applyNumberFormat="1" applyFont="1">
      <alignment vertical="center"/>
    </xf>
    <xf numFmtId="176" fontId="54" fillId="0" borderId="0" xfId="11" applyNumberFormat="1" applyFont="1">
      <alignment vertical="center"/>
    </xf>
    <xf numFmtId="41" fontId="10" fillId="0" borderId="0" xfId="1" applyFont="1" applyFill="1" applyAlignment="1"/>
    <xf numFmtId="41" fontId="26" fillId="0" borderId="0" xfId="15" applyNumberFormat="1" applyFont="1" applyBorder="1" applyAlignment="1">
      <alignment horizontal="center" vertical="center"/>
    </xf>
    <xf numFmtId="220" fontId="33" fillId="0" borderId="143" xfId="1" applyNumberFormat="1" applyFont="1" applyFill="1" applyBorder="1" applyAlignment="1">
      <alignment horizontal="right" vertical="center"/>
    </xf>
    <xf numFmtId="223" fontId="56" fillId="0" borderId="144" xfId="17" applyNumberFormat="1" applyFont="1" applyFill="1" applyBorder="1" applyAlignment="1">
      <alignment horizontal="center" vertical="center"/>
    </xf>
    <xf numFmtId="220" fontId="70" fillId="11" borderId="65" xfId="18" applyNumberFormat="1" applyFont="1" applyFill="1" applyBorder="1" applyAlignment="1">
      <alignment horizontal="center" vertical="center"/>
    </xf>
    <xf numFmtId="223" fontId="70" fillId="11" borderId="66" xfId="15" applyNumberFormat="1" applyFont="1" applyFill="1" applyBorder="1" applyAlignment="1">
      <alignment horizontal="center" vertical="center"/>
    </xf>
    <xf numFmtId="176" fontId="70" fillId="15" borderId="65" xfId="15" applyNumberFormat="1" applyFont="1" applyFill="1" applyBorder="1" applyAlignment="1">
      <alignment horizontal="center" vertical="center"/>
    </xf>
    <xf numFmtId="220" fontId="70" fillId="15" borderId="65" xfId="18" applyNumberFormat="1" applyFont="1" applyFill="1" applyBorder="1" applyAlignment="1">
      <alignment horizontal="center" vertical="center"/>
    </xf>
    <xf numFmtId="223" fontId="70" fillId="15" borderId="66" xfId="15" applyNumberFormat="1" applyFont="1" applyFill="1" applyBorder="1" applyAlignment="1">
      <alignment horizontal="center" vertical="center"/>
    </xf>
    <xf numFmtId="41" fontId="71" fillId="6" borderId="55" xfId="7" applyFont="1" applyFill="1" applyBorder="1" applyAlignment="1">
      <alignment horizontal="center" vertical="center"/>
    </xf>
    <xf numFmtId="176" fontId="71" fillId="6" borderId="56" xfId="18" applyNumberFormat="1" applyFont="1" applyFill="1" applyBorder="1" applyAlignment="1">
      <alignment horizontal="right" vertical="center"/>
    </xf>
    <xf numFmtId="177" fontId="71" fillId="6" borderId="56" xfId="16" applyNumberFormat="1" applyFont="1" applyFill="1" applyBorder="1" applyAlignment="1">
      <alignment horizontal="center" vertical="center"/>
    </xf>
    <xf numFmtId="220" fontId="71" fillId="6" borderId="56" xfId="18" applyNumberFormat="1" applyFont="1" applyFill="1" applyBorder="1" applyAlignment="1">
      <alignment horizontal="right" vertical="center"/>
    </xf>
    <xf numFmtId="223" fontId="71" fillId="6" borderId="57" xfId="16" applyNumberFormat="1" applyFont="1" applyFill="1" applyBorder="1" applyAlignment="1">
      <alignment horizontal="center" vertical="center"/>
    </xf>
    <xf numFmtId="176" fontId="71" fillId="6" borderId="65" xfId="18" applyNumberFormat="1" applyFont="1" applyFill="1" applyBorder="1" applyAlignment="1">
      <alignment horizontal="right" vertical="center"/>
    </xf>
    <xf numFmtId="177" fontId="71" fillId="6" borderId="65" xfId="16" applyNumberFormat="1" applyFont="1" applyFill="1" applyBorder="1" applyAlignment="1">
      <alignment horizontal="center" vertical="center"/>
    </xf>
    <xf numFmtId="220" fontId="71" fillId="6" borderId="65" xfId="18" applyNumberFormat="1" applyFont="1" applyFill="1" applyBorder="1" applyAlignment="1">
      <alignment horizontal="right" vertical="center"/>
    </xf>
    <xf numFmtId="223" fontId="71" fillId="6" borderId="66" xfId="16" applyNumberFormat="1" applyFont="1" applyFill="1" applyBorder="1" applyAlignment="1">
      <alignment horizontal="center" vertical="center"/>
    </xf>
    <xf numFmtId="176" fontId="72" fillId="12" borderId="59" xfId="18" applyNumberFormat="1" applyFont="1" applyFill="1" applyBorder="1" applyAlignment="1">
      <alignment horizontal="right" vertical="center"/>
    </xf>
    <xf numFmtId="177" fontId="72" fillId="12" borderId="59" xfId="17" applyNumberFormat="1" applyFont="1" applyFill="1" applyBorder="1" applyAlignment="1">
      <alignment horizontal="center" vertical="center"/>
    </xf>
    <xf numFmtId="220" fontId="72" fillId="12" borderId="59" xfId="18" applyNumberFormat="1" applyFont="1" applyFill="1" applyBorder="1" applyAlignment="1">
      <alignment horizontal="right" vertical="center"/>
    </xf>
    <xf numFmtId="223" fontId="72" fillId="12" borderId="60" xfId="16" applyNumberFormat="1" applyFont="1" applyFill="1" applyBorder="1" applyAlignment="1">
      <alignment horizontal="center" vertical="center"/>
    </xf>
    <xf numFmtId="177" fontId="72" fillId="12" borderId="59" xfId="16" applyNumberFormat="1" applyFont="1" applyFill="1" applyBorder="1" applyAlignment="1">
      <alignment horizontal="center" vertical="center"/>
    </xf>
    <xf numFmtId="176" fontId="72" fillId="18" borderId="59" xfId="18" applyNumberFormat="1" applyFont="1" applyFill="1" applyBorder="1" applyAlignment="1">
      <alignment horizontal="right" vertical="center"/>
    </xf>
    <xf numFmtId="177" fontId="72" fillId="18" borderId="59" xfId="17" applyNumberFormat="1" applyFont="1" applyFill="1" applyBorder="1" applyAlignment="1">
      <alignment horizontal="center" vertical="center"/>
    </xf>
    <xf numFmtId="177" fontId="72" fillId="18" borderId="59" xfId="16" applyNumberFormat="1" applyFont="1" applyFill="1" applyBorder="1" applyAlignment="1">
      <alignment horizontal="center" vertical="center"/>
    </xf>
    <xf numFmtId="220" fontId="72" fillId="18" borderId="59" xfId="18" applyNumberFormat="1" applyFont="1" applyFill="1" applyBorder="1" applyAlignment="1">
      <alignment horizontal="right" vertical="center"/>
    </xf>
    <xf numFmtId="223" fontId="72" fillId="18" borderId="60" xfId="17" applyNumberFormat="1" applyFont="1" applyFill="1" applyBorder="1" applyAlignment="1">
      <alignment horizontal="center" vertical="center"/>
    </xf>
    <xf numFmtId="176" fontId="73" fillId="0" borderId="65" xfId="18" applyNumberFormat="1" applyFont="1" applyFill="1" applyBorder="1" applyAlignment="1">
      <alignment horizontal="right" vertical="center"/>
    </xf>
    <xf numFmtId="177" fontId="73" fillId="0" borderId="65" xfId="17" applyNumberFormat="1" applyFont="1" applyFill="1" applyBorder="1" applyAlignment="1">
      <alignment horizontal="center" vertical="center"/>
    </xf>
    <xf numFmtId="220" fontId="73" fillId="0" borderId="65" xfId="18" applyNumberFormat="1" applyFont="1" applyFill="1" applyBorder="1" applyAlignment="1">
      <alignment horizontal="right" vertical="center"/>
    </xf>
    <xf numFmtId="223" fontId="73" fillId="0" borderId="66" xfId="17" applyNumberFormat="1" applyFont="1" applyFill="1" applyBorder="1" applyAlignment="1">
      <alignment horizontal="center" vertical="center"/>
    </xf>
    <xf numFmtId="176" fontId="73" fillId="0" borderId="65" xfId="1" applyNumberFormat="1" applyFont="1" applyFill="1" applyBorder="1" applyAlignment="1">
      <alignment horizontal="right" vertical="center"/>
    </xf>
    <xf numFmtId="220" fontId="73" fillId="0" borderId="65" xfId="1" applyNumberFormat="1" applyFont="1" applyFill="1" applyBorder="1" applyAlignment="1">
      <alignment horizontal="right" vertical="center"/>
    </xf>
    <xf numFmtId="9" fontId="73" fillId="0" borderId="65" xfId="17" applyFont="1" applyFill="1" applyBorder="1" applyAlignment="1">
      <alignment horizontal="center" vertical="center"/>
    </xf>
    <xf numFmtId="176" fontId="73" fillId="0" borderId="71" xfId="18" applyNumberFormat="1" applyFont="1" applyFill="1" applyBorder="1" applyAlignment="1">
      <alignment horizontal="right" vertical="center"/>
    </xf>
    <xf numFmtId="177" fontId="73" fillId="0" borderId="71" xfId="17" applyNumberFormat="1" applyFont="1" applyFill="1" applyBorder="1" applyAlignment="1">
      <alignment horizontal="center" vertical="center"/>
    </xf>
    <xf numFmtId="220" fontId="73" fillId="0" borderId="71" xfId="18" applyNumberFormat="1" applyFont="1" applyFill="1" applyBorder="1" applyAlignment="1">
      <alignment horizontal="right" vertical="center"/>
    </xf>
    <xf numFmtId="223" fontId="73" fillId="0" borderId="72" xfId="17" applyNumberFormat="1" applyFont="1" applyFill="1" applyBorder="1" applyAlignment="1">
      <alignment horizontal="center" vertical="center"/>
    </xf>
    <xf numFmtId="176" fontId="73" fillId="0" borderId="62" xfId="18" applyNumberFormat="1" applyFont="1" applyFill="1" applyBorder="1" applyAlignment="1">
      <alignment horizontal="right" vertical="center"/>
    </xf>
    <xf numFmtId="177" fontId="73" fillId="0" borderId="62" xfId="17" applyNumberFormat="1" applyFont="1" applyFill="1" applyBorder="1" applyAlignment="1">
      <alignment horizontal="center" vertical="center"/>
    </xf>
    <xf numFmtId="220" fontId="73" fillId="0" borderId="62" xfId="18" applyNumberFormat="1" applyFont="1" applyFill="1" applyBorder="1" applyAlignment="1">
      <alignment horizontal="right" vertical="center"/>
    </xf>
    <xf numFmtId="223" fontId="73" fillId="0" borderId="63" xfId="17" applyNumberFormat="1" applyFont="1" applyFill="1" applyBorder="1" applyAlignment="1">
      <alignment horizontal="center" vertical="center"/>
    </xf>
    <xf numFmtId="176" fontId="73" fillId="0" borderId="141" xfId="18" applyNumberFormat="1" applyFont="1" applyFill="1" applyBorder="1" applyAlignment="1">
      <alignment horizontal="right" vertical="center"/>
    </xf>
    <xf numFmtId="177" fontId="73" fillId="0" borderId="141" xfId="17" applyNumberFormat="1" applyFont="1" applyFill="1" applyBorder="1" applyAlignment="1">
      <alignment horizontal="center" vertical="center"/>
    </xf>
    <xf numFmtId="220" fontId="73" fillId="0" borderId="141" xfId="18" applyNumberFormat="1" applyFont="1" applyFill="1" applyBorder="1" applyAlignment="1">
      <alignment horizontal="right" vertical="center"/>
    </xf>
    <xf numFmtId="223" fontId="73" fillId="0" borderId="142" xfId="17" applyNumberFormat="1" applyFont="1" applyFill="1" applyBorder="1" applyAlignment="1">
      <alignment horizontal="center" vertical="center"/>
    </xf>
    <xf numFmtId="176" fontId="70" fillId="0" borderId="62" xfId="18" applyNumberFormat="1" applyFont="1" applyFill="1" applyBorder="1" applyAlignment="1">
      <alignment horizontal="right" vertical="center"/>
    </xf>
    <xf numFmtId="177" fontId="70" fillId="0" borderId="62" xfId="17" applyNumberFormat="1" applyFont="1" applyFill="1" applyBorder="1" applyAlignment="1">
      <alignment horizontal="center" vertical="center"/>
    </xf>
    <xf numFmtId="220" fontId="70" fillId="0" borderId="62" xfId="18" applyNumberFormat="1" applyFont="1" applyFill="1" applyBorder="1" applyAlignment="1">
      <alignment horizontal="right" vertical="center"/>
    </xf>
    <xf numFmtId="223" fontId="70" fillId="0" borderId="63" xfId="17" applyNumberFormat="1" applyFont="1" applyFill="1" applyBorder="1" applyAlignment="1">
      <alignment horizontal="center" vertical="center"/>
    </xf>
    <xf numFmtId="176" fontId="70" fillId="0" borderId="65" xfId="18" applyNumberFormat="1" applyFont="1" applyFill="1" applyBorder="1" applyAlignment="1">
      <alignment horizontal="right" vertical="center"/>
    </xf>
    <xf numFmtId="177" fontId="70" fillId="0" borderId="65" xfId="17" applyNumberFormat="1" applyFont="1" applyFill="1" applyBorder="1" applyAlignment="1">
      <alignment horizontal="center" vertical="center"/>
    </xf>
    <xf numFmtId="220" fontId="70" fillId="0" borderId="65" xfId="18" applyNumberFormat="1" applyFont="1" applyFill="1" applyBorder="1" applyAlignment="1">
      <alignment horizontal="right" vertical="center"/>
    </xf>
    <xf numFmtId="223" fontId="70" fillId="0" borderId="66" xfId="17" applyNumberFormat="1" applyFont="1" applyFill="1" applyBorder="1" applyAlignment="1">
      <alignment horizontal="center" vertical="center"/>
    </xf>
    <xf numFmtId="223" fontId="73" fillId="0" borderId="69" xfId="17" applyNumberFormat="1" applyFont="1" applyFill="1" applyBorder="1" applyAlignment="1">
      <alignment horizontal="center" vertical="center"/>
    </xf>
    <xf numFmtId="176" fontId="72" fillId="13" borderId="74" xfId="18" applyNumberFormat="1" applyFont="1" applyFill="1" applyBorder="1" applyAlignment="1">
      <alignment horizontal="right" vertical="center"/>
    </xf>
    <xf numFmtId="177" fontId="72" fillId="13" borderId="74" xfId="16" applyNumberFormat="1" applyFont="1" applyFill="1" applyBorder="1" applyAlignment="1">
      <alignment horizontal="center" vertical="center"/>
    </xf>
    <xf numFmtId="220" fontId="72" fillId="13" borderId="74" xfId="18" applyNumberFormat="1" applyFont="1" applyFill="1" applyBorder="1" applyAlignment="1">
      <alignment horizontal="right" vertical="center"/>
    </xf>
    <xf numFmtId="223" fontId="72" fillId="13" borderId="75" xfId="16" applyNumberFormat="1" applyFont="1" applyFill="1" applyBorder="1" applyAlignment="1">
      <alignment horizontal="center" vertical="center"/>
    </xf>
    <xf numFmtId="176" fontId="72" fillId="0" borderId="65" xfId="18" applyNumberFormat="1" applyFont="1" applyFill="1" applyBorder="1" applyAlignment="1">
      <alignment horizontal="right" vertical="center"/>
    </xf>
    <xf numFmtId="177" fontId="72" fillId="0" borderId="65" xfId="17" applyNumberFormat="1" applyFont="1" applyFill="1" applyBorder="1" applyAlignment="1">
      <alignment horizontal="center" vertical="center"/>
    </xf>
    <xf numFmtId="220" fontId="72" fillId="0" borderId="65" xfId="18" applyNumberFormat="1" applyFont="1" applyFill="1" applyBorder="1" applyAlignment="1">
      <alignment horizontal="right" vertical="center"/>
    </xf>
    <xf numFmtId="223" fontId="72" fillId="0" borderId="66" xfId="17" applyNumberFormat="1" applyFont="1" applyFill="1" applyBorder="1" applyAlignment="1">
      <alignment horizontal="center" vertical="center"/>
    </xf>
    <xf numFmtId="176" fontId="72" fillId="0" borderId="56" xfId="18" applyNumberFormat="1" applyFont="1" applyFill="1" applyBorder="1" applyAlignment="1">
      <alignment horizontal="right" vertical="center"/>
    </xf>
    <xf numFmtId="177" fontId="72" fillId="0" borderId="56" xfId="17" applyNumberFormat="1" applyFont="1" applyFill="1" applyBorder="1" applyAlignment="1">
      <alignment horizontal="center" vertical="center"/>
    </xf>
    <xf numFmtId="220" fontId="72" fillId="0" borderId="56" xfId="18" applyNumberFormat="1" applyFont="1" applyFill="1" applyBorder="1" applyAlignment="1">
      <alignment horizontal="right" vertical="center"/>
    </xf>
    <xf numFmtId="223" fontId="72" fillId="0" borderId="57" xfId="17" applyNumberFormat="1" applyFont="1" applyFill="1" applyBorder="1" applyAlignment="1">
      <alignment horizontal="center" vertical="center"/>
    </xf>
    <xf numFmtId="176" fontId="72" fillId="0" borderId="62" xfId="18" applyNumberFormat="1" applyFont="1" applyFill="1" applyBorder="1" applyAlignment="1">
      <alignment horizontal="right" vertical="center"/>
    </xf>
    <xf numFmtId="177" fontId="72" fillId="0" borderId="62" xfId="17" applyNumberFormat="1" applyFont="1" applyFill="1" applyBorder="1" applyAlignment="1">
      <alignment horizontal="center" vertical="center"/>
    </xf>
    <xf numFmtId="220" fontId="72" fillId="0" borderId="62" xfId="18" applyNumberFormat="1" applyFont="1" applyFill="1" applyBorder="1" applyAlignment="1">
      <alignment horizontal="right" vertical="center"/>
    </xf>
    <xf numFmtId="223" fontId="72" fillId="0" borderId="63" xfId="17" applyNumberFormat="1" applyFont="1" applyFill="1" applyBorder="1" applyAlignment="1">
      <alignment horizontal="center" vertical="center"/>
    </xf>
    <xf numFmtId="176" fontId="72" fillId="0" borderId="71" xfId="18" applyNumberFormat="1" applyFont="1" applyFill="1" applyBorder="1" applyAlignment="1">
      <alignment horizontal="right" vertical="center"/>
    </xf>
    <xf numFmtId="177" fontId="72" fillId="0" borderId="71" xfId="17" applyNumberFormat="1" applyFont="1" applyFill="1" applyBorder="1" applyAlignment="1">
      <alignment horizontal="center" vertical="center"/>
    </xf>
    <xf numFmtId="220" fontId="72" fillId="0" borderId="71" xfId="18" applyNumberFormat="1" applyFont="1" applyFill="1" applyBorder="1" applyAlignment="1">
      <alignment horizontal="right" vertical="center"/>
    </xf>
    <xf numFmtId="0" fontId="69" fillId="0" borderId="65" xfId="8" applyFont="1" applyFill="1" applyBorder="1" applyAlignment="1">
      <alignment horizontal="right"/>
    </xf>
    <xf numFmtId="0" fontId="69" fillId="0" borderId="65" xfId="8" applyFont="1" applyFill="1" applyBorder="1" applyAlignment="1"/>
    <xf numFmtId="220" fontId="69" fillId="0" borderId="65" xfId="8" applyNumberFormat="1" applyFont="1" applyFill="1" applyBorder="1" applyAlignment="1">
      <alignment horizontal="right"/>
    </xf>
    <xf numFmtId="223" fontId="69" fillId="0" borderId="66" xfId="8" applyNumberFormat="1" applyFont="1" applyFill="1" applyBorder="1"/>
    <xf numFmtId="0" fontId="74" fillId="0" borderId="65" xfId="8" applyFont="1" applyFill="1" applyBorder="1" applyAlignment="1">
      <alignment horizontal="right"/>
    </xf>
    <xf numFmtId="0" fontId="74" fillId="0" borderId="65" xfId="8" applyFont="1" applyFill="1" applyBorder="1" applyAlignment="1"/>
    <xf numFmtId="220" fontId="74" fillId="0" borderId="65" xfId="8" applyNumberFormat="1" applyFont="1" applyFill="1" applyBorder="1" applyAlignment="1">
      <alignment horizontal="right"/>
    </xf>
    <xf numFmtId="223" fontId="74" fillId="0" borderId="66" xfId="8" applyNumberFormat="1" applyFont="1" applyFill="1" applyBorder="1"/>
    <xf numFmtId="0" fontId="74" fillId="0" borderId="68" xfId="8" applyFont="1" applyFill="1" applyBorder="1" applyAlignment="1">
      <alignment horizontal="right"/>
    </xf>
    <xf numFmtId="0" fontId="74" fillId="0" borderId="68" xfId="8" applyFont="1" applyFill="1" applyBorder="1" applyAlignment="1"/>
    <xf numFmtId="220" fontId="74" fillId="0" borderId="68" xfId="8" applyNumberFormat="1" applyFont="1" applyFill="1" applyBorder="1" applyAlignment="1">
      <alignment horizontal="right"/>
    </xf>
    <xf numFmtId="223" fontId="74" fillId="0" borderId="69" xfId="8" applyNumberFormat="1" applyFont="1" applyFill="1" applyBorder="1"/>
    <xf numFmtId="176" fontId="72" fillId="0" borderId="68" xfId="18" applyNumberFormat="1" applyFont="1" applyFill="1" applyBorder="1" applyAlignment="1">
      <alignment horizontal="right" vertical="center"/>
    </xf>
    <xf numFmtId="177" fontId="72" fillId="0" borderId="68" xfId="17" applyNumberFormat="1" applyFont="1" applyFill="1" applyBorder="1" applyAlignment="1">
      <alignment horizontal="center" vertical="center"/>
    </xf>
    <xf numFmtId="220" fontId="72" fillId="0" borderId="68" xfId="18" applyNumberFormat="1" applyFont="1" applyFill="1" applyBorder="1" applyAlignment="1">
      <alignment horizontal="right" vertical="center"/>
    </xf>
    <xf numFmtId="223" fontId="72" fillId="0" borderId="69" xfId="17" applyNumberFormat="1" applyFont="1" applyFill="1" applyBorder="1" applyAlignment="1">
      <alignment horizontal="center" vertical="center"/>
    </xf>
    <xf numFmtId="176" fontId="72" fillId="13" borderId="59" xfId="18" applyNumberFormat="1" applyFont="1" applyFill="1" applyBorder="1" applyAlignment="1">
      <alignment horizontal="right" vertical="center"/>
    </xf>
    <xf numFmtId="177" fontId="72" fillId="13" borderId="59" xfId="16" applyNumberFormat="1" applyFont="1" applyFill="1" applyBorder="1" applyAlignment="1">
      <alignment horizontal="center" vertical="center"/>
    </xf>
    <xf numFmtId="220" fontId="72" fillId="13" borderId="59" xfId="18" applyNumberFormat="1" applyFont="1" applyFill="1" applyBorder="1" applyAlignment="1">
      <alignment horizontal="right" vertical="center"/>
    </xf>
    <xf numFmtId="223" fontId="72" fillId="13" borderId="60" xfId="16" applyNumberFormat="1" applyFont="1" applyFill="1" applyBorder="1" applyAlignment="1">
      <alignment horizontal="center" vertical="center"/>
    </xf>
    <xf numFmtId="41" fontId="55" fillId="14" borderId="64" xfId="7" applyFont="1" applyFill="1" applyBorder="1" applyAlignment="1">
      <alignment horizontal="center" vertical="center" shrinkToFit="1"/>
    </xf>
    <xf numFmtId="41" fontId="71" fillId="6" borderId="55" xfId="7" applyFont="1" applyFill="1" applyBorder="1" applyAlignment="1">
      <alignment horizontal="center" vertical="center" shrinkToFit="1"/>
    </xf>
    <xf numFmtId="41" fontId="73" fillId="0" borderId="64" xfId="7" applyFont="1" applyFill="1" applyBorder="1" applyAlignment="1">
      <alignment horizontal="left" vertical="center" shrinkToFit="1"/>
    </xf>
    <xf numFmtId="41" fontId="73" fillId="0" borderId="70" xfId="7" applyFont="1" applyFill="1" applyBorder="1" applyAlignment="1">
      <alignment horizontal="left" vertical="center" shrinkToFit="1"/>
    </xf>
    <xf numFmtId="41" fontId="72" fillId="0" borderId="64" xfId="7" applyFont="1" applyFill="1" applyBorder="1" applyAlignment="1">
      <alignment horizontal="left" vertical="center" shrinkToFit="1"/>
    </xf>
    <xf numFmtId="41" fontId="73" fillId="0" borderId="55" xfId="7" applyFont="1" applyFill="1" applyBorder="1" applyAlignment="1">
      <alignment horizontal="left" vertical="center" shrinkToFit="1"/>
    </xf>
    <xf numFmtId="41" fontId="72" fillId="0" borderId="64" xfId="7" applyNumberFormat="1" applyFont="1" applyFill="1" applyBorder="1" applyAlignment="1">
      <alignment horizontal="left" vertical="center" shrinkToFit="1"/>
    </xf>
    <xf numFmtId="41" fontId="72" fillId="0" borderId="55" xfId="7" applyFont="1" applyFill="1" applyBorder="1" applyAlignment="1">
      <alignment horizontal="left" vertical="center" shrinkToFit="1"/>
    </xf>
    <xf numFmtId="41" fontId="73" fillId="0" borderId="61" xfId="7" applyFont="1" applyFill="1" applyBorder="1" applyAlignment="1">
      <alignment horizontal="left" vertical="center" shrinkToFit="1"/>
    </xf>
    <xf numFmtId="41" fontId="73" fillId="0" borderId="67" xfId="7" applyFont="1" applyFill="1" applyBorder="1" applyAlignment="1">
      <alignment horizontal="left" vertical="center" shrinkToFit="1"/>
    </xf>
    <xf numFmtId="41" fontId="72" fillId="12" borderId="58" xfId="7" applyFont="1" applyFill="1" applyBorder="1" applyAlignment="1" applyProtection="1">
      <alignment horizontal="center" vertical="center" shrinkToFit="1"/>
      <protection locked="0"/>
    </xf>
    <xf numFmtId="41" fontId="72" fillId="13" borderId="58" xfId="7" applyFont="1" applyFill="1" applyBorder="1" applyAlignment="1">
      <alignment horizontal="center" vertical="center" shrinkToFit="1"/>
    </xf>
    <xf numFmtId="0" fontId="10" fillId="0" borderId="0" xfId="8" applyFont="1" applyFill="1" applyAlignment="1">
      <alignment horizontal="center"/>
    </xf>
    <xf numFmtId="0" fontId="10" fillId="0" borderId="0" xfId="8" applyFont="1" applyAlignment="1">
      <alignment horizontal="center"/>
    </xf>
    <xf numFmtId="176" fontId="73" fillId="0" borderId="56" xfId="18" applyNumberFormat="1" applyFont="1" applyFill="1" applyBorder="1" applyAlignment="1">
      <alignment horizontal="right" vertical="center"/>
    </xf>
    <xf numFmtId="177" fontId="73" fillId="0" borderId="56" xfId="17" applyNumberFormat="1" applyFont="1" applyFill="1" applyBorder="1" applyAlignment="1">
      <alignment horizontal="center" vertical="center"/>
    </xf>
    <xf numFmtId="220" fontId="73" fillId="0" borderId="56" xfId="18" applyNumberFormat="1" applyFont="1" applyFill="1" applyBorder="1" applyAlignment="1">
      <alignment horizontal="right" vertical="center"/>
    </xf>
    <xf numFmtId="223" fontId="73" fillId="0" borderId="57" xfId="17" applyNumberFormat="1" applyFont="1" applyFill="1" applyBorder="1" applyAlignment="1">
      <alignment horizontal="center" vertical="center"/>
    </xf>
    <xf numFmtId="176" fontId="72" fillId="0" borderId="77" xfId="18" applyNumberFormat="1" applyFont="1" applyFill="1" applyBorder="1" applyAlignment="1">
      <alignment horizontal="right" vertical="center"/>
    </xf>
    <xf numFmtId="177" fontId="72" fillId="0" borderId="77" xfId="17" applyNumberFormat="1" applyFont="1" applyFill="1" applyBorder="1" applyAlignment="1">
      <alignment horizontal="center" vertical="center"/>
    </xf>
    <xf numFmtId="220" fontId="72" fillId="0" borderId="77" xfId="18" applyNumberFormat="1" applyFont="1" applyFill="1" applyBorder="1" applyAlignment="1">
      <alignment horizontal="right" vertical="center"/>
    </xf>
    <xf numFmtId="223" fontId="72" fillId="0" borderId="78" xfId="17" applyNumberFormat="1" applyFont="1" applyFill="1" applyBorder="1" applyAlignment="1">
      <alignment horizontal="center" vertical="center"/>
    </xf>
    <xf numFmtId="41" fontId="72" fillId="0" borderId="76" xfId="7" applyFont="1" applyFill="1" applyBorder="1" applyAlignment="1">
      <alignment horizontal="left" vertical="center" shrinkToFit="1"/>
    </xf>
    <xf numFmtId="41" fontId="71" fillId="6" borderId="89" xfId="7" applyFont="1" applyFill="1" applyBorder="1" applyAlignment="1">
      <alignment horizontal="center" vertical="center" shrinkToFit="1"/>
    </xf>
    <xf numFmtId="41" fontId="73" fillId="0" borderId="64" xfId="7" applyFont="1" applyFill="1" applyBorder="1" applyAlignment="1">
      <alignment horizontal="left" vertical="center"/>
    </xf>
    <xf numFmtId="41" fontId="73" fillId="0" borderId="70" xfId="7" applyFont="1" applyFill="1" applyBorder="1" applyAlignment="1">
      <alignment horizontal="left" vertical="center"/>
    </xf>
    <xf numFmtId="41" fontId="73" fillId="0" borderId="140" xfId="7" applyFont="1" applyFill="1" applyBorder="1" applyAlignment="1">
      <alignment horizontal="left" vertical="center"/>
    </xf>
    <xf numFmtId="41" fontId="72" fillId="0" borderId="64" xfId="7" applyFont="1" applyFill="1" applyBorder="1" applyAlignment="1">
      <alignment horizontal="left" vertical="center"/>
    </xf>
    <xf numFmtId="41" fontId="72" fillId="0" borderId="55" xfId="7" applyFont="1" applyFill="1" applyBorder="1" applyAlignment="1">
      <alignment horizontal="left" vertical="center"/>
    </xf>
    <xf numFmtId="41" fontId="72" fillId="0" borderId="61" xfId="7" applyFont="1" applyFill="1" applyBorder="1" applyAlignment="1">
      <alignment horizontal="left" vertical="center"/>
    </xf>
    <xf numFmtId="41" fontId="72" fillId="12" borderId="58" xfId="7" applyFont="1" applyFill="1" applyBorder="1" applyAlignment="1" applyProtection="1">
      <alignment horizontal="center" vertical="center"/>
      <protection locked="0"/>
    </xf>
    <xf numFmtId="41" fontId="72" fillId="13" borderId="73" xfId="7" applyFont="1" applyFill="1" applyBorder="1" applyAlignment="1">
      <alignment horizontal="center" vertical="center"/>
    </xf>
    <xf numFmtId="41" fontId="72" fillId="18" borderId="58" xfId="7" applyFont="1" applyFill="1" applyBorder="1" applyAlignment="1">
      <alignment horizontal="left" vertical="center"/>
    </xf>
    <xf numFmtId="41" fontId="70" fillId="0" borderId="61" xfId="7" applyFont="1" applyFill="1" applyBorder="1" applyAlignment="1">
      <alignment horizontal="left" vertical="center" shrinkToFit="1"/>
    </xf>
    <xf numFmtId="41" fontId="70" fillId="0" borderId="64" xfId="7" applyFont="1" applyFill="1" applyBorder="1" applyAlignment="1">
      <alignment horizontal="left" vertical="center" shrinkToFit="1"/>
    </xf>
    <xf numFmtId="41" fontId="69" fillId="0" borderId="64" xfId="7" applyFont="1" applyFill="1" applyBorder="1" applyAlignment="1">
      <alignment horizontal="left" shrinkToFit="1"/>
    </xf>
    <xf numFmtId="41" fontId="74" fillId="0" borderId="64" xfId="7" applyFont="1" applyFill="1" applyBorder="1" applyAlignment="1">
      <alignment horizontal="left" shrinkToFit="1"/>
    </xf>
    <xf numFmtId="41" fontId="74" fillId="0" borderId="67" xfId="7" applyFont="1" applyFill="1" applyBorder="1" applyAlignment="1">
      <alignment horizontal="left" shrinkToFit="1"/>
    </xf>
    <xf numFmtId="41" fontId="72" fillId="18" borderId="58" xfId="7" applyFont="1" applyFill="1" applyBorder="1" applyAlignment="1">
      <alignment horizontal="left" vertical="center" shrinkToFit="1"/>
    </xf>
    <xf numFmtId="0" fontId="75" fillId="0" borderId="0" xfId="3" applyNumberFormat="1" applyFont="1">
      <alignment vertical="center"/>
    </xf>
    <xf numFmtId="0" fontId="75" fillId="0" borderId="0" xfId="3" applyNumberFormat="1" applyFont="1" applyFill="1">
      <alignment vertical="center"/>
    </xf>
    <xf numFmtId="0" fontId="75" fillId="0" borderId="0" xfId="3" applyNumberFormat="1" applyFont="1" applyBorder="1">
      <alignment vertical="center"/>
    </xf>
    <xf numFmtId="0" fontId="75" fillId="0" borderId="0" xfId="3" applyNumberFormat="1" applyFont="1" applyAlignment="1">
      <alignment vertical="center"/>
    </xf>
    <xf numFmtId="41" fontId="75" fillId="0" borderId="0" xfId="4" applyNumberFormat="1" applyFont="1">
      <alignment vertical="center"/>
    </xf>
    <xf numFmtId="0" fontId="75" fillId="0" borderId="0" xfId="3" applyNumberFormat="1" applyFont="1" applyAlignment="1">
      <alignment horizontal="center" vertical="center"/>
    </xf>
    <xf numFmtId="176" fontId="75" fillId="0" borderId="0" xfId="4" applyNumberFormat="1" applyFont="1" applyAlignment="1">
      <alignment horizontal="right" vertical="center"/>
    </xf>
    <xf numFmtId="41" fontId="75" fillId="0" borderId="0" xfId="4" applyNumberFormat="1" applyFont="1" applyAlignment="1">
      <alignment horizontal="right" vertical="center"/>
    </xf>
    <xf numFmtId="0" fontId="75" fillId="0" borderId="10" xfId="3" applyNumberFormat="1" applyFont="1" applyBorder="1" applyAlignment="1">
      <alignment horizontal="right" vertical="center"/>
    </xf>
    <xf numFmtId="0" fontId="75" fillId="2" borderId="7" xfId="3" applyNumberFormat="1" applyFont="1" applyFill="1" applyBorder="1" applyAlignment="1">
      <alignment horizontal="center" vertical="center"/>
    </xf>
    <xf numFmtId="0" fontId="75" fillId="2" borderId="8" xfId="3" applyNumberFormat="1" applyFont="1" applyFill="1" applyBorder="1" applyAlignment="1">
      <alignment horizontal="center" vertical="center"/>
    </xf>
    <xf numFmtId="0" fontId="75" fillId="2" borderId="9" xfId="3" applyNumberFormat="1" applyFont="1" applyFill="1" applyBorder="1" applyAlignment="1">
      <alignment horizontal="center" vertical="center"/>
    </xf>
    <xf numFmtId="0" fontId="71" fillId="3" borderId="14" xfId="3" applyNumberFormat="1" applyFont="1" applyFill="1" applyBorder="1">
      <alignment vertical="center"/>
    </xf>
    <xf numFmtId="0" fontId="71" fillId="3" borderId="15" xfId="3" applyNumberFormat="1" applyFont="1" applyFill="1" applyBorder="1">
      <alignment vertical="center"/>
    </xf>
    <xf numFmtId="0" fontId="71" fillId="3" borderId="16" xfId="3" applyNumberFormat="1" applyFont="1" applyFill="1" applyBorder="1">
      <alignment vertical="center"/>
    </xf>
    <xf numFmtId="0" fontId="71" fillId="3" borderId="106" xfId="3" applyNumberFormat="1" applyFont="1" applyFill="1" applyBorder="1">
      <alignment vertical="center"/>
    </xf>
    <xf numFmtId="0" fontId="71" fillId="3" borderId="16" xfId="3" applyNumberFormat="1" applyFont="1" applyFill="1" applyBorder="1" applyAlignment="1">
      <alignment vertical="center" shrinkToFit="1"/>
    </xf>
    <xf numFmtId="41" fontId="71" fillId="3" borderId="16" xfId="4" applyNumberFormat="1" applyFont="1" applyFill="1" applyBorder="1">
      <alignment vertical="center"/>
    </xf>
    <xf numFmtId="0" fontId="71" fillId="3" borderId="16" xfId="3" applyNumberFormat="1" applyFont="1" applyFill="1" applyBorder="1" applyAlignment="1">
      <alignment horizontal="center" vertical="center"/>
    </xf>
    <xf numFmtId="176" fontId="71" fillId="3" borderId="17" xfId="4" applyNumberFormat="1" applyFont="1" applyFill="1" applyBorder="1" applyAlignment="1">
      <alignment horizontal="right" vertical="center" shrinkToFit="1"/>
    </xf>
    <xf numFmtId="220" fontId="71" fillId="3" borderId="17" xfId="4" applyNumberFormat="1" applyFont="1" applyFill="1" applyBorder="1" applyAlignment="1">
      <alignment horizontal="right" vertical="center" shrinkToFit="1"/>
    </xf>
    <xf numFmtId="0" fontId="75" fillId="0" borderId="19" xfId="3" applyNumberFormat="1" applyFont="1" applyBorder="1">
      <alignment vertical="center"/>
    </xf>
    <xf numFmtId="0" fontId="75" fillId="0" borderId="20" xfId="3" applyNumberFormat="1" applyFont="1" applyFill="1" applyBorder="1">
      <alignment vertical="center"/>
    </xf>
    <xf numFmtId="0" fontId="75" fillId="0" borderId="21" xfId="3" applyNumberFormat="1" applyFont="1" applyFill="1" applyBorder="1">
      <alignment vertical="center"/>
    </xf>
    <xf numFmtId="0" fontId="75" fillId="0" borderId="21" xfId="3" applyNumberFormat="1" applyFont="1" applyBorder="1">
      <alignment vertical="center"/>
    </xf>
    <xf numFmtId="0" fontId="75" fillId="0" borderId="21" xfId="3" applyNumberFormat="1" applyFont="1" applyBorder="1" applyAlignment="1">
      <alignment vertical="center" shrinkToFit="1"/>
    </xf>
    <xf numFmtId="41" fontId="75" fillId="0" borderId="21" xfId="4" applyNumberFormat="1" applyFont="1" applyBorder="1" applyAlignment="1">
      <alignment vertical="center"/>
    </xf>
    <xf numFmtId="0" fontId="75" fillId="0" borderId="21" xfId="3" applyNumberFormat="1" applyFont="1" applyBorder="1" applyAlignment="1">
      <alignment horizontal="center" vertical="center"/>
    </xf>
    <xf numFmtId="176" fontId="75" fillId="0" borderId="22" xfId="4" applyNumberFormat="1" applyFont="1" applyBorder="1" applyAlignment="1">
      <alignment horizontal="right" vertical="center" shrinkToFit="1"/>
    </xf>
    <xf numFmtId="220" fontId="75" fillId="0" borderId="22" xfId="4" applyNumberFormat="1" applyFont="1" applyBorder="1" applyAlignment="1">
      <alignment horizontal="right" vertical="center" shrinkToFit="1"/>
    </xf>
    <xf numFmtId="0" fontId="75" fillId="0" borderId="24" xfId="3" applyNumberFormat="1" applyFont="1" applyFill="1" applyBorder="1">
      <alignment vertical="center"/>
    </xf>
    <xf numFmtId="0" fontId="75" fillId="0" borderId="26" xfId="3" applyNumberFormat="1" applyFont="1" applyFill="1" applyBorder="1" applyAlignment="1">
      <alignment horizontal="left" vertical="center"/>
    </xf>
    <xf numFmtId="0" fontId="75" fillId="0" borderId="25" xfId="3" applyNumberFormat="1" applyFont="1" applyFill="1" applyBorder="1" applyAlignment="1">
      <alignment horizontal="left" vertical="center"/>
    </xf>
    <xf numFmtId="0" fontId="75" fillId="0" borderId="25" xfId="3" applyNumberFormat="1" applyFont="1" applyFill="1" applyBorder="1" applyAlignment="1">
      <alignment horizontal="left" vertical="center" shrinkToFit="1"/>
    </xf>
    <xf numFmtId="0" fontId="75" fillId="0" borderId="39" xfId="3" applyNumberFormat="1" applyFont="1" applyFill="1" applyBorder="1" applyAlignment="1">
      <alignment horizontal="left" vertical="center" shrinkToFit="1"/>
    </xf>
    <xf numFmtId="176" fontId="75" fillId="0" borderId="27" xfId="4" applyNumberFormat="1" applyFont="1" applyBorder="1" applyAlignment="1">
      <alignment horizontal="right" vertical="center" shrinkToFit="1"/>
    </xf>
    <xf numFmtId="220" fontId="75" fillId="0" borderId="27" xfId="4" applyNumberFormat="1" applyFont="1" applyBorder="1" applyAlignment="1">
      <alignment horizontal="right" vertical="center" shrinkToFit="1"/>
    </xf>
    <xf numFmtId="0" fontId="75" fillId="0" borderId="0" xfId="3" applyNumberFormat="1" applyFont="1" applyFill="1" applyBorder="1">
      <alignment vertical="center"/>
    </xf>
    <xf numFmtId="0" fontId="71" fillId="6" borderId="39" xfId="3" applyNumberFormat="1" applyFont="1" applyFill="1" applyBorder="1">
      <alignment vertical="center"/>
    </xf>
    <xf numFmtId="0" fontId="71" fillId="6" borderId="25" xfId="3" applyNumberFormat="1" applyFont="1" applyFill="1" applyBorder="1" applyAlignment="1">
      <alignment vertical="center" shrinkToFit="1"/>
    </xf>
    <xf numFmtId="41" fontId="71" fillId="6" borderId="25" xfId="4" applyNumberFormat="1" applyFont="1" applyFill="1" applyBorder="1" applyAlignment="1">
      <alignment vertical="center"/>
    </xf>
    <xf numFmtId="0" fontId="71" fillId="6" borderId="25" xfId="3" applyNumberFormat="1" applyFont="1" applyFill="1" applyBorder="1">
      <alignment vertical="center"/>
    </xf>
    <xf numFmtId="0" fontId="71" fillId="6" borderId="25" xfId="3" applyNumberFormat="1" applyFont="1" applyFill="1" applyBorder="1" applyAlignment="1">
      <alignment horizontal="center" vertical="center"/>
    </xf>
    <xf numFmtId="176" fontId="71" fillId="6" borderId="27" xfId="4" applyNumberFormat="1" applyFont="1" applyFill="1" applyBorder="1" applyAlignment="1">
      <alignment horizontal="right" vertical="center" shrinkToFit="1"/>
    </xf>
    <xf numFmtId="220" fontId="71" fillId="6" borderId="27" xfId="4" applyNumberFormat="1" applyFont="1" applyFill="1" applyBorder="1" applyAlignment="1">
      <alignment horizontal="right" vertical="center" shrinkToFit="1"/>
    </xf>
    <xf numFmtId="0" fontId="75" fillId="0" borderId="29" xfId="3" applyNumberFormat="1" applyFont="1" applyFill="1" applyBorder="1">
      <alignment vertical="center"/>
    </xf>
    <xf numFmtId="0" fontId="75" fillId="4" borderId="26" xfId="3" applyNumberFormat="1" applyFont="1" applyFill="1" applyBorder="1" applyAlignment="1">
      <alignment horizontal="left" vertical="center"/>
    </xf>
    <xf numFmtId="0" fontId="75" fillId="4" borderId="25" xfId="3" applyNumberFormat="1" applyFont="1" applyFill="1" applyBorder="1" applyAlignment="1">
      <alignment horizontal="left" vertical="center" shrinkToFit="1"/>
    </xf>
    <xf numFmtId="0" fontId="75" fillId="4" borderId="25" xfId="3" applyNumberFormat="1" applyFont="1" applyFill="1" applyBorder="1" applyAlignment="1">
      <alignment horizontal="left" vertical="center"/>
    </xf>
    <xf numFmtId="0" fontId="75" fillId="4" borderId="39" xfId="3" applyNumberFormat="1" applyFont="1" applyFill="1" applyBorder="1" applyAlignment="1">
      <alignment horizontal="left" vertical="center" shrinkToFit="1"/>
    </xf>
    <xf numFmtId="176" fontId="75" fillId="4" borderId="27" xfId="4" applyNumberFormat="1" applyFont="1" applyFill="1" applyBorder="1" applyAlignment="1">
      <alignment horizontal="right" vertical="center" shrinkToFit="1"/>
    </xf>
    <xf numFmtId="220" fontId="75" fillId="4" borderId="27" xfId="4" applyNumberFormat="1" applyFont="1" applyFill="1" applyBorder="1" applyAlignment="1">
      <alignment horizontal="right" vertical="center" shrinkToFit="1"/>
    </xf>
    <xf numFmtId="0" fontId="75" fillId="0" borderId="31" xfId="3" applyNumberFormat="1" applyFont="1" applyBorder="1">
      <alignment vertical="center"/>
    </xf>
    <xf numFmtId="0" fontId="75" fillId="17" borderId="0" xfId="3" applyNumberFormat="1" applyFont="1" applyFill="1" applyBorder="1" applyAlignment="1">
      <alignment vertical="center" shrinkToFit="1"/>
    </xf>
    <xf numFmtId="41" fontId="75" fillId="17" borderId="0" xfId="4" applyNumberFormat="1" applyFont="1" applyFill="1" applyBorder="1" applyAlignment="1">
      <alignment vertical="center"/>
    </xf>
    <xf numFmtId="0" fontId="75" fillId="17" borderId="0" xfId="3" applyNumberFormat="1" applyFont="1" applyFill="1" applyBorder="1">
      <alignment vertical="center"/>
    </xf>
    <xf numFmtId="0" fontId="75" fillId="17" borderId="0" xfId="3" applyNumberFormat="1" applyFont="1" applyFill="1" applyBorder="1" applyAlignment="1">
      <alignment horizontal="center" vertical="center"/>
    </xf>
    <xf numFmtId="178" fontId="75" fillId="17" borderId="0" xfId="3" applyNumberFormat="1" applyFont="1" applyFill="1" applyBorder="1" applyAlignment="1">
      <alignment vertical="center" shrinkToFit="1"/>
    </xf>
    <xf numFmtId="176" fontId="75" fillId="17" borderId="24" xfId="4" applyNumberFormat="1" applyFont="1" applyFill="1" applyBorder="1" applyAlignment="1">
      <alignment horizontal="right" vertical="center" shrinkToFit="1"/>
    </xf>
    <xf numFmtId="220" fontId="75" fillId="17" borderId="24" xfId="4" applyNumberFormat="1" applyFont="1" applyFill="1" applyBorder="1" applyAlignment="1">
      <alignment horizontal="right" vertical="center" shrinkToFit="1"/>
    </xf>
    <xf numFmtId="0" fontId="75" fillId="0" borderId="22" xfId="3" applyNumberFormat="1" applyFont="1" applyFill="1" applyBorder="1">
      <alignment vertical="center"/>
    </xf>
    <xf numFmtId="0" fontId="75" fillId="0" borderId="31" xfId="3" applyNumberFormat="1" applyFont="1" applyBorder="1" applyAlignment="1">
      <alignment horizontal="left" vertical="center" wrapText="1" indent="1"/>
    </xf>
    <xf numFmtId="0" fontId="75" fillId="0" borderId="0" xfId="3" applyNumberFormat="1" applyFont="1" applyBorder="1" applyAlignment="1">
      <alignment horizontal="left" vertical="center" shrinkToFit="1"/>
    </xf>
    <xf numFmtId="41" fontId="75" fillId="0" borderId="0" xfId="4" applyNumberFormat="1" applyFont="1" applyBorder="1" applyAlignment="1">
      <alignment vertical="center"/>
    </xf>
    <xf numFmtId="179" fontId="75" fillId="0" borderId="0" xfId="3" applyNumberFormat="1" applyFont="1" applyBorder="1">
      <alignment vertical="center"/>
    </xf>
    <xf numFmtId="0" fontId="75" fillId="0" borderId="0" xfId="3" applyNumberFormat="1" applyFont="1" applyBorder="1" applyAlignment="1">
      <alignment horizontal="center" vertical="center"/>
    </xf>
    <xf numFmtId="41" fontId="75" fillId="0" borderId="0" xfId="3" applyNumberFormat="1" applyFont="1" applyBorder="1" applyAlignment="1">
      <alignment vertical="center" shrinkToFit="1"/>
    </xf>
    <xf numFmtId="176" fontId="75" fillId="0" borderId="24" xfId="4" applyNumberFormat="1" applyFont="1" applyBorder="1" applyAlignment="1">
      <alignment horizontal="right" vertical="center" shrinkToFit="1"/>
    </xf>
    <xf numFmtId="220" fontId="75" fillId="0" borderId="24" xfId="4" applyNumberFormat="1" applyFont="1" applyBorder="1" applyAlignment="1">
      <alignment horizontal="right" vertical="center" shrinkToFit="1"/>
    </xf>
    <xf numFmtId="49" fontId="75" fillId="2" borderId="0" xfId="21" applyNumberFormat="1" applyFont="1" applyFill="1" applyBorder="1" applyAlignment="1">
      <alignment vertical="center" shrinkToFit="1"/>
    </xf>
    <xf numFmtId="41" fontId="75" fillId="2" borderId="0" xfId="4" applyNumberFormat="1" applyFont="1" applyFill="1" applyBorder="1" applyAlignment="1">
      <alignment vertical="center"/>
    </xf>
    <xf numFmtId="0" fontId="75" fillId="2" borderId="0" xfId="3" applyNumberFormat="1" applyFont="1" applyFill="1" applyBorder="1">
      <alignment vertical="center"/>
    </xf>
    <xf numFmtId="0" fontId="75" fillId="2" borderId="0" xfId="3" applyNumberFormat="1" applyFont="1" applyFill="1" applyBorder="1" applyAlignment="1">
      <alignment horizontal="right" vertical="center"/>
    </xf>
    <xf numFmtId="0" fontId="75" fillId="2" borderId="0" xfId="3" applyNumberFormat="1" applyFont="1" applyFill="1" applyBorder="1" applyAlignment="1">
      <alignment horizontal="center" vertical="center"/>
    </xf>
    <xf numFmtId="178" fontId="75" fillId="2" borderId="0" xfId="3" applyNumberFormat="1" applyFont="1" applyFill="1" applyBorder="1" applyAlignment="1">
      <alignment vertical="center" shrinkToFit="1"/>
    </xf>
    <xf numFmtId="176" fontId="75" fillId="2" borderId="24" xfId="4" applyNumberFormat="1" applyFont="1" applyFill="1" applyBorder="1" applyAlignment="1">
      <alignment horizontal="right" vertical="center" shrinkToFit="1"/>
    </xf>
    <xf numFmtId="220" fontId="75" fillId="2" borderId="24" xfId="4" applyNumberFormat="1" applyFont="1" applyFill="1" applyBorder="1" applyAlignment="1">
      <alignment horizontal="right" vertical="center" shrinkToFit="1"/>
    </xf>
    <xf numFmtId="49" fontId="75" fillId="0" borderId="0" xfId="21" applyNumberFormat="1" applyFont="1" applyFill="1" applyBorder="1" applyAlignment="1">
      <alignment horizontal="left" vertical="center" shrinkToFit="1"/>
    </xf>
    <xf numFmtId="41" fontId="75" fillId="0" borderId="0" xfId="4" applyFont="1" applyFill="1" applyBorder="1" applyAlignment="1">
      <alignment vertical="center"/>
    </xf>
    <xf numFmtId="0" fontId="75" fillId="0" borderId="0" xfId="3" applyFont="1" applyFill="1" applyBorder="1">
      <alignment vertical="center"/>
    </xf>
    <xf numFmtId="187" fontId="75" fillId="0" borderId="0" xfId="3" applyNumberFormat="1" applyFont="1" applyFill="1" applyBorder="1" applyAlignment="1">
      <alignment horizontal="right" vertical="center"/>
    </xf>
    <xf numFmtId="180" fontId="75" fillId="0" borderId="0" xfId="3" applyNumberFormat="1" applyFont="1" applyFill="1" applyBorder="1">
      <alignment vertical="center"/>
    </xf>
    <xf numFmtId="0" fontId="75" fillId="0" borderId="0" xfId="3" applyFont="1" applyFill="1" applyBorder="1" applyAlignment="1">
      <alignment horizontal="center" vertical="center"/>
    </xf>
    <xf numFmtId="205" fontId="75" fillId="0" borderId="31" xfId="3" applyNumberFormat="1" applyFont="1" applyFill="1" applyBorder="1" applyAlignment="1">
      <alignment vertical="center" shrinkToFit="1"/>
    </xf>
    <xf numFmtId="49" fontId="75" fillId="2" borderId="0" xfId="3" applyNumberFormat="1" applyFont="1" applyFill="1" applyBorder="1" applyAlignment="1">
      <alignment vertical="center" shrinkToFit="1"/>
    </xf>
    <xf numFmtId="178" fontId="75" fillId="2" borderId="31" xfId="3" applyNumberFormat="1" applyFont="1" applyFill="1" applyBorder="1" applyAlignment="1">
      <alignment vertical="center" shrinkToFit="1"/>
    </xf>
    <xf numFmtId="49" fontId="76" fillId="0" borderId="0" xfId="3" applyNumberFormat="1" applyFont="1" applyFill="1" applyBorder="1" applyAlignment="1">
      <alignment horizontal="left" vertical="center" shrinkToFit="1"/>
    </xf>
    <xf numFmtId="41" fontId="76" fillId="0" borderId="0" xfId="4" applyNumberFormat="1" applyFont="1" applyFill="1" applyBorder="1" applyAlignment="1">
      <alignment vertical="center"/>
    </xf>
    <xf numFmtId="0" fontId="76" fillId="0" borderId="0" xfId="3" applyNumberFormat="1" applyFont="1" applyFill="1" applyBorder="1">
      <alignment vertical="center"/>
    </xf>
    <xf numFmtId="180" fontId="75" fillId="0" borderId="0" xfId="3" applyNumberFormat="1" applyFont="1" applyBorder="1">
      <alignment vertical="center"/>
    </xf>
    <xf numFmtId="0" fontId="75" fillId="0" borderId="26" xfId="3" applyNumberFormat="1" applyFont="1" applyFill="1" applyBorder="1">
      <alignment vertical="center"/>
    </xf>
    <xf numFmtId="0" fontId="75" fillId="0" borderId="25" xfId="3" applyNumberFormat="1" applyFont="1" applyFill="1" applyBorder="1">
      <alignment vertical="center"/>
    </xf>
    <xf numFmtId="0" fontId="75" fillId="0" borderId="25" xfId="3" applyNumberFormat="1" applyFont="1" applyBorder="1">
      <alignment vertical="center"/>
    </xf>
    <xf numFmtId="0" fontId="75" fillId="0" borderId="25" xfId="3" applyNumberFormat="1" applyFont="1" applyBorder="1" applyAlignment="1">
      <alignment vertical="center" shrinkToFit="1"/>
    </xf>
    <xf numFmtId="41" fontId="75" fillId="0" borderId="25" xfId="4" applyNumberFormat="1" applyFont="1" applyBorder="1" applyAlignment="1">
      <alignment vertical="center"/>
    </xf>
    <xf numFmtId="0" fontId="75" fillId="0" borderId="25" xfId="3" applyNumberFormat="1" applyFont="1" applyBorder="1" applyAlignment="1">
      <alignment horizontal="center" vertical="center"/>
    </xf>
    <xf numFmtId="0" fontId="75" fillId="0" borderId="36" xfId="3" applyNumberFormat="1" applyFont="1" applyBorder="1" applyAlignment="1">
      <alignment horizontal="left" vertical="center" shrinkToFit="1"/>
    </xf>
    <xf numFmtId="0" fontId="75" fillId="0" borderId="32" xfId="3" applyNumberFormat="1" applyFont="1" applyBorder="1">
      <alignment vertical="center"/>
    </xf>
    <xf numFmtId="0" fontId="75" fillId="0" borderId="12" xfId="3" applyNumberFormat="1" applyFont="1" applyFill="1" applyBorder="1">
      <alignment vertical="center"/>
    </xf>
    <xf numFmtId="0" fontId="75" fillId="0" borderId="10" xfId="3" applyNumberFormat="1" applyFont="1" applyFill="1" applyBorder="1">
      <alignment vertical="center"/>
    </xf>
    <xf numFmtId="0" fontId="75" fillId="0" borderId="11" xfId="3" applyNumberFormat="1" applyFont="1" applyBorder="1" applyAlignment="1">
      <alignment horizontal="left" vertical="center" wrapText="1" indent="1"/>
    </xf>
    <xf numFmtId="0" fontId="75" fillId="0" borderId="10" xfId="3" applyNumberFormat="1" applyFont="1" applyBorder="1" applyAlignment="1">
      <alignment horizontal="left" vertical="center" shrinkToFit="1"/>
    </xf>
    <xf numFmtId="41" fontId="75" fillId="0" borderId="10" xfId="4" applyNumberFormat="1" applyFont="1" applyBorder="1" applyAlignment="1">
      <alignment vertical="center"/>
    </xf>
    <xf numFmtId="0" fontId="75" fillId="0" borderId="10" xfId="3" applyNumberFormat="1" applyFont="1" applyBorder="1">
      <alignment vertical="center"/>
    </xf>
    <xf numFmtId="179" fontId="75" fillId="0" borderId="10" xfId="3" applyNumberFormat="1" applyFont="1" applyBorder="1">
      <alignment vertical="center"/>
    </xf>
    <xf numFmtId="0" fontId="75" fillId="0" borderId="10" xfId="3" applyNumberFormat="1" applyFont="1" applyBorder="1" applyAlignment="1">
      <alignment horizontal="center" vertical="center"/>
    </xf>
    <xf numFmtId="41" fontId="75" fillId="0" borderId="10" xfId="3" applyNumberFormat="1" applyFont="1" applyBorder="1" applyAlignment="1">
      <alignment vertical="center" shrinkToFit="1"/>
    </xf>
    <xf numFmtId="176" fontId="75" fillId="0" borderId="12" xfId="4" applyNumberFormat="1" applyFont="1" applyBorder="1" applyAlignment="1">
      <alignment horizontal="right" vertical="center" shrinkToFit="1"/>
    </xf>
    <xf numFmtId="220" fontId="75" fillId="0" borderId="12" xfId="4" applyNumberFormat="1" applyFont="1" applyBorder="1" applyAlignment="1">
      <alignment horizontal="right" vertical="center" shrinkToFit="1"/>
    </xf>
    <xf numFmtId="176" fontId="75" fillId="0" borderId="0" xfId="4" applyNumberFormat="1" applyFont="1" applyBorder="1" applyAlignment="1">
      <alignment horizontal="right" vertical="center" shrinkToFit="1"/>
    </xf>
    <xf numFmtId="220" fontId="75" fillId="0" borderId="0" xfId="4" applyNumberFormat="1" applyFont="1" applyBorder="1" applyAlignment="1">
      <alignment horizontal="right" vertical="center" shrinkToFit="1"/>
    </xf>
    <xf numFmtId="0" fontId="75" fillId="0" borderId="0" xfId="3" applyNumberFormat="1" applyFont="1" applyAlignment="1">
      <alignment vertical="center" shrinkToFit="1"/>
    </xf>
    <xf numFmtId="41" fontId="75" fillId="0" borderId="0" xfId="4" applyNumberFormat="1" applyFont="1" applyAlignment="1">
      <alignment vertical="center"/>
    </xf>
    <xf numFmtId="176" fontId="75" fillId="0" borderId="0" xfId="4" applyNumberFormat="1" applyFont="1" applyAlignment="1">
      <alignment horizontal="right" vertical="center" shrinkToFit="1"/>
    </xf>
    <xf numFmtId="41" fontId="75" fillId="0" borderId="0" xfId="3" applyNumberFormat="1" applyFont="1" applyAlignment="1">
      <alignment vertical="center" shrinkToFit="1"/>
    </xf>
    <xf numFmtId="41" fontId="75" fillId="0" borderId="0" xfId="4" applyNumberFormat="1" applyFont="1" applyAlignment="1">
      <alignment horizontal="right" vertical="center" shrinkToFit="1"/>
    </xf>
    <xf numFmtId="223" fontId="75" fillId="0" borderId="0" xfId="3" applyNumberFormat="1" applyFont="1" applyAlignment="1">
      <alignment horizontal="right" vertical="center" shrinkToFit="1"/>
    </xf>
    <xf numFmtId="3" fontId="75" fillId="0" borderId="0" xfId="3" applyNumberFormat="1" applyFont="1" applyAlignment="1">
      <alignment vertical="center" shrinkToFit="1"/>
    </xf>
    <xf numFmtId="41" fontId="75" fillId="0" borderId="0" xfId="4" applyFont="1" applyAlignment="1">
      <alignment vertical="center" shrinkToFit="1"/>
    </xf>
    <xf numFmtId="223" fontId="75" fillId="0" borderId="0" xfId="3" applyNumberFormat="1" applyFont="1" applyAlignment="1">
      <alignment horizontal="right" vertical="center"/>
    </xf>
    <xf numFmtId="0" fontId="75" fillId="0" borderId="0" xfId="0" applyFont="1">
      <alignment vertical="center"/>
    </xf>
    <xf numFmtId="0" fontId="75" fillId="0" borderId="0" xfId="0" applyFont="1" applyFill="1">
      <alignment vertical="center"/>
    </xf>
    <xf numFmtId="0" fontId="75" fillId="0" borderId="0" xfId="0" applyFont="1" applyBorder="1">
      <alignment vertical="center"/>
    </xf>
    <xf numFmtId="0" fontId="75" fillId="0" borderId="0" xfId="0" applyFont="1" applyAlignment="1">
      <alignment vertical="center"/>
    </xf>
    <xf numFmtId="41" fontId="75" fillId="0" borderId="0" xfId="1" applyFont="1">
      <alignment vertical="center"/>
    </xf>
    <xf numFmtId="0" fontId="75" fillId="0" borderId="0" xfId="0" applyFont="1" applyAlignment="1">
      <alignment horizontal="center" vertical="center"/>
    </xf>
    <xf numFmtId="176" fontId="75" fillId="0" borderId="0" xfId="1" applyNumberFormat="1" applyFont="1" applyAlignment="1">
      <alignment horizontal="right" vertical="center"/>
    </xf>
    <xf numFmtId="41" fontId="75" fillId="0" borderId="0" xfId="1" applyFont="1" applyAlignment="1">
      <alignment horizontal="right" vertical="center"/>
    </xf>
    <xf numFmtId="0" fontId="75" fillId="0" borderId="10" xfId="0" applyFont="1" applyBorder="1" applyAlignment="1">
      <alignment horizontal="right" vertical="center"/>
    </xf>
    <xf numFmtId="0" fontId="75" fillId="2" borderId="7" xfId="0" applyFont="1" applyFill="1" applyBorder="1" applyAlignment="1">
      <alignment horizontal="center" vertical="center"/>
    </xf>
    <xf numFmtId="0" fontId="75" fillId="2" borderId="8" xfId="0" applyFont="1" applyFill="1" applyBorder="1" applyAlignment="1">
      <alignment horizontal="center" vertical="center"/>
    </xf>
    <xf numFmtId="0" fontId="75" fillId="2" borderId="9" xfId="0" applyFont="1" applyFill="1" applyBorder="1" applyAlignment="1">
      <alignment horizontal="center" vertical="center"/>
    </xf>
    <xf numFmtId="0" fontId="71" fillId="6" borderId="14" xfId="0" applyFont="1" applyFill="1" applyBorder="1">
      <alignment vertical="center"/>
    </xf>
    <xf numFmtId="0" fontId="71" fillId="6" borderId="15" xfId="0" applyFont="1" applyFill="1" applyBorder="1">
      <alignment vertical="center"/>
    </xf>
    <xf numFmtId="0" fontId="71" fillId="6" borderId="16" xfId="0" applyFont="1" applyFill="1" applyBorder="1">
      <alignment vertical="center"/>
    </xf>
    <xf numFmtId="0" fontId="71" fillId="6" borderId="106" xfId="0" applyFont="1" applyFill="1" applyBorder="1">
      <alignment vertical="center"/>
    </xf>
    <xf numFmtId="0" fontId="71" fillId="6" borderId="16" xfId="0" applyFont="1" applyFill="1" applyBorder="1" applyAlignment="1">
      <alignment vertical="center" shrinkToFit="1"/>
    </xf>
    <xf numFmtId="41" fontId="71" fillId="6" borderId="16" xfId="1" applyFont="1" applyFill="1" applyBorder="1">
      <alignment vertical="center"/>
    </xf>
    <xf numFmtId="0" fontId="71" fillId="6" borderId="16" xfId="0" applyFont="1" applyFill="1" applyBorder="1" applyAlignment="1">
      <alignment horizontal="center" vertical="center"/>
    </xf>
    <xf numFmtId="176" fontId="71" fillId="6" borderId="17" xfId="1" applyNumberFormat="1" applyFont="1" applyFill="1" applyBorder="1" applyAlignment="1">
      <alignment horizontal="right" vertical="center" shrinkToFit="1"/>
    </xf>
    <xf numFmtId="176" fontId="71" fillId="6" borderId="42" xfId="1" applyNumberFormat="1" applyFont="1" applyFill="1" applyBorder="1" applyAlignment="1">
      <alignment horizontal="right" vertical="center" shrinkToFit="1"/>
    </xf>
    <xf numFmtId="0" fontId="75" fillId="0" borderId="19" xfId="0" applyFont="1" applyBorder="1">
      <alignment vertical="center"/>
    </xf>
    <xf numFmtId="0" fontId="75" fillId="0" borderId="20" xfId="0" applyFont="1" applyFill="1" applyBorder="1">
      <alignment vertical="center"/>
    </xf>
    <xf numFmtId="0" fontId="75" fillId="0" borderId="21" xfId="0" applyFont="1" applyFill="1" applyBorder="1">
      <alignment vertical="center"/>
    </xf>
    <xf numFmtId="0" fontId="75" fillId="0" borderId="21" xfId="0" applyFont="1" applyBorder="1">
      <alignment vertical="center"/>
    </xf>
    <xf numFmtId="0" fontId="75" fillId="0" borderId="21" xfId="0" applyFont="1" applyBorder="1" applyAlignment="1">
      <alignment vertical="center" shrinkToFit="1"/>
    </xf>
    <xf numFmtId="41" fontId="75" fillId="0" borderId="21" xfId="1" applyFont="1" applyBorder="1" applyAlignment="1">
      <alignment vertical="center"/>
    </xf>
    <xf numFmtId="0" fontId="75" fillId="0" borderId="21" xfId="0" applyFont="1" applyBorder="1" applyAlignment="1">
      <alignment horizontal="center" vertical="center"/>
    </xf>
    <xf numFmtId="176" fontId="75" fillId="0" borderId="22" xfId="1" applyNumberFormat="1" applyFont="1" applyBorder="1" applyAlignment="1">
      <alignment horizontal="right" vertical="center" shrinkToFit="1"/>
    </xf>
    <xf numFmtId="0" fontId="75" fillId="0" borderId="29" xfId="0" applyFont="1" applyFill="1" applyBorder="1">
      <alignment vertical="center"/>
    </xf>
    <xf numFmtId="0" fontId="75" fillId="0" borderId="26" xfId="0" applyFont="1" applyFill="1" applyBorder="1" applyAlignment="1">
      <alignment horizontal="left" vertical="center"/>
    </xf>
    <xf numFmtId="0" fontId="75" fillId="0" borderId="25" xfId="0" applyFont="1" applyFill="1" applyBorder="1" applyAlignment="1">
      <alignment horizontal="left" vertical="center"/>
    </xf>
    <xf numFmtId="0" fontId="75" fillId="0" borderId="25" xfId="0" applyFont="1" applyFill="1" applyBorder="1" applyAlignment="1">
      <alignment horizontal="left" vertical="center" shrinkToFit="1"/>
    </xf>
    <xf numFmtId="0" fontId="75" fillId="0" borderId="39" xfId="0" applyFont="1" applyFill="1" applyBorder="1" applyAlignment="1">
      <alignment horizontal="left" vertical="center" shrinkToFit="1"/>
    </xf>
    <xf numFmtId="176" fontId="75" fillId="0" borderId="27" xfId="1" applyNumberFormat="1" applyFont="1" applyBorder="1" applyAlignment="1">
      <alignment horizontal="right" vertical="center" shrinkToFit="1"/>
    </xf>
    <xf numFmtId="0" fontId="75" fillId="0" borderId="24" xfId="0" applyFont="1" applyFill="1" applyBorder="1">
      <alignment vertical="center"/>
    </xf>
    <xf numFmtId="0" fontId="71" fillId="6" borderId="26" xfId="0" applyFont="1" applyFill="1" applyBorder="1">
      <alignment vertical="center"/>
    </xf>
    <xf numFmtId="0" fontId="71" fillId="6" borderId="39" xfId="0" applyFont="1" applyFill="1" applyBorder="1">
      <alignment vertical="center"/>
    </xf>
    <xf numFmtId="0" fontId="71" fillId="6" borderId="25" xfId="0" applyFont="1" applyFill="1" applyBorder="1" applyAlignment="1">
      <alignment vertical="center" shrinkToFit="1"/>
    </xf>
    <xf numFmtId="41" fontId="71" fillId="6" borderId="25" xfId="1" applyFont="1" applyFill="1" applyBorder="1" applyAlignment="1">
      <alignment vertical="center"/>
    </xf>
    <xf numFmtId="0" fontId="71" fillId="6" borderId="25" xfId="0" applyFont="1" applyFill="1" applyBorder="1">
      <alignment vertical="center"/>
    </xf>
    <xf numFmtId="0" fontId="71" fillId="6" borderId="25" xfId="0" applyFont="1" applyFill="1" applyBorder="1" applyAlignment="1">
      <alignment horizontal="center" vertical="center"/>
    </xf>
    <xf numFmtId="176" fontId="71" fillId="6" borderId="27" xfId="1" applyNumberFormat="1" applyFont="1" applyFill="1" applyBorder="1" applyAlignment="1">
      <alignment horizontal="right" vertical="center" shrinkToFit="1"/>
    </xf>
    <xf numFmtId="176" fontId="75" fillId="7" borderId="27" xfId="1" applyNumberFormat="1" applyFont="1" applyFill="1" applyBorder="1" applyAlignment="1">
      <alignment horizontal="right" vertical="center" shrinkToFit="1"/>
    </xf>
    <xf numFmtId="208" fontId="75" fillId="0" borderId="24" xfId="0" applyNumberFormat="1" applyFont="1" applyFill="1" applyBorder="1">
      <alignment vertical="center"/>
    </xf>
    <xf numFmtId="208" fontId="75" fillId="0" borderId="31" xfId="0" applyNumberFormat="1" applyFont="1" applyBorder="1">
      <alignment vertical="center"/>
    </xf>
    <xf numFmtId="208" fontId="75" fillId="17" borderId="0" xfId="0" applyNumberFormat="1" applyFont="1" applyFill="1" applyBorder="1" applyAlignment="1">
      <alignment vertical="center" shrinkToFit="1"/>
    </xf>
    <xf numFmtId="208" fontId="75" fillId="17" borderId="0" xfId="1" applyNumberFormat="1" applyFont="1" applyFill="1" applyBorder="1" applyAlignment="1">
      <alignment vertical="center"/>
    </xf>
    <xf numFmtId="208" fontId="75" fillId="17" borderId="0" xfId="0" applyNumberFormat="1" applyFont="1" applyFill="1" applyBorder="1">
      <alignment vertical="center"/>
    </xf>
    <xf numFmtId="208" fontId="75" fillId="17" borderId="0" xfId="0" applyNumberFormat="1" applyFont="1" applyFill="1" applyBorder="1" applyAlignment="1">
      <alignment horizontal="center" vertical="center"/>
    </xf>
    <xf numFmtId="195" fontId="75" fillId="17" borderId="0" xfId="0" applyNumberFormat="1" applyFont="1" applyFill="1" applyBorder="1" applyAlignment="1">
      <alignment vertical="center" shrinkToFit="1"/>
    </xf>
    <xf numFmtId="176" fontId="75" fillId="17" borderId="24" xfId="1" applyNumberFormat="1" applyFont="1" applyFill="1" applyBorder="1" applyAlignment="1">
      <alignment horizontal="right" vertical="center" shrinkToFit="1"/>
    </xf>
    <xf numFmtId="0" fontId="75" fillId="0" borderId="22" xfId="0" applyFont="1" applyFill="1" applyBorder="1">
      <alignment vertical="center"/>
    </xf>
    <xf numFmtId="0" fontId="75" fillId="0" borderId="31" xfId="0" applyFont="1" applyBorder="1" applyAlignment="1">
      <alignment horizontal="left" vertical="center" wrapText="1" indent="1"/>
    </xf>
    <xf numFmtId="0" fontId="75" fillId="0" borderId="0" xfId="0" applyFont="1" applyFill="1" applyBorder="1" applyAlignment="1">
      <alignment horizontal="left" vertical="center" shrinkToFit="1"/>
    </xf>
    <xf numFmtId="41" fontId="76" fillId="0" borderId="0" xfId="34" applyNumberFormat="1" applyFont="1" applyBorder="1" applyAlignment="1">
      <alignment vertical="center"/>
    </xf>
    <xf numFmtId="0" fontId="76" fillId="0" borderId="0" xfId="35" applyNumberFormat="1" applyFont="1" applyBorder="1">
      <alignment vertical="center"/>
    </xf>
    <xf numFmtId="182" fontId="76" fillId="0" borderId="0" xfId="35" applyNumberFormat="1" applyFont="1" applyBorder="1">
      <alignment vertical="center"/>
    </xf>
    <xf numFmtId="0" fontId="75" fillId="0" borderId="0" xfId="0" applyFont="1" applyFill="1" applyBorder="1">
      <alignment vertical="center"/>
    </xf>
    <xf numFmtId="184" fontId="75" fillId="0" borderId="0" xfId="0" applyNumberFormat="1" applyFont="1" applyFill="1" applyBorder="1">
      <alignment vertical="center"/>
    </xf>
    <xf numFmtId="182" fontId="75" fillId="0" borderId="0" xfId="0" applyNumberFormat="1" applyFont="1" applyFill="1" applyBorder="1">
      <alignment vertical="center"/>
    </xf>
    <xf numFmtId="0" fontId="75" fillId="0" borderId="0" xfId="0" applyFont="1" applyFill="1" applyBorder="1" applyAlignment="1">
      <alignment horizontal="center" vertical="center"/>
    </xf>
    <xf numFmtId="209" fontId="75" fillId="0" borderId="0" xfId="0" applyNumberFormat="1" applyFont="1" applyFill="1" applyBorder="1" applyAlignment="1">
      <alignment vertical="center" shrinkToFit="1"/>
    </xf>
    <xf numFmtId="176" fontId="75" fillId="0" borderId="24" xfId="1" applyNumberFormat="1" applyFont="1" applyBorder="1" applyAlignment="1">
      <alignment horizontal="right" vertical="center" shrinkToFit="1"/>
    </xf>
    <xf numFmtId="0" fontId="75" fillId="0" borderId="31" xfId="0" applyFont="1" applyFill="1" applyBorder="1">
      <alignment vertical="center"/>
    </xf>
    <xf numFmtId="0" fontId="75" fillId="0" borderId="31" xfId="0" applyFont="1" applyBorder="1">
      <alignment vertical="center"/>
    </xf>
    <xf numFmtId="0" fontId="75" fillId="17" borderId="0" xfId="0" applyFont="1" applyFill="1" applyBorder="1" applyAlignment="1">
      <alignment vertical="center" shrinkToFit="1"/>
    </xf>
    <xf numFmtId="41" fontId="75" fillId="17" borderId="0" xfId="1" applyFont="1" applyFill="1" applyBorder="1" applyAlignment="1">
      <alignment vertical="center"/>
    </xf>
    <xf numFmtId="0" fontId="75" fillId="17" borderId="0" xfId="0" applyFont="1" applyFill="1" applyBorder="1">
      <alignment vertical="center"/>
    </xf>
    <xf numFmtId="0" fontId="75" fillId="17" borderId="0" xfId="0" applyFont="1" applyFill="1" applyBorder="1" applyAlignment="1">
      <alignment horizontal="center" vertical="center"/>
    </xf>
    <xf numFmtId="178" fontId="75" fillId="17" borderId="0" xfId="0" applyNumberFormat="1" applyFont="1" applyFill="1" applyBorder="1" applyAlignment="1">
      <alignment vertical="center" shrinkToFit="1"/>
    </xf>
    <xf numFmtId="41" fontId="75" fillId="0" borderId="0" xfId="1" applyFont="1" applyFill="1" applyBorder="1" applyAlignment="1">
      <alignment vertical="center"/>
    </xf>
    <xf numFmtId="179" fontId="75" fillId="0" borderId="0" xfId="0" applyNumberFormat="1" applyFont="1" applyFill="1" applyBorder="1">
      <alignment vertical="center"/>
    </xf>
    <xf numFmtId="41" fontId="75" fillId="0" borderId="0" xfId="0" applyNumberFormat="1" applyFont="1" applyFill="1" applyBorder="1" applyAlignment="1">
      <alignment vertical="center" shrinkToFit="1"/>
    </xf>
    <xf numFmtId="176" fontId="75" fillId="0" borderId="24" xfId="1" applyNumberFormat="1" applyFont="1" applyFill="1" applyBorder="1" applyAlignment="1">
      <alignment horizontal="right" vertical="center" shrinkToFit="1"/>
    </xf>
    <xf numFmtId="0" fontId="75" fillId="7" borderId="27" xfId="0" applyFont="1" applyFill="1" applyBorder="1">
      <alignment vertical="center"/>
    </xf>
    <xf numFmtId="0" fontId="75" fillId="7" borderId="25" xfId="0" applyFont="1" applyFill="1" applyBorder="1" applyAlignment="1">
      <alignment vertical="center" shrinkToFit="1"/>
    </xf>
    <xf numFmtId="41" fontId="75" fillId="7" borderId="25" xfId="1" applyFont="1" applyFill="1" applyBorder="1" applyAlignment="1">
      <alignment vertical="center"/>
    </xf>
    <xf numFmtId="0" fontId="75" fillId="7" borderId="25" xfId="0" applyFont="1" applyFill="1" applyBorder="1">
      <alignment vertical="center"/>
    </xf>
    <xf numFmtId="0" fontId="75" fillId="7" borderId="25" xfId="0" applyFont="1" applyFill="1" applyBorder="1" applyAlignment="1">
      <alignment horizontal="center" vertical="center"/>
    </xf>
    <xf numFmtId="0" fontId="75" fillId="0" borderId="29" xfId="0" applyFont="1" applyBorder="1">
      <alignment vertical="center"/>
    </xf>
    <xf numFmtId="0" fontId="75" fillId="17" borderId="37" xfId="0" applyFont="1" applyFill="1" applyBorder="1" applyAlignment="1">
      <alignment vertical="center" shrinkToFit="1"/>
    </xf>
    <xf numFmtId="41" fontId="75" fillId="17" borderId="37" xfId="1" applyFont="1" applyFill="1" applyBorder="1" applyAlignment="1">
      <alignment vertical="center"/>
    </xf>
    <xf numFmtId="0" fontId="75" fillId="17" borderId="37" xfId="0" applyFont="1" applyFill="1" applyBorder="1">
      <alignment vertical="center"/>
    </xf>
    <xf numFmtId="0" fontId="75" fillId="17" borderId="37" xfId="0" applyFont="1" applyFill="1" applyBorder="1" applyAlignment="1">
      <alignment horizontal="center" vertical="center"/>
    </xf>
    <xf numFmtId="178" fontId="75" fillId="17" borderId="37" xfId="0" applyNumberFormat="1" applyFont="1" applyFill="1" applyBorder="1" applyAlignment="1">
      <alignment vertical="center" shrinkToFit="1"/>
    </xf>
    <xf numFmtId="176" fontId="76" fillId="17" borderId="24" xfId="22" applyNumberFormat="1" applyFont="1" applyFill="1" applyBorder="1" applyAlignment="1">
      <alignment horizontal="right" vertical="center" shrinkToFit="1"/>
    </xf>
    <xf numFmtId="176" fontId="75" fillId="17" borderId="29" xfId="1" applyNumberFormat="1" applyFont="1" applyFill="1" applyBorder="1" applyAlignment="1">
      <alignment horizontal="right" vertical="center" shrinkToFit="1"/>
    </xf>
    <xf numFmtId="0" fontId="75" fillId="0" borderId="24" xfId="0" applyFont="1" applyBorder="1" applyAlignment="1">
      <alignment horizontal="left" vertical="center" wrapText="1" indent="1"/>
    </xf>
    <xf numFmtId="0" fontId="75" fillId="0" borderId="0" xfId="0" applyFont="1" applyBorder="1" applyAlignment="1">
      <alignment horizontal="left" vertical="center" shrinkToFit="1"/>
    </xf>
    <xf numFmtId="41" fontId="75" fillId="0" borderId="0" xfId="1" applyFont="1" applyBorder="1" applyAlignment="1">
      <alignment vertical="center"/>
    </xf>
    <xf numFmtId="180" fontId="75" fillId="0" borderId="0" xfId="0" applyNumberFormat="1" applyFont="1" applyBorder="1" applyAlignment="1">
      <alignment horizontal="right" vertical="center"/>
    </xf>
    <xf numFmtId="182" fontId="75" fillId="0" borderId="0" xfId="0" applyNumberFormat="1" applyFont="1" applyBorder="1">
      <alignment vertical="center"/>
    </xf>
    <xf numFmtId="0" fontId="75" fillId="0" borderId="0" xfId="0" applyFont="1" applyBorder="1" applyAlignment="1">
      <alignment horizontal="center" vertical="center"/>
    </xf>
    <xf numFmtId="41" fontId="75" fillId="0" borderId="0" xfId="0" applyNumberFormat="1" applyFont="1" applyBorder="1" applyAlignment="1">
      <alignment vertical="center" shrinkToFit="1"/>
    </xf>
    <xf numFmtId="220" fontId="75" fillId="0" borderId="27" xfId="1" applyNumberFormat="1" applyFont="1" applyBorder="1" applyAlignment="1">
      <alignment horizontal="right" vertical="center" shrinkToFit="1"/>
    </xf>
    <xf numFmtId="0" fontId="76" fillId="0" borderId="26" xfId="3" applyNumberFormat="1" applyFont="1" applyFill="1" applyBorder="1" applyAlignment="1">
      <alignment horizontal="left" vertical="center"/>
    </xf>
    <xf numFmtId="0" fontId="76" fillId="0" borderId="25" xfId="3" applyNumberFormat="1" applyFont="1" applyFill="1" applyBorder="1" applyAlignment="1">
      <alignment horizontal="left" vertical="center"/>
    </xf>
    <xf numFmtId="0" fontId="76" fillId="0" borderId="25" xfId="3" applyNumberFormat="1" applyFont="1" applyFill="1" applyBorder="1" applyAlignment="1">
      <alignment horizontal="left" vertical="center" shrinkToFit="1"/>
    </xf>
    <xf numFmtId="0" fontId="76" fillId="0" borderId="39" xfId="3" applyNumberFormat="1" applyFont="1" applyFill="1" applyBorder="1" applyAlignment="1">
      <alignment horizontal="left" vertical="center" shrinkToFit="1"/>
    </xf>
    <xf numFmtId="220" fontId="71" fillId="6" borderId="27" xfId="1" applyNumberFormat="1" applyFont="1" applyFill="1" applyBorder="1" applyAlignment="1">
      <alignment horizontal="right" vertical="center" shrinkToFit="1"/>
    </xf>
    <xf numFmtId="220" fontId="75" fillId="7" borderId="27" xfId="1" applyNumberFormat="1" applyFont="1" applyFill="1" applyBorder="1" applyAlignment="1">
      <alignment horizontal="right" vertical="center" shrinkToFit="1"/>
    </xf>
    <xf numFmtId="0" fontId="76" fillId="0" borderId="31" xfId="21" applyNumberFormat="1" applyFont="1" applyBorder="1">
      <alignment vertical="center"/>
    </xf>
    <xf numFmtId="0" fontId="76" fillId="17" borderId="0" xfId="21" applyNumberFormat="1" applyFont="1" applyFill="1" applyBorder="1" applyAlignment="1">
      <alignment vertical="center" shrinkToFit="1"/>
    </xf>
    <xf numFmtId="41" fontId="76" fillId="17" borderId="0" xfId="22" applyNumberFormat="1" applyFont="1" applyFill="1" applyBorder="1" applyAlignment="1">
      <alignment vertical="center"/>
    </xf>
    <xf numFmtId="0" fontId="76" fillId="17" borderId="0" xfId="21" applyNumberFormat="1" applyFont="1" applyFill="1" applyBorder="1">
      <alignment vertical="center"/>
    </xf>
    <xf numFmtId="0" fontId="76" fillId="17" borderId="37" xfId="21" applyNumberFormat="1" applyFont="1" applyFill="1" applyBorder="1" applyAlignment="1">
      <alignment horizontal="center" vertical="center"/>
    </xf>
    <xf numFmtId="178" fontId="76" fillId="17" borderId="0" xfId="21" applyNumberFormat="1" applyFont="1" applyFill="1" applyBorder="1" applyAlignment="1">
      <alignment vertical="center" shrinkToFit="1"/>
    </xf>
    <xf numFmtId="220" fontId="76" fillId="17" borderId="24" xfId="22" applyNumberFormat="1" applyFont="1" applyFill="1" applyBorder="1" applyAlignment="1">
      <alignment horizontal="right" vertical="center" shrinkToFit="1"/>
    </xf>
    <xf numFmtId="0" fontId="75" fillId="0" borderId="32" xfId="0" applyFont="1" applyBorder="1">
      <alignment vertical="center"/>
    </xf>
    <xf numFmtId="0" fontId="75" fillId="0" borderId="12" xfId="0" applyFont="1" applyFill="1" applyBorder="1">
      <alignment vertical="center"/>
    </xf>
    <xf numFmtId="0" fontId="75" fillId="0" borderId="10" xfId="0" applyFont="1" applyFill="1" applyBorder="1">
      <alignment vertical="center"/>
    </xf>
    <xf numFmtId="0" fontId="76" fillId="0" borderId="11" xfId="21" applyNumberFormat="1" applyFont="1" applyBorder="1" applyAlignment="1">
      <alignment horizontal="left" vertical="center" wrapText="1" indent="1"/>
    </xf>
    <xf numFmtId="0" fontId="76" fillId="0" borderId="10" xfId="21" applyNumberFormat="1" applyFont="1" applyBorder="1" applyAlignment="1">
      <alignment horizontal="left" vertical="center" shrinkToFit="1"/>
    </xf>
    <xf numFmtId="41" fontId="76" fillId="0" borderId="10" xfId="22" applyNumberFormat="1" applyFont="1" applyBorder="1" applyAlignment="1">
      <alignment vertical="center"/>
    </xf>
    <xf numFmtId="0" fontId="75" fillId="0" borderId="10" xfId="33" applyFont="1" applyBorder="1">
      <alignment vertical="center"/>
    </xf>
    <xf numFmtId="179" fontId="76" fillId="0" borderId="10" xfId="21" applyNumberFormat="1" applyFont="1" applyBorder="1">
      <alignment vertical="center"/>
    </xf>
    <xf numFmtId="0" fontId="76" fillId="0" borderId="10" xfId="21" applyNumberFormat="1" applyFont="1" applyBorder="1">
      <alignment vertical="center"/>
    </xf>
    <xf numFmtId="182" fontId="76" fillId="0" borderId="10" xfId="21" applyNumberFormat="1" applyFont="1" applyBorder="1">
      <alignment vertical="center"/>
    </xf>
    <xf numFmtId="0" fontId="76" fillId="0" borderId="10" xfId="21" applyNumberFormat="1" applyFont="1" applyBorder="1" applyAlignment="1">
      <alignment horizontal="center" vertical="center"/>
    </xf>
    <xf numFmtId="41" fontId="76" fillId="0" borderId="10" xfId="21" applyNumberFormat="1" applyFont="1" applyBorder="1" applyAlignment="1">
      <alignment vertical="center" shrinkToFit="1"/>
    </xf>
    <xf numFmtId="176" fontId="76" fillId="0" borderId="12" xfId="22" applyNumberFormat="1" applyFont="1" applyBorder="1" applyAlignment="1">
      <alignment horizontal="right" vertical="center" shrinkToFit="1"/>
    </xf>
    <xf numFmtId="220" fontId="76" fillId="0" borderId="12" xfId="22" applyNumberFormat="1" applyFont="1" applyBorder="1" applyAlignment="1">
      <alignment horizontal="right" vertical="center" shrinkToFit="1"/>
    </xf>
    <xf numFmtId="0" fontId="75" fillId="0" borderId="0" xfId="0" applyFont="1" applyBorder="1" applyAlignment="1">
      <alignment vertical="center" shrinkToFit="1"/>
    </xf>
    <xf numFmtId="41" fontId="75" fillId="0" borderId="0" xfId="1" applyFont="1" applyAlignment="1">
      <alignment vertical="center"/>
    </xf>
    <xf numFmtId="0" fontId="75" fillId="0" borderId="0" xfId="0" applyFont="1" applyAlignment="1">
      <alignment vertical="center" shrinkToFit="1"/>
    </xf>
    <xf numFmtId="176" fontId="75" fillId="0" borderId="0" xfId="1" applyNumberFormat="1" applyFont="1" applyAlignment="1">
      <alignment horizontal="right" vertical="center" shrinkToFit="1"/>
    </xf>
    <xf numFmtId="41" fontId="75" fillId="0" borderId="0" xfId="1" applyFont="1" applyAlignment="1">
      <alignment horizontal="right" vertical="center" shrinkToFit="1"/>
    </xf>
    <xf numFmtId="0" fontId="75" fillId="0" borderId="0" xfId="0" applyFont="1" applyAlignment="1">
      <alignment horizontal="right" vertical="center" shrinkToFit="1"/>
    </xf>
    <xf numFmtId="0" fontId="75" fillId="0" borderId="0" xfId="0" applyFont="1" applyAlignment="1">
      <alignment horizontal="right" vertical="center"/>
    </xf>
    <xf numFmtId="208" fontId="71" fillId="6" borderId="14" xfId="0" applyNumberFormat="1" applyFont="1" applyFill="1" applyBorder="1">
      <alignment vertical="center"/>
    </xf>
    <xf numFmtId="208" fontId="71" fillId="6" borderId="15" xfId="0" applyNumberFormat="1" applyFont="1" applyFill="1" applyBorder="1">
      <alignment vertical="center"/>
    </xf>
    <xf numFmtId="208" fontId="71" fillId="6" borderId="16" xfId="0" applyNumberFormat="1" applyFont="1" applyFill="1" applyBorder="1">
      <alignment vertical="center"/>
    </xf>
    <xf numFmtId="208" fontId="71" fillId="6" borderId="106" xfId="0" applyNumberFormat="1" applyFont="1" applyFill="1" applyBorder="1">
      <alignment vertical="center"/>
    </xf>
    <xf numFmtId="208" fontId="71" fillId="6" borderId="16" xfId="0" applyNumberFormat="1" applyFont="1" applyFill="1" applyBorder="1" applyAlignment="1">
      <alignment vertical="center" shrinkToFit="1"/>
    </xf>
    <xf numFmtId="208" fontId="71" fillId="6" borderId="16" xfId="1" applyNumberFormat="1" applyFont="1" applyFill="1" applyBorder="1">
      <alignment vertical="center"/>
    </xf>
    <xf numFmtId="208" fontId="71" fillId="6" borderId="16" xfId="0" applyNumberFormat="1" applyFont="1" applyFill="1" applyBorder="1" applyAlignment="1">
      <alignment horizontal="center" vertical="center"/>
    </xf>
    <xf numFmtId="220" fontId="71" fillId="6" borderId="42" xfId="1" applyNumberFormat="1" applyFont="1" applyFill="1" applyBorder="1" applyAlignment="1">
      <alignment horizontal="right" vertical="center" shrinkToFit="1"/>
    </xf>
    <xf numFmtId="0" fontId="75" fillId="0" borderId="33" xfId="0" applyFont="1" applyBorder="1">
      <alignment vertical="center"/>
    </xf>
    <xf numFmtId="0" fontId="76" fillId="0" borderId="26" xfId="21" applyNumberFormat="1" applyFont="1" applyFill="1" applyBorder="1" applyAlignment="1">
      <alignment horizontal="left" vertical="center"/>
    </xf>
    <xf numFmtId="0" fontId="76" fillId="0" borderId="25" xfId="21" applyNumberFormat="1" applyFont="1" applyFill="1" applyBorder="1" applyAlignment="1">
      <alignment horizontal="left" vertical="center"/>
    </xf>
    <xf numFmtId="0" fontId="76" fillId="0" borderId="25" xfId="21" applyNumberFormat="1" applyFont="1" applyFill="1" applyBorder="1" applyAlignment="1">
      <alignment horizontal="left" vertical="center" shrinkToFit="1"/>
    </xf>
    <xf numFmtId="0" fontId="76" fillId="0" borderId="39" xfId="21" applyNumberFormat="1" applyFont="1" applyFill="1" applyBorder="1" applyAlignment="1">
      <alignment horizontal="left" vertical="center" shrinkToFit="1"/>
    </xf>
    <xf numFmtId="220" fontId="75" fillId="0" borderId="22" xfId="1" applyNumberFormat="1" applyFont="1" applyBorder="1" applyAlignment="1">
      <alignment horizontal="right" vertical="center" shrinkToFit="1"/>
    </xf>
    <xf numFmtId="220" fontId="71" fillId="6" borderId="22" xfId="1" applyNumberFormat="1" applyFont="1" applyFill="1" applyBorder="1" applyAlignment="1">
      <alignment horizontal="right" vertical="center" shrinkToFit="1"/>
    </xf>
    <xf numFmtId="208" fontId="75" fillId="0" borderId="19" xfId="0" applyNumberFormat="1" applyFont="1" applyBorder="1">
      <alignment vertical="center"/>
    </xf>
    <xf numFmtId="220" fontId="75" fillId="17" borderId="24" xfId="1" applyNumberFormat="1" applyFont="1" applyFill="1" applyBorder="1" applyAlignment="1">
      <alignment horizontal="right" vertical="center" shrinkToFit="1"/>
    </xf>
    <xf numFmtId="41" fontId="76" fillId="0" borderId="0" xfId="22" applyNumberFormat="1" applyFont="1" applyBorder="1" applyAlignment="1">
      <alignment vertical="center"/>
    </xf>
    <xf numFmtId="0" fontId="76" fillId="0" borderId="0" xfId="21" applyNumberFormat="1" applyFont="1" applyBorder="1">
      <alignment vertical="center"/>
    </xf>
    <xf numFmtId="193" fontId="76" fillId="0" borderId="0" xfId="21" applyNumberFormat="1" applyFont="1" applyBorder="1">
      <alignment vertical="center"/>
    </xf>
    <xf numFmtId="184" fontId="76" fillId="0" borderId="0" xfId="21" applyNumberFormat="1" applyFont="1" applyBorder="1">
      <alignment vertical="center"/>
    </xf>
    <xf numFmtId="182" fontId="76" fillId="0" borderId="0" xfId="21" applyNumberFormat="1" applyFont="1" applyBorder="1">
      <alignment vertical="center"/>
    </xf>
    <xf numFmtId="179" fontId="75" fillId="0" borderId="0" xfId="0" applyNumberFormat="1" applyFont="1" applyBorder="1">
      <alignment vertical="center"/>
    </xf>
    <xf numFmtId="220" fontId="75" fillId="17" borderId="29" xfId="1" applyNumberFormat="1" applyFont="1" applyFill="1" applyBorder="1" applyAlignment="1">
      <alignment horizontal="right" vertical="center" shrinkToFit="1"/>
    </xf>
    <xf numFmtId="0" fontId="75" fillId="0" borderId="24" xfId="0" applyFont="1" applyBorder="1">
      <alignment vertical="center"/>
    </xf>
    <xf numFmtId="180" fontId="75" fillId="0" borderId="0" xfId="0" applyNumberFormat="1" applyFont="1" applyBorder="1">
      <alignment vertical="center"/>
    </xf>
    <xf numFmtId="220" fontId="75" fillId="0" borderId="24" xfId="1" applyNumberFormat="1" applyFont="1" applyBorder="1" applyAlignment="1">
      <alignment horizontal="right" vertical="center" shrinkToFit="1"/>
    </xf>
    <xf numFmtId="0" fontId="76" fillId="0" borderId="19" xfId="21" applyNumberFormat="1" applyFont="1" applyBorder="1">
      <alignment vertical="center"/>
    </xf>
    <xf numFmtId="176" fontId="76" fillId="0" borderId="27" xfId="22" applyNumberFormat="1" applyFont="1" applyBorder="1" applyAlignment="1">
      <alignment horizontal="right" vertical="center" shrinkToFit="1"/>
    </xf>
    <xf numFmtId="220" fontId="76" fillId="0" borderId="27" xfId="22" applyNumberFormat="1" applyFont="1" applyBorder="1" applyAlignment="1">
      <alignment horizontal="right" vertical="center" shrinkToFit="1"/>
    </xf>
    <xf numFmtId="0" fontId="76" fillId="0" borderId="24" xfId="21" applyNumberFormat="1" applyFont="1" applyFill="1" applyBorder="1">
      <alignment vertical="center"/>
    </xf>
    <xf numFmtId="0" fontId="76" fillId="0" borderId="31" xfId="21" applyNumberFormat="1" applyFont="1" applyFill="1" applyBorder="1">
      <alignment vertical="center"/>
    </xf>
    <xf numFmtId="0" fontId="76" fillId="0" borderId="29" xfId="21" applyNumberFormat="1" applyFont="1" applyFill="1" applyBorder="1">
      <alignment vertical="center"/>
    </xf>
    <xf numFmtId="176" fontId="76" fillId="4" borderId="27" xfId="22" applyNumberFormat="1" applyFont="1" applyFill="1" applyBorder="1" applyAlignment="1">
      <alignment horizontal="right" vertical="center" shrinkToFit="1"/>
    </xf>
    <xf numFmtId="220" fontId="76" fillId="4" borderId="27" xfId="22" applyNumberFormat="1" applyFont="1" applyFill="1" applyBorder="1" applyAlignment="1">
      <alignment horizontal="right" vertical="center" shrinkToFit="1"/>
    </xf>
    <xf numFmtId="0" fontId="76" fillId="0" borderId="0" xfId="21" applyNumberFormat="1" applyFont="1" applyFill="1" applyBorder="1">
      <alignment vertical="center"/>
    </xf>
    <xf numFmtId="0" fontId="76" fillId="17" borderId="0" xfId="21" applyNumberFormat="1" applyFont="1" applyFill="1" applyBorder="1" applyAlignment="1">
      <alignment horizontal="center" vertical="center"/>
    </xf>
    <xf numFmtId="0" fontId="76" fillId="0" borderId="32" xfId="21" applyNumberFormat="1" applyFont="1" applyBorder="1">
      <alignment vertical="center"/>
    </xf>
    <xf numFmtId="0" fontId="76" fillId="0" borderId="12" xfId="21" applyNumberFormat="1" applyFont="1" applyFill="1" applyBorder="1">
      <alignment vertical="center"/>
    </xf>
    <xf numFmtId="0" fontId="76" fillId="0" borderId="10" xfId="21" applyNumberFormat="1" applyFont="1" applyFill="1" applyBorder="1">
      <alignment vertical="center"/>
    </xf>
    <xf numFmtId="41" fontId="75" fillId="0" borderId="10" xfId="1" applyFont="1" applyBorder="1" applyAlignment="1">
      <alignment vertical="center"/>
    </xf>
    <xf numFmtId="0" fontId="75" fillId="0" borderId="10" xfId="0" applyFont="1" applyBorder="1">
      <alignment vertical="center"/>
    </xf>
    <xf numFmtId="179" fontId="75" fillId="0" borderId="10" xfId="0" applyNumberFormat="1" applyFont="1" applyBorder="1">
      <alignment vertical="center"/>
    </xf>
    <xf numFmtId="41" fontId="75" fillId="0" borderId="10" xfId="0" applyNumberFormat="1" applyFont="1" applyBorder="1" applyAlignment="1">
      <alignment vertical="center" shrinkToFit="1"/>
    </xf>
    <xf numFmtId="220" fontId="75" fillId="0" borderId="0" xfId="1" applyNumberFormat="1" applyFont="1" applyAlignment="1">
      <alignment horizontal="right" vertical="center" shrinkToFit="1"/>
    </xf>
    <xf numFmtId="223" fontId="75" fillId="0" borderId="0" xfId="0" applyNumberFormat="1" applyFont="1" applyAlignment="1">
      <alignment horizontal="right" vertical="center" shrinkToFit="1"/>
    </xf>
    <xf numFmtId="220" fontId="75" fillId="0" borderId="0" xfId="1" applyNumberFormat="1" applyFont="1" applyAlignment="1">
      <alignment horizontal="right" vertical="center"/>
    </xf>
    <xf numFmtId="223" fontId="75" fillId="0" borderId="0" xfId="0" applyNumberFormat="1" applyFont="1" applyAlignment="1">
      <alignment horizontal="right" vertical="center"/>
    </xf>
    <xf numFmtId="176" fontId="75" fillId="0" borderId="10" xfId="0" applyNumberFormat="1" applyFont="1" applyBorder="1" applyAlignment="1">
      <alignment horizontal="right" vertical="center"/>
    </xf>
    <xf numFmtId="0" fontId="75" fillId="0" borderId="25" xfId="0" applyFont="1" applyFill="1" applyBorder="1">
      <alignment vertical="center"/>
    </xf>
    <xf numFmtId="0" fontId="75" fillId="0" borderId="25" xfId="0" applyFont="1" applyBorder="1">
      <alignment vertical="center"/>
    </xf>
    <xf numFmtId="41" fontId="75" fillId="0" borderId="25" xfId="1" applyFont="1" applyBorder="1" applyAlignment="1">
      <alignment vertical="center"/>
    </xf>
    <xf numFmtId="0" fontId="75" fillId="0" borderId="25" xfId="0" applyFont="1" applyBorder="1" applyAlignment="1">
      <alignment horizontal="center" vertical="center"/>
    </xf>
    <xf numFmtId="0" fontId="75" fillId="0" borderId="25" xfId="0" applyFont="1" applyBorder="1" applyAlignment="1">
      <alignment vertical="center" shrinkToFit="1"/>
    </xf>
    <xf numFmtId="0" fontId="76" fillId="0" borderId="0" xfId="21" applyNumberFormat="1" applyFont="1" applyBorder="1" applyAlignment="1">
      <alignment horizontal="left" vertical="center" shrinkToFit="1"/>
    </xf>
    <xf numFmtId="0" fontId="76" fillId="0" borderId="0" xfId="21" applyNumberFormat="1" applyFont="1" applyBorder="1" applyAlignment="1">
      <alignment horizontal="center" vertical="center"/>
    </xf>
    <xf numFmtId="41" fontId="76" fillId="0" borderId="0" xfId="21" applyNumberFormat="1" applyFont="1" applyBorder="1" applyAlignment="1">
      <alignment vertical="center" shrinkToFit="1"/>
    </xf>
    <xf numFmtId="181" fontId="75" fillId="17" borderId="0" xfId="0" applyNumberFormat="1" applyFont="1" applyFill="1" applyBorder="1">
      <alignment vertical="center"/>
    </xf>
    <xf numFmtId="178" fontId="75" fillId="17" borderId="0" xfId="1" applyNumberFormat="1" applyFont="1" applyFill="1" applyBorder="1" applyAlignment="1">
      <alignment vertical="center" shrinkToFit="1"/>
    </xf>
    <xf numFmtId="187" fontId="75" fillId="0" borderId="0" xfId="0" applyNumberFormat="1" applyFont="1" applyBorder="1">
      <alignment vertical="center"/>
    </xf>
    <xf numFmtId="41" fontId="75" fillId="0" borderId="0" xfId="1" applyFont="1" applyBorder="1" applyAlignment="1">
      <alignment vertical="center" shrinkToFit="1"/>
    </xf>
    <xf numFmtId="0" fontId="75" fillId="0" borderId="12" xfId="0" applyFont="1" applyBorder="1" applyAlignment="1">
      <alignment horizontal="left" vertical="center" wrapText="1" indent="1"/>
    </xf>
    <xf numFmtId="0" fontId="75" fillId="0" borderId="10" xfId="0" applyFont="1" applyBorder="1" applyAlignment="1">
      <alignment horizontal="left" vertical="center" shrinkToFit="1"/>
    </xf>
    <xf numFmtId="180" fontId="75" fillId="0" borderId="10" xfId="0" applyNumberFormat="1" applyFont="1" applyBorder="1">
      <alignment vertical="center"/>
    </xf>
    <xf numFmtId="182" fontId="75" fillId="0" borderId="10" xfId="0" applyNumberFormat="1" applyFont="1" applyBorder="1">
      <alignment vertical="center"/>
    </xf>
    <xf numFmtId="0" fontId="75" fillId="0" borderId="10" xfId="0" applyFont="1" applyBorder="1" applyAlignment="1">
      <alignment horizontal="center" vertical="center"/>
    </xf>
    <xf numFmtId="176" fontId="75" fillId="0" borderId="12" xfId="1" applyNumberFormat="1" applyFont="1" applyBorder="1" applyAlignment="1">
      <alignment horizontal="right" vertical="center" shrinkToFit="1"/>
    </xf>
    <xf numFmtId="220" fontId="75" fillId="0" borderId="12" xfId="1" applyNumberFormat="1" applyFont="1" applyBorder="1" applyAlignment="1">
      <alignment horizontal="right" vertical="center" shrinkToFit="1"/>
    </xf>
    <xf numFmtId="0" fontId="76" fillId="0" borderId="0" xfId="3" applyNumberFormat="1" applyFont="1">
      <alignment vertical="center"/>
    </xf>
    <xf numFmtId="0" fontId="76" fillId="0" borderId="0" xfId="3" applyNumberFormat="1" applyFont="1" applyFill="1">
      <alignment vertical="center"/>
    </xf>
    <xf numFmtId="0" fontId="76" fillId="0" borderId="0" xfId="3" applyNumberFormat="1" applyFont="1" applyBorder="1">
      <alignment vertical="center"/>
    </xf>
    <xf numFmtId="0" fontId="76" fillId="0" borderId="0" xfId="3" applyNumberFormat="1" applyFont="1" applyAlignment="1">
      <alignment vertical="center"/>
    </xf>
    <xf numFmtId="41" fontId="76" fillId="0" borderId="0" xfId="4" applyNumberFormat="1" applyFont="1">
      <alignment vertical="center"/>
    </xf>
    <xf numFmtId="0" fontId="76" fillId="0" borderId="0" xfId="3" applyNumberFormat="1" applyFont="1" applyAlignment="1">
      <alignment horizontal="center" vertical="center"/>
    </xf>
    <xf numFmtId="176" fontId="76" fillId="0" borderId="0" xfId="4" applyNumberFormat="1" applyFont="1" applyAlignment="1">
      <alignment horizontal="right" vertical="center"/>
    </xf>
    <xf numFmtId="41" fontId="76" fillId="0" borderId="0" xfId="4" applyNumberFormat="1" applyFont="1" applyAlignment="1">
      <alignment horizontal="right" vertical="center"/>
    </xf>
    <xf numFmtId="0" fontId="76" fillId="0" borderId="10" xfId="3" applyNumberFormat="1" applyFont="1" applyBorder="1" applyAlignment="1">
      <alignment horizontal="right" vertical="center"/>
    </xf>
    <xf numFmtId="0" fontId="76" fillId="9" borderId="7" xfId="3" applyNumberFormat="1" applyFont="1" applyFill="1" applyBorder="1" applyAlignment="1">
      <alignment horizontal="center" vertical="center"/>
    </xf>
    <xf numFmtId="0" fontId="76" fillId="9" borderId="8" xfId="3" applyNumberFormat="1" applyFont="1" applyFill="1" applyBorder="1" applyAlignment="1">
      <alignment horizontal="center" vertical="center"/>
    </xf>
    <xf numFmtId="0" fontId="76" fillId="9" borderId="9" xfId="3" applyNumberFormat="1" applyFont="1" applyFill="1" applyBorder="1" applyAlignment="1">
      <alignment horizontal="center" vertical="center"/>
    </xf>
    <xf numFmtId="0" fontId="77" fillId="3" borderId="32" xfId="3" applyNumberFormat="1" applyFont="1" applyFill="1" applyBorder="1" applyAlignment="1">
      <alignment vertical="center"/>
    </xf>
    <xf numFmtId="0" fontId="77" fillId="3" borderId="15" xfId="3" applyNumberFormat="1" applyFont="1" applyFill="1" applyBorder="1">
      <alignment vertical="center"/>
    </xf>
    <xf numFmtId="0" fontId="77" fillId="3" borderId="16" xfId="3" applyNumberFormat="1" applyFont="1" applyFill="1" applyBorder="1">
      <alignment vertical="center"/>
    </xf>
    <xf numFmtId="0" fontId="77" fillId="3" borderId="106" xfId="3" applyNumberFormat="1" applyFont="1" applyFill="1" applyBorder="1">
      <alignment vertical="center"/>
    </xf>
    <xf numFmtId="0" fontId="77" fillId="3" borderId="16" xfId="3" applyNumberFormat="1" applyFont="1" applyFill="1" applyBorder="1" applyAlignment="1">
      <alignment vertical="center" shrinkToFit="1"/>
    </xf>
    <xf numFmtId="41" fontId="77" fillId="3" borderId="16" xfId="4" applyNumberFormat="1" applyFont="1" applyFill="1" applyBorder="1">
      <alignment vertical="center"/>
    </xf>
    <xf numFmtId="0" fontId="77" fillId="3" borderId="16" xfId="3" applyNumberFormat="1" applyFont="1" applyFill="1" applyBorder="1" applyAlignment="1">
      <alignment horizontal="center" vertical="center"/>
    </xf>
    <xf numFmtId="176" fontId="77" fillId="3" borderId="17" xfId="4" applyNumberFormat="1" applyFont="1" applyFill="1" applyBorder="1" applyAlignment="1">
      <alignment horizontal="right" vertical="center" shrinkToFit="1"/>
    </xf>
    <xf numFmtId="220" fontId="77" fillId="3" borderId="42" xfId="4" applyNumberFormat="1" applyFont="1" applyFill="1" applyBorder="1" applyAlignment="1">
      <alignment horizontal="right" vertical="center" shrinkToFit="1"/>
    </xf>
    <xf numFmtId="0" fontId="76" fillId="0" borderId="19" xfId="3" applyNumberFormat="1" applyFont="1" applyBorder="1">
      <alignment vertical="center"/>
    </xf>
    <xf numFmtId="176" fontId="76" fillId="0" borderId="22" xfId="4" applyNumberFormat="1" applyFont="1" applyBorder="1" applyAlignment="1">
      <alignment horizontal="right" vertical="center" shrinkToFit="1"/>
    </xf>
    <xf numFmtId="220" fontId="76" fillId="0" borderId="27" xfId="4" applyNumberFormat="1" applyFont="1" applyBorder="1" applyAlignment="1">
      <alignment horizontal="right" vertical="center" shrinkToFit="1"/>
    </xf>
    <xf numFmtId="0" fontId="76" fillId="0" borderId="29" xfId="3" applyNumberFormat="1" applyFont="1" applyFill="1" applyBorder="1">
      <alignment vertical="center"/>
    </xf>
    <xf numFmtId="176" fontId="76" fillId="0" borderId="27" xfId="4" applyNumberFormat="1" applyFont="1" applyBorder="1" applyAlignment="1">
      <alignment horizontal="right" vertical="center" shrinkToFit="1"/>
    </xf>
    <xf numFmtId="0" fontId="76" fillId="0" borderId="24" xfId="3" applyNumberFormat="1" applyFont="1" applyFill="1" applyBorder="1">
      <alignment vertical="center"/>
    </xf>
    <xf numFmtId="0" fontId="77" fillId="6" borderId="26" xfId="3" applyNumberFormat="1" applyFont="1" applyFill="1" applyBorder="1">
      <alignment vertical="center"/>
    </xf>
    <xf numFmtId="0" fontId="77" fillId="6" borderId="39" xfId="3" applyNumberFormat="1" applyFont="1" applyFill="1" applyBorder="1">
      <alignment vertical="center"/>
    </xf>
    <xf numFmtId="0" fontId="77" fillId="6" borderId="25" xfId="3" applyNumberFormat="1" applyFont="1" applyFill="1" applyBorder="1" applyAlignment="1">
      <alignment vertical="center" shrinkToFit="1"/>
    </xf>
    <xf numFmtId="41" fontId="77" fillId="6" borderId="25" xfId="4" applyNumberFormat="1" applyFont="1" applyFill="1" applyBorder="1" applyAlignment="1">
      <alignment vertical="center"/>
    </xf>
    <xf numFmtId="0" fontId="77" fillId="6" borderId="25" xfId="3" applyNumberFormat="1" applyFont="1" applyFill="1" applyBorder="1">
      <alignment vertical="center"/>
    </xf>
    <xf numFmtId="0" fontId="77" fillId="6" borderId="25" xfId="3" applyNumberFormat="1" applyFont="1" applyFill="1" applyBorder="1" applyAlignment="1">
      <alignment horizontal="center" vertical="center"/>
    </xf>
    <xf numFmtId="176" fontId="77" fillId="6" borderId="27" xfId="4" applyNumberFormat="1" applyFont="1" applyFill="1" applyBorder="1" applyAlignment="1">
      <alignment horizontal="right" vertical="center" shrinkToFit="1"/>
    </xf>
    <xf numFmtId="220" fontId="77" fillId="6" borderId="27" xfId="4" applyNumberFormat="1" applyFont="1" applyFill="1" applyBorder="1" applyAlignment="1">
      <alignment horizontal="right" vertical="center" shrinkToFit="1"/>
    </xf>
    <xf numFmtId="0" fontId="76" fillId="0" borderId="36" xfId="3" applyNumberFormat="1" applyFont="1" applyFill="1" applyBorder="1">
      <alignment vertical="center"/>
    </xf>
    <xf numFmtId="176" fontId="76" fillId="4" borderId="27" xfId="4" applyNumberFormat="1" applyFont="1" applyFill="1" applyBorder="1" applyAlignment="1">
      <alignment horizontal="right" vertical="center" shrinkToFit="1"/>
    </xf>
    <xf numFmtId="220" fontId="76" fillId="4" borderId="27" xfId="4" applyNumberFormat="1" applyFont="1" applyFill="1" applyBorder="1" applyAlignment="1">
      <alignment horizontal="right" vertical="center" shrinkToFit="1"/>
    </xf>
    <xf numFmtId="181" fontId="76" fillId="17" borderId="0" xfId="21" applyNumberFormat="1" applyFont="1" applyFill="1" applyBorder="1">
      <alignment vertical="center"/>
    </xf>
    <xf numFmtId="187" fontId="76" fillId="17" borderId="0" xfId="21" applyNumberFormat="1" applyFont="1" applyFill="1" applyBorder="1">
      <alignment vertical="center"/>
    </xf>
    <xf numFmtId="0" fontId="76" fillId="17" borderId="0" xfId="21" applyFont="1" applyFill="1" applyBorder="1">
      <alignment vertical="center"/>
    </xf>
    <xf numFmtId="176" fontId="76" fillId="17" borderId="24" xfId="4" applyNumberFormat="1" applyFont="1" applyFill="1" applyBorder="1" applyAlignment="1">
      <alignment horizontal="right" vertical="center" shrinkToFit="1"/>
    </xf>
    <xf numFmtId="220" fontId="76" fillId="17" borderId="24" xfId="4" applyNumberFormat="1" applyFont="1" applyFill="1" applyBorder="1" applyAlignment="1">
      <alignment horizontal="right" vertical="center" shrinkToFit="1"/>
    </xf>
    <xf numFmtId="181" fontId="76" fillId="0" borderId="0" xfId="21" applyNumberFormat="1" applyFont="1" applyBorder="1">
      <alignment vertical="center"/>
    </xf>
    <xf numFmtId="203" fontId="76" fillId="0" borderId="0" xfId="21" applyNumberFormat="1" applyFont="1" applyBorder="1">
      <alignment vertical="center"/>
    </xf>
    <xf numFmtId="204" fontId="76" fillId="0" borderId="0" xfId="21" applyNumberFormat="1" applyFont="1" applyBorder="1">
      <alignment vertical="center"/>
    </xf>
    <xf numFmtId="176" fontId="76" fillId="0" borderId="24" xfId="4" applyNumberFormat="1" applyFont="1" applyBorder="1" applyAlignment="1">
      <alignment horizontal="right" vertical="center" shrinkToFit="1"/>
    </xf>
    <xf numFmtId="220" fontId="76" fillId="0" borderId="24" xfId="4" applyNumberFormat="1" applyFont="1" applyBorder="1" applyAlignment="1">
      <alignment horizontal="right" vertical="center" shrinkToFit="1"/>
    </xf>
    <xf numFmtId="0" fontId="76" fillId="0" borderId="0" xfId="21" applyFont="1" applyBorder="1">
      <alignment vertical="center"/>
    </xf>
    <xf numFmtId="187" fontId="76" fillId="0" borderId="0" xfId="21" applyNumberFormat="1" applyFont="1" applyBorder="1">
      <alignment vertical="center"/>
    </xf>
    <xf numFmtId="0" fontId="76" fillId="0" borderId="31" xfId="3" applyNumberFormat="1" applyFont="1" applyFill="1" applyBorder="1">
      <alignment vertical="center"/>
    </xf>
    <xf numFmtId="0" fontId="76" fillId="0" borderId="31" xfId="3" applyNumberFormat="1" applyFont="1" applyBorder="1">
      <alignment vertical="center"/>
    </xf>
    <xf numFmtId="0" fontId="76" fillId="0" borderId="22" xfId="3" applyNumberFormat="1" applyFont="1" applyFill="1" applyBorder="1">
      <alignment vertical="center"/>
    </xf>
    <xf numFmtId="0" fontId="76" fillId="0" borderId="31" xfId="3" applyNumberFormat="1" applyFont="1" applyBorder="1" applyAlignment="1">
      <alignment horizontal="left" vertical="center" wrapText="1" indent="1"/>
    </xf>
    <xf numFmtId="179" fontId="76" fillId="0" borderId="0" xfId="21" applyNumberFormat="1" applyFont="1" applyBorder="1">
      <alignment vertical="center"/>
    </xf>
    <xf numFmtId="0" fontId="76" fillId="0" borderId="29" xfId="3" applyNumberFormat="1" applyFont="1" applyBorder="1">
      <alignment vertical="center"/>
    </xf>
    <xf numFmtId="0" fontId="76" fillId="17" borderId="37" xfId="3" applyNumberFormat="1" applyFont="1" applyFill="1" applyBorder="1" applyAlignment="1">
      <alignment vertical="center" shrinkToFit="1"/>
    </xf>
    <xf numFmtId="41" fontId="76" fillId="17" borderId="37" xfId="4" applyNumberFormat="1" applyFont="1" applyFill="1" applyBorder="1" applyAlignment="1">
      <alignment vertical="center"/>
    </xf>
    <xf numFmtId="0" fontId="76" fillId="17" borderId="37" xfId="3" applyNumberFormat="1" applyFont="1" applyFill="1" applyBorder="1">
      <alignment vertical="center"/>
    </xf>
    <xf numFmtId="0" fontId="76" fillId="17" borderId="37" xfId="3" applyNumberFormat="1" applyFont="1" applyFill="1" applyBorder="1" applyAlignment="1">
      <alignment horizontal="center" vertical="center"/>
    </xf>
    <xf numFmtId="178" fontId="76" fillId="17" borderId="37" xfId="3" applyNumberFormat="1" applyFont="1" applyFill="1" applyBorder="1" applyAlignment="1">
      <alignment vertical="center" shrinkToFit="1"/>
    </xf>
    <xf numFmtId="176" fontId="76" fillId="17" borderId="29" xfId="4" applyNumberFormat="1" applyFont="1" applyFill="1" applyBorder="1" applyAlignment="1">
      <alignment horizontal="right" vertical="center" shrinkToFit="1"/>
    </xf>
    <xf numFmtId="176" fontId="76" fillId="17" borderId="43" xfId="4" applyNumberFormat="1" applyFont="1" applyFill="1" applyBorder="1" applyAlignment="1">
      <alignment horizontal="right" vertical="center" shrinkToFit="1"/>
    </xf>
    <xf numFmtId="220" fontId="76" fillId="17" borderId="29" xfId="4" applyNumberFormat="1" applyFont="1" applyFill="1" applyBorder="1" applyAlignment="1">
      <alignment horizontal="right" vertical="center" shrinkToFit="1"/>
    </xf>
    <xf numFmtId="0" fontId="76" fillId="0" borderId="0" xfId="3" applyNumberFormat="1" applyFont="1" applyBorder="1" applyAlignment="1">
      <alignment horizontal="left" vertical="center" shrinkToFit="1"/>
    </xf>
    <xf numFmtId="41" fontId="76" fillId="0" borderId="0" xfId="4" applyNumberFormat="1" applyFont="1" applyBorder="1" applyAlignment="1">
      <alignment vertical="center"/>
    </xf>
    <xf numFmtId="180" fontId="76" fillId="0" borderId="0" xfId="3" applyNumberFormat="1" applyFont="1" applyBorder="1">
      <alignment vertical="center"/>
    </xf>
    <xf numFmtId="182" fontId="76" fillId="0" borderId="0" xfId="3" applyNumberFormat="1" applyFont="1" applyBorder="1">
      <alignment vertical="center"/>
    </xf>
    <xf numFmtId="0" fontId="76" fillId="0" borderId="0" xfId="3" applyNumberFormat="1" applyFont="1" applyBorder="1" applyAlignment="1">
      <alignment horizontal="center" vertical="center"/>
    </xf>
    <xf numFmtId="41" fontId="76" fillId="0" borderId="0" xfId="3" applyNumberFormat="1" applyFont="1" applyBorder="1" applyAlignment="1">
      <alignment vertical="center" shrinkToFit="1"/>
    </xf>
    <xf numFmtId="176" fontId="76" fillId="0" borderId="31" xfId="4" applyNumberFormat="1" applyFont="1" applyBorder="1" applyAlignment="1">
      <alignment horizontal="right" vertical="center" shrinkToFit="1"/>
    </xf>
    <xf numFmtId="0" fontId="76" fillId="0" borderId="19" xfId="46" applyNumberFormat="1" applyFont="1" applyBorder="1">
      <alignment vertical="center"/>
    </xf>
    <xf numFmtId="0" fontId="76" fillId="0" borderId="24" xfId="46" applyNumberFormat="1" applyFont="1" applyFill="1" applyBorder="1">
      <alignment vertical="center"/>
    </xf>
    <xf numFmtId="0" fontId="76" fillId="0" borderId="0" xfId="46" applyNumberFormat="1" applyFont="1" applyFill="1" applyBorder="1">
      <alignment vertical="center"/>
    </xf>
    <xf numFmtId="0" fontId="76" fillId="0" borderId="24" xfId="46" applyNumberFormat="1" applyFont="1" applyBorder="1">
      <alignment vertical="center"/>
    </xf>
    <xf numFmtId="0" fontId="76" fillId="17" borderId="0" xfId="46" applyNumberFormat="1" applyFont="1" applyFill="1" applyBorder="1" applyAlignment="1">
      <alignment vertical="center" shrinkToFit="1"/>
    </xf>
    <xf numFmtId="41" fontId="76" fillId="17" borderId="0" xfId="47" applyNumberFormat="1" applyFont="1" applyFill="1" applyBorder="1" applyAlignment="1">
      <alignment vertical="center"/>
    </xf>
    <xf numFmtId="0" fontId="76" fillId="17" borderId="0" xfId="46" applyNumberFormat="1" applyFont="1" applyFill="1" applyBorder="1">
      <alignment vertical="center"/>
    </xf>
    <xf numFmtId="0" fontId="76" fillId="17" borderId="0" xfId="46" applyNumberFormat="1" applyFont="1" applyFill="1" applyBorder="1" applyAlignment="1">
      <alignment horizontal="center" vertical="center"/>
    </xf>
    <xf numFmtId="178" fontId="76" fillId="17" borderId="0" xfId="46" applyNumberFormat="1" applyFont="1" applyFill="1" applyBorder="1" applyAlignment="1">
      <alignment vertical="center" shrinkToFit="1"/>
    </xf>
    <xf numFmtId="176" fontId="76" fillId="17" borderId="24" xfId="47" applyNumberFormat="1" applyFont="1" applyFill="1" applyBorder="1" applyAlignment="1">
      <alignment horizontal="right" vertical="center" shrinkToFit="1"/>
    </xf>
    <xf numFmtId="176" fontId="76" fillId="17" borderId="31" xfId="47" applyNumberFormat="1" applyFont="1" applyFill="1" applyBorder="1" applyAlignment="1">
      <alignment horizontal="right" vertical="center" shrinkToFit="1"/>
    </xf>
    <xf numFmtId="220" fontId="76" fillId="17" borderId="24" xfId="47" applyNumberFormat="1" applyFont="1" applyFill="1" applyBorder="1" applyAlignment="1">
      <alignment horizontal="right" vertical="center" shrinkToFit="1"/>
    </xf>
    <xf numFmtId="0" fontId="76" fillId="0" borderId="0" xfId="46" applyNumberFormat="1" applyFont="1" applyBorder="1" applyAlignment="1">
      <alignment horizontal="left" vertical="center" shrinkToFit="1"/>
    </xf>
    <xf numFmtId="41" fontId="76" fillId="0" borderId="0" xfId="47" applyNumberFormat="1" applyFont="1" applyBorder="1" applyAlignment="1">
      <alignment vertical="center"/>
    </xf>
    <xf numFmtId="0" fontId="76" fillId="0" borderId="0" xfId="46" applyNumberFormat="1" applyFont="1" applyBorder="1">
      <alignment vertical="center"/>
    </xf>
    <xf numFmtId="180" fontId="76" fillId="0" borderId="0" xfId="46" applyNumberFormat="1" applyFont="1" applyBorder="1">
      <alignment vertical="center"/>
    </xf>
    <xf numFmtId="182" fontId="76" fillId="0" borderId="0" xfId="46" applyNumberFormat="1" applyFont="1" applyBorder="1">
      <alignment vertical="center"/>
    </xf>
    <xf numFmtId="0" fontId="76" fillId="0" borderId="0" xfId="46" applyNumberFormat="1" applyFont="1" applyBorder="1" applyAlignment="1">
      <alignment horizontal="center" vertical="center"/>
    </xf>
    <xf numFmtId="41" fontId="76" fillId="0" borderId="0" xfId="46" applyNumberFormat="1" applyFont="1" applyBorder="1" applyAlignment="1">
      <alignment vertical="center" shrinkToFit="1"/>
    </xf>
    <xf numFmtId="176" fontId="76" fillId="0" borderId="24" xfId="47" applyNumberFormat="1" applyFont="1" applyBorder="1" applyAlignment="1">
      <alignment horizontal="right" vertical="center" shrinkToFit="1"/>
    </xf>
    <xf numFmtId="176" fontId="76" fillId="0" borderId="31" xfId="47" applyNumberFormat="1" applyFont="1" applyBorder="1" applyAlignment="1">
      <alignment horizontal="right" vertical="center" shrinkToFit="1"/>
    </xf>
    <xf numFmtId="220" fontId="76" fillId="0" borderId="24" xfId="47" applyNumberFormat="1" applyFont="1" applyBorder="1" applyAlignment="1">
      <alignment horizontal="right" vertical="center" shrinkToFit="1"/>
    </xf>
    <xf numFmtId="0" fontId="76" fillId="0" borderId="22" xfId="46" applyNumberFormat="1" applyFont="1" applyBorder="1">
      <alignment vertical="center"/>
    </xf>
    <xf numFmtId="176" fontId="76" fillId="0" borderId="22" xfId="47" applyNumberFormat="1" applyFont="1" applyBorder="1" applyAlignment="1">
      <alignment horizontal="right" vertical="center" shrinkToFit="1"/>
    </xf>
    <xf numFmtId="0" fontId="76" fillId="0" borderId="0" xfId="3" applyNumberFormat="1" applyFont="1" applyAlignment="1">
      <alignment vertical="center" shrinkToFit="1"/>
    </xf>
    <xf numFmtId="41" fontId="76" fillId="0" borderId="0" xfId="4" applyNumberFormat="1" applyFont="1" applyAlignment="1">
      <alignment vertical="center"/>
    </xf>
    <xf numFmtId="176" fontId="76" fillId="0" borderId="0" xfId="4" applyNumberFormat="1" applyFont="1" applyAlignment="1">
      <alignment horizontal="right" vertical="center" shrinkToFit="1"/>
    </xf>
    <xf numFmtId="41" fontId="76" fillId="0" borderId="0" xfId="4" applyNumberFormat="1" applyFont="1" applyAlignment="1">
      <alignment horizontal="right" vertical="center" shrinkToFit="1"/>
    </xf>
    <xf numFmtId="220" fontId="76" fillId="0" borderId="0" xfId="4" applyNumberFormat="1" applyFont="1" applyAlignment="1">
      <alignment horizontal="right" vertical="center" shrinkToFit="1"/>
    </xf>
    <xf numFmtId="223" fontId="76" fillId="0" borderId="0" xfId="3" applyNumberFormat="1" applyFont="1" applyAlignment="1">
      <alignment horizontal="right" vertical="center" shrinkToFit="1"/>
    </xf>
    <xf numFmtId="178" fontId="76" fillId="0" borderId="0" xfId="3" applyNumberFormat="1" applyFont="1" applyAlignment="1">
      <alignment vertical="center" shrinkToFit="1"/>
    </xf>
    <xf numFmtId="220" fontId="76" fillId="0" borderId="0" xfId="4" applyNumberFormat="1" applyFont="1" applyAlignment="1">
      <alignment horizontal="right" vertical="center"/>
    </xf>
    <xf numFmtId="223" fontId="76" fillId="0" borderId="0" xfId="3" applyNumberFormat="1" applyFont="1" applyAlignment="1">
      <alignment horizontal="right" vertical="center"/>
    </xf>
    <xf numFmtId="0" fontId="71" fillId="6" borderId="1" xfId="0" applyFont="1" applyFill="1" applyBorder="1">
      <alignment vertical="center"/>
    </xf>
    <xf numFmtId="0" fontId="71" fillId="6" borderId="48" xfId="0" applyFont="1" applyFill="1" applyBorder="1">
      <alignment vertical="center"/>
    </xf>
    <xf numFmtId="0" fontId="71" fillId="6" borderId="2" xfId="0" applyFont="1" applyFill="1" applyBorder="1">
      <alignment vertical="center"/>
    </xf>
    <xf numFmtId="0" fontId="71" fillId="6" borderId="34" xfId="0" applyFont="1" applyFill="1" applyBorder="1">
      <alignment vertical="center"/>
    </xf>
    <xf numFmtId="0" fontId="71" fillId="6" borderId="2" xfId="0" applyFont="1" applyFill="1" applyBorder="1" applyAlignment="1">
      <alignment vertical="center" shrinkToFit="1"/>
    </xf>
    <xf numFmtId="41" fontId="71" fillId="6" borderId="2" xfId="1" applyFont="1" applyFill="1" applyBorder="1">
      <alignment vertical="center"/>
    </xf>
    <xf numFmtId="0" fontId="71" fillId="6" borderId="2" xfId="0" applyFont="1" applyFill="1" applyBorder="1" applyAlignment="1">
      <alignment horizontal="center" vertical="center"/>
    </xf>
    <xf numFmtId="176" fontId="71" fillId="6" borderId="49" xfId="1" applyNumberFormat="1" applyFont="1" applyFill="1" applyBorder="1" applyAlignment="1">
      <alignment horizontal="right" vertical="center" shrinkToFit="1"/>
    </xf>
    <xf numFmtId="220" fontId="71" fillId="6" borderId="49" xfId="1" applyNumberFormat="1" applyFont="1" applyFill="1" applyBorder="1" applyAlignment="1">
      <alignment horizontal="right" vertical="center" shrinkToFit="1"/>
    </xf>
    <xf numFmtId="0" fontId="76" fillId="0" borderId="31" xfId="21" applyNumberFormat="1" applyFont="1" applyBorder="1" applyAlignment="1">
      <alignment horizontal="left" vertical="center" wrapText="1" indent="1"/>
    </xf>
    <xf numFmtId="0" fontId="69" fillId="0" borderId="0" xfId="21" applyNumberFormat="1" applyFont="1" applyBorder="1" applyAlignment="1">
      <alignment horizontal="left" vertical="center" shrinkToFit="1"/>
    </xf>
    <xf numFmtId="41" fontId="69" fillId="0" borderId="0" xfId="22" applyNumberFormat="1" applyFont="1" applyBorder="1" applyAlignment="1">
      <alignment vertical="center"/>
    </xf>
    <xf numFmtId="0" fontId="69" fillId="0" borderId="0" xfId="21" applyNumberFormat="1" applyFont="1" applyBorder="1">
      <alignment vertical="center"/>
    </xf>
    <xf numFmtId="182" fontId="69" fillId="0" borderId="0" xfId="21" applyNumberFormat="1" applyFont="1" applyBorder="1">
      <alignment vertical="center"/>
    </xf>
    <xf numFmtId="0" fontId="69" fillId="0" borderId="0" xfId="21" applyNumberFormat="1" applyFont="1" applyBorder="1" applyAlignment="1">
      <alignment horizontal="center" vertical="center"/>
    </xf>
    <xf numFmtId="41" fontId="69" fillId="0" borderId="0" xfId="21" applyNumberFormat="1" applyFont="1" applyBorder="1" applyAlignment="1">
      <alignment vertical="center" shrinkToFit="1"/>
    </xf>
    <xf numFmtId="176" fontId="76" fillId="0" borderId="24" xfId="22" applyNumberFormat="1" applyFont="1" applyBorder="1" applyAlignment="1">
      <alignment horizontal="right" vertical="center" shrinkToFit="1"/>
    </xf>
    <xf numFmtId="220" fontId="76" fillId="0" borderId="24" xfId="22" applyNumberFormat="1" applyFont="1" applyBorder="1" applyAlignment="1">
      <alignment horizontal="right" vertical="center" shrinkToFit="1"/>
    </xf>
    <xf numFmtId="0" fontId="76" fillId="0" borderId="31" xfId="21" applyNumberFormat="1" applyFont="1" applyBorder="1" applyAlignment="1">
      <alignment horizontal="left" vertical="center" wrapText="1" indent="2"/>
    </xf>
    <xf numFmtId="194" fontId="69" fillId="0" borderId="0" xfId="21" applyNumberFormat="1" applyFont="1" applyBorder="1">
      <alignment vertical="center"/>
    </xf>
    <xf numFmtId="0" fontId="76" fillId="2" borderId="0" xfId="21" applyNumberFormat="1" applyFont="1" applyFill="1" applyBorder="1" applyAlignment="1">
      <alignment vertical="center" shrinkToFit="1"/>
    </xf>
    <xf numFmtId="41" fontId="76" fillId="2" borderId="0" xfId="22" applyNumberFormat="1" applyFont="1" applyFill="1" applyBorder="1" applyAlignment="1">
      <alignment vertical="center"/>
    </xf>
    <xf numFmtId="0" fontId="76" fillId="2" borderId="0" xfId="21" applyNumberFormat="1" applyFont="1" applyFill="1" applyBorder="1">
      <alignment vertical="center"/>
    </xf>
    <xf numFmtId="181" fontId="76" fillId="2" borderId="0" xfId="21" applyNumberFormat="1" applyFont="1" applyFill="1" applyBorder="1">
      <alignment vertical="center"/>
    </xf>
    <xf numFmtId="187" fontId="75" fillId="2" borderId="0" xfId="30" applyNumberFormat="1" applyFont="1" applyFill="1" applyBorder="1">
      <alignment vertical="center"/>
    </xf>
    <xf numFmtId="0" fontId="76" fillId="2" borderId="0" xfId="21" applyNumberFormat="1" applyFont="1" applyFill="1" applyBorder="1" applyAlignment="1">
      <alignment horizontal="center" vertical="center"/>
    </xf>
    <xf numFmtId="195" fontId="69" fillId="2" borderId="0" xfId="21" applyNumberFormat="1" applyFont="1" applyFill="1" applyBorder="1" applyAlignment="1">
      <alignment vertical="center" shrinkToFit="1"/>
    </xf>
    <xf numFmtId="180" fontId="75" fillId="2" borderId="0" xfId="30" applyNumberFormat="1" applyFont="1" applyFill="1" applyBorder="1">
      <alignment vertical="center"/>
    </xf>
    <xf numFmtId="187" fontId="76" fillId="2" borderId="0" xfId="21" applyNumberFormat="1" applyFont="1" applyFill="1" applyBorder="1">
      <alignment vertical="center"/>
    </xf>
    <xf numFmtId="178" fontId="76" fillId="2" borderId="0" xfId="21" applyNumberFormat="1" applyFont="1" applyFill="1" applyBorder="1" applyAlignment="1">
      <alignment vertical="center" shrinkToFit="1"/>
    </xf>
    <xf numFmtId="181" fontId="75" fillId="2" borderId="0" xfId="31" applyNumberFormat="1" applyFont="1" applyFill="1" applyBorder="1">
      <alignment vertical="center"/>
    </xf>
    <xf numFmtId="0" fontId="75" fillId="2" borderId="0" xfId="31" applyFont="1" applyFill="1" applyBorder="1" applyAlignment="1">
      <alignment vertical="center" shrinkToFit="1"/>
    </xf>
    <xf numFmtId="41" fontId="75" fillId="2" borderId="0" xfId="32" applyFont="1" applyFill="1" applyBorder="1" applyAlignment="1">
      <alignment vertical="center"/>
    </xf>
    <xf numFmtId="0" fontId="75" fillId="2" borderId="0" xfId="31" applyFont="1" applyFill="1" applyBorder="1">
      <alignment vertical="center"/>
    </xf>
    <xf numFmtId="182" fontId="75" fillId="2" borderId="0" xfId="31" applyNumberFormat="1" applyFont="1" applyFill="1" applyBorder="1">
      <alignment vertical="center"/>
    </xf>
    <xf numFmtId="180" fontId="75" fillId="0" borderId="0" xfId="30" applyNumberFormat="1" applyFont="1" applyBorder="1">
      <alignment vertical="center"/>
    </xf>
    <xf numFmtId="0" fontId="76" fillId="0" borderId="24" xfId="21" applyNumberFormat="1" applyFont="1" applyBorder="1" applyAlignment="1">
      <alignment horizontal="left" vertical="center" wrapText="1" indent="1"/>
    </xf>
    <xf numFmtId="0" fontId="76" fillId="0" borderId="22" xfId="21" applyNumberFormat="1" applyFont="1" applyBorder="1" applyAlignment="1">
      <alignment horizontal="left" vertical="center" wrapText="1" indent="1"/>
    </xf>
    <xf numFmtId="0" fontId="75" fillId="0" borderId="43" xfId="0" applyFont="1" applyFill="1" applyBorder="1">
      <alignment vertical="center"/>
    </xf>
    <xf numFmtId="179" fontId="75" fillId="0" borderId="0" xfId="30" applyNumberFormat="1" applyFont="1" applyBorder="1">
      <alignment vertical="center"/>
    </xf>
    <xf numFmtId="176" fontId="75" fillId="7" borderId="22" xfId="1" applyNumberFormat="1" applyFont="1" applyFill="1" applyBorder="1" applyAlignment="1">
      <alignment horizontal="right" vertical="center" shrinkToFit="1"/>
    </xf>
    <xf numFmtId="220" fontId="75" fillId="7" borderId="22" xfId="1" applyNumberFormat="1" applyFont="1" applyFill="1" applyBorder="1" applyAlignment="1">
      <alignment horizontal="right" vertical="center" shrinkToFit="1"/>
    </xf>
    <xf numFmtId="0" fontId="75" fillId="0" borderId="0" xfId="30" applyFont="1" applyFill="1" applyBorder="1" applyAlignment="1">
      <alignment horizontal="left" vertical="center" shrinkToFit="1"/>
    </xf>
    <xf numFmtId="0" fontId="76" fillId="0" borderId="35" xfId="0" applyNumberFormat="1" applyFont="1" applyBorder="1">
      <alignment vertical="center"/>
    </xf>
    <xf numFmtId="0" fontId="76" fillId="0" borderId="22" xfId="0" applyNumberFormat="1" applyFont="1" applyFill="1" applyBorder="1">
      <alignment vertical="center"/>
    </xf>
    <xf numFmtId="0" fontId="76" fillId="0" borderId="19" xfId="0" applyNumberFormat="1" applyFont="1" applyBorder="1">
      <alignment vertical="center"/>
    </xf>
    <xf numFmtId="0" fontId="76" fillId="0" borderId="24" xfId="0" applyNumberFormat="1" applyFont="1" applyFill="1" applyBorder="1">
      <alignment vertical="center"/>
    </xf>
    <xf numFmtId="0" fontId="76" fillId="0" borderId="31" xfId="0" applyNumberFormat="1" applyFont="1" applyFill="1" applyBorder="1">
      <alignment vertical="center"/>
    </xf>
    <xf numFmtId="0" fontId="76" fillId="0" borderId="36" xfId="30" applyNumberFormat="1" applyFont="1" applyFill="1" applyBorder="1" applyAlignment="1">
      <alignment horizontal="left" vertical="center" shrinkToFit="1"/>
    </xf>
    <xf numFmtId="180" fontId="76" fillId="0" borderId="0" xfId="30" applyNumberFormat="1" applyFont="1" applyBorder="1">
      <alignment vertical="center"/>
    </xf>
    <xf numFmtId="176" fontId="76" fillId="0" borderId="31" xfId="22" applyNumberFormat="1" applyFont="1" applyBorder="1" applyAlignment="1">
      <alignment horizontal="right" vertical="center" shrinkToFit="1"/>
    </xf>
    <xf numFmtId="0" fontId="76" fillId="19" borderId="36" xfId="21" applyNumberFormat="1" applyFont="1" applyFill="1" applyBorder="1" applyAlignment="1">
      <alignment vertical="center" shrinkToFit="1"/>
    </xf>
    <xf numFmtId="41" fontId="76" fillId="19" borderId="0" xfId="22" applyNumberFormat="1" applyFont="1" applyFill="1" applyBorder="1" applyAlignment="1">
      <alignment vertical="center"/>
    </xf>
    <xf numFmtId="0" fontId="76" fillId="19" borderId="0" xfId="21" applyNumberFormat="1" applyFont="1" applyFill="1" applyBorder="1">
      <alignment vertical="center"/>
    </xf>
    <xf numFmtId="0" fontId="76" fillId="19" borderId="0" xfId="21" applyNumberFormat="1" applyFont="1" applyFill="1" applyBorder="1" applyAlignment="1">
      <alignment horizontal="center" vertical="center"/>
    </xf>
    <xf numFmtId="178" fontId="76" fillId="19" borderId="0" xfId="21" applyNumberFormat="1" applyFont="1" applyFill="1" applyBorder="1" applyAlignment="1">
      <alignment vertical="center" shrinkToFit="1"/>
    </xf>
    <xf numFmtId="176" fontId="76" fillId="19" borderId="24" xfId="22" applyNumberFormat="1" applyFont="1" applyFill="1" applyBorder="1" applyAlignment="1">
      <alignment horizontal="right" vertical="center" shrinkToFit="1"/>
    </xf>
    <xf numFmtId="176" fontId="76" fillId="19" borderId="31" xfId="22" applyNumberFormat="1" applyFont="1" applyFill="1" applyBorder="1" applyAlignment="1">
      <alignment horizontal="right" vertical="center" shrinkToFit="1"/>
    </xf>
    <xf numFmtId="220" fontId="76" fillId="19" borderId="24" xfId="22" applyNumberFormat="1" applyFont="1" applyFill="1" applyBorder="1" applyAlignment="1">
      <alignment horizontal="right" vertical="center" shrinkToFit="1"/>
    </xf>
    <xf numFmtId="0" fontId="76" fillId="0" borderId="20" xfId="30" applyNumberFormat="1" applyFont="1" applyFill="1" applyBorder="1" applyAlignment="1">
      <alignment horizontal="left" vertical="center" shrinkToFit="1"/>
    </xf>
    <xf numFmtId="176" fontId="76" fillId="0" borderId="22" xfId="22" applyNumberFormat="1" applyFont="1" applyBorder="1" applyAlignment="1">
      <alignment horizontal="right" vertical="center" shrinkToFit="1"/>
    </xf>
    <xf numFmtId="176" fontId="76" fillId="0" borderId="44" xfId="22" applyNumberFormat="1" applyFont="1" applyBorder="1" applyAlignment="1">
      <alignment horizontal="right" vertical="center" shrinkToFit="1"/>
    </xf>
    <xf numFmtId="220" fontId="76" fillId="0" borderId="22" xfId="22" applyNumberFormat="1" applyFont="1" applyBorder="1" applyAlignment="1">
      <alignment horizontal="right" vertical="center" shrinkToFit="1"/>
    </xf>
    <xf numFmtId="0" fontId="69" fillId="17" borderId="41" xfId="21" applyNumberFormat="1" applyFont="1" applyFill="1" applyBorder="1" applyAlignment="1">
      <alignment vertical="center" shrinkToFit="1"/>
    </xf>
    <xf numFmtId="41" fontId="69" fillId="17" borderId="0" xfId="22" applyNumberFormat="1" applyFont="1" applyFill="1" applyBorder="1" applyAlignment="1">
      <alignment vertical="center"/>
    </xf>
    <xf numFmtId="0" fontId="69" fillId="17" borderId="0" xfId="21" applyNumberFormat="1" applyFont="1" applyFill="1" applyBorder="1">
      <alignment vertical="center"/>
    </xf>
    <xf numFmtId="0" fontId="69" fillId="17" borderId="0" xfId="21" applyNumberFormat="1" applyFont="1" applyFill="1" applyBorder="1" applyAlignment="1">
      <alignment horizontal="center" vertical="center"/>
    </xf>
    <xf numFmtId="178" fontId="69" fillId="17" borderId="0" xfId="21" applyNumberFormat="1" applyFont="1" applyFill="1" applyBorder="1" applyAlignment="1">
      <alignment vertical="center" shrinkToFit="1"/>
    </xf>
    <xf numFmtId="0" fontId="73" fillId="0" borderId="36" xfId="30" applyFont="1" applyFill="1" applyBorder="1" applyAlignment="1">
      <alignment horizontal="left" vertical="center" shrinkToFit="1"/>
    </xf>
    <xf numFmtId="180" fontId="73" fillId="0" borderId="0" xfId="30" applyNumberFormat="1" applyFont="1" applyBorder="1">
      <alignment vertical="center"/>
    </xf>
    <xf numFmtId="0" fontId="69" fillId="17" borderId="36" xfId="21" applyNumberFormat="1" applyFont="1" applyFill="1" applyBorder="1" applyAlignment="1">
      <alignment vertical="center" shrinkToFit="1"/>
    </xf>
    <xf numFmtId="0" fontId="73" fillId="0" borderId="20" xfId="30" applyFont="1" applyFill="1" applyBorder="1" applyAlignment="1">
      <alignment horizontal="left" vertical="center" shrinkToFit="1"/>
    </xf>
    <xf numFmtId="41" fontId="69" fillId="0" borderId="21" xfId="22" applyNumberFormat="1" applyFont="1" applyBorder="1" applyAlignment="1">
      <alignment vertical="center"/>
    </xf>
    <xf numFmtId="0" fontId="69" fillId="0" borderId="21" xfId="21" applyNumberFormat="1" applyFont="1" applyBorder="1">
      <alignment vertical="center"/>
    </xf>
    <xf numFmtId="180" fontId="73" fillId="0" borderId="21" xfId="30" applyNumberFormat="1" applyFont="1" applyBorder="1">
      <alignment vertical="center"/>
    </xf>
    <xf numFmtId="182" fontId="69" fillId="0" borderId="21" xfId="21" applyNumberFormat="1" applyFont="1" applyBorder="1">
      <alignment vertical="center"/>
    </xf>
    <xf numFmtId="0" fontId="69" fillId="0" borderId="21" xfId="21" applyNumberFormat="1" applyFont="1" applyBorder="1" applyAlignment="1">
      <alignment horizontal="center" vertical="center"/>
    </xf>
    <xf numFmtId="41" fontId="69" fillId="0" borderId="21" xfId="21" applyNumberFormat="1" applyFont="1" applyBorder="1" applyAlignment="1">
      <alignment vertical="center" shrinkToFit="1"/>
    </xf>
    <xf numFmtId="0" fontId="75" fillId="4" borderId="44" xfId="3" applyNumberFormat="1" applyFont="1" applyFill="1" applyBorder="1" applyAlignment="1">
      <alignment horizontal="left" vertical="center" shrinkToFit="1"/>
    </xf>
    <xf numFmtId="0" fontId="75" fillId="0" borderId="21" xfId="0" applyFont="1" applyBorder="1" applyAlignment="1">
      <alignment horizontal="left" vertical="center" shrinkToFit="1"/>
    </xf>
    <xf numFmtId="180" fontId="75" fillId="0" borderId="21" xfId="0" applyNumberFormat="1" applyFont="1" applyBorder="1">
      <alignment vertical="center"/>
    </xf>
    <xf numFmtId="182" fontId="75" fillId="0" borderId="21" xfId="0" applyNumberFormat="1" applyFont="1" applyBorder="1">
      <alignment vertical="center"/>
    </xf>
    <xf numFmtId="41" fontId="75" fillId="0" borderId="21" xfId="0" applyNumberFormat="1" applyFont="1" applyBorder="1" applyAlignment="1">
      <alignment vertical="center" shrinkToFit="1"/>
    </xf>
    <xf numFmtId="0" fontId="75" fillId="0" borderId="0" xfId="30" applyFont="1" applyBorder="1">
      <alignment vertical="center"/>
    </xf>
    <xf numFmtId="41" fontId="76" fillId="0" borderId="24" xfId="22" applyNumberFormat="1" applyFont="1" applyBorder="1" applyAlignment="1">
      <alignment horizontal="right" vertical="center" shrinkToFit="1"/>
    </xf>
    <xf numFmtId="0" fontId="75" fillId="0" borderId="10" xfId="30" applyFont="1" applyBorder="1">
      <alignment vertical="center"/>
    </xf>
    <xf numFmtId="179" fontId="75" fillId="0" borderId="10" xfId="30" applyNumberFormat="1" applyFont="1" applyBorder="1">
      <alignment vertical="center"/>
    </xf>
    <xf numFmtId="41" fontId="76" fillId="0" borderId="12" xfId="22" applyNumberFormat="1" applyFont="1" applyBorder="1" applyAlignment="1">
      <alignment horizontal="right" vertical="center" shrinkToFit="1"/>
    </xf>
    <xf numFmtId="41" fontId="71" fillId="6" borderId="16" xfId="1" applyFont="1" applyFill="1" applyBorder="1" applyAlignment="1">
      <alignment vertical="center" shrinkToFit="1"/>
    </xf>
    <xf numFmtId="176" fontId="71" fillId="6" borderId="17" xfId="24" applyNumberFormat="1" applyFont="1" applyFill="1" applyBorder="1" applyAlignment="1">
      <alignment horizontal="right" vertical="center" shrinkToFit="1"/>
    </xf>
    <xf numFmtId="0" fontId="75" fillId="0" borderId="48" xfId="0" applyFont="1" applyFill="1" applyBorder="1" applyAlignment="1">
      <alignment horizontal="left" vertical="center"/>
    </xf>
    <xf numFmtId="0" fontId="75" fillId="0" borderId="2" xfId="0" applyFont="1" applyFill="1" applyBorder="1" applyAlignment="1">
      <alignment horizontal="left" vertical="center"/>
    </xf>
    <xf numFmtId="0" fontId="75" fillId="0" borderId="2" xfId="0" applyFont="1" applyFill="1" applyBorder="1" applyAlignment="1">
      <alignment horizontal="left" vertical="center" shrinkToFit="1"/>
    </xf>
    <xf numFmtId="0" fontId="75" fillId="0" borderId="34" xfId="0" applyFont="1" applyFill="1" applyBorder="1" applyAlignment="1">
      <alignment horizontal="left" vertical="center" shrinkToFit="1"/>
    </xf>
    <xf numFmtId="176" fontId="75" fillId="0" borderId="22" xfId="24" applyNumberFormat="1" applyFont="1" applyBorder="1" applyAlignment="1">
      <alignment horizontal="right" vertical="center" shrinkToFit="1"/>
    </xf>
    <xf numFmtId="176" fontId="75" fillId="0" borderId="27" xfId="24" applyNumberFormat="1" applyFont="1" applyBorder="1" applyAlignment="1">
      <alignment horizontal="right" vertical="center" shrinkToFit="1"/>
    </xf>
    <xf numFmtId="41" fontId="71" fillId="6" borderId="25" xfId="1" applyFont="1" applyFill="1" applyBorder="1" applyAlignment="1">
      <alignment vertical="center" shrinkToFit="1"/>
    </xf>
    <xf numFmtId="176" fontId="71" fillId="6" borderId="27" xfId="24" applyNumberFormat="1" applyFont="1" applyFill="1" applyBorder="1" applyAlignment="1">
      <alignment horizontal="right" vertical="center" shrinkToFit="1"/>
    </xf>
    <xf numFmtId="176" fontId="75" fillId="7" borderId="27" xfId="24" applyNumberFormat="1" applyFont="1" applyFill="1" applyBorder="1" applyAlignment="1">
      <alignment horizontal="right" vertical="center" shrinkToFit="1"/>
    </xf>
    <xf numFmtId="0" fontId="75" fillId="17" borderId="0" xfId="23" applyFont="1" applyFill="1" applyBorder="1" applyAlignment="1">
      <alignment vertical="center" shrinkToFit="1"/>
    </xf>
    <xf numFmtId="41" fontId="75" fillId="17" borderId="0" xfId="23" applyNumberFormat="1" applyFont="1" applyFill="1" applyBorder="1" applyAlignment="1">
      <alignment vertical="center"/>
    </xf>
    <xf numFmtId="41" fontId="75" fillId="17" borderId="0" xfId="23" applyNumberFormat="1" applyFont="1" applyFill="1" applyBorder="1">
      <alignment vertical="center"/>
    </xf>
    <xf numFmtId="0" fontId="75" fillId="17" borderId="0" xfId="23" applyFont="1" applyFill="1" applyBorder="1">
      <alignment vertical="center"/>
    </xf>
    <xf numFmtId="195" fontId="75" fillId="17" borderId="0" xfId="24" applyNumberFormat="1" applyFont="1" applyFill="1" applyBorder="1" applyAlignment="1">
      <alignment vertical="center" shrinkToFit="1"/>
    </xf>
    <xf numFmtId="176" fontId="75" fillId="17" borderId="31" xfId="24" applyNumberFormat="1" applyFont="1" applyFill="1" applyBorder="1" applyAlignment="1">
      <alignment horizontal="right" vertical="center" shrinkToFit="1"/>
    </xf>
    <xf numFmtId="220" fontId="75" fillId="17" borderId="24" xfId="24" applyNumberFormat="1" applyFont="1" applyFill="1" applyBorder="1" applyAlignment="1">
      <alignment horizontal="right" vertical="center" shrinkToFit="1"/>
    </xf>
    <xf numFmtId="0" fontId="75" fillId="0" borderId="0" xfId="23" applyFont="1" applyFill="1" applyBorder="1" applyAlignment="1">
      <alignment vertical="center" shrinkToFit="1"/>
    </xf>
    <xf numFmtId="41" fontId="75" fillId="0" borderId="0" xfId="24" applyFont="1" applyFill="1" applyBorder="1" applyAlignment="1">
      <alignment vertical="center"/>
    </xf>
    <xf numFmtId="0" fontId="75" fillId="0" borderId="0" xfId="23" applyFont="1" applyFill="1" applyBorder="1">
      <alignment vertical="center"/>
    </xf>
    <xf numFmtId="199" fontId="75" fillId="0" borderId="0" xfId="23" applyNumberFormat="1" applyFont="1" applyFill="1" applyBorder="1">
      <alignment vertical="center"/>
    </xf>
    <xf numFmtId="194" fontId="75" fillId="0" borderId="0" xfId="23" applyNumberFormat="1" applyFont="1" applyFill="1" applyBorder="1">
      <alignment vertical="center"/>
    </xf>
    <xf numFmtId="182" fontId="75" fillId="0" borderId="0" xfId="23" applyNumberFormat="1" applyFont="1" applyFill="1" applyBorder="1">
      <alignment vertical="center"/>
    </xf>
    <xf numFmtId="0" fontId="75" fillId="0" borderId="0" xfId="23" applyFont="1" applyFill="1" applyBorder="1" applyAlignment="1">
      <alignment horizontal="center" vertical="center"/>
    </xf>
    <xf numFmtId="3" fontId="75" fillId="0" borderId="0" xfId="24" applyNumberFormat="1" applyFont="1" applyFill="1" applyBorder="1" applyAlignment="1">
      <alignment vertical="center" shrinkToFit="1"/>
    </xf>
    <xf numFmtId="176" fontId="75" fillId="0" borderId="24" xfId="24" applyNumberFormat="1" applyFont="1" applyBorder="1" applyAlignment="1">
      <alignment horizontal="right" vertical="center" shrinkToFit="1"/>
    </xf>
    <xf numFmtId="176" fontId="75" fillId="0" borderId="31" xfId="24" applyNumberFormat="1" applyFont="1" applyBorder="1" applyAlignment="1">
      <alignment horizontal="right" vertical="center" shrinkToFit="1"/>
    </xf>
    <xf numFmtId="220" fontId="75" fillId="0" borderId="24" xfId="24" applyNumberFormat="1" applyFont="1" applyBorder="1" applyAlignment="1">
      <alignment horizontal="right" vertical="center" shrinkToFit="1"/>
    </xf>
    <xf numFmtId="41" fontId="75" fillId="17" borderId="0" xfId="24" applyFont="1" applyFill="1" applyBorder="1" applyAlignment="1">
      <alignment vertical="center"/>
    </xf>
    <xf numFmtId="176" fontId="75" fillId="17" borderId="24" xfId="24" applyNumberFormat="1" applyFont="1" applyFill="1" applyBorder="1" applyAlignment="1">
      <alignment horizontal="right" vertical="center" shrinkToFit="1"/>
    </xf>
    <xf numFmtId="0" fontId="75" fillId="0" borderId="36" xfId="0" applyFont="1" applyFill="1" applyBorder="1">
      <alignment vertical="center"/>
    </xf>
    <xf numFmtId="0" fontId="75" fillId="0" borderId="29" xfId="23" applyFont="1" applyBorder="1">
      <alignment vertical="center"/>
    </xf>
    <xf numFmtId="0" fontId="75" fillId="17" borderId="37" xfId="23" applyFont="1" applyFill="1" applyBorder="1" applyAlignment="1">
      <alignment vertical="center" shrinkToFit="1"/>
    </xf>
    <xf numFmtId="41" fontId="75" fillId="17" borderId="37" xfId="24" applyFont="1" applyFill="1" applyBorder="1" applyAlignment="1">
      <alignment vertical="center"/>
    </xf>
    <xf numFmtId="0" fontId="75" fillId="17" borderId="37" xfId="23" applyFont="1" applyFill="1" applyBorder="1">
      <alignment vertical="center"/>
    </xf>
    <xf numFmtId="181" fontId="75" fillId="17" borderId="37" xfId="23" applyNumberFormat="1" applyFont="1" applyFill="1" applyBorder="1">
      <alignment vertical="center"/>
    </xf>
    <xf numFmtId="187" fontId="75" fillId="17" borderId="37" xfId="23" applyNumberFormat="1" applyFont="1" applyFill="1" applyBorder="1">
      <alignment vertical="center"/>
    </xf>
    <xf numFmtId="0" fontId="75" fillId="17" borderId="37" xfId="23" applyFont="1" applyFill="1" applyBorder="1" applyAlignment="1">
      <alignment horizontal="center" vertical="center"/>
    </xf>
    <xf numFmtId="195" fontId="75" fillId="17" borderId="43" xfId="24" applyNumberFormat="1" applyFont="1" applyFill="1" applyBorder="1" applyAlignment="1">
      <alignment vertical="center" shrinkToFit="1"/>
    </xf>
    <xf numFmtId="176" fontId="75" fillId="17" borderId="0" xfId="24" applyNumberFormat="1" applyFont="1" applyFill="1" applyBorder="1" applyAlignment="1">
      <alignment horizontal="right" vertical="center" shrinkToFit="1"/>
    </xf>
    <xf numFmtId="0" fontId="75" fillId="0" borderId="24" xfId="23" applyFont="1" applyBorder="1">
      <alignment vertical="center"/>
    </xf>
    <xf numFmtId="191" fontId="75" fillId="17" borderId="0" xfId="23" applyNumberFormat="1" applyFont="1" applyFill="1" applyBorder="1">
      <alignment vertical="center"/>
    </xf>
    <xf numFmtId="0" fontId="75" fillId="17" borderId="0" xfId="23" applyFont="1" applyFill="1" applyBorder="1" applyAlignment="1">
      <alignment horizontal="center" vertical="center"/>
    </xf>
    <xf numFmtId="195" fontId="75" fillId="17" borderId="31" xfId="24" applyNumberFormat="1" applyFont="1" applyFill="1" applyBorder="1" applyAlignment="1">
      <alignment vertical="center" shrinkToFit="1"/>
    </xf>
    <xf numFmtId="181" fontId="75" fillId="17" borderId="0" xfId="23" applyNumberFormat="1" applyFont="1" applyFill="1" applyBorder="1">
      <alignment vertical="center"/>
    </xf>
    <xf numFmtId="187" fontId="75" fillId="17" borderId="0" xfId="23" applyNumberFormat="1" applyFont="1" applyFill="1" applyBorder="1">
      <alignment vertical="center"/>
    </xf>
    <xf numFmtId="176" fontId="75" fillId="17" borderId="36" xfId="24" applyNumberFormat="1" applyFont="1" applyFill="1" applyBorder="1" applyAlignment="1">
      <alignment horizontal="right" vertical="center" shrinkToFit="1"/>
    </xf>
    <xf numFmtId="0" fontId="75" fillId="0" borderId="22" xfId="23" applyFont="1" applyBorder="1">
      <alignment vertical="center"/>
    </xf>
    <xf numFmtId="0" fontId="75" fillId="17" borderId="20" xfId="23" applyFont="1" applyFill="1" applyBorder="1" applyAlignment="1">
      <alignment vertical="center" shrinkToFit="1"/>
    </xf>
    <xf numFmtId="41" fontId="75" fillId="17" borderId="21" xfId="24" applyFont="1" applyFill="1" applyBorder="1" applyAlignment="1">
      <alignment vertical="center"/>
    </xf>
    <xf numFmtId="0" fontId="75" fillId="17" borderId="21" xfId="23" applyFont="1" applyFill="1" applyBorder="1">
      <alignment vertical="center"/>
    </xf>
    <xf numFmtId="183" fontId="75" fillId="17" borderId="21" xfId="23" applyNumberFormat="1" applyFont="1" applyFill="1" applyBorder="1">
      <alignment vertical="center"/>
    </xf>
    <xf numFmtId="187" fontId="75" fillId="17" borderId="21" xfId="23" applyNumberFormat="1" applyFont="1" applyFill="1" applyBorder="1">
      <alignment vertical="center"/>
    </xf>
    <xf numFmtId="0" fontId="75" fillId="17" borderId="21" xfId="23" applyFont="1" applyFill="1" applyBorder="1" applyAlignment="1">
      <alignment horizontal="center" vertical="center"/>
    </xf>
    <xf numFmtId="195" fontId="75" fillId="17" borderId="44" xfId="24" applyNumberFormat="1" applyFont="1" applyFill="1" applyBorder="1" applyAlignment="1">
      <alignment vertical="center" shrinkToFit="1"/>
    </xf>
    <xf numFmtId="176" fontId="75" fillId="17" borderId="20" xfId="24" applyNumberFormat="1" applyFont="1" applyFill="1" applyBorder="1" applyAlignment="1">
      <alignment horizontal="right" vertical="center" shrinkToFit="1"/>
    </xf>
    <xf numFmtId="176" fontId="75" fillId="17" borderId="22" xfId="24" applyNumberFormat="1" applyFont="1" applyFill="1" applyBorder="1" applyAlignment="1">
      <alignment horizontal="right" vertical="center" shrinkToFit="1"/>
    </xf>
    <xf numFmtId="195" fontId="75" fillId="17" borderId="0" xfId="1" applyNumberFormat="1" applyFont="1" applyFill="1" applyBorder="1" applyAlignment="1">
      <alignment vertical="center" shrinkToFit="1"/>
    </xf>
    <xf numFmtId="0" fontId="75" fillId="0" borderId="44" xfId="0" applyFont="1" applyBorder="1" applyAlignment="1">
      <alignment horizontal="left" vertical="center" wrapText="1" indent="1"/>
    </xf>
    <xf numFmtId="0" fontId="75" fillId="0" borderId="21" xfId="0" applyFont="1" applyFill="1" applyBorder="1" applyAlignment="1">
      <alignment horizontal="left" vertical="center" shrinkToFit="1"/>
    </xf>
    <xf numFmtId="41" fontId="75" fillId="0" borderId="21" xfId="24" applyFont="1" applyFill="1" applyBorder="1" applyAlignment="1">
      <alignment vertical="center"/>
    </xf>
    <xf numFmtId="0" fontId="75" fillId="0" borderId="21" xfId="23" applyFont="1" applyFill="1" applyBorder="1">
      <alignment vertical="center"/>
    </xf>
    <xf numFmtId="187" fontId="75" fillId="0" borderId="21" xfId="23" applyNumberFormat="1" applyFont="1" applyFill="1" applyBorder="1" applyAlignment="1">
      <alignment horizontal="right" vertical="center"/>
    </xf>
    <xf numFmtId="182" fontId="75" fillId="0" borderId="21" xfId="23" applyNumberFormat="1" applyFont="1" applyFill="1" applyBorder="1">
      <alignment vertical="center"/>
    </xf>
    <xf numFmtId="0" fontId="75" fillId="0" borderId="21" xfId="0" applyFont="1" applyFill="1" applyBorder="1" applyAlignment="1">
      <alignment horizontal="center" vertical="center"/>
    </xf>
    <xf numFmtId="41" fontId="75" fillId="0" borderId="21" xfId="1" applyFont="1" applyFill="1" applyBorder="1" applyAlignment="1">
      <alignment vertical="center" shrinkToFit="1"/>
    </xf>
    <xf numFmtId="0" fontId="75" fillId="7" borderId="22" xfId="0" applyFont="1" applyFill="1" applyBorder="1">
      <alignment vertical="center"/>
    </xf>
    <xf numFmtId="0" fontId="75" fillId="7" borderId="21" xfId="0" applyFont="1" applyFill="1" applyBorder="1" applyAlignment="1">
      <alignment vertical="center" shrinkToFit="1"/>
    </xf>
    <xf numFmtId="41" fontId="75" fillId="7" borderId="21" xfId="1" applyFont="1" applyFill="1" applyBorder="1" applyAlignment="1">
      <alignment vertical="center"/>
    </xf>
    <xf numFmtId="0" fontId="75" fillId="7" borderId="21" xfId="0" applyFont="1" applyFill="1" applyBorder="1">
      <alignment vertical="center"/>
    </xf>
    <xf numFmtId="0" fontId="75" fillId="7" borderId="21" xfId="0" applyFont="1" applyFill="1" applyBorder="1" applyAlignment="1">
      <alignment horizontal="center" vertical="center"/>
    </xf>
    <xf numFmtId="41" fontId="75" fillId="7" borderId="21" xfId="1" applyFont="1" applyFill="1" applyBorder="1" applyAlignment="1">
      <alignment vertical="center" shrinkToFit="1"/>
    </xf>
    <xf numFmtId="176" fontId="76" fillId="17" borderId="29" xfId="22" applyNumberFormat="1" applyFont="1" applyFill="1" applyBorder="1" applyAlignment="1">
      <alignment horizontal="right" vertical="center" shrinkToFit="1"/>
    </xf>
    <xf numFmtId="0" fontId="75" fillId="0" borderId="22" xfId="0" applyFont="1" applyBorder="1" applyAlignment="1">
      <alignment horizontal="left" vertical="center" wrapText="1" indent="1"/>
    </xf>
    <xf numFmtId="176" fontId="75" fillId="0" borderId="44" xfId="1" applyNumberFormat="1" applyFont="1" applyBorder="1" applyAlignment="1">
      <alignment horizontal="right" vertical="center" shrinkToFit="1"/>
    </xf>
    <xf numFmtId="193" fontId="75" fillId="0" borderId="21" xfId="23" applyNumberFormat="1" applyFont="1" applyFill="1" applyBorder="1">
      <alignment vertical="center"/>
    </xf>
    <xf numFmtId="184" fontId="75" fillId="0" borderId="21" xfId="23" applyNumberFormat="1" applyFont="1" applyFill="1" applyBorder="1">
      <alignment vertical="center"/>
    </xf>
    <xf numFmtId="0" fontId="75" fillId="2" borderId="37" xfId="3" applyNumberFormat="1" applyFont="1" applyFill="1" applyBorder="1" applyAlignment="1">
      <alignment vertical="center" shrinkToFit="1"/>
    </xf>
    <xf numFmtId="41" fontId="75" fillId="2" borderId="37" xfId="1" applyFont="1" applyFill="1" applyBorder="1" applyAlignment="1">
      <alignment vertical="center"/>
    </xf>
    <xf numFmtId="0" fontId="75" fillId="2" borderId="37" xfId="0" applyFont="1" applyFill="1" applyBorder="1">
      <alignment vertical="center"/>
    </xf>
    <xf numFmtId="0" fontId="75" fillId="2" borderId="37" xfId="0" applyFont="1" applyFill="1" applyBorder="1" applyAlignment="1">
      <alignment horizontal="center" vertical="center"/>
    </xf>
    <xf numFmtId="195" fontId="75" fillId="2" borderId="43" xfId="1" applyNumberFormat="1" applyFont="1" applyFill="1" applyBorder="1" applyAlignment="1">
      <alignment vertical="center" shrinkToFit="1"/>
    </xf>
    <xf numFmtId="176" fontId="75" fillId="2" borderId="37" xfId="1" applyNumberFormat="1" applyFont="1" applyFill="1" applyBorder="1" applyAlignment="1">
      <alignment horizontal="right" vertical="center" shrinkToFit="1"/>
    </xf>
    <xf numFmtId="41" fontId="75" fillId="0" borderId="31" xfId="1" applyFont="1" applyBorder="1" applyAlignment="1">
      <alignment vertical="center" shrinkToFit="1"/>
    </xf>
    <xf numFmtId="176" fontId="75" fillId="0" borderId="0" xfId="1" applyNumberFormat="1" applyFont="1" applyBorder="1" applyAlignment="1">
      <alignment horizontal="right" vertical="center" shrinkToFit="1"/>
    </xf>
    <xf numFmtId="220" fontId="75" fillId="0" borderId="0" xfId="1" applyNumberFormat="1" applyFont="1" applyBorder="1" applyAlignment="1">
      <alignment horizontal="right" vertical="center" shrinkToFit="1"/>
    </xf>
    <xf numFmtId="0" fontId="75" fillId="2" borderId="0" xfId="3" applyNumberFormat="1" applyFont="1" applyFill="1" applyBorder="1" applyAlignment="1">
      <alignment vertical="center" shrinkToFit="1"/>
    </xf>
    <xf numFmtId="41" fontId="75" fillId="2" borderId="0" xfId="1" applyFont="1" applyFill="1" applyBorder="1" applyAlignment="1">
      <alignment vertical="center"/>
    </xf>
    <xf numFmtId="0" fontId="75" fillId="2" borderId="0" xfId="0" applyFont="1" applyFill="1" applyBorder="1">
      <alignment vertical="center"/>
    </xf>
    <xf numFmtId="0" fontId="75" fillId="2" borderId="0" xfId="0" applyFont="1" applyFill="1" applyBorder="1" applyAlignment="1">
      <alignment horizontal="center" vertical="center"/>
    </xf>
    <xf numFmtId="195" fontId="75" fillId="2" borderId="31" xfId="1" applyNumberFormat="1" applyFont="1" applyFill="1" applyBorder="1" applyAlignment="1">
      <alignment vertical="center" shrinkToFit="1"/>
    </xf>
    <xf numFmtId="176" fontId="75" fillId="2" borderId="0" xfId="1" applyNumberFormat="1" applyFont="1" applyFill="1" applyBorder="1" applyAlignment="1">
      <alignment horizontal="right" vertical="center" shrinkToFit="1"/>
    </xf>
    <xf numFmtId="0" fontId="75" fillId="0" borderId="21" xfId="3" applyNumberFormat="1" applyFont="1" applyBorder="1" applyAlignment="1">
      <alignment horizontal="left" vertical="center" shrinkToFit="1"/>
    </xf>
    <xf numFmtId="180" fontId="75" fillId="0" borderId="21" xfId="0" applyNumberFormat="1" applyFont="1" applyBorder="1" applyAlignment="1">
      <alignment horizontal="right" vertical="center"/>
    </xf>
    <xf numFmtId="41" fontId="75" fillId="0" borderId="44" xfId="1" applyFont="1" applyBorder="1" applyAlignment="1">
      <alignment vertical="center" shrinkToFit="1"/>
    </xf>
    <xf numFmtId="195" fontId="75" fillId="2" borderId="37" xfId="1" applyNumberFormat="1" applyFont="1" applyFill="1" applyBorder="1" applyAlignment="1">
      <alignment vertical="center" shrinkToFit="1"/>
    </xf>
    <xf numFmtId="176" fontId="75" fillId="2" borderId="29" xfId="1" applyNumberFormat="1" applyFont="1" applyFill="1" applyBorder="1" applyAlignment="1">
      <alignment horizontal="right" vertical="center" shrinkToFit="1"/>
    </xf>
    <xf numFmtId="187" fontId="75" fillId="0" borderId="21" xfId="0" applyNumberFormat="1" applyFont="1" applyBorder="1">
      <alignment vertical="center"/>
    </xf>
    <xf numFmtId="41" fontId="75" fillId="0" borderId="21" xfId="1" applyFont="1" applyBorder="1" applyAlignment="1">
      <alignment vertical="center" shrinkToFit="1"/>
    </xf>
    <xf numFmtId="195" fontId="75" fillId="17" borderId="37" xfId="1" applyNumberFormat="1" applyFont="1" applyFill="1" applyBorder="1" applyAlignment="1">
      <alignment vertical="center" shrinkToFit="1"/>
    </xf>
    <xf numFmtId="176" fontId="75" fillId="0" borderId="27" xfId="1" applyNumberFormat="1" applyFont="1" applyFill="1" applyBorder="1" applyAlignment="1">
      <alignment horizontal="right" vertical="center" shrinkToFit="1"/>
    </xf>
    <xf numFmtId="220" fontId="75" fillId="0" borderId="27" xfId="1" applyNumberFormat="1" applyFont="1" applyFill="1" applyBorder="1" applyAlignment="1">
      <alignment horizontal="right" vertical="center" shrinkToFit="1"/>
    </xf>
    <xf numFmtId="0" fontId="75" fillId="0" borderId="19" xfId="23" applyFont="1" applyBorder="1">
      <alignment vertical="center"/>
    </xf>
    <xf numFmtId="0" fontId="75" fillId="0" borderId="24" xfId="23" applyFont="1" applyFill="1" applyBorder="1">
      <alignment vertical="center"/>
    </xf>
    <xf numFmtId="0" fontId="75" fillId="0" borderId="31" xfId="23" applyFont="1" applyBorder="1">
      <alignment vertical="center"/>
    </xf>
    <xf numFmtId="0" fontId="75" fillId="0" borderId="32" xfId="23" applyFont="1" applyBorder="1">
      <alignment vertical="center"/>
    </xf>
    <xf numFmtId="0" fontId="75" fillId="0" borderId="12" xfId="23" applyFont="1" applyFill="1" applyBorder="1">
      <alignment vertical="center"/>
    </xf>
    <xf numFmtId="0" fontId="75" fillId="0" borderId="10" xfId="23" applyFont="1" applyFill="1" applyBorder="1">
      <alignment vertical="center"/>
    </xf>
    <xf numFmtId="0" fontId="75" fillId="0" borderId="11" xfId="23" applyFont="1" applyBorder="1">
      <alignment vertical="center"/>
    </xf>
    <xf numFmtId="0" fontId="75" fillId="0" borderId="10" xfId="23" applyFont="1" applyFill="1" applyBorder="1" applyAlignment="1">
      <alignment vertical="center" shrinkToFit="1"/>
    </xf>
    <xf numFmtId="41" fontId="75" fillId="0" borderId="10" xfId="24" applyFont="1" applyFill="1" applyBorder="1" applyAlignment="1">
      <alignment vertical="center"/>
    </xf>
    <xf numFmtId="194" fontId="75" fillId="0" borderId="10" xfId="23" applyNumberFormat="1" applyFont="1" applyFill="1" applyBorder="1">
      <alignment vertical="center"/>
    </xf>
    <xf numFmtId="182" fontId="75" fillId="0" borderId="10" xfId="23" applyNumberFormat="1" applyFont="1" applyFill="1" applyBorder="1">
      <alignment vertical="center"/>
    </xf>
    <xf numFmtId="0" fontId="75" fillId="0" borderId="10" xfId="23" applyFont="1" applyFill="1" applyBorder="1" applyAlignment="1">
      <alignment horizontal="center" vertical="center"/>
    </xf>
    <xf numFmtId="3" fontId="75" fillId="0" borderId="10" xfId="24" applyNumberFormat="1" applyFont="1" applyFill="1" applyBorder="1" applyAlignment="1">
      <alignment vertical="center" shrinkToFit="1"/>
    </xf>
    <xf numFmtId="176" fontId="75" fillId="0" borderId="12" xfId="24" applyNumberFormat="1" applyFont="1" applyBorder="1" applyAlignment="1">
      <alignment horizontal="right" vertical="center" shrinkToFit="1"/>
    </xf>
    <xf numFmtId="176" fontId="75" fillId="0" borderId="11" xfId="24" applyNumberFormat="1" applyFont="1" applyBorder="1" applyAlignment="1">
      <alignment horizontal="right" vertical="center" shrinkToFit="1"/>
    </xf>
    <xf numFmtId="220" fontId="75" fillId="0" borderId="12" xfId="24" applyNumberFormat="1" applyFont="1" applyBorder="1" applyAlignment="1">
      <alignment horizontal="right" vertical="center" shrinkToFit="1"/>
    </xf>
    <xf numFmtId="0" fontId="75" fillId="0" borderId="0" xfId="23" applyFont="1">
      <alignment vertical="center"/>
    </xf>
    <xf numFmtId="0" fontId="75" fillId="0" borderId="0" xfId="23" applyFont="1" applyFill="1">
      <alignment vertical="center"/>
    </xf>
    <xf numFmtId="0" fontId="75" fillId="0" borderId="0" xfId="23" applyFont="1" applyAlignment="1">
      <alignment vertical="center" shrinkToFit="1"/>
    </xf>
    <xf numFmtId="41" fontId="75" fillId="0" borderId="0" xfId="24" applyFont="1" applyAlignment="1">
      <alignment vertical="center"/>
    </xf>
    <xf numFmtId="0" fontId="75" fillId="0" borderId="0" xfId="23" applyFont="1" applyAlignment="1">
      <alignment horizontal="center" vertical="center"/>
    </xf>
    <xf numFmtId="41" fontId="75" fillId="0" borderId="0" xfId="24" applyFont="1" applyAlignment="1">
      <alignment vertical="center" shrinkToFit="1"/>
    </xf>
    <xf numFmtId="41" fontId="75" fillId="0" borderId="0" xfId="24" applyFont="1" applyAlignment="1">
      <alignment horizontal="right" vertical="center" shrinkToFit="1"/>
    </xf>
    <xf numFmtId="220" fontId="75" fillId="0" borderId="0" xfId="24" applyNumberFormat="1" applyFont="1" applyAlignment="1">
      <alignment horizontal="right" vertical="center" shrinkToFit="1"/>
    </xf>
    <xf numFmtId="41" fontId="75" fillId="0" borderId="0" xfId="1" applyFont="1" applyAlignment="1">
      <alignment vertical="center" shrinkToFit="1"/>
    </xf>
    <xf numFmtId="220" fontId="71" fillId="6" borderId="17" xfId="1" applyNumberFormat="1" applyFont="1" applyFill="1" applyBorder="1" applyAlignment="1">
      <alignment horizontal="right" vertical="center" shrinkToFit="1"/>
    </xf>
    <xf numFmtId="176" fontId="75" fillId="0" borderId="22" xfId="1" applyNumberFormat="1" applyFont="1" applyFill="1" applyBorder="1" applyAlignment="1">
      <alignment horizontal="right" vertical="center" shrinkToFit="1"/>
    </xf>
    <xf numFmtId="0" fontId="75" fillId="0" borderId="0" xfId="21" applyFont="1" applyFill="1" applyBorder="1" applyAlignment="1">
      <alignment horizontal="left" vertical="center" shrinkToFit="1"/>
    </xf>
    <xf numFmtId="41" fontId="75" fillId="0" borderId="0" xfId="22" applyFont="1" applyFill="1" applyBorder="1" applyAlignment="1">
      <alignment vertical="center"/>
    </xf>
    <xf numFmtId="0" fontId="75" fillId="0" borderId="0" xfId="21" applyFont="1" applyFill="1" applyBorder="1">
      <alignment vertical="center"/>
    </xf>
    <xf numFmtId="181" fontId="75" fillId="0" borderId="0" xfId="21" applyNumberFormat="1" applyFont="1" applyFill="1" applyBorder="1">
      <alignment vertical="center"/>
    </xf>
    <xf numFmtId="184" fontId="75" fillId="0" borderId="0" xfId="21" applyNumberFormat="1" applyFont="1" applyFill="1" applyBorder="1">
      <alignment vertical="center"/>
    </xf>
    <xf numFmtId="182" fontId="75" fillId="0" borderId="0" xfId="21" applyNumberFormat="1" applyFont="1" applyFill="1" applyBorder="1">
      <alignment vertical="center"/>
    </xf>
    <xf numFmtId="0" fontId="75" fillId="0" borderId="0" xfId="21" applyFont="1" applyFill="1" applyBorder="1" applyAlignment="1">
      <alignment horizontal="center" vertical="center"/>
    </xf>
    <xf numFmtId="41" fontId="75" fillId="0" borderId="0" xfId="22" applyFont="1" applyFill="1" applyBorder="1" applyAlignment="1">
      <alignment vertical="center" shrinkToFit="1"/>
    </xf>
    <xf numFmtId="176" fontId="76" fillId="0" borderId="123" xfId="22" applyNumberFormat="1" applyFont="1" applyBorder="1" applyAlignment="1">
      <alignment horizontal="right" vertical="center" shrinkToFit="1"/>
    </xf>
    <xf numFmtId="220" fontId="76" fillId="0" borderId="123" xfId="22" applyNumberFormat="1" applyFont="1" applyBorder="1" applyAlignment="1">
      <alignment horizontal="right" vertical="center" shrinkToFit="1"/>
    </xf>
    <xf numFmtId="0" fontId="76" fillId="0" borderId="122" xfId="21" applyNumberFormat="1" applyFont="1" applyBorder="1" applyAlignment="1">
      <alignment horizontal="left" vertical="center" shrinkToFit="1"/>
    </xf>
    <xf numFmtId="41" fontId="76" fillId="0" borderId="122" xfId="22" applyNumberFormat="1" applyFont="1" applyBorder="1" applyAlignment="1">
      <alignment vertical="center"/>
    </xf>
    <xf numFmtId="0" fontId="76" fillId="0" borderId="122" xfId="21" applyNumberFormat="1" applyFont="1" applyBorder="1">
      <alignment vertical="center"/>
    </xf>
    <xf numFmtId="179" fontId="76" fillId="0" borderId="122" xfId="21" applyNumberFormat="1" applyFont="1" applyBorder="1">
      <alignment vertical="center"/>
    </xf>
    <xf numFmtId="182" fontId="76" fillId="0" borderId="122" xfId="21" applyNumberFormat="1" applyFont="1" applyBorder="1">
      <alignment vertical="center"/>
    </xf>
    <xf numFmtId="0" fontId="76" fillId="0" borderId="122" xfId="21" applyNumberFormat="1" applyFont="1" applyBorder="1" applyAlignment="1">
      <alignment horizontal="center" vertical="center"/>
    </xf>
    <xf numFmtId="41" fontId="76" fillId="0" borderId="122" xfId="21" applyNumberFormat="1" applyFont="1" applyBorder="1" applyAlignment="1">
      <alignment vertical="center" shrinkToFit="1"/>
    </xf>
    <xf numFmtId="0" fontId="71" fillId="6" borderId="125" xfId="0" applyFont="1" applyFill="1" applyBorder="1">
      <alignment vertical="center"/>
    </xf>
    <xf numFmtId="0" fontId="71" fillId="6" borderId="116" xfId="0" applyFont="1" applyFill="1" applyBorder="1">
      <alignment vertical="center"/>
    </xf>
    <xf numFmtId="0" fontId="71" fillId="6" borderId="115" xfId="0" applyFont="1" applyFill="1" applyBorder="1" applyAlignment="1">
      <alignment vertical="center" shrinkToFit="1"/>
    </xf>
    <xf numFmtId="41" fontId="71" fillId="6" borderId="115" xfId="1" applyFont="1" applyFill="1" applyBorder="1" applyAlignment="1">
      <alignment vertical="center"/>
    </xf>
    <xf numFmtId="0" fontId="71" fillId="6" borderId="115" xfId="0" applyFont="1" applyFill="1" applyBorder="1">
      <alignment vertical="center"/>
    </xf>
    <xf numFmtId="0" fontId="71" fillId="6" borderId="115" xfId="0" applyFont="1" applyFill="1" applyBorder="1" applyAlignment="1">
      <alignment horizontal="center" vertical="center"/>
    </xf>
    <xf numFmtId="176" fontId="71" fillId="6" borderId="117" xfId="1" applyNumberFormat="1" applyFont="1" applyFill="1" applyBorder="1" applyAlignment="1">
      <alignment horizontal="right" vertical="center" shrinkToFit="1"/>
    </xf>
    <xf numFmtId="220" fontId="71" fillId="6" borderId="117" xfId="1" applyNumberFormat="1" applyFont="1" applyFill="1" applyBorder="1" applyAlignment="1">
      <alignment horizontal="right" vertical="center" shrinkToFit="1"/>
    </xf>
    <xf numFmtId="0" fontId="71" fillId="6" borderId="20" xfId="0" applyFont="1" applyFill="1" applyBorder="1">
      <alignment vertical="center"/>
    </xf>
    <xf numFmtId="0" fontId="71" fillId="6" borderId="44" xfId="0" applyFont="1" applyFill="1" applyBorder="1">
      <alignment vertical="center"/>
    </xf>
    <xf numFmtId="0" fontId="71" fillId="6" borderId="21" xfId="0" applyFont="1" applyFill="1" applyBorder="1" applyAlignment="1">
      <alignment vertical="center" shrinkToFit="1"/>
    </xf>
    <xf numFmtId="41" fontId="71" fillId="6" borderId="21" xfId="1" applyFont="1" applyFill="1" applyBorder="1" applyAlignment="1">
      <alignment vertical="center"/>
    </xf>
    <xf numFmtId="0" fontId="71" fillId="6" borderId="21" xfId="0" applyFont="1" applyFill="1" applyBorder="1">
      <alignment vertical="center"/>
    </xf>
    <xf numFmtId="0" fontId="71" fillId="6" borderId="21" xfId="0" applyFont="1" applyFill="1" applyBorder="1" applyAlignment="1">
      <alignment horizontal="center" vertical="center"/>
    </xf>
    <xf numFmtId="176" fontId="71" fillId="6" borderId="22" xfId="1" applyNumberFormat="1" applyFont="1" applyFill="1" applyBorder="1" applyAlignment="1">
      <alignment horizontal="right" vertical="center" shrinkToFit="1"/>
    </xf>
    <xf numFmtId="0" fontId="76" fillId="17" borderId="41" xfId="21" applyNumberFormat="1" applyFont="1" applyFill="1" applyBorder="1" applyAlignment="1">
      <alignment vertical="center" shrinkToFit="1"/>
    </xf>
    <xf numFmtId="41" fontId="76" fillId="17" borderId="37" xfId="22" applyNumberFormat="1" applyFont="1" applyFill="1" applyBorder="1" applyAlignment="1">
      <alignment vertical="center"/>
    </xf>
    <xf numFmtId="0" fontId="76" fillId="17" borderId="37" xfId="21" applyNumberFormat="1" applyFont="1" applyFill="1" applyBorder="1">
      <alignment vertical="center"/>
    </xf>
    <xf numFmtId="178" fontId="76" fillId="17" borderId="43" xfId="21" applyNumberFormat="1" applyFont="1" applyFill="1" applyBorder="1" applyAlignment="1">
      <alignment vertical="center" shrinkToFit="1"/>
    </xf>
    <xf numFmtId="220" fontId="76" fillId="17" borderId="29" xfId="22" applyNumberFormat="1" applyFont="1" applyFill="1" applyBorder="1" applyAlignment="1">
      <alignment horizontal="right" vertical="center" shrinkToFit="1"/>
    </xf>
    <xf numFmtId="0" fontId="76" fillId="0" borderId="36" xfId="21" applyNumberFormat="1" applyFont="1" applyBorder="1" applyAlignment="1">
      <alignment horizontal="left" vertical="center" shrinkToFit="1"/>
    </xf>
    <xf numFmtId="180" fontId="76" fillId="0" borderId="0" xfId="21" applyNumberFormat="1" applyFont="1" applyBorder="1">
      <alignment vertical="center"/>
    </xf>
    <xf numFmtId="41" fontId="76" fillId="0" borderId="31" xfId="21" applyNumberFormat="1" applyFont="1" applyBorder="1" applyAlignment="1">
      <alignment vertical="center" shrinkToFit="1"/>
    </xf>
    <xf numFmtId="41" fontId="76" fillId="0" borderId="21" xfId="22" applyNumberFormat="1" applyFont="1" applyBorder="1" applyAlignment="1">
      <alignment vertical="center"/>
    </xf>
    <xf numFmtId="0" fontId="76" fillId="0" borderId="21" xfId="21" applyNumberFormat="1" applyFont="1" applyBorder="1">
      <alignment vertical="center"/>
    </xf>
    <xf numFmtId="182" fontId="76" fillId="0" borderId="21" xfId="21" applyNumberFormat="1" applyFont="1" applyBorder="1">
      <alignment vertical="center"/>
    </xf>
    <xf numFmtId="41" fontId="76" fillId="0" borderId="44" xfId="21" applyNumberFormat="1" applyFont="1" applyBorder="1" applyAlignment="1">
      <alignment vertical="center" shrinkToFit="1"/>
    </xf>
    <xf numFmtId="0" fontId="75" fillId="0" borderId="11" xfId="0" applyFont="1" applyFill="1" applyBorder="1" applyAlignment="1">
      <alignment horizontal="left" vertical="center" wrapText="1" indent="1"/>
    </xf>
    <xf numFmtId="41" fontId="75" fillId="0" borderId="10" xfId="1" applyFont="1" applyBorder="1" applyAlignment="1">
      <alignment vertical="center" shrinkToFit="1"/>
    </xf>
    <xf numFmtId="181" fontId="69" fillId="0" borderId="0" xfId="21" applyNumberFormat="1" applyFont="1" applyBorder="1">
      <alignment vertical="center"/>
    </xf>
    <xf numFmtId="0" fontId="69" fillId="8" borderId="0" xfId="21" applyNumberFormat="1" applyFont="1" applyFill="1" applyBorder="1" applyAlignment="1">
      <alignment vertical="center" shrinkToFit="1"/>
    </xf>
    <xf numFmtId="41" fontId="69" fillId="8" borderId="0" xfId="22" applyNumberFormat="1" applyFont="1" applyFill="1" applyBorder="1" applyAlignment="1">
      <alignment vertical="center"/>
    </xf>
    <xf numFmtId="0" fontId="69" fillId="8" borderId="0" xfId="21" applyNumberFormat="1" applyFont="1" applyFill="1" applyBorder="1">
      <alignment vertical="center"/>
    </xf>
    <xf numFmtId="181" fontId="69" fillId="8" borderId="0" xfId="21" applyNumberFormat="1" applyFont="1" applyFill="1" applyBorder="1">
      <alignment vertical="center"/>
    </xf>
    <xf numFmtId="0" fontId="69" fillId="8" borderId="0" xfId="21" applyNumberFormat="1" applyFont="1" applyFill="1" applyBorder="1" applyAlignment="1">
      <alignment horizontal="center" vertical="center"/>
    </xf>
    <xf numFmtId="178" fontId="69" fillId="8" borderId="0" xfId="21" applyNumberFormat="1" applyFont="1" applyFill="1" applyBorder="1" applyAlignment="1">
      <alignment vertical="center" shrinkToFit="1"/>
    </xf>
    <xf numFmtId="176" fontId="78" fillId="8" borderId="128" xfId="22" applyNumberFormat="1" applyFont="1" applyFill="1" applyBorder="1" applyAlignment="1">
      <alignment horizontal="right" vertical="center" shrinkToFit="1"/>
    </xf>
    <xf numFmtId="176" fontId="78" fillId="8" borderId="31" xfId="22" applyNumberFormat="1" applyFont="1" applyFill="1" applyBorder="1" applyAlignment="1">
      <alignment horizontal="right" vertical="center" shrinkToFit="1"/>
    </xf>
    <xf numFmtId="220" fontId="78" fillId="8" borderId="24" xfId="22" applyNumberFormat="1" applyFont="1" applyFill="1" applyBorder="1" applyAlignment="1">
      <alignment horizontal="right" vertical="center" shrinkToFit="1"/>
    </xf>
    <xf numFmtId="190" fontId="69" fillId="0" borderId="0" xfId="21" applyNumberFormat="1" applyFont="1" applyBorder="1">
      <alignment vertical="center"/>
    </xf>
    <xf numFmtId="0" fontId="71" fillId="6" borderId="25" xfId="0" applyFont="1" applyFill="1" applyBorder="1" applyAlignment="1">
      <alignment vertical="center"/>
    </xf>
    <xf numFmtId="0" fontId="76" fillId="0" borderId="0" xfId="21" quotePrefix="1" applyNumberFormat="1" applyFont="1" applyBorder="1" applyAlignment="1">
      <alignment horizontal="left" vertical="center" shrinkToFit="1"/>
    </xf>
    <xf numFmtId="176" fontId="76" fillId="17" borderId="31" xfId="22" applyNumberFormat="1" applyFont="1" applyFill="1" applyBorder="1" applyAlignment="1">
      <alignment horizontal="right" vertical="center" shrinkToFit="1"/>
    </xf>
    <xf numFmtId="0" fontId="75" fillId="0" borderId="11" xfId="0" applyFont="1" applyBorder="1" applyAlignment="1">
      <alignment horizontal="left" vertical="center" wrapText="1" indent="1"/>
    </xf>
    <xf numFmtId="220" fontId="75" fillId="0" borderId="0" xfId="0" applyNumberFormat="1" applyFont="1" applyAlignment="1">
      <alignment vertical="center" shrinkToFit="1"/>
    </xf>
    <xf numFmtId="211" fontId="76" fillId="17" borderId="0" xfId="22" applyNumberFormat="1" applyFont="1" applyFill="1" applyBorder="1" applyAlignment="1">
      <alignment vertical="center" shrinkToFit="1"/>
    </xf>
    <xf numFmtId="0" fontId="76" fillId="0" borderId="0" xfId="21" applyNumberFormat="1" applyFont="1" applyBorder="1" applyAlignment="1">
      <alignment vertical="center" shrinkToFit="1"/>
    </xf>
    <xf numFmtId="41" fontId="76" fillId="0" borderId="0" xfId="22" applyNumberFormat="1" applyFont="1" applyBorder="1" applyAlignment="1">
      <alignment vertical="center" shrinkToFit="1"/>
    </xf>
    <xf numFmtId="194" fontId="76" fillId="0" borderId="0" xfId="21" applyNumberFormat="1" applyFont="1" applyBorder="1">
      <alignment vertical="center"/>
    </xf>
    <xf numFmtId="190" fontId="76" fillId="0" borderId="0" xfId="21" applyNumberFormat="1" applyFont="1" applyBorder="1">
      <alignment vertical="center"/>
    </xf>
    <xf numFmtId="0" fontId="71" fillId="6" borderId="26" xfId="3" applyNumberFormat="1" applyFont="1" applyFill="1" applyBorder="1">
      <alignment vertical="center"/>
    </xf>
    <xf numFmtId="0" fontId="76" fillId="0" borderId="19" xfId="20" applyFont="1" applyBorder="1">
      <alignment vertical="center"/>
    </xf>
    <xf numFmtId="0" fontId="76" fillId="0" borderId="24" xfId="20" applyFont="1" applyBorder="1">
      <alignment vertical="center"/>
    </xf>
    <xf numFmtId="0" fontId="76" fillId="0" borderId="0" xfId="20" applyFont="1" applyBorder="1">
      <alignment vertical="center"/>
    </xf>
    <xf numFmtId="0" fontId="76" fillId="0" borderId="31" xfId="20" applyFont="1" applyBorder="1">
      <alignment vertical="center"/>
    </xf>
    <xf numFmtId="0" fontId="76" fillId="17" borderId="0" xfId="21" applyFont="1" applyFill="1" applyBorder="1" applyAlignment="1">
      <alignment vertical="center" shrinkToFit="1"/>
    </xf>
    <xf numFmtId="41" fontId="76" fillId="17" borderId="0" xfId="22" applyFont="1" applyFill="1" applyBorder="1" applyAlignment="1">
      <alignment vertical="center"/>
    </xf>
    <xf numFmtId="0" fontId="76" fillId="17" borderId="0" xfId="21" applyFont="1" applyFill="1" applyBorder="1" applyAlignment="1">
      <alignment horizontal="center" vertical="center"/>
    </xf>
    <xf numFmtId="0" fontId="76" fillId="0" borderId="31" xfId="20" applyFont="1" applyBorder="1" applyAlignment="1">
      <alignment horizontal="left" vertical="center" wrapText="1" indent="1"/>
    </xf>
    <xf numFmtId="0" fontId="76" fillId="0" borderId="0" xfId="21" applyFont="1" applyBorder="1" applyAlignment="1">
      <alignment horizontal="left" vertical="center" shrinkToFit="1"/>
    </xf>
    <xf numFmtId="41" fontId="76" fillId="0" borderId="0" xfId="22" applyFont="1" applyBorder="1" applyAlignment="1">
      <alignment vertical="center"/>
    </xf>
    <xf numFmtId="0" fontId="76" fillId="0" borderId="0" xfId="21" applyFont="1" applyBorder="1" applyAlignment="1">
      <alignment horizontal="center" vertical="center"/>
    </xf>
    <xf numFmtId="179" fontId="76" fillId="17" borderId="0" xfId="21" applyNumberFormat="1" applyFont="1" applyFill="1" applyBorder="1">
      <alignment vertical="center"/>
    </xf>
    <xf numFmtId="182" fontId="76" fillId="17" borderId="0" xfId="21" applyNumberFormat="1" applyFont="1" applyFill="1" applyBorder="1">
      <alignment vertical="center"/>
    </xf>
    <xf numFmtId="211" fontId="76" fillId="17" borderId="0" xfId="21" applyNumberFormat="1" applyFont="1" applyFill="1" applyBorder="1" applyAlignment="1">
      <alignment vertical="center" shrinkToFit="1"/>
    </xf>
    <xf numFmtId="0" fontId="76" fillId="0" borderId="22" xfId="20" applyFont="1" applyBorder="1">
      <alignment vertical="center"/>
    </xf>
    <xf numFmtId="0" fontId="71" fillId="6" borderId="27" xfId="0" applyFont="1" applyFill="1" applyBorder="1">
      <alignment vertical="center"/>
    </xf>
    <xf numFmtId="0" fontId="75" fillId="0" borderId="43" xfId="0" applyFont="1" applyBorder="1">
      <alignment vertical="center"/>
    </xf>
    <xf numFmtId="0" fontId="76" fillId="0" borderId="21" xfId="21" applyNumberFormat="1" applyFont="1" applyBorder="1" applyAlignment="1">
      <alignment horizontal="left" vertical="center" shrinkToFit="1"/>
    </xf>
    <xf numFmtId="180" fontId="76" fillId="0" borderId="21" xfId="21" applyNumberFormat="1" applyFont="1" applyBorder="1">
      <alignment vertical="center"/>
    </xf>
    <xf numFmtId="0" fontId="76" fillId="0" borderId="21" xfId="21" applyNumberFormat="1" applyFont="1" applyBorder="1" applyAlignment="1">
      <alignment horizontal="center" vertical="center"/>
    </xf>
    <xf numFmtId="41" fontId="76" fillId="0" borderId="21" xfId="21" applyNumberFormat="1" applyFont="1" applyBorder="1" applyAlignment="1">
      <alignment vertical="center" shrinkToFit="1"/>
    </xf>
    <xf numFmtId="0" fontId="75" fillId="0" borderId="40" xfId="0" applyFont="1" applyBorder="1">
      <alignment vertical="center"/>
    </xf>
    <xf numFmtId="178" fontId="75" fillId="0" borderId="0" xfId="0" applyNumberFormat="1" applyFont="1" applyAlignment="1">
      <alignment vertical="center" shrinkToFit="1"/>
    </xf>
    <xf numFmtId="0" fontId="75" fillId="0" borderId="21" xfId="0" applyFont="1" applyFill="1" applyBorder="1" applyAlignment="1">
      <alignment vertical="center" shrinkToFit="1"/>
    </xf>
    <xf numFmtId="41" fontId="75" fillId="0" borderId="21" xfId="1" applyFont="1" applyFill="1" applyBorder="1" applyAlignment="1">
      <alignment vertical="center"/>
    </xf>
    <xf numFmtId="178" fontId="75" fillId="17" borderId="0" xfId="23" applyNumberFormat="1" applyFont="1" applyFill="1" applyBorder="1" applyAlignment="1">
      <alignment vertical="center" shrinkToFit="1"/>
    </xf>
    <xf numFmtId="0" fontId="75" fillId="0" borderId="0" xfId="23" applyFont="1" applyBorder="1" applyAlignment="1">
      <alignment horizontal="left" vertical="center" shrinkToFit="1"/>
    </xf>
    <xf numFmtId="41" fontId="75" fillId="0" borderId="0" xfId="24" applyFont="1" applyBorder="1" applyAlignment="1">
      <alignment vertical="center"/>
    </xf>
    <xf numFmtId="0" fontId="75" fillId="0" borderId="0" xfId="23" applyFont="1" applyBorder="1">
      <alignment vertical="center"/>
    </xf>
    <xf numFmtId="179" fontId="75" fillId="0" borderId="0" xfId="23" applyNumberFormat="1" applyFont="1" applyBorder="1">
      <alignment vertical="center"/>
    </xf>
    <xf numFmtId="182" fontId="75" fillId="0" borderId="0" xfId="23" applyNumberFormat="1" applyFont="1" applyBorder="1">
      <alignment vertical="center"/>
    </xf>
    <xf numFmtId="0" fontId="75" fillId="0" borderId="0" xfId="23" applyFont="1" applyBorder="1" applyAlignment="1">
      <alignment horizontal="center" vertical="center"/>
    </xf>
    <xf numFmtId="41" fontId="75" fillId="0" borderId="0" xfId="23" applyNumberFormat="1" applyFont="1" applyBorder="1" applyAlignment="1">
      <alignment vertical="center" shrinkToFit="1"/>
    </xf>
    <xf numFmtId="176" fontId="75" fillId="17" borderId="29" xfId="4" applyNumberFormat="1" applyFont="1" applyFill="1" applyBorder="1" applyAlignment="1">
      <alignment horizontal="right" vertical="center" shrinkToFit="1"/>
    </xf>
    <xf numFmtId="176" fontId="75" fillId="17" borderId="31" xfId="4" applyNumberFormat="1" applyFont="1" applyFill="1" applyBorder="1" applyAlignment="1">
      <alignment horizontal="right" vertical="center" shrinkToFit="1"/>
    </xf>
    <xf numFmtId="176" fontId="75" fillId="7" borderId="39" xfId="1" applyNumberFormat="1" applyFont="1" applyFill="1" applyBorder="1" applyAlignment="1">
      <alignment horizontal="right" vertical="center" shrinkToFit="1"/>
    </xf>
    <xf numFmtId="41" fontId="75" fillId="0" borderId="0" xfId="24" applyFont="1" applyBorder="1" applyAlignment="1">
      <alignment horizontal="right" vertical="center"/>
    </xf>
    <xf numFmtId="180" fontId="75" fillId="0" borderId="0" xfId="23" applyNumberFormat="1" applyFont="1" applyBorder="1" applyAlignment="1">
      <alignment horizontal="right" vertical="center"/>
    </xf>
    <xf numFmtId="0" fontId="75" fillId="0" borderId="0" xfId="23" applyFont="1" applyBorder="1" applyAlignment="1">
      <alignment horizontal="right" vertical="center"/>
    </xf>
    <xf numFmtId="182" fontId="75" fillId="0" borderId="0" xfId="23" applyNumberFormat="1" applyFont="1" applyBorder="1" applyAlignment="1">
      <alignment horizontal="right" vertical="center"/>
    </xf>
    <xf numFmtId="41" fontId="75" fillId="0" borderId="31" xfId="23" applyNumberFormat="1" applyFont="1" applyBorder="1" applyAlignment="1">
      <alignment vertical="center" shrinkToFit="1"/>
    </xf>
    <xf numFmtId="0" fontId="75" fillId="0" borderId="22" xfId="0" applyFont="1" applyBorder="1">
      <alignment vertical="center"/>
    </xf>
    <xf numFmtId="0" fontId="75" fillId="0" borderId="21" xfId="23" applyFont="1" applyBorder="1" applyAlignment="1">
      <alignment horizontal="left" vertical="center" shrinkToFit="1"/>
    </xf>
    <xf numFmtId="41" fontId="75" fillId="0" borderId="21" xfId="24" applyFont="1" applyBorder="1" applyAlignment="1">
      <alignment horizontal="right" vertical="center"/>
    </xf>
    <xf numFmtId="0" fontId="75" fillId="0" borderId="21" xfId="23" applyFont="1" applyBorder="1" applyAlignment="1">
      <alignment horizontal="center" vertical="center"/>
    </xf>
    <xf numFmtId="180" fontId="75" fillId="0" borderId="21" xfId="23" applyNumberFormat="1" applyFont="1" applyBorder="1" applyAlignment="1">
      <alignment horizontal="right" vertical="center"/>
    </xf>
    <xf numFmtId="0" fontId="75" fillId="0" borderId="21" xfId="23" applyFont="1" applyBorder="1" applyAlignment="1">
      <alignment horizontal="right" vertical="center"/>
    </xf>
    <xf numFmtId="182" fontId="75" fillId="0" borderId="21" xfId="23" applyNumberFormat="1" applyFont="1" applyBorder="1" applyAlignment="1">
      <alignment horizontal="right" vertical="center"/>
    </xf>
    <xf numFmtId="41" fontId="75" fillId="0" borderId="21" xfId="23" applyNumberFormat="1" applyFont="1" applyBorder="1" applyAlignment="1">
      <alignment vertical="center" shrinkToFit="1"/>
    </xf>
    <xf numFmtId="176" fontId="75" fillId="0" borderId="44" xfId="24" applyNumberFormat="1" applyFont="1" applyBorder="1" applyAlignment="1">
      <alignment horizontal="right" vertical="center" shrinkToFit="1"/>
    </xf>
    <xf numFmtId="220" fontId="75" fillId="0" borderId="22" xfId="24" applyNumberFormat="1" applyFont="1" applyBorder="1" applyAlignment="1">
      <alignment horizontal="right" vertical="center" shrinkToFit="1"/>
    </xf>
    <xf numFmtId="0" fontId="75" fillId="0" borderId="26" xfId="0" applyFont="1" applyFill="1" applyBorder="1">
      <alignment vertical="center"/>
    </xf>
    <xf numFmtId="41" fontId="75" fillId="0" borderId="0" xfId="0" applyNumberFormat="1" applyFont="1">
      <alignment vertical="center"/>
    </xf>
    <xf numFmtId="3" fontId="75" fillId="0" borderId="0" xfId="0" applyNumberFormat="1" applyFont="1" applyAlignment="1">
      <alignment horizontal="right" vertical="center" shrinkToFit="1"/>
    </xf>
    <xf numFmtId="3" fontId="75" fillId="0" borderId="0" xfId="0" applyNumberFormat="1" applyFont="1" applyAlignment="1">
      <alignment vertical="center" shrinkToFit="1"/>
    </xf>
    <xf numFmtId="0" fontId="75" fillId="0" borderId="10" xfId="0" applyFont="1" applyBorder="1" applyAlignment="1">
      <alignment vertical="center"/>
    </xf>
    <xf numFmtId="41" fontId="75" fillId="0" borderId="10" xfId="1" applyFont="1" applyBorder="1">
      <alignment vertical="center"/>
    </xf>
    <xf numFmtId="176" fontId="75" fillId="0" borderId="10" xfId="1" applyNumberFormat="1" applyFont="1" applyBorder="1" applyAlignment="1">
      <alignment horizontal="right" vertical="center"/>
    </xf>
    <xf numFmtId="41" fontId="75" fillId="0" borderId="10" xfId="1" applyFont="1" applyBorder="1" applyAlignment="1">
      <alignment horizontal="right" vertical="center"/>
    </xf>
    <xf numFmtId="0" fontId="75" fillId="0" borderId="41" xfId="0" applyFont="1" applyFill="1" applyBorder="1">
      <alignment vertical="center"/>
    </xf>
    <xf numFmtId="194" fontId="75" fillId="0" borderId="0" xfId="21" applyNumberFormat="1" applyFont="1" applyFill="1" applyBorder="1">
      <alignment vertical="center"/>
    </xf>
    <xf numFmtId="0" fontId="76" fillId="0" borderId="0" xfId="21" applyNumberFormat="1" applyFont="1" applyFill="1" applyBorder="1" applyAlignment="1">
      <alignment horizontal="center" vertical="center"/>
    </xf>
    <xf numFmtId="41" fontId="76" fillId="0" borderId="0" xfId="21" applyNumberFormat="1" applyFont="1" applyFill="1" applyBorder="1" applyAlignment="1">
      <alignment vertical="center" shrinkToFit="1"/>
    </xf>
    <xf numFmtId="176" fontId="76" fillId="0" borderId="24" xfId="22" applyNumberFormat="1" applyFont="1" applyFill="1" applyBorder="1" applyAlignment="1">
      <alignment horizontal="right" vertical="center" shrinkToFit="1"/>
    </xf>
    <xf numFmtId="220" fontId="76" fillId="0" borderId="24" xfId="22" applyNumberFormat="1" applyFont="1" applyFill="1" applyBorder="1" applyAlignment="1">
      <alignment horizontal="right" vertical="center" shrinkToFit="1"/>
    </xf>
    <xf numFmtId="0" fontId="76" fillId="0" borderId="0" xfId="21" applyNumberFormat="1" applyFont="1" applyFill="1" applyBorder="1" applyAlignment="1">
      <alignment horizontal="left" vertical="center" shrinkToFit="1"/>
    </xf>
    <xf numFmtId="41" fontId="76" fillId="0" borderId="0" xfId="22" applyNumberFormat="1" applyFont="1" applyFill="1" applyBorder="1" applyAlignment="1">
      <alignment vertical="center"/>
    </xf>
    <xf numFmtId="0" fontId="75" fillId="17" borderId="0" xfId="21" applyFont="1" applyFill="1" applyBorder="1" applyAlignment="1">
      <alignment vertical="center" shrinkToFit="1"/>
    </xf>
    <xf numFmtId="194" fontId="76" fillId="17" borderId="0" xfId="21" applyNumberFormat="1" applyFont="1" applyFill="1" applyBorder="1">
      <alignment vertical="center"/>
    </xf>
    <xf numFmtId="41" fontId="75" fillId="17" borderId="0" xfId="22" applyFont="1" applyFill="1" applyBorder="1" applyAlignment="1">
      <alignment vertical="center"/>
    </xf>
    <xf numFmtId="0" fontId="75" fillId="17" borderId="0" xfId="21" applyFont="1" applyFill="1" applyBorder="1">
      <alignment vertical="center"/>
    </xf>
    <xf numFmtId="210" fontId="75" fillId="17" borderId="0" xfId="21" applyNumberFormat="1" applyFont="1" applyFill="1" applyBorder="1">
      <alignment vertical="center"/>
    </xf>
    <xf numFmtId="0" fontId="75" fillId="17" borderId="0" xfId="21" applyFont="1" applyFill="1" applyBorder="1" applyAlignment="1">
      <alignment horizontal="center" vertical="center"/>
    </xf>
    <xf numFmtId="181" fontId="75" fillId="17" borderId="0" xfId="21" applyNumberFormat="1" applyFont="1" applyFill="1" applyBorder="1">
      <alignment vertical="center"/>
    </xf>
    <xf numFmtId="187" fontId="75" fillId="0" borderId="0" xfId="21" applyNumberFormat="1" applyFont="1" applyFill="1" applyBorder="1">
      <alignment vertical="center"/>
    </xf>
    <xf numFmtId="41" fontId="75" fillId="0" borderId="0" xfId="22" applyFont="1" applyBorder="1" applyAlignment="1">
      <alignment vertical="center"/>
    </xf>
    <xf numFmtId="0" fontId="75" fillId="0" borderId="0" xfId="21" applyFont="1" applyBorder="1">
      <alignment vertical="center"/>
    </xf>
    <xf numFmtId="187" fontId="75" fillId="0" borderId="0" xfId="21" applyNumberFormat="1" applyFont="1" applyBorder="1">
      <alignment vertical="center"/>
    </xf>
    <xf numFmtId="41" fontId="75" fillId="0" borderId="21" xfId="22" applyFont="1" applyBorder="1" applyAlignment="1">
      <alignment vertical="center"/>
    </xf>
    <xf numFmtId="0" fontId="75" fillId="0" borderId="21" xfId="21" applyFont="1" applyBorder="1">
      <alignment vertical="center"/>
    </xf>
    <xf numFmtId="180" fontId="75" fillId="0" borderId="21" xfId="21" applyNumberFormat="1" applyFont="1" applyBorder="1">
      <alignment vertical="center"/>
    </xf>
    <xf numFmtId="41" fontId="76" fillId="0" borderId="21" xfId="22" applyNumberFormat="1" applyFont="1" applyBorder="1" applyAlignment="1">
      <alignment vertical="center" shrinkToFit="1"/>
    </xf>
    <xf numFmtId="41" fontId="71" fillId="6" borderId="21" xfId="1" applyFont="1" applyFill="1" applyBorder="1" applyAlignment="1">
      <alignment vertical="center" shrinkToFit="1"/>
    </xf>
    <xf numFmtId="193" fontId="75" fillId="0" borderId="0" xfId="21" applyNumberFormat="1" applyFont="1" applyFill="1" applyBorder="1">
      <alignment vertical="center"/>
    </xf>
    <xf numFmtId="0" fontId="75" fillId="0" borderId="44" xfId="0" applyFont="1" applyFill="1" applyBorder="1">
      <alignment vertical="center"/>
    </xf>
    <xf numFmtId="179" fontId="75" fillId="0" borderId="0" xfId="21" applyNumberFormat="1" applyFont="1" applyBorder="1">
      <alignment vertical="center"/>
    </xf>
    <xf numFmtId="0" fontId="75" fillId="0" borderId="0" xfId="21" applyFont="1" applyBorder="1" applyAlignment="1">
      <alignment horizontal="center" vertical="center"/>
    </xf>
    <xf numFmtId="41" fontId="75" fillId="0" borderId="0" xfId="22" applyFont="1" applyBorder="1" applyAlignment="1">
      <alignment vertical="center" shrinkToFit="1"/>
    </xf>
    <xf numFmtId="176" fontId="75" fillId="0" borderId="31" xfId="1" applyNumberFormat="1" applyFont="1" applyBorder="1" applyAlignment="1">
      <alignment horizontal="right" vertical="center" shrinkToFit="1"/>
    </xf>
    <xf numFmtId="0" fontId="75" fillId="0" borderId="35" xfId="0" applyFont="1" applyBorder="1">
      <alignment vertical="center"/>
    </xf>
    <xf numFmtId="41" fontId="75" fillId="0" borderId="21" xfId="22" applyFont="1" applyBorder="1" applyAlignment="1">
      <alignment vertical="center" shrinkToFit="1"/>
    </xf>
    <xf numFmtId="195" fontId="75" fillId="17" borderId="0" xfId="22" applyNumberFormat="1" applyFont="1" applyFill="1" applyBorder="1" applyAlignment="1">
      <alignment vertical="center" shrinkToFit="1"/>
    </xf>
    <xf numFmtId="41" fontId="75" fillId="0" borderId="25" xfId="1" applyFont="1" applyBorder="1" applyAlignment="1">
      <alignment vertical="center" shrinkToFit="1"/>
    </xf>
    <xf numFmtId="181" fontId="76" fillId="0" borderId="21" xfId="21" applyNumberFormat="1" applyFont="1" applyBorder="1">
      <alignment vertical="center"/>
    </xf>
    <xf numFmtId="0" fontId="75" fillId="0" borderId="0" xfId="0" applyNumberFormat="1" applyFont="1" applyFill="1" applyAlignment="1">
      <alignment vertical="center" shrinkToFit="1"/>
    </xf>
    <xf numFmtId="0" fontId="75" fillId="2" borderId="9" xfId="3" applyNumberFormat="1" applyFont="1" applyFill="1" applyBorder="1" applyAlignment="1">
      <alignment horizontal="center" vertical="center" shrinkToFit="1"/>
    </xf>
    <xf numFmtId="0" fontId="71" fillId="6" borderId="32" xfId="0" applyFont="1" applyFill="1" applyBorder="1" applyAlignment="1">
      <alignment vertical="center"/>
    </xf>
    <xf numFmtId="0" fontId="71" fillId="6" borderId="10" xfId="0" applyFont="1" applyFill="1" applyBorder="1" applyAlignment="1">
      <alignment vertical="center"/>
    </xf>
    <xf numFmtId="0" fontId="71" fillId="6" borderId="11" xfId="0" applyFont="1" applyFill="1" applyBorder="1" applyAlignment="1">
      <alignment vertical="center"/>
    </xf>
    <xf numFmtId="0" fontId="71" fillId="6" borderId="10" xfId="0" applyNumberFormat="1" applyFont="1" applyFill="1" applyBorder="1" applyAlignment="1">
      <alignment vertical="center" shrinkToFit="1"/>
    </xf>
    <xf numFmtId="0" fontId="71" fillId="6" borderId="16" xfId="0" applyFont="1" applyFill="1" applyBorder="1" applyAlignment="1">
      <alignment horizontal="center" vertical="center" shrinkToFit="1"/>
    </xf>
    <xf numFmtId="0" fontId="75" fillId="0" borderId="21" xfId="0" applyNumberFormat="1" applyFont="1" applyFill="1" applyBorder="1" applyAlignment="1">
      <alignment vertical="center" shrinkToFit="1"/>
    </xf>
    <xf numFmtId="0" fontId="75" fillId="0" borderId="21" xfId="0" applyFont="1" applyBorder="1" applyAlignment="1">
      <alignment horizontal="center" vertical="center" shrinkToFit="1"/>
    </xf>
    <xf numFmtId="0" fontId="75" fillId="0" borderId="25" xfId="0" applyNumberFormat="1" applyFont="1" applyFill="1" applyBorder="1" applyAlignment="1">
      <alignment horizontal="left" vertical="center" shrinkToFit="1"/>
    </xf>
    <xf numFmtId="0" fontId="75" fillId="0" borderId="25" xfId="0" applyFont="1" applyFill="1" applyBorder="1" applyAlignment="1">
      <alignment vertical="center" shrinkToFit="1"/>
    </xf>
    <xf numFmtId="0" fontId="71" fillId="0" borderId="19" xfId="0" applyFont="1" applyBorder="1">
      <alignment vertical="center"/>
    </xf>
    <xf numFmtId="0" fontId="71" fillId="0" borderId="24" xfId="0" applyFont="1" applyFill="1" applyBorder="1">
      <alignment vertical="center"/>
    </xf>
    <xf numFmtId="0" fontId="71" fillId="0" borderId="0" xfId="0" applyFont="1" applyFill="1" applyBorder="1">
      <alignment vertical="center"/>
    </xf>
    <xf numFmtId="0" fontId="71" fillId="6" borderId="25" xfId="0" applyNumberFormat="1" applyFont="1" applyFill="1" applyBorder="1" applyAlignment="1">
      <alignment vertical="center" shrinkToFit="1"/>
    </xf>
    <xf numFmtId="0" fontId="71" fillId="6" borderId="25" xfId="0" applyFont="1" applyFill="1" applyBorder="1" applyAlignment="1">
      <alignment horizontal="center" vertical="center" shrinkToFit="1"/>
    </xf>
    <xf numFmtId="0" fontId="75" fillId="4" borderId="25" xfId="3" applyNumberFormat="1" applyFont="1" applyFill="1" applyBorder="1" applyAlignment="1">
      <alignment vertical="center" shrinkToFit="1"/>
    </xf>
    <xf numFmtId="41" fontId="76" fillId="17" borderId="0" xfId="22" applyNumberFormat="1" applyFont="1" applyFill="1" applyBorder="1" applyAlignment="1">
      <alignment vertical="center" shrinkToFit="1"/>
    </xf>
    <xf numFmtId="0" fontId="76" fillId="17" borderId="0" xfId="21" applyNumberFormat="1" applyFont="1" applyFill="1" applyBorder="1" applyAlignment="1">
      <alignment horizontal="center" vertical="center" shrinkToFit="1"/>
    </xf>
    <xf numFmtId="0" fontId="75" fillId="0" borderId="31" xfId="0" applyFont="1" applyFill="1" applyBorder="1" applyAlignment="1">
      <alignment horizontal="left" vertical="center" wrapText="1" indent="1"/>
    </xf>
    <xf numFmtId="41" fontId="76" fillId="0" borderId="0" xfId="6" applyNumberFormat="1" applyFont="1" applyFill="1" applyBorder="1" applyAlignment="1">
      <alignment horizontal="right" vertical="center" shrinkToFit="1"/>
    </xf>
    <xf numFmtId="181" fontId="76" fillId="0" borderId="0" xfId="21" applyNumberFormat="1" applyFont="1" applyBorder="1" applyAlignment="1">
      <alignment vertical="center" shrinkToFit="1"/>
    </xf>
    <xf numFmtId="182" fontId="76" fillId="0" borderId="0" xfId="21" applyNumberFormat="1" applyFont="1" applyBorder="1" applyAlignment="1">
      <alignment vertical="center" shrinkToFit="1"/>
    </xf>
    <xf numFmtId="0" fontId="76" fillId="0" borderId="0" xfId="21" applyNumberFormat="1" applyFont="1" applyBorder="1" applyAlignment="1">
      <alignment horizontal="center" vertical="center" shrinkToFit="1"/>
    </xf>
    <xf numFmtId="0" fontId="75" fillId="0" borderId="31" xfId="0" applyFont="1" applyFill="1" applyBorder="1" applyAlignment="1">
      <alignment horizontal="left" vertical="center" indent="1"/>
    </xf>
    <xf numFmtId="0" fontId="76" fillId="0" borderId="31" xfId="21" applyNumberFormat="1" applyFont="1" applyFill="1" applyBorder="1" applyAlignment="1">
      <alignment horizontal="left" vertical="center" wrapText="1" indent="1"/>
    </xf>
    <xf numFmtId="178" fontId="76" fillId="17" borderId="31" xfId="21" applyNumberFormat="1" applyFont="1" applyFill="1" applyBorder="1" applyAlignment="1">
      <alignment vertical="center" shrinkToFit="1"/>
    </xf>
    <xf numFmtId="0" fontId="76" fillId="0" borderId="22" xfId="21" applyNumberFormat="1" applyFont="1" applyFill="1" applyBorder="1">
      <alignment vertical="center"/>
    </xf>
    <xf numFmtId="0" fontId="76" fillId="0" borderId="44" xfId="21" applyNumberFormat="1" applyFont="1" applyFill="1" applyBorder="1" applyAlignment="1">
      <alignment horizontal="left" vertical="center" wrapText="1" indent="1"/>
    </xf>
    <xf numFmtId="0" fontId="76" fillId="0" borderId="21" xfId="21" applyNumberFormat="1" applyFont="1" applyFill="1" applyBorder="1" applyAlignment="1">
      <alignment horizontal="left" vertical="center" shrinkToFit="1"/>
    </xf>
    <xf numFmtId="0" fontId="76" fillId="0" borderId="21" xfId="21" applyNumberFormat="1" applyFont="1" applyBorder="1" applyAlignment="1">
      <alignment vertical="center" shrinkToFit="1"/>
    </xf>
    <xf numFmtId="185" fontId="76" fillId="0" borderId="21" xfId="21" applyNumberFormat="1" applyFont="1" applyBorder="1" applyAlignment="1">
      <alignment horizontal="center" vertical="center" shrinkToFit="1"/>
    </xf>
    <xf numFmtId="182" fontId="76" fillId="0" borderId="21" xfId="21" applyNumberFormat="1" applyFont="1" applyBorder="1" applyAlignment="1">
      <alignment vertical="center" shrinkToFit="1"/>
    </xf>
    <xf numFmtId="0" fontId="76" fillId="0" borderId="21" xfId="21" applyNumberFormat="1" applyFont="1" applyBorder="1" applyAlignment="1">
      <alignment horizontal="center" vertical="center" shrinkToFit="1"/>
    </xf>
    <xf numFmtId="208" fontId="71" fillId="6" borderId="25" xfId="0" applyNumberFormat="1" applyFont="1" applyFill="1" applyBorder="1" applyAlignment="1">
      <alignment vertical="center"/>
    </xf>
    <xf numFmtId="208" fontId="71" fillId="6" borderId="39" xfId="0" applyNumberFormat="1" applyFont="1" applyFill="1" applyBorder="1">
      <alignment vertical="center"/>
    </xf>
    <xf numFmtId="0" fontId="71" fillId="6" borderId="21" xfId="0" applyNumberFormat="1" applyFont="1" applyFill="1" applyBorder="1" applyAlignment="1">
      <alignment vertical="center" shrinkToFit="1"/>
    </xf>
    <xf numFmtId="208" fontId="71" fillId="6" borderId="21" xfId="1" applyNumberFormat="1" applyFont="1" applyFill="1" applyBorder="1" applyAlignment="1">
      <alignment vertical="center" shrinkToFit="1"/>
    </xf>
    <xf numFmtId="208" fontId="71" fillId="6" borderId="21" xfId="0" applyNumberFormat="1" applyFont="1" applyFill="1" applyBorder="1" applyAlignment="1">
      <alignment vertical="center" shrinkToFit="1"/>
    </xf>
    <xf numFmtId="208" fontId="71" fillId="6" borderId="21" xfId="0" applyNumberFormat="1" applyFont="1" applyFill="1" applyBorder="1" applyAlignment="1">
      <alignment horizontal="center" vertical="center" shrinkToFit="1"/>
    </xf>
    <xf numFmtId="220" fontId="71" fillId="6" borderId="12" xfId="1" applyNumberFormat="1" applyFont="1" applyFill="1" applyBorder="1" applyAlignment="1">
      <alignment horizontal="right" vertical="center" shrinkToFit="1"/>
    </xf>
    <xf numFmtId="10" fontId="76" fillId="0" borderId="0" xfId="21" applyNumberFormat="1" applyFont="1" applyFill="1" applyBorder="1" applyAlignment="1">
      <alignment vertical="center" shrinkToFit="1"/>
    </xf>
    <xf numFmtId="188" fontId="76" fillId="0" borderId="0" xfId="21" applyNumberFormat="1" applyFont="1" applyBorder="1" applyAlignment="1">
      <alignment horizontal="center" vertical="center" shrinkToFit="1"/>
    </xf>
    <xf numFmtId="0" fontId="75" fillId="0" borderId="44" xfId="0" applyFont="1" applyFill="1" applyBorder="1" applyAlignment="1">
      <alignment horizontal="left" vertical="center" wrapText="1" indent="1"/>
    </xf>
    <xf numFmtId="187" fontId="76" fillId="0" borderId="21" xfId="21" applyNumberFormat="1" applyFont="1" applyBorder="1" applyAlignment="1">
      <alignment vertical="center" shrinkToFit="1"/>
    </xf>
    <xf numFmtId="0" fontId="75" fillId="4" borderId="20" xfId="3" applyNumberFormat="1" applyFont="1" applyFill="1" applyBorder="1" applyAlignment="1">
      <alignment horizontal="left" vertical="center"/>
    </xf>
    <xf numFmtId="0" fontId="75" fillId="4" borderId="21" xfId="3" applyNumberFormat="1" applyFont="1" applyFill="1" applyBorder="1" applyAlignment="1">
      <alignment horizontal="left" vertical="center" shrinkToFit="1"/>
    </xf>
    <xf numFmtId="0" fontId="75" fillId="4" borderId="21" xfId="3" applyNumberFormat="1" applyFont="1" applyFill="1" applyBorder="1" applyAlignment="1">
      <alignment vertical="center" shrinkToFit="1"/>
    </xf>
    <xf numFmtId="187" fontId="76" fillId="0" borderId="0" xfId="21" applyNumberFormat="1" applyFont="1" applyBorder="1" applyAlignment="1">
      <alignment vertical="center" shrinkToFit="1"/>
    </xf>
    <xf numFmtId="0" fontId="75" fillId="0" borderId="24" xfId="0" applyFont="1" applyFill="1" applyBorder="1" applyAlignment="1">
      <alignment horizontal="left" vertical="center" indent="1"/>
    </xf>
    <xf numFmtId="0" fontId="75" fillId="0" borderId="22" xfId="0" applyFont="1" applyFill="1" applyBorder="1" applyAlignment="1">
      <alignment horizontal="left" vertical="center" indent="1"/>
    </xf>
    <xf numFmtId="0" fontId="76" fillId="17" borderId="37" xfId="21" applyNumberFormat="1" applyFont="1" applyFill="1" applyBorder="1" applyAlignment="1">
      <alignment vertical="center" shrinkToFit="1"/>
    </xf>
    <xf numFmtId="41" fontId="76" fillId="17" borderId="37" xfId="22" applyNumberFormat="1" applyFont="1" applyFill="1" applyBorder="1" applyAlignment="1">
      <alignment vertical="center" shrinkToFit="1"/>
    </xf>
    <xf numFmtId="0" fontId="76" fillId="17" borderId="37" xfId="21" applyNumberFormat="1" applyFont="1" applyFill="1" applyBorder="1" applyAlignment="1">
      <alignment horizontal="center" vertical="center" shrinkToFit="1"/>
    </xf>
    <xf numFmtId="178" fontId="76" fillId="17" borderId="37" xfId="21" applyNumberFormat="1" applyFont="1" applyFill="1" applyBorder="1" applyAlignment="1">
      <alignment vertical="center" shrinkToFit="1"/>
    </xf>
    <xf numFmtId="181" fontId="76" fillId="0" borderId="21" xfId="21" applyNumberFormat="1" applyFont="1" applyBorder="1" applyAlignment="1">
      <alignment vertical="center" shrinkToFit="1"/>
    </xf>
    <xf numFmtId="0" fontId="75" fillId="0" borderId="40" xfId="3" applyNumberFormat="1" applyFont="1" applyFill="1" applyBorder="1">
      <alignment vertical="center"/>
    </xf>
    <xf numFmtId="0" fontId="75" fillId="0" borderId="29" xfId="3" applyNumberFormat="1" applyFont="1" applyBorder="1">
      <alignment vertical="center"/>
    </xf>
    <xf numFmtId="187" fontId="76" fillId="0" borderId="0" xfId="21" applyNumberFormat="1" applyFont="1" applyFill="1" applyBorder="1" applyAlignment="1" applyProtection="1">
      <alignment vertical="center" shrinkToFit="1"/>
    </xf>
    <xf numFmtId="0" fontId="75" fillId="0" borderId="44" xfId="3" applyNumberFormat="1" applyFont="1" applyBorder="1" applyAlignment="1">
      <alignment horizontal="left" vertical="center" wrapText="1" indent="1"/>
    </xf>
    <xf numFmtId="190" fontId="76" fillId="0" borderId="21" xfId="21" applyNumberFormat="1" applyFont="1" applyFill="1" applyBorder="1" applyAlignment="1" applyProtection="1">
      <alignment vertical="center" shrinkToFit="1"/>
    </xf>
    <xf numFmtId="0" fontId="75" fillId="0" borderId="19" xfId="3" applyNumberFormat="1" applyFont="1" applyFill="1" applyBorder="1">
      <alignment vertical="center"/>
    </xf>
    <xf numFmtId="0" fontId="75" fillId="0" borderId="19" xfId="42" applyFont="1" applyBorder="1">
      <alignment vertical="center"/>
    </xf>
    <xf numFmtId="0" fontId="75" fillId="0" borderId="24" xfId="42" applyFont="1" applyFill="1" applyBorder="1">
      <alignment vertical="center"/>
    </xf>
    <xf numFmtId="0" fontId="76" fillId="0" borderId="36" xfId="21" applyNumberFormat="1" applyFont="1" applyFill="1" applyBorder="1">
      <alignment vertical="center"/>
    </xf>
    <xf numFmtId="41" fontId="76" fillId="2" borderId="0" xfId="22" applyNumberFormat="1" applyFont="1" applyFill="1" applyBorder="1" applyAlignment="1">
      <alignment vertical="center" shrinkToFit="1"/>
    </xf>
    <xf numFmtId="0" fontId="76" fillId="2" borderId="0" xfId="21" applyNumberFormat="1" applyFont="1" applyFill="1" applyBorder="1" applyAlignment="1">
      <alignment horizontal="center" vertical="center" shrinkToFit="1"/>
    </xf>
    <xf numFmtId="0" fontId="76" fillId="0" borderId="20" xfId="21" applyNumberFormat="1" applyFont="1" applyFill="1" applyBorder="1">
      <alignment vertical="center"/>
    </xf>
    <xf numFmtId="196" fontId="76" fillId="0" borderId="21" xfId="21" applyNumberFormat="1" applyFont="1" applyBorder="1" applyAlignment="1">
      <alignment vertical="center" shrinkToFit="1"/>
    </xf>
    <xf numFmtId="193" fontId="76" fillId="0" borderId="0" xfId="21" applyNumberFormat="1" applyFont="1" applyBorder="1" applyAlignment="1">
      <alignment vertical="center" shrinkToFit="1"/>
    </xf>
    <xf numFmtId="214" fontId="76" fillId="0" borderId="0" xfId="21" applyNumberFormat="1" applyFont="1" applyBorder="1" applyAlignment="1">
      <alignment vertical="center" shrinkToFit="1"/>
    </xf>
    <xf numFmtId="0" fontId="76" fillId="0" borderId="36" xfId="21" applyNumberFormat="1" applyFont="1" applyFill="1" applyBorder="1" applyAlignment="1">
      <alignment horizontal="left" vertical="center" shrinkToFit="1"/>
    </xf>
    <xf numFmtId="0" fontId="76" fillId="17" borderId="36" xfId="21" applyNumberFormat="1" applyFont="1" applyFill="1" applyBorder="1" applyAlignment="1">
      <alignment vertical="center" shrinkToFit="1"/>
    </xf>
    <xf numFmtId="187" fontId="76" fillId="17" borderId="0" xfId="21" applyNumberFormat="1" applyFont="1" applyFill="1" applyBorder="1" applyAlignment="1">
      <alignment vertical="center" shrinkToFit="1"/>
    </xf>
    <xf numFmtId="182" fontId="76" fillId="17" borderId="0" xfId="21" applyNumberFormat="1" applyFont="1" applyFill="1" applyBorder="1" applyAlignment="1">
      <alignment vertical="center" shrinkToFit="1"/>
    </xf>
    <xf numFmtId="178" fontId="76" fillId="0" borderId="0" xfId="21" applyNumberFormat="1" applyFont="1" applyBorder="1" applyAlignment="1">
      <alignment horizontal="center" vertical="center" shrinkToFit="1"/>
    </xf>
    <xf numFmtId="214" fontId="76" fillId="0" borderId="21" xfId="21" applyNumberFormat="1" applyFont="1" applyBorder="1" applyAlignment="1">
      <alignment vertical="center" shrinkToFit="1"/>
    </xf>
    <xf numFmtId="190" fontId="76" fillId="0" borderId="0" xfId="21" applyNumberFormat="1" applyFont="1" applyBorder="1" applyAlignment="1">
      <alignment vertical="center" shrinkToFit="1"/>
    </xf>
    <xf numFmtId="181" fontId="76" fillId="17" borderId="0" xfId="21" applyNumberFormat="1" applyFont="1" applyFill="1" applyBorder="1" applyAlignment="1">
      <alignment vertical="center" shrinkToFit="1"/>
    </xf>
    <xf numFmtId="0" fontId="75" fillId="17" borderId="0" xfId="0" applyNumberFormat="1" applyFont="1" applyFill="1" applyBorder="1" applyAlignment="1">
      <alignment vertical="center" shrinkToFit="1"/>
    </xf>
    <xf numFmtId="41" fontId="75" fillId="17" borderId="0" xfId="1" applyFont="1" applyFill="1" applyBorder="1" applyAlignment="1">
      <alignment vertical="center" shrinkToFit="1"/>
    </xf>
    <xf numFmtId="0" fontId="75" fillId="17" borderId="0" xfId="0" applyFont="1" applyFill="1" applyBorder="1" applyAlignment="1">
      <alignment horizontal="center" vertical="center" shrinkToFit="1"/>
    </xf>
    <xf numFmtId="0" fontId="75" fillId="0" borderId="0" xfId="0" applyNumberFormat="1" applyFont="1" applyFill="1" applyBorder="1" applyAlignment="1">
      <alignment horizontal="left" vertical="center" shrinkToFit="1"/>
    </xf>
    <xf numFmtId="208" fontId="75" fillId="0" borderId="0" xfId="0" applyNumberFormat="1" applyFont="1" applyBorder="1" applyAlignment="1">
      <alignment vertical="center" shrinkToFit="1"/>
    </xf>
    <xf numFmtId="208" fontId="75" fillId="0" borderId="0" xfId="0" applyNumberFormat="1" applyFont="1" applyBorder="1" applyAlignment="1">
      <alignment horizontal="center" vertical="center" shrinkToFit="1"/>
    </xf>
    <xf numFmtId="0" fontId="75" fillId="0" borderId="21" xfId="0" applyNumberFormat="1" applyFont="1" applyFill="1" applyBorder="1" applyAlignment="1">
      <alignment horizontal="left" vertical="center" shrinkToFit="1"/>
    </xf>
    <xf numFmtId="208" fontId="75" fillId="0" borderId="21" xfId="0" applyNumberFormat="1" applyFont="1" applyBorder="1" applyAlignment="1">
      <alignment vertical="center" shrinkToFit="1"/>
    </xf>
    <xf numFmtId="208" fontId="75" fillId="0" borderId="21" xfId="0" applyNumberFormat="1" applyFont="1" applyBorder="1" applyAlignment="1">
      <alignment horizontal="center" vertical="center" shrinkToFit="1"/>
    </xf>
    <xf numFmtId="0" fontId="75" fillId="2" borderId="0" xfId="0" applyNumberFormat="1" applyFont="1" applyFill="1" applyBorder="1" applyAlignment="1">
      <alignment vertical="center" shrinkToFit="1"/>
    </xf>
    <xf numFmtId="41" fontId="75" fillId="2" borderId="0" xfId="1" applyFont="1" applyFill="1" applyBorder="1" applyAlignment="1">
      <alignment vertical="center" shrinkToFit="1"/>
    </xf>
    <xf numFmtId="0" fontId="75" fillId="2" borderId="0" xfId="0" applyFont="1" applyFill="1" applyBorder="1" applyAlignment="1">
      <alignment vertical="center" shrinkToFit="1"/>
    </xf>
    <xf numFmtId="178" fontId="75" fillId="2" borderId="0" xfId="0" applyNumberFormat="1" applyFont="1" applyFill="1" applyBorder="1" applyAlignment="1">
      <alignment vertical="center" shrinkToFit="1"/>
    </xf>
    <xf numFmtId="0" fontId="75" fillId="0" borderId="11" xfId="0" applyFont="1" applyFill="1" applyBorder="1">
      <alignment vertical="center"/>
    </xf>
    <xf numFmtId="0" fontId="75" fillId="0" borderId="10" xfId="0" applyNumberFormat="1" applyFont="1" applyBorder="1" applyAlignment="1">
      <alignment horizontal="left" vertical="center" shrinkToFit="1"/>
    </xf>
    <xf numFmtId="0" fontId="75" fillId="0" borderId="10" xfId="0" applyFont="1" applyBorder="1" applyAlignment="1">
      <alignment vertical="center" shrinkToFit="1"/>
    </xf>
    <xf numFmtId="179" fontId="75" fillId="0" borderId="10" xfId="0" applyNumberFormat="1" applyFont="1" applyBorder="1" applyAlignment="1">
      <alignment vertical="center" shrinkToFit="1"/>
    </xf>
    <xf numFmtId="182" fontId="75" fillId="0" borderId="10" xfId="0" applyNumberFormat="1" applyFont="1" applyBorder="1" applyAlignment="1">
      <alignment vertical="center" shrinkToFit="1"/>
    </xf>
    <xf numFmtId="0" fontId="75" fillId="0" borderId="10" xfId="0" applyFont="1" applyBorder="1" applyAlignment="1">
      <alignment horizontal="center" vertical="center" shrinkToFit="1"/>
    </xf>
    <xf numFmtId="0" fontId="75" fillId="0" borderId="0" xfId="0" applyFont="1" applyAlignment="1">
      <alignment horizontal="center" vertical="center" shrinkToFit="1"/>
    </xf>
    <xf numFmtId="208" fontId="75" fillId="0" borderId="20" xfId="0" applyNumberFormat="1" applyFont="1" applyFill="1" applyBorder="1">
      <alignment vertical="center"/>
    </xf>
    <xf numFmtId="208" fontId="75" fillId="0" borderId="21" xfId="0" applyNumberFormat="1" applyFont="1" applyFill="1" applyBorder="1">
      <alignment vertical="center"/>
    </xf>
    <xf numFmtId="208" fontId="75" fillId="0" borderId="21" xfId="1" applyNumberFormat="1" applyFont="1" applyBorder="1" applyAlignment="1">
      <alignment vertical="center" shrinkToFit="1"/>
    </xf>
    <xf numFmtId="208" fontId="75" fillId="0" borderId="29" xfId="0" applyNumberFormat="1" applyFont="1" applyFill="1" applyBorder="1">
      <alignment vertical="center"/>
    </xf>
    <xf numFmtId="208" fontId="71" fillId="0" borderId="19" xfId="0" applyNumberFormat="1" applyFont="1" applyBorder="1">
      <alignment vertical="center"/>
    </xf>
    <xf numFmtId="208" fontId="71" fillId="0" borderId="24" xfId="0" applyNumberFormat="1" applyFont="1" applyFill="1" applyBorder="1">
      <alignment vertical="center"/>
    </xf>
    <xf numFmtId="208" fontId="71" fillId="0" borderId="0" xfId="0" applyNumberFormat="1" applyFont="1" applyFill="1" applyBorder="1">
      <alignment vertical="center"/>
    </xf>
    <xf numFmtId="208" fontId="75" fillId="0" borderId="0" xfId="0" applyNumberFormat="1" applyFont="1" applyFill="1" applyBorder="1">
      <alignment vertical="center"/>
    </xf>
    <xf numFmtId="208" fontId="75" fillId="0" borderId="31" xfId="0" applyNumberFormat="1" applyFont="1" applyFill="1" applyBorder="1">
      <alignment vertical="center"/>
    </xf>
    <xf numFmtId="176" fontId="79" fillId="4" borderId="27" xfId="22" applyNumberFormat="1" applyFont="1" applyFill="1" applyBorder="1" applyAlignment="1">
      <alignment horizontal="right" vertical="center" shrinkToFit="1"/>
    </xf>
    <xf numFmtId="220" fontId="79" fillId="4" borderId="27" xfId="22" applyNumberFormat="1" applyFont="1" applyFill="1" applyBorder="1" applyAlignment="1">
      <alignment horizontal="right" vertical="center" shrinkToFit="1"/>
    </xf>
    <xf numFmtId="0" fontId="79" fillId="0" borderId="31" xfId="21" applyNumberFormat="1" applyFont="1" applyFill="1" applyBorder="1" applyAlignment="1">
      <alignment horizontal="left" vertical="center" wrapText="1" indent="1"/>
    </xf>
    <xf numFmtId="0" fontId="75" fillId="0" borderId="0" xfId="30" applyNumberFormat="1" applyFont="1" applyBorder="1" applyAlignment="1">
      <alignment horizontal="left" vertical="center" shrinkToFit="1"/>
    </xf>
    <xf numFmtId="41" fontId="79" fillId="0" borderId="0" xfId="22" applyNumberFormat="1" applyFont="1" applyBorder="1" applyAlignment="1">
      <alignment vertical="center" shrinkToFit="1"/>
    </xf>
    <xf numFmtId="0" fontId="79" fillId="0" borderId="0" xfId="21" applyNumberFormat="1" applyFont="1" applyBorder="1" applyAlignment="1">
      <alignment vertical="center" shrinkToFit="1"/>
    </xf>
    <xf numFmtId="181" fontId="79" fillId="0" borderId="0" xfId="21" applyNumberFormat="1" applyFont="1" applyBorder="1" applyAlignment="1">
      <alignment vertical="center" shrinkToFit="1"/>
    </xf>
    <xf numFmtId="182" fontId="79" fillId="0" borderId="0" xfId="21" applyNumberFormat="1" applyFont="1" applyBorder="1" applyAlignment="1">
      <alignment vertical="center" shrinkToFit="1"/>
    </xf>
    <xf numFmtId="183" fontId="79" fillId="0" borderId="0" xfId="21" applyNumberFormat="1" applyFont="1" applyBorder="1" applyAlignment="1">
      <alignment vertical="center" shrinkToFit="1"/>
    </xf>
    <xf numFmtId="0" fontId="79" fillId="0" borderId="0" xfId="21" applyNumberFormat="1" applyFont="1" applyBorder="1" applyAlignment="1">
      <alignment horizontal="center" vertical="center" shrinkToFit="1"/>
    </xf>
    <xf numFmtId="41" fontId="79" fillId="0" borderId="0" xfId="21" applyNumberFormat="1" applyFont="1" applyBorder="1" applyAlignment="1">
      <alignment vertical="center" shrinkToFit="1"/>
    </xf>
    <xf numFmtId="176" fontId="79" fillId="0" borderId="24" xfId="22" applyNumberFormat="1" applyFont="1" applyBorder="1" applyAlignment="1">
      <alignment horizontal="right" vertical="center" shrinkToFit="1"/>
    </xf>
    <xf numFmtId="220" fontId="79" fillId="0" borderId="24" xfId="22" applyNumberFormat="1" applyFont="1" applyBorder="1" applyAlignment="1">
      <alignment horizontal="right" vertical="center" shrinkToFit="1"/>
    </xf>
    <xf numFmtId="208" fontId="75" fillId="0" borderId="22" xfId="0" applyNumberFormat="1" applyFont="1" applyFill="1" applyBorder="1">
      <alignment vertical="center"/>
    </xf>
    <xf numFmtId="208" fontId="75" fillId="0" borderId="44" xfId="0" applyNumberFormat="1" applyFont="1" applyFill="1" applyBorder="1" applyAlignment="1">
      <alignment horizontal="left" vertical="center" wrapText="1" indent="1"/>
    </xf>
    <xf numFmtId="208" fontId="75" fillId="0" borderId="31" xfId="0" applyNumberFormat="1" applyFont="1" applyFill="1" applyBorder="1" applyAlignment="1">
      <alignment horizontal="left" vertical="center" wrapText="1" indent="1"/>
    </xf>
    <xf numFmtId="208" fontId="75" fillId="0" borderId="0" xfId="1" applyNumberFormat="1" applyFont="1" applyBorder="1" applyAlignment="1">
      <alignment vertical="center" shrinkToFit="1"/>
    </xf>
    <xf numFmtId="10" fontId="75" fillId="0" borderId="0" xfId="0" applyNumberFormat="1" applyFont="1" applyFill="1" applyBorder="1" applyAlignment="1">
      <alignment vertical="center" shrinkToFit="1"/>
    </xf>
    <xf numFmtId="186" fontId="75" fillId="0" borderId="0" xfId="0" applyNumberFormat="1" applyFont="1" applyFill="1" applyBorder="1" applyAlignment="1">
      <alignment vertical="center" shrinkToFit="1"/>
    </xf>
    <xf numFmtId="208" fontId="75" fillId="0" borderId="31" xfId="0" applyNumberFormat="1" applyFont="1" applyFill="1" applyBorder="1" applyAlignment="1">
      <alignment horizontal="left" vertical="center" indent="1"/>
    </xf>
    <xf numFmtId="10" fontId="75" fillId="0" borderId="21" xfId="0" applyNumberFormat="1" applyFont="1" applyFill="1" applyBorder="1" applyAlignment="1">
      <alignment vertical="center" shrinkToFit="1"/>
    </xf>
    <xf numFmtId="186" fontId="75" fillId="0" borderId="21" xfId="0" applyNumberFormat="1" applyFont="1" applyFill="1" applyBorder="1" applyAlignment="1">
      <alignment vertical="center" shrinkToFit="1"/>
    </xf>
    <xf numFmtId="202" fontId="75" fillId="0" borderId="19" xfId="0" applyNumberFormat="1" applyFont="1" applyBorder="1">
      <alignment vertical="center"/>
    </xf>
    <xf numFmtId="202" fontId="75" fillId="0" borderId="24" xfId="0" applyNumberFormat="1" applyFont="1" applyFill="1" applyBorder="1">
      <alignment vertical="center"/>
    </xf>
    <xf numFmtId="202" fontId="75" fillId="0" borderId="0" xfId="0" applyNumberFormat="1" applyFont="1" applyFill="1" applyBorder="1">
      <alignment vertical="center"/>
    </xf>
    <xf numFmtId="208" fontId="75" fillId="0" borderId="22" xfId="0" applyNumberFormat="1" applyFont="1" applyFill="1" applyBorder="1" applyAlignment="1">
      <alignment horizontal="left" vertical="center" wrapText="1" indent="1"/>
    </xf>
    <xf numFmtId="180" fontId="76" fillId="0" borderId="0" xfId="21" applyNumberFormat="1" applyFont="1" applyBorder="1" applyAlignment="1">
      <alignment vertical="center" shrinkToFit="1"/>
    </xf>
    <xf numFmtId="196" fontId="76" fillId="0" borderId="0" xfId="21" applyNumberFormat="1" applyFont="1" applyBorder="1" applyAlignment="1">
      <alignment vertical="center" shrinkToFit="1"/>
    </xf>
    <xf numFmtId="0" fontId="69" fillId="0" borderId="0" xfId="21" applyNumberFormat="1" applyFont="1" applyFill="1" applyBorder="1" applyAlignment="1">
      <alignment horizontal="left" vertical="center" shrinkToFit="1"/>
    </xf>
    <xf numFmtId="41" fontId="69" fillId="0" borderId="0" xfId="22" applyNumberFormat="1" applyFont="1" applyBorder="1" applyAlignment="1">
      <alignment vertical="center" shrinkToFit="1"/>
    </xf>
    <xf numFmtId="0" fontId="69" fillId="0" borderId="0" xfId="21" applyNumberFormat="1" applyFont="1" applyBorder="1" applyAlignment="1">
      <alignment vertical="center" shrinkToFit="1"/>
    </xf>
    <xf numFmtId="182" fontId="69" fillId="0" borderId="0" xfId="21" applyNumberFormat="1" applyFont="1" applyBorder="1" applyAlignment="1">
      <alignment vertical="center" shrinkToFit="1"/>
    </xf>
    <xf numFmtId="41" fontId="69" fillId="0" borderId="0" xfId="22" applyNumberFormat="1" applyFont="1" applyBorder="1" applyAlignment="1">
      <alignment vertical="center" wrapText="1"/>
    </xf>
    <xf numFmtId="196" fontId="69" fillId="0" borderId="0" xfId="21" applyNumberFormat="1" applyFont="1" applyBorder="1">
      <alignment vertical="center"/>
    </xf>
    <xf numFmtId="208" fontId="75" fillId="0" borderId="40" xfId="3" applyNumberFormat="1" applyFont="1" applyFill="1" applyBorder="1">
      <alignment vertical="center"/>
    </xf>
    <xf numFmtId="208" fontId="75" fillId="0" borderId="24" xfId="3" applyNumberFormat="1" applyFont="1" applyFill="1" applyBorder="1">
      <alignment vertical="center"/>
    </xf>
    <xf numFmtId="208" fontId="75" fillId="0" borderId="29" xfId="3" applyNumberFormat="1" applyFont="1" applyBorder="1">
      <alignment vertical="center"/>
    </xf>
    <xf numFmtId="208" fontId="75" fillId="0" borderId="0" xfId="3" applyNumberFormat="1" applyFont="1" applyFill="1" applyBorder="1">
      <alignment vertical="center"/>
    </xf>
    <xf numFmtId="208" fontId="75" fillId="0" borderId="44" xfId="3" applyNumberFormat="1" applyFont="1" applyBorder="1">
      <alignment vertical="center"/>
    </xf>
    <xf numFmtId="180" fontId="76" fillId="0" borderId="21" xfId="21" applyNumberFormat="1" applyFont="1" applyFill="1" applyBorder="1" applyAlignment="1" applyProtection="1">
      <alignment vertical="center" shrinkToFit="1"/>
    </xf>
    <xf numFmtId="208" fontId="71" fillId="6" borderId="21" xfId="0" applyNumberFormat="1" applyFont="1" applyFill="1" applyBorder="1" applyAlignment="1">
      <alignment vertical="center"/>
    </xf>
    <xf numFmtId="208" fontId="71" fillId="6" borderId="44" xfId="0" applyNumberFormat="1" applyFont="1" applyFill="1" applyBorder="1">
      <alignment vertical="center"/>
    </xf>
    <xf numFmtId="0" fontId="76" fillId="0" borderId="0" xfId="21" applyNumberFormat="1" applyFont="1" applyFill="1" applyBorder="1" applyAlignment="1">
      <alignment vertical="center" shrinkToFit="1"/>
    </xf>
    <xf numFmtId="178" fontId="76" fillId="0" borderId="0" xfId="21" applyNumberFormat="1" applyFont="1" applyBorder="1" applyAlignment="1">
      <alignment vertical="center" shrinkToFit="1"/>
    </xf>
    <xf numFmtId="181" fontId="69" fillId="0" borderId="0" xfId="21" applyNumberFormat="1" applyFont="1" applyFill="1" applyBorder="1">
      <alignment vertical="center"/>
    </xf>
    <xf numFmtId="182" fontId="69" fillId="0" borderId="0" xfId="21" applyNumberFormat="1" applyFont="1" applyFill="1" applyBorder="1">
      <alignment vertical="center"/>
    </xf>
    <xf numFmtId="41" fontId="69" fillId="0" borderId="0" xfId="1" applyFont="1" applyBorder="1">
      <alignment vertical="center"/>
    </xf>
    <xf numFmtId="193" fontId="69" fillId="0" borderId="0" xfId="21" applyNumberFormat="1" applyFont="1" applyFill="1" applyBorder="1">
      <alignment vertical="center"/>
    </xf>
    <xf numFmtId="41" fontId="69" fillId="0" borderId="0" xfId="1" applyFont="1" applyFill="1" applyBorder="1">
      <alignment vertical="center"/>
    </xf>
    <xf numFmtId="0" fontId="69" fillId="0" borderId="0" xfId="21" applyNumberFormat="1" applyFont="1" applyFill="1" applyBorder="1">
      <alignment vertical="center"/>
    </xf>
    <xf numFmtId="0" fontId="76" fillId="0" borderId="31" xfId="21" applyNumberFormat="1" applyFont="1" applyFill="1" applyBorder="1" applyAlignment="1">
      <alignment horizontal="left" vertical="center" indent="1"/>
    </xf>
    <xf numFmtId="41" fontId="76" fillId="0" borderId="0" xfId="1" applyFont="1" applyBorder="1" applyAlignment="1">
      <alignment vertical="center" shrinkToFit="1"/>
    </xf>
    <xf numFmtId="208" fontId="75" fillId="0" borderId="31" xfId="3" applyNumberFormat="1" applyFont="1" applyBorder="1">
      <alignment vertical="center"/>
    </xf>
    <xf numFmtId="208" fontId="75" fillId="0" borderId="21" xfId="1" applyNumberFormat="1" applyFont="1" applyFill="1" applyBorder="1" applyAlignment="1">
      <alignment vertical="center" shrinkToFit="1"/>
    </xf>
    <xf numFmtId="208" fontId="75" fillId="0" borderId="21" xfId="0" applyNumberFormat="1" applyFont="1" applyFill="1" applyBorder="1" applyAlignment="1">
      <alignment vertical="center" shrinkToFit="1"/>
    </xf>
    <xf numFmtId="182" fontId="75" fillId="0" borderId="21" xfId="0" applyNumberFormat="1" applyFont="1" applyFill="1" applyBorder="1" applyAlignment="1">
      <alignment vertical="center" shrinkToFit="1"/>
    </xf>
    <xf numFmtId="208" fontId="75" fillId="0" borderId="21" xfId="0" applyNumberFormat="1" applyFont="1" applyFill="1" applyBorder="1" applyAlignment="1">
      <alignment horizontal="center" vertical="center" shrinkToFit="1"/>
    </xf>
    <xf numFmtId="0" fontId="76" fillId="0" borderId="11" xfId="21" applyNumberFormat="1" applyFont="1" applyFill="1" applyBorder="1" applyAlignment="1">
      <alignment horizontal="left" vertical="center" wrapText="1" indent="1"/>
    </xf>
    <xf numFmtId="41" fontId="76" fillId="0" borderId="10" xfId="22" applyNumberFormat="1" applyFont="1" applyBorder="1" applyAlignment="1">
      <alignment vertical="center" shrinkToFit="1"/>
    </xf>
    <xf numFmtId="0" fontId="76" fillId="0" borderId="10" xfId="21" applyNumberFormat="1" applyFont="1" applyBorder="1" applyAlignment="1">
      <alignment vertical="center" shrinkToFit="1"/>
    </xf>
    <xf numFmtId="215" fontId="76" fillId="0" borderId="10" xfId="21" applyNumberFormat="1" applyFont="1" applyFill="1" applyBorder="1" applyAlignment="1" applyProtection="1">
      <alignment vertical="center" shrinkToFit="1"/>
    </xf>
    <xf numFmtId="182" fontId="76" fillId="0" borderId="10" xfId="21" applyNumberFormat="1" applyFont="1" applyBorder="1" applyAlignment="1">
      <alignment vertical="center" shrinkToFit="1"/>
    </xf>
    <xf numFmtId="0" fontId="76" fillId="0" borderId="10" xfId="21" applyNumberFormat="1" applyFont="1" applyBorder="1" applyAlignment="1">
      <alignment horizontal="center" vertical="center" shrinkToFit="1"/>
    </xf>
    <xf numFmtId="208" fontId="75" fillId="0" borderId="0" xfId="0" applyNumberFormat="1" applyFont="1" applyAlignment="1">
      <alignment vertical="center" shrinkToFit="1"/>
    </xf>
    <xf numFmtId="0" fontId="75" fillId="2" borderId="7" xfId="21" applyNumberFormat="1" applyFont="1" applyFill="1" applyBorder="1" applyAlignment="1">
      <alignment horizontal="center" vertical="center"/>
    </xf>
    <xf numFmtId="0" fontId="75" fillId="2" borderId="8" xfId="21" applyNumberFormat="1" applyFont="1" applyFill="1" applyBorder="1" applyAlignment="1">
      <alignment horizontal="center" vertical="center"/>
    </xf>
    <xf numFmtId="0" fontId="75" fillId="2" borderId="9" xfId="21" applyNumberFormat="1" applyFont="1" applyFill="1" applyBorder="1" applyAlignment="1">
      <alignment horizontal="center" vertical="center" shrinkToFit="1"/>
    </xf>
    <xf numFmtId="41" fontId="76" fillId="0" borderId="0" xfId="22" applyFont="1" applyBorder="1" applyAlignment="1">
      <alignment vertical="center" shrinkToFit="1"/>
    </xf>
    <xf numFmtId="183" fontId="76" fillId="0" borderId="0" xfId="21" applyNumberFormat="1" applyFont="1" applyBorder="1" applyAlignment="1">
      <alignment vertical="center" shrinkToFit="1"/>
    </xf>
    <xf numFmtId="41" fontId="75" fillId="0" borderId="0" xfId="24" applyFont="1" applyBorder="1" applyAlignment="1">
      <alignment vertical="center" shrinkToFit="1"/>
    </xf>
    <xf numFmtId="0" fontId="75" fillId="0" borderId="0" xfId="30" applyFont="1" applyBorder="1" applyAlignment="1">
      <alignment vertical="center" shrinkToFit="1"/>
    </xf>
    <xf numFmtId="49" fontId="75" fillId="0" borderId="0" xfId="30" applyNumberFormat="1" applyFont="1" applyBorder="1" applyAlignment="1">
      <alignment horizontal="center" vertical="center" shrinkToFit="1"/>
    </xf>
    <xf numFmtId="49" fontId="75" fillId="0" borderId="0" xfId="30" applyNumberFormat="1" applyFont="1" applyBorder="1" applyAlignment="1">
      <alignment vertical="center" shrinkToFit="1"/>
    </xf>
    <xf numFmtId="182" fontId="75" fillId="0" borderId="0" xfId="30" applyNumberFormat="1" applyFont="1" applyBorder="1" applyAlignment="1">
      <alignment vertical="center" shrinkToFit="1"/>
    </xf>
    <xf numFmtId="0" fontId="75" fillId="0" borderId="0" xfId="30" applyFont="1" applyBorder="1" applyAlignment="1">
      <alignment horizontal="center" vertical="center" shrinkToFit="1"/>
    </xf>
    <xf numFmtId="0" fontId="75" fillId="0" borderId="0" xfId="23" applyNumberFormat="1" applyFont="1" applyFill="1" applyBorder="1" applyAlignment="1">
      <alignment horizontal="left" vertical="center" shrinkToFit="1"/>
    </xf>
    <xf numFmtId="41" fontId="69" fillId="0" borderId="0" xfId="34" applyNumberFormat="1" applyFont="1" applyBorder="1" applyAlignment="1">
      <alignment vertical="center" shrinkToFit="1"/>
    </xf>
    <xf numFmtId="0" fontId="69" fillId="0" borderId="0" xfId="35" applyNumberFormat="1" applyFont="1" applyBorder="1" applyAlignment="1">
      <alignment vertical="center" shrinkToFit="1"/>
    </xf>
    <xf numFmtId="10" fontId="69" fillId="0" borderId="0" xfId="35" applyNumberFormat="1" applyFont="1" applyFill="1" applyBorder="1" applyAlignment="1">
      <alignment horizontal="center" vertical="center" shrinkToFit="1"/>
    </xf>
    <xf numFmtId="186" fontId="75" fillId="0" borderId="0" xfId="23" applyNumberFormat="1" applyFont="1" applyFill="1" applyBorder="1" applyAlignment="1">
      <alignment vertical="center" shrinkToFit="1"/>
    </xf>
    <xf numFmtId="182" fontId="75" fillId="0" borderId="0" xfId="23" applyNumberFormat="1" applyFont="1" applyBorder="1" applyAlignment="1">
      <alignment vertical="center" shrinkToFit="1"/>
    </xf>
    <xf numFmtId="0" fontId="75" fillId="0" borderId="0" xfId="23" applyFont="1" applyBorder="1" applyAlignment="1">
      <alignment horizontal="center" vertical="center" shrinkToFit="1"/>
    </xf>
    <xf numFmtId="0" fontId="75" fillId="0" borderId="21" xfId="23" applyNumberFormat="1" applyFont="1" applyFill="1" applyBorder="1" applyAlignment="1">
      <alignment horizontal="left" vertical="center" shrinkToFit="1"/>
    </xf>
    <xf numFmtId="41" fontId="69" fillId="0" borderId="21" xfId="34" applyNumberFormat="1" applyFont="1" applyBorder="1" applyAlignment="1">
      <alignment vertical="center" shrinkToFit="1"/>
    </xf>
    <xf numFmtId="0" fontId="69" fillId="0" borderId="21" xfId="35" applyNumberFormat="1" applyFont="1" applyFill="1" applyBorder="1" applyAlignment="1">
      <alignment vertical="center" shrinkToFit="1"/>
    </xf>
    <xf numFmtId="10" fontId="69" fillId="0" borderId="21" xfId="35" applyNumberFormat="1" applyFont="1" applyFill="1" applyBorder="1" applyAlignment="1">
      <alignment horizontal="center" vertical="center" shrinkToFit="1"/>
    </xf>
    <xf numFmtId="186" fontId="75" fillId="0" borderId="21" xfId="23" applyNumberFormat="1" applyFont="1" applyFill="1" applyBorder="1" applyAlignment="1">
      <alignment vertical="center" shrinkToFit="1"/>
    </xf>
    <xf numFmtId="182" fontId="75" fillId="0" borderId="21" xfId="23" applyNumberFormat="1" applyFont="1" applyFill="1" applyBorder="1" applyAlignment="1">
      <alignment vertical="center" shrinkToFit="1"/>
    </xf>
    <xf numFmtId="182" fontId="75" fillId="0" borderId="21" xfId="23" applyNumberFormat="1" applyFont="1" applyBorder="1" applyAlignment="1">
      <alignment vertical="center" shrinkToFit="1"/>
    </xf>
    <xf numFmtId="0" fontId="75" fillId="0" borderId="21" xfId="23" applyFont="1" applyBorder="1" applyAlignment="1">
      <alignment horizontal="center" vertical="center" shrinkToFit="1"/>
    </xf>
    <xf numFmtId="0" fontId="76" fillId="0" borderId="24" xfId="21" applyNumberFormat="1" applyFont="1" applyFill="1" applyBorder="1" applyAlignment="1">
      <alignment horizontal="left" vertical="center" wrapText="1" indent="1"/>
    </xf>
    <xf numFmtId="216" fontId="76" fillId="0" borderId="21" xfId="21" applyNumberFormat="1" applyFont="1" applyFill="1" applyBorder="1" applyAlignment="1" applyProtection="1">
      <alignment vertical="center" shrinkToFit="1"/>
    </xf>
    <xf numFmtId="0" fontId="75" fillId="0" borderId="24" xfId="0" applyFont="1" applyFill="1" applyBorder="1" applyAlignment="1">
      <alignment horizontal="left" vertical="center" wrapText="1" indent="1"/>
    </xf>
    <xf numFmtId="216" fontId="76" fillId="0" borderId="0" xfId="21" applyNumberFormat="1" applyFont="1" applyFill="1" applyBorder="1" applyAlignment="1" applyProtection="1">
      <alignment vertical="center" shrinkToFit="1"/>
    </xf>
    <xf numFmtId="0" fontId="75" fillId="0" borderId="22" xfId="0" applyFont="1" applyFill="1" applyBorder="1" applyAlignment="1">
      <alignment horizontal="left" vertical="center" wrapText="1" indent="1"/>
    </xf>
    <xf numFmtId="41" fontId="76" fillId="0" borderId="21" xfId="22" applyNumberFormat="1" applyFont="1" applyFill="1" applyBorder="1" applyAlignment="1">
      <alignment vertical="center" shrinkToFit="1"/>
    </xf>
    <xf numFmtId="0" fontId="76" fillId="0" borderId="21" xfId="21" applyNumberFormat="1" applyFont="1" applyFill="1" applyBorder="1" applyAlignment="1">
      <alignment vertical="center" shrinkToFit="1"/>
    </xf>
    <xf numFmtId="182" fontId="76" fillId="0" borderId="21" xfId="21" applyNumberFormat="1" applyFont="1" applyFill="1" applyBorder="1" applyAlignment="1">
      <alignment vertical="center" shrinkToFit="1"/>
    </xf>
    <xf numFmtId="0" fontId="76" fillId="0" borderId="21" xfId="21" applyNumberFormat="1" applyFont="1" applyFill="1" applyBorder="1" applyAlignment="1">
      <alignment horizontal="center" vertical="center" shrinkToFit="1"/>
    </xf>
    <xf numFmtId="176" fontId="76" fillId="4" borderId="22" xfId="22" applyNumberFormat="1" applyFont="1" applyFill="1" applyBorder="1" applyAlignment="1">
      <alignment horizontal="right" vertical="center" shrinkToFit="1"/>
    </xf>
    <xf numFmtId="220" fontId="76" fillId="4" borderId="22" xfId="22" applyNumberFormat="1" applyFont="1" applyFill="1" applyBorder="1" applyAlignment="1">
      <alignment horizontal="right" vertical="center" shrinkToFit="1"/>
    </xf>
    <xf numFmtId="0" fontId="76" fillId="0" borderId="22" xfId="21" applyNumberFormat="1" applyFont="1" applyFill="1" applyBorder="1" applyAlignment="1">
      <alignment horizontal="left" vertical="center" wrapText="1" indent="1"/>
    </xf>
    <xf numFmtId="216" fontId="69" fillId="0" borderId="0" xfId="21" applyNumberFormat="1" applyFont="1" applyFill="1" applyBorder="1" applyAlignment="1" applyProtection="1">
      <alignment vertical="center" shrinkToFit="1"/>
    </xf>
    <xf numFmtId="0" fontId="69" fillId="0" borderId="0" xfId="21" applyNumberFormat="1" applyFont="1" applyBorder="1" applyAlignment="1">
      <alignment horizontal="center" vertical="center" shrinkToFit="1"/>
    </xf>
    <xf numFmtId="41" fontId="69" fillId="0" borderId="0" xfId="35" applyNumberFormat="1" applyFont="1" applyBorder="1" applyAlignment="1">
      <alignment vertical="center" shrinkToFit="1"/>
    </xf>
    <xf numFmtId="0" fontId="69" fillId="0" borderId="0" xfId="21" applyNumberFormat="1" applyFont="1" applyFill="1" applyBorder="1" applyAlignment="1">
      <alignment vertical="center"/>
    </xf>
    <xf numFmtId="0" fontId="69" fillId="0" borderId="0" xfId="21" applyNumberFormat="1" applyFont="1" applyBorder="1" applyAlignment="1">
      <alignment vertical="center"/>
    </xf>
    <xf numFmtId="216" fontId="69" fillId="0" borderId="0" xfId="21" applyNumberFormat="1" applyFont="1" applyFill="1" applyBorder="1" applyAlignment="1" applyProtection="1">
      <alignment vertical="center"/>
    </xf>
    <xf numFmtId="182" fontId="69" fillId="0" borderId="0" xfId="21" applyNumberFormat="1" applyFont="1" applyBorder="1" applyAlignment="1">
      <alignment vertical="center"/>
    </xf>
    <xf numFmtId="41" fontId="69" fillId="0" borderId="0" xfId="35" applyNumberFormat="1" applyFont="1" applyBorder="1" applyAlignment="1">
      <alignment vertical="center"/>
    </xf>
    <xf numFmtId="0" fontId="76" fillId="0" borderId="43" xfId="0" applyFont="1" applyFill="1" applyBorder="1">
      <alignment vertical="center"/>
    </xf>
    <xf numFmtId="0" fontId="76" fillId="0" borderId="31" xfId="0" applyFont="1" applyFill="1" applyBorder="1">
      <alignment vertical="center"/>
    </xf>
    <xf numFmtId="0" fontId="76" fillId="0" borderId="31" xfId="0" applyFont="1" applyFill="1" applyBorder="1" applyAlignment="1">
      <alignment horizontal="left" vertical="center" wrapText="1" indent="1"/>
    </xf>
    <xf numFmtId="0" fontId="69" fillId="0" borderId="0" xfId="21" applyNumberFormat="1" applyFont="1" applyFill="1" applyBorder="1" applyAlignment="1" applyProtection="1">
      <alignment horizontal="right" vertical="center"/>
    </xf>
    <xf numFmtId="41" fontId="69" fillId="0" borderId="0" xfId="21" applyNumberFormat="1" applyFont="1" applyBorder="1" applyAlignment="1">
      <alignment vertical="center"/>
    </xf>
    <xf numFmtId="0" fontId="69" fillId="0" borderId="0" xfId="0" applyNumberFormat="1" applyFont="1" applyFill="1" applyBorder="1" applyAlignment="1">
      <alignment vertical="center"/>
    </xf>
    <xf numFmtId="0" fontId="69" fillId="0" borderId="0" xfId="21" applyNumberFormat="1" applyFont="1" applyFill="1" applyBorder="1" applyAlignment="1">
      <alignment vertical="center" shrinkToFit="1"/>
    </xf>
    <xf numFmtId="180" fontId="69" fillId="0" borderId="0" xfId="21" applyNumberFormat="1" applyFont="1" applyBorder="1" applyAlignment="1">
      <alignment vertical="center" shrinkToFit="1"/>
    </xf>
    <xf numFmtId="0" fontId="76" fillId="17" borderId="21" xfId="21" applyNumberFormat="1" applyFont="1" applyFill="1" applyBorder="1" applyAlignment="1">
      <alignment vertical="center" shrinkToFit="1"/>
    </xf>
    <xf numFmtId="41" fontId="76" fillId="17" borderId="21" xfId="22" applyNumberFormat="1" applyFont="1" applyFill="1" applyBorder="1" applyAlignment="1">
      <alignment vertical="center" shrinkToFit="1"/>
    </xf>
    <xf numFmtId="0" fontId="76" fillId="17" borderId="21" xfId="21" applyNumberFormat="1" applyFont="1" applyFill="1" applyBorder="1" applyAlignment="1">
      <alignment horizontal="center" vertical="center" shrinkToFit="1"/>
    </xf>
    <xf numFmtId="178" fontId="76" fillId="17" borderId="21" xfId="21" applyNumberFormat="1" applyFont="1" applyFill="1" applyBorder="1" applyAlignment="1">
      <alignment vertical="center" shrinkToFit="1"/>
    </xf>
    <xf numFmtId="176" fontId="76" fillId="17" borderId="22" xfId="22" applyNumberFormat="1" applyFont="1" applyFill="1" applyBorder="1" applyAlignment="1">
      <alignment horizontal="right" vertical="center" shrinkToFit="1"/>
    </xf>
    <xf numFmtId="176" fontId="76" fillId="17" borderId="27" xfId="22" applyNumberFormat="1" applyFont="1" applyFill="1" applyBorder="1" applyAlignment="1">
      <alignment horizontal="right" vertical="center" shrinkToFit="1"/>
    </xf>
    <xf numFmtId="220" fontId="76" fillId="17" borderId="22" xfId="22" applyNumberFormat="1" applyFont="1" applyFill="1" applyBorder="1" applyAlignment="1">
      <alignment horizontal="right" vertical="center" shrinkToFit="1"/>
    </xf>
    <xf numFmtId="217" fontId="76" fillId="0" borderId="21" xfId="21" applyNumberFormat="1" applyFont="1" applyFill="1" applyBorder="1" applyAlignment="1" applyProtection="1">
      <alignment vertical="center" shrinkToFit="1"/>
    </xf>
    <xf numFmtId="0" fontId="75" fillId="0" borderId="20" xfId="0" applyFont="1" applyFill="1" applyBorder="1" applyAlignment="1">
      <alignment horizontal="left" vertical="center"/>
    </xf>
    <xf numFmtId="0" fontId="75" fillId="0" borderId="21" xfId="0" applyFont="1" applyFill="1" applyBorder="1" applyAlignment="1">
      <alignment horizontal="left" vertical="center"/>
    </xf>
    <xf numFmtId="0" fontId="75" fillId="0" borderId="44" xfId="0" applyFont="1" applyFill="1" applyBorder="1" applyAlignment="1">
      <alignment horizontal="left" vertical="center" shrinkToFit="1"/>
    </xf>
    <xf numFmtId="176" fontId="75" fillId="8" borderId="22" xfId="1" applyNumberFormat="1" applyFont="1" applyFill="1" applyBorder="1" applyAlignment="1">
      <alignment horizontal="right" vertical="center" shrinkToFit="1"/>
    </xf>
    <xf numFmtId="217" fontId="76" fillId="0" borderId="0" xfId="21" applyNumberFormat="1" applyFont="1" applyFill="1" applyBorder="1" applyAlignment="1" applyProtection="1">
      <alignment vertical="center" shrinkToFit="1"/>
    </xf>
    <xf numFmtId="199" fontId="76" fillId="0" borderId="0" xfId="21" applyNumberFormat="1" applyFont="1" applyBorder="1" applyAlignment="1">
      <alignment vertical="center" shrinkToFit="1"/>
    </xf>
    <xf numFmtId="218" fontId="76" fillId="0" borderId="21" xfId="21" applyNumberFormat="1" applyFont="1" applyFill="1" applyBorder="1" applyAlignment="1" applyProtection="1">
      <alignment vertical="center" shrinkToFit="1"/>
    </xf>
    <xf numFmtId="41" fontId="76" fillId="0" borderId="0" xfId="22" applyNumberFormat="1" applyFont="1" applyFill="1" applyBorder="1" applyAlignment="1">
      <alignment vertical="center" shrinkToFit="1"/>
    </xf>
    <xf numFmtId="180" fontId="76" fillId="0" borderId="0" xfId="21" applyNumberFormat="1" applyFont="1" applyFill="1" applyBorder="1" applyAlignment="1">
      <alignment vertical="center" shrinkToFit="1"/>
    </xf>
    <xf numFmtId="0" fontId="76" fillId="0" borderId="0" xfId="21" applyNumberFormat="1" applyFont="1" applyFill="1" applyBorder="1" applyAlignment="1">
      <alignment horizontal="center" vertical="center" shrinkToFit="1"/>
    </xf>
    <xf numFmtId="187" fontId="76" fillId="0" borderId="21" xfId="21" applyNumberFormat="1" applyFont="1" applyFill="1" applyBorder="1" applyAlignment="1">
      <alignment vertical="center" shrinkToFit="1"/>
    </xf>
    <xf numFmtId="199" fontId="76" fillId="0" borderId="21" xfId="21" applyNumberFormat="1" applyFont="1" applyFill="1" applyBorder="1" applyAlignment="1">
      <alignment vertical="center" shrinkToFit="1"/>
    </xf>
    <xf numFmtId="41" fontId="76" fillId="0" borderId="21" xfId="21" applyNumberFormat="1" applyFont="1" applyFill="1" applyBorder="1" applyAlignment="1">
      <alignment vertical="center" shrinkToFit="1"/>
    </xf>
    <xf numFmtId="176" fontId="76" fillId="0" borderId="22" xfId="22" applyNumberFormat="1" applyFont="1" applyFill="1" applyBorder="1" applyAlignment="1">
      <alignment horizontal="right" vertical="center" shrinkToFit="1"/>
    </xf>
    <xf numFmtId="220" fontId="76" fillId="0" borderId="22" xfId="22" applyNumberFormat="1" applyFont="1" applyFill="1" applyBorder="1" applyAlignment="1">
      <alignment horizontal="right" vertical="center" shrinkToFit="1"/>
    </xf>
    <xf numFmtId="0" fontId="76" fillId="0" borderId="44" xfId="21" applyNumberFormat="1" applyFont="1" applyFill="1" applyBorder="1">
      <alignment vertical="center"/>
    </xf>
    <xf numFmtId="0" fontId="75" fillId="0" borderId="0" xfId="0" applyFont="1" applyFill="1" applyBorder="1" applyAlignment="1">
      <alignment vertical="center"/>
    </xf>
    <xf numFmtId="219" fontId="76" fillId="0" borderId="0" xfId="21" applyNumberFormat="1" applyFont="1" applyFill="1" applyBorder="1" applyAlignment="1" applyProtection="1">
      <alignment vertical="center" shrinkToFit="1"/>
    </xf>
    <xf numFmtId="182" fontId="76" fillId="0" borderId="0" xfId="21" applyNumberFormat="1" applyFont="1" applyFill="1" applyBorder="1" applyAlignment="1">
      <alignment vertical="center" shrinkToFit="1"/>
    </xf>
    <xf numFmtId="185" fontId="76" fillId="0" borderId="0" xfId="21" applyNumberFormat="1" applyFont="1" applyBorder="1" applyAlignment="1">
      <alignment vertical="center" shrinkToFit="1"/>
    </xf>
    <xf numFmtId="186" fontId="76" fillId="0" borderId="0" xfId="21" applyNumberFormat="1" applyFont="1" applyFill="1" applyBorder="1" applyAlignment="1">
      <alignment vertical="center" shrinkToFit="1"/>
    </xf>
    <xf numFmtId="219" fontId="76" fillId="0" borderId="21" xfId="21" applyNumberFormat="1" applyFont="1" applyFill="1" applyBorder="1" applyAlignment="1" applyProtection="1">
      <alignment vertical="center" shrinkToFit="1"/>
    </xf>
    <xf numFmtId="41" fontId="80" fillId="0" borderId="0" xfId="22" applyNumberFormat="1" applyFont="1" applyBorder="1" applyAlignment="1">
      <alignment vertical="center" shrinkToFit="1"/>
    </xf>
    <xf numFmtId="0" fontId="80" fillId="0" borderId="0" xfId="21" applyNumberFormat="1" applyFont="1" applyBorder="1" applyAlignment="1">
      <alignment vertical="center" shrinkToFit="1"/>
    </xf>
    <xf numFmtId="187" fontId="80" fillId="0" borderId="0" xfId="21" applyNumberFormat="1" applyFont="1" applyBorder="1" applyAlignment="1">
      <alignment vertical="center" shrinkToFit="1"/>
    </xf>
    <xf numFmtId="199" fontId="80" fillId="0" borderId="0" xfId="21" applyNumberFormat="1" applyFont="1" applyBorder="1" applyAlignment="1">
      <alignment vertical="center" shrinkToFit="1"/>
    </xf>
    <xf numFmtId="180" fontId="80" fillId="0" borderId="0" xfId="21" applyNumberFormat="1" applyFont="1" applyBorder="1" applyAlignment="1">
      <alignment vertical="center" shrinkToFit="1"/>
    </xf>
    <xf numFmtId="216" fontId="80" fillId="0" borderId="0" xfId="21" applyNumberFormat="1" applyFont="1" applyFill="1" applyBorder="1" applyAlignment="1" applyProtection="1">
      <alignment vertical="center" shrinkToFit="1"/>
    </xf>
    <xf numFmtId="41" fontId="80" fillId="0" borderId="21" xfId="22" applyNumberFormat="1" applyFont="1" applyBorder="1" applyAlignment="1">
      <alignment vertical="center" shrinkToFit="1"/>
    </xf>
    <xf numFmtId="0" fontId="80" fillId="0" borderId="21" xfId="21" applyNumberFormat="1" applyFont="1" applyBorder="1" applyAlignment="1">
      <alignment vertical="center" shrinkToFit="1"/>
    </xf>
    <xf numFmtId="216" fontId="80" fillId="0" borderId="21" xfId="21" applyNumberFormat="1" applyFont="1" applyFill="1" applyBorder="1" applyAlignment="1" applyProtection="1">
      <alignment vertical="center" shrinkToFit="1"/>
    </xf>
    <xf numFmtId="0" fontId="76" fillId="0" borderId="10" xfId="21" applyNumberFormat="1" applyFont="1" applyFill="1" applyBorder="1" applyAlignment="1">
      <alignment horizontal="left" vertical="center" shrinkToFit="1"/>
    </xf>
    <xf numFmtId="41" fontId="75" fillId="0" borderId="0" xfId="0" applyNumberFormat="1" applyFont="1" applyAlignment="1">
      <alignment vertical="center" shrinkToFit="1"/>
    </xf>
    <xf numFmtId="43" fontId="75" fillId="0" borderId="0" xfId="0" applyNumberFormat="1" applyFont="1" applyAlignment="1">
      <alignment vertical="center" shrinkToFit="1"/>
    </xf>
    <xf numFmtId="0" fontId="75" fillId="0" borderId="0" xfId="11" applyFont="1">
      <alignment vertical="center"/>
    </xf>
    <xf numFmtId="0" fontId="75" fillId="0" borderId="0" xfId="11" applyFont="1" applyFill="1">
      <alignment vertical="center"/>
    </xf>
    <xf numFmtId="0" fontId="75" fillId="0" borderId="0" xfId="11" applyFont="1" applyFill="1" applyBorder="1">
      <alignment vertical="center"/>
    </xf>
    <xf numFmtId="0" fontId="75" fillId="0" borderId="0" xfId="11" applyNumberFormat="1" applyFont="1" applyFill="1" applyAlignment="1">
      <alignment vertical="center" shrinkToFit="1"/>
    </xf>
    <xf numFmtId="41" fontId="75" fillId="0" borderId="0" xfId="12" applyFont="1">
      <alignment vertical="center"/>
    </xf>
    <xf numFmtId="0" fontId="75" fillId="0" borderId="0" xfId="11" applyFont="1" applyAlignment="1">
      <alignment vertical="center"/>
    </xf>
    <xf numFmtId="0" fontId="75" fillId="0" borderId="0" xfId="11" applyFont="1" applyAlignment="1">
      <alignment horizontal="center" vertical="center"/>
    </xf>
    <xf numFmtId="176" fontId="75" fillId="0" borderId="0" xfId="12" applyNumberFormat="1" applyFont="1" applyAlignment="1">
      <alignment horizontal="right" vertical="center"/>
    </xf>
    <xf numFmtId="41" fontId="75" fillId="0" borderId="0" xfId="12" applyFont="1" applyAlignment="1">
      <alignment horizontal="right" vertical="center"/>
    </xf>
    <xf numFmtId="220" fontId="75" fillId="0" borderId="0" xfId="12" applyNumberFormat="1" applyFont="1" applyAlignment="1">
      <alignment horizontal="right" vertical="center"/>
    </xf>
    <xf numFmtId="0" fontId="75" fillId="0" borderId="10" xfId="11" applyFont="1" applyBorder="1" applyAlignment="1">
      <alignment horizontal="right" vertical="center"/>
    </xf>
    <xf numFmtId="0" fontId="71" fillId="6" borderId="32" xfId="11" applyFont="1" applyFill="1" applyBorder="1" applyAlignment="1">
      <alignment vertical="center"/>
    </xf>
    <xf numFmtId="0" fontId="71" fillId="6" borderId="10" xfId="11" applyFont="1" applyFill="1" applyBorder="1" applyAlignment="1">
      <alignment vertical="center"/>
    </xf>
    <xf numFmtId="0" fontId="71" fillId="6" borderId="11" xfId="11" applyFont="1" applyFill="1" applyBorder="1" applyAlignment="1">
      <alignment vertical="center"/>
    </xf>
    <xf numFmtId="0" fontId="71" fillId="6" borderId="10" xfId="11" applyNumberFormat="1" applyFont="1" applyFill="1" applyBorder="1" applyAlignment="1">
      <alignment vertical="center" shrinkToFit="1"/>
    </xf>
    <xf numFmtId="41" fontId="71" fillId="6" borderId="16" xfId="12" applyFont="1" applyFill="1" applyBorder="1" applyAlignment="1">
      <alignment vertical="center" shrinkToFit="1"/>
    </xf>
    <xf numFmtId="0" fontId="71" fillId="6" borderId="16" xfId="11" applyFont="1" applyFill="1" applyBorder="1" applyAlignment="1">
      <alignment vertical="center" shrinkToFit="1"/>
    </xf>
    <xf numFmtId="0" fontId="71" fillId="6" borderId="16" xfId="11" applyFont="1" applyFill="1" applyBorder="1" applyAlignment="1">
      <alignment horizontal="center" vertical="center" shrinkToFit="1"/>
    </xf>
    <xf numFmtId="176" fontId="71" fillId="6" borderId="17" xfId="12" applyNumberFormat="1" applyFont="1" applyFill="1" applyBorder="1" applyAlignment="1">
      <alignment horizontal="right" vertical="center" shrinkToFit="1"/>
    </xf>
    <xf numFmtId="220" fontId="71" fillId="6" borderId="17" xfId="12" applyNumberFormat="1" applyFont="1" applyFill="1" applyBorder="1" applyAlignment="1">
      <alignment horizontal="right" vertical="center" shrinkToFit="1"/>
    </xf>
    <xf numFmtId="0" fontId="75" fillId="0" borderId="19" xfId="11" applyFont="1" applyBorder="1">
      <alignment vertical="center"/>
    </xf>
    <xf numFmtId="0" fontId="75" fillId="0" borderId="20" xfId="11" applyFont="1" applyFill="1" applyBorder="1">
      <alignment vertical="center"/>
    </xf>
    <xf numFmtId="0" fontId="75" fillId="0" borderId="2" xfId="11" applyFont="1" applyFill="1" applyBorder="1">
      <alignment vertical="center"/>
    </xf>
    <xf numFmtId="0" fontId="75" fillId="0" borderId="2" xfId="11" applyNumberFormat="1" applyFont="1" applyFill="1" applyBorder="1" applyAlignment="1">
      <alignment vertical="center" shrinkToFit="1"/>
    </xf>
    <xf numFmtId="41" fontId="75" fillId="0" borderId="2" xfId="12" applyFont="1" applyBorder="1" applyAlignment="1">
      <alignment vertical="center" shrinkToFit="1"/>
    </xf>
    <xf numFmtId="0" fontId="75" fillId="0" borderId="2" xfId="11" applyFont="1" applyBorder="1" applyAlignment="1">
      <alignment vertical="center" shrinkToFit="1"/>
    </xf>
    <xf numFmtId="0" fontId="75" fillId="0" borderId="2" xfId="11" applyFont="1" applyBorder="1" applyAlignment="1">
      <alignment horizontal="center" vertical="center" shrinkToFit="1"/>
    </xf>
    <xf numFmtId="176" fontId="75" fillId="0" borderId="49" xfId="12" applyNumberFormat="1" applyFont="1" applyBorder="1" applyAlignment="1">
      <alignment horizontal="right" vertical="center" shrinkToFit="1"/>
    </xf>
    <xf numFmtId="220" fontId="75" fillId="0" borderId="49" xfId="12" applyNumberFormat="1" applyFont="1" applyBorder="1" applyAlignment="1">
      <alignment horizontal="right" vertical="center" shrinkToFit="1"/>
    </xf>
    <xf numFmtId="0" fontId="75" fillId="0" borderId="29" xfId="11" applyFont="1" applyFill="1" applyBorder="1">
      <alignment vertical="center"/>
    </xf>
    <xf numFmtId="176" fontId="75" fillId="0" borderId="27" xfId="12" applyNumberFormat="1" applyFont="1" applyBorder="1" applyAlignment="1">
      <alignment horizontal="right" vertical="center" shrinkToFit="1"/>
    </xf>
    <xf numFmtId="220" fontId="75" fillId="0" borderId="27" xfId="12" applyNumberFormat="1" applyFont="1" applyBorder="1" applyAlignment="1">
      <alignment horizontal="right" vertical="center" shrinkToFit="1"/>
    </xf>
    <xf numFmtId="0" fontId="71" fillId="0" borderId="19" xfId="11" applyFont="1" applyBorder="1">
      <alignment vertical="center"/>
    </xf>
    <xf numFmtId="0" fontId="71" fillId="0" borderId="24" xfId="11" applyFont="1" applyFill="1" applyBorder="1">
      <alignment vertical="center"/>
    </xf>
    <xf numFmtId="0" fontId="71" fillId="0" borderId="0" xfId="11" applyFont="1" applyFill="1" applyBorder="1">
      <alignment vertical="center"/>
    </xf>
    <xf numFmtId="0" fontId="71" fillId="6" borderId="21" xfId="11" applyFont="1" applyFill="1" applyBorder="1" applyAlignment="1">
      <alignment vertical="center"/>
    </xf>
    <xf numFmtId="0" fontId="71" fillId="6" borderId="44" xfId="11" applyFont="1" applyFill="1" applyBorder="1">
      <alignment vertical="center"/>
    </xf>
    <xf numFmtId="0" fontId="71" fillId="6" borderId="21" xfId="11" applyNumberFormat="1" applyFont="1" applyFill="1" applyBorder="1" applyAlignment="1">
      <alignment vertical="center" shrinkToFit="1"/>
    </xf>
    <xf numFmtId="41" fontId="71" fillId="6" borderId="21" xfId="12" applyFont="1" applyFill="1" applyBorder="1" applyAlignment="1">
      <alignment vertical="center" shrinkToFit="1"/>
    </xf>
    <xf numFmtId="0" fontId="71" fillId="6" borderId="21" xfId="11" applyFont="1" applyFill="1" applyBorder="1" applyAlignment="1">
      <alignment vertical="center" shrinkToFit="1"/>
    </xf>
    <xf numFmtId="0" fontId="71" fillId="6" borderId="21" xfId="11" applyFont="1" applyFill="1" applyBorder="1" applyAlignment="1">
      <alignment horizontal="center" vertical="center" shrinkToFit="1"/>
    </xf>
    <xf numFmtId="176" fontId="71" fillId="6" borderId="22" xfId="12" applyNumberFormat="1" applyFont="1" applyFill="1" applyBorder="1" applyAlignment="1">
      <alignment horizontal="right" vertical="center" shrinkToFit="1"/>
    </xf>
    <xf numFmtId="220" fontId="71" fillId="6" borderId="12" xfId="12" applyNumberFormat="1" applyFont="1" applyFill="1" applyBorder="1" applyAlignment="1">
      <alignment horizontal="right" vertical="center" shrinkToFit="1"/>
    </xf>
    <xf numFmtId="0" fontId="75" fillId="0" borderId="24" xfId="11" applyFont="1" applyFill="1" applyBorder="1">
      <alignment vertical="center"/>
    </xf>
    <xf numFmtId="176" fontId="75" fillId="7" borderId="27" xfId="12" applyNumberFormat="1" applyFont="1" applyFill="1" applyBorder="1" applyAlignment="1">
      <alignment horizontal="right" vertical="center" shrinkToFit="1"/>
    </xf>
    <xf numFmtId="220" fontId="75" fillId="7" borderId="27" xfId="12" applyNumberFormat="1" applyFont="1" applyFill="1" applyBorder="1" applyAlignment="1">
      <alignment horizontal="right" vertical="center" shrinkToFit="1"/>
    </xf>
    <xf numFmtId="0" fontId="75" fillId="0" borderId="31" xfId="11" applyFont="1" applyFill="1" applyBorder="1">
      <alignment vertical="center"/>
    </xf>
    <xf numFmtId="0" fontId="76" fillId="17" borderId="0" xfId="37" applyNumberFormat="1" applyFont="1" applyFill="1" applyBorder="1" applyAlignment="1">
      <alignment vertical="center" shrinkToFit="1"/>
    </xf>
    <xf numFmtId="0" fontId="76" fillId="17" borderId="0" xfId="37" applyNumberFormat="1" applyFont="1" applyFill="1" applyBorder="1" applyAlignment="1">
      <alignment horizontal="center" vertical="center" shrinkToFit="1"/>
    </xf>
    <xf numFmtId="178" fontId="76" fillId="17" borderId="31" xfId="37" applyNumberFormat="1" applyFont="1" applyFill="1" applyBorder="1" applyAlignment="1">
      <alignment vertical="center" shrinkToFit="1"/>
    </xf>
    <xf numFmtId="176" fontId="75" fillId="17" borderId="24" xfId="38" applyNumberFormat="1" applyFont="1" applyFill="1" applyBorder="1" applyAlignment="1">
      <alignment horizontal="right" vertical="center" shrinkToFit="1"/>
    </xf>
    <xf numFmtId="220" fontId="75" fillId="17" borderId="24" xfId="38" applyNumberFormat="1" applyFont="1" applyFill="1" applyBorder="1" applyAlignment="1">
      <alignment horizontal="right" vertical="center" shrinkToFit="1"/>
    </xf>
    <xf numFmtId="0" fontId="76" fillId="0" borderId="0" xfId="37" applyNumberFormat="1" applyFont="1" applyBorder="1" applyAlignment="1">
      <alignment horizontal="left" vertical="center" shrinkToFit="1"/>
    </xf>
    <xf numFmtId="41" fontId="76" fillId="0" borderId="0" xfId="10" applyNumberFormat="1" applyFont="1" applyFill="1" applyBorder="1" applyAlignment="1">
      <alignment horizontal="right" vertical="center" shrinkToFit="1"/>
    </xf>
    <xf numFmtId="0" fontId="76" fillId="0" borderId="0" xfId="37" applyNumberFormat="1" applyFont="1" applyBorder="1" applyAlignment="1">
      <alignment vertical="center" shrinkToFit="1"/>
    </xf>
    <xf numFmtId="181" fontId="76" fillId="0" borderId="0" xfId="37" applyNumberFormat="1" applyFont="1" applyBorder="1" applyAlignment="1">
      <alignment vertical="center" shrinkToFit="1"/>
    </xf>
    <xf numFmtId="201" fontId="76" fillId="0" borderId="0" xfId="37" applyNumberFormat="1" applyFont="1" applyBorder="1" applyAlignment="1">
      <alignment vertical="center" shrinkToFit="1"/>
    </xf>
    <xf numFmtId="0" fontId="76" fillId="0" borderId="0" xfId="37" applyFont="1" applyBorder="1" applyAlignment="1">
      <alignment vertical="center" shrinkToFit="1"/>
    </xf>
    <xf numFmtId="0" fontId="76" fillId="0" borderId="0" xfId="37" applyNumberFormat="1" applyFont="1" applyBorder="1" applyAlignment="1">
      <alignment horizontal="center" vertical="center" shrinkToFit="1"/>
    </xf>
    <xf numFmtId="41" fontId="76" fillId="0" borderId="31" xfId="37" applyNumberFormat="1" applyFont="1" applyFill="1" applyBorder="1" applyAlignment="1">
      <alignment vertical="center" shrinkToFit="1"/>
    </xf>
    <xf numFmtId="176" fontId="75" fillId="0" borderId="24" xfId="38" applyNumberFormat="1" applyFont="1" applyFill="1" applyBorder="1" applyAlignment="1">
      <alignment horizontal="right" vertical="center" shrinkToFit="1"/>
    </xf>
    <xf numFmtId="220" fontId="75" fillId="0" borderId="24" xfId="38" applyNumberFormat="1" applyFont="1" applyFill="1" applyBorder="1" applyAlignment="1">
      <alignment horizontal="right" vertical="center" shrinkToFit="1"/>
    </xf>
    <xf numFmtId="181" fontId="76" fillId="0" borderId="0" xfId="37" applyNumberFormat="1" applyFont="1" applyBorder="1" applyAlignment="1">
      <alignment horizontal="center" vertical="center" shrinkToFit="1"/>
    </xf>
    <xf numFmtId="0" fontId="75" fillId="0" borderId="31" xfId="11" applyFont="1" applyFill="1" applyBorder="1" applyAlignment="1">
      <alignment horizontal="left" vertical="center" wrapText="1" indent="1"/>
    </xf>
    <xf numFmtId="0" fontId="75" fillId="0" borderId="31" xfId="11" applyFont="1" applyFill="1" applyBorder="1" applyAlignment="1">
      <alignment horizontal="left" vertical="center" indent="1"/>
    </xf>
    <xf numFmtId="176" fontId="75" fillId="0" borderId="24" xfId="38" applyNumberFormat="1" applyFont="1" applyBorder="1" applyAlignment="1">
      <alignment horizontal="right" vertical="center" shrinkToFit="1"/>
    </xf>
    <xf numFmtId="220" fontId="75" fillId="0" borderId="24" xfId="38" applyNumberFormat="1" applyFont="1" applyBorder="1" applyAlignment="1">
      <alignment horizontal="right" vertical="center" shrinkToFit="1"/>
    </xf>
    <xf numFmtId="0" fontId="76" fillId="0" borderId="0" xfId="37" applyNumberFormat="1" applyFont="1" applyFill="1" applyBorder="1" applyAlignment="1">
      <alignment horizontal="left" vertical="center" shrinkToFit="1"/>
    </xf>
    <xf numFmtId="0" fontId="76" fillId="0" borderId="0" xfId="37" applyNumberFormat="1" applyFont="1" applyFill="1" applyBorder="1" applyAlignment="1">
      <alignment vertical="center" shrinkToFit="1"/>
    </xf>
    <xf numFmtId="181" fontId="76" fillId="0" borderId="0" xfId="37" applyNumberFormat="1" applyFont="1" applyFill="1" applyBorder="1" applyAlignment="1">
      <alignment vertical="center" shrinkToFit="1"/>
    </xf>
    <xf numFmtId="201" fontId="76" fillId="0" borderId="0" xfId="37" applyNumberFormat="1" applyFont="1" applyFill="1" applyBorder="1" applyAlignment="1">
      <alignment vertical="center" shrinkToFit="1"/>
    </xf>
    <xf numFmtId="0" fontId="76" fillId="0" borderId="0" xfId="37" applyFont="1" applyFill="1" applyBorder="1" applyAlignment="1">
      <alignment vertical="center" shrinkToFit="1"/>
    </xf>
    <xf numFmtId="0" fontId="76" fillId="0" borderId="0" xfId="37" applyNumberFormat="1" applyFont="1" applyFill="1" applyBorder="1" applyAlignment="1">
      <alignment horizontal="center" vertical="center" shrinkToFit="1"/>
    </xf>
    <xf numFmtId="176" fontId="76" fillId="0" borderId="0" xfId="37" applyNumberFormat="1" applyFont="1" applyFill="1" applyBorder="1" applyAlignment="1">
      <alignment horizontal="center" vertical="center" shrinkToFit="1"/>
    </xf>
    <xf numFmtId="176" fontId="76" fillId="0" borderId="0" xfId="37" applyNumberFormat="1" applyFont="1" applyBorder="1" applyAlignment="1">
      <alignment horizontal="center" vertical="center" shrinkToFit="1"/>
    </xf>
    <xf numFmtId="201" fontId="76" fillId="17" borderId="0" xfId="37" applyNumberFormat="1" applyFont="1" applyFill="1" applyBorder="1" applyAlignment="1">
      <alignment vertical="center" shrinkToFit="1"/>
    </xf>
    <xf numFmtId="41" fontId="76" fillId="0" borderId="0" xfId="22" applyNumberFormat="1" applyFont="1" applyBorder="1" applyAlignment="1">
      <alignment horizontal="center" vertical="top" shrinkToFit="1"/>
    </xf>
    <xf numFmtId="9" fontId="76" fillId="0" borderId="0" xfId="37" applyNumberFormat="1" applyFont="1" applyBorder="1" applyAlignment="1">
      <alignment vertical="center" shrinkToFit="1"/>
    </xf>
    <xf numFmtId="41" fontId="76" fillId="0" borderId="31" xfId="22" applyNumberFormat="1" applyFont="1" applyFill="1" applyBorder="1" applyAlignment="1">
      <alignment vertical="center" shrinkToFit="1"/>
    </xf>
    <xf numFmtId="187" fontId="76" fillId="0" borderId="0" xfId="37" applyNumberFormat="1" applyFont="1" applyBorder="1" applyAlignment="1">
      <alignment vertical="center" shrinkToFit="1"/>
    </xf>
    <xf numFmtId="0" fontId="76" fillId="17" borderId="36" xfId="37" applyNumberFormat="1" applyFont="1" applyFill="1" applyBorder="1" applyAlignment="1">
      <alignment vertical="center" shrinkToFit="1"/>
    </xf>
    <xf numFmtId="0" fontId="76" fillId="0" borderId="36" xfId="37" applyNumberFormat="1" applyFont="1" applyBorder="1" applyAlignment="1">
      <alignment horizontal="left" vertical="center" shrinkToFit="1"/>
    </xf>
    <xf numFmtId="183" fontId="76" fillId="0" borderId="0" xfId="37" applyNumberFormat="1" applyFont="1" applyBorder="1" applyAlignment="1">
      <alignment vertical="center" shrinkToFit="1"/>
    </xf>
    <xf numFmtId="176" fontId="75" fillId="0" borderId="31" xfId="38" applyNumberFormat="1" applyFont="1" applyBorder="1" applyAlignment="1">
      <alignment horizontal="right" vertical="center" shrinkToFit="1"/>
    </xf>
    <xf numFmtId="183" fontId="76" fillId="0" borderId="0" xfId="36" applyNumberFormat="1" applyFont="1" applyBorder="1" applyAlignment="1">
      <alignment vertical="center" shrinkToFit="1"/>
    </xf>
    <xf numFmtId="0" fontId="75" fillId="0" borderId="19" xfId="37" applyFont="1" applyBorder="1">
      <alignment vertical="center"/>
    </xf>
    <xf numFmtId="0" fontId="75" fillId="0" borderId="24" xfId="37" applyFont="1" applyFill="1" applyBorder="1">
      <alignment vertical="center"/>
    </xf>
    <xf numFmtId="0" fontId="75" fillId="0" borderId="0" xfId="37" applyFont="1" applyFill="1" applyBorder="1">
      <alignment vertical="center"/>
    </xf>
    <xf numFmtId="176" fontId="75" fillId="7" borderId="27" xfId="38" applyNumberFormat="1" applyFont="1" applyFill="1" applyBorder="1" applyAlignment="1">
      <alignment horizontal="right" vertical="center" shrinkToFit="1"/>
    </xf>
    <xf numFmtId="220" fontId="75" fillId="7" borderId="27" xfId="38" applyNumberFormat="1" applyFont="1" applyFill="1" applyBorder="1" applyAlignment="1">
      <alignment horizontal="right" vertical="center" shrinkToFit="1"/>
    </xf>
    <xf numFmtId="0" fontId="75" fillId="0" borderId="31" xfId="37" applyFont="1" applyFill="1" applyBorder="1">
      <alignment vertical="center"/>
    </xf>
    <xf numFmtId="181" fontId="76" fillId="17" borderId="0" xfId="37" applyNumberFormat="1" applyFont="1" applyFill="1" applyBorder="1" applyAlignment="1">
      <alignment vertical="center" shrinkToFit="1"/>
    </xf>
    <xf numFmtId="0" fontId="76" fillId="17" borderId="0" xfId="37" applyFont="1" applyFill="1" applyBorder="1" applyAlignment="1">
      <alignment vertical="center" shrinkToFit="1"/>
    </xf>
    <xf numFmtId="41" fontId="76" fillId="0" borderId="0" xfId="37" applyNumberFormat="1" applyFont="1" applyFill="1" applyBorder="1" applyAlignment="1">
      <alignment vertical="center" shrinkToFit="1"/>
    </xf>
    <xf numFmtId="0" fontId="75" fillId="8" borderId="0" xfId="3" applyNumberFormat="1" applyFont="1" applyFill="1" applyBorder="1" applyAlignment="1">
      <alignment horizontal="left" vertical="center" shrinkToFit="1"/>
    </xf>
    <xf numFmtId="3" fontId="75" fillId="8" borderId="0" xfId="3" applyNumberFormat="1" applyFont="1" applyFill="1" applyBorder="1" applyAlignment="1">
      <alignment horizontal="right" vertical="center" shrinkToFit="1"/>
    </xf>
    <xf numFmtId="0" fontId="75" fillId="8" borderId="0" xfId="3" applyNumberFormat="1" applyFont="1" applyFill="1" applyBorder="1" applyAlignment="1">
      <alignment vertical="center" shrinkToFit="1"/>
    </xf>
    <xf numFmtId="181" fontId="75" fillId="8" borderId="0" xfId="3" applyNumberFormat="1" applyFont="1" applyFill="1" applyBorder="1" applyAlignment="1">
      <alignment horizontal="right" vertical="center" shrinkToFit="1"/>
    </xf>
    <xf numFmtId="216" fontId="75" fillId="8" borderId="0" xfId="36" applyNumberFormat="1" applyFont="1" applyFill="1" applyBorder="1" applyAlignment="1">
      <alignment horizontal="right" vertical="center" shrinkToFit="1"/>
    </xf>
    <xf numFmtId="0" fontId="75" fillId="0" borderId="22" xfId="11" applyFont="1" applyFill="1" applyBorder="1">
      <alignment vertical="center"/>
    </xf>
    <xf numFmtId="0" fontId="75" fillId="0" borderId="44" xfId="37" applyFont="1" applyFill="1" applyBorder="1" applyAlignment="1">
      <alignment horizontal="left" vertical="center" wrapText="1" indent="1"/>
    </xf>
    <xf numFmtId="0" fontId="76" fillId="0" borderId="21" xfId="37" applyNumberFormat="1" applyFont="1" applyBorder="1" applyAlignment="1">
      <alignment horizontal="left" vertical="center" shrinkToFit="1"/>
    </xf>
    <xf numFmtId="0" fontId="76" fillId="0" borderId="21" xfId="37" applyNumberFormat="1" applyFont="1" applyBorder="1" applyAlignment="1">
      <alignment vertical="center" shrinkToFit="1"/>
    </xf>
    <xf numFmtId="185" fontId="76" fillId="0" borderId="21" xfId="37" applyNumberFormat="1" applyFont="1" applyBorder="1" applyAlignment="1">
      <alignment horizontal="center" vertical="center" shrinkToFit="1"/>
    </xf>
    <xf numFmtId="185" fontId="76" fillId="0" borderId="21" xfId="37" applyNumberFormat="1" applyFont="1" applyBorder="1" applyAlignment="1">
      <alignment vertical="center" shrinkToFit="1"/>
    </xf>
    <xf numFmtId="0" fontId="76" fillId="0" borderId="21" xfId="37" applyFont="1" applyBorder="1" applyAlignment="1">
      <alignment vertical="center" shrinkToFit="1"/>
    </xf>
    <xf numFmtId="0" fontId="76" fillId="0" borderId="21" xfId="37" applyNumberFormat="1" applyFont="1" applyBorder="1" applyAlignment="1">
      <alignment horizontal="center" vertical="center" shrinkToFit="1"/>
    </xf>
    <xf numFmtId="41" fontId="76" fillId="0" borderId="44" xfId="37" applyNumberFormat="1" applyFont="1" applyBorder="1" applyAlignment="1">
      <alignment vertical="center" shrinkToFit="1"/>
    </xf>
    <xf numFmtId="176" fontId="75" fillId="0" borderId="22" xfId="38" applyNumberFormat="1" applyFont="1" applyBorder="1" applyAlignment="1">
      <alignment horizontal="right" vertical="center" shrinkToFit="1"/>
    </xf>
    <xf numFmtId="220" fontId="75" fillId="0" borderId="22" xfId="38" applyNumberFormat="1" applyFont="1" applyBorder="1" applyAlignment="1">
      <alignment horizontal="right" vertical="center" shrinkToFit="1"/>
    </xf>
    <xf numFmtId="10" fontId="76" fillId="0" borderId="0" xfId="37" applyNumberFormat="1" applyFont="1" applyFill="1" applyBorder="1" applyAlignment="1">
      <alignment vertical="center" shrinkToFit="1"/>
    </xf>
    <xf numFmtId="177" fontId="76" fillId="0" borderId="0" xfId="37" applyNumberFormat="1" applyFont="1" applyFill="1" applyBorder="1" applyAlignment="1">
      <alignment vertical="center" shrinkToFit="1"/>
    </xf>
    <xf numFmtId="41" fontId="76" fillId="0" borderId="31" xfId="37" applyNumberFormat="1" applyFont="1" applyBorder="1" applyAlignment="1">
      <alignment vertical="center" shrinkToFit="1"/>
    </xf>
    <xf numFmtId="0" fontId="75" fillId="0" borderId="35" xfId="11" applyFont="1" applyBorder="1">
      <alignment vertical="center"/>
    </xf>
    <xf numFmtId="0" fontId="75" fillId="0" borderId="21" xfId="11" applyFont="1" applyFill="1" applyBorder="1">
      <alignment vertical="center"/>
    </xf>
    <xf numFmtId="0" fontId="76" fillId="0" borderId="21" xfId="37" applyNumberFormat="1" applyFont="1" applyFill="1" applyBorder="1" applyAlignment="1">
      <alignment horizontal="left" vertical="center" shrinkToFit="1"/>
    </xf>
    <xf numFmtId="0" fontId="81" fillId="4" borderId="25" xfId="3" applyNumberFormat="1" applyFont="1" applyFill="1" applyBorder="1" applyAlignment="1">
      <alignment vertical="center" shrinkToFit="1"/>
    </xf>
    <xf numFmtId="196" fontId="76" fillId="0" borderId="0" xfId="37" applyNumberFormat="1" applyFont="1" applyBorder="1" applyAlignment="1">
      <alignment vertical="center" shrinkToFit="1"/>
    </xf>
    <xf numFmtId="0" fontId="75" fillId="0" borderId="44" xfId="11" applyFont="1" applyFill="1" applyBorder="1" applyAlignment="1">
      <alignment horizontal="left" vertical="center" wrapText="1" indent="1"/>
    </xf>
    <xf numFmtId="201" fontId="76" fillId="0" borderId="21" xfId="37" applyNumberFormat="1" applyFont="1" applyBorder="1" applyAlignment="1">
      <alignment vertical="center" shrinkToFit="1"/>
    </xf>
    <xf numFmtId="176" fontId="75" fillId="7" borderId="22" xfId="12" applyNumberFormat="1" applyFont="1" applyFill="1" applyBorder="1" applyAlignment="1">
      <alignment horizontal="right" vertical="center" shrinkToFit="1"/>
    </xf>
    <xf numFmtId="220" fontId="75" fillId="7" borderId="22" xfId="12" applyNumberFormat="1" applyFont="1" applyFill="1" applyBorder="1" applyAlignment="1">
      <alignment horizontal="right" vertical="center" shrinkToFit="1"/>
    </xf>
    <xf numFmtId="0" fontId="75" fillId="0" borderId="24" xfId="11" applyFont="1" applyFill="1" applyBorder="1" applyAlignment="1">
      <alignment horizontal="left" vertical="center" wrapText="1" indent="1"/>
    </xf>
    <xf numFmtId="187" fontId="76" fillId="0" borderId="21" xfId="37" applyNumberFormat="1" applyFont="1" applyBorder="1" applyAlignment="1">
      <alignment vertical="center" shrinkToFit="1"/>
    </xf>
    <xf numFmtId="0" fontId="75" fillId="0" borderId="43" xfId="11" applyFont="1" applyFill="1" applyBorder="1">
      <alignment vertical="center"/>
    </xf>
    <xf numFmtId="0" fontId="76" fillId="17" borderId="37" xfId="37" applyNumberFormat="1" applyFont="1" applyFill="1" applyBorder="1" applyAlignment="1">
      <alignment vertical="center" shrinkToFit="1"/>
    </xf>
    <xf numFmtId="0" fontId="76" fillId="17" borderId="37" xfId="37" applyNumberFormat="1" applyFont="1" applyFill="1" applyBorder="1" applyAlignment="1">
      <alignment horizontal="center" vertical="center" shrinkToFit="1"/>
    </xf>
    <xf numFmtId="178" fontId="76" fillId="17" borderId="43" xfId="37" applyNumberFormat="1" applyFont="1" applyFill="1" applyBorder="1" applyAlignment="1">
      <alignment vertical="center" shrinkToFit="1"/>
    </xf>
    <xf numFmtId="0" fontId="75" fillId="0" borderId="22" xfId="11" applyFont="1" applyFill="1" applyBorder="1" applyAlignment="1">
      <alignment horizontal="left" vertical="center" wrapText="1" indent="1"/>
    </xf>
    <xf numFmtId="0" fontId="82" fillId="0" borderId="0" xfId="37" applyNumberFormat="1" applyFont="1" applyBorder="1" applyAlignment="1">
      <alignment vertical="center" shrinkToFit="1"/>
    </xf>
    <xf numFmtId="199" fontId="76" fillId="0" borderId="21" xfId="37" applyNumberFormat="1" applyFont="1" applyBorder="1" applyAlignment="1">
      <alignment vertical="center" shrinkToFit="1"/>
    </xf>
    <xf numFmtId="217" fontId="76" fillId="0" borderId="21" xfId="37" applyNumberFormat="1" applyFont="1" applyBorder="1" applyAlignment="1">
      <alignment vertical="center" shrinkToFit="1"/>
    </xf>
    <xf numFmtId="0" fontId="75" fillId="0" borderId="43" xfId="3" applyNumberFormat="1" applyFont="1" applyFill="1" applyBorder="1">
      <alignment vertical="center"/>
    </xf>
    <xf numFmtId="0" fontId="75" fillId="0" borderId="19" xfId="50" applyFont="1" applyBorder="1">
      <alignment vertical="center"/>
    </xf>
    <xf numFmtId="0" fontId="75" fillId="0" borderId="24" xfId="50" applyFont="1" applyFill="1" applyBorder="1">
      <alignment vertical="center"/>
    </xf>
    <xf numFmtId="0" fontId="75" fillId="0" borderId="0" xfId="50" applyFont="1" applyFill="1" applyBorder="1">
      <alignment vertical="center"/>
    </xf>
    <xf numFmtId="0" fontId="75" fillId="0" borderId="31" xfId="50" applyFont="1" applyFill="1" applyBorder="1" applyAlignment="1">
      <alignment horizontal="left" vertical="center" indent="1"/>
    </xf>
    <xf numFmtId="41" fontId="76" fillId="17" borderId="0" xfId="47" applyNumberFormat="1" applyFont="1" applyFill="1" applyBorder="1" applyAlignment="1">
      <alignment vertical="center" shrinkToFit="1"/>
    </xf>
    <xf numFmtId="0" fontId="76" fillId="17" borderId="0" xfId="51" applyNumberFormat="1" applyFont="1" applyFill="1" applyBorder="1" applyAlignment="1">
      <alignment vertical="center" shrinkToFit="1"/>
    </xf>
    <xf numFmtId="192" fontId="76" fillId="17" borderId="0" xfId="51" applyNumberFormat="1" applyFont="1" applyFill="1" applyBorder="1" applyAlignment="1">
      <alignment vertical="center" shrinkToFit="1"/>
    </xf>
    <xf numFmtId="0" fontId="76" fillId="17" borderId="37" xfId="51" applyNumberFormat="1" applyFont="1" applyFill="1" applyBorder="1" applyAlignment="1">
      <alignment vertical="center" shrinkToFit="1"/>
    </xf>
    <xf numFmtId="0" fontId="76" fillId="17" borderId="37" xfId="51" applyFont="1" applyFill="1" applyBorder="1" applyAlignment="1">
      <alignment vertical="center" shrinkToFit="1"/>
    </xf>
    <xf numFmtId="0" fontId="76" fillId="17" borderId="37" xfId="51" applyNumberFormat="1" applyFont="1" applyFill="1" applyBorder="1" applyAlignment="1">
      <alignment horizontal="center" vertical="center" shrinkToFit="1"/>
    </xf>
    <xf numFmtId="178" fontId="76" fillId="17" borderId="37" xfId="51" applyNumberFormat="1" applyFont="1" applyFill="1" applyBorder="1" applyAlignment="1">
      <alignment vertical="center" shrinkToFit="1"/>
    </xf>
    <xf numFmtId="176" fontId="75" fillId="17" borderId="29" xfId="52" applyNumberFormat="1" applyFont="1" applyFill="1" applyBorder="1" applyAlignment="1">
      <alignment horizontal="right" vertical="center" shrinkToFit="1"/>
    </xf>
    <xf numFmtId="176" fontId="75" fillId="17" borderId="43" xfId="52" applyNumberFormat="1" applyFont="1" applyFill="1" applyBorder="1" applyAlignment="1">
      <alignment horizontal="right" vertical="center" shrinkToFit="1"/>
    </xf>
    <xf numFmtId="220" fontId="75" fillId="17" borderId="29" xfId="52" applyNumberFormat="1" applyFont="1" applyFill="1" applyBorder="1" applyAlignment="1">
      <alignment horizontal="right" vertical="center" shrinkToFit="1"/>
    </xf>
    <xf numFmtId="41" fontId="76" fillId="0" borderId="0" xfId="47" applyNumberFormat="1" applyFont="1" applyBorder="1" applyAlignment="1">
      <alignment vertical="center" shrinkToFit="1"/>
    </xf>
    <xf numFmtId="0" fontId="76" fillId="0" borderId="0" xfId="51" applyNumberFormat="1" applyFont="1" applyBorder="1" applyAlignment="1">
      <alignment vertical="center" shrinkToFit="1"/>
    </xf>
    <xf numFmtId="192" fontId="76" fillId="0" borderId="0" xfId="51" applyNumberFormat="1" applyFont="1" applyBorder="1" applyAlignment="1">
      <alignment vertical="center" shrinkToFit="1"/>
    </xf>
    <xf numFmtId="0" fontId="76" fillId="0" borderId="0" xfId="51" applyFont="1" applyBorder="1" applyAlignment="1">
      <alignment vertical="center" shrinkToFit="1"/>
    </xf>
    <xf numFmtId="0" fontId="76" fillId="0" borderId="0" xfId="51" applyNumberFormat="1" applyFont="1" applyBorder="1" applyAlignment="1">
      <alignment horizontal="center" vertical="center" shrinkToFit="1"/>
    </xf>
    <xf numFmtId="41" fontId="76" fillId="0" borderId="0" xfId="51" applyNumberFormat="1" applyFont="1" applyBorder="1" applyAlignment="1">
      <alignment vertical="center" shrinkToFit="1"/>
    </xf>
    <xf numFmtId="176" fontId="75" fillId="0" borderId="24" xfId="52" applyNumberFormat="1" applyFont="1" applyBorder="1" applyAlignment="1">
      <alignment horizontal="right" vertical="center" shrinkToFit="1"/>
    </xf>
    <xf numFmtId="176" fontId="75" fillId="0" borderId="31" xfId="52" applyNumberFormat="1" applyFont="1" applyBorder="1" applyAlignment="1">
      <alignment horizontal="right" vertical="center" shrinkToFit="1"/>
    </xf>
    <xf numFmtId="220" fontId="75" fillId="0" borderId="24" xfId="52" applyNumberFormat="1" applyFont="1" applyBorder="1" applyAlignment="1">
      <alignment horizontal="right" vertical="center" shrinkToFit="1"/>
    </xf>
    <xf numFmtId="0" fontId="76" fillId="17" borderId="0" xfId="51" applyFont="1" applyFill="1" applyBorder="1" applyAlignment="1">
      <alignment vertical="center" shrinkToFit="1"/>
    </xf>
    <xf numFmtId="0" fontId="76" fillId="17" borderId="0" xfId="51" applyNumberFormat="1" applyFont="1" applyFill="1" applyBorder="1" applyAlignment="1">
      <alignment horizontal="center" vertical="center" shrinkToFit="1"/>
    </xf>
    <xf numFmtId="178" fontId="76" fillId="17" borderId="0" xfId="51" applyNumberFormat="1" applyFont="1" applyFill="1" applyBorder="1" applyAlignment="1">
      <alignment vertical="center" shrinkToFit="1"/>
    </xf>
    <xf numFmtId="176" fontId="75" fillId="17" borderId="24" xfId="52" applyNumberFormat="1" applyFont="1" applyFill="1" applyBorder="1" applyAlignment="1">
      <alignment horizontal="right" vertical="center" shrinkToFit="1"/>
    </xf>
    <xf numFmtId="176" fontId="75" fillId="17" borderId="31" xfId="52" applyNumberFormat="1" applyFont="1" applyFill="1" applyBorder="1" applyAlignment="1">
      <alignment horizontal="right" vertical="center" shrinkToFit="1"/>
    </xf>
    <xf numFmtId="220" fontId="75" fillId="17" borderId="24" xfId="52" applyNumberFormat="1" applyFont="1" applyFill="1" applyBorder="1" applyAlignment="1">
      <alignment horizontal="right" vertical="center" shrinkToFit="1"/>
    </xf>
    <xf numFmtId="0" fontId="76" fillId="0" borderId="21" xfId="51" applyNumberFormat="1" applyFont="1" applyBorder="1" applyAlignment="1">
      <alignment vertical="center" shrinkToFit="1"/>
    </xf>
    <xf numFmtId="0" fontId="76" fillId="0" borderId="21" xfId="51" applyFont="1" applyBorder="1" applyAlignment="1">
      <alignment vertical="center" shrinkToFit="1"/>
    </xf>
    <xf numFmtId="0" fontId="76" fillId="0" borderId="21" xfId="51" applyNumberFormat="1" applyFont="1" applyBorder="1" applyAlignment="1">
      <alignment horizontal="center" vertical="center" shrinkToFit="1"/>
    </xf>
    <xf numFmtId="41" fontId="76" fillId="0" borderId="21" xfId="51" applyNumberFormat="1" applyFont="1" applyBorder="1" applyAlignment="1">
      <alignment vertical="center" shrinkToFit="1"/>
    </xf>
    <xf numFmtId="176" fontId="75" fillId="0" borderId="22" xfId="52" applyNumberFormat="1" applyFont="1" applyBorder="1" applyAlignment="1">
      <alignment horizontal="right" vertical="center" shrinkToFit="1"/>
    </xf>
    <xf numFmtId="176" fontId="75" fillId="0" borderId="44" xfId="52" applyNumberFormat="1" applyFont="1" applyBorder="1" applyAlignment="1">
      <alignment horizontal="right" vertical="center" shrinkToFit="1"/>
    </xf>
    <xf numFmtId="187" fontId="76" fillId="0" borderId="0" xfId="37" applyNumberFormat="1" applyFont="1" applyFill="1" applyBorder="1" applyAlignment="1">
      <alignment horizontal="right" vertical="center" shrinkToFit="1"/>
    </xf>
    <xf numFmtId="187" fontId="76" fillId="0" borderId="0" xfId="37" applyNumberFormat="1" applyFont="1" applyFill="1" applyBorder="1" applyAlignment="1">
      <alignment vertical="center" shrinkToFit="1"/>
    </xf>
    <xf numFmtId="0" fontId="75" fillId="0" borderId="44" xfId="11" applyFont="1" applyFill="1" applyBorder="1">
      <alignment vertical="center"/>
    </xf>
    <xf numFmtId="187" fontId="76" fillId="0" borderId="0" xfId="22" applyNumberFormat="1" applyFont="1" applyFill="1" applyBorder="1" applyAlignment="1">
      <alignment horizontal="right" vertical="center" shrinkToFit="1"/>
    </xf>
    <xf numFmtId="187" fontId="76" fillId="0" borderId="0" xfId="22" applyNumberFormat="1" applyFont="1" applyFill="1" applyBorder="1" applyAlignment="1">
      <alignment vertical="center" shrinkToFit="1"/>
    </xf>
    <xf numFmtId="178" fontId="76" fillId="17" borderId="0" xfId="37" applyNumberFormat="1" applyFont="1" applyFill="1" applyBorder="1" applyAlignment="1">
      <alignment vertical="center" shrinkToFit="1"/>
    </xf>
    <xf numFmtId="183" fontId="76" fillId="0" borderId="0" xfId="37" applyNumberFormat="1" applyFont="1" applyFill="1" applyBorder="1" applyAlignment="1">
      <alignment vertical="center" shrinkToFit="1"/>
    </xf>
    <xf numFmtId="181" fontId="76" fillId="0" borderId="0" xfId="2" applyNumberFormat="1" applyFont="1" applyFill="1" applyBorder="1" applyAlignment="1">
      <alignment vertical="center" shrinkToFit="1"/>
    </xf>
    <xf numFmtId="0" fontId="75" fillId="0" borderId="40" xfId="11" applyFont="1" applyBorder="1">
      <alignment vertical="center"/>
    </xf>
    <xf numFmtId="0" fontId="75" fillId="0" borderId="0" xfId="11" applyFont="1" applyBorder="1">
      <alignment vertical="center"/>
    </xf>
    <xf numFmtId="0" fontId="75" fillId="0" borderId="24" xfId="11" applyFont="1" applyBorder="1">
      <alignment vertical="center"/>
    </xf>
    <xf numFmtId="0" fontId="75" fillId="0" borderId="36" xfId="11" applyFont="1" applyBorder="1">
      <alignment vertical="center"/>
    </xf>
    <xf numFmtId="176" fontId="75" fillId="17" borderId="24" xfId="22" applyNumberFormat="1" applyFont="1" applyFill="1" applyBorder="1" applyAlignment="1">
      <alignment horizontal="right" vertical="center" shrinkToFit="1"/>
    </xf>
    <xf numFmtId="0" fontId="79" fillId="0" borderId="0" xfId="37" applyNumberFormat="1" applyFont="1" applyFill="1" applyBorder="1" applyAlignment="1">
      <alignment vertical="center" shrinkToFit="1"/>
    </xf>
    <xf numFmtId="41" fontId="79" fillId="0" borderId="0" xfId="38" applyFont="1" applyFill="1" applyBorder="1" applyAlignment="1">
      <alignment vertical="center" shrinkToFit="1"/>
    </xf>
    <xf numFmtId="0" fontId="79" fillId="0" borderId="0" xfId="37" applyFont="1" applyFill="1" applyBorder="1" applyAlignment="1">
      <alignment vertical="center" shrinkToFit="1"/>
    </xf>
    <xf numFmtId="183" fontId="79" fillId="0" borderId="0" xfId="37" applyNumberFormat="1" applyFont="1" applyFill="1" applyBorder="1" applyAlignment="1">
      <alignment vertical="center" shrinkToFit="1"/>
    </xf>
    <xf numFmtId="182" fontId="79" fillId="0" borderId="0" xfId="37" applyNumberFormat="1" applyFont="1" applyFill="1" applyBorder="1" applyAlignment="1">
      <alignment vertical="center" shrinkToFit="1"/>
    </xf>
    <xf numFmtId="0" fontId="79" fillId="0" borderId="0" xfId="37" applyFont="1" applyFill="1" applyBorder="1" applyAlignment="1">
      <alignment horizontal="center" vertical="center" shrinkToFit="1"/>
    </xf>
    <xf numFmtId="205" fontId="79" fillId="0" borderId="31" xfId="37" applyNumberFormat="1" applyFont="1" applyFill="1" applyBorder="1" applyAlignment="1">
      <alignment vertical="center" shrinkToFit="1"/>
    </xf>
    <xf numFmtId="176" fontId="79" fillId="0" borderId="0" xfId="38" applyNumberFormat="1" applyFont="1" applyFill="1" applyBorder="1" applyAlignment="1">
      <alignment horizontal="right" vertical="center" shrinkToFit="1"/>
    </xf>
    <xf numFmtId="176" fontId="79" fillId="0" borderId="24" xfId="38" applyNumberFormat="1" applyFont="1" applyFill="1" applyBorder="1" applyAlignment="1">
      <alignment horizontal="right" vertical="center" shrinkToFit="1"/>
    </xf>
    <xf numFmtId="220" fontId="79" fillId="0" borderId="31" xfId="38" applyNumberFormat="1" applyFont="1" applyFill="1" applyBorder="1" applyAlignment="1">
      <alignment horizontal="right" vertical="center" shrinkToFit="1"/>
    </xf>
    <xf numFmtId="41" fontId="75" fillId="0" borderId="0" xfId="38" applyFont="1" applyFill="1" applyBorder="1" applyAlignment="1">
      <alignment vertical="center" shrinkToFit="1"/>
    </xf>
    <xf numFmtId="0" fontId="75" fillId="0" borderId="0" xfId="37" applyFont="1" applyFill="1" applyBorder="1" applyAlignment="1">
      <alignment vertical="center" shrinkToFit="1"/>
    </xf>
    <xf numFmtId="187" fontId="75" fillId="0" borderId="0" xfId="37" applyNumberFormat="1" applyFont="1" applyFill="1" applyBorder="1" applyAlignment="1">
      <alignment vertical="center" shrinkToFit="1"/>
    </xf>
    <xf numFmtId="41" fontId="73" fillId="0" borderId="0" xfId="38" applyFont="1" applyFill="1" applyBorder="1" applyAlignment="1">
      <alignment vertical="center" shrinkToFit="1"/>
    </xf>
    <xf numFmtId="0" fontId="73" fillId="0" borderId="0" xfId="37" applyFont="1" applyFill="1" applyBorder="1" applyAlignment="1">
      <alignment vertical="center" shrinkToFit="1"/>
    </xf>
    <xf numFmtId="187" fontId="73" fillId="0" borderId="0" xfId="37" applyNumberFormat="1" applyFont="1" applyFill="1" applyBorder="1" applyAlignment="1">
      <alignment vertical="center" shrinkToFit="1"/>
    </xf>
    <xf numFmtId="0" fontId="76" fillId="0" borderId="36" xfId="37" applyNumberFormat="1" applyFont="1" applyFill="1" applyBorder="1" applyAlignment="1">
      <alignment horizontal="left" vertical="center" shrinkToFit="1"/>
    </xf>
    <xf numFmtId="0" fontId="76" fillId="0" borderId="20" xfId="37" applyNumberFormat="1" applyFont="1" applyFill="1" applyBorder="1" applyAlignment="1">
      <alignment horizontal="left" vertical="center" shrinkToFit="1"/>
    </xf>
    <xf numFmtId="0" fontId="75" fillId="0" borderId="21" xfId="37" applyFont="1" applyFill="1" applyBorder="1" applyAlignment="1">
      <alignment vertical="center" shrinkToFit="1"/>
    </xf>
    <xf numFmtId="41" fontId="76" fillId="0" borderId="21" xfId="37" applyNumberFormat="1" applyFont="1" applyFill="1" applyBorder="1" applyAlignment="1">
      <alignment vertical="center" shrinkToFit="1"/>
    </xf>
    <xf numFmtId="0" fontId="69" fillId="0" borderId="0" xfId="37" applyNumberFormat="1" applyFont="1" applyFill="1" applyBorder="1" applyAlignment="1">
      <alignment horizontal="left" vertical="center" shrinkToFit="1"/>
    </xf>
    <xf numFmtId="41" fontId="75" fillId="0" borderId="21" xfId="38" applyFont="1" applyFill="1" applyBorder="1" applyAlignment="1">
      <alignment vertical="center" shrinkToFit="1"/>
    </xf>
    <xf numFmtId="0" fontId="79" fillId="0" borderId="21" xfId="37" applyFont="1" applyFill="1" applyBorder="1" applyAlignment="1">
      <alignment vertical="center" shrinkToFit="1"/>
    </xf>
    <xf numFmtId="187" fontId="75" fillId="0" borderId="21" xfId="37" applyNumberFormat="1" applyFont="1" applyFill="1" applyBorder="1" applyAlignment="1">
      <alignment vertical="center" shrinkToFit="1"/>
    </xf>
    <xf numFmtId="0" fontId="75" fillId="4" borderId="26" xfId="3" applyNumberFormat="1" applyFont="1" applyFill="1" applyBorder="1" applyAlignment="1">
      <alignment vertical="center"/>
    </xf>
    <xf numFmtId="0" fontId="75" fillId="4" borderId="39" xfId="3" applyNumberFormat="1" applyFont="1" applyFill="1" applyBorder="1" applyAlignment="1">
      <alignment vertical="center" shrinkToFit="1"/>
    </xf>
    <xf numFmtId="0" fontId="75" fillId="0" borderId="0" xfId="21" applyFont="1" applyFill="1" applyBorder="1" applyAlignment="1">
      <alignment horizontal="center" vertical="center" shrinkToFit="1"/>
    </xf>
    <xf numFmtId="41" fontId="75" fillId="0" borderId="0" xfId="21" applyNumberFormat="1" applyFont="1" applyFill="1" applyBorder="1" applyAlignment="1">
      <alignment vertical="center" shrinkToFit="1"/>
    </xf>
    <xf numFmtId="176" fontId="75" fillId="0" borderId="31" xfId="37" applyNumberFormat="1" applyFont="1" applyBorder="1" applyAlignment="1">
      <alignment vertical="center" shrinkToFit="1"/>
    </xf>
    <xf numFmtId="176" fontId="75" fillId="0" borderId="24" xfId="37" applyNumberFormat="1" applyFont="1" applyBorder="1" applyAlignment="1">
      <alignment vertical="center" shrinkToFit="1"/>
    </xf>
    <xf numFmtId="220" fontId="75" fillId="0" borderId="24" xfId="37" applyNumberFormat="1" applyFont="1" applyBorder="1" applyAlignment="1">
      <alignment vertical="center" shrinkToFit="1"/>
    </xf>
    <xf numFmtId="207" fontId="76" fillId="0" borderId="0" xfId="37" applyNumberFormat="1" applyFont="1" applyFill="1" applyBorder="1" applyAlignment="1">
      <alignment horizontal="center" vertical="center" shrinkToFit="1"/>
    </xf>
    <xf numFmtId="190" fontId="76" fillId="0" borderId="0" xfId="37" applyNumberFormat="1" applyFont="1" applyFill="1" applyBorder="1" applyAlignment="1">
      <alignment vertical="center" shrinkToFit="1"/>
    </xf>
    <xf numFmtId="0" fontId="75" fillId="17" borderId="0" xfId="11" applyNumberFormat="1" applyFont="1" applyFill="1" applyBorder="1" applyAlignment="1">
      <alignment vertical="center" shrinkToFit="1"/>
    </xf>
    <xf numFmtId="41" fontId="75" fillId="17" borderId="0" xfId="12" applyFont="1" applyFill="1" applyBorder="1" applyAlignment="1">
      <alignment vertical="center" shrinkToFit="1"/>
    </xf>
    <xf numFmtId="0" fontId="75" fillId="17" borderId="0" xfId="11" applyFont="1" applyFill="1" applyBorder="1" applyAlignment="1">
      <alignment vertical="center" shrinkToFit="1"/>
    </xf>
    <xf numFmtId="178" fontId="75" fillId="17" borderId="0" xfId="11" applyNumberFormat="1" applyFont="1" applyFill="1" applyBorder="1" applyAlignment="1">
      <alignment vertical="center" shrinkToFit="1"/>
    </xf>
    <xf numFmtId="0" fontId="75" fillId="0" borderId="32" xfId="11" applyFont="1" applyBorder="1">
      <alignment vertical="center"/>
    </xf>
    <xf numFmtId="0" fontId="75" fillId="0" borderId="12" xfId="11" applyFont="1" applyFill="1" applyBorder="1">
      <alignment vertical="center"/>
    </xf>
    <xf numFmtId="0" fontId="75" fillId="0" borderId="11" xfId="11" applyFont="1" applyFill="1" applyBorder="1">
      <alignment vertical="center"/>
    </xf>
    <xf numFmtId="0" fontId="75" fillId="0" borderId="10" xfId="11" applyNumberFormat="1" applyFont="1" applyBorder="1" applyAlignment="1">
      <alignment horizontal="left" vertical="center" shrinkToFit="1"/>
    </xf>
    <xf numFmtId="41" fontId="75" fillId="0" borderId="10" xfId="12" applyFont="1" applyBorder="1" applyAlignment="1">
      <alignment vertical="center" shrinkToFit="1"/>
    </xf>
    <xf numFmtId="0" fontId="75" fillId="0" borderId="10" xfId="11" applyFont="1" applyBorder="1" applyAlignment="1">
      <alignment vertical="center" shrinkToFit="1"/>
    </xf>
    <xf numFmtId="179" fontId="75" fillId="0" borderId="10" xfId="11" applyNumberFormat="1" applyFont="1" applyBorder="1" applyAlignment="1">
      <alignment vertical="center" shrinkToFit="1"/>
    </xf>
    <xf numFmtId="182" fontId="75" fillId="0" borderId="10" xfId="11" applyNumberFormat="1" applyFont="1" applyBorder="1" applyAlignment="1">
      <alignment vertical="center" shrinkToFit="1"/>
    </xf>
    <xf numFmtId="0" fontId="75" fillId="0" borderId="10" xfId="11" applyFont="1" applyBorder="1" applyAlignment="1">
      <alignment horizontal="center" vertical="center" shrinkToFit="1"/>
    </xf>
    <xf numFmtId="41" fontId="75" fillId="0" borderId="10" xfId="11" applyNumberFormat="1" applyFont="1" applyBorder="1" applyAlignment="1">
      <alignment vertical="center" shrinkToFit="1"/>
    </xf>
    <xf numFmtId="176" fontId="75" fillId="0" borderId="12" xfId="12" applyNumberFormat="1" applyFont="1" applyBorder="1" applyAlignment="1">
      <alignment horizontal="right" vertical="center" shrinkToFit="1"/>
    </xf>
    <xf numFmtId="220" fontId="75" fillId="0" borderId="12" xfId="12" applyNumberFormat="1" applyFont="1" applyBorder="1" applyAlignment="1">
      <alignment horizontal="right" vertical="center" shrinkToFit="1"/>
    </xf>
    <xf numFmtId="0" fontId="75" fillId="0" borderId="31" xfId="11" applyFont="1" applyBorder="1">
      <alignment vertical="center"/>
    </xf>
    <xf numFmtId="0" fontId="75" fillId="0" borderId="0" xfId="11" applyNumberFormat="1" applyFont="1" applyBorder="1" applyAlignment="1">
      <alignment vertical="center" shrinkToFit="1"/>
    </xf>
    <xf numFmtId="0" fontId="75" fillId="0" borderId="0" xfId="11" applyFont="1" applyBorder="1" applyAlignment="1">
      <alignment vertical="center" shrinkToFit="1"/>
    </xf>
    <xf numFmtId="0" fontId="75" fillId="0" borderId="0" xfId="11" applyFont="1" applyAlignment="1">
      <alignment vertical="center" shrinkToFit="1"/>
    </xf>
    <xf numFmtId="220" fontId="75" fillId="0" borderId="0" xfId="11" applyNumberFormat="1" applyFont="1" applyAlignment="1">
      <alignment vertical="center" shrinkToFit="1"/>
    </xf>
    <xf numFmtId="0" fontId="75" fillId="0" borderId="0" xfId="11" applyNumberFormat="1" applyFont="1" applyAlignment="1">
      <alignment vertical="center" shrinkToFit="1"/>
    </xf>
    <xf numFmtId="41" fontId="75" fillId="0" borderId="0" xfId="12" applyFont="1" applyAlignment="1">
      <alignment vertical="center" shrinkToFit="1"/>
    </xf>
    <xf numFmtId="0" fontId="75" fillId="0" borderId="0" xfId="11" applyFont="1" applyAlignment="1">
      <alignment horizontal="center" vertical="center" shrinkToFit="1"/>
    </xf>
    <xf numFmtId="176" fontId="75" fillId="0" borderId="0" xfId="12" applyNumberFormat="1" applyFont="1" applyAlignment="1">
      <alignment horizontal="right" vertical="center" shrinkToFit="1"/>
    </xf>
    <xf numFmtId="41" fontId="75" fillId="0" borderId="0" xfId="12" applyFont="1" applyAlignment="1">
      <alignment horizontal="right" vertical="center" shrinkToFit="1"/>
    </xf>
    <xf numFmtId="220" fontId="75" fillId="0" borderId="0" xfId="12" applyNumberFormat="1" applyFont="1" applyAlignment="1">
      <alignment horizontal="right" vertical="center" shrinkToFit="1"/>
    </xf>
    <xf numFmtId="223" fontId="75" fillId="0" borderId="0" xfId="11" applyNumberFormat="1" applyFont="1" applyAlignment="1">
      <alignment horizontal="right" vertical="center"/>
    </xf>
    <xf numFmtId="0" fontId="75" fillId="0" borderId="0" xfId="0" applyNumberFormat="1" applyFont="1" applyAlignment="1">
      <alignment vertical="center" shrinkToFit="1"/>
    </xf>
    <xf numFmtId="0" fontId="75" fillId="2" borderId="9" xfId="0" applyNumberFormat="1" applyFont="1" applyFill="1" applyBorder="1" applyAlignment="1">
      <alignment horizontal="center" vertical="center" shrinkToFit="1"/>
    </xf>
    <xf numFmtId="0" fontId="71" fillId="6" borderId="1" xfId="0" applyFont="1" applyFill="1" applyBorder="1" applyAlignment="1">
      <alignment vertical="center"/>
    </xf>
    <xf numFmtId="0" fontId="71" fillId="6" borderId="2" xfId="0" applyFont="1" applyFill="1" applyBorder="1" applyAlignment="1">
      <alignment vertical="center"/>
    </xf>
    <xf numFmtId="0" fontId="71" fillId="6" borderId="34" xfId="0" applyFont="1" applyFill="1" applyBorder="1" applyAlignment="1">
      <alignment vertical="center"/>
    </xf>
    <xf numFmtId="0" fontId="71" fillId="6" borderId="2" xfId="0" applyNumberFormat="1" applyFont="1" applyFill="1" applyBorder="1" applyAlignment="1">
      <alignment vertical="center" shrinkToFit="1"/>
    </xf>
    <xf numFmtId="41" fontId="71" fillId="6" borderId="2" xfId="1" applyFont="1" applyFill="1" applyBorder="1" applyAlignment="1">
      <alignment vertical="center" shrinkToFit="1"/>
    </xf>
    <xf numFmtId="0" fontId="71" fillId="6" borderId="2" xfId="0" applyFont="1" applyFill="1" applyBorder="1" applyAlignment="1">
      <alignment horizontal="center" vertical="center" shrinkToFit="1"/>
    </xf>
    <xf numFmtId="0" fontId="75" fillId="0" borderId="25" xfId="0" applyNumberFormat="1" applyFont="1" applyBorder="1" applyAlignment="1">
      <alignment vertical="center" shrinkToFit="1"/>
    </xf>
    <xf numFmtId="0" fontId="75" fillId="0" borderId="25" xfId="0" applyFont="1" applyBorder="1" applyAlignment="1">
      <alignment horizontal="center" vertical="center" shrinkToFit="1"/>
    </xf>
    <xf numFmtId="0" fontId="79" fillId="0" borderId="31" xfId="21" applyNumberFormat="1" applyFont="1" applyFill="1" applyBorder="1">
      <alignment vertical="center"/>
    </xf>
    <xf numFmtId="0" fontId="79" fillId="17" borderId="0" xfId="21" applyNumberFormat="1" applyFont="1" applyFill="1" applyBorder="1" applyAlignment="1">
      <alignment vertical="center" shrinkToFit="1"/>
    </xf>
    <xf numFmtId="41" fontId="79" fillId="17" borderId="0" xfId="22" applyNumberFormat="1" applyFont="1" applyFill="1" applyBorder="1" applyAlignment="1">
      <alignment vertical="center" shrinkToFit="1"/>
    </xf>
    <xf numFmtId="0" fontId="79" fillId="17" borderId="0" xfId="21" applyNumberFormat="1" applyFont="1" applyFill="1" applyBorder="1" applyAlignment="1">
      <alignment horizontal="center" vertical="center" shrinkToFit="1"/>
    </xf>
    <xf numFmtId="178" fontId="79" fillId="17" borderId="0" xfId="21" applyNumberFormat="1" applyFont="1" applyFill="1" applyBorder="1" applyAlignment="1">
      <alignment vertical="center" shrinkToFit="1"/>
    </xf>
    <xf numFmtId="176" fontId="79" fillId="17" borderId="24" xfId="22" applyNumberFormat="1" applyFont="1" applyFill="1" applyBorder="1" applyAlignment="1">
      <alignment horizontal="right" vertical="center" shrinkToFit="1"/>
    </xf>
    <xf numFmtId="220" fontId="79" fillId="17" borderId="24" xfId="22" applyNumberFormat="1" applyFont="1" applyFill="1" applyBorder="1" applyAlignment="1">
      <alignment horizontal="right" vertical="center" shrinkToFit="1"/>
    </xf>
    <xf numFmtId="0" fontId="73" fillId="0" borderId="36" xfId="21" applyNumberFormat="1" applyFont="1" applyFill="1" applyBorder="1" applyAlignment="1">
      <alignment vertical="center" shrinkToFit="1"/>
    </xf>
    <xf numFmtId="41" fontId="83" fillId="0" borderId="0" xfId="6" applyNumberFormat="1" applyFont="1" applyFill="1" applyBorder="1" applyAlignment="1">
      <alignment horizontal="right" vertical="center" shrinkToFit="1"/>
    </xf>
    <xf numFmtId="0" fontId="83" fillId="0" borderId="0" xfId="21" applyNumberFormat="1" applyFont="1" applyBorder="1" applyAlignment="1">
      <alignment vertical="center" shrinkToFit="1"/>
    </xf>
    <xf numFmtId="181" fontId="83" fillId="0" borderId="0" xfId="21" applyNumberFormat="1" applyFont="1" applyBorder="1" applyAlignment="1">
      <alignment vertical="center" shrinkToFit="1"/>
    </xf>
    <xf numFmtId="182" fontId="83" fillId="0" borderId="0" xfId="21" applyNumberFormat="1" applyFont="1" applyBorder="1" applyAlignment="1">
      <alignment vertical="center" shrinkToFit="1"/>
    </xf>
    <xf numFmtId="0" fontId="83" fillId="0" borderId="0" xfId="21" applyNumberFormat="1" applyFont="1" applyBorder="1" applyAlignment="1">
      <alignment horizontal="center" vertical="center" shrinkToFit="1"/>
    </xf>
    <xf numFmtId="41" fontId="83" fillId="0" borderId="0" xfId="21" applyNumberFormat="1" applyFont="1" applyBorder="1" applyAlignment="1">
      <alignment vertical="center" shrinkToFit="1"/>
    </xf>
    <xf numFmtId="0" fontId="79" fillId="0" borderId="31" xfId="21" applyNumberFormat="1" applyFont="1" applyFill="1" applyBorder="1" applyAlignment="1">
      <alignment horizontal="left" vertical="center" indent="1"/>
    </xf>
    <xf numFmtId="0" fontId="83" fillId="0" borderId="36" xfId="21" applyNumberFormat="1" applyFont="1" applyFill="1" applyBorder="1" applyAlignment="1">
      <alignment horizontal="left" vertical="center" shrinkToFit="1"/>
    </xf>
    <xf numFmtId="41" fontId="83" fillId="0" borderId="0" xfId="22" applyNumberFormat="1" applyFont="1" applyBorder="1" applyAlignment="1">
      <alignment vertical="center" shrinkToFit="1"/>
    </xf>
    <xf numFmtId="41" fontId="79" fillId="0" borderId="0" xfId="21" applyNumberFormat="1" applyFont="1" applyFill="1" applyBorder="1" applyAlignment="1">
      <alignment vertical="center" shrinkToFit="1"/>
    </xf>
    <xf numFmtId="0" fontId="79" fillId="0" borderId="0" xfId="21" applyNumberFormat="1" applyFont="1" applyFill="1" applyBorder="1" applyAlignment="1">
      <alignment horizontal="left" vertical="center" shrinkToFit="1"/>
    </xf>
    <xf numFmtId="0" fontId="83" fillId="0" borderId="0" xfId="21" applyNumberFormat="1" applyFont="1" applyFill="1" applyBorder="1" applyAlignment="1">
      <alignment horizontal="left" vertical="center" shrinkToFit="1"/>
    </xf>
    <xf numFmtId="41" fontId="83" fillId="0" borderId="0" xfId="22" applyNumberFormat="1" applyFont="1" applyFill="1" applyBorder="1" applyAlignment="1">
      <alignment vertical="center" shrinkToFit="1"/>
    </xf>
    <xf numFmtId="0" fontId="83" fillId="0" borderId="0" xfId="21" applyNumberFormat="1" applyFont="1" applyFill="1" applyBorder="1" applyAlignment="1">
      <alignment vertical="center" shrinkToFit="1"/>
    </xf>
    <xf numFmtId="0" fontId="83" fillId="0" borderId="0" xfId="21" applyNumberFormat="1" applyFont="1" applyFill="1" applyBorder="1" applyAlignment="1">
      <alignment horizontal="center" vertical="center" shrinkToFit="1"/>
    </xf>
    <xf numFmtId="0" fontId="73" fillId="0" borderId="0" xfId="21" applyNumberFormat="1" applyFont="1" applyFill="1" applyBorder="1" applyAlignment="1">
      <alignment vertical="center" shrinkToFit="1"/>
    </xf>
    <xf numFmtId="183" fontId="83" fillId="0" borderId="0" xfId="21" applyNumberFormat="1" applyFont="1" applyBorder="1" applyAlignment="1">
      <alignment vertical="center" shrinkToFit="1"/>
    </xf>
    <xf numFmtId="187" fontId="73" fillId="0" borderId="0" xfId="30" applyNumberFormat="1" applyFont="1" applyBorder="1" applyAlignment="1">
      <alignment vertical="center" shrinkToFit="1"/>
    </xf>
    <xf numFmtId="180" fontId="83" fillId="0" borderId="0" xfId="30" applyNumberFormat="1" applyFont="1" applyFill="1" applyBorder="1" applyAlignment="1">
      <alignment vertical="center" shrinkToFit="1"/>
    </xf>
    <xf numFmtId="187" fontId="73" fillId="0" borderId="0" xfId="30" applyNumberFormat="1" applyFont="1" applyFill="1" applyBorder="1" applyAlignment="1">
      <alignment vertical="center" shrinkToFit="1"/>
    </xf>
    <xf numFmtId="182" fontId="83" fillId="0" borderId="0" xfId="21" applyNumberFormat="1" applyFont="1" applyFill="1" applyBorder="1" applyAlignment="1">
      <alignment vertical="center" shrinkToFit="1"/>
    </xf>
    <xf numFmtId="41" fontId="83" fillId="0" borderId="0" xfId="21" applyNumberFormat="1" applyFont="1" applyFill="1" applyBorder="1" applyAlignment="1">
      <alignment vertical="center" shrinkToFit="1"/>
    </xf>
    <xf numFmtId="183" fontId="83" fillId="0" borderId="0" xfId="21" applyNumberFormat="1" applyFont="1" applyFill="1" applyBorder="1" applyAlignment="1">
      <alignment vertical="center" shrinkToFit="1"/>
    </xf>
    <xf numFmtId="41" fontId="69" fillId="0" borderId="0" xfId="22" applyFont="1" applyFill="1" applyBorder="1" applyAlignment="1">
      <alignment vertical="center" shrinkToFit="1"/>
    </xf>
    <xf numFmtId="0" fontId="73" fillId="0" borderId="36" xfId="30" applyNumberFormat="1" applyFont="1" applyBorder="1" applyAlignment="1">
      <alignment horizontal="left" vertical="center" shrinkToFit="1"/>
    </xf>
    <xf numFmtId="41" fontId="69" fillId="0" borderId="0" xfId="22" applyFont="1" applyBorder="1" applyAlignment="1">
      <alignment vertical="center" shrinkToFit="1"/>
    </xf>
    <xf numFmtId="187" fontId="83" fillId="0" borderId="0" xfId="21" applyNumberFormat="1" applyFont="1" applyBorder="1" applyAlignment="1">
      <alignment vertical="center" shrinkToFit="1"/>
    </xf>
    <xf numFmtId="0" fontId="79" fillId="0" borderId="0" xfId="21" applyNumberFormat="1" applyFont="1" applyFill="1" applyBorder="1" applyAlignment="1">
      <alignment vertical="center" shrinkToFit="1"/>
    </xf>
    <xf numFmtId="183" fontId="79" fillId="0" borderId="0" xfId="21" applyNumberFormat="1" applyFont="1" applyFill="1" applyBorder="1" applyAlignment="1">
      <alignment vertical="center" shrinkToFit="1"/>
    </xf>
    <xf numFmtId="0" fontId="79" fillId="0" borderId="0" xfId="21" applyNumberFormat="1" applyFont="1" applyFill="1" applyBorder="1" applyAlignment="1">
      <alignment horizontal="center" vertical="center" shrinkToFit="1"/>
    </xf>
    <xf numFmtId="187" fontId="79" fillId="0" borderId="0" xfId="21" applyNumberFormat="1" applyFont="1" applyBorder="1" applyAlignment="1">
      <alignment vertical="center" shrinkToFit="1"/>
    </xf>
    <xf numFmtId="0" fontId="83" fillId="17" borderId="36" xfId="21" applyNumberFormat="1" applyFont="1" applyFill="1" applyBorder="1" applyAlignment="1">
      <alignment vertical="center" shrinkToFit="1"/>
    </xf>
    <xf numFmtId="41" fontId="83" fillId="17" borderId="0" xfId="22" applyNumberFormat="1" applyFont="1" applyFill="1" applyBorder="1" applyAlignment="1">
      <alignment vertical="center" shrinkToFit="1"/>
    </xf>
    <xf numFmtId="0" fontId="83" fillId="17" borderId="0" xfId="21" applyNumberFormat="1" applyFont="1" applyFill="1" applyBorder="1" applyAlignment="1">
      <alignment vertical="center" shrinkToFit="1"/>
    </xf>
    <xf numFmtId="0" fontId="83" fillId="17" borderId="0" xfId="21" applyNumberFormat="1" applyFont="1" applyFill="1" applyBorder="1" applyAlignment="1">
      <alignment horizontal="center" vertical="center" shrinkToFit="1"/>
    </xf>
    <xf numFmtId="178" fontId="83" fillId="17" borderId="0" xfId="21" applyNumberFormat="1" applyFont="1" applyFill="1" applyBorder="1" applyAlignment="1">
      <alignment vertical="center" shrinkToFit="1"/>
    </xf>
    <xf numFmtId="185" fontId="75" fillId="0" borderId="0" xfId="30" applyNumberFormat="1" applyFont="1" applyBorder="1" applyAlignment="1">
      <alignment horizontal="center" vertical="center" shrinkToFit="1"/>
    </xf>
    <xf numFmtId="185" fontId="75" fillId="0" borderId="0" xfId="30" applyNumberFormat="1" applyFont="1" applyBorder="1" applyAlignment="1">
      <alignment vertical="center" shrinkToFit="1"/>
    </xf>
    <xf numFmtId="180" fontId="83" fillId="0" borderId="0" xfId="30" applyNumberFormat="1" applyFont="1" applyBorder="1" applyAlignment="1">
      <alignment vertical="center" shrinkToFit="1"/>
    </xf>
    <xf numFmtId="185" fontId="73" fillId="0" borderId="0" xfId="30" applyNumberFormat="1" applyFont="1" applyBorder="1" applyAlignment="1">
      <alignment vertical="center" shrinkToFit="1"/>
    </xf>
    <xf numFmtId="10" fontId="73" fillId="0" borderId="0" xfId="30" applyNumberFormat="1" applyFont="1" applyFill="1" applyBorder="1" applyAlignment="1">
      <alignment horizontal="center" vertical="center" shrinkToFit="1"/>
    </xf>
    <xf numFmtId="186" fontId="73" fillId="0" borderId="0" xfId="30" applyNumberFormat="1" applyFont="1" applyFill="1" applyBorder="1" applyAlignment="1">
      <alignment vertical="center" shrinkToFit="1"/>
    </xf>
    <xf numFmtId="182" fontId="79" fillId="0" borderId="0" xfId="21" applyNumberFormat="1" applyFont="1" applyFill="1" applyBorder="1" applyAlignment="1">
      <alignment vertical="center" shrinkToFit="1"/>
    </xf>
    <xf numFmtId="188" fontId="79" fillId="0" borderId="0" xfId="21" applyNumberFormat="1" applyFont="1" applyBorder="1" applyAlignment="1">
      <alignment horizontal="center" vertical="center" shrinkToFit="1"/>
    </xf>
    <xf numFmtId="0" fontId="79" fillId="0" borderId="21" xfId="21" applyNumberFormat="1" applyFont="1" applyFill="1" applyBorder="1" applyAlignment="1">
      <alignment horizontal="left" vertical="center" shrinkToFit="1"/>
    </xf>
    <xf numFmtId="41" fontId="79" fillId="0" borderId="21" xfId="22" applyNumberFormat="1" applyFont="1" applyBorder="1" applyAlignment="1">
      <alignment vertical="center" shrinkToFit="1"/>
    </xf>
    <xf numFmtId="0" fontId="79" fillId="0" borderId="21" xfId="21" applyNumberFormat="1" applyFont="1" applyBorder="1" applyAlignment="1">
      <alignment vertical="center" shrinkToFit="1"/>
    </xf>
    <xf numFmtId="182" fontId="79" fillId="0" borderId="21" xfId="21" applyNumberFormat="1" applyFont="1" applyBorder="1" applyAlignment="1">
      <alignment vertical="center" shrinkToFit="1"/>
    </xf>
    <xf numFmtId="0" fontId="79" fillId="0" borderId="21" xfId="21" applyNumberFormat="1" applyFont="1" applyBorder="1" applyAlignment="1">
      <alignment horizontal="center" vertical="center" shrinkToFit="1"/>
    </xf>
    <xf numFmtId="41" fontId="79" fillId="0" borderId="21" xfId="21" applyNumberFormat="1" applyFont="1" applyBorder="1" applyAlignment="1">
      <alignment vertical="center" shrinkToFit="1"/>
    </xf>
    <xf numFmtId="176" fontId="79" fillId="0" borderId="22" xfId="22" applyNumberFormat="1" applyFont="1" applyBorder="1" applyAlignment="1">
      <alignment horizontal="right" vertical="center" shrinkToFit="1"/>
    </xf>
    <xf numFmtId="220" fontId="79" fillId="0" borderId="22" xfId="22" applyNumberFormat="1" applyFont="1" applyBorder="1" applyAlignment="1">
      <alignment horizontal="right" vertical="center" shrinkToFit="1"/>
    </xf>
    <xf numFmtId="0" fontId="84" fillId="0" borderId="0" xfId="21" applyNumberFormat="1" applyFont="1" applyBorder="1" applyAlignment="1">
      <alignment vertical="center" shrinkToFit="1"/>
    </xf>
    <xf numFmtId="0" fontId="79" fillId="0" borderId="0" xfId="30" applyNumberFormat="1" applyFont="1" applyFill="1" applyBorder="1" applyAlignment="1">
      <alignment horizontal="left" vertical="center" shrinkToFit="1"/>
    </xf>
    <xf numFmtId="41" fontId="79" fillId="0" borderId="0" xfId="22" applyNumberFormat="1" applyFont="1" applyFill="1" applyBorder="1" applyAlignment="1">
      <alignment vertical="center" shrinkToFit="1"/>
    </xf>
    <xf numFmtId="180" fontId="79" fillId="0" borderId="0" xfId="30" applyNumberFormat="1" applyFont="1" applyFill="1" applyBorder="1" applyAlignment="1">
      <alignment vertical="center" shrinkToFit="1"/>
    </xf>
    <xf numFmtId="41" fontId="79" fillId="0" borderId="21" xfId="22" applyNumberFormat="1" applyFont="1" applyFill="1" applyBorder="1" applyAlignment="1">
      <alignment vertical="center" shrinkToFit="1"/>
    </xf>
    <xf numFmtId="0" fontId="75" fillId="0" borderId="21" xfId="30" applyFont="1" applyBorder="1" applyAlignment="1">
      <alignment vertical="center" shrinkToFit="1"/>
    </xf>
    <xf numFmtId="181" fontId="75" fillId="0" borderId="21" xfId="30" applyNumberFormat="1" applyFont="1" applyBorder="1" applyAlignment="1">
      <alignment vertical="center" shrinkToFit="1"/>
    </xf>
    <xf numFmtId="182" fontId="75" fillId="0" borderId="21" xfId="30" applyNumberFormat="1" applyFont="1" applyBorder="1" applyAlignment="1">
      <alignment vertical="center" shrinkToFit="1"/>
    </xf>
    <xf numFmtId="0" fontId="79" fillId="0" borderId="21" xfId="21" applyNumberFormat="1" applyFont="1" applyFill="1" applyBorder="1" applyAlignment="1">
      <alignment vertical="center" shrinkToFit="1"/>
    </xf>
    <xf numFmtId="0" fontId="79" fillId="0" borderId="21" xfId="21" applyNumberFormat="1" applyFont="1" applyFill="1" applyBorder="1" applyAlignment="1">
      <alignment horizontal="center" vertical="center" shrinkToFit="1"/>
    </xf>
    <xf numFmtId="41" fontId="79" fillId="0" borderId="21" xfId="21" applyNumberFormat="1" applyFont="1" applyFill="1" applyBorder="1" applyAlignment="1">
      <alignment vertical="center" shrinkToFit="1"/>
    </xf>
    <xf numFmtId="176" fontId="79" fillId="0" borderId="22" xfId="22" applyNumberFormat="1" applyFont="1" applyFill="1" applyBorder="1" applyAlignment="1">
      <alignment horizontal="right" vertical="center" shrinkToFit="1"/>
    </xf>
    <xf numFmtId="220" fontId="79" fillId="0" borderId="22" xfId="22" applyNumberFormat="1" applyFont="1" applyFill="1" applyBorder="1" applyAlignment="1">
      <alignment horizontal="right" vertical="center" shrinkToFit="1"/>
    </xf>
    <xf numFmtId="0" fontId="76" fillId="0" borderId="0" xfId="0" applyNumberFormat="1" applyFont="1" applyFill="1" applyBorder="1">
      <alignment vertical="center"/>
    </xf>
    <xf numFmtId="0" fontId="76" fillId="0" borderId="36" xfId="0" applyNumberFormat="1" applyFont="1" applyFill="1" applyBorder="1">
      <alignment vertical="center"/>
    </xf>
    <xf numFmtId="0" fontId="76" fillId="0" borderId="24" xfId="3" applyNumberFormat="1" applyFont="1" applyFill="1" applyBorder="1" applyAlignment="1">
      <alignment horizontal="left" vertical="center"/>
    </xf>
    <xf numFmtId="0" fontId="76" fillId="19" borderId="36" xfId="20" applyNumberFormat="1" applyFont="1" applyFill="1" applyBorder="1" applyAlignment="1">
      <alignment vertical="center" shrinkToFit="1"/>
    </xf>
    <xf numFmtId="41" fontId="76" fillId="19" borderId="0" xfId="4" applyNumberFormat="1" applyFont="1" applyFill="1" applyBorder="1" applyAlignment="1">
      <alignment vertical="center" shrinkToFit="1"/>
    </xf>
    <xf numFmtId="0" fontId="76" fillId="19" borderId="0" xfId="20" applyNumberFormat="1" applyFont="1" applyFill="1" applyBorder="1" applyAlignment="1">
      <alignment vertical="center" shrinkToFit="1"/>
    </xf>
    <xf numFmtId="180" fontId="76" fillId="19" borderId="0" xfId="20" applyNumberFormat="1" applyFont="1" applyFill="1" applyBorder="1" applyAlignment="1">
      <alignment horizontal="right" vertical="center" shrinkToFit="1"/>
    </xf>
    <xf numFmtId="182" fontId="76" fillId="19" borderId="0" xfId="20" applyNumberFormat="1" applyFont="1" applyFill="1" applyBorder="1" applyAlignment="1">
      <alignment vertical="center" shrinkToFit="1"/>
    </xf>
    <xf numFmtId="0" fontId="76" fillId="19" borderId="0" xfId="20" applyNumberFormat="1" applyFont="1" applyFill="1" applyBorder="1" applyAlignment="1">
      <alignment horizontal="center" vertical="center" shrinkToFit="1"/>
    </xf>
    <xf numFmtId="178" fontId="76" fillId="19" borderId="0" xfId="20" applyNumberFormat="1" applyFont="1" applyFill="1" applyBorder="1" applyAlignment="1">
      <alignment vertical="center" shrinkToFit="1"/>
    </xf>
    <xf numFmtId="176" fontId="76" fillId="19" borderId="29" xfId="4" applyNumberFormat="1" applyFont="1" applyFill="1" applyBorder="1" applyAlignment="1">
      <alignment horizontal="right" vertical="center" shrinkToFit="1"/>
    </xf>
    <xf numFmtId="176" fontId="76" fillId="19" borderId="31" xfId="4" applyNumberFormat="1" applyFont="1" applyFill="1" applyBorder="1" applyAlignment="1">
      <alignment horizontal="right" vertical="center" shrinkToFit="1"/>
    </xf>
    <xf numFmtId="0" fontId="76" fillId="0" borderId="36" xfId="20" applyNumberFormat="1" applyFont="1" applyFill="1" applyBorder="1" applyAlignment="1">
      <alignment horizontal="left" vertical="center" shrinkToFit="1"/>
    </xf>
    <xf numFmtId="41" fontId="76" fillId="0" borderId="0" xfId="4" applyNumberFormat="1" applyFont="1" applyFill="1" applyBorder="1" applyAlignment="1">
      <alignment vertical="center" shrinkToFit="1"/>
    </xf>
    <xf numFmtId="0" fontId="76" fillId="0" borderId="0" xfId="20" applyNumberFormat="1" applyFont="1" applyFill="1" applyBorder="1" applyAlignment="1">
      <alignment vertical="center" shrinkToFit="1"/>
    </xf>
    <xf numFmtId="180" fontId="76" fillId="0" borderId="0" xfId="20" applyNumberFormat="1" applyFont="1" applyFill="1" applyBorder="1" applyAlignment="1">
      <alignment horizontal="right" vertical="center" shrinkToFit="1"/>
    </xf>
    <xf numFmtId="182" fontId="76" fillId="0" borderId="0" xfId="20" applyNumberFormat="1" applyFont="1" applyFill="1" applyBorder="1" applyAlignment="1">
      <alignment vertical="center" shrinkToFit="1"/>
    </xf>
    <xf numFmtId="0" fontId="76" fillId="0" borderId="0" xfId="20" applyNumberFormat="1" applyFont="1" applyFill="1" applyBorder="1" applyAlignment="1">
      <alignment horizontal="center" vertical="center" shrinkToFit="1"/>
    </xf>
    <xf numFmtId="176" fontId="76" fillId="0" borderId="24" xfId="4" applyNumberFormat="1" applyFont="1" applyFill="1" applyBorder="1" applyAlignment="1">
      <alignment horizontal="right" vertical="center" shrinkToFit="1"/>
    </xf>
    <xf numFmtId="176" fontId="76" fillId="0" borderId="31" xfId="4" applyNumberFormat="1" applyFont="1" applyFill="1" applyBorder="1" applyAlignment="1">
      <alignment horizontal="right" vertical="center" shrinkToFit="1"/>
    </xf>
    <xf numFmtId="220" fontId="76" fillId="0" borderId="24" xfId="4" applyNumberFormat="1" applyFont="1" applyFill="1" applyBorder="1" applyAlignment="1">
      <alignment horizontal="right" vertical="center" shrinkToFit="1"/>
    </xf>
    <xf numFmtId="176" fontId="76" fillId="19" borderId="24" xfId="4" applyNumberFormat="1" applyFont="1" applyFill="1" applyBorder="1" applyAlignment="1">
      <alignment horizontal="right" vertical="center" shrinkToFit="1"/>
    </xf>
    <xf numFmtId="0" fontId="69" fillId="19" borderId="36" xfId="20" applyNumberFormat="1" applyFont="1" applyFill="1" applyBorder="1" applyAlignment="1">
      <alignment vertical="center" shrinkToFit="1"/>
    </xf>
    <xf numFmtId="41" fontId="69" fillId="19" borderId="0" xfId="4" applyNumberFormat="1" applyFont="1" applyFill="1" applyBorder="1" applyAlignment="1">
      <alignment vertical="center" shrinkToFit="1"/>
    </xf>
    <xf numFmtId="0" fontId="69" fillId="19" borderId="0" xfId="20" applyNumberFormat="1" applyFont="1" applyFill="1" applyBorder="1" applyAlignment="1">
      <alignment vertical="center" shrinkToFit="1"/>
    </xf>
    <xf numFmtId="180" fontId="69" fillId="19" borderId="0" xfId="20" applyNumberFormat="1" applyFont="1" applyFill="1" applyBorder="1" applyAlignment="1">
      <alignment horizontal="right" vertical="center" shrinkToFit="1"/>
    </xf>
    <xf numFmtId="182" fontId="69" fillId="19" borderId="0" xfId="20" applyNumberFormat="1" applyFont="1" applyFill="1" applyBorder="1" applyAlignment="1">
      <alignment vertical="center" shrinkToFit="1"/>
    </xf>
    <xf numFmtId="0" fontId="69" fillId="19" borderId="0" xfId="20" applyNumberFormat="1" applyFont="1" applyFill="1" applyBorder="1" applyAlignment="1">
      <alignment horizontal="center" vertical="center" shrinkToFit="1"/>
    </xf>
    <xf numFmtId="178" fontId="69" fillId="19" borderId="0" xfId="20" applyNumberFormat="1" applyFont="1" applyFill="1" applyBorder="1" applyAlignment="1">
      <alignment vertical="center" shrinkToFit="1"/>
    </xf>
    <xf numFmtId="0" fontId="69" fillId="0" borderId="36" xfId="20" applyNumberFormat="1" applyFont="1" applyFill="1" applyBorder="1" applyAlignment="1">
      <alignment horizontal="left" vertical="center" shrinkToFit="1"/>
    </xf>
    <xf numFmtId="41" fontId="69" fillId="0" borderId="0" xfId="4" applyNumberFormat="1" applyFont="1" applyFill="1" applyBorder="1" applyAlignment="1">
      <alignment vertical="center" shrinkToFit="1"/>
    </xf>
    <xf numFmtId="0" fontId="69" fillId="0" borderId="0" xfId="20" applyNumberFormat="1" applyFont="1" applyFill="1" applyBorder="1" applyAlignment="1">
      <alignment vertical="center" shrinkToFit="1"/>
    </xf>
    <xf numFmtId="180" fontId="69" fillId="0" borderId="0" xfId="20" applyNumberFormat="1" applyFont="1" applyFill="1" applyBorder="1" applyAlignment="1">
      <alignment horizontal="right" vertical="center" shrinkToFit="1"/>
    </xf>
    <xf numFmtId="182" fontId="69" fillId="0" borderId="0" xfId="20" applyNumberFormat="1" applyFont="1" applyFill="1" applyBorder="1" applyAlignment="1">
      <alignment vertical="center" shrinkToFit="1"/>
    </xf>
    <xf numFmtId="182" fontId="69" fillId="0" borderId="21" xfId="20" applyNumberFormat="1" applyFont="1" applyFill="1" applyBorder="1" applyAlignment="1">
      <alignment vertical="center" shrinkToFit="1"/>
    </xf>
    <xf numFmtId="0" fontId="69" fillId="0" borderId="21" xfId="20" applyNumberFormat="1" applyFont="1" applyFill="1" applyBorder="1" applyAlignment="1">
      <alignment horizontal="center" vertical="center" shrinkToFit="1"/>
    </xf>
    <xf numFmtId="176" fontId="76" fillId="0" borderId="22" xfId="4" applyNumberFormat="1" applyFont="1" applyFill="1" applyBorder="1" applyAlignment="1">
      <alignment horizontal="right" vertical="center" shrinkToFit="1"/>
    </xf>
    <xf numFmtId="176" fontId="76" fillId="0" borderId="44" xfId="4" applyNumberFormat="1" applyFont="1" applyFill="1" applyBorder="1" applyAlignment="1">
      <alignment horizontal="right" vertical="center" shrinkToFit="1"/>
    </xf>
    <xf numFmtId="220" fontId="76" fillId="0" borderId="22" xfId="4" applyNumberFormat="1" applyFont="1" applyFill="1" applyBorder="1" applyAlignment="1">
      <alignment horizontal="right" vertical="center" shrinkToFit="1"/>
    </xf>
    <xf numFmtId="0" fontId="69" fillId="0" borderId="0" xfId="20" applyNumberFormat="1" applyFont="1" applyFill="1" applyBorder="1" applyAlignment="1">
      <alignment horizontal="center" vertical="center" shrinkToFit="1"/>
    </xf>
    <xf numFmtId="41" fontId="69" fillId="0" borderId="0" xfId="21" applyNumberFormat="1" applyFont="1" applyFill="1" applyBorder="1" applyAlignment="1">
      <alignment vertical="center" shrinkToFit="1"/>
    </xf>
    <xf numFmtId="0" fontId="69" fillId="0" borderId="20" xfId="20" applyNumberFormat="1" applyFont="1" applyFill="1" applyBorder="1" applyAlignment="1">
      <alignment horizontal="left" vertical="center" shrinkToFit="1"/>
    </xf>
    <xf numFmtId="41" fontId="69" fillId="0" borderId="21" xfId="4" applyNumberFormat="1" applyFont="1" applyFill="1" applyBorder="1" applyAlignment="1">
      <alignment vertical="center" shrinkToFit="1"/>
    </xf>
    <xf numFmtId="0" fontId="69" fillId="0" borderId="21" xfId="20" applyNumberFormat="1" applyFont="1" applyFill="1" applyBorder="1" applyAlignment="1">
      <alignment vertical="center" shrinkToFit="1"/>
    </xf>
    <xf numFmtId="180" fontId="69" fillId="0" borderId="21" xfId="20" applyNumberFormat="1" applyFont="1" applyFill="1" applyBorder="1" applyAlignment="1">
      <alignment horizontal="right" vertical="center" shrinkToFit="1"/>
    </xf>
    <xf numFmtId="41" fontId="69" fillId="0" borderId="21" xfId="21" applyNumberFormat="1" applyFont="1" applyFill="1" applyBorder="1" applyAlignment="1">
      <alignment vertical="center" shrinkToFit="1"/>
    </xf>
    <xf numFmtId="181" fontId="83" fillId="0" borderId="0" xfId="21" applyNumberFormat="1" applyFont="1" applyFill="1" applyBorder="1" applyAlignment="1">
      <alignment vertical="center" shrinkToFit="1"/>
    </xf>
    <xf numFmtId="187" fontId="83" fillId="0" borderId="0" xfId="21" applyNumberFormat="1" applyFont="1" applyFill="1" applyBorder="1" applyAlignment="1">
      <alignment vertical="center" shrinkToFit="1"/>
    </xf>
    <xf numFmtId="181" fontId="83" fillId="0" borderId="0" xfId="21" applyNumberFormat="1" applyFont="1" applyFill="1" applyBorder="1" applyAlignment="1" applyProtection="1">
      <alignment vertical="center" shrinkToFit="1"/>
    </xf>
    <xf numFmtId="41" fontId="69" fillId="0" borderId="31" xfId="22" applyFont="1" applyBorder="1" applyAlignment="1">
      <alignment vertical="center" shrinkToFit="1"/>
    </xf>
    <xf numFmtId="0" fontId="79" fillId="17" borderId="36" xfId="21" applyNumberFormat="1" applyFont="1" applyFill="1" applyBorder="1" applyAlignment="1">
      <alignment vertical="center" shrinkToFit="1"/>
    </xf>
    <xf numFmtId="178" fontId="79" fillId="17" borderId="31" xfId="21" applyNumberFormat="1" applyFont="1" applyFill="1" applyBorder="1" applyAlignment="1">
      <alignment vertical="center" shrinkToFit="1"/>
    </xf>
    <xf numFmtId="0" fontId="83" fillId="0" borderId="20" xfId="21" applyNumberFormat="1" applyFont="1" applyFill="1" applyBorder="1" applyAlignment="1">
      <alignment horizontal="left" vertical="center" shrinkToFit="1"/>
    </xf>
    <xf numFmtId="41" fontId="83" fillId="0" borderId="21" xfId="22" applyNumberFormat="1" applyFont="1" applyFill="1" applyBorder="1" applyAlignment="1">
      <alignment vertical="center" shrinkToFit="1"/>
    </xf>
    <xf numFmtId="0" fontId="83" fillId="0" borderId="21" xfId="21" applyNumberFormat="1" applyFont="1" applyFill="1" applyBorder="1" applyAlignment="1">
      <alignment vertical="center" shrinkToFit="1"/>
    </xf>
    <xf numFmtId="181" fontId="83" fillId="0" borderId="21" xfId="21" applyNumberFormat="1" applyFont="1" applyFill="1" applyBorder="1" applyAlignment="1" applyProtection="1">
      <alignment vertical="center" shrinkToFit="1"/>
    </xf>
    <xf numFmtId="191" fontId="83" fillId="0" borderId="21" xfId="21" applyNumberFormat="1" applyFont="1" applyFill="1" applyBorder="1" applyAlignment="1">
      <alignment vertical="center" shrinkToFit="1"/>
    </xf>
    <xf numFmtId="182" fontId="83" fillId="0" borderId="21" xfId="21" applyNumberFormat="1" applyFont="1" applyFill="1" applyBorder="1" applyAlignment="1">
      <alignment vertical="center" shrinkToFit="1"/>
    </xf>
    <xf numFmtId="0" fontId="83" fillId="0" borderId="21" xfId="21" applyNumberFormat="1" applyFont="1" applyFill="1" applyBorder="1" applyAlignment="1">
      <alignment horizontal="center" vertical="center" shrinkToFit="1"/>
    </xf>
    <xf numFmtId="41" fontId="83" fillId="0" borderId="44" xfId="21" applyNumberFormat="1" applyFont="1" applyFill="1" applyBorder="1" applyAlignment="1">
      <alignment vertical="center" shrinkToFit="1"/>
    </xf>
    <xf numFmtId="180" fontId="79" fillId="0" borderId="0" xfId="21" applyNumberFormat="1" applyFont="1" applyFill="1" applyBorder="1" applyAlignment="1" applyProtection="1">
      <alignment vertical="center" shrinkToFit="1"/>
    </xf>
    <xf numFmtId="176" fontId="79" fillId="0" borderId="24" xfId="22" applyNumberFormat="1" applyFont="1" applyFill="1" applyBorder="1" applyAlignment="1">
      <alignment horizontal="right" vertical="center" shrinkToFit="1"/>
    </xf>
    <xf numFmtId="220" fontId="79" fillId="0" borderId="24" xfId="22" applyNumberFormat="1" applyFont="1" applyFill="1" applyBorder="1" applyAlignment="1">
      <alignment horizontal="right" vertical="center" shrinkToFit="1"/>
    </xf>
    <xf numFmtId="0" fontId="79" fillId="0" borderId="19" xfId="21" applyNumberFormat="1" applyFont="1" applyBorder="1">
      <alignment vertical="center"/>
    </xf>
    <xf numFmtId="0" fontId="79" fillId="0" borderId="24" xfId="21" applyNumberFormat="1" applyFont="1" applyFill="1" applyBorder="1">
      <alignment vertical="center"/>
    </xf>
    <xf numFmtId="0" fontId="79" fillId="0" borderId="0" xfId="21" applyNumberFormat="1" applyFont="1" applyFill="1" applyBorder="1">
      <alignment vertical="center"/>
    </xf>
    <xf numFmtId="181" fontId="69" fillId="0" borderId="0" xfId="21" applyNumberFormat="1" applyFont="1" applyBorder="1" applyAlignment="1">
      <alignment vertical="center" shrinkToFit="1"/>
    </xf>
    <xf numFmtId="181" fontId="69" fillId="0" borderId="0" xfId="21" applyNumberFormat="1" applyFont="1" applyFill="1" applyBorder="1" applyAlignment="1">
      <alignment vertical="center" shrinkToFit="1"/>
    </xf>
    <xf numFmtId="182" fontId="73" fillId="0" borderId="0" xfId="30" applyNumberFormat="1" applyFont="1" applyFill="1" applyBorder="1" applyAlignment="1">
      <alignment vertical="center" shrinkToFit="1"/>
    </xf>
    <xf numFmtId="0" fontId="73" fillId="0" borderId="36" xfId="30" applyNumberFormat="1" applyFont="1" applyFill="1" applyBorder="1" applyAlignment="1">
      <alignment horizontal="left" vertical="center" shrinkToFit="1"/>
    </xf>
    <xf numFmtId="41" fontId="73" fillId="0" borderId="0" xfId="40" applyFont="1" applyFill="1" applyBorder="1" applyAlignment="1">
      <alignment vertical="center" shrinkToFit="1"/>
    </xf>
    <xf numFmtId="180" fontId="83" fillId="0" borderId="0" xfId="21" applyNumberFormat="1" applyFont="1" applyFill="1" applyBorder="1" applyAlignment="1" applyProtection="1">
      <alignment vertical="center" shrinkToFit="1"/>
    </xf>
    <xf numFmtId="49" fontId="73" fillId="0" borderId="0" xfId="30" applyNumberFormat="1" applyFont="1" applyFill="1" applyBorder="1" applyAlignment="1">
      <alignment vertical="center" shrinkToFit="1"/>
    </xf>
    <xf numFmtId="0" fontId="79" fillId="0" borderId="24" xfId="21" applyNumberFormat="1" applyFont="1" applyFill="1" applyBorder="1" applyAlignment="1">
      <alignment horizontal="left" vertical="center" wrapText="1" indent="1"/>
    </xf>
    <xf numFmtId="0" fontId="75" fillId="0" borderId="0" xfId="30" applyNumberFormat="1" applyFont="1" applyFill="1" applyBorder="1" applyAlignment="1">
      <alignment horizontal="left" vertical="center" shrinkToFit="1"/>
    </xf>
    <xf numFmtId="41" fontId="75" fillId="0" borderId="0" xfId="40" applyFont="1" applyFill="1" applyBorder="1" applyAlignment="1">
      <alignment vertical="center" shrinkToFit="1"/>
    </xf>
    <xf numFmtId="0" fontId="75" fillId="0" borderId="0" xfId="30" applyFont="1" applyFill="1" applyBorder="1" applyAlignment="1">
      <alignment vertical="center" shrinkToFit="1"/>
    </xf>
    <xf numFmtId="49" fontId="75" fillId="0" borderId="0" xfId="30" applyNumberFormat="1" applyFont="1" applyFill="1" applyBorder="1" applyAlignment="1">
      <alignment horizontal="center" vertical="center" shrinkToFit="1"/>
    </xf>
    <xf numFmtId="49" fontId="75" fillId="0" borderId="0" xfId="30" applyNumberFormat="1" applyFont="1" applyFill="1" applyBorder="1" applyAlignment="1">
      <alignment vertical="center" shrinkToFit="1"/>
    </xf>
    <xf numFmtId="182" fontId="75" fillId="0" borderId="0" xfId="30" applyNumberFormat="1" applyFont="1" applyFill="1" applyBorder="1" applyAlignment="1">
      <alignment vertical="center" shrinkToFit="1"/>
    </xf>
    <xf numFmtId="0" fontId="75" fillId="0" borderId="0" xfId="30" applyFont="1" applyFill="1" applyBorder="1" applyAlignment="1">
      <alignment horizontal="center" vertical="center" shrinkToFit="1"/>
    </xf>
    <xf numFmtId="0" fontId="79" fillId="0" borderId="22" xfId="21" applyNumberFormat="1" applyFont="1" applyFill="1" applyBorder="1" applyAlignment="1">
      <alignment horizontal="left" vertical="center" wrapText="1" indent="1"/>
    </xf>
    <xf numFmtId="41" fontId="75" fillId="0" borderId="0" xfId="40" applyFont="1" applyBorder="1" applyAlignment="1">
      <alignment vertical="center" shrinkToFit="1"/>
    </xf>
    <xf numFmtId="10" fontId="83" fillId="0" borderId="0" xfId="21" applyNumberFormat="1" applyFont="1" applyFill="1" applyBorder="1" applyAlignment="1">
      <alignment horizontal="center" vertical="center" shrinkToFit="1"/>
    </xf>
    <xf numFmtId="186" fontId="79" fillId="0" borderId="0" xfId="21" applyNumberFormat="1" applyFont="1" applyFill="1" applyBorder="1" applyAlignment="1">
      <alignment vertical="center" shrinkToFit="1"/>
    </xf>
    <xf numFmtId="41" fontId="83" fillId="0" borderId="0" xfId="40" applyFont="1" applyBorder="1" applyAlignment="1">
      <alignment vertical="center" shrinkToFit="1"/>
    </xf>
    <xf numFmtId="0" fontId="83" fillId="0" borderId="0" xfId="30" applyFont="1" applyBorder="1" applyAlignment="1">
      <alignment vertical="center" shrinkToFit="1"/>
    </xf>
    <xf numFmtId="182" fontId="83" fillId="0" borderId="0" xfId="30" applyNumberFormat="1" applyFont="1" applyBorder="1" applyAlignment="1">
      <alignment vertical="center" shrinkToFit="1"/>
    </xf>
    <xf numFmtId="181" fontId="83" fillId="0" borderId="0" xfId="30" applyNumberFormat="1" applyFont="1" applyBorder="1" applyAlignment="1">
      <alignment vertical="center" shrinkToFit="1"/>
    </xf>
    <xf numFmtId="184" fontId="83" fillId="0" borderId="0" xfId="21" applyNumberFormat="1" applyFont="1" applyFill="1" applyBorder="1" applyAlignment="1" applyProtection="1">
      <alignment vertical="center" shrinkToFit="1"/>
    </xf>
    <xf numFmtId="181" fontId="73" fillId="0" borderId="0" xfId="30" applyNumberFormat="1" applyFont="1" applyFill="1" applyBorder="1" applyAlignment="1">
      <alignment vertical="center" shrinkToFit="1"/>
    </xf>
    <xf numFmtId="182" fontId="73" fillId="0" borderId="0" xfId="30" applyNumberFormat="1" applyFont="1" applyBorder="1" applyAlignment="1">
      <alignment vertical="center" shrinkToFit="1"/>
    </xf>
    <xf numFmtId="0" fontId="79" fillId="0" borderId="36" xfId="21" applyNumberFormat="1" applyFont="1" applyFill="1" applyBorder="1" applyAlignment="1">
      <alignment horizontal="left" vertical="center" shrinkToFit="1"/>
    </xf>
    <xf numFmtId="187" fontId="75" fillId="0" borderId="0" xfId="30" applyNumberFormat="1" applyFont="1" applyFill="1" applyBorder="1" applyAlignment="1">
      <alignment vertical="center" shrinkToFit="1"/>
    </xf>
    <xf numFmtId="41" fontId="83" fillId="0" borderId="0" xfId="40" applyFont="1" applyFill="1" applyBorder="1" applyAlignment="1">
      <alignment vertical="center" shrinkToFit="1"/>
    </xf>
    <xf numFmtId="0" fontId="83" fillId="0" borderId="0" xfId="30" applyFont="1" applyFill="1" applyBorder="1" applyAlignment="1">
      <alignment vertical="center" shrinkToFit="1"/>
    </xf>
    <xf numFmtId="0" fontId="75" fillId="0" borderId="21" xfId="30" applyNumberFormat="1" applyFont="1" applyFill="1" applyBorder="1" applyAlignment="1">
      <alignment horizontal="left" vertical="center" shrinkToFit="1"/>
    </xf>
    <xf numFmtId="41" fontId="75" fillId="0" borderId="21" xfId="40" applyFont="1" applyFill="1" applyBorder="1" applyAlignment="1">
      <alignment vertical="center" shrinkToFit="1"/>
    </xf>
    <xf numFmtId="0" fontId="75" fillId="0" borderId="21" xfId="30" applyFont="1" applyFill="1" applyBorder="1" applyAlignment="1">
      <alignment vertical="center" shrinkToFit="1"/>
    </xf>
    <xf numFmtId="187" fontId="75" fillId="0" borderId="21" xfId="30" applyNumberFormat="1" applyFont="1" applyFill="1" applyBorder="1" applyAlignment="1">
      <alignment vertical="center" shrinkToFit="1"/>
    </xf>
    <xf numFmtId="0" fontId="75" fillId="0" borderId="0" xfId="30" applyNumberFormat="1" applyFont="1" applyBorder="1" applyAlignment="1">
      <alignment vertical="center" shrinkToFit="1"/>
    </xf>
    <xf numFmtId="0" fontId="73" fillId="0" borderId="0" xfId="30" applyFont="1" applyFill="1" applyBorder="1" applyAlignment="1">
      <alignment vertical="center" shrinkToFit="1"/>
    </xf>
    <xf numFmtId="0" fontId="73" fillId="0" borderId="0" xfId="30" applyNumberFormat="1" applyFont="1" applyFill="1" applyBorder="1" applyAlignment="1">
      <alignment horizontal="left" vertical="center" shrinkToFit="1"/>
    </xf>
    <xf numFmtId="0" fontId="75" fillId="0" borderId="21" xfId="30" applyNumberFormat="1" applyFont="1" applyBorder="1" applyAlignment="1">
      <alignment horizontal="left" vertical="center" shrinkToFit="1"/>
    </xf>
    <xf numFmtId="41" fontId="75" fillId="0" borderId="21" xfId="40" applyFont="1" applyBorder="1" applyAlignment="1">
      <alignment vertical="center" shrinkToFit="1"/>
    </xf>
    <xf numFmtId="0" fontId="73" fillId="0" borderId="0" xfId="30" applyNumberFormat="1" applyFont="1" applyBorder="1" applyAlignment="1">
      <alignment horizontal="left" vertical="center" shrinkToFit="1"/>
    </xf>
    <xf numFmtId="41" fontId="73" fillId="0" borderId="0" xfId="40" applyFont="1" applyBorder="1" applyAlignment="1">
      <alignment vertical="center" shrinkToFit="1"/>
    </xf>
    <xf numFmtId="180" fontId="83" fillId="0" borderId="0" xfId="21" applyNumberFormat="1" applyFont="1" applyBorder="1" applyAlignment="1">
      <alignment vertical="center" shrinkToFit="1"/>
    </xf>
    <xf numFmtId="191" fontId="75" fillId="0" borderId="0" xfId="30" applyNumberFormat="1" applyFont="1" applyFill="1" applyBorder="1" applyAlignment="1">
      <alignment vertical="center" shrinkToFit="1"/>
    </xf>
    <xf numFmtId="191" fontId="75" fillId="0" borderId="0" xfId="30" applyNumberFormat="1" applyFont="1" applyBorder="1" applyAlignment="1">
      <alignment vertical="center" shrinkToFit="1"/>
    </xf>
    <xf numFmtId="0" fontId="83" fillId="0" borderId="36" xfId="30" applyNumberFormat="1" applyFont="1" applyBorder="1" applyAlignment="1">
      <alignment horizontal="left" vertical="center" shrinkToFit="1"/>
    </xf>
    <xf numFmtId="190" fontId="79" fillId="0" borderId="0" xfId="21" applyNumberFormat="1" applyFont="1" applyFill="1" applyBorder="1" applyAlignment="1" applyProtection="1">
      <alignment vertical="center" shrinkToFit="1"/>
    </xf>
    <xf numFmtId="176" fontId="79" fillId="0" borderId="36" xfId="22" applyNumberFormat="1" applyFont="1" applyBorder="1" applyAlignment="1">
      <alignment horizontal="right" vertical="center" shrinkToFit="1"/>
    </xf>
    <xf numFmtId="220" fontId="79" fillId="0" borderId="36" xfId="22" applyNumberFormat="1" applyFont="1" applyBorder="1" applyAlignment="1">
      <alignment horizontal="right" vertical="center" shrinkToFit="1"/>
    </xf>
    <xf numFmtId="196" fontId="83" fillId="0" borderId="0" xfId="21" applyNumberFormat="1" applyFont="1" applyFill="1" applyBorder="1" applyAlignment="1" applyProtection="1">
      <alignment vertical="center" shrinkToFit="1"/>
    </xf>
    <xf numFmtId="187" fontId="79" fillId="0" borderId="0" xfId="21" applyNumberFormat="1" applyFont="1" applyFill="1" applyBorder="1" applyAlignment="1" applyProtection="1">
      <alignment vertical="center" shrinkToFit="1"/>
    </xf>
    <xf numFmtId="184" fontId="79" fillId="0" borderId="0" xfId="21" applyNumberFormat="1" applyFont="1" applyBorder="1" applyAlignment="1">
      <alignment vertical="center" shrinkToFit="1"/>
    </xf>
    <xf numFmtId="0" fontId="83" fillId="0" borderId="0" xfId="30" applyNumberFormat="1" applyFont="1" applyFill="1" applyBorder="1" applyAlignment="1">
      <alignment horizontal="left" vertical="center" shrinkToFit="1"/>
    </xf>
    <xf numFmtId="187" fontId="83" fillId="0" borderId="0" xfId="21" applyNumberFormat="1" applyFont="1" applyFill="1" applyBorder="1" applyAlignment="1" applyProtection="1">
      <alignment vertical="center" shrinkToFit="1"/>
    </xf>
    <xf numFmtId="0" fontId="83" fillId="0" borderId="21" xfId="30" applyNumberFormat="1" applyFont="1" applyFill="1" applyBorder="1" applyAlignment="1">
      <alignment horizontal="left" vertical="center" shrinkToFit="1"/>
    </xf>
    <xf numFmtId="41" fontId="69" fillId="0" borderId="21" xfId="22" applyFont="1" applyBorder="1" applyAlignment="1">
      <alignment vertical="center" shrinkToFit="1"/>
    </xf>
    <xf numFmtId="191" fontId="83" fillId="0" borderId="0" xfId="21" applyNumberFormat="1" applyFont="1" applyFill="1" applyBorder="1" applyAlignment="1" applyProtection="1">
      <alignment vertical="center" shrinkToFit="1"/>
    </xf>
    <xf numFmtId="187" fontId="84" fillId="0" borderId="0" xfId="21" applyNumberFormat="1" applyFont="1" applyFill="1" applyBorder="1" applyAlignment="1" applyProtection="1">
      <alignment vertical="center" shrinkToFit="1"/>
    </xf>
    <xf numFmtId="187" fontId="83" fillId="0" borderId="0" xfId="30" applyNumberFormat="1" applyFont="1" applyBorder="1" applyAlignment="1">
      <alignment vertical="center" shrinkToFit="1"/>
    </xf>
    <xf numFmtId="0" fontId="83" fillId="0" borderId="36" xfId="30" applyNumberFormat="1" applyFont="1" applyFill="1" applyBorder="1" applyAlignment="1">
      <alignment horizontal="left" vertical="center" shrinkToFit="1"/>
    </xf>
    <xf numFmtId="181" fontId="83" fillId="0" borderId="0" xfId="30" applyNumberFormat="1" applyFont="1" applyFill="1" applyBorder="1" applyAlignment="1">
      <alignment vertical="center" shrinkToFit="1"/>
    </xf>
    <xf numFmtId="41" fontId="83" fillId="0" borderId="21" xfId="22" applyNumberFormat="1" applyFont="1" applyBorder="1" applyAlignment="1">
      <alignment vertical="center" shrinkToFit="1"/>
    </xf>
    <xf numFmtId="0" fontId="83" fillId="0" borderId="21" xfId="21" applyNumberFormat="1" applyFont="1" applyBorder="1" applyAlignment="1">
      <alignment vertical="center" shrinkToFit="1"/>
    </xf>
    <xf numFmtId="187" fontId="83" fillId="0" borderId="21" xfId="30" applyNumberFormat="1" applyFont="1" applyBorder="1" applyAlignment="1">
      <alignment vertical="center" shrinkToFit="1"/>
    </xf>
    <xf numFmtId="176" fontId="79" fillId="4" borderId="22" xfId="22" applyNumberFormat="1" applyFont="1" applyFill="1" applyBorder="1" applyAlignment="1">
      <alignment horizontal="right" vertical="center" shrinkToFit="1"/>
    </xf>
    <xf numFmtId="220" fontId="79" fillId="4" borderId="22" xfId="22" applyNumberFormat="1" applyFont="1" applyFill="1" applyBorder="1" applyAlignment="1">
      <alignment horizontal="right" vertical="center" shrinkToFit="1"/>
    </xf>
    <xf numFmtId="182" fontId="79" fillId="0" borderId="0" xfId="30" applyNumberFormat="1" applyFont="1" applyBorder="1" applyAlignment="1">
      <alignment vertical="center" shrinkToFit="1"/>
    </xf>
    <xf numFmtId="178" fontId="79" fillId="0" borderId="0" xfId="21" applyNumberFormat="1" applyFont="1" applyBorder="1" applyAlignment="1">
      <alignment vertical="center" shrinkToFit="1"/>
    </xf>
    <xf numFmtId="0" fontId="83" fillId="0" borderId="0" xfId="21" applyNumberFormat="1" applyFont="1" applyBorder="1" applyAlignment="1">
      <alignment horizontal="left" vertical="center" shrinkToFit="1"/>
    </xf>
    <xf numFmtId="0" fontId="79" fillId="0" borderId="44" xfId="21" applyNumberFormat="1" applyFont="1" applyFill="1" applyBorder="1">
      <alignment vertical="center"/>
    </xf>
    <xf numFmtId="0" fontId="83" fillId="0" borderId="21" xfId="21" applyNumberFormat="1" applyFont="1" applyBorder="1" applyAlignment="1">
      <alignment horizontal="left" vertical="center" shrinkToFit="1"/>
    </xf>
    <xf numFmtId="182" fontId="83" fillId="0" borderId="21" xfId="21" applyNumberFormat="1" applyFont="1" applyBorder="1" applyAlignment="1">
      <alignment vertical="center" shrinkToFit="1"/>
    </xf>
    <xf numFmtId="0" fontId="83" fillId="0" borderId="21" xfId="21" applyNumberFormat="1" applyFont="1" applyBorder="1" applyAlignment="1">
      <alignment horizontal="center" vertical="center" shrinkToFit="1"/>
    </xf>
    <xf numFmtId="41" fontId="83" fillId="0" borderId="21" xfId="21" applyNumberFormat="1" applyFont="1" applyBorder="1" applyAlignment="1">
      <alignment vertical="center" shrinkToFit="1"/>
    </xf>
    <xf numFmtId="182" fontId="84" fillId="0" borderId="0" xfId="21" applyNumberFormat="1" applyFont="1" applyBorder="1" applyAlignment="1">
      <alignment vertical="center" shrinkToFit="1"/>
    </xf>
    <xf numFmtId="0" fontId="83" fillId="0" borderId="0" xfId="30" applyNumberFormat="1" applyFont="1" applyFill="1" applyBorder="1" applyAlignment="1">
      <alignment vertical="center" shrinkToFit="1"/>
    </xf>
    <xf numFmtId="181" fontId="79" fillId="0" borderId="0" xfId="21" applyNumberFormat="1" applyFont="1" applyFill="1" applyBorder="1" applyAlignment="1" applyProtection="1">
      <alignment vertical="center" shrinkToFit="1"/>
    </xf>
    <xf numFmtId="187" fontId="79" fillId="0" borderId="0" xfId="30" applyNumberFormat="1" applyFont="1" applyBorder="1" applyAlignment="1">
      <alignment vertical="center" shrinkToFit="1"/>
    </xf>
    <xf numFmtId="0" fontId="79" fillId="0" borderId="24" xfId="21" applyNumberFormat="1" applyFont="1" applyFill="1" applyBorder="1" applyAlignment="1">
      <alignment horizontal="left" vertical="center" indent="1"/>
    </xf>
    <xf numFmtId="0" fontId="79" fillId="0" borderId="36" xfId="21" applyNumberFormat="1" applyFont="1" applyFill="1" applyBorder="1">
      <alignment vertical="center"/>
    </xf>
    <xf numFmtId="0" fontId="79" fillId="0" borderId="35" xfId="21" applyNumberFormat="1" applyFont="1" applyBorder="1">
      <alignment vertical="center"/>
    </xf>
    <xf numFmtId="0" fontId="79" fillId="0" borderId="20" xfId="21" applyNumberFormat="1" applyFont="1" applyFill="1" applyBorder="1">
      <alignment vertical="center"/>
    </xf>
    <xf numFmtId="0" fontId="79" fillId="0" borderId="22" xfId="21" applyNumberFormat="1" applyFont="1" applyFill="1" applyBorder="1" applyAlignment="1">
      <alignment horizontal="left" vertical="center" indent="1"/>
    </xf>
    <xf numFmtId="0" fontId="79" fillId="17" borderId="21" xfId="21" applyNumberFormat="1" applyFont="1" applyFill="1" applyBorder="1" applyAlignment="1">
      <alignment vertical="center" shrinkToFit="1"/>
    </xf>
    <xf numFmtId="41" fontId="79" fillId="17" borderId="21" xfId="22" applyNumberFormat="1" applyFont="1" applyFill="1" applyBorder="1" applyAlignment="1">
      <alignment vertical="center" shrinkToFit="1"/>
    </xf>
    <xf numFmtId="0" fontId="79" fillId="17" borderId="21" xfId="21" applyNumberFormat="1" applyFont="1" applyFill="1" applyBorder="1" applyAlignment="1">
      <alignment horizontal="center" vertical="center" shrinkToFit="1"/>
    </xf>
    <xf numFmtId="178" fontId="79" fillId="17" borderId="21" xfId="21" applyNumberFormat="1" applyFont="1" applyFill="1" applyBorder="1" applyAlignment="1">
      <alignment vertical="center" shrinkToFit="1"/>
    </xf>
    <xf numFmtId="176" fontId="79" fillId="17" borderId="22" xfId="22" applyNumberFormat="1" applyFont="1" applyFill="1" applyBorder="1" applyAlignment="1">
      <alignment horizontal="right" vertical="center" shrinkToFit="1"/>
    </xf>
    <xf numFmtId="220" fontId="79" fillId="17" borderId="22" xfId="22" applyNumberFormat="1" applyFont="1" applyFill="1" applyBorder="1" applyAlignment="1">
      <alignment horizontal="right" vertical="center" shrinkToFit="1"/>
    </xf>
    <xf numFmtId="0" fontId="79" fillId="0" borderId="0" xfId="30" applyNumberFormat="1" applyFont="1" applyBorder="1" applyAlignment="1">
      <alignment horizontal="left" vertical="center" shrinkToFit="1"/>
    </xf>
    <xf numFmtId="41" fontId="79" fillId="0" borderId="0" xfId="40" applyFont="1" applyBorder="1" applyAlignment="1">
      <alignment vertical="center" shrinkToFit="1"/>
    </xf>
    <xf numFmtId="0" fontId="79" fillId="0" borderId="0" xfId="30" applyFont="1" applyBorder="1" applyAlignment="1">
      <alignment vertical="center" shrinkToFit="1"/>
    </xf>
    <xf numFmtId="180" fontId="79" fillId="0" borderId="0" xfId="30" applyNumberFormat="1" applyFont="1" applyBorder="1" applyAlignment="1">
      <alignment vertical="center" shrinkToFit="1"/>
    </xf>
    <xf numFmtId="0" fontId="79" fillId="0" borderId="21" xfId="30" applyNumberFormat="1" applyFont="1" applyBorder="1" applyAlignment="1">
      <alignment horizontal="left" vertical="center" shrinkToFit="1"/>
    </xf>
    <xf numFmtId="0" fontId="79" fillId="0" borderId="21" xfId="30" applyFont="1" applyBorder="1" applyAlignment="1">
      <alignment vertical="center" shrinkToFit="1"/>
    </xf>
    <xf numFmtId="180" fontId="79" fillId="0" borderId="21" xfId="30" applyNumberFormat="1" applyFont="1" applyBorder="1" applyAlignment="1">
      <alignment vertical="center" shrinkToFit="1"/>
    </xf>
    <xf numFmtId="0" fontId="75" fillId="17" borderId="0" xfId="0" applyFont="1" applyFill="1" applyBorder="1" applyAlignment="1">
      <alignment horizontal="left" vertical="center" shrinkToFit="1"/>
    </xf>
    <xf numFmtId="0" fontId="73" fillId="0" borderId="36" xfId="0" applyNumberFormat="1" applyFont="1" applyFill="1" applyBorder="1" applyAlignment="1">
      <alignment horizontal="left" vertical="center" shrinkToFit="1"/>
    </xf>
    <xf numFmtId="41" fontId="73" fillId="0" borderId="0" xfId="1" applyFont="1" applyFill="1" applyBorder="1" applyAlignment="1">
      <alignment vertical="center" shrinkToFit="1"/>
    </xf>
    <xf numFmtId="0" fontId="73" fillId="0" borderId="0" xfId="0" applyFont="1" applyFill="1" applyBorder="1" applyAlignment="1">
      <alignment vertical="center" shrinkToFit="1"/>
    </xf>
    <xf numFmtId="187" fontId="83" fillId="0" borderId="0" xfId="30" applyNumberFormat="1" applyFont="1" applyFill="1" applyBorder="1" applyAlignment="1">
      <alignment vertical="center" shrinkToFit="1"/>
    </xf>
    <xf numFmtId="187" fontId="75" fillId="0" borderId="0" xfId="0" applyNumberFormat="1" applyFont="1" applyBorder="1" applyAlignment="1">
      <alignment vertical="center" shrinkToFit="1"/>
    </xf>
    <xf numFmtId="182" fontId="75" fillId="0" borderId="0" xfId="0" applyNumberFormat="1" applyFont="1" applyBorder="1" applyAlignment="1">
      <alignment vertical="center" shrinkToFit="1"/>
    </xf>
    <xf numFmtId="0" fontId="75" fillId="0" borderId="0" xfId="0" applyFont="1" applyBorder="1" applyAlignment="1">
      <alignment horizontal="center" vertical="center" shrinkToFit="1"/>
    </xf>
    <xf numFmtId="0" fontId="73" fillId="0" borderId="36" xfId="0" applyNumberFormat="1" applyFont="1" applyBorder="1" applyAlignment="1">
      <alignment horizontal="left" vertical="center" shrinkToFit="1"/>
    </xf>
    <xf numFmtId="41" fontId="73" fillId="0" borderId="0" xfId="1" applyFont="1" applyBorder="1" applyAlignment="1">
      <alignment vertical="center" shrinkToFit="1"/>
    </xf>
    <xf numFmtId="0" fontId="73" fillId="0" borderId="0" xfId="0" applyFont="1" applyBorder="1" applyAlignment="1">
      <alignment vertical="center" shrinkToFit="1"/>
    </xf>
    <xf numFmtId="0" fontId="75" fillId="0" borderId="0" xfId="0" applyFont="1" applyFill="1" applyBorder="1" applyAlignment="1">
      <alignment vertical="center" shrinkToFit="1"/>
    </xf>
    <xf numFmtId="187" fontId="75" fillId="0" borderId="0" xfId="0" applyNumberFormat="1" applyFont="1" applyFill="1" applyBorder="1" applyAlignment="1">
      <alignment vertical="center" shrinkToFit="1"/>
    </xf>
    <xf numFmtId="182" fontId="75" fillId="0" borderId="0" xfId="0" applyNumberFormat="1" applyFont="1" applyFill="1" applyBorder="1" applyAlignment="1">
      <alignment vertical="center" shrinkToFit="1"/>
    </xf>
    <xf numFmtId="0" fontId="75" fillId="0" borderId="0" xfId="0" applyFont="1" applyFill="1" applyBorder="1" applyAlignment="1">
      <alignment horizontal="center" vertical="center" shrinkToFit="1"/>
    </xf>
    <xf numFmtId="0" fontId="75" fillId="0" borderId="36" xfId="0" applyNumberFormat="1" applyFont="1" applyBorder="1" applyAlignment="1">
      <alignment horizontal="left" vertical="center" shrinkToFit="1"/>
    </xf>
    <xf numFmtId="0" fontId="75" fillId="0" borderId="21" xfId="0" applyNumberFormat="1" applyFont="1" applyBorder="1" applyAlignment="1">
      <alignment horizontal="left" vertical="center" shrinkToFit="1"/>
    </xf>
    <xf numFmtId="187" fontId="79" fillId="0" borderId="21" xfId="30" applyNumberFormat="1" applyFont="1" applyBorder="1" applyAlignment="1">
      <alignment vertical="center" shrinkToFit="1"/>
    </xf>
    <xf numFmtId="187" fontId="75" fillId="0" borderId="21" xfId="0" applyNumberFormat="1" applyFont="1" applyBorder="1" applyAlignment="1">
      <alignment vertical="center" shrinkToFit="1"/>
    </xf>
    <xf numFmtId="182" fontId="75" fillId="0" borderId="21" xfId="0" applyNumberFormat="1" applyFont="1" applyBorder="1" applyAlignment="1">
      <alignment vertical="center" shrinkToFit="1"/>
    </xf>
    <xf numFmtId="179" fontId="79" fillId="0" borderId="0" xfId="21" applyNumberFormat="1" applyFont="1" applyBorder="1" applyAlignment="1">
      <alignment vertical="center" shrinkToFit="1"/>
    </xf>
    <xf numFmtId="41" fontId="79" fillId="0" borderId="31" xfId="21" applyNumberFormat="1" applyFont="1" applyBorder="1" applyAlignment="1">
      <alignment vertical="center" shrinkToFit="1"/>
    </xf>
    <xf numFmtId="0" fontId="79" fillId="17" borderId="10" xfId="21" applyNumberFormat="1" applyFont="1" applyFill="1" applyBorder="1" applyAlignment="1">
      <alignment vertical="center" shrinkToFit="1"/>
    </xf>
    <xf numFmtId="41" fontId="79" fillId="17" borderId="10" xfId="22" applyNumberFormat="1" applyFont="1" applyFill="1" applyBorder="1" applyAlignment="1">
      <alignment vertical="center" shrinkToFit="1"/>
    </xf>
    <xf numFmtId="0" fontId="79" fillId="17" borderId="10" xfId="21" applyNumberFormat="1" applyFont="1" applyFill="1" applyBorder="1" applyAlignment="1">
      <alignment horizontal="center" vertical="center" shrinkToFit="1"/>
    </xf>
    <xf numFmtId="178" fontId="79" fillId="17" borderId="10" xfId="21" applyNumberFormat="1" applyFont="1" applyFill="1" applyBorder="1" applyAlignment="1">
      <alignment vertical="center" shrinkToFit="1"/>
    </xf>
    <xf numFmtId="176" fontId="79" fillId="17" borderId="12" xfId="22" applyNumberFormat="1" applyFont="1" applyFill="1" applyBorder="1" applyAlignment="1">
      <alignment horizontal="right" vertical="center" shrinkToFit="1"/>
    </xf>
    <xf numFmtId="220" fontId="79" fillId="17" borderId="12" xfId="22" applyNumberFormat="1" applyFont="1" applyFill="1" applyBorder="1" applyAlignment="1">
      <alignment horizontal="right" vertical="center" shrinkToFit="1"/>
    </xf>
    <xf numFmtId="0" fontId="75" fillId="0" borderId="25" xfId="0" applyNumberFormat="1" applyFont="1" applyFill="1" applyBorder="1" applyAlignment="1">
      <alignment vertical="center" shrinkToFit="1"/>
    </xf>
    <xf numFmtId="0" fontId="75" fillId="17" borderId="0" xfId="23" applyNumberFormat="1" applyFont="1" applyFill="1" applyBorder="1" applyAlignment="1">
      <alignment vertical="center" shrinkToFit="1"/>
    </xf>
    <xf numFmtId="41" fontId="75" fillId="17" borderId="0" xfId="24" applyFont="1" applyFill="1" applyBorder="1" applyAlignment="1">
      <alignment vertical="center" shrinkToFit="1"/>
    </xf>
    <xf numFmtId="0" fontId="75" fillId="17" borderId="0" xfId="23" applyFont="1" applyFill="1" applyBorder="1" applyAlignment="1">
      <alignment horizontal="center" vertical="center" shrinkToFit="1"/>
    </xf>
    <xf numFmtId="176" fontId="75" fillId="17" borderId="24" xfId="23" applyNumberFormat="1" applyFont="1" applyFill="1" applyBorder="1" applyAlignment="1">
      <alignment vertical="center" shrinkToFit="1"/>
    </xf>
    <xf numFmtId="220" fontId="75" fillId="17" borderId="24" xfId="23" applyNumberFormat="1" applyFont="1" applyFill="1" applyBorder="1" applyAlignment="1">
      <alignment vertical="center" shrinkToFit="1"/>
    </xf>
    <xf numFmtId="0" fontId="73" fillId="0" borderId="0" xfId="23" applyNumberFormat="1" applyFont="1" applyFill="1" applyBorder="1" applyAlignment="1">
      <alignment horizontal="left" vertical="center" shrinkToFit="1"/>
    </xf>
    <xf numFmtId="41" fontId="73" fillId="0" borderId="0" xfId="24" applyFont="1" applyBorder="1" applyAlignment="1">
      <alignment vertical="center" shrinkToFit="1"/>
    </xf>
    <xf numFmtId="0" fontId="73" fillId="0" borderId="0" xfId="23" applyFont="1" applyBorder="1" applyAlignment="1">
      <alignment vertical="center" shrinkToFit="1"/>
    </xf>
    <xf numFmtId="181" fontId="73" fillId="0" borderId="0" xfId="23" applyNumberFormat="1" applyFont="1" applyBorder="1" applyAlignment="1">
      <alignment vertical="center" shrinkToFit="1"/>
    </xf>
    <xf numFmtId="182" fontId="73" fillId="0" borderId="0" xfId="23" applyNumberFormat="1" applyFont="1" applyBorder="1" applyAlignment="1">
      <alignment vertical="center" shrinkToFit="1"/>
    </xf>
    <xf numFmtId="0" fontId="73" fillId="0" borderId="0" xfId="23" applyFont="1" applyBorder="1" applyAlignment="1">
      <alignment horizontal="center" vertical="center" shrinkToFit="1"/>
    </xf>
    <xf numFmtId="41" fontId="73" fillId="0" borderId="0" xfId="23" applyNumberFormat="1" applyFont="1" applyBorder="1" applyAlignment="1">
      <alignment vertical="center" shrinkToFit="1"/>
    </xf>
    <xf numFmtId="184" fontId="73" fillId="0" borderId="0" xfId="23" applyNumberFormat="1" applyFont="1" applyBorder="1" applyAlignment="1">
      <alignment vertical="center" shrinkToFit="1"/>
    </xf>
    <xf numFmtId="0" fontId="73" fillId="0" borderId="36" xfId="23" applyNumberFormat="1" applyFont="1" applyFill="1" applyBorder="1" applyAlignment="1">
      <alignment horizontal="left" vertical="center" shrinkToFit="1"/>
    </xf>
    <xf numFmtId="41" fontId="73" fillId="0" borderId="0" xfId="24" applyFont="1" applyFill="1" applyBorder="1" applyAlignment="1">
      <alignment vertical="center" shrinkToFit="1"/>
    </xf>
    <xf numFmtId="0" fontId="73" fillId="0" borderId="0" xfId="23" applyFont="1" applyFill="1" applyBorder="1" applyAlignment="1">
      <alignment vertical="center" shrinkToFit="1"/>
    </xf>
    <xf numFmtId="181" fontId="73" fillId="0" borderId="0" xfId="23" applyNumberFormat="1" applyFont="1" applyFill="1" applyBorder="1" applyAlignment="1">
      <alignment vertical="center" shrinkToFit="1"/>
    </xf>
    <xf numFmtId="182" fontId="73" fillId="0" borderId="0" xfId="23" applyNumberFormat="1" applyFont="1" applyFill="1" applyBorder="1" applyAlignment="1">
      <alignment vertical="center" shrinkToFit="1"/>
    </xf>
    <xf numFmtId="0" fontId="73" fillId="0" borderId="0" xfId="23" applyFont="1" applyFill="1" applyBorder="1" applyAlignment="1">
      <alignment horizontal="center" vertical="center" shrinkToFit="1"/>
    </xf>
    <xf numFmtId="41" fontId="73" fillId="0" borderId="0" xfId="23" applyNumberFormat="1" applyFont="1" applyFill="1" applyBorder="1" applyAlignment="1">
      <alignment vertical="center" shrinkToFit="1"/>
    </xf>
    <xf numFmtId="185" fontId="73" fillId="0" borderId="0" xfId="23" applyNumberFormat="1" applyFont="1" applyBorder="1" applyAlignment="1">
      <alignment horizontal="center" vertical="center" shrinkToFit="1"/>
    </xf>
    <xf numFmtId="185" fontId="73" fillId="0" borderId="0" xfId="23" applyNumberFormat="1" applyFont="1" applyBorder="1" applyAlignment="1">
      <alignment vertical="center" shrinkToFit="1"/>
    </xf>
    <xf numFmtId="0" fontId="75" fillId="0" borderId="0" xfId="23" applyFont="1" applyBorder="1" applyAlignment="1">
      <alignment vertical="center" shrinkToFit="1"/>
    </xf>
    <xf numFmtId="176" fontId="75" fillId="0" borderId="24" xfId="23" applyNumberFormat="1" applyFont="1" applyBorder="1" applyAlignment="1">
      <alignment vertical="center" shrinkToFit="1"/>
    </xf>
    <xf numFmtId="220" fontId="75" fillId="0" borderId="24" xfId="23" applyNumberFormat="1" applyFont="1" applyBorder="1" applyAlignment="1">
      <alignment vertical="center" shrinkToFit="1"/>
    </xf>
    <xf numFmtId="187" fontId="75" fillId="0" borderId="0" xfId="23" applyNumberFormat="1" applyFont="1" applyBorder="1" applyAlignment="1">
      <alignment vertical="center" shrinkToFit="1"/>
    </xf>
    <xf numFmtId="41" fontId="75" fillId="0" borderId="21" xfId="24" applyFont="1" applyBorder="1" applyAlignment="1">
      <alignment vertical="center" shrinkToFit="1"/>
    </xf>
    <xf numFmtId="0" fontId="75" fillId="0" borderId="21" xfId="23" applyFont="1" applyBorder="1" applyAlignment="1">
      <alignment vertical="center" shrinkToFit="1"/>
    </xf>
    <xf numFmtId="187" fontId="75" fillId="0" borderId="21" xfId="23" applyNumberFormat="1" applyFont="1" applyBorder="1" applyAlignment="1">
      <alignment vertical="center" shrinkToFit="1"/>
    </xf>
    <xf numFmtId="176" fontId="75" fillId="0" borderId="22" xfId="23" applyNumberFormat="1" applyFont="1" applyBorder="1" applyAlignment="1">
      <alignment vertical="center" shrinkToFit="1"/>
    </xf>
    <xf numFmtId="220" fontId="75" fillId="0" borderId="22" xfId="23" applyNumberFormat="1" applyFont="1" applyBorder="1" applyAlignment="1">
      <alignment vertical="center" shrinkToFit="1"/>
    </xf>
    <xf numFmtId="188" fontId="75" fillId="0" borderId="0" xfId="23" applyNumberFormat="1" applyFont="1" applyBorder="1" applyAlignment="1">
      <alignment horizontal="center" vertical="center" shrinkToFit="1"/>
    </xf>
    <xf numFmtId="0" fontId="75" fillId="0" borderId="36" xfId="23" applyNumberFormat="1" applyFont="1" applyFill="1" applyBorder="1" applyAlignment="1">
      <alignment horizontal="left" vertical="center" shrinkToFit="1"/>
    </xf>
    <xf numFmtId="0" fontId="75" fillId="17" borderId="36" xfId="23" applyNumberFormat="1" applyFont="1" applyFill="1" applyBorder="1" applyAlignment="1">
      <alignment vertical="center" shrinkToFit="1"/>
    </xf>
    <xf numFmtId="0" fontId="75" fillId="0" borderId="20" xfId="23" applyNumberFormat="1" applyFont="1" applyFill="1" applyBorder="1" applyAlignment="1">
      <alignment horizontal="left" vertical="center" shrinkToFit="1"/>
    </xf>
    <xf numFmtId="41" fontId="75" fillId="0" borderId="21" xfId="24" applyFont="1" applyFill="1" applyBorder="1" applyAlignment="1">
      <alignment vertical="center" shrinkToFit="1"/>
    </xf>
    <xf numFmtId="0" fontId="75" fillId="0" borderId="21" xfId="23" applyFont="1" applyFill="1" applyBorder="1" applyAlignment="1">
      <alignment vertical="center" shrinkToFit="1"/>
    </xf>
    <xf numFmtId="0" fontId="75" fillId="0" borderId="21" xfId="23" applyFont="1" applyFill="1" applyBorder="1" applyAlignment="1">
      <alignment horizontal="center" vertical="center" shrinkToFit="1"/>
    </xf>
    <xf numFmtId="41" fontId="75" fillId="0" borderId="21" xfId="23" applyNumberFormat="1" applyFont="1" applyFill="1" applyBorder="1" applyAlignment="1">
      <alignment vertical="center" shrinkToFit="1"/>
    </xf>
    <xf numFmtId="197" fontId="75" fillId="0" borderId="0" xfId="23" applyNumberFormat="1" applyFont="1" applyBorder="1" applyAlignment="1">
      <alignment vertical="center" shrinkToFit="1"/>
    </xf>
    <xf numFmtId="41" fontId="75" fillId="0" borderId="0" xfId="24" applyFont="1" applyFill="1" applyBorder="1" applyAlignment="1">
      <alignment vertical="center" shrinkToFit="1"/>
    </xf>
    <xf numFmtId="196" fontId="75" fillId="0" borderId="0" xfId="23" applyNumberFormat="1" applyFont="1" applyFill="1" applyBorder="1" applyAlignment="1">
      <alignment vertical="center" shrinkToFit="1"/>
    </xf>
    <xf numFmtId="182" fontId="75" fillId="0" borderId="0" xfId="23" applyNumberFormat="1" applyFont="1" applyFill="1" applyBorder="1" applyAlignment="1">
      <alignment vertical="center" shrinkToFit="1"/>
    </xf>
    <xf numFmtId="0" fontId="75" fillId="0" borderId="0" xfId="23" applyFont="1" applyFill="1" applyBorder="1" applyAlignment="1">
      <alignment horizontal="center" vertical="center" shrinkToFit="1"/>
    </xf>
    <xf numFmtId="41" fontId="75" fillId="0" borderId="0" xfId="23" applyNumberFormat="1" applyFont="1" applyFill="1" applyBorder="1" applyAlignment="1">
      <alignment vertical="center" shrinkToFit="1"/>
    </xf>
    <xf numFmtId="187" fontId="73" fillId="0" borderId="0" xfId="23" applyNumberFormat="1" applyFont="1" applyBorder="1" applyAlignment="1">
      <alignment vertical="center" shrinkToFit="1"/>
    </xf>
    <xf numFmtId="220" fontId="75" fillId="0" borderId="24" xfId="24" applyNumberFormat="1" applyFont="1" applyBorder="1" applyAlignment="1">
      <alignment vertical="center" shrinkToFit="1"/>
    </xf>
    <xf numFmtId="190" fontId="73" fillId="0" borderId="0" xfId="23" applyNumberFormat="1" applyFont="1" applyFill="1" applyBorder="1" applyAlignment="1">
      <alignment vertical="center" shrinkToFit="1"/>
    </xf>
    <xf numFmtId="41" fontId="73" fillId="0" borderId="0" xfId="24" applyFont="1" applyFill="1" applyBorder="1" applyAlignment="1">
      <alignment vertical="center" wrapText="1"/>
    </xf>
    <xf numFmtId="0" fontId="73" fillId="0" borderId="0" xfId="23" applyFont="1" applyFill="1" applyBorder="1">
      <alignment vertical="center"/>
    </xf>
    <xf numFmtId="180" fontId="73" fillId="0" borderId="0" xfId="23" applyNumberFormat="1" applyFont="1" applyFill="1" applyBorder="1">
      <alignment vertical="center"/>
    </xf>
    <xf numFmtId="182" fontId="73" fillId="0" borderId="0" xfId="23" applyNumberFormat="1" applyFont="1" applyFill="1" applyBorder="1">
      <alignment vertical="center"/>
    </xf>
    <xf numFmtId="182" fontId="73" fillId="0" borderId="0" xfId="23" applyNumberFormat="1" applyFont="1" applyFill="1" applyBorder="1" applyAlignment="1">
      <alignment vertical="center"/>
    </xf>
    <xf numFmtId="0" fontId="73" fillId="0" borderId="0" xfId="23" applyFont="1" applyFill="1" applyBorder="1" applyAlignment="1">
      <alignment horizontal="center" vertical="center"/>
    </xf>
    <xf numFmtId="180" fontId="73" fillId="0" borderId="0" xfId="23" applyNumberFormat="1" applyFont="1" applyBorder="1" applyAlignment="1">
      <alignment vertical="center" shrinkToFit="1"/>
    </xf>
    <xf numFmtId="196" fontId="73" fillId="0" borderId="0" xfId="23" applyNumberFormat="1" applyFont="1" applyBorder="1" applyAlignment="1">
      <alignment vertical="center" shrinkToFit="1"/>
    </xf>
    <xf numFmtId="201" fontId="73" fillId="0" borderId="0" xfId="23" applyNumberFormat="1" applyFont="1" applyBorder="1" applyAlignment="1">
      <alignment vertical="center" shrinkToFit="1"/>
    </xf>
    <xf numFmtId="196" fontId="75" fillId="0" borderId="21" xfId="23" applyNumberFormat="1" applyFont="1" applyBorder="1" applyAlignment="1">
      <alignment vertical="center" shrinkToFit="1"/>
    </xf>
    <xf numFmtId="176" fontId="75" fillId="0" borderId="24" xfId="0" applyNumberFormat="1" applyFont="1" applyFill="1" applyBorder="1">
      <alignment vertical="center"/>
    </xf>
    <xf numFmtId="180" fontId="75" fillId="0" borderId="0" xfId="23" applyNumberFormat="1" applyFont="1" applyFill="1" applyBorder="1" applyAlignment="1">
      <alignment vertical="center" shrinkToFit="1"/>
    </xf>
    <xf numFmtId="0" fontId="75" fillId="17" borderId="41" xfId="23" applyNumberFormat="1" applyFont="1" applyFill="1" applyBorder="1" applyAlignment="1">
      <alignment vertical="center" shrinkToFit="1"/>
    </xf>
    <xf numFmtId="41" fontId="75" fillId="17" borderId="37" xfId="24" applyFont="1" applyFill="1" applyBorder="1" applyAlignment="1">
      <alignment vertical="center" shrinkToFit="1"/>
    </xf>
    <xf numFmtId="0" fontId="75" fillId="17" borderId="37" xfId="23" applyFont="1" applyFill="1" applyBorder="1" applyAlignment="1">
      <alignment horizontal="center" vertical="center" shrinkToFit="1"/>
    </xf>
    <xf numFmtId="195" fontId="75" fillId="17" borderId="37" xfId="24" applyNumberFormat="1" applyFont="1" applyFill="1" applyBorder="1" applyAlignment="1">
      <alignment vertical="center" shrinkToFit="1"/>
    </xf>
    <xf numFmtId="176" fontId="75" fillId="17" borderId="29" xfId="24" applyNumberFormat="1" applyFont="1" applyFill="1" applyBorder="1" applyAlignment="1">
      <alignment horizontal="right" vertical="center" shrinkToFit="1"/>
    </xf>
    <xf numFmtId="220" fontId="75" fillId="17" borderId="29" xfId="23" applyNumberFormat="1" applyFont="1" applyFill="1" applyBorder="1" applyAlignment="1">
      <alignment vertical="center" shrinkToFit="1"/>
    </xf>
    <xf numFmtId="190" fontId="75" fillId="0" borderId="0" xfId="23" applyNumberFormat="1" applyFont="1" applyBorder="1" applyAlignment="1">
      <alignment vertical="center" shrinkToFit="1"/>
    </xf>
    <xf numFmtId="0" fontId="69" fillId="0" borderId="0" xfId="23" applyNumberFormat="1" applyFont="1" applyFill="1" applyBorder="1" applyAlignment="1">
      <alignment horizontal="left" vertical="center" shrinkToFit="1"/>
    </xf>
    <xf numFmtId="0" fontId="69" fillId="0" borderId="0" xfId="23" applyNumberFormat="1" applyFont="1" applyBorder="1" applyAlignment="1">
      <alignment vertical="center" shrinkToFit="1"/>
    </xf>
    <xf numFmtId="187" fontId="69" fillId="0" borderId="0" xfId="23" applyNumberFormat="1" applyFont="1" applyBorder="1" applyAlignment="1">
      <alignment vertical="center" shrinkToFit="1"/>
    </xf>
    <xf numFmtId="0" fontId="69" fillId="0" borderId="0" xfId="23" applyNumberFormat="1" applyFont="1" applyBorder="1" applyAlignment="1">
      <alignment horizontal="center" vertical="center" shrinkToFit="1"/>
    </xf>
    <xf numFmtId="205" fontId="69" fillId="0" borderId="0" xfId="23" applyNumberFormat="1" applyFont="1" applyBorder="1" applyAlignment="1">
      <alignment vertical="center" shrinkToFit="1"/>
    </xf>
    <xf numFmtId="181" fontId="69" fillId="0" borderId="0" xfId="23" applyNumberFormat="1" applyFont="1" applyBorder="1" applyAlignment="1">
      <alignment vertical="center" shrinkToFit="1"/>
    </xf>
    <xf numFmtId="176" fontId="75" fillId="0" borderId="31" xfId="23" applyNumberFormat="1" applyFont="1" applyBorder="1" applyAlignment="1">
      <alignment vertical="center" shrinkToFit="1"/>
    </xf>
    <xf numFmtId="0" fontId="76" fillId="17" borderId="0" xfId="0" applyNumberFormat="1" applyFont="1" applyFill="1" applyBorder="1" applyAlignment="1">
      <alignment vertical="center" shrinkToFit="1"/>
    </xf>
    <xf numFmtId="41" fontId="76" fillId="17" borderId="0" xfId="4" applyNumberFormat="1" applyFont="1" applyFill="1" applyBorder="1" applyAlignment="1">
      <alignment vertical="center" shrinkToFit="1"/>
    </xf>
    <xf numFmtId="180" fontId="76" fillId="17" borderId="0" xfId="0" applyNumberFormat="1" applyFont="1" applyFill="1" applyBorder="1" applyAlignment="1">
      <alignment vertical="center" shrinkToFit="1"/>
    </xf>
    <xf numFmtId="0" fontId="76" fillId="17" borderId="0" xfId="0" applyNumberFormat="1" applyFont="1" applyFill="1" applyBorder="1" applyAlignment="1">
      <alignment horizontal="center" vertical="center" shrinkToFit="1"/>
    </xf>
    <xf numFmtId="0" fontId="76" fillId="17" borderId="37" xfId="0" applyNumberFormat="1" applyFont="1" applyFill="1" applyBorder="1" applyAlignment="1">
      <alignment horizontal="center" vertical="center" shrinkToFit="1"/>
    </xf>
    <xf numFmtId="195" fontId="76" fillId="17" borderId="37" xfId="4" applyNumberFormat="1" applyFont="1" applyFill="1" applyBorder="1" applyAlignment="1">
      <alignment vertical="center" shrinkToFit="1"/>
    </xf>
    <xf numFmtId="180" fontId="75" fillId="0" borderId="0" xfId="23" applyNumberFormat="1" applyFont="1" applyFill="1" applyBorder="1" applyAlignment="1">
      <alignment horizontal="right" vertical="center" shrinkToFit="1"/>
    </xf>
    <xf numFmtId="0" fontId="76" fillId="0" borderId="0" xfId="0" applyNumberFormat="1" applyFont="1" applyFill="1" applyBorder="1" applyAlignment="1">
      <alignment vertical="center" shrinkToFit="1"/>
    </xf>
    <xf numFmtId="0" fontId="76" fillId="0" borderId="0" xfId="0" applyNumberFormat="1" applyFont="1" applyFill="1" applyBorder="1" applyAlignment="1">
      <alignment horizontal="center" vertical="center" shrinkToFit="1"/>
    </xf>
    <xf numFmtId="41" fontId="76" fillId="0" borderId="31" xfId="1" applyFont="1" applyBorder="1" applyAlignment="1">
      <alignment vertical="center" shrinkToFit="1"/>
    </xf>
    <xf numFmtId="180" fontId="75" fillId="0" borderId="21" xfId="23" applyNumberFormat="1" applyFont="1" applyFill="1" applyBorder="1" applyAlignment="1">
      <alignment vertical="center" shrinkToFit="1"/>
    </xf>
    <xf numFmtId="41" fontId="75" fillId="0" borderId="44" xfId="1" applyFont="1" applyFill="1" applyBorder="1" applyAlignment="1">
      <alignment vertical="center" shrinkToFit="1"/>
    </xf>
    <xf numFmtId="0" fontId="71" fillId="6" borderId="21" xfId="0" applyFont="1" applyFill="1" applyBorder="1" applyAlignment="1">
      <alignment vertical="center"/>
    </xf>
    <xf numFmtId="0" fontId="71" fillId="6" borderId="21" xfId="0" applyFont="1" applyFill="1" applyBorder="1" applyAlignment="1">
      <alignment horizontal="center" vertical="center" shrinkToFit="1"/>
    </xf>
    <xf numFmtId="0" fontId="71" fillId="6" borderId="44" xfId="0" applyFont="1" applyFill="1" applyBorder="1" applyAlignment="1">
      <alignment vertical="center" shrinkToFit="1"/>
    </xf>
    <xf numFmtId="176" fontId="71" fillId="6" borderId="44" xfId="1" applyNumberFormat="1" applyFont="1" applyFill="1" applyBorder="1" applyAlignment="1">
      <alignment horizontal="right" vertical="center" shrinkToFit="1"/>
    </xf>
    <xf numFmtId="41" fontId="75" fillId="0" borderId="0" xfId="1" applyFont="1" applyFill="1" applyBorder="1" applyAlignment="1">
      <alignment vertical="center" shrinkToFit="1"/>
    </xf>
    <xf numFmtId="0" fontId="76" fillId="0" borderId="0" xfId="23" applyNumberFormat="1" applyFont="1" applyFill="1" applyBorder="1" applyAlignment="1">
      <alignment horizontal="left" vertical="center" shrinkToFit="1"/>
    </xf>
    <xf numFmtId="0" fontId="76" fillId="0" borderId="0" xfId="23" applyNumberFormat="1" applyFont="1" applyBorder="1" applyAlignment="1">
      <alignment vertical="center" shrinkToFit="1"/>
    </xf>
    <xf numFmtId="180" fontId="76" fillId="0" borderId="0" xfId="23" applyNumberFormat="1" applyFont="1" applyBorder="1" applyAlignment="1">
      <alignment vertical="center" shrinkToFit="1"/>
    </xf>
    <xf numFmtId="228" fontId="76" fillId="0" borderId="0" xfId="23" applyNumberFormat="1" applyFont="1" applyBorder="1" applyAlignment="1">
      <alignment vertical="center" shrinkToFit="1"/>
    </xf>
    <xf numFmtId="197" fontId="76" fillId="0" borderId="0" xfId="23" applyNumberFormat="1" applyFont="1" applyBorder="1" applyAlignment="1">
      <alignment vertical="center" shrinkToFit="1"/>
    </xf>
    <xf numFmtId="0" fontId="76" fillId="0" borderId="0" xfId="23" applyNumberFormat="1" applyFont="1" applyBorder="1" applyAlignment="1">
      <alignment horizontal="center" vertical="center" shrinkToFit="1"/>
    </xf>
    <xf numFmtId="205" fontId="76" fillId="0" borderId="0" xfId="23" applyNumberFormat="1" applyFont="1" applyBorder="1" applyAlignment="1">
      <alignment vertical="center" shrinkToFit="1"/>
    </xf>
    <xf numFmtId="181" fontId="76" fillId="0" borderId="0" xfId="23" applyNumberFormat="1" applyFont="1" applyBorder="1" applyAlignment="1">
      <alignment vertical="center" shrinkToFit="1"/>
    </xf>
    <xf numFmtId="229" fontId="76" fillId="0" borderId="0" xfId="23" applyNumberFormat="1" applyFont="1" applyBorder="1" applyAlignment="1">
      <alignment vertical="center" shrinkToFit="1"/>
    </xf>
    <xf numFmtId="187" fontId="76" fillId="0" borderId="0" xfId="23" applyNumberFormat="1" applyFont="1" applyBorder="1" applyAlignment="1">
      <alignment vertical="center" shrinkToFit="1"/>
    </xf>
    <xf numFmtId="176" fontId="75" fillId="17" borderId="31" xfId="23" applyNumberFormat="1" applyFont="1" applyFill="1" applyBorder="1" applyAlignment="1">
      <alignment vertical="center" shrinkToFit="1"/>
    </xf>
    <xf numFmtId="0" fontId="69" fillId="0" borderId="0" xfId="23" applyNumberFormat="1" applyFont="1" applyFill="1" applyBorder="1" applyAlignment="1">
      <alignment horizontal="left" vertical="center"/>
    </xf>
    <xf numFmtId="41" fontId="69" fillId="0" borderId="0" xfId="22" applyNumberFormat="1" applyFont="1" applyBorder="1">
      <alignment vertical="center"/>
    </xf>
    <xf numFmtId="0" fontId="69" fillId="0" borderId="0" xfId="23" applyNumberFormat="1" applyFont="1" applyBorder="1">
      <alignment vertical="center"/>
    </xf>
    <xf numFmtId="187" fontId="69" fillId="0" borderId="0" xfId="23" applyNumberFormat="1" applyFont="1" applyBorder="1">
      <alignment vertical="center"/>
    </xf>
    <xf numFmtId="0" fontId="69" fillId="0" borderId="0" xfId="23" applyNumberFormat="1" applyFont="1" applyBorder="1" applyAlignment="1">
      <alignment vertical="center"/>
    </xf>
    <xf numFmtId="0" fontId="69" fillId="0" borderId="0" xfId="23" applyNumberFormat="1" applyFont="1" applyBorder="1" applyAlignment="1">
      <alignment horizontal="center" vertical="center"/>
    </xf>
    <xf numFmtId="205" fontId="69" fillId="0" borderId="0" xfId="23" applyNumberFormat="1" applyFont="1" applyBorder="1">
      <alignment vertical="center"/>
    </xf>
    <xf numFmtId="181" fontId="69" fillId="0" borderId="0" xfId="23" applyNumberFormat="1" applyFont="1" applyBorder="1">
      <alignment vertical="center"/>
    </xf>
    <xf numFmtId="0" fontId="69" fillId="0" borderId="0" xfId="23" applyNumberFormat="1" applyFont="1" applyFill="1" applyBorder="1" applyAlignment="1">
      <alignment vertical="center"/>
    </xf>
    <xf numFmtId="182" fontId="69" fillId="0" borderId="0" xfId="23" applyNumberFormat="1" applyFont="1" applyBorder="1" applyAlignment="1">
      <alignment vertical="center" shrinkToFit="1"/>
    </xf>
    <xf numFmtId="41" fontId="69" fillId="0" borderId="0" xfId="44" applyNumberFormat="1" applyFont="1" applyFill="1" applyBorder="1">
      <alignment vertical="center"/>
    </xf>
    <xf numFmtId="0" fontId="69" fillId="0" borderId="0" xfId="23" applyNumberFormat="1" applyFont="1" applyFill="1" applyBorder="1">
      <alignment vertical="center"/>
    </xf>
    <xf numFmtId="180" fontId="69" fillId="0" borderId="0" xfId="23" applyNumberFormat="1" applyFont="1" applyFill="1" applyBorder="1">
      <alignment vertical="center"/>
    </xf>
    <xf numFmtId="205" fontId="69" fillId="0" borderId="0" xfId="23" applyNumberFormat="1" applyFont="1" applyFill="1" applyBorder="1">
      <alignment vertical="center"/>
    </xf>
    <xf numFmtId="187" fontId="69" fillId="0" borderId="0" xfId="23" applyNumberFormat="1" applyFont="1" applyFill="1" applyBorder="1">
      <alignment vertical="center"/>
    </xf>
    <xf numFmtId="41" fontId="69" fillId="0" borderId="0" xfId="44" applyNumberFormat="1" applyFont="1" applyBorder="1" applyAlignment="1">
      <alignment vertical="center" shrinkToFit="1"/>
    </xf>
    <xf numFmtId="41" fontId="76" fillId="0" borderId="0" xfId="44" applyNumberFormat="1" applyFont="1" applyBorder="1" applyAlignment="1">
      <alignment vertical="center" shrinkToFit="1"/>
    </xf>
    <xf numFmtId="182" fontId="76" fillId="0" borderId="0" xfId="23" applyNumberFormat="1" applyFont="1" applyBorder="1" applyAlignment="1">
      <alignment vertical="center" shrinkToFit="1"/>
    </xf>
    <xf numFmtId="41" fontId="76" fillId="0" borderId="0" xfId="44" applyNumberFormat="1" applyFont="1" applyFill="1" applyBorder="1" applyAlignment="1">
      <alignment vertical="center" shrinkToFit="1"/>
    </xf>
    <xf numFmtId="0" fontId="76" fillId="0" borderId="0" xfId="23" applyNumberFormat="1" applyFont="1" applyFill="1" applyBorder="1" applyAlignment="1">
      <alignment vertical="center" shrinkToFit="1"/>
    </xf>
    <xf numFmtId="181" fontId="76" fillId="0" borderId="0" xfId="23" applyNumberFormat="1" applyFont="1" applyFill="1" applyBorder="1" applyAlignment="1">
      <alignment vertical="center" shrinkToFit="1"/>
    </xf>
    <xf numFmtId="187" fontId="76" fillId="0" borderId="0" xfId="23" applyNumberFormat="1" applyFont="1" applyFill="1" applyBorder="1" applyAlignment="1">
      <alignment vertical="center" shrinkToFit="1"/>
    </xf>
    <xf numFmtId="0" fontId="76" fillId="0" borderId="0" xfId="23" applyNumberFormat="1" applyFont="1" applyFill="1" applyBorder="1" applyAlignment="1">
      <alignment horizontal="center" vertical="center" shrinkToFit="1"/>
    </xf>
    <xf numFmtId="205" fontId="76" fillId="0" borderId="0" xfId="23" applyNumberFormat="1" applyFont="1" applyFill="1" applyBorder="1" applyAlignment="1">
      <alignment vertical="center" shrinkToFit="1"/>
    </xf>
    <xf numFmtId="41" fontId="69" fillId="0" borderId="0" xfId="44" applyNumberFormat="1" applyFont="1" applyFill="1" applyBorder="1" applyAlignment="1">
      <alignment vertical="center" shrinkToFit="1"/>
    </xf>
    <xf numFmtId="0" fontId="69" fillId="0" borderId="0" xfId="23" applyNumberFormat="1" applyFont="1" applyFill="1" applyBorder="1" applyAlignment="1">
      <alignment vertical="center" shrinkToFit="1"/>
    </xf>
    <xf numFmtId="187" fontId="69" fillId="0" borderId="0" xfId="23" applyNumberFormat="1" applyFont="1" applyFill="1" applyBorder="1" applyAlignment="1">
      <alignment vertical="center" shrinkToFit="1"/>
    </xf>
    <xf numFmtId="0" fontId="69" fillId="0" borderId="0" xfId="23" applyNumberFormat="1" applyFont="1" applyFill="1" applyBorder="1" applyAlignment="1">
      <alignment horizontal="center" vertical="center" shrinkToFit="1"/>
    </xf>
    <xf numFmtId="205" fontId="69" fillId="0" borderId="0" xfId="23" applyNumberFormat="1" applyFont="1" applyFill="1" applyBorder="1" applyAlignment="1">
      <alignment vertical="center" shrinkToFit="1"/>
    </xf>
    <xf numFmtId="0" fontId="69" fillId="0" borderId="0" xfId="23" applyNumberFormat="1" applyFont="1" applyFill="1" applyBorder="1" applyAlignment="1">
      <alignment horizontal="center" vertical="center"/>
    </xf>
    <xf numFmtId="182" fontId="76" fillId="0" borderId="0" xfId="23" applyNumberFormat="1" applyFont="1" applyFill="1" applyBorder="1" applyAlignment="1">
      <alignment vertical="center" shrinkToFit="1"/>
    </xf>
    <xf numFmtId="181" fontId="69" fillId="0" borderId="0" xfId="23" applyNumberFormat="1" applyFont="1" applyFill="1" applyBorder="1">
      <alignment vertical="center"/>
    </xf>
    <xf numFmtId="193" fontId="69" fillId="0" borderId="0" xfId="23" applyNumberFormat="1" applyFont="1" applyBorder="1" applyAlignment="1">
      <alignment vertical="center" shrinkToFit="1"/>
    </xf>
    <xf numFmtId="189" fontId="76" fillId="0" borderId="0" xfId="23" applyNumberFormat="1" applyFont="1" applyBorder="1" applyAlignment="1">
      <alignment vertical="center" shrinkToFit="1"/>
    </xf>
    <xf numFmtId="189" fontId="69" fillId="0" borderId="0" xfId="23" applyNumberFormat="1" applyFont="1" applyBorder="1" applyAlignment="1">
      <alignment vertical="center" shrinkToFit="1"/>
    </xf>
    <xf numFmtId="195" fontId="76" fillId="17" borderId="0" xfId="4" applyNumberFormat="1" applyFont="1" applyFill="1" applyBorder="1" applyAlignment="1">
      <alignment vertical="center" shrinkToFit="1"/>
    </xf>
    <xf numFmtId="181" fontId="75" fillId="0" borderId="0" xfId="23" applyNumberFormat="1" applyFont="1" applyFill="1" applyBorder="1" applyAlignment="1">
      <alignment vertical="center" shrinkToFit="1"/>
    </xf>
    <xf numFmtId="185" fontId="75" fillId="0" borderId="0" xfId="23" applyNumberFormat="1" applyFont="1" applyBorder="1" applyAlignment="1">
      <alignment horizontal="center" vertical="center" shrinkToFit="1"/>
    </xf>
    <xf numFmtId="185" fontId="75" fillId="0" borderId="0" xfId="23" applyNumberFormat="1" applyFont="1" applyBorder="1" applyAlignment="1">
      <alignment vertical="center" shrinkToFit="1"/>
    </xf>
    <xf numFmtId="10" fontId="73" fillId="0" borderId="0" xfId="23" applyNumberFormat="1" applyFont="1" applyFill="1" applyBorder="1" applyAlignment="1">
      <alignment horizontal="center" vertical="center" shrinkToFit="1"/>
    </xf>
    <xf numFmtId="184" fontId="75" fillId="0" borderId="0" xfId="23" applyNumberFormat="1" applyFont="1" applyFill="1" applyBorder="1" applyAlignment="1">
      <alignment vertical="center" shrinkToFit="1"/>
    </xf>
    <xf numFmtId="176" fontId="75" fillId="0" borderId="24" xfId="24" applyNumberFormat="1" applyFont="1" applyFill="1" applyBorder="1" applyAlignment="1">
      <alignment horizontal="right" vertical="center" shrinkToFit="1"/>
    </xf>
    <xf numFmtId="220" fontId="75" fillId="0" borderId="24" xfId="24" applyNumberFormat="1" applyFont="1" applyFill="1" applyBorder="1" applyAlignment="1">
      <alignment horizontal="right" vertical="center" shrinkToFit="1"/>
    </xf>
    <xf numFmtId="0" fontId="75" fillId="0" borderId="31" xfId="23" applyFont="1" applyFill="1" applyBorder="1" applyAlignment="1">
      <alignment horizontal="left" vertical="center" indent="1"/>
    </xf>
    <xf numFmtId="181" fontId="75" fillId="0" borderId="0" xfId="23" applyNumberFormat="1" applyFont="1" applyBorder="1" applyAlignment="1">
      <alignment vertical="center" shrinkToFit="1"/>
    </xf>
    <xf numFmtId="205" fontId="76" fillId="0" borderId="21" xfId="23" applyNumberFormat="1" applyFont="1" applyBorder="1" applyAlignment="1">
      <alignment vertical="center" shrinkToFit="1"/>
    </xf>
    <xf numFmtId="0" fontId="75" fillId="0" borderId="31" xfId="23" applyFont="1" applyFill="1" applyBorder="1">
      <alignment vertical="center"/>
    </xf>
    <xf numFmtId="0" fontId="75" fillId="0" borderId="31" xfId="23" applyFont="1" applyFill="1" applyBorder="1" applyAlignment="1">
      <alignment horizontal="left" vertical="center" wrapText="1" indent="1"/>
    </xf>
    <xf numFmtId="187" fontId="75" fillId="0" borderId="0" xfId="23" applyNumberFormat="1" applyFont="1" applyFill="1" applyBorder="1" applyAlignment="1">
      <alignment vertical="center" shrinkToFit="1"/>
    </xf>
    <xf numFmtId="191" fontId="75" fillId="0" borderId="21" xfId="23" applyNumberFormat="1" applyFont="1" applyFill="1" applyBorder="1" applyAlignment="1">
      <alignment vertical="center" shrinkToFit="1"/>
    </xf>
    <xf numFmtId="195" fontId="73" fillId="0" borderId="0" xfId="24" applyNumberFormat="1" applyFont="1" applyFill="1" applyBorder="1" applyAlignment="1">
      <alignment vertical="center" shrinkToFit="1"/>
    </xf>
    <xf numFmtId="176" fontId="75" fillId="0" borderId="24" xfId="23" applyNumberFormat="1" applyFont="1" applyFill="1" applyBorder="1" applyAlignment="1">
      <alignment vertical="center" shrinkToFit="1"/>
    </xf>
    <xf numFmtId="220" fontId="75" fillId="0" borderId="24" xfId="23" applyNumberFormat="1" applyFont="1" applyFill="1" applyBorder="1" applyAlignment="1">
      <alignment vertical="center" shrinkToFit="1"/>
    </xf>
    <xf numFmtId="187" fontId="75" fillId="0" borderId="21" xfId="23" applyNumberFormat="1" applyFont="1" applyFill="1" applyBorder="1" applyAlignment="1">
      <alignment vertical="center" shrinkToFit="1"/>
    </xf>
    <xf numFmtId="176" fontId="75" fillId="0" borderId="22" xfId="24" applyNumberFormat="1" applyFont="1" applyFill="1" applyBorder="1" applyAlignment="1">
      <alignment horizontal="right" vertical="center" shrinkToFit="1"/>
    </xf>
    <xf numFmtId="176" fontId="75" fillId="0" borderId="22" xfId="23" applyNumberFormat="1" applyFont="1" applyFill="1" applyBorder="1" applyAlignment="1">
      <alignment vertical="center" shrinkToFit="1"/>
    </xf>
    <xf numFmtId="220" fontId="75" fillId="0" borderId="22" xfId="23" applyNumberFormat="1" applyFont="1" applyFill="1" applyBorder="1" applyAlignment="1">
      <alignment vertical="center" shrinkToFit="1"/>
    </xf>
    <xf numFmtId="180" fontId="73" fillId="0" borderId="0" xfId="23" applyNumberFormat="1" applyFont="1" applyFill="1" applyBorder="1" applyAlignment="1">
      <alignment vertical="center" shrinkToFit="1"/>
    </xf>
    <xf numFmtId="196" fontId="73" fillId="0" borderId="0" xfId="23" applyNumberFormat="1" applyFont="1" applyFill="1" applyBorder="1" applyAlignment="1">
      <alignment vertical="center" shrinkToFit="1"/>
    </xf>
    <xf numFmtId="193" fontId="73" fillId="0" borderId="0" xfId="23" applyNumberFormat="1" applyFont="1" applyFill="1" applyBorder="1" applyAlignment="1">
      <alignment vertical="center" shrinkToFit="1"/>
    </xf>
    <xf numFmtId="197" fontId="75" fillId="0" borderId="0" xfId="23" applyNumberFormat="1" applyFont="1" applyFill="1" applyBorder="1" applyAlignment="1">
      <alignment vertical="center" shrinkToFit="1"/>
    </xf>
    <xf numFmtId="41" fontId="75" fillId="0" borderId="0" xfId="45" applyFont="1" applyFill="1" applyBorder="1" applyAlignment="1">
      <alignment vertical="center" shrinkToFit="1"/>
    </xf>
    <xf numFmtId="201" fontId="75" fillId="0" borderId="0" xfId="23" applyNumberFormat="1" applyFont="1" applyFill="1" applyBorder="1" applyAlignment="1">
      <alignment vertical="center" shrinkToFit="1"/>
    </xf>
    <xf numFmtId="0" fontId="73" fillId="0" borderId="0" xfId="23" applyNumberFormat="1" applyFont="1" applyFill="1" applyBorder="1" applyAlignment="1">
      <alignment vertical="center"/>
    </xf>
    <xf numFmtId="41" fontId="73" fillId="0" borderId="0" xfId="23" applyNumberFormat="1" applyFont="1" applyFill="1" applyBorder="1">
      <alignment vertical="center"/>
    </xf>
    <xf numFmtId="187" fontId="73" fillId="0" borderId="0" xfId="23" applyNumberFormat="1" applyFont="1" applyFill="1" applyBorder="1">
      <alignment vertical="center"/>
    </xf>
    <xf numFmtId="0" fontId="73" fillId="0" borderId="0" xfId="23" applyNumberFormat="1" applyFont="1" applyFill="1" applyBorder="1" applyAlignment="1">
      <alignment vertical="center" shrinkToFit="1"/>
    </xf>
    <xf numFmtId="187" fontId="73" fillId="0" borderId="0" xfId="23" applyNumberFormat="1" applyFont="1" applyFill="1" applyBorder="1" applyAlignment="1">
      <alignment vertical="center" shrinkToFit="1"/>
    </xf>
    <xf numFmtId="177" fontId="73" fillId="0" borderId="0" xfId="23" applyNumberFormat="1" applyFont="1" applyFill="1" applyBorder="1" applyAlignment="1">
      <alignment vertical="center" shrinkToFit="1"/>
    </xf>
    <xf numFmtId="187" fontId="76" fillId="0" borderId="0" xfId="23" applyNumberFormat="1" applyFont="1" applyBorder="1" applyAlignment="1">
      <alignment horizontal="right" vertical="center" shrinkToFit="1"/>
    </xf>
    <xf numFmtId="0" fontId="76" fillId="0" borderId="36" xfId="23" applyNumberFormat="1" applyFont="1" applyFill="1" applyBorder="1" applyAlignment="1">
      <alignment horizontal="left" vertical="center" shrinkToFit="1"/>
    </xf>
    <xf numFmtId="0" fontId="76" fillId="0" borderId="21" xfId="23" applyNumberFormat="1" applyFont="1" applyFill="1" applyBorder="1" applyAlignment="1">
      <alignment vertical="center" shrinkToFit="1"/>
    </xf>
    <xf numFmtId="181" fontId="76" fillId="0" borderId="21" xfId="23" applyNumberFormat="1" applyFont="1" applyFill="1" applyBorder="1" applyAlignment="1">
      <alignment vertical="center" shrinkToFit="1"/>
    </xf>
    <xf numFmtId="187" fontId="76" fillId="0" borderId="21" xfId="23" applyNumberFormat="1" applyFont="1" applyFill="1" applyBorder="1" applyAlignment="1">
      <alignment vertical="center" shrinkToFit="1"/>
    </xf>
    <xf numFmtId="0" fontId="76" fillId="0" borderId="21" xfId="23" applyNumberFormat="1" applyFont="1" applyBorder="1" applyAlignment="1">
      <alignment vertical="center" shrinkToFit="1"/>
    </xf>
    <xf numFmtId="0" fontId="76" fillId="0" borderId="21" xfId="23" applyNumberFormat="1" applyFont="1" applyBorder="1" applyAlignment="1">
      <alignment horizontal="center" vertical="center" shrinkToFit="1"/>
    </xf>
    <xf numFmtId="197" fontId="73" fillId="0" borderId="0" xfId="23" applyNumberFormat="1" applyFont="1" applyFill="1" applyBorder="1" applyAlignment="1">
      <alignment vertical="center" shrinkToFit="1"/>
    </xf>
    <xf numFmtId="187" fontId="73" fillId="0" borderId="0" xfId="21" applyNumberFormat="1" applyFont="1" applyFill="1" applyBorder="1" applyAlignment="1">
      <alignment vertical="center" shrinkToFit="1"/>
    </xf>
    <xf numFmtId="182" fontId="73" fillId="0" borderId="0" xfId="21" applyNumberFormat="1" applyFont="1" applyFill="1" applyBorder="1" applyAlignment="1">
      <alignment vertical="center" shrinkToFit="1"/>
    </xf>
    <xf numFmtId="0" fontId="73" fillId="0" borderId="0" xfId="21" applyNumberFormat="1" applyFont="1" applyFill="1" applyBorder="1" applyAlignment="1">
      <alignment horizontal="center" vertical="center" shrinkToFit="1"/>
    </xf>
    <xf numFmtId="41" fontId="73" fillId="0" borderId="0" xfId="21" applyNumberFormat="1" applyFont="1" applyFill="1" applyBorder="1" applyAlignment="1">
      <alignment vertical="center" shrinkToFit="1"/>
    </xf>
    <xf numFmtId="176" fontId="75" fillId="0" borderId="24" xfId="22" applyNumberFormat="1" applyFont="1" applyBorder="1" applyAlignment="1">
      <alignment horizontal="right" vertical="center" shrinkToFit="1"/>
    </xf>
    <xf numFmtId="0" fontId="75" fillId="0" borderId="0" xfId="23" applyNumberFormat="1" applyFont="1" applyFill="1" applyBorder="1" applyAlignment="1">
      <alignment vertical="center" shrinkToFit="1"/>
    </xf>
    <xf numFmtId="0" fontId="75" fillId="0" borderId="21" xfId="23" applyNumberFormat="1" applyFont="1" applyFill="1" applyBorder="1" applyAlignment="1">
      <alignment vertical="center" shrinkToFit="1"/>
    </xf>
    <xf numFmtId="0" fontId="75" fillId="0" borderId="47" xfId="3" applyNumberFormat="1" applyFont="1" applyFill="1" applyBorder="1">
      <alignment vertical="center"/>
    </xf>
    <xf numFmtId="0" fontId="75" fillId="0" borderId="10" xfId="23" applyNumberFormat="1" applyFont="1" applyBorder="1" applyAlignment="1">
      <alignment horizontal="left" vertical="center" shrinkToFit="1"/>
    </xf>
    <xf numFmtId="41" fontId="75" fillId="0" borderId="10" xfId="24" applyFont="1" applyBorder="1" applyAlignment="1">
      <alignment vertical="center" shrinkToFit="1"/>
    </xf>
    <xf numFmtId="0" fontId="75" fillId="0" borderId="10" xfId="23" applyFont="1" applyBorder="1" applyAlignment="1">
      <alignment vertical="center" shrinkToFit="1"/>
    </xf>
    <xf numFmtId="179" fontId="75" fillId="0" borderId="10" xfId="23" applyNumberFormat="1" applyFont="1" applyBorder="1" applyAlignment="1">
      <alignment vertical="center" shrinkToFit="1"/>
    </xf>
    <xf numFmtId="182" fontId="75" fillId="0" borderId="10" xfId="23" applyNumberFormat="1" applyFont="1" applyBorder="1" applyAlignment="1">
      <alignment vertical="center" shrinkToFit="1"/>
    </xf>
    <xf numFmtId="0" fontId="75" fillId="0" borderId="10" xfId="23" applyFont="1" applyBorder="1" applyAlignment="1">
      <alignment horizontal="center" vertical="center" shrinkToFit="1"/>
    </xf>
    <xf numFmtId="41" fontId="75" fillId="0" borderId="10" xfId="23" applyNumberFormat="1" applyFont="1" applyBorder="1" applyAlignment="1">
      <alignment vertical="center" shrinkToFit="1"/>
    </xf>
    <xf numFmtId="198" fontId="75" fillId="0" borderId="0" xfId="0" applyNumberFormat="1" applyFont="1" applyAlignment="1">
      <alignment vertical="center" shrinkToFit="1"/>
    </xf>
    <xf numFmtId="0" fontId="75" fillId="0" borderId="21" xfId="0" applyFont="1" applyFill="1" applyBorder="1" applyAlignment="1">
      <alignment horizontal="center" vertical="center" shrinkToFit="1"/>
    </xf>
    <xf numFmtId="41" fontId="75" fillId="0" borderId="25" xfId="1" applyFont="1" applyFill="1" applyBorder="1" applyAlignment="1">
      <alignment vertical="center" shrinkToFit="1"/>
    </xf>
    <xf numFmtId="0" fontId="75" fillId="0" borderId="25" xfId="0" applyFont="1" applyFill="1" applyBorder="1" applyAlignment="1">
      <alignment horizontal="center" vertical="center" shrinkToFit="1"/>
    </xf>
    <xf numFmtId="0" fontId="71" fillId="0" borderId="19" xfId="0" applyFont="1" applyFill="1" applyBorder="1">
      <alignment vertical="center"/>
    </xf>
    <xf numFmtId="0" fontId="75" fillId="7" borderId="39" xfId="0" applyFont="1" applyFill="1" applyBorder="1" applyAlignment="1">
      <alignment horizontal="center" vertical="center" shrinkToFit="1"/>
    </xf>
    <xf numFmtId="0" fontId="75" fillId="0" borderId="19" xfId="0" applyFont="1" applyFill="1" applyBorder="1">
      <alignment vertical="center"/>
    </xf>
    <xf numFmtId="0" fontId="75" fillId="0" borderId="29" xfId="3" applyNumberFormat="1" applyFont="1" applyFill="1" applyBorder="1" applyAlignment="1">
      <alignment horizontal="left" vertical="center"/>
    </xf>
    <xf numFmtId="0" fontId="75" fillId="0" borderId="24" xfId="3" applyNumberFormat="1" applyFont="1" applyFill="1" applyBorder="1" applyAlignment="1">
      <alignment horizontal="left" vertical="center"/>
    </xf>
    <xf numFmtId="0" fontId="75" fillId="0" borderId="0" xfId="21" applyNumberFormat="1" applyFont="1" applyFill="1" applyBorder="1" applyAlignment="1">
      <alignment horizontal="left" vertical="center" shrinkToFit="1"/>
    </xf>
    <xf numFmtId="0" fontId="75" fillId="0" borderId="0" xfId="21" applyFont="1" applyFill="1" applyBorder="1" applyAlignment="1">
      <alignment vertical="center" shrinkToFit="1"/>
    </xf>
    <xf numFmtId="181" fontId="75" fillId="0" borderId="0" xfId="0" applyNumberFormat="1" applyFont="1" applyFill="1" applyBorder="1" applyAlignment="1">
      <alignment vertical="center" shrinkToFit="1"/>
    </xf>
    <xf numFmtId="176" fontId="76" fillId="0" borderId="31" xfId="22" applyNumberFormat="1" applyFont="1" applyFill="1" applyBorder="1" applyAlignment="1">
      <alignment horizontal="right" vertical="center" shrinkToFit="1"/>
    </xf>
    <xf numFmtId="0" fontId="75" fillId="0" borderId="22" xfId="3" applyNumberFormat="1" applyFont="1" applyFill="1" applyBorder="1" applyAlignment="1">
      <alignment horizontal="left" vertical="center"/>
    </xf>
    <xf numFmtId="184" fontId="76" fillId="0" borderId="0" xfId="21" applyNumberFormat="1" applyFont="1" applyFill="1" applyBorder="1" applyAlignment="1">
      <alignment horizontal="right" vertical="center" shrinkToFit="1"/>
    </xf>
    <xf numFmtId="0" fontId="76" fillId="0" borderId="24" xfId="21" applyNumberFormat="1" applyFont="1" applyFill="1" applyBorder="1" applyAlignment="1">
      <alignment horizontal="left" vertical="center" indent="1"/>
    </xf>
    <xf numFmtId="181" fontId="76" fillId="0" borderId="0" xfId="21" applyNumberFormat="1" applyFont="1" applyFill="1" applyBorder="1" applyAlignment="1">
      <alignment horizontal="right" vertical="center" shrinkToFit="1"/>
    </xf>
    <xf numFmtId="184" fontId="76" fillId="0" borderId="0" xfId="21" applyNumberFormat="1" applyFont="1" applyBorder="1" applyAlignment="1">
      <alignment horizontal="right" vertical="center" shrinkToFit="1"/>
    </xf>
    <xf numFmtId="181" fontId="75" fillId="0" borderId="0" xfId="21" applyNumberFormat="1" applyFont="1" applyBorder="1" applyAlignment="1">
      <alignment vertical="center" shrinkToFit="1"/>
    </xf>
    <xf numFmtId="41" fontId="75" fillId="0" borderId="31" xfId="21" applyNumberFormat="1" applyFont="1" applyFill="1" applyBorder="1" applyAlignment="1">
      <alignment vertical="center" shrinkToFit="1"/>
    </xf>
    <xf numFmtId="10" fontId="76" fillId="0" borderId="0" xfId="21" applyNumberFormat="1" applyFont="1" applyFill="1" applyBorder="1" applyAlignment="1">
      <alignment horizontal="center" vertical="center" shrinkToFit="1"/>
    </xf>
    <xf numFmtId="176" fontId="76" fillId="0" borderId="44" xfId="22" applyNumberFormat="1" applyFont="1" applyFill="1" applyBorder="1" applyAlignment="1">
      <alignment horizontal="right" vertical="center" shrinkToFit="1"/>
    </xf>
    <xf numFmtId="0" fontId="75" fillId="0" borderId="0" xfId="21" applyFont="1" applyBorder="1" applyAlignment="1">
      <alignment vertical="center" shrinkToFit="1"/>
    </xf>
    <xf numFmtId="182" fontId="75" fillId="0" borderId="0" xfId="21" applyNumberFormat="1" applyFont="1" applyBorder="1" applyAlignment="1">
      <alignment vertical="center" shrinkToFit="1"/>
    </xf>
    <xf numFmtId="0" fontId="75" fillId="0" borderId="0" xfId="21" applyFont="1" applyBorder="1" applyAlignment="1">
      <alignment horizontal="center" vertical="center" shrinkToFit="1"/>
    </xf>
    <xf numFmtId="41" fontId="75" fillId="0" borderId="0" xfId="21" applyNumberFormat="1" applyFont="1" applyBorder="1" applyAlignment="1">
      <alignment vertical="center" shrinkToFit="1"/>
    </xf>
    <xf numFmtId="187" fontId="75" fillId="0" borderId="0" xfId="21" applyNumberFormat="1" applyFont="1" applyFill="1" applyBorder="1" applyAlignment="1">
      <alignment vertical="center" shrinkToFit="1"/>
    </xf>
    <xf numFmtId="182" fontId="75" fillId="0" borderId="0" xfId="21" applyNumberFormat="1" applyFont="1" applyFill="1" applyBorder="1" applyAlignment="1">
      <alignment vertical="center" shrinkToFit="1"/>
    </xf>
    <xf numFmtId="187" fontId="75" fillId="0" borderId="0" xfId="21" applyNumberFormat="1" applyFont="1" applyBorder="1" applyAlignment="1">
      <alignment vertical="center" shrinkToFit="1"/>
    </xf>
    <xf numFmtId="176" fontId="76" fillId="17" borderId="43" xfId="22" applyNumberFormat="1" applyFont="1" applyFill="1" applyBorder="1" applyAlignment="1">
      <alignment horizontal="right" vertical="center" shrinkToFit="1"/>
    </xf>
    <xf numFmtId="176" fontId="75" fillId="7" borderId="27" xfId="21" applyNumberFormat="1" applyFont="1" applyFill="1" applyBorder="1" applyAlignment="1">
      <alignment vertical="center" shrinkToFit="1"/>
    </xf>
    <xf numFmtId="220" fontId="75" fillId="7" borderId="27" xfId="21" applyNumberFormat="1" applyFont="1" applyFill="1" applyBorder="1" applyAlignment="1">
      <alignment vertical="center" shrinkToFit="1"/>
    </xf>
    <xf numFmtId="0" fontId="75" fillId="0" borderId="31" xfId="21" applyFont="1" applyFill="1" applyBorder="1">
      <alignment vertical="center"/>
    </xf>
    <xf numFmtId="41" fontId="75" fillId="0" borderId="0" xfId="22" applyNumberFormat="1" applyFont="1" applyFill="1" applyBorder="1" applyAlignment="1">
      <alignment vertical="center" shrinkToFit="1"/>
    </xf>
    <xf numFmtId="0" fontId="75" fillId="0" borderId="0" xfId="21" applyNumberFormat="1" applyFont="1" applyFill="1" applyBorder="1" applyAlignment="1">
      <alignment vertical="center" shrinkToFit="1"/>
    </xf>
    <xf numFmtId="181" fontId="75" fillId="0" borderId="0" xfId="21" applyNumberFormat="1" applyFont="1" applyFill="1" applyBorder="1" applyAlignment="1">
      <alignment vertical="center" shrinkToFit="1"/>
    </xf>
    <xf numFmtId="0" fontId="75" fillId="0" borderId="0" xfId="21" applyNumberFormat="1" applyFont="1" applyFill="1" applyBorder="1" applyAlignment="1">
      <alignment horizontal="center" vertical="center" shrinkToFit="1"/>
    </xf>
    <xf numFmtId="0" fontId="75" fillId="0" borderId="21" xfId="21" applyNumberFormat="1" applyFont="1" applyFill="1" applyBorder="1" applyAlignment="1">
      <alignment horizontal="left" vertical="center" shrinkToFit="1"/>
    </xf>
    <xf numFmtId="0" fontId="75" fillId="0" borderId="21" xfId="21" applyFont="1" applyBorder="1" applyAlignment="1">
      <alignment vertical="center" shrinkToFit="1"/>
    </xf>
    <xf numFmtId="182" fontId="75" fillId="0" borderId="21" xfId="21" applyNumberFormat="1" applyFont="1" applyBorder="1" applyAlignment="1">
      <alignment vertical="center" shrinkToFit="1"/>
    </xf>
    <xf numFmtId="0" fontId="75" fillId="0" borderId="21" xfId="21" applyFont="1" applyBorder="1" applyAlignment="1">
      <alignment horizontal="center" vertical="center" shrinkToFit="1"/>
    </xf>
    <xf numFmtId="41" fontId="75" fillId="0" borderId="21" xfId="21" applyNumberFormat="1" applyFont="1" applyBorder="1" applyAlignment="1">
      <alignment vertical="center" shrinkToFit="1"/>
    </xf>
    <xf numFmtId="0" fontId="75" fillId="0" borderId="44" xfId="3" applyNumberFormat="1" applyFont="1" applyFill="1" applyBorder="1" applyAlignment="1">
      <alignment horizontal="left" vertical="center"/>
    </xf>
    <xf numFmtId="187" fontId="76" fillId="0" borderId="0" xfId="21" applyNumberFormat="1" applyFont="1" applyFill="1" applyBorder="1" applyAlignment="1">
      <alignment vertical="center" shrinkToFit="1"/>
    </xf>
    <xf numFmtId="0" fontId="71" fillId="6" borderId="115" xfId="0" applyFont="1" applyFill="1" applyBorder="1" applyAlignment="1">
      <alignment vertical="center"/>
    </xf>
    <xf numFmtId="0" fontId="71" fillId="6" borderId="115" xfId="0" applyNumberFormat="1" applyFont="1" applyFill="1" applyBorder="1" applyAlignment="1">
      <alignment vertical="center" shrinkToFit="1"/>
    </xf>
    <xf numFmtId="41" fontId="71" fillId="6" borderId="115" xfId="1" applyFont="1" applyFill="1" applyBorder="1" applyAlignment="1">
      <alignment vertical="center" shrinkToFit="1"/>
    </xf>
    <xf numFmtId="0" fontId="71" fillId="6" borderId="115" xfId="0" applyFont="1" applyFill="1" applyBorder="1" applyAlignment="1">
      <alignment horizontal="center" vertical="center" shrinkToFit="1"/>
    </xf>
    <xf numFmtId="206" fontId="76" fillId="0" borderId="0" xfId="21" applyNumberFormat="1" applyFont="1" applyBorder="1" applyAlignment="1">
      <alignment vertical="center" shrinkToFit="1"/>
    </xf>
    <xf numFmtId="181" fontId="76" fillId="0" borderId="0" xfId="0" applyNumberFormat="1" applyFont="1" applyFill="1" applyBorder="1" applyAlignment="1">
      <alignment vertical="center" shrinkToFit="1"/>
    </xf>
    <xf numFmtId="187" fontId="76" fillId="0" borderId="0" xfId="0" applyNumberFormat="1" applyFont="1" applyFill="1" applyBorder="1" applyAlignment="1">
      <alignment vertical="center" shrinkToFit="1"/>
    </xf>
    <xf numFmtId="182" fontId="76" fillId="0" borderId="0" xfId="0" applyNumberFormat="1" applyFont="1" applyFill="1" applyBorder="1" applyAlignment="1">
      <alignment vertical="center" shrinkToFit="1"/>
    </xf>
    <xf numFmtId="41" fontId="76" fillId="0" borderId="0" xfId="0" applyNumberFormat="1" applyFont="1" applyFill="1" applyBorder="1" applyAlignment="1">
      <alignment vertical="center" shrinkToFit="1"/>
    </xf>
    <xf numFmtId="0" fontId="76" fillId="0" borderId="21" xfId="0" applyNumberFormat="1" applyFont="1" applyFill="1" applyBorder="1" applyAlignment="1">
      <alignment vertical="center" shrinkToFit="1"/>
    </xf>
    <xf numFmtId="181" fontId="76" fillId="0" borderId="21" xfId="0" applyNumberFormat="1" applyFont="1" applyFill="1" applyBorder="1" applyAlignment="1">
      <alignment vertical="center" shrinkToFit="1"/>
    </xf>
    <xf numFmtId="187" fontId="76" fillId="0" borderId="21" xfId="0" applyNumberFormat="1" applyFont="1" applyFill="1" applyBorder="1" applyAlignment="1">
      <alignment vertical="center" shrinkToFit="1"/>
    </xf>
    <xf numFmtId="182" fontId="76" fillId="0" borderId="21" xfId="0" applyNumberFormat="1" applyFont="1" applyFill="1" applyBorder="1" applyAlignment="1">
      <alignment vertical="center" shrinkToFit="1"/>
    </xf>
    <xf numFmtId="0" fontId="76" fillId="0" borderId="21" xfId="0" applyNumberFormat="1" applyFont="1" applyFill="1" applyBorder="1" applyAlignment="1">
      <alignment horizontal="center" vertical="center" shrinkToFit="1"/>
    </xf>
    <xf numFmtId="41" fontId="76" fillId="0" borderId="21" xfId="0" applyNumberFormat="1" applyFont="1" applyFill="1" applyBorder="1" applyAlignment="1">
      <alignment vertical="center" shrinkToFit="1"/>
    </xf>
    <xf numFmtId="220" fontId="75" fillId="0" borderId="22" xfId="1" applyNumberFormat="1" applyFont="1" applyFill="1" applyBorder="1" applyAlignment="1">
      <alignment horizontal="right" vertical="center" shrinkToFit="1"/>
    </xf>
    <xf numFmtId="0" fontId="75" fillId="0" borderId="43" xfId="3" applyNumberFormat="1" applyFont="1" applyFill="1" applyBorder="1" applyAlignment="1">
      <alignment horizontal="left" vertical="center"/>
    </xf>
    <xf numFmtId="0" fontId="75" fillId="0" borderId="35" xfId="0" applyFont="1" applyFill="1" applyBorder="1">
      <alignment vertical="center"/>
    </xf>
    <xf numFmtId="193" fontId="76" fillId="0" borderId="0" xfId="21" applyNumberFormat="1" applyFont="1" applyFill="1" applyBorder="1" applyAlignment="1">
      <alignment vertical="center" shrinkToFit="1"/>
    </xf>
    <xf numFmtId="0" fontId="71" fillId="3" borderId="25" xfId="3" applyNumberFormat="1" applyFont="1" applyFill="1" applyBorder="1" applyAlignment="1">
      <alignment vertical="center"/>
    </xf>
    <xf numFmtId="0" fontId="75" fillId="0" borderId="31" xfId="3" applyNumberFormat="1" applyFont="1" applyFill="1" applyBorder="1" applyAlignment="1">
      <alignment horizontal="left" vertical="center"/>
    </xf>
    <xf numFmtId="179" fontId="76" fillId="0" borderId="10" xfId="21" applyNumberFormat="1" applyFont="1" applyBorder="1" applyAlignment="1">
      <alignment vertical="center" shrinkToFit="1"/>
    </xf>
    <xf numFmtId="184" fontId="76" fillId="0" borderId="0" xfId="21" applyNumberFormat="1" applyFont="1" applyBorder="1" applyAlignment="1">
      <alignment vertical="center" shrinkToFit="1"/>
    </xf>
    <xf numFmtId="183" fontId="76" fillId="0" borderId="0" xfId="21" applyNumberFormat="1" applyFont="1" applyFill="1" applyBorder="1" applyAlignment="1">
      <alignment vertical="center" shrinkToFit="1"/>
    </xf>
    <xf numFmtId="185" fontId="76" fillId="0" borderId="0" xfId="21" applyNumberFormat="1" applyFont="1" applyBorder="1" applyAlignment="1">
      <alignment horizontal="center" vertical="center" shrinkToFit="1"/>
    </xf>
    <xf numFmtId="176" fontId="76" fillId="17" borderId="127" xfId="22" applyNumberFormat="1" applyFont="1" applyFill="1" applyBorder="1" applyAlignment="1">
      <alignment horizontal="right" vertical="center" shrinkToFit="1"/>
    </xf>
    <xf numFmtId="41" fontId="76" fillId="0" borderId="0" xfId="22" applyFont="1" applyFill="1" applyBorder="1" applyAlignment="1">
      <alignment vertical="center" shrinkToFit="1"/>
    </xf>
    <xf numFmtId="176" fontId="76" fillId="0" borderId="120" xfId="22" applyNumberFormat="1" applyFont="1" applyFill="1" applyBorder="1" applyAlignment="1">
      <alignment horizontal="right" vertical="center" shrinkToFit="1"/>
    </xf>
    <xf numFmtId="176" fontId="76" fillId="17" borderId="120" xfId="22" applyNumberFormat="1" applyFont="1" applyFill="1" applyBorder="1" applyAlignment="1">
      <alignment horizontal="right" vertical="center" shrinkToFit="1"/>
    </xf>
    <xf numFmtId="184" fontId="75" fillId="0" borderId="0" xfId="21" applyNumberFormat="1" applyFont="1" applyFill="1" applyBorder="1" applyAlignment="1">
      <alignment vertical="center" shrinkToFit="1"/>
    </xf>
    <xf numFmtId="185" fontId="76" fillId="0" borderId="0" xfId="21" applyNumberFormat="1" applyFont="1" applyFill="1" applyBorder="1" applyAlignment="1">
      <alignment vertical="center" shrinkToFit="1"/>
    </xf>
    <xf numFmtId="176" fontId="76" fillId="0" borderId="128" xfId="22" applyNumberFormat="1" applyFont="1" applyFill="1" applyBorder="1" applyAlignment="1">
      <alignment horizontal="right" vertical="center" shrinkToFit="1"/>
    </xf>
    <xf numFmtId="10" fontId="75" fillId="0" borderId="0" xfId="21" applyNumberFormat="1" applyFont="1" applyFill="1" applyBorder="1" applyAlignment="1">
      <alignment horizontal="center" vertical="center" shrinkToFit="1"/>
    </xf>
    <xf numFmtId="186" fontId="75" fillId="0" borderId="0" xfId="21" applyNumberFormat="1" applyFont="1" applyFill="1" applyBorder="1" applyAlignment="1">
      <alignment vertical="center" shrinkToFit="1"/>
    </xf>
    <xf numFmtId="0" fontId="75" fillId="0" borderId="36" xfId="21" applyNumberFormat="1" applyFont="1" applyFill="1" applyBorder="1" applyAlignment="1">
      <alignment horizontal="left" vertical="center" shrinkToFit="1"/>
    </xf>
    <xf numFmtId="195" fontId="69" fillId="0" borderId="0" xfId="21" applyNumberFormat="1" applyFont="1" applyFill="1" applyBorder="1" applyAlignment="1">
      <alignment vertical="center" shrinkToFit="1"/>
    </xf>
    <xf numFmtId="181" fontId="76" fillId="0" borderId="0" xfId="21" applyNumberFormat="1" applyFont="1" applyFill="1" applyBorder="1" applyAlignment="1">
      <alignment vertical="center" shrinkToFit="1"/>
    </xf>
    <xf numFmtId="184" fontId="76" fillId="0" borderId="0" xfId="21" applyNumberFormat="1" applyFont="1" applyFill="1" applyBorder="1" applyAlignment="1">
      <alignment vertical="center" shrinkToFit="1"/>
    </xf>
    <xf numFmtId="41" fontId="73" fillId="0" borderId="0" xfId="22" applyFont="1" applyBorder="1" applyAlignment="1">
      <alignment vertical="center" shrinkToFit="1"/>
    </xf>
    <xf numFmtId="0" fontId="73" fillId="0" borderId="0" xfId="21" applyFont="1" applyBorder="1" applyAlignment="1">
      <alignment vertical="center" shrinkToFit="1"/>
    </xf>
    <xf numFmtId="187" fontId="73" fillId="0" borderId="0" xfId="21" applyNumberFormat="1" applyFont="1" applyBorder="1" applyAlignment="1">
      <alignment vertical="center" shrinkToFit="1"/>
    </xf>
    <xf numFmtId="41" fontId="69" fillId="17" borderId="0" xfId="22" applyNumberFormat="1" applyFont="1" applyFill="1" applyBorder="1" applyAlignment="1">
      <alignment vertical="center" shrinkToFit="1"/>
    </xf>
    <xf numFmtId="0" fontId="69" fillId="17" borderId="0" xfId="21" applyNumberFormat="1" applyFont="1" applyFill="1" applyBorder="1" applyAlignment="1">
      <alignment vertical="center" shrinkToFit="1"/>
    </xf>
    <xf numFmtId="182" fontId="73" fillId="0" borderId="0" xfId="21" applyNumberFormat="1" applyFont="1" applyBorder="1" applyAlignment="1">
      <alignment vertical="center" shrinkToFit="1"/>
    </xf>
    <xf numFmtId="187" fontId="75" fillId="0" borderId="21" xfId="21" applyNumberFormat="1" applyFont="1" applyBorder="1" applyAlignment="1">
      <alignment vertical="center" shrinkToFit="1"/>
    </xf>
    <xf numFmtId="190" fontId="69" fillId="0" borderId="0" xfId="21" applyNumberFormat="1" applyFont="1" applyBorder="1" applyAlignment="1">
      <alignment vertical="center" shrinkToFit="1"/>
    </xf>
    <xf numFmtId="187" fontId="69" fillId="0" borderId="0" xfId="21" applyNumberFormat="1" applyFont="1" applyBorder="1" applyAlignment="1">
      <alignment vertical="center" shrinkToFit="1"/>
    </xf>
    <xf numFmtId="184" fontId="69" fillId="0" borderId="0" xfId="21" applyNumberFormat="1" applyFont="1" applyBorder="1" applyAlignment="1">
      <alignment vertical="center" shrinkToFit="1"/>
    </xf>
    <xf numFmtId="0" fontId="69" fillId="0" borderId="21" xfId="21" applyNumberFormat="1" applyFont="1" applyBorder="1" applyAlignment="1">
      <alignment vertical="center" shrinkToFit="1"/>
    </xf>
    <xf numFmtId="0" fontId="69" fillId="0" borderId="21" xfId="21" applyNumberFormat="1" applyFont="1" applyBorder="1" applyAlignment="1">
      <alignment horizontal="center" vertical="center" shrinkToFit="1"/>
    </xf>
    <xf numFmtId="0" fontId="76" fillId="0" borderId="22" xfId="21" applyNumberFormat="1" applyFont="1" applyFill="1" applyBorder="1" applyAlignment="1">
      <alignment horizontal="left" vertical="center" indent="1"/>
    </xf>
    <xf numFmtId="195" fontId="75" fillId="0" borderId="0" xfId="21" applyNumberFormat="1" applyFont="1" applyFill="1" applyBorder="1" applyAlignment="1">
      <alignment vertical="center" shrinkToFit="1"/>
    </xf>
    <xf numFmtId="195" fontId="75" fillId="0" borderId="0" xfId="21" applyNumberFormat="1" applyFont="1" applyBorder="1" applyAlignment="1">
      <alignment vertical="center" shrinkToFit="1"/>
    </xf>
    <xf numFmtId="180" fontId="75" fillId="0" borderId="0" xfId="21" applyNumberFormat="1" applyFont="1" applyFill="1" applyBorder="1" applyAlignment="1">
      <alignment vertical="center" shrinkToFit="1"/>
    </xf>
    <xf numFmtId="0" fontId="73" fillId="0" borderId="0" xfId="21" applyNumberFormat="1" applyFont="1" applyFill="1" applyBorder="1" applyAlignment="1">
      <alignment horizontal="left" vertical="center" shrinkToFit="1"/>
    </xf>
    <xf numFmtId="190" fontId="73" fillId="0" borderId="0" xfId="21" applyNumberFormat="1" applyFont="1" applyBorder="1" applyAlignment="1">
      <alignment vertical="center" shrinkToFit="1"/>
    </xf>
    <xf numFmtId="0" fontId="73" fillId="0" borderId="0" xfId="21" applyFont="1" applyBorder="1" applyAlignment="1">
      <alignment horizontal="center" vertical="center" shrinkToFit="1"/>
    </xf>
    <xf numFmtId="41" fontId="73" fillId="0" borderId="0" xfId="21" applyNumberFormat="1" applyFont="1" applyBorder="1" applyAlignment="1">
      <alignment vertical="center" shrinkToFit="1"/>
    </xf>
    <xf numFmtId="180" fontId="73" fillId="0" borderId="0" xfId="21" applyNumberFormat="1" applyFont="1" applyFill="1" applyBorder="1" applyAlignment="1">
      <alignment vertical="center" shrinkToFit="1"/>
    </xf>
    <xf numFmtId="41" fontId="73" fillId="0" borderId="0" xfId="22" applyFont="1" applyFill="1" applyBorder="1" applyAlignment="1">
      <alignment vertical="center" shrinkToFit="1"/>
    </xf>
    <xf numFmtId="0" fontId="73" fillId="0" borderId="0" xfId="21" applyFont="1" applyFill="1" applyBorder="1" applyAlignment="1">
      <alignment vertical="center" shrinkToFit="1"/>
    </xf>
    <xf numFmtId="0" fontId="73" fillId="0" borderId="0" xfId="21" applyFont="1" applyFill="1" applyBorder="1" applyAlignment="1">
      <alignment horizontal="center" vertical="center" shrinkToFit="1"/>
    </xf>
    <xf numFmtId="180" fontId="75" fillId="0" borderId="0" xfId="21" applyNumberFormat="1" applyFont="1" applyBorder="1" applyAlignment="1">
      <alignment vertical="center" shrinkToFit="1"/>
    </xf>
    <xf numFmtId="41" fontId="75" fillId="0" borderId="21" xfId="22" applyFont="1" applyFill="1" applyBorder="1" applyAlignment="1">
      <alignment vertical="center" shrinkToFit="1"/>
    </xf>
    <xf numFmtId="0" fontId="75" fillId="0" borderId="21" xfId="21" applyFont="1" applyFill="1" applyBorder="1" applyAlignment="1">
      <alignment vertical="center" shrinkToFit="1"/>
    </xf>
    <xf numFmtId="182" fontId="75" fillId="0" borderId="21" xfId="21" applyNumberFormat="1" applyFont="1" applyFill="1" applyBorder="1" applyAlignment="1">
      <alignment vertical="center" shrinkToFit="1"/>
    </xf>
    <xf numFmtId="0" fontId="75" fillId="0" borderId="21" xfId="21" applyFont="1" applyFill="1" applyBorder="1" applyAlignment="1">
      <alignment horizontal="center" vertical="center" shrinkToFit="1"/>
    </xf>
    <xf numFmtId="41" fontId="75" fillId="0" borderId="21" xfId="21" applyNumberFormat="1" applyFont="1" applyFill="1" applyBorder="1" applyAlignment="1">
      <alignment vertical="center" shrinkToFit="1"/>
    </xf>
    <xf numFmtId="233" fontId="73" fillId="0" borderId="0" xfId="21" applyNumberFormat="1" applyFont="1" applyFill="1" applyBorder="1" applyAlignment="1">
      <alignment vertical="center" shrinkToFit="1"/>
    </xf>
    <xf numFmtId="41" fontId="69" fillId="0" borderId="0" xfId="22" applyNumberFormat="1" applyFont="1" applyFill="1" applyBorder="1" applyAlignment="1">
      <alignment vertical="center" shrinkToFit="1"/>
    </xf>
    <xf numFmtId="9" fontId="73" fillId="0" borderId="0" xfId="21" applyNumberFormat="1" applyFont="1" applyFill="1" applyBorder="1" applyAlignment="1">
      <alignment vertical="center" shrinkToFit="1"/>
    </xf>
    <xf numFmtId="182" fontId="69" fillId="0" borderId="0" xfId="21" applyNumberFormat="1" applyFont="1" applyFill="1" applyBorder="1" applyAlignment="1">
      <alignment vertical="center" shrinkToFit="1"/>
    </xf>
    <xf numFmtId="0" fontId="69" fillId="0" borderId="0" xfId="21" applyNumberFormat="1" applyFont="1" applyFill="1" applyBorder="1" applyAlignment="1">
      <alignment horizontal="center" vertical="center" shrinkToFit="1"/>
    </xf>
    <xf numFmtId="177" fontId="73" fillId="0" borderId="0" xfId="21" applyNumberFormat="1" applyFont="1" applyFill="1" applyBorder="1" applyAlignment="1">
      <alignment vertical="center" shrinkToFit="1"/>
    </xf>
    <xf numFmtId="176" fontId="76" fillId="4" borderId="39" xfId="22" applyNumberFormat="1" applyFont="1" applyFill="1" applyBorder="1" applyAlignment="1">
      <alignment horizontal="right" vertical="center" shrinkToFit="1"/>
    </xf>
    <xf numFmtId="0" fontId="69" fillId="17" borderId="0" xfId="21" applyNumberFormat="1" applyFont="1" applyFill="1" applyBorder="1" applyAlignment="1">
      <alignment horizontal="left" vertical="center" shrinkToFit="1"/>
    </xf>
    <xf numFmtId="187" fontId="69" fillId="17" borderId="0" xfId="21" applyNumberFormat="1" applyFont="1" applyFill="1" applyBorder="1" applyAlignment="1">
      <alignment vertical="center" shrinkToFit="1"/>
    </xf>
    <xf numFmtId="0" fontId="69" fillId="17" borderId="0" xfId="21" applyNumberFormat="1" applyFont="1" applyFill="1" applyBorder="1" applyAlignment="1">
      <alignment horizontal="center" vertical="center" shrinkToFit="1"/>
    </xf>
    <xf numFmtId="189" fontId="69" fillId="0" borderId="0" xfId="21" applyNumberFormat="1" applyFont="1" applyBorder="1" applyAlignment="1">
      <alignment vertical="center" shrinkToFit="1"/>
    </xf>
    <xf numFmtId="0" fontId="69" fillId="0" borderId="21" xfId="21" applyNumberFormat="1" applyFont="1" applyFill="1" applyBorder="1" applyAlignment="1">
      <alignment horizontal="left" vertical="center" shrinkToFit="1"/>
    </xf>
    <xf numFmtId="41" fontId="69" fillId="0" borderId="21" xfId="22" applyNumberFormat="1" applyFont="1" applyBorder="1" applyAlignment="1">
      <alignment vertical="center" shrinkToFit="1"/>
    </xf>
    <xf numFmtId="181" fontId="69" fillId="0" borderId="21" xfId="21" applyNumberFormat="1" applyFont="1" applyBorder="1" applyAlignment="1">
      <alignment vertical="center" shrinkToFit="1"/>
    </xf>
    <xf numFmtId="187" fontId="69" fillId="0" borderId="21" xfId="21" applyNumberFormat="1" applyFont="1" applyBorder="1" applyAlignment="1">
      <alignment vertical="center" shrinkToFit="1"/>
    </xf>
    <xf numFmtId="0" fontId="75" fillId="0" borderId="43" xfId="21" applyFont="1" applyFill="1" applyBorder="1">
      <alignment vertical="center"/>
    </xf>
    <xf numFmtId="0" fontId="75" fillId="0" borderId="0" xfId="21" applyNumberFormat="1" applyFont="1" applyBorder="1" applyAlignment="1">
      <alignment horizontal="left" vertical="center" shrinkToFit="1"/>
    </xf>
    <xf numFmtId="179" fontId="75" fillId="0" borderId="0" xfId="21" applyNumberFormat="1" applyFont="1" applyBorder="1" applyAlignment="1">
      <alignment vertical="center" shrinkToFit="1"/>
    </xf>
    <xf numFmtId="176" fontId="75" fillId="0" borderId="31" xfId="22" applyNumberFormat="1" applyFont="1" applyBorder="1" applyAlignment="1">
      <alignment horizontal="right" vertical="center" shrinkToFit="1"/>
    </xf>
    <xf numFmtId="220" fontId="75" fillId="0" borderId="24" xfId="22" applyNumberFormat="1" applyFont="1" applyBorder="1" applyAlignment="1">
      <alignment horizontal="right" vertical="center" shrinkToFit="1"/>
    </xf>
    <xf numFmtId="0" fontId="75" fillId="0" borderId="11" xfId="21" applyFont="1" applyFill="1" applyBorder="1">
      <alignment vertical="center"/>
    </xf>
    <xf numFmtId="0" fontId="75" fillId="0" borderId="10" xfId="21" applyNumberFormat="1" applyFont="1" applyBorder="1" applyAlignment="1">
      <alignment horizontal="left" vertical="center" shrinkToFit="1"/>
    </xf>
    <xf numFmtId="41" fontId="75" fillId="0" borderId="10" xfId="22" applyFont="1" applyBorder="1" applyAlignment="1">
      <alignment vertical="center" shrinkToFit="1"/>
    </xf>
    <xf numFmtId="0" fontId="75" fillId="0" borderId="10" xfId="21" applyFont="1" applyBorder="1" applyAlignment="1">
      <alignment vertical="center" shrinkToFit="1"/>
    </xf>
    <xf numFmtId="179" fontId="75" fillId="0" borderId="10" xfId="21" applyNumberFormat="1" applyFont="1" applyBorder="1" applyAlignment="1">
      <alignment vertical="center" shrinkToFit="1"/>
    </xf>
    <xf numFmtId="182" fontId="75" fillId="0" borderId="10" xfId="21" applyNumberFormat="1" applyFont="1" applyBorder="1" applyAlignment="1">
      <alignment vertical="center" shrinkToFit="1"/>
    </xf>
    <xf numFmtId="0" fontId="75" fillId="0" borderId="10" xfId="21" applyFont="1" applyBorder="1" applyAlignment="1">
      <alignment horizontal="center" vertical="center" shrinkToFit="1"/>
    </xf>
    <xf numFmtId="41" fontId="75" fillId="0" borderId="10" xfId="21" applyNumberFormat="1" applyFont="1" applyBorder="1" applyAlignment="1">
      <alignment vertical="center" shrinkToFit="1"/>
    </xf>
    <xf numFmtId="176" fontId="75" fillId="0" borderId="12" xfId="22" applyNumberFormat="1" applyFont="1" applyBorder="1" applyAlignment="1">
      <alignment horizontal="right" vertical="center" shrinkToFit="1"/>
    </xf>
    <xf numFmtId="176" fontId="75" fillId="0" borderId="11" xfId="22" applyNumberFormat="1" applyFont="1" applyBorder="1" applyAlignment="1">
      <alignment horizontal="right" vertical="center" shrinkToFit="1"/>
    </xf>
    <xf numFmtId="220" fontId="75" fillId="0" borderId="12" xfId="22" applyNumberFormat="1" applyFont="1" applyBorder="1" applyAlignment="1">
      <alignment horizontal="right" vertical="center" shrinkToFit="1"/>
    </xf>
    <xf numFmtId="183" fontId="75" fillId="0" borderId="0" xfId="0" applyNumberFormat="1" applyFont="1" applyFill="1" applyBorder="1" applyAlignment="1">
      <alignment vertical="center" shrinkToFit="1"/>
    </xf>
    <xf numFmtId="0" fontId="71" fillId="3" borderId="39" xfId="3" applyNumberFormat="1" applyFont="1" applyFill="1" applyBorder="1">
      <alignment vertical="center"/>
    </xf>
    <xf numFmtId="0" fontId="71" fillId="3" borderId="25" xfId="3" applyNumberFormat="1" applyFont="1" applyFill="1" applyBorder="1" applyAlignment="1">
      <alignment vertical="center" shrinkToFit="1"/>
    </xf>
    <xf numFmtId="41" fontId="71" fillId="3" borderId="25" xfId="4" applyNumberFormat="1" applyFont="1" applyFill="1" applyBorder="1" applyAlignment="1">
      <alignment vertical="center" shrinkToFit="1"/>
    </xf>
    <xf numFmtId="0" fontId="71" fillId="3" borderId="25" xfId="3" applyNumberFormat="1" applyFont="1" applyFill="1" applyBorder="1" applyAlignment="1">
      <alignment horizontal="center" vertical="center" shrinkToFit="1"/>
    </xf>
    <xf numFmtId="176" fontId="71" fillId="3" borderId="27" xfId="4" applyNumberFormat="1" applyFont="1" applyFill="1" applyBorder="1" applyAlignment="1">
      <alignment horizontal="right" vertical="center" shrinkToFit="1"/>
    </xf>
    <xf numFmtId="220" fontId="71" fillId="3" borderId="27" xfId="4" applyNumberFormat="1" applyFont="1" applyFill="1" applyBorder="1" applyAlignment="1">
      <alignment horizontal="right" vertical="center" shrinkToFit="1"/>
    </xf>
    <xf numFmtId="176" fontId="76" fillId="17" borderId="0" xfId="21" applyNumberFormat="1" applyFont="1" applyFill="1" applyBorder="1" applyAlignment="1">
      <alignment vertical="center" shrinkToFit="1"/>
    </xf>
    <xf numFmtId="182" fontId="75" fillId="17" borderId="0" xfId="0" applyNumberFormat="1" applyFont="1" applyFill="1" applyBorder="1" applyAlignment="1">
      <alignment vertical="center" shrinkToFit="1"/>
    </xf>
    <xf numFmtId="0" fontId="75" fillId="0" borderId="44" xfId="0" applyFont="1" applyFill="1" applyBorder="1" applyAlignment="1">
      <alignment horizontal="left" vertical="center" indent="1"/>
    </xf>
    <xf numFmtId="181" fontId="76" fillId="0" borderId="21" xfId="21" applyNumberFormat="1" applyFont="1" applyFill="1" applyBorder="1" applyAlignment="1">
      <alignment vertical="center" shrinkToFit="1"/>
    </xf>
    <xf numFmtId="41" fontId="75" fillId="0" borderId="21" xfId="0" applyNumberFormat="1" applyFont="1" applyFill="1" applyBorder="1" applyAlignment="1">
      <alignment vertical="center" shrinkToFit="1"/>
    </xf>
    <xf numFmtId="0" fontId="76" fillId="0" borderId="0" xfId="21" applyFont="1" applyBorder="1" applyAlignment="1">
      <alignment vertical="center" shrinkToFit="1"/>
    </xf>
    <xf numFmtId="182" fontId="76" fillId="0" borderId="0" xfId="20" applyNumberFormat="1" applyFont="1" applyBorder="1" applyAlignment="1">
      <alignment vertical="center" shrinkToFit="1"/>
    </xf>
    <xf numFmtId="0" fontId="76" fillId="0" borderId="0" xfId="21" applyFont="1" applyBorder="1" applyAlignment="1">
      <alignment horizontal="center" vertical="center" shrinkToFit="1"/>
    </xf>
    <xf numFmtId="178" fontId="76" fillId="17" borderId="0" xfId="0" applyNumberFormat="1" applyFont="1" applyFill="1" applyBorder="1" applyAlignment="1">
      <alignment vertical="center" shrinkToFit="1"/>
    </xf>
    <xf numFmtId="182" fontId="76" fillId="0" borderId="21" xfId="0" applyNumberFormat="1" applyFont="1" applyBorder="1" applyAlignment="1">
      <alignment vertical="center" shrinkToFit="1"/>
    </xf>
    <xf numFmtId="0" fontId="76" fillId="0" borderId="21" xfId="0" applyNumberFormat="1" applyFont="1" applyBorder="1" applyAlignment="1">
      <alignment horizontal="center" vertical="center" shrinkToFit="1"/>
    </xf>
    <xf numFmtId="41" fontId="76" fillId="0" borderId="21" xfId="0" applyNumberFormat="1" applyFont="1" applyBorder="1" applyAlignment="1">
      <alignment vertical="center" shrinkToFit="1"/>
    </xf>
    <xf numFmtId="0" fontId="76" fillId="0" borderId="0" xfId="0" applyNumberFormat="1" applyFont="1" applyBorder="1" applyAlignment="1">
      <alignment horizontal="center" vertical="center" shrinkToFit="1"/>
    </xf>
    <xf numFmtId="41" fontId="76" fillId="0" borderId="0" xfId="4" applyNumberFormat="1" applyFont="1" applyBorder="1" applyAlignment="1">
      <alignment vertical="center" shrinkToFit="1"/>
    </xf>
    <xf numFmtId="41" fontId="76" fillId="0" borderId="21" xfId="4" applyNumberFormat="1" applyFont="1" applyBorder="1" applyAlignment="1">
      <alignment vertical="center" shrinkToFit="1"/>
    </xf>
    <xf numFmtId="190" fontId="76" fillId="0" borderId="0" xfId="21" applyNumberFormat="1" applyFont="1" applyFill="1" applyBorder="1" applyAlignment="1">
      <alignment vertical="center" shrinkToFit="1"/>
    </xf>
    <xf numFmtId="0" fontId="76" fillId="0" borderId="40" xfId="21" applyNumberFormat="1" applyFont="1" applyFill="1" applyBorder="1">
      <alignment vertical="center"/>
    </xf>
    <xf numFmtId="0" fontId="76" fillId="0" borderId="29" xfId="21" applyNumberFormat="1" applyFont="1" applyBorder="1">
      <alignment vertical="center"/>
    </xf>
    <xf numFmtId="193" fontId="76" fillId="0" borderId="0" xfId="21" applyNumberFormat="1" applyFont="1" applyFill="1" applyBorder="1" applyAlignment="1" applyProtection="1">
      <alignment vertical="center" shrinkToFit="1"/>
    </xf>
    <xf numFmtId="41" fontId="76" fillId="17" borderId="0" xfId="22" applyFont="1" applyFill="1" applyBorder="1" applyAlignment="1">
      <alignment vertical="center" shrinkToFit="1"/>
    </xf>
    <xf numFmtId="0" fontId="76" fillId="17" borderId="0" xfId="21" applyFont="1" applyFill="1" applyBorder="1" applyAlignment="1">
      <alignment horizontal="center" vertical="center" shrinkToFit="1"/>
    </xf>
    <xf numFmtId="176" fontId="75" fillId="4" borderId="39" xfId="4" applyNumberFormat="1" applyFont="1" applyFill="1" applyBorder="1" applyAlignment="1">
      <alignment horizontal="right" vertical="center" shrinkToFit="1"/>
    </xf>
    <xf numFmtId="220" fontId="76" fillId="17" borderId="27" xfId="22" applyNumberFormat="1" applyFont="1" applyFill="1" applyBorder="1" applyAlignment="1">
      <alignment horizontal="right" vertical="center" shrinkToFit="1"/>
    </xf>
    <xf numFmtId="0" fontId="76" fillId="0" borderId="40" xfId="21" applyFont="1" applyBorder="1">
      <alignment vertical="center"/>
    </xf>
    <xf numFmtId="0" fontId="76" fillId="0" borderId="24" xfId="21" applyFont="1" applyBorder="1">
      <alignment vertical="center"/>
    </xf>
    <xf numFmtId="0" fontId="76" fillId="0" borderId="29" xfId="21" applyFont="1" applyBorder="1">
      <alignment vertical="center"/>
    </xf>
    <xf numFmtId="0" fontId="76" fillId="0" borderId="24" xfId="21" applyFont="1" applyBorder="1" applyAlignment="1">
      <alignment horizontal="left" vertical="center" wrapText="1" indent="1"/>
    </xf>
    <xf numFmtId="227" fontId="76" fillId="0" borderId="0" xfId="21" applyNumberFormat="1" applyFont="1" applyBorder="1" applyAlignment="1">
      <alignment vertical="center" shrinkToFit="1"/>
    </xf>
    <xf numFmtId="0" fontId="76" fillId="0" borderId="31" xfId="21" applyFont="1" applyBorder="1" applyAlignment="1">
      <alignment horizontal="left" vertical="center" wrapText="1" indent="1"/>
    </xf>
    <xf numFmtId="182" fontId="76" fillId="0" borderId="0" xfId="21" applyNumberFormat="1" applyFont="1" applyBorder="1" applyAlignment="1">
      <alignment horizontal="right" vertical="center" shrinkToFit="1"/>
    </xf>
    <xf numFmtId="0" fontId="76" fillId="0" borderId="24" xfId="22" applyNumberFormat="1" applyFont="1" applyBorder="1" applyAlignment="1">
      <alignment horizontal="right" vertical="center" shrinkToFit="1"/>
    </xf>
    <xf numFmtId="0" fontId="76" fillId="0" borderId="0" xfId="20" applyFont="1" applyBorder="1" applyAlignment="1">
      <alignment vertical="center" shrinkToFit="1"/>
    </xf>
    <xf numFmtId="181" fontId="76" fillId="0" borderId="0" xfId="21" applyNumberFormat="1" applyFont="1" applyBorder="1" applyAlignment="1">
      <alignment horizontal="right" vertical="center" shrinkToFit="1"/>
    </xf>
    <xf numFmtId="180" fontId="76" fillId="0" borderId="0" xfId="21" applyNumberFormat="1" applyFont="1" applyBorder="1" applyAlignment="1">
      <alignment horizontal="right" vertical="center" shrinkToFit="1"/>
    </xf>
    <xf numFmtId="187" fontId="76" fillId="0" borderId="0" xfId="21" applyNumberFormat="1" applyFont="1" applyBorder="1" applyAlignment="1">
      <alignment horizontal="right" vertical="center" shrinkToFit="1"/>
    </xf>
    <xf numFmtId="195" fontId="76" fillId="0" borderId="0" xfId="21" applyNumberFormat="1" applyFont="1" applyBorder="1" applyAlignment="1">
      <alignment vertical="center" shrinkToFit="1"/>
    </xf>
    <xf numFmtId="195" fontId="76" fillId="0" borderId="0" xfId="22" applyNumberFormat="1" applyFont="1" applyBorder="1" applyAlignment="1">
      <alignment vertical="center" shrinkToFit="1"/>
    </xf>
    <xf numFmtId="180" fontId="76" fillId="0" borderId="21" xfId="21" applyNumberFormat="1" applyFont="1" applyFill="1" applyBorder="1" applyAlignment="1">
      <alignment vertical="center" shrinkToFit="1"/>
    </xf>
    <xf numFmtId="176" fontId="75" fillId="7" borderId="44" xfId="1" applyNumberFormat="1" applyFont="1" applyFill="1" applyBorder="1" applyAlignment="1">
      <alignment horizontal="right" vertical="center" shrinkToFit="1"/>
    </xf>
    <xf numFmtId="199" fontId="76" fillId="0" borderId="0" xfId="21" applyNumberFormat="1" applyFont="1" applyFill="1" applyBorder="1" applyAlignment="1">
      <alignment vertical="center" shrinkToFit="1"/>
    </xf>
    <xf numFmtId="191" fontId="76" fillId="0" borderId="0" xfId="21" applyNumberFormat="1" applyFont="1" applyFill="1" applyBorder="1" applyAlignment="1">
      <alignment vertical="center" shrinkToFit="1"/>
    </xf>
    <xf numFmtId="232" fontId="76" fillId="0" borderId="0" xfId="21" applyNumberFormat="1" applyFont="1" applyFill="1" applyBorder="1" applyAlignment="1">
      <alignment vertical="center" shrinkToFit="1"/>
    </xf>
    <xf numFmtId="189" fontId="76" fillId="0" borderId="0" xfId="21" applyNumberFormat="1" applyFont="1" applyFill="1" applyBorder="1" applyAlignment="1">
      <alignment vertical="center" shrinkToFit="1"/>
    </xf>
    <xf numFmtId="194" fontId="76" fillId="0" borderId="0" xfId="21" applyNumberFormat="1" applyFont="1" applyFill="1" applyBorder="1" applyAlignment="1">
      <alignment vertical="center" shrinkToFit="1"/>
    </xf>
    <xf numFmtId="180" fontId="76" fillId="0" borderId="21" xfId="21" applyNumberFormat="1" applyFont="1" applyBorder="1" applyAlignment="1">
      <alignment vertical="center" shrinkToFit="1"/>
    </xf>
    <xf numFmtId="221" fontId="76" fillId="0" borderId="0" xfId="21" applyNumberFormat="1" applyFont="1" applyFill="1" applyBorder="1" applyAlignment="1">
      <alignment vertical="center" shrinkToFit="1"/>
    </xf>
    <xf numFmtId="195" fontId="76" fillId="0" borderId="0" xfId="21" applyNumberFormat="1" applyFont="1" applyFill="1" applyBorder="1" applyAlignment="1">
      <alignment vertical="center" shrinkToFit="1"/>
    </xf>
    <xf numFmtId="196" fontId="76" fillId="0" borderId="0" xfId="21" applyNumberFormat="1" applyFont="1" applyFill="1" applyBorder="1" applyAlignment="1">
      <alignment vertical="center" shrinkToFit="1"/>
    </xf>
    <xf numFmtId="0" fontId="77" fillId="6" borderId="26" xfId="21" applyNumberFormat="1" applyFont="1" applyFill="1" applyBorder="1">
      <alignment vertical="center"/>
    </xf>
    <xf numFmtId="0" fontId="77" fillId="6" borderId="39" xfId="21" applyNumberFormat="1" applyFont="1" applyFill="1" applyBorder="1">
      <alignment vertical="center"/>
    </xf>
    <xf numFmtId="0" fontId="77" fillId="6" borderId="25" xfId="21" applyNumberFormat="1" applyFont="1" applyFill="1" applyBorder="1" applyAlignment="1">
      <alignment vertical="center" shrinkToFit="1"/>
    </xf>
    <xf numFmtId="41" fontId="77" fillId="6" borderId="25" xfId="22" applyNumberFormat="1" applyFont="1" applyFill="1" applyBorder="1" applyAlignment="1">
      <alignment vertical="center" shrinkToFit="1"/>
    </xf>
    <xf numFmtId="0" fontId="77" fillId="6" borderId="25" xfId="21" applyNumberFormat="1" applyFont="1" applyFill="1" applyBorder="1" applyAlignment="1">
      <alignment horizontal="center" vertical="center" shrinkToFit="1"/>
    </xf>
    <xf numFmtId="176" fontId="77" fillId="6" borderId="27" xfId="22" applyNumberFormat="1" applyFont="1" applyFill="1" applyBorder="1" applyAlignment="1">
      <alignment horizontal="right" vertical="center" shrinkToFit="1"/>
    </xf>
    <xf numFmtId="220" fontId="77" fillId="6" borderId="27" xfId="22" applyNumberFormat="1" applyFont="1" applyFill="1" applyBorder="1" applyAlignment="1">
      <alignment horizontal="right" vertical="center" shrinkToFit="1"/>
    </xf>
    <xf numFmtId="0" fontId="76" fillId="4" borderId="39" xfId="21" applyNumberFormat="1" applyFont="1" applyFill="1" applyBorder="1">
      <alignment vertical="center"/>
    </xf>
    <xf numFmtId="0" fontId="76" fillId="4" borderId="25" xfId="21" applyNumberFormat="1" applyFont="1" applyFill="1" applyBorder="1" applyAlignment="1">
      <alignment vertical="center" shrinkToFit="1"/>
    </xf>
    <xf numFmtId="41" fontId="76" fillId="4" borderId="25" xfId="22" applyNumberFormat="1" applyFont="1" applyFill="1" applyBorder="1" applyAlignment="1">
      <alignment vertical="center" shrinkToFit="1"/>
    </xf>
    <xf numFmtId="0" fontId="76" fillId="4" borderId="25" xfId="21" applyNumberFormat="1" applyFont="1" applyFill="1" applyBorder="1" applyAlignment="1">
      <alignment horizontal="center" vertical="center" shrinkToFit="1"/>
    </xf>
    <xf numFmtId="176" fontId="76" fillId="0" borderId="120" xfId="22" applyNumberFormat="1" applyFont="1" applyBorder="1" applyAlignment="1">
      <alignment horizontal="right" vertical="center" shrinkToFit="1"/>
    </xf>
    <xf numFmtId="176" fontId="69" fillId="0" borderId="128" xfId="22" applyNumberFormat="1" applyFont="1" applyBorder="1" applyAlignment="1">
      <alignment horizontal="right" vertical="center" shrinkToFit="1"/>
    </xf>
    <xf numFmtId="176" fontId="69" fillId="0" borderId="44" xfId="22" applyNumberFormat="1" applyFont="1" applyBorder="1" applyAlignment="1">
      <alignment horizontal="right" vertical="center" shrinkToFit="1"/>
    </xf>
    <xf numFmtId="41" fontId="76" fillId="0" borderId="10" xfId="22" applyNumberFormat="1" applyFont="1" applyFill="1" applyBorder="1" applyAlignment="1">
      <alignment vertical="center" shrinkToFit="1"/>
    </xf>
    <xf numFmtId="0" fontId="76" fillId="0" borderId="10" xfId="21" applyNumberFormat="1" applyFont="1" applyFill="1" applyBorder="1" applyAlignment="1">
      <alignment vertical="center" shrinkToFit="1"/>
    </xf>
    <xf numFmtId="180" fontId="76" fillId="0" borderId="10" xfId="21" applyNumberFormat="1" applyFont="1" applyFill="1" applyBorder="1" applyAlignment="1">
      <alignment vertical="center" shrinkToFit="1"/>
    </xf>
    <xf numFmtId="182" fontId="76" fillId="0" borderId="10" xfId="21" applyNumberFormat="1" applyFont="1" applyFill="1" applyBorder="1" applyAlignment="1">
      <alignment vertical="center" shrinkToFit="1"/>
    </xf>
    <xf numFmtId="0" fontId="76" fillId="0" borderId="10" xfId="21" applyNumberFormat="1" applyFont="1" applyFill="1" applyBorder="1" applyAlignment="1">
      <alignment horizontal="center" vertical="center" shrinkToFit="1"/>
    </xf>
    <xf numFmtId="41" fontId="76" fillId="0" borderId="10" xfId="21" applyNumberFormat="1" applyFont="1" applyFill="1" applyBorder="1" applyAlignment="1">
      <alignment vertical="center" shrinkToFit="1"/>
    </xf>
    <xf numFmtId="0" fontId="75" fillId="0" borderId="0" xfId="0" applyNumberFormat="1" applyFont="1">
      <alignment vertical="center"/>
    </xf>
    <xf numFmtId="0" fontId="71" fillId="6" borderId="32" xfId="0" applyFont="1" applyFill="1" applyBorder="1">
      <alignment vertical="center"/>
    </xf>
    <xf numFmtId="41" fontId="71" fillId="6" borderId="10" xfId="1" applyFont="1" applyFill="1" applyBorder="1" applyAlignment="1">
      <alignment vertical="center" shrinkToFit="1"/>
    </xf>
    <xf numFmtId="0" fontId="71" fillId="6" borderId="10" xfId="0" applyFont="1" applyFill="1" applyBorder="1" applyAlignment="1">
      <alignment vertical="center" shrinkToFit="1"/>
    </xf>
    <xf numFmtId="0" fontId="71" fillId="6" borderId="10" xfId="0" applyFont="1" applyFill="1" applyBorder="1" applyAlignment="1">
      <alignment horizontal="center" vertical="center" shrinkToFit="1"/>
    </xf>
    <xf numFmtId="176" fontId="71" fillId="6" borderId="12" xfId="1" applyNumberFormat="1" applyFont="1" applyFill="1" applyBorder="1" applyAlignment="1">
      <alignment horizontal="right" vertical="center" shrinkToFit="1"/>
    </xf>
    <xf numFmtId="183" fontId="75" fillId="0" borderId="0" xfId="23" applyNumberFormat="1" applyFont="1" applyFill="1" applyBorder="1" applyAlignment="1">
      <alignment vertical="center" shrinkToFit="1"/>
    </xf>
    <xf numFmtId="176" fontId="75" fillId="0" borderId="31" xfId="24" applyNumberFormat="1" applyFont="1" applyFill="1" applyBorder="1" applyAlignment="1">
      <alignment horizontal="right" vertical="center" shrinkToFit="1"/>
    </xf>
    <xf numFmtId="10" fontId="75" fillId="0" borderId="0" xfId="23" applyNumberFormat="1" applyFont="1" applyFill="1" applyBorder="1" applyAlignment="1">
      <alignment horizontal="center" vertical="center" shrinkToFit="1"/>
    </xf>
    <xf numFmtId="10" fontId="75" fillId="0" borderId="0" xfId="23" applyNumberFormat="1" applyFont="1" applyFill="1" applyBorder="1" applyAlignment="1">
      <alignment vertical="center" shrinkToFit="1"/>
    </xf>
    <xf numFmtId="199" fontId="75" fillId="0" borderId="0" xfId="23" applyNumberFormat="1" applyFont="1" applyFill="1" applyBorder="1" applyAlignment="1">
      <alignment vertical="center" shrinkToFit="1"/>
    </xf>
    <xf numFmtId="3" fontId="75" fillId="0" borderId="0" xfId="23" applyNumberFormat="1" applyFont="1" applyFill="1" applyBorder="1" applyAlignment="1">
      <alignment vertical="center" shrinkToFit="1"/>
    </xf>
    <xf numFmtId="199" fontId="75" fillId="0" borderId="0" xfId="23" applyNumberFormat="1" applyFont="1" applyBorder="1" applyAlignment="1">
      <alignment vertical="center" shrinkToFit="1"/>
    </xf>
    <xf numFmtId="200" fontId="75" fillId="0" borderId="0" xfId="23" applyNumberFormat="1" applyFont="1" applyFill="1" applyBorder="1" applyAlignment="1">
      <alignment vertical="center" shrinkToFit="1"/>
    </xf>
    <xf numFmtId="0" fontId="76" fillId="0" borderId="31" xfId="23" applyNumberFormat="1" applyFont="1" applyFill="1" applyBorder="1">
      <alignment vertical="center"/>
    </xf>
    <xf numFmtId="0" fontId="76" fillId="0" borderId="31" xfId="23" applyNumberFormat="1" applyFont="1" applyFill="1" applyBorder="1" applyAlignment="1">
      <alignment horizontal="left" vertical="center" wrapText="1" indent="1"/>
    </xf>
    <xf numFmtId="41" fontId="76" fillId="0" borderId="0" xfId="23" applyNumberFormat="1" applyFont="1" applyBorder="1" applyAlignment="1">
      <alignment vertical="center" shrinkToFit="1"/>
    </xf>
    <xf numFmtId="193" fontId="75" fillId="0" borderId="0" xfId="23" applyNumberFormat="1" applyFont="1" applyFill="1" applyBorder="1" applyAlignment="1">
      <alignment vertical="center" shrinkToFit="1"/>
    </xf>
    <xf numFmtId="176" fontId="75" fillId="0" borderId="44" xfId="24" applyNumberFormat="1" applyFont="1" applyFill="1" applyBorder="1" applyAlignment="1">
      <alignment horizontal="right" vertical="center" shrinkToFit="1"/>
    </xf>
    <xf numFmtId="220" fontId="75" fillId="0" borderId="22" xfId="24" applyNumberFormat="1" applyFont="1" applyFill="1" applyBorder="1" applyAlignment="1">
      <alignment horizontal="right" vertical="center" shrinkToFit="1"/>
    </xf>
    <xf numFmtId="0" fontId="75" fillId="2" borderId="0" xfId="23" applyNumberFormat="1" applyFont="1" applyFill="1" applyBorder="1" applyAlignment="1">
      <alignment vertical="center" shrinkToFit="1"/>
    </xf>
    <xf numFmtId="41" fontId="75" fillId="2" borderId="0" xfId="24" applyFont="1" applyFill="1" applyBorder="1" applyAlignment="1">
      <alignment vertical="center" shrinkToFit="1"/>
    </xf>
    <xf numFmtId="0" fontId="75" fillId="2" borderId="0" xfId="23" applyFont="1" applyFill="1" applyBorder="1" applyAlignment="1">
      <alignment vertical="center" shrinkToFit="1"/>
    </xf>
    <xf numFmtId="0" fontId="75" fillId="2" borderId="0" xfId="23" applyFont="1" applyFill="1" applyBorder="1" applyAlignment="1">
      <alignment horizontal="center" vertical="center" shrinkToFit="1"/>
    </xf>
    <xf numFmtId="178" fontId="75" fillId="2" borderId="0" xfId="23" applyNumberFormat="1" applyFont="1" applyFill="1" applyBorder="1" applyAlignment="1">
      <alignment vertical="center" shrinkToFit="1"/>
    </xf>
    <xf numFmtId="176" fontId="75" fillId="2" borderId="24" xfId="24" applyNumberFormat="1" applyFont="1" applyFill="1" applyBorder="1" applyAlignment="1">
      <alignment horizontal="right" vertical="center" shrinkToFit="1"/>
    </xf>
    <xf numFmtId="176" fontId="75" fillId="2" borderId="31" xfId="24" applyNumberFormat="1" applyFont="1" applyFill="1" applyBorder="1" applyAlignment="1">
      <alignment horizontal="right" vertical="center" shrinkToFit="1"/>
    </xf>
    <xf numFmtId="220" fontId="75" fillId="2" borderId="24" xfId="24" applyNumberFormat="1" applyFont="1" applyFill="1" applyBorder="1" applyAlignment="1">
      <alignment horizontal="right" vertical="center" shrinkToFit="1"/>
    </xf>
    <xf numFmtId="176" fontId="75" fillId="0" borderId="92" xfId="24" applyNumberFormat="1" applyFont="1" applyBorder="1" applyAlignment="1">
      <alignment horizontal="right" vertical="center" shrinkToFit="1"/>
    </xf>
    <xf numFmtId="176" fontId="75" fillId="0" borderId="93" xfId="24" applyNumberFormat="1" applyFont="1" applyBorder="1" applyAlignment="1">
      <alignment horizontal="right" vertical="center" shrinkToFit="1"/>
    </xf>
    <xf numFmtId="220" fontId="75" fillId="0" borderId="92" xfId="24" applyNumberFormat="1" applyFont="1" applyBorder="1" applyAlignment="1">
      <alignment horizontal="right" vertical="center" shrinkToFit="1"/>
    </xf>
    <xf numFmtId="180" fontId="75" fillId="0" borderId="0" xfId="23" applyNumberFormat="1" applyFont="1" applyBorder="1" applyAlignment="1">
      <alignment vertical="center" shrinkToFit="1"/>
    </xf>
    <xf numFmtId="192" fontId="75" fillId="0" borderId="0" xfId="21" applyNumberFormat="1" applyFont="1" applyFill="1" applyBorder="1" applyAlignment="1" applyProtection="1">
      <alignment vertical="center" shrinkToFit="1"/>
    </xf>
    <xf numFmtId="192" fontId="75" fillId="0" borderId="21" xfId="23" applyNumberFormat="1" applyFont="1" applyFill="1" applyBorder="1" applyAlignment="1">
      <alignment vertical="center" shrinkToFit="1"/>
    </xf>
    <xf numFmtId="0" fontId="76" fillId="0" borderId="0" xfId="3" applyNumberFormat="1" applyFont="1" applyFill="1" applyBorder="1" applyAlignment="1">
      <alignment vertical="center" shrinkToFit="1"/>
    </xf>
    <xf numFmtId="192" fontId="76" fillId="0" borderId="0" xfId="3" applyNumberFormat="1" applyFont="1" applyFill="1" applyBorder="1" applyAlignment="1">
      <alignment vertical="center" shrinkToFit="1"/>
    </xf>
    <xf numFmtId="0" fontId="76" fillId="0" borderId="0" xfId="3" applyNumberFormat="1" applyFont="1" applyFill="1" applyBorder="1" applyAlignment="1">
      <alignment horizontal="center" vertical="center" shrinkToFit="1"/>
    </xf>
    <xf numFmtId="3" fontId="76" fillId="0" borderId="0" xfId="0" applyNumberFormat="1" applyFont="1" applyFill="1" applyBorder="1" applyAlignment="1">
      <alignment vertical="center" shrinkToFit="1"/>
    </xf>
    <xf numFmtId="202" fontId="76" fillId="0" borderId="24" xfId="4" applyNumberFormat="1" applyFont="1" applyFill="1" applyBorder="1" applyAlignment="1">
      <alignment horizontal="right" vertical="center" shrinkToFit="1"/>
    </xf>
    <xf numFmtId="199" fontId="76" fillId="0" borderId="0" xfId="3" applyNumberFormat="1" applyFont="1" applyFill="1" applyBorder="1" applyAlignment="1">
      <alignment vertical="center" shrinkToFit="1"/>
    </xf>
    <xf numFmtId="183" fontId="76" fillId="0" borderId="0" xfId="3" applyNumberFormat="1" applyFont="1" applyFill="1" applyBorder="1" applyAlignment="1">
      <alignment vertical="center" shrinkToFit="1"/>
    </xf>
    <xf numFmtId="0" fontId="76" fillId="0" borderId="0" xfId="0" applyNumberFormat="1" applyFont="1" applyFill="1" applyBorder="1" applyAlignment="1">
      <alignment horizontal="left" vertical="center" shrinkToFit="1"/>
    </xf>
    <xf numFmtId="187" fontId="76" fillId="0" borderId="0" xfId="3" applyNumberFormat="1" applyFont="1" applyFill="1" applyBorder="1" applyAlignment="1">
      <alignment vertical="center" shrinkToFit="1"/>
    </xf>
    <xf numFmtId="41" fontId="76" fillId="0" borderId="0" xfId="3" applyNumberFormat="1" applyFont="1" applyFill="1" applyBorder="1" applyAlignment="1">
      <alignment vertical="center" shrinkToFit="1"/>
    </xf>
    <xf numFmtId="193" fontId="76" fillId="0" borderId="0" xfId="3" applyNumberFormat="1" applyFont="1" applyFill="1" applyBorder="1" applyAlignment="1">
      <alignment vertical="center" shrinkToFit="1"/>
    </xf>
    <xf numFmtId="181" fontId="76" fillId="0" borderId="0" xfId="3" applyNumberFormat="1" applyFont="1" applyFill="1" applyBorder="1" applyAlignment="1">
      <alignment vertical="center" shrinkToFit="1"/>
    </xf>
    <xf numFmtId="213" fontId="76" fillId="0" borderId="0" xfId="3" applyNumberFormat="1" applyFont="1" applyFill="1" applyBorder="1" applyAlignment="1">
      <alignment vertical="center" shrinkToFit="1"/>
    </xf>
    <xf numFmtId="221" fontId="76" fillId="0" borderId="0" xfId="3" applyNumberFormat="1" applyFont="1" applyFill="1" applyBorder="1" applyAlignment="1">
      <alignment vertical="center" shrinkToFit="1"/>
    </xf>
    <xf numFmtId="180" fontId="76" fillId="0" borderId="0" xfId="3" applyNumberFormat="1" applyFont="1" applyFill="1" applyBorder="1" applyAlignment="1">
      <alignment vertical="center" shrinkToFit="1"/>
    </xf>
    <xf numFmtId="210" fontId="76" fillId="0" borderId="0" xfId="3" applyNumberFormat="1" applyFont="1" applyFill="1" applyBorder="1" applyAlignment="1">
      <alignment vertical="center" shrinkToFit="1"/>
    </xf>
    <xf numFmtId="0" fontId="76" fillId="0" borderId="31" xfId="0" applyNumberFormat="1" applyFont="1" applyFill="1" applyBorder="1" applyAlignment="1">
      <alignment horizontal="left" vertical="center" wrapText="1" indent="1"/>
    </xf>
    <xf numFmtId="0" fontId="76" fillId="0" borderId="0" xfId="0" applyNumberFormat="1" applyFont="1" applyBorder="1" applyAlignment="1">
      <alignment vertical="center" shrinkToFit="1"/>
    </xf>
    <xf numFmtId="199" fontId="76" fillId="0" borderId="0" xfId="0" applyNumberFormat="1" applyFont="1" applyBorder="1" applyAlignment="1">
      <alignment vertical="center" shrinkToFit="1"/>
    </xf>
    <xf numFmtId="187" fontId="76" fillId="0" borderId="0" xfId="0" applyNumberFormat="1" applyFont="1" applyBorder="1" applyAlignment="1">
      <alignment vertical="center" shrinkToFit="1"/>
    </xf>
    <xf numFmtId="182" fontId="76" fillId="0" borderId="0" xfId="0" applyNumberFormat="1" applyFont="1" applyBorder="1" applyAlignment="1">
      <alignment vertical="center" shrinkToFit="1"/>
    </xf>
    <xf numFmtId="3" fontId="76" fillId="0" borderId="0" xfId="0" applyNumberFormat="1" applyFont="1" applyBorder="1" applyAlignment="1">
      <alignment vertical="center" shrinkToFit="1"/>
    </xf>
    <xf numFmtId="41" fontId="76" fillId="0" borderId="24" xfId="4" applyNumberFormat="1" applyFont="1" applyBorder="1" applyAlignment="1">
      <alignment horizontal="right" vertical="center" shrinkToFit="1"/>
    </xf>
    <xf numFmtId="225" fontId="76" fillId="0" borderId="0" xfId="0" applyNumberFormat="1" applyFont="1" applyBorder="1" applyAlignment="1">
      <alignment vertical="center" shrinkToFit="1"/>
    </xf>
    <xf numFmtId="0" fontId="76" fillId="0" borderId="36" xfId="0" applyNumberFormat="1" applyFont="1" applyFill="1" applyBorder="1" applyAlignment="1">
      <alignment horizontal="left" vertical="center" shrinkToFit="1"/>
    </xf>
    <xf numFmtId="3" fontId="76" fillId="0" borderId="31" xfId="0" applyNumberFormat="1" applyFont="1" applyBorder="1" applyAlignment="1">
      <alignment vertical="center" shrinkToFit="1"/>
    </xf>
    <xf numFmtId="3" fontId="76" fillId="0" borderId="31" xfId="0" applyNumberFormat="1" applyFont="1" applyFill="1" applyBorder="1" applyAlignment="1">
      <alignment vertical="center" shrinkToFit="1"/>
    </xf>
    <xf numFmtId="180" fontId="76" fillId="0" borderId="0" xfId="0" applyNumberFormat="1" applyFont="1" applyFill="1" applyBorder="1" applyAlignment="1">
      <alignment vertical="center" shrinkToFit="1"/>
    </xf>
    <xf numFmtId="184" fontId="76" fillId="0" borderId="0" xfId="0" applyNumberFormat="1" applyFont="1" applyBorder="1" applyAlignment="1">
      <alignment vertical="center" shrinkToFit="1"/>
    </xf>
    <xf numFmtId="184" fontId="76" fillId="0" borderId="0" xfId="0" applyNumberFormat="1" applyFont="1" applyFill="1" applyBorder="1" applyAlignment="1">
      <alignment vertical="center" shrinkToFit="1"/>
    </xf>
    <xf numFmtId="0" fontId="76" fillId="0" borderId="119" xfId="0" applyNumberFormat="1" applyFont="1" applyFill="1" applyBorder="1">
      <alignment vertical="center"/>
    </xf>
    <xf numFmtId="0" fontId="76" fillId="0" borderId="120" xfId="0" applyNumberFormat="1" applyFont="1" applyFill="1" applyBorder="1">
      <alignment vertical="center"/>
    </xf>
    <xf numFmtId="0" fontId="76" fillId="0" borderId="121" xfId="0" applyNumberFormat="1" applyFont="1" applyFill="1" applyBorder="1" applyAlignment="1">
      <alignment horizontal="left" vertical="center" wrapText="1" indent="1"/>
    </xf>
    <xf numFmtId="210" fontId="76" fillId="0" borderId="0" xfId="0" applyNumberFormat="1" applyFont="1" applyFill="1" applyBorder="1" applyAlignment="1">
      <alignment vertical="center" shrinkToFit="1"/>
    </xf>
    <xf numFmtId="199" fontId="76" fillId="0" borderId="0" xfId="0" applyNumberFormat="1" applyFont="1" applyFill="1" applyBorder="1" applyAlignment="1">
      <alignment vertical="center" shrinkToFit="1"/>
    </xf>
    <xf numFmtId="0" fontId="76" fillId="0" borderId="19" xfId="0" applyNumberFormat="1" applyFont="1" applyFill="1" applyBorder="1">
      <alignment vertical="center"/>
    </xf>
    <xf numFmtId="41" fontId="76" fillId="0" borderId="24" xfId="4" applyNumberFormat="1" applyFont="1" applyFill="1" applyBorder="1" applyAlignment="1">
      <alignment horizontal="right" vertical="center" shrinkToFit="1"/>
    </xf>
    <xf numFmtId="226" fontId="76" fillId="0" borderId="0" xfId="0" applyNumberFormat="1" applyFont="1" applyFill="1" applyBorder="1" applyAlignment="1">
      <alignment vertical="center" shrinkToFit="1"/>
    </xf>
    <xf numFmtId="0" fontId="76" fillId="0" borderId="121" xfId="0" applyNumberFormat="1" applyFont="1" applyFill="1" applyBorder="1" applyAlignment="1">
      <alignment horizontal="left" vertical="center" indent="1"/>
    </xf>
    <xf numFmtId="0" fontId="76" fillId="0" borderId="20" xfId="0" applyNumberFormat="1" applyFont="1" applyFill="1" applyBorder="1" applyAlignment="1">
      <alignment horizontal="left" vertical="center" shrinkToFit="1"/>
    </xf>
    <xf numFmtId="176" fontId="75" fillId="0" borderId="24" xfId="4" applyNumberFormat="1" applyFont="1" applyFill="1" applyBorder="1" applyAlignment="1">
      <alignment horizontal="right" vertical="center" shrinkToFit="1"/>
    </xf>
    <xf numFmtId="220" fontId="75" fillId="0" borderId="24" xfId="4" applyNumberFormat="1" applyFont="1" applyFill="1" applyBorder="1" applyAlignment="1">
      <alignment horizontal="right" vertical="center" shrinkToFit="1"/>
    </xf>
    <xf numFmtId="176" fontId="75" fillId="0" borderId="31" xfId="4" applyNumberFormat="1" applyFont="1" applyFill="1" applyBorder="1" applyAlignment="1">
      <alignment horizontal="right" vertical="center" shrinkToFit="1"/>
    </xf>
    <xf numFmtId="0" fontId="75" fillId="0" borderId="36" xfId="3" applyNumberFormat="1" applyFont="1" applyFill="1" applyBorder="1">
      <alignment vertical="center"/>
    </xf>
    <xf numFmtId="0" fontId="75" fillId="0" borderId="31" xfId="3" applyNumberFormat="1" applyFont="1" applyFill="1" applyBorder="1">
      <alignment vertical="center"/>
    </xf>
    <xf numFmtId="0" fontId="76" fillId="2" borderId="0" xfId="0" applyNumberFormat="1" applyFont="1" applyFill="1" applyBorder="1" applyAlignment="1">
      <alignment vertical="center" shrinkToFit="1"/>
    </xf>
    <xf numFmtId="41" fontId="76" fillId="2" borderId="0" xfId="4" applyNumberFormat="1" applyFont="1" applyFill="1" applyBorder="1" applyAlignment="1">
      <alignment vertical="center" shrinkToFit="1"/>
    </xf>
    <xf numFmtId="0" fontId="76" fillId="2" borderId="0" xfId="3" applyNumberFormat="1" applyFont="1" applyFill="1" applyBorder="1" applyAlignment="1">
      <alignment vertical="center" shrinkToFit="1"/>
    </xf>
    <xf numFmtId="0" fontId="76" fillId="2" borderId="0" xfId="3" applyNumberFormat="1" applyFont="1" applyFill="1" applyBorder="1" applyAlignment="1">
      <alignment horizontal="center" vertical="center" shrinkToFit="1"/>
    </xf>
    <xf numFmtId="178" fontId="76" fillId="2" borderId="0" xfId="0" applyNumberFormat="1" applyFont="1" applyFill="1" applyBorder="1" applyAlignment="1">
      <alignment vertical="center" shrinkToFit="1"/>
    </xf>
    <xf numFmtId="176" fontId="75" fillId="2" borderId="24" xfId="1" applyNumberFormat="1" applyFont="1" applyFill="1" applyBorder="1" applyAlignment="1">
      <alignment horizontal="right" vertical="center" shrinkToFit="1"/>
    </xf>
    <xf numFmtId="0" fontId="75" fillId="0" borderId="25" xfId="3" applyNumberFormat="1" applyFont="1" applyFill="1" applyBorder="1" applyAlignment="1">
      <alignment vertical="center" shrinkToFit="1"/>
    </xf>
    <xf numFmtId="185" fontId="76" fillId="0" borderId="0" xfId="21" applyNumberFormat="1" applyFont="1" applyFill="1" applyBorder="1" applyAlignment="1">
      <alignment horizontal="center" vertical="center" shrinkToFit="1"/>
    </xf>
    <xf numFmtId="231" fontId="76" fillId="0" borderId="0" xfId="21" applyNumberFormat="1" applyFont="1" applyFill="1" applyBorder="1" applyAlignment="1">
      <alignment vertical="center" shrinkToFit="1"/>
    </xf>
    <xf numFmtId="10" fontId="75" fillId="0" borderId="0" xfId="21" applyNumberFormat="1" applyFont="1" applyFill="1" applyBorder="1" applyAlignment="1">
      <alignment vertical="center" shrinkToFit="1"/>
    </xf>
    <xf numFmtId="196" fontId="75" fillId="0" borderId="0" xfId="21" applyNumberFormat="1" applyFont="1" applyFill="1" applyBorder="1" applyAlignment="1">
      <alignment vertical="center" shrinkToFit="1"/>
    </xf>
    <xf numFmtId="187" fontId="69" fillId="0" borderId="0" xfId="21" applyNumberFormat="1" applyFont="1" applyFill="1" applyBorder="1" applyAlignment="1">
      <alignment vertical="center" shrinkToFit="1"/>
    </xf>
    <xf numFmtId="41" fontId="69" fillId="0" borderId="21" xfId="22" applyNumberFormat="1" applyFont="1" applyFill="1" applyBorder="1" applyAlignment="1">
      <alignment vertical="center" shrinkToFit="1"/>
    </xf>
    <xf numFmtId="0" fontId="69" fillId="0" borderId="21" xfId="21" applyNumberFormat="1" applyFont="1" applyFill="1" applyBorder="1" applyAlignment="1">
      <alignment vertical="center" shrinkToFit="1"/>
    </xf>
    <xf numFmtId="187" fontId="69" fillId="0" borderId="21" xfId="21" applyNumberFormat="1" applyFont="1" applyFill="1" applyBorder="1" applyAlignment="1">
      <alignment vertical="center" shrinkToFit="1"/>
    </xf>
    <xf numFmtId="0" fontId="69" fillId="0" borderId="21" xfId="21" applyNumberFormat="1" applyFont="1" applyFill="1" applyBorder="1" applyAlignment="1">
      <alignment horizontal="center" vertical="center" shrinkToFit="1"/>
    </xf>
    <xf numFmtId="196" fontId="69" fillId="0" borderId="0" xfId="21" applyNumberFormat="1" applyFont="1" applyFill="1" applyBorder="1" applyAlignment="1">
      <alignment vertical="center" shrinkToFit="1"/>
    </xf>
    <xf numFmtId="196" fontId="76" fillId="0" borderId="21" xfId="21" applyNumberFormat="1" applyFont="1" applyFill="1" applyBorder="1" applyAlignment="1">
      <alignment vertical="center" shrinkToFit="1"/>
    </xf>
    <xf numFmtId="193" fontId="75" fillId="0" borderId="0" xfId="21" applyNumberFormat="1" applyFont="1" applyFill="1" applyBorder="1" applyAlignment="1">
      <alignment vertical="center" shrinkToFit="1"/>
    </xf>
    <xf numFmtId="0" fontId="75" fillId="17" borderId="0" xfId="21" applyNumberFormat="1" applyFont="1" applyFill="1" applyBorder="1" applyAlignment="1">
      <alignment vertical="center" shrinkToFit="1"/>
    </xf>
    <xf numFmtId="176" fontId="75" fillId="0" borderId="22" xfId="4" applyNumberFormat="1" applyFont="1" applyFill="1" applyBorder="1" applyAlignment="1">
      <alignment horizontal="right" vertical="center" shrinkToFit="1"/>
    </xf>
    <xf numFmtId="193" fontId="69" fillId="0" borderId="0" xfId="21" applyNumberFormat="1" applyFont="1" applyFill="1" applyBorder="1" applyAlignment="1">
      <alignment vertical="center" shrinkToFit="1"/>
    </xf>
    <xf numFmtId="178" fontId="69" fillId="0" borderId="0" xfId="21" applyNumberFormat="1" applyFont="1" applyFill="1" applyBorder="1" applyAlignment="1">
      <alignment horizontal="center" vertical="center" shrinkToFit="1"/>
    </xf>
    <xf numFmtId="178" fontId="69" fillId="0" borderId="0" xfId="21" applyNumberFormat="1" applyFont="1" applyBorder="1" applyAlignment="1">
      <alignment horizontal="center" vertical="center" shrinkToFit="1"/>
    </xf>
    <xf numFmtId="184" fontId="69" fillId="0" borderId="0" xfId="21" applyNumberFormat="1" applyFont="1" applyFill="1" applyBorder="1" applyAlignment="1">
      <alignment vertical="center" shrinkToFit="1"/>
    </xf>
    <xf numFmtId="0" fontId="75" fillId="0" borderId="126" xfId="0" applyFont="1" applyBorder="1">
      <alignment vertical="center"/>
    </xf>
    <xf numFmtId="0" fontId="75" fillId="0" borderId="37" xfId="0" applyFont="1" applyFill="1" applyBorder="1">
      <alignment vertical="center"/>
    </xf>
    <xf numFmtId="176" fontId="76" fillId="0" borderId="29" xfId="22" applyNumberFormat="1" applyFont="1" applyFill="1" applyBorder="1" applyAlignment="1">
      <alignment horizontal="right" vertical="center" shrinkToFit="1"/>
    </xf>
    <xf numFmtId="220" fontId="76" fillId="0" borderId="29" xfId="22" applyNumberFormat="1" applyFont="1" applyFill="1" applyBorder="1" applyAlignment="1">
      <alignment horizontal="right" vertical="center" shrinkToFit="1"/>
    </xf>
    <xf numFmtId="189" fontId="69" fillId="0" borderId="0" xfId="21" applyNumberFormat="1" applyFont="1" applyFill="1" applyBorder="1" applyAlignment="1">
      <alignment vertical="center" shrinkToFit="1"/>
    </xf>
    <xf numFmtId="0" fontId="69" fillId="0" borderId="36" xfId="21" applyNumberFormat="1" applyFont="1" applyFill="1" applyBorder="1" applyAlignment="1">
      <alignment horizontal="left" vertical="center" shrinkToFit="1"/>
    </xf>
    <xf numFmtId="176" fontId="76" fillId="0" borderId="24" xfId="22" applyNumberFormat="1" applyFont="1" applyBorder="1" applyAlignment="1">
      <alignment vertical="center" shrinkToFit="1"/>
    </xf>
    <xf numFmtId="0" fontId="69" fillId="0" borderId="20" xfId="21" applyNumberFormat="1" applyFont="1" applyFill="1" applyBorder="1" applyAlignment="1">
      <alignment horizontal="left" vertical="center" shrinkToFit="1"/>
    </xf>
    <xf numFmtId="176" fontId="76" fillId="0" borderId="22" xfId="22" applyNumberFormat="1" applyFont="1" applyBorder="1" applyAlignment="1">
      <alignment vertical="center" shrinkToFit="1"/>
    </xf>
    <xf numFmtId="0" fontId="75" fillId="4" borderId="44" xfId="3" applyNumberFormat="1" applyFont="1" applyFill="1" applyBorder="1" applyAlignment="1">
      <alignment vertical="center" shrinkToFit="1"/>
    </xf>
    <xf numFmtId="187" fontId="69" fillId="0" borderId="0" xfId="21" applyNumberFormat="1" applyFont="1" applyFill="1" applyBorder="1" applyAlignment="1">
      <alignment horizontal="right" vertical="center" shrinkToFit="1"/>
    </xf>
    <xf numFmtId="210" fontId="76" fillId="0" borderId="0" xfId="21" applyNumberFormat="1" applyFont="1" applyFill="1" applyBorder="1" applyAlignment="1">
      <alignment vertical="center" shrinkToFit="1"/>
    </xf>
    <xf numFmtId="186" fontId="76" fillId="0" borderId="0" xfId="21" applyNumberFormat="1" applyFont="1" applyFill="1" applyBorder="1" applyAlignment="1">
      <alignment horizontal="center" vertical="center" shrinkToFit="1"/>
    </xf>
    <xf numFmtId="0" fontId="76" fillId="0" borderId="20" xfId="21" applyNumberFormat="1" applyFont="1" applyFill="1" applyBorder="1" applyAlignment="1">
      <alignment horizontal="left" vertical="center" shrinkToFit="1"/>
    </xf>
    <xf numFmtId="181" fontId="75" fillId="0" borderId="21" xfId="21" applyNumberFormat="1" applyFont="1" applyFill="1" applyBorder="1" applyAlignment="1">
      <alignment vertical="center" shrinkToFit="1"/>
    </xf>
    <xf numFmtId="0" fontId="75" fillId="0" borderId="21" xfId="0" applyFont="1" applyFill="1" applyBorder="1" applyAlignment="1">
      <alignment vertical="center"/>
    </xf>
    <xf numFmtId="41" fontId="76" fillId="0" borderId="44" xfId="21" applyNumberFormat="1" applyFont="1" applyFill="1" applyBorder="1" applyAlignment="1">
      <alignment vertical="center" shrinkToFit="1"/>
    </xf>
    <xf numFmtId="193" fontId="75" fillId="0" borderId="21" xfId="21" applyNumberFormat="1" applyFont="1" applyFill="1" applyBorder="1" applyAlignment="1">
      <alignment vertical="center" shrinkToFit="1"/>
    </xf>
    <xf numFmtId="0" fontId="75" fillId="4" borderId="20" xfId="3" applyNumberFormat="1" applyFont="1" applyFill="1" applyBorder="1" applyAlignment="1">
      <alignment vertical="center"/>
    </xf>
    <xf numFmtId="41" fontId="75" fillId="17" borderId="0" xfId="22" applyFont="1" applyFill="1" applyBorder="1" applyAlignment="1">
      <alignment vertical="center" shrinkToFit="1"/>
    </xf>
    <xf numFmtId="0" fontId="75" fillId="17" borderId="0" xfId="21" applyFont="1" applyFill="1" applyBorder="1" applyAlignment="1">
      <alignment horizontal="center" vertical="center" shrinkToFit="1"/>
    </xf>
    <xf numFmtId="0" fontId="75" fillId="0" borderId="31" xfId="21" applyFont="1" applyFill="1" applyBorder="1" applyAlignment="1">
      <alignment horizontal="left" vertical="center" wrapText="1" indent="1"/>
    </xf>
    <xf numFmtId="189" fontId="75" fillId="0" borderId="21" xfId="21" applyNumberFormat="1" applyFont="1" applyFill="1" applyBorder="1" applyAlignment="1">
      <alignment vertical="center" shrinkToFit="1"/>
    </xf>
    <xf numFmtId="0" fontId="76" fillId="0" borderId="24" xfId="21" applyNumberFormat="1" applyFont="1" applyBorder="1">
      <alignment vertical="center"/>
    </xf>
    <xf numFmtId="181" fontId="73" fillId="0" borderId="0" xfId="21" applyNumberFormat="1" applyFont="1" applyFill="1" applyBorder="1" applyAlignment="1">
      <alignment vertical="center" shrinkToFit="1"/>
    </xf>
    <xf numFmtId="197" fontId="69" fillId="0" borderId="0" xfId="21" applyNumberFormat="1" applyFont="1" applyBorder="1" applyAlignment="1">
      <alignment vertical="center" shrinkToFit="1"/>
    </xf>
    <xf numFmtId="195" fontId="76" fillId="17" borderId="0" xfId="21" applyNumberFormat="1" applyFont="1" applyFill="1" applyBorder="1" applyAlignment="1">
      <alignment vertical="center" shrinkToFit="1"/>
    </xf>
    <xf numFmtId="187" fontId="76" fillId="0" borderId="0" xfId="21" applyNumberFormat="1" applyFont="1" applyFill="1" applyBorder="1" applyAlignment="1">
      <alignment horizontal="right" vertical="center" shrinkToFit="1"/>
    </xf>
    <xf numFmtId="182" fontId="75" fillId="17" borderId="0" xfId="21" applyNumberFormat="1" applyFont="1" applyFill="1" applyBorder="1" applyAlignment="1">
      <alignment vertical="center" shrinkToFit="1"/>
    </xf>
    <xf numFmtId="177" fontId="75" fillId="0" borderId="0" xfId="21" applyNumberFormat="1" applyFont="1" applyFill="1" applyBorder="1" applyAlignment="1">
      <alignment vertical="center" shrinkToFit="1"/>
    </xf>
    <xf numFmtId="213" fontId="76" fillId="0" borderId="0" xfId="21" applyNumberFormat="1" applyFont="1" applyFill="1" applyBorder="1" applyAlignment="1">
      <alignment vertical="center" shrinkToFit="1"/>
    </xf>
    <xf numFmtId="180" fontId="76" fillId="0" borderId="10" xfId="21" applyNumberFormat="1" applyFont="1" applyBorder="1" applyAlignment="1">
      <alignment vertical="center" shrinkToFit="1"/>
    </xf>
    <xf numFmtId="0" fontId="75" fillId="0" borderId="0" xfId="3" applyNumberFormat="1" applyFont="1" applyFill="1" applyAlignment="1">
      <alignment vertical="center" shrinkToFit="1"/>
    </xf>
    <xf numFmtId="220" fontId="75" fillId="0" borderId="0" xfId="4" applyNumberFormat="1" applyFont="1" applyAlignment="1">
      <alignment horizontal="right" vertical="center"/>
    </xf>
    <xf numFmtId="0" fontId="71" fillId="3" borderId="32" xfId="3" applyNumberFormat="1" applyFont="1" applyFill="1" applyBorder="1" applyAlignment="1">
      <alignment vertical="center"/>
    </xf>
    <xf numFmtId="0" fontId="71" fillId="3" borderId="10" xfId="3" applyNumberFormat="1" applyFont="1" applyFill="1" applyBorder="1" applyAlignment="1">
      <alignment vertical="center"/>
    </xf>
    <xf numFmtId="0" fontId="71" fillId="3" borderId="11" xfId="3" applyNumberFormat="1" applyFont="1" applyFill="1" applyBorder="1" applyAlignment="1">
      <alignment vertical="center"/>
    </xf>
    <xf numFmtId="0" fontId="71" fillId="3" borderId="10" xfId="3" applyNumberFormat="1" applyFont="1" applyFill="1" applyBorder="1" applyAlignment="1">
      <alignment vertical="center" shrinkToFit="1"/>
    </xf>
    <xf numFmtId="41" fontId="71" fillId="3" borderId="16" xfId="4" applyNumberFormat="1" applyFont="1" applyFill="1" applyBorder="1" applyAlignment="1">
      <alignment vertical="center" shrinkToFit="1"/>
    </xf>
    <xf numFmtId="0" fontId="71" fillId="3" borderId="16" xfId="3" applyNumberFormat="1" applyFont="1" applyFill="1" applyBorder="1" applyAlignment="1">
      <alignment horizontal="center" vertical="center" shrinkToFit="1"/>
    </xf>
    <xf numFmtId="0" fontId="75" fillId="0" borderId="21" xfId="3" applyNumberFormat="1" applyFont="1" applyFill="1" applyBorder="1" applyAlignment="1">
      <alignment vertical="center" shrinkToFit="1"/>
    </xf>
    <xf numFmtId="41" fontId="75" fillId="0" borderId="21" xfId="4" applyNumberFormat="1" applyFont="1" applyBorder="1" applyAlignment="1">
      <alignment vertical="center" shrinkToFit="1"/>
    </xf>
    <xf numFmtId="0" fontId="75" fillId="0" borderId="21" xfId="3" applyNumberFormat="1" applyFont="1" applyBorder="1" applyAlignment="1">
      <alignment horizontal="center" vertical="center" shrinkToFit="1"/>
    </xf>
    <xf numFmtId="0" fontId="71" fillId="0" borderId="19" xfId="3" applyNumberFormat="1" applyFont="1" applyBorder="1">
      <alignment vertical="center"/>
    </xf>
    <xf numFmtId="0" fontId="71" fillId="0" borderId="24" xfId="3" applyNumberFormat="1" applyFont="1" applyFill="1" applyBorder="1">
      <alignment vertical="center"/>
    </xf>
    <xf numFmtId="0" fontId="71" fillId="0" borderId="0" xfId="3" applyNumberFormat="1" applyFont="1" applyFill="1" applyBorder="1">
      <alignment vertical="center"/>
    </xf>
    <xf numFmtId="41" fontId="75" fillId="17" borderId="0" xfId="22" applyNumberFormat="1" applyFont="1" applyFill="1" applyBorder="1" applyAlignment="1">
      <alignment vertical="center" shrinkToFit="1"/>
    </xf>
    <xf numFmtId="0" fontId="75" fillId="17" borderId="0" xfId="21" applyNumberFormat="1" applyFont="1" applyFill="1" applyBorder="1" applyAlignment="1">
      <alignment horizontal="center" vertical="center" shrinkToFit="1"/>
    </xf>
    <xf numFmtId="178" fontId="75" fillId="17" borderId="0" xfId="21" applyNumberFormat="1" applyFont="1" applyFill="1" applyBorder="1" applyAlignment="1">
      <alignment vertical="center" shrinkToFit="1"/>
    </xf>
    <xf numFmtId="220" fontId="75" fillId="17" borderId="24" xfId="22" applyNumberFormat="1" applyFont="1" applyFill="1" applyBorder="1" applyAlignment="1">
      <alignment horizontal="right" vertical="center" shrinkToFit="1"/>
    </xf>
    <xf numFmtId="0" fontId="75" fillId="0" borderId="0" xfId="27" applyNumberFormat="1" applyFont="1" applyFill="1" applyBorder="1" applyAlignment="1">
      <alignment horizontal="left" vertical="center" shrinkToFit="1"/>
    </xf>
    <xf numFmtId="41" fontId="75" fillId="0" borderId="0" xfId="28" applyFont="1" applyFill="1" applyBorder="1" applyAlignment="1">
      <alignment horizontal="right" vertical="center" shrinkToFit="1"/>
    </xf>
    <xf numFmtId="0" fontId="75" fillId="0" borderId="0" xfId="27" applyFont="1" applyFill="1" applyBorder="1" applyAlignment="1">
      <alignment vertical="center" shrinkToFit="1"/>
    </xf>
    <xf numFmtId="181" fontId="75" fillId="0" borderId="0" xfId="27" applyNumberFormat="1" applyFont="1" applyFill="1" applyBorder="1" applyAlignment="1">
      <alignment vertical="center" shrinkToFit="1"/>
    </xf>
    <xf numFmtId="182" fontId="75" fillId="0" borderId="0" xfId="27" applyNumberFormat="1" applyFont="1" applyFill="1" applyBorder="1" applyAlignment="1">
      <alignment vertical="center" shrinkToFit="1"/>
    </xf>
    <xf numFmtId="0" fontId="75" fillId="0" borderId="0" xfId="27" applyFont="1" applyFill="1" applyBorder="1" applyAlignment="1">
      <alignment horizontal="center" vertical="center" shrinkToFit="1"/>
    </xf>
    <xf numFmtId="41" fontId="75" fillId="0" borderId="0" xfId="27" applyNumberFormat="1" applyFont="1" applyFill="1" applyBorder="1" applyAlignment="1">
      <alignment vertical="center" shrinkToFit="1"/>
    </xf>
    <xf numFmtId="0" fontId="75" fillId="0" borderId="31" xfId="3" applyNumberFormat="1" applyFont="1" applyFill="1" applyBorder="1" applyAlignment="1">
      <alignment horizontal="left" vertical="center" wrapText="1" indent="1"/>
    </xf>
    <xf numFmtId="0" fontId="75" fillId="0" borderId="31" xfId="3" applyNumberFormat="1" applyFont="1" applyFill="1" applyBorder="1" applyAlignment="1">
      <alignment horizontal="left" vertical="center" indent="1"/>
    </xf>
    <xf numFmtId="0" fontId="75" fillId="17" borderId="0" xfId="27" applyNumberFormat="1" applyFont="1" applyFill="1" applyBorder="1" applyAlignment="1">
      <alignment vertical="center" shrinkToFit="1"/>
    </xf>
    <xf numFmtId="41" fontId="75" fillId="17" borderId="0" xfId="28" applyFont="1" applyFill="1" applyBorder="1" applyAlignment="1">
      <alignment vertical="center" shrinkToFit="1"/>
    </xf>
    <xf numFmtId="0" fontId="75" fillId="17" borderId="0" xfId="27" applyFont="1" applyFill="1" applyBorder="1" applyAlignment="1">
      <alignment vertical="center" shrinkToFit="1"/>
    </xf>
    <xf numFmtId="0" fontId="75" fillId="17" borderId="0" xfId="27" applyFont="1" applyFill="1" applyBorder="1" applyAlignment="1">
      <alignment horizontal="center" vertical="center" shrinkToFit="1"/>
    </xf>
    <xf numFmtId="195" fontId="75" fillId="17" borderId="0" xfId="28" applyNumberFormat="1" applyFont="1" applyFill="1" applyBorder="1" applyAlignment="1">
      <alignment vertical="center" shrinkToFit="1"/>
    </xf>
    <xf numFmtId="41" fontId="75" fillId="0" borderId="0" xfId="28" applyFont="1" applyBorder="1" applyAlignment="1">
      <alignment vertical="center" shrinkToFit="1"/>
    </xf>
    <xf numFmtId="0" fontId="75" fillId="0" borderId="0" xfId="27" applyFont="1" applyBorder="1" applyAlignment="1">
      <alignment vertical="center" shrinkToFit="1"/>
    </xf>
    <xf numFmtId="181" fontId="75" fillId="0" borderId="0" xfId="27" applyNumberFormat="1" applyFont="1" applyBorder="1" applyAlignment="1">
      <alignment vertical="center" shrinkToFit="1"/>
    </xf>
    <xf numFmtId="182" fontId="75" fillId="0" borderId="0" xfId="27" applyNumberFormat="1" applyFont="1" applyBorder="1" applyAlignment="1">
      <alignment vertical="center" shrinkToFit="1"/>
    </xf>
    <xf numFmtId="0" fontId="75" fillId="0" borderId="0" xfId="27" applyFont="1" applyBorder="1" applyAlignment="1">
      <alignment horizontal="center" vertical="center" shrinkToFit="1"/>
    </xf>
    <xf numFmtId="41" fontId="75" fillId="0" borderId="0" xfId="27" applyNumberFormat="1" applyFont="1" applyBorder="1" applyAlignment="1">
      <alignment vertical="center" shrinkToFit="1"/>
    </xf>
    <xf numFmtId="176" fontId="75" fillId="0" borderId="24" xfId="22" applyNumberFormat="1" applyFont="1" applyFill="1" applyBorder="1" applyAlignment="1">
      <alignment horizontal="right" vertical="center" shrinkToFit="1"/>
    </xf>
    <xf numFmtId="220" fontId="75" fillId="0" borderId="24" xfId="22" applyNumberFormat="1" applyFont="1" applyFill="1" applyBorder="1" applyAlignment="1">
      <alignment horizontal="right" vertical="center" shrinkToFit="1"/>
    </xf>
    <xf numFmtId="183" fontId="75" fillId="0" borderId="0" xfId="27" applyNumberFormat="1" applyFont="1" applyBorder="1" applyAlignment="1">
      <alignment vertical="center" shrinkToFit="1"/>
    </xf>
    <xf numFmtId="41" fontId="75" fillId="17" borderId="0" xfId="28" quotePrefix="1" applyFont="1" applyFill="1" applyBorder="1" applyAlignment="1">
      <alignment vertical="center" shrinkToFit="1"/>
    </xf>
    <xf numFmtId="195" fontId="75" fillId="17" borderId="31" xfId="28" applyNumberFormat="1" applyFont="1" applyFill="1" applyBorder="1" applyAlignment="1">
      <alignment vertical="center" shrinkToFit="1"/>
    </xf>
    <xf numFmtId="41" fontId="75" fillId="0" borderId="31" xfId="27" applyNumberFormat="1" applyFont="1" applyBorder="1" applyAlignment="1">
      <alignment vertical="center" shrinkToFit="1"/>
    </xf>
    <xf numFmtId="184" fontId="75" fillId="0" borderId="0" xfId="27" applyNumberFormat="1" applyFont="1" applyBorder="1" applyAlignment="1">
      <alignment vertical="center" shrinkToFit="1"/>
    </xf>
    <xf numFmtId="176" fontId="75" fillId="5" borderId="24" xfId="22" applyNumberFormat="1" applyFont="1" applyFill="1" applyBorder="1" applyAlignment="1">
      <alignment horizontal="right" vertical="center" shrinkToFit="1"/>
    </xf>
    <xf numFmtId="220" fontId="75" fillId="5" borderId="24" xfId="22" applyNumberFormat="1" applyFont="1" applyFill="1" applyBorder="1" applyAlignment="1">
      <alignment horizontal="right" vertical="center" shrinkToFit="1"/>
    </xf>
    <xf numFmtId="41" fontId="75" fillId="0" borderId="0" xfId="28" applyFont="1" applyFill="1" applyBorder="1" applyAlignment="1">
      <alignment vertical="center" shrinkToFit="1"/>
    </xf>
    <xf numFmtId="183" fontId="75" fillId="0" borderId="0" xfId="27" applyNumberFormat="1" applyFont="1" applyFill="1" applyBorder="1" applyAlignment="1">
      <alignment vertical="center" shrinkToFit="1"/>
    </xf>
    <xf numFmtId="185" fontId="75" fillId="0" borderId="0" xfId="21" applyNumberFormat="1" applyFont="1" applyFill="1" applyBorder="1" applyAlignment="1">
      <alignment horizontal="center" vertical="center" shrinkToFit="1"/>
    </xf>
    <xf numFmtId="185" fontId="75" fillId="0" borderId="0" xfId="21" applyNumberFormat="1" applyFont="1" applyFill="1" applyBorder="1" applyAlignment="1">
      <alignment vertical="center" shrinkToFit="1"/>
    </xf>
    <xf numFmtId="10" fontId="75" fillId="0" borderId="0" xfId="27" applyNumberFormat="1" applyFont="1" applyFill="1" applyBorder="1" applyAlignment="1">
      <alignment horizontal="center" vertical="center" shrinkToFit="1"/>
    </xf>
    <xf numFmtId="10" fontId="75" fillId="0" borderId="0" xfId="27" applyNumberFormat="1" applyFont="1" applyFill="1" applyBorder="1" applyAlignment="1">
      <alignment vertical="center" shrinkToFit="1"/>
    </xf>
    <xf numFmtId="0" fontId="75" fillId="17" borderId="36" xfId="21" applyNumberFormat="1" applyFont="1" applyFill="1" applyBorder="1" applyAlignment="1">
      <alignment vertical="center" shrinkToFit="1"/>
    </xf>
    <xf numFmtId="186" fontId="75" fillId="17" borderId="0" xfId="21" applyNumberFormat="1" applyFont="1" applyFill="1" applyBorder="1" applyAlignment="1">
      <alignment horizontal="center" vertical="center" shrinkToFit="1"/>
    </xf>
    <xf numFmtId="186" fontId="75" fillId="17" borderId="0" xfId="21" applyNumberFormat="1" applyFont="1" applyFill="1" applyBorder="1" applyAlignment="1">
      <alignment vertical="center" shrinkToFit="1"/>
    </xf>
    <xf numFmtId="181" fontId="75" fillId="0" borderId="0" xfId="21" applyNumberFormat="1" applyFont="1" applyFill="1" applyBorder="1" applyAlignment="1">
      <alignment horizontal="right" vertical="center" shrinkToFit="1"/>
    </xf>
    <xf numFmtId="0" fontId="75" fillId="0" borderId="35" xfId="3" applyNumberFormat="1" applyFont="1" applyBorder="1">
      <alignment vertical="center"/>
    </xf>
    <xf numFmtId="0" fontId="75" fillId="0" borderId="44" xfId="3" applyNumberFormat="1" applyFont="1" applyFill="1" applyBorder="1" applyAlignment="1">
      <alignment horizontal="left" vertical="center" indent="1"/>
    </xf>
    <xf numFmtId="41" fontId="75" fillId="0" borderId="21" xfId="22" applyNumberFormat="1" applyFont="1" applyFill="1" applyBorder="1" applyAlignment="1">
      <alignment vertical="center" shrinkToFit="1"/>
    </xf>
    <xf numFmtId="0" fontId="75" fillId="0" borderId="21" xfId="21" applyNumberFormat="1" applyFont="1" applyFill="1" applyBorder="1" applyAlignment="1">
      <alignment vertical="center" shrinkToFit="1"/>
    </xf>
    <xf numFmtId="186" fontId="75" fillId="0" borderId="21" xfId="21" applyNumberFormat="1" applyFont="1" applyFill="1" applyBorder="1" applyAlignment="1">
      <alignment vertical="center" shrinkToFit="1"/>
    </xf>
    <xf numFmtId="0" fontId="75" fillId="0" borderId="21" xfId="21" applyNumberFormat="1" applyFont="1" applyFill="1" applyBorder="1" applyAlignment="1">
      <alignment horizontal="center" vertical="center" shrinkToFit="1"/>
    </xf>
    <xf numFmtId="176" fontId="75" fillId="0" borderId="22" xfId="22" applyNumberFormat="1" applyFont="1" applyBorder="1" applyAlignment="1">
      <alignment horizontal="right" vertical="center" shrinkToFit="1"/>
    </xf>
    <xf numFmtId="220" fontId="75" fillId="0" borderId="22" xfId="22" applyNumberFormat="1" applyFont="1" applyBorder="1" applyAlignment="1">
      <alignment horizontal="right" vertical="center" shrinkToFit="1"/>
    </xf>
    <xf numFmtId="176" fontId="75" fillId="4" borderId="22" xfId="4" applyNumberFormat="1" applyFont="1" applyFill="1" applyBorder="1" applyAlignment="1">
      <alignment horizontal="right" vertical="center" shrinkToFit="1"/>
    </xf>
    <xf numFmtId="220" fontId="75" fillId="4" borderId="22" xfId="4" applyNumberFormat="1" applyFont="1" applyFill="1" applyBorder="1" applyAlignment="1">
      <alignment horizontal="right" vertical="center" shrinkToFit="1"/>
    </xf>
    <xf numFmtId="41" fontId="75" fillId="0" borderId="21" xfId="22" applyNumberFormat="1" applyFont="1" applyBorder="1" applyAlignment="1">
      <alignment vertical="center" shrinkToFit="1"/>
    </xf>
    <xf numFmtId="0" fontId="75" fillId="0" borderId="21" xfId="21" applyNumberFormat="1" applyFont="1" applyBorder="1" applyAlignment="1">
      <alignment vertical="center" shrinkToFit="1"/>
    </xf>
    <xf numFmtId="0" fontId="75" fillId="0" borderId="21" xfId="21" applyNumberFormat="1" applyFont="1" applyBorder="1" applyAlignment="1">
      <alignment horizontal="center" vertical="center" shrinkToFit="1"/>
    </xf>
    <xf numFmtId="41" fontId="75" fillId="0" borderId="0" xfId="22" applyNumberFormat="1" applyFont="1" applyBorder="1" applyAlignment="1">
      <alignment vertical="center" shrinkToFit="1"/>
    </xf>
    <xf numFmtId="0" fontId="75" fillId="0" borderId="0" xfId="21" applyNumberFormat="1" applyFont="1" applyBorder="1" applyAlignment="1">
      <alignment vertical="center" shrinkToFit="1"/>
    </xf>
    <xf numFmtId="187" fontId="75" fillId="0" borderId="0" xfId="21" applyNumberFormat="1" applyFont="1" applyBorder="1" applyAlignment="1">
      <alignment horizontal="right" vertical="center" shrinkToFit="1"/>
    </xf>
    <xf numFmtId="0" fontId="75" fillId="0" borderId="0" xfId="21" applyNumberFormat="1" applyFont="1" applyBorder="1" applyAlignment="1">
      <alignment horizontal="center" vertical="center" shrinkToFit="1"/>
    </xf>
    <xf numFmtId="0" fontId="75" fillId="17" borderId="0" xfId="21" applyNumberFormat="1" applyFont="1" applyFill="1" applyBorder="1" applyAlignment="1">
      <alignment horizontal="right" vertical="center" shrinkToFit="1"/>
    </xf>
    <xf numFmtId="180" fontId="75" fillId="0" borderId="21" xfId="21" applyNumberFormat="1" applyFont="1" applyBorder="1" applyAlignment="1">
      <alignment horizontal="right" vertical="center" shrinkToFit="1"/>
    </xf>
    <xf numFmtId="0" fontId="75" fillId="0" borderId="31" xfId="21" applyNumberFormat="1" applyFont="1" applyFill="1" applyBorder="1">
      <alignment vertical="center"/>
    </xf>
    <xf numFmtId="0" fontId="75" fillId="0" borderId="31" xfId="21" applyNumberFormat="1" applyFont="1" applyFill="1" applyBorder="1" applyAlignment="1">
      <alignment horizontal="left" vertical="center" wrapText="1" indent="1"/>
    </xf>
    <xf numFmtId="187" fontId="75" fillId="0" borderId="0" xfId="21" applyNumberFormat="1" applyFont="1" applyFill="1" applyBorder="1" applyAlignment="1">
      <alignment horizontal="right" vertical="center" shrinkToFit="1"/>
    </xf>
    <xf numFmtId="0" fontId="75" fillId="0" borderId="22" xfId="3" applyNumberFormat="1" applyFont="1" applyFill="1" applyBorder="1" applyAlignment="1">
      <alignment horizontal="left" vertical="center" wrapText="1" indent="1"/>
    </xf>
    <xf numFmtId="189" fontId="75" fillId="0" borderId="0" xfId="21" applyNumberFormat="1" applyFont="1" applyBorder="1" applyAlignment="1">
      <alignment vertical="center" shrinkToFit="1"/>
    </xf>
    <xf numFmtId="189" fontId="75" fillId="0" borderId="0" xfId="21" applyNumberFormat="1" applyFont="1" applyFill="1" applyBorder="1" applyAlignment="1" applyProtection="1">
      <alignment vertical="center" shrinkToFit="1"/>
    </xf>
    <xf numFmtId="3" fontId="75" fillId="0" borderId="0" xfId="21" applyNumberFormat="1" applyFont="1" applyBorder="1" applyAlignment="1">
      <alignment vertical="center" shrinkToFit="1"/>
    </xf>
    <xf numFmtId="0" fontId="75" fillId="0" borderId="44" xfId="3" applyNumberFormat="1" applyFont="1" applyFill="1" applyBorder="1" applyAlignment="1">
      <alignment horizontal="left" vertical="center" wrapText="1" indent="1"/>
    </xf>
    <xf numFmtId="190" fontId="75" fillId="0" borderId="21" xfId="21" applyNumberFormat="1" applyFont="1" applyBorder="1" applyAlignment="1">
      <alignment vertical="center" shrinkToFit="1"/>
    </xf>
    <xf numFmtId="179" fontId="75" fillId="0" borderId="0" xfId="21" applyNumberFormat="1" applyFont="1" applyFill="1" applyBorder="1" applyAlignment="1">
      <alignment vertical="center" shrinkToFit="1"/>
    </xf>
    <xf numFmtId="190" fontId="75" fillId="0" borderId="0" xfId="21" applyNumberFormat="1" applyFont="1" applyBorder="1" applyAlignment="1">
      <alignment vertical="center" shrinkToFit="1"/>
    </xf>
    <xf numFmtId="0" fontId="75" fillId="17" borderId="37" xfId="21" applyNumberFormat="1" applyFont="1" applyFill="1" applyBorder="1" applyAlignment="1">
      <alignment vertical="center" shrinkToFit="1"/>
    </xf>
    <xf numFmtId="41" fontId="75" fillId="17" borderId="37" xfId="22" applyNumberFormat="1" applyFont="1" applyFill="1" applyBorder="1" applyAlignment="1">
      <alignment vertical="center" shrinkToFit="1"/>
    </xf>
    <xf numFmtId="0" fontId="75" fillId="17" borderId="37" xfId="21" applyNumberFormat="1" applyFont="1" applyFill="1" applyBorder="1" applyAlignment="1">
      <alignment horizontal="center" vertical="center" shrinkToFit="1"/>
    </xf>
    <xf numFmtId="178" fontId="75" fillId="17" borderId="37" xfId="21" applyNumberFormat="1" applyFont="1" applyFill="1" applyBorder="1" applyAlignment="1">
      <alignment vertical="center" shrinkToFit="1"/>
    </xf>
    <xf numFmtId="3" fontId="75" fillId="0" borderId="0" xfId="21" applyNumberFormat="1" applyFont="1" applyFill="1" applyBorder="1" applyAlignment="1">
      <alignment vertical="center" shrinkToFit="1"/>
    </xf>
    <xf numFmtId="176" fontId="75" fillId="17" borderId="29" xfId="22" applyNumberFormat="1" applyFont="1" applyFill="1" applyBorder="1" applyAlignment="1">
      <alignment horizontal="right" vertical="center" shrinkToFit="1"/>
    </xf>
    <xf numFmtId="176" fontId="75" fillId="0" borderId="22" xfId="22" applyNumberFormat="1" applyFont="1" applyFill="1" applyBorder="1" applyAlignment="1">
      <alignment horizontal="right" vertical="center" shrinkToFit="1"/>
    </xf>
    <xf numFmtId="220" fontId="75" fillId="0" borderId="22" xfId="22" applyNumberFormat="1" applyFont="1" applyFill="1" applyBorder="1" applyAlignment="1">
      <alignment horizontal="right" vertical="center" shrinkToFit="1"/>
    </xf>
    <xf numFmtId="181" fontId="75" fillId="17" borderId="0" xfId="21" applyNumberFormat="1" applyFont="1" applyFill="1" applyBorder="1" applyAlignment="1" applyProtection="1">
      <alignment vertical="center" shrinkToFit="1"/>
    </xf>
    <xf numFmtId="181" fontId="75" fillId="0" borderId="0" xfId="21" applyNumberFormat="1" applyFont="1" applyFill="1" applyBorder="1" applyAlignment="1" applyProtection="1">
      <alignment vertical="center" shrinkToFit="1"/>
    </xf>
    <xf numFmtId="0" fontId="75" fillId="0" borderId="44" xfId="3" applyNumberFormat="1" applyFont="1" applyFill="1" applyBorder="1">
      <alignment vertical="center"/>
    </xf>
    <xf numFmtId="180" fontId="75" fillId="0" borderId="21" xfId="21" applyNumberFormat="1" applyFont="1" applyBorder="1" applyAlignment="1">
      <alignment vertical="center" shrinkToFit="1"/>
    </xf>
    <xf numFmtId="0" fontId="75" fillId="0" borderId="31" xfId="3" applyNumberFormat="1" applyFont="1" applyBorder="1" applyAlignment="1">
      <alignment horizontal="left" vertical="center" indent="1"/>
    </xf>
    <xf numFmtId="190" fontId="75" fillId="0" borderId="0" xfId="21" applyNumberFormat="1" applyFont="1" applyFill="1" applyBorder="1" applyAlignment="1">
      <alignment vertical="center" shrinkToFit="1"/>
    </xf>
    <xf numFmtId="0" fontId="75" fillId="0" borderId="24" xfId="3" applyNumberFormat="1" applyFont="1" applyFill="1" applyBorder="1" applyAlignment="1">
      <alignment horizontal="left" vertical="center" wrapText="1" indent="1"/>
    </xf>
    <xf numFmtId="0" fontId="76" fillId="0" borderId="0" xfId="27" applyNumberFormat="1" applyFont="1" applyBorder="1" applyAlignment="1">
      <alignment vertical="center" shrinkToFit="1"/>
    </xf>
    <xf numFmtId="0" fontId="75" fillId="0" borderId="0" xfId="3" applyNumberFormat="1" applyFont="1" applyFill="1" applyBorder="1" applyAlignment="1">
      <alignment horizontal="left" vertical="center" shrinkToFit="1"/>
    </xf>
    <xf numFmtId="41" fontId="75" fillId="0" borderId="0" xfId="4" applyNumberFormat="1" applyFont="1" applyFill="1" applyBorder="1" applyAlignment="1">
      <alignment vertical="center" shrinkToFit="1"/>
    </xf>
    <xf numFmtId="0" fontId="75" fillId="0" borderId="0" xfId="3" applyNumberFormat="1" applyFont="1" applyFill="1" applyBorder="1" applyAlignment="1">
      <alignment vertical="center" shrinkToFit="1"/>
    </xf>
    <xf numFmtId="187" fontId="75" fillId="0" borderId="0" xfId="3" applyNumberFormat="1" applyFont="1" applyFill="1" applyBorder="1" applyAlignment="1">
      <alignment vertical="center" shrinkToFit="1"/>
    </xf>
    <xf numFmtId="182" fontId="75" fillId="0" borderId="0" xfId="3" applyNumberFormat="1" applyFont="1" applyFill="1" applyBorder="1" applyAlignment="1">
      <alignment vertical="center" shrinkToFit="1"/>
    </xf>
    <xf numFmtId="0" fontId="75" fillId="0" borderId="0" xfId="3" applyNumberFormat="1" applyFont="1" applyFill="1" applyBorder="1" applyAlignment="1">
      <alignment horizontal="center" vertical="center" shrinkToFit="1"/>
    </xf>
    <xf numFmtId="178" fontId="75" fillId="0" borderId="0" xfId="3" applyNumberFormat="1" applyFont="1" applyFill="1" applyBorder="1" applyAlignment="1">
      <alignment vertical="center" shrinkToFit="1"/>
    </xf>
    <xf numFmtId="200" fontId="75" fillId="0" borderId="0" xfId="21" applyNumberFormat="1" applyFont="1" applyFill="1" applyBorder="1" applyAlignment="1">
      <alignment vertical="center" shrinkToFit="1"/>
    </xf>
    <xf numFmtId="9" fontId="75" fillId="0" borderId="0" xfId="21" applyNumberFormat="1" applyFont="1" applyFill="1" applyBorder="1" applyAlignment="1">
      <alignment vertical="center" shrinkToFit="1"/>
    </xf>
    <xf numFmtId="0" fontId="76" fillId="2" borderId="0" xfId="27" applyNumberFormat="1" applyFont="1" applyFill="1" applyBorder="1" applyAlignment="1">
      <alignment vertical="center" shrinkToFit="1"/>
    </xf>
    <xf numFmtId="0" fontId="76" fillId="2" borderId="0" xfId="27" applyNumberFormat="1" applyFont="1" applyFill="1" applyBorder="1" applyAlignment="1">
      <alignment horizontal="right" vertical="center" shrinkToFit="1"/>
    </xf>
    <xf numFmtId="49" fontId="76" fillId="2" borderId="0" xfId="27" applyNumberFormat="1" applyFont="1" applyFill="1" applyBorder="1" applyAlignment="1">
      <alignment horizontal="center" vertical="center" shrinkToFit="1"/>
    </xf>
    <xf numFmtId="178" fontId="76" fillId="2" borderId="0" xfId="27" applyNumberFormat="1" applyFont="1" applyFill="1" applyBorder="1" applyAlignment="1">
      <alignment vertical="center" shrinkToFit="1"/>
    </xf>
    <xf numFmtId="0" fontId="76" fillId="0" borderId="0" xfId="27" applyNumberFormat="1" applyFont="1" applyFill="1" applyBorder="1" applyAlignment="1">
      <alignment vertical="center" shrinkToFit="1"/>
    </xf>
    <xf numFmtId="187" fontId="75" fillId="0" borderId="0" xfId="21" applyNumberFormat="1" applyFont="1" applyFill="1" applyBorder="1" applyAlignment="1" applyProtection="1">
      <alignment vertical="center" shrinkToFit="1"/>
    </xf>
    <xf numFmtId="0" fontId="76" fillId="0" borderId="0" xfId="27" applyNumberFormat="1" applyFont="1" applyFill="1" applyBorder="1" applyAlignment="1">
      <alignment horizontal="right" vertical="center" shrinkToFit="1"/>
    </xf>
    <xf numFmtId="49" fontId="76" fillId="0" borderId="0" xfId="27" applyNumberFormat="1" applyFont="1" applyFill="1" applyBorder="1" applyAlignment="1">
      <alignment horizontal="center" vertical="center" shrinkToFit="1"/>
    </xf>
    <xf numFmtId="0" fontId="76" fillId="0" borderId="0" xfId="27" applyNumberFormat="1" applyFont="1" applyFill="1" applyBorder="1" applyAlignment="1">
      <alignment horizontal="left" vertical="center" shrinkToFit="1"/>
    </xf>
    <xf numFmtId="41" fontId="75" fillId="0" borderId="0" xfId="4" applyFont="1" applyFill="1" applyBorder="1" applyAlignment="1">
      <alignment vertical="center" shrinkToFit="1"/>
    </xf>
    <xf numFmtId="180" fontId="75" fillId="0" borderId="0" xfId="3" applyNumberFormat="1" applyFont="1" applyFill="1" applyBorder="1" applyAlignment="1">
      <alignment vertical="center" shrinkToFit="1"/>
    </xf>
    <xf numFmtId="0" fontId="75" fillId="0" borderId="0" xfId="3" applyFont="1" applyFill="1" applyBorder="1" applyAlignment="1">
      <alignment vertical="center" shrinkToFit="1"/>
    </xf>
    <xf numFmtId="0" fontId="75" fillId="0" borderId="0" xfId="3" applyFont="1" applyFill="1" applyBorder="1" applyAlignment="1">
      <alignment horizontal="center" vertical="center" shrinkToFit="1"/>
    </xf>
    <xf numFmtId="0" fontId="75" fillId="0" borderId="24" xfId="3" applyFont="1" applyFill="1" applyBorder="1">
      <alignment vertical="center"/>
    </xf>
    <xf numFmtId="0" fontId="75" fillId="0" borderId="31" xfId="3" applyFont="1" applyFill="1" applyBorder="1">
      <alignment vertical="center"/>
    </xf>
    <xf numFmtId="0" fontId="76" fillId="17" borderId="0" xfId="27" applyNumberFormat="1" applyFont="1" applyFill="1" applyBorder="1" applyAlignment="1">
      <alignment vertical="center" shrinkToFit="1"/>
    </xf>
    <xf numFmtId="0" fontId="76" fillId="17" borderId="0" xfId="27" applyNumberFormat="1" applyFont="1" applyFill="1" applyBorder="1" applyAlignment="1">
      <alignment horizontal="right" vertical="center" shrinkToFit="1"/>
    </xf>
    <xf numFmtId="49" fontId="76" fillId="17" borderId="0" xfId="27" applyNumberFormat="1" applyFont="1" applyFill="1" applyBorder="1" applyAlignment="1">
      <alignment horizontal="center" vertical="center" shrinkToFit="1"/>
    </xf>
    <xf numFmtId="178" fontId="76" fillId="17" borderId="0" xfId="27" applyNumberFormat="1" applyFont="1" applyFill="1" applyBorder="1" applyAlignment="1">
      <alignment vertical="center" shrinkToFit="1"/>
    </xf>
    <xf numFmtId="0" fontId="76" fillId="0" borderId="0" xfId="27" applyNumberFormat="1" applyFont="1" applyBorder="1" applyAlignment="1">
      <alignment horizontal="right" vertical="center" shrinkToFit="1"/>
    </xf>
    <xf numFmtId="49" fontId="76" fillId="0" borderId="0" xfId="27" applyNumberFormat="1" applyFont="1" applyBorder="1" applyAlignment="1">
      <alignment horizontal="center" vertical="center" shrinkToFit="1"/>
    </xf>
    <xf numFmtId="0" fontId="75" fillId="0" borderId="19" xfId="3" applyFont="1" applyBorder="1">
      <alignment vertical="center"/>
    </xf>
    <xf numFmtId="187" fontId="76" fillId="17" borderId="0" xfId="27" applyNumberFormat="1" applyFont="1" applyFill="1" applyBorder="1" applyAlignment="1">
      <alignment horizontal="right" vertical="center" shrinkToFit="1"/>
    </xf>
    <xf numFmtId="182" fontId="76" fillId="17" borderId="0" xfId="27" applyNumberFormat="1" applyFont="1" applyFill="1" applyBorder="1" applyAlignment="1">
      <alignment horizontal="right" vertical="center" shrinkToFit="1"/>
    </xf>
    <xf numFmtId="182" fontId="76" fillId="17" borderId="0" xfId="27" applyNumberFormat="1" applyFont="1" applyFill="1" applyBorder="1" applyAlignment="1">
      <alignment vertical="center" shrinkToFit="1"/>
    </xf>
    <xf numFmtId="182" fontId="76" fillId="0" borderId="0" xfId="27" applyNumberFormat="1" applyFont="1" applyBorder="1" applyAlignment="1">
      <alignment horizontal="right" vertical="center" shrinkToFit="1"/>
    </xf>
    <xf numFmtId="182" fontId="76" fillId="0" borderId="0" xfId="27" applyNumberFormat="1" applyFont="1" applyBorder="1" applyAlignment="1">
      <alignment vertical="center" shrinkToFit="1"/>
    </xf>
    <xf numFmtId="182" fontId="76" fillId="0" borderId="0" xfId="27" applyNumberFormat="1" applyFont="1" applyFill="1" applyBorder="1" applyAlignment="1">
      <alignment horizontal="right" vertical="center" shrinkToFit="1"/>
    </xf>
    <xf numFmtId="182" fontId="76" fillId="0" borderId="0" xfId="27" applyNumberFormat="1" applyFont="1" applyFill="1" applyBorder="1" applyAlignment="1">
      <alignment vertical="center" shrinkToFit="1"/>
    </xf>
    <xf numFmtId="195" fontId="76" fillId="0" borderId="0" xfId="23" applyNumberFormat="1" applyFont="1" applyFill="1" applyBorder="1" applyAlignment="1">
      <alignment vertical="center" shrinkToFit="1"/>
    </xf>
    <xf numFmtId="227" fontId="75" fillId="0" borderId="0" xfId="21" applyNumberFormat="1" applyFont="1" applyFill="1" applyBorder="1" applyAlignment="1" applyProtection="1">
      <alignment vertical="center" shrinkToFit="1"/>
    </xf>
    <xf numFmtId="187" fontId="76" fillId="0" borderId="0" xfId="27" applyNumberFormat="1" applyFont="1" applyFill="1" applyBorder="1" applyAlignment="1">
      <alignment horizontal="right" vertical="center" shrinkToFit="1"/>
    </xf>
    <xf numFmtId="184" fontId="75" fillId="0" borderId="0" xfId="21" applyNumberFormat="1" applyFont="1" applyFill="1" applyBorder="1" applyAlignment="1" applyProtection="1">
      <alignment vertical="center" shrinkToFit="1"/>
    </xf>
    <xf numFmtId="181" fontId="76" fillId="0" borderId="0" xfId="27" applyNumberFormat="1" applyFont="1" applyFill="1" applyBorder="1" applyAlignment="1">
      <alignment horizontal="right" vertical="center" shrinkToFit="1"/>
    </xf>
    <xf numFmtId="187" fontId="75" fillId="0" borderId="0" xfId="21" applyNumberFormat="1" applyFont="1" applyFill="1" applyBorder="1" applyAlignment="1" applyProtection="1">
      <alignment horizontal="right" vertical="center" shrinkToFit="1"/>
    </xf>
    <xf numFmtId="0" fontId="75" fillId="0" borderId="35" xfId="3" applyFont="1" applyBorder="1">
      <alignment vertical="center"/>
    </xf>
    <xf numFmtId="0" fontId="75" fillId="0" borderId="22" xfId="3" applyFont="1" applyFill="1" applyBorder="1">
      <alignment vertical="center"/>
    </xf>
    <xf numFmtId="0" fontId="75" fillId="0" borderId="21" xfId="3" applyFont="1" applyFill="1" applyBorder="1">
      <alignment vertical="center"/>
    </xf>
    <xf numFmtId="0" fontId="76" fillId="0" borderId="21" xfId="27" applyNumberFormat="1" applyFont="1" applyFill="1" applyBorder="1" applyAlignment="1">
      <alignment vertical="center" shrinkToFit="1"/>
    </xf>
    <xf numFmtId="0" fontId="76" fillId="0" borderId="21" xfId="27" applyNumberFormat="1" applyFont="1" applyBorder="1" applyAlignment="1">
      <alignment vertical="center" shrinkToFit="1"/>
    </xf>
    <xf numFmtId="187" fontId="75" fillId="0" borderId="21" xfId="21" applyNumberFormat="1" applyFont="1" applyFill="1" applyBorder="1" applyAlignment="1" applyProtection="1">
      <alignment vertical="center" shrinkToFit="1"/>
    </xf>
    <xf numFmtId="182" fontId="76" fillId="0" borderId="21" xfId="27" applyNumberFormat="1" applyFont="1" applyBorder="1" applyAlignment="1">
      <alignment horizontal="right" vertical="center" shrinkToFit="1"/>
    </xf>
    <xf numFmtId="182" fontId="76" fillId="0" borderId="21" xfId="27" applyNumberFormat="1" applyFont="1" applyBorder="1" applyAlignment="1">
      <alignment vertical="center" shrinkToFit="1"/>
    </xf>
    <xf numFmtId="49" fontId="76" fillId="0" borderId="21" xfId="27" applyNumberFormat="1" applyFont="1" applyBorder="1" applyAlignment="1">
      <alignment horizontal="center" vertical="center" shrinkToFit="1"/>
    </xf>
    <xf numFmtId="0" fontId="75" fillId="0" borderId="24" xfId="3" applyFont="1" applyFill="1" applyBorder="1" applyAlignment="1">
      <alignment horizontal="left" vertical="center" indent="1"/>
    </xf>
    <xf numFmtId="0" fontId="75" fillId="0" borderId="31" xfId="3" applyFont="1" applyFill="1" applyBorder="1" applyAlignment="1">
      <alignment horizontal="left" vertical="center" wrapText="1" indent="1"/>
    </xf>
    <xf numFmtId="0" fontId="75" fillId="0" borderId="24" xfId="3" applyFont="1" applyFill="1" applyBorder="1" applyAlignment="1">
      <alignment horizontal="left" vertical="center" wrapText="1" indent="1"/>
    </xf>
    <xf numFmtId="181" fontId="76" fillId="17" borderId="0" xfId="27" applyNumberFormat="1" applyFont="1" applyFill="1" applyBorder="1" applyAlignment="1">
      <alignment horizontal="right" vertical="center" shrinkToFit="1"/>
    </xf>
    <xf numFmtId="180" fontId="75" fillId="0" borderId="0" xfId="21" applyNumberFormat="1" applyFont="1" applyFill="1" applyBorder="1" applyAlignment="1" applyProtection="1">
      <alignment vertical="center" shrinkToFit="1"/>
    </xf>
    <xf numFmtId="182" fontId="75" fillId="0" borderId="0" xfId="21" applyNumberFormat="1" applyFont="1" applyFill="1" applyBorder="1" applyAlignment="1" applyProtection="1">
      <alignment vertical="center" shrinkToFit="1"/>
    </xf>
    <xf numFmtId="193" fontId="75" fillId="0" borderId="0" xfId="27" applyNumberFormat="1" applyFont="1" applyFill="1" applyBorder="1" applyAlignment="1">
      <alignment vertical="center" shrinkToFit="1"/>
    </xf>
    <xf numFmtId="193" fontId="75" fillId="0" borderId="0" xfId="27" applyNumberFormat="1" applyFont="1" applyFill="1" applyBorder="1" applyAlignment="1">
      <alignment horizontal="right" vertical="center" shrinkToFit="1"/>
    </xf>
    <xf numFmtId="181" fontId="75" fillId="0" borderId="0" xfId="27" applyNumberFormat="1" applyFont="1" applyFill="1" applyBorder="1" applyAlignment="1">
      <alignment horizontal="right" vertical="center" shrinkToFit="1"/>
    </xf>
    <xf numFmtId="212" fontId="76" fillId="0" borderId="0" xfId="27" applyNumberFormat="1" applyFont="1" applyFill="1" applyBorder="1" applyAlignment="1">
      <alignment horizontal="right" vertical="center" shrinkToFit="1"/>
    </xf>
    <xf numFmtId="179" fontId="76" fillId="0" borderId="0" xfId="27" applyNumberFormat="1" applyFont="1" applyBorder="1" applyAlignment="1">
      <alignment horizontal="right" vertical="center" shrinkToFit="1"/>
    </xf>
    <xf numFmtId="0" fontId="75" fillId="0" borderId="31" xfId="3" applyFont="1" applyFill="1" applyBorder="1" applyAlignment="1">
      <alignment horizontal="left" vertical="center" indent="1"/>
    </xf>
    <xf numFmtId="179" fontId="76" fillId="0" borderId="0" xfId="27" applyNumberFormat="1" applyFont="1" applyFill="1" applyBorder="1" applyAlignment="1">
      <alignment horizontal="right" vertical="center" shrinkToFit="1"/>
    </xf>
    <xf numFmtId="180" fontId="76" fillId="0" borderId="0" xfId="27" applyNumberFormat="1" applyFont="1" applyFill="1" applyBorder="1" applyAlignment="1">
      <alignment horizontal="right" vertical="center" shrinkToFit="1"/>
    </xf>
    <xf numFmtId="41" fontId="75" fillId="17" borderId="0" xfId="4" applyFont="1" applyFill="1" applyBorder="1" applyAlignment="1">
      <alignment vertical="center" shrinkToFit="1"/>
    </xf>
    <xf numFmtId="0" fontId="75" fillId="17" borderId="0" xfId="3" applyFont="1" applyFill="1" applyBorder="1" applyAlignment="1">
      <alignment vertical="center" shrinkToFit="1"/>
    </xf>
    <xf numFmtId="187" fontId="75" fillId="17" borderId="0" xfId="3" applyNumberFormat="1" applyFont="1" applyFill="1" applyBorder="1" applyAlignment="1">
      <alignment vertical="center" shrinkToFit="1"/>
    </xf>
    <xf numFmtId="182" fontId="75" fillId="17" borderId="0" xfId="3" applyNumberFormat="1" applyFont="1" applyFill="1" applyBorder="1" applyAlignment="1">
      <alignment vertical="center" shrinkToFit="1"/>
    </xf>
    <xf numFmtId="0" fontId="75" fillId="17" borderId="0" xfId="3" applyFont="1" applyFill="1" applyBorder="1" applyAlignment="1">
      <alignment horizontal="center" vertical="center" shrinkToFit="1"/>
    </xf>
    <xf numFmtId="0" fontId="75" fillId="0" borderId="22" xfId="3" applyFont="1" applyFill="1" applyBorder="1" applyAlignment="1">
      <alignment horizontal="left" vertical="center" indent="1"/>
    </xf>
    <xf numFmtId="0" fontId="75" fillId="0" borderId="21" xfId="3" applyNumberFormat="1" applyFont="1" applyFill="1" applyBorder="1" applyAlignment="1">
      <alignment horizontal="left" vertical="center" shrinkToFit="1"/>
    </xf>
    <xf numFmtId="41" fontId="75" fillId="0" borderId="21" xfId="4" applyFont="1" applyFill="1" applyBorder="1" applyAlignment="1">
      <alignment vertical="center" shrinkToFit="1"/>
    </xf>
    <xf numFmtId="0" fontId="75" fillId="0" borderId="21" xfId="3" applyFont="1" applyFill="1" applyBorder="1" applyAlignment="1">
      <alignment vertical="center" shrinkToFit="1"/>
    </xf>
    <xf numFmtId="182" fontId="75" fillId="0" borderId="21" xfId="3" applyNumberFormat="1" applyFont="1" applyFill="1" applyBorder="1" applyAlignment="1">
      <alignment vertical="center" shrinkToFit="1"/>
    </xf>
    <xf numFmtId="0" fontId="75" fillId="0" borderId="21" xfId="3" applyFont="1" applyFill="1" applyBorder="1" applyAlignment="1">
      <alignment horizontal="center" vertical="center" shrinkToFit="1"/>
    </xf>
    <xf numFmtId="195" fontId="76" fillId="0" borderId="21" xfId="23" applyNumberFormat="1" applyFont="1" applyFill="1" applyBorder="1" applyAlignment="1">
      <alignment vertical="center" shrinkToFit="1"/>
    </xf>
    <xf numFmtId="176" fontId="75" fillId="0" borderId="44" xfId="4" applyNumberFormat="1" applyFont="1" applyFill="1" applyBorder="1" applyAlignment="1">
      <alignment horizontal="right" vertical="center" shrinkToFit="1"/>
    </xf>
    <xf numFmtId="220" fontId="75" fillId="0" borderId="22" xfId="4" applyNumberFormat="1" applyFont="1" applyFill="1" applyBorder="1" applyAlignment="1">
      <alignment horizontal="right" vertical="center" shrinkToFit="1"/>
    </xf>
    <xf numFmtId="9" fontId="75" fillId="0" borderId="0" xfId="2" applyFont="1" applyFill="1" applyBorder="1" applyAlignment="1">
      <alignment vertical="center" shrinkToFit="1"/>
    </xf>
    <xf numFmtId="204" fontId="75" fillId="0" borderId="0" xfId="3" applyNumberFormat="1" applyFont="1" applyFill="1" applyBorder="1" applyAlignment="1">
      <alignment vertical="center" shrinkToFit="1"/>
    </xf>
    <xf numFmtId="3" fontId="76" fillId="0" borderId="0" xfId="23" applyNumberFormat="1" applyFont="1" applyFill="1" applyBorder="1" applyAlignment="1">
      <alignment vertical="center" shrinkToFit="1"/>
    </xf>
    <xf numFmtId="189" fontId="75" fillId="0" borderId="0" xfId="3" applyNumberFormat="1" applyFont="1" applyFill="1" applyBorder="1" applyAlignment="1">
      <alignment vertical="center" shrinkToFit="1"/>
    </xf>
    <xf numFmtId="193" fontId="75" fillId="0" borderId="0" xfId="3" applyNumberFormat="1" applyFont="1" applyFill="1" applyBorder="1" applyAlignment="1">
      <alignment vertical="center" shrinkToFit="1"/>
    </xf>
    <xf numFmtId="187" fontId="75" fillId="0" borderId="21" xfId="3" applyNumberFormat="1" applyFont="1" applyFill="1" applyBorder="1" applyAlignment="1">
      <alignment vertical="center" shrinkToFit="1"/>
    </xf>
    <xf numFmtId="3" fontId="76" fillId="0" borderId="21" xfId="23" applyNumberFormat="1" applyFont="1" applyFill="1" applyBorder="1" applyAlignment="1">
      <alignment vertical="center" shrinkToFit="1"/>
    </xf>
    <xf numFmtId="0" fontId="76" fillId="0" borderId="31" xfId="27" applyNumberFormat="1" applyFont="1" applyFill="1" applyBorder="1" applyAlignment="1">
      <alignment horizontal="left" vertical="center" indent="1"/>
    </xf>
    <xf numFmtId="0" fontId="75" fillId="0" borderId="36" xfId="3" applyFont="1" applyFill="1" applyBorder="1">
      <alignment vertical="center"/>
    </xf>
    <xf numFmtId="0" fontId="76" fillId="0" borderId="31" xfId="27" applyNumberFormat="1" applyFont="1" applyFill="1" applyBorder="1">
      <alignment vertical="center"/>
    </xf>
    <xf numFmtId="0" fontId="75" fillId="0" borderId="20" xfId="3" applyFont="1" applyFill="1" applyBorder="1">
      <alignment vertical="center"/>
    </xf>
    <xf numFmtId="0" fontId="76" fillId="0" borderId="44" xfId="27" applyNumberFormat="1" applyFont="1" applyFill="1" applyBorder="1" applyAlignment="1">
      <alignment horizontal="left" vertical="center" wrapText="1" indent="1"/>
    </xf>
    <xf numFmtId="193" fontId="75" fillId="0" borderId="21" xfId="27" applyNumberFormat="1" applyFont="1" applyBorder="1" applyAlignment="1">
      <alignment vertical="center" shrinkToFit="1"/>
    </xf>
    <xf numFmtId="41" fontId="75" fillId="0" borderId="44" xfId="27" applyNumberFormat="1" applyFont="1" applyBorder="1" applyAlignment="1">
      <alignment vertical="center" shrinkToFit="1"/>
    </xf>
    <xf numFmtId="0" fontId="76" fillId="0" borderId="21" xfId="3" applyNumberFormat="1" applyFont="1" applyFill="1" applyBorder="1">
      <alignment vertical="center"/>
    </xf>
    <xf numFmtId="0" fontId="76" fillId="0" borderId="20" xfId="3" applyNumberFormat="1" applyFont="1" applyFill="1" applyBorder="1">
      <alignment vertical="center"/>
    </xf>
    <xf numFmtId="0" fontId="76" fillId="0" borderId="21" xfId="3" applyNumberFormat="1" applyFont="1" applyFill="1" applyBorder="1" applyAlignment="1">
      <alignment vertical="center" shrinkToFit="1"/>
    </xf>
    <xf numFmtId="0" fontId="76" fillId="0" borderId="21" xfId="3" applyNumberFormat="1" applyFont="1" applyBorder="1" applyAlignment="1">
      <alignment vertical="center" shrinkToFit="1"/>
    </xf>
    <xf numFmtId="0" fontId="76" fillId="0" borderId="21" xfId="3" applyNumberFormat="1" applyFont="1" applyBorder="1" applyAlignment="1">
      <alignment horizontal="center" vertical="center" shrinkToFit="1"/>
    </xf>
    <xf numFmtId="0" fontId="75" fillId="0" borderId="29" xfId="3" applyFont="1" applyFill="1" applyBorder="1">
      <alignment vertical="center"/>
    </xf>
    <xf numFmtId="0" fontId="75" fillId="0" borderId="22" xfId="3" applyFont="1" applyFill="1" applyBorder="1" applyAlignment="1">
      <alignment horizontal="left" vertical="center" wrapText="1" indent="1"/>
    </xf>
    <xf numFmtId="0" fontId="76" fillId="4" borderId="39" xfId="3" applyNumberFormat="1" applyFont="1" applyFill="1" applyBorder="1">
      <alignment vertical="center"/>
    </xf>
    <xf numFmtId="0" fontId="76" fillId="4" borderId="25" xfId="3" applyNumberFormat="1" applyFont="1" applyFill="1" applyBorder="1" applyAlignment="1">
      <alignment vertical="center" shrinkToFit="1"/>
    </xf>
    <xf numFmtId="41" fontId="76" fillId="4" borderId="25" xfId="4" applyNumberFormat="1" applyFont="1" applyFill="1" applyBorder="1" applyAlignment="1">
      <alignment vertical="center" shrinkToFit="1"/>
    </xf>
    <xf numFmtId="0" fontId="76" fillId="4" borderId="25" xfId="3" applyNumberFormat="1" applyFont="1" applyFill="1" applyBorder="1" applyAlignment="1">
      <alignment horizontal="center" vertical="center" shrinkToFit="1"/>
    </xf>
    <xf numFmtId="0" fontId="76" fillId="0" borderId="0" xfId="3" applyNumberFormat="1" applyFont="1" applyFill="1" applyBorder="1" applyAlignment="1">
      <alignment horizontal="left" vertical="center" shrinkToFit="1"/>
    </xf>
    <xf numFmtId="3" fontId="76" fillId="0" borderId="31" xfId="3" applyNumberFormat="1" applyFont="1" applyFill="1" applyBorder="1" applyAlignment="1">
      <alignment vertical="center" shrinkToFit="1"/>
    </xf>
    <xf numFmtId="3" fontId="76" fillId="0" borderId="44" xfId="3" applyNumberFormat="1" applyFont="1" applyFill="1" applyBorder="1" applyAlignment="1">
      <alignment vertical="center" shrinkToFit="1"/>
    </xf>
    <xf numFmtId="0" fontId="75" fillId="0" borderId="44" xfId="3" applyNumberFormat="1" applyFont="1" applyFill="1" applyBorder="1" applyAlignment="1">
      <alignment horizontal="left" vertical="center" shrinkToFit="1"/>
    </xf>
    <xf numFmtId="178" fontId="75" fillId="17" borderId="0" xfId="27" applyNumberFormat="1" applyFont="1" applyFill="1" applyBorder="1" applyAlignment="1">
      <alignment vertical="center" shrinkToFit="1"/>
    </xf>
    <xf numFmtId="176" fontId="75" fillId="17" borderId="29" xfId="28" applyNumberFormat="1" applyFont="1" applyFill="1" applyBorder="1" applyAlignment="1">
      <alignment horizontal="right" vertical="center" shrinkToFit="1"/>
    </xf>
    <xf numFmtId="0" fontId="75" fillId="0" borderId="10" xfId="27" applyNumberFormat="1" applyFont="1" applyBorder="1" applyAlignment="1">
      <alignment horizontal="left" vertical="center" shrinkToFit="1"/>
    </xf>
    <xf numFmtId="41" fontId="75" fillId="0" borderId="10" xfId="28" applyFont="1" applyBorder="1" applyAlignment="1">
      <alignment vertical="center" shrinkToFit="1"/>
    </xf>
    <xf numFmtId="0" fontId="75" fillId="0" borderId="10" xfId="27" applyFont="1" applyBorder="1" applyAlignment="1">
      <alignment vertical="center" shrinkToFit="1"/>
    </xf>
    <xf numFmtId="179" fontId="75" fillId="0" borderId="10" xfId="27" applyNumberFormat="1" applyFont="1" applyBorder="1" applyAlignment="1">
      <alignment vertical="center" shrinkToFit="1"/>
    </xf>
    <xf numFmtId="182" fontId="75" fillId="0" borderId="10" xfId="27" applyNumberFormat="1" applyFont="1" applyBorder="1" applyAlignment="1">
      <alignment vertical="center" shrinkToFit="1"/>
    </xf>
    <xf numFmtId="0" fontId="75" fillId="0" borderId="10" xfId="27" applyFont="1" applyBorder="1" applyAlignment="1">
      <alignment horizontal="center" vertical="center" shrinkToFit="1"/>
    </xf>
    <xf numFmtId="41" fontId="75" fillId="0" borderId="11" xfId="27" applyNumberFormat="1" applyFont="1" applyBorder="1" applyAlignment="1">
      <alignment vertical="center" shrinkToFit="1"/>
    </xf>
    <xf numFmtId="176" fontId="75" fillId="0" borderId="12" xfId="28" applyNumberFormat="1" applyFont="1" applyBorder="1" applyAlignment="1">
      <alignment horizontal="right" vertical="center" shrinkToFit="1"/>
    </xf>
    <xf numFmtId="220" fontId="75" fillId="0" borderId="12" xfId="28" applyNumberFormat="1" applyFont="1" applyBorder="1" applyAlignment="1">
      <alignment horizontal="right" vertical="center" shrinkToFit="1"/>
    </xf>
    <xf numFmtId="41" fontId="75" fillId="0" borderId="0" xfId="4" applyNumberFormat="1" applyFont="1" applyAlignment="1">
      <alignment vertical="center" shrinkToFit="1"/>
    </xf>
    <xf numFmtId="0" fontId="75" fillId="0" borderId="0" xfId="3" applyNumberFormat="1" applyFont="1" applyAlignment="1">
      <alignment horizontal="center" vertical="center" shrinkToFit="1"/>
    </xf>
    <xf numFmtId="220" fontId="75" fillId="0" borderId="0" xfId="4" applyNumberFormat="1" applyFont="1" applyAlignment="1">
      <alignment horizontal="right" vertical="center" shrinkToFit="1"/>
    </xf>
    <xf numFmtId="0" fontId="75" fillId="4" borderId="25" xfId="3" applyNumberFormat="1" applyFont="1" applyFill="1" applyBorder="1" applyAlignment="1">
      <alignment horizontal="center" vertical="center" shrinkToFit="1"/>
    </xf>
    <xf numFmtId="177" fontId="75" fillId="0" borderId="23" xfId="0" applyNumberFormat="1" applyFont="1" applyBorder="1" applyAlignment="1">
      <alignment horizontal="center" vertical="center" shrinkToFit="1"/>
    </xf>
    <xf numFmtId="223" fontId="75" fillId="0" borderId="23" xfId="0" applyNumberFormat="1" applyFont="1" applyBorder="1" applyAlignment="1">
      <alignment horizontal="center" vertical="center" shrinkToFit="1"/>
    </xf>
    <xf numFmtId="223" fontId="75" fillId="0" borderId="23" xfId="2" applyNumberFormat="1" applyFont="1" applyBorder="1" applyAlignment="1">
      <alignment horizontal="center" vertical="center" shrinkToFit="1"/>
    </xf>
    <xf numFmtId="223" fontId="76" fillId="0" borderId="28" xfId="3" applyNumberFormat="1" applyFont="1" applyBorder="1" applyAlignment="1">
      <alignment horizontal="center" vertical="center" shrinkToFit="1"/>
    </xf>
    <xf numFmtId="223" fontId="75" fillId="0" borderId="28" xfId="0" applyNumberFormat="1" applyFont="1" applyBorder="1" applyAlignment="1">
      <alignment horizontal="center" vertical="center" shrinkToFit="1"/>
    </xf>
    <xf numFmtId="177" fontId="75" fillId="0" borderId="28" xfId="0" applyNumberFormat="1" applyFont="1" applyFill="1" applyBorder="1" applyAlignment="1">
      <alignment horizontal="center" vertical="center" shrinkToFit="1"/>
    </xf>
    <xf numFmtId="223" fontId="75" fillId="0" borderId="23" xfId="3" applyNumberFormat="1" applyFont="1" applyBorder="1" applyAlignment="1">
      <alignment horizontal="center" vertical="center" shrinkToFit="1"/>
    </xf>
    <xf numFmtId="0" fontId="75" fillId="17" borderId="21" xfId="21" applyNumberFormat="1" applyFont="1" applyFill="1" applyBorder="1" applyAlignment="1">
      <alignment vertical="center" shrinkToFit="1"/>
    </xf>
    <xf numFmtId="41" fontId="75" fillId="17" borderId="21" xfId="22" applyNumberFormat="1" applyFont="1" applyFill="1" applyBorder="1" applyAlignment="1">
      <alignment vertical="center" shrinkToFit="1"/>
    </xf>
    <xf numFmtId="0" fontId="75" fillId="17" borderId="21" xfId="21" applyNumberFormat="1" applyFont="1" applyFill="1" applyBorder="1" applyAlignment="1">
      <alignment horizontal="center" vertical="center" shrinkToFit="1"/>
    </xf>
    <xf numFmtId="178" fontId="75" fillId="17" borderId="21" xfId="21" applyNumberFormat="1" applyFont="1" applyFill="1" applyBorder="1" applyAlignment="1">
      <alignment vertical="center" shrinkToFit="1"/>
    </xf>
    <xf numFmtId="176" fontId="75" fillId="17" borderId="22" xfId="22" applyNumberFormat="1" applyFont="1" applyFill="1" applyBorder="1" applyAlignment="1">
      <alignment horizontal="right" vertical="center" shrinkToFit="1"/>
    </xf>
    <xf numFmtId="220" fontId="75" fillId="17" borderId="22" xfId="22" applyNumberFormat="1" applyFont="1" applyFill="1" applyBorder="1" applyAlignment="1">
      <alignment horizontal="right" vertical="center" shrinkToFit="1"/>
    </xf>
    <xf numFmtId="181" fontId="75" fillId="0" borderId="0" xfId="3" applyNumberFormat="1" applyFont="1" applyFill="1" applyBorder="1" applyAlignment="1">
      <alignment vertical="center" shrinkToFit="1"/>
    </xf>
    <xf numFmtId="0" fontId="75" fillId="0" borderId="44" xfId="3" applyFont="1" applyFill="1" applyBorder="1" applyAlignment="1">
      <alignment horizontal="left" vertical="center" wrapText="1" indent="1"/>
    </xf>
    <xf numFmtId="180" fontId="75" fillId="0" borderId="21" xfId="21" applyNumberFormat="1" applyFont="1" applyFill="1" applyBorder="1" applyAlignment="1" applyProtection="1">
      <alignment vertical="center" shrinkToFit="1"/>
    </xf>
    <xf numFmtId="182" fontId="76" fillId="0" borderId="21" xfId="27" applyNumberFormat="1" applyFont="1" applyFill="1" applyBorder="1" applyAlignment="1">
      <alignment horizontal="right" vertical="center" shrinkToFit="1"/>
    </xf>
    <xf numFmtId="182" fontId="76" fillId="0" borderId="21" xfId="27" applyNumberFormat="1" applyFont="1" applyFill="1" applyBorder="1" applyAlignment="1">
      <alignment vertical="center" shrinkToFit="1"/>
    </xf>
    <xf numFmtId="49" fontId="76" fillId="0" borderId="21" xfId="27" applyNumberFormat="1" applyFont="1" applyFill="1" applyBorder="1" applyAlignment="1">
      <alignment horizontal="center" vertical="center" shrinkToFit="1"/>
    </xf>
    <xf numFmtId="0" fontId="71" fillId="3" borderId="21" xfId="3" applyNumberFormat="1" applyFont="1" applyFill="1" applyBorder="1" applyAlignment="1">
      <alignment vertical="center"/>
    </xf>
    <xf numFmtId="0" fontId="71" fillId="3" borderId="44" xfId="3" applyNumberFormat="1" applyFont="1" applyFill="1" applyBorder="1">
      <alignment vertical="center"/>
    </xf>
    <xf numFmtId="0" fontId="71" fillId="3" borderId="21" xfId="3" applyNumberFormat="1" applyFont="1" applyFill="1" applyBorder="1" applyAlignment="1">
      <alignment vertical="center" shrinkToFit="1"/>
    </xf>
    <xf numFmtId="41" fontId="71" fillId="3" borderId="21" xfId="4" applyNumberFormat="1" applyFont="1" applyFill="1" applyBorder="1" applyAlignment="1">
      <alignment vertical="center" shrinkToFit="1"/>
    </xf>
    <xf numFmtId="0" fontId="71" fillId="3" borderId="21" xfId="3" applyNumberFormat="1" applyFont="1" applyFill="1" applyBorder="1" applyAlignment="1">
      <alignment horizontal="center" vertical="center" shrinkToFit="1"/>
    </xf>
    <xf numFmtId="176" fontId="71" fillId="3" borderId="22" xfId="4" applyNumberFormat="1" applyFont="1" applyFill="1" applyBorder="1" applyAlignment="1">
      <alignment horizontal="right" vertical="center" shrinkToFit="1"/>
    </xf>
    <xf numFmtId="220" fontId="71" fillId="3" borderId="22" xfId="4" applyNumberFormat="1" applyFont="1" applyFill="1" applyBorder="1" applyAlignment="1">
      <alignment horizontal="right" vertical="center" shrinkToFit="1"/>
    </xf>
    <xf numFmtId="0" fontId="69" fillId="8" borderId="0" xfId="21" applyNumberFormat="1" applyFont="1" applyFill="1" applyBorder="1" applyAlignment="1">
      <alignment horizontal="left" vertical="center" shrinkToFit="1"/>
    </xf>
    <xf numFmtId="41" fontId="69" fillId="8" borderId="0" xfId="22" applyNumberFormat="1" applyFont="1" applyFill="1" applyBorder="1" applyAlignment="1">
      <alignment vertical="center" shrinkToFit="1"/>
    </xf>
    <xf numFmtId="181" fontId="69" fillId="8" borderId="0" xfId="21" applyNumberFormat="1" applyFont="1" applyFill="1" applyBorder="1" applyAlignment="1">
      <alignment vertical="center" shrinkToFit="1"/>
    </xf>
    <xf numFmtId="0" fontId="69" fillId="8" borderId="0" xfId="21" applyNumberFormat="1" applyFont="1" applyFill="1" applyBorder="1" applyAlignment="1">
      <alignment horizontal="center" vertical="center" shrinkToFit="1"/>
    </xf>
    <xf numFmtId="41" fontId="69" fillId="8" borderId="0" xfId="21" applyNumberFormat="1" applyFont="1" applyFill="1" applyBorder="1" applyAlignment="1">
      <alignment vertical="center" shrinkToFit="1"/>
    </xf>
    <xf numFmtId="0" fontId="76" fillId="0" borderId="21" xfId="0" applyNumberFormat="1" applyFont="1" applyFill="1" applyBorder="1">
      <alignment vertical="center"/>
    </xf>
    <xf numFmtId="0" fontId="76" fillId="0" borderId="44" xfId="0" applyNumberFormat="1" applyFont="1" applyFill="1" applyBorder="1" applyAlignment="1">
      <alignment horizontal="left" vertical="center" wrapText="1" indent="1"/>
    </xf>
    <xf numFmtId="0" fontId="75" fillId="17" borderId="21" xfId="23" applyNumberFormat="1" applyFont="1" applyFill="1" applyBorder="1" applyAlignment="1">
      <alignment vertical="center" shrinkToFit="1"/>
    </xf>
    <xf numFmtId="41" fontId="75" fillId="17" borderId="21" xfId="24" applyFont="1" applyFill="1" applyBorder="1" applyAlignment="1">
      <alignment vertical="center" shrinkToFit="1"/>
    </xf>
    <xf numFmtId="0" fontId="75" fillId="17" borderId="21" xfId="23" applyFont="1" applyFill="1" applyBorder="1" applyAlignment="1">
      <alignment vertical="center" shrinkToFit="1"/>
    </xf>
    <xf numFmtId="0" fontId="75" fillId="17" borderId="21" xfId="23" applyFont="1" applyFill="1" applyBorder="1" applyAlignment="1">
      <alignment horizontal="center" vertical="center" shrinkToFit="1"/>
    </xf>
    <xf numFmtId="178" fontId="75" fillId="17" borderId="21" xfId="23" applyNumberFormat="1" applyFont="1" applyFill="1" applyBorder="1" applyAlignment="1">
      <alignment vertical="center" shrinkToFit="1"/>
    </xf>
    <xf numFmtId="176" fontId="75" fillId="17" borderId="44" xfId="24" applyNumberFormat="1" applyFont="1" applyFill="1" applyBorder="1" applyAlignment="1">
      <alignment horizontal="right" vertical="center" shrinkToFit="1"/>
    </xf>
    <xf numFmtId="220" fontId="75" fillId="17" borderId="22" xfId="24" applyNumberFormat="1" applyFont="1" applyFill="1" applyBorder="1" applyAlignment="1">
      <alignment horizontal="right" vertical="center" shrinkToFit="1"/>
    </xf>
    <xf numFmtId="0" fontId="76" fillId="0" borderId="44" xfId="21" applyNumberFormat="1" applyFont="1" applyBorder="1">
      <alignment vertical="center"/>
    </xf>
    <xf numFmtId="0" fontId="76" fillId="17" borderId="26" xfId="21" applyNumberFormat="1" applyFont="1" applyFill="1" applyBorder="1" applyAlignment="1">
      <alignment vertical="center" shrinkToFit="1"/>
    </xf>
    <xf numFmtId="0" fontId="76" fillId="17" borderId="25" xfId="21" applyNumberFormat="1" applyFont="1" applyFill="1" applyBorder="1" applyAlignment="1">
      <alignment vertical="center" shrinkToFit="1"/>
    </xf>
    <xf numFmtId="0" fontId="76" fillId="17" borderId="25" xfId="21" applyNumberFormat="1" applyFont="1" applyFill="1" applyBorder="1" applyAlignment="1">
      <alignment horizontal="center" vertical="center" shrinkToFit="1"/>
    </xf>
    <xf numFmtId="178" fontId="76" fillId="17" borderId="25" xfId="21" applyNumberFormat="1" applyFont="1" applyFill="1" applyBorder="1" applyAlignment="1">
      <alignment vertical="center" shrinkToFit="1"/>
    </xf>
    <xf numFmtId="0" fontId="76" fillId="0" borderId="21" xfId="0" applyNumberFormat="1" applyFont="1" applyBorder="1" applyAlignment="1">
      <alignment vertical="center" shrinkToFit="1"/>
    </xf>
    <xf numFmtId="184" fontId="76" fillId="0" borderId="21" xfId="0" applyNumberFormat="1" applyFont="1" applyBorder="1" applyAlignment="1">
      <alignment vertical="center" shrinkToFit="1"/>
    </xf>
    <xf numFmtId="3" fontId="76" fillId="0" borderId="44" xfId="0" applyNumberFormat="1" applyFont="1" applyBorder="1" applyAlignment="1">
      <alignment vertical="center" shrinkToFit="1"/>
    </xf>
    <xf numFmtId="41" fontId="76" fillId="0" borderId="22" xfId="4" applyNumberFormat="1" applyFont="1" applyBorder="1" applyAlignment="1">
      <alignment horizontal="right" vertical="center" shrinkToFit="1"/>
    </xf>
    <xf numFmtId="0" fontId="75" fillId="0" borderId="150" xfId="3" applyNumberFormat="1" applyFont="1" applyFill="1" applyBorder="1">
      <alignment vertical="center"/>
    </xf>
    <xf numFmtId="0" fontId="75" fillId="0" borderId="27" xfId="3" applyNumberFormat="1" applyFont="1" applyBorder="1">
      <alignment vertical="center"/>
    </xf>
    <xf numFmtId="196" fontId="73" fillId="0" borderId="0" xfId="21" applyNumberFormat="1" applyFont="1" applyFill="1" applyBorder="1" applyAlignment="1">
      <alignment vertical="center" shrinkToFit="1"/>
    </xf>
    <xf numFmtId="0" fontId="73" fillId="0" borderId="21" xfId="21" applyNumberFormat="1" applyFont="1" applyFill="1" applyBorder="1" applyAlignment="1">
      <alignment horizontal="left" vertical="center" shrinkToFit="1"/>
    </xf>
    <xf numFmtId="41" fontId="73" fillId="0" borderId="21" xfId="22" applyFont="1" applyBorder="1" applyAlignment="1">
      <alignment vertical="center" shrinkToFit="1"/>
    </xf>
    <xf numFmtId="0" fontId="73" fillId="0" borderId="21" xfId="21" applyFont="1" applyBorder="1" applyAlignment="1">
      <alignment vertical="center" shrinkToFit="1"/>
    </xf>
    <xf numFmtId="190" fontId="73" fillId="0" borderId="21" xfId="21" applyNumberFormat="1" applyFont="1" applyBorder="1" applyAlignment="1">
      <alignment vertical="center" shrinkToFit="1"/>
    </xf>
    <xf numFmtId="182" fontId="73" fillId="0" borderId="21" xfId="21" applyNumberFormat="1" applyFont="1" applyBorder="1" applyAlignment="1">
      <alignment vertical="center" shrinkToFit="1"/>
    </xf>
    <xf numFmtId="0" fontId="73" fillId="0" borderId="21" xfId="21" applyFont="1" applyBorder="1" applyAlignment="1">
      <alignment horizontal="center" vertical="center" shrinkToFit="1"/>
    </xf>
    <xf numFmtId="41" fontId="73" fillId="0" borderId="21" xfId="21" applyNumberFormat="1" applyFont="1" applyBorder="1" applyAlignment="1">
      <alignment vertical="center" shrinkToFit="1"/>
    </xf>
    <xf numFmtId="0" fontId="75" fillId="0" borderId="27" xfId="0" applyFont="1" applyFill="1" applyBorder="1">
      <alignment vertical="center"/>
    </xf>
    <xf numFmtId="0" fontId="75" fillId="0" borderId="126" xfId="0" applyFont="1" applyFill="1" applyBorder="1">
      <alignment vertical="center"/>
    </xf>
    <xf numFmtId="0" fontId="76" fillId="0" borderId="37" xfId="21" applyNumberFormat="1" applyFont="1" applyFill="1" applyBorder="1" applyAlignment="1">
      <alignment horizontal="left" vertical="center" shrinkToFit="1"/>
    </xf>
    <xf numFmtId="41" fontId="76" fillId="0" borderId="37" xfId="22" applyNumberFormat="1" applyFont="1" applyFill="1" applyBorder="1" applyAlignment="1">
      <alignment vertical="center" shrinkToFit="1"/>
    </xf>
    <xf numFmtId="0" fontId="76" fillId="0" borderId="37" xfId="21" applyNumberFormat="1" applyFont="1" applyFill="1" applyBorder="1" applyAlignment="1">
      <alignment vertical="center" shrinkToFit="1"/>
    </xf>
    <xf numFmtId="187" fontId="76" fillId="0" borderId="37" xfId="21" applyNumberFormat="1" applyFont="1" applyFill="1" applyBorder="1" applyAlignment="1">
      <alignment vertical="center" shrinkToFit="1"/>
    </xf>
    <xf numFmtId="182" fontId="76" fillId="0" borderId="37" xfId="21" applyNumberFormat="1" applyFont="1" applyFill="1" applyBorder="1" applyAlignment="1">
      <alignment vertical="center" shrinkToFit="1"/>
    </xf>
    <xf numFmtId="0" fontId="76" fillId="0" borderId="37" xfId="21" applyNumberFormat="1" applyFont="1" applyFill="1" applyBorder="1" applyAlignment="1">
      <alignment horizontal="center" vertical="center" shrinkToFit="1"/>
    </xf>
    <xf numFmtId="41" fontId="76" fillId="0" borderId="37" xfId="21" applyNumberFormat="1" applyFont="1" applyFill="1" applyBorder="1" applyAlignment="1">
      <alignment vertical="center" shrinkToFit="1"/>
    </xf>
    <xf numFmtId="0" fontId="75" fillId="0" borderId="44" xfId="23" applyFont="1" applyFill="1" applyBorder="1" applyAlignment="1">
      <alignment horizontal="left" vertical="center" wrapText="1" indent="1"/>
    </xf>
    <xf numFmtId="0" fontId="76" fillId="0" borderId="21" xfId="23" applyNumberFormat="1" applyFont="1" applyFill="1" applyBorder="1" applyAlignment="1">
      <alignment horizontal="left" vertical="center" shrinkToFit="1"/>
    </xf>
    <xf numFmtId="41" fontId="76" fillId="0" borderId="21" xfId="44" applyNumberFormat="1" applyFont="1" applyBorder="1" applyAlignment="1">
      <alignment vertical="center" shrinkToFit="1"/>
    </xf>
    <xf numFmtId="181" fontId="76" fillId="0" borderId="21" xfId="23" applyNumberFormat="1" applyFont="1" applyBorder="1" applyAlignment="1">
      <alignment vertical="center" shrinkToFit="1"/>
    </xf>
    <xf numFmtId="187" fontId="76" fillId="0" borderId="21" xfId="23" applyNumberFormat="1" applyFont="1" applyBorder="1" applyAlignment="1">
      <alignment vertical="center" shrinkToFit="1"/>
    </xf>
    <xf numFmtId="195" fontId="75" fillId="17" borderId="21" xfId="24" applyNumberFormat="1" applyFont="1" applyFill="1" applyBorder="1" applyAlignment="1">
      <alignment vertical="center" shrinkToFit="1"/>
    </xf>
    <xf numFmtId="176" fontId="75" fillId="17" borderId="22" xfId="23" applyNumberFormat="1" applyFont="1" applyFill="1" applyBorder="1" applyAlignment="1">
      <alignment vertical="center" shrinkToFit="1"/>
    </xf>
    <xf numFmtId="220" fontId="75" fillId="17" borderId="22" xfId="23" applyNumberFormat="1" applyFont="1" applyFill="1" applyBorder="1" applyAlignment="1">
      <alignment vertical="center" shrinkToFit="1"/>
    </xf>
    <xf numFmtId="0" fontId="79" fillId="0" borderId="22" xfId="21" applyNumberFormat="1" applyFont="1" applyFill="1" applyBorder="1">
      <alignment vertical="center"/>
    </xf>
    <xf numFmtId="0" fontId="79" fillId="0" borderId="21" xfId="30" applyNumberFormat="1" applyFont="1" applyFill="1" applyBorder="1" applyAlignment="1">
      <alignment horizontal="left" vertical="center" shrinkToFit="1"/>
    </xf>
    <xf numFmtId="180" fontId="79" fillId="0" borderId="21" xfId="21" applyNumberFormat="1" applyFont="1" applyFill="1" applyBorder="1" applyAlignment="1" applyProtection="1">
      <alignment vertical="center" shrinkToFit="1"/>
    </xf>
    <xf numFmtId="187" fontId="83" fillId="0" borderId="21" xfId="21" applyNumberFormat="1" applyFont="1" applyFill="1" applyBorder="1" applyAlignment="1">
      <alignment vertical="center" shrinkToFit="1"/>
    </xf>
    <xf numFmtId="0" fontId="79" fillId="0" borderId="21" xfId="21" applyNumberFormat="1" applyFont="1" applyFill="1" applyBorder="1">
      <alignment vertical="center"/>
    </xf>
    <xf numFmtId="182" fontId="79" fillId="0" borderId="21" xfId="21" applyNumberFormat="1" applyFont="1" applyFill="1" applyBorder="1" applyAlignment="1">
      <alignment vertical="center" shrinkToFit="1"/>
    </xf>
    <xf numFmtId="41" fontId="69" fillId="0" borderId="21" xfId="22" applyFont="1" applyFill="1" applyBorder="1" applyAlignment="1">
      <alignment vertical="center" shrinkToFit="1"/>
    </xf>
    <xf numFmtId="0" fontId="69" fillId="0" borderId="21" xfId="37" applyNumberFormat="1" applyFont="1" applyFill="1" applyBorder="1" applyAlignment="1">
      <alignment horizontal="left" vertical="center" shrinkToFit="1"/>
    </xf>
    <xf numFmtId="201" fontId="76" fillId="0" borderId="21" xfId="37" applyNumberFormat="1" applyFont="1" applyFill="1" applyBorder="1" applyAlignment="1">
      <alignment vertical="center" shrinkToFit="1"/>
    </xf>
    <xf numFmtId="0" fontId="75" fillId="0" borderId="35" xfId="50" applyFont="1" applyBorder="1">
      <alignment vertical="center"/>
    </xf>
    <xf numFmtId="0" fontId="75" fillId="0" borderId="22" xfId="50" applyFont="1" applyFill="1" applyBorder="1">
      <alignment vertical="center"/>
    </xf>
    <xf numFmtId="0" fontId="75" fillId="0" borderId="21" xfId="50" applyFont="1" applyFill="1" applyBorder="1">
      <alignment vertical="center"/>
    </xf>
    <xf numFmtId="0" fontId="75" fillId="0" borderId="44" xfId="50" applyFont="1" applyFill="1" applyBorder="1" applyAlignment="1">
      <alignment horizontal="left" vertical="center" indent="1"/>
    </xf>
    <xf numFmtId="41" fontId="76" fillId="0" borderId="21" xfId="47" applyNumberFormat="1" applyFont="1" applyBorder="1" applyAlignment="1">
      <alignment vertical="center" shrinkToFit="1"/>
    </xf>
    <xf numFmtId="192" fontId="76" fillId="0" borderId="21" xfId="51" applyNumberFormat="1" applyFont="1" applyBorder="1" applyAlignment="1">
      <alignment vertical="center" shrinkToFit="1"/>
    </xf>
    <xf numFmtId="220" fontId="75" fillId="0" borderId="22" xfId="52" applyNumberFormat="1" applyFont="1" applyBorder="1" applyAlignment="1">
      <alignment horizontal="right" vertical="center" shrinkToFit="1"/>
    </xf>
    <xf numFmtId="0" fontId="75" fillId="0" borderId="126" xfId="37" applyFont="1" applyBorder="1">
      <alignment vertical="center"/>
    </xf>
    <xf numFmtId="0" fontId="75" fillId="0" borderId="29" xfId="37" applyFont="1" applyFill="1" applyBorder="1">
      <alignment vertical="center"/>
    </xf>
    <xf numFmtId="0" fontId="75" fillId="0" borderId="37" xfId="37" applyFont="1" applyFill="1" applyBorder="1">
      <alignment vertical="center"/>
    </xf>
    <xf numFmtId="0" fontId="75" fillId="0" borderId="43" xfId="37" applyFont="1" applyFill="1" applyBorder="1">
      <alignment vertical="center"/>
    </xf>
    <xf numFmtId="181" fontId="76" fillId="17" borderId="37" xfId="37" applyNumberFormat="1" applyFont="1" applyFill="1" applyBorder="1" applyAlignment="1">
      <alignment vertical="center" shrinkToFit="1"/>
    </xf>
    <xf numFmtId="0" fontId="76" fillId="17" borderId="37" xfId="37" applyFont="1" applyFill="1" applyBorder="1" applyAlignment="1">
      <alignment vertical="center" shrinkToFit="1"/>
    </xf>
    <xf numFmtId="176" fontId="75" fillId="17" borderId="29" xfId="38" applyNumberFormat="1" applyFont="1" applyFill="1" applyBorder="1" applyAlignment="1">
      <alignment horizontal="right" vertical="center" shrinkToFit="1"/>
    </xf>
    <xf numFmtId="220" fontId="75" fillId="17" borderId="29" xfId="38" applyNumberFormat="1" applyFont="1" applyFill="1" applyBorder="1" applyAlignment="1">
      <alignment horizontal="right" vertical="center" shrinkToFit="1"/>
    </xf>
    <xf numFmtId="0" fontId="76" fillId="0" borderId="35" xfId="21" applyNumberFormat="1" applyFont="1" applyBorder="1">
      <alignment vertical="center"/>
    </xf>
    <xf numFmtId="208" fontId="75" fillId="0" borderId="35" xfId="0" applyNumberFormat="1" applyFont="1" applyBorder="1">
      <alignment vertical="center"/>
    </xf>
    <xf numFmtId="208" fontId="75" fillId="0" borderId="27" xfId="0" applyNumberFormat="1" applyFont="1" applyFill="1" applyBorder="1">
      <alignment vertical="center"/>
    </xf>
    <xf numFmtId="0" fontId="75" fillId="0" borderId="35" xfId="37" applyFont="1" applyBorder="1">
      <alignment vertical="center"/>
    </xf>
    <xf numFmtId="0" fontId="75" fillId="0" borderId="22" xfId="37" applyFont="1" applyFill="1" applyBorder="1">
      <alignment vertical="center"/>
    </xf>
    <xf numFmtId="0" fontId="75" fillId="0" borderId="21" xfId="37" applyFont="1" applyFill="1" applyBorder="1">
      <alignment vertical="center"/>
    </xf>
    <xf numFmtId="0" fontId="75" fillId="0" borderId="44" xfId="37" applyFont="1" applyFill="1" applyBorder="1">
      <alignment vertical="center"/>
    </xf>
    <xf numFmtId="181" fontId="76" fillId="0" borderId="21" xfId="37" applyNumberFormat="1" applyFont="1" applyBorder="1" applyAlignment="1">
      <alignment vertical="center" shrinkToFit="1"/>
    </xf>
    <xf numFmtId="176" fontId="75" fillId="0" borderId="22" xfId="38" applyNumberFormat="1" applyFont="1" applyFill="1" applyBorder="1" applyAlignment="1">
      <alignment horizontal="right" vertical="center" shrinkToFit="1"/>
    </xf>
    <xf numFmtId="220" fontId="75" fillId="0" borderId="22" xfId="38" applyNumberFormat="1" applyFont="1" applyFill="1" applyBorder="1" applyAlignment="1">
      <alignment horizontal="right" vertical="center" shrinkToFit="1"/>
    </xf>
    <xf numFmtId="0" fontId="22" fillId="0" borderId="0" xfId="15" applyFont="1" applyAlignment="1">
      <alignment horizontal="center" vertical="center"/>
    </xf>
    <xf numFmtId="0" fontId="55" fillId="14" borderId="65" xfId="15" applyFont="1" applyFill="1" applyBorder="1" applyAlignment="1">
      <alignment horizontal="center" vertical="center"/>
    </xf>
    <xf numFmtId="176" fontId="8" fillId="0" borderId="0" xfId="0" applyNumberFormat="1" applyFont="1" applyFill="1">
      <alignment vertical="center"/>
    </xf>
    <xf numFmtId="0" fontId="85" fillId="2" borderId="7" xfId="0" applyFont="1" applyFill="1" applyBorder="1" applyAlignment="1">
      <alignment horizontal="center" vertical="center"/>
    </xf>
    <xf numFmtId="0" fontId="85" fillId="2" borderId="8" xfId="0" applyFont="1" applyFill="1" applyBorder="1" applyAlignment="1">
      <alignment horizontal="center" vertical="center"/>
    </xf>
    <xf numFmtId="0" fontId="85" fillId="2" borderId="9" xfId="0" applyFont="1" applyFill="1" applyBorder="1" applyAlignment="1">
      <alignment horizontal="center" vertical="center"/>
    </xf>
    <xf numFmtId="0" fontId="86" fillId="6" borderId="14" xfId="0" applyFont="1" applyFill="1" applyBorder="1">
      <alignment vertical="center"/>
    </xf>
    <xf numFmtId="0" fontId="86" fillId="6" borderId="15" xfId="0" applyFont="1" applyFill="1" applyBorder="1">
      <alignment vertical="center"/>
    </xf>
    <xf numFmtId="0" fontId="86" fillId="6" borderId="16" xfId="0" applyFont="1" applyFill="1" applyBorder="1">
      <alignment vertical="center"/>
    </xf>
    <xf numFmtId="0" fontId="86" fillId="6" borderId="106" xfId="0" applyFont="1" applyFill="1" applyBorder="1">
      <alignment vertical="center"/>
    </xf>
    <xf numFmtId="0" fontId="86" fillId="6" borderId="16" xfId="0" applyFont="1" applyFill="1" applyBorder="1" applyAlignment="1">
      <alignment vertical="center" shrinkToFit="1"/>
    </xf>
    <xf numFmtId="176" fontId="86" fillId="6" borderId="17" xfId="1" applyNumberFormat="1" applyFont="1" applyFill="1" applyBorder="1" applyAlignment="1">
      <alignment horizontal="right" vertical="center" shrinkToFit="1"/>
    </xf>
    <xf numFmtId="220" fontId="86" fillId="6" borderId="42" xfId="1" applyNumberFormat="1" applyFont="1" applyFill="1" applyBorder="1" applyAlignment="1">
      <alignment horizontal="right" vertical="center" shrinkToFit="1"/>
    </xf>
    <xf numFmtId="223" fontId="86" fillId="6" borderId="18" xfId="1" applyNumberFormat="1" applyFont="1" applyFill="1" applyBorder="1" applyAlignment="1">
      <alignment horizontal="center" vertical="center" shrinkToFit="1"/>
    </xf>
    <xf numFmtId="0" fontId="85" fillId="0" borderId="19" xfId="0" applyFont="1" applyBorder="1">
      <alignment vertical="center"/>
    </xf>
    <xf numFmtId="0" fontId="85" fillId="0" borderId="20" xfId="0" applyFont="1" applyFill="1" applyBorder="1">
      <alignment vertical="center"/>
    </xf>
    <xf numFmtId="0" fontId="85" fillId="0" borderId="21" xfId="0" applyFont="1" applyFill="1" applyBorder="1">
      <alignment vertical="center"/>
    </xf>
    <xf numFmtId="0" fontId="85" fillId="0" borderId="21" xfId="0" applyFont="1" applyBorder="1">
      <alignment vertical="center"/>
    </xf>
    <xf numFmtId="0" fontId="85" fillId="0" borderId="21" xfId="0" applyFont="1" applyBorder="1" applyAlignment="1">
      <alignment vertical="center" shrinkToFit="1"/>
    </xf>
    <xf numFmtId="176" fontId="85" fillId="0" borderId="22" xfId="1" applyNumberFormat="1" applyFont="1" applyBorder="1" applyAlignment="1">
      <alignment horizontal="right" vertical="center" shrinkToFit="1"/>
    </xf>
    <xf numFmtId="220" fontId="85" fillId="0" borderId="22" xfId="1" applyNumberFormat="1" applyFont="1" applyBorder="1" applyAlignment="1">
      <alignment horizontal="right" vertical="center" shrinkToFit="1"/>
    </xf>
    <xf numFmtId="223" fontId="85" fillId="0" borderId="23" xfId="0" applyNumberFormat="1" applyFont="1" applyBorder="1" applyAlignment="1">
      <alignment horizontal="center" vertical="center" shrinkToFit="1"/>
    </xf>
    <xf numFmtId="0" fontId="85" fillId="0" borderId="29" xfId="0" applyFont="1" applyFill="1" applyBorder="1">
      <alignment vertical="center"/>
    </xf>
    <xf numFmtId="176" fontId="85" fillId="0" borderId="27" xfId="1" applyNumberFormat="1" applyFont="1" applyBorder="1" applyAlignment="1">
      <alignment horizontal="right" vertical="center" shrinkToFit="1"/>
    </xf>
    <xf numFmtId="0" fontId="85" fillId="0" borderId="24" xfId="0" applyFont="1" applyFill="1" applyBorder="1">
      <alignment vertical="center"/>
    </xf>
    <xf numFmtId="0" fontId="85" fillId="0" borderId="41" xfId="0" applyFont="1" applyFill="1" applyBorder="1">
      <alignment vertical="center"/>
    </xf>
    <xf numFmtId="0" fontId="86" fillId="6" borderId="27" xfId="0" applyFont="1" applyFill="1" applyBorder="1">
      <alignment vertical="center"/>
    </xf>
    <xf numFmtId="0" fontId="86" fillId="6" borderId="39" xfId="0" applyFont="1" applyFill="1" applyBorder="1">
      <alignment vertical="center"/>
    </xf>
    <xf numFmtId="0" fontId="86" fillId="6" borderId="25" xfId="0" applyFont="1" applyFill="1" applyBorder="1" applyAlignment="1">
      <alignment vertical="center" shrinkToFit="1"/>
    </xf>
    <xf numFmtId="176" fontId="86" fillId="6" borderId="27" xfId="1" applyNumberFormat="1" applyFont="1" applyFill="1" applyBorder="1" applyAlignment="1">
      <alignment horizontal="right" vertical="center" shrinkToFit="1"/>
    </xf>
    <xf numFmtId="220" fontId="86" fillId="6" borderId="22" xfId="1" applyNumberFormat="1" applyFont="1" applyFill="1" applyBorder="1" applyAlignment="1">
      <alignment horizontal="right" vertical="center" shrinkToFit="1"/>
    </xf>
    <xf numFmtId="223" fontId="86" fillId="6" borderId="23" xfId="0" applyNumberFormat="1" applyFont="1" applyFill="1" applyBorder="1" applyAlignment="1">
      <alignment horizontal="center" vertical="center" shrinkToFit="1"/>
    </xf>
    <xf numFmtId="0" fontId="85" fillId="0" borderId="36" xfId="0" applyFont="1" applyFill="1" applyBorder="1">
      <alignment vertical="center"/>
    </xf>
    <xf numFmtId="176" fontId="85" fillId="7" borderId="27" xfId="1" applyNumberFormat="1" applyFont="1" applyFill="1" applyBorder="1" applyAlignment="1">
      <alignment horizontal="right" vertical="center" shrinkToFit="1"/>
    </xf>
    <xf numFmtId="220" fontId="85" fillId="7" borderId="27" xfId="1" applyNumberFormat="1" applyFont="1" applyFill="1" applyBorder="1" applyAlignment="1">
      <alignment horizontal="right" vertical="center" shrinkToFit="1"/>
    </xf>
    <xf numFmtId="0" fontId="86" fillId="6" borderId="20" xfId="0" applyFont="1" applyFill="1" applyBorder="1">
      <alignment vertical="center"/>
    </xf>
    <xf numFmtId="0" fontId="86" fillId="6" borderId="44" xfId="0" applyFont="1" applyFill="1" applyBorder="1">
      <alignment vertical="center"/>
    </xf>
    <xf numFmtId="0" fontId="86" fillId="6" borderId="21" xfId="0" applyFont="1" applyFill="1" applyBorder="1" applyAlignment="1">
      <alignment vertical="center" shrinkToFit="1"/>
    </xf>
    <xf numFmtId="176" fontId="86" fillId="6" borderId="22" xfId="1" applyNumberFormat="1" applyFont="1" applyFill="1" applyBorder="1" applyAlignment="1">
      <alignment horizontal="right" vertical="center" shrinkToFit="1"/>
    </xf>
    <xf numFmtId="0" fontId="85" fillId="0" borderId="0" xfId="0" applyFont="1" applyFill="1" applyBorder="1">
      <alignment vertical="center"/>
    </xf>
    <xf numFmtId="0" fontId="85" fillId="0" borderId="31" xfId="0" applyFont="1" applyFill="1" applyBorder="1">
      <alignment vertical="center"/>
    </xf>
    <xf numFmtId="176" fontId="85" fillId="7" borderId="22" xfId="1" applyNumberFormat="1" applyFont="1" applyFill="1" applyBorder="1" applyAlignment="1">
      <alignment horizontal="right" vertical="center" shrinkToFit="1"/>
    </xf>
    <xf numFmtId="220" fontId="85" fillId="7" borderId="22" xfId="1" applyNumberFormat="1" applyFont="1" applyFill="1" applyBorder="1" applyAlignment="1">
      <alignment horizontal="right" vertical="center" shrinkToFit="1"/>
    </xf>
    <xf numFmtId="0" fontId="86" fillId="6" borderId="25" xfId="3" applyNumberFormat="1" applyFont="1" applyFill="1" applyBorder="1">
      <alignment vertical="center"/>
    </xf>
    <xf numFmtId="0" fontId="85" fillId="0" borderId="22" xfId="0" applyFont="1" applyFill="1" applyBorder="1">
      <alignment vertical="center"/>
    </xf>
    <xf numFmtId="0" fontId="85" fillId="0" borderId="41" xfId="0" applyFont="1" applyBorder="1">
      <alignment vertical="center"/>
    </xf>
    <xf numFmtId="0" fontId="87" fillId="0" borderId="0" xfId="21" applyNumberFormat="1" applyFont="1" applyFill="1" applyBorder="1" applyAlignment="1">
      <alignment vertical="center" shrinkToFit="1"/>
    </xf>
    <xf numFmtId="0" fontId="87" fillId="0" borderId="0" xfId="21" applyNumberFormat="1" applyFont="1" applyFill="1" applyBorder="1">
      <alignment vertical="center"/>
    </xf>
    <xf numFmtId="176" fontId="85" fillId="0" borderId="29" xfId="4" applyNumberFormat="1" applyFont="1" applyFill="1" applyBorder="1" applyAlignment="1">
      <alignment horizontal="right" vertical="center" shrinkToFit="1"/>
    </xf>
    <xf numFmtId="176" fontId="87" fillId="0" borderId="31" xfId="22" applyNumberFormat="1" applyFont="1" applyFill="1" applyBorder="1" applyAlignment="1">
      <alignment horizontal="right" vertical="center" shrinkToFit="1"/>
    </xf>
    <xf numFmtId="220" fontId="87" fillId="0" borderId="24" xfId="22" applyNumberFormat="1" applyFont="1" applyFill="1" applyBorder="1" applyAlignment="1">
      <alignment horizontal="right" vertical="center" shrinkToFit="1"/>
    </xf>
    <xf numFmtId="223" fontId="87" fillId="0" borderId="30" xfId="21" applyNumberFormat="1" applyFont="1" applyFill="1" applyBorder="1" applyAlignment="1">
      <alignment horizontal="center" vertical="center" shrinkToFit="1"/>
    </xf>
    <xf numFmtId="0" fontId="85" fillId="0" borderId="20" xfId="0" applyFont="1" applyBorder="1">
      <alignment vertical="center"/>
    </xf>
    <xf numFmtId="176" fontId="85" fillId="0" borderId="24" xfId="4" applyNumberFormat="1" applyFont="1" applyFill="1" applyBorder="1" applyAlignment="1">
      <alignment horizontal="right" vertical="center" shrinkToFit="1"/>
    </xf>
    <xf numFmtId="0" fontId="85" fillId="0" borderId="19" xfId="3" applyNumberFormat="1" applyFont="1" applyBorder="1">
      <alignment vertical="center"/>
    </xf>
    <xf numFmtId="0" fontId="85" fillId="0" borderId="24" xfId="3" applyNumberFormat="1" applyFont="1" applyFill="1" applyBorder="1">
      <alignment vertical="center"/>
    </xf>
    <xf numFmtId="0" fontId="85" fillId="0" borderId="0" xfId="3" applyNumberFormat="1" applyFont="1" applyFill="1" applyBorder="1">
      <alignment vertical="center"/>
    </xf>
    <xf numFmtId="0" fontId="86" fillId="3" borderId="14" xfId="3" applyNumberFormat="1" applyFont="1" applyFill="1" applyBorder="1">
      <alignment vertical="center"/>
    </xf>
    <xf numFmtId="0" fontId="86" fillId="6" borderId="39" xfId="3" applyNumberFormat="1" applyFont="1" applyFill="1" applyBorder="1">
      <alignment vertical="center"/>
    </xf>
    <xf numFmtId="0" fontId="86" fillId="6" borderId="25" xfId="3" applyNumberFormat="1" applyFont="1" applyFill="1" applyBorder="1" applyAlignment="1">
      <alignment vertical="center" shrinkToFit="1"/>
    </xf>
    <xf numFmtId="176" fontId="86" fillId="6" borderId="27" xfId="4" applyNumberFormat="1" applyFont="1" applyFill="1" applyBorder="1" applyAlignment="1">
      <alignment horizontal="right" vertical="center" shrinkToFit="1"/>
    </xf>
    <xf numFmtId="220" fontId="86" fillId="6" borderId="27" xfId="4" applyNumberFormat="1" applyFont="1" applyFill="1" applyBorder="1" applyAlignment="1">
      <alignment horizontal="right" vertical="center" shrinkToFit="1"/>
    </xf>
    <xf numFmtId="223" fontId="86" fillId="6" borderId="28" xfId="3" applyNumberFormat="1" applyFont="1" applyFill="1" applyBorder="1" applyAlignment="1">
      <alignment horizontal="center" vertical="center" shrinkToFit="1"/>
    </xf>
    <xf numFmtId="0" fontId="85" fillId="0" borderId="29" xfId="3" applyNumberFormat="1" applyFont="1" applyFill="1" applyBorder="1">
      <alignment vertical="center"/>
    </xf>
    <xf numFmtId="0" fontId="85" fillId="0" borderId="26" xfId="0" applyFont="1" applyFill="1" applyBorder="1">
      <alignment vertical="center"/>
    </xf>
    <xf numFmtId="0" fontId="85" fillId="0" borderId="25" xfId="0" applyFont="1" applyFill="1" applyBorder="1">
      <alignment vertical="center"/>
    </xf>
    <xf numFmtId="0" fontId="85" fillId="0" borderId="25" xfId="0" applyFont="1" applyBorder="1">
      <alignment vertical="center"/>
    </xf>
    <xf numFmtId="0" fontId="85" fillId="0" borderId="25" xfId="0" applyFont="1" applyBorder="1" applyAlignment="1">
      <alignment vertical="center" shrinkToFit="1"/>
    </xf>
    <xf numFmtId="220" fontId="85" fillId="0" borderId="27" xfId="1" applyNumberFormat="1" applyFont="1" applyBorder="1" applyAlignment="1">
      <alignment horizontal="right" vertical="center" shrinkToFit="1"/>
    </xf>
    <xf numFmtId="223" fontId="85" fillId="0" borderId="28" xfId="0" applyNumberFormat="1" applyFont="1" applyBorder="1" applyAlignment="1">
      <alignment horizontal="center" vertical="center" shrinkToFit="1"/>
    </xf>
    <xf numFmtId="0" fontId="85" fillId="0" borderId="32" xfId="0" applyFont="1" applyBorder="1">
      <alignment vertical="center"/>
    </xf>
    <xf numFmtId="0" fontId="85" fillId="0" borderId="12" xfId="0" applyFont="1" applyFill="1" applyBorder="1">
      <alignment vertical="center"/>
    </xf>
    <xf numFmtId="0" fontId="85" fillId="0" borderId="11" xfId="0" applyFont="1" applyFill="1" applyBorder="1">
      <alignment vertical="center"/>
    </xf>
    <xf numFmtId="0" fontId="85" fillId="0" borderId="42" xfId="0" applyFont="1" applyFill="1" applyBorder="1">
      <alignment vertical="center"/>
    </xf>
    <xf numFmtId="0" fontId="85" fillId="0" borderId="26" xfId="3" applyNumberFormat="1" applyFont="1" applyFill="1" applyBorder="1" applyAlignment="1">
      <alignment horizontal="left" vertical="center"/>
    </xf>
    <xf numFmtId="0" fontId="85" fillId="0" borderId="25" xfId="3" applyNumberFormat="1" applyFont="1" applyFill="1" applyBorder="1" applyAlignment="1">
      <alignment horizontal="left" vertical="center" shrinkToFit="1"/>
    </xf>
    <xf numFmtId="176" fontId="85" fillId="0" borderId="27" xfId="1" applyNumberFormat="1" applyFont="1" applyFill="1" applyBorder="1" applyAlignment="1">
      <alignment horizontal="right" vertical="center" shrinkToFit="1"/>
    </xf>
    <xf numFmtId="220" fontId="85" fillId="0" borderId="27" xfId="1" applyNumberFormat="1" applyFont="1" applyFill="1" applyBorder="1" applyAlignment="1">
      <alignment horizontal="right" vertical="center" shrinkToFit="1"/>
    </xf>
    <xf numFmtId="223" fontId="85" fillId="0" borderId="28" xfId="2" applyNumberFormat="1" applyFont="1" applyFill="1" applyBorder="1" applyAlignment="1">
      <alignment horizontal="center" vertical="center" shrinkToFit="1"/>
    </xf>
    <xf numFmtId="176" fontId="85" fillId="0" borderId="22" xfId="1" applyNumberFormat="1" applyFont="1" applyFill="1" applyBorder="1" applyAlignment="1">
      <alignment horizontal="right" vertical="center" shrinkToFit="1"/>
    </xf>
    <xf numFmtId="220" fontId="85" fillId="0" borderId="22" xfId="1" applyNumberFormat="1" applyFont="1" applyFill="1" applyBorder="1" applyAlignment="1">
      <alignment horizontal="right" vertical="center" shrinkToFit="1"/>
    </xf>
    <xf numFmtId="223" fontId="85" fillId="0" borderId="23" xfId="2" applyNumberFormat="1" applyFont="1" applyFill="1" applyBorder="1" applyAlignment="1">
      <alignment horizontal="center" vertical="center" shrinkToFit="1"/>
    </xf>
    <xf numFmtId="176" fontId="85" fillId="0" borderId="27" xfId="4" applyNumberFormat="1" applyFont="1" applyFill="1" applyBorder="1" applyAlignment="1">
      <alignment horizontal="right" vertical="center" shrinkToFit="1"/>
    </xf>
    <xf numFmtId="220" fontId="85" fillId="0" borderId="27" xfId="4" applyNumberFormat="1" applyFont="1" applyFill="1" applyBorder="1" applyAlignment="1">
      <alignment horizontal="right" vertical="center" shrinkToFit="1"/>
    </xf>
    <xf numFmtId="223" fontId="85" fillId="0" borderId="28" xfId="5" applyNumberFormat="1" applyFont="1" applyFill="1" applyBorder="1" applyAlignment="1">
      <alignment horizontal="center" vertical="center" shrinkToFit="1"/>
    </xf>
    <xf numFmtId="0" fontId="85" fillId="0" borderId="152" xfId="3" applyNumberFormat="1" applyFont="1" applyFill="1" applyBorder="1" applyAlignment="1">
      <alignment horizontal="left" vertical="center"/>
    </xf>
    <xf numFmtId="0" fontId="85" fillId="0" borderId="8" xfId="3" applyNumberFormat="1" applyFont="1" applyFill="1" applyBorder="1" applyAlignment="1">
      <alignment horizontal="left" vertical="center" shrinkToFit="1"/>
    </xf>
    <xf numFmtId="176" fontId="85" fillId="0" borderId="42" xfId="1" applyNumberFormat="1" applyFont="1" applyFill="1" applyBorder="1" applyAlignment="1">
      <alignment horizontal="right" vertical="center" shrinkToFit="1"/>
    </xf>
    <xf numFmtId="220" fontId="85" fillId="0" borderId="42" xfId="1" applyNumberFormat="1" applyFont="1" applyFill="1" applyBorder="1" applyAlignment="1">
      <alignment horizontal="right" vertical="center" shrinkToFit="1"/>
    </xf>
    <xf numFmtId="223" fontId="85" fillId="0" borderId="45" xfId="2" applyNumberFormat="1" applyFont="1" applyFill="1" applyBorder="1" applyAlignment="1">
      <alignment horizontal="center" vertical="center" shrinkToFit="1"/>
    </xf>
    <xf numFmtId="41" fontId="20" fillId="0" borderId="0" xfId="1" applyFont="1" applyAlignment="1">
      <alignment horizontal="center" vertical="center"/>
    </xf>
    <xf numFmtId="41" fontId="62" fillId="0" borderId="0" xfId="1" applyFont="1">
      <alignment vertical="center"/>
    </xf>
    <xf numFmtId="41" fontId="68" fillId="0" borderId="0" xfId="1" applyFont="1">
      <alignment vertical="center"/>
    </xf>
    <xf numFmtId="41" fontId="25" fillId="0" borderId="0" xfId="1" applyFont="1">
      <alignment vertical="center"/>
    </xf>
    <xf numFmtId="41" fontId="68" fillId="0" borderId="0" xfId="1" applyFont="1" applyBorder="1">
      <alignment vertical="center"/>
    </xf>
    <xf numFmtId="41" fontId="42" fillId="0" borderId="0" xfId="1" applyFont="1" applyBorder="1">
      <alignment vertical="center"/>
    </xf>
    <xf numFmtId="0" fontId="76" fillId="0" borderId="0" xfId="37" quotePrefix="1" applyNumberFormat="1" applyFont="1" applyFill="1" applyBorder="1" applyAlignment="1">
      <alignment horizontal="left" vertical="center" shrinkToFit="1"/>
    </xf>
    <xf numFmtId="208" fontId="71" fillId="6" borderId="115" xfId="0" applyNumberFormat="1" applyFont="1" applyFill="1" applyBorder="1" applyAlignment="1">
      <alignment vertical="center"/>
    </xf>
    <xf numFmtId="208" fontId="71" fillId="6" borderId="116" xfId="0" applyNumberFormat="1" applyFont="1" applyFill="1" applyBorder="1">
      <alignment vertical="center"/>
    </xf>
    <xf numFmtId="0" fontId="71" fillId="6" borderId="153" xfId="0" applyNumberFormat="1" applyFont="1" applyFill="1" applyBorder="1" applyAlignment="1">
      <alignment vertical="center" shrinkToFit="1"/>
    </xf>
    <xf numFmtId="208" fontId="71" fillId="6" borderId="153" xfId="1" applyNumberFormat="1" applyFont="1" applyFill="1" applyBorder="1" applyAlignment="1">
      <alignment vertical="center" shrinkToFit="1"/>
    </xf>
    <xf numFmtId="208" fontId="71" fillId="6" borderId="153" xfId="0" applyNumberFormat="1" applyFont="1" applyFill="1" applyBorder="1" applyAlignment="1">
      <alignment vertical="center" shrinkToFit="1"/>
    </xf>
    <xf numFmtId="208" fontId="71" fillId="6" borderId="153" xfId="0" applyNumberFormat="1" applyFont="1" applyFill="1" applyBorder="1" applyAlignment="1">
      <alignment horizontal="center" vertical="center" shrinkToFit="1"/>
    </xf>
    <xf numFmtId="176" fontId="71" fillId="6" borderId="154" xfId="1" applyNumberFormat="1" applyFont="1" applyFill="1" applyBorder="1" applyAlignment="1">
      <alignment horizontal="right" vertical="center" shrinkToFit="1"/>
    </xf>
    <xf numFmtId="220" fontId="71" fillId="6" borderId="154" xfId="1" applyNumberFormat="1" applyFont="1" applyFill="1" applyBorder="1" applyAlignment="1">
      <alignment horizontal="right" vertical="center" shrinkToFit="1"/>
    </xf>
    <xf numFmtId="0" fontId="86" fillId="3" borderId="32" xfId="3" applyNumberFormat="1" applyFont="1" applyFill="1" applyBorder="1" applyAlignment="1">
      <alignment vertical="center"/>
    </xf>
    <xf numFmtId="0" fontId="86" fillId="3" borderId="10" xfId="3" applyNumberFormat="1" applyFont="1" applyFill="1" applyBorder="1" applyAlignment="1">
      <alignment vertical="center"/>
    </xf>
    <xf numFmtId="0" fontId="86" fillId="3" borderId="11" xfId="3" applyNumberFormat="1" applyFont="1" applyFill="1" applyBorder="1" applyAlignment="1">
      <alignment vertical="center"/>
    </xf>
    <xf numFmtId="176" fontId="86" fillId="3" borderId="17" xfId="4" applyNumberFormat="1" applyFont="1" applyFill="1" applyBorder="1" applyAlignment="1">
      <alignment horizontal="right" vertical="center" shrinkToFit="1"/>
    </xf>
    <xf numFmtId="220" fontId="86" fillId="3" borderId="17" xfId="4" applyNumberFormat="1" applyFont="1" applyFill="1" applyBorder="1" applyAlignment="1">
      <alignment horizontal="right" vertical="center" shrinkToFit="1"/>
    </xf>
    <xf numFmtId="0" fontId="85" fillId="0" borderId="20" xfId="3" applyNumberFormat="1" applyFont="1" applyFill="1" applyBorder="1">
      <alignment vertical="center"/>
    </xf>
    <xf numFmtId="0" fontId="85" fillId="0" borderId="21" xfId="3" applyNumberFormat="1" applyFont="1" applyFill="1" applyBorder="1">
      <alignment vertical="center"/>
    </xf>
    <xf numFmtId="176" fontId="85" fillId="0" borderId="22" xfId="4" applyNumberFormat="1" applyFont="1" applyBorder="1" applyAlignment="1">
      <alignment horizontal="right" vertical="center" shrinkToFit="1"/>
    </xf>
    <xf numFmtId="220" fontId="85" fillId="0" borderId="22" xfId="4" applyNumberFormat="1" applyFont="1" applyBorder="1" applyAlignment="1">
      <alignment horizontal="right" vertical="center" shrinkToFit="1"/>
    </xf>
    <xf numFmtId="0" fontId="86" fillId="0" borderId="19" xfId="3" applyNumberFormat="1" applyFont="1" applyBorder="1">
      <alignment vertical="center"/>
    </xf>
    <xf numFmtId="0" fontId="86" fillId="0" borderId="24" xfId="3" applyNumberFormat="1" applyFont="1" applyFill="1" applyBorder="1">
      <alignment vertical="center"/>
    </xf>
    <xf numFmtId="0" fontId="86" fillId="0" borderId="0" xfId="3" applyNumberFormat="1" applyFont="1" applyFill="1" applyBorder="1">
      <alignment vertical="center"/>
    </xf>
    <xf numFmtId="0" fontId="86" fillId="3" borderId="25" xfId="3" applyNumberFormat="1" applyFont="1" applyFill="1" applyBorder="1" applyAlignment="1">
      <alignment vertical="center"/>
    </xf>
    <xf numFmtId="0" fontId="86" fillId="3" borderId="39" xfId="3" applyNumberFormat="1" applyFont="1" applyFill="1" applyBorder="1">
      <alignment vertical="center"/>
    </xf>
    <xf numFmtId="176" fontId="86" fillId="3" borderId="27" xfId="4" applyNumberFormat="1" applyFont="1" applyFill="1" applyBorder="1" applyAlignment="1">
      <alignment horizontal="right" vertical="center" shrinkToFit="1"/>
    </xf>
    <xf numFmtId="220" fontId="86" fillId="3" borderId="27" xfId="4" applyNumberFormat="1" applyFont="1" applyFill="1" applyBorder="1" applyAlignment="1">
      <alignment horizontal="right" vertical="center" shrinkToFit="1"/>
    </xf>
    <xf numFmtId="0" fontId="85" fillId="0" borderId="26" xfId="3" applyNumberFormat="1" applyFont="1" applyFill="1" applyBorder="1" applyAlignment="1">
      <alignment vertical="center"/>
    </xf>
    <xf numFmtId="176" fontId="87" fillId="0" borderId="27" xfId="22" applyNumberFormat="1" applyFont="1" applyFill="1" applyBorder="1" applyAlignment="1">
      <alignment horizontal="right" vertical="center" shrinkToFit="1"/>
    </xf>
    <xf numFmtId="220" fontId="87" fillId="0" borderId="27" xfId="22" applyNumberFormat="1" applyFont="1" applyFill="1" applyBorder="1" applyAlignment="1">
      <alignment horizontal="right" vertical="center" shrinkToFit="1"/>
    </xf>
    <xf numFmtId="0" fontId="85" fillId="0" borderId="20" xfId="3" applyNumberFormat="1" applyFont="1" applyFill="1" applyBorder="1" applyAlignment="1">
      <alignment horizontal="left" vertical="center"/>
    </xf>
    <xf numFmtId="176" fontId="85" fillId="0" borderId="22" xfId="4" applyNumberFormat="1" applyFont="1" applyFill="1" applyBorder="1" applyAlignment="1">
      <alignment horizontal="right" vertical="center" shrinkToFit="1"/>
    </xf>
    <xf numFmtId="220" fontId="85" fillId="0" borderId="22" xfId="4" applyNumberFormat="1" applyFont="1" applyFill="1" applyBorder="1" applyAlignment="1">
      <alignment horizontal="right" vertical="center" shrinkToFit="1"/>
    </xf>
    <xf numFmtId="0" fontId="85" fillId="0" borderId="22" xfId="3" applyNumberFormat="1" applyFont="1" applyFill="1" applyBorder="1">
      <alignment vertical="center"/>
    </xf>
    <xf numFmtId="0" fontId="85" fillId="0" borderId="19" xfId="3" applyFont="1" applyBorder="1">
      <alignment vertical="center"/>
    </xf>
    <xf numFmtId="0" fontId="85" fillId="0" borderId="24" xfId="3" applyFont="1" applyFill="1" applyBorder="1">
      <alignment vertical="center"/>
    </xf>
    <xf numFmtId="0" fontId="85" fillId="0" borderId="0" xfId="3" applyFont="1" applyFill="1" applyBorder="1">
      <alignment vertical="center"/>
    </xf>
    <xf numFmtId="0" fontId="85" fillId="0" borderId="20" xfId="3" applyFont="1" applyFill="1" applyBorder="1">
      <alignment vertical="center"/>
    </xf>
    <xf numFmtId="0" fontId="85" fillId="0" borderId="22" xfId="3" applyFont="1" applyFill="1" applyBorder="1">
      <alignment vertical="center"/>
    </xf>
    <xf numFmtId="176" fontId="87" fillId="0" borderId="22" xfId="22" applyNumberFormat="1" applyFont="1" applyFill="1" applyBorder="1" applyAlignment="1">
      <alignment horizontal="right" vertical="center" shrinkToFit="1"/>
    </xf>
    <xf numFmtId="220" fontId="87" fillId="0" borderId="22" xfId="22" applyNumberFormat="1" applyFont="1" applyFill="1" applyBorder="1" applyAlignment="1">
      <alignment horizontal="right" vertical="center" shrinkToFit="1"/>
    </xf>
    <xf numFmtId="0" fontId="86" fillId="3" borderId="21" xfId="3" applyNumberFormat="1" applyFont="1" applyFill="1" applyBorder="1" applyAlignment="1">
      <alignment vertical="center"/>
    </xf>
    <xf numFmtId="0" fontId="86" fillId="3" borderId="44" xfId="3" applyNumberFormat="1" applyFont="1" applyFill="1" applyBorder="1">
      <alignment vertical="center"/>
    </xf>
    <xf numFmtId="176" fontId="86" fillId="3" borderId="22" xfId="4" applyNumberFormat="1" applyFont="1" applyFill="1" applyBorder="1" applyAlignment="1">
      <alignment horizontal="right" vertical="center" shrinkToFit="1"/>
    </xf>
    <xf numFmtId="220" fontId="86" fillId="3" borderId="22" xfId="4" applyNumberFormat="1" applyFont="1" applyFill="1" applyBorder="1" applyAlignment="1">
      <alignment horizontal="right" vertical="center" shrinkToFit="1"/>
    </xf>
    <xf numFmtId="0" fontId="88" fillId="0" borderId="19" xfId="21" applyNumberFormat="1" applyFont="1" applyBorder="1">
      <alignment vertical="center"/>
    </xf>
    <xf numFmtId="0" fontId="88" fillId="0" borderId="24" xfId="21" applyNumberFormat="1" applyFont="1" applyFill="1" applyBorder="1">
      <alignment vertical="center"/>
    </xf>
    <xf numFmtId="0" fontId="88" fillId="0" borderId="0" xfId="21" applyNumberFormat="1" applyFont="1" applyFill="1" applyBorder="1">
      <alignment vertical="center"/>
    </xf>
    <xf numFmtId="176" fontId="88" fillId="0" borderId="27" xfId="22" applyNumberFormat="1" applyFont="1" applyFill="1" applyBorder="1" applyAlignment="1">
      <alignment horizontal="right" vertical="center" shrinkToFit="1"/>
    </xf>
    <xf numFmtId="220" fontId="88" fillId="0" borderId="27" xfId="22" applyNumberFormat="1" applyFont="1" applyFill="1" applyBorder="1" applyAlignment="1">
      <alignment horizontal="right" vertical="center" shrinkToFit="1"/>
    </xf>
    <xf numFmtId="0" fontId="87" fillId="0" borderId="19" xfId="21" applyNumberFormat="1" applyFont="1" applyBorder="1">
      <alignment vertical="center"/>
    </xf>
    <xf numFmtId="0" fontId="87" fillId="0" borderId="24" xfId="21" applyNumberFormat="1" applyFont="1" applyFill="1" applyBorder="1">
      <alignment vertical="center"/>
    </xf>
    <xf numFmtId="0" fontId="88" fillId="0" borderId="36" xfId="21" applyNumberFormat="1" applyFont="1" applyFill="1" applyBorder="1">
      <alignment vertical="center"/>
    </xf>
    <xf numFmtId="0" fontId="87" fillId="0" borderId="19" xfId="3" applyNumberFormat="1" applyFont="1" applyBorder="1">
      <alignment vertical="center"/>
    </xf>
    <xf numFmtId="0" fontId="87" fillId="0" borderId="24" xfId="3" applyNumberFormat="1" applyFont="1" applyFill="1" applyBorder="1">
      <alignment vertical="center"/>
    </xf>
    <xf numFmtId="0" fontId="87" fillId="0" borderId="0" xfId="3" applyNumberFormat="1" applyFont="1" applyFill="1" applyBorder="1">
      <alignment vertical="center"/>
    </xf>
    <xf numFmtId="0" fontId="87" fillId="0" borderId="29" xfId="3" applyNumberFormat="1" applyFont="1" applyFill="1" applyBorder="1">
      <alignment vertical="center"/>
    </xf>
    <xf numFmtId="0" fontId="87" fillId="0" borderId="39" xfId="3" applyNumberFormat="1" applyFont="1" applyFill="1" applyBorder="1">
      <alignment vertical="center"/>
    </xf>
    <xf numFmtId="176" fontId="87" fillId="0" borderId="27" xfId="4" applyNumberFormat="1" applyFont="1" applyFill="1" applyBorder="1" applyAlignment="1">
      <alignment horizontal="right" vertical="center" shrinkToFit="1"/>
    </xf>
    <xf numFmtId="0" fontId="86" fillId="6" borderId="26" xfId="0" applyFont="1" applyFill="1" applyBorder="1">
      <alignment vertical="center"/>
    </xf>
    <xf numFmtId="223" fontId="86" fillId="3" borderId="18" xfId="4" applyNumberFormat="1" applyFont="1" applyFill="1" applyBorder="1" applyAlignment="1">
      <alignment horizontal="center" vertical="center" shrinkToFit="1"/>
    </xf>
    <xf numFmtId="223" fontId="85" fillId="0" borderId="23" xfId="3" applyNumberFormat="1" applyFont="1" applyBorder="1" applyAlignment="1">
      <alignment horizontal="center" vertical="center" shrinkToFit="1"/>
    </xf>
    <xf numFmtId="223" fontId="86" fillId="3" borderId="28" xfId="3" applyNumberFormat="1" applyFont="1" applyFill="1" applyBorder="1" applyAlignment="1">
      <alignment horizontal="center" vertical="center" shrinkToFit="1"/>
    </xf>
    <xf numFmtId="223" fontId="87" fillId="0" borderId="28" xfId="26" applyNumberFormat="1" applyFont="1" applyFill="1" applyBorder="1" applyAlignment="1">
      <alignment horizontal="center" vertical="center" shrinkToFit="1"/>
    </xf>
    <xf numFmtId="223" fontId="85" fillId="0" borderId="23" xfId="5" applyNumberFormat="1" applyFont="1" applyFill="1" applyBorder="1" applyAlignment="1">
      <alignment horizontal="center" vertical="center" shrinkToFit="1"/>
    </xf>
    <xf numFmtId="223" fontId="86" fillId="3" borderId="23" xfId="3" applyNumberFormat="1" applyFont="1" applyFill="1" applyBorder="1" applyAlignment="1">
      <alignment horizontal="center" vertical="center" shrinkToFit="1"/>
    </xf>
    <xf numFmtId="223" fontId="88" fillId="0" borderId="28" xfId="26" applyNumberFormat="1" applyFont="1" applyFill="1" applyBorder="1" applyAlignment="1">
      <alignment horizontal="center" vertical="center" shrinkToFit="1"/>
    </xf>
    <xf numFmtId="223" fontId="86" fillId="6" borderId="23" xfId="2" applyNumberFormat="1" applyFont="1" applyFill="1" applyBorder="1" applyAlignment="1">
      <alignment horizontal="center" vertical="center" shrinkToFit="1"/>
    </xf>
    <xf numFmtId="223" fontId="85" fillId="0" borderId="45" xfId="5" applyNumberFormat="1" applyFont="1" applyFill="1" applyBorder="1" applyAlignment="1">
      <alignment horizontal="center" vertical="center" shrinkToFit="1"/>
    </xf>
    <xf numFmtId="0" fontId="85" fillId="7" borderId="26" xfId="3" applyNumberFormat="1" applyFont="1" applyFill="1" applyBorder="1" applyAlignment="1">
      <alignment horizontal="left" vertical="center"/>
    </xf>
    <xf numFmtId="0" fontId="85" fillId="7" borderId="25" xfId="3" applyNumberFormat="1" applyFont="1" applyFill="1" applyBorder="1" applyAlignment="1">
      <alignment horizontal="left" vertical="center"/>
    </xf>
    <xf numFmtId="176" fontId="85" fillId="7" borderId="27" xfId="4" applyNumberFormat="1" applyFont="1" applyFill="1" applyBorder="1" applyAlignment="1">
      <alignment horizontal="right" vertical="center" shrinkToFit="1"/>
    </xf>
    <xf numFmtId="220" fontId="85" fillId="7" borderId="27" xfId="4" applyNumberFormat="1" applyFont="1" applyFill="1" applyBorder="1" applyAlignment="1">
      <alignment horizontal="right" vertical="center" shrinkToFit="1"/>
    </xf>
    <xf numFmtId="223" fontId="85" fillId="7" borderId="28" xfId="3" applyNumberFormat="1" applyFont="1" applyFill="1" applyBorder="1" applyAlignment="1">
      <alignment horizontal="center" vertical="center" shrinkToFit="1"/>
    </xf>
    <xf numFmtId="0" fontId="87" fillId="7" borderId="21" xfId="3" applyNumberFormat="1" applyFont="1" applyFill="1" applyBorder="1">
      <alignment vertical="center"/>
    </xf>
    <xf numFmtId="0" fontId="87" fillId="7" borderId="20" xfId="3" applyNumberFormat="1" applyFont="1" applyFill="1" applyBorder="1">
      <alignment vertical="center"/>
    </xf>
    <xf numFmtId="176" fontId="87" fillId="7" borderId="22" xfId="4" applyNumberFormat="1" applyFont="1" applyFill="1" applyBorder="1" applyAlignment="1">
      <alignment horizontal="right" vertical="center" shrinkToFit="1"/>
    </xf>
    <xf numFmtId="0" fontId="85" fillId="7" borderId="26" xfId="0" applyFont="1" applyFill="1" applyBorder="1" applyAlignment="1">
      <alignment horizontal="left" vertical="center"/>
    </xf>
    <xf numFmtId="0" fontId="85" fillId="7" borderId="25" xfId="0" applyFont="1" applyFill="1" applyBorder="1" applyAlignment="1">
      <alignment horizontal="left" vertical="center"/>
    </xf>
    <xf numFmtId="223" fontId="85" fillId="7" borderId="23" xfId="0" applyNumberFormat="1" applyFont="1" applyFill="1" applyBorder="1" applyAlignment="1">
      <alignment horizontal="center" vertical="center" shrinkToFit="1"/>
    </xf>
    <xf numFmtId="0" fontId="85" fillId="7" borderId="25" xfId="0" applyFont="1" applyFill="1" applyBorder="1" applyAlignment="1">
      <alignment horizontal="left" vertical="center" shrinkToFit="1"/>
    </xf>
    <xf numFmtId="223" fontId="85" fillId="7" borderId="28" xfId="0" applyNumberFormat="1" applyFont="1" applyFill="1" applyBorder="1" applyAlignment="1">
      <alignment horizontal="center" vertical="center" shrinkToFit="1"/>
    </xf>
    <xf numFmtId="0" fontId="85" fillId="0" borderId="35" xfId="0" applyFont="1" applyBorder="1">
      <alignment vertical="center"/>
    </xf>
    <xf numFmtId="176" fontId="88" fillId="0" borderId="22" xfId="22" applyNumberFormat="1" applyFont="1" applyFill="1" applyBorder="1" applyAlignment="1">
      <alignment horizontal="right" vertical="center" shrinkToFit="1"/>
    </xf>
    <xf numFmtId="220" fontId="88" fillId="0" borderId="22" xfId="22" applyNumberFormat="1" applyFont="1" applyFill="1" applyBorder="1" applyAlignment="1">
      <alignment horizontal="right" vertical="center" shrinkToFit="1"/>
    </xf>
    <xf numFmtId="223" fontId="88" fillId="0" borderId="23" xfId="26" applyNumberFormat="1" applyFont="1" applyFill="1" applyBorder="1" applyAlignment="1">
      <alignment horizontal="center" vertical="center" shrinkToFit="1"/>
    </xf>
    <xf numFmtId="41" fontId="70" fillId="0" borderId="70" xfId="7" applyFont="1" applyFill="1" applyBorder="1" applyAlignment="1">
      <alignment horizontal="left" vertical="center" shrinkToFit="1"/>
    </xf>
    <xf numFmtId="176" fontId="70" fillId="0" borderId="71" xfId="18" applyNumberFormat="1" applyFont="1" applyFill="1" applyBorder="1" applyAlignment="1">
      <alignment horizontal="right" vertical="center"/>
    </xf>
    <xf numFmtId="177" fontId="70" fillId="0" borderId="71" xfId="17" applyNumberFormat="1" applyFont="1" applyFill="1" applyBorder="1" applyAlignment="1">
      <alignment horizontal="center" vertical="center"/>
    </xf>
    <xf numFmtId="220" fontId="70" fillId="0" borderId="71" xfId="18" applyNumberFormat="1" applyFont="1" applyFill="1" applyBorder="1" applyAlignment="1">
      <alignment horizontal="right" vertical="center"/>
    </xf>
    <xf numFmtId="223" fontId="70" fillId="0" borderId="72" xfId="17" applyNumberFormat="1" applyFont="1" applyFill="1" applyBorder="1" applyAlignment="1">
      <alignment horizontal="center" vertical="center"/>
    </xf>
    <xf numFmtId="41" fontId="72" fillId="18" borderId="73" xfId="7" applyFont="1" applyFill="1" applyBorder="1" applyAlignment="1">
      <alignment horizontal="left" vertical="center" shrinkToFit="1"/>
    </xf>
    <xf numFmtId="176" fontId="72" fillId="18" borderId="74" xfId="18" applyNumberFormat="1" applyFont="1" applyFill="1" applyBorder="1" applyAlignment="1">
      <alignment horizontal="right" vertical="center"/>
    </xf>
    <xf numFmtId="177" fontId="72" fillId="18" borderId="74" xfId="17" applyNumberFormat="1" applyFont="1" applyFill="1" applyBorder="1" applyAlignment="1">
      <alignment horizontal="center" vertical="center"/>
    </xf>
    <xf numFmtId="223" fontId="72" fillId="18" borderId="75" xfId="17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 vertical="center"/>
    </xf>
    <xf numFmtId="0" fontId="90" fillId="0" borderId="156" xfId="0" applyFont="1" applyBorder="1">
      <alignment vertical="center"/>
    </xf>
    <xf numFmtId="0" fontId="90" fillId="0" borderId="0" xfId="0" applyFont="1">
      <alignment vertical="center"/>
    </xf>
    <xf numFmtId="0" fontId="90" fillId="0" borderId="157" xfId="0" applyFont="1" applyBorder="1">
      <alignment vertical="center"/>
    </xf>
    <xf numFmtId="0" fontId="90" fillId="0" borderId="0" xfId="0" applyFont="1" applyBorder="1">
      <alignment vertical="center"/>
    </xf>
    <xf numFmtId="0" fontId="17" fillId="0" borderId="0" xfId="0" applyFont="1" applyFill="1">
      <alignment vertical="center"/>
    </xf>
    <xf numFmtId="41" fontId="72" fillId="0" borderId="70" xfId="7" applyFont="1" applyFill="1" applyBorder="1" applyAlignment="1">
      <alignment horizontal="left" vertical="center" shrinkToFit="1"/>
    </xf>
    <xf numFmtId="223" fontId="72" fillId="0" borderId="72" xfId="17" applyNumberFormat="1" applyFont="1" applyFill="1" applyBorder="1" applyAlignment="1">
      <alignment horizontal="center" vertical="center"/>
    </xf>
    <xf numFmtId="41" fontId="94" fillId="11" borderId="56" xfId="18" applyFont="1" applyFill="1" applyBorder="1" applyAlignment="1">
      <alignment horizontal="center" vertical="center"/>
    </xf>
    <xf numFmtId="0" fontId="94" fillId="11" borderId="56" xfId="15" applyFont="1" applyFill="1" applyBorder="1" applyAlignment="1">
      <alignment horizontal="center" vertical="center"/>
    </xf>
    <xf numFmtId="220" fontId="94" fillId="11" borderId="56" xfId="18" applyNumberFormat="1" applyFont="1" applyFill="1" applyBorder="1" applyAlignment="1">
      <alignment horizontal="center" vertical="center"/>
    </xf>
    <xf numFmtId="223" fontId="94" fillId="11" borderId="81" xfId="15" applyNumberFormat="1" applyFont="1" applyFill="1" applyBorder="1" applyAlignment="1">
      <alignment horizontal="center" vertical="center"/>
    </xf>
    <xf numFmtId="41" fontId="94" fillId="15" borderId="56" xfId="18" applyFont="1" applyFill="1" applyBorder="1" applyAlignment="1">
      <alignment horizontal="center" vertical="center"/>
    </xf>
    <xf numFmtId="0" fontId="94" fillId="15" borderId="56" xfId="15" applyFont="1" applyFill="1" applyBorder="1" applyAlignment="1">
      <alignment horizontal="center" vertical="center"/>
    </xf>
    <xf numFmtId="220" fontId="94" fillId="15" borderId="56" xfId="18" applyNumberFormat="1" applyFont="1" applyFill="1" applyBorder="1" applyAlignment="1">
      <alignment horizontal="center" vertical="center"/>
    </xf>
    <xf numFmtId="223" fontId="94" fillId="15" borderId="57" xfId="15" applyNumberFormat="1" applyFont="1" applyFill="1" applyBorder="1" applyAlignment="1">
      <alignment horizontal="center" vertical="center"/>
    </xf>
    <xf numFmtId="41" fontId="86" fillId="6" borderId="58" xfId="7" applyFont="1" applyFill="1" applyBorder="1" applyAlignment="1">
      <alignment horizontal="center" vertical="center" shrinkToFit="1"/>
    </xf>
    <xf numFmtId="176" fontId="86" fillId="6" borderId="59" xfId="18" applyNumberFormat="1" applyFont="1" applyFill="1" applyBorder="1" applyAlignment="1">
      <alignment horizontal="right" vertical="center" shrinkToFit="1"/>
    </xf>
    <xf numFmtId="177" fontId="86" fillId="6" borderId="59" xfId="16" applyNumberFormat="1" applyFont="1" applyFill="1" applyBorder="1" applyAlignment="1">
      <alignment horizontal="center" vertical="center" shrinkToFit="1"/>
    </xf>
    <xf numFmtId="220" fontId="86" fillId="6" borderId="59" xfId="18" applyNumberFormat="1" applyFont="1" applyFill="1" applyBorder="1" applyAlignment="1">
      <alignment horizontal="right" vertical="center" shrinkToFit="1"/>
    </xf>
    <xf numFmtId="223" fontId="86" fillId="6" borderId="83" xfId="16" applyNumberFormat="1" applyFont="1" applyFill="1" applyBorder="1" applyAlignment="1">
      <alignment horizontal="center" vertical="center" shrinkToFit="1"/>
    </xf>
    <xf numFmtId="41" fontId="86" fillId="6" borderId="84" xfId="7" applyFont="1" applyFill="1" applyBorder="1" applyAlignment="1">
      <alignment horizontal="center" vertical="center" shrinkToFit="1"/>
    </xf>
    <xf numFmtId="223" fontId="86" fillId="6" borderId="60" xfId="16" applyNumberFormat="1" applyFont="1" applyFill="1" applyBorder="1" applyAlignment="1">
      <alignment horizontal="center" vertical="center" shrinkToFit="1"/>
    </xf>
    <xf numFmtId="41" fontId="94" fillId="12" borderId="58" xfId="7" applyFont="1" applyFill="1" applyBorder="1" applyAlignment="1" applyProtection="1">
      <alignment horizontal="center" vertical="center" shrinkToFit="1"/>
      <protection locked="0"/>
    </xf>
    <xf numFmtId="176" fontId="94" fillId="12" borderId="59" xfId="18" applyNumberFormat="1" applyFont="1" applyFill="1" applyBorder="1" applyAlignment="1">
      <alignment horizontal="right" vertical="center" shrinkToFit="1"/>
    </xf>
    <xf numFmtId="177" fontId="94" fillId="12" borderId="59" xfId="17" applyNumberFormat="1" applyFont="1" applyFill="1" applyBorder="1" applyAlignment="1">
      <alignment horizontal="center" vertical="center" shrinkToFit="1"/>
    </xf>
    <xf numFmtId="220" fontId="94" fillId="12" borderId="59" xfId="18" applyNumberFormat="1" applyFont="1" applyFill="1" applyBorder="1" applyAlignment="1">
      <alignment horizontal="right" vertical="center" shrinkToFit="1"/>
    </xf>
    <xf numFmtId="223" fontId="94" fillId="12" borderId="83" xfId="16" applyNumberFormat="1" applyFont="1" applyFill="1" applyBorder="1" applyAlignment="1">
      <alignment horizontal="center" vertical="center" shrinkToFit="1"/>
    </xf>
    <xf numFmtId="41" fontId="94" fillId="12" borderId="84" xfId="7" applyFont="1" applyFill="1" applyBorder="1" applyAlignment="1" applyProtection="1">
      <alignment horizontal="center" vertical="center" shrinkToFit="1"/>
      <protection locked="0"/>
    </xf>
    <xf numFmtId="177" fontId="94" fillId="12" borderId="59" xfId="16" applyNumberFormat="1" applyFont="1" applyFill="1" applyBorder="1" applyAlignment="1">
      <alignment horizontal="center" vertical="center" shrinkToFit="1"/>
    </xf>
    <xf numFmtId="223" fontId="94" fillId="12" borderId="60" xfId="16" applyNumberFormat="1" applyFont="1" applyFill="1" applyBorder="1" applyAlignment="1">
      <alignment horizontal="center" vertical="center" shrinkToFit="1"/>
    </xf>
    <xf numFmtId="41" fontId="94" fillId="0" borderId="76" xfId="1" applyFont="1" applyBorder="1" applyAlignment="1">
      <alignment horizontal="left" vertical="center" shrinkToFit="1"/>
    </xf>
    <xf numFmtId="176" fontId="94" fillId="0" borderId="77" xfId="18" applyNumberFormat="1" applyFont="1" applyFill="1" applyBorder="1" applyAlignment="1">
      <alignment horizontal="right" vertical="center" shrinkToFit="1"/>
    </xf>
    <xf numFmtId="177" fontId="94" fillId="0" borderId="77" xfId="17" applyNumberFormat="1" applyFont="1" applyBorder="1" applyAlignment="1">
      <alignment horizontal="center" vertical="center" shrinkToFit="1"/>
    </xf>
    <xf numFmtId="176" fontId="94" fillId="0" borderId="77" xfId="18" applyNumberFormat="1" applyFont="1" applyBorder="1" applyAlignment="1">
      <alignment horizontal="right" vertical="center" shrinkToFit="1"/>
    </xf>
    <xf numFmtId="220" fontId="94" fillId="0" borderId="77" xfId="18" applyNumberFormat="1" applyFont="1" applyBorder="1" applyAlignment="1">
      <alignment horizontal="right" vertical="center" shrinkToFit="1"/>
    </xf>
    <xf numFmtId="223" fontId="94" fillId="0" borderId="97" xfId="17" applyNumberFormat="1" applyFont="1" applyBorder="1" applyAlignment="1">
      <alignment horizontal="center" vertical="center" shrinkToFit="1"/>
    </xf>
    <xf numFmtId="41" fontId="94" fillId="0" borderId="100" xfId="7" applyFont="1" applyBorder="1" applyAlignment="1">
      <alignment horizontal="left" vertical="center" shrinkToFit="1"/>
    </xf>
    <xf numFmtId="223" fontId="94" fillId="0" borderId="78" xfId="16" applyNumberFormat="1" applyFont="1" applyFill="1" applyBorder="1" applyAlignment="1">
      <alignment horizontal="center" vertical="center" shrinkToFit="1"/>
    </xf>
    <xf numFmtId="41" fontId="94" fillId="0" borderId="64" xfId="1" applyFont="1" applyBorder="1" applyAlignment="1">
      <alignment horizontal="left" vertical="center" shrinkToFit="1"/>
    </xf>
    <xf numFmtId="176" fontId="94" fillId="0" borderId="65" xfId="18" applyNumberFormat="1" applyFont="1" applyFill="1" applyBorder="1" applyAlignment="1">
      <alignment horizontal="right" vertical="center" shrinkToFit="1"/>
    </xf>
    <xf numFmtId="177" fontId="93" fillId="0" borderId="65" xfId="17" applyNumberFormat="1" applyFont="1" applyFill="1" applyBorder="1" applyAlignment="1">
      <alignment horizontal="center" vertical="center" shrinkToFit="1"/>
    </xf>
    <xf numFmtId="176" fontId="93" fillId="0" borderId="65" xfId="18" applyNumberFormat="1" applyFont="1" applyFill="1" applyBorder="1" applyAlignment="1">
      <alignment horizontal="right" vertical="center" shrinkToFit="1"/>
    </xf>
    <xf numFmtId="177" fontId="93" fillId="0" borderId="65" xfId="16" applyNumberFormat="1" applyFont="1" applyFill="1" applyBorder="1" applyAlignment="1">
      <alignment horizontal="center" vertical="center" shrinkToFit="1"/>
    </xf>
    <xf numFmtId="220" fontId="93" fillId="0" borderId="65" xfId="18" applyNumberFormat="1" applyFont="1" applyFill="1" applyBorder="1" applyAlignment="1">
      <alignment horizontal="right" vertical="center" shrinkToFit="1"/>
    </xf>
    <xf numFmtId="223" fontId="93" fillId="0" borderId="98" xfId="17" applyNumberFormat="1" applyFont="1" applyFill="1" applyBorder="1" applyAlignment="1">
      <alignment horizontal="center" vertical="center" shrinkToFit="1"/>
    </xf>
    <xf numFmtId="41" fontId="94" fillId="0" borderId="80" xfId="7" applyFont="1" applyBorder="1" applyAlignment="1">
      <alignment horizontal="left" vertical="center" shrinkToFit="1"/>
    </xf>
    <xf numFmtId="176" fontId="94" fillId="0" borderId="65" xfId="18" applyNumberFormat="1" applyFont="1" applyBorder="1" applyAlignment="1">
      <alignment horizontal="right" vertical="center" shrinkToFit="1"/>
    </xf>
    <xf numFmtId="223" fontId="93" fillId="0" borderId="66" xfId="17" applyNumberFormat="1" applyFont="1" applyFill="1" applyBorder="1" applyAlignment="1">
      <alignment horizontal="center" vertical="center" shrinkToFit="1"/>
    </xf>
    <xf numFmtId="41" fontId="93" fillId="0" borderId="64" xfId="1" applyFont="1" applyFill="1" applyBorder="1" applyAlignment="1">
      <alignment horizontal="left" vertical="center" shrinkToFit="1"/>
    </xf>
    <xf numFmtId="41" fontId="93" fillId="0" borderId="80" xfId="7" applyFont="1" applyFill="1" applyBorder="1" applyAlignment="1">
      <alignment horizontal="left" vertical="center" shrinkToFit="1"/>
    </xf>
    <xf numFmtId="41" fontId="93" fillId="0" borderId="70" xfId="1" applyFont="1" applyFill="1" applyBorder="1" applyAlignment="1">
      <alignment horizontal="left" vertical="center" shrinkToFit="1"/>
    </xf>
    <xf numFmtId="41" fontId="93" fillId="0" borderId="101" xfId="7" applyFont="1" applyFill="1" applyBorder="1" applyAlignment="1">
      <alignment horizontal="left" vertical="center" shrinkToFit="1"/>
    </xf>
    <xf numFmtId="176" fontId="93" fillId="0" borderId="71" xfId="18" applyNumberFormat="1" applyFont="1" applyFill="1" applyBorder="1" applyAlignment="1">
      <alignment horizontal="right" vertical="center" shrinkToFit="1"/>
    </xf>
    <xf numFmtId="177" fontId="93" fillId="0" borderId="71" xfId="17" applyNumberFormat="1" applyFont="1" applyFill="1" applyBorder="1" applyAlignment="1">
      <alignment horizontal="center" vertical="center" shrinkToFit="1"/>
    </xf>
    <xf numFmtId="220" fontId="93" fillId="0" borderId="71" xfId="18" applyNumberFormat="1" applyFont="1" applyFill="1" applyBorder="1" applyAlignment="1">
      <alignment horizontal="right" vertical="center" shrinkToFit="1"/>
    </xf>
    <xf numFmtId="41" fontId="94" fillId="16" borderId="58" xfId="7" applyFont="1" applyFill="1" applyBorder="1" applyAlignment="1">
      <alignment horizontal="center" vertical="center" shrinkToFit="1"/>
    </xf>
    <xf numFmtId="176" fontId="94" fillId="16" borderId="59" xfId="18" applyNumberFormat="1" applyFont="1" applyFill="1" applyBorder="1" applyAlignment="1">
      <alignment horizontal="right" vertical="center" shrinkToFit="1"/>
    </xf>
    <xf numFmtId="177" fontId="94" fillId="16" borderId="59" xfId="16" applyNumberFormat="1" applyFont="1" applyFill="1" applyBorder="1" applyAlignment="1">
      <alignment horizontal="center" vertical="center" shrinkToFit="1"/>
    </xf>
    <xf numFmtId="220" fontId="94" fillId="16" borderId="59" xfId="18" applyNumberFormat="1" applyFont="1" applyFill="1" applyBorder="1" applyAlignment="1">
      <alignment horizontal="right" vertical="center" shrinkToFit="1"/>
    </xf>
    <xf numFmtId="223" fontId="94" fillId="16" borderId="83" xfId="16" applyNumberFormat="1" applyFont="1" applyFill="1" applyBorder="1" applyAlignment="1">
      <alignment horizontal="center" vertical="center" shrinkToFit="1"/>
    </xf>
    <xf numFmtId="41" fontId="94" fillId="16" borderId="84" xfId="7" applyFont="1" applyFill="1" applyBorder="1" applyAlignment="1">
      <alignment horizontal="center" vertical="center" shrinkToFit="1"/>
    </xf>
    <xf numFmtId="223" fontId="94" fillId="16" borderId="60" xfId="16" applyNumberFormat="1" applyFont="1" applyFill="1" applyBorder="1" applyAlignment="1">
      <alignment horizontal="center" vertical="center" shrinkToFit="1"/>
    </xf>
    <xf numFmtId="41" fontId="94" fillId="0" borderId="76" xfId="7" applyFont="1" applyBorder="1" applyAlignment="1">
      <alignment horizontal="left" vertical="center" shrinkToFit="1"/>
    </xf>
    <xf numFmtId="177" fontId="94" fillId="0" borderId="77" xfId="16" applyNumberFormat="1" applyFont="1" applyFill="1" applyBorder="1" applyAlignment="1">
      <alignment horizontal="center" vertical="center" shrinkToFit="1"/>
    </xf>
    <xf numFmtId="223" fontId="94" fillId="0" borderId="97" xfId="16" applyNumberFormat="1" applyFont="1" applyFill="1" applyBorder="1" applyAlignment="1">
      <alignment horizontal="center" vertical="center" shrinkToFit="1"/>
    </xf>
    <xf numFmtId="41" fontId="94" fillId="0" borderId="64" xfId="7" applyFont="1" applyFill="1" applyBorder="1" applyAlignment="1">
      <alignment horizontal="left" vertical="center" shrinkToFit="1"/>
    </xf>
    <xf numFmtId="177" fontId="94" fillId="0" borderId="65" xfId="17" applyNumberFormat="1" applyFont="1" applyFill="1" applyBorder="1" applyAlignment="1">
      <alignment horizontal="center" vertical="center" shrinkToFit="1"/>
    </xf>
    <xf numFmtId="177" fontId="94" fillId="0" borderId="65" xfId="16" applyNumberFormat="1" applyFont="1" applyFill="1" applyBorder="1" applyAlignment="1">
      <alignment horizontal="center" vertical="center" shrinkToFit="1"/>
    </xf>
    <xf numFmtId="220" fontId="94" fillId="0" borderId="65" xfId="18" applyNumberFormat="1" applyFont="1" applyFill="1" applyBorder="1" applyAlignment="1">
      <alignment horizontal="right" vertical="center" shrinkToFit="1"/>
    </xf>
    <xf numFmtId="223" fontId="94" fillId="0" borderId="98" xfId="17" applyNumberFormat="1" applyFont="1" applyFill="1" applyBorder="1" applyAlignment="1">
      <alignment horizontal="center" vertical="center" shrinkToFit="1"/>
    </xf>
    <xf numFmtId="41" fontId="94" fillId="0" borderId="80" xfId="7" applyFont="1" applyFill="1" applyBorder="1" applyAlignment="1">
      <alignment horizontal="left" vertical="center" shrinkToFit="1"/>
    </xf>
    <xf numFmtId="223" fontId="94" fillId="0" borderId="66" xfId="17" applyNumberFormat="1" applyFont="1" applyFill="1" applyBorder="1" applyAlignment="1">
      <alignment horizontal="center" vertical="center" shrinkToFit="1"/>
    </xf>
    <xf numFmtId="41" fontId="94" fillId="0" borderId="67" xfId="7" applyFont="1" applyFill="1" applyBorder="1" applyAlignment="1">
      <alignment horizontal="left" vertical="center" shrinkToFit="1"/>
    </xf>
    <xf numFmtId="176" fontId="94" fillId="0" borderId="68" xfId="18" applyNumberFormat="1" applyFont="1" applyFill="1" applyBorder="1" applyAlignment="1">
      <alignment horizontal="right" vertical="center" shrinkToFit="1"/>
    </xf>
    <xf numFmtId="177" fontId="94" fillId="0" borderId="68" xfId="17" applyNumberFormat="1" applyFont="1" applyFill="1" applyBorder="1" applyAlignment="1">
      <alignment horizontal="center" vertical="center" shrinkToFit="1"/>
    </xf>
    <xf numFmtId="177" fontId="94" fillId="0" borderId="68" xfId="16" applyNumberFormat="1" applyFont="1" applyFill="1" applyBorder="1" applyAlignment="1">
      <alignment horizontal="center" vertical="center" shrinkToFit="1"/>
    </xf>
    <xf numFmtId="220" fontId="94" fillId="0" borderId="68" xfId="18" applyNumberFormat="1" applyFont="1" applyFill="1" applyBorder="1" applyAlignment="1">
      <alignment horizontal="right" vertical="center" shrinkToFit="1"/>
    </xf>
    <xf numFmtId="223" fontId="94" fillId="0" borderId="99" xfId="17" applyNumberFormat="1" applyFont="1" applyFill="1" applyBorder="1" applyAlignment="1">
      <alignment horizontal="center" vertical="center" shrinkToFit="1"/>
    </xf>
    <xf numFmtId="41" fontId="94" fillId="0" borderId="86" xfId="7" applyFont="1" applyFill="1" applyBorder="1" applyAlignment="1">
      <alignment horizontal="left" vertical="center" shrinkToFit="1"/>
    </xf>
    <xf numFmtId="223" fontId="94" fillId="0" borderId="69" xfId="17" applyNumberFormat="1" applyFont="1" applyFill="1" applyBorder="1" applyAlignment="1">
      <alignment horizontal="center" vertical="center" shrinkToFit="1"/>
    </xf>
    <xf numFmtId="223" fontId="71" fillId="3" borderId="18" xfId="4" applyNumberFormat="1" applyFont="1" applyFill="1" applyBorder="1" applyAlignment="1">
      <alignment horizontal="center" vertical="center" shrinkToFit="1"/>
    </xf>
    <xf numFmtId="223" fontId="75" fillId="0" borderId="28" xfId="3" applyNumberFormat="1" applyFont="1" applyBorder="1" applyAlignment="1">
      <alignment horizontal="center" vertical="center" shrinkToFit="1"/>
    </xf>
    <xf numFmtId="223" fontId="71" fillId="6" borderId="28" xfId="3" applyNumberFormat="1" applyFont="1" applyFill="1" applyBorder="1" applyAlignment="1">
      <alignment horizontal="center" vertical="center" shrinkToFit="1"/>
    </xf>
    <xf numFmtId="223" fontId="75" fillId="4" borderId="28" xfId="5" applyNumberFormat="1" applyFont="1" applyFill="1" applyBorder="1" applyAlignment="1">
      <alignment horizontal="center" vertical="center" shrinkToFit="1"/>
    </xf>
    <xf numFmtId="223" fontId="75" fillId="17" borderId="30" xfId="3" applyNumberFormat="1" applyFont="1" applyFill="1" applyBorder="1" applyAlignment="1">
      <alignment horizontal="center" vertical="center" shrinkToFit="1"/>
    </xf>
    <xf numFmtId="223" fontId="75" fillId="0" borderId="30" xfId="3" applyNumberFormat="1" applyFont="1" applyBorder="1" applyAlignment="1">
      <alignment horizontal="center" vertical="center" shrinkToFit="1"/>
    </xf>
    <xf numFmtId="223" fontId="75" fillId="2" borderId="30" xfId="3" applyNumberFormat="1" applyFont="1" applyFill="1" applyBorder="1" applyAlignment="1">
      <alignment horizontal="center" vertical="center" shrinkToFit="1"/>
    </xf>
    <xf numFmtId="223" fontId="75" fillId="0" borderId="13" xfId="3" applyNumberFormat="1" applyFont="1" applyBorder="1" applyAlignment="1">
      <alignment horizontal="center" vertical="center" shrinkToFit="1"/>
    </xf>
    <xf numFmtId="223" fontId="75" fillId="0" borderId="0" xfId="3" applyNumberFormat="1" applyFont="1" applyBorder="1" applyAlignment="1">
      <alignment horizontal="center" vertical="center" shrinkToFit="1"/>
    </xf>
    <xf numFmtId="223" fontId="75" fillId="0" borderId="0" xfId="3" applyNumberFormat="1" applyFont="1" applyAlignment="1">
      <alignment horizontal="center" vertical="center" shrinkToFit="1"/>
    </xf>
    <xf numFmtId="177" fontId="71" fillId="6" borderId="18" xfId="1" applyNumberFormat="1" applyFont="1" applyFill="1" applyBorder="1" applyAlignment="1">
      <alignment horizontal="center" vertical="center" shrinkToFit="1"/>
    </xf>
    <xf numFmtId="177" fontId="75" fillId="0" borderId="28" xfId="0" applyNumberFormat="1" applyFont="1" applyBorder="1" applyAlignment="1">
      <alignment horizontal="center" vertical="center" shrinkToFit="1"/>
    </xf>
    <xf numFmtId="177" fontId="71" fillId="6" borderId="28" xfId="0" applyNumberFormat="1" applyFont="1" applyFill="1" applyBorder="1" applyAlignment="1">
      <alignment horizontal="center" vertical="center" shrinkToFit="1"/>
    </xf>
    <xf numFmtId="177" fontId="75" fillId="7" borderId="28" xfId="2" applyNumberFormat="1" applyFont="1" applyFill="1" applyBorder="1" applyAlignment="1">
      <alignment horizontal="center" vertical="center" shrinkToFit="1"/>
    </xf>
    <xf numFmtId="177" fontId="75" fillId="17" borderId="30" xfId="2" applyNumberFormat="1" applyFont="1" applyFill="1" applyBorder="1" applyAlignment="1">
      <alignment horizontal="center" vertical="center" shrinkToFit="1"/>
    </xf>
    <xf numFmtId="0" fontId="75" fillId="0" borderId="30" xfId="0" applyFont="1" applyBorder="1" applyAlignment="1">
      <alignment horizontal="center" vertical="center" shrinkToFit="1"/>
    </xf>
    <xf numFmtId="0" fontId="75" fillId="0" borderId="30" xfId="0" applyFont="1" applyFill="1" applyBorder="1" applyAlignment="1">
      <alignment horizontal="center" vertical="center" shrinkToFit="1"/>
    </xf>
    <xf numFmtId="177" fontId="75" fillId="17" borderId="38" xfId="2" applyNumberFormat="1" applyFont="1" applyFill="1" applyBorder="1" applyAlignment="1">
      <alignment horizontal="center" vertical="center" shrinkToFit="1"/>
    </xf>
    <xf numFmtId="223" fontId="71" fillId="6" borderId="28" xfId="0" applyNumberFormat="1" applyFont="1" applyFill="1" applyBorder="1" applyAlignment="1">
      <alignment horizontal="center" vertical="center" shrinkToFit="1"/>
    </xf>
    <xf numFmtId="223" fontId="75" fillId="7" borderId="28" xfId="2" applyNumberFormat="1" applyFont="1" applyFill="1" applyBorder="1" applyAlignment="1">
      <alignment horizontal="center" vertical="center" shrinkToFit="1"/>
    </xf>
    <xf numFmtId="223" fontId="76" fillId="17" borderId="30" xfId="21" applyNumberFormat="1" applyFont="1" applyFill="1" applyBorder="1" applyAlignment="1">
      <alignment horizontal="center" vertical="center" shrinkToFit="1"/>
    </xf>
    <xf numFmtId="223" fontId="76" fillId="0" borderId="13" xfId="21" applyNumberFormat="1" applyFont="1" applyBorder="1" applyAlignment="1">
      <alignment horizontal="center" vertical="center" shrinkToFit="1"/>
    </xf>
    <xf numFmtId="223" fontId="71" fillId="6" borderId="18" xfId="2" applyNumberFormat="1" applyFont="1" applyFill="1" applyBorder="1" applyAlignment="1">
      <alignment horizontal="center" vertical="center" shrinkToFit="1"/>
    </xf>
    <xf numFmtId="223" fontId="71" fillId="6" borderId="23" xfId="0" applyNumberFormat="1" applyFont="1" applyFill="1" applyBorder="1" applyAlignment="1">
      <alignment horizontal="center" vertical="center" shrinkToFit="1"/>
    </xf>
    <xf numFmtId="223" fontId="75" fillId="17" borderId="30" xfId="0" applyNumberFormat="1" applyFont="1" applyFill="1" applyBorder="1" applyAlignment="1">
      <alignment horizontal="center" vertical="center" shrinkToFit="1"/>
    </xf>
    <xf numFmtId="223" fontId="75" fillId="17" borderId="38" xfId="0" applyNumberFormat="1" applyFont="1" applyFill="1" applyBorder="1" applyAlignment="1">
      <alignment horizontal="center" vertical="center" shrinkToFit="1"/>
    </xf>
    <xf numFmtId="223" fontId="75" fillId="0" borderId="30" xfId="0" applyNumberFormat="1" applyFont="1" applyBorder="1" applyAlignment="1">
      <alignment horizontal="center" vertical="center" shrinkToFit="1"/>
    </xf>
    <xf numFmtId="223" fontId="76" fillId="0" borderId="28" xfId="21" applyNumberFormat="1" applyFont="1" applyBorder="1" applyAlignment="1">
      <alignment horizontal="center" vertical="center" shrinkToFit="1"/>
    </xf>
    <xf numFmtId="223" fontId="76" fillId="4" borderId="28" xfId="26" applyNumberFormat="1" applyFont="1" applyFill="1" applyBorder="1" applyAlignment="1">
      <alignment horizontal="center" vertical="center" shrinkToFit="1"/>
    </xf>
    <xf numFmtId="223" fontId="75" fillId="0" borderId="0" xfId="0" applyNumberFormat="1" applyFont="1" applyAlignment="1">
      <alignment horizontal="center" vertical="center" shrinkToFit="1"/>
    </xf>
    <xf numFmtId="223" fontId="75" fillId="0" borderId="28" xfId="2" applyNumberFormat="1" applyFont="1" applyBorder="1" applyAlignment="1">
      <alignment horizontal="center" vertical="center" shrinkToFit="1"/>
    </xf>
    <xf numFmtId="223" fontId="71" fillId="6" borderId="28" xfId="2" applyNumberFormat="1" applyFont="1" applyFill="1" applyBorder="1" applyAlignment="1">
      <alignment horizontal="center" vertical="center" shrinkToFit="1"/>
    </xf>
    <xf numFmtId="223" fontId="75" fillId="17" borderId="30" xfId="2" applyNumberFormat="1" applyFont="1" applyFill="1" applyBorder="1" applyAlignment="1">
      <alignment horizontal="center" vertical="center" shrinkToFit="1"/>
    </xf>
    <xf numFmtId="223" fontId="75" fillId="0" borderId="30" xfId="2" applyNumberFormat="1" applyFont="1" applyBorder="1" applyAlignment="1">
      <alignment horizontal="center" vertical="center" shrinkToFit="1"/>
    </xf>
    <xf numFmtId="223" fontId="75" fillId="17" borderId="38" xfId="2" applyNumberFormat="1" applyFont="1" applyFill="1" applyBorder="1" applyAlignment="1">
      <alignment horizontal="center" vertical="center" shrinkToFit="1"/>
    </xf>
    <xf numFmtId="223" fontId="75" fillId="0" borderId="13" xfId="2" applyNumberFormat="1" applyFont="1" applyBorder="1" applyAlignment="1">
      <alignment horizontal="center" vertical="center" shrinkToFit="1"/>
    </xf>
    <xf numFmtId="223" fontId="77" fillId="3" borderId="18" xfId="4" applyNumberFormat="1" applyFont="1" applyFill="1" applyBorder="1" applyAlignment="1">
      <alignment horizontal="center" vertical="center" shrinkToFit="1"/>
    </xf>
    <xf numFmtId="223" fontId="77" fillId="6" borderId="28" xfId="3" applyNumberFormat="1" applyFont="1" applyFill="1" applyBorder="1" applyAlignment="1">
      <alignment horizontal="center" vertical="center" shrinkToFit="1"/>
    </xf>
    <xf numFmtId="223" fontId="76" fillId="4" borderId="28" xfId="5" applyNumberFormat="1" applyFont="1" applyFill="1" applyBorder="1" applyAlignment="1">
      <alignment horizontal="center" vertical="center" shrinkToFit="1"/>
    </xf>
    <xf numFmtId="223" fontId="76" fillId="17" borderId="30" xfId="3" applyNumberFormat="1" applyFont="1" applyFill="1" applyBorder="1" applyAlignment="1">
      <alignment horizontal="center" vertical="center" shrinkToFit="1"/>
    </xf>
    <xf numFmtId="223" fontId="76" fillId="0" borderId="30" xfId="3" applyNumberFormat="1" applyFont="1" applyBorder="1" applyAlignment="1">
      <alignment horizontal="center" vertical="center" shrinkToFit="1"/>
    </xf>
    <xf numFmtId="223" fontId="76" fillId="17" borderId="38" xfId="3" applyNumberFormat="1" applyFont="1" applyFill="1" applyBorder="1" applyAlignment="1">
      <alignment horizontal="center" vertical="center" shrinkToFit="1"/>
    </xf>
    <xf numFmtId="223" fontId="76" fillId="17" borderId="30" xfId="46" applyNumberFormat="1" applyFont="1" applyFill="1" applyBorder="1" applyAlignment="1">
      <alignment horizontal="center" vertical="center" shrinkToFit="1"/>
    </xf>
    <xf numFmtId="223" fontId="76" fillId="0" borderId="30" xfId="46" applyNumberFormat="1" applyFont="1" applyBorder="1" applyAlignment="1">
      <alignment horizontal="center" vertical="center" shrinkToFit="1"/>
    </xf>
    <xf numFmtId="223" fontId="76" fillId="0" borderId="0" xfId="3" applyNumberFormat="1" applyFont="1" applyAlignment="1">
      <alignment horizontal="center" vertical="center" shrinkToFit="1"/>
    </xf>
    <xf numFmtId="223" fontId="71" fillId="6" borderId="50" xfId="1" applyNumberFormat="1" applyFont="1" applyFill="1" applyBorder="1" applyAlignment="1">
      <alignment horizontal="center" vertical="center" shrinkToFit="1"/>
    </xf>
    <xf numFmtId="223" fontId="76" fillId="0" borderId="30" xfId="21" applyNumberFormat="1" applyFont="1" applyBorder="1" applyAlignment="1">
      <alignment horizontal="center" vertical="center" shrinkToFit="1"/>
    </xf>
    <xf numFmtId="223" fontId="76" fillId="0" borderId="23" xfId="21" applyNumberFormat="1" applyFont="1" applyBorder="1" applyAlignment="1">
      <alignment horizontal="center" vertical="center" shrinkToFit="1"/>
    </xf>
    <xf numFmtId="223" fontId="75" fillId="7" borderId="23" xfId="2" applyNumberFormat="1" applyFont="1" applyFill="1" applyBorder="1" applyAlignment="1">
      <alignment horizontal="center" vertical="center" shrinkToFit="1"/>
    </xf>
    <xf numFmtId="223" fontId="76" fillId="0" borderId="30" xfId="22" applyNumberFormat="1" applyFont="1" applyBorder="1" applyAlignment="1">
      <alignment horizontal="center" vertical="center" shrinkToFit="1"/>
    </xf>
    <xf numFmtId="223" fontId="76" fillId="19" borderId="30" xfId="21" applyNumberFormat="1" applyFont="1" applyFill="1" applyBorder="1" applyAlignment="1">
      <alignment horizontal="center" vertical="center" shrinkToFit="1"/>
    </xf>
    <xf numFmtId="223" fontId="76" fillId="0" borderId="23" xfId="22" applyNumberFormat="1" applyFont="1" applyBorder="1" applyAlignment="1">
      <alignment horizontal="center" vertical="center" shrinkToFit="1"/>
    </xf>
    <xf numFmtId="223" fontId="76" fillId="4" borderId="28" xfId="22" applyNumberFormat="1" applyFont="1" applyFill="1" applyBorder="1" applyAlignment="1">
      <alignment horizontal="center" vertical="center" shrinkToFit="1"/>
    </xf>
    <xf numFmtId="223" fontId="75" fillId="17" borderId="30" xfId="23" applyNumberFormat="1" applyFont="1" applyFill="1" applyBorder="1" applyAlignment="1">
      <alignment horizontal="center" vertical="center" shrinkToFit="1"/>
    </xf>
    <xf numFmtId="223" fontId="75" fillId="0" borderId="30" xfId="23" applyNumberFormat="1" applyFont="1" applyBorder="1" applyAlignment="1">
      <alignment horizontal="center" vertical="center" shrinkToFit="1"/>
    </xf>
    <xf numFmtId="223" fontId="75" fillId="0" borderId="28" xfId="0" applyNumberFormat="1" applyFont="1" applyFill="1" applyBorder="1" applyAlignment="1">
      <alignment horizontal="center" vertical="center" shrinkToFit="1"/>
    </xf>
    <xf numFmtId="223" fontId="75" fillId="0" borderId="13" xfId="23" applyNumberFormat="1" applyFont="1" applyBorder="1" applyAlignment="1">
      <alignment horizontal="center" vertical="center" shrinkToFit="1"/>
    </xf>
    <xf numFmtId="223" fontId="75" fillId="0" borderId="0" xfId="23" applyNumberFormat="1" applyFont="1" applyAlignment="1">
      <alignment horizontal="center" vertical="center" shrinkToFit="1"/>
    </xf>
    <xf numFmtId="223" fontId="75" fillId="0" borderId="0" xfId="0" applyNumberFormat="1" applyFont="1" applyAlignment="1">
      <alignment horizontal="center" vertical="center"/>
    </xf>
    <xf numFmtId="177" fontId="71" fillId="6" borderId="45" xfId="0" applyNumberFormat="1" applyFont="1" applyFill="1" applyBorder="1" applyAlignment="1">
      <alignment horizontal="center" vertical="center" shrinkToFit="1"/>
    </xf>
    <xf numFmtId="177" fontId="76" fillId="17" borderId="30" xfId="2" applyNumberFormat="1" applyFont="1" applyFill="1" applyBorder="1" applyAlignment="1">
      <alignment horizontal="center" vertical="center" shrinkToFit="1"/>
    </xf>
    <xf numFmtId="0" fontId="76" fillId="0" borderId="124" xfId="21" applyNumberFormat="1" applyFont="1" applyBorder="1" applyAlignment="1">
      <alignment horizontal="center" vertical="center" shrinkToFit="1"/>
    </xf>
    <xf numFmtId="177" fontId="71" fillId="6" borderId="118" xfId="0" applyNumberFormat="1" applyFont="1" applyFill="1" applyBorder="1" applyAlignment="1">
      <alignment horizontal="center" vertical="center" shrinkToFit="1"/>
    </xf>
    <xf numFmtId="177" fontId="71" fillId="6" borderId="23" xfId="0" applyNumberFormat="1" applyFont="1" applyFill="1" applyBorder="1" applyAlignment="1">
      <alignment horizontal="center" vertical="center" shrinkToFit="1"/>
    </xf>
    <xf numFmtId="177" fontId="76" fillId="17" borderId="38" xfId="2" applyNumberFormat="1" applyFont="1" applyFill="1" applyBorder="1" applyAlignment="1">
      <alignment horizontal="center" vertical="center" shrinkToFit="1"/>
    </xf>
    <xf numFmtId="0" fontId="76" fillId="0" borderId="30" xfId="21" applyNumberFormat="1" applyFont="1" applyBorder="1" applyAlignment="1">
      <alignment horizontal="center" vertical="center" shrinkToFit="1"/>
    </xf>
    <xf numFmtId="0" fontId="76" fillId="0" borderId="23" xfId="21" applyNumberFormat="1" applyFont="1" applyBorder="1" applyAlignment="1">
      <alignment horizontal="center" vertical="center" shrinkToFit="1"/>
    </xf>
    <xf numFmtId="223" fontId="75" fillId="0" borderId="13" xfId="0" applyNumberFormat="1" applyFont="1" applyBorder="1" applyAlignment="1">
      <alignment horizontal="center" vertical="center" shrinkToFit="1"/>
    </xf>
    <xf numFmtId="223" fontId="71" fillId="6" borderId="18" xfId="1" applyNumberFormat="1" applyFont="1" applyFill="1" applyBorder="1" applyAlignment="1">
      <alignment horizontal="center" vertical="center" shrinkToFit="1"/>
    </xf>
    <xf numFmtId="223" fontId="76" fillId="0" borderId="30" xfId="21" applyNumberFormat="1" applyFont="1" applyFill="1" applyBorder="1" applyAlignment="1">
      <alignment horizontal="center" vertical="center" shrinkToFit="1"/>
    </xf>
    <xf numFmtId="223" fontId="75" fillId="6" borderId="28" xfId="0" applyNumberFormat="1" applyFont="1" applyFill="1" applyBorder="1" applyAlignment="1">
      <alignment horizontal="center" vertical="center" shrinkToFit="1"/>
    </xf>
    <xf numFmtId="223" fontId="75" fillId="7" borderId="28" xfId="0" applyNumberFormat="1" applyFont="1" applyFill="1" applyBorder="1" applyAlignment="1">
      <alignment horizontal="center" vertical="center" shrinkToFit="1"/>
    </xf>
    <xf numFmtId="0" fontId="75" fillId="0" borderId="30" xfId="23" applyFont="1" applyBorder="1" applyAlignment="1">
      <alignment horizontal="center" vertical="center" shrinkToFit="1"/>
    </xf>
    <xf numFmtId="223" fontId="76" fillId="17" borderId="30" xfId="2" applyNumberFormat="1" applyFont="1" applyFill="1" applyBorder="1" applyAlignment="1">
      <alignment horizontal="center" vertical="center" shrinkToFit="1"/>
    </xf>
    <xf numFmtId="223" fontId="71" fillId="3" borderId="28" xfId="3" applyNumberFormat="1" applyFont="1" applyFill="1" applyBorder="1" applyAlignment="1">
      <alignment horizontal="center" vertical="center" shrinkToFit="1"/>
    </xf>
    <xf numFmtId="223" fontId="75" fillId="17" borderId="30" xfId="26" applyNumberFormat="1" applyFont="1" applyFill="1" applyBorder="1" applyAlignment="1">
      <alignment horizontal="center" vertical="center" shrinkToFit="1"/>
    </xf>
    <xf numFmtId="223" fontId="75" fillId="0" borderId="30" xfId="21" applyNumberFormat="1" applyFont="1" applyBorder="1" applyAlignment="1">
      <alignment horizontal="center" vertical="center" shrinkToFit="1"/>
    </xf>
    <xf numFmtId="223" fontId="75" fillId="0" borderId="30" xfId="26" applyNumberFormat="1" applyFont="1" applyFill="1" applyBorder="1" applyAlignment="1">
      <alignment horizontal="center" vertical="center" shrinkToFit="1"/>
    </xf>
    <xf numFmtId="223" fontId="75" fillId="5" borderId="30" xfId="26" applyNumberFormat="1" applyFont="1" applyFill="1" applyBorder="1" applyAlignment="1">
      <alignment horizontal="center" vertical="center" shrinkToFit="1"/>
    </xf>
    <xf numFmtId="223" fontId="75" fillId="17" borderId="23" xfId="2" applyNumberFormat="1" applyFont="1" applyFill="1" applyBorder="1" applyAlignment="1">
      <alignment horizontal="center" vertical="center" shrinkToFit="1"/>
    </xf>
    <xf numFmtId="223" fontId="75" fillId="0" borderId="30" xfId="21" applyNumberFormat="1" applyFont="1" applyFill="1" applyBorder="1" applyAlignment="1">
      <alignment horizontal="center" vertical="center" shrinkToFit="1"/>
    </xf>
    <xf numFmtId="223" fontId="75" fillId="0" borderId="30" xfId="2" applyNumberFormat="1" applyFont="1" applyFill="1" applyBorder="1" applyAlignment="1">
      <alignment horizontal="center" vertical="center" shrinkToFit="1"/>
    </xf>
    <xf numFmtId="223" fontId="75" fillId="0" borderId="23" xfId="21" applyNumberFormat="1" applyFont="1" applyBorder="1" applyAlignment="1">
      <alignment horizontal="center" vertical="center" shrinkToFit="1"/>
    </xf>
    <xf numFmtId="223" fontId="75" fillId="4" borderId="23" xfId="5" applyNumberFormat="1" applyFont="1" applyFill="1" applyBorder="1" applyAlignment="1">
      <alignment horizontal="center" vertical="center" shrinkToFit="1"/>
    </xf>
    <xf numFmtId="223" fontId="75" fillId="0" borderId="30" xfId="5" applyNumberFormat="1" applyFont="1" applyFill="1" applyBorder="1" applyAlignment="1">
      <alignment horizontal="center" vertical="center" shrinkToFit="1"/>
    </xf>
    <xf numFmtId="223" fontId="76" fillId="0" borderId="30" xfId="27" applyNumberFormat="1" applyFont="1" applyBorder="1" applyAlignment="1">
      <alignment horizontal="center" vertical="center" shrinkToFit="1"/>
    </xf>
    <xf numFmtId="223" fontId="76" fillId="0" borderId="30" xfId="27" applyNumberFormat="1" applyFont="1" applyFill="1" applyBorder="1" applyAlignment="1">
      <alignment horizontal="center" vertical="center" shrinkToFit="1"/>
    </xf>
    <xf numFmtId="223" fontId="76" fillId="0" borderId="23" xfId="27" applyNumberFormat="1" applyFont="1" applyBorder="1" applyAlignment="1">
      <alignment horizontal="center" vertical="center" shrinkToFit="1"/>
    </xf>
    <xf numFmtId="223" fontId="76" fillId="0" borderId="23" xfId="27" applyNumberFormat="1" applyFont="1" applyFill="1" applyBorder="1" applyAlignment="1">
      <alignment horizontal="center" vertical="center" shrinkToFit="1"/>
    </xf>
    <xf numFmtId="223" fontId="75" fillId="0" borderId="30" xfId="3" applyNumberFormat="1" applyFont="1" applyFill="1" applyBorder="1" applyAlignment="1">
      <alignment horizontal="center" vertical="center" shrinkToFit="1"/>
    </xf>
    <xf numFmtId="223" fontId="75" fillId="0" borderId="23" xfId="3" applyNumberFormat="1" applyFont="1" applyFill="1" applyBorder="1" applyAlignment="1">
      <alignment horizontal="center" vertical="center" shrinkToFit="1"/>
    </xf>
    <xf numFmtId="177" fontId="76" fillId="0" borderId="23" xfId="0" applyNumberFormat="1" applyFont="1" applyBorder="1" applyAlignment="1">
      <alignment horizontal="center" vertical="center" shrinkToFit="1"/>
    </xf>
    <xf numFmtId="177" fontId="76" fillId="4" borderId="28" xfId="5" applyNumberFormat="1" applyFont="1" applyFill="1" applyBorder="1" applyAlignment="1">
      <alignment horizontal="center" vertical="center" shrinkToFit="1"/>
    </xf>
    <xf numFmtId="177" fontId="76" fillId="0" borderId="30" xfId="5" applyNumberFormat="1" applyFont="1" applyFill="1" applyBorder="1" applyAlignment="1">
      <alignment horizontal="center" vertical="center" shrinkToFit="1"/>
    </xf>
    <xf numFmtId="177" fontId="76" fillId="0" borderId="23" xfId="5" applyNumberFormat="1" applyFont="1" applyFill="1" applyBorder="1" applyAlignment="1">
      <alignment horizontal="center" vertical="center" shrinkToFit="1"/>
    </xf>
    <xf numFmtId="223" fontId="75" fillId="0" borderId="13" xfId="27" applyNumberFormat="1" applyFont="1" applyBorder="1" applyAlignment="1">
      <alignment horizontal="center" vertical="center" shrinkToFit="1"/>
    </xf>
    <xf numFmtId="223" fontId="75" fillId="0" borderId="0" xfId="3" applyNumberFormat="1" applyFont="1" applyAlignment="1">
      <alignment horizontal="center" vertical="center"/>
    </xf>
    <xf numFmtId="223" fontId="71" fillId="6" borderId="50" xfId="2" applyNumberFormat="1" applyFont="1" applyFill="1" applyBorder="1" applyAlignment="1">
      <alignment horizontal="center" vertical="center" shrinkToFit="1"/>
    </xf>
    <xf numFmtId="223" fontId="75" fillId="7" borderId="38" xfId="2" applyNumberFormat="1" applyFont="1" applyFill="1" applyBorder="1" applyAlignment="1">
      <alignment horizontal="center" vertical="center" shrinkToFit="1"/>
    </xf>
    <xf numFmtId="223" fontId="75" fillId="0" borderId="0" xfId="1" applyNumberFormat="1" applyFont="1" applyAlignment="1">
      <alignment horizontal="center" vertical="center" shrinkToFit="1"/>
    </xf>
    <xf numFmtId="223" fontId="79" fillId="4" borderId="28" xfId="26" applyNumberFormat="1" applyFont="1" applyFill="1" applyBorder="1" applyAlignment="1">
      <alignment horizontal="center" vertical="center" shrinkToFit="1"/>
    </xf>
    <xf numFmtId="223" fontId="79" fillId="0" borderId="30" xfId="21" applyNumberFormat="1" applyFont="1" applyBorder="1" applyAlignment="1">
      <alignment horizontal="center" vertical="center" shrinkToFit="1"/>
    </xf>
    <xf numFmtId="223" fontId="76" fillId="17" borderId="23" xfId="2" applyNumberFormat="1" applyFont="1" applyFill="1" applyBorder="1" applyAlignment="1">
      <alignment horizontal="center" vertical="center" shrinkToFit="1"/>
    </xf>
    <xf numFmtId="223" fontId="71" fillId="6" borderId="155" xfId="2" applyNumberFormat="1" applyFont="1" applyFill="1" applyBorder="1" applyAlignment="1">
      <alignment horizontal="center" vertical="center" shrinkToFit="1"/>
    </xf>
    <xf numFmtId="223" fontId="71" fillId="6" borderId="13" xfId="2" applyNumberFormat="1" applyFont="1" applyFill="1" applyBorder="1" applyAlignment="1">
      <alignment horizontal="center" vertical="center" shrinkToFit="1"/>
    </xf>
    <xf numFmtId="223" fontId="76" fillId="4" borderId="23" xfId="26" applyNumberFormat="1" applyFont="1" applyFill="1" applyBorder="1" applyAlignment="1">
      <alignment horizontal="center" vertical="center" shrinkToFit="1"/>
    </xf>
    <xf numFmtId="223" fontId="76" fillId="0" borderId="23" xfId="21" applyNumberFormat="1" applyFont="1" applyFill="1" applyBorder="1" applyAlignment="1">
      <alignment horizontal="center" vertical="center" shrinkToFit="1"/>
    </xf>
    <xf numFmtId="223" fontId="75" fillId="0" borderId="23" xfId="1" applyNumberFormat="1" applyFont="1" applyBorder="1" applyAlignment="1">
      <alignment horizontal="center" vertical="center" shrinkToFit="1"/>
    </xf>
    <xf numFmtId="223" fontId="71" fillId="6" borderId="18" xfId="12" applyNumberFormat="1" applyFont="1" applyFill="1" applyBorder="1" applyAlignment="1">
      <alignment horizontal="center" vertical="center" shrinkToFit="1"/>
    </xf>
    <xf numFmtId="223" fontId="75" fillId="0" borderId="28" xfId="11" applyNumberFormat="1" applyFont="1" applyBorder="1" applyAlignment="1">
      <alignment horizontal="center" vertical="center" shrinkToFit="1"/>
    </xf>
    <xf numFmtId="223" fontId="71" fillId="6" borderId="13" xfId="12" applyNumberFormat="1" applyFont="1" applyFill="1" applyBorder="1" applyAlignment="1">
      <alignment horizontal="center" vertical="center" shrinkToFit="1"/>
    </xf>
    <xf numFmtId="223" fontId="75" fillId="7" borderId="28" xfId="13" applyNumberFormat="1" applyFont="1" applyFill="1" applyBorder="1" applyAlignment="1">
      <alignment horizontal="center" vertical="center" shrinkToFit="1"/>
    </xf>
    <xf numFmtId="223" fontId="75" fillId="0" borderId="30" xfId="39" applyNumberFormat="1" applyFont="1" applyFill="1" applyBorder="1" applyAlignment="1">
      <alignment horizontal="center" vertical="center" shrinkToFit="1"/>
    </xf>
    <xf numFmtId="223" fontId="75" fillId="0" borderId="30" xfId="37" applyNumberFormat="1" applyFont="1" applyBorder="1" applyAlignment="1">
      <alignment horizontal="center" vertical="center" shrinkToFit="1"/>
    </xf>
    <xf numFmtId="223" fontId="75" fillId="7" borderId="28" xfId="37" applyNumberFormat="1" applyFont="1" applyFill="1" applyBorder="1" applyAlignment="1">
      <alignment horizontal="center" vertical="center" shrinkToFit="1"/>
    </xf>
    <xf numFmtId="223" fontId="75" fillId="17" borderId="30" xfId="37" applyNumberFormat="1" applyFont="1" applyFill="1" applyBorder="1" applyAlignment="1">
      <alignment horizontal="center" vertical="center" shrinkToFit="1"/>
    </xf>
    <xf numFmtId="223" fontId="75" fillId="0" borderId="30" xfId="37" applyNumberFormat="1" applyFont="1" applyFill="1" applyBorder="1" applyAlignment="1">
      <alignment horizontal="center" vertical="center" shrinkToFit="1"/>
    </xf>
    <xf numFmtId="223" fontId="75" fillId="0" borderId="23" xfId="37" applyNumberFormat="1" applyFont="1" applyFill="1" applyBorder="1" applyAlignment="1">
      <alignment horizontal="center" vertical="center" shrinkToFit="1"/>
    </xf>
    <xf numFmtId="223" fontId="75" fillId="0" borderId="23" xfId="37" applyNumberFormat="1" applyFont="1" applyBorder="1" applyAlignment="1">
      <alignment horizontal="center" vertical="center" shrinkToFit="1"/>
    </xf>
    <xf numFmtId="223" fontId="75" fillId="7" borderId="23" xfId="13" applyNumberFormat="1" applyFont="1" applyFill="1" applyBorder="1" applyAlignment="1">
      <alignment horizontal="center" vertical="center" shrinkToFit="1"/>
    </xf>
    <xf numFmtId="223" fontId="75" fillId="0" borderId="95" xfId="37" applyNumberFormat="1" applyFont="1" applyBorder="1" applyAlignment="1">
      <alignment horizontal="center" vertical="center" shrinkToFit="1"/>
    </xf>
    <xf numFmtId="223" fontId="75" fillId="0" borderId="96" xfId="37" applyNumberFormat="1" applyFont="1" applyBorder="1" applyAlignment="1">
      <alignment horizontal="center" vertical="center" shrinkToFit="1"/>
    </xf>
    <xf numFmtId="223" fontId="75" fillId="17" borderId="95" xfId="51" applyNumberFormat="1" applyFont="1" applyFill="1" applyBorder="1" applyAlignment="1">
      <alignment horizontal="center" vertical="center" shrinkToFit="1"/>
    </xf>
    <xf numFmtId="223" fontId="75" fillId="0" borderId="96" xfId="51" applyNumberFormat="1" applyFont="1" applyBorder="1" applyAlignment="1">
      <alignment horizontal="center" vertical="center" shrinkToFit="1"/>
    </xf>
    <xf numFmtId="223" fontId="75" fillId="0" borderId="95" xfId="51" applyNumberFormat="1" applyFont="1" applyBorder="1" applyAlignment="1">
      <alignment horizontal="center" vertical="center" shrinkToFit="1"/>
    </xf>
    <xf numFmtId="223" fontId="79" fillId="0" borderId="30" xfId="38" applyNumberFormat="1" applyFont="1" applyFill="1" applyBorder="1" applyAlignment="1">
      <alignment horizontal="center" vertical="center" shrinkToFit="1"/>
    </xf>
    <xf numFmtId="223" fontId="76" fillId="17" borderId="30" xfId="26" applyNumberFormat="1" applyFont="1" applyFill="1" applyBorder="1" applyAlignment="1">
      <alignment horizontal="center" vertical="center" shrinkToFit="1"/>
    </xf>
    <xf numFmtId="223" fontId="75" fillId="0" borderId="13" xfId="11" applyNumberFormat="1" applyFont="1" applyBorder="1" applyAlignment="1">
      <alignment horizontal="center" vertical="center" shrinkToFit="1"/>
    </xf>
    <xf numFmtId="223" fontId="75" fillId="0" borderId="0" xfId="11" applyNumberFormat="1" applyFont="1" applyAlignment="1">
      <alignment horizontal="center" vertical="center" shrinkToFit="1"/>
    </xf>
    <xf numFmtId="223" fontId="75" fillId="0" borderId="0" xfId="11" applyNumberFormat="1" applyFont="1" applyAlignment="1">
      <alignment horizontal="center" vertical="center"/>
    </xf>
    <xf numFmtId="223" fontId="71" fillId="6" borderId="23" xfId="2" applyNumberFormat="1" applyFont="1" applyFill="1" applyBorder="1" applyAlignment="1">
      <alignment horizontal="center" vertical="center" shrinkToFit="1"/>
    </xf>
    <xf numFmtId="223" fontId="79" fillId="17" borderId="30" xfId="2" applyNumberFormat="1" applyFont="1" applyFill="1" applyBorder="1" applyAlignment="1">
      <alignment horizontal="center" vertical="center" shrinkToFit="1"/>
    </xf>
    <xf numFmtId="223" fontId="79" fillId="17" borderId="23" xfId="2" applyNumberFormat="1" applyFont="1" applyFill="1" applyBorder="1" applyAlignment="1">
      <alignment horizontal="center" vertical="center" shrinkToFit="1"/>
    </xf>
    <xf numFmtId="223" fontId="79" fillId="0" borderId="23" xfId="21" applyNumberFormat="1" applyFont="1" applyBorder="1" applyAlignment="1">
      <alignment horizontal="center" vertical="center" shrinkToFit="1"/>
    </xf>
    <xf numFmtId="223" fontId="79" fillId="0" borderId="23" xfId="26" applyNumberFormat="1" applyFont="1" applyFill="1" applyBorder="1" applyAlignment="1">
      <alignment horizontal="center" vertical="center" shrinkToFit="1"/>
    </xf>
    <xf numFmtId="223" fontId="76" fillId="19" borderId="30" xfId="5" applyNumberFormat="1" applyFont="1" applyFill="1" applyBorder="1" applyAlignment="1">
      <alignment horizontal="center" vertical="center" shrinkToFit="1"/>
    </xf>
    <xf numFmtId="223" fontId="76" fillId="0" borderId="30" xfId="5" applyNumberFormat="1" applyFont="1" applyFill="1" applyBorder="1" applyAlignment="1">
      <alignment horizontal="center" vertical="center" shrinkToFit="1"/>
    </xf>
    <xf numFmtId="223" fontId="76" fillId="0" borderId="23" xfId="5" applyNumberFormat="1" applyFont="1" applyFill="1" applyBorder="1" applyAlignment="1">
      <alignment horizontal="center" vertical="center" shrinkToFit="1"/>
    </xf>
    <xf numFmtId="223" fontId="79" fillId="0" borderId="30" xfId="22" applyNumberFormat="1" applyFont="1" applyBorder="1" applyAlignment="1">
      <alignment horizontal="center" vertical="center" shrinkToFit="1"/>
    </xf>
    <xf numFmtId="223" fontId="79" fillId="0" borderId="23" xfId="22" applyNumberFormat="1" applyFont="1" applyFill="1" applyBorder="1" applyAlignment="1">
      <alignment horizontal="center" vertical="center" shrinkToFit="1"/>
    </xf>
    <xf numFmtId="223" fontId="79" fillId="0" borderId="30" xfId="26" applyNumberFormat="1" applyFont="1" applyFill="1" applyBorder="1" applyAlignment="1">
      <alignment horizontal="center" vertical="center" shrinkToFit="1"/>
    </xf>
    <xf numFmtId="223" fontId="79" fillId="0" borderId="23" xfId="21" applyNumberFormat="1" applyFont="1" applyFill="1" applyBorder="1" applyAlignment="1">
      <alignment horizontal="center" vertical="center" shrinkToFit="1"/>
    </xf>
    <xf numFmtId="223" fontId="79" fillId="0" borderId="30" xfId="22" applyNumberFormat="1" applyFont="1" applyFill="1" applyBorder="1" applyAlignment="1">
      <alignment horizontal="center" vertical="center" shrinkToFit="1"/>
    </xf>
    <xf numFmtId="223" fontId="79" fillId="4" borderId="23" xfId="26" applyNumberFormat="1" applyFont="1" applyFill="1" applyBorder="1" applyAlignment="1">
      <alignment horizontal="center" vertical="center" shrinkToFit="1"/>
    </xf>
    <xf numFmtId="223" fontId="79" fillId="0" borderId="23" xfId="22" applyNumberFormat="1" applyFont="1" applyBorder="1" applyAlignment="1">
      <alignment horizontal="center" vertical="center" shrinkToFit="1"/>
    </xf>
    <xf numFmtId="223" fontId="79" fillId="17" borderId="13" xfId="2" applyNumberFormat="1" applyFont="1" applyFill="1" applyBorder="1" applyAlignment="1">
      <alignment horizontal="center" vertical="center" shrinkToFit="1"/>
    </xf>
    <xf numFmtId="223" fontId="75" fillId="0" borderId="28" xfId="1" applyNumberFormat="1" applyFont="1" applyBorder="1" applyAlignment="1">
      <alignment horizontal="center" vertical="center" shrinkToFit="1"/>
    </xf>
    <xf numFmtId="223" fontId="75" fillId="0" borderId="23" xfId="23" applyNumberFormat="1" applyFont="1" applyBorder="1" applyAlignment="1">
      <alignment horizontal="center" vertical="center" shrinkToFit="1"/>
    </xf>
    <xf numFmtId="230" fontId="75" fillId="17" borderId="30" xfId="2" applyNumberFormat="1" applyFont="1" applyFill="1" applyBorder="1" applyAlignment="1">
      <alignment horizontal="center" vertical="center" shrinkToFit="1"/>
    </xf>
    <xf numFmtId="223" fontId="76" fillId="0" borderId="30" xfId="23" applyNumberFormat="1" applyFont="1" applyBorder="1" applyAlignment="1">
      <alignment horizontal="center" vertical="center" shrinkToFit="1"/>
    </xf>
    <xf numFmtId="223" fontId="76" fillId="0" borderId="23" xfId="23" applyNumberFormat="1" applyFont="1" applyBorder="1" applyAlignment="1">
      <alignment horizontal="center" vertical="center" shrinkToFit="1"/>
    </xf>
    <xf numFmtId="223" fontId="75" fillId="0" borderId="30" xfId="23" applyNumberFormat="1" applyFont="1" applyFill="1" applyBorder="1" applyAlignment="1">
      <alignment horizontal="center" vertical="center" shrinkToFit="1"/>
    </xf>
    <xf numFmtId="223" fontId="75" fillId="0" borderId="30" xfId="24" applyNumberFormat="1" applyFont="1" applyFill="1" applyBorder="1" applyAlignment="1">
      <alignment horizontal="center" vertical="center" shrinkToFit="1"/>
    </xf>
    <xf numFmtId="223" fontId="75" fillId="0" borderId="30" xfId="24" applyNumberFormat="1" applyFont="1" applyBorder="1" applyAlignment="1">
      <alignment horizontal="center" vertical="center" shrinkToFit="1"/>
    </xf>
    <xf numFmtId="223" fontId="75" fillId="0" borderId="23" xfId="23" applyNumberFormat="1" applyFont="1" applyFill="1" applyBorder="1" applyAlignment="1">
      <alignment horizontal="center" vertical="center" shrinkToFit="1"/>
    </xf>
    <xf numFmtId="223" fontId="76" fillId="0" borderId="30" xfId="23" applyNumberFormat="1" applyFont="1" applyFill="1" applyBorder="1" applyAlignment="1">
      <alignment horizontal="center" vertical="center" shrinkToFit="1"/>
    </xf>
    <xf numFmtId="223" fontId="75" fillId="0" borderId="13" xfId="24" applyNumberFormat="1" applyFont="1" applyBorder="1" applyAlignment="1">
      <alignment horizontal="center" vertical="center" shrinkToFit="1"/>
    </xf>
    <xf numFmtId="223" fontId="76" fillId="0" borderId="30" xfId="2" applyNumberFormat="1" applyFont="1" applyFill="1" applyBorder="1" applyAlignment="1">
      <alignment horizontal="center" vertical="center" shrinkToFit="1"/>
    </xf>
    <xf numFmtId="223" fontId="76" fillId="17" borderId="38" xfId="2" applyNumberFormat="1" applyFont="1" applyFill="1" applyBorder="1" applyAlignment="1">
      <alignment horizontal="center" vertical="center" shrinkToFit="1"/>
    </xf>
    <xf numFmtId="223" fontId="76" fillId="4" borderId="28" xfId="29" applyNumberFormat="1" applyFont="1" applyFill="1" applyBorder="1" applyAlignment="1">
      <alignment horizontal="center" vertical="center" shrinkToFit="1"/>
    </xf>
    <xf numFmtId="223" fontId="71" fillId="6" borderId="118" xfId="0" applyNumberFormat="1" applyFont="1" applyFill="1" applyBorder="1" applyAlignment="1">
      <alignment horizontal="center" vertical="center" shrinkToFit="1"/>
    </xf>
    <xf numFmtId="223" fontId="76" fillId="0" borderId="38" xfId="2" applyNumberFormat="1" applyFont="1" applyFill="1" applyBorder="1" applyAlignment="1">
      <alignment horizontal="center" vertical="center" shrinkToFit="1"/>
    </xf>
    <xf numFmtId="223" fontId="75" fillId="0" borderId="23" xfId="0" applyNumberFormat="1" applyFont="1" applyFill="1" applyBorder="1" applyAlignment="1">
      <alignment horizontal="center" vertical="center" shrinkToFit="1"/>
    </xf>
    <xf numFmtId="223" fontId="75" fillId="0" borderId="13" xfId="21" applyNumberFormat="1" applyFont="1" applyBorder="1" applyAlignment="1">
      <alignment horizontal="center" vertical="center" shrinkToFit="1"/>
    </xf>
    <xf numFmtId="223" fontId="71" fillId="6" borderId="13" xfId="1" applyNumberFormat="1" applyFont="1" applyFill="1" applyBorder="1" applyAlignment="1">
      <alignment horizontal="center" vertical="center" shrinkToFit="1"/>
    </xf>
    <xf numFmtId="223" fontId="75" fillId="7" borderId="30" xfId="2" applyNumberFormat="1" applyFont="1" applyFill="1" applyBorder="1" applyAlignment="1">
      <alignment horizontal="center" vertical="center" shrinkToFit="1"/>
    </xf>
    <xf numFmtId="223" fontId="76" fillId="17" borderId="30" xfId="5" applyNumberFormat="1" applyFont="1" applyFill="1" applyBorder="1" applyAlignment="1">
      <alignment horizontal="center" vertical="center" shrinkToFit="1"/>
    </xf>
    <xf numFmtId="223" fontId="76" fillId="17" borderId="28" xfId="2" applyNumberFormat="1" applyFont="1" applyFill="1" applyBorder="1" applyAlignment="1">
      <alignment horizontal="center" vertical="center" shrinkToFit="1"/>
    </xf>
    <xf numFmtId="223" fontId="77" fillId="6" borderId="28" xfId="22" applyNumberFormat="1" applyFont="1" applyFill="1" applyBorder="1" applyAlignment="1">
      <alignment horizontal="center" vertical="center" shrinkToFit="1"/>
    </xf>
    <xf numFmtId="223" fontId="75" fillId="2" borderId="30" xfId="23" applyNumberFormat="1" applyFont="1" applyFill="1" applyBorder="1" applyAlignment="1">
      <alignment horizontal="center" vertical="center" shrinkToFit="1"/>
    </xf>
    <xf numFmtId="223" fontId="75" fillId="0" borderId="94" xfId="23" applyNumberFormat="1" applyFont="1" applyBorder="1" applyAlignment="1">
      <alignment horizontal="center" vertical="center" shrinkToFit="1"/>
    </xf>
    <xf numFmtId="223" fontId="75" fillId="8" borderId="151" xfId="25" applyNumberFormat="1" applyFont="1" applyFill="1" applyBorder="1" applyAlignment="1">
      <alignment horizontal="center" vertical="center" shrinkToFit="1"/>
    </xf>
    <xf numFmtId="177" fontId="76" fillId="0" borderId="30" xfId="3" applyNumberFormat="1" applyFont="1" applyFill="1" applyBorder="1" applyAlignment="1">
      <alignment horizontal="center" vertical="center" shrinkToFit="1"/>
    </xf>
    <xf numFmtId="0" fontId="76" fillId="0" borderId="30" xfId="0" applyNumberFormat="1" applyFont="1" applyBorder="1" applyAlignment="1">
      <alignment horizontal="center" vertical="center" shrinkToFit="1"/>
    </xf>
    <xf numFmtId="0" fontId="76" fillId="0" borderId="23" xfId="0" applyNumberFormat="1" applyFont="1" applyBorder="1" applyAlignment="1">
      <alignment horizontal="center" vertical="center" shrinkToFit="1"/>
    </xf>
    <xf numFmtId="0" fontId="76" fillId="0" borderId="30" xfId="0" applyNumberFormat="1" applyFont="1" applyFill="1" applyBorder="1" applyAlignment="1">
      <alignment horizontal="center" vertical="center" shrinkToFit="1"/>
    </xf>
    <xf numFmtId="223" fontId="75" fillId="2" borderId="30" xfId="2" applyNumberFormat="1" applyFont="1" applyFill="1" applyBorder="1" applyAlignment="1">
      <alignment horizontal="center" vertical="center" shrinkToFit="1"/>
    </xf>
    <xf numFmtId="223" fontId="75" fillId="0" borderId="23" xfId="2" applyNumberFormat="1" applyFont="1" applyFill="1" applyBorder="1" applyAlignment="1">
      <alignment horizontal="center" vertical="center" shrinkToFit="1"/>
    </xf>
    <xf numFmtId="223" fontId="76" fillId="17" borderId="38" xfId="26" applyNumberFormat="1" applyFont="1" applyFill="1" applyBorder="1" applyAlignment="1">
      <alignment horizontal="center" vertical="center" shrinkToFit="1"/>
    </xf>
    <xf numFmtId="223" fontId="71" fillId="3" borderId="23" xfId="3" applyNumberFormat="1" applyFont="1" applyFill="1" applyBorder="1" applyAlignment="1">
      <alignment horizontal="center" vertical="center" shrinkToFit="1"/>
    </xf>
    <xf numFmtId="223" fontId="75" fillId="0" borderId="30" xfId="22" applyNumberFormat="1" applyFont="1" applyBorder="1" applyAlignment="1">
      <alignment horizontal="center" vertical="center" shrinkToFit="1"/>
    </xf>
    <xf numFmtId="223" fontId="76" fillId="17" borderId="28" xfId="26" applyNumberFormat="1" applyFont="1" applyFill="1" applyBorder="1" applyAlignment="1">
      <alignment horizontal="center" vertical="center" shrinkToFit="1"/>
    </xf>
    <xf numFmtId="223" fontId="87" fillId="7" borderId="23" xfId="0" applyNumberFormat="1" applyFont="1" applyFill="1" applyBorder="1" applyAlignment="1">
      <alignment horizontal="center" vertical="center" shrinkToFit="1"/>
    </xf>
    <xf numFmtId="220" fontId="87" fillId="7" borderId="22" xfId="4" applyNumberFormat="1" applyFont="1" applyFill="1" applyBorder="1" applyAlignment="1">
      <alignment horizontal="right" vertical="center" shrinkToFit="1"/>
    </xf>
    <xf numFmtId="220" fontId="87" fillId="0" borderId="27" xfId="4" applyNumberFormat="1" applyFont="1" applyFill="1" applyBorder="1" applyAlignment="1">
      <alignment horizontal="right" vertical="center" shrinkToFit="1"/>
    </xf>
    <xf numFmtId="0" fontId="92" fillId="0" borderId="0" xfId="0" applyFont="1" applyBorder="1" applyAlignment="1">
      <alignment horizontal="center" vertical="center"/>
    </xf>
    <xf numFmtId="234" fontId="91" fillId="0" borderId="0" xfId="0" applyNumberFormat="1" applyFont="1" applyAlignment="1">
      <alignment horizontal="right" vertical="center"/>
    </xf>
    <xf numFmtId="0" fontId="85" fillId="0" borderId="20" xfId="3" applyNumberFormat="1" applyFont="1" applyFill="1" applyBorder="1" applyAlignment="1">
      <alignment vertical="center"/>
    </xf>
    <xf numFmtId="223" fontId="87" fillId="0" borderId="23" xfId="26" applyNumberFormat="1" applyFont="1" applyFill="1" applyBorder="1" applyAlignment="1">
      <alignment horizontal="center" vertical="center" shrinkToFit="1"/>
    </xf>
    <xf numFmtId="0" fontId="87" fillId="0" borderId="35" xfId="0" applyNumberFormat="1" applyFont="1" applyFill="1" applyBorder="1">
      <alignment vertical="center"/>
    </xf>
    <xf numFmtId="0" fontId="87" fillId="0" borderId="158" xfId="0" applyNumberFormat="1" applyFont="1" applyFill="1" applyBorder="1">
      <alignment vertical="center"/>
    </xf>
    <xf numFmtId="0" fontId="87" fillId="0" borderId="128" xfId="0" applyNumberFormat="1" applyFont="1" applyFill="1" applyBorder="1">
      <alignment vertical="center"/>
    </xf>
    <xf numFmtId="0" fontId="85" fillId="0" borderId="27" xfId="3" applyNumberFormat="1" applyFont="1" applyFill="1" applyBorder="1" applyAlignment="1">
      <alignment horizontal="left" vertical="center"/>
    </xf>
    <xf numFmtId="0" fontId="85" fillId="0" borderId="126" xfId="0" applyFont="1" applyBorder="1">
      <alignment vertical="center"/>
    </xf>
    <xf numFmtId="0" fontId="85" fillId="0" borderId="43" xfId="0" applyFont="1" applyFill="1" applyBorder="1">
      <alignment vertical="center"/>
    </xf>
    <xf numFmtId="0" fontId="96" fillId="0" borderId="0" xfId="0" applyFont="1">
      <alignment vertical="center"/>
    </xf>
    <xf numFmtId="41" fontId="96" fillId="0" borderId="0" xfId="1" applyFont="1">
      <alignment vertical="center"/>
    </xf>
    <xf numFmtId="41" fontId="97" fillId="0" borderId="0" xfId="7" applyFont="1" applyBorder="1" applyAlignment="1">
      <alignment horizontal="center" vertical="center"/>
    </xf>
    <xf numFmtId="0" fontId="97" fillId="0" borderId="0" xfId="15" applyFont="1" applyBorder="1" applyAlignment="1">
      <alignment horizontal="center" vertical="center"/>
    </xf>
    <xf numFmtId="0" fontId="97" fillId="0" borderId="0" xfId="15" applyFont="1" applyAlignment="1">
      <alignment horizontal="center" vertical="center"/>
    </xf>
    <xf numFmtId="0" fontId="98" fillId="0" borderId="0" xfId="15" applyFont="1" applyAlignment="1">
      <alignment horizontal="center" vertical="center"/>
    </xf>
    <xf numFmtId="176" fontId="99" fillId="0" borderId="0" xfId="15" applyNumberFormat="1" applyFont="1" applyBorder="1" applyAlignment="1">
      <alignment horizontal="center" vertical="center"/>
    </xf>
    <xf numFmtId="177" fontId="99" fillId="0" borderId="0" xfId="2" applyNumberFormat="1" applyFont="1" applyBorder="1" applyAlignment="1">
      <alignment horizontal="center" vertical="center"/>
    </xf>
    <xf numFmtId="0" fontId="99" fillId="0" borderId="0" xfId="15" applyFont="1" applyBorder="1" applyAlignment="1">
      <alignment horizontal="center" vertical="center"/>
    </xf>
    <xf numFmtId="0" fontId="99" fillId="0" borderId="0" xfId="15" applyFont="1" applyAlignment="1">
      <alignment horizontal="center" vertical="center"/>
    </xf>
    <xf numFmtId="0" fontId="96" fillId="0" borderId="0" xfId="3" applyNumberFormat="1" applyFont="1">
      <alignment vertical="center"/>
    </xf>
    <xf numFmtId="0" fontId="23" fillId="0" borderId="0" xfId="15" applyFont="1" applyAlignment="1">
      <alignment vertical="center"/>
    </xf>
    <xf numFmtId="41" fontId="103" fillId="0" borderId="0" xfId="7" applyFont="1" applyBorder="1" applyAlignment="1">
      <alignment horizontal="center" vertical="center"/>
    </xf>
    <xf numFmtId="0" fontId="103" fillId="0" borderId="0" xfId="15" applyFont="1" applyBorder="1" applyAlignment="1">
      <alignment horizontal="center" vertical="center"/>
    </xf>
    <xf numFmtId="0" fontId="103" fillId="0" borderId="0" xfId="15" applyFont="1" applyAlignment="1">
      <alignment horizontal="center" vertical="center"/>
    </xf>
    <xf numFmtId="0" fontId="105" fillId="0" borderId="0" xfId="15" applyFont="1" applyBorder="1" applyAlignment="1">
      <alignment horizontal="center" vertical="center"/>
    </xf>
    <xf numFmtId="0" fontId="105" fillId="0" borderId="0" xfId="15" applyFont="1" applyAlignment="1">
      <alignment horizontal="center" vertical="center"/>
    </xf>
    <xf numFmtId="0" fontId="106" fillId="14" borderId="129" xfId="15" applyFont="1" applyFill="1" applyBorder="1" applyAlignment="1">
      <alignment horizontal="center" vertical="center"/>
    </xf>
    <xf numFmtId="0" fontId="106" fillId="14" borderId="114" xfId="15" applyFont="1" applyFill="1" applyBorder="1" applyAlignment="1">
      <alignment horizontal="center" vertical="center"/>
    </xf>
    <xf numFmtId="0" fontId="106" fillId="14" borderId="68" xfId="15" applyFont="1" applyFill="1" applyBorder="1" applyAlignment="1">
      <alignment horizontal="center" vertical="center"/>
    </xf>
    <xf numFmtId="0" fontId="106" fillId="14" borderId="69" xfId="15" applyFont="1" applyFill="1" applyBorder="1" applyAlignment="1">
      <alignment horizontal="center" vertical="center"/>
    </xf>
    <xf numFmtId="220" fontId="106" fillId="14" borderId="129" xfId="18" applyNumberFormat="1" applyFont="1" applyFill="1" applyBorder="1" applyAlignment="1">
      <alignment horizontal="center" vertical="center"/>
    </xf>
    <xf numFmtId="220" fontId="106" fillId="14" borderId="132" xfId="18" applyNumberFormat="1" applyFont="1" applyFill="1" applyBorder="1" applyAlignment="1">
      <alignment horizontal="center" vertical="center"/>
    </xf>
    <xf numFmtId="220" fontId="106" fillId="14" borderId="85" xfId="18" applyNumberFormat="1" applyFont="1" applyFill="1" applyBorder="1" applyAlignment="1">
      <alignment horizontal="center" vertical="center"/>
    </xf>
    <xf numFmtId="220" fontId="106" fillId="14" borderId="69" xfId="18" applyNumberFormat="1" applyFont="1" applyFill="1" applyBorder="1" applyAlignment="1">
      <alignment horizontal="center" vertical="center"/>
    </xf>
    <xf numFmtId="222" fontId="106" fillId="14" borderId="129" xfId="18" applyNumberFormat="1" applyFont="1" applyFill="1" applyBorder="1" applyAlignment="1">
      <alignment horizontal="center" vertical="center"/>
    </xf>
    <xf numFmtId="222" fontId="106" fillId="14" borderId="132" xfId="18" applyNumberFormat="1" applyFont="1" applyFill="1" applyBorder="1" applyAlignment="1">
      <alignment horizontal="center" vertical="center"/>
    </xf>
    <xf numFmtId="222" fontId="106" fillId="14" borderId="85" xfId="18" applyNumberFormat="1" applyFont="1" applyFill="1" applyBorder="1" applyAlignment="1">
      <alignment horizontal="center" vertical="center"/>
    </xf>
    <xf numFmtId="222" fontId="106" fillId="14" borderId="69" xfId="15" applyNumberFormat="1" applyFont="1" applyFill="1" applyBorder="1" applyAlignment="1">
      <alignment horizontal="center" vertical="center"/>
    </xf>
    <xf numFmtId="41" fontId="107" fillId="6" borderId="35" xfId="7" applyFont="1" applyFill="1" applyBorder="1" applyAlignment="1">
      <alignment horizontal="center" vertical="center"/>
    </xf>
    <xf numFmtId="176" fontId="107" fillId="6" borderId="130" xfId="1" applyNumberFormat="1" applyFont="1" applyFill="1" applyBorder="1" applyAlignment="1">
      <alignment horizontal="right" vertical="center"/>
    </xf>
    <xf numFmtId="176" fontId="107" fillId="6" borderId="74" xfId="1" applyNumberFormat="1" applyFont="1" applyFill="1" applyBorder="1" applyAlignment="1">
      <alignment horizontal="right" vertical="center"/>
    </xf>
    <xf numFmtId="176" fontId="107" fillId="6" borderId="75" xfId="1" applyNumberFormat="1" applyFont="1" applyFill="1" applyBorder="1" applyAlignment="1">
      <alignment horizontal="right" vertical="center"/>
    </xf>
    <xf numFmtId="220" fontId="107" fillId="6" borderId="136" xfId="1" applyNumberFormat="1" applyFont="1" applyFill="1" applyBorder="1" applyAlignment="1">
      <alignment horizontal="right" vertical="center"/>
    </xf>
    <xf numFmtId="220" fontId="107" fillId="6" borderId="130" xfId="1" applyNumberFormat="1" applyFont="1" applyFill="1" applyBorder="1" applyAlignment="1">
      <alignment horizontal="right" vertical="center"/>
    </xf>
    <xf numFmtId="220" fontId="107" fillId="6" borderId="74" xfId="1" applyNumberFormat="1" applyFont="1" applyFill="1" applyBorder="1" applyAlignment="1">
      <alignment horizontal="right" vertical="center"/>
    </xf>
    <xf numFmtId="220" fontId="107" fillId="6" borderId="75" xfId="1" applyNumberFormat="1" applyFont="1" applyFill="1" applyBorder="1" applyAlignment="1">
      <alignment horizontal="right" vertical="center"/>
    </xf>
    <xf numFmtId="223" fontId="107" fillId="6" borderId="136" xfId="2" applyNumberFormat="1" applyFont="1" applyFill="1" applyBorder="1" applyAlignment="1">
      <alignment horizontal="center" vertical="center"/>
    </xf>
    <xf numFmtId="223" fontId="107" fillId="6" borderId="21" xfId="2" applyNumberFormat="1" applyFont="1" applyFill="1" applyBorder="1" applyAlignment="1">
      <alignment horizontal="center" vertical="center"/>
    </xf>
    <xf numFmtId="223" fontId="107" fillId="6" borderId="90" xfId="2" applyNumberFormat="1" applyFont="1" applyFill="1" applyBorder="1" applyAlignment="1">
      <alignment horizontal="center" vertical="center"/>
    </xf>
    <xf numFmtId="223" fontId="107" fillId="6" borderId="75" xfId="2" applyNumberFormat="1" applyFont="1" applyFill="1" applyBorder="1" applyAlignment="1">
      <alignment horizontal="center" vertical="center"/>
    </xf>
    <xf numFmtId="41" fontId="89" fillId="8" borderId="103" xfId="7" applyFont="1" applyFill="1" applyBorder="1" applyAlignment="1">
      <alignment horizontal="center" vertical="center"/>
    </xf>
    <xf numFmtId="176" fontId="89" fillId="8" borderId="131" xfId="1" applyNumberFormat="1" applyFont="1" applyFill="1" applyBorder="1" applyAlignment="1">
      <alignment vertical="center"/>
    </xf>
    <xf numFmtId="176" fontId="89" fillId="8" borderId="77" xfId="1" applyNumberFormat="1" applyFont="1" applyFill="1" applyBorder="1" applyAlignment="1">
      <alignment vertical="center"/>
    </xf>
    <xf numFmtId="176" fontId="89" fillId="0" borderId="78" xfId="1" applyNumberFormat="1" applyFont="1" applyFill="1" applyBorder="1" applyAlignment="1">
      <alignment vertical="center"/>
    </xf>
    <xf numFmtId="176" fontId="89" fillId="0" borderId="131" xfId="1" applyNumberFormat="1" applyFont="1" applyFill="1" applyBorder="1" applyAlignment="1">
      <alignment vertical="center"/>
    </xf>
    <xf numFmtId="176" fontId="89" fillId="0" borderId="77" xfId="1" applyNumberFormat="1" applyFont="1" applyFill="1" applyBorder="1" applyAlignment="1">
      <alignment vertical="center"/>
    </xf>
    <xf numFmtId="220" fontId="89" fillId="0" borderId="133" xfId="1" applyNumberFormat="1" applyFont="1" applyFill="1" applyBorder="1" applyAlignment="1">
      <alignment vertical="center"/>
    </xf>
    <xf numFmtId="220" fontId="89" fillId="0" borderId="91" xfId="1" applyNumberFormat="1" applyFont="1" applyFill="1" applyBorder="1" applyAlignment="1">
      <alignment vertical="center"/>
    </xf>
    <xf numFmtId="220" fontId="89" fillId="0" borderId="78" xfId="1" applyNumberFormat="1" applyFont="1" applyFill="1" applyBorder="1" applyAlignment="1">
      <alignment vertical="center"/>
    </xf>
    <xf numFmtId="223" fontId="89" fillId="0" borderId="133" xfId="2" applyNumberFormat="1" applyFont="1" applyFill="1" applyBorder="1" applyAlignment="1">
      <alignment horizontal="center" vertical="center"/>
    </xf>
    <xf numFmtId="223" fontId="89" fillId="0" borderId="91" xfId="2" applyNumberFormat="1" applyFont="1" applyFill="1" applyBorder="1" applyAlignment="1">
      <alignment horizontal="center" vertical="center"/>
    </xf>
    <xf numFmtId="223" fontId="89" fillId="0" borderId="78" xfId="2" applyNumberFormat="1" applyFont="1" applyFill="1" applyBorder="1" applyAlignment="1">
      <alignment horizontal="center" vertical="center"/>
    </xf>
    <xf numFmtId="41" fontId="89" fillId="8" borderId="102" xfId="7" applyFont="1" applyFill="1" applyBorder="1" applyAlignment="1">
      <alignment horizontal="center" vertical="center"/>
    </xf>
    <xf numFmtId="176" fontId="89" fillId="8" borderId="89" xfId="1" applyNumberFormat="1" applyFont="1" applyFill="1" applyBorder="1" applyAlignment="1">
      <alignment vertical="center"/>
    </xf>
    <xf numFmtId="176" fontId="89" fillId="8" borderId="65" xfId="1" applyNumberFormat="1" applyFont="1" applyFill="1" applyBorder="1" applyAlignment="1">
      <alignment vertical="center"/>
    </xf>
    <xf numFmtId="176" fontId="89" fillId="0" borderId="66" xfId="1" applyNumberFormat="1" applyFont="1" applyFill="1" applyBorder="1" applyAlignment="1">
      <alignment vertical="center"/>
    </xf>
    <xf numFmtId="176" fontId="89" fillId="0" borderId="89" xfId="1" applyNumberFormat="1" applyFont="1" applyFill="1" applyBorder="1" applyAlignment="1">
      <alignment vertical="center"/>
    </xf>
    <xf numFmtId="176" fontId="89" fillId="0" borderId="65" xfId="1" applyNumberFormat="1" applyFont="1" applyFill="1" applyBorder="1" applyAlignment="1">
      <alignment vertical="center"/>
    </xf>
    <xf numFmtId="220" fontId="89" fillId="0" borderId="134" xfId="1" applyNumberFormat="1" applyFont="1" applyFill="1" applyBorder="1" applyAlignment="1">
      <alignment vertical="center"/>
    </xf>
    <xf numFmtId="220" fontId="89" fillId="0" borderId="79" xfId="1" applyNumberFormat="1" applyFont="1" applyFill="1" applyBorder="1" applyAlignment="1">
      <alignment vertical="center"/>
    </xf>
    <xf numFmtId="220" fontId="89" fillId="0" borderId="66" xfId="1" applyNumberFormat="1" applyFont="1" applyFill="1" applyBorder="1" applyAlignment="1">
      <alignment vertical="center"/>
    </xf>
    <xf numFmtId="223" fontId="89" fillId="0" borderId="134" xfId="2" applyNumberFormat="1" applyFont="1" applyFill="1" applyBorder="1" applyAlignment="1">
      <alignment horizontal="center" vertical="center"/>
    </xf>
    <xf numFmtId="223" fontId="89" fillId="0" borderId="79" xfId="2" applyNumberFormat="1" applyFont="1" applyFill="1" applyBorder="1" applyAlignment="1">
      <alignment horizontal="center" vertical="center"/>
    </xf>
    <xf numFmtId="223" fontId="89" fillId="0" borderId="66" xfId="2" applyNumberFormat="1" applyFont="1" applyFill="1" applyBorder="1" applyAlignment="1">
      <alignment horizontal="center" vertical="center"/>
    </xf>
    <xf numFmtId="41" fontId="89" fillId="0" borderId="102" xfId="7" applyFont="1" applyFill="1" applyBorder="1" applyAlignment="1">
      <alignment horizontal="center" vertical="center"/>
    </xf>
    <xf numFmtId="41" fontId="89" fillId="0" borderId="104" xfId="7" applyFont="1" applyFill="1" applyBorder="1" applyAlignment="1">
      <alignment horizontal="center" vertical="center"/>
    </xf>
    <xf numFmtId="176" fontId="89" fillId="0" borderId="114" xfId="1" applyNumberFormat="1" applyFont="1" applyFill="1" applyBorder="1" applyAlignment="1">
      <alignment vertical="center"/>
    </xf>
    <xf numFmtId="176" fontId="89" fillId="0" borderId="68" xfId="1" applyNumberFormat="1" applyFont="1" applyFill="1" applyBorder="1" applyAlignment="1">
      <alignment vertical="center"/>
    </xf>
    <xf numFmtId="176" fontId="89" fillId="0" borderId="69" xfId="1" applyNumberFormat="1" applyFont="1" applyFill="1" applyBorder="1" applyAlignment="1">
      <alignment vertical="center"/>
    </xf>
    <xf numFmtId="220" fontId="89" fillId="0" borderId="132" xfId="1" applyNumberFormat="1" applyFont="1" applyFill="1" applyBorder="1" applyAlignment="1">
      <alignment vertical="center"/>
    </xf>
    <xf numFmtId="220" fontId="89" fillId="0" borderId="85" xfId="1" applyNumberFormat="1" applyFont="1" applyFill="1" applyBorder="1" applyAlignment="1">
      <alignment vertical="center"/>
    </xf>
    <xf numFmtId="220" fontId="89" fillId="0" borderId="69" xfId="1" applyNumberFormat="1" applyFont="1" applyFill="1" applyBorder="1" applyAlignment="1">
      <alignment vertical="center"/>
    </xf>
    <xf numFmtId="223" fontId="89" fillId="0" borderId="132" xfId="2" applyNumberFormat="1" applyFont="1" applyFill="1" applyBorder="1" applyAlignment="1">
      <alignment horizontal="center" vertical="center"/>
    </xf>
    <xf numFmtId="223" fontId="89" fillId="0" borderId="85" xfId="2" applyNumberFormat="1" applyFont="1" applyFill="1" applyBorder="1" applyAlignment="1">
      <alignment horizontal="center" vertical="center"/>
    </xf>
    <xf numFmtId="223" fontId="89" fillId="0" borderId="69" xfId="2" applyNumberFormat="1" applyFont="1" applyFill="1" applyBorder="1" applyAlignment="1">
      <alignment horizontal="center" vertical="center"/>
    </xf>
    <xf numFmtId="176" fontId="89" fillId="2" borderId="137" xfId="1" applyNumberFormat="1" applyFont="1" applyFill="1" applyBorder="1" applyAlignment="1">
      <alignment vertical="center"/>
    </xf>
    <xf numFmtId="220" fontId="89" fillId="2" borderId="137" xfId="1" applyNumberFormat="1" applyFont="1" applyFill="1" applyBorder="1" applyAlignment="1">
      <alignment vertical="center"/>
    </xf>
    <xf numFmtId="223" fontId="89" fillId="2" borderId="137" xfId="2" applyNumberFormat="1" applyFont="1" applyFill="1" applyBorder="1" applyAlignment="1">
      <alignment horizontal="center" vertical="center"/>
    </xf>
    <xf numFmtId="176" fontId="89" fillId="2" borderId="138" xfId="1" applyNumberFormat="1" applyFont="1" applyFill="1" applyBorder="1" applyAlignment="1">
      <alignment vertical="center"/>
    </xf>
    <xf numFmtId="220" fontId="89" fillId="2" borderId="138" xfId="1" applyNumberFormat="1" applyFont="1" applyFill="1" applyBorder="1" applyAlignment="1">
      <alignment vertical="center"/>
    </xf>
    <xf numFmtId="223" fontId="89" fillId="2" borderId="138" xfId="2" applyNumberFormat="1" applyFont="1" applyFill="1" applyBorder="1" applyAlignment="1">
      <alignment horizontal="center" vertical="center"/>
    </xf>
    <xf numFmtId="41" fontId="89" fillId="8" borderId="102" xfId="7" applyFont="1" applyFill="1" applyBorder="1" applyAlignment="1">
      <alignment horizontal="center" vertical="center" wrapText="1"/>
    </xf>
    <xf numFmtId="41" fontId="89" fillId="0" borderId="102" xfId="7" applyFont="1" applyFill="1" applyBorder="1" applyAlignment="1">
      <alignment horizontal="center" vertical="center" wrapText="1" shrinkToFit="1"/>
    </xf>
    <xf numFmtId="176" fontId="89" fillId="2" borderId="139" xfId="1" applyNumberFormat="1" applyFont="1" applyFill="1" applyBorder="1" applyAlignment="1">
      <alignment vertical="center"/>
    </xf>
    <xf numFmtId="220" fontId="89" fillId="2" borderId="139" xfId="1" applyNumberFormat="1" applyFont="1" applyFill="1" applyBorder="1" applyAlignment="1">
      <alignment vertical="center"/>
    </xf>
    <xf numFmtId="223" fontId="89" fillId="2" borderId="139" xfId="2" applyNumberFormat="1" applyFont="1" applyFill="1" applyBorder="1" applyAlignment="1">
      <alignment horizontal="center" vertical="center"/>
    </xf>
    <xf numFmtId="176" fontId="107" fillId="6" borderId="136" xfId="1" applyNumberFormat="1" applyFont="1" applyFill="1" applyBorder="1" applyAlignment="1">
      <alignment horizontal="right" vertical="center" shrinkToFit="1"/>
    </xf>
    <xf numFmtId="235" fontId="76" fillId="0" borderId="0" xfId="22" applyNumberFormat="1" applyFont="1" applyBorder="1" applyAlignment="1">
      <alignment vertical="center" shrinkToFit="1"/>
    </xf>
    <xf numFmtId="0" fontId="70" fillId="15" borderId="65" xfId="15" applyFont="1" applyFill="1" applyBorder="1" applyAlignment="1">
      <alignment horizontal="center" vertical="center"/>
    </xf>
    <xf numFmtId="0" fontId="70" fillId="11" borderId="65" xfId="15" applyFont="1" applyFill="1" applyBorder="1" applyAlignment="1">
      <alignment horizontal="center" vertical="center"/>
    </xf>
    <xf numFmtId="41" fontId="72" fillId="0" borderId="67" xfId="7" applyFont="1" applyFill="1" applyBorder="1" applyAlignment="1">
      <alignment horizontal="left" vertical="center" shrinkToFit="1"/>
    </xf>
    <xf numFmtId="0" fontId="76" fillId="20" borderId="21" xfId="21" applyNumberFormat="1" applyFont="1" applyFill="1" applyBorder="1" applyAlignment="1">
      <alignment horizontal="left" vertical="center" shrinkToFit="1"/>
    </xf>
    <xf numFmtId="41" fontId="75" fillId="20" borderId="21" xfId="22" applyFont="1" applyFill="1" applyBorder="1" applyAlignment="1">
      <alignment vertical="center" shrinkToFit="1"/>
    </xf>
    <xf numFmtId="0" fontId="75" fillId="20" borderId="21" xfId="21" applyFont="1" applyFill="1" applyBorder="1" applyAlignment="1">
      <alignment vertical="center" shrinkToFit="1"/>
    </xf>
    <xf numFmtId="182" fontId="75" fillId="20" borderId="21" xfId="21" applyNumberFormat="1" applyFont="1" applyFill="1" applyBorder="1" applyAlignment="1">
      <alignment vertical="center" shrinkToFit="1"/>
    </xf>
    <xf numFmtId="0" fontId="75" fillId="20" borderId="21" xfId="21" applyFont="1" applyFill="1" applyBorder="1" applyAlignment="1">
      <alignment horizontal="center" vertical="center" shrinkToFit="1"/>
    </xf>
    <xf numFmtId="41" fontId="75" fillId="20" borderId="21" xfId="21" applyNumberFormat="1" applyFont="1" applyFill="1" applyBorder="1" applyAlignment="1">
      <alignment vertical="center" shrinkToFit="1"/>
    </xf>
    <xf numFmtId="176" fontId="76" fillId="20" borderId="22" xfId="22" applyNumberFormat="1" applyFont="1" applyFill="1" applyBorder="1" applyAlignment="1">
      <alignment horizontal="right" vertical="center" shrinkToFit="1"/>
    </xf>
    <xf numFmtId="220" fontId="76" fillId="20" borderId="22" xfId="22" applyNumberFormat="1" applyFont="1" applyFill="1" applyBorder="1" applyAlignment="1">
      <alignment horizontal="right" vertical="center" shrinkToFit="1"/>
    </xf>
    <xf numFmtId="223" fontId="76" fillId="20" borderId="23" xfId="21" applyNumberFormat="1" applyFont="1" applyFill="1" applyBorder="1" applyAlignment="1">
      <alignment horizontal="center" vertical="center" shrinkToFit="1"/>
    </xf>
    <xf numFmtId="0" fontId="75" fillId="20" borderId="0" xfId="23" applyNumberFormat="1" applyFont="1" applyFill="1" applyBorder="1" applyAlignment="1">
      <alignment horizontal="left" vertical="center" shrinkToFit="1"/>
    </xf>
    <xf numFmtId="41" fontId="75" fillId="20" borderId="0" xfId="24" applyFont="1" applyFill="1" applyBorder="1" applyAlignment="1">
      <alignment vertical="center" shrinkToFit="1"/>
    </xf>
    <xf numFmtId="0" fontId="75" fillId="20" borderId="0" xfId="23" applyFont="1" applyFill="1" applyBorder="1" applyAlignment="1">
      <alignment vertical="center" shrinkToFit="1"/>
    </xf>
    <xf numFmtId="199" fontId="75" fillId="20" borderId="0" xfId="23" applyNumberFormat="1" applyFont="1" applyFill="1" applyBorder="1" applyAlignment="1">
      <alignment vertical="center" shrinkToFit="1"/>
    </xf>
    <xf numFmtId="182" fontId="75" fillId="20" borderId="0" xfId="23" applyNumberFormat="1" applyFont="1" applyFill="1" applyBorder="1" applyAlignment="1">
      <alignment vertical="center" shrinkToFit="1"/>
    </xf>
    <xf numFmtId="0" fontId="75" fillId="20" borderId="0" xfId="23" applyFont="1" applyFill="1" applyBorder="1" applyAlignment="1">
      <alignment horizontal="center" vertical="center" shrinkToFit="1"/>
    </xf>
    <xf numFmtId="41" fontId="75" fillId="20" borderId="0" xfId="23" applyNumberFormat="1" applyFont="1" applyFill="1" applyBorder="1" applyAlignment="1">
      <alignment vertical="center" shrinkToFit="1"/>
    </xf>
    <xf numFmtId="176" fontId="75" fillId="20" borderId="24" xfId="24" applyNumberFormat="1" applyFont="1" applyFill="1" applyBorder="1" applyAlignment="1">
      <alignment horizontal="right" vertical="center" shrinkToFit="1"/>
    </xf>
    <xf numFmtId="176" fontId="75" fillId="20" borderId="22" xfId="24" applyNumberFormat="1" applyFont="1" applyFill="1" applyBorder="1" applyAlignment="1">
      <alignment horizontal="right" vertical="center" shrinkToFit="1"/>
    </xf>
    <xf numFmtId="220" fontId="75" fillId="20" borderId="24" xfId="24" applyNumberFormat="1" applyFont="1" applyFill="1" applyBorder="1" applyAlignment="1">
      <alignment horizontal="right" vertical="center" shrinkToFit="1"/>
    </xf>
    <xf numFmtId="223" fontId="75" fillId="20" borderId="30" xfId="23" applyNumberFormat="1" applyFont="1" applyFill="1" applyBorder="1" applyAlignment="1">
      <alignment horizontal="center" vertical="center" shrinkToFit="1"/>
    </xf>
    <xf numFmtId="0" fontId="76" fillId="20" borderId="0" xfId="21" applyNumberFormat="1" applyFont="1" applyFill="1" applyBorder="1" applyAlignment="1">
      <alignment horizontal="left" vertical="center" shrinkToFit="1"/>
    </xf>
    <xf numFmtId="41" fontId="76" fillId="20" borderId="0" xfId="22" applyNumberFormat="1" applyFont="1" applyFill="1" applyBorder="1" applyAlignment="1">
      <alignment vertical="center" shrinkToFit="1"/>
    </xf>
    <xf numFmtId="0" fontId="76" fillId="20" borderId="0" xfId="21" applyNumberFormat="1" applyFont="1" applyFill="1" applyBorder="1" applyAlignment="1">
      <alignment vertical="center" shrinkToFit="1"/>
    </xf>
    <xf numFmtId="190" fontId="76" fillId="20" borderId="21" xfId="21" applyNumberFormat="1" applyFont="1" applyFill="1" applyBorder="1" applyAlignment="1">
      <alignment vertical="center" shrinkToFit="1"/>
    </xf>
    <xf numFmtId="182" fontId="76" fillId="20" borderId="0" xfId="21" applyNumberFormat="1" applyFont="1" applyFill="1" applyBorder="1" applyAlignment="1">
      <alignment vertical="center" shrinkToFit="1"/>
    </xf>
    <xf numFmtId="0" fontId="76" fillId="20" borderId="0" xfId="21" applyNumberFormat="1" applyFont="1" applyFill="1" applyBorder="1" applyAlignment="1">
      <alignment horizontal="center" vertical="center" shrinkToFit="1"/>
    </xf>
    <xf numFmtId="41" fontId="76" fillId="20" borderId="0" xfId="21" applyNumberFormat="1" applyFont="1" applyFill="1" applyBorder="1" applyAlignment="1">
      <alignment vertical="center" shrinkToFit="1"/>
    </xf>
    <xf numFmtId="176" fontId="76" fillId="20" borderId="24" xfId="22" applyNumberFormat="1" applyFont="1" applyFill="1" applyBorder="1" applyAlignment="1">
      <alignment horizontal="right" vertical="center" shrinkToFit="1"/>
    </xf>
    <xf numFmtId="220" fontId="76" fillId="20" borderId="24" xfId="22" applyNumberFormat="1" applyFont="1" applyFill="1" applyBorder="1" applyAlignment="1">
      <alignment horizontal="right" vertical="center" shrinkToFit="1"/>
    </xf>
    <xf numFmtId="223" fontId="76" fillId="20" borderId="30" xfId="21" applyNumberFormat="1" applyFont="1" applyFill="1" applyBorder="1" applyAlignment="1">
      <alignment horizontal="center" vertical="center" shrinkToFit="1"/>
    </xf>
    <xf numFmtId="176" fontId="17" fillId="0" borderId="0" xfId="1" applyNumberFormat="1" applyFont="1" applyAlignment="1">
      <alignment horizontal="center" vertical="center"/>
    </xf>
    <xf numFmtId="176" fontId="20" fillId="0" borderId="0" xfId="1" applyNumberFormat="1" applyFont="1" applyAlignment="1">
      <alignment horizontal="center" vertical="center"/>
    </xf>
    <xf numFmtId="176" fontId="17" fillId="0" borderId="0" xfId="0" applyNumberFormat="1" applyFont="1" applyAlignment="1">
      <alignment horizontal="center" vertical="center"/>
    </xf>
    <xf numFmtId="177" fontId="17" fillId="0" borderId="0" xfId="2" applyNumberFormat="1" applyFont="1" applyAlignment="1">
      <alignment horizontal="center" vertical="center"/>
    </xf>
    <xf numFmtId="177" fontId="12" fillId="0" borderId="0" xfId="2" applyNumberFormat="1" applyFont="1" applyBorder="1" applyAlignment="1">
      <alignment horizontal="center" vertical="center"/>
    </xf>
    <xf numFmtId="177" fontId="12" fillId="0" borderId="0" xfId="7" applyNumberFormat="1" applyFont="1" applyBorder="1" applyAlignment="1">
      <alignment horizontal="center" vertical="center"/>
    </xf>
    <xf numFmtId="176" fontId="12" fillId="0" borderId="0" xfId="7" applyNumberFormat="1" applyFont="1" applyBorder="1" applyAlignment="1">
      <alignment horizontal="center" vertical="center"/>
    </xf>
    <xf numFmtId="3" fontId="108" fillId="21" borderId="159" xfId="0" applyNumberFormat="1" applyFont="1" applyFill="1" applyBorder="1" applyAlignment="1">
      <alignment horizontal="center" vertical="center" wrapText="1"/>
    </xf>
    <xf numFmtId="10" fontId="108" fillId="21" borderId="160" xfId="0" applyNumberFormat="1" applyFont="1" applyFill="1" applyBorder="1" applyAlignment="1">
      <alignment horizontal="center" vertical="center" wrapText="1"/>
    </xf>
    <xf numFmtId="3" fontId="108" fillId="21" borderId="159" xfId="0" applyNumberFormat="1" applyFont="1" applyFill="1" applyBorder="1" applyAlignment="1">
      <alignment horizontal="right" vertical="center" wrapText="1"/>
    </xf>
    <xf numFmtId="3" fontId="108" fillId="0" borderId="161" xfId="0" applyNumberFormat="1" applyFont="1" applyBorder="1" applyAlignment="1">
      <alignment horizontal="center" vertical="center" wrapText="1"/>
    </xf>
    <xf numFmtId="10" fontId="108" fillId="0" borderId="162" xfId="0" applyNumberFormat="1" applyFont="1" applyBorder="1" applyAlignment="1">
      <alignment horizontal="center" vertical="center" wrapText="1"/>
    </xf>
    <xf numFmtId="3" fontId="109" fillId="0" borderId="161" xfId="0" applyNumberFormat="1" applyFont="1" applyBorder="1" applyAlignment="1">
      <alignment horizontal="right" vertical="center" wrapText="1"/>
    </xf>
    <xf numFmtId="10" fontId="109" fillId="0" borderId="162" xfId="0" applyNumberFormat="1" applyFont="1" applyBorder="1" applyAlignment="1">
      <alignment horizontal="center" vertical="center" wrapText="1"/>
    </xf>
    <xf numFmtId="3" fontId="108" fillId="0" borderId="163" xfId="0" applyNumberFormat="1" applyFont="1" applyBorder="1" applyAlignment="1">
      <alignment horizontal="center" vertical="center" wrapText="1"/>
    </xf>
    <xf numFmtId="10" fontId="108" fillId="0" borderId="164" xfId="0" applyNumberFormat="1" applyFont="1" applyBorder="1" applyAlignment="1">
      <alignment horizontal="center" vertical="center" wrapText="1"/>
    </xf>
    <xf numFmtId="3" fontId="109" fillId="0" borderId="163" xfId="0" applyNumberFormat="1" applyFont="1" applyBorder="1" applyAlignment="1">
      <alignment horizontal="right" vertical="center" wrapText="1"/>
    </xf>
    <xf numFmtId="10" fontId="109" fillId="0" borderId="164" xfId="0" applyNumberFormat="1" applyFont="1" applyBorder="1" applyAlignment="1">
      <alignment horizontal="center" vertical="center" wrapText="1"/>
    </xf>
    <xf numFmtId="3" fontId="29" fillId="0" borderId="0" xfId="15" applyNumberFormat="1" applyFont="1" applyBorder="1" applyAlignment="1">
      <alignment horizontal="center" vertical="center"/>
    </xf>
    <xf numFmtId="177" fontId="29" fillId="0" borderId="0" xfId="2" applyNumberFormat="1" applyFont="1" applyBorder="1" applyAlignment="1">
      <alignment horizontal="center" vertical="center"/>
    </xf>
    <xf numFmtId="176" fontId="20" fillId="0" borderId="0" xfId="11" applyNumberFormat="1" applyFont="1">
      <alignment vertical="center"/>
    </xf>
    <xf numFmtId="0" fontId="46" fillId="0" borderId="0" xfId="0" applyFont="1" applyBorder="1" applyAlignment="1">
      <alignment horizontal="center" vertical="center" wrapText="1"/>
    </xf>
    <xf numFmtId="0" fontId="67" fillId="0" borderId="0" xfId="0" applyFont="1" applyBorder="1" applyAlignment="1">
      <alignment horizontal="center" vertical="center" wrapText="1"/>
    </xf>
    <xf numFmtId="0" fontId="92" fillId="0" borderId="0" xfId="0" applyFont="1" applyBorder="1" applyAlignment="1">
      <alignment horizontal="center" vertical="center"/>
    </xf>
    <xf numFmtId="234" fontId="91" fillId="0" borderId="0" xfId="0" applyNumberFormat="1" applyFont="1" applyAlignment="1">
      <alignment horizontal="right" vertical="center"/>
    </xf>
    <xf numFmtId="0" fontId="91" fillId="0" borderId="0" xfId="0" applyFont="1" applyAlignment="1">
      <alignment horizontal="left" vertical="center"/>
    </xf>
    <xf numFmtId="0" fontId="89" fillId="0" borderId="0" xfId="0" applyFont="1" applyFill="1" applyAlignment="1">
      <alignment horizontal="center" vertical="center"/>
    </xf>
    <xf numFmtId="0" fontId="89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 wrapText="1"/>
    </xf>
    <xf numFmtId="0" fontId="53" fillId="0" borderId="0" xfId="0" applyFont="1" applyAlignment="1">
      <alignment horizontal="center" vertical="center"/>
    </xf>
    <xf numFmtId="0" fontId="51" fillId="0" borderId="0" xfId="0" applyFont="1" applyAlignment="1">
      <alignment horizontal="left" vertical="center" wrapText="1"/>
    </xf>
    <xf numFmtId="0" fontId="52" fillId="0" borderId="0" xfId="0" applyFont="1" applyAlignment="1">
      <alignment horizontal="left" vertical="center" wrapText="1"/>
    </xf>
    <xf numFmtId="0" fontId="101" fillId="0" borderId="0" xfId="15" applyFont="1" applyAlignment="1">
      <alignment horizontal="center" vertical="center"/>
    </xf>
    <xf numFmtId="0" fontId="20" fillId="0" borderId="0" xfId="0" applyFont="1" applyAlignment="1">
      <alignment horizontal="right" vertical="center" indent="1"/>
    </xf>
    <xf numFmtId="0" fontId="33" fillId="10" borderId="52" xfId="0" applyFont="1" applyFill="1" applyBorder="1" applyAlignment="1">
      <alignment horizontal="center" vertical="center"/>
    </xf>
    <xf numFmtId="0" fontId="33" fillId="10" borderId="55" xfId="0" applyFont="1" applyFill="1" applyBorder="1" applyAlignment="1">
      <alignment horizontal="center" vertical="center"/>
    </xf>
    <xf numFmtId="0" fontId="33" fillId="10" borderId="53" xfId="0" applyFont="1" applyFill="1" applyBorder="1" applyAlignment="1">
      <alignment horizontal="center" vertical="center"/>
    </xf>
    <xf numFmtId="0" fontId="33" fillId="10" borderId="54" xfId="0" applyFont="1" applyFill="1" applyBorder="1" applyAlignment="1">
      <alignment horizontal="center" vertical="center"/>
    </xf>
    <xf numFmtId="0" fontId="94" fillId="15" borderId="79" xfId="15" applyFont="1" applyFill="1" applyBorder="1" applyAlignment="1">
      <alignment horizontal="center" vertical="center"/>
    </xf>
    <xf numFmtId="0" fontId="94" fillId="15" borderId="89" xfId="15" applyFont="1" applyFill="1" applyBorder="1" applyAlignment="1">
      <alignment horizontal="center" vertical="center"/>
    </xf>
    <xf numFmtId="0" fontId="94" fillId="15" borderId="149" xfId="15" applyFont="1" applyFill="1" applyBorder="1" applyAlignment="1">
      <alignment horizontal="center" vertical="center"/>
    </xf>
    <xf numFmtId="41" fontId="94" fillId="11" borderId="55" xfId="7" applyFont="1" applyFill="1" applyBorder="1" applyAlignment="1">
      <alignment horizontal="center" vertical="center"/>
    </xf>
    <xf numFmtId="41" fontId="94" fillId="11" borderId="73" xfId="7" applyFont="1" applyFill="1" applyBorder="1" applyAlignment="1">
      <alignment horizontal="center" vertical="center"/>
    </xf>
    <xf numFmtId="0" fontId="94" fillId="11" borderId="79" xfId="15" applyFont="1" applyFill="1" applyBorder="1" applyAlignment="1">
      <alignment horizontal="center" vertical="center"/>
    </xf>
    <xf numFmtId="0" fontId="94" fillId="11" borderId="89" xfId="15" applyFont="1" applyFill="1" applyBorder="1" applyAlignment="1">
      <alignment horizontal="center" vertical="center"/>
    </xf>
    <xf numFmtId="0" fontId="94" fillId="11" borderId="148" xfId="15" applyFont="1" applyFill="1" applyBorder="1" applyAlignment="1">
      <alignment horizontal="center" vertical="center"/>
    </xf>
    <xf numFmtId="41" fontId="94" fillId="15" borderId="82" xfId="15" applyNumberFormat="1" applyFont="1" applyFill="1" applyBorder="1" applyAlignment="1">
      <alignment horizontal="center" vertical="center"/>
    </xf>
    <xf numFmtId="0" fontId="94" fillId="15" borderId="147" xfId="15" applyFont="1" applyFill="1" applyBorder="1" applyAlignment="1">
      <alignment horizontal="center" vertical="center"/>
    </xf>
    <xf numFmtId="0" fontId="102" fillId="0" borderId="0" xfId="15" applyFont="1" applyAlignment="1">
      <alignment horizontal="center" vertical="center"/>
    </xf>
    <xf numFmtId="41" fontId="35" fillId="0" borderId="0" xfId="7" applyFont="1" applyBorder="1" applyAlignment="1">
      <alignment horizontal="left" vertical="center"/>
    </xf>
    <xf numFmtId="41" fontId="61" fillId="0" borderId="0" xfId="18" applyFont="1" applyBorder="1" applyAlignment="1">
      <alignment horizontal="right" vertical="center"/>
    </xf>
    <xf numFmtId="41" fontId="93" fillId="11" borderId="87" xfId="7" applyFont="1" applyFill="1" applyBorder="1" applyAlignment="1">
      <alignment horizontal="center" vertical="center"/>
    </xf>
    <xf numFmtId="41" fontId="93" fillId="11" borderId="88" xfId="7" applyFont="1" applyFill="1" applyBorder="1" applyAlignment="1">
      <alignment horizontal="center" vertical="center"/>
    </xf>
    <xf numFmtId="41" fontId="93" fillId="11" borderId="146" xfId="7" applyFont="1" applyFill="1" applyBorder="1" applyAlignment="1">
      <alignment horizontal="center" vertical="center"/>
    </xf>
    <xf numFmtId="41" fontId="93" fillId="15" borderId="145" xfId="7" applyFont="1" applyFill="1" applyBorder="1" applyAlignment="1">
      <alignment horizontal="center" vertical="center"/>
    </xf>
    <xf numFmtId="41" fontId="93" fillId="15" borderId="88" xfId="7" applyFont="1" applyFill="1" applyBorder="1" applyAlignment="1">
      <alignment horizontal="center" vertical="center"/>
    </xf>
    <xf numFmtId="41" fontId="93" fillId="15" borderId="105" xfId="7" applyFont="1" applyFill="1" applyBorder="1" applyAlignment="1">
      <alignment horizontal="center" vertical="center"/>
    </xf>
    <xf numFmtId="0" fontId="100" fillId="0" borderId="0" xfId="0" applyFont="1" applyBorder="1" applyAlignment="1">
      <alignment horizontal="center" vertical="center"/>
    </xf>
    <xf numFmtId="0" fontId="85" fillId="2" borderId="1" xfId="0" applyFont="1" applyFill="1" applyBorder="1" applyAlignment="1">
      <alignment horizontal="center" vertical="center"/>
    </xf>
    <xf numFmtId="0" fontId="85" fillId="2" borderId="2" xfId="0" applyFont="1" applyFill="1" applyBorder="1" applyAlignment="1">
      <alignment horizontal="center" vertical="center"/>
    </xf>
    <xf numFmtId="0" fontId="85" fillId="2" borderId="34" xfId="0" applyFont="1" applyFill="1" applyBorder="1" applyAlignment="1">
      <alignment horizontal="center" vertical="center"/>
    </xf>
    <xf numFmtId="176" fontId="85" fillId="2" borderId="5" xfId="1" applyNumberFormat="1" applyFont="1" applyFill="1" applyBorder="1" applyAlignment="1">
      <alignment horizontal="center" vertical="center"/>
    </xf>
    <xf numFmtId="176" fontId="85" fillId="2" borderId="12" xfId="1" applyNumberFormat="1" applyFont="1" applyFill="1" applyBorder="1" applyAlignment="1">
      <alignment horizontal="center" vertical="center"/>
    </xf>
    <xf numFmtId="41" fontId="85" fillId="2" borderId="5" xfId="1" applyFont="1" applyFill="1" applyBorder="1" applyAlignment="1">
      <alignment horizontal="center" vertical="center" wrapText="1"/>
    </xf>
    <xf numFmtId="41" fontId="85" fillId="2" borderId="12" xfId="1" applyFont="1" applyFill="1" applyBorder="1" applyAlignment="1">
      <alignment horizontal="center" vertical="center" wrapText="1"/>
    </xf>
    <xf numFmtId="220" fontId="85" fillId="2" borderId="5" xfId="1" applyNumberFormat="1" applyFont="1" applyFill="1" applyBorder="1" applyAlignment="1">
      <alignment horizontal="center" vertical="center"/>
    </xf>
    <xf numFmtId="220" fontId="85" fillId="2" borderId="12" xfId="1" applyNumberFormat="1" applyFont="1" applyFill="1" applyBorder="1" applyAlignment="1">
      <alignment horizontal="center" vertical="center"/>
    </xf>
    <xf numFmtId="223" fontId="85" fillId="2" borderId="6" xfId="0" applyNumberFormat="1" applyFont="1" applyFill="1" applyBorder="1" applyAlignment="1">
      <alignment horizontal="center" vertical="center"/>
    </xf>
    <xf numFmtId="223" fontId="85" fillId="2" borderId="13" xfId="0" applyNumberFormat="1" applyFont="1" applyFill="1" applyBorder="1" applyAlignment="1">
      <alignment horizontal="center" vertical="center"/>
    </xf>
    <xf numFmtId="176" fontId="75" fillId="2" borderId="5" xfId="4" applyNumberFormat="1" applyFont="1" applyFill="1" applyBorder="1" applyAlignment="1">
      <alignment horizontal="center" vertical="center"/>
    </xf>
    <xf numFmtId="176" fontId="75" fillId="2" borderId="12" xfId="4" applyNumberFormat="1" applyFont="1" applyFill="1" applyBorder="1" applyAlignment="1">
      <alignment horizontal="center" vertical="center"/>
    </xf>
    <xf numFmtId="176" fontId="75" fillId="2" borderId="5" xfId="4" applyNumberFormat="1" applyFont="1" applyFill="1" applyBorder="1" applyAlignment="1">
      <alignment horizontal="center" vertical="center" wrapText="1"/>
    </xf>
    <xf numFmtId="176" fontId="75" fillId="2" borderId="12" xfId="4" applyNumberFormat="1" applyFont="1" applyFill="1" applyBorder="1" applyAlignment="1">
      <alignment horizontal="center" vertical="center" wrapText="1"/>
    </xf>
    <xf numFmtId="220" fontId="75" fillId="2" borderId="5" xfId="4" applyNumberFormat="1" applyFont="1" applyFill="1" applyBorder="1" applyAlignment="1">
      <alignment horizontal="center" vertical="center"/>
    </xf>
    <xf numFmtId="220" fontId="75" fillId="2" borderId="12" xfId="4" applyNumberFormat="1" applyFont="1" applyFill="1" applyBorder="1" applyAlignment="1">
      <alignment horizontal="center" vertical="center"/>
    </xf>
    <xf numFmtId="223" fontId="75" fillId="2" borderId="6" xfId="3" applyNumberFormat="1" applyFont="1" applyFill="1" applyBorder="1" applyAlignment="1">
      <alignment horizontal="center" vertical="center"/>
    </xf>
    <xf numFmtId="223" fontId="75" fillId="2" borderId="13" xfId="3" applyNumberFormat="1" applyFont="1" applyFill="1" applyBorder="1" applyAlignment="1">
      <alignment horizontal="center" vertical="center"/>
    </xf>
    <xf numFmtId="0" fontId="104" fillId="0" borderId="0" xfId="15" applyFont="1" applyAlignment="1">
      <alignment horizontal="center" vertical="center"/>
    </xf>
    <xf numFmtId="0" fontId="22" fillId="0" borderId="0" xfId="15" applyFont="1" applyAlignment="1">
      <alignment horizontal="center" vertical="center"/>
    </xf>
    <xf numFmtId="0" fontId="57" fillId="0" borderId="0" xfId="15" applyFont="1" applyAlignment="1">
      <alignment horizontal="center" vertical="center"/>
    </xf>
    <xf numFmtId="41" fontId="55" fillId="0" borderId="0" xfId="18" applyFont="1" applyBorder="1" applyAlignment="1">
      <alignment horizontal="right" vertical="center"/>
    </xf>
    <xf numFmtId="41" fontId="106" fillId="14" borderId="87" xfId="7" applyFont="1" applyFill="1" applyBorder="1" applyAlignment="1">
      <alignment horizontal="center" vertical="center"/>
    </xf>
    <xf numFmtId="41" fontId="106" fillId="14" borderId="104" xfId="7" applyFont="1" applyFill="1" applyBorder="1" applyAlignment="1">
      <alignment horizontal="center" vertical="center"/>
    </xf>
    <xf numFmtId="0" fontId="106" fillId="14" borderId="135" xfId="15" applyFont="1" applyFill="1" applyBorder="1" applyAlignment="1">
      <alignment horizontal="center" vertical="center"/>
    </xf>
    <xf numFmtId="0" fontId="106" fillId="14" borderId="53" xfId="15" applyFont="1" applyFill="1" applyBorder="1" applyAlignment="1">
      <alignment horizontal="center" vertical="center"/>
    </xf>
    <xf numFmtId="0" fontId="106" fillId="14" borderId="54" xfId="15" applyFont="1" applyFill="1" applyBorder="1" applyAlignment="1">
      <alignment horizontal="center" vertical="center"/>
    </xf>
    <xf numFmtId="220" fontId="106" fillId="14" borderId="33" xfId="15" applyNumberFormat="1" applyFont="1" applyFill="1" applyBorder="1" applyAlignment="1">
      <alignment horizontal="center" vertical="center"/>
    </xf>
    <xf numFmtId="220" fontId="106" fillId="14" borderId="88" xfId="15" applyNumberFormat="1" applyFont="1" applyFill="1" applyBorder="1" applyAlignment="1">
      <alignment horizontal="center" vertical="center"/>
    </xf>
    <xf numFmtId="220" fontId="106" fillId="14" borderId="105" xfId="15" applyNumberFormat="1" applyFont="1" applyFill="1" applyBorder="1" applyAlignment="1">
      <alignment horizontal="center" vertical="center"/>
    </xf>
    <xf numFmtId="222" fontId="106" fillId="14" borderId="33" xfId="15" applyNumberFormat="1" applyFont="1" applyFill="1" applyBorder="1" applyAlignment="1">
      <alignment horizontal="center" vertical="center"/>
    </xf>
    <xf numFmtId="222" fontId="106" fillId="14" borderId="88" xfId="15" applyNumberFormat="1" applyFont="1" applyFill="1" applyBorder="1" applyAlignment="1">
      <alignment horizontal="center" vertical="center"/>
    </xf>
    <xf numFmtId="222" fontId="106" fillId="14" borderId="105" xfId="15" applyNumberFormat="1" applyFont="1" applyFill="1" applyBorder="1" applyAlignment="1">
      <alignment horizontal="center" vertical="center"/>
    </xf>
    <xf numFmtId="0" fontId="95" fillId="0" borderId="0" xfId="15" applyFont="1" applyAlignment="1">
      <alignment horizontal="center" vertical="center" shrinkToFit="1"/>
    </xf>
    <xf numFmtId="41" fontId="60" fillId="0" borderId="10" xfId="18" applyFont="1" applyBorder="1" applyAlignment="1">
      <alignment horizontal="right" vertical="center"/>
    </xf>
    <xf numFmtId="41" fontId="69" fillId="11" borderId="52" xfId="7" applyFont="1" applyFill="1" applyBorder="1" applyAlignment="1">
      <alignment horizontal="center" vertical="center" shrinkToFit="1"/>
    </xf>
    <xf numFmtId="41" fontId="69" fillId="11" borderId="53" xfId="7" applyFont="1" applyFill="1" applyBorder="1" applyAlignment="1">
      <alignment horizontal="center" vertical="center" shrinkToFit="1"/>
    </xf>
    <xf numFmtId="41" fontId="69" fillId="11" borderId="54" xfId="7" applyFont="1" applyFill="1" applyBorder="1" applyAlignment="1">
      <alignment horizontal="center" vertical="center" shrinkToFit="1"/>
    </xf>
    <xf numFmtId="41" fontId="69" fillId="15" borderId="113" xfId="7" applyFont="1" applyFill="1" applyBorder="1" applyAlignment="1">
      <alignment horizontal="center" vertical="center" shrinkToFit="1"/>
    </xf>
    <xf numFmtId="41" fontId="69" fillId="15" borderId="53" xfId="7" applyFont="1" applyFill="1" applyBorder="1" applyAlignment="1">
      <alignment horizontal="center" vertical="center" shrinkToFit="1"/>
    </xf>
    <xf numFmtId="41" fontId="69" fillId="15" borderId="54" xfId="7" applyFont="1" applyFill="1" applyBorder="1" applyAlignment="1">
      <alignment horizontal="center" vertical="center" shrinkToFit="1"/>
    </xf>
    <xf numFmtId="0" fontId="70" fillId="15" borderId="65" xfId="15" applyFont="1" applyFill="1" applyBorder="1" applyAlignment="1">
      <alignment horizontal="center" vertical="center"/>
    </xf>
    <xf numFmtId="0" fontId="70" fillId="15" borderId="66" xfId="15" applyFont="1" applyFill="1" applyBorder="1" applyAlignment="1">
      <alignment horizontal="center" vertical="center"/>
    </xf>
    <xf numFmtId="0" fontId="70" fillId="11" borderId="65" xfId="15" applyFont="1" applyFill="1" applyBorder="1" applyAlignment="1">
      <alignment horizontal="center" vertical="center"/>
    </xf>
    <xf numFmtId="0" fontId="70" fillId="11" borderId="66" xfId="15" applyFont="1" applyFill="1" applyBorder="1" applyAlignment="1">
      <alignment horizontal="center" vertical="center"/>
    </xf>
    <xf numFmtId="41" fontId="70" fillId="15" borderId="55" xfId="15" applyNumberFormat="1" applyFont="1" applyFill="1" applyBorder="1" applyAlignment="1">
      <alignment horizontal="center" vertical="center" shrinkToFit="1"/>
    </xf>
    <xf numFmtId="41" fontId="70" fillId="15" borderId="61" xfId="15" applyNumberFormat="1" applyFont="1" applyFill="1" applyBorder="1" applyAlignment="1">
      <alignment horizontal="center" vertical="center" shrinkToFit="1"/>
    </xf>
    <xf numFmtId="41" fontId="70" fillId="11" borderId="55" xfId="7" applyFont="1" applyFill="1" applyBorder="1" applyAlignment="1">
      <alignment horizontal="center" vertical="center" shrinkToFit="1"/>
    </xf>
    <xf numFmtId="41" fontId="70" fillId="11" borderId="61" xfId="7" applyFont="1" applyFill="1" applyBorder="1" applyAlignment="1">
      <alignment horizontal="center" vertical="center" shrinkToFit="1"/>
    </xf>
    <xf numFmtId="41" fontId="35" fillId="0" borderId="10" xfId="7" applyFont="1" applyBorder="1" applyAlignment="1">
      <alignment horizontal="left" vertical="center" shrinkToFit="1"/>
    </xf>
    <xf numFmtId="41" fontId="55" fillId="11" borderId="64" xfId="7" applyFont="1" applyFill="1" applyBorder="1" applyAlignment="1">
      <alignment horizontal="center" vertical="center"/>
    </xf>
    <xf numFmtId="0" fontId="55" fillId="11" borderId="65" xfId="15" applyFont="1" applyFill="1" applyBorder="1" applyAlignment="1">
      <alignment horizontal="center" vertical="center"/>
    </xf>
    <xf numFmtId="0" fontId="55" fillId="11" borderId="66" xfId="15" applyFont="1" applyFill="1" applyBorder="1" applyAlignment="1">
      <alignment horizontal="center" vertical="center"/>
    </xf>
    <xf numFmtId="0" fontId="95" fillId="0" borderId="0" xfId="15" applyFont="1" applyAlignment="1">
      <alignment horizontal="center" vertical="center"/>
    </xf>
    <xf numFmtId="41" fontId="23" fillId="0" borderId="0" xfId="7" applyFont="1" applyBorder="1" applyAlignment="1">
      <alignment horizontal="left" vertical="center"/>
    </xf>
    <xf numFmtId="41" fontId="58" fillId="0" borderId="0" xfId="18" applyFont="1" applyBorder="1" applyAlignment="1">
      <alignment horizontal="right" vertical="center"/>
    </xf>
    <xf numFmtId="41" fontId="56" fillId="11" borderId="52" xfId="7" applyFont="1" applyFill="1" applyBorder="1" applyAlignment="1">
      <alignment horizontal="center" vertical="center"/>
    </xf>
    <xf numFmtId="41" fontId="56" fillId="11" borderId="53" xfId="7" applyFont="1" applyFill="1" applyBorder="1" applyAlignment="1">
      <alignment horizontal="center" vertical="center"/>
    </xf>
    <xf numFmtId="41" fontId="56" fillId="11" borderId="54" xfId="7" applyFont="1" applyFill="1" applyBorder="1" applyAlignment="1">
      <alignment horizontal="center" vertical="center"/>
    </xf>
    <xf numFmtId="41" fontId="56" fillId="14" borderId="52" xfId="7" applyFont="1" applyFill="1" applyBorder="1" applyAlignment="1">
      <alignment horizontal="center" vertical="center"/>
    </xf>
    <xf numFmtId="41" fontId="56" fillId="14" borderId="53" xfId="7" applyFont="1" applyFill="1" applyBorder="1" applyAlignment="1">
      <alignment horizontal="center" vertical="center"/>
    </xf>
    <xf numFmtId="41" fontId="56" fillId="14" borderId="54" xfId="7" applyFont="1" applyFill="1" applyBorder="1" applyAlignment="1">
      <alignment horizontal="center" vertical="center"/>
    </xf>
    <xf numFmtId="0" fontId="55" fillId="14" borderId="65" xfId="15" applyFont="1" applyFill="1" applyBorder="1" applyAlignment="1">
      <alignment horizontal="center" vertical="center"/>
    </xf>
    <xf numFmtId="0" fontId="55" fillId="14" borderId="66" xfId="15" applyFont="1" applyFill="1" applyBorder="1" applyAlignment="1">
      <alignment horizontal="center" vertical="center"/>
    </xf>
    <xf numFmtId="0" fontId="23" fillId="0" borderId="10" xfId="15" applyFont="1" applyBorder="1" applyAlignment="1">
      <alignment horizontal="left" vertical="center"/>
    </xf>
    <xf numFmtId="0" fontId="14" fillId="0" borderId="0" xfId="3" applyNumberFormat="1" applyFont="1" applyAlignment="1">
      <alignment horizontal="center" vertical="center"/>
    </xf>
    <xf numFmtId="0" fontId="75" fillId="2" borderId="1" xfId="3" applyNumberFormat="1" applyFont="1" applyFill="1" applyBorder="1" applyAlignment="1">
      <alignment horizontal="center" vertical="center"/>
    </xf>
    <xf numFmtId="0" fontId="75" fillId="2" borderId="2" xfId="3" applyNumberFormat="1" applyFont="1" applyFill="1" applyBorder="1" applyAlignment="1">
      <alignment horizontal="center" vertical="center"/>
    </xf>
    <xf numFmtId="0" fontId="75" fillId="2" borderId="34" xfId="3" applyNumberFormat="1" applyFont="1" applyFill="1" applyBorder="1" applyAlignment="1">
      <alignment horizontal="center" vertical="center"/>
    </xf>
    <xf numFmtId="41" fontId="75" fillId="2" borderId="51" xfId="4" applyNumberFormat="1" applyFont="1" applyFill="1" applyBorder="1" applyAlignment="1">
      <alignment horizontal="center" vertical="center"/>
    </xf>
    <xf numFmtId="41" fontId="75" fillId="2" borderId="3" xfId="4" applyNumberFormat="1" applyFont="1" applyFill="1" applyBorder="1" applyAlignment="1">
      <alignment horizontal="center" vertical="center"/>
    </xf>
    <xf numFmtId="41" fontId="75" fillId="2" borderId="4" xfId="4" applyNumberFormat="1" applyFont="1" applyFill="1" applyBorder="1" applyAlignment="1">
      <alignment horizontal="center" vertical="center"/>
    </xf>
    <xf numFmtId="41" fontId="75" fillId="2" borderId="46" xfId="4" applyNumberFormat="1" applyFont="1" applyFill="1" applyBorder="1" applyAlignment="1">
      <alignment horizontal="center" vertical="center"/>
    </xf>
    <xf numFmtId="41" fontId="75" fillId="2" borderId="10" xfId="4" applyNumberFormat="1" applyFont="1" applyFill="1" applyBorder="1" applyAlignment="1">
      <alignment horizontal="center" vertical="center"/>
    </xf>
    <xf numFmtId="41" fontId="75" fillId="2" borderId="11" xfId="4" applyNumberFormat="1" applyFont="1" applyFill="1" applyBorder="1" applyAlignment="1">
      <alignment horizontal="center" vertical="center"/>
    </xf>
    <xf numFmtId="41" fontId="75" fillId="2" borderId="5" xfId="4" applyNumberFormat="1" applyFont="1" applyFill="1" applyBorder="1" applyAlignment="1">
      <alignment horizontal="center" vertical="center"/>
    </xf>
    <xf numFmtId="41" fontId="75" fillId="2" borderId="12" xfId="4" applyNumberFormat="1" applyFont="1" applyFill="1" applyBorder="1" applyAlignment="1">
      <alignment horizontal="center" vertical="center"/>
    </xf>
    <xf numFmtId="41" fontId="75" fillId="2" borderId="5" xfId="4" applyNumberFormat="1" applyFont="1" applyFill="1" applyBorder="1" applyAlignment="1">
      <alignment horizontal="center" vertical="center" wrapText="1"/>
    </xf>
    <xf numFmtId="41" fontId="75" fillId="2" borderId="12" xfId="4" applyNumberFormat="1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75" fillId="2" borderId="1" xfId="0" applyFont="1" applyFill="1" applyBorder="1" applyAlignment="1">
      <alignment horizontal="center" vertical="center"/>
    </xf>
    <xf numFmtId="0" fontId="75" fillId="2" borderId="2" xfId="0" applyFont="1" applyFill="1" applyBorder="1" applyAlignment="1">
      <alignment horizontal="center" vertical="center"/>
    </xf>
    <xf numFmtId="0" fontId="75" fillId="2" borderId="34" xfId="0" applyFont="1" applyFill="1" applyBorder="1" applyAlignment="1">
      <alignment horizontal="center" vertical="center"/>
    </xf>
    <xf numFmtId="41" fontId="75" fillId="2" borderId="51" xfId="1" applyFont="1" applyFill="1" applyBorder="1" applyAlignment="1">
      <alignment horizontal="center" vertical="center"/>
    </xf>
    <xf numFmtId="41" fontId="75" fillId="2" borderId="3" xfId="1" applyFont="1" applyFill="1" applyBorder="1" applyAlignment="1">
      <alignment horizontal="center" vertical="center"/>
    </xf>
    <xf numFmtId="41" fontId="75" fillId="2" borderId="4" xfId="1" applyFont="1" applyFill="1" applyBorder="1" applyAlignment="1">
      <alignment horizontal="center" vertical="center"/>
    </xf>
    <xf numFmtId="41" fontId="75" fillId="2" borderId="46" xfId="1" applyFont="1" applyFill="1" applyBorder="1" applyAlignment="1">
      <alignment horizontal="center" vertical="center"/>
    </xf>
    <xf numFmtId="41" fontId="75" fillId="2" borderId="10" xfId="1" applyFont="1" applyFill="1" applyBorder="1" applyAlignment="1">
      <alignment horizontal="center" vertical="center"/>
    </xf>
    <xf numFmtId="41" fontId="75" fillId="2" borderId="11" xfId="1" applyFont="1" applyFill="1" applyBorder="1" applyAlignment="1">
      <alignment horizontal="center" vertical="center"/>
    </xf>
    <xf numFmtId="223" fontId="75" fillId="2" borderId="6" xfId="0" applyNumberFormat="1" applyFont="1" applyFill="1" applyBorder="1" applyAlignment="1">
      <alignment horizontal="center" vertical="center"/>
    </xf>
    <xf numFmtId="223" fontId="75" fillId="2" borderId="13" xfId="0" applyNumberFormat="1" applyFont="1" applyFill="1" applyBorder="1" applyAlignment="1">
      <alignment horizontal="center" vertical="center"/>
    </xf>
    <xf numFmtId="220" fontId="75" fillId="2" borderId="5" xfId="1" applyNumberFormat="1" applyFont="1" applyFill="1" applyBorder="1" applyAlignment="1">
      <alignment horizontal="center" vertical="center"/>
    </xf>
    <xf numFmtId="220" fontId="75" fillId="2" borderId="12" xfId="1" applyNumberFormat="1" applyFont="1" applyFill="1" applyBorder="1" applyAlignment="1">
      <alignment horizontal="center" vertical="center"/>
    </xf>
    <xf numFmtId="41" fontId="75" fillId="2" borderId="5" xfId="1" applyFont="1" applyFill="1" applyBorder="1" applyAlignment="1">
      <alignment horizontal="center" vertical="center" wrapText="1"/>
    </xf>
    <xf numFmtId="41" fontId="75" fillId="2" borderId="12" xfId="1" applyFont="1" applyFill="1" applyBorder="1" applyAlignment="1">
      <alignment horizontal="center" vertical="center" wrapText="1"/>
    </xf>
    <xf numFmtId="176" fontId="75" fillId="2" borderId="5" xfId="1" applyNumberFormat="1" applyFont="1" applyFill="1" applyBorder="1" applyAlignment="1">
      <alignment horizontal="center" vertical="center"/>
    </xf>
    <xf numFmtId="176" fontId="75" fillId="2" borderId="12" xfId="1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75" fillId="2" borderId="6" xfId="0" applyFont="1" applyFill="1" applyBorder="1" applyAlignment="1">
      <alignment horizontal="center" vertical="center"/>
    </xf>
    <xf numFmtId="0" fontId="75" fillId="2" borderId="13" xfId="0" applyFont="1" applyFill="1" applyBorder="1" applyAlignment="1">
      <alignment horizontal="center" vertical="center"/>
    </xf>
    <xf numFmtId="41" fontId="75" fillId="2" borderId="5" xfId="1" applyFont="1" applyFill="1" applyBorder="1" applyAlignment="1">
      <alignment horizontal="center" vertical="center"/>
    </xf>
    <xf numFmtId="41" fontId="75" fillId="2" borderId="12" xfId="1" applyFont="1" applyFill="1" applyBorder="1" applyAlignment="1">
      <alignment horizontal="center" vertical="center"/>
    </xf>
    <xf numFmtId="176" fontId="75" fillId="2" borderId="5" xfId="1" applyNumberFormat="1" applyFont="1" applyFill="1" applyBorder="1" applyAlignment="1">
      <alignment horizontal="center" vertical="center" wrapText="1"/>
    </xf>
    <xf numFmtId="176" fontId="75" fillId="2" borderId="12" xfId="1" applyNumberFormat="1" applyFont="1" applyFill="1" applyBorder="1" applyAlignment="1">
      <alignment horizontal="center" vertical="center" wrapText="1"/>
    </xf>
    <xf numFmtId="0" fontId="76" fillId="17" borderId="36" xfId="46" applyNumberFormat="1" applyFont="1" applyFill="1" applyBorder="1" applyAlignment="1">
      <alignment horizontal="left" vertical="center" shrinkToFit="1"/>
    </xf>
    <xf numFmtId="0" fontId="76" fillId="17" borderId="0" xfId="46" applyNumberFormat="1" applyFont="1" applyFill="1" applyBorder="1" applyAlignment="1">
      <alignment horizontal="left" vertical="center" shrinkToFit="1"/>
    </xf>
    <xf numFmtId="0" fontId="63" fillId="0" borderId="0" xfId="3" applyNumberFormat="1" applyFont="1" applyAlignment="1">
      <alignment horizontal="center" vertical="center"/>
    </xf>
    <xf numFmtId="0" fontId="76" fillId="9" borderId="1" xfId="3" applyNumberFormat="1" applyFont="1" applyFill="1" applyBorder="1" applyAlignment="1">
      <alignment horizontal="center" vertical="center"/>
    </xf>
    <xf numFmtId="0" fontId="76" fillId="9" borderId="2" xfId="3" applyNumberFormat="1" applyFont="1" applyFill="1" applyBorder="1" applyAlignment="1">
      <alignment horizontal="center" vertical="center"/>
    </xf>
    <xf numFmtId="0" fontId="76" fillId="9" borderId="34" xfId="3" applyNumberFormat="1" applyFont="1" applyFill="1" applyBorder="1" applyAlignment="1">
      <alignment horizontal="center" vertical="center"/>
    </xf>
    <xf numFmtId="41" fontId="76" fillId="9" borderId="51" xfId="4" applyNumberFormat="1" applyFont="1" applyFill="1" applyBorder="1" applyAlignment="1">
      <alignment horizontal="center" vertical="center"/>
    </xf>
    <xf numFmtId="41" fontId="76" fillId="9" borderId="3" xfId="4" applyNumberFormat="1" applyFont="1" applyFill="1" applyBorder="1" applyAlignment="1">
      <alignment horizontal="center" vertical="center"/>
    </xf>
    <xf numFmtId="41" fontId="76" fillId="9" borderId="4" xfId="4" applyNumberFormat="1" applyFont="1" applyFill="1" applyBorder="1" applyAlignment="1">
      <alignment horizontal="center" vertical="center"/>
    </xf>
    <xf numFmtId="41" fontId="76" fillId="9" borderId="46" xfId="4" applyNumberFormat="1" applyFont="1" applyFill="1" applyBorder="1" applyAlignment="1">
      <alignment horizontal="center" vertical="center"/>
    </xf>
    <xf numFmtId="41" fontId="76" fillId="9" borderId="10" xfId="4" applyNumberFormat="1" applyFont="1" applyFill="1" applyBorder="1" applyAlignment="1">
      <alignment horizontal="center" vertical="center"/>
    </xf>
    <xf numFmtId="41" fontId="76" fillId="9" borderId="11" xfId="4" applyNumberFormat="1" applyFont="1" applyFill="1" applyBorder="1" applyAlignment="1">
      <alignment horizontal="center" vertical="center"/>
    </xf>
    <xf numFmtId="223" fontId="76" fillId="9" borderId="6" xfId="3" applyNumberFormat="1" applyFont="1" applyFill="1" applyBorder="1" applyAlignment="1">
      <alignment horizontal="center" vertical="center"/>
    </xf>
    <xf numFmtId="223" fontId="76" fillId="9" borderId="13" xfId="3" applyNumberFormat="1" applyFont="1" applyFill="1" applyBorder="1" applyAlignment="1">
      <alignment horizontal="center" vertical="center"/>
    </xf>
    <xf numFmtId="220" fontId="76" fillId="9" borderId="5" xfId="4" applyNumberFormat="1" applyFont="1" applyFill="1" applyBorder="1" applyAlignment="1">
      <alignment horizontal="center" vertical="center"/>
    </xf>
    <xf numFmtId="220" fontId="76" fillId="9" borderId="12" xfId="4" applyNumberFormat="1" applyFont="1" applyFill="1" applyBorder="1" applyAlignment="1">
      <alignment horizontal="center" vertical="center"/>
    </xf>
    <xf numFmtId="41" fontId="76" fillId="9" borderId="5" xfId="4" applyNumberFormat="1" applyFont="1" applyFill="1" applyBorder="1" applyAlignment="1">
      <alignment horizontal="center" vertical="center" wrapText="1"/>
    </xf>
    <xf numFmtId="41" fontId="76" fillId="9" borderId="12" xfId="4" applyNumberFormat="1" applyFont="1" applyFill="1" applyBorder="1" applyAlignment="1">
      <alignment horizontal="center" vertical="center" wrapText="1"/>
    </xf>
    <xf numFmtId="176" fontId="76" fillId="9" borderId="5" xfId="4" applyNumberFormat="1" applyFont="1" applyFill="1" applyBorder="1" applyAlignment="1">
      <alignment horizontal="center" vertical="center"/>
    </xf>
    <xf numFmtId="176" fontId="76" fillId="9" borderId="12" xfId="4" applyNumberFormat="1" applyFont="1" applyFill="1" applyBorder="1" applyAlignment="1">
      <alignment horizontal="center" vertical="center"/>
    </xf>
    <xf numFmtId="0" fontId="76" fillId="17" borderId="36" xfId="37" applyNumberFormat="1" applyFont="1" applyFill="1" applyBorder="1" applyAlignment="1">
      <alignment horizontal="left" vertical="center" shrinkToFit="1"/>
    </xf>
    <xf numFmtId="0" fontId="76" fillId="17" borderId="0" xfId="37" applyNumberFormat="1" applyFont="1" applyFill="1" applyBorder="1" applyAlignment="1">
      <alignment horizontal="left" vertical="center" shrinkToFit="1"/>
    </xf>
    <xf numFmtId="0" fontId="14" fillId="0" borderId="0" xfId="11" applyFont="1" applyAlignment="1">
      <alignment horizontal="center" vertical="center"/>
    </xf>
    <xf numFmtId="0" fontId="75" fillId="2" borderId="1" xfId="21" applyNumberFormat="1" applyFont="1" applyFill="1" applyBorder="1" applyAlignment="1">
      <alignment horizontal="center" vertical="center"/>
    </xf>
    <xf numFmtId="0" fontId="75" fillId="2" borderId="2" xfId="21" applyNumberFormat="1" applyFont="1" applyFill="1" applyBorder="1" applyAlignment="1">
      <alignment horizontal="center" vertical="center"/>
    </xf>
    <xf numFmtId="0" fontId="75" fillId="2" borderId="34" xfId="21" applyNumberFormat="1" applyFont="1" applyFill="1" applyBorder="1" applyAlignment="1">
      <alignment horizontal="center" vertical="center"/>
    </xf>
    <xf numFmtId="0" fontId="75" fillId="22" borderId="0" xfId="21" applyNumberFormat="1" applyFont="1" applyFill="1" applyBorder="1" applyAlignment="1">
      <alignment horizontal="left" vertical="center" shrinkToFit="1"/>
    </xf>
    <xf numFmtId="41" fontId="75" fillId="22" borderId="0" xfId="22" applyNumberFormat="1" applyFont="1" applyFill="1" applyBorder="1" applyAlignment="1">
      <alignment vertical="center" shrinkToFit="1"/>
    </xf>
    <xf numFmtId="0" fontId="75" fillId="22" borderId="0" xfId="21" applyNumberFormat="1" applyFont="1" applyFill="1" applyBorder="1" applyAlignment="1">
      <alignment vertical="center" shrinkToFit="1"/>
    </xf>
    <xf numFmtId="187" fontId="75" fillId="22" borderId="0" xfId="21" applyNumberFormat="1" applyFont="1" applyFill="1" applyBorder="1" applyAlignment="1">
      <alignment vertical="center" shrinkToFit="1"/>
    </xf>
    <xf numFmtId="190" fontId="75" fillId="22" borderId="0" xfId="21" applyNumberFormat="1" applyFont="1" applyFill="1" applyBorder="1" applyAlignment="1">
      <alignment vertical="center" shrinkToFit="1"/>
    </xf>
    <xf numFmtId="182" fontId="75" fillId="22" borderId="0" xfId="21" applyNumberFormat="1" applyFont="1" applyFill="1" applyBorder="1" applyAlignment="1">
      <alignment vertical="center" shrinkToFit="1"/>
    </xf>
    <xf numFmtId="0" fontId="75" fillId="22" borderId="0" xfId="21" applyNumberFormat="1" applyFont="1" applyFill="1" applyBorder="1" applyAlignment="1">
      <alignment horizontal="center" vertical="center" shrinkToFit="1"/>
    </xf>
    <xf numFmtId="41" fontId="75" fillId="22" borderId="0" xfId="21" applyNumberFormat="1" applyFont="1" applyFill="1" applyBorder="1" applyAlignment="1">
      <alignment vertical="center" shrinkToFit="1"/>
    </xf>
    <xf numFmtId="176" fontId="75" fillId="22" borderId="24" xfId="22" applyNumberFormat="1" applyFont="1" applyFill="1" applyBorder="1" applyAlignment="1">
      <alignment horizontal="right" vertical="center" shrinkToFit="1"/>
    </xf>
    <xf numFmtId="220" fontId="75" fillId="22" borderId="24" xfId="22" applyNumberFormat="1" applyFont="1" applyFill="1" applyBorder="1" applyAlignment="1">
      <alignment horizontal="right" vertical="center" shrinkToFit="1"/>
    </xf>
    <xf numFmtId="223" fontId="75" fillId="22" borderId="30" xfId="21" applyNumberFormat="1" applyFont="1" applyFill="1" applyBorder="1" applyAlignment="1">
      <alignment horizontal="center" vertical="center" shrinkToFit="1"/>
    </xf>
    <xf numFmtId="41" fontId="20" fillId="0" borderId="0" xfId="3" applyNumberFormat="1" applyFont="1">
      <alignment vertical="center"/>
    </xf>
    <xf numFmtId="180" fontId="75" fillId="22" borderId="0" xfId="21" applyNumberFormat="1" applyFont="1" applyFill="1" applyBorder="1" applyAlignment="1">
      <alignment vertical="center" shrinkToFit="1"/>
    </xf>
    <xf numFmtId="3" fontId="75" fillId="22" borderId="0" xfId="21" applyNumberFormat="1" applyFont="1" applyFill="1" applyBorder="1" applyAlignment="1">
      <alignment vertical="center" shrinkToFit="1"/>
    </xf>
    <xf numFmtId="176" fontId="54" fillId="0" borderId="0" xfId="3" applyNumberFormat="1" applyFont="1">
      <alignment vertical="center"/>
    </xf>
    <xf numFmtId="0" fontId="76" fillId="22" borderId="0" xfId="27" applyNumberFormat="1" applyFont="1" applyFill="1" applyBorder="1" applyAlignment="1">
      <alignment vertical="center" shrinkToFit="1"/>
    </xf>
    <xf numFmtId="0" fontId="75" fillId="22" borderId="21" xfId="21" applyNumberFormat="1" applyFont="1" applyFill="1" applyBorder="1" applyAlignment="1">
      <alignment horizontal="left" vertical="center" shrinkToFit="1"/>
    </xf>
    <xf numFmtId="41" fontId="75" fillId="22" borderId="21" xfId="22" applyNumberFormat="1" applyFont="1" applyFill="1" applyBorder="1" applyAlignment="1">
      <alignment vertical="center" shrinkToFit="1"/>
    </xf>
    <xf numFmtId="0" fontId="75" fillId="22" borderId="21" xfId="21" applyNumberFormat="1" applyFont="1" applyFill="1" applyBorder="1" applyAlignment="1">
      <alignment vertical="center" shrinkToFit="1"/>
    </xf>
    <xf numFmtId="187" fontId="75" fillId="22" borderId="21" xfId="21" applyNumberFormat="1" applyFont="1" applyFill="1" applyBorder="1" applyAlignment="1">
      <alignment vertical="center" shrinkToFit="1"/>
    </xf>
    <xf numFmtId="190" fontId="75" fillId="22" borderId="21" xfId="21" applyNumberFormat="1" applyFont="1" applyFill="1" applyBorder="1" applyAlignment="1">
      <alignment vertical="center" shrinkToFit="1"/>
    </xf>
    <xf numFmtId="182" fontId="75" fillId="22" borderId="21" xfId="21" applyNumberFormat="1" applyFont="1" applyFill="1" applyBorder="1" applyAlignment="1">
      <alignment vertical="center" shrinkToFit="1"/>
    </xf>
    <xf numFmtId="0" fontId="75" fillId="22" borderId="21" xfId="21" applyNumberFormat="1" applyFont="1" applyFill="1" applyBorder="1" applyAlignment="1">
      <alignment horizontal="center" vertical="center" shrinkToFit="1"/>
    </xf>
    <xf numFmtId="205" fontId="76" fillId="22" borderId="21" xfId="23" applyNumberFormat="1" applyFont="1" applyFill="1" applyBorder="1" applyAlignment="1">
      <alignment vertical="center" shrinkToFit="1"/>
    </xf>
    <xf numFmtId="176" fontId="75" fillId="22" borderId="22" xfId="22" applyNumberFormat="1" applyFont="1" applyFill="1" applyBorder="1" applyAlignment="1">
      <alignment horizontal="right" vertical="center" shrinkToFit="1"/>
    </xf>
    <xf numFmtId="220" fontId="75" fillId="22" borderId="22" xfId="22" applyNumberFormat="1" applyFont="1" applyFill="1" applyBorder="1" applyAlignment="1">
      <alignment horizontal="right" vertical="center" shrinkToFit="1"/>
    </xf>
    <xf numFmtId="223" fontId="75" fillId="22" borderId="23" xfId="21" applyNumberFormat="1" applyFont="1" applyFill="1" applyBorder="1" applyAlignment="1">
      <alignment horizontal="center" vertical="center" shrinkToFit="1"/>
    </xf>
    <xf numFmtId="181" fontId="75" fillId="22" borderId="0" xfId="21" applyNumberFormat="1" applyFont="1" applyFill="1" applyBorder="1" applyAlignment="1">
      <alignment vertical="center" shrinkToFit="1"/>
    </xf>
    <xf numFmtId="43" fontId="20" fillId="0" borderId="0" xfId="3" applyNumberFormat="1" applyFont="1">
      <alignment vertical="center"/>
    </xf>
    <xf numFmtId="187" fontId="75" fillId="22" borderId="0" xfId="21" applyNumberFormat="1" applyFont="1" applyFill="1" applyBorder="1" applyAlignment="1">
      <alignment horizontal="right" vertical="center" shrinkToFit="1"/>
    </xf>
    <xf numFmtId="181" fontId="75" fillId="22" borderId="21" xfId="21" applyNumberFormat="1" applyFont="1" applyFill="1" applyBorder="1" applyAlignment="1">
      <alignment vertical="center" shrinkToFit="1"/>
    </xf>
    <xf numFmtId="41" fontId="75" fillId="22" borderId="21" xfId="21" applyNumberFormat="1" applyFont="1" applyFill="1" applyBorder="1" applyAlignment="1">
      <alignment vertical="center" shrinkToFit="1"/>
    </xf>
    <xf numFmtId="188" fontId="75" fillId="22" borderId="0" xfId="21" applyNumberFormat="1" applyFont="1" applyFill="1" applyBorder="1" applyAlignment="1">
      <alignment vertical="center" shrinkToFit="1"/>
    </xf>
  </cellXfs>
  <cellStyles count="53">
    <cellStyle name="백분율" xfId="2" builtinId="5"/>
    <cellStyle name="백분율 2" xfId="13"/>
    <cellStyle name="백분율 2 2" xfId="17"/>
    <cellStyle name="백분율 2 3 3" xfId="39"/>
    <cellStyle name="백분율 2 4" xfId="49"/>
    <cellStyle name="백분율 3" xfId="16"/>
    <cellStyle name="백분율 4" xfId="5"/>
    <cellStyle name="백분율 4 2" xfId="26"/>
    <cellStyle name="백분율 5" xfId="25"/>
    <cellStyle name="백분율 6" xfId="29"/>
    <cellStyle name="쉼표 [0]" xfId="1" builtinId="6"/>
    <cellStyle name="쉼표 [0] 3 2" xfId="18"/>
    <cellStyle name="쉼표 [0] 4" xfId="7"/>
    <cellStyle name="쉼표 [0] 4 2" xfId="6"/>
    <cellStyle name="쉼표 [0] 4 2 2" xfId="10"/>
    <cellStyle name="쉼표 [0] 5" xfId="12"/>
    <cellStyle name="쉼표 [0] 5 2 2" xfId="38"/>
    <cellStyle name="쉼표 [0] 5 2 2 2" xfId="43"/>
    <cellStyle name="쉼표 [0] 5 2 2 4" xfId="52"/>
    <cellStyle name="쉼표 [0] 5 3" xfId="48"/>
    <cellStyle name="쉼표 [0] 6" xfId="4"/>
    <cellStyle name="쉼표 [0] 6 2" xfId="22"/>
    <cellStyle name="쉼표 [0] 6 2 2" xfId="44"/>
    <cellStyle name="쉼표 [0] 6 2 2 2" xfId="47"/>
    <cellStyle name="쉼표 [0] 7" xfId="24"/>
    <cellStyle name="쉼표 [0] 7 2" xfId="45"/>
    <cellStyle name="쉼표 [0] 7 3" xfId="34"/>
    <cellStyle name="쉼표 [0] 7 5" xfId="40"/>
    <cellStyle name="쉼표 [0] 8" xfId="28"/>
    <cellStyle name="쉼표 [0] 8 4" xfId="32"/>
    <cellStyle name="통화 [0]" xfId="36" builtinId="7"/>
    <cellStyle name="표준" xfId="0" builtinId="0"/>
    <cellStyle name="표준 2" xfId="9"/>
    <cellStyle name="표준 3" xfId="11"/>
    <cellStyle name="표준 3 2" xfId="20"/>
    <cellStyle name="표준 3 2 2 2 2" xfId="42"/>
    <cellStyle name="표준 3 2 3" xfId="37"/>
    <cellStyle name="표준 3 2 3 3" xfId="51"/>
    <cellStyle name="표준 3 4" xfId="50"/>
    <cellStyle name="표준 4 2" xfId="14"/>
    <cellStyle name="표준 4 2 2" xfId="41"/>
    <cellStyle name="표준 5" xfId="3"/>
    <cellStyle name="표준 5 2" xfId="21"/>
    <cellStyle name="표준 5 2 2" xfId="46"/>
    <cellStyle name="표준 6" xfId="23"/>
    <cellStyle name="표준 6 2 2" xfId="33"/>
    <cellStyle name="표준 6 3" xfId="35"/>
    <cellStyle name="표준 6 5" xfId="30"/>
    <cellStyle name="표준 7" xfId="27"/>
    <cellStyle name="표준 7 4" xfId="31"/>
    <cellStyle name="표준_05년방배예산서(4차최종)" xfId="15"/>
    <cellStyle name="표준_청소년수련관예산평성서식(수정)(1)" xfId="8"/>
    <cellStyle name="하이퍼링크" xfId="19" builtinId="8"/>
  </cellStyles>
  <dxfs count="0"/>
  <tableStyles count="0" defaultTableStyle="TableStyleMedium2" defaultPivotStyle="PivotStyleLight16"/>
  <colors>
    <mruColors>
      <color rgb="FF0000FF"/>
      <color rgb="FFFF99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externalLink" Target="externalLinks/externalLink1.xml"/><Relationship Id="rId45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tyles" Target="style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emf"/><Relationship Id="rId2" Type="http://schemas.openxmlformats.org/officeDocument/2006/relationships/image" Target="../media/image6.emf"/><Relationship Id="rId1" Type="http://schemas.openxmlformats.org/officeDocument/2006/relationships/image" Target="../media/image5.emf"/><Relationship Id="rId4" Type="http://schemas.openxmlformats.org/officeDocument/2006/relationships/image" Target="../media/image8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1.emf"/><Relationship Id="rId2" Type="http://schemas.openxmlformats.org/officeDocument/2006/relationships/image" Target="../media/image10.emf"/><Relationship Id="rId1" Type="http://schemas.openxmlformats.org/officeDocument/2006/relationships/image" Target="../media/image9.emf"/><Relationship Id="rId4" Type="http://schemas.openxmlformats.org/officeDocument/2006/relationships/image" Target="../media/image1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570821</xdr:colOff>
      <xdr:row>47</xdr:row>
      <xdr:rowOff>40141</xdr:rowOff>
    </xdr:from>
    <xdr:to>
      <xdr:col>17</xdr:col>
      <xdr:colOff>218446</xdr:colOff>
      <xdr:row>52</xdr:row>
      <xdr:rowOff>190500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19259" y="24662266"/>
          <a:ext cx="6505625" cy="2769734"/>
        </a:xfrm>
        <a:prstGeom prst="rect">
          <a:avLst/>
        </a:prstGeom>
      </xdr:spPr>
    </xdr:pic>
    <xdr:clientData/>
  </xdr:twoCellAnchor>
  <xdr:twoCellAnchor editAs="oneCell">
    <xdr:from>
      <xdr:col>3</xdr:col>
      <xdr:colOff>171449</xdr:colOff>
      <xdr:row>26</xdr:row>
      <xdr:rowOff>203425</xdr:rowOff>
    </xdr:from>
    <xdr:to>
      <xdr:col>23</xdr:col>
      <xdr:colOff>619126</xdr:colOff>
      <xdr:row>39</xdr:row>
      <xdr:rowOff>368880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43137" y="13466988"/>
          <a:ext cx="16425864" cy="6975830"/>
        </a:xfrm>
        <a:prstGeom prst="rect">
          <a:avLst/>
        </a:prstGeom>
      </xdr:spPr>
    </xdr:pic>
    <xdr:clientData/>
  </xdr:twoCellAnchor>
  <xdr:twoCellAnchor editAs="oneCell">
    <xdr:from>
      <xdr:col>19</xdr:col>
      <xdr:colOff>486455</xdr:colOff>
      <xdr:row>1</xdr:row>
      <xdr:rowOff>125866</xdr:rowOff>
    </xdr:from>
    <xdr:to>
      <xdr:col>26</xdr:col>
      <xdr:colOff>49004</xdr:colOff>
      <xdr:row>4</xdr:row>
      <xdr:rowOff>47625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607393" y="649741"/>
          <a:ext cx="4563174" cy="1493384"/>
        </a:xfrm>
        <a:prstGeom prst="rect">
          <a:avLst/>
        </a:prstGeom>
      </xdr:spPr>
    </xdr:pic>
    <xdr:clientData/>
  </xdr:twoCellAnchor>
  <xdr:oneCellAnchor>
    <xdr:from>
      <xdr:col>5</xdr:col>
      <xdr:colOff>123823</xdr:colOff>
      <xdr:row>101</xdr:row>
      <xdr:rowOff>346300</xdr:rowOff>
    </xdr:from>
    <xdr:ext cx="13037685" cy="5536919"/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636" y="6918550"/>
          <a:ext cx="13037685" cy="5536919"/>
        </a:xfrm>
        <a:prstGeom prst="rect">
          <a:avLst/>
        </a:prstGeom>
      </xdr:spPr>
    </xdr:pic>
    <xdr:clientData/>
  </xdr:oneCellAnchor>
  <xdr:oneCellAnchor>
    <xdr:from>
      <xdr:col>22</xdr:col>
      <xdr:colOff>367393</xdr:colOff>
      <xdr:row>74</xdr:row>
      <xdr:rowOff>78241</xdr:rowOff>
    </xdr:from>
    <xdr:ext cx="2671377" cy="874258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726706" y="292554"/>
          <a:ext cx="2671377" cy="874258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380518</xdr:colOff>
      <xdr:row>9</xdr:row>
      <xdr:rowOff>27163</xdr:rowOff>
    </xdr:from>
    <xdr:to>
      <xdr:col>11</xdr:col>
      <xdr:colOff>9525</xdr:colOff>
      <xdr:row>13</xdr:row>
      <xdr:rowOff>27645</xdr:rowOff>
    </xdr:to>
    <xdr:grpSp>
      <xdr:nvGrpSpPr>
        <xdr:cNvPr id="2" name="그룹 1"/>
        <xdr:cNvGrpSpPr/>
      </xdr:nvGrpSpPr>
      <xdr:grpSpPr>
        <a:xfrm>
          <a:off x="1067975" y="1890750"/>
          <a:ext cx="6503572" cy="1400243"/>
          <a:chOff x="2180743" y="1979788"/>
          <a:chExt cx="6487007" cy="1410182"/>
        </a:xfrm>
      </xdr:grpSpPr>
      <xdr:sp macro="" textlink="">
        <xdr:nvSpPr>
          <xdr:cNvPr id="3" name="자유형 2"/>
          <xdr:cNvSpPr/>
        </xdr:nvSpPr>
        <xdr:spPr>
          <a:xfrm>
            <a:off x="3088980" y="2133600"/>
            <a:ext cx="5578770" cy="1204911"/>
          </a:xfrm>
          <a:custGeom>
            <a:avLst/>
            <a:gdLst>
              <a:gd name="connsiteX0" fmla="*/ 0 w 3335631"/>
              <a:gd name="connsiteY0" fmla="*/ 0 h 1185856"/>
              <a:gd name="connsiteX1" fmla="*/ 2742703 w 3335631"/>
              <a:gd name="connsiteY1" fmla="*/ 0 h 1185856"/>
              <a:gd name="connsiteX2" fmla="*/ 3335631 w 3335631"/>
              <a:gd name="connsiteY2" fmla="*/ 592928 h 1185856"/>
              <a:gd name="connsiteX3" fmla="*/ 2742703 w 3335631"/>
              <a:gd name="connsiteY3" fmla="*/ 1185856 h 1185856"/>
              <a:gd name="connsiteX4" fmla="*/ 0 w 3335631"/>
              <a:gd name="connsiteY4" fmla="*/ 1185856 h 1185856"/>
              <a:gd name="connsiteX5" fmla="*/ 0 w 3335631"/>
              <a:gd name="connsiteY5" fmla="*/ 0 h 1185856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</a:cxnLst>
            <a:rect l="l" t="t" r="r" b="b"/>
            <a:pathLst>
              <a:path w="3335631" h="1185856">
                <a:moveTo>
                  <a:pt x="3335631" y="1185855"/>
                </a:moveTo>
                <a:lnTo>
                  <a:pt x="592928" y="1185855"/>
                </a:lnTo>
                <a:lnTo>
                  <a:pt x="0" y="592928"/>
                </a:lnTo>
                <a:lnTo>
                  <a:pt x="592928" y="1"/>
                </a:lnTo>
                <a:lnTo>
                  <a:pt x="3335631" y="1"/>
                </a:lnTo>
                <a:lnTo>
                  <a:pt x="3335631" y="1185855"/>
                </a:lnTo>
                <a:close/>
              </a:path>
            </a:pathLst>
          </a:custGeom>
          <a:solidFill>
            <a:schemeClr val="accent5">
              <a:lumMod val="75000"/>
            </a:schemeClr>
          </a:solidFill>
          <a:ln w="28575">
            <a:solidFill>
              <a:schemeClr val="bg1">
                <a:lumMod val="50000"/>
              </a:schemeClr>
            </a:solidFill>
          </a:ln>
        </xdr:spPr>
        <xdr:style>
          <a:lnRef idx="2">
            <a:scrgbClr r="0" g="0" b="0"/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0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971866" tIns="121920" rIns="227584" bIns="121921" numCol="1" spcCol="1270" anchor="ctr" anchorCtr="0">
            <a:noAutofit/>
          </a:bodyPr>
          <a:lstStyle/>
          <a:p>
            <a:pPr lvl="0" algn="ctr" defTabSz="1422400" latinLnBrk="1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ko-KR" altLang="en-US" sz="4000" b="1" kern="1200">
                <a:latin typeface="+mj-ea"/>
                <a:ea typeface="+mj-ea"/>
              </a:rPr>
              <a:t>예 산 총 칙</a:t>
            </a:r>
          </a:p>
        </xdr:txBody>
      </xdr:sp>
      <xdr:sp macro="" textlink="">
        <xdr:nvSpPr>
          <xdr:cNvPr id="4" name="타원 3"/>
          <xdr:cNvSpPr/>
        </xdr:nvSpPr>
        <xdr:spPr>
          <a:xfrm>
            <a:off x="2180743" y="1979788"/>
            <a:ext cx="1410182" cy="1410182"/>
          </a:xfrm>
          <a:prstGeom prst="ellipse">
            <a:avLst/>
          </a:prstGeom>
          <a:blipFill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 l="-7000" r="-7000"/>
            </a:stretch>
          </a:blipFill>
          <a:ln w="38100"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>
              <a:hueOff val="0"/>
              <a:satOff val="0"/>
              <a:lumOff val="0"/>
              <a:alphaOff val="0"/>
            </a:schemeClr>
          </a:fontRef>
        </xdr:style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590550</xdr:colOff>
          <xdr:row>74</xdr:row>
          <xdr:rowOff>123825</xdr:rowOff>
        </xdr:from>
        <xdr:to>
          <xdr:col>4</xdr:col>
          <xdr:colOff>333375</xdr:colOff>
          <xdr:row>78</xdr:row>
          <xdr:rowOff>69711</xdr:rowOff>
        </xdr:to>
        <xdr:pic>
          <xdr:nvPicPr>
            <xdr:cNvPr id="2" name="그림 1"/>
            <xdr:cNvPicPr>
              <a:picLocks noChangeAspect="1" noChangeArrowheads="1"/>
              <a:extLst>
                <a:ext uri="{84589F7E-364E-4C9E-8A38-B11213B215E9}">
                  <a14:cameraTool cellRange="[2]Sheet1!$A$1:$F$2" spid="_x0000_s378265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1914525" y="19526250"/>
              <a:ext cx="5943600" cy="974586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590549</xdr:colOff>
          <xdr:row>80</xdr:row>
          <xdr:rowOff>28575</xdr:rowOff>
        </xdr:from>
        <xdr:to>
          <xdr:col>4</xdr:col>
          <xdr:colOff>323849</xdr:colOff>
          <xdr:row>83</xdr:row>
          <xdr:rowOff>230075</xdr:rowOff>
        </xdr:to>
        <xdr:pic>
          <xdr:nvPicPr>
            <xdr:cNvPr id="3" name="그림 2"/>
            <xdr:cNvPicPr>
              <a:picLocks noChangeAspect="1" noChangeArrowheads="1"/>
              <a:extLst>
                <a:ext uri="{84589F7E-364E-4C9E-8A38-B11213B215E9}">
                  <a14:cameraTool cellRange="[2]Sheet1!$A$5:$F$6" spid="_x0000_s378266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1914524" y="20974050"/>
              <a:ext cx="5934075" cy="97302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704850</xdr:colOff>
          <xdr:row>101</xdr:row>
          <xdr:rowOff>38100</xdr:rowOff>
        </xdr:from>
        <xdr:to>
          <xdr:col>4</xdr:col>
          <xdr:colOff>266701</xdr:colOff>
          <xdr:row>104</xdr:row>
          <xdr:rowOff>211486</xdr:rowOff>
        </xdr:to>
        <xdr:pic>
          <xdr:nvPicPr>
            <xdr:cNvPr id="4" name="그림 3"/>
            <xdr:cNvPicPr>
              <a:picLocks noChangeAspect="1" noChangeArrowheads="1"/>
              <a:extLst>
                <a:ext uri="{84589F7E-364E-4C9E-8A38-B11213B215E9}">
                  <a14:cameraTool cellRange="[2]Sheet1!$A$13:$F$14" spid="_x0000_s378267"/>
                </a:ext>
              </a:extLst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2028825" y="26384250"/>
              <a:ext cx="5762626" cy="944911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657225</xdr:colOff>
          <xdr:row>95</xdr:row>
          <xdr:rowOff>85725</xdr:rowOff>
        </xdr:from>
        <xdr:to>
          <xdr:col>4</xdr:col>
          <xdr:colOff>247650</xdr:colOff>
          <xdr:row>98</xdr:row>
          <xdr:rowOff>128408</xdr:rowOff>
        </xdr:to>
        <xdr:pic>
          <xdr:nvPicPr>
            <xdr:cNvPr id="5" name="그림 4"/>
            <xdr:cNvPicPr>
              <a:picLocks noChangeAspect="1" noChangeArrowheads="1"/>
              <a:extLst>
                <a:ext uri="{84589F7E-364E-4C9E-8A38-B11213B215E9}">
                  <a14:cameraTool cellRange="[2]Sheet1!$A$9:$G$10" spid="_x0000_s378268"/>
                </a:ext>
              </a:extLst>
            </xdr:cNvPicPr>
          </xdr:nvPicPr>
          <xdr:blipFill>
            <a:blip xmlns:r="http://schemas.openxmlformats.org/officeDocument/2006/relationships" r:embed="rId4"/>
            <a:srcRect/>
            <a:stretch>
              <a:fillRect/>
            </a:stretch>
          </xdr:blipFill>
          <xdr:spPr bwMode="auto">
            <a:xfrm>
              <a:off x="1981200" y="24888825"/>
              <a:ext cx="5791200" cy="814208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380518</xdr:colOff>
      <xdr:row>9</xdr:row>
      <xdr:rowOff>27163</xdr:rowOff>
    </xdr:from>
    <xdr:to>
      <xdr:col>10</xdr:col>
      <xdr:colOff>676275</xdr:colOff>
      <xdr:row>13</xdr:row>
      <xdr:rowOff>27645</xdr:rowOff>
    </xdr:to>
    <xdr:grpSp>
      <xdr:nvGrpSpPr>
        <xdr:cNvPr id="2" name="그룹 1"/>
        <xdr:cNvGrpSpPr/>
      </xdr:nvGrpSpPr>
      <xdr:grpSpPr>
        <a:xfrm>
          <a:off x="1064077" y="1943369"/>
          <a:ext cx="6447786" cy="1423629"/>
          <a:chOff x="2180743" y="1979788"/>
          <a:chExt cx="6467957" cy="1410182"/>
        </a:xfrm>
      </xdr:grpSpPr>
      <xdr:sp macro="" textlink="">
        <xdr:nvSpPr>
          <xdr:cNvPr id="3" name="자유형 2"/>
          <xdr:cNvSpPr/>
        </xdr:nvSpPr>
        <xdr:spPr>
          <a:xfrm>
            <a:off x="3069930" y="2133600"/>
            <a:ext cx="5578770" cy="1204911"/>
          </a:xfrm>
          <a:custGeom>
            <a:avLst/>
            <a:gdLst>
              <a:gd name="connsiteX0" fmla="*/ 0 w 3335631"/>
              <a:gd name="connsiteY0" fmla="*/ 0 h 1185856"/>
              <a:gd name="connsiteX1" fmla="*/ 2742703 w 3335631"/>
              <a:gd name="connsiteY1" fmla="*/ 0 h 1185856"/>
              <a:gd name="connsiteX2" fmla="*/ 3335631 w 3335631"/>
              <a:gd name="connsiteY2" fmla="*/ 592928 h 1185856"/>
              <a:gd name="connsiteX3" fmla="*/ 2742703 w 3335631"/>
              <a:gd name="connsiteY3" fmla="*/ 1185856 h 1185856"/>
              <a:gd name="connsiteX4" fmla="*/ 0 w 3335631"/>
              <a:gd name="connsiteY4" fmla="*/ 1185856 h 1185856"/>
              <a:gd name="connsiteX5" fmla="*/ 0 w 3335631"/>
              <a:gd name="connsiteY5" fmla="*/ 0 h 1185856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</a:cxnLst>
            <a:rect l="l" t="t" r="r" b="b"/>
            <a:pathLst>
              <a:path w="3335631" h="1185856">
                <a:moveTo>
                  <a:pt x="3335631" y="1185855"/>
                </a:moveTo>
                <a:lnTo>
                  <a:pt x="592928" y="1185855"/>
                </a:lnTo>
                <a:lnTo>
                  <a:pt x="0" y="592928"/>
                </a:lnTo>
                <a:lnTo>
                  <a:pt x="592928" y="1"/>
                </a:lnTo>
                <a:lnTo>
                  <a:pt x="3335631" y="1"/>
                </a:lnTo>
                <a:lnTo>
                  <a:pt x="3335631" y="1185855"/>
                </a:lnTo>
                <a:close/>
              </a:path>
            </a:pathLst>
          </a:custGeom>
          <a:solidFill>
            <a:schemeClr val="accent5">
              <a:lumMod val="75000"/>
            </a:schemeClr>
          </a:solidFill>
          <a:ln w="28575">
            <a:solidFill>
              <a:schemeClr val="bg1">
                <a:lumMod val="50000"/>
              </a:schemeClr>
            </a:solidFill>
          </a:ln>
        </xdr:spPr>
        <xdr:style>
          <a:lnRef idx="2">
            <a:scrgbClr r="0" g="0" b="0"/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0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971866" tIns="121920" rIns="227584" bIns="121921" numCol="1" spcCol="1270" anchor="ctr" anchorCtr="0">
            <a:noAutofit/>
          </a:bodyPr>
          <a:lstStyle/>
          <a:p>
            <a:pPr lvl="0" algn="ctr" defTabSz="1422400" latinLnBrk="1">
              <a:lnSpc>
                <a:spcPct val="90000"/>
              </a:lnSpc>
              <a:spcBef>
                <a:spcPct val="0"/>
              </a:spcBef>
              <a:spcAft>
                <a:spcPts val="0"/>
              </a:spcAft>
            </a:pPr>
            <a:r>
              <a:rPr lang="en-US" altLang="ko-KR" sz="2800" b="1" kern="1200">
                <a:latin typeface="+mj-ea"/>
                <a:ea typeface="+mj-ea"/>
              </a:rPr>
              <a:t>2019</a:t>
            </a:r>
            <a:r>
              <a:rPr lang="ko-KR" altLang="en-US" sz="2800" b="1" kern="1200">
                <a:latin typeface="+mj-ea"/>
                <a:ea typeface="+mj-ea"/>
              </a:rPr>
              <a:t>년 </a:t>
            </a:r>
            <a:r>
              <a:rPr lang="en-US" altLang="ko-KR" sz="2800" b="1" kern="1200">
                <a:latin typeface="+mj-ea"/>
                <a:ea typeface="+mj-ea"/>
              </a:rPr>
              <a:t>2</a:t>
            </a:r>
            <a:r>
              <a:rPr lang="ko-KR" altLang="en-US" sz="2800" b="1" kern="1200">
                <a:latin typeface="+mj-ea"/>
                <a:ea typeface="+mj-ea"/>
              </a:rPr>
              <a:t>차 추경</a:t>
            </a:r>
            <a:endParaRPr lang="en-US" altLang="ko-KR" sz="2800" b="1" kern="1200">
              <a:latin typeface="+mj-ea"/>
              <a:ea typeface="+mj-ea"/>
            </a:endParaRPr>
          </a:p>
          <a:p>
            <a:pPr lvl="0" algn="ctr" defTabSz="1422400" latinLnBrk="1">
              <a:lnSpc>
                <a:spcPct val="90000"/>
              </a:lnSpc>
              <a:spcBef>
                <a:spcPct val="0"/>
              </a:spcBef>
              <a:spcAft>
                <a:spcPts val="0"/>
              </a:spcAft>
            </a:pPr>
            <a:r>
              <a:rPr lang="ko-KR" altLang="en-US" sz="2800" b="1" kern="1200">
                <a:latin typeface="+mj-ea"/>
                <a:ea typeface="+mj-ea"/>
              </a:rPr>
              <a:t>세입</a:t>
            </a:r>
            <a:r>
              <a:rPr lang="en-US" altLang="ko-KR" sz="2800" b="1" kern="1200" baseline="0">
                <a:latin typeface="+mj-ea"/>
                <a:ea typeface="+mj-ea"/>
              </a:rPr>
              <a:t>·</a:t>
            </a:r>
            <a:r>
              <a:rPr lang="ko-KR" altLang="en-US" sz="2800" b="1" kern="1200">
                <a:latin typeface="+mj-ea"/>
                <a:ea typeface="+mj-ea"/>
              </a:rPr>
              <a:t>세출예산</a:t>
            </a:r>
            <a:r>
              <a:rPr lang="en-US" altLang="ko-KR" sz="2800" b="1" kern="1200">
                <a:latin typeface="+mj-ea"/>
                <a:ea typeface="+mj-ea"/>
              </a:rPr>
              <a:t>(</a:t>
            </a:r>
            <a:r>
              <a:rPr lang="ko-KR" altLang="en-US" sz="2800" b="1" kern="1200">
                <a:latin typeface="+mj-ea"/>
                <a:ea typeface="+mj-ea"/>
              </a:rPr>
              <a:t>안</a:t>
            </a:r>
            <a:r>
              <a:rPr lang="en-US" altLang="ko-KR" sz="2800" b="1" kern="1200">
                <a:latin typeface="+mj-ea"/>
                <a:ea typeface="+mj-ea"/>
              </a:rPr>
              <a:t>)</a:t>
            </a:r>
            <a:endParaRPr lang="ko-KR" altLang="en-US" sz="2800" b="1" kern="1200">
              <a:latin typeface="+mj-ea"/>
              <a:ea typeface="+mj-ea"/>
            </a:endParaRPr>
          </a:p>
        </xdr:txBody>
      </xdr:sp>
      <xdr:sp macro="" textlink="">
        <xdr:nvSpPr>
          <xdr:cNvPr id="4" name="타원 3"/>
          <xdr:cNvSpPr/>
        </xdr:nvSpPr>
        <xdr:spPr>
          <a:xfrm>
            <a:off x="2180743" y="1979788"/>
            <a:ext cx="1410182" cy="1410182"/>
          </a:xfrm>
          <a:prstGeom prst="ellipse">
            <a:avLst/>
          </a:prstGeom>
          <a:blipFill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 l="-7000" r="-7000"/>
            </a:stretch>
          </a:blipFill>
          <a:ln w="38100"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>
              <a:hueOff val="0"/>
              <a:satOff val="0"/>
              <a:lumOff val="0"/>
              <a:alphaOff val="0"/>
            </a:schemeClr>
          </a:fontRef>
        </xdr:style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380518</xdr:colOff>
      <xdr:row>9</xdr:row>
      <xdr:rowOff>27163</xdr:rowOff>
    </xdr:from>
    <xdr:to>
      <xdr:col>11</xdr:col>
      <xdr:colOff>9525</xdr:colOff>
      <xdr:row>13</xdr:row>
      <xdr:rowOff>27645</xdr:rowOff>
    </xdr:to>
    <xdr:grpSp>
      <xdr:nvGrpSpPr>
        <xdr:cNvPr id="2" name="그룹 1"/>
        <xdr:cNvGrpSpPr/>
      </xdr:nvGrpSpPr>
      <xdr:grpSpPr>
        <a:xfrm>
          <a:off x="1064077" y="1943369"/>
          <a:ext cx="6464595" cy="1423629"/>
          <a:chOff x="2180743" y="1979788"/>
          <a:chExt cx="6487007" cy="1410182"/>
        </a:xfrm>
      </xdr:grpSpPr>
      <xdr:sp macro="" textlink="">
        <xdr:nvSpPr>
          <xdr:cNvPr id="3" name="자유형 2"/>
          <xdr:cNvSpPr/>
        </xdr:nvSpPr>
        <xdr:spPr>
          <a:xfrm>
            <a:off x="3088980" y="2133600"/>
            <a:ext cx="5578770" cy="1204911"/>
          </a:xfrm>
          <a:custGeom>
            <a:avLst/>
            <a:gdLst>
              <a:gd name="connsiteX0" fmla="*/ 0 w 3335631"/>
              <a:gd name="connsiteY0" fmla="*/ 0 h 1185856"/>
              <a:gd name="connsiteX1" fmla="*/ 2742703 w 3335631"/>
              <a:gd name="connsiteY1" fmla="*/ 0 h 1185856"/>
              <a:gd name="connsiteX2" fmla="*/ 3335631 w 3335631"/>
              <a:gd name="connsiteY2" fmla="*/ 592928 h 1185856"/>
              <a:gd name="connsiteX3" fmla="*/ 2742703 w 3335631"/>
              <a:gd name="connsiteY3" fmla="*/ 1185856 h 1185856"/>
              <a:gd name="connsiteX4" fmla="*/ 0 w 3335631"/>
              <a:gd name="connsiteY4" fmla="*/ 1185856 h 1185856"/>
              <a:gd name="connsiteX5" fmla="*/ 0 w 3335631"/>
              <a:gd name="connsiteY5" fmla="*/ 0 h 1185856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</a:cxnLst>
            <a:rect l="l" t="t" r="r" b="b"/>
            <a:pathLst>
              <a:path w="3335631" h="1185856">
                <a:moveTo>
                  <a:pt x="3335631" y="1185855"/>
                </a:moveTo>
                <a:lnTo>
                  <a:pt x="592928" y="1185855"/>
                </a:lnTo>
                <a:lnTo>
                  <a:pt x="0" y="592928"/>
                </a:lnTo>
                <a:lnTo>
                  <a:pt x="592928" y="1"/>
                </a:lnTo>
                <a:lnTo>
                  <a:pt x="3335631" y="1"/>
                </a:lnTo>
                <a:lnTo>
                  <a:pt x="3335631" y="1185855"/>
                </a:lnTo>
                <a:close/>
              </a:path>
            </a:pathLst>
          </a:custGeom>
          <a:solidFill>
            <a:schemeClr val="accent5">
              <a:lumMod val="75000"/>
            </a:schemeClr>
          </a:solidFill>
          <a:ln w="28575">
            <a:solidFill>
              <a:schemeClr val="bg1">
                <a:lumMod val="50000"/>
              </a:schemeClr>
            </a:solidFill>
          </a:ln>
        </xdr:spPr>
        <xdr:style>
          <a:lnRef idx="2">
            <a:scrgbClr r="0" g="0" b="0"/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0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971866" tIns="121920" rIns="227584" bIns="121921" numCol="1" spcCol="1270" anchor="ctr" anchorCtr="0">
            <a:noAutofit/>
          </a:bodyPr>
          <a:lstStyle/>
          <a:p>
            <a:pPr lvl="0" algn="ctr" defTabSz="1422400" latinLnBrk="1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ko-KR" altLang="en-US" sz="3600" b="1" kern="1200">
                <a:latin typeface="+mj-ea"/>
                <a:ea typeface="+mj-ea"/>
              </a:rPr>
              <a:t>세입예산 사업내역서</a:t>
            </a:r>
          </a:p>
        </xdr:txBody>
      </xdr:sp>
      <xdr:sp macro="" textlink="">
        <xdr:nvSpPr>
          <xdr:cNvPr id="4" name="타원 3"/>
          <xdr:cNvSpPr/>
        </xdr:nvSpPr>
        <xdr:spPr>
          <a:xfrm>
            <a:off x="2180743" y="1979788"/>
            <a:ext cx="1410182" cy="1410182"/>
          </a:xfrm>
          <a:prstGeom prst="ellipse">
            <a:avLst/>
          </a:prstGeom>
          <a:blipFill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 l="-7000" r="-7000"/>
            </a:stretch>
          </a:blipFill>
          <a:ln w="38100"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>
              <a:hueOff val="0"/>
              <a:satOff val="0"/>
              <a:lumOff val="0"/>
              <a:alphaOff val="0"/>
            </a:schemeClr>
          </a:fontRef>
        </xdr:style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380518</xdr:colOff>
      <xdr:row>9</xdr:row>
      <xdr:rowOff>27163</xdr:rowOff>
    </xdr:from>
    <xdr:to>
      <xdr:col>11</xdr:col>
      <xdr:colOff>9525</xdr:colOff>
      <xdr:row>13</xdr:row>
      <xdr:rowOff>27645</xdr:rowOff>
    </xdr:to>
    <xdr:grpSp>
      <xdr:nvGrpSpPr>
        <xdr:cNvPr id="2" name="그룹 1"/>
        <xdr:cNvGrpSpPr/>
      </xdr:nvGrpSpPr>
      <xdr:grpSpPr>
        <a:xfrm>
          <a:off x="1087615" y="1926682"/>
          <a:ext cx="6615775" cy="1422882"/>
          <a:chOff x="2180743" y="1979788"/>
          <a:chExt cx="6487007" cy="1410182"/>
        </a:xfrm>
      </xdr:grpSpPr>
      <xdr:sp macro="" textlink="">
        <xdr:nvSpPr>
          <xdr:cNvPr id="3" name="자유형 2"/>
          <xdr:cNvSpPr/>
        </xdr:nvSpPr>
        <xdr:spPr>
          <a:xfrm>
            <a:off x="3088980" y="2133600"/>
            <a:ext cx="5578770" cy="1204911"/>
          </a:xfrm>
          <a:custGeom>
            <a:avLst/>
            <a:gdLst>
              <a:gd name="connsiteX0" fmla="*/ 0 w 3335631"/>
              <a:gd name="connsiteY0" fmla="*/ 0 h 1185856"/>
              <a:gd name="connsiteX1" fmla="*/ 2742703 w 3335631"/>
              <a:gd name="connsiteY1" fmla="*/ 0 h 1185856"/>
              <a:gd name="connsiteX2" fmla="*/ 3335631 w 3335631"/>
              <a:gd name="connsiteY2" fmla="*/ 592928 h 1185856"/>
              <a:gd name="connsiteX3" fmla="*/ 2742703 w 3335631"/>
              <a:gd name="connsiteY3" fmla="*/ 1185856 h 1185856"/>
              <a:gd name="connsiteX4" fmla="*/ 0 w 3335631"/>
              <a:gd name="connsiteY4" fmla="*/ 1185856 h 1185856"/>
              <a:gd name="connsiteX5" fmla="*/ 0 w 3335631"/>
              <a:gd name="connsiteY5" fmla="*/ 0 h 1185856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</a:cxnLst>
            <a:rect l="l" t="t" r="r" b="b"/>
            <a:pathLst>
              <a:path w="3335631" h="1185856">
                <a:moveTo>
                  <a:pt x="3335631" y="1185855"/>
                </a:moveTo>
                <a:lnTo>
                  <a:pt x="592928" y="1185855"/>
                </a:lnTo>
                <a:lnTo>
                  <a:pt x="0" y="592928"/>
                </a:lnTo>
                <a:lnTo>
                  <a:pt x="592928" y="1"/>
                </a:lnTo>
                <a:lnTo>
                  <a:pt x="3335631" y="1"/>
                </a:lnTo>
                <a:lnTo>
                  <a:pt x="3335631" y="1185855"/>
                </a:lnTo>
                <a:close/>
              </a:path>
            </a:pathLst>
          </a:custGeom>
          <a:solidFill>
            <a:schemeClr val="accent5">
              <a:lumMod val="75000"/>
            </a:schemeClr>
          </a:solidFill>
          <a:ln w="28575">
            <a:solidFill>
              <a:schemeClr val="bg1">
                <a:lumMod val="50000"/>
              </a:schemeClr>
            </a:solidFill>
          </a:ln>
        </xdr:spPr>
        <xdr:style>
          <a:lnRef idx="2">
            <a:scrgbClr r="0" g="0" b="0"/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0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971866" tIns="121920" rIns="227584" bIns="121921" numCol="1" spcCol="1270" anchor="ctr" anchorCtr="0">
            <a:noAutofit/>
          </a:bodyPr>
          <a:lstStyle/>
          <a:p>
            <a:pPr lvl="0" algn="ctr" defTabSz="1422400" latinLnBrk="1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ko-KR" altLang="en-US" sz="3600" b="1" kern="1200">
                <a:latin typeface="+mj-ea"/>
                <a:ea typeface="+mj-ea"/>
              </a:rPr>
              <a:t>세출예산 사업내역서</a:t>
            </a:r>
          </a:p>
        </xdr:txBody>
      </xdr:sp>
      <xdr:sp macro="" textlink="">
        <xdr:nvSpPr>
          <xdr:cNvPr id="4" name="타원 3"/>
          <xdr:cNvSpPr/>
        </xdr:nvSpPr>
        <xdr:spPr>
          <a:xfrm>
            <a:off x="2180743" y="1979788"/>
            <a:ext cx="1410182" cy="1410182"/>
          </a:xfrm>
          <a:prstGeom prst="ellipse">
            <a:avLst/>
          </a:prstGeom>
          <a:blipFill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 l="-7000" r="-7000"/>
            </a:stretch>
          </a:blipFill>
          <a:ln w="38100"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>
              <a:hueOff val="0"/>
              <a:satOff val="0"/>
              <a:lumOff val="0"/>
              <a:alphaOff val="0"/>
            </a:schemeClr>
          </a:fontRef>
        </xdr:style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&#44608;&#50857;&#50868;\&#50696;&#49328;&#54924;&#44228;\2006&#50868;&#50689;&#48372;&#51312;&#44552;&#44368;&#48512;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2017&#45380;_&#52397;&#49548;&#45380;&#51116;&#45800;%20&#50696;&#49328;&#52509;&#44292;&#54364;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분기별교부현황"/>
      <sheetName val="정산현황"/>
      <sheetName val="추산계좌(2분기)"/>
      <sheetName val="7월분지출결의서"/>
      <sheetName val="8월분지출결의서 "/>
      <sheetName val="9월분지출결의서 "/>
      <sheetName val="추산계좌(3분기)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예산총칙"/>
      <sheetName val="Sheet1"/>
    </sheetNames>
    <sheetDataSet>
      <sheetData sheetId="0" refreshError="1"/>
      <sheetData sheetId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B1:Z102"/>
  <sheetViews>
    <sheetView view="pageBreakPreview" zoomScale="40" zoomScaleNormal="70" zoomScaleSheetLayoutView="40" workbookViewId="0">
      <selection activeCell="T25" sqref="T25"/>
    </sheetView>
  </sheetViews>
  <sheetFormatPr defaultRowHeight="16.5"/>
  <cols>
    <col min="7" max="7" width="9" customWidth="1"/>
    <col min="8" max="20" width="11.125" customWidth="1"/>
  </cols>
  <sheetData>
    <row r="1" spans="2:26" ht="41.25" customHeight="1"/>
    <row r="2" spans="2:26" ht="41.25" customHeight="1"/>
    <row r="3" spans="2:26" ht="41.25" customHeight="1"/>
    <row r="4" spans="2:26" ht="41.25" customHeight="1"/>
    <row r="5" spans="2:26" ht="41.25" customHeight="1"/>
    <row r="6" spans="2:26" ht="41.25" customHeight="1"/>
    <row r="7" spans="2:26" ht="41.25" customHeight="1"/>
    <row r="8" spans="2:26" ht="41.25" customHeight="1"/>
    <row r="9" spans="2:26" ht="41.25" customHeight="1"/>
    <row r="10" spans="2:26" ht="41.25" customHeight="1"/>
    <row r="11" spans="2:26" ht="41.25" customHeight="1"/>
    <row r="12" spans="2:26" ht="41.25" customHeight="1"/>
    <row r="13" spans="2:26" ht="41.25" customHeight="1">
      <c r="B13" s="262"/>
      <c r="C13" s="261"/>
      <c r="D13" s="261"/>
      <c r="E13" s="261"/>
      <c r="F13" s="261"/>
      <c r="G13" s="261"/>
      <c r="H13" s="261"/>
      <c r="I13" s="261"/>
      <c r="J13" s="261"/>
      <c r="K13" s="261"/>
      <c r="L13" s="261"/>
      <c r="M13" s="261"/>
      <c r="N13" s="261"/>
      <c r="O13" s="261"/>
      <c r="P13" s="261"/>
      <c r="Q13" s="261"/>
      <c r="R13" s="261"/>
      <c r="S13" s="261"/>
      <c r="T13" s="261"/>
      <c r="U13" s="261"/>
      <c r="V13" s="261"/>
      <c r="W13" s="261"/>
      <c r="X13" s="261"/>
      <c r="Y13" s="261"/>
      <c r="Z13" s="261"/>
    </row>
    <row r="14" spans="2:26" ht="41.25" customHeight="1">
      <c r="B14" s="261"/>
      <c r="C14" s="261"/>
      <c r="D14" s="261"/>
      <c r="E14" s="3490" t="s">
        <v>2505</v>
      </c>
      <c r="F14" s="3490"/>
      <c r="G14" s="3490"/>
      <c r="H14" s="3490"/>
      <c r="I14" s="3490"/>
      <c r="J14" s="3490"/>
      <c r="K14" s="3490"/>
      <c r="L14" s="3490"/>
      <c r="M14" s="3490"/>
      <c r="N14" s="3490"/>
      <c r="O14" s="3490"/>
      <c r="P14" s="3490"/>
      <c r="Q14" s="3490"/>
      <c r="R14" s="3490"/>
      <c r="S14" s="3490"/>
      <c r="T14" s="3490"/>
      <c r="U14" s="3490"/>
      <c r="V14" s="3490"/>
      <c r="W14" s="3490"/>
      <c r="X14" s="261"/>
      <c r="Y14" s="261"/>
      <c r="Z14" s="261"/>
    </row>
    <row r="15" spans="2:26" ht="41.25" customHeight="1">
      <c r="B15" s="262"/>
      <c r="C15" s="262"/>
      <c r="D15" s="262"/>
      <c r="E15" s="3490"/>
      <c r="F15" s="3490"/>
      <c r="G15" s="3490"/>
      <c r="H15" s="3490"/>
      <c r="I15" s="3490"/>
      <c r="J15" s="3490"/>
      <c r="K15" s="3490"/>
      <c r="L15" s="3490"/>
      <c r="M15" s="3490"/>
      <c r="N15" s="3490"/>
      <c r="O15" s="3490"/>
      <c r="P15" s="3490"/>
      <c r="Q15" s="3490"/>
      <c r="R15" s="3490"/>
      <c r="S15" s="3490"/>
      <c r="T15" s="3490"/>
      <c r="U15" s="3490"/>
      <c r="V15" s="3490"/>
      <c r="W15" s="3490"/>
      <c r="X15" s="262"/>
      <c r="Y15" s="262"/>
      <c r="Z15" s="261"/>
    </row>
    <row r="16" spans="2:26" ht="41.25" customHeight="1">
      <c r="B16" s="262"/>
      <c r="C16" s="262"/>
      <c r="D16" s="262"/>
      <c r="E16" s="3490"/>
      <c r="F16" s="3490"/>
      <c r="G16" s="3490"/>
      <c r="H16" s="3490"/>
      <c r="I16" s="3490"/>
      <c r="J16" s="3490"/>
      <c r="K16" s="3490"/>
      <c r="L16" s="3490"/>
      <c r="M16" s="3490"/>
      <c r="N16" s="3490"/>
      <c r="O16" s="3490"/>
      <c r="P16" s="3490"/>
      <c r="Q16" s="3490"/>
      <c r="R16" s="3490"/>
      <c r="S16" s="3490"/>
      <c r="T16" s="3490"/>
      <c r="U16" s="3490"/>
      <c r="V16" s="3490"/>
      <c r="W16" s="3490"/>
      <c r="X16" s="262"/>
      <c r="Y16" s="262"/>
      <c r="Z16" s="261"/>
    </row>
    <row r="17" spans="2:26" ht="12.75" customHeight="1">
      <c r="B17" s="262"/>
      <c r="C17" s="262"/>
      <c r="D17" s="262"/>
      <c r="E17" s="263"/>
      <c r="F17" s="263"/>
      <c r="G17" s="263"/>
      <c r="H17" s="263"/>
      <c r="I17" s="263"/>
      <c r="J17" s="263"/>
      <c r="K17" s="263"/>
      <c r="L17" s="263"/>
      <c r="M17" s="263"/>
      <c r="N17" s="263"/>
      <c r="O17" s="263"/>
      <c r="P17" s="263"/>
      <c r="Q17" s="263"/>
      <c r="R17" s="263"/>
      <c r="S17" s="263"/>
      <c r="T17" s="263"/>
      <c r="U17" s="263"/>
      <c r="V17" s="263"/>
      <c r="W17" s="263"/>
      <c r="X17" s="262"/>
      <c r="Y17" s="262"/>
      <c r="Z17" s="261"/>
    </row>
    <row r="18" spans="2:26" ht="41.25" customHeight="1">
      <c r="B18" s="262"/>
      <c r="C18" s="262"/>
      <c r="D18" s="262"/>
      <c r="E18" s="3490" t="s">
        <v>1399</v>
      </c>
      <c r="F18" s="3490"/>
      <c r="G18" s="3490"/>
      <c r="H18" s="3490"/>
      <c r="I18" s="3490"/>
      <c r="J18" s="3490"/>
      <c r="K18" s="3490"/>
      <c r="L18" s="3490"/>
      <c r="M18" s="3490"/>
      <c r="N18" s="3490"/>
      <c r="O18" s="3490"/>
      <c r="P18" s="3490"/>
      <c r="Q18" s="3490"/>
      <c r="R18" s="3490"/>
      <c r="S18" s="3490"/>
      <c r="T18" s="3490"/>
      <c r="U18" s="3490"/>
      <c r="V18" s="3490"/>
      <c r="W18" s="3490"/>
      <c r="X18" s="262"/>
      <c r="Y18" s="262"/>
      <c r="Z18" s="261"/>
    </row>
    <row r="19" spans="2:26" ht="41.25" customHeight="1">
      <c r="B19" s="262"/>
      <c r="C19" s="262"/>
      <c r="D19" s="262"/>
      <c r="E19" s="3490"/>
      <c r="F19" s="3490"/>
      <c r="G19" s="3490"/>
      <c r="H19" s="3490"/>
      <c r="I19" s="3490"/>
      <c r="J19" s="3490"/>
      <c r="K19" s="3490"/>
      <c r="L19" s="3490"/>
      <c r="M19" s="3490"/>
      <c r="N19" s="3490"/>
      <c r="O19" s="3490"/>
      <c r="P19" s="3490"/>
      <c r="Q19" s="3490"/>
      <c r="R19" s="3490"/>
      <c r="S19" s="3490"/>
      <c r="T19" s="3490"/>
      <c r="U19" s="3490"/>
      <c r="V19" s="3490"/>
      <c r="W19" s="3490"/>
      <c r="X19" s="262"/>
      <c r="Y19" s="262"/>
      <c r="Z19" s="261"/>
    </row>
    <row r="20" spans="2:26" ht="41.25" customHeight="1">
      <c r="B20" s="262"/>
      <c r="C20" s="262"/>
      <c r="D20" s="262"/>
      <c r="E20" s="3490"/>
      <c r="F20" s="3490"/>
      <c r="G20" s="3490"/>
      <c r="H20" s="3490"/>
      <c r="I20" s="3490"/>
      <c r="J20" s="3490"/>
      <c r="K20" s="3490"/>
      <c r="L20" s="3490"/>
      <c r="M20" s="3490"/>
      <c r="N20" s="3490"/>
      <c r="O20" s="3490"/>
      <c r="P20" s="3490"/>
      <c r="Q20" s="3490"/>
      <c r="R20" s="3490"/>
      <c r="S20" s="3490"/>
      <c r="T20" s="3490"/>
      <c r="U20" s="3490"/>
      <c r="V20" s="3490"/>
      <c r="W20" s="3490"/>
      <c r="X20" s="262"/>
      <c r="Y20" s="262"/>
      <c r="Z20" s="261"/>
    </row>
    <row r="21" spans="2:26" ht="41.25" customHeight="1">
      <c r="B21" s="261"/>
      <c r="C21" s="261"/>
      <c r="D21" s="261"/>
      <c r="E21" s="3490"/>
      <c r="F21" s="3490"/>
      <c r="G21" s="3490"/>
      <c r="H21" s="3490"/>
      <c r="I21" s="3490"/>
      <c r="J21" s="3490"/>
      <c r="K21" s="3490"/>
      <c r="L21" s="3490"/>
      <c r="M21" s="3490"/>
      <c r="N21" s="3490"/>
      <c r="O21" s="3490"/>
      <c r="P21" s="3490"/>
      <c r="Q21" s="3490"/>
      <c r="R21" s="3490"/>
      <c r="S21" s="3490"/>
      <c r="T21" s="3490"/>
      <c r="U21" s="3490"/>
      <c r="V21" s="3490"/>
      <c r="W21" s="3490"/>
      <c r="X21" s="261"/>
      <c r="Y21" s="261"/>
      <c r="Z21" s="261"/>
    </row>
    <row r="22" spans="2:26" ht="41.25" customHeight="1">
      <c r="B22" s="261"/>
      <c r="C22" s="261"/>
      <c r="D22" s="261"/>
      <c r="E22" s="261"/>
      <c r="F22" s="261"/>
      <c r="G22" s="261"/>
      <c r="H22" s="261"/>
      <c r="I22" s="261"/>
      <c r="J22" s="261"/>
      <c r="K22" s="261"/>
      <c r="L22" s="261"/>
      <c r="M22" s="261"/>
      <c r="N22" s="261"/>
      <c r="O22" s="261"/>
      <c r="P22" s="261"/>
      <c r="Q22" s="261"/>
      <c r="R22" s="261"/>
      <c r="S22" s="261"/>
      <c r="T22" s="261"/>
      <c r="U22" s="261"/>
      <c r="V22" s="261"/>
      <c r="W22" s="261"/>
      <c r="X22" s="261"/>
      <c r="Y22" s="261"/>
      <c r="Z22" s="261"/>
    </row>
    <row r="23" spans="2:26" ht="41.25" customHeight="1">
      <c r="B23" s="261"/>
      <c r="C23" s="261"/>
      <c r="D23" s="261"/>
      <c r="E23" s="261"/>
      <c r="F23" s="261"/>
      <c r="G23" s="261"/>
      <c r="H23" s="261"/>
      <c r="I23" s="261"/>
      <c r="J23" s="261"/>
      <c r="K23" s="261"/>
      <c r="L23" s="261"/>
      <c r="M23" s="261"/>
      <c r="N23" s="261"/>
      <c r="O23" s="261"/>
      <c r="P23" s="261"/>
      <c r="Q23" s="261"/>
      <c r="R23" s="261"/>
      <c r="S23" s="261"/>
      <c r="T23" s="261"/>
      <c r="U23" s="261"/>
      <c r="V23" s="261"/>
      <c r="W23" s="261"/>
      <c r="X23" s="261"/>
      <c r="Y23" s="261"/>
      <c r="Z23" s="261"/>
    </row>
    <row r="24" spans="2:26" ht="41.25" customHeight="1"/>
    <row r="25" spans="2:26" ht="41.25" customHeight="1"/>
    <row r="26" spans="2:26" ht="41.25" customHeight="1"/>
    <row r="27" spans="2:26" ht="41.25" customHeight="1"/>
    <row r="28" spans="2:26" ht="41.25" customHeight="1"/>
    <row r="29" spans="2:26" ht="41.25" customHeight="1">
      <c r="S29" s="67"/>
    </row>
    <row r="30" spans="2:26" ht="41.25" customHeight="1"/>
    <row r="31" spans="2:26" ht="41.25" customHeight="1"/>
    <row r="32" spans="2:26" ht="41.25" customHeight="1"/>
    <row r="33" ht="41.25" customHeight="1"/>
    <row r="34" ht="41.25" customHeight="1"/>
    <row r="35" ht="41.25" customHeight="1"/>
    <row r="36" ht="41.25" customHeight="1"/>
    <row r="37" ht="41.25" customHeight="1"/>
    <row r="38" ht="41.25" customHeight="1"/>
    <row r="39" ht="41.25" customHeight="1"/>
    <row r="40" ht="41.25" customHeight="1"/>
    <row r="41" ht="41.25" customHeight="1"/>
    <row r="42" ht="41.25" customHeight="1"/>
    <row r="43" ht="41.25" customHeight="1"/>
    <row r="44" ht="41.25" customHeight="1"/>
    <row r="45" ht="41.25" customHeight="1"/>
    <row r="46" ht="41.25" customHeight="1"/>
    <row r="47" ht="41.25" customHeight="1"/>
    <row r="48" ht="41.25" customHeight="1"/>
    <row r="49" ht="41.25" customHeight="1"/>
    <row r="50" ht="41.25" customHeight="1"/>
    <row r="51" ht="41.25" customHeight="1"/>
    <row r="52" ht="41.25" customHeight="1"/>
    <row r="53" ht="41.25" customHeight="1"/>
    <row r="54" ht="41.25" customHeight="1"/>
    <row r="55" ht="41.25" customHeight="1"/>
    <row r="56" ht="41.25" customHeight="1"/>
    <row r="57" ht="41.25" customHeight="1"/>
    <row r="58" ht="41.25" customHeight="1"/>
    <row r="59" ht="41.25" customHeight="1"/>
    <row r="60" ht="41.25" customHeight="1"/>
    <row r="61" ht="41.25" customHeight="1"/>
    <row r="62" ht="41.25" customHeight="1"/>
    <row r="63" ht="41.25" customHeight="1"/>
    <row r="64" ht="41.25" customHeight="1"/>
    <row r="65" ht="41.25" customHeight="1"/>
    <row r="66" ht="41.25" customHeight="1"/>
    <row r="67" ht="41.25" customHeight="1"/>
    <row r="68" ht="41.25" customHeight="1"/>
    <row r="69" ht="41.25" customHeight="1"/>
    <row r="70" ht="41.25" customHeight="1"/>
    <row r="71" ht="41.25" customHeight="1"/>
    <row r="72" ht="41.25" customHeight="1"/>
    <row r="73" ht="41.25" customHeight="1"/>
    <row r="74" ht="41.25" customHeight="1"/>
    <row r="91" spans="2:26" ht="16.5" customHeight="1">
      <c r="B91" s="3489" t="s">
        <v>1398</v>
      </c>
      <c r="C91" s="3489"/>
      <c r="D91" s="3489"/>
      <c r="E91" s="3489"/>
      <c r="F91" s="3489"/>
      <c r="G91" s="3489"/>
      <c r="H91" s="3489"/>
      <c r="I91" s="3489"/>
      <c r="J91" s="3489"/>
      <c r="K91" s="3489"/>
      <c r="L91" s="3489"/>
      <c r="M91" s="3489"/>
      <c r="N91" s="3489"/>
      <c r="O91" s="3489"/>
      <c r="P91" s="3489"/>
      <c r="Q91" s="3489"/>
      <c r="R91" s="3489"/>
      <c r="S91" s="3489"/>
      <c r="T91" s="3489"/>
      <c r="U91" s="3489"/>
      <c r="V91" s="3489"/>
      <c r="W91" s="3489"/>
      <c r="X91" s="3489"/>
      <c r="Y91" s="3489"/>
      <c r="Z91" s="3489"/>
    </row>
    <row r="92" spans="2:26" ht="16.5" customHeight="1">
      <c r="B92" s="3489"/>
      <c r="C92" s="3489"/>
      <c r="D92" s="3489"/>
      <c r="E92" s="3489"/>
      <c r="F92" s="3489"/>
      <c r="G92" s="3489"/>
      <c r="H92" s="3489"/>
      <c r="I92" s="3489"/>
      <c r="J92" s="3489"/>
      <c r="K92" s="3489"/>
      <c r="L92" s="3489"/>
      <c r="M92" s="3489"/>
      <c r="N92" s="3489"/>
      <c r="O92" s="3489"/>
      <c r="P92" s="3489"/>
      <c r="Q92" s="3489"/>
      <c r="R92" s="3489"/>
      <c r="S92" s="3489"/>
      <c r="T92" s="3489"/>
      <c r="U92" s="3489"/>
      <c r="V92" s="3489"/>
      <c r="W92" s="3489"/>
      <c r="X92" s="3489"/>
      <c r="Y92" s="3489"/>
      <c r="Z92" s="3489"/>
    </row>
    <row r="93" spans="2:26" ht="16.5" customHeight="1">
      <c r="B93" s="3489"/>
      <c r="C93" s="3489"/>
      <c r="D93" s="3489"/>
      <c r="E93" s="3489"/>
      <c r="F93" s="3489"/>
      <c r="G93" s="3489"/>
      <c r="H93" s="3489"/>
      <c r="I93" s="3489"/>
      <c r="J93" s="3489"/>
      <c r="K93" s="3489"/>
      <c r="L93" s="3489"/>
      <c r="M93" s="3489"/>
      <c r="N93" s="3489"/>
      <c r="O93" s="3489"/>
      <c r="P93" s="3489"/>
      <c r="Q93" s="3489"/>
      <c r="R93" s="3489"/>
      <c r="S93" s="3489"/>
      <c r="T93" s="3489"/>
      <c r="U93" s="3489"/>
      <c r="V93" s="3489"/>
      <c r="W93" s="3489"/>
      <c r="X93" s="3489"/>
      <c r="Y93" s="3489"/>
      <c r="Z93" s="3489"/>
    </row>
    <row r="94" spans="2:26" ht="16.5" customHeight="1">
      <c r="B94" s="3489"/>
      <c r="C94" s="3489"/>
      <c r="D94" s="3489"/>
      <c r="E94" s="3489"/>
      <c r="F94" s="3489"/>
      <c r="G94" s="3489"/>
      <c r="H94" s="3489"/>
      <c r="I94" s="3489"/>
      <c r="J94" s="3489"/>
      <c r="K94" s="3489"/>
      <c r="L94" s="3489"/>
      <c r="M94" s="3489"/>
      <c r="N94" s="3489"/>
      <c r="O94" s="3489"/>
      <c r="P94" s="3489"/>
      <c r="Q94" s="3489"/>
      <c r="R94" s="3489"/>
      <c r="S94" s="3489"/>
      <c r="T94" s="3489"/>
      <c r="U94" s="3489"/>
      <c r="V94" s="3489"/>
      <c r="W94" s="3489"/>
      <c r="X94" s="3489"/>
      <c r="Y94" s="3489"/>
      <c r="Z94" s="3489"/>
    </row>
    <row r="95" spans="2:26" ht="16.5" customHeight="1">
      <c r="B95" s="3489"/>
      <c r="C95" s="3489"/>
      <c r="D95" s="3489"/>
      <c r="E95" s="3489"/>
      <c r="F95" s="3489"/>
      <c r="G95" s="3489"/>
      <c r="H95" s="3489"/>
      <c r="I95" s="3489"/>
      <c r="J95" s="3489"/>
      <c r="K95" s="3489"/>
      <c r="L95" s="3489"/>
      <c r="M95" s="3489"/>
      <c r="N95" s="3489"/>
      <c r="O95" s="3489"/>
      <c r="P95" s="3489"/>
      <c r="Q95" s="3489"/>
      <c r="R95" s="3489"/>
      <c r="S95" s="3489"/>
      <c r="T95" s="3489"/>
      <c r="U95" s="3489"/>
      <c r="V95" s="3489"/>
      <c r="W95" s="3489"/>
      <c r="X95" s="3489"/>
      <c r="Y95" s="3489"/>
      <c r="Z95" s="3489"/>
    </row>
    <row r="96" spans="2:26" ht="61.5" customHeight="1">
      <c r="B96" s="3489"/>
      <c r="C96" s="3489"/>
      <c r="D96" s="3489"/>
      <c r="E96" s="3489"/>
      <c r="F96" s="3489"/>
      <c r="G96" s="3489"/>
      <c r="H96" s="3489"/>
      <c r="I96" s="3489"/>
      <c r="J96" s="3489"/>
      <c r="K96" s="3489"/>
      <c r="L96" s="3489"/>
      <c r="M96" s="3489"/>
      <c r="N96" s="3489"/>
      <c r="O96" s="3489"/>
      <c r="P96" s="3489"/>
      <c r="Q96" s="3489"/>
      <c r="R96" s="3489"/>
      <c r="S96" s="3489"/>
      <c r="T96" s="3489"/>
      <c r="U96" s="3489"/>
      <c r="V96" s="3489"/>
      <c r="W96" s="3489"/>
      <c r="X96" s="3489"/>
      <c r="Y96" s="3489"/>
      <c r="Z96" s="3489"/>
    </row>
    <row r="102" spans="19:19" ht="69.75">
      <c r="S102" s="67"/>
    </row>
  </sheetData>
  <mergeCells count="3">
    <mergeCell ref="B91:Z96"/>
    <mergeCell ref="E14:W16"/>
    <mergeCell ref="E18:W21"/>
  </mergeCells>
  <phoneticPr fontId="3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33" firstPageNumber="0" fitToHeight="0" orientation="portrait" useFirstPageNumber="1" r:id="rId1"/>
  <headerFooter scaleWithDoc="0" alignWithMargins="0"/>
  <rowBreaks count="1" manualBreakCount="1">
    <brk id="73" max="26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50"/>
  <sheetViews>
    <sheetView view="pageBreakPreview" zoomScale="85" zoomScaleNormal="100" zoomScaleSheetLayoutView="85" workbookViewId="0">
      <selection activeCell="D23" sqref="D23:D24"/>
    </sheetView>
  </sheetViews>
  <sheetFormatPr defaultRowHeight="16.5"/>
  <cols>
    <col min="1" max="1" width="5.625" style="7" customWidth="1"/>
    <col min="2" max="2" width="62.875" style="3070" customWidth="1"/>
    <col min="3" max="3" width="44.5" style="7" customWidth="1"/>
    <col min="4" max="4" width="7" style="7" customWidth="1"/>
    <col min="5" max="16384" width="9" style="7"/>
  </cols>
  <sheetData>
    <row r="1" spans="1:4" ht="38.25" customHeight="1">
      <c r="B1" s="3491" t="s">
        <v>3332</v>
      </c>
      <c r="C1" s="3491"/>
    </row>
    <row r="2" spans="1:4" ht="12.75" customHeight="1">
      <c r="B2" s="3336"/>
      <c r="C2" s="3336"/>
      <c r="D2" s="3075"/>
    </row>
    <row r="3" spans="1:4" ht="16.5" customHeight="1">
      <c r="A3" s="3492">
        <v>1</v>
      </c>
      <c r="B3" s="3493" t="s">
        <v>3331</v>
      </c>
      <c r="C3" s="3073"/>
      <c r="D3" s="3494">
        <v>1</v>
      </c>
    </row>
    <row r="4" spans="1:4" ht="16.5" customHeight="1">
      <c r="A4" s="3492"/>
      <c r="B4" s="3493"/>
      <c r="C4" s="3071"/>
      <c r="D4" s="3494"/>
    </row>
    <row r="5" spans="1:4" ht="16.5" customHeight="1">
      <c r="A5" s="3492">
        <v>2</v>
      </c>
      <c r="B5" s="3493" t="s">
        <v>3330</v>
      </c>
      <c r="C5" s="3073"/>
      <c r="D5" s="3494">
        <v>4</v>
      </c>
    </row>
    <row r="6" spans="1:4" ht="16.5" customHeight="1">
      <c r="A6" s="3492"/>
      <c r="B6" s="3493"/>
      <c r="C6" s="3071"/>
      <c r="D6" s="3494"/>
    </row>
    <row r="7" spans="1:4" ht="16.5" customHeight="1">
      <c r="A7" s="3492"/>
      <c r="B7" s="3493" t="s">
        <v>3329</v>
      </c>
      <c r="C7" s="3073"/>
      <c r="D7" s="3494">
        <v>5</v>
      </c>
    </row>
    <row r="8" spans="1:4" ht="16.5" customHeight="1">
      <c r="A8" s="3492"/>
      <c r="B8" s="3493"/>
      <c r="C8" s="3071"/>
      <c r="D8" s="3494"/>
    </row>
    <row r="9" spans="1:4" ht="16.5" customHeight="1">
      <c r="A9" s="3492"/>
      <c r="B9" s="3493" t="s">
        <v>3328</v>
      </c>
      <c r="C9" s="3073"/>
      <c r="D9" s="3494">
        <v>6</v>
      </c>
    </row>
    <row r="10" spans="1:4" ht="16.5" customHeight="1">
      <c r="A10" s="3492"/>
      <c r="B10" s="3493"/>
      <c r="C10" s="3071"/>
      <c r="D10" s="3494"/>
    </row>
    <row r="11" spans="1:4" ht="16.5" customHeight="1">
      <c r="A11" s="3492"/>
      <c r="B11" s="3493" t="s">
        <v>3327</v>
      </c>
      <c r="C11" s="3073"/>
      <c r="D11" s="3494">
        <v>7</v>
      </c>
    </row>
    <row r="12" spans="1:4" ht="16.5" customHeight="1">
      <c r="A12" s="3492"/>
      <c r="B12" s="3493"/>
      <c r="C12" s="3071"/>
      <c r="D12" s="3494"/>
    </row>
    <row r="13" spans="1:4" ht="16.5" customHeight="1">
      <c r="A13" s="3492"/>
      <c r="B13" s="3493" t="s">
        <v>3326</v>
      </c>
      <c r="C13" s="3073"/>
      <c r="D13" s="3494">
        <v>8</v>
      </c>
    </row>
    <row r="14" spans="1:4" ht="16.5" customHeight="1">
      <c r="A14" s="3492"/>
      <c r="B14" s="3493"/>
      <c r="C14" s="3071"/>
      <c r="D14" s="3494"/>
    </row>
    <row r="15" spans="1:4" ht="16.5" customHeight="1">
      <c r="A15" s="3492"/>
      <c r="B15" s="3493" t="s">
        <v>3325</v>
      </c>
      <c r="C15" s="3073"/>
      <c r="D15" s="3494">
        <v>11</v>
      </c>
    </row>
    <row r="16" spans="1:4" ht="16.5" customHeight="1">
      <c r="A16" s="3492"/>
      <c r="B16" s="3493"/>
      <c r="C16" s="3071"/>
      <c r="D16" s="3494"/>
    </row>
    <row r="17" spans="1:4" ht="16.5" customHeight="1">
      <c r="A17" s="3337"/>
      <c r="B17" s="3493" t="s">
        <v>3324</v>
      </c>
      <c r="C17" s="3073"/>
      <c r="D17" s="3494">
        <v>12</v>
      </c>
    </row>
    <row r="18" spans="1:4" ht="16.5" customHeight="1">
      <c r="A18" s="3337"/>
      <c r="B18" s="3493"/>
      <c r="C18" s="3071"/>
      <c r="D18" s="3494"/>
    </row>
    <row r="19" spans="1:4" ht="16.5" customHeight="1">
      <c r="A19" s="3492"/>
      <c r="B19" s="3493" t="s">
        <v>3323</v>
      </c>
      <c r="C19" s="3073"/>
      <c r="D19" s="3494">
        <v>14</v>
      </c>
    </row>
    <row r="20" spans="1:4" ht="16.5" customHeight="1">
      <c r="A20" s="3492"/>
      <c r="B20" s="3493"/>
      <c r="C20" s="3071"/>
      <c r="D20" s="3494"/>
    </row>
    <row r="21" spans="1:4" ht="16.5" customHeight="1">
      <c r="A21" s="3337"/>
      <c r="B21" s="3493" t="s">
        <v>3322</v>
      </c>
      <c r="C21" s="3073"/>
      <c r="D21" s="3494">
        <v>17</v>
      </c>
    </row>
    <row r="22" spans="1:4" ht="16.5" customHeight="1">
      <c r="A22" s="3337"/>
      <c r="B22" s="3493"/>
      <c r="C22" s="3071"/>
      <c r="D22" s="3494"/>
    </row>
    <row r="23" spans="1:4" ht="16.5" customHeight="1">
      <c r="A23" s="3492">
        <v>3</v>
      </c>
      <c r="B23" s="3493" t="s">
        <v>3321</v>
      </c>
      <c r="C23" s="3073"/>
      <c r="D23" s="3494">
        <v>20</v>
      </c>
    </row>
    <row r="24" spans="1:4" ht="16.5" customHeight="1">
      <c r="A24" s="3492"/>
      <c r="B24" s="3493"/>
      <c r="C24" s="3071"/>
      <c r="D24" s="3494"/>
    </row>
    <row r="25" spans="1:4" s="68" customFormat="1" ht="16.5" customHeight="1">
      <c r="A25" s="3492">
        <v>4</v>
      </c>
      <c r="B25" s="3493" t="s">
        <v>3320</v>
      </c>
      <c r="C25" s="3073"/>
      <c r="D25" s="3495">
        <v>36</v>
      </c>
    </row>
    <row r="26" spans="1:4" s="68" customFormat="1" ht="16.5" customHeight="1">
      <c r="A26" s="3492"/>
      <c r="B26" s="3493"/>
      <c r="C26" s="3071"/>
      <c r="D26" s="3495"/>
    </row>
    <row r="27" spans="1:4" ht="16.5" customHeight="1">
      <c r="A27" s="3072"/>
      <c r="B27" s="3493" t="s">
        <v>3319</v>
      </c>
      <c r="C27" s="3073"/>
      <c r="D27" s="3494">
        <v>37</v>
      </c>
    </row>
    <row r="28" spans="1:4" ht="16.5" customHeight="1">
      <c r="A28" s="3072"/>
      <c r="B28" s="3493"/>
      <c r="C28" s="3071"/>
      <c r="D28" s="3494"/>
    </row>
    <row r="29" spans="1:4" ht="16.5" customHeight="1">
      <c r="A29" s="3072"/>
      <c r="B29" s="3493" t="s">
        <v>3318</v>
      </c>
      <c r="C29" s="3073"/>
      <c r="D29" s="3494">
        <v>43</v>
      </c>
    </row>
    <row r="30" spans="1:4" ht="16.5" customHeight="1">
      <c r="A30" s="3072"/>
      <c r="B30" s="3493"/>
      <c r="C30" s="3071"/>
      <c r="D30" s="3494"/>
    </row>
    <row r="31" spans="1:4" ht="16.5" customHeight="1">
      <c r="A31" s="3072"/>
      <c r="B31" s="3493" t="s">
        <v>3317</v>
      </c>
      <c r="C31" s="3073"/>
      <c r="D31" s="3494">
        <v>48</v>
      </c>
    </row>
    <row r="32" spans="1:4" ht="16.5" customHeight="1">
      <c r="A32" s="3072"/>
      <c r="B32" s="3493"/>
      <c r="C32" s="3071"/>
      <c r="D32" s="3494"/>
    </row>
    <row r="33" spans="1:4" ht="16.5" customHeight="1">
      <c r="A33" s="3072"/>
      <c r="B33" s="3493" t="s">
        <v>3316</v>
      </c>
      <c r="C33" s="3073"/>
      <c r="D33" s="3494">
        <v>51</v>
      </c>
    </row>
    <row r="34" spans="1:4" ht="16.5" customHeight="1">
      <c r="A34" s="3072"/>
      <c r="B34" s="3493"/>
      <c r="C34" s="3071"/>
      <c r="D34" s="3494"/>
    </row>
    <row r="35" spans="1:4" ht="16.5" customHeight="1">
      <c r="A35" s="3072"/>
      <c r="B35" s="3493" t="s">
        <v>3315</v>
      </c>
      <c r="C35" s="3073"/>
      <c r="D35" s="3494">
        <v>56</v>
      </c>
    </row>
    <row r="36" spans="1:4" ht="16.5" customHeight="1">
      <c r="A36" s="3072"/>
      <c r="B36" s="3493"/>
      <c r="C36" s="3071"/>
      <c r="D36" s="3494"/>
    </row>
    <row r="37" spans="1:4" ht="16.5" customHeight="1">
      <c r="A37" s="3072"/>
      <c r="B37" s="3493" t="s">
        <v>3314</v>
      </c>
      <c r="C37" s="3073"/>
      <c r="D37" s="3494">
        <v>59</v>
      </c>
    </row>
    <row r="38" spans="1:4" ht="16.5" customHeight="1">
      <c r="A38" s="3072"/>
      <c r="B38" s="3493"/>
      <c r="C38" s="3071"/>
      <c r="D38" s="3494"/>
    </row>
    <row r="39" spans="1:4" ht="16.5" customHeight="1">
      <c r="A39" s="3072"/>
      <c r="B39" s="3493" t="s">
        <v>3313</v>
      </c>
      <c r="C39" s="3074"/>
      <c r="D39" s="3494">
        <v>61</v>
      </c>
    </row>
    <row r="40" spans="1:4" ht="16.5" customHeight="1">
      <c r="A40" s="3072"/>
      <c r="B40" s="3493"/>
      <c r="C40" s="3071"/>
      <c r="D40" s="3494"/>
    </row>
    <row r="41" spans="1:4" ht="16.5" customHeight="1">
      <c r="A41" s="3072"/>
      <c r="B41" s="3493" t="s">
        <v>3312</v>
      </c>
      <c r="C41" s="3073"/>
      <c r="D41" s="3494">
        <v>66</v>
      </c>
    </row>
    <row r="42" spans="1:4" ht="16.5" customHeight="1">
      <c r="A42" s="3072"/>
      <c r="B42" s="3493"/>
      <c r="C42" s="3071"/>
      <c r="D42" s="3494"/>
    </row>
    <row r="43" spans="1:4" ht="16.5" customHeight="1">
      <c r="A43" s="3072"/>
      <c r="B43" s="3493" t="s">
        <v>3311</v>
      </c>
      <c r="C43" s="3073"/>
      <c r="D43" s="3494">
        <v>73</v>
      </c>
    </row>
    <row r="44" spans="1:4" ht="16.5" customHeight="1">
      <c r="A44" s="3072"/>
      <c r="B44" s="3493"/>
      <c r="C44" s="3071"/>
      <c r="D44" s="3494"/>
    </row>
    <row r="45" spans="1:4" ht="16.5" customHeight="1">
      <c r="A45" s="3072"/>
      <c r="B45" s="3493" t="s">
        <v>3310</v>
      </c>
      <c r="C45" s="3073"/>
      <c r="D45" s="3494">
        <v>77</v>
      </c>
    </row>
    <row r="46" spans="1:4" ht="16.5" customHeight="1">
      <c r="A46" s="3072"/>
      <c r="B46" s="3493"/>
      <c r="C46" s="3071"/>
      <c r="D46" s="3494"/>
    </row>
    <row r="47" spans="1:4" ht="16.5" customHeight="1">
      <c r="A47" s="3072"/>
      <c r="B47" s="3493" t="s">
        <v>3309</v>
      </c>
      <c r="C47" s="3073"/>
      <c r="D47" s="3494">
        <v>80</v>
      </c>
    </row>
    <row r="48" spans="1:4" ht="16.5" customHeight="1">
      <c r="A48" s="3072"/>
      <c r="B48" s="3493"/>
      <c r="C48" s="3071"/>
      <c r="D48" s="3494"/>
    </row>
    <row r="49" spans="1:4" ht="16.5" customHeight="1">
      <c r="A49" s="3072"/>
      <c r="B49" s="3493" t="s">
        <v>3308</v>
      </c>
      <c r="C49" s="3073"/>
      <c r="D49" s="3494">
        <v>82</v>
      </c>
    </row>
    <row r="50" spans="1:4" ht="16.5" customHeight="1">
      <c r="A50" s="3072"/>
      <c r="B50" s="3493"/>
      <c r="C50" s="3071"/>
      <c r="D50" s="3494"/>
    </row>
  </sheetData>
  <mergeCells count="59">
    <mergeCell ref="B45:B46"/>
    <mergeCell ref="D45:D46"/>
    <mergeCell ref="B47:B48"/>
    <mergeCell ref="D47:D48"/>
    <mergeCell ref="B49:B50"/>
    <mergeCell ref="D49:D50"/>
    <mergeCell ref="B39:B40"/>
    <mergeCell ref="D39:D40"/>
    <mergeCell ref="B41:B42"/>
    <mergeCell ref="D41:D42"/>
    <mergeCell ref="B43:B44"/>
    <mergeCell ref="D43:D44"/>
    <mergeCell ref="B33:B34"/>
    <mergeCell ref="D33:D34"/>
    <mergeCell ref="B35:B36"/>
    <mergeCell ref="D35:D36"/>
    <mergeCell ref="B37:B38"/>
    <mergeCell ref="D37:D38"/>
    <mergeCell ref="B27:B28"/>
    <mergeCell ref="D27:D28"/>
    <mergeCell ref="B29:B30"/>
    <mergeCell ref="D29:D30"/>
    <mergeCell ref="B31:B32"/>
    <mergeCell ref="D31:D32"/>
    <mergeCell ref="A23:A24"/>
    <mergeCell ref="B23:B24"/>
    <mergeCell ref="D23:D24"/>
    <mergeCell ref="A25:A26"/>
    <mergeCell ref="B25:B26"/>
    <mergeCell ref="D25:D26"/>
    <mergeCell ref="A19:A20"/>
    <mergeCell ref="B19:B20"/>
    <mergeCell ref="D19:D20"/>
    <mergeCell ref="B21:B22"/>
    <mergeCell ref="D21:D22"/>
    <mergeCell ref="A15:A16"/>
    <mergeCell ref="B15:B16"/>
    <mergeCell ref="D15:D16"/>
    <mergeCell ref="B17:B18"/>
    <mergeCell ref="D17:D18"/>
    <mergeCell ref="A11:A12"/>
    <mergeCell ref="B11:B12"/>
    <mergeCell ref="D11:D12"/>
    <mergeCell ref="A13:A14"/>
    <mergeCell ref="B13:B14"/>
    <mergeCell ref="D13:D14"/>
    <mergeCell ref="A7:A8"/>
    <mergeCell ref="B7:B8"/>
    <mergeCell ref="D7:D8"/>
    <mergeCell ref="A9:A10"/>
    <mergeCell ref="B9:B10"/>
    <mergeCell ref="D9:D10"/>
    <mergeCell ref="B1:C1"/>
    <mergeCell ref="A3:A4"/>
    <mergeCell ref="B3:B4"/>
    <mergeCell ref="D3:D4"/>
    <mergeCell ref="A5:A6"/>
    <mergeCell ref="B5:B6"/>
    <mergeCell ref="D5:D6"/>
  </mergeCells>
  <phoneticPr fontId="3" type="noConversion"/>
  <printOptions horizontalCentered="1" verticalCentered="1"/>
  <pageMargins left="0.25" right="0.25" top="0.75" bottom="0.75" header="0.3" footer="0.3"/>
  <pageSetup paperSize="9" scale="76" firstPageNumber="6" fitToHeight="0" orientation="portrait" useFirstPageNumber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1"/>
    <pageSetUpPr fitToPage="1"/>
  </sheetPr>
  <dimension ref="A11:K12"/>
  <sheetViews>
    <sheetView view="pageBreakPreview" zoomScale="115" zoomScaleNormal="100" zoomScaleSheetLayoutView="115" workbookViewId="0">
      <selection activeCell="C28" sqref="C28"/>
    </sheetView>
  </sheetViews>
  <sheetFormatPr defaultRowHeight="16.5"/>
  <sheetData>
    <row r="11" spans="1:11" ht="61.5" customHeight="1">
      <c r="A11" s="3496"/>
      <c r="B11" s="3496"/>
      <c r="C11" s="3496"/>
      <c r="D11" s="3496"/>
      <c r="E11" s="3496"/>
      <c r="F11" s="3496"/>
      <c r="G11" s="3496"/>
      <c r="H11" s="3496"/>
      <c r="I11" s="3496"/>
      <c r="J11" s="3496"/>
      <c r="K11" s="3496"/>
    </row>
    <row r="12" spans="1:11" ht="16.5" customHeight="1"/>
  </sheetData>
  <mergeCells count="1">
    <mergeCell ref="A11:K11"/>
  </mergeCells>
  <phoneticPr fontId="3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8" fitToHeight="0" orientation="portrait" useFirstPageNumber="1" r:id="rId1"/>
  <headerFooter scaleWithDoc="0" alignWithMargins="0">
    <oddFooter>&amp;C&amp;P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theme="4"/>
    <pageSetUpPr fitToPage="1"/>
  </sheetPr>
  <dimension ref="A1:P107"/>
  <sheetViews>
    <sheetView view="pageBreakPreview" topLeftCell="A67" zoomScale="85" zoomScaleNormal="100" zoomScaleSheetLayoutView="85" workbookViewId="0">
      <selection activeCell="D92" sqref="D92"/>
    </sheetView>
  </sheetViews>
  <sheetFormatPr defaultColWidth="9" defaultRowHeight="16.5"/>
  <cols>
    <col min="1" max="1" width="17.375" style="69" customWidth="1"/>
    <col min="2" max="2" width="20.125" style="69" customWidth="1"/>
    <col min="3" max="3" width="33.25" style="69" customWidth="1"/>
    <col min="4" max="4" width="28" style="69" customWidth="1"/>
    <col min="5" max="5" width="43.75" style="69" customWidth="1"/>
    <col min="6" max="6" width="1.5" style="69" hidden="1" customWidth="1"/>
    <col min="7" max="8" width="9" style="69"/>
    <col min="9" max="9" width="25.5" style="69" bestFit="1" customWidth="1"/>
    <col min="10" max="10" width="9" style="69"/>
    <col min="11" max="11" width="11.875" style="69" bestFit="1" customWidth="1"/>
    <col min="12" max="12" width="10.875" style="69" bestFit="1" customWidth="1"/>
    <col min="13" max="13" width="9" style="69"/>
    <col min="14" max="14" width="11.875" style="69" bestFit="1" customWidth="1"/>
    <col min="15" max="15" width="9" style="69"/>
    <col min="16" max="16" width="11.875" style="69" bestFit="1" customWidth="1"/>
    <col min="17" max="16384" width="9" style="69"/>
  </cols>
  <sheetData>
    <row r="1" spans="1:6" ht="31.5" customHeight="1">
      <c r="A1" s="103"/>
      <c r="B1" s="155" t="s">
        <v>452</v>
      </c>
      <c r="C1" s="154"/>
      <c r="D1" s="154"/>
      <c r="E1" s="154"/>
      <c r="F1" s="103"/>
    </row>
    <row r="2" spans="1:6" ht="20.25">
      <c r="A2" s="103"/>
      <c r="B2" s="154"/>
      <c r="C2" s="154"/>
      <c r="D2" s="154"/>
      <c r="E2" s="154"/>
      <c r="F2" s="103"/>
    </row>
    <row r="3" spans="1:6" ht="21.6" customHeight="1">
      <c r="A3" s="103"/>
      <c r="B3" s="156" t="s">
        <v>799</v>
      </c>
      <c r="C3" s="156"/>
      <c r="D3" s="156"/>
      <c r="E3" s="156"/>
      <c r="F3" s="103"/>
    </row>
    <row r="4" spans="1:6" ht="21.6" customHeight="1">
      <c r="A4" s="103"/>
      <c r="B4" s="156"/>
      <c r="C4" s="156"/>
      <c r="D4" s="156"/>
      <c r="E4" s="156"/>
      <c r="F4" s="103"/>
    </row>
    <row r="5" spans="1:6" s="70" customFormat="1" ht="21.6" customHeight="1">
      <c r="A5" s="104"/>
      <c r="B5" s="156" t="s">
        <v>800</v>
      </c>
      <c r="C5" s="157"/>
      <c r="D5" s="157"/>
      <c r="E5" s="157"/>
      <c r="F5" s="104"/>
    </row>
    <row r="6" spans="1:6" s="70" customFormat="1" ht="21.6" customHeight="1">
      <c r="A6" s="104"/>
      <c r="B6" s="3498" t="s">
        <v>988</v>
      </c>
      <c r="C6" s="3498"/>
      <c r="D6" s="3498"/>
      <c r="E6" s="3498"/>
      <c r="F6" s="104"/>
    </row>
    <row r="7" spans="1:6" s="70" customFormat="1" ht="21.6" customHeight="1">
      <c r="A7" s="104"/>
      <c r="B7" s="3498"/>
      <c r="C7" s="3498"/>
      <c r="D7" s="3498"/>
      <c r="E7" s="3498"/>
      <c r="F7" s="104"/>
    </row>
    <row r="8" spans="1:6" s="70" customFormat="1" ht="21.6" customHeight="1">
      <c r="A8" s="104"/>
      <c r="B8" s="3498"/>
      <c r="C8" s="3498"/>
      <c r="D8" s="3498"/>
      <c r="E8" s="3498"/>
      <c r="F8" s="104"/>
    </row>
    <row r="9" spans="1:6" s="70" customFormat="1" ht="21.6" customHeight="1">
      <c r="A9" s="104"/>
      <c r="B9" s="3498"/>
      <c r="C9" s="3498"/>
      <c r="D9" s="3498"/>
      <c r="E9" s="3498"/>
      <c r="F9" s="104"/>
    </row>
    <row r="10" spans="1:6" ht="21.6" customHeight="1">
      <c r="A10" s="103"/>
      <c r="B10" s="3498"/>
      <c r="C10" s="3498"/>
      <c r="D10" s="3498"/>
      <c r="E10" s="3498"/>
      <c r="F10" s="103"/>
    </row>
    <row r="11" spans="1:6" s="70" customFormat="1" ht="21.6" customHeight="1">
      <c r="A11" s="104"/>
      <c r="B11" s="3498" t="s">
        <v>989</v>
      </c>
      <c r="C11" s="3498"/>
      <c r="D11" s="3498"/>
      <c r="E11" s="3498"/>
      <c r="F11" s="104"/>
    </row>
    <row r="12" spans="1:6" s="70" customFormat="1" ht="21.6" customHeight="1">
      <c r="A12" s="104"/>
      <c r="B12" s="3498"/>
      <c r="C12" s="3498"/>
      <c r="D12" s="3498"/>
      <c r="E12" s="3498"/>
      <c r="F12" s="104"/>
    </row>
    <row r="13" spans="1:6" s="70" customFormat="1" ht="21.6" customHeight="1">
      <c r="A13" s="104"/>
      <c r="B13" s="3498"/>
      <c r="C13" s="3498"/>
      <c r="D13" s="3498"/>
      <c r="E13" s="3498"/>
      <c r="F13" s="104"/>
    </row>
    <row r="14" spans="1:6" s="70" customFormat="1" ht="21.6" customHeight="1">
      <c r="A14" s="104"/>
      <c r="B14" s="3498" t="s">
        <v>990</v>
      </c>
      <c r="C14" s="3498"/>
      <c r="D14" s="3498"/>
      <c r="E14" s="3498"/>
      <c r="F14" s="104"/>
    </row>
    <row r="15" spans="1:6" s="70" customFormat="1" ht="21.6" customHeight="1">
      <c r="A15" s="104"/>
      <c r="B15" s="3498"/>
      <c r="C15" s="3498"/>
      <c r="D15" s="3498"/>
      <c r="E15" s="3498"/>
      <c r="F15" s="104"/>
    </row>
    <row r="16" spans="1:6" s="70" customFormat="1" ht="21.6" customHeight="1">
      <c r="A16" s="104"/>
      <c r="B16" s="3498"/>
      <c r="C16" s="3498"/>
      <c r="D16" s="3498"/>
      <c r="E16" s="3498"/>
      <c r="F16" s="104"/>
    </row>
    <row r="17" spans="1:6" s="70" customFormat="1" ht="21.6" customHeight="1">
      <c r="A17" s="104"/>
      <c r="B17" s="3498" t="s">
        <v>991</v>
      </c>
      <c r="C17" s="3498"/>
      <c r="D17" s="3498"/>
      <c r="E17" s="3498"/>
      <c r="F17" s="104"/>
    </row>
    <row r="18" spans="1:6" s="70" customFormat="1" ht="21.6" customHeight="1">
      <c r="A18" s="104"/>
      <c r="B18" s="3498"/>
      <c r="C18" s="3498"/>
      <c r="D18" s="3498"/>
      <c r="E18" s="3498"/>
      <c r="F18" s="104"/>
    </row>
    <row r="19" spans="1:6" s="70" customFormat="1" ht="21.6" customHeight="1">
      <c r="A19" s="104"/>
      <c r="B19" s="3498"/>
      <c r="C19" s="3498"/>
      <c r="D19" s="3498"/>
      <c r="E19" s="3498"/>
      <c r="F19" s="104"/>
    </row>
    <row r="20" spans="1:6" s="70" customFormat="1" ht="21.6" customHeight="1">
      <c r="A20" s="104"/>
      <c r="B20" s="3498" t="s">
        <v>992</v>
      </c>
      <c r="C20" s="3498"/>
      <c r="D20" s="3498"/>
      <c r="E20" s="3498"/>
      <c r="F20" s="104"/>
    </row>
    <row r="21" spans="1:6" s="70" customFormat="1" ht="21.6" customHeight="1">
      <c r="A21" s="104"/>
      <c r="B21" s="3498"/>
      <c r="C21" s="3498"/>
      <c r="D21" s="3498"/>
      <c r="E21" s="3498"/>
      <c r="F21" s="104"/>
    </row>
    <row r="22" spans="1:6" s="70" customFormat="1" ht="21.6" customHeight="1">
      <c r="A22" s="104"/>
      <c r="B22" s="3498"/>
      <c r="C22" s="3498"/>
      <c r="D22" s="3498"/>
      <c r="E22" s="3498"/>
      <c r="F22" s="104"/>
    </row>
    <row r="23" spans="1:6" s="70" customFormat="1" ht="21.6" customHeight="1">
      <c r="A23" s="104"/>
      <c r="B23" s="3499" t="s">
        <v>993</v>
      </c>
      <c r="C23" s="3499"/>
      <c r="D23" s="3499"/>
      <c r="E23" s="3499"/>
      <c r="F23" s="104"/>
    </row>
    <row r="24" spans="1:6" s="70" customFormat="1" ht="21.6" customHeight="1">
      <c r="A24" s="104"/>
      <c r="B24" s="3499"/>
      <c r="C24" s="3499"/>
      <c r="D24" s="3499"/>
      <c r="E24" s="3499"/>
      <c r="F24" s="104"/>
    </row>
    <row r="25" spans="1:6" s="70" customFormat="1" ht="21.6" customHeight="1">
      <c r="A25" s="104"/>
      <c r="B25" s="3499"/>
      <c r="C25" s="3499"/>
      <c r="D25" s="3499"/>
      <c r="E25" s="3499"/>
      <c r="F25" s="104"/>
    </row>
    <row r="26" spans="1:6" s="70" customFormat="1" ht="21.6" customHeight="1">
      <c r="A26" s="104"/>
      <c r="B26" s="3499" t="s">
        <v>994</v>
      </c>
      <c r="C26" s="3499"/>
      <c r="D26" s="3499"/>
      <c r="E26" s="3499"/>
      <c r="F26" s="104"/>
    </row>
    <row r="27" spans="1:6" s="70" customFormat="1" ht="21.6" customHeight="1">
      <c r="A27" s="104"/>
      <c r="B27" s="3499"/>
      <c r="C27" s="3499"/>
      <c r="D27" s="3499"/>
      <c r="E27" s="3499"/>
      <c r="F27" s="104"/>
    </row>
    <row r="28" spans="1:6" s="70" customFormat="1" ht="21.6" customHeight="1">
      <c r="A28" s="104"/>
      <c r="B28" s="3499"/>
      <c r="C28" s="3499"/>
      <c r="D28" s="3499"/>
      <c r="E28" s="3499"/>
      <c r="F28" s="104"/>
    </row>
    <row r="29" spans="1:6" s="70" customFormat="1" ht="21.6" customHeight="1">
      <c r="A29" s="104"/>
      <c r="B29" s="3499" t="s">
        <v>995</v>
      </c>
      <c r="C29" s="3499"/>
      <c r="D29" s="3499"/>
      <c r="E29" s="3499"/>
      <c r="F29" s="104"/>
    </row>
    <row r="30" spans="1:6" s="70" customFormat="1" ht="21.6" customHeight="1">
      <c r="A30" s="104"/>
      <c r="B30" s="3499"/>
      <c r="C30" s="3499"/>
      <c r="D30" s="3499"/>
      <c r="E30" s="3499"/>
      <c r="F30" s="104"/>
    </row>
    <row r="31" spans="1:6" s="70" customFormat="1" ht="21.6" customHeight="1">
      <c r="A31" s="104"/>
      <c r="B31" s="3499"/>
      <c r="C31" s="3499"/>
      <c r="D31" s="3499"/>
      <c r="E31" s="3499"/>
      <c r="F31" s="104"/>
    </row>
    <row r="32" spans="1:6" s="70" customFormat="1" ht="21.6" customHeight="1">
      <c r="A32" s="104"/>
      <c r="B32" s="3499" t="s">
        <v>996</v>
      </c>
      <c r="C32" s="3499"/>
      <c r="D32" s="3499"/>
      <c r="E32" s="3499"/>
      <c r="F32" s="104"/>
    </row>
    <row r="33" spans="1:6" s="70" customFormat="1" ht="21.6" customHeight="1">
      <c r="A33" s="104"/>
      <c r="B33" s="3499"/>
      <c r="C33" s="3499"/>
      <c r="D33" s="3499"/>
      <c r="E33" s="3499"/>
      <c r="F33" s="104"/>
    </row>
    <row r="34" spans="1:6" s="70" customFormat="1" ht="21.6" customHeight="1">
      <c r="A34" s="104"/>
      <c r="B34" s="3499"/>
      <c r="C34" s="3499"/>
      <c r="D34" s="3499"/>
      <c r="E34" s="3499"/>
      <c r="F34" s="104"/>
    </row>
    <row r="35" spans="1:6" ht="20.25">
      <c r="A35" s="103"/>
      <c r="B35" s="156"/>
      <c r="C35" s="156"/>
      <c r="D35" s="156"/>
      <c r="E35" s="156"/>
      <c r="F35" s="103"/>
    </row>
    <row r="36" spans="1:6" ht="20.25">
      <c r="A36" s="103"/>
      <c r="B36" s="156" t="s">
        <v>453</v>
      </c>
      <c r="C36" s="156"/>
      <c r="D36" s="156"/>
      <c r="E36" s="156"/>
      <c r="F36" s="103"/>
    </row>
    <row r="37" spans="1:6" ht="20.25">
      <c r="A37" s="103"/>
      <c r="B37" s="156"/>
      <c r="C37" s="156"/>
      <c r="D37" s="156"/>
      <c r="E37" s="156"/>
      <c r="F37" s="103"/>
    </row>
    <row r="38" spans="1:6" ht="18.75">
      <c r="A38" s="103"/>
      <c r="B38" s="3497" t="s">
        <v>454</v>
      </c>
      <c r="C38" s="3497"/>
      <c r="D38" s="3497"/>
      <c r="E38" s="3497"/>
      <c r="F38" s="103"/>
    </row>
    <row r="39" spans="1:6" ht="20.25">
      <c r="A39" s="103"/>
      <c r="B39" s="156" t="s">
        <v>455</v>
      </c>
      <c r="C39" s="156"/>
      <c r="D39" s="158">
        <f>+SUM(D40:D42)</f>
        <v>11461817800</v>
      </c>
      <c r="E39" s="156" t="s">
        <v>456</v>
      </c>
      <c r="F39" s="103"/>
    </row>
    <row r="40" spans="1:6" ht="20.25">
      <c r="A40" s="103"/>
      <c r="B40" s="156" t="s">
        <v>457</v>
      </c>
      <c r="C40" s="156"/>
      <c r="D40" s="158">
        <f>'세입 세부내역서(조직별)7'!B64</f>
        <v>2324743000</v>
      </c>
      <c r="E40" s="156" t="s">
        <v>458</v>
      </c>
      <c r="F40" s="103"/>
    </row>
    <row r="41" spans="1:6" ht="20.25">
      <c r="A41" s="103"/>
      <c r="B41" s="156" t="s">
        <v>459</v>
      </c>
      <c r="C41" s="156"/>
      <c r="D41" s="158">
        <f>'세입 세부내역서(조직별)7'!B8</f>
        <v>9137074800</v>
      </c>
      <c r="E41" s="156" t="s">
        <v>458</v>
      </c>
      <c r="F41" s="103"/>
    </row>
    <row r="42" spans="1:6" ht="20.25">
      <c r="A42" s="103"/>
      <c r="B42" s="156" t="s">
        <v>460</v>
      </c>
      <c r="C42" s="156"/>
      <c r="D42" s="158">
        <v>0</v>
      </c>
      <c r="E42" s="156" t="s">
        <v>456</v>
      </c>
      <c r="F42" s="103"/>
    </row>
    <row r="43" spans="1:6" ht="18.75">
      <c r="A43" s="103"/>
      <c r="B43" s="3497" t="s">
        <v>461</v>
      </c>
      <c r="C43" s="3497"/>
      <c r="D43" s="3497"/>
      <c r="E43" s="3497"/>
      <c r="F43" s="103"/>
    </row>
    <row r="44" spans="1:6" ht="20.25">
      <c r="A44" s="103"/>
      <c r="B44" s="156" t="s">
        <v>462</v>
      </c>
      <c r="C44" s="156"/>
      <c r="D44" s="159">
        <f>+SUM(D45:D49)</f>
        <v>11461817800</v>
      </c>
      <c r="E44" s="156" t="s">
        <v>458</v>
      </c>
      <c r="F44" s="103"/>
    </row>
    <row r="45" spans="1:6" ht="20.25">
      <c r="A45" s="103"/>
      <c r="B45" s="156" t="s">
        <v>463</v>
      </c>
      <c r="C45" s="156"/>
      <c r="D45" s="158">
        <f>'세입·세출예산 총괄표(성질별)2'!I7+'세입·세출예산 총괄표(성질별)2'!I17-'세입·세출예산 총괄표(성질별)2'!I16</f>
        <v>11461817800</v>
      </c>
      <c r="E45" s="156" t="s">
        <v>464</v>
      </c>
      <c r="F45" s="103"/>
    </row>
    <row r="46" spans="1:6" ht="20.25">
      <c r="A46" s="103"/>
      <c r="B46" s="156" t="s">
        <v>465</v>
      </c>
      <c r="C46" s="156"/>
      <c r="D46" s="158">
        <v>0</v>
      </c>
      <c r="E46" s="156" t="s">
        <v>458</v>
      </c>
      <c r="F46" s="103"/>
    </row>
    <row r="47" spans="1:6" ht="20.25">
      <c r="A47" s="103"/>
      <c r="B47" s="156" t="s">
        <v>466</v>
      </c>
      <c r="C47" s="156"/>
      <c r="D47" s="158">
        <v>0</v>
      </c>
      <c r="E47" s="156" t="s">
        <v>467</v>
      </c>
      <c r="F47" s="103"/>
    </row>
    <row r="48" spans="1:6" ht="20.25">
      <c r="A48" s="103"/>
      <c r="B48" s="156" t="s">
        <v>468</v>
      </c>
      <c r="C48" s="156"/>
      <c r="D48" s="158">
        <v>0</v>
      </c>
      <c r="E48" s="156" t="s">
        <v>458</v>
      </c>
      <c r="F48" s="103"/>
    </row>
    <row r="49" spans="1:6" ht="20.25">
      <c r="A49" s="103"/>
      <c r="B49" s="156" t="s">
        <v>469</v>
      </c>
      <c r="C49" s="156"/>
      <c r="D49" s="158">
        <v>0</v>
      </c>
      <c r="E49" s="156" t="s">
        <v>456</v>
      </c>
      <c r="F49" s="103"/>
    </row>
    <row r="50" spans="1:6" ht="20.25">
      <c r="A50" s="103"/>
      <c r="B50" s="156"/>
      <c r="C50" s="156"/>
      <c r="D50" s="156"/>
      <c r="E50" s="156"/>
      <c r="F50" s="103"/>
    </row>
    <row r="51" spans="1:6" ht="20.25">
      <c r="A51" s="103"/>
      <c r="B51" s="156"/>
      <c r="C51" s="156"/>
      <c r="D51" s="156"/>
      <c r="E51" s="156"/>
      <c r="F51" s="103"/>
    </row>
    <row r="52" spans="1:6" ht="20.25">
      <c r="A52" s="103"/>
      <c r="B52" s="156"/>
      <c r="C52" s="156"/>
      <c r="D52" s="156"/>
      <c r="E52" s="156"/>
      <c r="F52" s="103"/>
    </row>
    <row r="53" spans="1:6" ht="20.25">
      <c r="A53" s="103"/>
      <c r="B53" s="156" t="s">
        <v>2469</v>
      </c>
      <c r="C53" s="156"/>
      <c r="D53" s="156"/>
      <c r="E53" s="156"/>
      <c r="F53" s="103"/>
    </row>
    <row r="54" spans="1:6" ht="18.75">
      <c r="A54" s="103"/>
      <c r="B54" s="3497" t="s">
        <v>470</v>
      </c>
      <c r="C54" s="3497"/>
      <c r="D54" s="3497"/>
      <c r="E54" s="3497"/>
      <c r="F54" s="103"/>
    </row>
    <row r="55" spans="1:6" ht="20.25">
      <c r="A55" s="103"/>
      <c r="B55" s="156" t="s">
        <v>471</v>
      </c>
      <c r="C55" s="156"/>
      <c r="D55" s="158">
        <f>+SUM(D56:D61)</f>
        <v>1163384000</v>
      </c>
      <c r="E55" s="156" t="s">
        <v>456</v>
      </c>
      <c r="F55" s="103"/>
    </row>
    <row r="56" spans="1:6" ht="20.25">
      <c r="A56" s="103"/>
      <c r="B56" s="156" t="s">
        <v>472</v>
      </c>
      <c r="C56" s="156"/>
      <c r="D56" s="158">
        <v>0</v>
      </c>
      <c r="E56" s="156" t="s">
        <v>456</v>
      </c>
      <c r="F56" s="103"/>
    </row>
    <row r="57" spans="1:6" ht="20.25">
      <c r="A57" s="103"/>
      <c r="B57" s="156" t="s">
        <v>473</v>
      </c>
      <c r="C57" s="156"/>
      <c r="D57" s="158">
        <v>0</v>
      </c>
      <c r="E57" s="156" t="s">
        <v>456</v>
      </c>
      <c r="F57" s="103"/>
    </row>
    <row r="58" spans="1:6" ht="20.25">
      <c r="A58" s="103"/>
      <c r="B58" s="156" t="s">
        <v>474</v>
      </c>
      <c r="C58" s="156"/>
      <c r="D58" s="158">
        <v>0</v>
      </c>
      <c r="E58" s="156" t="s">
        <v>456</v>
      </c>
      <c r="F58" s="103"/>
    </row>
    <row r="59" spans="1:6" ht="20.25">
      <c r="A59" s="103"/>
      <c r="B59" s="156" t="s">
        <v>475</v>
      </c>
      <c r="C59" s="156"/>
      <c r="D59" s="158">
        <v>0</v>
      </c>
      <c r="E59" s="156" t="s">
        <v>456</v>
      </c>
      <c r="F59" s="103"/>
    </row>
    <row r="60" spans="1:6" ht="20.25">
      <c r="A60" s="103"/>
      <c r="B60" s="156" t="s">
        <v>476</v>
      </c>
      <c r="C60" s="156"/>
      <c r="D60" s="158">
        <v>50067000</v>
      </c>
      <c r="E60" s="156" t="s">
        <v>456</v>
      </c>
      <c r="F60" s="103"/>
    </row>
    <row r="61" spans="1:6" ht="20.25">
      <c r="A61" s="103"/>
      <c r="B61" s="156" t="s">
        <v>477</v>
      </c>
      <c r="C61" s="156"/>
      <c r="D61" s="158">
        <f>'세입·세출예산 총괄표(성질별)2'!B15+'세입·세출예산 총괄표(성질별)2'!B22</f>
        <v>1113317000</v>
      </c>
      <c r="E61" s="156" t="s">
        <v>458</v>
      </c>
      <c r="F61" s="103"/>
    </row>
    <row r="62" spans="1:6" ht="20.25">
      <c r="A62" s="103"/>
      <c r="B62" s="156"/>
      <c r="C62" s="156"/>
      <c r="D62" s="156"/>
      <c r="E62" s="156"/>
      <c r="F62" s="103"/>
    </row>
    <row r="63" spans="1:6" ht="18.75">
      <c r="A63" s="103"/>
      <c r="B63" s="3497" t="s">
        <v>478</v>
      </c>
      <c r="C63" s="3497"/>
      <c r="D63" s="3497"/>
      <c r="E63" s="3497"/>
      <c r="F63" s="103"/>
    </row>
    <row r="64" spans="1:6" ht="20.25">
      <c r="A64" s="103"/>
      <c r="B64" s="156" t="s">
        <v>479</v>
      </c>
      <c r="C64" s="156"/>
      <c r="D64" s="158">
        <f>+SUM(D65:D71)</f>
        <v>228681000</v>
      </c>
      <c r="E64" s="156" t="s">
        <v>456</v>
      </c>
      <c r="F64" s="103"/>
    </row>
    <row r="65" spans="1:6" ht="20.25">
      <c r="A65" s="103"/>
      <c r="B65" s="156" t="s">
        <v>472</v>
      </c>
      <c r="C65" s="156"/>
      <c r="D65" s="158">
        <v>0</v>
      </c>
      <c r="E65" s="156" t="s">
        <v>456</v>
      </c>
      <c r="F65" s="103"/>
    </row>
    <row r="66" spans="1:6" ht="20.25">
      <c r="A66" s="103"/>
      <c r="B66" s="156" t="s">
        <v>480</v>
      </c>
      <c r="C66" s="156"/>
      <c r="D66" s="158">
        <f>'세입·세출예산 총괄표(성질별)2'!I21+'세입·세출예산 총괄표(성질별)2'!I14-예산총칙!D67</f>
        <v>176814000</v>
      </c>
      <c r="E66" s="156" t="s">
        <v>456</v>
      </c>
      <c r="F66" s="103"/>
    </row>
    <row r="67" spans="1:6" ht="20.25">
      <c r="A67" s="103"/>
      <c r="B67" s="156" t="s">
        <v>481</v>
      </c>
      <c r="C67" s="156"/>
      <c r="D67" s="158">
        <f>'예산세출(탄현)'!O174</f>
        <v>1800000</v>
      </c>
      <c r="E67" s="156" t="s">
        <v>458</v>
      </c>
      <c r="F67" s="103"/>
    </row>
    <row r="68" spans="1:6" ht="20.25">
      <c r="A68" s="103"/>
      <c r="B68" s="156" t="s">
        <v>482</v>
      </c>
      <c r="C68" s="156"/>
      <c r="D68" s="158">
        <v>0</v>
      </c>
      <c r="E68" s="156" t="s">
        <v>464</v>
      </c>
      <c r="F68" s="103"/>
    </row>
    <row r="69" spans="1:6" ht="20.25">
      <c r="A69" s="103"/>
      <c r="B69" s="156" t="s">
        <v>483</v>
      </c>
      <c r="C69" s="156"/>
      <c r="D69" s="158">
        <v>0</v>
      </c>
      <c r="E69" s="156" t="s">
        <v>458</v>
      </c>
      <c r="F69" s="103"/>
    </row>
    <row r="70" spans="1:6" ht="20.25">
      <c r="A70" s="103"/>
      <c r="B70" s="156" t="s">
        <v>484</v>
      </c>
      <c r="C70" s="156"/>
      <c r="D70" s="158">
        <v>50067000</v>
      </c>
      <c r="E70" s="156" t="s">
        <v>456</v>
      </c>
      <c r="F70" s="103"/>
    </row>
    <row r="71" spans="1:6" ht="20.25">
      <c r="A71" s="103"/>
      <c r="B71" s="156" t="s">
        <v>485</v>
      </c>
      <c r="C71" s="156"/>
      <c r="D71" s="158">
        <f>'세입·세출예산 총괄표(성질별)2'!I16</f>
        <v>0</v>
      </c>
      <c r="E71" s="156" t="s">
        <v>456</v>
      </c>
      <c r="F71" s="103"/>
    </row>
    <row r="72" spans="1:6" ht="20.25">
      <c r="A72" s="103"/>
      <c r="B72" s="156"/>
      <c r="C72" s="156"/>
      <c r="D72" s="158"/>
      <c r="E72" s="156"/>
      <c r="F72" s="103"/>
    </row>
    <row r="73" spans="1:6" ht="20.25">
      <c r="A73" s="103"/>
      <c r="B73" s="156"/>
      <c r="C73" s="156"/>
      <c r="D73" s="156"/>
      <c r="E73" s="156"/>
      <c r="F73" s="103"/>
    </row>
    <row r="74" spans="1:6" ht="20.25">
      <c r="A74" s="103"/>
      <c r="B74" s="156" t="s">
        <v>486</v>
      </c>
      <c r="C74" s="156"/>
      <c r="D74" s="156"/>
      <c r="E74" s="156"/>
      <c r="F74" s="103"/>
    </row>
    <row r="75" spans="1:6" ht="20.25">
      <c r="A75" s="103"/>
      <c r="B75" s="156"/>
      <c r="C75" s="156"/>
      <c r="D75" s="156"/>
      <c r="E75" s="156"/>
      <c r="F75" s="103"/>
    </row>
    <row r="76" spans="1:6" ht="20.25">
      <c r="A76" s="103"/>
      <c r="B76" s="156"/>
      <c r="C76" s="156"/>
      <c r="D76" s="156"/>
      <c r="E76" s="156"/>
      <c r="F76" s="103"/>
    </row>
    <row r="77" spans="1:6" ht="20.25">
      <c r="A77" s="103"/>
      <c r="B77" s="156"/>
      <c r="C77" s="156"/>
      <c r="D77" s="156"/>
      <c r="E77" s="156"/>
      <c r="F77" s="103"/>
    </row>
    <row r="78" spans="1:6" ht="20.25">
      <c r="A78" s="103"/>
      <c r="B78" s="156"/>
      <c r="C78" s="156"/>
      <c r="D78" s="156"/>
      <c r="E78" s="156"/>
      <c r="F78" s="103"/>
    </row>
    <row r="79" spans="1:6" ht="20.25">
      <c r="A79" s="103"/>
      <c r="B79" s="156"/>
      <c r="C79" s="156"/>
      <c r="D79" s="156"/>
      <c r="E79" s="156"/>
      <c r="F79" s="103"/>
    </row>
    <row r="80" spans="1:6" ht="20.25">
      <c r="A80" s="103"/>
      <c r="B80" s="156" t="s">
        <v>997</v>
      </c>
      <c r="C80" s="156"/>
      <c r="D80" s="156"/>
      <c r="E80" s="156"/>
      <c r="F80" s="103"/>
    </row>
    <row r="81" spans="1:14" ht="20.25">
      <c r="A81" s="103"/>
      <c r="B81" s="156"/>
      <c r="C81" s="156"/>
      <c r="D81" s="156"/>
      <c r="E81" s="156"/>
      <c r="F81" s="103"/>
    </row>
    <row r="82" spans="1:14" ht="20.25">
      <c r="A82" s="103"/>
      <c r="B82" s="156"/>
      <c r="C82" s="156"/>
      <c r="D82" s="156"/>
      <c r="E82" s="156"/>
      <c r="F82" s="103"/>
    </row>
    <row r="83" spans="1:14" ht="20.25">
      <c r="A83" s="103"/>
      <c r="B83" s="156"/>
      <c r="C83" s="156"/>
      <c r="D83" s="156"/>
      <c r="E83" s="156"/>
      <c r="F83" s="103"/>
    </row>
    <row r="84" spans="1:14" ht="20.25">
      <c r="A84" s="103"/>
      <c r="B84" s="156"/>
      <c r="C84" s="156"/>
      <c r="D84" s="156"/>
      <c r="E84" s="156"/>
      <c r="F84" s="103"/>
    </row>
    <row r="85" spans="1:14" ht="20.25">
      <c r="A85" s="103"/>
      <c r="B85" s="156"/>
      <c r="C85" s="156"/>
      <c r="D85" s="156"/>
      <c r="E85" s="156"/>
      <c r="F85" s="103"/>
    </row>
    <row r="86" spans="1:14" ht="20.25">
      <c r="A86" s="103"/>
      <c r="B86" s="156" t="s">
        <v>487</v>
      </c>
      <c r="C86" s="156"/>
      <c r="D86" s="156"/>
      <c r="E86" s="156"/>
      <c r="F86" s="103"/>
    </row>
    <row r="87" spans="1:14" ht="20.25">
      <c r="A87" s="103"/>
      <c r="B87" s="156"/>
      <c r="C87" s="156"/>
      <c r="D87" s="156"/>
      <c r="E87" s="156"/>
      <c r="F87" s="103"/>
    </row>
    <row r="88" spans="1:14" ht="20.25">
      <c r="A88" s="103"/>
      <c r="B88" s="156" t="s">
        <v>488</v>
      </c>
      <c r="C88" s="156"/>
      <c r="D88" s="156"/>
      <c r="E88" s="156"/>
      <c r="F88" s="103"/>
    </row>
    <row r="89" spans="1:14" ht="20.25">
      <c r="A89" s="103"/>
      <c r="B89" s="156"/>
      <c r="C89" s="156"/>
      <c r="D89" s="156"/>
      <c r="E89" s="156"/>
      <c r="F89" s="103"/>
    </row>
    <row r="90" spans="1:14" ht="20.25">
      <c r="A90" s="103"/>
      <c r="B90" s="156" t="s">
        <v>513</v>
      </c>
      <c r="C90" s="156"/>
      <c r="D90" s="156"/>
      <c r="E90" s="156"/>
      <c r="F90" s="103"/>
    </row>
    <row r="91" spans="1:14" ht="20.25">
      <c r="A91" s="103"/>
      <c r="B91" s="156" t="s">
        <v>514</v>
      </c>
      <c r="C91" s="156"/>
      <c r="D91" s="156"/>
      <c r="E91" s="156"/>
      <c r="F91" s="103"/>
    </row>
    <row r="92" spans="1:14" ht="20.25">
      <c r="A92" s="103"/>
      <c r="B92" s="156" t="s">
        <v>489</v>
      </c>
      <c r="C92" s="156"/>
      <c r="D92" s="158">
        <f>'세입·세출예산 총괄표(성질별)2'!I8+'세입·세출예산 총괄표(성질별)2'!I18</f>
        <v>3931041000</v>
      </c>
      <c r="E92" s="156" t="s">
        <v>458</v>
      </c>
      <c r="F92" s="103"/>
    </row>
    <row r="93" spans="1:14" ht="20.25">
      <c r="A93" s="103"/>
      <c r="B93" s="156" t="s">
        <v>490</v>
      </c>
      <c r="C93" s="156"/>
      <c r="D93" s="158">
        <v>37566000</v>
      </c>
      <c r="E93" s="156" t="s">
        <v>458</v>
      </c>
      <c r="F93" s="103"/>
      <c r="I93"/>
      <c r="J93"/>
      <c r="K93"/>
      <c r="L93"/>
      <c r="M93"/>
      <c r="N93"/>
    </row>
    <row r="94" spans="1:14" ht="20.25">
      <c r="A94" s="103"/>
      <c r="B94" s="156"/>
      <c r="C94" s="156"/>
      <c r="D94" s="158"/>
      <c r="E94" s="156"/>
      <c r="F94" s="103"/>
      <c r="I94"/>
      <c r="J94"/>
      <c r="K94"/>
      <c r="L94"/>
      <c r="M94"/>
      <c r="N94"/>
    </row>
    <row r="95" spans="1:14" ht="20.25">
      <c r="A95" s="103"/>
      <c r="B95" s="156" t="s">
        <v>491</v>
      </c>
      <c r="C95" s="156"/>
      <c r="D95" s="156"/>
      <c r="E95" s="156"/>
      <c r="F95" s="103"/>
      <c r="I95"/>
      <c r="J95"/>
      <c r="K95"/>
      <c r="L95"/>
      <c r="M95"/>
      <c r="N95"/>
    </row>
    <row r="96" spans="1:14" ht="20.25">
      <c r="A96" s="103"/>
      <c r="B96" s="156"/>
      <c r="C96" s="156"/>
      <c r="D96" s="156"/>
      <c r="E96" s="156"/>
      <c r="F96" s="103"/>
      <c r="I96"/>
      <c r="J96"/>
      <c r="K96"/>
      <c r="L96"/>
      <c r="M96"/>
      <c r="N96"/>
    </row>
    <row r="97" spans="1:16" ht="20.25">
      <c r="A97" s="103"/>
      <c r="B97" s="156"/>
      <c r="C97" s="156"/>
      <c r="D97" s="156"/>
      <c r="E97" s="156"/>
      <c r="F97" s="103"/>
      <c r="I97"/>
      <c r="J97"/>
      <c r="K97"/>
      <c r="L97"/>
      <c r="M97"/>
      <c r="N97"/>
    </row>
    <row r="98" spans="1:16" ht="20.25">
      <c r="A98" s="103"/>
      <c r="B98" s="156"/>
      <c r="C98" s="156"/>
      <c r="D98" s="156"/>
      <c r="E98" s="156"/>
      <c r="F98" s="103"/>
      <c r="I98"/>
      <c r="J98"/>
      <c r="K98"/>
      <c r="L98"/>
      <c r="M98"/>
      <c r="N98"/>
    </row>
    <row r="99" spans="1:16" ht="20.25">
      <c r="A99" s="103"/>
      <c r="B99" s="156"/>
      <c r="C99" s="156"/>
      <c r="D99" s="156"/>
      <c r="E99" s="156"/>
      <c r="F99" s="103"/>
      <c r="I99"/>
      <c r="J99"/>
      <c r="K99"/>
      <c r="L99"/>
      <c r="M99"/>
      <c r="N99"/>
    </row>
    <row r="100" spans="1:16" ht="20.25">
      <c r="A100" s="103"/>
      <c r="B100" s="156"/>
      <c r="C100" s="156"/>
      <c r="D100" s="156"/>
      <c r="E100" s="156"/>
      <c r="F100" s="103"/>
      <c r="I100"/>
      <c r="J100"/>
      <c r="K100"/>
      <c r="L100"/>
      <c r="M100"/>
      <c r="N100"/>
    </row>
    <row r="101" spans="1:16" ht="20.25">
      <c r="A101" s="103"/>
      <c r="B101" s="156" t="s">
        <v>492</v>
      </c>
      <c r="C101" s="156"/>
      <c r="D101" s="156"/>
      <c r="E101" s="156"/>
      <c r="F101" s="103"/>
      <c r="I101"/>
      <c r="J101"/>
      <c r="K101"/>
      <c r="L101"/>
      <c r="M101"/>
      <c r="N101"/>
    </row>
    <row r="102" spans="1:16" ht="20.25">
      <c r="A102" s="103"/>
      <c r="B102" s="156"/>
      <c r="C102" s="156"/>
      <c r="D102" s="156"/>
      <c r="E102" s="156"/>
      <c r="F102" s="103"/>
      <c r="I102"/>
      <c r="J102"/>
      <c r="K102"/>
      <c r="L102"/>
      <c r="M102"/>
      <c r="N102"/>
    </row>
    <row r="103" spans="1:16" ht="20.25">
      <c r="A103" s="103"/>
      <c r="B103" s="156"/>
      <c r="C103" s="156"/>
      <c r="D103" s="156"/>
      <c r="E103" s="156"/>
      <c r="F103" s="103"/>
      <c r="I103"/>
      <c r="J103"/>
      <c r="K103"/>
      <c r="L103"/>
      <c r="M103"/>
      <c r="N103"/>
      <c r="P103" s="98"/>
    </row>
    <row r="104" spans="1:16" ht="20.25">
      <c r="A104" s="103"/>
      <c r="B104" s="156"/>
      <c r="C104" s="156"/>
      <c r="D104" s="156"/>
      <c r="E104" s="156"/>
      <c r="F104" s="103"/>
      <c r="I104"/>
      <c r="J104"/>
      <c r="K104"/>
      <c r="L104"/>
      <c r="M104"/>
      <c r="N104"/>
    </row>
    <row r="105" spans="1:16" ht="20.25">
      <c r="A105" s="103"/>
      <c r="B105" s="156"/>
      <c r="C105" s="156"/>
      <c r="D105" s="156"/>
      <c r="E105" s="156"/>
      <c r="F105" s="103"/>
      <c r="I105"/>
      <c r="J105"/>
      <c r="K105"/>
      <c r="L105"/>
      <c r="M105"/>
      <c r="N105"/>
    </row>
    <row r="106" spans="1:16" ht="20.25">
      <c r="A106" s="103"/>
      <c r="B106" s="154"/>
      <c r="C106" s="154"/>
      <c r="D106" s="154"/>
      <c r="E106" s="154"/>
      <c r="F106" s="103"/>
    </row>
    <row r="107" spans="1:16" ht="20.25">
      <c r="B107" s="154"/>
      <c r="C107" s="154"/>
      <c r="D107" s="154"/>
      <c r="E107" s="154"/>
    </row>
  </sheetData>
  <mergeCells count="13">
    <mergeCell ref="B38:E38"/>
    <mergeCell ref="B43:E43"/>
    <mergeCell ref="B54:E54"/>
    <mergeCell ref="B63:E63"/>
    <mergeCell ref="B6:E10"/>
    <mergeCell ref="B26:E28"/>
    <mergeCell ref="B29:E31"/>
    <mergeCell ref="B32:E34"/>
    <mergeCell ref="B11:E13"/>
    <mergeCell ref="B14:E16"/>
    <mergeCell ref="B17:E19"/>
    <mergeCell ref="B20:E22"/>
    <mergeCell ref="B23:E25"/>
  </mergeCells>
  <phoneticPr fontId="3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64" firstPageNumber="2" fitToHeight="0" orientation="portrait" useFirstPageNumber="1" r:id="rId1"/>
  <headerFooter scaleWithDoc="0" alignWithMargins="0">
    <oddFooter>&amp;C&amp;P</oddFooter>
  </headerFooter>
  <rowBreaks count="1" manualBreakCount="1">
    <brk id="50" max="4" man="1"/>
  </rowBreaks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1"/>
    <pageSetUpPr fitToPage="1"/>
  </sheetPr>
  <dimension ref="A11:K12"/>
  <sheetViews>
    <sheetView view="pageBreakPreview" zoomScale="85" zoomScaleNormal="100" zoomScaleSheetLayoutView="85" workbookViewId="0">
      <selection activeCell="E39" sqref="E39"/>
    </sheetView>
  </sheetViews>
  <sheetFormatPr defaultRowHeight="16.5"/>
  <sheetData>
    <row r="11" spans="1:11" ht="61.5" customHeight="1">
      <c r="A11" s="3496"/>
      <c r="B11" s="3496"/>
      <c r="C11" s="3496"/>
      <c r="D11" s="3496"/>
      <c r="E11" s="3496"/>
      <c r="F11" s="3496"/>
      <c r="G11" s="3496"/>
      <c r="H11" s="3496"/>
      <c r="I11" s="3496"/>
      <c r="J11" s="3496"/>
      <c r="K11" s="3496"/>
    </row>
    <row r="12" spans="1:11" ht="16.5" customHeight="1"/>
  </sheetData>
  <mergeCells count="1">
    <mergeCell ref="A11:K11"/>
  </mergeCells>
  <phoneticPr fontId="3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8" firstPageNumber="4" fitToHeight="0" orientation="portrait" useFirstPageNumber="1" r:id="rId1"/>
  <headerFooter scaleWithDoc="0" alignWithMargins="0">
    <oddFooter>&amp;C&amp;P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rgb="FFFF0000"/>
    <pageSetUpPr fitToPage="1"/>
  </sheetPr>
  <dimension ref="A1:M20"/>
  <sheetViews>
    <sheetView view="pageBreakPreview" zoomScaleNormal="100" zoomScaleSheetLayoutView="100" workbookViewId="0">
      <selection activeCell="B15" sqref="B15"/>
    </sheetView>
  </sheetViews>
  <sheetFormatPr defaultRowHeight="16.5"/>
  <cols>
    <col min="1" max="1" width="19.75" style="7" customWidth="1"/>
    <col min="2" max="3" width="15.625" style="6" customWidth="1"/>
    <col min="4" max="5" width="15.625" style="7" customWidth="1"/>
    <col min="6" max="6" width="15.625" style="141" customWidth="1"/>
    <col min="7" max="7" width="15.625" style="144" customWidth="1"/>
    <col min="8" max="8" width="9" style="7"/>
    <col min="9" max="9" width="11.875" style="7" bestFit="1" customWidth="1"/>
    <col min="10" max="10" width="14.625" style="7" bestFit="1" customWidth="1"/>
    <col min="11" max="11" width="14.625" style="8" bestFit="1" customWidth="1"/>
    <col min="12" max="12" width="11" style="8" bestFit="1" customWidth="1"/>
    <col min="13" max="13" width="11.875" style="7" bestFit="1" customWidth="1"/>
    <col min="14" max="16384" width="9" style="7"/>
  </cols>
  <sheetData>
    <row r="1" spans="1:13" s="3346" customFormat="1" ht="50.1" customHeight="1">
      <c r="A1" s="3500" t="s">
        <v>3292</v>
      </c>
      <c r="B1" s="3500"/>
      <c r="C1" s="3500"/>
      <c r="D1" s="3500"/>
      <c r="E1" s="3500"/>
      <c r="F1" s="3500"/>
      <c r="G1" s="3500"/>
      <c r="K1" s="3347"/>
      <c r="L1" s="3347"/>
    </row>
    <row r="2" spans="1:13" ht="20.100000000000001" customHeight="1" thickBot="1">
      <c r="A2" s="68" t="s">
        <v>3293</v>
      </c>
      <c r="F2" s="3501" t="s">
        <v>390</v>
      </c>
      <c r="G2" s="3501"/>
    </row>
    <row r="3" spans="1:13" ht="24.95" customHeight="1">
      <c r="A3" s="3502" t="s">
        <v>391</v>
      </c>
      <c r="B3" s="3504" t="s">
        <v>1373</v>
      </c>
      <c r="C3" s="3504"/>
      <c r="D3" s="3504" t="s">
        <v>1374</v>
      </c>
      <c r="E3" s="3504"/>
      <c r="F3" s="3504" t="s">
        <v>392</v>
      </c>
      <c r="G3" s="3505"/>
    </row>
    <row r="4" spans="1:13" ht="24.95" customHeight="1">
      <c r="A4" s="3503"/>
      <c r="B4" s="173" t="s">
        <v>393</v>
      </c>
      <c r="C4" s="173" t="s">
        <v>394</v>
      </c>
      <c r="D4" s="173" t="s">
        <v>395</v>
      </c>
      <c r="E4" s="173" t="s">
        <v>396</v>
      </c>
      <c r="F4" s="174" t="s">
        <v>397</v>
      </c>
      <c r="G4" s="175" t="s">
        <v>398</v>
      </c>
    </row>
    <row r="5" spans="1:13" ht="35.25" customHeight="1">
      <c r="A5" s="9" t="s">
        <v>399</v>
      </c>
      <c r="B5" s="10">
        <f>SUM(B6:B8)</f>
        <v>11461817800</v>
      </c>
      <c r="C5" s="11">
        <f>SUM(C6:C8)</f>
        <v>1</v>
      </c>
      <c r="D5" s="10">
        <f>ROUNDUP(SUM(D6:D8),-3)</f>
        <v>11354560000</v>
      </c>
      <c r="E5" s="11">
        <f>SUM(E6:E8)</f>
        <v>1</v>
      </c>
      <c r="F5" s="139">
        <f>B5-D5</f>
        <v>107257800</v>
      </c>
      <c r="G5" s="142">
        <f>+F5/D5</f>
        <v>9.4462312938590302E-3</v>
      </c>
      <c r="J5" s="8">
        <v>5914513000</v>
      </c>
    </row>
    <row r="6" spans="1:13" ht="32.25" customHeight="1">
      <c r="A6" s="199" t="s">
        <v>400</v>
      </c>
      <c r="B6" s="200">
        <f>'세입·세출예산 총괄표(조직별)5'!C6</f>
        <v>5914513000</v>
      </c>
      <c r="C6" s="201">
        <f>+B6/$B$5</f>
        <v>0.51601875925823915</v>
      </c>
      <c r="D6" s="200">
        <f>'세입·세출예산 총괄표(조직별)5'!G6</f>
        <v>5914513000</v>
      </c>
      <c r="E6" s="201">
        <f>+D6/$D$5</f>
        <v>0.52089319181016258</v>
      </c>
      <c r="F6" s="202">
        <f>B6-D6</f>
        <v>0</v>
      </c>
      <c r="G6" s="203">
        <f>+F6/D6</f>
        <v>0</v>
      </c>
      <c r="I6" s="8"/>
      <c r="J6" s="13">
        <f>B6-J5</f>
        <v>0</v>
      </c>
      <c r="M6" s="13"/>
    </row>
    <row r="7" spans="1:13" ht="32.25" customHeight="1">
      <c r="A7" s="199" t="s">
        <v>3177</v>
      </c>
      <c r="B7" s="200">
        <f>'세입·세출예산 총괄표(조직별)5'!D6</f>
        <v>2251639800</v>
      </c>
      <c r="C7" s="201">
        <f>+B7/$B$5</f>
        <v>0.19644700686133748</v>
      </c>
      <c r="D7" s="200">
        <f>'세입·세출예산 총괄표(조직별)5'!H6</f>
        <v>2065749000</v>
      </c>
      <c r="E7" s="201">
        <f>+D7/$D$5</f>
        <v>0.18193122410731899</v>
      </c>
      <c r="F7" s="202">
        <f t="shared" ref="F7:F8" si="0">B7-D7</f>
        <v>185890800</v>
      </c>
      <c r="G7" s="203">
        <f t="shared" ref="G7:G8" si="1">+F7/D7</f>
        <v>8.9987118473735195E-2</v>
      </c>
      <c r="I7" s="8"/>
      <c r="J7" s="13"/>
      <c r="M7" s="13"/>
    </row>
    <row r="8" spans="1:13" ht="32.25" customHeight="1" thickBot="1">
      <c r="A8" s="204" t="s">
        <v>3178</v>
      </c>
      <c r="B8" s="205">
        <f>'세입·세출예산 총괄표(조직별)5'!E6</f>
        <v>3295665000</v>
      </c>
      <c r="C8" s="206">
        <f>+B8/$B$5</f>
        <v>0.28753423388042337</v>
      </c>
      <c r="D8" s="205">
        <f>'세입·세출예산 총괄표(조직별)5'!I6</f>
        <v>3374298000</v>
      </c>
      <c r="E8" s="206">
        <f>+D8/$D$5</f>
        <v>0.29717558408251837</v>
      </c>
      <c r="F8" s="278">
        <f t="shared" si="0"/>
        <v>-78633000</v>
      </c>
      <c r="G8" s="279">
        <f t="shared" si="1"/>
        <v>-2.3303513797536556E-2</v>
      </c>
      <c r="J8" s="13"/>
    </row>
    <row r="10" spans="1:13">
      <c r="A10" s="8"/>
      <c r="B10" s="145"/>
      <c r="C10" s="12"/>
      <c r="D10" s="8"/>
      <c r="E10" s="8"/>
      <c r="F10" s="140"/>
      <c r="G10" s="143"/>
      <c r="H10" s="8"/>
      <c r="I10" s="8"/>
      <c r="J10" s="8"/>
    </row>
    <row r="11" spans="1:13">
      <c r="A11" s="8"/>
      <c r="C11" s="12"/>
      <c r="D11" s="8"/>
      <c r="E11" s="8"/>
      <c r="F11" s="140"/>
      <c r="G11" s="143"/>
      <c r="H11" s="8"/>
      <c r="I11" s="8"/>
      <c r="J11" s="8"/>
    </row>
    <row r="12" spans="1:13">
      <c r="A12" s="8" t="s">
        <v>3341</v>
      </c>
      <c r="B12" s="3468">
        <f>B6</f>
        <v>5914513000</v>
      </c>
      <c r="C12" s="3471">
        <f>B12/$B$17</f>
        <v>0.51601875925823915</v>
      </c>
      <c r="D12" s="8"/>
      <c r="E12" s="8"/>
      <c r="F12" s="140"/>
      <c r="G12" s="143"/>
      <c r="H12" s="8"/>
      <c r="I12" s="8"/>
      <c r="J12" s="8"/>
    </row>
    <row r="13" spans="1:13">
      <c r="A13" s="8" t="s">
        <v>3342</v>
      </c>
      <c r="B13" s="3468">
        <f>'세입·세출예산 총괄표(성질별)2'!B10+'세입·세출예산 총괄표(성질별)2'!B11+'세입·세출예산 총괄표(성질별)2'!B12</f>
        <v>2251639800</v>
      </c>
      <c r="C13" s="3471">
        <f t="shared" ref="C13:C15" si="2">B13/$B$17</f>
        <v>0.19644700686133748</v>
      </c>
      <c r="D13" s="8"/>
      <c r="E13" s="8"/>
      <c r="F13" s="140"/>
      <c r="G13" s="143"/>
      <c r="H13" s="8"/>
      <c r="I13" s="8"/>
      <c r="J13" s="8"/>
    </row>
    <row r="14" spans="1:13">
      <c r="A14" s="8" t="s">
        <v>3343</v>
      </c>
      <c r="B14" s="3469">
        <v>2182348000</v>
      </c>
      <c r="C14" s="3471">
        <f t="shared" si="2"/>
        <v>0.19040156091121951</v>
      </c>
      <c r="D14" s="8"/>
      <c r="E14" s="8"/>
      <c r="F14" s="140"/>
      <c r="G14" s="143"/>
      <c r="H14" s="8"/>
      <c r="I14" s="8"/>
      <c r="J14" s="8"/>
    </row>
    <row r="15" spans="1:13">
      <c r="A15" s="8" t="s">
        <v>3160</v>
      </c>
      <c r="B15" s="3468">
        <f>'세입·세출예산 총괄표(성질별)2'!B15+'세입·세출예산 총괄표(성질별)2'!B22</f>
        <v>1113317000</v>
      </c>
      <c r="C15" s="3471">
        <f t="shared" si="2"/>
        <v>9.7132672969203887E-2</v>
      </c>
      <c r="D15" s="8"/>
      <c r="E15" s="8"/>
      <c r="F15" s="140"/>
      <c r="G15" s="143"/>
      <c r="H15" s="8"/>
      <c r="I15" s="8"/>
      <c r="J15" s="8"/>
    </row>
    <row r="16" spans="1:13">
      <c r="B16" s="3470"/>
      <c r="C16" s="3470"/>
      <c r="D16" s="13"/>
    </row>
    <row r="17" spans="2:4">
      <c r="B17" s="3468">
        <f>SUM(B12:B16)</f>
        <v>11461817800</v>
      </c>
      <c r="C17" s="3471">
        <f>SUM(C12:C16)</f>
        <v>1</v>
      </c>
      <c r="D17" s="13"/>
    </row>
    <row r="18" spans="2:4">
      <c r="B18" s="3470"/>
      <c r="C18" s="3470"/>
      <c r="D18" s="94"/>
    </row>
    <row r="19" spans="2:4">
      <c r="B19" s="3470"/>
      <c r="C19" s="3470"/>
      <c r="D19" s="13"/>
    </row>
    <row r="20" spans="2:4">
      <c r="B20" s="3470"/>
      <c r="C20" s="3470"/>
    </row>
  </sheetData>
  <mergeCells count="6">
    <mergeCell ref="A1:G1"/>
    <mergeCell ref="F2:G2"/>
    <mergeCell ref="A3:A4"/>
    <mergeCell ref="B3:C3"/>
    <mergeCell ref="D3:E3"/>
    <mergeCell ref="F3:G3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0" firstPageNumber="5" fitToHeight="0" orientation="portrait" useFirstPageNumber="1" r:id="rId1"/>
  <headerFooter scaleWithDoc="0" alignWithMargins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rgb="FFFF0000"/>
    <pageSetUpPr fitToPage="1"/>
  </sheetPr>
  <dimension ref="A1:FL138"/>
  <sheetViews>
    <sheetView view="pageBreakPreview" zoomScale="85" zoomScaleNormal="85" zoomScaleSheetLayoutView="85" workbookViewId="0">
      <selection activeCell="B15" sqref="B15"/>
    </sheetView>
  </sheetViews>
  <sheetFormatPr defaultColWidth="9" defaultRowHeight="21.75" customHeight="1"/>
  <cols>
    <col min="1" max="1" width="34" style="62" bestFit="1" customWidth="1"/>
    <col min="2" max="2" width="14.375" style="63" bestFit="1" customWidth="1"/>
    <col min="3" max="3" width="10" style="64" bestFit="1" customWidth="1"/>
    <col min="4" max="4" width="14.375" style="63" bestFit="1" customWidth="1"/>
    <col min="5" max="5" width="10" style="64" bestFit="1" customWidth="1"/>
    <col min="6" max="6" width="15.5" style="120" bestFit="1" customWidth="1"/>
    <col min="7" max="7" width="12.375" style="124" bestFit="1" customWidth="1"/>
    <col min="8" max="8" width="33.5" style="65" bestFit="1" customWidth="1"/>
    <col min="9" max="9" width="12.875" style="63" bestFit="1" customWidth="1"/>
    <col min="10" max="10" width="10" style="63" bestFit="1" customWidth="1"/>
    <col min="11" max="11" width="14.375" style="66" bestFit="1" customWidth="1"/>
    <col min="12" max="12" width="10" style="65" bestFit="1" customWidth="1"/>
    <col min="13" max="13" width="15.5" style="116" bestFit="1" customWidth="1"/>
    <col min="14" max="14" width="12.375" style="124" bestFit="1" customWidth="1"/>
    <col min="15" max="15" width="11.375" style="62" bestFit="1" customWidth="1"/>
    <col min="16" max="18" width="16.625" style="62" bestFit="1" customWidth="1"/>
    <col min="19" max="19" width="14.625" style="65" bestFit="1" customWidth="1"/>
    <col min="20" max="20" width="9" style="65"/>
    <col min="21" max="21" width="14.125" style="65" bestFit="1" customWidth="1"/>
    <col min="22" max="16384" width="9" style="65"/>
  </cols>
  <sheetData>
    <row r="1" spans="1:168" s="3360" customFormat="1" ht="64.5" customHeight="1">
      <c r="A1" s="3516" t="s">
        <v>3296</v>
      </c>
      <c r="B1" s="3516"/>
      <c r="C1" s="3516"/>
      <c r="D1" s="3516"/>
      <c r="E1" s="3516"/>
      <c r="F1" s="3516"/>
      <c r="G1" s="3516"/>
      <c r="H1" s="3516"/>
      <c r="I1" s="3516"/>
      <c r="J1" s="3516"/>
      <c r="K1" s="3516"/>
      <c r="L1" s="3516"/>
      <c r="M1" s="3516"/>
      <c r="N1" s="3516"/>
      <c r="O1" s="3358"/>
      <c r="P1" s="3358"/>
      <c r="Q1" s="3358"/>
      <c r="R1" s="3358"/>
      <c r="S1" s="3359"/>
      <c r="T1" s="3359"/>
      <c r="U1" s="3359"/>
      <c r="V1" s="3359"/>
      <c r="W1" s="3359"/>
      <c r="X1" s="3359"/>
      <c r="Y1" s="3359"/>
      <c r="Z1" s="3359"/>
      <c r="AA1" s="3359"/>
      <c r="AB1" s="3359"/>
      <c r="AC1" s="3359"/>
      <c r="AD1" s="3359"/>
      <c r="AE1" s="3359"/>
      <c r="AF1" s="3359"/>
      <c r="AG1" s="3359"/>
      <c r="AH1" s="3359"/>
      <c r="AI1" s="3359"/>
      <c r="AJ1" s="3359"/>
      <c r="AK1" s="3359"/>
      <c r="AL1" s="3359"/>
      <c r="AM1" s="3359"/>
      <c r="AN1" s="3359"/>
      <c r="AO1" s="3359"/>
      <c r="AP1" s="3359"/>
      <c r="AQ1" s="3359"/>
      <c r="AR1" s="3359"/>
      <c r="AS1" s="3359"/>
      <c r="AT1" s="3359"/>
      <c r="AU1" s="3359"/>
      <c r="AV1" s="3359"/>
      <c r="AW1" s="3359"/>
      <c r="AX1" s="3359"/>
      <c r="AY1" s="3359"/>
      <c r="AZ1" s="3359"/>
      <c r="BA1" s="3359"/>
      <c r="BB1" s="3359"/>
      <c r="BC1" s="3359"/>
      <c r="BD1" s="3359"/>
      <c r="BE1" s="3359"/>
      <c r="BF1" s="3359"/>
      <c r="BG1" s="3359"/>
      <c r="BH1" s="3359"/>
      <c r="BI1" s="3359"/>
      <c r="BJ1" s="3359"/>
      <c r="BK1" s="3359"/>
      <c r="BL1" s="3359"/>
      <c r="BM1" s="3359"/>
      <c r="BN1" s="3359"/>
      <c r="BO1" s="3359"/>
      <c r="BP1" s="3359"/>
      <c r="BQ1" s="3359"/>
      <c r="BR1" s="3359"/>
      <c r="BS1" s="3359"/>
      <c r="BT1" s="3359"/>
      <c r="BU1" s="3359"/>
      <c r="BV1" s="3359"/>
      <c r="BW1" s="3359"/>
      <c r="BX1" s="3359"/>
      <c r="BY1" s="3359"/>
      <c r="BZ1" s="3359"/>
      <c r="CA1" s="3359"/>
      <c r="CB1" s="3359"/>
      <c r="CC1" s="3359"/>
      <c r="CD1" s="3359"/>
      <c r="CE1" s="3359"/>
      <c r="CF1" s="3359"/>
      <c r="CG1" s="3359"/>
      <c r="CH1" s="3359"/>
      <c r="CI1" s="3359"/>
      <c r="CJ1" s="3359"/>
      <c r="CK1" s="3359"/>
      <c r="CL1" s="3359"/>
      <c r="CM1" s="3359"/>
      <c r="CN1" s="3359"/>
      <c r="CO1" s="3359"/>
      <c r="CP1" s="3359"/>
      <c r="CQ1" s="3359"/>
      <c r="CR1" s="3359"/>
      <c r="CS1" s="3359"/>
      <c r="CT1" s="3359"/>
      <c r="CU1" s="3359"/>
      <c r="CV1" s="3359"/>
      <c r="CW1" s="3359"/>
      <c r="CX1" s="3359"/>
      <c r="CY1" s="3359"/>
      <c r="CZ1" s="3359"/>
      <c r="DA1" s="3359"/>
      <c r="DB1" s="3359"/>
      <c r="DC1" s="3359"/>
      <c r="DD1" s="3359"/>
      <c r="DE1" s="3359"/>
      <c r="DF1" s="3359"/>
      <c r="DG1" s="3359"/>
      <c r="DH1" s="3359"/>
      <c r="DI1" s="3359"/>
      <c r="DJ1" s="3359"/>
      <c r="DK1" s="3359"/>
      <c r="DL1" s="3359"/>
      <c r="DM1" s="3359"/>
      <c r="DN1" s="3359"/>
      <c r="DO1" s="3359"/>
      <c r="DP1" s="3359"/>
      <c r="DQ1" s="3359"/>
      <c r="DR1" s="3359"/>
      <c r="DS1" s="3359"/>
      <c r="DT1" s="3359"/>
      <c r="DU1" s="3359"/>
      <c r="DV1" s="3359"/>
      <c r="DW1" s="3359"/>
      <c r="DX1" s="3359"/>
      <c r="DY1" s="3359"/>
      <c r="DZ1" s="3359"/>
      <c r="EA1" s="3359"/>
      <c r="EB1" s="3359"/>
      <c r="EC1" s="3359"/>
      <c r="ED1" s="3359"/>
      <c r="EE1" s="3359"/>
      <c r="EF1" s="3359"/>
      <c r="EG1" s="3359"/>
      <c r="EH1" s="3359"/>
      <c r="EI1" s="3359"/>
      <c r="EJ1" s="3359"/>
      <c r="EK1" s="3359"/>
      <c r="EL1" s="3359"/>
      <c r="EM1" s="3359"/>
      <c r="EN1" s="3359"/>
      <c r="EO1" s="3359"/>
      <c r="EP1" s="3359"/>
      <c r="EQ1" s="3359"/>
      <c r="ER1" s="3359"/>
      <c r="ES1" s="3359"/>
      <c r="ET1" s="3359"/>
      <c r="EU1" s="3359"/>
      <c r="EV1" s="3359"/>
      <c r="EW1" s="3359"/>
      <c r="EX1" s="3359"/>
      <c r="EY1" s="3359"/>
      <c r="EZ1" s="3359"/>
      <c r="FA1" s="3359"/>
      <c r="FB1" s="3359"/>
      <c r="FC1" s="3359"/>
      <c r="FD1" s="3359"/>
      <c r="FE1" s="3359"/>
      <c r="FF1" s="3359"/>
      <c r="FG1" s="3359"/>
      <c r="FH1" s="3359"/>
      <c r="FI1" s="3359"/>
      <c r="FJ1" s="3359"/>
      <c r="FK1" s="3359"/>
      <c r="FL1" s="3359"/>
    </row>
    <row r="2" spans="1:168" s="44" customFormat="1" ht="27" customHeight="1" thickBot="1">
      <c r="A2" s="3517" t="s">
        <v>3293</v>
      </c>
      <c r="B2" s="3517"/>
      <c r="C2" s="3517"/>
      <c r="D2" s="45"/>
      <c r="E2" s="46"/>
      <c r="F2" s="117"/>
      <c r="G2" s="121"/>
      <c r="H2" s="43"/>
      <c r="I2" s="47"/>
      <c r="J2" s="43"/>
      <c r="K2" s="47"/>
      <c r="L2" s="43"/>
      <c r="M2" s="3518" t="s">
        <v>441</v>
      </c>
      <c r="N2" s="3518"/>
      <c r="O2" s="48"/>
      <c r="P2" s="42"/>
      <c r="Q2" s="42"/>
      <c r="R2" s="42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3"/>
      <c r="AO2" s="43"/>
      <c r="AP2" s="43"/>
      <c r="AQ2" s="43"/>
      <c r="AR2" s="43"/>
      <c r="AS2" s="43"/>
      <c r="AT2" s="43"/>
      <c r="AU2" s="43"/>
      <c r="AV2" s="43"/>
      <c r="AW2" s="43"/>
      <c r="AX2" s="43"/>
      <c r="AY2" s="43"/>
      <c r="AZ2" s="43"/>
      <c r="BA2" s="43"/>
      <c r="BB2" s="43"/>
      <c r="BC2" s="43"/>
      <c r="BD2" s="43"/>
      <c r="BE2" s="43"/>
      <c r="BF2" s="43"/>
      <c r="BG2" s="43"/>
      <c r="BH2" s="43"/>
      <c r="BI2" s="43"/>
      <c r="BJ2" s="43"/>
      <c r="BK2" s="43"/>
      <c r="BL2" s="43"/>
      <c r="BM2" s="43"/>
      <c r="BN2" s="43"/>
      <c r="BO2" s="43"/>
      <c r="BP2" s="43"/>
      <c r="BQ2" s="43"/>
      <c r="BR2" s="43"/>
      <c r="BS2" s="43"/>
      <c r="BT2" s="43"/>
      <c r="BU2" s="43"/>
      <c r="BV2" s="43"/>
      <c r="BW2" s="43"/>
      <c r="BX2" s="43"/>
      <c r="BY2" s="43"/>
      <c r="BZ2" s="43"/>
      <c r="CA2" s="43"/>
      <c r="CB2" s="43"/>
      <c r="CC2" s="43"/>
      <c r="CD2" s="43"/>
      <c r="CE2" s="43"/>
      <c r="CF2" s="43"/>
      <c r="CG2" s="43"/>
      <c r="CH2" s="43"/>
      <c r="CI2" s="43"/>
      <c r="CJ2" s="43"/>
      <c r="CK2" s="43"/>
      <c r="CL2" s="43"/>
      <c r="CM2" s="43"/>
      <c r="CN2" s="43"/>
      <c r="CO2" s="43"/>
      <c r="CP2" s="43"/>
      <c r="CQ2" s="43"/>
      <c r="CR2" s="43"/>
      <c r="CS2" s="43"/>
      <c r="CT2" s="43"/>
      <c r="CU2" s="43"/>
      <c r="CV2" s="43"/>
      <c r="CW2" s="43"/>
      <c r="CX2" s="43"/>
      <c r="CY2" s="43"/>
      <c r="CZ2" s="43"/>
      <c r="DA2" s="43"/>
      <c r="DB2" s="43"/>
      <c r="DC2" s="43"/>
      <c r="DD2" s="43"/>
      <c r="DE2" s="43"/>
      <c r="DF2" s="43"/>
      <c r="DG2" s="43"/>
      <c r="DH2" s="43"/>
      <c r="DI2" s="43"/>
      <c r="DJ2" s="43"/>
      <c r="DK2" s="43"/>
      <c r="DL2" s="43"/>
      <c r="DM2" s="43"/>
      <c r="DN2" s="43"/>
      <c r="DO2" s="43"/>
      <c r="DP2" s="43"/>
      <c r="DQ2" s="43"/>
      <c r="DR2" s="43"/>
      <c r="DS2" s="43"/>
      <c r="DT2" s="43"/>
      <c r="DU2" s="43"/>
      <c r="DV2" s="43"/>
      <c r="DW2" s="43"/>
      <c r="DX2" s="43"/>
      <c r="DY2" s="43"/>
      <c r="DZ2" s="43"/>
      <c r="EA2" s="43"/>
      <c r="EB2" s="43"/>
      <c r="EC2" s="43"/>
      <c r="ED2" s="43"/>
      <c r="EE2" s="43"/>
      <c r="EF2" s="43"/>
      <c r="EG2" s="43"/>
      <c r="EH2" s="43"/>
      <c r="EI2" s="43"/>
      <c r="EJ2" s="43"/>
      <c r="EK2" s="43"/>
      <c r="EL2" s="43"/>
      <c r="EM2" s="43"/>
      <c r="EN2" s="43"/>
      <c r="EO2" s="43"/>
      <c r="EP2" s="43"/>
      <c r="EQ2" s="43"/>
      <c r="ER2" s="43"/>
      <c r="ES2" s="43"/>
      <c r="ET2" s="43"/>
      <c r="EU2" s="43"/>
      <c r="EV2" s="43"/>
      <c r="EW2" s="43"/>
      <c r="EX2" s="43"/>
      <c r="EY2" s="43"/>
      <c r="EZ2" s="43"/>
      <c r="FA2" s="43"/>
      <c r="FB2" s="43"/>
      <c r="FC2" s="43"/>
      <c r="FD2" s="43"/>
      <c r="FE2" s="43"/>
      <c r="FF2" s="43"/>
      <c r="FG2" s="43"/>
      <c r="FH2" s="43"/>
      <c r="FI2" s="43"/>
      <c r="FJ2" s="43"/>
      <c r="FK2" s="43"/>
      <c r="FL2" s="43"/>
    </row>
    <row r="3" spans="1:168" s="44" customFormat="1" ht="30" customHeight="1">
      <c r="A3" s="3519" t="s">
        <v>442</v>
      </c>
      <c r="B3" s="3520"/>
      <c r="C3" s="3520"/>
      <c r="D3" s="3520"/>
      <c r="E3" s="3520"/>
      <c r="F3" s="3520"/>
      <c r="G3" s="3521"/>
      <c r="H3" s="3522" t="s">
        <v>443</v>
      </c>
      <c r="I3" s="3523"/>
      <c r="J3" s="3523"/>
      <c r="K3" s="3523"/>
      <c r="L3" s="3523"/>
      <c r="M3" s="3523"/>
      <c r="N3" s="3524"/>
      <c r="O3" s="48"/>
      <c r="P3" s="42"/>
      <c r="Q3" s="42"/>
      <c r="R3" s="42"/>
      <c r="S3" s="43"/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  <c r="AE3" s="43"/>
      <c r="AF3" s="43"/>
      <c r="AG3" s="43"/>
      <c r="AH3" s="43"/>
      <c r="AI3" s="43"/>
      <c r="AJ3" s="43"/>
      <c r="AK3" s="43"/>
      <c r="AL3" s="43"/>
      <c r="AM3" s="43"/>
      <c r="AN3" s="43"/>
      <c r="AO3" s="43"/>
      <c r="AP3" s="43"/>
      <c r="AQ3" s="43"/>
      <c r="AR3" s="43"/>
      <c r="AS3" s="43"/>
      <c r="AT3" s="43"/>
      <c r="AU3" s="43"/>
      <c r="AV3" s="43"/>
      <c r="AW3" s="43"/>
      <c r="AX3" s="43"/>
      <c r="AY3" s="43"/>
      <c r="AZ3" s="43"/>
      <c r="BA3" s="43"/>
      <c r="BB3" s="43"/>
      <c r="BC3" s="43"/>
      <c r="BD3" s="43"/>
      <c r="BE3" s="43"/>
      <c r="BF3" s="43"/>
      <c r="BG3" s="43"/>
      <c r="BH3" s="43"/>
      <c r="BI3" s="43"/>
      <c r="BJ3" s="43"/>
      <c r="BK3" s="43"/>
      <c r="BL3" s="43"/>
      <c r="BM3" s="43"/>
      <c r="BN3" s="43"/>
      <c r="BO3" s="43"/>
      <c r="BP3" s="43"/>
      <c r="BQ3" s="43"/>
      <c r="BR3" s="43"/>
      <c r="BS3" s="43"/>
      <c r="BT3" s="43"/>
      <c r="BU3" s="43"/>
      <c r="BV3" s="43"/>
      <c r="BW3" s="43"/>
      <c r="BX3" s="43"/>
      <c r="BY3" s="43"/>
      <c r="BZ3" s="43"/>
      <c r="CA3" s="43"/>
      <c r="CB3" s="43"/>
      <c r="CC3" s="43"/>
      <c r="CD3" s="43"/>
      <c r="CE3" s="43"/>
      <c r="CF3" s="43"/>
      <c r="CG3" s="43"/>
      <c r="CH3" s="43"/>
      <c r="CI3" s="43"/>
      <c r="CJ3" s="43"/>
      <c r="CK3" s="43"/>
      <c r="CL3" s="43"/>
      <c r="CM3" s="43"/>
      <c r="CN3" s="43"/>
      <c r="CO3" s="43"/>
      <c r="CP3" s="43"/>
      <c r="CQ3" s="43"/>
      <c r="CR3" s="43"/>
      <c r="CS3" s="43"/>
      <c r="CT3" s="43"/>
      <c r="CU3" s="43"/>
      <c r="CV3" s="43"/>
      <c r="CW3" s="43"/>
      <c r="CX3" s="43"/>
      <c r="CY3" s="43"/>
      <c r="CZ3" s="43"/>
      <c r="DA3" s="43"/>
      <c r="DB3" s="43"/>
      <c r="DC3" s="43"/>
      <c r="DD3" s="43"/>
      <c r="DE3" s="43"/>
      <c r="DF3" s="43"/>
      <c r="DG3" s="43"/>
      <c r="DH3" s="43"/>
      <c r="DI3" s="43"/>
      <c r="DJ3" s="43"/>
      <c r="DK3" s="43"/>
      <c r="DL3" s="43"/>
      <c r="DM3" s="43"/>
      <c r="DN3" s="43"/>
      <c r="DO3" s="43"/>
      <c r="DP3" s="43"/>
      <c r="DQ3" s="43"/>
      <c r="DR3" s="43"/>
      <c r="DS3" s="43"/>
      <c r="DT3" s="43"/>
      <c r="DU3" s="43"/>
      <c r="DV3" s="43"/>
      <c r="DW3" s="43"/>
      <c r="DX3" s="43"/>
      <c r="DY3" s="43"/>
      <c r="DZ3" s="43"/>
      <c r="EA3" s="43"/>
      <c r="EB3" s="43"/>
      <c r="EC3" s="43"/>
      <c r="ED3" s="43"/>
      <c r="EE3" s="43"/>
      <c r="EF3" s="43"/>
      <c r="EG3" s="43"/>
      <c r="EH3" s="43"/>
      <c r="EI3" s="43"/>
      <c r="EJ3" s="43"/>
      <c r="EK3" s="43"/>
      <c r="EL3" s="43"/>
      <c r="EM3" s="43"/>
      <c r="EN3" s="43"/>
      <c r="EO3" s="43"/>
      <c r="EP3" s="43"/>
      <c r="EQ3" s="43"/>
      <c r="ER3" s="43"/>
      <c r="ES3" s="43"/>
      <c r="ET3" s="43"/>
      <c r="EU3" s="43"/>
      <c r="EV3" s="43"/>
      <c r="EW3" s="43"/>
      <c r="EX3" s="43"/>
      <c r="EY3" s="43"/>
      <c r="EZ3" s="43"/>
      <c r="FA3" s="43"/>
      <c r="FB3" s="43"/>
      <c r="FC3" s="43"/>
      <c r="FD3" s="43"/>
      <c r="FE3" s="43"/>
      <c r="FF3" s="43"/>
      <c r="FG3" s="43"/>
      <c r="FH3" s="43"/>
      <c r="FI3" s="43"/>
      <c r="FJ3" s="43"/>
      <c r="FK3" s="43"/>
      <c r="FL3" s="43"/>
    </row>
    <row r="4" spans="1:168" s="50" customFormat="1" ht="24.95" customHeight="1">
      <c r="A4" s="3509" t="s">
        <v>444</v>
      </c>
      <c r="B4" s="3511" t="str">
        <f>'세출 세부내역서(조직별)8'!B5:C5</f>
        <v>2019년추경액(A)</v>
      </c>
      <c r="C4" s="3512"/>
      <c r="D4" s="3511" t="str">
        <f>'세출 세부내역서(조직별)8'!D5:E5</f>
        <v>2019년기정액(B)</v>
      </c>
      <c r="E4" s="3512"/>
      <c r="F4" s="3511" t="s">
        <v>445</v>
      </c>
      <c r="G4" s="3513"/>
      <c r="H4" s="3514" t="str">
        <f>A4</f>
        <v>예산과목</v>
      </c>
      <c r="I4" s="3506" t="str">
        <f>B4</f>
        <v>2019년추경액(A)</v>
      </c>
      <c r="J4" s="3507"/>
      <c r="K4" s="3506" t="str">
        <f>D4</f>
        <v>2019년기정액(B)</v>
      </c>
      <c r="L4" s="3507"/>
      <c r="M4" s="3506" t="s">
        <v>446</v>
      </c>
      <c r="N4" s="3508"/>
      <c r="O4" s="49"/>
      <c r="P4" s="49"/>
      <c r="Q4" s="49"/>
      <c r="R4" s="49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41"/>
      <c r="AM4" s="41"/>
      <c r="AN4" s="41"/>
      <c r="AO4" s="41"/>
      <c r="AP4" s="41"/>
      <c r="AQ4" s="41"/>
      <c r="AR4" s="41"/>
      <c r="AS4" s="41"/>
      <c r="AT4" s="41"/>
      <c r="AU4" s="41"/>
      <c r="AV4" s="41"/>
      <c r="AW4" s="41"/>
      <c r="AX4" s="41"/>
      <c r="AY4" s="41"/>
      <c r="AZ4" s="41"/>
      <c r="BA4" s="41"/>
      <c r="BB4" s="41"/>
      <c r="BC4" s="41"/>
      <c r="BD4" s="41"/>
      <c r="BE4" s="41"/>
      <c r="BF4" s="41"/>
      <c r="BG4" s="41"/>
      <c r="BH4" s="41"/>
      <c r="BI4" s="41"/>
      <c r="BJ4" s="41"/>
      <c r="BK4" s="41"/>
      <c r="BL4" s="41"/>
      <c r="BM4" s="41"/>
      <c r="BN4" s="41"/>
      <c r="BO4" s="41"/>
      <c r="BP4" s="41"/>
      <c r="BQ4" s="41"/>
      <c r="BR4" s="41"/>
      <c r="BS4" s="41"/>
      <c r="BT4" s="41"/>
      <c r="BU4" s="41"/>
      <c r="BV4" s="41"/>
      <c r="BW4" s="41"/>
      <c r="BX4" s="41"/>
      <c r="BY4" s="41"/>
      <c r="BZ4" s="41"/>
      <c r="CA4" s="41"/>
      <c r="CB4" s="41"/>
      <c r="CC4" s="41"/>
      <c r="CD4" s="41"/>
      <c r="CE4" s="41"/>
      <c r="CF4" s="41"/>
      <c r="CG4" s="41"/>
      <c r="CH4" s="41"/>
      <c r="CI4" s="41"/>
      <c r="CJ4" s="41"/>
      <c r="CK4" s="41"/>
      <c r="CL4" s="41"/>
      <c r="CM4" s="41"/>
      <c r="CN4" s="41"/>
      <c r="CO4" s="41"/>
      <c r="CP4" s="41"/>
      <c r="CQ4" s="41"/>
      <c r="CR4" s="41"/>
      <c r="CS4" s="41"/>
      <c r="CT4" s="41"/>
      <c r="CU4" s="41"/>
      <c r="CV4" s="41"/>
      <c r="CW4" s="41"/>
      <c r="CX4" s="41"/>
      <c r="CY4" s="41"/>
      <c r="CZ4" s="41"/>
      <c r="DA4" s="41"/>
      <c r="DB4" s="41"/>
      <c r="DC4" s="41"/>
      <c r="DD4" s="41"/>
      <c r="DE4" s="41"/>
      <c r="DF4" s="41"/>
      <c r="DG4" s="41"/>
      <c r="DH4" s="41"/>
      <c r="DI4" s="41"/>
      <c r="DJ4" s="41"/>
      <c r="DK4" s="41"/>
      <c r="DL4" s="41"/>
      <c r="DM4" s="41"/>
      <c r="DN4" s="41"/>
      <c r="DO4" s="41"/>
      <c r="DP4" s="41"/>
      <c r="DQ4" s="41"/>
      <c r="DR4" s="41"/>
      <c r="DS4" s="41"/>
      <c r="DT4" s="41"/>
      <c r="DU4" s="41"/>
      <c r="DV4" s="41"/>
      <c r="DW4" s="41"/>
      <c r="DX4" s="41"/>
      <c r="DY4" s="41"/>
      <c r="DZ4" s="41"/>
      <c r="EA4" s="41"/>
      <c r="EB4" s="41"/>
      <c r="EC4" s="41"/>
      <c r="ED4" s="41"/>
      <c r="EE4" s="41"/>
      <c r="EF4" s="41"/>
      <c r="EG4" s="41"/>
      <c r="EH4" s="41"/>
      <c r="EI4" s="41"/>
      <c r="EJ4" s="41"/>
      <c r="EK4" s="41"/>
      <c r="EL4" s="41"/>
      <c r="EM4" s="41"/>
      <c r="EN4" s="41"/>
      <c r="EO4" s="41"/>
      <c r="EP4" s="41"/>
      <c r="EQ4" s="41"/>
      <c r="ER4" s="41"/>
      <c r="ES4" s="41"/>
      <c r="ET4" s="41"/>
      <c r="EU4" s="41"/>
      <c r="EV4" s="41"/>
      <c r="EW4" s="41"/>
      <c r="EX4" s="41"/>
      <c r="EY4" s="41"/>
      <c r="EZ4" s="41"/>
      <c r="FA4" s="41"/>
      <c r="FB4" s="41"/>
      <c r="FC4" s="41"/>
      <c r="FD4" s="41"/>
      <c r="FE4" s="41"/>
      <c r="FF4" s="41"/>
      <c r="FG4" s="41"/>
      <c r="FH4" s="41"/>
      <c r="FI4" s="41"/>
      <c r="FJ4" s="41"/>
      <c r="FK4" s="41"/>
      <c r="FL4" s="41"/>
    </row>
    <row r="5" spans="1:168" s="50" customFormat="1" ht="24.95" customHeight="1">
      <c r="A5" s="3510"/>
      <c r="B5" s="3078" t="s">
        <v>447</v>
      </c>
      <c r="C5" s="3079" t="s">
        <v>448</v>
      </c>
      <c r="D5" s="3078" t="s">
        <v>447</v>
      </c>
      <c r="E5" s="3079" t="s">
        <v>448</v>
      </c>
      <c r="F5" s="3080" t="s">
        <v>447</v>
      </c>
      <c r="G5" s="3081" t="s">
        <v>449</v>
      </c>
      <c r="H5" s="3515"/>
      <c r="I5" s="3082" t="s">
        <v>447</v>
      </c>
      <c r="J5" s="3083" t="s">
        <v>448</v>
      </c>
      <c r="K5" s="3082" t="s">
        <v>447</v>
      </c>
      <c r="L5" s="3083" t="s">
        <v>448</v>
      </c>
      <c r="M5" s="3084" t="s">
        <v>447</v>
      </c>
      <c r="N5" s="3085" t="s">
        <v>449</v>
      </c>
      <c r="O5" s="49"/>
      <c r="P5" s="49"/>
      <c r="Q5" s="49"/>
      <c r="R5" s="49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  <c r="BJ5" s="41"/>
      <c r="BK5" s="41"/>
      <c r="BL5" s="41"/>
      <c r="BM5" s="41"/>
      <c r="BN5" s="41"/>
      <c r="BO5" s="41"/>
      <c r="BP5" s="41"/>
      <c r="BQ5" s="41"/>
      <c r="BR5" s="41"/>
      <c r="BS5" s="41"/>
      <c r="BT5" s="41"/>
      <c r="BU5" s="41"/>
      <c r="BV5" s="41"/>
      <c r="BW5" s="41"/>
      <c r="BX5" s="41"/>
      <c r="BY5" s="41"/>
      <c r="BZ5" s="41"/>
      <c r="CA5" s="41"/>
      <c r="CB5" s="41"/>
      <c r="CC5" s="41"/>
      <c r="CD5" s="41"/>
      <c r="CE5" s="41"/>
      <c r="CF5" s="41"/>
      <c r="CG5" s="41"/>
      <c r="CH5" s="41"/>
      <c r="CI5" s="41"/>
      <c r="CJ5" s="41"/>
      <c r="CK5" s="41"/>
      <c r="CL5" s="41"/>
      <c r="CM5" s="41"/>
      <c r="CN5" s="41"/>
      <c r="CO5" s="41"/>
      <c r="CP5" s="41"/>
      <c r="CQ5" s="41"/>
      <c r="CR5" s="41"/>
      <c r="CS5" s="41"/>
      <c r="CT5" s="41"/>
      <c r="CU5" s="41"/>
      <c r="CV5" s="41"/>
      <c r="CW5" s="41"/>
      <c r="CX5" s="41"/>
      <c r="CY5" s="41"/>
      <c r="CZ5" s="41"/>
      <c r="DA5" s="41"/>
      <c r="DB5" s="41"/>
      <c r="DC5" s="41"/>
      <c r="DD5" s="41"/>
      <c r="DE5" s="41"/>
      <c r="DF5" s="41"/>
      <c r="DG5" s="41"/>
      <c r="DH5" s="41"/>
      <c r="DI5" s="41"/>
      <c r="DJ5" s="41"/>
      <c r="DK5" s="41"/>
      <c r="DL5" s="41"/>
      <c r="DM5" s="41"/>
      <c r="DN5" s="41"/>
      <c r="DO5" s="41"/>
      <c r="DP5" s="41"/>
      <c r="DQ5" s="41"/>
      <c r="DR5" s="41"/>
      <c r="DS5" s="41"/>
      <c r="DT5" s="41"/>
      <c r="DU5" s="41"/>
      <c r="DV5" s="41"/>
      <c r="DW5" s="41"/>
      <c r="DX5" s="41"/>
      <c r="DY5" s="41"/>
      <c r="DZ5" s="41"/>
      <c r="EA5" s="41"/>
      <c r="EB5" s="41"/>
      <c r="EC5" s="41"/>
      <c r="ED5" s="41"/>
      <c r="EE5" s="41"/>
      <c r="EF5" s="41"/>
      <c r="EG5" s="41"/>
      <c r="EH5" s="41"/>
      <c r="EI5" s="41"/>
      <c r="EJ5" s="41"/>
      <c r="EK5" s="41"/>
      <c r="EL5" s="41"/>
      <c r="EM5" s="41"/>
      <c r="EN5" s="41"/>
      <c r="EO5" s="41"/>
      <c r="EP5" s="41"/>
      <c r="EQ5" s="41"/>
      <c r="ER5" s="41"/>
      <c r="ES5" s="41"/>
      <c r="ET5" s="41"/>
      <c r="EU5" s="41"/>
      <c r="EV5" s="41"/>
      <c r="EW5" s="41"/>
      <c r="EX5" s="41"/>
      <c r="EY5" s="41"/>
      <c r="EZ5" s="41"/>
      <c r="FA5" s="41"/>
      <c r="FB5" s="41"/>
      <c r="FC5" s="41"/>
      <c r="FD5" s="41"/>
      <c r="FE5" s="41"/>
      <c r="FF5" s="41"/>
      <c r="FG5" s="41"/>
      <c r="FH5" s="41"/>
      <c r="FI5" s="41"/>
      <c r="FJ5" s="41"/>
      <c r="FK5" s="41"/>
      <c r="FL5" s="41"/>
    </row>
    <row r="6" spans="1:168" s="50" customFormat="1" ht="35.1" customHeight="1">
      <c r="A6" s="3086" t="s">
        <v>450</v>
      </c>
      <c r="B6" s="3087">
        <f>SUM(B7,B17)</f>
        <v>11461817800</v>
      </c>
      <c r="C6" s="3088">
        <f>+C7+C17</f>
        <v>1</v>
      </c>
      <c r="D6" s="3087">
        <f>SUM(D7,D17)</f>
        <v>11354560000</v>
      </c>
      <c r="E6" s="3088">
        <f>+E7+E17</f>
        <v>1</v>
      </c>
      <c r="F6" s="3089">
        <f t="shared" ref="F6:F13" si="0">+B6-D6</f>
        <v>107257800</v>
      </c>
      <c r="G6" s="3090">
        <f>+F6/D6</f>
        <v>9.4462312938590302E-3</v>
      </c>
      <c r="H6" s="3091" t="str">
        <f>A6</f>
        <v>총      계</v>
      </c>
      <c r="I6" s="3087">
        <f>SUM(I7,I17)</f>
        <v>11461817800</v>
      </c>
      <c r="J6" s="3088">
        <f>+J7+J17</f>
        <v>1</v>
      </c>
      <c r="K6" s="3087">
        <f>SUM(K7,K17)</f>
        <v>11354560000</v>
      </c>
      <c r="L6" s="3088">
        <f>+L7+L17</f>
        <v>1</v>
      </c>
      <c r="M6" s="3089">
        <f t="shared" ref="M6:M25" si="1">+I6-K6</f>
        <v>107257800</v>
      </c>
      <c r="N6" s="3092">
        <f>+M6/K6</f>
        <v>9.4462312938590302E-3</v>
      </c>
      <c r="O6" s="49"/>
      <c r="P6" s="49"/>
      <c r="Q6" s="49"/>
      <c r="R6" s="49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1"/>
      <c r="BA6" s="41"/>
      <c r="BB6" s="41"/>
      <c r="BC6" s="41"/>
      <c r="BD6" s="41"/>
      <c r="BE6" s="41"/>
      <c r="BF6" s="41"/>
      <c r="BG6" s="41"/>
      <c r="BH6" s="41"/>
      <c r="BI6" s="41"/>
      <c r="BJ6" s="41"/>
      <c r="BK6" s="41"/>
      <c r="BL6" s="41"/>
      <c r="BM6" s="41"/>
      <c r="BN6" s="41"/>
      <c r="BO6" s="41"/>
      <c r="BP6" s="41"/>
      <c r="BQ6" s="41"/>
      <c r="BR6" s="41"/>
      <c r="BS6" s="41"/>
      <c r="BT6" s="41"/>
      <c r="BU6" s="41"/>
      <c r="BV6" s="41"/>
      <c r="BW6" s="41"/>
      <c r="BX6" s="41"/>
      <c r="BY6" s="41"/>
      <c r="BZ6" s="41"/>
      <c r="CA6" s="41"/>
      <c r="CB6" s="41"/>
      <c r="CC6" s="41"/>
      <c r="CD6" s="41"/>
      <c r="CE6" s="41"/>
      <c r="CF6" s="41"/>
      <c r="CG6" s="41"/>
      <c r="CH6" s="41"/>
      <c r="CI6" s="41"/>
      <c r="CJ6" s="41"/>
      <c r="CK6" s="41"/>
      <c r="CL6" s="41"/>
      <c r="CM6" s="41"/>
      <c r="CN6" s="41"/>
      <c r="CO6" s="41"/>
      <c r="CP6" s="41"/>
      <c r="CQ6" s="41"/>
      <c r="CR6" s="41"/>
      <c r="CS6" s="41"/>
      <c r="CT6" s="41"/>
      <c r="CU6" s="41"/>
      <c r="CV6" s="41"/>
      <c r="CW6" s="41"/>
      <c r="CX6" s="41"/>
      <c r="CY6" s="41"/>
      <c r="CZ6" s="41"/>
      <c r="DA6" s="41"/>
      <c r="DB6" s="41"/>
      <c r="DC6" s="41"/>
      <c r="DD6" s="41"/>
      <c r="DE6" s="41"/>
      <c r="DF6" s="41"/>
      <c r="DG6" s="41"/>
      <c r="DH6" s="41"/>
      <c r="DI6" s="41"/>
      <c r="DJ6" s="41"/>
      <c r="DK6" s="41"/>
      <c r="DL6" s="41"/>
      <c r="DM6" s="41"/>
      <c r="DN6" s="41"/>
      <c r="DO6" s="41"/>
      <c r="DP6" s="41"/>
      <c r="DQ6" s="41"/>
      <c r="DR6" s="41"/>
      <c r="DS6" s="41"/>
      <c r="DT6" s="41"/>
      <c r="DU6" s="41"/>
      <c r="DV6" s="41"/>
      <c r="DW6" s="41"/>
      <c r="DX6" s="41"/>
      <c r="DY6" s="41"/>
      <c r="DZ6" s="41"/>
      <c r="EA6" s="41"/>
      <c r="EB6" s="41"/>
      <c r="EC6" s="41"/>
      <c r="ED6" s="41"/>
      <c r="EE6" s="41"/>
      <c r="EF6" s="41"/>
      <c r="EG6" s="41"/>
      <c r="EH6" s="41"/>
      <c r="EI6" s="41"/>
      <c r="EJ6" s="41"/>
      <c r="EK6" s="41"/>
      <c r="EL6" s="41"/>
      <c r="EM6" s="41"/>
      <c r="EN6" s="41"/>
      <c r="EO6" s="41"/>
      <c r="EP6" s="41"/>
      <c r="EQ6" s="41"/>
      <c r="ER6" s="41"/>
      <c r="ES6" s="41"/>
      <c r="ET6" s="41"/>
      <c r="EU6" s="41"/>
      <c r="EV6" s="41"/>
      <c r="EW6" s="41"/>
      <c r="EX6" s="41"/>
      <c r="EY6" s="41"/>
      <c r="EZ6" s="41"/>
      <c r="FA6" s="41"/>
      <c r="FB6" s="41"/>
      <c r="FC6" s="41"/>
      <c r="FD6" s="41"/>
      <c r="FE6" s="41"/>
      <c r="FF6" s="41"/>
      <c r="FG6" s="41"/>
      <c r="FH6" s="41"/>
      <c r="FI6" s="41"/>
      <c r="FJ6" s="41"/>
      <c r="FK6" s="41"/>
      <c r="FL6" s="41"/>
    </row>
    <row r="7" spans="1:168" s="50" customFormat="1" ht="35.1" customHeight="1">
      <c r="A7" s="3093" t="s">
        <v>493</v>
      </c>
      <c r="B7" s="3094">
        <f>SUM(B8:B16)</f>
        <v>9078124800</v>
      </c>
      <c r="C7" s="3095">
        <f t="shared" ref="C7" si="2">+B7/$B$6</f>
        <v>0.79203185379547736</v>
      </c>
      <c r="D7" s="3094">
        <f>SUM(D8:D16)</f>
        <v>8962288000</v>
      </c>
      <c r="E7" s="3095">
        <f>+D7/$D$6</f>
        <v>0.78931178310740358</v>
      </c>
      <c r="F7" s="3096">
        <f t="shared" si="0"/>
        <v>115836800</v>
      </c>
      <c r="G7" s="3097">
        <f>+F7/D7</f>
        <v>1.2924913816650391E-2</v>
      </c>
      <c r="H7" s="3098" t="s">
        <v>501</v>
      </c>
      <c r="I7" s="3094">
        <f>SUM(I8:I16)</f>
        <v>8225102800</v>
      </c>
      <c r="J7" s="3099">
        <f>+I7/I6</f>
        <v>0.71760892936197263</v>
      </c>
      <c r="K7" s="3094">
        <f>SUM(K8:K16)</f>
        <v>8043024000</v>
      </c>
      <c r="L7" s="3099">
        <f>+K7/K6</f>
        <v>0.70835188681904016</v>
      </c>
      <c r="M7" s="3096">
        <f t="shared" si="1"/>
        <v>182078800</v>
      </c>
      <c r="N7" s="3100">
        <f>+M7/K7</f>
        <v>2.2638102285906396E-2</v>
      </c>
      <c r="O7" s="49"/>
      <c r="P7" s="49"/>
      <c r="Q7" s="49"/>
      <c r="R7" s="49"/>
      <c r="S7" s="41"/>
      <c r="T7" s="41"/>
      <c r="U7" s="41"/>
      <c r="V7" s="41"/>
      <c r="W7" s="41"/>
      <c r="X7" s="41"/>
      <c r="Y7" s="41"/>
      <c r="Z7" s="41"/>
      <c r="AA7" s="41"/>
      <c r="AB7" s="41"/>
      <c r="AC7" s="41"/>
      <c r="AD7" s="41"/>
      <c r="AE7" s="41"/>
      <c r="AF7" s="41"/>
      <c r="AG7" s="41"/>
      <c r="AH7" s="41"/>
      <c r="AI7" s="41"/>
      <c r="AJ7" s="41"/>
      <c r="AK7" s="41"/>
      <c r="AL7" s="41"/>
      <c r="AM7" s="41"/>
      <c r="AN7" s="41"/>
      <c r="AO7" s="41"/>
      <c r="AP7" s="41"/>
      <c r="AQ7" s="41"/>
      <c r="AR7" s="41"/>
      <c r="AS7" s="41"/>
      <c r="AT7" s="41"/>
      <c r="AU7" s="41"/>
      <c r="AV7" s="41"/>
      <c r="AW7" s="41"/>
      <c r="AX7" s="41"/>
      <c r="AY7" s="41"/>
      <c r="AZ7" s="41"/>
      <c r="BA7" s="41"/>
      <c r="BB7" s="41"/>
      <c r="BC7" s="41"/>
      <c r="BD7" s="41"/>
      <c r="BE7" s="41"/>
      <c r="BF7" s="41"/>
      <c r="BG7" s="41"/>
      <c r="BH7" s="41"/>
      <c r="BI7" s="41"/>
      <c r="BJ7" s="41"/>
      <c r="BK7" s="41"/>
      <c r="BL7" s="41"/>
      <c r="BM7" s="41"/>
      <c r="BN7" s="41"/>
      <c r="BO7" s="41"/>
      <c r="BP7" s="41"/>
      <c r="BQ7" s="41"/>
      <c r="BR7" s="41"/>
      <c r="BS7" s="41"/>
      <c r="BT7" s="41"/>
      <c r="BU7" s="41"/>
      <c r="BV7" s="41"/>
      <c r="BW7" s="41"/>
      <c r="BX7" s="41"/>
      <c r="BY7" s="41"/>
      <c r="BZ7" s="41"/>
      <c r="CA7" s="41"/>
      <c r="CB7" s="41"/>
      <c r="CC7" s="41"/>
      <c r="CD7" s="41"/>
      <c r="CE7" s="41"/>
      <c r="CF7" s="41"/>
      <c r="CG7" s="41"/>
      <c r="CH7" s="41"/>
      <c r="CI7" s="41"/>
      <c r="CJ7" s="41"/>
      <c r="CK7" s="41"/>
      <c r="CL7" s="41"/>
      <c r="CM7" s="41"/>
      <c r="CN7" s="41"/>
      <c r="CO7" s="41"/>
      <c r="CP7" s="41"/>
      <c r="CQ7" s="41"/>
      <c r="CR7" s="41"/>
      <c r="CS7" s="41"/>
      <c r="CT7" s="41"/>
      <c r="CU7" s="41"/>
      <c r="CV7" s="41"/>
      <c r="CW7" s="41"/>
      <c r="CX7" s="41"/>
      <c r="CY7" s="41"/>
      <c r="CZ7" s="41"/>
      <c r="DA7" s="41"/>
      <c r="DB7" s="41"/>
      <c r="DC7" s="41"/>
      <c r="DD7" s="41"/>
      <c r="DE7" s="41"/>
      <c r="DF7" s="41"/>
      <c r="DG7" s="41"/>
      <c r="DH7" s="41"/>
      <c r="DI7" s="41"/>
      <c r="DJ7" s="41"/>
      <c r="DK7" s="41"/>
      <c r="DL7" s="41"/>
      <c r="DM7" s="41"/>
      <c r="DN7" s="41"/>
      <c r="DO7" s="41"/>
      <c r="DP7" s="41"/>
      <c r="DQ7" s="41"/>
      <c r="DR7" s="41"/>
      <c r="DS7" s="41"/>
      <c r="DT7" s="41"/>
      <c r="DU7" s="41"/>
      <c r="DV7" s="41"/>
      <c r="DW7" s="41"/>
      <c r="DX7" s="41"/>
      <c r="DY7" s="41"/>
      <c r="DZ7" s="41"/>
      <c r="EA7" s="41"/>
      <c r="EB7" s="41"/>
      <c r="EC7" s="41"/>
      <c r="ED7" s="41"/>
      <c r="EE7" s="41"/>
      <c r="EF7" s="41"/>
      <c r="EG7" s="41"/>
      <c r="EH7" s="41"/>
      <c r="EI7" s="41"/>
      <c r="EJ7" s="41"/>
      <c r="EK7" s="41"/>
      <c r="EL7" s="41"/>
      <c r="EM7" s="41"/>
      <c r="EN7" s="41"/>
      <c r="EO7" s="41"/>
      <c r="EP7" s="41"/>
      <c r="EQ7" s="41"/>
      <c r="ER7" s="41"/>
      <c r="ES7" s="41"/>
      <c r="ET7" s="41"/>
      <c r="EU7" s="41"/>
      <c r="EV7" s="41"/>
      <c r="EW7" s="41"/>
      <c r="EX7" s="41"/>
      <c r="EY7" s="41"/>
      <c r="EZ7" s="41"/>
      <c r="FA7" s="41"/>
      <c r="FB7" s="41"/>
      <c r="FC7" s="41"/>
      <c r="FD7" s="41"/>
      <c r="FE7" s="41"/>
      <c r="FF7" s="41"/>
      <c r="FG7" s="41"/>
      <c r="FH7" s="41"/>
      <c r="FI7" s="41"/>
      <c r="FJ7" s="41"/>
      <c r="FK7" s="41"/>
      <c r="FL7" s="41"/>
    </row>
    <row r="8" spans="1:168" s="52" customFormat="1" ht="35.1" customHeight="1">
      <c r="A8" s="3101" t="str">
        <f>'세입 세부내역서(조직별)7'!A9</f>
        <v>지자체출자출연금</v>
      </c>
      <c r="B8" s="3102">
        <f>'세입 세부내역서(조직별)7'!B9</f>
        <v>4313212000</v>
      </c>
      <c r="C8" s="3103">
        <f>+B8/$B$6</f>
        <v>0.37631133867788408</v>
      </c>
      <c r="D8" s="3104">
        <f>'세입 세부내역서(조직별)7'!D9</f>
        <v>4313212000</v>
      </c>
      <c r="E8" s="3103">
        <f>+D8/$D$6</f>
        <v>0.37986606262153705</v>
      </c>
      <c r="F8" s="3105">
        <f t="shared" si="0"/>
        <v>0</v>
      </c>
      <c r="G8" s="3106">
        <f>+F8/D8</f>
        <v>0</v>
      </c>
      <c r="H8" s="3107" t="str">
        <f>'세출 세부내역서(조직별)8'!A9</f>
        <v>인건비</v>
      </c>
      <c r="I8" s="3104">
        <f>'세출 세부내역서(조직별)8'!B9</f>
        <v>3588237000</v>
      </c>
      <c r="J8" s="3103">
        <f t="shared" ref="J8:J13" si="3">+I8/$I$6</f>
        <v>0.31306002787795145</v>
      </c>
      <c r="K8" s="3104">
        <f>'세출 세부내역서(조직별)8'!D9</f>
        <v>3547562000</v>
      </c>
      <c r="L8" s="3103">
        <f t="shared" ref="L8:L18" si="4">+K8/$K$6</f>
        <v>0.31243500408646396</v>
      </c>
      <c r="M8" s="3105">
        <f t="shared" si="1"/>
        <v>40675000</v>
      </c>
      <c r="N8" s="3108">
        <f>+M8/K8</f>
        <v>1.1465620614946265E-2</v>
      </c>
      <c r="O8" s="1"/>
      <c r="P8" s="1"/>
      <c r="Q8" s="1"/>
      <c r="R8" s="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  <c r="AU8" s="51"/>
      <c r="AV8" s="51"/>
      <c r="AW8" s="51"/>
      <c r="AX8" s="51"/>
      <c r="AY8" s="51"/>
      <c r="AZ8" s="51"/>
      <c r="BA8" s="51"/>
      <c r="BB8" s="51"/>
      <c r="BC8" s="51"/>
      <c r="BD8" s="51"/>
      <c r="BE8" s="51"/>
      <c r="BF8" s="51"/>
      <c r="BG8" s="51"/>
      <c r="BH8" s="51"/>
      <c r="BI8" s="51"/>
      <c r="BJ8" s="51"/>
      <c r="BK8" s="51"/>
      <c r="BL8" s="51"/>
      <c r="BM8" s="51"/>
      <c r="BN8" s="51"/>
      <c r="BO8" s="51"/>
      <c r="BP8" s="51"/>
      <c r="BQ8" s="51"/>
      <c r="BR8" s="51"/>
      <c r="BS8" s="51"/>
      <c r="BT8" s="51"/>
      <c r="BU8" s="51"/>
      <c r="BV8" s="51"/>
      <c r="BW8" s="51"/>
      <c r="BX8" s="51"/>
      <c r="BY8" s="51"/>
      <c r="BZ8" s="51"/>
      <c r="CA8" s="51"/>
      <c r="CB8" s="51"/>
      <c r="CC8" s="51"/>
      <c r="CD8" s="51"/>
      <c r="CE8" s="51"/>
      <c r="CF8" s="51"/>
      <c r="CG8" s="51"/>
      <c r="CH8" s="51"/>
      <c r="CI8" s="51"/>
      <c r="CJ8" s="51"/>
      <c r="CK8" s="51"/>
      <c r="CL8" s="51"/>
      <c r="CM8" s="51"/>
      <c r="CN8" s="51"/>
      <c r="CO8" s="51"/>
      <c r="CP8" s="51"/>
      <c r="CQ8" s="51"/>
      <c r="CR8" s="51"/>
      <c r="CS8" s="51"/>
      <c r="CT8" s="51"/>
      <c r="CU8" s="51"/>
      <c r="CV8" s="51"/>
      <c r="CW8" s="51"/>
      <c r="CX8" s="51"/>
      <c r="CY8" s="51"/>
      <c r="CZ8" s="51"/>
      <c r="DA8" s="51"/>
      <c r="DB8" s="51"/>
      <c r="DC8" s="51"/>
      <c r="DD8" s="51"/>
      <c r="DE8" s="51"/>
      <c r="DF8" s="51"/>
      <c r="DG8" s="51"/>
      <c r="DH8" s="51"/>
      <c r="DI8" s="51"/>
      <c r="DJ8" s="51"/>
      <c r="DK8" s="51"/>
      <c r="DL8" s="51"/>
      <c r="DM8" s="51"/>
      <c r="DN8" s="51"/>
      <c r="DO8" s="51"/>
      <c r="DP8" s="51"/>
      <c r="DQ8" s="51"/>
      <c r="DR8" s="51"/>
      <c r="DS8" s="51"/>
      <c r="DT8" s="51"/>
      <c r="DU8" s="51"/>
      <c r="DV8" s="51"/>
      <c r="DW8" s="51"/>
      <c r="DX8" s="51"/>
      <c r="DY8" s="51"/>
      <c r="DZ8" s="51"/>
      <c r="EA8" s="51"/>
      <c r="EB8" s="51"/>
      <c r="EC8" s="51"/>
      <c r="ED8" s="51"/>
      <c r="EE8" s="51"/>
      <c r="EF8" s="51"/>
      <c r="EG8" s="51"/>
      <c r="EH8" s="51"/>
      <c r="EI8" s="51"/>
      <c r="EJ8" s="51"/>
      <c r="EK8" s="51"/>
      <c r="EL8" s="51"/>
      <c r="EM8" s="51"/>
      <c r="EN8" s="51"/>
      <c r="EO8" s="51"/>
      <c r="EP8" s="51"/>
      <c r="EQ8" s="51"/>
      <c r="ER8" s="51"/>
      <c r="ES8" s="51"/>
      <c r="ET8" s="51"/>
      <c r="EU8" s="51"/>
      <c r="EV8" s="51"/>
      <c r="EW8" s="51"/>
      <c r="EX8" s="51"/>
      <c r="EY8" s="51"/>
      <c r="EZ8" s="51"/>
      <c r="FA8" s="51"/>
      <c r="FB8" s="51"/>
      <c r="FC8" s="51"/>
      <c r="FD8" s="51"/>
      <c r="FE8" s="51"/>
      <c r="FF8" s="51"/>
      <c r="FG8" s="51"/>
      <c r="FH8" s="51"/>
      <c r="FI8" s="51"/>
      <c r="FJ8" s="51"/>
      <c r="FK8" s="51"/>
      <c r="FL8" s="51"/>
    </row>
    <row r="9" spans="1:168" s="52" customFormat="1" ht="35.1" customHeight="1">
      <c r="A9" s="3109" t="str">
        <f>'세입 세부내역서(조직별)7'!A17</f>
        <v>보조금수익(출연금위탁교부)</v>
      </c>
      <c r="B9" s="3110">
        <f>'세입 세부내역서(조직별)7'!B17</f>
        <v>1601301000</v>
      </c>
      <c r="C9" s="3111">
        <f>+B9/$B$6</f>
        <v>0.13970742058035507</v>
      </c>
      <c r="D9" s="3112">
        <f>'세입 세부내역서(조직별)7'!D17</f>
        <v>1601301000</v>
      </c>
      <c r="E9" s="3113">
        <f t="shared" ref="E9" si="5">+D9/$D$6</f>
        <v>0.14102712918862553</v>
      </c>
      <c r="F9" s="3114">
        <f t="shared" ref="F9" si="6">+B9-D9</f>
        <v>0</v>
      </c>
      <c r="G9" s="3115">
        <f>+F9/D9</f>
        <v>0</v>
      </c>
      <c r="H9" s="3116" t="str">
        <f>'세출 세부내역서(조직별)8'!A22</f>
        <v>경비</v>
      </c>
      <c r="I9" s="3117">
        <f>'세출 세부내역서(조직별)8'!B22</f>
        <v>1419468000</v>
      </c>
      <c r="J9" s="3111">
        <f t="shared" si="3"/>
        <v>0.1238431830594969</v>
      </c>
      <c r="K9" s="3112">
        <f>'세출 세부내역서(조직별)8'!D22</f>
        <v>1423731000</v>
      </c>
      <c r="L9" s="3111">
        <f t="shared" ref="L9:L10" si="7">+K9/$K$6</f>
        <v>0.12538847828537611</v>
      </c>
      <c r="M9" s="3114">
        <f t="shared" ref="M9:M10" si="8">+I9-K9</f>
        <v>-4263000</v>
      </c>
      <c r="N9" s="3118">
        <f t="shared" ref="N9:N15" si="9">+M9/K9</f>
        <v>-2.9942454016945617E-3</v>
      </c>
      <c r="O9" s="1"/>
      <c r="P9" s="1"/>
      <c r="Q9" s="3474">
        <f>SUM(Q10:Q12)</f>
        <v>5914513000</v>
      </c>
      <c r="R9" s="3473">
        <f>SUM(R10:R12)</f>
        <v>1</v>
      </c>
      <c r="S9" s="151"/>
      <c r="T9" s="51"/>
      <c r="U9" s="51"/>
      <c r="V9" s="51"/>
      <c r="W9" s="51"/>
      <c r="X9" s="51"/>
      <c r="Y9" s="51"/>
      <c r="Z9" s="51"/>
      <c r="AA9" s="51"/>
      <c r="AB9" s="51"/>
      <c r="AC9" s="51"/>
      <c r="AD9" s="51"/>
      <c r="AE9" s="51"/>
      <c r="AF9" s="51"/>
      <c r="AG9" s="51"/>
      <c r="AH9" s="51"/>
      <c r="AI9" s="51"/>
      <c r="AJ9" s="51"/>
      <c r="AK9" s="51"/>
      <c r="AL9" s="51"/>
      <c r="AM9" s="51"/>
      <c r="AN9" s="51"/>
      <c r="AO9" s="51"/>
      <c r="AP9" s="51"/>
      <c r="AQ9" s="51"/>
      <c r="AR9" s="51"/>
      <c r="AS9" s="51"/>
      <c r="AT9" s="51"/>
      <c r="AU9" s="51"/>
      <c r="AV9" s="51"/>
      <c r="AW9" s="51"/>
      <c r="AX9" s="51"/>
      <c r="AY9" s="51"/>
      <c r="AZ9" s="51"/>
      <c r="BA9" s="51"/>
      <c r="BB9" s="51"/>
      <c r="BC9" s="51"/>
      <c r="BD9" s="51"/>
      <c r="BE9" s="51"/>
      <c r="BF9" s="51"/>
      <c r="BG9" s="51"/>
      <c r="BH9" s="51"/>
      <c r="BI9" s="51"/>
      <c r="BJ9" s="51"/>
      <c r="BK9" s="51"/>
      <c r="BL9" s="51"/>
      <c r="BM9" s="51"/>
      <c r="BN9" s="51"/>
      <c r="BO9" s="51"/>
      <c r="BP9" s="51"/>
      <c r="BQ9" s="51"/>
      <c r="BR9" s="51"/>
      <c r="BS9" s="51"/>
      <c r="BT9" s="51"/>
      <c r="BU9" s="51"/>
      <c r="BV9" s="51"/>
      <c r="BW9" s="51"/>
      <c r="BX9" s="51"/>
      <c r="BY9" s="51"/>
      <c r="BZ9" s="51"/>
      <c r="CA9" s="51"/>
      <c r="CB9" s="51"/>
      <c r="CC9" s="51"/>
      <c r="CD9" s="51"/>
      <c r="CE9" s="51"/>
      <c r="CF9" s="51"/>
      <c r="CG9" s="51"/>
      <c r="CH9" s="51"/>
      <c r="CI9" s="51"/>
      <c r="CJ9" s="51"/>
      <c r="CK9" s="51"/>
      <c r="CL9" s="51"/>
      <c r="CM9" s="51"/>
      <c r="CN9" s="51"/>
      <c r="CO9" s="51"/>
      <c r="CP9" s="51"/>
      <c r="CQ9" s="51"/>
      <c r="CR9" s="51"/>
      <c r="CS9" s="51"/>
      <c r="CT9" s="51"/>
      <c r="CU9" s="51"/>
      <c r="CV9" s="51"/>
      <c r="CW9" s="51"/>
      <c r="CX9" s="51"/>
      <c r="CY9" s="51"/>
      <c r="CZ9" s="51"/>
      <c r="DA9" s="51"/>
      <c r="DB9" s="51"/>
      <c r="DC9" s="51"/>
      <c r="DD9" s="51"/>
      <c r="DE9" s="51"/>
      <c r="DF9" s="51"/>
      <c r="DG9" s="51"/>
      <c r="DH9" s="51"/>
      <c r="DI9" s="51"/>
      <c r="DJ9" s="51"/>
      <c r="DK9" s="51"/>
      <c r="DL9" s="51"/>
      <c r="DM9" s="51"/>
      <c r="DN9" s="51"/>
      <c r="DO9" s="51"/>
      <c r="DP9" s="51"/>
      <c r="DQ9" s="51"/>
      <c r="DR9" s="51"/>
      <c r="DS9" s="51"/>
      <c r="DT9" s="51"/>
      <c r="DU9" s="51"/>
      <c r="DV9" s="51"/>
      <c r="DW9" s="51"/>
      <c r="DX9" s="51"/>
      <c r="DY9" s="51"/>
      <c r="DZ9" s="51"/>
      <c r="EA9" s="51"/>
      <c r="EB9" s="51"/>
      <c r="EC9" s="51"/>
      <c r="ED9" s="51"/>
      <c r="EE9" s="51"/>
      <c r="EF9" s="51"/>
      <c r="EG9" s="51"/>
      <c r="EH9" s="51"/>
      <c r="EI9" s="51"/>
      <c r="EJ9" s="51"/>
      <c r="EK9" s="51"/>
      <c r="EL9" s="51"/>
      <c r="EM9" s="51"/>
      <c r="EN9" s="51"/>
      <c r="EO9" s="51"/>
      <c r="EP9" s="51"/>
      <c r="EQ9" s="51"/>
      <c r="ER9" s="51"/>
      <c r="ES9" s="51"/>
      <c r="ET9" s="51"/>
      <c r="EU9" s="51"/>
      <c r="EV9" s="51"/>
      <c r="EW9" s="51"/>
      <c r="EX9" s="51"/>
      <c r="EY9" s="51"/>
      <c r="EZ9" s="51"/>
      <c r="FA9" s="51"/>
      <c r="FB9" s="51"/>
      <c r="FC9" s="51"/>
      <c r="FD9" s="51"/>
      <c r="FE9" s="51"/>
      <c r="FF9" s="51"/>
      <c r="FG9" s="51"/>
      <c r="FH9" s="51"/>
      <c r="FI9" s="51"/>
      <c r="FJ9" s="51"/>
      <c r="FK9" s="51"/>
      <c r="FL9" s="51"/>
    </row>
    <row r="10" spans="1:168" s="50" customFormat="1" ht="35.1" customHeight="1">
      <c r="A10" s="3119" t="str">
        <f>'세입 세부내역서(조직별)7'!A23</f>
        <v>국도시비보조금</v>
      </c>
      <c r="B10" s="3112">
        <f>'세입 세부내역서(조직별)7'!B23</f>
        <v>2094819800</v>
      </c>
      <c r="C10" s="3111">
        <f>+B10/$B$6</f>
        <v>0.18276505843601876</v>
      </c>
      <c r="D10" s="3112">
        <f>'세입 세부내역서(조직별)7'!D23</f>
        <v>2060049000</v>
      </c>
      <c r="E10" s="3113">
        <f t="shared" ref="E10:E13" si="10">+D10/$D$6</f>
        <v>0.18142922314911367</v>
      </c>
      <c r="F10" s="3114">
        <f t="shared" si="0"/>
        <v>34770800</v>
      </c>
      <c r="G10" s="3115">
        <f t="shared" ref="G10:G15" si="11">+F10/D10</f>
        <v>1.6878627644293896E-2</v>
      </c>
      <c r="H10" s="3120" t="str">
        <f>'세출 세부내역서(조직별)8'!A35</f>
        <v>목적사업비</v>
      </c>
      <c r="I10" s="3112">
        <f>'세출 세부내역서(조직별)8'!B35</f>
        <v>857890000</v>
      </c>
      <c r="J10" s="3111">
        <f t="shared" si="3"/>
        <v>7.4847638914658024E-2</v>
      </c>
      <c r="K10" s="3112">
        <f>'세출 세부내역서(조직별)8'!D35</f>
        <v>851980000</v>
      </c>
      <c r="L10" s="3111">
        <f t="shared" si="7"/>
        <v>7.5034171293295385E-2</v>
      </c>
      <c r="M10" s="3114">
        <f t="shared" si="8"/>
        <v>5910000</v>
      </c>
      <c r="N10" s="3118">
        <f t="shared" si="9"/>
        <v>6.9367825535810697E-3</v>
      </c>
      <c r="O10" s="1"/>
      <c r="P10" s="1" t="s">
        <v>3344</v>
      </c>
      <c r="Q10" s="3474">
        <f>I8</f>
        <v>3588237000</v>
      </c>
      <c r="R10" s="3472">
        <f>Q10/$Q$9</f>
        <v>0.60668342431574673</v>
      </c>
      <c r="S10" s="15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  <c r="BM10" s="41"/>
      <c r="BN10" s="41"/>
      <c r="BO10" s="41"/>
      <c r="BP10" s="41"/>
      <c r="BQ10" s="41"/>
      <c r="BR10" s="41"/>
      <c r="BS10" s="41"/>
      <c r="BT10" s="41"/>
      <c r="BU10" s="41"/>
      <c r="BV10" s="41"/>
      <c r="BW10" s="41"/>
      <c r="BX10" s="41"/>
      <c r="BY10" s="41"/>
      <c r="BZ10" s="41"/>
      <c r="CA10" s="41"/>
      <c r="CB10" s="41"/>
      <c r="CC10" s="41"/>
      <c r="CD10" s="41"/>
      <c r="CE10" s="41"/>
      <c r="CF10" s="41"/>
      <c r="CG10" s="41"/>
      <c r="CH10" s="41"/>
      <c r="CI10" s="41"/>
      <c r="CJ10" s="41"/>
      <c r="CK10" s="41"/>
      <c r="CL10" s="41"/>
      <c r="CM10" s="41"/>
      <c r="CN10" s="41"/>
      <c r="CO10" s="41"/>
      <c r="CP10" s="41"/>
      <c r="CQ10" s="41"/>
      <c r="CR10" s="41"/>
      <c r="CS10" s="41"/>
      <c r="CT10" s="41"/>
      <c r="CU10" s="41"/>
      <c r="CV10" s="41"/>
      <c r="CW10" s="41"/>
      <c r="CX10" s="41"/>
      <c r="CY10" s="41"/>
      <c r="CZ10" s="41"/>
      <c r="DA10" s="41"/>
      <c r="DB10" s="41"/>
      <c r="DC10" s="41"/>
      <c r="DD10" s="41"/>
      <c r="DE10" s="41"/>
      <c r="DF10" s="41"/>
      <c r="DG10" s="41"/>
      <c r="DH10" s="41"/>
      <c r="DI10" s="41"/>
      <c r="DJ10" s="41"/>
      <c r="DK10" s="41"/>
      <c r="DL10" s="41"/>
      <c r="DM10" s="41"/>
      <c r="DN10" s="41"/>
      <c r="DO10" s="41"/>
      <c r="DP10" s="41"/>
      <c r="DQ10" s="41"/>
      <c r="DR10" s="41"/>
      <c r="DS10" s="41"/>
      <c r="DT10" s="41"/>
      <c r="DU10" s="41"/>
      <c r="DV10" s="41"/>
      <c r="DW10" s="41"/>
      <c r="DX10" s="41"/>
      <c r="DY10" s="41"/>
      <c r="DZ10" s="41"/>
      <c r="EA10" s="41"/>
      <c r="EB10" s="41"/>
      <c r="EC10" s="41"/>
      <c r="ED10" s="41"/>
      <c r="EE10" s="41"/>
      <c r="EF10" s="41"/>
      <c r="EG10" s="41"/>
      <c r="EH10" s="41"/>
      <c r="EI10" s="41"/>
      <c r="EJ10" s="41"/>
      <c r="EK10" s="41"/>
      <c r="EL10" s="41"/>
      <c r="EM10" s="41"/>
      <c r="EN10" s="41"/>
      <c r="EO10" s="41"/>
      <c r="EP10" s="41"/>
      <c r="EQ10" s="41"/>
      <c r="ER10" s="41"/>
      <c r="ES10" s="41"/>
      <c r="ET10" s="41"/>
      <c r="EU10" s="41"/>
      <c r="EV10" s="41"/>
      <c r="EW10" s="41"/>
      <c r="EX10" s="41"/>
      <c r="EY10" s="41"/>
      <c r="EZ10" s="41"/>
      <c r="FA10" s="41"/>
      <c r="FB10" s="41"/>
      <c r="FC10" s="41"/>
      <c r="FD10" s="41"/>
      <c r="FE10" s="41"/>
      <c r="FF10" s="41"/>
      <c r="FG10" s="41"/>
      <c r="FH10" s="41"/>
      <c r="FI10" s="41"/>
      <c r="FJ10" s="41"/>
      <c r="FK10" s="41"/>
      <c r="FL10" s="41"/>
    </row>
    <row r="11" spans="1:168" s="50" customFormat="1" ht="35.1" customHeight="1">
      <c r="A11" s="3119" t="str">
        <f>'세입 세부내역서(조직별)7'!A32</f>
        <v>교육청보조금</v>
      </c>
      <c r="B11" s="3112">
        <f>'세입 세부내역서(조직별)7'!B32</f>
        <v>127120000</v>
      </c>
      <c r="C11" s="3111">
        <f>+B11/$B$6</f>
        <v>1.1090736410065775E-2</v>
      </c>
      <c r="D11" s="3112">
        <f>'세입 세부내역서(조직별)7'!D32</f>
        <v>43000000</v>
      </c>
      <c r="E11" s="3113">
        <f t="shared" ref="E11:E12" si="12">+D11/$D$6</f>
        <v>3.7870247724262323E-3</v>
      </c>
      <c r="F11" s="3114">
        <f t="shared" ref="F11:F12" si="13">+B11-D11</f>
        <v>84120000</v>
      </c>
      <c r="G11" s="3115">
        <f t="shared" si="11"/>
        <v>1.9562790697674419</v>
      </c>
      <c r="H11" s="3120" t="str">
        <f>'세출 세부내역서(조직별)8'!A47</f>
        <v>국도시비보조금사업비</v>
      </c>
      <c r="I11" s="3112">
        <f>'세출 세부내역서(조직별)8'!B47</f>
        <v>2094819800</v>
      </c>
      <c r="J11" s="3111">
        <f t="shared" si="3"/>
        <v>0.18276505843601876</v>
      </c>
      <c r="K11" s="3112">
        <f>'세출 세부내역서(조직별)8'!D47</f>
        <v>2060049000</v>
      </c>
      <c r="L11" s="3111">
        <f t="shared" ref="L11:L13" si="14">+K11/$K$6</f>
        <v>0.18142922314911367</v>
      </c>
      <c r="M11" s="3114">
        <f t="shared" ref="M11:M13" si="15">+I11-K11</f>
        <v>34770800</v>
      </c>
      <c r="N11" s="3118">
        <f t="shared" si="9"/>
        <v>1.6878627644293896E-2</v>
      </c>
      <c r="O11" s="1"/>
      <c r="P11" s="1" t="s">
        <v>3345</v>
      </c>
      <c r="Q11" s="3474">
        <f>I9+I14+I15</f>
        <v>1527336000</v>
      </c>
      <c r="R11" s="3472">
        <f t="shared" ref="R11:R12" si="16">Q11/$Q$9</f>
        <v>0.25823529342145329</v>
      </c>
      <c r="S11" s="151"/>
      <c r="T11" s="41"/>
      <c r="U11" s="152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  <c r="BM11" s="41"/>
      <c r="BN11" s="41"/>
      <c r="BO11" s="41"/>
      <c r="BP11" s="41"/>
      <c r="BQ11" s="41"/>
      <c r="BR11" s="41"/>
      <c r="BS11" s="41"/>
      <c r="BT11" s="41"/>
      <c r="BU11" s="41"/>
      <c r="BV11" s="41"/>
      <c r="BW11" s="41"/>
      <c r="BX11" s="41"/>
      <c r="BY11" s="41"/>
      <c r="BZ11" s="41"/>
      <c r="CA11" s="41"/>
      <c r="CB11" s="41"/>
      <c r="CC11" s="41"/>
      <c r="CD11" s="41"/>
      <c r="CE11" s="41"/>
      <c r="CF11" s="41"/>
      <c r="CG11" s="41"/>
      <c r="CH11" s="41"/>
      <c r="CI11" s="41"/>
      <c r="CJ11" s="41"/>
      <c r="CK11" s="41"/>
      <c r="CL11" s="41"/>
      <c r="CM11" s="41"/>
      <c r="CN11" s="41"/>
      <c r="CO11" s="41"/>
      <c r="CP11" s="41"/>
      <c r="CQ11" s="41"/>
      <c r="CR11" s="41"/>
      <c r="CS11" s="41"/>
      <c r="CT11" s="41"/>
      <c r="CU11" s="41"/>
      <c r="CV11" s="41"/>
      <c r="CW11" s="41"/>
      <c r="CX11" s="41"/>
      <c r="CY11" s="41"/>
      <c r="CZ11" s="41"/>
      <c r="DA11" s="41"/>
      <c r="DB11" s="41"/>
      <c r="DC11" s="41"/>
      <c r="DD11" s="41"/>
      <c r="DE11" s="41"/>
      <c r="DF11" s="41"/>
      <c r="DG11" s="41"/>
      <c r="DH11" s="41"/>
      <c r="DI11" s="41"/>
      <c r="DJ11" s="41"/>
      <c r="DK11" s="41"/>
      <c r="DL11" s="41"/>
      <c r="DM11" s="41"/>
      <c r="DN11" s="41"/>
      <c r="DO11" s="41"/>
      <c r="DP11" s="41"/>
      <c r="DQ11" s="41"/>
      <c r="DR11" s="41"/>
      <c r="DS11" s="41"/>
      <c r="DT11" s="41"/>
      <c r="DU11" s="41"/>
      <c r="DV11" s="41"/>
      <c r="DW11" s="41"/>
      <c r="DX11" s="41"/>
      <c r="DY11" s="41"/>
      <c r="DZ11" s="41"/>
      <c r="EA11" s="41"/>
      <c r="EB11" s="41"/>
      <c r="EC11" s="41"/>
      <c r="ED11" s="41"/>
      <c r="EE11" s="41"/>
      <c r="EF11" s="41"/>
      <c r="EG11" s="41"/>
      <c r="EH11" s="41"/>
      <c r="EI11" s="41"/>
      <c r="EJ11" s="41"/>
      <c r="EK11" s="41"/>
      <c r="EL11" s="41"/>
      <c r="EM11" s="41"/>
      <c r="EN11" s="41"/>
      <c r="EO11" s="41"/>
      <c r="EP11" s="41"/>
      <c r="EQ11" s="41"/>
      <c r="ER11" s="41"/>
      <c r="ES11" s="41"/>
      <c r="ET11" s="41"/>
      <c r="EU11" s="41"/>
      <c r="EV11" s="41"/>
      <c r="EW11" s="41"/>
      <c r="EX11" s="41"/>
      <c r="EY11" s="41"/>
      <c r="EZ11" s="41"/>
      <c r="FA11" s="41"/>
      <c r="FB11" s="41"/>
      <c r="FC11" s="41"/>
      <c r="FD11" s="41"/>
      <c r="FE11" s="41"/>
      <c r="FF11" s="41"/>
      <c r="FG11" s="41"/>
      <c r="FH11" s="41"/>
      <c r="FI11" s="41"/>
      <c r="FJ11" s="41"/>
      <c r="FK11" s="41"/>
      <c r="FL11" s="41"/>
    </row>
    <row r="12" spans="1:168" s="50" customFormat="1" ht="35.1" customHeight="1">
      <c r="A12" s="3119" t="str">
        <f>'세입 세부내역서(조직별)7'!A35</f>
        <v>기타보조금</v>
      </c>
      <c r="B12" s="3112">
        <f>'세입 세부내역서(조직별)7'!B35</f>
        <v>29700000</v>
      </c>
      <c r="C12" s="3111">
        <f>+B12/$B$6</f>
        <v>2.5912120152529385E-3</v>
      </c>
      <c r="D12" s="3112">
        <f>'세입 세부내역서(조직별)7'!D35</f>
        <v>5700000</v>
      </c>
      <c r="E12" s="3113">
        <f t="shared" si="12"/>
        <v>5.0200095820533773E-4</v>
      </c>
      <c r="F12" s="3114">
        <f t="shared" si="13"/>
        <v>24000000</v>
      </c>
      <c r="G12" s="3115">
        <f t="shared" si="11"/>
        <v>4.2105263157894735</v>
      </c>
      <c r="H12" s="3120" t="str">
        <f>'세출 세부내역서(조직별)8'!A56</f>
        <v>교육청사업비</v>
      </c>
      <c r="I12" s="3112">
        <f>'세출 세부내역서(조직별)8'!B56</f>
        <v>127120000</v>
      </c>
      <c r="J12" s="3111">
        <f t="shared" si="3"/>
        <v>1.1090736410065775E-2</v>
      </c>
      <c r="K12" s="3112">
        <f>'세출 세부내역서(조직별)8'!D56</f>
        <v>43000000</v>
      </c>
      <c r="L12" s="3111">
        <f t="shared" si="14"/>
        <v>3.7870247724262323E-3</v>
      </c>
      <c r="M12" s="3114">
        <f t="shared" si="15"/>
        <v>84120000</v>
      </c>
      <c r="N12" s="3118">
        <f t="shared" si="9"/>
        <v>1.9562790697674419</v>
      </c>
      <c r="O12" s="1"/>
      <c r="P12" s="1" t="s">
        <v>3346</v>
      </c>
      <c r="Q12" s="3474">
        <v>798940000</v>
      </c>
      <c r="R12" s="3472">
        <f t="shared" si="16"/>
        <v>0.1350812822628</v>
      </c>
      <c r="S12" s="151"/>
      <c r="T12" s="41"/>
      <c r="U12" s="41"/>
      <c r="V12" s="41"/>
      <c r="W12" s="41"/>
      <c r="X12" s="41"/>
      <c r="Y12" s="41"/>
      <c r="Z12" s="41"/>
      <c r="AA12" s="41"/>
      <c r="AB12" s="41"/>
      <c r="AC12" s="41"/>
      <c r="AD12" s="41"/>
      <c r="AE12" s="41"/>
      <c r="AF12" s="41"/>
      <c r="AG12" s="41"/>
      <c r="AH12" s="41"/>
      <c r="AI12" s="41"/>
      <c r="AJ12" s="41"/>
      <c r="AK12" s="41"/>
      <c r="AL12" s="41"/>
      <c r="AM12" s="41"/>
      <c r="AN12" s="41"/>
      <c r="AO12" s="41"/>
      <c r="AP12" s="41"/>
      <c r="AQ12" s="41"/>
      <c r="AR12" s="41"/>
      <c r="AS12" s="41"/>
      <c r="AT12" s="41"/>
      <c r="AU12" s="41"/>
      <c r="AV12" s="41"/>
      <c r="AW12" s="41"/>
      <c r="AX12" s="41"/>
      <c r="AY12" s="41"/>
      <c r="AZ12" s="41"/>
      <c r="BA12" s="41"/>
      <c r="BB12" s="41"/>
      <c r="BC12" s="41"/>
      <c r="BD12" s="41"/>
      <c r="BE12" s="41"/>
      <c r="BF12" s="41"/>
      <c r="BG12" s="41"/>
      <c r="BH12" s="41"/>
      <c r="BI12" s="41"/>
      <c r="BJ12" s="41"/>
      <c r="BK12" s="41"/>
      <c r="BL12" s="41"/>
      <c r="BM12" s="41"/>
      <c r="BN12" s="41"/>
      <c r="BO12" s="41"/>
      <c r="BP12" s="41"/>
      <c r="BQ12" s="41"/>
      <c r="BR12" s="41"/>
      <c r="BS12" s="41"/>
      <c r="BT12" s="41"/>
      <c r="BU12" s="41"/>
      <c r="BV12" s="41"/>
      <c r="BW12" s="41"/>
      <c r="BX12" s="41"/>
      <c r="BY12" s="41"/>
      <c r="BZ12" s="41"/>
      <c r="CA12" s="41"/>
      <c r="CB12" s="41"/>
      <c r="CC12" s="41"/>
      <c r="CD12" s="41"/>
      <c r="CE12" s="41"/>
      <c r="CF12" s="41"/>
      <c r="CG12" s="41"/>
      <c r="CH12" s="41"/>
      <c r="CI12" s="41"/>
      <c r="CJ12" s="41"/>
      <c r="CK12" s="41"/>
      <c r="CL12" s="41"/>
      <c r="CM12" s="41"/>
      <c r="CN12" s="41"/>
      <c r="CO12" s="41"/>
      <c r="CP12" s="41"/>
      <c r="CQ12" s="41"/>
      <c r="CR12" s="41"/>
      <c r="CS12" s="41"/>
      <c r="CT12" s="41"/>
      <c r="CU12" s="41"/>
      <c r="CV12" s="41"/>
      <c r="CW12" s="41"/>
      <c r="CX12" s="41"/>
      <c r="CY12" s="41"/>
      <c r="CZ12" s="41"/>
      <c r="DA12" s="41"/>
      <c r="DB12" s="41"/>
      <c r="DC12" s="41"/>
      <c r="DD12" s="41"/>
      <c r="DE12" s="41"/>
      <c r="DF12" s="41"/>
      <c r="DG12" s="41"/>
      <c r="DH12" s="41"/>
      <c r="DI12" s="41"/>
      <c r="DJ12" s="41"/>
      <c r="DK12" s="41"/>
      <c r="DL12" s="41"/>
      <c r="DM12" s="41"/>
      <c r="DN12" s="41"/>
      <c r="DO12" s="41"/>
      <c r="DP12" s="41"/>
      <c r="DQ12" s="41"/>
      <c r="DR12" s="41"/>
      <c r="DS12" s="41"/>
      <c r="DT12" s="41"/>
      <c r="DU12" s="41"/>
      <c r="DV12" s="41"/>
      <c r="DW12" s="41"/>
      <c r="DX12" s="41"/>
      <c r="DY12" s="41"/>
      <c r="DZ12" s="41"/>
      <c r="EA12" s="41"/>
      <c r="EB12" s="41"/>
      <c r="EC12" s="41"/>
      <c r="ED12" s="41"/>
      <c r="EE12" s="41"/>
      <c r="EF12" s="41"/>
      <c r="EG12" s="41"/>
      <c r="EH12" s="41"/>
      <c r="EI12" s="41"/>
      <c r="EJ12" s="41"/>
      <c r="EK12" s="41"/>
      <c r="EL12" s="41"/>
      <c r="EM12" s="41"/>
      <c r="EN12" s="41"/>
      <c r="EO12" s="41"/>
      <c r="EP12" s="41"/>
      <c r="EQ12" s="41"/>
      <c r="ER12" s="41"/>
      <c r="ES12" s="41"/>
      <c r="ET12" s="41"/>
      <c r="EU12" s="41"/>
      <c r="EV12" s="41"/>
      <c r="EW12" s="41"/>
      <c r="EX12" s="41"/>
      <c r="EY12" s="41"/>
      <c r="EZ12" s="41"/>
      <c r="FA12" s="41"/>
      <c r="FB12" s="41"/>
      <c r="FC12" s="41"/>
      <c r="FD12" s="41"/>
      <c r="FE12" s="41"/>
      <c r="FF12" s="41"/>
      <c r="FG12" s="41"/>
      <c r="FH12" s="41"/>
      <c r="FI12" s="41"/>
      <c r="FJ12" s="41"/>
      <c r="FK12" s="41"/>
      <c r="FL12" s="41"/>
    </row>
    <row r="13" spans="1:168" s="50" customFormat="1" ht="35.1" customHeight="1">
      <c r="A13" s="3119" t="str">
        <f>'세입 세부내역서(조직별)7'!A45</f>
        <v>이자수익</v>
      </c>
      <c r="B13" s="3112">
        <f>'세입 세부내역서(조직별)7'!B45</f>
        <v>2321000</v>
      </c>
      <c r="C13" s="3111">
        <f t="shared" ref="C13:C14" si="17">+B13/$B$6</f>
        <v>2.0249842045124816E-4</v>
      </c>
      <c r="D13" s="3112">
        <f>'세입 세부내역서(조직별)7'!D45</f>
        <v>2321000</v>
      </c>
      <c r="E13" s="3113">
        <f t="shared" si="10"/>
        <v>2.0441126736747174E-4</v>
      </c>
      <c r="F13" s="3114">
        <f t="shared" si="0"/>
        <v>0</v>
      </c>
      <c r="G13" s="3115">
        <f t="shared" si="11"/>
        <v>0</v>
      </c>
      <c r="H13" s="3120" t="str">
        <f>'세출 세부내역서(조직별)8'!A59</f>
        <v>기타보조금사업비</v>
      </c>
      <c r="I13" s="3112">
        <f>'세출 세부내역서(조직별)8'!B59</f>
        <v>29700000</v>
      </c>
      <c r="J13" s="3111">
        <f t="shared" si="3"/>
        <v>2.5912120152529385E-3</v>
      </c>
      <c r="K13" s="3112">
        <f>'세출 세부내역서(조직별)8'!D59</f>
        <v>5700000</v>
      </c>
      <c r="L13" s="3111">
        <f t="shared" si="14"/>
        <v>5.0200095820533773E-4</v>
      </c>
      <c r="M13" s="3114">
        <f t="shared" si="15"/>
        <v>24000000</v>
      </c>
      <c r="N13" s="3118"/>
      <c r="O13" s="1"/>
      <c r="P13" s="1"/>
      <c r="Q13" s="1"/>
      <c r="R13" s="1"/>
      <c r="S13" s="41"/>
      <c r="T13" s="41"/>
      <c r="U13" s="152"/>
      <c r="V13" s="41"/>
      <c r="W13" s="41"/>
      <c r="X13" s="41"/>
      <c r="Y13" s="41"/>
      <c r="Z13" s="41"/>
      <c r="AA13" s="41"/>
      <c r="AB13" s="41"/>
      <c r="AC13" s="41"/>
      <c r="AD13" s="41"/>
      <c r="AE13" s="41"/>
      <c r="AF13" s="41"/>
      <c r="AG13" s="41"/>
      <c r="AH13" s="41"/>
      <c r="AI13" s="41"/>
      <c r="AJ13" s="41"/>
      <c r="AK13" s="41"/>
      <c r="AL13" s="41"/>
      <c r="AM13" s="41"/>
      <c r="AN13" s="41"/>
      <c r="AO13" s="41"/>
      <c r="AP13" s="41"/>
      <c r="AQ13" s="41"/>
      <c r="AR13" s="41"/>
      <c r="AS13" s="41"/>
      <c r="AT13" s="41"/>
      <c r="AU13" s="41"/>
      <c r="AV13" s="41"/>
      <c r="AW13" s="41"/>
      <c r="AX13" s="41"/>
      <c r="AY13" s="41"/>
      <c r="AZ13" s="41"/>
      <c r="BA13" s="41"/>
      <c r="BB13" s="41"/>
      <c r="BC13" s="41"/>
      <c r="BD13" s="41"/>
      <c r="BE13" s="41"/>
      <c r="BF13" s="41"/>
      <c r="BG13" s="41"/>
      <c r="BH13" s="41"/>
      <c r="BI13" s="41"/>
      <c r="BJ13" s="41"/>
      <c r="BK13" s="41"/>
      <c r="BL13" s="41"/>
      <c r="BM13" s="41"/>
      <c r="BN13" s="41"/>
      <c r="BO13" s="41"/>
      <c r="BP13" s="41"/>
      <c r="BQ13" s="41"/>
      <c r="BR13" s="41"/>
      <c r="BS13" s="41"/>
      <c r="BT13" s="41"/>
      <c r="BU13" s="41"/>
      <c r="BV13" s="41"/>
      <c r="BW13" s="41"/>
      <c r="BX13" s="41"/>
      <c r="BY13" s="41"/>
      <c r="BZ13" s="41"/>
      <c r="CA13" s="41"/>
      <c r="CB13" s="41"/>
      <c r="CC13" s="41"/>
      <c r="CD13" s="41"/>
      <c r="CE13" s="41"/>
      <c r="CF13" s="41"/>
      <c r="CG13" s="41"/>
      <c r="CH13" s="41"/>
      <c r="CI13" s="41"/>
      <c r="CJ13" s="41"/>
      <c r="CK13" s="41"/>
      <c r="CL13" s="41"/>
      <c r="CM13" s="41"/>
      <c r="CN13" s="41"/>
      <c r="CO13" s="41"/>
      <c r="CP13" s="41"/>
      <c r="CQ13" s="41"/>
      <c r="CR13" s="41"/>
      <c r="CS13" s="41"/>
      <c r="CT13" s="41"/>
      <c r="CU13" s="41"/>
      <c r="CV13" s="41"/>
      <c r="CW13" s="41"/>
      <c r="CX13" s="41"/>
      <c r="CY13" s="41"/>
      <c r="CZ13" s="41"/>
      <c r="DA13" s="41"/>
      <c r="DB13" s="41"/>
      <c r="DC13" s="41"/>
      <c r="DD13" s="41"/>
      <c r="DE13" s="41"/>
      <c r="DF13" s="41"/>
      <c r="DG13" s="41"/>
      <c r="DH13" s="41"/>
      <c r="DI13" s="41"/>
      <c r="DJ13" s="41"/>
      <c r="DK13" s="41"/>
      <c r="DL13" s="41"/>
      <c r="DM13" s="41"/>
      <c r="DN13" s="41"/>
      <c r="DO13" s="41"/>
      <c r="DP13" s="41"/>
      <c r="DQ13" s="41"/>
      <c r="DR13" s="41"/>
      <c r="DS13" s="41"/>
      <c r="DT13" s="41"/>
      <c r="DU13" s="41"/>
      <c r="DV13" s="41"/>
      <c r="DW13" s="41"/>
      <c r="DX13" s="41"/>
      <c r="DY13" s="41"/>
      <c r="DZ13" s="41"/>
      <c r="EA13" s="41"/>
      <c r="EB13" s="41"/>
      <c r="EC13" s="41"/>
      <c r="ED13" s="41"/>
      <c r="EE13" s="41"/>
      <c r="EF13" s="41"/>
      <c r="EG13" s="41"/>
      <c r="EH13" s="41"/>
      <c r="EI13" s="41"/>
      <c r="EJ13" s="41"/>
      <c r="EK13" s="41"/>
      <c r="EL13" s="41"/>
      <c r="EM13" s="41"/>
      <c r="EN13" s="41"/>
      <c r="EO13" s="41"/>
      <c r="EP13" s="41"/>
      <c r="EQ13" s="41"/>
      <c r="ER13" s="41"/>
      <c r="ES13" s="41"/>
      <c r="ET13" s="41"/>
      <c r="EU13" s="41"/>
      <c r="EV13" s="41"/>
      <c r="EW13" s="41"/>
      <c r="EX13" s="41"/>
      <c r="EY13" s="41"/>
      <c r="EZ13" s="41"/>
      <c r="FA13" s="41"/>
      <c r="FB13" s="41"/>
      <c r="FC13" s="41"/>
      <c r="FD13" s="41"/>
      <c r="FE13" s="41"/>
      <c r="FF13" s="41"/>
      <c r="FG13" s="41"/>
      <c r="FH13" s="41"/>
      <c r="FI13" s="41"/>
      <c r="FJ13" s="41"/>
      <c r="FK13" s="41"/>
      <c r="FL13" s="41"/>
    </row>
    <row r="14" spans="1:168" s="50" customFormat="1" ht="35.1" customHeight="1" thickBot="1">
      <c r="A14" s="3119" t="str">
        <f>'세입 세부내역서(조직별)7'!A58</f>
        <v>법인전입금</v>
      </c>
      <c r="B14" s="3112">
        <f>'세입 세부내역서(조직별)7'!B58</f>
        <v>50000000</v>
      </c>
      <c r="C14" s="3111">
        <f t="shared" si="17"/>
        <v>4.3623097899881114E-3</v>
      </c>
      <c r="D14" s="3112">
        <f>'세입 세부내역서(조직별)7'!D58</f>
        <v>50000000</v>
      </c>
      <c r="E14" s="3113">
        <f t="shared" ref="E14" si="18">+D14/$D$6</f>
        <v>4.4035171772398053E-3</v>
      </c>
      <c r="F14" s="3114">
        <f t="shared" ref="F14" si="19">+B14-D14</f>
        <v>0</v>
      </c>
      <c r="G14" s="3115">
        <f t="shared" si="11"/>
        <v>0</v>
      </c>
      <c r="H14" s="3120" t="str">
        <f>'세출 세부내역서(조직별)8'!A62</f>
        <v>자산취득비</v>
      </c>
      <c r="I14" s="3112">
        <f>'세출 세부내역서(조직별)8'!B62</f>
        <v>16420000</v>
      </c>
      <c r="J14" s="3111">
        <f t="shared" ref="J14:J15" si="20">+I14/$I$6</f>
        <v>1.4325825350320958E-3</v>
      </c>
      <c r="K14" s="3112">
        <f>'세출 세부내역서(조직별)8'!D62</f>
        <v>19554000</v>
      </c>
      <c r="L14" s="3111">
        <f t="shared" ref="L14:L15" si="21">+K14/$K$6</f>
        <v>1.7221274976749429E-3</v>
      </c>
      <c r="M14" s="3114">
        <f t="shared" ref="M14:M15" si="22">+I14-K14</f>
        <v>-3134000</v>
      </c>
      <c r="N14" s="3118">
        <f t="shared" si="9"/>
        <v>-0.1602741127135113</v>
      </c>
      <c r="O14" s="1"/>
      <c r="P14" s="1"/>
      <c r="Q14" s="1"/>
      <c r="R14" s="1"/>
      <c r="S14" s="41"/>
      <c r="T14" s="41"/>
      <c r="U14" s="152"/>
      <c r="V14" s="41"/>
      <c r="W14" s="41"/>
      <c r="X14" s="41"/>
      <c r="Y14" s="41"/>
      <c r="Z14" s="41"/>
      <c r="AA14" s="41"/>
      <c r="AB14" s="41"/>
      <c r="AC14" s="41"/>
      <c r="AD14" s="41"/>
      <c r="AE14" s="41"/>
      <c r="AF14" s="41"/>
      <c r="AG14" s="41"/>
      <c r="AH14" s="41"/>
      <c r="AI14" s="41"/>
      <c r="AJ14" s="41"/>
      <c r="AK14" s="41"/>
      <c r="AL14" s="41"/>
      <c r="AM14" s="41"/>
      <c r="AN14" s="41"/>
      <c r="AO14" s="41"/>
      <c r="AP14" s="41"/>
      <c r="AQ14" s="41"/>
      <c r="AR14" s="41"/>
      <c r="AS14" s="41"/>
      <c r="AT14" s="41"/>
      <c r="AU14" s="41"/>
      <c r="AV14" s="41"/>
      <c r="AW14" s="41"/>
      <c r="AX14" s="41"/>
      <c r="AY14" s="41"/>
      <c r="AZ14" s="41"/>
      <c r="BA14" s="41"/>
      <c r="BB14" s="41"/>
      <c r="BC14" s="41"/>
      <c r="BD14" s="41"/>
      <c r="BE14" s="41"/>
      <c r="BF14" s="41"/>
      <c r="BG14" s="41"/>
      <c r="BH14" s="41"/>
      <c r="BI14" s="41"/>
      <c r="BJ14" s="41"/>
      <c r="BK14" s="41"/>
      <c r="BL14" s="41"/>
      <c r="BM14" s="41"/>
      <c r="BN14" s="41"/>
      <c r="BO14" s="41"/>
      <c r="BP14" s="41"/>
      <c r="BQ14" s="41"/>
      <c r="BR14" s="41"/>
      <c r="BS14" s="41"/>
      <c r="BT14" s="41"/>
      <c r="BU14" s="41"/>
      <c r="BV14" s="41"/>
      <c r="BW14" s="41"/>
      <c r="BX14" s="41"/>
      <c r="BY14" s="41"/>
      <c r="BZ14" s="41"/>
      <c r="CA14" s="41"/>
      <c r="CB14" s="41"/>
      <c r="CC14" s="41"/>
      <c r="CD14" s="41"/>
      <c r="CE14" s="41"/>
      <c r="CF14" s="41"/>
      <c r="CG14" s="41"/>
      <c r="CH14" s="41"/>
      <c r="CI14" s="41"/>
      <c r="CJ14" s="41"/>
      <c r="CK14" s="41"/>
      <c r="CL14" s="41"/>
      <c r="CM14" s="41"/>
      <c r="CN14" s="41"/>
      <c r="CO14" s="41"/>
      <c r="CP14" s="41"/>
      <c r="CQ14" s="41"/>
      <c r="CR14" s="41"/>
      <c r="CS14" s="41"/>
      <c r="CT14" s="41"/>
      <c r="CU14" s="41"/>
      <c r="CV14" s="41"/>
      <c r="CW14" s="41"/>
      <c r="CX14" s="41"/>
      <c r="CY14" s="41"/>
      <c r="CZ14" s="41"/>
      <c r="DA14" s="41"/>
      <c r="DB14" s="41"/>
      <c r="DC14" s="41"/>
      <c r="DD14" s="41"/>
      <c r="DE14" s="41"/>
      <c r="DF14" s="41"/>
      <c r="DG14" s="41"/>
      <c r="DH14" s="41"/>
      <c r="DI14" s="41"/>
      <c r="DJ14" s="41"/>
      <c r="DK14" s="41"/>
      <c r="DL14" s="41"/>
      <c r="DM14" s="41"/>
      <c r="DN14" s="41"/>
      <c r="DO14" s="41"/>
      <c r="DP14" s="41"/>
      <c r="DQ14" s="41"/>
      <c r="DR14" s="41"/>
      <c r="DS14" s="41"/>
      <c r="DT14" s="41"/>
      <c r="DU14" s="41"/>
      <c r="DV14" s="41"/>
      <c r="DW14" s="41"/>
      <c r="DX14" s="41"/>
      <c r="DY14" s="41"/>
      <c r="DZ14" s="41"/>
      <c r="EA14" s="41"/>
      <c r="EB14" s="41"/>
      <c r="EC14" s="41"/>
      <c r="ED14" s="41"/>
      <c r="EE14" s="41"/>
      <c r="EF14" s="41"/>
      <c r="EG14" s="41"/>
      <c r="EH14" s="41"/>
      <c r="EI14" s="41"/>
      <c r="EJ14" s="41"/>
      <c r="EK14" s="41"/>
      <c r="EL14" s="41"/>
      <c r="EM14" s="41"/>
      <c r="EN14" s="41"/>
      <c r="EO14" s="41"/>
      <c r="EP14" s="41"/>
      <c r="EQ14" s="41"/>
      <c r="ER14" s="41"/>
      <c r="ES14" s="41"/>
      <c r="ET14" s="41"/>
      <c r="EU14" s="41"/>
      <c r="EV14" s="41"/>
      <c r="EW14" s="41"/>
      <c r="EX14" s="41"/>
      <c r="EY14" s="41"/>
      <c r="EZ14" s="41"/>
      <c r="FA14" s="41"/>
      <c r="FB14" s="41"/>
      <c r="FC14" s="41"/>
      <c r="FD14" s="41"/>
      <c r="FE14" s="41"/>
      <c r="FF14" s="41"/>
      <c r="FG14" s="41"/>
      <c r="FH14" s="41"/>
      <c r="FI14" s="41"/>
      <c r="FJ14" s="41"/>
      <c r="FK14" s="41"/>
      <c r="FL14" s="41"/>
    </row>
    <row r="15" spans="1:168" s="50" customFormat="1" ht="35.1" customHeight="1" thickTop="1">
      <c r="A15" s="3119" t="str">
        <f>'세입 세부내역서(조직별)7'!A60</f>
        <v>이월금 및 출자출연금</v>
      </c>
      <c r="B15" s="3112">
        <f>'세입 세부내역서(조직별)7'!B60</f>
        <v>847517000</v>
      </c>
      <c r="C15" s="3111">
        <f t="shared" ref="C15" si="23">+B15/$B$6</f>
        <v>7.3942634125627085E-2</v>
      </c>
      <c r="D15" s="3112">
        <f>'세입 세부내역서(조직별)7'!D60</f>
        <v>886705000</v>
      </c>
      <c r="E15" s="3113">
        <f t="shared" ref="E15" si="24">+D15/$D$6</f>
        <v>7.8092413972888422E-2</v>
      </c>
      <c r="F15" s="3114">
        <f t="shared" ref="F15" si="25">+B15-D15</f>
        <v>-39188000</v>
      </c>
      <c r="G15" s="3115">
        <f t="shared" si="11"/>
        <v>-4.4195081791576683E-2</v>
      </c>
      <c r="H15" s="3120" t="str">
        <f>'세출 세부내역서(조직별)8'!A72</f>
        <v>성과급</v>
      </c>
      <c r="I15" s="3112">
        <f>'세출 세부내역서(조직별)8'!B72</f>
        <v>91448000</v>
      </c>
      <c r="J15" s="3111">
        <f t="shared" si="20"/>
        <v>7.9784901134966561E-3</v>
      </c>
      <c r="K15" s="3112">
        <f>'세출 세부내역서(조직별)8'!D72</f>
        <v>91448000</v>
      </c>
      <c r="L15" s="3111">
        <f t="shared" si="21"/>
        <v>8.0538567764845137E-3</v>
      </c>
      <c r="M15" s="3114">
        <f t="shared" si="22"/>
        <v>0</v>
      </c>
      <c r="N15" s="3118">
        <f t="shared" si="9"/>
        <v>0</v>
      </c>
      <c r="O15" s="1"/>
      <c r="P15" s="3475">
        <v>5914513</v>
      </c>
      <c r="Q15" s="3476">
        <v>1</v>
      </c>
      <c r="R15" s="3477">
        <v>5999764</v>
      </c>
      <c r="S15" s="3476">
        <v>1</v>
      </c>
      <c r="T15" s="3486">
        <f>P15-R15</f>
        <v>-85251</v>
      </c>
      <c r="U15" s="3487">
        <f>T15/R15</f>
        <v>-1.420905888964966E-2</v>
      </c>
      <c r="V15" s="41"/>
      <c r="W15" s="41"/>
      <c r="X15" s="41"/>
      <c r="Y15" s="41"/>
      <c r="Z15" s="41"/>
      <c r="AA15" s="41"/>
      <c r="AB15" s="41"/>
      <c r="AC15" s="41"/>
      <c r="AD15" s="41"/>
      <c r="AE15" s="41"/>
      <c r="AF15" s="41"/>
      <c r="AG15" s="41"/>
      <c r="AH15" s="41"/>
      <c r="AI15" s="41"/>
      <c r="AJ15" s="41"/>
      <c r="AK15" s="41"/>
      <c r="AL15" s="41"/>
      <c r="AM15" s="41"/>
      <c r="AN15" s="41"/>
      <c r="AO15" s="41"/>
      <c r="AP15" s="41"/>
      <c r="AQ15" s="41"/>
      <c r="AR15" s="41"/>
      <c r="AS15" s="41"/>
      <c r="AT15" s="41"/>
      <c r="AU15" s="41"/>
      <c r="AV15" s="41"/>
      <c r="AW15" s="41"/>
      <c r="AX15" s="41"/>
      <c r="AY15" s="41"/>
      <c r="AZ15" s="41"/>
      <c r="BA15" s="41"/>
      <c r="BB15" s="41"/>
      <c r="BC15" s="41"/>
      <c r="BD15" s="41"/>
      <c r="BE15" s="41"/>
      <c r="BF15" s="41"/>
      <c r="BG15" s="41"/>
      <c r="BH15" s="41"/>
      <c r="BI15" s="41"/>
      <c r="BJ15" s="41"/>
      <c r="BK15" s="41"/>
      <c r="BL15" s="41"/>
      <c r="BM15" s="41"/>
      <c r="BN15" s="41"/>
      <c r="BO15" s="41"/>
      <c r="BP15" s="41"/>
      <c r="BQ15" s="41"/>
      <c r="BR15" s="41"/>
      <c r="BS15" s="41"/>
      <c r="BT15" s="41"/>
      <c r="BU15" s="41"/>
      <c r="BV15" s="41"/>
      <c r="BW15" s="41"/>
      <c r="BX15" s="41"/>
      <c r="BY15" s="41"/>
      <c r="BZ15" s="41"/>
      <c r="CA15" s="41"/>
      <c r="CB15" s="41"/>
      <c r="CC15" s="41"/>
      <c r="CD15" s="41"/>
      <c r="CE15" s="41"/>
      <c r="CF15" s="41"/>
      <c r="CG15" s="41"/>
      <c r="CH15" s="41"/>
      <c r="CI15" s="41"/>
      <c r="CJ15" s="41"/>
      <c r="CK15" s="41"/>
      <c r="CL15" s="41"/>
      <c r="CM15" s="41"/>
      <c r="CN15" s="41"/>
      <c r="CO15" s="41"/>
      <c r="CP15" s="41"/>
      <c r="CQ15" s="41"/>
      <c r="CR15" s="41"/>
      <c r="CS15" s="41"/>
      <c r="CT15" s="41"/>
      <c r="CU15" s="41"/>
      <c r="CV15" s="41"/>
      <c r="CW15" s="41"/>
      <c r="CX15" s="41"/>
      <c r="CY15" s="41"/>
      <c r="CZ15" s="41"/>
      <c r="DA15" s="41"/>
      <c r="DB15" s="41"/>
      <c r="DC15" s="41"/>
      <c r="DD15" s="41"/>
      <c r="DE15" s="41"/>
      <c r="DF15" s="41"/>
      <c r="DG15" s="41"/>
      <c r="DH15" s="41"/>
      <c r="DI15" s="41"/>
      <c r="DJ15" s="41"/>
      <c r="DK15" s="41"/>
      <c r="DL15" s="41"/>
      <c r="DM15" s="41"/>
      <c r="DN15" s="41"/>
      <c r="DO15" s="41"/>
      <c r="DP15" s="41"/>
      <c r="DQ15" s="41"/>
      <c r="DR15" s="41"/>
      <c r="DS15" s="41"/>
      <c r="DT15" s="41"/>
      <c r="DU15" s="41"/>
      <c r="DV15" s="41"/>
      <c r="DW15" s="41"/>
      <c r="DX15" s="41"/>
      <c r="DY15" s="41"/>
      <c r="DZ15" s="41"/>
      <c r="EA15" s="41"/>
      <c r="EB15" s="41"/>
      <c r="EC15" s="41"/>
      <c r="ED15" s="41"/>
      <c r="EE15" s="41"/>
      <c r="EF15" s="41"/>
      <c r="EG15" s="41"/>
      <c r="EH15" s="41"/>
      <c r="EI15" s="41"/>
      <c r="EJ15" s="41"/>
      <c r="EK15" s="41"/>
      <c r="EL15" s="41"/>
      <c r="EM15" s="41"/>
      <c r="EN15" s="41"/>
      <c r="EO15" s="41"/>
      <c r="EP15" s="41"/>
      <c r="EQ15" s="41"/>
      <c r="ER15" s="41"/>
      <c r="ES15" s="41"/>
      <c r="ET15" s="41"/>
      <c r="EU15" s="41"/>
      <c r="EV15" s="41"/>
      <c r="EW15" s="41"/>
      <c r="EX15" s="41"/>
      <c r="EY15" s="41"/>
      <c r="EZ15" s="41"/>
      <c r="FA15" s="41"/>
      <c r="FB15" s="41"/>
      <c r="FC15" s="41"/>
      <c r="FD15" s="41"/>
      <c r="FE15" s="41"/>
      <c r="FF15" s="41"/>
      <c r="FG15" s="41"/>
      <c r="FH15" s="41"/>
      <c r="FI15" s="41"/>
      <c r="FJ15" s="41"/>
      <c r="FK15" s="41"/>
      <c r="FL15" s="41"/>
    </row>
    <row r="16" spans="1:168" s="50" customFormat="1" ht="35.1" customHeight="1">
      <c r="A16" s="3121" t="s">
        <v>3146</v>
      </c>
      <c r="B16" s="3112">
        <f>'세입 세부내역서(조직별)7'!B62</f>
        <v>12134000</v>
      </c>
      <c r="C16" s="3111">
        <f t="shared" ref="C16" si="26">+B16/$B$6</f>
        <v>1.058645339834315E-3</v>
      </c>
      <c r="D16" s="3112">
        <v>0</v>
      </c>
      <c r="E16" s="3113">
        <f t="shared" ref="E16" si="27">+D16/$D$6</f>
        <v>0</v>
      </c>
      <c r="F16" s="3114">
        <f t="shared" ref="F16" si="28">+B16-D16</f>
        <v>12134000</v>
      </c>
      <c r="G16" s="3115"/>
      <c r="H16" s="3122"/>
      <c r="I16" s="3123"/>
      <c r="J16" s="3124"/>
      <c r="K16" s="3123"/>
      <c r="L16" s="3124"/>
      <c r="M16" s="3125"/>
      <c r="N16" s="3118"/>
      <c r="O16" s="1"/>
      <c r="P16" s="3478">
        <v>3588237</v>
      </c>
      <c r="Q16" s="3479">
        <v>0.60699999999999998</v>
      </c>
      <c r="R16" s="3480">
        <v>3117875</v>
      </c>
      <c r="S16" s="3481">
        <v>0.52</v>
      </c>
      <c r="T16" s="3486">
        <f t="shared" ref="T16:T18" si="29">P16-R16</f>
        <v>470362</v>
      </c>
      <c r="U16" s="3487">
        <f t="shared" ref="U16:U18" si="30">T16/R16</f>
        <v>0.1508598003447861</v>
      </c>
      <c r="V16" s="41"/>
      <c r="W16" s="41"/>
      <c r="X16" s="41"/>
      <c r="Y16" s="41"/>
      <c r="Z16" s="41"/>
      <c r="AA16" s="41"/>
      <c r="AB16" s="41"/>
      <c r="AC16" s="41"/>
      <c r="AD16" s="41"/>
      <c r="AE16" s="41"/>
      <c r="AF16" s="41"/>
      <c r="AG16" s="41"/>
      <c r="AH16" s="41"/>
      <c r="AI16" s="41"/>
      <c r="AJ16" s="41"/>
      <c r="AK16" s="41"/>
      <c r="AL16" s="41"/>
      <c r="AM16" s="41"/>
      <c r="AN16" s="41"/>
      <c r="AO16" s="41"/>
      <c r="AP16" s="41"/>
      <c r="AQ16" s="41"/>
      <c r="AR16" s="41"/>
      <c r="AS16" s="41"/>
      <c r="AT16" s="41"/>
      <c r="AU16" s="41"/>
      <c r="AV16" s="41"/>
      <c r="AW16" s="41"/>
      <c r="AX16" s="41"/>
      <c r="AY16" s="41"/>
      <c r="AZ16" s="41"/>
      <c r="BA16" s="41"/>
      <c r="BB16" s="41"/>
      <c r="BC16" s="41"/>
      <c r="BD16" s="41"/>
      <c r="BE16" s="41"/>
      <c r="BF16" s="41"/>
      <c r="BG16" s="41"/>
      <c r="BH16" s="41"/>
      <c r="BI16" s="41"/>
      <c r="BJ16" s="41"/>
      <c r="BK16" s="41"/>
      <c r="BL16" s="41"/>
      <c r="BM16" s="41"/>
      <c r="BN16" s="41"/>
      <c r="BO16" s="41"/>
      <c r="BP16" s="41"/>
      <c r="BQ16" s="41"/>
      <c r="BR16" s="41"/>
      <c r="BS16" s="41"/>
      <c r="BT16" s="41"/>
      <c r="BU16" s="41"/>
      <c r="BV16" s="41"/>
      <c r="BW16" s="41"/>
      <c r="BX16" s="41"/>
      <c r="BY16" s="41"/>
      <c r="BZ16" s="41"/>
      <c r="CA16" s="41"/>
      <c r="CB16" s="41"/>
      <c r="CC16" s="41"/>
      <c r="CD16" s="41"/>
      <c r="CE16" s="41"/>
      <c r="CF16" s="41"/>
      <c r="CG16" s="41"/>
      <c r="CH16" s="41"/>
      <c r="CI16" s="41"/>
      <c r="CJ16" s="41"/>
      <c r="CK16" s="41"/>
      <c r="CL16" s="41"/>
      <c r="CM16" s="41"/>
      <c r="CN16" s="41"/>
      <c r="CO16" s="41"/>
      <c r="CP16" s="41"/>
      <c r="CQ16" s="41"/>
      <c r="CR16" s="41"/>
      <c r="CS16" s="41"/>
      <c r="CT16" s="41"/>
      <c r="CU16" s="41"/>
      <c r="CV16" s="41"/>
      <c r="CW16" s="41"/>
      <c r="CX16" s="41"/>
      <c r="CY16" s="41"/>
      <c r="CZ16" s="41"/>
      <c r="DA16" s="41"/>
      <c r="DB16" s="41"/>
      <c r="DC16" s="41"/>
      <c r="DD16" s="41"/>
      <c r="DE16" s="41"/>
      <c r="DF16" s="41"/>
      <c r="DG16" s="41"/>
      <c r="DH16" s="41"/>
      <c r="DI16" s="41"/>
      <c r="DJ16" s="41"/>
      <c r="DK16" s="41"/>
      <c r="DL16" s="41"/>
      <c r="DM16" s="41"/>
      <c r="DN16" s="41"/>
      <c r="DO16" s="41"/>
      <c r="DP16" s="41"/>
      <c r="DQ16" s="41"/>
      <c r="DR16" s="41"/>
      <c r="DS16" s="41"/>
      <c r="DT16" s="41"/>
      <c r="DU16" s="41"/>
      <c r="DV16" s="41"/>
      <c r="DW16" s="41"/>
      <c r="DX16" s="41"/>
      <c r="DY16" s="41"/>
      <c r="DZ16" s="41"/>
      <c r="EA16" s="41"/>
      <c r="EB16" s="41"/>
      <c r="EC16" s="41"/>
      <c r="ED16" s="41"/>
      <c r="EE16" s="41"/>
      <c r="EF16" s="41"/>
      <c r="EG16" s="41"/>
      <c r="EH16" s="41"/>
      <c r="EI16" s="41"/>
      <c r="EJ16" s="41"/>
      <c r="EK16" s="41"/>
      <c r="EL16" s="41"/>
      <c r="EM16" s="41"/>
      <c r="EN16" s="41"/>
      <c r="EO16" s="41"/>
      <c r="EP16" s="41"/>
      <c r="EQ16" s="41"/>
      <c r="ER16" s="41"/>
      <c r="ES16" s="41"/>
      <c r="ET16" s="41"/>
      <c r="EU16" s="41"/>
      <c r="EV16" s="41"/>
      <c r="EW16" s="41"/>
      <c r="EX16" s="41"/>
      <c r="EY16" s="41"/>
      <c r="EZ16" s="41"/>
      <c r="FA16" s="41"/>
      <c r="FB16" s="41"/>
      <c r="FC16" s="41"/>
      <c r="FD16" s="41"/>
      <c r="FE16" s="41"/>
      <c r="FF16" s="41"/>
      <c r="FG16" s="41"/>
      <c r="FH16" s="41"/>
      <c r="FI16" s="41"/>
      <c r="FJ16" s="41"/>
      <c r="FK16" s="41"/>
      <c r="FL16" s="41"/>
    </row>
    <row r="17" spans="1:168" s="50" customFormat="1" ht="35.1" customHeight="1">
      <c r="A17" s="3126" t="s">
        <v>502</v>
      </c>
      <c r="B17" s="3127">
        <f>SUM(B18:B25)</f>
        <v>2383693000</v>
      </c>
      <c r="C17" s="3128">
        <f t="shared" ref="C17:C22" si="31">+B17/$B$6</f>
        <v>0.20796814620452264</v>
      </c>
      <c r="D17" s="3127">
        <f>SUM(D18:D25)</f>
        <v>2392272000</v>
      </c>
      <c r="E17" s="3128">
        <f t="shared" ref="E17:E21" si="32">+D17/$D$6</f>
        <v>0.21068821689259645</v>
      </c>
      <c r="F17" s="3129">
        <f t="shared" ref="F17:F22" si="33">+B17-D17</f>
        <v>-8579000</v>
      </c>
      <c r="G17" s="3130">
        <f>+F17/D17</f>
        <v>-3.5861306741039479E-3</v>
      </c>
      <c r="H17" s="3131" t="s">
        <v>503</v>
      </c>
      <c r="I17" s="3127">
        <f>SUM(I18:I25)</f>
        <v>3236715000</v>
      </c>
      <c r="J17" s="3128">
        <f t="shared" ref="J17:J25" si="34">+I17/$I$6</f>
        <v>0.28239107063802743</v>
      </c>
      <c r="K17" s="3127">
        <f>SUM(K18:K25)</f>
        <v>3311536000</v>
      </c>
      <c r="L17" s="3128">
        <f t="shared" si="4"/>
        <v>0.2916481131809599</v>
      </c>
      <c r="M17" s="3129">
        <f t="shared" si="1"/>
        <v>-74821000</v>
      </c>
      <c r="N17" s="3132">
        <f t="shared" ref="N17:N25" si="35">+M17/K17</f>
        <v>-2.259404699209068E-2</v>
      </c>
      <c r="O17" s="1"/>
      <c r="P17" s="3478">
        <v>1527336</v>
      </c>
      <c r="Q17" s="3479">
        <v>0.25800000000000001</v>
      </c>
      <c r="R17" s="3480">
        <v>1833106</v>
      </c>
      <c r="S17" s="3481">
        <v>0.30599999999999999</v>
      </c>
      <c r="T17" s="3486">
        <f t="shared" si="29"/>
        <v>-305770</v>
      </c>
      <c r="U17" s="3487">
        <f t="shared" si="30"/>
        <v>-0.16680432009932869</v>
      </c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1"/>
      <c r="AM17" s="41"/>
      <c r="AN17" s="41"/>
      <c r="AO17" s="41"/>
      <c r="AP17" s="41"/>
      <c r="AQ17" s="41"/>
      <c r="AR17" s="41"/>
      <c r="AS17" s="41"/>
      <c r="AT17" s="41"/>
      <c r="AU17" s="41"/>
      <c r="AV17" s="41"/>
      <c r="AW17" s="41"/>
      <c r="AX17" s="41"/>
      <c r="AY17" s="41"/>
      <c r="AZ17" s="41"/>
      <c r="BA17" s="41"/>
      <c r="BB17" s="41"/>
      <c r="BC17" s="41"/>
      <c r="BD17" s="41"/>
      <c r="BE17" s="41"/>
      <c r="BF17" s="41"/>
      <c r="BG17" s="41"/>
      <c r="BH17" s="41"/>
      <c r="BI17" s="41"/>
      <c r="BJ17" s="41"/>
      <c r="BK17" s="41"/>
      <c r="BL17" s="41"/>
      <c r="BM17" s="41"/>
      <c r="BN17" s="41"/>
      <c r="BO17" s="41"/>
      <c r="BP17" s="41"/>
      <c r="BQ17" s="41"/>
      <c r="BR17" s="41"/>
      <c r="BS17" s="41"/>
      <c r="BT17" s="41"/>
      <c r="BU17" s="41"/>
      <c r="BV17" s="41"/>
      <c r="BW17" s="41"/>
      <c r="BX17" s="41"/>
      <c r="BY17" s="41"/>
      <c r="BZ17" s="41"/>
      <c r="CA17" s="41"/>
      <c r="CB17" s="41"/>
      <c r="CC17" s="41"/>
      <c r="CD17" s="41"/>
      <c r="CE17" s="41"/>
      <c r="CF17" s="41"/>
      <c r="CG17" s="41"/>
      <c r="CH17" s="41"/>
      <c r="CI17" s="41"/>
      <c r="CJ17" s="41"/>
      <c r="CK17" s="41"/>
      <c r="CL17" s="41"/>
      <c r="CM17" s="41"/>
      <c r="CN17" s="41"/>
      <c r="CO17" s="41"/>
      <c r="CP17" s="41"/>
      <c r="CQ17" s="41"/>
      <c r="CR17" s="41"/>
      <c r="CS17" s="41"/>
      <c r="CT17" s="41"/>
      <c r="CU17" s="41"/>
      <c r="CV17" s="41"/>
      <c r="CW17" s="41"/>
      <c r="CX17" s="41"/>
      <c r="CY17" s="41"/>
      <c r="CZ17" s="41"/>
      <c r="DA17" s="41"/>
      <c r="DB17" s="41"/>
      <c r="DC17" s="41"/>
      <c r="DD17" s="41"/>
      <c r="DE17" s="41"/>
      <c r="DF17" s="41"/>
      <c r="DG17" s="41"/>
      <c r="DH17" s="41"/>
      <c r="DI17" s="41"/>
      <c r="DJ17" s="41"/>
      <c r="DK17" s="41"/>
      <c r="DL17" s="41"/>
      <c r="DM17" s="41"/>
      <c r="DN17" s="41"/>
      <c r="DO17" s="41"/>
      <c r="DP17" s="41"/>
      <c r="DQ17" s="41"/>
      <c r="DR17" s="41"/>
      <c r="DS17" s="41"/>
      <c r="DT17" s="41"/>
      <c r="DU17" s="41"/>
      <c r="DV17" s="41"/>
      <c r="DW17" s="41"/>
      <c r="DX17" s="41"/>
      <c r="DY17" s="41"/>
      <c r="DZ17" s="41"/>
      <c r="EA17" s="41"/>
      <c r="EB17" s="41"/>
      <c r="EC17" s="41"/>
      <c r="ED17" s="41"/>
      <c r="EE17" s="41"/>
      <c r="EF17" s="41"/>
      <c r="EG17" s="41"/>
      <c r="EH17" s="41"/>
      <c r="EI17" s="41"/>
      <c r="EJ17" s="41"/>
      <c r="EK17" s="41"/>
      <c r="EL17" s="41"/>
      <c r="EM17" s="41"/>
      <c r="EN17" s="41"/>
      <c r="EO17" s="41"/>
      <c r="EP17" s="41"/>
      <c r="EQ17" s="41"/>
      <c r="ER17" s="41"/>
      <c r="ES17" s="41"/>
      <c r="ET17" s="41"/>
      <c r="EU17" s="41"/>
      <c r="EV17" s="41"/>
      <c r="EW17" s="41"/>
      <c r="EX17" s="41"/>
      <c r="EY17" s="41"/>
      <c r="EZ17" s="41"/>
      <c r="FA17" s="41"/>
      <c r="FB17" s="41"/>
      <c r="FC17" s="41"/>
      <c r="FD17" s="41"/>
      <c r="FE17" s="41"/>
      <c r="FF17" s="41"/>
      <c r="FG17" s="41"/>
      <c r="FH17" s="41"/>
      <c r="FI17" s="41"/>
      <c r="FJ17" s="41"/>
      <c r="FK17" s="41"/>
      <c r="FL17" s="41"/>
    </row>
    <row r="18" spans="1:168" s="50" customFormat="1" ht="35.1" customHeight="1" thickBot="1">
      <c r="A18" s="3133" t="str">
        <f>'세입 세부내역서(조직별)7'!A65</f>
        <v>자체사업수익</v>
      </c>
      <c r="B18" s="3104">
        <f>'세입 세부내역서(조직별)7'!B65</f>
        <v>1773784000</v>
      </c>
      <c r="C18" s="3134">
        <f t="shared" si="31"/>
        <v>0.15475590617048546</v>
      </c>
      <c r="D18" s="3104">
        <f>'세입 세부내역서(조직별)7'!D65</f>
        <v>1894317000</v>
      </c>
      <c r="E18" s="3134">
        <f t="shared" si="32"/>
        <v>0.16683314897274751</v>
      </c>
      <c r="F18" s="3105">
        <f t="shared" si="33"/>
        <v>-120533000</v>
      </c>
      <c r="G18" s="3135">
        <f>+F18/D18</f>
        <v>-6.3628737956741135E-2</v>
      </c>
      <c r="H18" s="3107" t="str">
        <f>'세출 세부내역서(조직별)8'!A75</f>
        <v>자체사업인건비</v>
      </c>
      <c r="I18" s="3104">
        <f>'세출 세부내역서(조직별)8'!B75</f>
        <v>342804000</v>
      </c>
      <c r="J18" s="3103">
        <f>+I18/$I$6</f>
        <v>2.9908344904941691E-2</v>
      </c>
      <c r="K18" s="3104">
        <f>'세출 세부내역서(조직별)8'!D75</f>
        <v>317913000</v>
      </c>
      <c r="L18" s="3103">
        <f t="shared" si="4"/>
        <v>2.7998707127356762E-2</v>
      </c>
      <c r="M18" s="3105">
        <f t="shared" si="1"/>
        <v>24891000</v>
      </c>
      <c r="N18" s="3108">
        <f t="shared" si="35"/>
        <v>7.8295005237281903E-2</v>
      </c>
      <c r="O18" s="1"/>
      <c r="P18" s="3482">
        <v>798940</v>
      </c>
      <c r="Q18" s="3483">
        <v>0.13500000000000001</v>
      </c>
      <c r="R18" s="3484">
        <v>1048783</v>
      </c>
      <c r="S18" s="3485">
        <v>0.17499999999999999</v>
      </c>
      <c r="T18" s="3486">
        <f t="shared" si="29"/>
        <v>-249843</v>
      </c>
      <c r="U18" s="3487">
        <f t="shared" si="30"/>
        <v>-0.23822182472446635</v>
      </c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41"/>
      <c r="AI18" s="41"/>
      <c r="AJ18" s="41"/>
      <c r="AK18" s="41"/>
      <c r="AL18" s="41"/>
      <c r="AM18" s="41"/>
      <c r="AN18" s="41"/>
      <c r="AO18" s="41"/>
      <c r="AP18" s="41"/>
      <c r="AQ18" s="41"/>
      <c r="AR18" s="41"/>
      <c r="AS18" s="41"/>
      <c r="AT18" s="41"/>
      <c r="AU18" s="41"/>
      <c r="AV18" s="41"/>
      <c r="AW18" s="41"/>
      <c r="AX18" s="41"/>
      <c r="AY18" s="41"/>
      <c r="AZ18" s="41"/>
      <c r="BA18" s="41"/>
      <c r="BB18" s="41"/>
      <c r="BC18" s="41"/>
      <c r="BD18" s="41"/>
      <c r="BE18" s="41"/>
      <c r="BF18" s="41"/>
      <c r="BG18" s="41"/>
      <c r="BH18" s="41"/>
      <c r="BI18" s="41"/>
      <c r="BJ18" s="41"/>
      <c r="BK18" s="41"/>
      <c r="BL18" s="41"/>
      <c r="BM18" s="41"/>
      <c r="BN18" s="41"/>
      <c r="BO18" s="41"/>
      <c r="BP18" s="41"/>
      <c r="BQ18" s="41"/>
      <c r="BR18" s="41"/>
      <c r="BS18" s="41"/>
      <c r="BT18" s="41"/>
      <c r="BU18" s="41"/>
      <c r="BV18" s="41"/>
      <c r="BW18" s="41"/>
      <c r="BX18" s="41"/>
      <c r="BY18" s="41"/>
      <c r="BZ18" s="41"/>
      <c r="CA18" s="41"/>
      <c r="CB18" s="41"/>
      <c r="CC18" s="41"/>
      <c r="CD18" s="41"/>
      <c r="CE18" s="41"/>
      <c r="CF18" s="41"/>
      <c r="CG18" s="41"/>
      <c r="CH18" s="41"/>
      <c r="CI18" s="41"/>
      <c r="CJ18" s="41"/>
      <c r="CK18" s="41"/>
      <c r="CL18" s="41"/>
      <c r="CM18" s="41"/>
      <c r="CN18" s="41"/>
      <c r="CO18" s="41"/>
      <c r="CP18" s="41"/>
      <c r="CQ18" s="41"/>
      <c r="CR18" s="41"/>
      <c r="CS18" s="41"/>
      <c r="CT18" s="41"/>
      <c r="CU18" s="41"/>
      <c r="CV18" s="41"/>
      <c r="CW18" s="41"/>
      <c r="CX18" s="41"/>
      <c r="CY18" s="41"/>
      <c r="CZ18" s="41"/>
      <c r="DA18" s="41"/>
      <c r="DB18" s="41"/>
      <c r="DC18" s="41"/>
      <c r="DD18" s="41"/>
      <c r="DE18" s="41"/>
      <c r="DF18" s="41"/>
      <c r="DG18" s="41"/>
      <c r="DH18" s="41"/>
      <c r="DI18" s="41"/>
      <c r="DJ18" s="41"/>
      <c r="DK18" s="41"/>
      <c r="DL18" s="41"/>
      <c r="DM18" s="41"/>
      <c r="DN18" s="41"/>
      <c r="DO18" s="41"/>
      <c r="DP18" s="41"/>
      <c r="DQ18" s="41"/>
      <c r="DR18" s="41"/>
      <c r="DS18" s="41"/>
      <c r="DT18" s="41"/>
      <c r="DU18" s="41"/>
      <c r="DV18" s="41"/>
      <c r="DW18" s="41"/>
      <c r="DX18" s="41"/>
      <c r="DY18" s="41"/>
      <c r="DZ18" s="41"/>
      <c r="EA18" s="41"/>
      <c r="EB18" s="41"/>
      <c r="EC18" s="41"/>
      <c r="ED18" s="41"/>
      <c r="EE18" s="41"/>
      <c r="EF18" s="41"/>
      <c r="EG18" s="41"/>
      <c r="EH18" s="41"/>
      <c r="EI18" s="41"/>
      <c r="EJ18" s="41"/>
      <c r="EK18" s="41"/>
      <c r="EL18" s="41"/>
      <c r="EM18" s="41"/>
      <c r="EN18" s="41"/>
      <c r="EO18" s="41"/>
      <c r="EP18" s="41"/>
      <c r="EQ18" s="41"/>
      <c r="ER18" s="41"/>
      <c r="ES18" s="41"/>
      <c r="ET18" s="41"/>
      <c r="EU18" s="41"/>
      <c r="EV18" s="41"/>
      <c r="EW18" s="41"/>
      <c r="EX18" s="41"/>
      <c r="EY18" s="41"/>
      <c r="EZ18" s="41"/>
      <c r="FA18" s="41"/>
      <c r="FB18" s="41"/>
      <c r="FC18" s="41"/>
      <c r="FD18" s="41"/>
      <c r="FE18" s="41"/>
      <c r="FF18" s="41"/>
      <c r="FG18" s="41"/>
      <c r="FH18" s="41"/>
      <c r="FI18" s="41"/>
      <c r="FJ18" s="41"/>
      <c r="FK18" s="41"/>
      <c r="FL18" s="41"/>
    </row>
    <row r="19" spans="1:168" s="50" customFormat="1" ht="35.1" customHeight="1" thickTop="1">
      <c r="A19" s="3136" t="str">
        <f>'세입 세부내역서(조직별)7'!A74</f>
        <v>기타영업수익</v>
      </c>
      <c r="B19" s="3110">
        <f>'세입 세부내역서(조직별)7'!B74</f>
        <v>29003000</v>
      </c>
      <c r="C19" s="3137">
        <f t="shared" si="31"/>
        <v>2.530401416780504E-3</v>
      </c>
      <c r="D19" s="3110">
        <f>'세입 세부내역서(조직별)7'!D74</f>
        <v>30403000</v>
      </c>
      <c r="E19" s="3138">
        <f t="shared" si="32"/>
        <v>2.6776026547924358E-3</v>
      </c>
      <c r="F19" s="3139">
        <f t="shared" si="33"/>
        <v>-1400000</v>
      </c>
      <c r="G19" s="3140">
        <f t="shared" ref="G19:G22" si="36">+F19/D19</f>
        <v>-4.6048087359800018E-2</v>
      </c>
      <c r="H19" s="3141" t="str">
        <f>'세출 세부내역서(조직별)8'!A82</f>
        <v>자체사업경비</v>
      </c>
      <c r="I19" s="3110">
        <f>'세출 세부내역서(조직별)8'!B82</f>
        <v>405716000</v>
      </c>
      <c r="J19" s="3137">
        <f t="shared" si="34"/>
        <v>3.5397177575096334E-2</v>
      </c>
      <c r="K19" s="3110">
        <f>'세출 세부내역서(조직별)8'!D82</f>
        <v>343152000</v>
      </c>
      <c r="L19" s="3137">
        <f t="shared" ref="L19:L25" si="37">+K19/$K$6</f>
        <v>3.022151452808387E-2</v>
      </c>
      <c r="M19" s="3139">
        <f t="shared" si="1"/>
        <v>62564000</v>
      </c>
      <c r="N19" s="3142">
        <f t="shared" si="35"/>
        <v>0.18232153681167529</v>
      </c>
      <c r="O19" s="1"/>
      <c r="P19" s="1"/>
      <c r="Q19" s="1"/>
      <c r="R19" s="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41"/>
      <c r="AE19" s="41"/>
      <c r="AF19" s="41"/>
      <c r="AG19" s="41"/>
      <c r="AH19" s="41"/>
      <c r="AI19" s="41"/>
      <c r="AJ19" s="41"/>
      <c r="AK19" s="41"/>
      <c r="AL19" s="41"/>
      <c r="AM19" s="41"/>
      <c r="AN19" s="41"/>
      <c r="AO19" s="41"/>
      <c r="AP19" s="41"/>
      <c r="AQ19" s="41"/>
      <c r="AR19" s="41"/>
      <c r="AS19" s="41"/>
      <c r="AT19" s="41"/>
      <c r="AU19" s="41"/>
      <c r="AV19" s="41"/>
      <c r="AW19" s="41"/>
      <c r="AX19" s="41"/>
      <c r="AY19" s="41"/>
      <c r="AZ19" s="41"/>
      <c r="BA19" s="41"/>
      <c r="BB19" s="41"/>
      <c r="BC19" s="41"/>
      <c r="BD19" s="41"/>
      <c r="BE19" s="41"/>
      <c r="BF19" s="41"/>
      <c r="BG19" s="41"/>
      <c r="BH19" s="41"/>
      <c r="BI19" s="41"/>
      <c r="BJ19" s="41"/>
      <c r="BK19" s="41"/>
      <c r="BL19" s="41"/>
      <c r="BM19" s="41"/>
      <c r="BN19" s="41"/>
      <c r="BO19" s="41"/>
      <c r="BP19" s="41"/>
      <c r="BQ19" s="41"/>
      <c r="BR19" s="41"/>
      <c r="BS19" s="41"/>
      <c r="BT19" s="41"/>
      <c r="BU19" s="41"/>
      <c r="BV19" s="41"/>
      <c r="BW19" s="41"/>
      <c r="BX19" s="41"/>
      <c r="BY19" s="41"/>
      <c r="BZ19" s="41"/>
      <c r="CA19" s="41"/>
      <c r="CB19" s="41"/>
      <c r="CC19" s="41"/>
      <c r="CD19" s="41"/>
      <c r="CE19" s="41"/>
      <c r="CF19" s="41"/>
      <c r="CG19" s="41"/>
      <c r="CH19" s="41"/>
      <c r="CI19" s="41"/>
      <c r="CJ19" s="41"/>
      <c r="CK19" s="41"/>
      <c r="CL19" s="41"/>
      <c r="CM19" s="41"/>
      <c r="CN19" s="41"/>
      <c r="CO19" s="41"/>
      <c r="CP19" s="41"/>
      <c r="CQ19" s="41"/>
      <c r="CR19" s="41"/>
      <c r="CS19" s="41"/>
      <c r="CT19" s="41"/>
      <c r="CU19" s="41"/>
      <c r="CV19" s="41"/>
      <c r="CW19" s="41"/>
      <c r="CX19" s="41"/>
      <c r="CY19" s="41"/>
      <c r="CZ19" s="41"/>
      <c r="DA19" s="41"/>
      <c r="DB19" s="41"/>
      <c r="DC19" s="41"/>
      <c r="DD19" s="41"/>
      <c r="DE19" s="41"/>
      <c r="DF19" s="41"/>
      <c r="DG19" s="41"/>
      <c r="DH19" s="41"/>
      <c r="DI19" s="41"/>
      <c r="DJ19" s="41"/>
      <c r="DK19" s="41"/>
      <c r="DL19" s="41"/>
      <c r="DM19" s="41"/>
      <c r="DN19" s="41"/>
      <c r="DO19" s="41"/>
      <c r="DP19" s="41"/>
      <c r="DQ19" s="41"/>
      <c r="DR19" s="41"/>
      <c r="DS19" s="41"/>
      <c r="DT19" s="41"/>
      <c r="DU19" s="41"/>
      <c r="DV19" s="41"/>
      <c r="DW19" s="41"/>
      <c r="DX19" s="41"/>
      <c r="DY19" s="41"/>
      <c r="DZ19" s="41"/>
      <c r="EA19" s="41"/>
      <c r="EB19" s="41"/>
      <c r="EC19" s="41"/>
      <c r="ED19" s="41"/>
      <c r="EE19" s="41"/>
      <c r="EF19" s="41"/>
      <c r="EG19" s="41"/>
      <c r="EH19" s="41"/>
      <c r="EI19" s="41"/>
      <c r="EJ19" s="41"/>
      <c r="EK19" s="41"/>
      <c r="EL19" s="41"/>
      <c r="EM19" s="41"/>
      <c r="EN19" s="41"/>
      <c r="EO19" s="41"/>
      <c r="EP19" s="41"/>
      <c r="EQ19" s="41"/>
      <c r="ER19" s="41"/>
      <c r="ES19" s="41"/>
      <c r="ET19" s="41"/>
      <c r="EU19" s="41"/>
      <c r="EV19" s="41"/>
      <c r="EW19" s="41"/>
      <c r="EX19" s="41"/>
      <c r="EY19" s="41"/>
      <c r="EZ19" s="41"/>
      <c r="FA19" s="41"/>
      <c r="FB19" s="41"/>
      <c r="FC19" s="41"/>
      <c r="FD19" s="41"/>
      <c r="FE19" s="41"/>
      <c r="FF19" s="41"/>
      <c r="FG19" s="41"/>
      <c r="FH19" s="41"/>
      <c r="FI19" s="41"/>
      <c r="FJ19" s="41"/>
      <c r="FK19" s="41"/>
      <c r="FL19" s="41"/>
    </row>
    <row r="20" spans="1:168" s="50" customFormat="1" ht="35.1" customHeight="1">
      <c r="A20" s="3136" t="str">
        <f>'세입 세부내역서(조직별)7'!A81</f>
        <v>판매수익</v>
      </c>
      <c r="B20" s="3110">
        <f>'세입 세부내역서(조직별)7'!B81</f>
        <v>256156000</v>
      </c>
      <c r="C20" s="3137">
        <f t="shared" si="31"/>
        <v>2.2348636531283893E-2</v>
      </c>
      <c r="D20" s="3110">
        <f>'세입 세부내역서(조직별)7'!D81</f>
        <v>263518000</v>
      </c>
      <c r="E20" s="3138">
        <f t="shared" si="32"/>
        <v>2.3208120790237579E-2</v>
      </c>
      <c r="F20" s="3139">
        <f t="shared" si="33"/>
        <v>-7362000</v>
      </c>
      <c r="G20" s="3140">
        <f t="shared" si="36"/>
        <v>-2.7937370502204784E-2</v>
      </c>
      <c r="H20" s="3141" t="str">
        <f>'세출 세부내역서(조직별)8'!A101</f>
        <v>자체사업비</v>
      </c>
      <c r="I20" s="3110">
        <f>'세출 세부내역서(조직별)8'!B101</f>
        <v>1865496000</v>
      </c>
      <c r="J20" s="3137">
        <f t="shared" si="34"/>
        <v>0.16275742927967324</v>
      </c>
      <c r="K20" s="3110">
        <f>'세출 세부내역서(조직별)8'!D101</f>
        <v>2005712000</v>
      </c>
      <c r="L20" s="3137">
        <f t="shared" si="37"/>
        <v>0.17664374489192008</v>
      </c>
      <c r="M20" s="3139">
        <f t="shared" si="1"/>
        <v>-140216000</v>
      </c>
      <c r="N20" s="3142">
        <f t="shared" si="35"/>
        <v>-6.9908341775888061E-2</v>
      </c>
      <c r="O20" s="1"/>
      <c r="P20" s="1"/>
      <c r="Q20" s="1"/>
      <c r="R20" s="1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1"/>
      <c r="AE20" s="41"/>
      <c r="AF20" s="41"/>
      <c r="AG20" s="41"/>
      <c r="AH20" s="41"/>
      <c r="AI20" s="41"/>
      <c r="AJ20" s="41"/>
      <c r="AK20" s="41"/>
      <c r="AL20" s="41"/>
      <c r="AM20" s="41"/>
      <c r="AN20" s="41"/>
      <c r="AO20" s="41"/>
      <c r="AP20" s="41"/>
      <c r="AQ20" s="41"/>
      <c r="AR20" s="41"/>
      <c r="AS20" s="41"/>
      <c r="AT20" s="41"/>
      <c r="AU20" s="41"/>
      <c r="AV20" s="41"/>
      <c r="AW20" s="41"/>
      <c r="AX20" s="41"/>
      <c r="AY20" s="41"/>
      <c r="AZ20" s="41"/>
      <c r="BA20" s="41"/>
      <c r="BB20" s="41"/>
      <c r="BC20" s="41"/>
      <c r="BD20" s="41"/>
      <c r="BE20" s="41"/>
      <c r="BF20" s="41"/>
      <c r="BG20" s="41"/>
      <c r="BH20" s="41"/>
      <c r="BI20" s="41"/>
      <c r="BJ20" s="41"/>
      <c r="BK20" s="41"/>
      <c r="BL20" s="41"/>
      <c r="BM20" s="41"/>
      <c r="BN20" s="41"/>
      <c r="BO20" s="41"/>
      <c r="BP20" s="41"/>
      <c r="BQ20" s="41"/>
      <c r="BR20" s="41"/>
      <c r="BS20" s="41"/>
      <c r="BT20" s="41"/>
      <c r="BU20" s="41"/>
      <c r="BV20" s="41"/>
      <c r="BW20" s="41"/>
      <c r="BX20" s="41"/>
      <c r="BY20" s="41"/>
      <c r="BZ20" s="41"/>
      <c r="CA20" s="41"/>
      <c r="CB20" s="41"/>
      <c r="CC20" s="41"/>
      <c r="CD20" s="41"/>
      <c r="CE20" s="41"/>
      <c r="CF20" s="41"/>
      <c r="CG20" s="41"/>
      <c r="CH20" s="41"/>
      <c r="CI20" s="41"/>
      <c r="CJ20" s="41"/>
      <c r="CK20" s="41"/>
      <c r="CL20" s="41"/>
      <c r="CM20" s="41"/>
      <c r="CN20" s="41"/>
      <c r="CO20" s="41"/>
      <c r="CP20" s="41"/>
      <c r="CQ20" s="41"/>
      <c r="CR20" s="41"/>
      <c r="CS20" s="41"/>
      <c r="CT20" s="41"/>
      <c r="CU20" s="41"/>
      <c r="CV20" s="41"/>
      <c r="CW20" s="41"/>
      <c r="CX20" s="41"/>
      <c r="CY20" s="41"/>
      <c r="CZ20" s="41"/>
      <c r="DA20" s="41"/>
      <c r="DB20" s="41"/>
      <c r="DC20" s="41"/>
      <c r="DD20" s="41"/>
      <c r="DE20" s="41"/>
      <c r="DF20" s="41"/>
      <c r="DG20" s="41"/>
      <c r="DH20" s="41"/>
      <c r="DI20" s="41"/>
      <c r="DJ20" s="41"/>
      <c r="DK20" s="41"/>
      <c r="DL20" s="41"/>
      <c r="DM20" s="41"/>
      <c r="DN20" s="41"/>
      <c r="DO20" s="41"/>
      <c r="DP20" s="41"/>
      <c r="DQ20" s="41"/>
      <c r="DR20" s="41"/>
      <c r="DS20" s="41"/>
      <c r="DT20" s="41"/>
      <c r="DU20" s="41"/>
      <c r="DV20" s="41"/>
      <c r="DW20" s="41"/>
      <c r="DX20" s="41"/>
      <c r="DY20" s="41"/>
      <c r="DZ20" s="41"/>
      <c r="EA20" s="41"/>
      <c r="EB20" s="41"/>
      <c r="EC20" s="41"/>
      <c r="ED20" s="41"/>
      <c r="EE20" s="41"/>
      <c r="EF20" s="41"/>
      <c r="EG20" s="41"/>
      <c r="EH20" s="41"/>
      <c r="EI20" s="41"/>
      <c r="EJ20" s="41"/>
      <c r="EK20" s="41"/>
      <c r="EL20" s="41"/>
      <c r="EM20" s="41"/>
      <c r="EN20" s="41"/>
      <c r="EO20" s="41"/>
      <c r="EP20" s="41"/>
      <c r="EQ20" s="41"/>
      <c r="ER20" s="41"/>
      <c r="ES20" s="41"/>
      <c r="ET20" s="41"/>
      <c r="EU20" s="41"/>
      <c r="EV20" s="41"/>
      <c r="EW20" s="41"/>
      <c r="EX20" s="41"/>
      <c r="EY20" s="41"/>
      <c r="EZ20" s="41"/>
      <c r="FA20" s="41"/>
      <c r="FB20" s="41"/>
      <c r="FC20" s="41"/>
      <c r="FD20" s="41"/>
      <c r="FE20" s="41"/>
      <c r="FF20" s="41"/>
      <c r="FG20" s="41"/>
      <c r="FH20" s="41"/>
      <c r="FI20" s="41"/>
      <c r="FJ20" s="41"/>
      <c r="FK20" s="41"/>
      <c r="FL20" s="41"/>
    </row>
    <row r="21" spans="1:168" s="50" customFormat="1" ht="35.1" customHeight="1">
      <c r="A21" s="3136" t="str">
        <f>'세입 세부내역서(조직별)7'!A38</f>
        <v>재단지원금</v>
      </c>
      <c r="B21" s="3110">
        <f>'세입 세부내역서(조직별)7'!B38</f>
        <v>58950000</v>
      </c>
      <c r="C21" s="3137">
        <f t="shared" si="31"/>
        <v>5.1431632423959836E-3</v>
      </c>
      <c r="D21" s="3110">
        <f>'세입 세부내역서(조직별)7'!D38</f>
        <v>19762000</v>
      </c>
      <c r="E21" s="3138">
        <f t="shared" si="32"/>
        <v>1.7404461291322605E-3</v>
      </c>
      <c r="F21" s="3139">
        <f t="shared" si="33"/>
        <v>39188000</v>
      </c>
      <c r="G21" s="3140">
        <f t="shared" si="36"/>
        <v>1.9829976723003744</v>
      </c>
      <c r="H21" s="3141" t="str">
        <f>'세출 세부내역서(조직별)8'!A93</f>
        <v>자체사업자산취득비</v>
      </c>
      <c r="I21" s="3110">
        <f>'세출 세부내역서(조직별)8'!B93</f>
        <v>162194000</v>
      </c>
      <c r="J21" s="3137">
        <f t="shared" ref="J21" si="38">+I21/$I$6</f>
        <v>1.4150809481546636E-2</v>
      </c>
      <c r="K21" s="3110">
        <f>'세출 세부내역서(조직별)8'!D93</f>
        <v>117772000</v>
      </c>
      <c r="L21" s="3137">
        <f t="shared" si="37"/>
        <v>1.0372220499957726E-2</v>
      </c>
      <c r="M21" s="3139">
        <f t="shared" ref="M21" si="39">+I21-K21</f>
        <v>44422000</v>
      </c>
      <c r="N21" s="3142">
        <f t="shared" si="35"/>
        <v>0.3771864280134497</v>
      </c>
      <c r="O21" s="1"/>
      <c r="P21" s="1"/>
      <c r="Q21" s="1"/>
      <c r="R21" s="1"/>
      <c r="S21" s="41"/>
      <c r="T21" s="41"/>
      <c r="U21" s="41"/>
      <c r="V21" s="41"/>
      <c r="W21" s="41"/>
      <c r="X21" s="41"/>
      <c r="Y21" s="41"/>
      <c r="Z21" s="41"/>
      <c r="AA21" s="41"/>
      <c r="AB21" s="41"/>
      <c r="AC21" s="41"/>
      <c r="AD21" s="41"/>
      <c r="AE21" s="41"/>
      <c r="AF21" s="41"/>
      <c r="AG21" s="41"/>
      <c r="AH21" s="41"/>
      <c r="AI21" s="41"/>
      <c r="AJ21" s="41"/>
      <c r="AK21" s="41"/>
      <c r="AL21" s="41"/>
      <c r="AM21" s="41"/>
      <c r="AN21" s="41"/>
      <c r="AO21" s="41"/>
      <c r="AP21" s="41"/>
      <c r="AQ21" s="41"/>
      <c r="AR21" s="41"/>
      <c r="AS21" s="41"/>
      <c r="AT21" s="41"/>
      <c r="AU21" s="41"/>
      <c r="AV21" s="41"/>
      <c r="AW21" s="41"/>
      <c r="AX21" s="41"/>
      <c r="AY21" s="41"/>
      <c r="AZ21" s="41"/>
      <c r="BA21" s="41"/>
      <c r="BB21" s="41"/>
      <c r="BC21" s="41"/>
      <c r="BD21" s="41"/>
      <c r="BE21" s="41"/>
      <c r="BF21" s="41"/>
      <c r="BG21" s="41"/>
      <c r="BH21" s="41"/>
      <c r="BI21" s="41"/>
      <c r="BJ21" s="41"/>
      <c r="BK21" s="41"/>
      <c r="BL21" s="41"/>
      <c r="BM21" s="41"/>
      <c r="BN21" s="41"/>
      <c r="BO21" s="41"/>
      <c r="BP21" s="41"/>
      <c r="BQ21" s="41"/>
      <c r="BR21" s="41"/>
      <c r="BS21" s="41"/>
      <c r="BT21" s="41"/>
      <c r="BU21" s="41"/>
      <c r="BV21" s="41"/>
      <c r="BW21" s="41"/>
      <c r="BX21" s="41"/>
      <c r="BY21" s="41"/>
      <c r="BZ21" s="41"/>
      <c r="CA21" s="41"/>
      <c r="CB21" s="41"/>
      <c r="CC21" s="41"/>
      <c r="CD21" s="41"/>
      <c r="CE21" s="41"/>
      <c r="CF21" s="41"/>
      <c r="CG21" s="41"/>
      <c r="CH21" s="41"/>
      <c r="CI21" s="41"/>
      <c r="CJ21" s="41"/>
      <c r="CK21" s="41"/>
      <c r="CL21" s="41"/>
      <c r="CM21" s="41"/>
      <c r="CN21" s="41"/>
      <c r="CO21" s="41"/>
      <c r="CP21" s="41"/>
      <c r="CQ21" s="41"/>
      <c r="CR21" s="41"/>
      <c r="CS21" s="41"/>
      <c r="CT21" s="41"/>
      <c r="CU21" s="41"/>
      <c r="CV21" s="41"/>
      <c r="CW21" s="41"/>
      <c r="CX21" s="41"/>
      <c r="CY21" s="41"/>
      <c r="CZ21" s="41"/>
      <c r="DA21" s="41"/>
      <c r="DB21" s="41"/>
      <c r="DC21" s="41"/>
      <c r="DD21" s="41"/>
      <c r="DE21" s="41"/>
      <c r="DF21" s="41"/>
      <c r="DG21" s="41"/>
      <c r="DH21" s="41"/>
      <c r="DI21" s="41"/>
      <c r="DJ21" s="41"/>
      <c r="DK21" s="41"/>
      <c r="DL21" s="41"/>
      <c r="DM21" s="41"/>
      <c r="DN21" s="41"/>
      <c r="DO21" s="41"/>
      <c r="DP21" s="41"/>
      <c r="DQ21" s="41"/>
      <c r="DR21" s="41"/>
      <c r="DS21" s="41"/>
      <c r="DT21" s="41"/>
      <c r="DU21" s="41"/>
      <c r="DV21" s="41"/>
      <c r="DW21" s="41"/>
      <c r="DX21" s="41"/>
      <c r="DY21" s="41"/>
      <c r="DZ21" s="41"/>
      <c r="EA21" s="41"/>
      <c r="EB21" s="41"/>
      <c r="EC21" s="41"/>
      <c r="ED21" s="41"/>
      <c r="EE21" s="41"/>
      <c r="EF21" s="41"/>
      <c r="EG21" s="41"/>
      <c r="EH21" s="41"/>
      <c r="EI21" s="41"/>
      <c r="EJ21" s="41"/>
      <c r="EK21" s="41"/>
      <c r="EL21" s="41"/>
      <c r="EM21" s="41"/>
      <c r="EN21" s="41"/>
      <c r="EO21" s="41"/>
      <c r="EP21" s="41"/>
      <c r="EQ21" s="41"/>
      <c r="ER21" s="41"/>
      <c r="ES21" s="41"/>
      <c r="ET21" s="41"/>
      <c r="EU21" s="41"/>
      <c r="EV21" s="41"/>
      <c r="EW21" s="41"/>
      <c r="EX21" s="41"/>
      <c r="EY21" s="41"/>
      <c r="EZ21" s="41"/>
      <c r="FA21" s="41"/>
      <c r="FB21" s="41"/>
      <c r="FC21" s="41"/>
      <c r="FD21" s="41"/>
      <c r="FE21" s="41"/>
      <c r="FF21" s="41"/>
      <c r="FG21" s="41"/>
      <c r="FH21" s="41"/>
      <c r="FI21" s="41"/>
      <c r="FJ21" s="41"/>
      <c r="FK21" s="41"/>
      <c r="FL21" s="41"/>
    </row>
    <row r="22" spans="1:168" s="50" customFormat="1" ht="35.1" customHeight="1">
      <c r="A22" s="3136" t="str">
        <f>'세입 세부내역서(조직별)7'!A88</f>
        <v>이월금</v>
      </c>
      <c r="B22" s="3110">
        <f>'세입 세부내역서(조직별)7'!B88</f>
        <v>265800000</v>
      </c>
      <c r="C22" s="3137">
        <f t="shared" si="31"/>
        <v>2.3190038843576802E-2</v>
      </c>
      <c r="D22" s="3110">
        <f>'세입 세부내역서(조직별)7'!D88</f>
        <v>184272000</v>
      </c>
      <c r="E22" s="3138">
        <f t="shared" ref="E22" si="40">+D22/$D$6</f>
        <v>1.6228898345686665E-2</v>
      </c>
      <c r="F22" s="3139">
        <f t="shared" si="33"/>
        <v>81528000</v>
      </c>
      <c r="G22" s="3140">
        <f t="shared" si="36"/>
        <v>0.44243292524094818</v>
      </c>
      <c r="H22" s="3141" t="s">
        <v>528</v>
      </c>
      <c r="I22" s="3110">
        <f>'세출 세부내역서(조직별)8'!B113</f>
        <v>329517000</v>
      </c>
      <c r="J22" s="3137">
        <f t="shared" si="34"/>
        <v>2.8749104701350253E-2</v>
      </c>
      <c r="K22" s="3110">
        <f>'세출 세부내역서(조직별)8'!D113</f>
        <v>368705000</v>
      </c>
      <c r="L22" s="3137">
        <f t="shared" si="37"/>
        <v>3.2471976016684043E-2</v>
      </c>
      <c r="M22" s="3139">
        <f t="shared" ref="M22" si="41">+I22-K22</f>
        <v>-39188000</v>
      </c>
      <c r="N22" s="3142">
        <f t="shared" si="35"/>
        <v>-0.10628551280834271</v>
      </c>
      <c r="O22" s="1"/>
      <c r="P22" s="1"/>
      <c r="Q22" s="1"/>
      <c r="R22" s="1"/>
      <c r="S22" s="41"/>
      <c r="T22" s="41"/>
      <c r="U22" s="41"/>
      <c r="V22" s="41"/>
      <c r="W22" s="41"/>
      <c r="X22" s="41"/>
      <c r="Y22" s="41"/>
      <c r="Z22" s="41"/>
      <c r="AA22" s="41"/>
      <c r="AB22" s="41"/>
      <c r="AC22" s="41"/>
      <c r="AD22" s="41"/>
      <c r="AE22" s="41"/>
      <c r="AF22" s="41"/>
      <c r="AG22" s="41"/>
      <c r="AH22" s="41"/>
      <c r="AI22" s="41"/>
      <c r="AJ22" s="41"/>
      <c r="AK22" s="41"/>
      <c r="AL22" s="41"/>
      <c r="AM22" s="41"/>
      <c r="AN22" s="41"/>
      <c r="AO22" s="41"/>
      <c r="AP22" s="41"/>
      <c r="AQ22" s="41"/>
      <c r="AR22" s="41"/>
      <c r="AS22" s="41"/>
      <c r="AT22" s="41"/>
      <c r="AU22" s="41"/>
      <c r="AV22" s="41"/>
      <c r="AW22" s="41"/>
      <c r="AX22" s="41"/>
      <c r="AY22" s="41"/>
      <c r="AZ22" s="41"/>
      <c r="BA22" s="41"/>
      <c r="BB22" s="41"/>
      <c r="BC22" s="41"/>
      <c r="BD22" s="41"/>
      <c r="BE22" s="41"/>
      <c r="BF22" s="41"/>
      <c r="BG22" s="41"/>
      <c r="BH22" s="41"/>
      <c r="BI22" s="41"/>
      <c r="BJ22" s="41"/>
      <c r="BK22" s="41"/>
      <c r="BL22" s="41"/>
      <c r="BM22" s="41"/>
      <c r="BN22" s="41"/>
      <c r="BO22" s="41"/>
      <c r="BP22" s="41"/>
      <c r="BQ22" s="41"/>
      <c r="BR22" s="41"/>
      <c r="BS22" s="41"/>
      <c r="BT22" s="41"/>
      <c r="BU22" s="41"/>
      <c r="BV22" s="41"/>
      <c r="BW22" s="41"/>
      <c r="BX22" s="41"/>
      <c r="BY22" s="41"/>
      <c r="BZ22" s="41"/>
      <c r="CA22" s="41"/>
      <c r="CB22" s="41"/>
      <c r="CC22" s="41"/>
      <c r="CD22" s="41"/>
      <c r="CE22" s="41"/>
      <c r="CF22" s="41"/>
      <c r="CG22" s="41"/>
      <c r="CH22" s="41"/>
      <c r="CI22" s="41"/>
      <c r="CJ22" s="41"/>
      <c r="CK22" s="41"/>
      <c r="CL22" s="41"/>
      <c r="CM22" s="41"/>
      <c r="CN22" s="41"/>
      <c r="CO22" s="41"/>
      <c r="CP22" s="41"/>
      <c r="CQ22" s="41"/>
      <c r="CR22" s="41"/>
      <c r="CS22" s="41"/>
      <c r="CT22" s="41"/>
      <c r="CU22" s="41"/>
      <c r="CV22" s="41"/>
      <c r="CW22" s="41"/>
      <c r="CX22" s="41"/>
      <c r="CY22" s="41"/>
      <c r="CZ22" s="41"/>
      <c r="DA22" s="41"/>
      <c r="DB22" s="41"/>
      <c r="DC22" s="41"/>
      <c r="DD22" s="41"/>
      <c r="DE22" s="41"/>
      <c r="DF22" s="41"/>
      <c r="DG22" s="41"/>
      <c r="DH22" s="41"/>
      <c r="DI22" s="41"/>
      <c r="DJ22" s="41"/>
      <c r="DK22" s="41"/>
      <c r="DL22" s="41"/>
      <c r="DM22" s="41"/>
      <c r="DN22" s="41"/>
      <c r="DO22" s="41"/>
      <c r="DP22" s="41"/>
      <c r="DQ22" s="41"/>
      <c r="DR22" s="41"/>
      <c r="DS22" s="41"/>
      <c r="DT22" s="41"/>
      <c r="DU22" s="41"/>
      <c r="DV22" s="41"/>
      <c r="DW22" s="41"/>
      <c r="DX22" s="41"/>
      <c r="DY22" s="41"/>
      <c r="DZ22" s="41"/>
      <c r="EA22" s="41"/>
      <c r="EB22" s="41"/>
      <c r="EC22" s="41"/>
      <c r="ED22" s="41"/>
      <c r="EE22" s="41"/>
      <c r="EF22" s="41"/>
      <c r="EG22" s="41"/>
      <c r="EH22" s="41"/>
      <c r="EI22" s="41"/>
      <c r="EJ22" s="41"/>
      <c r="EK22" s="41"/>
      <c r="EL22" s="41"/>
      <c r="EM22" s="41"/>
      <c r="EN22" s="41"/>
      <c r="EO22" s="41"/>
      <c r="EP22" s="41"/>
      <c r="EQ22" s="41"/>
      <c r="ER22" s="41"/>
      <c r="ES22" s="41"/>
      <c r="ET22" s="41"/>
      <c r="EU22" s="41"/>
      <c r="EV22" s="41"/>
      <c r="EW22" s="41"/>
      <c r="EX22" s="41"/>
      <c r="EY22" s="41"/>
      <c r="EZ22" s="41"/>
      <c r="FA22" s="41"/>
      <c r="FB22" s="41"/>
      <c r="FC22" s="41"/>
      <c r="FD22" s="41"/>
      <c r="FE22" s="41"/>
      <c r="FF22" s="41"/>
      <c r="FG22" s="41"/>
      <c r="FH22" s="41"/>
      <c r="FI22" s="41"/>
      <c r="FJ22" s="41"/>
      <c r="FK22" s="41"/>
      <c r="FL22" s="41"/>
    </row>
    <row r="23" spans="1:168" s="50" customFormat="1" ht="35.1" customHeight="1">
      <c r="A23" s="3136"/>
      <c r="B23" s="3110"/>
      <c r="C23" s="3137"/>
      <c r="D23" s="3110"/>
      <c r="E23" s="3138"/>
      <c r="F23" s="3139"/>
      <c r="G23" s="3140"/>
      <c r="H23" s="3141" t="str">
        <f>'세출 세부내역서(조직별)8'!A115</f>
        <v>법인전입금</v>
      </c>
      <c r="I23" s="3110">
        <f>'세출 세부내역서(조직별)8'!B115</f>
        <v>81909000</v>
      </c>
      <c r="J23" s="3137">
        <f t="shared" ref="J23" si="42">+I23/$I$6</f>
        <v>7.1462486517627245E-3</v>
      </c>
      <c r="K23" s="3110">
        <f>'세출 세부내역서(조직별)8'!D115</f>
        <v>50000000</v>
      </c>
      <c r="L23" s="3137">
        <f t="shared" si="37"/>
        <v>4.4035171772398053E-3</v>
      </c>
      <c r="M23" s="3139">
        <f t="shared" ref="M23" si="43">+I23-K23</f>
        <v>31909000</v>
      </c>
      <c r="N23" s="3142">
        <f t="shared" si="35"/>
        <v>0.63817999999999997</v>
      </c>
      <c r="O23" s="1"/>
      <c r="P23" s="1"/>
      <c r="Q23" s="1"/>
      <c r="R23" s="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1"/>
      <c r="AU23" s="41"/>
      <c r="AV23" s="41"/>
      <c r="AW23" s="41"/>
      <c r="AX23" s="41"/>
      <c r="AY23" s="41"/>
      <c r="AZ23" s="41"/>
      <c r="BA23" s="41"/>
      <c r="BB23" s="41"/>
      <c r="BC23" s="41"/>
      <c r="BD23" s="41"/>
      <c r="BE23" s="41"/>
      <c r="BF23" s="41"/>
      <c r="BG23" s="41"/>
      <c r="BH23" s="41"/>
      <c r="BI23" s="41"/>
      <c r="BJ23" s="41"/>
      <c r="BK23" s="41"/>
      <c r="BL23" s="41"/>
      <c r="BM23" s="41"/>
      <c r="BN23" s="41"/>
      <c r="BO23" s="41"/>
      <c r="BP23" s="41"/>
      <c r="BQ23" s="41"/>
      <c r="BR23" s="41"/>
      <c r="BS23" s="41"/>
      <c r="BT23" s="41"/>
      <c r="BU23" s="41"/>
      <c r="BV23" s="41"/>
      <c r="BW23" s="41"/>
      <c r="BX23" s="41"/>
      <c r="BY23" s="41"/>
      <c r="BZ23" s="41"/>
      <c r="CA23" s="41"/>
      <c r="CB23" s="41"/>
      <c r="CC23" s="41"/>
      <c r="CD23" s="41"/>
      <c r="CE23" s="41"/>
      <c r="CF23" s="41"/>
      <c r="CG23" s="41"/>
      <c r="CH23" s="41"/>
      <c r="CI23" s="41"/>
      <c r="CJ23" s="41"/>
      <c r="CK23" s="41"/>
      <c r="CL23" s="41"/>
      <c r="CM23" s="41"/>
      <c r="CN23" s="41"/>
      <c r="CO23" s="41"/>
      <c r="CP23" s="41"/>
      <c r="CQ23" s="41"/>
      <c r="CR23" s="41"/>
      <c r="CS23" s="41"/>
      <c r="CT23" s="41"/>
      <c r="CU23" s="41"/>
      <c r="CV23" s="41"/>
      <c r="CW23" s="41"/>
      <c r="CX23" s="41"/>
      <c r="CY23" s="41"/>
      <c r="CZ23" s="41"/>
      <c r="DA23" s="41"/>
      <c r="DB23" s="41"/>
      <c r="DC23" s="41"/>
      <c r="DD23" s="41"/>
      <c r="DE23" s="41"/>
      <c r="DF23" s="41"/>
      <c r="DG23" s="41"/>
      <c r="DH23" s="41"/>
      <c r="DI23" s="41"/>
      <c r="DJ23" s="41"/>
      <c r="DK23" s="41"/>
      <c r="DL23" s="41"/>
      <c r="DM23" s="41"/>
      <c r="DN23" s="41"/>
      <c r="DO23" s="41"/>
      <c r="DP23" s="41"/>
      <c r="DQ23" s="41"/>
      <c r="DR23" s="41"/>
      <c r="DS23" s="41"/>
      <c r="DT23" s="41"/>
      <c r="DU23" s="41"/>
      <c r="DV23" s="41"/>
      <c r="DW23" s="41"/>
      <c r="DX23" s="41"/>
      <c r="DY23" s="41"/>
      <c r="DZ23" s="41"/>
      <c r="EA23" s="41"/>
      <c r="EB23" s="41"/>
      <c r="EC23" s="41"/>
      <c r="ED23" s="41"/>
      <c r="EE23" s="41"/>
      <c r="EF23" s="41"/>
      <c r="EG23" s="41"/>
      <c r="EH23" s="41"/>
      <c r="EI23" s="41"/>
      <c r="EJ23" s="41"/>
      <c r="EK23" s="41"/>
      <c r="EL23" s="41"/>
      <c r="EM23" s="41"/>
      <c r="EN23" s="41"/>
      <c r="EO23" s="41"/>
      <c r="EP23" s="41"/>
      <c r="EQ23" s="41"/>
      <c r="ER23" s="41"/>
      <c r="ES23" s="41"/>
      <c r="ET23" s="41"/>
      <c r="EU23" s="41"/>
      <c r="EV23" s="41"/>
      <c r="EW23" s="41"/>
      <c r="EX23" s="41"/>
      <c r="EY23" s="41"/>
      <c r="EZ23" s="41"/>
      <c r="FA23" s="41"/>
      <c r="FB23" s="41"/>
      <c r="FC23" s="41"/>
      <c r="FD23" s="41"/>
      <c r="FE23" s="41"/>
      <c r="FF23" s="41"/>
      <c r="FG23" s="41"/>
      <c r="FH23" s="41"/>
      <c r="FI23" s="41"/>
      <c r="FJ23" s="41"/>
      <c r="FK23" s="41"/>
      <c r="FL23" s="41"/>
    </row>
    <row r="24" spans="1:168" s="50" customFormat="1" ht="35.1" customHeight="1">
      <c r="A24" s="3136"/>
      <c r="B24" s="3110"/>
      <c r="C24" s="3137"/>
      <c r="D24" s="3110"/>
      <c r="E24" s="3138"/>
      <c r="F24" s="3139"/>
      <c r="G24" s="3140"/>
      <c r="H24" s="3141" t="str">
        <f>'세출 세부내역서(조직별)8'!A117</f>
        <v>이자반환금(과년도)</v>
      </c>
      <c r="I24" s="3110">
        <f>'세출 세부내역서(조직별)8'!B117</f>
        <v>2321000</v>
      </c>
      <c r="J24" s="3137">
        <f t="shared" si="34"/>
        <v>2.0249842045124816E-4</v>
      </c>
      <c r="K24" s="3110">
        <f>'세출 세부내역서(조직별)8'!D117</f>
        <v>2321000</v>
      </c>
      <c r="L24" s="3137">
        <f t="shared" si="37"/>
        <v>2.0441126736747174E-4</v>
      </c>
      <c r="M24" s="3139">
        <f t="shared" si="1"/>
        <v>0</v>
      </c>
      <c r="N24" s="3142">
        <f t="shared" si="35"/>
        <v>0</v>
      </c>
      <c r="O24" s="1"/>
      <c r="P24" s="1"/>
      <c r="Q24" s="1"/>
      <c r="R24" s="1"/>
      <c r="S24" s="41"/>
      <c r="T24" s="41"/>
      <c r="U24" s="41"/>
      <c r="V24" s="41"/>
      <c r="W24" s="41"/>
      <c r="X24" s="41"/>
      <c r="Y24" s="41"/>
      <c r="Z24" s="41"/>
      <c r="AA24" s="41"/>
      <c r="AB24" s="41"/>
      <c r="AC24" s="41"/>
      <c r="AD24" s="41"/>
      <c r="AE24" s="41"/>
      <c r="AF24" s="41"/>
      <c r="AG24" s="41"/>
      <c r="AH24" s="41"/>
      <c r="AI24" s="41"/>
      <c r="AJ24" s="41"/>
      <c r="AK24" s="41"/>
      <c r="AL24" s="41"/>
      <c r="AM24" s="41"/>
      <c r="AN24" s="41"/>
      <c r="AO24" s="41"/>
      <c r="AP24" s="41"/>
      <c r="AQ24" s="41"/>
      <c r="AR24" s="41"/>
      <c r="AS24" s="41"/>
      <c r="AT24" s="41"/>
      <c r="AU24" s="41"/>
      <c r="AV24" s="41"/>
      <c r="AW24" s="41"/>
      <c r="AX24" s="41"/>
      <c r="AY24" s="41"/>
      <c r="AZ24" s="41"/>
      <c r="BA24" s="41"/>
      <c r="BB24" s="41"/>
      <c r="BC24" s="41"/>
      <c r="BD24" s="41"/>
      <c r="BE24" s="41"/>
      <c r="BF24" s="41"/>
      <c r="BG24" s="41"/>
      <c r="BH24" s="41"/>
      <c r="BI24" s="41"/>
      <c r="BJ24" s="41"/>
      <c r="BK24" s="41"/>
      <c r="BL24" s="41"/>
      <c r="BM24" s="41"/>
      <c r="BN24" s="41"/>
      <c r="BO24" s="41"/>
      <c r="BP24" s="41"/>
      <c r="BQ24" s="41"/>
      <c r="BR24" s="41"/>
      <c r="BS24" s="41"/>
      <c r="BT24" s="41"/>
      <c r="BU24" s="41"/>
      <c r="BV24" s="41"/>
      <c r="BW24" s="41"/>
      <c r="BX24" s="41"/>
      <c r="BY24" s="41"/>
      <c r="BZ24" s="41"/>
      <c r="CA24" s="41"/>
      <c r="CB24" s="41"/>
      <c r="CC24" s="41"/>
      <c r="CD24" s="41"/>
      <c r="CE24" s="41"/>
      <c r="CF24" s="41"/>
      <c r="CG24" s="41"/>
      <c r="CH24" s="41"/>
      <c r="CI24" s="41"/>
      <c r="CJ24" s="41"/>
      <c r="CK24" s="41"/>
      <c r="CL24" s="41"/>
      <c r="CM24" s="41"/>
      <c r="CN24" s="41"/>
      <c r="CO24" s="41"/>
      <c r="CP24" s="41"/>
      <c r="CQ24" s="41"/>
      <c r="CR24" s="41"/>
      <c r="CS24" s="41"/>
      <c r="CT24" s="41"/>
      <c r="CU24" s="41"/>
      <c r="CV24" s="41"/>
      <c r="CW24" s="41"/>
      <c r="CX24" s="41"/>
      <c r="CY24" s="41"/>
      <c r="CZ24" s="41"/>
      <c r="DA24" s="41"/>
      <c r="DB24" s="41"/>
      <c r="DC24" s="41"/>
      <c r="DD24" s="41"/>
      <c r="DE24" s="41"/>
      <c r="DF24" s="41"/>
      <c r="DG24" s="41"/>
      <c r="DH24" s="41"/>
      <c r="DI24" s="41"/>
      <c r="DJ24" s="41"/>
      <c r="DK24" s="41"/>
      <c r="DL24" s="41"/>
      <c r="DM24" s="41"/>
      <c r="DN24" s="41"/>
      <c r="DO24" s="41"/>
      <c r="DP24" s="41"/>
      <c r="DQ24" s="41"/>
      <c r="DR24" s="41"/>
      <c r="DS24" s="41"/>
      <c r="DT24" s="41"/>
      <c r="DU24" s="41"/>
      <c r="DV24" s="41"/>
      <c r="DW24" s="41"/>
      <c r="DX24" s="41"/>
      <c r="DY24" s="41"/>
      <c r="DZ24" s="41"/>
      <c r="EA24" s="41"/>
      <c r="EB24" s="41"/>
      <c r="EC24" s="41"/>
      <c r="ED24" s="41"/>
      <c r="EE24" s="41"/>
      <c r="EF24" s="41"/>
      <c r="EG24" s="41"/>
      <c r="EH24" s="41"/>
      <c r="EI24" s="41"/>
      <c r="EJ24" s="41"/>
      <c r="EK24" s="41"/>
      <c r="EL24" s="41"/>
      <c r="EM24" s="41"/>
      <c r="EN24" s="41"/>
      <c r="EO24" s="41"/>
      <c r="EP24" s="41"/>
      <c r="EQ24" s="41"/>
      <c r="ER24" s="41"/>
      <c r="ES24" s="41"/>
      <c r="ET24" s="41"/>
      <c r="EU24" s="41"/>
      <c r="EV24" s="41"/>
      <c r="EW24" s="41"/>
      <c r="EX24" s="41"/>
      <c r="EY24" s="41"/>
      <c r="EZ24" s="41"/>
      <c r="FA24" s="41"/>
      <c r="FB24" s="41"/>
      <c r="FC24" s="41"/>
      <c r="FD24" s="41"/>
      <c r="FE24" s="41"/>
      <c r="FF24" s="41"/>
      <c r="FG24" s="41"/>
      <c r="FH24" s="41"/>
      <c r="FI24" s="41"/>
      <c r="FJ24" s="41"/>
      <c r="FK24" s="41"/>
      <c r="FL24" s="41"/>
    </row>
    <row r="25" spans="1:168" s="50" customFormat="1" ht="35.1" customHeight="1" thickBot="1">
      <c r="A25" s="3143"/>
      <c r="B25" s="3144"/>
      <c r="C25" s="3145"/>
      <c r="D25" s="3144"/>
      <c r="E25" s="3146"/>
      <c r="F25" s="3147"/>
      <c r="G25" s="3148"/>
      <c r="H25" s="3149" t="str">
        <f>'세출 세부내역서(조직별)8'!A130</f>
        <v>예비비(차기년도이월금)</v>
      </c>
      <c r="I25" s="3144">
        <f>'세출 세부내역서(조직별)8'!B130</f>
        <v>46758000</v>
      </c>
      <c r="J25" s="3145">
        <f t="shared" si="34"/>
        <v>4.0794576232052824E-3</v>
      </c>
      <c r="K25" s="3144">
        <f>'세출 세부내역서(조직별)8'!D130</f>
        <v>105961000</v>
      </c>
      <c r="L25" s="3145">
        <f t="shared" si="37"/>
        <v>9.3320216723501402E-3</v>
      </c>
      <c r="M25" s="3147">
        <f t="shared" si="1"/>
        <v>-59203000</v>
      </c>
      <c r="N25" s="3150">
        <f t="shared" si="35"/>
        <v>-0.55872443634922286</v>
      </c>
      <c r="O25" s="1"/>
      <c r="P25" s="1"/>
      <c r="Q25" s="1"/>
      <c r="R25" s="1"/>
      <c r="S25" s="41"/>
      <c r="T25" s="41"/>
      <c r="U25" s="41"/>
      <c r="V25" s="41"/>
      <c r="W25" s="41"/>
      <c r="X25" s="41"/>
      <c r="Y25" s="41"/>
      <c r="Z25" s="41"/>
      <c r="AA25" s="41"/>
      <c r="AB25" s="41"/>
      <c r="AC25" s="41"/>
      <c r="AD25" s="41"/>
      <c r="AE25" s="41"/>
      <c r="AF25" s="41"/>
      <c r="AG25" s="41"/>
      <c r="AH25" s="41"/>
      <c r="AI25" s="41"/>
      <c r="AJ25" s="41"/>
      <c r="AK25" s="41"/>
      <c r="AL25" s="41"/>
      <c r="AM25" s="41"/>
      <c r="AN25" s="41"/>
      <c r="AO25" s="41"/>
      <c r="AP25" s="41"/>
      <c r="AQ25" s="41"/>
      <c r="AR25" s="41"/>
      <c r="AS25" s="41"/>
      <c r="AT25" s="41"/>
      <c r="AU25" s="41"/>
      <c r="AV25" s="41"/>
      <c r="AW25" s="41"/>
      <c r="AX25" s="41"/>
      <c r="AY25" s="41"/>
      <c r="AZ25" s="41"/>
      <c r="BA25" s="41"/>
      <c r="BB25" s="41"/>
      <c r="BC25" s="41"/>
      <c r="BD25" s="41"/>
      <c r="BE25" s="41"/>
      <c r="BF25" s="41"/>
      <c r="BG25" s="41"/>
      <c r="BH25" s="41"/>
      <c r="BI25" s="41"/>
      <c r="BJ25" s="41"/>
      <c r="BK25" s="41"/>
      <c r="BL25" s="41"/>
      <c r="BM25" s="41"/>
      <c r="BN25" s="41"/>
      <c r="BO25" s="41"/>
      <c r="BP25" s="41"/>
      <c r="BQ25" s="41"/>
      <c r="BR25" s="41"/>
      <c r="BS25" s="41"/>
      <c r="BT25" s="41"/>
      <c r="BU25" s="41"/>
      <c r="BV25" s="41"/>
      <c r="BW25" s="41"/>
      <c r="BX25" s="41"/>
      <c r="BY25" s="41"/>
      <c r="BZ25" s="41"/>
      <c r="CA25" s="41"/>
      <c r="CB25" s="41"/>
      <c r="CC25" s="41"/>
      <c r="CD25" s="41"/>
      <c r="CE25" s="41"/>
      <c r="CF25" s="41"/>
      <c r="CG25" s="41"/>
      <c r="CH25" s="41"/>
      <c r="CI25" s="41"/>
      <c r="CJ25" s="41"/>
      <c r="CK25" s="41"/>
      <c r="CL25" s="41"/>
      <c r="CM25" s="41"/>
      <c r="CN25" s="41"/>
      <c r="CO25" s="41"/>
      <c r="CP25" s="41"/>
      <c r="CQ25" s="41"/>
      <c r="CR25" s="41"/>
      <c r="CS25" s="41"/>
      <c r="CT25" s="41"/>
      <c r="CU25" s="41"/>
      <c r="CV25" s="41"/>
      <c r="CW25" s="41"/>
      <c r="CX25" s="41"/>
      <c r="CY25" s="41"/>
      <c r="CZ25" s="41"/>
      <c r="DA25" s="41"/>
      <c r="DB25" s="41"/>
      <c r="DC25" s="41"/>
      <c r="DD25" s="41"/>
      <c r="DE25" s="41"/>
      <c r="DF25" s="41"/>
      <c r="DG25" s="41"/>
      <c r="DH25" s="41"/>
      <c r="DI25" s="41"/>
      <c r="DJ25" s="41"/>
      <c r="DK25" s="41"/>
      <c r="DL25" s="41"/>
      <c r="DM25" s="41"/>
      <c r="DN25" s="41"/>
      <c r="DO25" s="41"/>
      <c r="DP25" s="41"/>
      <c r="DQ25" s="41"/>
      <c r="DR25" s="41"/>
      <c r="DS25" s="41"/>
      <c r="DT25" s="41"/>
      <c r="DU25" s="41"/>
      <c r="DV25" s="41"/>
      <c r="DW25" s="41"/>
      <c r="DX25" s="41"/>
      <c r="DY25" s="41"/>
      <c r="DZ25" s="41"/>
      <c r="EA25" s="41"/>
      <c r="EB25" s="41"/>
      <c r="EC25" s="41"/>
      <c r="ED25" s="41"/>
      <c r="EE25" s="41"/>
      <c r="EF25" s="41"/>
      <c r="EG25" s="41"/>
      <c r="EH25" s="41"/>
      <c r="EI25" s="41"/>
      <c r="EJ25" s="41"/>
      <c r="EK25" s="41"/>
      <c r="EL25" s="41"/>
      <c r="EM25" s="41"/>
      <c r="EN25" s="41"/>
      <c r="EO25" s="41"/>
      <c r="EP25" s="41"/>
      <c r="EQ25" s="41"/>
      <c r="ER25" s="41"/>
      <c r="ES25" s="41"/>
      <c r="ET25" s="41"/>
      <c r="EU25" s="41"/>
      <c r="EV25" s="41"/>
      <c r="EW25" s="41"/>
      <c r="EX25" s="41"/>
      <c r="EY25" s="41"/>
      <c r="EZ25" s="41"/>
      <c r="FA25" s="41"/>
      <c r="FB25" s="41"/>
      <c r="FC25" s="41"/>
      <c r="FD25" s="41"/>
      <c r="FE25" s="41"/>
      <c r="FF25" s="41"/>
      <c r="FG25" s="41"/>
      <c r="FH25" s="41"/>
      <c r="FI25" s="41"/>
      <c r="FJ25" s="41"/>
      <c r="FK25" s="41"/>
      <c r="FL25" s="41"/>
    </row>
    <row r="26" spans="1:168" s="56" customFormat="1" ht="16.5">
      <c r="A26" s="53"/>
      <c r="B26" s="54"/>
      <c r="C26" s="55"/>
      <c r="D26" s="54"/>
      <c r="E26" s="55"/>
      <c r="F26" s="118"/>
      <c r="G26" s="122"/>
      <c r="I26" s="54"/>
      <c r="J26" s="57"/>
      <c r="K26" s="58"/>
      <c r="M26" s="115"/>
      <c r="N26" s="122"/>
      <c r="O26" s="53"/>
      <c r="P26" s="53"/>
      <c r="Q26" s="53"/>
      <c r="R26" s="53"/>
    </row>
    <row r="27" spans="1:168" s="56" customFormat="1" ht="15.75">
      <c r="A27" s="53"/>
      <c r="B27" s="59">
        <v>11462517800</v>
      </c>
      <c r="C27" s="59"/>
      <c r="D27" s="59"/>
      <c r="E27" s="55"/>
      <c r="F27" s="118"/>
      <c r="G27" s="122"/>
      <c r="I27" s="54"/>
      <c r="J27" s="54"/>
      <c r="K27" s="58"/>
      <c r="M27" s="115"/>
      <c r="N27" s="122"/>
      <c r="O27" s="53"/>
      <c r="P27" s="53"/>
      <c r="Q27" s="53"/>
      <c r="R27" s="53"/>
    </row>
    <row r="28" spans="1:168" s="56" customFormat="1" ht="15.75">
      <c r="A28" s="53"/>
      <c r="B28" s="60"/>
      <c r="C28" s="55"/>
      <c r="D28" s="54"/>
      <c r="E28" s="55"/>
      <c r="F28" s="118"/>
      <c r="G28" s="122"/>
      <c r="I28" s="54"/>
      <c r="J28" s="54"/>
      <c r="K28" s="58"/>
      <c r="M28" s="115"/>
      <c r="N28" s="122"/>
      <c r="O28" s="53"/>
      <c r="P28" s="53"/>
      <c r="Q28" s="53"/>
      <c r="R28" s="53"/>
    </row>
    <row r="29" spans="1:168" s="56" customFormat="1" ht="15.75">
      <c r="A29" s="53"/>
      <c r="B29" s="54"/>
      <c r="C29" s="55"/>
      <c r="D29" s="54"/>
      <c r="E29" s="55"/>
      <c r="F29" s="118"/>
      <c r="G29" s="122"/>
      <c r="I29" s="54"/>
      <c r="J29" s="54"/>
      <c r="K29" s="58"/>
      <c r="M29" s="115"/>
      <c r="N29" s="122"/>
      <c r="O29" s="53"/>
      <c r="P29" s="53"/>
      <c r="Q29" s="53"/>
      <c r="R29" s="53"/>
    </row>
    <row r="30" spans="1:168" s="56" customFormat="1" ht="15.75">
      <c r="B30" s="59"/>
      <c r="C30" s="59"/>
      <c r="D30" s="59"/>
      <c r="E30" s="53"/>
      <c r="F30" s="119"/>
      <c r="G30" s="123"/>
      <c r="I30" s="54"/>
      <c r="K30" s="54"/>
      <c r="M30" s="115"/>
      <c r="N30" s="122"/>
      <c r="O30" s="53"/>
      <c r="P30" s="53"/>
      <c r="Q30" s="53"/>
      <c r="R30" s="53"/>
    </row>
    <row r="31" spans="1:168" s="56" customFormat="1" ht="15.75">
      <c r="B31" s="59"/>
      <c r="D31" s="61"/>
      <c r="E31" s="53"/>
      <c r="F31" s="119"/>
      <c r="G31" s="123"/>
      <c r="I31" s="54"/>
      <c r="K31" s="54"/>
      <c r="M31" s="115"/>
      <c r="N31" s="122"/>
      <c r="O31" s="53"/>
      <c r="P31" s="53"/>
      <c r="Q31" s="53"/>
      <c r="R31" s="53"/>
    </row>
    <row r="32" spans="1:168" s="56" customFormat="1" ht="15.75">
      <c r="B32" s="54"/>
      <c r="D32" s="61"/>
      <c r="E32" s="53"/>
      <c r="F32" s="119"/>
      <c r="G32" s="123"/>
      <c r="I32" s="54"/>
      <c r="K32" s="54"/>
      <c r="M32" s="115"/>
      <c r="N32" s="122"/>
      <c r="O32" s="53"/>
      <c r="P32" s="53"/>
      <c r="Q32" s="53"/>
      <c r="R32" s="53"/>
    </row>
    <row r="33" spans="1:18" s="56" customFormat="1" ht="15.75">
      <c r="B33" s="54"/>
      <c r="D33" s="61"/>
      <c r="E33" s="53"/>
      <c r="F33" s="119"/>
      <c r="G33" s="123"/>
      <c r="I33" s="54"/>
      <c r="K33" s="54"/>
      <c r="M33" s="115"/>
      <c r="N33" s="122"/>
      <c r="O33" s="53"/>
      <c r="P33" s="53"/>
      <c r="Q33" s="53"/>
      <c r="R33" s="53"/>
    </row>
    <row r="34" spans="1:18" s="56" customFormat="1" ht="15.75">
      <c r="B34" s="54"/>
      <c r="D34" s="61"/>
      <c r="E34" s="53"/>
      <c r="F34" s="119"/>
      <c r="G34" s="123"/>
      <c r="I34" s="54"/>
      <c r="K34" s="54"/>
      <c r="M34" s="115"/>
      <c r="N34" s="122"/>
      <c r="O34" s="53"/>
      <c r="P34" s="53"/>
      <c r="Q34" s="53"/>
      <c r="R34" s="53"/>
    </row>
    <row r="35" spans="1:18" s="56" customFormat="1" ht="15.75">
      <c r="B35" s="54"/>
      <c r="D35" s="61"/>
      <c r="E35" s="53"/>
      <c r="F35" s="119"/>
      <c r="G35" s="123"/>
      <c r="I35" s="54"/>
      <c r="K35" s="54"/>
      <c r="M35" s="115"/>
      <c r="N35" s="122"/>
      <c r="O35" s="53"/>
      <c r="P35" s="53"/>
      <c r="Q35" s="53"/>
      <c r="R35" s="53"/>
    </row>
    <row r="36" spans="1:18" s="56" customFormat="1" ht="15.75">
      <c r="B36" s="54"/>
      <c r="D36" s="61"/>
      <c r="E36" s="53"/>
      <c r="F36" s="119"/>
      <c r="G36" s="123"/>
      <c r="I36" s="54"/>
      <c r="K36" s="54"/>
      <c r="M36" s="115"/>
      <c r="N36" s="122"/>
      <c r="O36" s="53"/>
      <c r="P36" s="53"/>
      <c r="Q36" s="53"/>
      <c r="R36" s="53"/>
    </row>
    <row r="37" spans="1:18" s="56" customFormat="1" ht="15.75">
      <c r="A37" s="53"/>
      <c r="B37" s="54"/>
      <c r="C37" s="55"/>
      <c r="D37" s="54"/>
      <c r="E37" s="55"/>
      <c r="F37" s="118"/>
      <c r="G37" s="122"/>
      <c r="I37" s="54"/>
      <c r="J37" s="54"/>
      <c r="K37" s="58"/>
      <c r="M37" s="115"/>
      <c r="N37" s="122"/>
      <c r="O37" s="53"/>
      <c r="P37" s="53"/>
      <c r="Q37" s="53"/>
      <c r="R37" s="53"/>
    </row>
    <row r="38" spans="1:18" s="56" customFormat="1" ht="15.75">
      <c r="A38" s="53"/>
      <c r="B38" s="54"/>
      <c r="C38" s="55"/>
      <c r="D38" s="54"/>
      <c r="E38" s="55"/>
      <c r="F38" s="118"/>
      <c r="G38" s="122"/>
      <c r="I38" s="54"/>
      <c r="J38" s="54"/>
      <c r="K38" s="58"/>
      <c r="M38" s="115"/>
      <c r="N38" s="122"/>
      <c r="O38" s="53"/>
      <c r="P38" s="53"/>
      <c r="Q38" s="53"/>
      <c r="R38" s="53"/>
    </row>
    <row r="39" spans="1:18" s="56" customFormat="1" ht="15.75">
      <c r="A39" s="53"/>
      <c r="B39" s="54"/>
      <c r="C39" s="55"/>
      <c r="D39" s="54"/>
      <c r="E39" s="55"/>
      <c r="F39" s="118"/>
      <c r="G39" s="122"/>
      <c r="I39" s="54"/>
      <c r="J39" s="54"/>
      <c r="K39" s="58"/>
      <c r="M39" s="115"/>
      <c r="N39" s="122"/>
      <c r="O39" s="53"/>
      <c r="P39" s="53"/>
      <c r="Q39" s="53"/>
      <c r="R39" s="53"/>
    </row>
    <row r="40" spans="1:18" s="56" customFormat="1" ht="15.75">
      <c r="A40" s="53"/>
      <c r="B40" s="54"/>
      <c r="C40" s="55"/>
      <c r="D40" s="54"/>
      <c r="E40" s="55"/>
      <c r="F40" s="118"/>
      <c r="G40" s="122"/>
      <c r="I40" s="54"/>
      <c r="J40" s="54"/>
      <c r="K40" s="58"/>
      <c r="M40" s="115"/>
      <c r="N40" s="122"/>
      <c r="O40" s="53"/>
      <c r="P40" s="53"/>
      <c r="Q40" s="53"/>
      <c r="R40" s="53"/>
    </row>
    <row r="41" spans="1:18" s="56" customFormat="1" ht="15.75">
      <c r="A41" s="53"/>
      <c r="B41" s="54"/>
      <c r="C41" s="55"/>
      <c r="D41" s="54"/>
      <c r="E41" s="55"/>
      <c r="F41" s="118"/>
      <c r="G41" s="122"/>
      <c r="I41" s="54"/>
      <c r="J41" s="54"/>
      <c r="K41" s="58"/>
      <c r="M41" s="115"/>
      <c r="N41" s="122"/>
      <c r="O41" s="53"/>
      <c r="P41" s="53"/>
      <c r="Q41" s="53"/>
      <c r="R41" s="53"/>
    </row>
    <row r="42" spans="1:18" s="56" customFormat="1" ht="15.75">
      <c r="A42" s="53"/>
      <c r="B42" s="54"/>
      <c r="C42" s="55"/>
      <c r="D42" s="54"/>
      <c r="E42" s="55"/>
      <c r="F42" s="118"/>
      <c r="G42" s="122"/>
      <c r="I42" s="54"/>
      <c r="J42" s="54"/>
      <c r="K42" s="58"/>
      <c r="M42" s="115"/>
      <c r="N42" s="122"/>
      <c r="O42" s="53"/>
      <c r="P42" s="53"/>
      <c r="Q42" s="53"/>
      <c r="R42" s="53"/>
    </row>
    <row r="43" spans="1:18" s="56" customFormat="1" ht="15.75">
      <c r="A43" s="53"/>
      <c r="B43" s="54"/>
      <c r="C43" s="55"/>
      <c r="D43" s="54"/>
      <c r="E43" s="55"/>
      <c r="F43" s="118"/>
      <c r="G43" s="122"/>
      <c r="I43" s="54"/>
      <c r="J43" s="54"/>
      <c r="K43" s="58"/>
      <c r="M43" s="115"/>
      <c r="N43" s="122"/>
      <c r="O43" s="53"/>
      <c r="P43" s="53"/>
      <c r="Q43" s="53"/>
      <c r="R43" s="53"/>
    </row>
    <row r="44" spans="1:18" s="56" customFormat="1" ht="15.75">
      <c r="A44" s="53"/>
      <c r="B44" s="54"/>
      <c r="C44" s="55"/>
      <c r="D44" s="54"/>
      <c r="E44" s="55"/>
      <c r="F44" s="118"/>
      <c r="G44" s="122"/>
      <c r="I44" s="54"/>
      <c r="J44" s="54"/>
      <c r="K44" s="58"/>
      <c r="M44" s="115"/>
      <c r="N44" s="122"/>
      <c r="O44" s="53"/>
      <c r="P44" s="53"/>
      <c r="Q44" s="53"/>
      <c r="R44" s="53"/>
    </row>
    <row r="45" spans="1:18" s="56" customFormat="1" ht="15.75">
      <c r="A45" s="53"/>
      <c r="B45" s="54"/>
      <c r="C45" s="55"/>
      <c r="D45" s="54"/>
      <c r="E45" s="55"/>
      <c r="F45" s="118"/>
      <c r="G45" s="122"/>
      <c r="I45" s="54"/>
      <c r="J45" s="54"/>
      <c r="K45" s="58"/>
      <c r="M45" s="115"/>
      <c r="N45" s="122"/>
      <c r="O45" s="53"/>
      <c r="P45" s="53"/>
      <c r="Q45" s="53"/>
      <c r="R45" s="53"/>
    </row>
    <row r="46" spans="1:18" s="56" customFormat="1" ht="15.75">
      <c r="A46" s="53"/>
      <c r="B46" s="54"/>
      <c r="C46" s="55"/>
      <c r="D46" s="54"/>
      <c r="E46" s="55"/>
      <c r="F46" s="118"/>
      <c r="G46" s="122"/>
      <c r="I46" s="54"/>
      <c r="J46" s="54"/>
      <c r="K46" s="58"/>
      <c r="M46" s="115"/>
      <c r="N46" s="122"/>
      <c r="O46" s="53"/>
      <c r="P46" s="53"/>
      <c r="Q46" s="53"/>
      <c r="R46" s="53"/>
    </row>
    <row r="47" spans="1:18" s="56" customFormat="1" ht="15.75">
      <c r="A47" s="53"/>
      <c r="B47" s="54"/>
      <c r="C47" s="55"/>
      <c r="D47" s="54"/>
      <c r="E47" s="55"/>
      <c r="F47" s="118"/>
      <c r="G47" s="122"/>
      <c r="I47" s="54"/>
      <c r="J47" s="54"/>
      <c r="K47" s="58"/>
      <c r="M47" s="115"/>
      <c r="N47" s="122"/>
      <c r="O47" s="53"/>
      <c r="P47" s="53"/>
      <c r="Q47" s="53"/>
      <c r="R47" s="53"/>
    </row>
    <row r="48" spans="1:18" s="56" customFormat="1" ht="15.75">
      <c r="A48" s="53"/>
      <c r="B48" s="54"/>
      <c r="C48" s="55"/>
      <c r="D48" s="54"/>
      <c r="E48" s="55"/>
      <c r="F48" s="118"/>
      <c r="G48" s="122"/>
      <c r="I48" s="54"/>
      <c r="J48" s="54"/>
      <c r="K48" s="58"/>
      <c r="M48" s="115"/>
      <c r="N48" s="122"/>
      <c r="O48" s="53"/>
      <c r="P48" s="53"/>
      <c r="Q48" s="53"/>
      <c r="R48" s="53"/>
    </row>
    <row r="49" spans="1:18" s="56" customFormat="1" ht="15.75">
      <c r="A49" s="53"/>
      <c r="B49" s="54"/>
      <c r="C49" s="55"/>
      <c r="D49" s="54"/>
      <c r="E49" s="55"/>
      <c r="F49" s="118"/>
      <c r="G49" s="122"/>
      <c r="I49" s="54"/>
      <c r="J49" s="54"/>
      <c r="K49" s="58"/>
      <c r="M49" s="115"/>
      <c r="N49" s="122"/>
      <c r="O49" s="53"/>
      <c r="P49" s="53"/>
      <c r="Q49" s="53"/>
      <c r="R49" s="53"/>
    </row>
    <row r="50" spans="1:18" s="56" customFormat="1" ht="15.75">
      <c r="A50" s="53"/>
      <c r="B50" s="54"/>
      <c r="C50" s="55"/>
      <c r="D50" s="54"/>
      <c r="E50" s="55"/>
      <c r="F50" s="118"/>
      <c r="G50" s="122"/>
      <c r="I50" s="54"/>
      <c r="J50" s="54"/>
      <c r="K50" s="58"/>
      <c r="M50" s="115"/>
      <c r="N50" s="122"/>
      <c r="O50" s="53"/>
      <c r="P50" s="53"/>
      <c r="Q50" s="53"/>
      <c r="R50" s="53"/>
    </row>
    <row r="51" spans="1:18" s="56" customFormat="1" ht="15.75">
      <c r="A51" s="53"/>
      <c r="B51" s="54"/>
      <c r="C51" s="55"/>
      <c r="D51" s="54"/>
      <c r="E51" s="55"/>
      <c r="F51" s="118"/>
      <c r="G51" s="122"/>
      <c r="I51" s="54"/>
      <c r="J51" s="54"/>
      <c r="K51" s="58"/>
      <c r="M51" s="115"/>
      <c r="N51" s="122"/>
      <c r="O51" s="53"/>
      <c r="P51" s="53"/>
      <c r="Q51" s="53"/>
      <c r="R51" s="53"/>
    </row>
    <row r="52" spans="1:18" s="56" customFormat="1" ht="15.75">
      <c r="A52" s="53"/>
      <c r="B52" s="54"/>
      <c r="C52" s="55"/>
      <c r="D52" s="54"/>
      <c r="E52" s="55"/>
      <c r="F52" s="118"/>
      <c r="G52" s="122"/>
      <c r="I52" s="54"/>
      <c r="J52" s="54"/>
      <c r="K52" s="58"/>
      <c r="M52" s="115"/>
      <c r="N52" s="122"/>
      <c r="O52" s="53"/>
      <c r="P52" s="53"/>
      <c r="Q52" s="53"/>
      <c r="R52" s="53"/>
    </row>
    <row r="53" spans="1:18" s="56" customFormat="1" ht="15.75">
      <c r="A53" s="53"/>
      <c r="B53" s="54"/>
      <c r="C53" s="55"/>
      <c r="D53" s="54"/>
      <c r="E53" s="55"/>
      <c r="F53" s="118"/>
      <c r="G53" s="122"/>
      <c r="I53" s="54"/>
      <c r="J53" s="54"/>
      <c r="K53" s="58"/>
      <c r="M53" s="115"/>
      <c r="N53" s="122"/>
      <c r="O53" s="53"/>
      <c r="P53" s="53"/>
      <c r="Q53" s="53"/>
      <c r="R53" s="53"/>
    </row>
    <row r="54" spans="1:18" s="56" customFormat="1" ht="15.75">
      <c r="A54" s="53"/>
      <c r="B54" s="54"/>
      <c r="C54" s="55"/>
      <c r="D54" s="54"/>
      <c r="E54" s="55"/>
      <c r="F54" s="118"/>
      <c r="G54" s="122"/>
      <c r="I54" s="54"/>
      <c r="J54" s="54"/>
      <c r="K54" s="58"/>
      <c r="M54" s="115"/>
      <c r="N54" s="122"/>
      <c r="O54" s="53"/>
      <c r="P54" s="53"/>
      <c r="Q54" s="53"/>
      <c r="R54" s="53"/>
    </row>
    <row r="55" spans="1:18" s="56" customFormat="1" ht="15.75">
      <c r="A55" s="53"/>
      <c r="B55" s="54"/>
      <c r="C55" s="55"/>
      <c r="D55" s="54"/>
      <c r="E55" s="55"/>
      <c r="F55" s="118"/>
      <c r="G55" s="122"/>
      <c r="I55" s="54"/>
      <c r="J55" s="54"/>
      <c r="K55" s="58"/>
      <c r="M55" s="115"/>
      <c r="N55" s="122"/>
      <c r="O55" s="53"/>
      <c r="P55" s="53"/>
      <c r="Q55" s="53"/>
      <c r="R55" s="53"/>
    </row>
    <row r="56" spans="1:18" s="56" customFormat="1" ht="15.75">
      <c r="A56" s="53"/>
      <c r="B56" s="54"/>
      <c r="C56" s="55"/>
      <c r="D56" s="54"/>
      <c r="E56" s="55"/>
      <c r="F56" s="118"/>
      <c r="G56" s="122"/>
      <c r="I56" s="54"/>
      <c r="J56" s="54"/>
      <c r="K56" s="58"/>
      <c r="M56" s="115"/>
      <c r="N56" s="122"/>
      <c r="O56" s="53"/>
      <c r="P56" s="53"/>
      <c r="Q56" s="53"/>
      <c r="R56" s="53"/>
    </row>
    <row r="57" spans="1:18" s="56" customFormat="1" ht="15.75">
      <c r="A57" s="53"/>
      <c r="B57" s="54"/>
      <c r="C57" s="55"/>
      <c r="D57" s="54"/>
      <c r="E57" s="55"/>
      <c r="F57" s="118"/>
      <c r="G57" s="122"/>
      <c r="I57" s="54"/>
      <c r="J57" s="54"/>
      <c r="K57" s="58"/>
      <c r="M57" s="115"/>
      <c r="N57" s="122"/>
      <c r="O57" s="53"/>
      <c r="P57" s="53"/>
      <c r="Q57" s="53"/>
      <c r="R57" s="53"/>
    </row>
    <row r="58" spans="1:18" s="56" customFormat="1" ht="15.75">
      <c r="A58" s="53"/>
      <c r="B58" s="54"/>
      <c r="C58" s="55"/>
      <c r="D58" s="54"/>
      <c r="E58" s="55"/>
      <c r="F58" s="118"/>
      <c r="G58" s="122"/>
      <c r="I58" s="54"/>
      <c r="J58" s="54"/>
      <c r="K58" s="58"/>
      <c r="M58" s="115"/>
      <c r="N58" s="122"/>
      <c r="O58" s="53"/>
      <c r="P58" s="53"/>
      <c r="Q58" s="53"/>
      <c r="R58" s="53"/>
    </row>
    <row r="59" spans="1:18" s="56" customFormat="1" ht="15.75">
      <c r="A59" s="53"/>
      <c r="B59" s="54"/>
      <c r="C59" s="55"/>
      <c r="D59" s="54"/>
      <c r="E59" s="55"/>
      <c r="F59" s="118"/>
      <c r="G59" s="122"/>
      <c r="I59" s="54"/>
      <c r="J59" s="54"/>
      <c r="K59" s="58"/>
      <c r="M59" s="115"/>
      <c r="N59" s="122"/>
      <c r="O59" s="53"/>
      <c r="P59" s="53"/>
      <c r="Q59" s="53"/>
      <c r="R59" s="53"/>
    </row>
    <row r="60" spans="1:18" s="56" customFormat="1" ht="15.75">
      <c r="A60" s="53"/>
      <c r="B60" s="54"/>
      <c r="C60" s="55"/>
      <c r="D60" s="54"/>
      <c r="E60" s="55"/>
      <c r="F60" s="118"/>
      <c r="G60" s="122"/>
      <c r="I60" s="54"/>
      <c r="J60" s="54"/>
      <c r="K60" s="58"/>
      <c r="M60" s="115"/>
      <c r="N60" s="122"/>
      <c r="O60" s="53"/>
      <c r="P60" s="53"/>
      <c r="Q60" s="53"/>
      <c r="R60" s="53"/>
    </row>
    <row r="61" spans="1:18" s="56" customFormat="1" ht="15.75">
      <c r="A61" s="53"/>
      <c r="B61" s="54"/>
      <c r="C61" s="55"/>
      <c r="D61" s="54"/>
      <c r="E61" s="55"/>
      <c r="F61" s="118"/>
      <c r="G61" s="122"/>
      <c r="I61" s="54"/>
      <c r="J61" s="54"/>
      <c r="K61" s="58"/>
      <c r="M61" s="115"/>
      <c r="N61" s="122"/>
      <c r="O61" s="53"/>
      <c r="P61" s="53"/>
      <c r="Q61" s="53"/>
      <c r="R61" s="53"/>
    </row>
    <row r="62" spans="1:18" s="56" customFormat="1" ht="15.75">
      <c r="A62" s="53"/>
      <c r="B62" s="54"/>
      <c r="C62" s="55"/>
      <c r="D62" s="54"/>
      <c r="E62" s="55"/>
      <c r="F62" s="118"/>
      <c r="G62" s="122"/>
      <c r="I62" s="54"/>
      <c r="J62" s="54"/>
      <c r="K62" s="58"/>
      <c r="M62" s="115"/>
      <c r="N62" s="122"/>
      <c r="O62" s="53"/>
      <c r="P62" s="53"/>
      <c r="Q62" s="53"/>
      <c r="R62" s="53"/>
    </row>
    <row r="63" spans="1:18" s="56" customFormat="1" ht="21.75" customHeight="1">
      <c r="A63" s="53"/>
      <c r="B63" s="54"/>
      <c r="C63" s="55"/>
      <c r="D63" s="54"/>
      <c r="E63" s="55"/>
      <c r="F63" s="118"/>
      <c r="G63" s="122"/>
      <c r="I63" s="54"/>
      <c r="J63" s="54"/>
      <c r="K63" s="58"/>
      <c r="M63" s="115"/>
      <c r="N63" s="122"/>
      <c r="O63" s="53"/>
      <c r="P63" s="53"/>
      <c r="Q63" s="53"/>
      <c r="R63" s="53"/>
    </row>
    <row r="64" spans="1:18" s="56" customFormat="1" ht="21.75" customHeight="1">
      <c r="A64" s="53"/>
      <c r="B64" s="54"/>
      <c r="C64" s="55"/>
      <c r="D64" s="54"/>
      <c r="E64" s="55"/>
      <c r="F64" s="118"/>
      <c r="G64" s="122"/>
      <c r="I64" s="54"/>
      <c r="J64" s="54"/>
      <c r="K64" s="58"/>
      <c r="M64" s="115"/>
      <c r="N64" s="122"/>
      <c r="O64" s="53"/>
      <c r="P64" s="53"/>
      <c r="Q64" s="53"/>
      <c r="R64" s="53"/>
    </row>
    <row r="65" spans="1:18" s="56" customFormat="1" ht="21.75" customHeight="1">
      <c r="A65" s="53"/>
      <c r="B65" s="54"/>
      <c r="C65" s="55"/>
      <c r="D65" s="54"/>
      <c r="E65" s="55"/>
      <c r="F65" s="118"/>
      <c r="G65" s="122"/>
      <c r="I65" s="54"/>
      <c r="J65" s="54"/>
      <c r="K65" s="58"/>
      <c r="M65" s="115"/>
      <c r="N65" s="122"/>
      <c r="O65" s="53"/>
      <c r="P65" s="53"/>
      <c r="Q65" s="53"/>
      <c r="R65" s="53"/>
    </row>
    <row r="66" spans="1:18" s="56" customFormat="1" ht="21.75" customHeight="1">
      <c r="A66" s="53"/>
      <c r="B66" s="54"/>
      <c r="C66" s="55"/>
      <c r="D66" s="54"/>
      <c r="E66" s="55"/>
      <c r="F66" s="118"/>
      <c r="G66" s="122"/>
      <c r="I66" s="54"/>
      <c r="J66" s="54"/>
      <c r="K66" s="58"/>
      <c r="M66" s="115"/>
      <c r="N66" s="122"/>
      <c r="O66" s="53"/>
      <c r="P66" s="53"/>
      <c r="Q66" s="53"/>
      <c r="R66" s="53"/>
    </row>
    <row r="67" spans="1:18" s="56" customFormat="1" ht="21.75" customHeight="1">
      <c r="A67" s="53"/>
      <c r="B67" s="54"/>
      <c r="C67" s="55"/>
      <c r="D67" s="54"/>
      <c r="E67" s="55"/>
      <c r="F67" s="118"/>
      <c r="G67" s="122"/>
      <c r="I67" s="54"/>
      <c r="J67" s="54"/>
      <c r="K67" s="58"/>
      <c r="M67" s="115"/>
      <c r="N67" s="122"/>
      <c r="O67" s="53"/>
      <c r="P67" s="53"/>
      <c r="Q67" s="53"/>
      <c r="R67" s="53"/>
    </row>
    <row r="68" spans="1:18" s="56" customFormat="1" ht="21.75" customHeight="1">
      <c r="A68" s="53"/>
      <c r="B68" s="54"/>
      <c r="C68" s="55"/>
      <c r="D68" s="54"/>
      <c r="E68" s="55"/>
      <c r="F68" s="118"/>
      <c r="G68" s="122"/>
      <c r="I68" s="54"/>
      <c r="J68" s="54"/>
      <c r="K68" s="58"/>
      <c r="M68" s="115"/>
      <c r="N68" s="122"/>
      <c r="O68" s="53"/>
      <c r="P68" s="53"/>
      <c r="Q68" s="53"/>
      <c r="R68" s="53"/>
    </row>
    <row r="69" spans="1:18" s="56" customFormat="1" ht="21.75" customHeight="1">
      <c r="A69" s="53"/>
      <c r="B69" s="54"/>
      <c r="C69" s="55"/>
      <c r="D69" s="54"/>
      <c r="E69" s="55"/>
      <c r="F69" s="118"/>
      <c r="G69" s="122"/>
      <c r="I69" s="54"/>
      <c r="J69" s="54"/>
      <c r="K69" s="58"/>
      <c r="M69" s="115"/>
      <c r="N69" s="122"/>
      <c r="O69" s="53"/>
      <c r="P69" s="53"/>
      <c r="Q69" s="53"/>
      <c r="R69" s="53"/>
    </row>
    <row r="70" spans="1:18" s="56" customFormat="1" ht="21.75" customHeight="1">
      <c r="A70" s="53"/>
      <c r="B70" s="54"/>
      <c r="C70" s="55"/>
      <c r="D70" s="54"/>
      <c r="E70" s="55"/>
      <c r="F70" s="118"/>
      <c r="G70" s="122"/>
      <c r="I70" s="54"/>
      <c r="J70" s="54"/>
      <c r="K70" s="58"/>
      <c r="M70" s="115"/>
      <c r="N70" s="122"/>
      <c r="O70" s="53"/>
      <c r="P70" s="53"/>
      <c r="Q70" s="53"/>
      <c r="R70" s="53"/>
    </row>
    <row r="71" spans="1:18" s="56" customFormat="1" ht="21.75" customHeight="1">
      <c r="A71" s="53"/>
      <c r="B71" s="54"/>
      <c r="C71" s="55"/>
      <c r="D71" s="54"/>
      <c r="E71" s="55"/>
      <c r="F71" s="118"/>
      <c r="G71" s="122"/>
      <c r="I71" s="54"/>
      <c r="J71" s="54"/>
      <c r="K71" s="58"/>
      <c r="M71" s="115"/>
      <c r="N71" s="122"/>
      <c r="O71" s="53"/>
      <c r="P71" s="53"/>
      <c r="Q71" s="53"/>
      <c r="R71" s="53"/>
    </row>
    <row r="72" spans="1:18" s="56" customFormat="1" ht="21.75" customHeight="1">
      <c r="A72" s="53"/>
      <c r="B72" s="54"/>
      <c r="C72" s="55"/>
      <c r="D72" s="54"/>
      <c r="E72" s="55"/>
      <c r="F72" s="118"/>
      <c r="G72" s="122"/>
      <c r="I72" s="54"/>
      <c r="J72" s="54"/>
      <c r="K72" s="58"/>
      <c r="M72" s="115"/>
      <c r="N72" s="122"/>
      <c r="O72" s="53"/>
      <c r="P72" s="53"/>
      <c r="Q72" s="53"/>
      <c r="R72" s="53"/>
    </row>
    <row r="73" spans="1:18" s="56" customFormat="1" ht="21.75" customHeight="1">
      <c r="A73" s="53"/>
      <c r="B73" s="54"/>
      <c r="C73" s="55"/>
      <c r="D73" s="54"/>
      <c r="E73" s="55"/>
      <c r="F73" s="118"/>
      <c r="G73" s="122"/>
      <c r="I73" s="54"/>
      <c r="J73" s="54"/>
      <c r="K73" s="58"/>
      <c r="M73" s="115"/>
      <c r="N73" s="122"/>
      <c r="O73" s="53"/>
      <c r="P73" s="53"/>
      <c r="Q73" s="53"/>
      <c r="R73" s="53"/>
    </row>
    <row r="74" spans="1:18" s="56" customFormat="1" ht="21.75" customHeight="1">
      <c r="A74" s="53"/>
      <c r="B74" s="54"/>
      <c r="C74" s="55"/>
      <c r="D74" s="54"/>
      <c r="E74" s="55"/>
      <c r="F74" s="118"/>
      <c r="G74" s="122"/>
      <c r="I74" s="54"/>
      <c r="J74" s="54"/>
      <c r="K74" s="58"/>
      <c r="M74" s="115"/>
      <c r="N74" s="122"/>
      <c r="O74" s="53"/>
      <c r="P74" s="53"/>
      <c r="Q74" s="53"/>
      <c r="R74" s="53"/>
    </row>
    <row r="75" spans="1:18" s="56" customFormat="1" ht="21.75" customHeight="1">
      <c r="A75" s="53"/>
      <c r="B75" s="54"/>
      <c r="C75" s="55"/>
      <c r="D75" s="54"/>
      <c r="E75" s="55"/>
      <c r="F75" s="118"/>
      <c r="G75" s="122"/>
      <c r="I75" s="54"/>
      <c r="J75" s="54"/>
      <c r="K75" s="58"/>
      <c r="M75" s="115"/>
      <c r="N75" s="122"/>
      <c r="O75" s="53"/>
      <c r="P75" s="53"/>
      <c r="Q75" s="53"/>
      <c r="R75" s="53"/>
    </row>
    <row r="76" spans="1:18" s="56" customFormat="1" ht="21.75" customHeight="1">
      <c r="A76" s="53"/>
      <c r="B76" s="54"/>
      <c r="C76" s="55"/>
      <c r="D76" s="54"/>
      <c r="E76" s="55"/>
      <c r="F76" s="118"/>
      <c r="G76" s="122"/>
      <c r="I76" s="54"/>
      <c r="J76" s="54"/>
      <c r="K76" s="58"/>
      <c r="M76" s="115"/>
      <c r="N76" s="122"/>
      <c r="O76" s="53"/>
      <c r="P76" s="53"/>
      <c r="Q76" s="53"/>
      <c r="R76" s="53"/>
    </row>
    <row r="77" spans="1:18" s="56" customFormat="1" ht="21.75" customHeight="1">
      <c r="A77" s="53"/>
      <c r="B77" s="54"/>
      <c r="C77" s="55"/>
      <c r="D77" s="54"/>
      <c r="E77" s="55"/>
      <c r="F77" s="118"/>
      <c r="G77" s="122"/>
      <c r="I77" s="54"/>
      <c r="J77" s="54"/>
      <c r="K77" s="58"/>
      <c r="M77" s="115"/>
      <c r="N77" s="122"/>
      <c r="O77" s="53"/>
      <c r="P77" s="53"/>
      <c r="Q77" s="53"/>
      <c r="R77" s="53"/>
    </row>
    <row r="78" spans="1:18" s="56" customFormat="1" ht="21.75" customHeight="1">
      <c r="A78" s="53"/>
      <c r="B78" s="54"/>
      <c r="C78" s="55"/>
      <c r="D78" s="54"/>
      <c r="E78" s="55"/>
      <c r="F78" s="118"/>
      <c r="G78" s="122"/>
      <c r="I78" s="54"/>
      <c r="J78" s="54"/>
      <c r="K78" s="58"/>
      <c r="M78" s="115"/>
      <c r="N78" s="122"/>
      <c r="O78" s="53"/>
      <c r="P78" s="53"/>
      <c r="Q78" s="53"/>
      <c r="R78" s="53"/>
    </row>
    <row r="79" spans="1:18" s="56" customFormat="1" ht="21.75" customHeight="1">
      <c r="A79" s="53"/>
      <c r="B79" s="54"/>
      <c r="C79" s="55"/>
      <c r="D79" s="54"/>
      <c r="E79" s="55"/>
      <c r="F79" s="118"/>
      <c r="G79" s="122"/>
      <c r="I79" s="54"/>
      <c r="J79" s="54"/>
      <c r="K79" s="58"/>
      <c r="M79" s="115"/>
      <c r="N79" s="122"/>
      <c r="O79" s="53"/>
      <c r="P79" s="53"/>
      <c r="Q79" s="53"/>
      <c r="R79" s="53"/>
    </row>
    <row r="80" spans="1:18" s="56" customFormat="1" ht="21.75" customHeight="1">
      <c r="A80" s="53"/>
      <c r="B80" s="54"/>
      <c r="C80" s="55"/>
      <c r="D80" s="54"/>
      <c r="E80" s="55"/>
      <c r="F80" s="118"/>
      <c r="G80" s="122"/>
      <c r="I80" s="54"/>
      <c r="J80" s="54"/>
      <c r="K80" s="58"/>
      <c r="M80" s="115"/>
      <c r="N80" s="122"/>
      <c r="O80" s="53"/>
      <c r="P80" s="53"/>
      <c r="Q80" s="53"/>
      <c r="R80" s="53"/>
    </row>
    <row r="81" spans="1:18" s="56" customFormat="1" ht="21.75" customHeight="1">
      <c r="A81" s="53"/>
      <c r="B81" s="54"/>
      <c r="C81" s="55"/>
      <c r="D81" s="54"/>
      <c r="E81" s="55"/>
      <c r="F81" s="118"/>
      <c r="G81" s="122"/>
      <c r="I81" s="54"/>
      <c r="J81" s="54"/>
      <c r="K81" s="58"/>
      <c r="M81" s="115"/>
      <c r="N81" s="122"/>
      <c r="O81" s="53"/>
      <c r="P81" s="53"/>
      <c r="Q81" s="53"/>
      <c r="R81" s="53"/>
    </row>
    <row r="82" spans="1:18" s="56" customFormat="1" ht="21.75" customHeight="1">
      <c r="A82" s="53"/>
      <c r="B82" s="54"/>
      <c r="C82" s="55"/>
      <c r="D82" s="54"/>
      <c r="E82" s="55"/>
      <c r="F82" s="118"/>
      <c r="G82" s="122"/>
      <c r="I82" s="54"/>
      <c r="J82" s="54"/>
      <c r="K82" s="58"/>
      <c r="M82" s="115"/>
      <c r="N82" s="122"/>
      <c r="O82" s="53"/>
      <c r="P82" s="53"/>
      <c r="Q82" s="53"/>
      <c r="R82" s="53"/>
    </row>
    <row r="83" spans="1:18" s="56" customFormat="1" ht="21.75" customHeight="1">
      <c r="A83" s="53"/>
      <c r="B83" s="54"/>
      <c r="C83" s="55"/>
      <c r="D83" s="54"/>
      <c r="E83" s="55"/>
      <c r="F83" s="118"/>
      <c r="G83" s="122"/>
      <c r="I83" s="54"/>
      <c r="J83" s="54"/>
      <c r="K83" s="58"/>
      <c r="M83" s="115"/>
      <c r="N83" s="122"/>
      <c r="O83" s="53"/>
      <c r="P83" s="53"/>
      <c r="Q83" s="53"/>
      <c r="R83" s="53"/>
    </row>
    <row r="84" spans="1:18" s="56" customFormat="1" ht="21.75" customHeight="1">
      <c r="A84" s="53"/>
      <c r="B84" s="54"/>
      <c r="C84" s="55"/>
      <c r="D84" s="54"/>
      <c r="E84" s="55"/>
      <c r="F84" s="118"/>
      <c r="G84" s="122"/>
      <c r="I84" s="54"/>
      <c r="J84" s="54"/>
      <c r="K84" s="58"/>
      <c r="M84" s="115"/>
      <c r="N84" s="122"/>
      <c r="O84" s="53"/>
      <c r="P84" s="53"/>
      <c r="Q84" s="53"/>
      <c r="R84" s="53"/>
    </row>
    <row r="85" spans="1:18" s="56" customFormat="1" ht="21.75" customHeight="1">
      <c r="A85" s="53"/>
      <c r="B85" s="54"/>
      <c r="C85" s="55"/>
      <c r="D85" s="54"/>
      <c r="E85" s="55"/>
      <c r="F85" s="118"/>
      <c r="G85" s="122"/>
      <c r="I85" s="54"/>
      <c r="J85" s="54"/>
      <c r="K85" s="58"/>
      <c r="M85" s="115"/>
      <c r="N85" s="122"/>
      <c r="O85" s="53"/>
      <c r="P85" s="53"/>
      <c r="Q85" s="53"/>
      <c r="R85" s="53"/>
    </row>
    <row r="86" spans="1:18" s="56" customFormat="1" ht="21.75" customHeight="1">
      <c r="A86" s="53"/>
      <c r="B86" s="54"/>
      <c r="C86" s="55"/>
      <c r="D86" s="54"/>
      <c r="E86" s="55"/>
      <c r="F86" s="118"/>
      <c r="G86" s="122"/>
      <c r="I86" s="54"/>
      <c r="J86" s="54"/>
      <c r="K86" s="58"/>
      <c r="M86" s="115"/>
      <c r="N86" s="122"/>
      <c r="O86" s="53"/>
      <c r="P86" s="53"/>
      <c r="Q86" s="53"/>
      <c r="R86" s="53"/>
    </row>
    <row r="87" spans="1:18" s="56" customFormat="1" ht="21.75" customHeight="1">
      <c r="A87" s="53"/>
      <c r="B87" s="54"/>
      <c r="C87" s="55"/>
      <c r="D87" s="54"/>
      <c r="E87" s="55"/>
      <c r="F87" s="118"/>
      <c r="G87" s="122"/>
      <c r="I87" s="54"/>
      <c r="J87" s="54"/>
      <c r="K87" s="58"/>
      <c r="M87" s="115"/>
      <c r="N87" s="122"/>
      <c r="O87" s="53"/>
      <c r="P87" s="53"/>
      <c r="Q87" s="53"/>
      <c r="R87" s="53"/>
    </row>
    <row r="88" spans="1:18" s="56" customFormat="1" ht="21.75" customHeight="1">
      <c r="A88" s="53"/>
      <c r="B88" s="54"/>
      <c r="C88" s="55"/>
      <c r="D88" s="54"/>
      <c r="E88" s="55"/>
      <c r="F88" s="118"/>
      <c r="G88" s="122"/>
      <c r="I88" s="54"/>
      <c r="J88" s="54"/>
      <c r="K88" s="58"/>
      <c r="M88" s="115"/>
      <c r="N88" s="122"/>
      <c r="O88" s="53"/>
      <c r="P88" s="53"/>
      <c r="Q88" s="53"/>
      <c r="R88" s="53"/>
    </row>
    <row r="89" spans="1:18" s="56" customFormat="1" ht="21.75" customHeight="1">
      <c r="A89" s="53"/>
      <c r="B89" s="54"/>
      <c r="C89" s="55"/>
      <c r="D89" s="54"/>
      <c r="E89" s="55"/>
      <c r="F89" s="118"/>
      <c r="G89" s="122"/>
      <c r="I89" s="54"/>
      <c r="J89" s="54"/>
      <c r="K89" s="58"/>
      <c r="M89" s="115"/>
      <c r="N89" s="122"/>
      <c r="O89" s="53"/>
      <c r="P89" s="53"/>
      <c r="Q89" s="53"/>
      <c r="R89" s="53"/>
    </row>
    <row r="90" spans="1:18" s="56" customFormat="1" ht="21.75" customHeight="1">
      <c r="A90" s="53"/>
      <c r="B90" s="54"/>
      <c r="C90" s="55"/>
      <c r="D90" s="54"/>
      <c r="E90" s="55"/>
      <c r="F90" s="118"/>
      <c r="G90" s="122"/>
      <c r="I90" s="54"/>
      <c r="J90" s="54"/>
      <c r="K90" s="58"/>
      <c r="M90" s="115"/>
      <c r="N90" s="122"/>
      <c r="O90" s="53"/>
      <c r="P90" s="53"/>
      <c r="Q90" s="53"/>
      <c r="R90" s="53"/>
    </row>
    <row r="91" spans="1:18" s="56" customFormat="1" ht="21.75" customHeight="1">
      <c r="A91" s="53"/>
      <c r="B91" s="54"/>
      <c r="C91" s="55"/>
      <c r="D91" s="54"/>
      <c r="E91" s="55"/>
      <c r="F91" s="118"/>
      <c r="G91" s="122"/>
      <c r="I91" s="54"/>
      <c r="J91" s="54"/>
      <c r="K91" s="58"/>
      <c r="M91" s="115"/>
      <c r="N91" s="122"/>
      <c r="O91" s="53"/>
      <c r="P91" s="53"/>
      <c r="Q91" s="53"/>
      <c r="R91" s="53"/>
    </row>
    <row r="92" spans="1:18" s="56" customFormat="1" ht="21.75" customHeight="1">
      <c r="A92" s="53"/>
      <c r="B92" s="54"/>
      <c r="C92" s="55"/>
      <c r="D92" s="54"/>
      <c r="E92" s="55"/>
      <c r="F92" s="118"/>
      <c r="G92" s="122"/>
      <c r="I92" s="54"/>
      <c r="J92" s="54"/>
      <c r="K92" s="58"/>
      <c r="M92" s="115"/>
      <c r="N92" s="122"/>
      <c r="O92" s="53"/>
      <c r="P92" s="53"/>
      <c r="Q92" s="53"/>
      <c r="R92" s="53"/>
    </row>
    <row r="93" spans="1:18" s="56" customFormat="1" ht="21.75" customHeight="1">
      <c r="A93" s="53"/>
      <c r="B93" s="54"/>
      <c r="C93" s="55"/>
      <c r="D93" s="54"/>
      <c r="E93" s="55"/>
      <c r="F93" s="118"/>
      <c r="G93" s="122"/>
      <c r="I93" s="54"/>
      <c r="J93" s="54"/>
      <c r="K93" s="58"/>
      <c r="M93" s="115"/>
      <c r="N93" s="122"/>
      <c r="O93" s="53"/>
      <c r="P93" s="53"/>
      <c r="Q93" s="53"/>
      <c r="R93" s="53"/>
    </row>
    <row r="94" spans="1:18" s="56" customFormat="1" ht="21.75" customHeight="1">
      <c r="A94" s="53"/>
      <c r="B94" s="54"/>
      <c r="C94" s="55"/>
      <c r="D94" s="54"/>
      <c r="E94" s="55"/>
      <c r="F94" s="118"/>
      <c r="G94" s="122"/>
      <c r="I94" s="54"/>
      <c r="J94" s="54"/>
      <c r="K94" s="58"/>
      <c r="M94" s="115"/>
      <c r="N94" s="122"/>
      <c r="O94" s="53"/>
      <c r="P94" s="53"/>
      <c r="Q94" s="53"/>
      <c r="R94" s="53"/>
    </row>
    <row r="95" spans="1:18" s="56" customFormat="1" ht="21.75" customHeight="1">
      <c r="A95" s="53"/>
      <c r="B95" s="54"/>
      <c r="C95" s="55"/>
      <c r="D95" s="54"/>
      <c r="E95" s="55"/>
      <c r="F95" s="118"/>
      <c r="G95" s="122"/>
      <c r="I95" s="54"/>
      <c r="J95" s="54"/>
      <c r="K95" s="58"/>
      <c r="M95" s="115"/>
      <c r="N95" s="122"/>
      <c r="O95" s="53"/>
      <c r="P95" s="53"/>
      <c r="Q95" s="53"/>
      <c r="R95" s="53"/>
    </row>
    <row r="96" spans="1:18" s="56" customFormat="1" ht="21.75" customHeight="1">
      <c r="A96" s="53"/>
      <c r="B96" s="54"/>
      <c r="C96" s="55"/>
      <c r="D96" s="54"/>
      <c r="E96" s="55"/>
      <c r="F96" s="118"/>
      <c r="G96" s="122"/>
      <c r="I96" s="54"/>
      <c r="J96" s="54"/>
      <c r="K96" s="58"/>
      <c r="M96" s="115"/>
      <c r="N96" s="122"/>
      <c r="O96" s="53"/>
      <c r="P96" s="53"/>
      <c r="Q96" s="53"/>
      <c r="R96" s="53"/>
    </row>
    <row r="97" spans="1:18" s="56" customFormat="1" ht="21.75" customHeight="1">
      <c r="A97" s="53"/>
      <c r="B97" s="54"/>
      <c r="C97" s="55"/>
      <c r="D97" s="54"/>
      <c r="E97" s="55"/>
      <c r="F97" s="118"/>
      <c r="G97" s="122"/>
      <c r="I97" s="54"/>
      <c r="J97" s="54"/>
      <c r="K97" s="58"/>
      <c r="M97" s="115"/>
      <c r="N97" s="122"/>
      <c r="O97" s="53"/>
      <c r="P97" s="53"/>
      <c r="Q97" s="53"/>
      <c r="R97" s="53"/>
    </row>
    <row r="98" spans="1:18" s="56" customFormat="1" ht="21.75" customHeight="1">
      <c r="A98" s="53"/>
      <c r="B98" s="54"/>
      <c r="C98" s="55"/>
      <c r="D98" s="54"/>
      <c r="E98" s="55"/>
      <c r="F98" s="118"/>
      <c r="G98" s="122"/>
      <c r="I98" s="54"/>
      <c r="J98" s="54"/>
      <c r="K98" s="58"/>
      <c r="M98" s="115"/>
      <c r="N98" s="122"/>
      <c r="O98" s="53"/>
      <c r="P98" s="53"/>
      <c r="Q98" s="53"/>
      <c r="R98" s="53"/>
    </row>
    <row r="99" spans="1:18" s="56" customFormat="1" ht="21.75" customHeight="1">
      <c r="A99" s="53"/>
      <c r="B99" s="54"/>
      <c r="C99" s="55"/>
      <c r="D99" s="54"/>
      <c r="E99" s="55"/>
      <c r="F99" s="118"/>
      <c r="G99" s="122"/>
      <c r="I99" s="54"/>
      <c r="J99" s="54"/>
      <c r="K99" s="58"/>
      <c r="M99" s="115"/>
      <c r="N99" s="122"/>
      <c r="O99" s="53"/>
      <c r="P99" s="53"/>
      <c r="Q99" s="53"/>
      <c r="R99" s="53"/>
    </row>
    <row r="100" spans="1:18" s="56" customFormat="1" ht="21.75" customHeight="1">
      <c r="A100" s="53"/>
      <c r="B100" s="54"/>
      <c r="C100" s="55"/>
      <c r="D100" s="54"/>
      <c r="E100" s="55"/>
      <c r="F100" s="118"/>
      <c r="G100" s="122"/>
      <c r="I100" s="54"/>
      <c r="J100" s="54"/>
      <c r="K100" s="58"/>
      <c r="M100" s="115"/>
      <c r="N100" s="122"/>
      <c r="O100" s="53"/>
      <c r="P100" s="53"/>
      <c r="Q100" s="53"/>
      <c r="R100" s="53"/>
    </row>
    <row r="101" spans="1:18" s="56" customFormat="1" ht="21.75" customHeight="1">
      <c r="A101" s="53"/>
      <c r="B101" s="54"/>
      <c r="C101" s="55"/>
      <c r="D101" s="54"/>
      <c r="E101" s="55"/>
      <c r="F101" s="118"/>
      <c r="G101" s="122"/>
      <c r="I101" s="54"/>
      <c r="J101" s="54"/>
      <c r="K101" s="58"/>
      <c r="M101" s="115"/>
      <c r="N101" s="122"/>
      <c r="O101" s="53"/>
      <c r="P101" s="53"/>
      <c r="Q101" s="53"/>
      <c r="R101" s="53"/>
    </row>
    <row r="102" spans="1:18" s="56" customFormat="1" ht="21.75" customHeight="1">
      <c r="A102" s="53"/>
      <c r="B102" s="54"/>
      <c r="C102" s="55"/>
      <c r="D102" s="54"/>
      <c r="E102" s="55"/>
      <c r="F102" s="118"/>
      <c r="G102" s="122"/>
      <c r="I102" s="54"/>
      <c r="J102" s="54"/>
      <c r="K102" s="58"/>
      <c r="M102" s="115"/>
      <c r="N102" s="122"/>
      <c r="O102" s="53"/>
      <c r="P102" s="53"/>
      <c r="Q102" s="53"/>
      <c r="R102" s="53"/>
    </row>
    <row r="103" spans="1:18" s="56" customFormat="1" ht="21.75" customHeight="1">
      <c r="A103" s="53"/>
      <c r="B103" s="54"/>
      <c r="C103" s="55"/>
      <c r="D103" s="54"/>
      <c r="E103" s="55"/>
      <c r="F103" s="118"/>
      <c r="G103" s="122"/>
      <c r="I103" s="54"/>
      <c r="J103" s="54"/>
      <c r="K103" s="58"/>
      <c r="M103" s="115"/>
      <c r="N103" s="122"/>
      <c r="O103" s="53"/>
      <c r="P103" s="53"/>
      <c r="Q103" s="53"/>
      <c r="R103" s="53"/>
    </row>
    <row r="104" spans="1:18" s="56" customFormat="1" ht="21.75" customHeight="1">
      <c r="A104" s="53"/>
      <c r="B104" s="54"/>
      <c r="C104" s="55"/>
      <c r="D104" s="54"/>
      <c r="E104" s="55"/>
      <c r="F104" s="118"/>
      <c r="G104" s="122"/>
      <c r="I104" s="54"/>
      <c r="J104" s="54"/>
      <c r="K104" s="58"/>
      <c r="M104" s="115"/>
      <c r="N104" s="122"/>
      <c r="O104" s="53"/>
      <c r="P104" s="53"/>
      <c r="Q104" s="53"/>
      <c r="R104" s="53"/>
    </row>
    <row r="105" spans="1:18" s="56" customFormat="1" ht="21.75" customHeight="1">
      <c r="A105" s="53"/>
      <c r="B105" s="54"/>
      <c r="C105" s="55"/>
      <c r="D105" s="54"/>
      <c r="E105" s="55"/>
      <c r="F105" s="118"/>
      <c r="G105" s="122"/>
      <c r="I105" s="54"/>
      <c r="J105" s="54"/>
      <c r="K105" s="58"/>
      <c r="M105" s="115"/>
      <c r="N105" s="122"/>
      <c r="O105" s="53"/>
      <c r="P105" s="53"/>
      <c r="Q105" s="53"/>
      <c r="R105" s="53"/>
    </row>
    <row r="106" spans="1:18" s="56" customFormat="1" ht="21.75" customHeight="1">
      <c r="A106" s="53"/>
      <c r="B106" s="54"/>
      <c r="C106" s="55"/>
      <c r="D106" s="54"/>
      <c r="E106" s="55"/>
      <c r="F106" s="118"/>
      <c r="G106" s="122"/>
      <c r="I106" s="54"/>
      <c r="J106" s="54"/>
      <c r="K106" s="58"/>
      <c r="M106" s="115"/>
      <c r="N106" s="122"/>
      <c r="O106" s="53"/>
      <c r="P106" s="53"/>
      <c r="Q106" s="53"/>
      <c r="R106" s="53"/>
    </row>
    <row r="107" spans="1:18" s="56" customFormat="1" ht="21.75" customHeight="1">
      <c r="A107" s="53"/>
      <c r="B107" s="54"/>
      <c r="C107" s="55"/>
      <c r="D107" s="54"/>
      <c r="E107" s="55"/>
      <c r="F107" s="118"/>
      <c r="G107" s="122"/>
      <c r="I107" s="54"/>
      <c r="J107" s="54"/>
      <c r="K107" s="58"/>
      <c r="M107" s="115"/>
      <c r="N107" s="122"/>
      <c r="O107" s="53"/>
      <c r="P107" s="53"/>
      <c r="Q107" s="53"/>
      <c r="R107" s="53"/>
    </row>
    <row r="108" spans="1:18" s="56" customFormat="1" ht="21.75" customHeight="1">
      <c r="A108" s="53"/>
      <c r="B108" s="54"/>
      <c r="C108" s="55"/>
      <c r="D108" s="54"/>
      <c r="E108" s="55"/>
      <c r="F108" s="118"/>
      <c r="G108" s="122"/>
      <c r="I108" s="54"/>
      <c r="J108" s="54"/>
      <c r="K108" s="58"/>
      <c r="M108" s="115"/>
      <c r="N108" s="122"/>
      <c r="O108" s="53"/>
      <c r="P108" s="53"/>
      <c r="Q108" s="53"/>
      <c r="R108" s="53"/>
    </row>
    <row r="109" spans="1:18" s="56" customFormat="1" ht="21.75" customHeight="1">
      <c r="A109" s="53"/>
      <c r="B109" s="54"/>
      <c r="C109" s="55"/>
      <c r="D109" s="54"/>
      <c r="E109" s="55"/>
      <c r="F109" s="118"/>
      <c r="G109" s="122"/>
      <c r="I109" s="54"/>
      <c r="J109" s="54"/>
      <c r="K109" s="58"/>
      <c r="M109" s="115"/>
      <c r="N109" s="122"/>
      <c r="O109" s="53"/>
      <c r="P109" s="53"/>
      <c r="Q109" s="53"/>
      <c r="R109" s="53"/>
    </row>
    <row r="110" spans="1:18" s="56" customFormat="1" ht="21.75" customHeight="1">
      <c r="A110" s="53"/>
      <c r="B110" s="54"/>
      <c r="C110" s="55"/>
      <c r="D110" s="54"/>
      <c r="E110" s="55"/>
      <c r="F110" s="118"/>
      <c r="G110" s="122"/>
      <c r="I110" s="54"/>
      <c r="J110" s="54"/>
      <c r="K110" s="58"/>
      <c r="M110" s="115"/>
      <c r="N110" s="122"/>
      <c r="O110" s="53"/>
      <c r="P110" s="53"/>
      <c r="Q110" s="53"/>
      <c r="R110" s="53"/>
    </row>
    <row r="111" spans="1:18" s="56" customFormat="1" ht="21.75" customHeight="1">
      <c r="A111" s="53"/>
      <c r="B111" s="54"/>
      <c r="C111" s="55"/>
      <c r="D111" s="54"/>
      <c r="E111" s="55"/>
      <c r="F111" s="118"/>
      <c r="G111" s="122"/>
      <c r="I111" s="54"/>
      <c r="J111" s="54"/>
      <c r="K111" s="58"/>
      <c r="M111" s="115"/>
      <c r="N111" s="122"/>
      <c r="O111" s="53"/>
      <c r="P111" s="53"/>
      <c r="Q111" s="53"/>
      <c r="R111" s="53"/>
    </row>
    <row r="112" spans="1:18" s="56" customFormat="1" ht="21.75" customHeight="1">
      <c r="A112" s="53"/>
      <c r="B112" s="54"/>
      <c r="C112" s="55"/>
      <c r="D112" s="54"/>
      <c r="E112" s="55"/>
      <c r="F112" s="118"/>
      <c r="G112" s="122"/>
      <c r="I112" s="54"/>
      <c r="J112" s="54"/>
      <c r="K112" s="58"/>
      <c r="M112" s="115"/>
      <c r="N112" s="122"/>
      <c r="O112" s="53"/>
      <c r="P112" s="53"/>
      <c r="Q112" s="53"/>
      <c r="R112" s="53"/>
    </row>
    <row r="113" spans="1:18" s="56" customFormat="1" ht="21.75" customHeight="1">
      <c r="A113" s="53"/>
      <c r="B113" s="54"/>
      <c r="C113" s="55"/>
      <c r="D113" s="54"/>
      <c r="E113" s="55"/>
      <c r="F113" s="118"/>
      <c r="G113" s="122"/>
      <c r="I113" s="54"/>
      <c r="J113" s="54"/>
      <c r="K113" s="58"/>
      <c r="M113" s="115"/>
      <c r="N113" s="122"/>
      <c r="O113" s="53"/>
      <c r="P113" s="53"/>
      <c r="Q113" s="53"/>
      <c r="R113" s="53"/>
    </row>
    <row r="114" spans="1:18" s="56" customFormat="1" ht="21.75" customHeight="1">
      <c r="A114" s="53"/>
      <c r="B114" s="54"/>
      <c r="C114" s="55"/>
      <c r="D114" s="54"/>
      <c r="E114" s="55"/>
      <c r="F114" s="118"/>
      <c r="G114" s="122"/>
      <c r="I114" s="54"/>
      <c r="J114" s="54"/>
      <c r="K114" s="58"/>
      <c r="M114" s="115"/>
      <c r="N114" s="122"/>
      <c r="O114" s="53"/>
      <c r="P114" s="53"/>
      <c r="Q114" s="53"/>
      <c r="R114" s="53"/>
    </row>
    <row r="115" spans="1:18" s="56" customFormat="1" ht="21.75" customHeight="1">
      <c r="A115" s="53"/>
      <c r="B115" s="54"/>
      <c r="C115" s="55"/>
      <c r="D115" s="54"/>
      <c r="E115" s="55"/>
      <c r="F115" s="118"/>
      <c r="G115" s="122"/>
      <c r="I115" s="54"/>
      <c r="J115" s="54"/>
      <c r="K115" s="58"/>
      <c r="M115" s="115"/>
      <c r="N115" s="122"/>
      <c r="O115" s="53"/>
      <c r="P115" s="53"/>
      <c r="Q115" s="53"/>
      <c r="R115" s="53"/>
    </row>
    <row r="116" spans="1:18" s="56" customFormat="1" ht="21.75" customHeight="1">
      <c r="A116" s="53"/>
      <c r="B116" s="54"/>
      <c r="C116" s="55"/>
      <c r="D116" s="54"/>
      <c r="E116" s="55"/>
      <c r="F116" s="118"/>
      <c r="G116" s="122"/>
      <c r="I116" s="54"/>
      <c r="J116" s="54"/>
      <c r="K116" s="58"/>
      <c r="M116" s="115"/>
      <c r="N116" s="122"/>
      <c r="O116" s="53"/>
      <c r="P116" s="53"/>
      <c r="Q116" s="53"/>
      <c r="R116" s="53"/>
    </row>
    <row r="117" spans="1:18" s="56" customFormat="1" ht="21.75" customHeight="1">
      <c r="A117" s="53"/>
      <c r="B117" s="54"/>
      <c r="C117" s="55"/>
      <c r="D117" s="54"/>
      <c r="E117" s="55"/>
      <c r="F117" s="118"/>
      <c r="G117" s="122"/>
      <c r="I117" s="54"/>
      <c r="J117" s="54"/>
      <c r="K117" s="58"/>
      <c r="M117" s="115"/>
      <c r="N117" s="122"/>
      <c r="O117" s="53"/>
      <c r="P117" s="53"/>
      <c r="Q117" s="53"/>
      <c r="R117" s="53"/>
    </row>
    <row r="118" spans="1:18" s="56" customFormat="1" ht="21.75" customHeight="1">
      <c r="A118" s="53"/>
      <c r="B118" s="54"/>
      <c r="C118" s="55"/>
      <c r="D118" s="54"/>
      <c r="E118" s="55"/>
      <c r="F118" s="118"/>
      <c r="G118" s="122"/>
      <c r="I118" s="54"/>
      <c r="J118" s="54"/>
      <c r="K118" s="58"/>
      <c r="M118" s="115"/>
      <c r="N118" s="122"/>
      <c r="O118" s="53"/>
      <c r="P118" s="53"/>
      <c r="Q118" s="53"/>
      <c r="R118" s="53"/>
    </row>
    <row r="119" spans="1:18" s="56" customFormat="1" ht="21.75" customHeight="1">
      <c r="A119" s="53"/>
      <c r="B119" s="54"/>
      <c r="C119" s="55"/>
      <c r="D119" s="54"/>
      <c r="E119" s="55"/>
      <c r="F119" s="118"/>
      <c r="G119" s="122"/>
      <c r="I119" s="54"/>
      <c r="J119" s="54"/>
      <c r="K119" s="58"/>
      <c r="M119" s="115"/>
      <c r="N119" s="122"/>
      <c r="O119" s="53"/>
      <c r="P119" s="53"/>
      <c r="Q119" s="53"/>
      <c r="R119" s="53"/>
    </row>
    <row r="120" spans="1:18" s="56" customFormat="1" ht="21.75" customHeight="1">
      <c r="A120" s="53"/>
      <c r="B120" s="54"/>
      <c r="C120" s="55"/>
      <c r="D120" s="54"/>
      <c r="E120" s="55"/>
      <c r="F120" s="118"/>
      <c r="G120" s="122"/>
      <c r="I120" s="54"/>
      <c r="J120" s="54"/>
      <c r="K120" s="58"/>
      <c r="M120" s="115"/>
      <c r="N120" s="122"/>
      <c r="O120" s="53"/>
      <c r="P120" s="53"/>
      <c r="Q120" s="53"/>
      <c r="R120" s="53"/>
    </row>
    <row r="121" spans="1:18" s="56" customFormat="1" ht="21.75" customHeight="1">
      <c r="A121" s="53"/>
      <c r="B121" s="54"/>
      <c r="C121" s="55"/>
      <c r="D121" s="54"/>
      <c r="E121" s="55"/>
      <c r="F121" s="118"/>
      <c r="G121" s="122"/>
      <c r="I121" s="54"/>
      <c r="J121" s="54"/>
      <c r="K121" s="58"/>
      <c r="M121" s="115"/>
      <c r="N121" s="122"/>
      <c r="O121" s="53"/>
      <c r="P121" s="53"/>
      <c r="Q121" s="53"/>
      <c r="R121" s="53"/>
    </row>
    <row r="122" spans="1:18" s="56" customFormat="1" ht="21.75" customHeight="1">
      <c r="A122" s="53"/>
      <c r="B122" s="54"/>
      <c r="C122" s="55"/>
      <c r="D122" s="54"/>
      <c r="E122" s="55"/>
      <c r="F122" s="118"/>
      <c r="G122" s="122"/>
      <c r="I122" s="54"/>
      <c r="J122" s="54"/>
      <c r="K122" s="58"/>
      <c r="M122" s="115"/>
      <c r="N122" s="122"/>
      <c r="O122" s="53"/>
      <c r="P122" s="53"/>
      <c r="Q122" s="53"/>
      <c r="R122" s="53"/>
    </row>
    <row r="123" spans="1:18" s="56" customFormat="1" ht="21.75" customHeight="1">
      <c r="A123" s="53"/>
      <c r="B123" s="54"/>
      <c r="C123" s="55"/>
      <c r="D123" s="54"/>
      <c r="E123" s="55"/>
      <c r="F123" s="118"/>
      <c r="G123" s="122"/>
      <c r="I123" s="54"/>
      <c r="J123" s="54"/>
      <c r="K123" s="58"/>
      <c r="M123" s="115"/>
      <c r="N123" s="122"/>
      <c r="O123" s="53"/>
      <c r="P123" s="53"/>
      <c r="Q123" s="53"/>
      <c r="R123" s="53"/>
    </row>
    <row r="124" spans="1:18" s="56" customFormat="1" ht="21.75" customHeight="1">
      <c r="A124" s="53"/>
      <c r="B124" s="54"/>
      <c r="C124" s="55"/>
      <c r="D124" s="54"/>
      <c r="E124" s="55"/>
      <c r="F124" s="118"/>
      <c r="G124" s="122"/>
      <c r="I124" s="54"/>
      <c r="J124" s="54"/>
      <c r="K124" s="58"/>
      <c r="M124" s="115"/>
      <c r="N124" s="122"/>
      <c r="O124" s="53"/>
      <c r="P124" s="53"/>
      <c r="Q124" s="53"/>
      <c r="R124" s="53"/>
    </row>
    <row r="125" spans="1:18" s="56" customFormat="1" ht="21.75" customHeight="1">
      <c r="A125" s="53"/>
      <c r="B125" s="54"/>
      <c r="C125" s="55"/>
      <c r="D125" s="54"/>
      <c r="E125" s="55"/>
      <c r="F125" s="118"/>
      <c r="G125" s="122"/>
      <c r="I125" s="54"/>
      <c r="J125" s="54"/>
      <c r="K125" s="58"/>
      <c r="M125" s="115"/>
      <c r="N125" s="122"/>
      <c r="O125" s="53"/>
      <c r="P125" s="53"/>
      <c r="Q125" s="53"/>
      <c r="R125" s="53"/>
    </row>
    <row r="126" spans="1:18" s="56" customFormat="1" ht="21.75" customHeight="1">
      <c r="A126" s="53"/>
      <c r="B126" s="54"/>
      <c r="C126" s="55"/>
      <c r="D126" s="54"/>
      <c r="E126" s="55"/>
      <c r="F126" s="118"/>
      <c r="G126" s="122"/>
      <c r="I126" s="54"/>
      <c r="J126" s="54"/>
      <c r="K126" s="58"/>
      <c r="M126" s="115"/>
      <c r="N126" s="122"/>
      <c r="O126" s="53"/>
      <c r="P126" s="53"/>
      <c r="Q126" s="53"/>
      <c r="R126" s="53"/>
    </row>
    <row r="127" spans="1:18" s="56" customFormat="1" ht="21.75" customHeight="1">
      <c r="A127" s="53"/>
      <c r="B127" s="54"/>
      <c r="C127" s="55"/>
      <c r="D127" s="54"/>
      <c r="E127" s="55"/>
      <c r="F127" s="118"/>
      <c r="G127" s="122"/>
      <c r="I127" s="54"/>
      <c r="J127" s="54"/>
      <c r="K127" s="58"/>
      <c r="M127" s="115"/>
      <c r="N127" s="122"/>
      <c r="O127" s="53"/>
      <c r="P127" s="53"/>
      <c r="Q127" s="53"/>
      <c r="R127" s="53"/>
    </row>
    <row r="128" spans="1:18" s="56" customFormat="1" ht="21.75" customHeight="1">
      <c r="A128" s="53"/>
      <c r="B128" s="54"/>
      <c r="C128" s="55"/>
      <c r="D128" s="54"/>
      <c r="E128" s="55"/>
      <c r="F128" s="118"/>
      <c r="G128" s="122"/>
      <c r="I128" s="54"/>
      <c r="J128" s="54"/>
      <c r="K128" s="58"/>
      <c r="M128" s="115"/>
      <c r="N128" s="122"/>
      <c r="O128" s="53"/>
      <c r="P128" s="53"/>
      <c r="Q128" s="53"/>
      <c r="R128" s="53"/>
    </row>
    <row r="129" spans="1:18" s="56" customFormat="1" ht="21.75" customHeight="1">
      <c r="A129" s="53"/>
      <c r="B129" s="54"/>
      <c r="C129" s="55"/>
      <c r="D129" s="54"/>
      <c r="E129" s="55"/>
      <c r="F129" s="118"/>
      <c r="G129" s="122"/>
      <c r="I129" s="54"/>
      <c r="J129" s="54"/>
      <c r="K129" s="58"/>
      <c r="M129" s="115"/>
      <c r="N129" s="122"/>
      <c r="O129" s="53"/>
      <c r="P129" s="53"/>
      <c r="Q129" s="53"/>
      <c r="R129" s="53"/>
    </row>
    <row r="130" spans="1:18" s="56" customFormat="1" ht="21.75" customHeight="1">
      <c r="A130" s="53"/>
      <c r="B130" s="54"/>
      <c r="C130" s="55"/>
      <c r="D130" s="54"/>
      <c r="E130" s="55"/>
      <c r="F130" s="118"/>
      <c r="G130" s="122"/>
      <c r="I130" s="54"/>
      <c r="J130" s="54"/>
      <c r="K130" s="58"/>
      <c r="M130" s="115"/>
      <c r="N130" s="122"/>
      <c r="O130" s="53"/>
      <c r="P130" s="53"/>
      <c r="Q130" s="53"/>
      <c r="R130" s="53"/>
    </row>
    <row r="131" spans="1:18" s="56" customFormat="1" ht="21.75" customHeight="1">
      <c r="A131" s="53"/>
      <c r="B131" s="54"/>
      <c r="C131" s="55"/>
      <c r="D131" s="54"/>
      <c r="E131" s="55"/>
      <c r="F131" s="118"/>
      <c r="G131" s="122"/>
      <c r="I131" s="54"/>
      <c r="J131" s="54"/>
      <c r="K131" s="58"/>
      <c r="M131" s="115"/>
      <c r="N131" s="122"/>
      <c r="O131" s="53"/>
      <c r="P131" s="53"/>
      <c r="Q131" s="53"/>
      <c r="R131" s="53"/>
    </row>
    <row r="132" spans="1:18" s="56" customFormat="1" ht="21.75" customHeight="1">
      <c r="A132" s="53"/>
      <c r="B132" s="54"/>
      <c r="C132" s="55"/>
      <c r="D132" s="54"/>
      <c r="E132" s="55"/>
      <c r="F132" s="118"/>
      <c r="G132" s="122"/>
      <c r="I132" s="54"/>
      <c r="J132" s="54"/>
      <c r="K132" s="58"/>
      <c r="M132" s="115"/>
      <c r="N132" s="122"/>
      <c r="O132" s="53"/>
      <c r="P132" s="53"/>
      <c r="Q132" s="53"/>
      <c r="R132" s="53"/>
    </row>
    <row r="133" spans="1:18" s="56" customFormat="1" ht="21.75" customHeight="1">
      <c r="A133" s="53"/>
      <c r="B133" s="54"/>
      <c r="C133" s="55"/>
      <c r="D133" s="54"/>
      <c r="E133" s="55"/>
      <c r="F133" s="118"/>
      <c r="G133" s="122"/>
      <c r="I133" s="54"/>
      <c r="J133" s="54"/>
      <c r="K133" s="58"/>
      <c r="M133" s="115"/>
      <c r="N133" s="122"/>
      <c r="O133" s="53"/>
      <c r="P133" s="53"/>
      <c r="Q133" s="53"/>
      <c r="R133" s="53"/>
    </row>
    <row r="134" spans="1:18" s="56" customFormat="1" ht="21.75" customHeight="1">
      <c r="A134" s="53"/>
      <c r="B134" s="54"/>
      <c r="C134" s="55"/>
      <c r="D134" s="54"/>
      <c r="E134" s="55"/>
      <c r="F134" s="118"/>
      <c r="G134" s="122"/>
      <c r="I134" s="54"/>
      <c r="J134" s="54"/>
      <c r="K134" s="58"/>
      <c r="M134" s="115"/>
      <c r="N134" s="122"/>
      <c r="O134" s="53"/>
      <c r="P134" s="53"/>
      <c r="Q134" s="53"/>
      <c r="R134" s="53"/>
    </row>
    <row r="135" spans="1:18" s="56" customFormat="1" ht="21.75" customHeight="1">
      <c r="A135" s="53"/>
      <c r="B135" s="54"/>
      <c r="C135" s="55"/>
      <c r="D135" s="54"/>
      <c r="E135" s="55"/>
      <c r="F135" s="118"/>
      <c r="G135" s="122"/>
      <c r="I135" s="54"/>
      <c r="J135" s="54"/>
      <c r="K135" s="58"/>
      <c r="M135" s="115"/>
      <c r="N135" s="122"/>
      <c r="O135" s="53"/>
      <c r="P135" s="53"/>
      <c r="Q135" s="53"/>
      <c r="R135" s="53"/>
    </row>
    <row r="136" spans="1:18" s="56" customFormat="1" ht="21.75" customHeight="1">
      <c r="A136" s="53"/>
      <c r="B136" s="54"/>
      <c r="C136" s="55"/>
      <c r="D136" s="54"/>
      <c r="E136" s="55"/>
      <c r="F136" s="118"/>
      <c r="G136" s="122"/>
      <c r="I136" s="54"/>
      <c r="J136" s="54"/>
      <c r="K136" s="58"/>
      <c r="M136" s="115"/>
      <c r="N136" s="122"/>
      <c r="O136" s="53"/>
      <c r="P136" s="53"/>
      <c r="Q136" s="53"/>
      <c r="R136" s="53"/>
    </row>
    <row r="137" spans="1:18" s="56" customFormat="1" ht="21.75" customHeight="1">
      <c r="A137" s="53"/>
      <c r="B137" s="54"/>
      <c r="C137" s="55"/>
      <c r="D137" s="54"/>
      <c r="E137" s="55"/>
      <c r="F137" s="118"/>
      <c r="G137" s="122"/>
      <c r="I137" s="54"/>
      <c r="J137" s="54"/>
      <c r="K137" s="58"/>
      <c r="M137" s="115"/>
      <c r="N137" s="122"/>
      <c r="O137" s="53"/>
      <c r="P137" s="53"/>
      <c r="Q137" s="53"/>
      <c r="R137" s="53"/>
    </row>
    <row r="138" spans="1:18" s="56" customFormat="1" ht="21.75" customHeight="1">
      <c r="A138" s="53"/>
      <c r="B138" s="54"/>
      <c r="C138" s="55"/>
      <c r="D138" s="54"/>
      <c r="E138" s="55"/>
      <c r="F138" s="118"/>
      <c r="G138" s="122"/>
      <c r="I138" s="54"/>
      <c r="J138" s="54"/>
      <c r="K138" s="58"/>
      <c r="M138" s="115"/>
      <c r="N138" s="122"/>
      <c r="O138" s="53"/>
      <c r="P138" s="53"/>
      <c r="Q138" s="53"/>
      <c r="R138" s="53"/>
    </row>
  </sheetData>
  <mergeCells count="13">
    <mergeCell ref="A1:N1"/>
    <mergeCell ref="A2:C2"/>
    <mergeCell ref="M2:N2"/>
    <mergeCell ref="A3:G3"/>
    <mergeCell ref="H3:N3"/>
    <mergeCell ref="K4:L4"/>
    <mergeCell ref="M4:N4"/>
    <mergeCell ref="A4:A5"/>
    <mergeCell ref="B4:C4"/>
    <mergeCell ref="D4:E4"/>
    <mergeCell ref="F4:G4"/>
    <mergeCell ref="H4:H5"/>
    <mergeCell ref="I4:J4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41" firstPageNumber="6" fitToHeight="0" orientation="portrait" useFirstPageNumber="1" r:id="rId1"/>
  <headerFooter scaleWithDoc="0" alignWithMargins="0"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O267"/>
  <sheetViews>
    <sheetView view="pageBreakPreview" zoomScale="70" zoomScaleNormal="85" zoomScaleSheetLayoutView="70" workbookViewId="0">
      <pane xSplit="3" ySplit="7" topLeftCell="D17" activePane="bottomRight" state="frozen"/>
      <selection activeCell="C15" sqref="C15"/>
      <selection pane="topRight" activeCell="C15" sqref="C15"/>
      <selection pane="bottomLeft" activeCell="C15" sqref="C15"/>
      <selection pane="bottomRight" sqref="A1:J1"/>
    </sheetView>
  </sheetViews>
  <sheetFormatPr defaultColWidth="9" defaultRowHeight="19.5"/>
  <cols>
    <col min="1" max="1" width="3.625" style="530" customWidth="1"/>
    <col min="2" max="4" width="3.625" style="531" customWidth="1"/>
    <col min="5" max="5" width="30.625" style="595" customWidth="1"/>
    <col min="6" max="6" width="30.625" style="533" customWidth="1"/>
    <col min="7" max="7" width="20.625" style="536" customWidth="1"/>
    <col min="8" max="8" width="20.625" style="537" customWidth="1"/>
    <col min="9" max="9" width="20.625" style="706" customWidth="1"/>
    <col min="10" max="10" width="20.625" style="707" customWidth="1"/>
    <col min="11" max="12" width="9" style="2"/>
    <col min="13" max="13" width="11.625" style="2" bestFit="1" customWidth="1"/>
    <col min="14" max="16384" width="9" style="2"/>
  </cols>
  <sheetData>
    <row r="1" spans="1:15" s="3346" customFormat="1" ht="50.1" customHeight="1">
      <c r="A1" s="3525" t="s">
        <v>3306</v>
      </c>
      <c r="B1" s="3525"/>
      <c r="C1" s="3525"/>
      <c r="D1" s="3525"/>
      <c r="E1" s="3525"/>
      <c r="F1" s="3525"/>
      <c r="G1" s="3525"/>
      <c r="H1" s="3525"/>
      <c r="I1" s="3525"/>
      <c r="J1" s="3525"/>
    </row>
    <row r="2" spans="1:15" ht="22.5" customHeight="1" thickBot="1">
      <c r="A2" s="701" t="s">
        <v>3294</v>
      </c>
      <c r="B2" s="641"/>
      <c r="C2" s="641"/>
      <c r="D2" s="641"/>
      <c r="E2" s="701"/>
      <c r="F2" s="1173"/>
      <c r="G2" s="1175"/>
      <c r="H2" s="1176"/>
      <c r="I2" s="538"/>
      <c r="J2" s="538" t="s">
        <v>86</v>
      </c>
    </row>
    <row r="3" spans="1:15" s="3" customFormat="1" ht="30" customHeight="1">
      <c r="A3" s="3526" t="s">
        <v>87</v>
      </c>
      <c r="B3" s="3527"/>
      <c r="C3" s="3527"/>
      <c r="D3" s="3527"/>
      <c r="E3" s="3527"/>
      <c r="F3" s="3528"/>
      <c r="G3" s="3529" t="s">
        <v>1235</v>
      </c>
      <c r="H3" s="3531" t="s">
        <v>1237</v>
      </c>
      <c r="I3" s="3533" t="s">
        <v>4</v>
      </c>
      <c r="J3" s="3535" t="s">
        <v>5</v>
      </c>
    </row>
    <row r="4" spans="1:15" s="3" customFormat="1" ht="30" customHeight="1" thickBot="1">
      <c r="A4" s="2884" t="s">
        <v>89</v>
      </c>
      <c r="B4" s="2885" t="s">
        <v>90</v>
      </c>
      <c r="C4" s="2885" t="s">
        <v>91</v>
      </c>
      <c r="D4" s="2885" t="s">
        <v>92</v>
      </c>
      <c r="E4" s="2885" t="s">
        <v>93</v>
      </c>
      <c r="F4" s="2886" t="s">
        <v>94</v>
      </c>
      <c r="G4" s="3530"/>
      <c r="H4" s="3532"/>
      <c r="I4" s="3534"/>
      <c r="J4" s="3536"/>
    </row>
    <row r="5" spans="1:15" s="212" customFormat="1" ht="30" customHeight="1" thickBot="1">
      <c r="A5" s="2887" t="s">
        <v>3185</v>
      </c>
      <c r="B5" s="2888"/>
      <c r="C5" s="2889"/>
      <c r="D5" s="2889"/>
      <c r="E5" s="2890"/>
      <c r="F5" s="2891"/>
      <c r="G5" s="2892">
        <f>G6+G30</f>
        <v>11461817800</v>
      </c>
      <c r="H5" s="2892">
        <f>H6+H30</f>
        <v>11354560000</v>
      </c>
      <c r="I5" s="2893">
        <f t="shared" ref="I5:I33" si="0">+G5-H5</f>
        <v>107257800</v>
      </c>
      <c r="J5" s="2894">
        <f t="shared" ref="J5:J33" si="1">+I5/H5</f>
        <v>9.4462312938590302E-3</v>
      </c>
      <c r="O5" s="2883"/>
    </row>
    <row r="6" spans="1:15" ht="30" customHeight="1">
      <c r="A6" s="2895"/>
      <c r="B6" s="2896" t="s">
        <v>96</v>
      </c>
      <c r="C6" s="2897"/>
      <c r="D6" s="2897"/>
      <c r="E6" s="2898"/>
      <c r="F6" s="2899"/>
      <c r="G6" s="2900">
        <f>G7+G16</f>
        <v>10298500800</v>
      </c>
      <c r="H6" s="2900">
        <f>H7+H16</f>
        <v>10233583000</v>
      </c>
      <c r="I6" s="2901">
        <f t="shared" si="0"/>
        <v>64917800</v>
      </c>
      <c r="J6" s="2902">
        <f t="shared" si="1"/>
        <v>6.3436041902430462E-3</v>
      </c>
    </row>
    <row r="7" spans="1:15" ht="30" customHeight="1">
      <c r="A7" s="2895"/>
      <c r="B7" s="2903"/>
      <c r="C7" s="3052" t="s">
        <v>97</v>
      </c>
      <c r="D7" s="3053"/>
      <c r="E7" s="3053"/>
      <c r="F7" s="3055"/>
      <c r="G7" s="2914">
        <f>G8+G11+G14</f>
        <v>2058943000</v>
      </c>
      <c r="H7" s="2914">
        <f>H8+H11+H14</f>
        <v>2188238000</v>
      </c>
      <c r="I7" s="2923">
        <f t="shared" si="0"/>
        <v>-129295000</v>
      </c>
      <c r="J7" s="3054">
        <f t="shared" si="1"/>
        <v>-5.9086351667414605E-2</v>
      </c>
    </row>
    <row r="8" spans="1:15" ht="30" customHeight="1">
      <c r="A8" s="2895"/>
      <c r="B8" s="2905"/>
      <c r="C8" s="2906"/>
      <c r="D8" s="2907" t="s">
        <v>98</v>
      </c>
      <c r="E8" s="2908"/>
      <c r="F8" s="2909"/>
      <c r="G8" s="2910">
        <f>G9+G10</f>
        <v>1773784000</v>
      </c>
      <c r="H8" s="2910">
        <f>H9+H10</f>
        <v>1894317000</v>
      </c>
      <c r="I8" s="2911">
        <f t="shared" si="0"/>
        <v>-120533000</v>
      </c>
      <c r="J8" s="2912">
        <f t="shared" si="1"/>
        <v>-6.3628737956741135E-2</v>
      </c>
    </row>
    <row r="9" spans="1:15" ht="30" customHeight="1">
      <c r="A9" s="2895"/>
      <c r="B9" s="2905"/>
      <c r="C9" s="2913"/>
      <c r="D9" s="2903"/>
      <c r="E9" s="2955" t="s">
        <v>99</v>
      </c>
      <c r="F9" s="2956"/>
      <c r="G9" s="2957">
        <f>'예산세입(마두)'!P9+'예산세입(탄현)'!P9+'예산세입(일산서구)'!P9+'예산세입(토당)'!P9+'예산세입(상담)'!P9+'예산세입(화정)'!P9</f>
        <v>1393424000</v>
      </c>
      <c r="H9" s="2957">
        <f>'예산세입(마두)'!Q9+'예산세입(탄현)'!Q9+'예산세입(일산서구)'!Q9+'예산세입(토당)'!Q9+'예산세입(상담)'!Q9+'예산세입(화정)'!Q9</f>
        <v>1419787000</v>
      </c>
      <c r="I9" s="2958">
        <f t="shared" si="0"/>
        <v>-26363000</v>
      </c>
      <c r="J9" s="2959">
        <f t="shared" si="1"/>
        <v>-1.8568278199476401E-2</v>
      </c>
    </row>
    <row r="10" spans="1:15" ht="30" customHeight="1">
      <c r="A10" s="2895"/>
      <c r="B10" s="2905"/>
      <c r="C10" s="2905"/>
      <c r="D10" s="2905"/>
      <c r="E10" s="2955" t="s">
        <v>102</v>
      </c>
      <c r="F10" s="2956"/>
      <c r="G10" s="2957">
        <f>'예산세입(마두)'!P51+'예산세입(성사)'!P9+'예산세입(탄현)'!P25+'예산세입(주교)'!P9+'예산세입(일산서구)'!P41+'예산세입(토당)'!P45+'예산세입(화정)'!P12</f>
        <v>380360000</v>
      </c>
      <c r="H10" s="2957">
        <f>'예산세입(마두)'!Q51+'예산세입(성사)'!Q9+'예산세입(탄현)'!Q25+'예산세입(주교)'!Q9+'예산세입(일산서구)'!Q41+'예산세입(토당)'!Q45+'예산세입(화정)'!Q12</f>
        <v>474530000</v>
      </c>
      <c r="I10" s="2958">
        <f t="shared" si="0"/>
        <v>-94170000</v>
      </c>
      <c r="J10" s="2959">
        <f t="shared" si="1"/>
        <v>-0.19844899163382715</v>
      </c>
    </row>
    <row r="11" spans="1:15" ht="30" customHeight="1">
      <c r="A11" s="2895"/>
      <c r="B11" s="2905"/>
      <c r="C11" s="2905"/>
      <c r="D11" s="2907" t="s">
        <v>204</v>
      </c>
      <c r="E11" s="2908"/>
      <c r="F11" s="2909"/>
      <c r="G11" s="2910">
        <f>G12+G13</f>
        <v>29003000</v>
      </c>
      <c r="H11" s="2910">
        <f>H12+H13</f>
        <v>30403000</v>
      </c>
      <c r="I11" s="2911">
        <f t="shared" si="0"/>
        <v>-1400000</v>
      </c>
      <c r="J11" s="2912">
        <f t="shared" si="1"/>
        <v>-4.6048087359800018E-2</v>
      </c>
    </row>
    <row r="12" spans="1:15" ht="30" customHeight="1">
      <c r="A12" s="2895"/>
      <c r="B12" s="2905"/>
      <c r="C12" s="2905"/>
      <c r="D12" s="2903"/>
      <c r="E12" s="2955" t="s">
        <v>103</v>
      </c>
      <c r="F12" s="2956"/>
      <c r="G12" s="2957">
        <f>'예산세입(마두)'!P56+'예산세입(성사)'!P21+'예산세입(탄현)'!P29+'예산세입(일산서구)'!P47+'예산세입(토당)'!P61+'예산세입(화정)'!P16</f>
        <v>28224000</v>
      </c>
      <c r="H12" s="2957">
        <f>'예산세입(마두)'!Q56+'예산세입(성사)'!Q21+'예산세입(탄현)'!Q29+'예산세입(일산서구)'!Q47+'예산세입(토당)'!Q61+'예산세입(화정)'!Q16</f>
        <v>29624000</v>
      </c>
      <c r="I12" s="2958">
        <f t="shared" si="0"/>
        <v>-1400000</v>
      </c>
      <c r="J12" s="2959">
        <f t="shared" si="1"/>
        <v>-4.725897920604915E-2</v>
      </c>
      <c r="M12" s="213"/>
    </row>
    <row r="13" spans="1:15" ht="30" customHeight="1">
      <c r="A13" s="2895"/>
      <c r="B13" s="2905"/>
      <c r="C13" s="2905"/>
      <c r="D13" s="2905"/>
      <c r="E13" s="2955" t="s">
        <v>105</v>
      </c>
      <c r="F13" s="2956"/>
      <c r="G13" s="2957">
        <f>'예산세입(마두)'!P59+'예산세입(일산서구)'!P50</f>
        <v>779000</v>
      </c>
      <c r="H13" s="2957">
        <f>'예산세입(마두)'!Q59+'예산세입(일산서구)'!Q50</f>
        <v>779000</v>
      </c>
      <c r="I13" s="2958">
        <f t="shared" si="0"/>
        <v>0</v>
      </c>
      <c r="J13" s="2959">
        <f t="shared" si="1"/>
        <v>0</v>
      </c>
    </row>
    <row r="14" spans="1:15" ht="30" customHeight="1">
      <c r="A14" s="2895"/>
      <c r="B14" s="2905"/>
      <c r="C14" s="2905"/>
      <c r="D14" s="2916" t="s">
        <v>106</v>
      </c>
      <c r="E14" s="2917"/>
      <c r="F14" s="2918"/>
      <c r="G14" s="2919">
        <f>G15</f>
        <v>256156000</v>
      </c>
      <c r="H14" s="2919">
        <f>H15</f>
        <v>263518000</v>
      </c>
      <c r="I14" s="2911">
        <f t="shared" si="0"/>
        <v>-7362000</v>
      </c>
      <c r="J14" s="2912">
        <f t="shared" si="1"/>
        <v>-2.7937370502204784E-2</v>
      </c>
      <c r="O14" s="4"/>
    </row>
    <row r="15" spans="1:15" ht="30" customHeight="1">
      <c r="A15" s="2895"/>
      <c r="B15" s="2905"/>
      <c r="C15" s="2920"/>
      <c r="D15" s="2903"/>
      <c r="E15" s="2955" t="s">
        <v>107</v>
      </c>
      <c r="F15" s="2956"/>
      <c r="G15" s="2957">
        <f>'예산세입(마두)'!P65+'예산세입(일산서구)'!P54+'예산세입(토당)'!P65+'예산세입(화정)'!P20+'예산세입(백마)'!P9+'예산세입(능곡)'!P9</f>
        <v>256156000</v>
      </c>
      <c r="H15" s="2957">
        <f>'예산세입(마두)'!Q65+'예산세입(일산서구)'!Q54+'예산세입(토당)'!Q65+'예산세입(화정)'!Q20+'예산세입(백마)'!Q9+'예산세입(능곡)'!Q9</f>
        <v>263518000</v>
      </c>
      <c r="I15" s="2958">
        <f t="shared" si="0"/>
        <v>-7362000</v>
      </c>
      <c r="J15" s="2959">
        <f t="shared" si="1"/>
        <v>-2.7937370502204784E-2</v>
      </c>
    </row>
    <row r="16" spans="1:15" ht="30" customHeight="1">
      <c r="A16" s="2895"/>
      <c r="B16" s="2905"/>
      <c r="C16" s="3052" t="s">
        <v>108</v>
      </c>
      <c r="D16" s="3053"/>
      <c r="E16" s="3053"/>
      <c r="F16" s="3055"/>
      <c r="G16" s="2914">
        <f>G17+G19+G23+G28</f>
        <v>8239557800</v>
      </c>
      <c r="H16" s="2914">
        <f>H17+H19+H23+H28</f>
        <v>8045345000</v>
      </c>
      <c r="I16" s="2923">
        <f t="shared" si="0"/>
        <v>194212800</v>
      </c>
      <c r="J16" s="3054">
        <f t="shared" si="1"/>
        <v>2.4139772750578128E-2</v>
      </c>
    </row>
    <row r="17" spans="1:10" ht="30" customHeight="1">
      <c r="A17" s="2895"/>
      <c r="B17" s="2905"/>
      <c r="C17" s="2905"/>
      <c r="D17" s="2916" t="s">
        <v>169</v>
      </c>
      <c r="E17" s="2917"/>
      <c r="F17" s="2918"/>
      <c r="G17" s="2919">
        <f>G18</f>
        <v>2321000</v>
      </c>
      <c r="H17" s="2919">
        <f>H18</f>
        <v>2321000</v>
      </c>
      <c r="I17" s="2911">
        <f t="shared" si="0"/>
        <v>0</v>
      </c>
      <c r="J17" s="2912">
        <f t="shared" si="1"/>
        <v>0</v>
      </c>
    </row>
    <row r="18" spans="1:10" ht="30" customHeight="1">
      <c r="A18" s="2895"/>
      <c r="B18" s="2905"/>
      <c r="C18" s="2905"/>
      <c r="D18" s="2921"/>
      <c r="E18" s="2955" t="s">
        <v>109</v>
      </c>
      <c r="F18" s="2956"/>
      <c r="G18" s="2960">
        <f>'예산세입(사무국)'!P9+'예산세입(마두)'!P70+'예산세입(마두)'!U57+'예산세입(진로)'!P9+'예산세입(성사)'!P26+'예산세입(탄현)'!P34+'예산세입(주교)'!P14+'예산세입(일산서구)'!P59+'예산세입(토당)'!P74+'예산세입(상담)'!P16+'예산세입(화정)'!P25+'예산세입(백마)'!P14+'예산세입(능곡)'!P14</f>
        <v>2321000</v>
      </c>
      <c r="H18" s="2960">
        <f>'예산세입(사무국)'!Q9+'예산세입(마두)'!Q70+'예산세입(마두)'!V57+'예산세입(진로)'!Q9+'예산세입(성사)'!Q26+'예산세입(탄현)'!Q34+'예산세입(주교)'!Q14+'예산세입(일산서구)'!Q59+'예산세입(토당)'!Q74+'예산세입(상담)'!Q16+'예산세입(화정)'!Q25+'예산세입(백마)'!Q14+'예산세입(능곡)'!Q14</f>
        <v>2321000</v>
      </c>
      <c r="I18" s="2961">
        <f t="shared" si="0"/>
        <v>0</v>
      </c>
      <c r="J18" s="2962">
        <f t="shared" si="1"/>
        <v>0</v>
      </c>
    </row>
    <row r="19" spans="1:10" ht="30" customHeight="1">
      <c r="A19" s="2895"/>
      <c r="B19" s="2905"/>
      <c r="C19" s="2905"/>
      <c r="D19" s="2924" t="s">
        <v>21</v>
      </c>
      <c r="E19" s="2908"/>
      <c r="F19" s="2909"/>
      <c r="G19" s="2910">
        <f>G20+G21+G22</f>
        <v>2251639800</v>
      </c>
      <c r="H19" s="2910">
        <f>H20+H21+H22</f>
        <v>2108749000</v>
      </c>
      <c r="I19" s="2911">
        <f t="shared" si="0"/>
        <v>142890800</v>
      </c>
      <c r="J19" s="2912">
        <f t="shared" si="1"/>
        <v>6.7760933140928584E-2</v>
      </c>
    </row>
    <row r="20" spans="1:10" ht="30" customHeight="1">
      <c r="A20" s="2895"/>
      <c r="B20" s="2905"/>
      <c r="C20" s="2905"/>
      <c r="D20" s="2903"/>
      <c r="E20" s="2955" t="s">
        <v>111</v>
      </c>
      <c r="F20" s="2956"/>
      <c r="G20" s="2957">
        <v>2094819800</v>
      </c>
      <c r="H20" s="2957">
        <v>2060049000</v>
      </c>
      <c r="I20" s="2958">
        <f t="shared" si="0"/>
        <v>34770800</v>
      </c>
      <c r="J20" s="2959">
        <f t="shared" si="1"/>
        <v>1.6878627644293896E-2</v>
      </c>
    </row>
    <row r="21" spans="1:10" ht="30" customHeight="1">
      <c r="A21" s="2895"/>
      <c r="B21" s="2905"/>
      <c r="C21" s="2905"/>
      <c r="D21" s="2905"/>
      <c r="E21" s="2955" t="s">
        <v>2871</v>
      </c>
      <c r="F21" s="2956"/>
      <c r="G21" s="2957">
        <f>'예산세입(진로)'!P17+'예산세입(토당)'!P89</f>
        <v>127120000</v>
      </c>
      <c r="H21" s="2957">
        <v>43000000</v>
      </c>
      <c r="I21" s="2958">
        <f t="shared" si="0"/>
        <v>84120000</v>
      </c>
      <c r="J21" s="2959">
        <f t="shared" si="1"/>
        <v>1.9562790697674419</v>
      </c>
    </row>
    <row r="22" spans="1:10" ht="30" customHeight="1">
      <c r="A22" s="2895"/>
      <c r="B22" s="2905"/>
      <c r="C22" s="2905"/>
      <c r="D22" s="2925"/>
      <c r="E22" s="2955" t="s">
        <v>3186</v>
      </c>
      <c r="F22" s="2956"/>
      <c r="G22" s="2957">
        <f>'세입 세부내역서(조직별)7'!B35</f>
        <v>29700000</v>
      </c>
      <c r="H22" s="2957">
        <v>5700000</v>
      </c>
      <c r="I22" s="2958">
        <f t="shared" si="0"/>
        <v>24000000</v>
      </c>
      <c r="J22" s="2959">
        <f t="shared" si="1"/>
        <v>4.2105263157894735</v>
      </c>
    </row>
    <row r="23" spans="1:10" ht="30" customHeight="1">
      <c r="A23" s="2895"/>
      <c r="B23" s="2905"/>
      <c r="C23" s="2905"/>
      <c r="D23" s="2924" t="s">
        <v>112</v>
      </c>
      <c r="E23" s="2908"/>
      <c r="F23" s="2909"/>
      <c r="G23" s="2910">
        <f>G24+G27</f>
        <v>5973463000</v>
      </c>
      <c r="H23" s="2910">
        <f>H24+H27</f>
        <v>5934275000</v>
      </c>
      <c r="I23" s="2911">
        <f t="shared" si="0"/>
        <v>39188000</v>
      </c>
      <c r="J23" s="2912">
        <f t="shared" si="1"/>
        <v>6.6036710465895163E-3</v>
      </c>
    </row>
    <row r="24" spans="1:10" ht="30" customHeight="1">
      <c r="A24" s="2895"/>
      <c r="B24" s="2905"/>
      <c r="C24" s="2905"/>
      <c r="D24" s="2903"/>
      <c r="E24" s="2955" t="s">
        <v>113</v>
      </c>
      <c r="F24" s="2956"/>
      <c r="G24" s="2957">
        <f>G25+G26</f>
        <v>5914513000</v>
      </c>
      <c r="H24" s="2957">
        <f>H25+H26</f>
        <v>5914513000</v>
      </c>
      <c r="I24" s="2958">
        <f t="shared" si="0"/>
        <v>0</v>
      </c>
      <c r="J24" s="2959">
        <f t="shared" si="1"/>
        <v>0</v>
      </c>
    </row>
    <row r="25" spans="1:10" ht="30" customHeight="1">
      <c r="A25" s="2895"/>
      <c r="B25" s="2905"/>
      <c r="C25" s="2905"/>
      <c r="D25" s="2905"/>
      <c r="E25" s="2926"/>
      <c r="F25" s="2927" t="s">
        <v>3188</v>
      </c>
      <c r="G25" s="2929">
        <f>'예산세입(사무국)'!P20+'예산세입(마두)'!P86+'예산세입(진로)'!O27+'예산세입(성사)'!P44+'예산세입(탄현)'!O46+'예산세입(주교)'!O21+'예산세입(일산서구)'!P72</f>
        <v>4313212000</v>
      </c>
      <c r="H25" s="2930">
        <v>4313212000</v>
      </c>
      <c r="I25" s="2931">
        <f t="shared" ref="I25:I26" si="2">+G25-H25</f>
        <v>0</v>
      </c>
      <c r="J25" s="2932">
        <f t="shared" ref="J25:J26" si="3">+I25/H25</f>
        <v>0</v>
      </c>
    </row>
    <row r="26" spans="1:10" ht="30" customHeight="1">
      <c r="A26" s="2895"/>
      <c r="B26" s="2905"/>
      <c r="C26" s="2905"/>
      <c r="D26" s="2905"/>
      <c r="E26" s="2933"/>
      <c r="F26" s="2927" t="s">
        <v>3187</v>
      </c>
      <c r="G26" s="2934">
        <v>1601301000</v>
      </c>
      <c r="H26" s="2930">
        <v>1601301000</v>
      </c>
      <c r="I26" s="2931">
        <f t="shared" si="2"/>
        <v>0</v>
      </c>
      <c r="J26" s="2932">
        <f t="shared" si="3"/>
        <v>0</v>
      </c>
    </row>
    <row r="27" spans="1:10" ht="30" customHeight="1" thickBot="1">
      <c r="A27" s="2895"/>
      <c r="B27" s="2905"/>
      <c r="C27" s="2905"/>
      <c r="D27" s="2905"/>
      <c r="E27" s="2955" t="s">
        <v>3189</v>
      </c>
      <c r="F27" s="2956"/>
      <c r="G27" s="2957">
        <f>'예산세입(진로)'!O28+'예산세입(탄현)'!O47+'예산세입(주교)'!O22+'예산세입(상담)'!O23+'예산세입(화정)'!O32+'예산세입(백마)'!O21</f>
        <v>58950000</v>
      </c>
      <c r="H27" s="2957">
        <f>'예산세입(주교)'!O22</f>
        <v>19762000</v>
      </c>
      <c r="I27" s="2958">
        <f t="shared" ref="I27" si="4">+G27-H27</f>
        <v>39188000</v>
      </c>
      <c r="J27" s="2959">
        <f t="shared" ref="J27" si="5">+I27/H27</f>
        <v>1.9829976723003744</v>
      </c>
    </row>
    <row r="28" spans="1:10" s="214" customFormat="1" ht="30" customHeight="1" thickBot="1">
      <c r="A28" s="2935"/>
      <c r="B28" s="2936"/>
      <c r="C28" s="2937"/>
      <c r="D28" s="2938" t="s">
        <v>3138</v>
      </c>
      <c r="E28" s="2939"/>
      <c r="F28" s="2940"/>
      <c r="G28" s="2941">
        <f>G29</f>
        <v>12134000</v>
      </c>
      <c r="H28" s="2941">
        <f>H29</f>
        <v>0</v>
      </c>
      <c r="I28" s="2942">
        <f>+G28-H28</f>
        <v>12134000</v>
      </c>
      <c r="J28" s="2943"/>
    </row>
    <row r="29" spans="1:10" s="214" customFormat="1" ht="30" customHeight="1">
      <c r="A29" s="2935"/>
      <c r="B29" s="2936"/>
      <c r="C29" s="2937"/>
      <c r="D29" s="2944"/>
      <c r="E29" s="2955" t="s">
        <v>3190</v>
      </c>
      <c r="F29" s="2956"/>
      <c r="G29" s="2963">
        <v>12134000</v>
      </c>
      <c r="H29" s="2963">
        <v>0</v>
      </c>
      <c r="I29" s="2964">
        <f>+G29-H29</f>
        <v>12134000</v>
      </c>
      <c r="J29" s="2965"/>
    </row>
    <row r="30" spans="1:10" ht="30" customHeight="1">
      <c r="A30" s="2895"/>
      <c r="B30" s="2945" t="s">
        <v>114</v>
      </c>
      <c r="C30" s="2946"/>
      <c r="D30" s="2946"/>
      <c r="E30" s="2947"/>
      <c r="F30" s="2948"/>
      <c r="G30" s="2904">
        <f t="shared" ref="G30:H32" si="6">G31</f>
        <v>1163317000</v>
      </c>
      <c r="H30" s="2904">
        <f t="shared" si="6"/>
        <v>1120977000</v>
      </c>
      <c r="I30" s="2949">
        <f t="shared" si="0"/>
        <v>42340000</v>
      </c>
      <c r="J30" s="2950">
        <f t="shared" si="1"/>
        <v>3.7770623304492421E-2</v>
      </c>
    </row>
    <row r="31" spans="1:10" ht="30" customHeight="1">
      <c r="A31" s="2895"/>
      <c r="B31" s="2905"/>
      <c r="C31" s="3052" t="s">
        <v>115</v>
      </c>
      <c r="D31" s="3053"/>
      <c r="E31" s="3053"/>
      <c r="F31" s="3055"/>
      <c r="G31" s="2914">
        <f t="shared" si="6"/>
        <v>1163317000</v>
      </c>
      <c r="H31" s="2914">
        <f t="shared" si="6"/>
        <v>1120977000</v>
      </c>
      <c r="I31" s="2915">
        <f t="shared" si="0"/>
        <v>42340000</v>
      </c>
      <c r="J31" s="3056">
        <f t="shared" si="1"/>
        <v>3.7770623304492421E-2</v>
      </c>
    </row>
    <row r="32" spans="1:10" ht="30" customHeight="1">
      <c r="A32" s="2895"/>
      <c r="B32" s="2905"/>
      <c r="C32" s="2921"/>
      <c r="D32" s="2916" t="s">
        <v>116</v>
      </c>
      <c r="E32" s="2917"/>
      <c r="F32" s="2918"/>
      <c r="G32" s="2919">
        <f t="shared" si="6"/>
        <v>1163317000</v>
      </c>
      <c r="H32" s="2919">
        <f t="shared" si="6"/>
        <v>1120977000</v>
      </c>
      <c r="I32" s="2911">
        <f t="shared" si="0"/>
        <v>42340000</v>
      </c>
      <c r="J32" s="2912">
        <f t="shared" si="1"/>
        <v>3.7770623304492421E-2</v>
      </c>
    </row>
    <row r="33" spans="1:10" ht="30" customHeight="1" thickBot="1">
      <c r="A33" s="2951"/>
      <c r="B33" s="2952"/>
      <c r="C33" s="2953"/>
      <c r="D33" s="2954"/>
      <c r="E33" s="2966" t="s">
        <v>117</v>
      </c>
      <c r="F33" s="2967"/>
      <c r="G33" s="2968">
        <f>'세입 세부내역서(조직별)7'!B60+'세입 세부내역서(조직별)7'!B88+'세입 세부내역서(조직별)7'!B58</f>
        <v>1163317000</v>
      </c>
      <c r="H33" s="2968">
        <f>'세입 세부내역서(조직별)7'!D88+'세입 세부내역서(조직별)7'!D60+'세입 세부내역서(조직별)7'!D58</f>
        <v>1120977000</v>
      </c>
      <c r="I33" s="2969">
        <f t="shared" si="0"/>
        <v>42340000</v>
      </c>
      <c r="J33" s="2970">
        <f t="shared" si="1"/>
        <v>3.7770623304492421E-2</v>
      </c>
    </row>
    <row r="34" spans="1:10" ht="20.100000000000001" customHeight="1">
      <c r="F34" s="655"/>
      <c r="G34" s="656"/>
      <c r="H34" s="657"/>
      <c r="I34" s="704"/>
      <c r="J34" s="705"/>
    </row>
    <row r="35" spans="1:10" ht="20.100000000000001" customHeight="1">
      <c r="F35" s="655"/>
      <c r="G35" s="656"/>
      <c r="H35" s="657"/>
      <c r="I35" s="704"/>
      <c r="J35" s="705"/>
    </row>
    <row r="36" spans="1:10" ht="20.100000000000001" customHeight="1">
      <c r="F36" s="655"/>
      <c r="G36" s="656"/>
      <c r="H36" s="657"/>
      <c r="I36" s="704"/>
      <c r="J36" s="705"/>
    </row>
    <row r="37" spans="1:10" ht="20.100000000000001" customHeight="1">
      <c r="F37" s="655"/>
      <c r="G37" s="656"/>
      <c r="H37" s="657"/>
      <c r="I37" s="704"/>
      <c r="J37" s="705"/>
    </row>
    <row r="38" spans="1:10" ht="20.100000000000001" customHeight="1">
      <c r="F38" s="655"/>
      <c r="G38" s="656"/>
      <c r="H38" s="657"/>
      <c r="I38" s="704"/>
      <c r="J38" s="705"/>
    </row>
    <row r="39" spans="1:10" ht="20.100000000000001" customHeight="1">
      <c r="F39" s="655"/>
      <c r="G39" s="656"/>
      <c r="H39" s="657"/>
      <c r="I39" s="704"/>
      <c r="J39" s="705"/>
    </row>
    <row r="40" spans="1:10" ht="20.100000000000001" customHeight="1">
      <c r="F40" s="655"/>
      <c r="G40" s="656"/>
      <c r="H40" s="657"/>
      <c r="I40" s="704"/>
      <c r="J40" s="705"/>
    </row>
    <row r="41" spans="1:10" ht="20.100000000000001" customHeight="1">
      <c r="F41" s="655"/>
      <c r="G41" s="656"/>
      <c r="H41" s="657"/>
      <c r="I41" s="704"/>
      <c r="J41" s="705"/>
    </row>
    <row r="42" spans="1:10" ht="20.100000000000001" customHeight="1">
      <c r="F42" s="655"/>
      <c r="G42" s="656"/>
      <c r="H42" s="657"/>
      <c r="I42" s="704"/>
      <c r="J42" s="705"/>
    </row>
    <row r="43" spans="1:10" ht="20.100000000000001" customHeight="1">
      <c r="F43" s="655"/>
      <c r="G43" s="656"/>
      <c r="H43" s="657"/>
      <c r="I43" s="704"/>
      <c r="J43" s="705"/>
    </row>
    <row r="44" spans="1:10" ht="20.100000000000001" customHeight="1">
      <c r="F44" s="655"/>
      <c r="G44" s="656"/>
      <c r="H44" s="657"/>
      <c r="I44" s="704"/>
      <c r="J44" s="705"/>
    </row>
    <row r="45" spans="1:10" ht="20.100000000000001" customHeight="1">
      <c r="F45" s="655"/>
      <c r="G45" s="656"/>
      <c r="H45" s="657"/>
      <c r="I45" s="704"/>
      <c r="J45" s="705"/>
    </row>
    <row r="46" spans="1:10" ht="20.100000000000001" customHeight="1">
      <c r="F46" s="655"/>
      <c r="G46" s="656"/>
      <c r="H46" s="657"/>
      <c r="I46" s="704"/>
      <c r="J46" s="705"/>
    </row>
    <row r="47" spans="1:10" ht="20.100000000000001" customHeight="1">
      <c r="F47" s="655"/>
      <c r="G47" s="656"/>
      <c r="H47" s="657"/>
      <c r="I47" s="704"/>
      <c r="J47" s="705"/>
    </row>
    <row r="48" spans="1:10" ht="20.100000000000001" customHeight="1">
      <c r="F48" s="655"/>
      <c r="G48" s="656"/>
      <c r="H48" s="657"/>
      <c r="I48" s="704"/>
      <c r="J48" s="705"/>
    </row>
    <row r="49" spans="6:10" ht="20.100000000000001" customHeight="1">
      <c r="F49" s="655"/>
      <c r="G49" s="656"/>
      <c r="H49" s="657"/>
      <c r="I49" s="704"/>
      <c r="J49" s="705"/>
    </row>
    <row r="50" spans="6:10" ht="20.100000000000001" customHeight="1">
      <c r="F50" s="655"/>
      <c r="G50" s="656"/>
      <c r="H50" s="657"/>
      <c r="I50" s="704"/>
      <c r="J50" s="705"/>
    </row>
    <row r="51" spans="6:10" ht="20.100000000000001" customHeight="1">
      <c r="F51" s="655"/>
      <c r="G51" s="656"/>
      <c r="H51" s="657"/>
      <c r="I51" s="704"/>
      <c r="J51" s="705"/>
    </row>
    <row r="52" spans="6:10" ht="20.100000000000001" customHeight="1">
      <c r="F52" s="655"/>
      <c r="G52" s="656"/>
      <c r="H52" s="657"/>
      <c r="I52" s="704"/>
      <c r="J52" s="705"/>
    </row>
    <row r="53" spans="6:10" ht="20.100000000000001" customHeight="1">
      <c r="F53" s="655"/>
      <c r="G53" s="656"/>
      <c r="H53" s="657"/>
      <c r="I53" s="704"/>
      <c r="J53" s="705"/>
    </row>
    <row r="54" spans="6:10" ht="20.100000000000001" customHeight="1">
      <c r="F54" s="655"/>
      <c r="G54" s="656"/>
      <c r="H54" s="657"/>
      <c r="I54" s="704"/>
      <c r="J54" s="705"/>
    </row>
    <row r="55" spans="6:10" ht="20.100000000000001" customHeight="1">
      <c r="F55" s="655"/>
      <c r="G55" s="656"/>
      <c r="H55" s="657"/>
      <c r="I55" s="704"/>
      <c r="J55" s="705"/>
    </row>
    <row r="56" spans="6:10" ht="20.100000000000001" customHeight="1">
      <c r="F56" s="655"/>
      <c r="G56" s="656"/>
      <c r="H56" s="657"/>
      <c r="I56" s="704"/>
      <c r="J56" s="705"/>
    </row>
    <row r="57" spans="6:10" ht="20.100000000000001" customHeight="1">
      <c r="F57" s="655"/>
      <c r="G57" s="656"/>
      <c r="H57" s="657"/>
      <c r="I57" s="704"/>
      <c r="J57" s="705"/>
    </row>
    <row r="58" spans="6:10" ht="20.100000000000001" customHeight="1">
      <c r="F58" s="655"/>
      <c r="G58" s="656"/>
      <c r="H58" s="657"/>
      <c r="I58" s="704"/>
      <c r="J58" s="705"/>
    </row>
    <row r="59" spans="6:10" ht="20.100000000000001" customHeight="1">
      <c r="F59" s="655"/>
      <c r="G59" s="656"/>
      <c r="H59" s="657"/>
      <c r="I59" s="704"/>
      <c r="J59" s="705"/>
    </row>
    <row r="60" spans="6:10" ht="20.100000000000001" customHeight="1">
      <c r="F60" s="655"/>
      <c r="G60" s="656"/>
      <c r="H60" s="657"/>
      <c r="I60" s="704"/>
      <c r="J60" s="705"/>
    </row>
    <row r="61" spans="6:10" ht="20.100000000000001" customHeight="1">
      <c r="F61" s="655"/>
      <c r="G61" s="656"/>
      <c r="H61" s="657"/>
      <c r="I61" s="704"/>
      <c r="J61" s="705"/>
    </row>
    <row r="62" spans="6:10" ht="20.100000000000001" customHeight="1">
      <c r="F62" s="655"/>
      <c r="G62" s="656"/>
      <c r="H62" s="657"/>
      <c r="I62" s="704"/>
      <c r="J62" s="705"/>
    </row>
    <row r="63" spans="6:10" ht="20.100000000000001" customHeight="1">
      <c r="F63" s="655"/>
      <c r="G63" s="656"/>
      <c r="H63" s="657"/>
      <c r="I63" s="704"/>
      <c r="J63" s="705"/>
    </row>
    <row r="64" spans="6:10" ht="20.100000000000001" customHeight="1">
      <c r="F64" s="655"/>
      <c r="G64" s="656"/>
      <c r="H64" s="657"/>
      <c r="I64" s="704"/>
      <c r="J64" s="705"/>
    </row>
    <row r="65" spans="6:10" ht="20.100000000000001" customHeight="1">
      <c r="F65" s="655"/>
      <c r="G65" s="656"/>
      <c r="H65" s="657"/>
      <c r="I65" s="704"/>
      <c r="J65" s="705"/>
    </row>
    <row r="66" spans="6:10" ht="20.100000000000001" customHeight="1">
      <c r="F66" s="655"/>
      <c r="G66" s="656"/>
      <c r="H66" s="657"/>
      <c r="I66" s="704"/>
      <c r="J66" s="705"/>
    </row>
    <row r="67" spans="6:10" ht="20.100000000000001" customHeight="1">
      <c r="F67" s="655"/>
      <c r="G67" s="656"/>
      <c r="H67" s="657"/>
      <c r="I67" s="704"/>
      <c r="J67" s="705"/>
    </row>
    <row r="68" spans="6:10" ht="20.100000000000001" customHeight="1">
      <c r="F68" s="655"/>
      <c r="G68" s="656"/>
      <c r="H68" s="657"/>
      <c r="I68" s="704"/>
      <c r="J68" s="705"/>
    </row>
    <row r="69" spans="6:10" ht="20.100000000000001" customHeight="1">
      <c r="F69" s="655"/>
      <c r="G69" s="656"/>
      <c r="H69" s="657"/>
      <c r="I69" s="704"/>
      <c r="J69" s="705"/>
    </row>
    <row r="70" spans="6:10" ht="20.100000000000001" customHeight="1">
      <c r="F70" s="655"/>
      <c r="G70" s="656"/>
      <c r="H70" s="657"/>
      <c r="I70" s="704"/>
      <c r="J70" s="705"/>
    </row>
    <row r="71" spans="6:10" ht="20.100000000000001" customHeight="1">
      <c r="F71" s="655"/>
      <c r="G71" s="656"/>
      <c r="H71" s="657"/>
      <c r="I71" s="704"/>
      <c r="J71" s="705"/>
    </row>
    <row r="72" spans="6:10" ht="20.100000000000001" customHeight="1">
      <c r="F72" s="655"/>
      <c r="G72" s="656"/>
      <c r="H72" s="657"/>
      <c r="I72" s="704"/>
      <c r="J72" s="705"/>
    </row>
    <row r="73" spans="6:10" ht="20.100000000000001" customHeight="1">
      <c r="F73" s="655"/>
      <c r="G73" s="656"/>
      <c r="H73" s="657"/>
      <c r="I73" s="704"/>
      <c r="J73" s="705"/>
    </row>
    <row r="74" spans="6:10" ht="20.100000000000001" customHeight="1">
      <c r="F74" s="655"/>
      <c r="G74" s="656"/>
      <c r="H74" s="657"/>
      <c r="I74" s="704"/>
      <c r="J74" s="705"/>
    </row>
    <row r="75" spans="6:10" ht="20.100000000000001" customHeight="1">
      <c r="F75" s="655"/>
      <c r="G75" s="656"/>
      <c r="H75" s="657"/>
      <c r="I75" s="704"/>
      <c r="J75" s="705"/>
    </row>
    <row r="76" spans="6:10" ht="20.100000000000001" customHeight="1">
      <c r="F76" s="655"/>
      <c r="G76" s="656"/>
      <c r="H76" s="657"/>
      <c r="I76" s="704"/>
      <c r="J76" s="705"/>
    </row>
    <row r="77" spans="6:10" ht="20.100000000000001" customHeight="1">
      <c r="F77" s="655"/>
      <c r="G77" s="656"/>
      <c r="H77" s="657"/>
      <c r="I77" s="704"/>
      <c r="J77" s="705"/>
    </row>
    <row r="78" spans="6:10" ht="20.100000000000001" customHeight="1">
      <c r="F78" s="655"/>
      <c r="G78" s="656"/>
      <c r="H78" s="657"/>
      <c r="I78" s="704"/>
      <c r="J78" s="705"/>
    </row>
    <row r="79" spans="6:10" ht="20.100000000000001" customHeight="1">
      <c r="F79" s="655"/>
      <c r="G79" s="656"/>
      <c r="H79" s="657"/>
      <c r="I79" s="704"/>
      <c r="J79" s="705"/>
    </row>
    <row r="80" spans="6:10" ht="20.100000000000001" customHeight="1">
      <c r="F80" s="655"/>
      <c r="G80" s="656"/>
      <c r="H80" s="657"/>
      <c r="I80" s="704"/>
      <c r="J80" s="705"/>
    </row>
    <row r="81" spans="6:10" ht="20.100000000000001" customHeight="1">
      <c r="F81" s="655"/>
      <c r="G81" s="656"/>
      <c r="H81" s="657"/>
      <c r="I81" s="704"/>
      <c r="J81" s="705"/>
    </row>
    <row r="82" spans="6:10" ht="20.100000000000001" customHeight="1">
      <c r="F82" s="655"/>
      <c r="G82" s="656"/>
      <c r="H82" s="657"/>
      <c r="I82" s="704"/>
      <c r="J82" s="705"/>
    </row>
    <row r="83" spans="6:10" ht="20.100000000000001" customHeight="1">
      <c r="F83" s="655"/>
      <c r="G83" s="656"/>
      <c r="H83" s="657"/>
      <c r="I83" s="704"/>
      <c r="J83" s="705"/>
    </row>
    <row r="84" spans="6:10" ht="20.100000000000001" customHeight="1">
      <c r="F84" s="655"/>
      <c r="G84" s="656"/>
      <c r="H84" s="657"/>
      <c r="I84" s="704"/>
      <c r="J84" s="705"/>
    </row>
    <row r="85" spans="6:10" ht="20.100000000000001" customHeight="1">
      <c r="F85" s="655"/>
      <c r="G85" s="656"/>
      <c r="H85" s="657"/>
      <c r="I85" s="704"/>
      <c r="J85" s="705"/>
    </row>
    <row r="86" spans="6:10" ht="20.100000000000001" customHeight="1">
      <c r="F86" s="655"/>
      <c r="G86" s="656"/>
      <c r="H86" s="657"/>
      <c r="I86" s="704"/>
      <c r="J86" s="705"/>
    </row>
    <row r="87" spans="6:10" ht="20.100000000000001" customHeight="1">
      <c r="F87" s="655"/>
      <c r="G87" s="656"/>
      <c r="H87" s="657"/>
      <c r="I87" s="704"/>
      <c r="J87" s="705"/>
    </row>
    <row r="88" spans="6:10" ht="20.100000000000001" customHeight="1">
      <c r="F88" s="655"/>
      <c r="G88" s="656"/>
      <c r="H88" s="657"/>
      <c r="I88" s="704"/>
      <c r="J88" s="705"/>
    </row>
    <row r="89" spans="6:10" ht="20.100000000000001" customHeight="1">
      <c r="F89" s="655"/>
      <c r="G89" s="656"/>
      <c r="H89" s="657"/>
      <c r="I89" s="704"/>
      <c r="J89" s="705"/>
    </row>
    <row r="90" spans="6:10" ht="20.100000000000001" customHeight="1">
      <c r="F90" s="655"/>
      <c r="G90" s="656"/>
      <c r="H90" s="657"/>
      <c r="I90" s="704"/>
      <c r="J90" s="705"/>
    </row>
    <row r="91" spans="6:10" ht="20.100000000000001" customHeight="1">
      <c r="F91" s="655"/>
      <c r="G91" s="656"/>
      <c r="H91" s="657"/>
      <c r="I91" s="704"/>
      <c r="J91" s="705"/>
    </row>
    <row r="92" spans="6:10" ht="20.100000000000001" customHeight="1">
      <c r="F92" s="655"/>
      <c r="G92" s="656"/>
      <c r="H92" s="657"/>
      <c r="I92" s="704"/>
      <c r="J92" s="705"/>
    </row>
    <row r="93" spans="6:10" ht="20.100000000000001" customHeight="1">
      <c r="F93" s="655"/>
      <c r="G93" s="656"/>
      <c r="H93" s="657"/>
      <c r="I93" s="704"/>
      <c r="J93" s="705"/>
    </row>
    <row r="94" spans="6:10" ht="20.100000000000001" customHeight="1">
      <c r="F94" s="655"/>
      <c r="G94" s="656"/>
      <c r="H94" s="657"/>
      <c r="I94" s="704"/>
      <c r="J94" s="705"/>
    </row>
    <row r="95" spans="6:10" ht="20.100000000000001" customHeight="1">
      <c r="F95" s="655"/>
      <c r="G95" s="656"/>
      <c r="H95" s="657"/>
      <c r="I95" s="704"/>
      <c r="J95" s="705"/>
    </row>
    <row r="96" spans="6:10" ht="20.100000000000001" customHeight="1">
      <c r="F96" s="655"/>
      <c r="G96" s="656"/>
      <c r="H96" s="657"/>
      <c r="I96" s="704"/>
      <c r="J96" s="705"/>
    </row>
    <row r="97" spans="6:10" ht="20.100000000000001" customHeight="1">
      <c r="F97" s="655"/>
      <c r="G97" s="656"/>
      <c r="H97" s="657"/>
      <c r="I97" s="704"/>
      <c r="J97" s="705"/>
    </row>
    <row r="98" spans="6:10" ht="20.100000000000001" customHeight="1">
      <c r="F98" s="655"/>
      <c r="G98" s="656"/>
      <c r="H98" s="657"/>
      <c r="I98" s="704"/>
      <c r="J98" s="705"/>
    </row>
    <row r="99" spans="6:10" ht="20.100000000000001" customHeight="1">
      <c r="F99" s="655"/>
      <c r="G99" s="656"/>
      <c r="H99" s="657"/>
      <c r="I99" s="704"/>
      <c r="J99" s="705"/>
    </row>
    <row r="100" spans="6:10" ht="20.100000000000001" customHeight="1">
      <c r="F100" s="655"/>
      <c r="G100" s="656"/>
      <c r="H100" s="657"/>
      <c r="I100" s="704"/>
      <c r="J100" s="705"/>
    </row>
    <row r="101" spans="6:10" ht="20.100000000000001" customHeight="1">
      <c r="F101" s="655"/>
      <c r="G101" s="656"/>
      <c r="H101" s="657"/>
      <c r="I101" s="704"/>
      <c r="J101" s="705"/>
    </row>
    <row r="102" spans="6:10" ht="20.100000000000001" customHeight="1">
      <c r="F102" s="655"/>
      <c r="G102" s="656"/>
      <c r="H102" s="657"/>
      <c r="I102" s="704"/>
      <c r="J102" s="705"/>
    </row>
    <row r="103" spans="6:10" ht="20.100000000000001" customHeight="1">
      <c r="F103" s="655"/>
      <c r="G103" s="656"/>
      <c r="H103" s="657"/>
      <c r="I103" s="704"/>
      <c r="J103" s="705"/>
    </row>
    <row r="104" spans="6:10" ht="20.100000000000001" customHeight="1">
      <c r="F104" s="655"/>
      <c r="G104" s="656"/>
      <c r="H104" s="657"/>
      <c r="I104" s="704"/>
      <c r="J104" s="705"/>
    </row>
    <row r="105" spans="6:10" ht="20.100000000000001" customHeight="1">
      <c r="F105" s="655"/>
      <c r="G105" s="656"/>
      <c r="H105" s="657"/>
      <c r="I105" s="704"/>
      <c r="J105" s="705"/>
    </row>
    <row r="106" spans="6:10" ht="20.100000000000001" customHeight="1">
      <c r="F106" s="655"/>
      <c r="G106" s="656"/>
      <c r="H106" s="657"/>
      <c r="I106" s="704"/>
      <c r="J106" s="705"/>
    </row>
    <row r="107" spans="6:10" ht="20.100000000000001" customHeight="1">
      <c r="F107" s="655"/>
      <c r="G107" s="656"/>
      <c r="H107" s="657"/>
      <c r="I107" s="704"/>
      <c r="J107" s="705"/>
    </row>
    <row r="108" spans="6:10" ht="20.100000000000001" customHeight="1">
      <c r="F108" s="655"/>
      <c r="G108" s="656"/>
      <c r="H108" s="657"/>
      <c r="I108" s="704"/>
      <c r="J108" s="705"/>
    </row>
    <row r="109" spans="6:10" ht="20.100000000000001" customHeight="1">
      <c r="F109" s="655"/>
      <c r="G109" s="656"/>
      <c r="H109" s="657"/>
      <c r="I109" s="704"/>
      <c r="J109" s="705"/>
    </row>
    <row r="110" spans="6:10" ht="20.100000000000001" customHeight="1">
      <c r="F110" s="655"/>
      <c r="G110" s="656"/>
      <c r="H110" s="657"/>
      <c r="I110" s="704"/>
      <c r="J110" s="705"/>
    </row>
    <row r="111" spans="6:10" ht="20.100000000000001" customHeight="1">
      <c r="F111" s="655"/>
      <c r="G111" s="656"/>
      <c r="H111" s="657"/>
      <c r="I111" s="704"/>
      <c r="J111" s="705"/>
    </row>
    <row r="112" spans="6:10" ht="20.100000000000001" customHeight="1">
      <c r="F112" s="655"/>
      <c r="G112" s="656"/>
      <c r="H112" s="657"/>
      <c r="I112" s="704"/>
      <c r="J112" s="705"/>
    </row>
    <row r="113" spans="6:10" ht="20.100000000000001" customHeight="1">
      <c r="F113" s="655"/>
      <c r="G113" s="656"/>
      <c r="H113" s="657"/>
      <c r="I113" s="704"/>
      <c r="J113" s="705"/>
    </row>
    <row r="114" spans="6:10" ht="20.100000000000001" customHeight="1">
      <c r="F114" s="655"/>
      <c r="G114" s="656"/>
      <c r="H114" s="657"/>
      <c r="I114" s="704"/>
      <c r="J114" s="705"/>
    </row>
    <row r="115" spans="6:10" ht="20.100000000000001" customHeight="1">
      <c r="F115" s="655"/>
      <c r="G115" s="656"/>
      <c r="H115" s="657"/>
      <c r="I115" s="704"/>
      <c r="J115" s="705"/>
    </row>
    <row r="116" spans="6:10" ht="20.100000000000001" customHeight="1">
      <c r="F116" s="655"/>
      <c r="G116" s="656"/>
      <c r="H116" s="657"/>
      <c r="I116" s="704"/>
      <c r="J116" s="705"/>
    </row>
    <row r="117" spans="6:10" ht="20.100000000000001" customHeight="1">
      <c r="F117" s="655"/>
      <c r="G117" s="656"/>
      <c r="H117" s="657"/>
      <c r="I117" s="704"/>
      <c r="J117" s="705"/>
    </row>
    <row r="118" spans="6:10" ht="20.100000000000001" customHeight="1">
      <c r="F118" s="655"/>
      <c r="G118" s="656"/>
      <c r="H118" s="657"/>
      <c r="I118" s="704"/>
      <c r="J118" s="705"/>
    </row>
    <row r="119" spans="6:10" ht="20.100000000000001" customHeight="1">
      <c r="F119" s="655"/>
      <c r="G119" s="656"/>
      <c r="H119" s="657"/>
      <c r="I119" s="704"/>
      <c r="J119" s="705"/>
    </row>
    <row r="120" spans="6:10" ht="20.100000000000001" customHeight="1">
      <c r="F120" s="655"/>
      <c r="G120" s="656"/>
      <c r="H120" s="657"/>
      <c r="I120" s="704"/>
      <c r="J120" s="705"/>
    </row>
    <row r="121" spans="6:10" ht="20.100000000000001" customHeight="1">
      <c r="F121" s="655"/>
      <c r="G121" s="656"/>
      <c r="H121" s="657"/>
      <c r="I121" s="704"/>
      <c r="J121" s="705"/>
    </row>
    <row r="122" spans="6:10" ht="20.100000000000001" customHeight="1">
      <c r="F122" s="655"/>
      <c r="G122" s="656"/>
      <c r="H122" s="657"/>
      <c r="I122" s="704"/>
      <c r="J122" s="705"/>
    </row>
    <row r="123" spans="6:10" ht="20.100000000000001" customHeight="1">
      <c r="F123" s="655"/>
      <c r="G123" s="656"/>
      <c r="H123" s="657"/>
      <c r="I123" s="704"/>
      <c r="J123" s="705"/>
    </row>
    <row r="124" spans="6:10" ht="20.100000000000001" customHeight="1">
      <c r="F124" s="655"/>
      <c r="G124" s="656"/>
      <c r="H124" s="657"/>
      <c r="I124" s="704"/>
      <c r="J124" s="705"/>
    </row>
    <row r="125" spans="6:10" ht="20.100000000000001" customHeight="1">
      <c r="F125" s="655"/>
      <c r="G125" s="656"/>
      <c r="H125" s="657"/>
      <c r="I125" s="704"/>
      <c r="J125" s="705"/>
    </row>
    <row r="126" spans="6:10" ht="20.100000000000001" customHeight="1">
      <c r="F126" s="655"/>
      <c r="G126" s="656"/>
      <c r="H126" s="657"/>
      <c r="I126" s="704"/>
      <c r="J126" s="705"/>
    </row>
    <row r="127" spans="6:10" ht="20.100000000000001" customHeight="1">
      <c r="F127" s="655"/>
      <c r="G127" s="656"/>
      <c r="H127" s="657"/>
      <c r="I127" s="704"/>
      <c r="J127" s="705"/>
    </row>
    <row r="128" spans="6:10" ht="20.100000000000001" customHeight="1">
      <c r="F128" s="655"/>
      <c r="G128" s="656"/>
      <c r="H128" s="657"/>
      <c r="I128" s="704"/>
      <c r="J128" s="705"/>
    </row>
    <row r="129" spans="6:10" ht="20.100000000000001" customHeight="1">
      <c r="F129" s="655"/>
      <c r="G129" s="656"/>
      <c r="H129" s="657"/>
      <c r="I129" s="704"/>
      <c r="J129" s="705"/>
    </row>
    <row r="130" spans="6:10" ht="20.100000000000001" customHeight="1">
      <c r="F130" s="655"/>
      <c r="G130" s="656"/>
      <c r="H130" s="657"/>
      <c r="I130" s="704"/>
      <c r="J130" s="705"/>
    </row>
    <row r="131" spans="6:10" ht="20.100000000000001" customHeight="1">
      <c r="F131" s="655"/>
      <c r="G131" s="656"/>
      <c r="H131" s="657"/>
      <c r="I131" s="704"/>
      <c r="J131" s="705"/>
    </row>
    <row r="132" spans="6:10" ht="20.100000000000001" customHeight="1">
      <c r="F132" s="655"/>
      <c r="G132" s="656"/>
      <c r="H132" s="657"/>
      <c r="I132" s="704"/>
      <c r="J132" s="705"/>
    </row>
    <row r="133" spans="6:10" ht="20.100000000000001" customHeight="1">
      <c r="F133" s="655"/>
      <c r="G133" s="656"/>
      <c r="H133" s="657"/>
      <c r="I133" s="704"/>
      <c r="J133" s="705"/>
    </row>
    <row r="134" spans="6:10" ht="20.100000000000001" customHeight="1">
      <c r="F134" s="655"/>
      <c r="G134" s="656"/>
      <c r="H134" s="657"/>
      <c r="I134" s="704"/>
      <c r="J134" s="705"/>
    </row>
    <row r="135" spans="6:10" ht="20.100000000000001" customHeight="1">
      <c r="F135" s="655"/>
      <c r="G135" s="656"/>
      <c r="H135" s="657"/>
      <c r="I135" s="704"/>
      <c r="J135" s="705"/>
    </row>
    <row r="136" spans="6:10" ht="20.100000000000001" customHeight="1">
      <c r="F136" s="655"/>
      <c r="G136" s="656"/>
      <c r="H136" s="657"/>
      <c r="I136" s="704"/>
      <c r="J136" s="705"/>
    </row>
    <row r="137" spans="6:10" ht="20.100000000000001" customHeight="1">
      <c r="F137" s="655"/>
      <c r="G137" s="656"/>
      <c r="H137" s="657"/>
      <c r="I137" s="704"/>
      <c r="J137" s="705"/>
    </row>
    <row r="138" spans="6:10" ht="20.100000000000001" customHeight="1">
      <c r="F138" s="655"/>
      <c r="G138" s="656"/>
      <c r="H138" s="657"/>
      <c r="I138" s="704"/>
      <c r="J138" s="705"/>
    </row>
    <row r="139" spans="6:10" ht="20.100000000000001" customHeight="1">
      <c r="F139" s="655"/>
      <c r="G139" s="656"/>
      <c r="H139" s="657"/>
      <c r="I139" s="704"/>
      <c r="J139" s="705"/>
    </row>
    <row r="140" spans="6:10" ht="20.100000000000001" customHeight="1">
      <c r="F140" s="655"/>
      <c r="G140" s="656"/>
      <c r="H140" s="657"/>
      <c r="I140" s="704"/>
      <c r="J140" s="705"/>
    </row>
    <row r="141" spans="6:10" ht="20.100000000000001" customHeight="1">
      <c r="F141" s="655"/>
      <c r="G141" s="656"/>
      <c r="H141" s="657"/>
      <c r="I141" s="704"/>
      <c r="J141" s="705"/>
    </row>
    <row r="142" spans="6:10" ht="20.100000000000001" customHeight="1">
      <c r="F142" s="655"/>
      <c r="G142" s="656"/>
      <c r="H142" s="657"/>
      <c r="I142" s="704"/>
      <c r="J142" s="705"/>
    </row>
    <row r="143" spans="6:10" ht="20.100000000000001" customHeight="1">
      <c r="F143" s="655"/>
      <c r="G143" s="656"/>
      <c r="H143" s="657"/>
      <c r="I143" s="704"/>
      <c r="J143" s="705"/>
    </row>
    <row r="144" spans="6:10" ht="20.100000000000001" customHeight="1">
      <c r="F144" s="655"/>
      <c r="G144" s="656"/>
      <c r="H144" s="657"/>
      <c r="I144" s="704"/>
      <c r="J144" s="705"/>
    </row>
    <row r="145" spans="6:10" ht="20.100000000000001" customHeight="1">
      <c r="F145" s="655"/>
      <c r="G145" s="656"/>
      <c r="H145" s="657"/>
      <c r="I145" s="704"/>
      <c r="J145" s="705"/>
    </row>
    <row r="146" spans="6:10" ht="20.100000000000001" customHeight="1">
      <c r="F146" s="655"/>
      <c r="G146" s="656"/>
      <c r="H146" s="657"/>
      <c r="I146" s="704"/>
      <c r="J146" s="705"/>
    </row>
    <row r="147" spans="6:10" ht="20.100000000000001" customHeight="1">
      <c r="F147" s="655"/>
      <c r="G147" s="656"/>
      <c r="H147" s="657"/>
      <c r="I147" s="704"/>
      <c r="J147" s="705"/>
    </row>
    <row r="148" spans="6:10" ht="20.100000000000001" customHeight="1">
      <c r="F148" s="655"/>
      <c r="G148" s="656"/>
      <c r="H148" s="657"/>
      <c r="I148" s="704"/>
      <c r="J148" s="705"/>
    </row>
    <row r="149" spans="6:10" ht="20.100000000000001" customHeight="1">
      <c r="F149" s="655"/>
      <c r="G149" s="656"/>
      <c r="H149" s="657"/>
      <c r="I149" s="704"/>
      <c r="J149" s="705"/>
    </row>
    <row r="150" spans="6:10" ht="20.100000000000001" customHeight="1">
      <c r="F150" s="655"/>
      <c r="G150" s="656"/>
      <c r="H150" s="657"/>
      <c r="I150" s="704"/>
      <c r="J150" s="705"/>
    </row>
    <row r="151" spans="6:10" ht="20.100000000000001" customHeight="1">
      <c r="F151" s="655"/>
      <c r="G151" s="656"/>
      <c r="H151" s="657"/>
      <c r="I151" s="704"/>
      <c r="J151" s="705"/>
    </row>
    <row r="152" spans="6:10" ht="20.100000000000001" customHeight="1">
      <c r="F152" s="655"/>
      <c r="G152" s="656"/>
      <c r="H152" s="657"/>
      <c r="I152" s="704"/>
      <c r="J152" s="705"/>
    </row>
    <row r="153" spans="6:10" ht="20.100000000000001" customHeight="1">
      <c r="F153" s="655"/>
      <c r="G153" s="656"/>
      <c r="H153" s="657"/>
      <c r="I153" s="704"/>
      <c r="J153" s="705"/>
    </row>
    <row r="154" spans="6:10" ht="20.100000000000001" customHeight="1">
      <c r="F154" s="655"/>
      <c r="G154" s="656"/>
      <c r="H154" s="657"/>
      <c r="I154" s="704"/>
      <c r="J154" s="705"/>
    </row>
    <row r="155" spans="6:10" ht="20.100000000000001" customHeight="1">
      <c r="F155" s="655"/>
      <c r="G155" s="656"/>
      <c r="H155" s="657"/>
      <c r="I155" s="704"/>
      <c r="J155" s="705"/>
    </row>
    <row r="156" spans="6:10" ht="20.100000000000001" customHeight="1">
      <c r="F156" s="655"/>
      <c r="G156" s="656"/>
      <c r="H156" s="657"/>
      <c r="I156" s="704"/>
      <c r="J156" s="705"/>
    </row>
    <row r="157" spans="6:10" ht="20.100000000000001" customHeight="1">
      <c r="F157" s="655"/>
      <c r="G157" s="656"/>
      <c r="H157" s="657"/>
      <c r="I157" s="704"/>
      <c r="J157" s="705"/>
    </row>
    <row r="158" spans="6:10" ht="20.100000000000001" customHeight="1">
      <c r="F158" s="655"/>
      <c r="G158" s="656"/>
      <c r="H158" s="657"/>
      <c r="I158" s="704"/>
      <c r="J158" s="705"/>
    </row>
    <row r="159" spans="6:10" ht="20.100000000000001" customHeight="1">
      <c r="F159" s="655"/>
      <c r="G159" s="656"/>
      <c r="H159" s="657"/>
      <c r="I159" s="704"/>
      <c r="J159" s="705"/>
    </row>
    <row r="160" spans="6:10" ht="20.100000000000001" customHeight="1">
      <c r="F160" s="655"/>
      <c r="G160" s="656"/>
      <c r="H160" s="657"/>
      <c r="I160" s="704"/>
      <c r="J160" s="705"/>
    </row>
    <row r="161" spans="6:10" ht="20.100000000000001" customHeight="1">
      <c r="F161" s="655"/>
      <c r="G161" s="656"/>
      <c r="H161" s="657"/>
      <c r="I161" s="704"/>
      <c r="J161" s="705"/>
    </row>
    <row r="162" spans="6:10" ht="20.100000000000001" customHeight="1">
      <c r="F162" s="655"/>
      <c r="G162" s="656"/>
      <c r="H162" s="657"/>
      <c r="I162" s="704"/>
      <c r="J162" s="705"/>
    </row>
    <row r="163" spans="6:10" ht="20.100000000000001" customHeight="1">
      <c r="F163" s="655"/>
      <c r="G163" s="656"/>
      <c r="H163" s="657"/>
      <c r="I163" s="704"/>
      <c r="J163" s="705"/>
    </row>
    <row r="164" spans="6:10" ht="20.100000000000001" customHeight="1">
      <c r="F164" s="655"/>
      <c r="G164" s="656"/>
      <c r="H164" s="657"/>
      <c r="I164" s="704"/>
      <c r="J164" s="705"/>
    </row>
    <row r="165" spans="6:10" ht="20.100000000000001" customHeight="1">
      <c r="F165" s="655"/>
      <c r="G165" s="656"/>
      <c r="H165" s="657"/>
      <c r="I165" s="704"/>
      <c r="J165" s="705"/>
    </row>
    <row r="166" spans="6:10" ht="20.100000000000001" customHeight="1">
      <c r="F166" s="655"/>
      <c r="G166" s="656"/>
      <c r="H166" s="657"/>
      <c r="I166" s="704"/>
      <c r="J166" s="705"/>
    </row>
    <row r="167" spans="6:10" ht="20.100000000000001" customHeight="1">
      <c r="F167" s="655"/>
      <c r="G167" s="656"/>
      <c r="H167" s="657"/>
      <c r="I167" s="704"/>
      <c r="J167" s="705"/>
    </row>
    <row r="168" spans="6:10" ht="20.100000000000001" customHeight="1">
      <c r="F168" s="655"/>
      <c r="G168" s="656"/>
      <c r="H168" s="657"/>
      <c r="I168" s="704"/>
      <c r="J168" s="705"/>
    </row>
    <row r="169" spans="6:10" ht="20.100000000000001" customHeight="1">
      <c r="F169" s="655"/>
      <c r="G169" s="656"/>
      <c r="H169" s="657"/>
      <c r="I169" s="704"/>
      <c r="J169" s="705"/>
    </row>
    <row r="170" spans="6:10" ht="20.100000000000001" customHeight="1">
      <c r="F170" s="655"/>
      <c r="G170" s="656"/>
      <c r="H170" s="657"/>
      <c r="I170" s="704"/>
      <c r="J170" s="705"/>
    </row>
    <row r="171" spans="6:10" ht="20.100000000000001" customHeight="1">
      <c r="F171" s="655"/>
      <c r="G171" s="656"/>
      <c r="H171" s="657"/>
      <c r="I171" s="704"/>
      <c r="J171" s="705"/>
    </row>
    <row r="172" spans="6:10" ht="20.100000000000001" customHeight="1">
      <c r="F172" s="655"/>
      <c r="G172" s="656"/>
      <c r="H172" s="657"/>
      <c r="I172" s="704"/>
      <c r="J172" s="705"/>
    </row>
    <row r="173" spans="6:10" ht="20.100000000000001" customHeight="1">
      <c r="F173" s="655"/>
      <c r="G173" s="656"/>
      <c r="H173" s="657"/>
      <c r="I173" s="704"/>
      <c r="J173" s="705"/>
    </row>
    <row r="174" spans="6:10" ht="20.100000000000001" customHeight="1">
      <c r="F174" s="655"/>
      <c r="G174" s="656"/>
      <c r="H174" s="657"/>
      <c r="I174" s="704"/>
      <c r="J174" s="705"/>
    </row>
    <row r="175" spans="6:10" ht="20.100000000000001" customHeight="1">
      <c r="F175" s="655"/>
      <c r="G175" s="656"/>
      <c r="H175" s="657"/>
      <c r="I175" s="704"/>
      <c r="J175" s="705"/>
    </row>
    <row r="176" spans="6:10" ht="20.100000000000001" customHeight="1">
      <c r="F176" s="655"/>
      <c r="G176" s="656"/>
      <c r="H176" s="657"/>
      <c r="I176" s="704"/>
      <c r="J176" s="705"/>
    </row>
    <row r="177" spans="6:10" ht="20.100000000000001" customHeight="1">
      <c r="F177" s="655"/>
      <c r="G177" s="656"/>
      <c r="H177" s="657"/>
      <c r="I177" s="704"/>
      <c r="J177" s="705"/>
    </row>
    <row r="178" spans="6:10" ht="20.100000000000001" customHeight="1">
      <c r="F178" s="655"/>
      <c r="G178" s="656"/>
      <c r="H178" s="657"/>
      <c r="I178" s="704"/>
      <c r="J178" s="705"/>
    </row>
    <row r="179" spans="6:10" ht="20.100000000000001" customHeight="1">
      <c r="F179" s="655"/>
      <c r="G179" s="656"/>
      <c r="H179" s="657"/>
      <c r="I179" s="704"/>
      <c r="J179" s="705"/>
    </row>
    <row r="180" spans="6:10" ht="20.100000000000001" customHeight="1">
      <c r="F180" s="655"/>
      <c r="G180" s="656"/>
      <c r="H180" s="657"/>
      <c r="I180" s="704"/>
      <c r="J180" s="705"/>
    </row>
    <row r="181" spans="6:10" ht="20.100000000000001" customHeight="1">
      <c r="F181" s="655"/>
      <c r="G181" s="656"/>
      <c r="H181" s="657"/>
      <c r="I181" s="704"/>
      <c r="J181" s="705"/>
    </row>
    <row r="182" spans="6:10" ht="20.100000000000001" customHeight="1">
      <c r="F182" s="655"/>
      <c r="G182" s="656"/>
      <c r="H182" s="657"/>
      <c r="I182" s="704"/>
      <c r="J182" s="705"/>
    </row>
    <row r="183" spans="6:10" ht="20.100000000000001" customHeight="1">
      <c r="F183" s="655"/>
      <c r="G183" s="656"/>
      <c r="H183" s="657"/>
      <c r="I183" s="704"/>
      <c r="J183" s="705"/>
    </row>
    <row r="184" spans="6:10" ht="20.100000000000001" customHeight="1">
      <c r="F184" s="655"/>
      <c r="G184" s="656"/>
      <c r="H184" s="657"/>
      <c r="I184" s="704"/>
      <c r="J184" s="705"/>
    </row>
    <row r="185" spans="6:10" ht="20.100000000000001" customHeight="1">
      <c r="F185" s="655"/>
      <c r="G185" s="656"/>
      <c r="H185" s="657"/>
      <c r="I185" s="704"/>
      <c r="J185" s="705"/>
    </row>
    <row r="186" spans="6:10" ht="20.100000000000001" customHeight="1">
      <c r="F186" s="655"/>
      <c r="G186" s="656"/>
      <c r="H186" s="657"/>
      <c r="I186" s="704"/>
      <c r="J186" s="705"/>
    </row>
    <row r="187" spans="6:10" ht="20.100000000000001" customHeight="1">
      <c r="F187" s="655"/>
      <c r="G187" s="656"/>
      <c r="H187" s="657"/>
      <c r="I187" s="704"/>
      <c r="J187" s="705"/>
    </row>
    <row r="188" spans="6:10" ht="20.100000000000001" customHeight="1">
      <c r="F188" s="655"/>
      <c r="G188" s="656"/>
      <c r="H188" s="657"/>
      <c r="I188" s="704"/>
      <c r="J188" s="705"/>
    </row>
    <row r="189" spans="6:10" ht="20.100000000000001" customHeight="1">
      <c r="F189" s="655"/>
      <c r="G189" s="656"/>
      <c r="H189" s="657"/>
      <c r="I189" s="704"/>
      <c r="J189" s="705"/>
    </row>
    <row r="190" spans="6:10" ht="20.100000000000001" customHeight="1">
      <c r="F190" s="655"/>
      <c r="G190" s="656"/>
      <c r="H190" s="657"/>
      <c r="I190" s="704"/>
      <c r="J190" s="705"/>
    </row>
    <row r="191" spans="6:10" ht="20.100000000000001" customHeight="1">
      <c r="F191" s="655"/>
      <c r="G191" s="656"/>
      <c r="H191" s="657"/>
      <c r="I191" s="704"/>
      <c r="J191" s="705"/>
    </row>
    <row r="192" spans="6:10" ht="20.100000000000001" customHeight="1">
      <c r="F192" s="655"/>
      <c r="G192" s="656"/>
      <c r="H192" s="657"/>
      <c r="I192" s="704"/>
      <c r="J192" s="705"/>
    </row>
    <row r="193" spans="6:10" ht="20.100000000000001" customHeight="1">
      <c r="F193" s="655"/>
      <c r="G193" s="656"/>
      <c r="H193" s="657"/>
      <c r="I193" s="704"/>
      <c r="J193" s="705"/>
    </row>
    <row r="194" spans="6:10" ht="20.100000000000001" customHeight="1">
      <c r="F194" s="655"/>
      <c r="G194" s="656"/>
      <c r="H194" s="657"/>
      <c r="I194" s="704"/>
      <c r="J194" s="705"/>
    </row>
    <row r="195" spans="6:10" ht="20.100000000000001" customHeight="1">
      <c r="F195" s="655"/>
      <c r="G195" s="656"/>
      <c r="H195" s="657"/>
      <c r="I195" s="704"/>
      <c r="J195" s="705"/>
    </row>
    <row r="196" spans="6:10" ht="20.100000000000001" customHeight="1">
      <c r="F196" s="655"/>
      <c r="G196" s="656"/>
      <c r="H196" s="657"/>
      <c r="I196" s="704"/>
      <c r="J196" s="705"/>
    </row>
    <row r="197" spans="6:10" ht="20.100000000000001" customHeight="1">
      <c r="F197" s="655"/>
      <c r="G197" s="656"/>
      <c r="H197" s="657"/>
      <c r="I197" s="704"/>
      <c r="J197" s="705"/>
    </row>
    <row r="198" spans="6:10" ht="20.100000000000001" customHeight="1">
      <c r="F198" s="655"/>
      <c r="G198" s="656"/>
      <c r="H198" s="657"/>
      <c r="I198" s="704"/>
      <c r="J198" s="705"/>
    </row>
    <row r="199" spans="6:10" ht="20.100000000000001" customHeight="1">
      <c r="F199" s="655"/>
      <c r="G199" s="656"/>
      <c r="H199" s="657"/>
      <c r="I199" s="704"/>
      <c r="J199" s="705"/>
    </row>
    <row r="200" spans="6:10" ht="20.100000000000001" customHeight="1">
      <c r="F200" s="655"/>
      <c r="G200" s="656"/>
      <c r="H200" s="657"/>
      <c r="I200" s="704"/>
      <c r="J200" s="705"/>
    </row>
    <row r="201" spans="6:10" ht="20.100000000000001" customHeight="1">
      <c r="F201" s="655"/>
      <c r="G201" s="656"/>
      <c r="H201" s="657"/>
      <c r="I201" s="704"/>
      <c r="J201" s="705"/>
    </row>
    <row r="202" spans="6:10" ht="20.100000000000001" customHeight="1">
      <c r="F202" s="655"/>
      <c r="G202" s="656"/>
      <c r="H202" s="657"/>
      <c r="I202" s="704"/>
      <c r="J202" s="705"/>
    </row>
    <row r="203" spans="6:10" ht="20.100000000000001" customHeight="1">
      <c r="F203" s="655"/>
      <c r="G203" s="656"/>
      <c r="H203" s="657"/>
      <c r="I203" s="704"/>
      <c r="J203" s="705"/>
    </row>
    <row r="204" spans="6:10" ht="20.100000000000001" customHeight="1">
      <c r="F204" s="655"/>
      <c r="G204" s="656"/>
      <c r="H204" s="657"/>
      <c r="I204" s="704"/>
      <c r="J204" s="705"/>
    </row>
    <row r="205" spans="6:10" ht="20.100000000000001" customHeight="1">
      <c r="F205" s="655"/>
      <c r="G205" s="656"/>
      <c r="H205" s="657"/>
      <c r="I205" s="704"/>
      <c r="J205" s="705"/>
    </row>
    <row r="206" spans="6:10" ht="20.100000000000001" customHeight="1">
      <c r="F206" s="655"/>
      <c r="G206" s="656"/>
      <c r="H206" s="657"/>
      <c r="I206" s="704"/>
      <c r="J206" s="705"/>
    </row>
    <row r="207" spans="6:10" ht="20.100000000000001" customHeight="1">
      <c r="F207" s="655"/>
      <c r="G207" s="656"/>
      <c r="H207" s="657"/>
      <c r="I207" s="704"/>
      <c r="J207" s="705"/>
    </row>
    <row r="208" spans="6:10" ht="20.100000000000001" customHeight="1">
      <c r="F208" s="655"/>
      <c r="G208" s="656"/>
      <c r="H208" s="657"/>
      <c r="I208" s="704"/>
      <c r="J208" s="705"/>
    </row>
    <row r="209" spans="6:10" ht="20.100000000000001" customHeight="1">
      <c r="F209" s="655"/>
      <c r="G209" s="656"/>
      <c r="H209" s="657"/>
      <c r="I209" s="704"/>
      <c r="J209" s="705"/>
    </row>
    <row r="210" spans="6:10" ht="20.100000000000001" customHeight="1">
      <c r="F210" s="655"/>
      <c r="G210" s="656"/>
      <c r="H210" s="657"/>
      <c r="I210" s="704"/>
      <c r="J210" s="705"/>
    </row>
    <row r="211" spans="6:10" ht="20.100000000000001" customHeight="1">
      <c r="F211" s="655"/>
      <c r="G211" s="656"/>
      <c r="H211" s="657"/>
      <c r="I211" s="704"/>
      <c r="J211" s="705"/>
    </row>
    <row r="212" spans="6:10" ht="20.100000000000001" customHeight="1">
      <c r="F212" s="655"/>
      <c r="G212" s="656"/>
      <c r="H212" s="657"/>
      <c r="I212" s="704"/>
      <c r="J212" s="705"/>
    </row>
    <row r="213" spans="6:10" ht="20.100000000000001" customHeight="1">
      <c r="F213" s="655"/>
      <c r="G213" s="656"/>
      <c r="H213" s="657"/>
      <c r="I213" s="704"/>
      <c r="J213" s="705"/>
    </row>
    <row r="214" spans="6:10" ht="20.100000000000001" customHeight="1">
      <c r="F214" s="655"/>
      <c r="G214" s="656"/>
      <c r="H214" s="657"/>
      <c r="I214" s="704"/>
      <c r="J214" s="705"/>
    </row>
    <row r="215" spans="6:10" ht="20.100000000000001" customHeight="1">
      <c r="F215" s="655"/>
      <c r="G215" s="656"/>
      <c r="H215" s="657"/>
      <c r="I215" s="704"/>
      <c r="J215" s="705"/>
    </row>
    <row r="216" spans="6:10" ht="20.100000000000001" customHeight="1">
      <c r="F216" s="655"/>
      <c r="G216" s="656"/>
      <c r="H216" s="657"/>
      <c r="I216" s="704"/>
      <c r="J216" s="705"/>
    </row>
    <row r="217" spans="6:10" ht="20.100000000000001" customHeight="1">
      <c r="F217" s="655"/>
      <c r="G217" s="656"/>
      <c r="H217" s="657"/>
      <c r="I217" s="704"/>
      <c r="J217" s="705"/>
    </row>
    <row r="218" spans="6:10" ht="20.100000000000001" customHeight="1">
      <c r="F218" s="655"/>
      <c r="G218" s="656"/>
      <c r="H218" s="657"/>
      <c r="I218" s="704"/>
      <c r="J218" s="705"/>
    </row>
    <row r="219" spans="6:10" ht="20.100000000000001" customHeight="1">
      <c r="F219" s="655"/>
      <c r="G219" s="656"/>
      <c r="H219" s="657"/>
      <c r="I219" s="704"/>
      <c r="J219" s="705"/>
    </row>
    <row r="220" spans="6:10" ht="20.100000000000001" customHeight="1">
      <c r="F220" s="655"/>
      <c r="G220" s="656"/>
      <c r="H220" s="657"/>
      <c r="I220" s="704"/>
      <c r="J220" s="705"/>
    </row>
    <row r="221" spans="6:10" ht="20.100000000000001" customHeight="1">
      <c r="F221" s="655"/>
      <c r="G221" s="656"/>
      <c r="H221" s="657"/>
      <c r="I221" s="704"/>
      <c r="J221" s="705"/>
    </row>
    <row r="222" spans="6:10" ht="20.100000000000001" customHeight="1">
      <c r="F222" s="655"/>
      <c r="G222" s="656"/>
      <c r="H222" s="657"/>
      <c r="I222" s="704"/>
      <c r="J222" s="705"/>
    </row>
    <row r="223" spans="6:10" ht="20.100000000000001" customHeight="1">
      <c r="F223" s="655"/>
      <c r="G223" s="656"/>
      <c r="H223" s="657"/>
      <c r="I223" s="704"/>
      <c r="J223" s="705"/>
    </row>
    <row r="224" spans="6:10" ht="20.100000000000001" customHeight="1">
      <c r="F224" s="655"/>
      <c r="G224" s="656"/>
      <c r="H224" s="657"/>
      <c r="I224" s="704"/>
      <c r="J224" s="705"/>
    </row>
    <row r="225" spans="6:10" ht="20.100000000000001" customHeight="1">
      <c r="F225" s="655"/>
      <c r="G225" s="656"/>
      <c r="H225" s="657"/>
      <c r="I225" s="704"/>
      <c r="J225" s="705"/>
    </row>
    <row r="226" spans="6:10" ht="20.100000000000001" customHeight="1">
      <c r="F226" s="655"/>
      <c r="G226" s="656"/>
      <c r="H226" s="657"/>
      <c r="I226" s="704"/>
      <c r="J226" s="705"/>
    </row>
    <row r="227" spans="6:10" ht="20.100000000000001" customHeight="1">
      <c r="F227" s="655"/>
      <c r="G227" s="656"/>
      <c r="H227" s="657"/>
      <c r="I227" s="704"/>
      <c r="J227" s="705"/>
    </row>
    <row r="228" spans="6:10" ht="20.100000000000001" customHeight="1">
      <c r="F228" s="655"/>
      <c r="G228" s="656"/>
      <c r="H228" s="657"/>
      <c r="I228" s="704"/>
      <c r="J228" s="705"/>
    </row>
    <row r="229" spans="6:10" ht="20.100000000000001" customHeight="1">
      <c r="F229" s="655"/>
      <c r="G229" s="656"/>
      <c r="H229" s="657"/>
      <c r="I229" s="704"/>
      <c r="J229" s="705"/>
    </row>
    <row r="230" spans="6:10" ht="20.100000000000001" customHeight="1">
      <c r="F230" s="655"/>
      <c r="G230" s="656"/>
      <c r="H230" s="657"/>
      <c r="I230" s="704"/>
      <c r="J230" s="705"/>
    </row>
    <row r="231" spans="6:10" ht="20.100000000000001" customHeight="1">
      <c r="F231" s="655"/>
      <c r="G231" s="656"/>
      <c r="H231" s="657"/>
      <c r="I231" s="704"/>
      <c r="J231" s="705"/>
    </row>
    <row r="232" spans="6:10" ht="20.100000000000001" customHeight="1">
      <c r="F232" s="655"/>
      <c r="G232" s="656"/>
      <c r="H232" s="657"/>
      <c r="I232" s="704"/>
      <c r="J232" s="705"/>
    </row>
    <row r="233" spans="6:10" ht="20.100000000000001" customHeight="1">
      <c r="F233" s="655"/>
      <c r="G233" s="656"/>
      <c r="H233" s="657"/>
      <c r="I233" s="704"/>
      <c r="J233" s="705"/>
    </row>
    <row r="234" spans="6:10" ht="20.100000000000001" customHeight="1">
      <c r="F234" s="655"/>
      <c r="G234" s="656"/>
      <c r="H234" s="657"/>
      <c r="I234" s="704"/>
      <c r="J234" s="705"/>
    </row>
    <row r="235" spans="6:10" ht="20.100000000000001" customHeight="1">
      <c r="F235" s="655"/>
      <c r="G235" s="656"/>
      <c r="H235" s="657"/>
      <c r="I235" s="704"/>
      <c r="J235" s="705"/>
    </row>
    <row r="236" spans="6:10" ht="20.100000000000001" customHeight="1">
      <c r="F236" s="655"/>
      <c r="G236" s="656"/>
      <c r="H236" s="657"/>
      <c r="I236" s="704"/>
      <c r="J236" s="705"/>
    </row>
    <row r="237" spans="6:10" ht="20.100000000000001" customHeight="1">
      <c r="F237" s="655"/>
      <c r="G237" s="656"/>
      <c r="H237" s="657"/>
      <c r="I237" s="704"/>
      <c r="J237" s="705"/>
    </row>
    <row r="238" spans="6:10" ht="20.100000000000001" customHeight="1">
      <c r="F238" s="655"/>
      <c r="G238" s="656"/>
      <c r="H238" s="657"/>
      <c r="I238" s="704"/>
      <c r="J238" s="705"/>
    </row>
    <row r="239" spans="6:10" ht="20.100000000000001" customHeight="1">
      <c r="F239" s="655"/>
      <c r="G239" s="656"/>
      <c r="H239" s="657"/>
      <c r="I239" s="704"/>
      <c r="J239" s="705"/>
    </row>
    <row r="240" spans="6:10" ht="20.100000000000001" customHeight="1">
      <c r="F240" s="655"/>
      <c r="G240" s="656"/>
      <c r="H240" s="657"/>
      <c r="I240" s="704"/>
      <c r="J240" s="705"/>
    </row>
    <row r="241" spans="6:10" ht="20.100000000000001" customHeight="1">
      <c r="F241" s="655"/>
      <c r="G241" s="656"/>
      <c r="H241" s="657"/>
      <c r="I241" s="704"/>
      <c r="J241" s="705"/>
    </row>
    <row r="242" spans="6:10" ht="20.100000000000001" customHeight="1">
      <c r="F242" s="655"/>
      <c r="G242" s="656"/>
      <c r="H242" s="657"/>
      <c r="I242" s="704"/>
      <c r="J242" s="705"/>
    </row>
    <row r="243" spans="6:10" ht="20.100000000000001" customHeight="1">
      <c r="F243" s="655"/>
      <c r="G243" s="656"/>
      <c r="H243" s="657"/>
      <c r="I243" s="704"/>
      <c r="J243" s="705"/>
    </row>
    <row r="244" spans="6:10" ht="20.100000000000001" customHeight="1">
      <c r="F244" s="655"/>
      <c r="G244" s="656"/>
      <c r="H244" s="657"/>
      <c r="I244" s="704"/>
      <c r="J244" s="705"/>
    </row>
    <row r="245" spans="6:10" ht="20.100000000000001" customHeight="1">
      <c r="F245" s="655"/>
      <c r="G245" s="656"/>
      <c r="H245" s="657"/>
      <c r="I245" s="704"/>
      <c r="J245" s="705"/>
    </row>
    <row r="246" spans="6:10" ht="20.100000000000001" customHeight="1">
      <c r="F246" s="655"/>
      <c r="G246" s="656"/>
      <c r="H246" s="657"/>
      <c r="I246" s="704"/>
      <c r="J246" s="705"/>
    </row>
    <row r="247" spans="6:10" ht="20.100000000000001" customHeight="1">
      <c r="F247" s="655"/>
      <c r="G247" s="656"/>
      <c r="H247" s="657"/>
      <c r="I247" s="704"/>
      <c r="J247" s="705"/>
    </row>
    <row r="248" spans="6:10" ht="20.100000000000001" customHeight="1">
      <c r="F248" s="655"/>
      <c r="G248" s="656"/>
      <c r="H248" s="657"/>
      <c r="I248" s="704"/>
      <c r="J248" s="705"/>
    </row>
    <row r="249" spans="6:10" ht="20.100000000000001" customHeight="1">
      <c r="F249" s="655"/>
      <c r="G249" s="656"/>
      <c r="H249" s="657"/>
      <c r="I249" s="704"/>
      <c r="J249" s="705"/>
    </row>
    <row r="250" spans="6:10" ht="20.100000000000001" customHeight="1">
      <c r="F250" s="655"/>
      <c r="G250" s="656"/>
      <c r="H250" s="657"/>
      <c r="I250" s="704"/>
      <c r="J250" s="705"/>
    </row>
    <row r="251" spans="6:10" ht="20.100000000000001" customHeight="1">
      <c r="F251" s="655"/>
      <c r="G251" s="656"/>
      <c r="H251" s="657"/>
      <c r="I251" s="704"/>
      <c r="J251" s="705"/>
    </row>
    <row r="252" spans="6:10" ht="20.100000000000001" customHeight="1">
      <c r="F252" s="655"/>
      <c r="G252" s="656"/>
      <c r="H252" s="657"/>
      <c r="I252" s="704"/>
      <c r="J252" s="705"/>
    </row>
    <row r="253" spans="6:10" ht="20.100000000000001" customHeight="1">
      <c r="F253" s="655"/>
      <c r="G253" s="656"/>
      <c r="H253" s="657"/>
      <c r="I253" s="704"/>
      <c r="J253" s="705"/>
    </row>
    <row r="254" spans="6:10" ht="20.100000000000001" customHeight="1">
      <c r="F254" s="655"/>
      <c r="G254" s="656"/>
      <c r="H254" s="657"/>
      <c r="I254" s="704"/>
      <c r="J254" s="705"/>
    </row>
    <row r="255" spans="6:10" ht="20.100000000000001" customHeight="1">
      <c r="G255" s="656"/>
      <c r="H255" s="657"/>
      <c r="I255" s="704"/>
      <c r="J255" s="705"/>
    </row>
    <row r="256" spans="6:10" ht="20.100000000000001" customHeight="1">
      <c r="G256" s="656"/>
      <c r="H256" s="657"/>
      <c r="I256" s="704"/>
      <c r="J256" s="705"/>
    </row>
    <row r="257" spans="7:10" ht="20.100000000000001" customHeight="1">
      <c r="G257" s="656"/>
      <c r="H257" s="657"/>
      <c r="I257" s="704"/>
      <c r="J257" s="705"/>
    </row>
    <row r="258" spans="7:10" ht="20.100000000000001" customHeight="1">
      <c r="G258" s="656"/>
      <c r="H258" s="657"/>
      <c r="I258" s="704"/>
      <c r="J258" s="705"/>
    </row>
    <row r="259" spans="7:10" ht="20.100000000000001" customHeight="1">
      <c r="G259" s="656"/>
      <c r="H259" s="657"/>
      <c r="I259" s="704"/>
      <c r="J259" s="705"/>
    </row>
    <row r="260" spans="7:10" ht="20.100000000000001" customHeight="1">
      <c r="G260" s="656"/>
      <c r="H260" s="657"/>
      <c r="I260" s="704"/>
      <c r="J260" s="705"/>
    </row>
    <row r="261" spans="7:10" ht="20.100000000000001" customHeight="1"/>
    <row r="262" spans="7:10" ht="20.100000000000001" customHeight="1"/>
    <row r="263" spans="7:10" ht="20.100000000000001" customHeight="1"/>
    <row r="264" spans="7:10" ht="20.100000000000001" customHeight="1"/>
    <row r="265" spans="7:10" ht="20.100000000000001" customHeight="1"/>
    <row r="266" spans="7:10" ht="20.100000000000001" customHeight="1"/>
    <row r="267" spans="7:10" ht="20.100000000000001" customHeight="1"/>
  </sheetData>
  <mergeCells count="6">
    <mergeCell ref="A1:J1"/>
    <mergeCell ref="A3:F3"/>
    <mergeCell ref="G3:G4"/>
    <mergeCell ref="H3:H4"/>
    <mergeCell ref="I3:I4"/>
    <mergeCell ref="J3:J4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7" firstPageNumber="7" fitToHeight="0" orientation="portrait" useFirstPageNumber="1" r:id="rId1"/>
  <headerFooter scaleWithDoc="0" alignWithMargins="0">
    <oddFooter>&amp;C&amp;P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Z1655"/>
  <sheetViews>
    <sheetView view="pageBreakPreview" zoomScale="70" zoomScaleNormal="85" zoomScaleSheetLayoutView="70" workbookViewId="0">
      <pane ySplit="8" topLeftCell="A33" activePane="bottomLeft" state="frozen"/>
      <selection activeCell="C15" sqref="C15"/>
      <selection pane="bottomLeft" activeCell="B52" sqref="B52"/>
    </sheetView>
  </sheetViews>
  <sheetFormatPr defaultColWidth="9" defaultRowHeight="19.5"/>
  <cols>
    <col min="1" max="1" width="3.625" style="410" customWidth="1"/>
    <col min="2" max="4" width="3.625" style="411" customWidth="1"/>
    <col min="5" max="5" width="60.625" style="2485" customWidth="1"/>
    <col min="6" max="6" width="20.625" style="416" customWidth="1"/>
    <col min="7" max="7" width="20.625" style="417" customWidth="1"/>
    <col min="8" max="8" width="20.625" style="2544" customWidth="1"/>
    <col min="9" max="9" width="20.625" style="529" customWidth="1"/>
    <col min="10" max="10" width="5.625" style="209" customWidth="1"/>
    <col min="11" max="11" width="13.625" style="209" bestFit="1" customWidth="1"/>
    <col min="12" max="12" width="14.75" style="177" customWidth="1"/>
    <col min="13" max="13" width="16.625" style="177" bestFit="1" customWidth="1"/>
    <col min="14" max="14" width="14.125" style="177" customWidth="1"/>
    <col min="15" max="15" width="13.625" style="177" bestFit="1" customWidth="1"/>
    <col min="16" max="26" width="9" style="177"/>
    <col min="27" max="16384" width="9" style="209"/>
  </cols>
  <sheetData>
    <row r="1" spans="1:26" s="3356" customFormat="1" ht="50.1" customHeight="1">
      <c r="A1" s="3525" t="s">
        <v>3302</v>
      </c>
      <c r="B1" s="3525"/>
      <c r="C1" s="3525"/>
      <c r="D1" s="3525"/>
      <c r="E1" s="3525"/>
      <c r="F1" s="3525"/>
      <c r="G1" s="3525"/>
      <c r="H1" s="3525"/>
      <c r="I1" s="3525"/>
      <c r="J1" s="3525"/>
      <c r="L1" s="3347"/>
      <c r="M1" s="3347"/>
      <c r="N1" s="3347"/>
      <c r="O1" s="3347"/>
      <c r="P1" s="3347"/>
      <c r="Q1" s="3347"/>
      <c r="R1" s="3347"/>
      <c r="S1" s="3347"/>
      <c r="T1" s="3347"/>
      <c r="U1" s="3347"/>
      <c r="V1" s="3347"/>
      <c r="W1" s="3347"/>
      <c r="X1" s="3347"/>
      <c r="Y1" s="3347"/>
      <c r="Z1" s="3347"/>
    </row>
    <row r="2" spans="1:26" ht="22.5" customHeight="1" thickBot="1">
      <c r="A2" s="410" t="s">
        <v>3295</v>
      </c>
      <c r="E2" s="447"/>
      <c r="I2" s="418" t="s">
        <v>1</v>
      </c>
    </row>
    <row r="3" spans="1:26" s="211" customFormat="1" ht="30" customHeight="1">
      <c r="A3" s="3526" t="s">
        <v>87</v>
      </c>
      <c r="B3" s="3527"/>
      <c r="C3" s="3527"/>
      <c r="D3" s="3527"/>
      <c r="E3" s="3527"/>
      <c r="F3" s="3537" t="s">
        <v>1235</v>
      </c>
      <c r="G3" s="3539" t="s">
        <v>1237</v>
      </c>
      <c r="H3" s="3541" t="s">
        <v>4</v>
      </c>
      <c r="I3" s="3543" t="s">
        <v>5</v>
      </c>
      <c r="L3" s="2971"/>
      <c r="M3" s="2971"/>
      <c r="N3" s="2971"/>
      <c r="O3" s="2971"/>
      <c r="P3" s="2971"/>
      <c r="Q3" s="2971"/>
      <c r="R3" s="2971"/>
      <c r="S3" s="2971"/>
      <c r="T3" s="2971"/>
      <c r="U3" s="2971"/>
      <c r="V3" s="2971"/>
      <c r="W3" s="2971"/>
      <c r="X3" s="2971"/>
      <c r="Y3" s="2971"/>
      <c r="Z3" s="2971"/>
    </row>
    <row r="4" spans="1:26" s="211" customFormat="1" ht="30" customHeight="1" thickBot="1">
      <c r="A4" s="2884" t="s">
        <v>89</v>
      </c>
      <c r="B4" s="2885" t="s">
        <v>90</v>
      </c>
      <c r="C4" s="2885" t="s">
        <v>91</v>
      </c>
      <c r="D4" s="2885" t="s">
        <v>92</v>
      </c>
      <c r="E4" s="2885" t="s">
        <v>93</v>
      </c>
      <c r="F4" s="3538"/>
      <c r="G4" s="3540"/>
      <c r="H4" s="3542"/>
      <c r="I4" s="3544"/>
      <c r="L4" s="2971"/>
      <c r="M4" s="2971"/>
      <c r="N4" s="2971"/>
      <c r="O4" s="2971"/>
      <c r="P4" s="2971"/>
      <c r="Q4" s="2971"/>
      <c r="R4" s="2971"/>
      <c r="S4" s="2971"/>
      <c r="T4" s="2971"/>
      <c r="U4" s="2971"/>
      <c r="V4" s="2971"/>
      <c r="W4" s="2971"/>
      <c r="X4" s="2971"/>
      <c r="Y4" s="2971"/>
      <c r="Z4" s="2971"/>
    </row>
    <row r="5" spans="1:26" s="238" customFormat="1" ht="30" customHeight="1" thickBot="1">
      <c r="A5" s="2986" t="s">
        <v>3192</v>
      </c>
      <c r="B5" s="2987"/>
      <c r="C5" s="2987"/>
      <c r="D5" s="2987"/>
      <c r="E5" s="2988"/>
      <c r="F5" s="2989">
        <f>F6</f>
        <v>11461817800</v>
      </c>
      <c r="G5" s="2989">
        <f>G6</f>
        <v>11354560000</v>
      </c>
      <c r="H5" s="2990">
        <f>F5-G5</f>
        <v>107257800</v>
      </c>
      <c r="I5" s="3035">
        <f t="shared" ref="I5:I12" si="0">H5/G5</f>
        <v>9.4462312938590302E-3</v>
      </c>
      <c r="L5" s="270"/>
      <c r="M5" s="270"/>
      <c r="N5" s="270"/>
      <c r="O5" s="270"/>
      <c r="P5" s="270"/>
      <c r="Q5" s="270"/>
      <c r="R5" s="270"/>
      <c r="S5" s="270"/>
      <c r="T5" s="270"/>
      <c r="U5" s="270"/>
      <c r="V5" s="270"/>
      <c r="W5" s="270"/>
      <c r="X5" s="270"/>
      <c r="Y5" s="270"/>
      <c r="Z5" s="270"/>
    </row>
    <row r="6" spans="1:26" ht="30" customHeight="1">
      <c r="A6" s="2935"/>
      <c r="B6" s="2991" t="s">
        <v>31</v>
      </c>
      <c r="C6" s="2992"/>
      <c r="D6" s="2992"/>
      <c r="E6" s="2992"/>
      <c r="F6" s="2993">
        <f>F7+F38+F48+F88+F92</f>
        <v>11461817800</v>
      </c>
      <c r="G6" s="2993">
        <f>G7+G38+G48+G88+G92</f>
        <v>11354560000</v>
      </c>
      <c r="H6" s="2994">
        <f t="shared" ref="H6:H13" si="1">F6-G6</f>
        <v>107257800</v>
      </c>
      <c r="I6" s="3036">
        <f t="shared" si="0"/>
        <v>9.4462312938590302E-3</v>
      </c>
    </row>
    <row r="7" spans="1:26" ht="30" customHeight="1">
      <c r="A7" s="2935"/>
      <c r="B7" s="2944"/>
      <c r="C7" s="3044" t="s">
        <v>32</v>
      </c>
      <c r="D7" s="3045"/>
      <c r="E7" s="3045"/>
      <c r="F7" s="3046">
        <f>F8+F14+F34+F36</f>
        <v>5115573000</v>
      </c>
      <c r="G7" s="3046">
        <f>G8+G14+G34+G36</f>
        <v>5082295000</v>
      </c>
      <c r="H7" s="3047">
        <f t="shared" si="1"/>
        <v>33278000</v>
      </c>
      <c r="I7" s="3048">
        <f t="shared" si="0"/>
        <v>6.5478292779148003E-3</v>
      </c>
    </row>
    <row r="8" spans="1:26" s="238" customFormat="1" ht="30" customHeight="1">
      <c r="A8" s="2995"/>
      <c r="B8" s="2996"/>
      <c r="C8" s="2997"/>
      <c r="D8" s="2998" t="s">
        <v>33</v>
      </c>
      <c r="E8" s="2999"/>
      <c r="F8" s="3000">
        <f>SUM(F9:F13)</f>
        <v>3588237000</v>
      </c>
      <c r="G8" s="3000">
        <f>SUM(G9:G13)</f>
        <v>3547562000</v>
      </c>
      <c r="H8" s="3001">
        <f>F8-G8</f>
        <v>40675000</v>
      </c>
      <c r="I8" s="3037">
        <f t="shared" si="0"/>
        <v>1.1465620614946265E-2</v>
      </c>
      <c r="L8" s="270"/>
      <c r="M8" s="270"/>
      <c r="N8" s="270"/>
      <c r="O8" s="270"/>
      <c r="P8" s="270"/>
      <c r="Q8" s="270"/>
      <c r="R8" s="270"/>
      <c r="S8" s="270"/>
      <c r="T8" s="270"/>
      <c r="U8" s="270"/>
      <c r="V8" s="270"/>
      <c r="W8" s="270"/>
      <c r="X8" s="270"/>
      <c r="Y8" s="270"/>
      <c r="Z8" s="270"/>
    </row>
    <row r="9" spans="1:26" ht="30" customHeight="1">
      <c r="A9" s="2935"/>
      <c r="B9" s="2936"/>
      <c r="C9" s="2937"/>
      <c r="D9" s="2936"/>
      <c r="E9" s="2955" t="s">
        <v>124</v>
      </c>
      <c r="F9" s="2963">
        <f>'예산세출(사무국)'!P9+'예산세출(토당)'!P9+'예산세출(상담)'!P9+'예산세출(화정)'!P9+'예산세출(백마)'!P9+'예산세출(능곡)'!P9</f>
        <v>1898686000</v>
      </c>
      <c r="G9" s="2963">
        <f>'예산세출(사무국)'!Q9+'예산세출(토당)'!Q9+'예산세출(상담)'!Q9+'예산세출(화정)'!Q9+'예산세출(백마)'!Q9+'예산세출(능곡)'!Q9</f>
        <v>1920715000</v>
      </c>
      <c r="H9" s="2964">
        <f t="shared" si="1"/>
        <v>-22029000</v>
      </c>
      <c r="I9" s="2965">
        <f t="shared" si="0"/>
        <v>-1.1469166430209583E-2</v>
      </c>
    </row>
    <row r="10" spans="1:26" ht="30" customHeight="1">
      <c r="A10" s="2935"/>
      <c r="B10" s="2936"/>
      <c r="C10" s="2937"/>
      <c r="D10" s="2936"/>
      <c r="E10" s="2955" t="s">
        <v>35</v>
      </c>
      <c r="F10" s="2963">
        <f>'예산세출(사무국)'!P18+'예산세출(토당)'!P18+'예산세출(상담)'!P21+'예산세출(화정)'!P14+'예산세출(백마)'!P14+'예산세출(능곡)'!P14</f>
        <v>1001259000</v>
      </c>
      <c r="G10" s="2963">
        <f>'예산세출(사무국)'!Q18+'예산세출(토당)'!Q18+'예산세출(상담)'!Q21+'예산세출(화정)'!Q14+'예산세출(백마)'!Q14+'예산세출(능곡)'!Q14</f>
        <v>1006905000</v>
      </c>
      <c r="H10" s="2964">
        <f t="shared" si="1"/>
        <v>-5646000</v>
      </c>
      <c r="I10" s="2965">
        <f t="shared" si="0"/>
        <v>-5.6072817197252971E-3</v>
      </c>
    </row>
    <row r="11" spans="1:26" s="68" customFormat="1" ht="30" customHeight="1">
      <c r="A11" s="2895"/>
      <c r="B11" s="2905"/>
      <c r="C11" s="2920"/>
      <c r="D11" s="2905"/>
      <c r="E11" s="3002" t="s">
        <v>146</v>
      </c>
      <c r="F11" s="3003">
        <f>'예산세출(성사)'!P9+'예산세출(탄현)'!P9+'예산세출(상담)'!P61</f>
        <v>88337000</v>
      </c>
      <c r="G11" s="3003">
        <f>'예산세출(성사)'!Q9+'예산세출(탄현)'!Q9+'예산세출(상담)'!Q61</f>
        <v>89318000</v>
      </c>
      <c r="H11" s="3004">
        <f t="shared" ref="H11" si="2">F11-G11</f>
        <v>-981000</v>
      </c>
      <c r="I11" s="3038">
        <f t="shared" ref="I11" si="3">H11/G11</f>
        <v>-1.0983228464587205E-2</v>
      </c>
      <c r="L11" s="177"/>
      <c r="M11" s="177"/>
      <c r="N11" s="177"/>
      <c r="O11" s="177"/>
      <c r="P11" s="177"/>
      <c r="Q11" s="177"/>
      <c r="R11" s="177"/>
      <c r="S11" s="177"/>
      <c r="T11" s="177"/>
      <c r="U11" s="177"/>
      <c r="V11" s="177"/>
      <c r="W11" s="177"/>
      <c r="X11" s="177"/>
      <c r="Y11" s="177"/>
      <c r="Z11" s="177"/>
    </row>
    <row r="12" spans="1:26" s="68" customFormat="1" ht="30" customHeight="1">
      <c r="A12" s="2895"/>
      <c r="B12" s="2905"/>
      <c r="C12" s="2920"/>
      <c r="D12" s="2905"/>
      <c r="E12" s="3002" t="s">
        <v>1104</v>
      </c>
      <c r="F12" s="3003">
        <f>'예산세출(마두)'!P9+'예산세출(진로)'!P9+'예산세출(탄현)'!P20+'예산세출(주교)'!P9+'예산세출(일산서구)'!P9+'예산세출(토당)'!P47+'예산세출(상담)'!P68+'예산세출(백마)'!P19</f>
        <v>341085000</v>
      </c>
      <c r="G12" s="3003">
        <f>'예산세출(마두)'!Q9+'예산세출(진로)'!Q9+'예산세출(탄현)'!Q20+'예산세출(주교)'!Q9+'예산세출(일산서구)'!Q9+'예산세출(토당)'!Q47+'예산세출(상담)'!Q68+'예산세출(백마)'!Q19</f>
        <v>277132000</v>
      </c>
      <c r="H12" s="3004">
        <f t="shared" si="1"/>
        <v>63953000</v>
      </c>
      <c r="I12" s="3038">
        <f t="shared" si="0"/>
        <v>0.23076728779065572</v>
      </c>
      <c r="L12" s="177"/>
      <c r="M12" s="177"/>
      <c r="N12" s="177"/>
      <c r="O12" s="177"/>
      <c r="P12" s="177"/>
      <c r="Q12" s="177"/>
      <c r="R12" s="177"/>
      <c r="S12" s="177"/>
      <c r="T12" s="177"/>
      <c r="U12" s="177"/>
      <c r="V12" s="177"/>
      <c r="W12" s="177"/>
      <c r="X12" s="177"/>
      <c r="Y12" s="177"/>
      <c r="Z12" s="177"/>
    </row>
    <row r="13" spans="1:26" ht="30" customHeight="1">
      <c r="A13" s="2935"/>
      <c r="B13" s="2936"/>
      <c r="C13" s="2937"/>
      <c r="D13" s="2936"/>
      <c r="E13" s="2955" t="s">
        <v>125</v>
      </c>
      <c r="F13" s="2963">
        <f>'예산세출(사무국)'!P69+'예산세출(토당)'!P66+'예산세출(상담)'!P75+'예산세출(화정)'!P27+'예산세출(백마)'!P22+'예산세출(능곡)'!P19</f>
        <v>258870000</v>
      </c>
      <c r="G13" s="2963">
        <f>'예산세출(사무국)'!Q69+'예산세출(토당)'!Q66+'예산세출(상담)'!Q75+'예산세출(화정)'!Q27+'예산세출(백마)'!Q22+'예산세출(능곡)'!Q19</f>
        <v>253492000</v>
      </c>
      <c r="H13" s="2964">
        <f t="shared" si="1"/>
        <v>5378000</v>
      </c>
      <c r="I13" s="2965">
        <f t="shared" ref="I13" si="4">H13/G13</f>
        <v>2.121565966578827E-2</v>
      </c>
      <c r="L13" s="177">
        <v>1419468000</v>
      </c>
      <c r="M13" s="177">
        <f>F14</f>
        <v>1419468000</v>
      </c>
      <c r="O13" s="177">
        <f>L13-M13</f>
        <v>0</v>
      </c>
    </row>
    <row r="14" spans="1:26" ht="30" customHeight="1">
      <c r="A14" s="2935"/>
      <c r="B14" s="2936"/>
      <c r="C14" s="2937"/>
      <c r="D14" s="2998" t="s">
        <v>45</v>
      </c>
      <c r="E14" s="2999"/>
      <c r="F14" s="3000">
        <f>SUM(F15:F33)</f>
        <v>1419468000</v>
      </c>
      <c r="G14" s="3000">
        <f>SUM(G15:G33)</f>
        <v>1423731000</v>
      </c>
      <c r="H14" s="3001">
        <f t="shared" ref="H14:H24" si="5">F14-G14</f>
        <v>-4263000</v>
      </c>
      <c r="I14" s="3037">
        <f t="shared" ref="I14:I24" si="6">H14/G14</f>
        <v>-2.9942454016945617E-3</v>
      </c>
    </row>
    <row r="15" spans="1:26" ht="30" customHeight="1">
      <c r="A15" s="2935"/>
      <c r="B15" s="2936"/>
      <c r="C15" s="2937"/>
      <c r="D15" s="2936"/>
      <c r="E15" s="2955" t="s">
        <v>46</v>
      </c>
      <c r="F15" s="2963">
        <f>'예산세출(사무국)'!P73+'예산세출(마두)'!P34+'예산세출(진로)'!P16+'예산세출(성사)'!P25+'예산세출(탄현)'!P28+'예산세출(주교)'!P14+'예산세출(토당)'!P72+'예산세출(상담)'!P79+'예산세출(화정)'!P31+'예산세출(백마)'!P26+'예산세출(능곡)'!P23</f>
        <v>377299000</v>
      </c>
      <c r="G15" s="2963">
        <f>'예산세출(사무국)'!Q73+'예산세출(마두)'!Q34+'예산세출(진로)'!Q16+'예산세출(성사)'!Q25+'예산세출(탄현)'!Q28+'예산세출(주교)'!Q14+'예산세출(토당)'!Q72+'예산세출(상담)'!Q79+'예산세출(화정)'!Q31+'예산세출(백마)'!Q26+'예산세출(능곡)'!Q23</f>
        <v>370684000</v>
      </c>
      <c r="H15" s="2964">
        <f t="shared" si="5"/>
        <v>6615000</v>
      </c>
      <c r="I15" s="2965">
        <f t="shared" si="6"/>
        <v>1.7845388524997032E-2</v>
      </c>
      <c r="L15" s="177">
        <v>377299000</v>
      </c>
      <c r="N15" s="177">
        <f>F15-L15</f>
        <v>0</v>
      </c>
    </row>
    <row r="16" spans="1:26" ht="30" customHeight="1">
      <c r="A16" s="2935"/>
      <c r="B16" s="2936"/>
      <c r="C16" s="2937"/>
      <c r="D16" s="2936"/>
      <c r="E16" s="3005" t="s">
        <v>148</v>
      </c>
      <c r="F16" s="3006">
        <f>'예산세출(사무국)'!P85+'예산세출(진로)'!P28+'예산세출(성사)'!P37+'예산세출(탄현)'!P35+'예산세출(주교)'!P26+'예산세출(상담)'!P86+'예산세출(화정)'!P38+'예산세출(백마)'!P33</f>
        <v>38980000</v>
      </c>
      <c r="G16" s="3006">
        <f>'예산세출(사무국)'!Q85+'예산세출(진로)'!Q28+'예산세출(성사)'!Q37+'예산세출(탄현)'!Q35+'예산세출(주교)'!Q26+'예산세출(상담)'!Q86+'예산세출(화정)'!Q38+'예산세출(백마)'!Q33</f>
        <v>40160000</v>
      </c>
      <c r="H16" s="3007">
        <f t="shared" si="5"/>
        <v>-1180000</v>
      </c>
      <c r="I16" s="3039">
        <f t="shared" si="6"/>
        <v>-2.9382470119521914E-2</v>
      </c>
      <c r="L16" s="177">
        <v>44620000</v>
      </c>
      <c r="N16" s="177">
        <f t="shared" ref="N16:N47" si="7">F16-L16</f>
        <v>-5640000</v>
      </c>
    </row>
    <row r="17" spans="1:14" ht="30" customHeight="1">
      <c r="A17" s="2935"/>
      <c r="B17" s="2936"/>
      <c r="C17" s="2937"/>
      <c r="D17" s="2936"/>
      <c r="E17" s="2955" t="s">
        <v>127</v>
      </c>
      <c r="F17" s="3006">
        <f>'예산세출(사무국)'!P89+'예산세출(마두)'!P41+'예산세출(진로)'!P31+'예산세출(성사)'!P45+'예산세출(탄현)'!P42+'예산세출(주교)'!P29+'예산세출(일산서구)'!P22+'예산세출(토당)'!P79+'예산세출(상담)'!P89+'예산세출(화정)'!P41+'예산세출(백마)'!P36+'예산세출(능곡)'!P30</f>
        <v>57076000</v>
      </c>
      <c r="G17" s="3006">
        <f>'예산세출(사무국)'!Q89+'예산세출(마두)'!Q41+'예산세출(진로)'!Q31+'예산세출(성사)'!Q45+'예산세출(탄현)'!Q42+'예산세출(주교)'!Q29+'예산세출(일산서구)'!Q22+'예산세출(토당)'!Q79+'예산세출(상담)'!Q89+'예산세출(화정)'!Q41+'예산세출(백마)'!Q36+'예산세출(능곡)'!Q30</f>
        <v>60886000</v>
      </c>
      <c r="H17" s="3007">
        <f t="shared" si="5"/>
        <v>-3810000</v>
      </c>
      <c r="I17" s="3039">
        <f t="shared" si="6"/>
        <v>-6.2575961633216173E-2</v>
      </c>
      <c r="L17" s="177">
        <v>57436000</v>
      </c>
      <c r="N17" s="177">
        <f t="shared" si="7"/>
        <v>-360000</v>
      </c>
    </row>
    <row r="18" spans="1:14" ht="30" customHeight="1">
      <c r="A18" s="2935"/>
      <c r="B18" s="2936"/>
      <c r="C18" s="2937"/>
      <c r="D18" s="2936"/>
      <c r="E18" s="2955" t="s">
        <v>128</v>
      </c>
      <c r="F18" s="3006">
        <f>'예산세출(사무국)'!P98+'예산세출(마두)'!P51+'예산세출(성사)'!P55+'예산세출(탄현)'!P51+'예산세출(주교)'!P34+'예산세출(일산서구)'!P31+'예산세출(토당)'!P83+'예산세출(백마)'!P39+'예산세출(능곡)'!P33</f>
        <v>312834000</v>
      </c>
      <c r="G18" s="3006">
        <f>'예산세출(사무국)'!Q98+'예산세출(마두)'!Q51+'예산세출(성사)'!Q55+'예산세출(탄현)'!Q51+'예산세출(주교)'!Q34+'예산세출(일산서구)'!Q31+'예산세출(토당)'!Q83+'예산세출(백마)'!Q39+'예산세출(능곡)'!Q33</f>
        <v>314034000</v>
      </c>
      <c r="H18" s="3007">
        <f t="shared" si="5"/>
        <v>-1200000</v>
      </c>
      <c r="I18" s="3039">
        <f t="shared" si="6"/>
        <v>-3.8212422858671354E-3</v>
      </c>
      <c r="L18" s="177">
        <v>314034000</v>
      </c>
      <c r="N18" s="177">
        <f t="shared" si="7"/>
        <v>-1200000</v>
      </c>
    </row>
    <row r="19" spans="1:14" ht="30" customHeight="1">
      <c r="A19" s="2935"/>
      <c r="B19" s="2936"/>
      <c r="C19" s="2937"/>
      <c r="D19" s="2936"/>
      <c r="E19" s="2955" t="s">
        <v>54</v>
      </c>
      <c r="F19" s="2963">
        <f>'예산세출(사무국)'!P101+'예산세출(마두)'!P56+'예산세출(진로)'!P35+'예산세출(성사)'!P58+'예산세출(탄현)'!P54+'예산세출(주교)'!P39+'예산세출(일산서구)'!P36+'예산세출(상담)'!P95+'예산세출(화정)'!P46+'예산세출(백마)'!P43+'예산세출(능곡)'!P36</f>
        <v>36694000</v>
      </c>
      <c r="G19" s="2963">
        <f>'예산세출(사무국)'!Q101+'예산세출(마두)'!Q56+'예산세출(진로)'!Q35+'예산세출(성사)'!Q58+'예산세출(탄현)'!Q54+'예산세출(주교)'!Q39+'예산세출(일산서구)'!Q36+'예산세출(상담)'!Q95+'예산세출(화정)'!Q46+'예산세출(백마)'!Q43+'예산세출(능곡)'!Q36</f>
        <v>41930000</v>
      </c>
      <c r="H19" s="2964">
        <f t="shared" si="5"/>
        <v>-5236000</v>
      </c>
      <c r="I19" s="2965">
        <f t="shared" si="6"/>
        <v>-0.12487479131886478</v>
      </c>
      <c r="L19" s="177">
        <v>36694000</v>
      </c>
      <c r="N19" s="177">
        <f t="shared" si="7"/>
        <v>0</v>
      </c>
    </row>
    <row r="20" spans="1:14" ht="30" customHeight="1">
      <c r="A20" s="2935"/>
      <c r="B20" s="2936"/>
      <c r="C20" s="2937"/>
      <c r="D20" s="2936"/>
      <c r="E20" s="2955" t="s">
        <v>130</v>
      </c>
      <c r="F20" s="3006">
        <f>'예산세출(사무국)'!P112+'예산세출(마두)'!P62+'예산세출(진로)'!P41+'예산세출(성사)'!P66+'예산세출(토당)'!P88+'예산세출(상담)'!P99+'예산세출(화정)'!P51+'예산세출(백마)'!P46</f>
        <v>15165000</v>
      </c>
      <c r="G20" s="3006">
        <f>'예산세출(사무국)'!Q112+'예산세출(마두)'!Q62+'예산세출(진로)'!Q41+'예산세출(성사)'!Q66+'예산세출(토당)'!Q88+'예산세출(상담)'!Q99+'예산세출(화정)'!Q51+'예산세출(백마)'!Q46</f>
        <v>15165000</v>
      </c>
      <c r="H20" s="2964">
        <f t="shared" ref="H20" si="8">F20-G20</f>
        <v>0</v>
      </c>
      <c r="I20" s="2965">
        <f t="shared" ref="I20" si="9">H20/G20</f>
        <v>0</v>
      </c>
      <c r="L20" s="177">
        <v>15165000</v>
      </c>
      <c r="N20" s="177">
        <f t="shared" si="7"/>
        <v>0</v>
      </c>
    </row>
    <row r="21" spans="1:14" ht="30" customHeight="1">
      <c r="A21" s="2935"/>
      <c r="B21" s="2936"/>
      <c r="C21" s="2937"/>
      <c r="D21" s="2936"/>
      <c r="E21" s="2955" t="s">
        <v>132</v>
      </c>
      <c r="F21" s="2963">
        <f>'예산세출(사무국)'!P120+'예산세출(마두)'!P65+'예산세출(진로)'!P44+'예산세출(성사)'!P71+'예산세출(주교)'!P42+'예산세출(일산서구)'!P44+'예산세출(상담)'!P102+'예산세출(화정)'!P54+'예산세출(백마)'!P49+'예산세출(능곡)'!P39</f>
        <v>99691000</v>
      </c>
      <c r="G21" s="2963">
        <f>'예산세출(사무국)'!Q120+'예산세출(마두)'!Q65+'예산세출(진로)'!Q44+'예산세출(성사)'!Q71+'예산세출(주교)'!Q42+'예산세출(일산서구)'!Q44+'예산세출(상담)'!Q102+'예산세출(화정)'!Q54+'예산세출(백마)'!Q49+'예산세출(능곡)'!Q39</f>
        <v>94751000</v>
      </c>
      <c r="H21" s="2964">
        <f t="shared" si="5"/>
        <v>4940000</v>
      </c>
      <c r="I21" s="2965">
        <f t="shared" si="6"/>
        <v>5.2136652911314918E-2</v>
      </c>
      <c r="L21" s="177">
        <v>99691000</v>
      </c>
      <c r="N21" s="177">
        <f t="shared" si="7"/>
        <v>0</v>
      </c>
    </row>
    <row r="22" spans="1:14" ht="30" customHeight="1">
      <c r="A22" s="2935"/>
      <c r="B22" s="2936"/>
      <c r="C22" s="2937"/>
      <c r="D22" s="2936"/>
      <c r="E22" s="2955" t="s">
        <v>133</v>
      </c>
      <c r="F22" s="2963">
        <f>'예산세출(사무국)'!P127+'예산세출(마두)'!P73+'예산세출(진로)'!P48+'예산세출(성사)'!P76+'예산세출(주교)'!P46+'예산세출(일산서구)'!P50+'예산세출(토당)'!P91+'예산세출(상담)'!P107+'예산세출(화정)'!P60+'예산세출(백마)'!P54+'예산세출(능곡)'!P45</f>
        <v>206929000</v>
      </c>
      <c r="G22" s="2963">
        <f>'예산세출(사무국)'!Q127+'예산세출(마두)'!Q73+'예산세출(진로)'!Q48+'예산세출(성사)'!Q76+'예산세출(주교)'!Q46+'예산세출(일산서구)'!Q50+'예산세출(토당)'!Q91+'예산세출(상담)'!Q107+'예산세출(화정)'!Q60+'예산세출(백마)'!Q54+'예산세출(능곡)'!Q45</f>
        <v>219566000</v>
      </c>
      <c r="H22" s="2964">
        <f t="shared" si="5"/>
        <v>-12637000</v>
      </c>
      <c r="I22" s="2965">
        <f t="shared" si="6"/>
        <v>-5.7554448320778259E-2</v>
      </c>
      <c r="L22" s="177">
        <v>205969000</v>
      </c>
      <c r="N22" s="177">
        <f t="shared" si="7"/>
        <v>960000</v>
      </c>
    </row>
    <row r="23" spans="1:14" ht="30" customHeight="1">
      <c r="A23" s="2935"/>
      <c r="B23" s="2936"/>
      <c r="C23" s="2937"/>
      <c r="D23" s="2936"/>
      <c r="E23" s="2955" t="s">
        <v>134</v>
      </c>
      <c r="F23" s="2963">
        <f>'예산세출(사무국)'!P131+'예산세출(마두)'!P92+'예산세출(일산서구)'!P64+'예산세출(상담)'!P110</f>
        <v>5640000</v>
      </c>
      <c r="G23" s="2963">
        <f>'예산세출(사무국)'!Q131+'예산세출(마두)'!Q92+'예산세출(일산서구)'!Q64+'예산세출(상담)'!Q110</f>
        <v>3840000</v>
      </c>
      <c r="H23" s="2964">
        <f t="shared" si="5"/>
        <v>1800000</v>
      </c>
      <c r="I23" s="2965">
        <f t="shared" si="6"/>
        <v>0.46875</v>
      </c>
      <c r="L23" s="177">
        <v>5640000</v>
      </c>
      <c r="N23" s="177">
        <f t="shared" si="7"/>
        <v>0</v>
      </c>
    </row>
    <row r="24" spans="1:14" ht="30" customHeight="1">
      <c r="A24" s="2935"/>
      <c r="B24" s="2936"/>
      <c r="C24" s="2937"/>
      <c r="D24" s="2936"/>
      <c r="E24" s="2955" t="s">
        <v>135</v>
      </c>
      <c r="F24" s="2963">
        <f>'예산세출(사무국)'!P134+'예산세출(마두)'!P95+'예산세출(성사)'!P79+'예산세출(주교)'!P49+'예산세출(일산서구)'!P67+'예산세출(상담)'!P113+'예산세출(화정)'!P65+'예산세출(백마)'!P63+'예산세출(능곡)'!P49</f>
        <v>13001000</v>
      </c>
      <c r="G24" s="2963">
        <f>'예산세출(사무국)'!Q134+'예산세출(마두)'!Q95+'예산세출(성사)'!Q79+'예산세출(주교)'!Q49+'예산세출(일산서구)'!Q67+'예산세출(상담)'!Q113+'예산세출(화정)'!Q65+'예산세출(백마)'!Q63+'예산세출(능곡)'!Q49</f>
        <v>12112000</v>
      </c>
      <c r="H24" s="2964">
        <f t="shared" si="5"/>
        <v>889000</v>
      </c>
      <c r="I24" s="2965">
        <f t="shared" si="6"/>
        <v>7.3398282694848091E-2</v>
      </c>
      <c r="L24" s="177">
        <v>13001000</v>
      </c>
      <c r="N24" s="177">
        <f t="shared" si="7"/>
        <v>0</v>
      </c>
    </row>
    <row r="25" spans="1:14" ht="30" customHeight="1">
      <c r="A25" s="2935"/>
      <c r="B25" s="2936"/>
      <c r="C25" s="2937"/>
      <c r="D25" s="2936"/>
      <c r="E25" s="2955" t="s">
        <v>136</v>
      </c>
      <c r="F25" s="2963">
        <f>'예산세출(사무국)'!P137+'예산세출(마두)'!P99+'예산세출(진로)'!P51+'예산세출(주교)'!P52+'예산세출(일산서구)'!P71+'예산세출(토당)'!P94+'예산세출(상담)'!P118+'예산세출(화정)'!P71+'예산세출(백마)'!P67+'예산세출(능곡)'!P53</f>
        <v>114383000</v>
      </c>
      <c r="G25" s="2963">
        <f>'예산세출(사무국)'!Q137+'예산세출(마두)'!Q99+'예산세출(진로)'!Q51+'예산세출(주교)'!Q52+'예산세출(일산서구)'!Q71+'예산세출(토당)'!Q94+'예산세출(상담)'!Q118+'예산세출(화정)'!Q71+'예산세출(백마)'!Q67+'예산세출(능곡)'!Q53</f>
        <v>109022000</v>
      </c>
      <c r="H25" s="2964">
        <f t="shared" ref="H25:H35" si="10">F25-G25</f>
        <v>5361000</v>
      </c>
      <c r="I25" s="2965">
        <f t="shared" ref="I25:I35" si="11">H25/G25</f>
        <v>4.9173561299554219E-2</v>
      </c>
      <c r="L25" s="177">
        <v>109383000</v>
      </c>
      <c r="N25" s="177">
        <f t="shared" si="7"/>
        <v>5000000</v>
      </c>
    </row>
    <row r="26" spans="1:14" ht="30" customHeight="1">
      <c r="A26" s="2935"/>
      <c r="B26" s="2936"/>
      <c r="C26" s="2937"/>
      <c r="D26" s="2936"/>
      <c r="E26" s="2955" t="s">
        <v>153</v>
      </c>
      <c r="F26" s="2963">
        <f>'예산세출(사무국)'!P151+'예산세출(진로)'!P55+'예산세출(성사)'!P83+'예산세출(상담)'!P122</f>
        <v>10076000</v>
      </c>
      <c r="G26" s="2963">
        <f>'예산세출(사무국)'!Q151+'예산세출(진로)'!Q55+'예산세출(성사)'!Q83+'예산세출(상담)'!Q122</f>
        <v>9800000</v>
      </c>
      <c r="H26" s="2964">
        <f t="shared" si="10"/>
        <v>276000</v>
      </c>
      <c r="I26" s="2965">
        <f t="shared" si="11"/>
        <v>2.816326530612245E-2</v>
      </c>
      <c r="L26" s="177">
        <v>10076000</v>
      </c>
      <c r="N26" s="177">
        <f t="shared" si="7"/>
        <v>0</v>
      </c>
    </row>
    <row r="27" spans="1:14" ht="30" customHeight="1">
      <c r="A27" s="2935"/>
      <c r="B27" s="2936"/>
      <c r="C27" s="2937"/>
      <c r="D27" s="2936"/>
      <c r="E27" s="2955" t="s">
        <v>154</v>
      </c>
      <c r="F27" s="3006">
        <f>'예산세출(사무국)'!P156+'예산세출(진로)'!P58+'예산세출(성사)'!P86+'예산세출(주교)'!P56+'예산세출(상담)'!P125</f>
        <v>8790000</v>
      </c>
      <c r="G27" s="3006">
        <f>'예산세출(사무국)'!Q156+'예산세출(진로)'!Q58+'예산세출(성사)'!Q86+'예산세출(주교)'!Q56+'예산세출(상담)'!Q125</f>
        <v>5600000</v>
      </c>
      <c r="H27" s="3007">
        <f t="shared" si="10"/>
        <v>3190000</v>
      </c>
      <c r="I27" s="3039">
        <f t="shared" si="11"/>
        <v>0.56964285714285712</v>
      </c>
      <c r="L27" s="177">
        <v>8790000</v>
      </c>
      <c r="N27" s="177">
        <f t="shared" si="7"/>
        <v>0</v>
      </c>
    </row>
    <row r="28" spans="1:14" ht="30" customHeight="1">
      <c r="A28" s="2935"/>
      <c r="B28" s="2936"/>
      <c r="C28" s="2937"/>
      <c r="D28" s="2936"/>
      <c r="E28" s="2955" t="s">
        <v>183</v>
      </c>
      <c r="F28" s="2963">
        <f>'예산세출(사무국)'!P161+'예산세출(마두)'!P108+'예산세출(진로)'!P63+'예산세출(주교)'!P59+'예산세출(상담)'!P129+'예산세출(화정)'!P78+'예산세출(백마)'!P70</f>
        <v>20217000</v>
      </c>
      <c r="G28" s="2963">
        <f>'예산세출(사무국)'!Q161+'예산세출(마두)'!Q108+'예산세출(진로)'!Q63+'예산세출(주교)'!Q59+'예산세출(상담)'!Q129+'예산세출(화정)'!Q78+'예산세출(백마)'!Q70</f>
        <v>27657000</v>
      </c>
      <c r="H28" s="2964">
        <f t="shared" si="10"/>
        <v>-7440000</v>
      </c>
      <c r="I28" s="2965">
        <f t="shared" si="11"/>
        <v>-0.26900965397548543</v>
      </c>
      <c r="L28" s="177">
        <v>20217000</v>
      </c>
      <c r="N28" s="177">
        <f t="shared" si="7"/>
        <v>0</v>
      </c>
    </row>
    <row r="29" spans="1:14" ht="30" customHeight="1">
      <c r="A29" s="2935"/>
      <c r="B29" s="2936"/>
      <c r="C29" s="2937"/>
      <c r="D29" s="2936"/>
      <c r="E29" s="2955" t="s">
        <v>342</v>
      </c>
      <c r="F29" s="2963">
        <f>'예산세출(사무국)'!P169+'예산세출(마두)'!P111+'예산세출(일산서구)'!P79</f>
        <v>15686000</v>
      </c>
      <c r="G29" s="2963">
        <f>'예산세출(사무국)'!Q169+'예산세출(마두)'!Q111+'예산세출(일산서구)'!Q79</f>
        <v>15686000</v>
      </c>
      <c r="H29" s="2964">
        <f t="shared" si="10"/>
        <v>0</v>
      </c>
      <c r="I29" s="2965">
        <f t="shared" si="11"/>
        <v>0</v>
      </c>
      <c r="L29" s="177">
        <v>15686000</v>
      </c>
      <c r="N29" s="177">
        <f t="shared" si="7"/>
        <v>0</v>
      </c>
    </row>
    <row r="30" spans="1:14" ht="30" customHeight="1">
      <c r="A30" s="2935"/>
      <c r="B30" s="2936"/>
      <c r="C30" s="2937"/>
      <c r="D30" s="2936"/>
      <c r="E30" s="2955" t="s">
        <v>184</v>
      </c>
      <c r="F30" s="2963">
        <f>'예산세출(사무국)'!P173+'예산세출(진로)'!P68+'예산세출(성사)'!P91+'예산세출(백마)'!P73+'예산세출(능곡)'!P56</f>
        <v>18738000</v>
      </c>
      <c r="G30" s="2963">
        <f>'예산세출(사무국)'!Q173+'예산세출(진로)'!Q68+'예산세출(성사)'!Q91+'예산세출(백마)'!Q73+'예산세출(능곡)'!Q56</f>
        <v>17969000</v>
      </c>
      <c r="H30" s="2964">
        <f t="shared" si="10"/>
        <v>769000</v>
      </c>
      <c r="I30" s="2965">
        <f t="shared" si="11"/>
        <v>4.279592631754689E-2</v>
      </c>
      <c r="L30" s="177">
        <v>18738000</v>
      </c>
      <c r="N30" s="177">
        <f t="shared" si="7"/>
        <v>0</v>
      </c>
    </row>
    <row r="31" spans="1:14" ht="30" customHeight="1">
      <c r="A31" s="2935"/>
      <c r="B31" s="2936"/>
      <c r="C31" s="2937"/>
      <c r="D31" s="2936"/>
      <c r="E31" s="2955" t="s">
        <v>137</v>
      </c>
      <c r="F31" s="2963">
        <f>'예산세출(사무국)'!P180+'예산세출(마두)'!P115+'예산세출(일산서구)'!P84</f>
        <v>19400000</v>
      </c>
      <c r="G31" s="2963">
        <f>'예산세출(사무국)'!Q180+'예산세출(마두)'!Q115+'예산세출(일산서구)'!Q84</f>
        <v>16000000</v>
      </c>
      <c r="H31" s="2964">
        <f t="shared" si="10"/>
        <v>3400000</v>
      </c>
      <c r="I31" s="2965">
        <f t="shared" si="11"/>
        <v>0.21249999999999999</v>
      </c>
      <c r="L31" s="177">
        <v>17200000</v>
      </c>
      <c r="N31" s="177">
        <f t="shared" si="7"/>
        <v>2200000</v>
      </c>
    </row>
    <row r="32" spans="1:14" ht="30" customHeight="1">
      <c r="A32" s="2935"/>
      <c r="B32" s="2936"/>
      <c r="C32" s="2937"/>
      <c r="D32" s="2936"/>
      <c r="E32" s="2955" t="s">
        <v>1094</v>
      </c>
      <c r="F32" s="3006">
        <f>'예산세출(사무국)'!P197</f>
        <v>15000000</v>
      </c>
      <c r="G32" s="3006">
        <f>'예산세출(사무국)'!Q197</f>
        <v>15000000</v>
      </c>
      <c r="H32" s="3007">
        <f t="shared" si="10"/>
        <v>0</v>
      </c>
      <c r="I32" s="3039">
        <f t="shared" si="11"/>
        <v>0</v>
      </c>
      <c r="L32" s="177">
        <v>15000000</v>
      </c>
      <c r="N32" s="177">
        <f t="shared" si="7"/>
        <v>0</v>
      </c>
    </row>
    <row r="33" spans="1:26" ht="30" customHeight="1">
      <c r="A33" s="2935"/>
      <c r="B33" s="2936"/>
      <c r="C33" s="2937"/>
      <c r="D33" s="2936"/>
      <c r="E33" s="2955" t="s">
        <v>3199</v>
      </c>
      <c r="F33" s="3006">
        <f>'예산세출(능곡)'!P60+'예산세출(일산서구)'!P88</f>
        <v>33869000</v>
      </c>
      <c r="G33" s="3006">
        <f>'예산세출(능곡)'!Q60+'예산세출(일산서구)'!Q88</f>
        <v>33869000</v>
      </c>
      <c r="H33" s="3007">
        <f t="shared" ref="H33" si="12">F33-G33</f>
        <v>0</v>
      </c>
      <c r="I33" s="3039">
        <f t="shared" ref="I33" si="13">H33/G33</f>
        <v>0</v>
      </c>
      <c r="L33" s="177">
        <v>33869000</v>
      </c>
      <c r="N33" s="177">
        <f t="shared" si="7"/>
        <v>0</v>
      </c>
    </row>
    <row r="34" spans="1:26" ht="30" customHeight="1">
      <c r="A34" s="2935"/>
      <c r="B34" s="2936"/>
      <c r="C34" s="2937"/>
      <c r="D34" s="2998" t="s">
        <v>74</v>
      </c>
      <c r="E34" s="2999"/>
      <c r="F34" s="3000">
        <f>F35</f>
        <v>16420000</v>
      </c>
      <c r="G34" s="3000">
        <f>G35</f>
        <v>19554000</v>
      </c>
      <c r="H34" s="3001">
        <f t="shared" si="10"/>
        <v>-3134000</v>
      </c>
      <c r="I34" s="3037">
        <f t="shared" si="11"/>
        <v>-0.1602741127135113</v>
      </c>
      <c r="L34" s="177">
        <v>16420000</v>
      </c>
      <c r="N34" s="177">
        <f t="shared" si="7"/>
        <v>0</v>
      </c>
    </row>
    <row r="35" spans="1:26" ht="30" customHeight="1">
      <c r="A35" s="2935"/>
      <c r="B35" s="2936"/>
      <c r="C35" s="2937"/>
      <c r="D35" s="2936"/>
      <c r="E35" s="2955" t="s">
        <v>139</v>
      </c>
      <c r="F35" s="2963">
        <f>'예산세출(사무국)'!P201+'예산세출(마두)'!P121+'예산세출(진로)'!P73+'예산세출(주교)'!P63+'예산세출(일산서구)'!P93+'예산세출(상담)'!P133+'예산세출(화정)'!P82+'예산세출(능곡)'!P64</f>
        <v>16420000</v>
      </c>
      <c r="G35" s="2963">
        <f>'예산세출(사무국)'!Q201+'예산세출(마두)'!Q121+'예산세출(진로)'!Q73+'예산세출(주교)'!Q63+'예산세출(일산서구)'!Q93+'예산세출(상담)'!Q133+'예산세출(화정)'!Q82+'예산세출(능곡)'!Q64</f>
        <v>19554000</v>
      </c>
      <c r="H35" s="2964">
        <f t="shared" si="10"/>
        <v>-3134000</v>
      </c>
      <c r="I35" s="2965">
        <f t="shared" si="11"/>
        <v>-0.1602741127135113</v>
      </c>
      <c r="L35" s="177">
        <v>16420000</v>
      </c>
      <c r="N35" s="177">
        <f t="shared" si="7"/>
        <v>0</v>
      </c>
    </row>
    <row r="36" spans="1:26" ht="30" customHeight="1">
      <c r="A36" s="2935"/>
      <c r="B36" s="2936"/>
      <c r="C36" s="2937"/>
      <c r="D36" s="2998" t="s">
        <v>75</v>
      </c>
      <c r="E36" s="2999"/>
      <c r="F36" s="3000">
        <f>F37</f>
        <v>91448000</v>
      </c>
      <c r="G36" s="3000">
        <f>G37</f>
        <v>91448000</v>
      </c>
      <c r="H36" s="3001">
        <f t="shared" ref="H36:H47" si="14">F36-G36</f>
        <v>0</v>
      </c>
      <c r="I36" s="3037">
        <f t="shared" ref="I36:I47" si="15">H36/G36</f>
        <v>0</v>
      </c>
      <c r="L36" s="177">
        <v>91448000</v>
      </c>
      <c r="N36" s="177">
        <f t="shared" si="7"/>
        <v>0</v>
      </c>
    </row>
    <row r="37" spans="1:26" ht="30" customHeight="1">
      <c r="A37" s="2935"/>
      <c r="B37" s="2936"/>
      <c r="C37" s="2992"/>
      <c r="D37" s="3008"/>
      <c r="E37" s="2955" t="s">
        <v>1115</v>
      </c>
      <c r="F37" s="2963">
        <f>'예산세출(사무국)'!P207</f>
        <v>91448000</v>
      </c>
      <c r="G37" s="2963">
        <f>'예산세출(사무국)'!Q207</f>
        <v>91448000</v>
      </c>
      <c r="H37" s="2964">
        <f t="shared" si="14"/>
        <v>0</v>
      </c>
      <c r="I37" s="2965">
        <f t="shared" si="15"/>
        <v>0</v>
      </c>
      <c r="L37" s="177">
        <v>91448000</v>
      </c>
      <c r="N37" s="177">
        <f t="shared" si="7"/>
        <v>0</v>
      </c>
    </row>
    <row r="38" spans="1:26" ht="30" customHeight="1">
      <c r="A38" s="2935"/>
      <c r="B38" s="2936"/>
      <c r="C38" s="3044" t="s">
        <v>76</v>
      </c>
      <c r="D38" s="3045"/>
      <c r="E38" s="3045"/>
      <c r="F38" s="3046">
        <f>F39+F43</f>
        <v>3109529800</v>
      </c>
      <c r="G38" s="3046">
        <f>G39+G43</f>
        <v>2960729000</v>
      </c>
      <c r="H38" s="3047">
        <f t="shared" si="14"/>
        <v>148800800</v>
      </c>
      <c r="I38" s="3048">
        <f t="shared" si="15"/>
        <v>5.0258162770047514E-2</v>
      </c>
      <c r="L38" s="177">
        <v>3110229800</v>
      </c>
      <c r="N38" s="177">
        <f t="shared" si="7"/>
        <v>-700000</v>
      </c>
    </row>
    <row r="39" spans="1:26" ht="30" customHeight="1">
      <c r="A39" s="2935"/>
      <c r="B39" s="2936"/>
      <c r="C39" s="2937"/>
      <c r="D39" s="2998" t="s">
        <v>77</v>
      </c>
      <c r="E39" s="2999"/>
      <c r="F39" s="3000">
        <f>SUM(F40:F42)</f>
        <v>2251639800</v>
      </c>
      <c r="G39" s="3000">
        <f>SUM(G40:G42)</f>
        <v>2108749000</v>
      </c>
      <c r="H39" s="3001">
        <f t="shared" si="14"/>
        <v>142890800</v>
      </c>
      <c r="I39" s="3037">
        <f t="shared" si="15"/>
        <v>6.7760933140928584E-2</v>
      </c>
      <c r="L39" s="177">
        <v>2252339800</v>
      </c>
      <c r="N39" s="177">
        <f t="shared" si="7"/>
        <v>-700000</v>
      </c>
    </row>
    <row r="40" spans="1:26" ht="30" customHeight="1">
      <c r="A40" s="2935"/>
      <c r="B40" s="2936"/>
      <c r="C40" s="2937"/>
      <c r="D40" s="2944"/>
      <c r="E40" s="2955" t="s">
        <v>187</v>
      </c>
      <c r="F40" s="2963">
        <f>'예산세출(사무국)'!P213+'예산세출(마두)'!P127+'예산세출(진로)'!P78+'예산세출(성사)'!P98+'예산세출(탄현)'!P63+'예산세출(일산서구)'!P98+'예산세출(토당)'!P99+'예산세출(상담)'!P138-700000</f>
        <v>2094819800</v>
      </c>
      <c r="G40" s="2963">
        <f>'예산세출(사무국)'!Q213+'예산세출(마두)'!Q127+'예산세출(진로)'!Q78+'예산세출(성사)'!Q98+'예산세출(탄현)'!Q63+'예산세출(일산서구)'!Q98+'예산세출(토당)'!Q99+'예산세출(상담)'!Q138</f>
        <v>2060049000</v>
      </c>
      <c r="H40" s="2964">
        <f t="shared" si="14"/>
        <v>34770800</v>
      </c>
      <c r="I40" s="2965">
        <f>H40/G40</f>
        <v>1.6878627644293896E-2</v>
      </c>
      <c r="L40" s="177">
        <v>2095519800</v>
      </c>
      <c r="N40" s="177">
        <f t="shared" si="7"/>
        <v>-700000</v>
      </c>
    </row>
    <row r="41" spans="1:26" s="68" customFormat="1" ht="30" customHeight="1">
      <c r="A41" s="3340"/>
      <c r="B41" s="3341"/>
      <c r="C41" s="3342"/>
      <c r="D41" s="3342"/>
      <c r="E41" s="3343" t="s">
        <v>188</v>
      </c>
      <c r="F41" s="2957">
        <f>'예산세출(진로)'!P168+'예산세출(토당)'!P108</f>
        <v>127120000</v>
      </c>
      <c r="G41" s="2957">
        <f>'예산세출(진로)'!Q168+'예산세출(토당)'!Q108</f>
        <v>43000000</v>
      </c>
      <c r="H41" s="2958">
        <f t="shared" si="14"/>
        <v>84120000</v>
      </c>
      <c r="I41" s="2959">
        <f t="shared" si="15"/>
        <v>1.9562790697674419</v>
      </c>
      <c r="L41" s="177">
        <v>127120000</v>
      </c>
      <c r="M41" s="177"/>
      <c r="N41" s="177">
        <f t="shared" si="7"/>
        <v>0</v>
      </c>
      <c r="O41" s="177"/>
      <c r="P41" s="177"/>
      <c r="Q41" s="177"/>
      <c r="R41" s="177"/>
      <c r="S41" s="177"/>
      <c r="T41" s="177"/>
      <c r="U41" s="177"/>
      <c r="V41" s="177"/>
      <c r="W41" s="177"/>
      <c r="X41" s="177"/>
      <c r="Y41" s="177"/>
      <c r="Z41" s="177"/>
    </row>
    <row r="42" spans="1:26" s="68" customFormat="1" ht="30" customHeight="1">
      <c r="A42" s="3344"/>
      <c r="B42" s="2903"/>
      <c r="C42" s="3345"/>
      <c r="D42" s="2925"/>
      <c r="E42" s="3005" t="s">
        <v>526</v>
      </c>
      <c r="F42" s="2957">
        <f>'예산세출(일산서구)'!P103+'예산세출(토당)'!P113</f>
        <v>29700000</v>
      </c>
      <c r="G42" s="2957">
        <f>'예산세출(일산서구)'!Q103+'예산세출(토당)'!Q113</f>
        <v>5700000</v>
      </c>
      <c r="H42" s="2958">
        <f t="shared" si="14"/>
        <v>24000000</v>
      </c>
      <c r="I42" s="2959">
        <f t="shared" si="15"/>
        <v>4.2105263157894735</v>
      </c>
      <c r="L42" s="177">
        <v>29700000</v>
      </c>
      <c r="M42" s="177"/>
      <c r="N42" s="177">
        <f t="shared" si="7"/>
        <v>0</v>
      </c>
      <c r="O42" s="177"/>
      <c r="P42" s="177"/>
      <c r="Q42" s="177"/>
      <c r="R42" s="177"/>
      <c r="S42" s="177"/>
      <c r="T42" s="177"/>
      <c r="U42" s="177"/>
      <c r="V42" s="177"/>
      <c r="W42" s="177"/>
      <c r="X42" s="177"/>
      <c r="Y42" s="177"/>
      <c r="Z42" s="177"/>
    </row>
    <row r="43" spans="1:26" ht="30" customHeight="1">
      <c r="A43" s="2935"/>
      <c r="B43" s="2936"/>
      <c r="C43" s="2937"/>
      <c r="D43" s="3016" t="s">
        <v>78</v>
      </c>
      <c r="E43" s="3017"/>
      <c r="F43" s="3018">
        <f>SUM(F44:F47)</f>
        <v>857890000</v>
      </c>
      <c r="G43" s="3018">
        <f>SUM(G44:G47)</f>
        <v>851980000</v>
      </c>
      <c r="H43" s="3019">
        <f t="shared" si="14"/>
        <v>5910000</v>
      </c>
      <c r="I43" s="3040">
        <f t="shared" si="15"/>
        <v>6.9367825535810697E-3</v>
      </c>
      <c r="L43" s="177">
        <v>857890000</v>
      </c>
      <c r="N43" s="177">
        <f t="shared" si="7"/>
        <v>0</v>
      </c>
    </row>
    <row r="44" spans="1:26" ht="30" customHeight="1">
      <c r="A44" s="2935"/>
      <c r="B44" s="2936"/>
      <c r="C44" s="2937"/>
      <c r="D44" s="2944"/>
      <c r="E44" s="2955" t="s">
        <v>1102</v>
      </c>
      <c r="F44" s="2963">
        <f>'예산세출(사무국)'!P223+'예산세출(마두)'!P138+'예산세출(성사)'!P131+'예산세출(탄현)'!P71+'예산세출(주교)'!P69+'예산세출(일산서구)'!P109+'예산세출(토당)'!P119+'예산세출(상담)'!P156+'예산세출(화정)'!P87+'예산세출(백마)'!P79+'예산세출(능곡)'!P69</f>
        <v>289258000</v>
      </c>
      <c r="G44" s="2963">
        <f>'예산세출(사무국)'!Q223+'예산세출(마두)'!Q138+'예산세출(성사)'!Q131+'예산세출(탄현)'!Q71+'예산세출(주교)'!Q69+'예산세출(일산서구)'!Q109+'예산세출(토당)'!Q119+'예산세출(상담)'!Q156+'예산세출(화정)'!Q87+'예산세출(백마)'!Q79+'예산세출(능곡)'!Q69</f>
        <v>281128000</v>
      </c>
      <c r="H44" s="2964">
        <f t="shared" si="14"/>
        <v>8130000</v>
      </c>
      <c r="I44" s="2965">
        <f t="shared" si="15"/>
        <v>2.8919211177826469E-2</v>
      </c>
      <c r="L44" s="177">
        <v>289258000</v>
      </c>
      <c r="N44" s="177">
        <f t="shared" si="7"/>
        <v>0</v>
      </c>
    </row>
    <row r="45" spans="1:26" s="68" customFormat="1" ht="30" customHeight="1">
      <c r="A45" s="2895"/>
      <c r="B45" s="2905"/>
      <c r="C45" s="2920"/>
      <c r="D45" s="2905"/>
      <c r="E45" s="3002" t="s">
        <v>518</v>
      </c>
      <c r="F45" s="2960">
        <f>'예산세출(마두)'!P190+'예산세출(성사)'!P199+'예산세출(탄현)'!P95+'예산세출(일산서구)'!P218+'예산세출(화정)'!P105+'예산세출(백마)'!P92</f>
        <v>35210000</v>
      </c>
      <c r="G45" s="2960">
        <f>'예산세출(마두)'!Q190+'예산세출(성사)'!Q199+'예산세출(탄현)'!Q95+'예산세출(일산서구)'!Q218+'예산세출(화정)'!Q105+'예산세출(백마)'!Q92</f>
        <v>37020000</v>
      </c>
      <c r="H45" s="2961">
        <f t="shared" si="14"/>
        <v>-1810000</v>
      </c>
      <c r="I45" s="2962">
        <f t="shared" si="15"/>
        <v>-4.8892490545651E-2</v>
      </c>
      <c r="L45" s="177">
        <v>35210000</v>
      </c>
      <c r="M45" s="177"/>
      <c r="N45" s="177">
        <f t="shared" si="7"/>
        <v>0</v>
      </c>
      <c r="O45" s="177"/>
      <c r="P45" s="177"/>
      <c r="Q45" s="177"/>
      <c r="R45" s="177"/>
      <c r="S45" s="177"/>
      <c r="T45" s="177"/>
      <c r="U45" s="177"/>
      <c r="V45" s="177"/>
      <c r="W45" s="177"/>
      <c r="X45" s="177"/>
      <c r="Y45" s="177"/>
      <c r="Z45" s="177"/>
    </row>
    <row r="46" spans="1:26" s="194" customFormat="1" ht="30" customHeight="1">
      <c r="A46" s="3009"/>
      <c r="B46" s="3010"/>
      <c r="C46" s="3011"/>
      <c r="D46" s="3010"/>
      <c r="E46" s="2955" t="s">
        <v>3279</v>
      </c>
      <c r="F46" s="3006">
        <f>'예산세출(사무국)'!P258+'예산세출(마두)'!P200+'예산세출(성사)'!P214+'예산세출(탄현)'!P97+'예산세출(주교)'!P77+'예산세출(일산서구)'!P233+'예산세출(화정)'!P119+'예산세출(백마)'!P100+'예산세출(능곡)'!P80</f>
        <v>523062000</v>
      </c>
      <c r="G46" s="3006">
        <f>'예산세출(사무국)'!Q258+'예산세출(마두)'!Q200+'예산세출(성사)'!Q214+'예산세출(탄현)'!Q97+'예산세출(주교)'!Q77+'예산세출(일산서구)'!Q233+'예산세출(화정)'!Q119+'예산세출(백마)'!Q100+'예산세출(능곡)'!Q80</f>
        <v>523472000</v>
      </c>
      <c r="H46" s="3007">
        <f t="shared" si="14"/>
        <v>-410000</v>
      </c>
      <c r="I46" s="3039">
        <f t="shared" si="15"/>
        <v>-7.8323195892043894E-4</v>
      </c>
      <c r="L46" s="177">
        <v>523062000</v>
      </c>
      <c r="M46" s="177"/>
      <c r="N46" s="177">
        <f t="shared" si="7"/>
        <v>0</v>
      </c>
      <c r="O46" s="177"/>
      <c r="P46" s="177"/>
      <c r="Q46" s="177"/>
      <c r="R46" s="177"/>
      <c r="S46" s="177"/>
      <c r="T46" s="177"/>
      <c r="U46" s="177"/>
      <c r="V46" s="177"/>
      <c r="W46" s="177"/>
      <c r="X46" s="177"/>
      <c r="Y46" s="177"/>
      <c r="Z46" s="177"/>
    </row>
    <row r="47" spans="1:26" ht="30" customHeight="1">
      <c r="A47" s="3009"/>
      <c r="B47" s="3010"/>
      <c r="C47" s="3012"/>
      <c r="D47" s="3013"/>
      <c r="E47" s="3005" t="s">
        <v>1095</v>
      </c>
      <c r="F47" s="3014">
        <f>'예산세출(사무국)'!P346+'예산세출(화정)'!P140</f>
        <v>10360000</v>
      </c>
      <c r="G47" s="3014">
        <f>'예산세출(사무국)'!Q346+'예산세출(화정)'!Q140</f>
        <v>10360000</v>
      </c>
      <c r="H47" s="3015">
        <f t="shared" si="14"/>
        <v>0</v>
      </c>
      <c r="I47" s="3039">
        <f t="shared" si="15"/>
        <v>0</v>
      </c>
      <c r="L47" s="177">
        <v>10360000</v>
      </c>
      <c r="N47" s="177">
        <f t="shared" si="7"/>
        <v>0</v>
      </c>
    </row>
    <row r="48" spans="1:26" s="222" customFormat="1" ht="30" customHeight="1">
      <c r="A48" s="3009"/>
      <c r="B48" s="3010"/>
      <c r="C48" s="3049" t="s">
        <v>1304</v>
      </c>
      <c r="D48" s="3050"/>
      <c r="E48" s="3049"/>
      <c r="F48" s="3051">
        <f>F49+F54+F72+F74+F78+F86</f>
        <v>3105727000</v>
      </c>
      <c r="G48" s="3051">
        <f>G49+G54+G72+G74+G78+G86</f>
        <v>3153254000</v>
      </c>
      <c r="H48" s="3334">
        <f t="shared" ref="H48:H94" si="16">F48-G48</f>
        <v>-47527000</v>
      </c>
      <c r="I48" s="3333">
        <f t="shared" ref="I48:I94" si="17">H48/G48</f>
        <v>-1.5072366514083547E-2</v>
      </c>
      <c r="L48" s="2972"/>
      <c r="M48" s="2972"/>
      <c r="N48" s="2972"/>
      <c r="O48" s="2972"/>
      <c r="P48" s="2972"/>
      <c r="Q48" s="2972"/>
      <c r="R48" s="2972"/>
      <c r="S48" s="2972"/>
      <c r="T48" s="2972"/>
      <c r="U48" s="2972"/>
      <c r="V48" s="2972"/>
      <c r="W48" s="2972"/>
      <c r="X48" s="2972"/>
      <c r="Y48" s="2972"/>
      <c r="Z48" s="2972"/>
    </row>
    <row r="49" spans="1:26" s="68" customFormat="1" ht="30" customHeight="1">
      <c r="A49" s="2895"/>
      <c r="B49" s="2905"/>
      <c r="C49" s="2920"/>
      <c r="D49" s="3016" t="s">
        <v>33</v>
      </c>
      <c r="E49" s="3017"/>
      <c r="F49" s="3018">
        <f>SUM(F50:F53)</f>
        <v>342804000</v>
      </c>
      <c r="G49" s="3018">
        <f>SUM(G50:G53)</f>
        <v>317913000</v>
      </c>
      <c r="H49" s="3019">
        <f t="shared" si="16"/>
        <v>24891000</v>
      </c>
      <c r="I49" s="3040">
        <f t="shared" si="17"/>
        <v>7.8295005237281903E-2</v>
      </c>
      <c r="L49" s="177"/>
      <c r="M49" s="177"/>
      <c r="N49" s="177"/>
      <c r="O49" s="177"/>
      <c r="P49" s="177"/>
      <c r="Q49" s="177"/>
      <c r="R49" s="177"/>
      <c r="S49" s="177"/>
      <c r="T49" s="177"/>
      <c r="U49" s="177"/>
      <c r="V49" s="177"/>
      <c r="W49" s="177"/>
      <c r="X49" s="177"/>
      <c r="Y49" s="177"/>
      <c r="Z49" s="177"/>
    </row>
    <row r="50" spans="1:26" s="219" customFormat="1" ht="30" customHeight="1">
      <c r="A50" s="2895"/>
      <c r="B50" s="2905"/>
      <c r="C50" s="2920"/>
      <c r="D50" s="2913"/>
      <c r="E50" s="2955" t="s">
        <v>124</v>
      </c>
      <c r="F50" s="2957">
        <f>'예산세출(토당)'!P132</f>
        <v>19220000</v>
      </c>
      <c r="G50" s="2957">
        <f>'예산세출(토당)'!Q132</f>
        <v>10720000</v>
      </c>
      <c r="H50" s="2958">
        <f t="shared" ref="H50:H51" si="18">+F50-G50</f>
        <v>8500000</v>
      </c>
      <c r="I50" s="2959">
        <f t="shared" ref="I50" si="19">+H50/G50</f>
        <v>0.79291044776119401</v>
      </c>
      <c r="K50" s="273"/>
      <c r="L50" s="2973"/>
      <c r="M50" s="2973"/>
      <c r="N50" s="2973"/>
      <c r="O50" s="2973"/>
      <c r="P50" s="2973"/>
      <c r="Q50" s="2973"/>
      <c r="R50" s="2973"/>
      <c r="S50" s="227"/>
      <c r="T50" s="227"/>
      <c r="U50" s="227"/>
      <c r="V50" s="227"/>
      <c r="W50" s="227"/>
      <c r="X50" s="227"/>
      <c r="Y50" s="227"/>
      <c r="Z50" s="227"/>
    </row>
    <row r="51" spans="1:26" s="68" customFormat="1" ht="30" customHeight="1">
      <c r="A51" s="3020"/>
      <c r="B51" s="3021"/>
      <c r="C51" s="3022"/>
      <c r="D51" s="3021"/>
      <c r="E51" s="2955" t="s">
        <v>2911</v>
      </c>
      <c r="F51" s="3023">
        <f>'예산세출(토당)'!P137+'예산세출(상담)'!P190+'예산세출(화정)'!P145</f>
        <v>14422000</v>
      </c>
      <c r="G51" s="3023">
        <f>'예산세출(토당)'!Q137+'예산세출(상담)'!Q190+'예산세출(화정)'!Q145</f>
        <v>9664000</v>
      </c>
      <c r="H51" s="3024">
        <f t="shared" si="18"/>
        <v>4758000</v>
      </c>
      <c r="I51" s="2959">
        <f t="shared" si="17"/>
        <v>0.49234271523178808</v>
      </c>
      <c r="K51" s="272"/>
      <c r="L51" s="2974"/>
      <c r="M51" s="2974"/>
      <c r="N51" s="2974"/>
      <c r="O51" s="2974"/>
      <c r="P51" s="2974"/>
      <c r="Q51" s="2974"/>
      <c r="R51" s="2974"/>
      <c r="S51" s="177"/>
      <c r="T51" s="177"/>
      <c r="U51" s="177"/>
      <c r="V51" s="177"/>
      <c r="W51" s="177"/>
      <c r="X51" s="177"/>
      <c r="Y51" s="177"/>
      <c r="Z51" s="177"/>
    </row>
    <row r="52" spans="1:26" s="68" customFormat="1" ht="30" customHeight="1">
      <c r="A52" s="2895"/>
      <c r="B52" s="2905"/>
      <c r="C52" s="2920"/>
      <c r="D52" s="2905"/>
      <c r="E52" s="3002" t="s">
        <v>325</v>
      </c>
      <c r="F52" s="2957">
        <f>'예산세출(마두)'!P211+'예산세출(일산서구)'!P252+'예산세출(토당)'!P140+'예산세출(화정)'!P148+'예산세출(백마)'!P112</f>
        <v>306383000</v>
      </c>
      <c r="G52" s="2957">
        <f>'예산세출(마두)'!Q211+'예산세출(일산서구)'!Q252+'예산세출(토당)'!Q140+'예산세출(화정)'!Q148+'예산세출(백마)'!Q112</f>
        <v>294750000</v>
      </c>
      <c r="H52" s="2958">
        <f t="shared" si="16"/>
        <v>11633000</v>
      </c>
      <c r="I52" s="2959">
        <f t="shared" si="17"/>
        <v>3.946734520780322E-2</v>
      </c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</row>
    <row r="53" spans="1:26" s="68" customFormat="1" ht="30" customHeight="1">
      <c r="A53" s="2895"/>
      <c r="B53" s="2905"/>
      <c r="C53" s="2920"/>
      <c r="D53" s="2913"/>
      <c r="E53" s="2955" t="s">
        <v>125</v>
      </c>
      <c r="F53" s="2957">
        <f>'예산세출(토당)'!P149</f>
        <v>2779000</v>
      </c>
      <c r="G53" s="2957">
        <f>'예산세출(토당)'!Q149</f>
        <v>2779000</v>
      </c>
      <c r="H53" s="2958">
        <f t="shared" ref="H53" si="20">+F53-G53</f>
        <v>0</v>
      </c>
      <c r="I53" s="2959">
        <f t="shared" ref="I53" si="21">+H53/G53</f>
        <v>0</v>
      </c>
      <c r="K53" s="272"/>
      <c r="L53" s="2974"/>
      <c r="M53" s="2974"/>
      <c r="N53" s="2974"/>
      <c r="O53" s="2974"/>
      <c r="P53" s="2974"/>
      <c r="Q53" s="2974"/>
      <c r="R53" s="2974"/>
      <c r="S53" s="177"/>
      <c r="T53" s="177"/>
      <c r="U53" s="177"/>
      <c r="V53" s="177"/>
      <c r="W53" s="177"/>
      <c r="X53" s="177"/>
      <c r="Y53" s="177"/>
      <c r="Z53" s="177"/>
    </row>
    <row r="54" spans="1:26" s="219" customFormat="1" ht="30" customHeight="1">
      <c r="A54" s="3025"/>
      <c r="B54" s="3026"/>
      <c r="C54" s="2928"/>
      <c r="D54" s="2998" t="s">
        <v>667</v>
      </c>
      <c r="E54" s="2999"/>
      <c r="F54" s="3000">
        <f>SUM(F55:F71)</f>
        <v>405716000</v>
      </c>
      <c r="G54" s="3000">
        <f>SUM(G55:G71)</f>
        <v>343152000</v>
      </c>
      <c r="H54" s="3001">
        <f t="shared" si="16"/>
        <v>62564000</v>
      </c>
      <c r="I54" s="3037">
        <f t="shared" si="17"/>
        <v>0.18232153681167529</v>
      </c>
      <c r="L54" s="227">
        <v>405716000</v>
      </c>
      <c r="M54" s="227"/>
      <c r="N54" s="227">
        <f>F54-L54</f>
        <v>0</v>
      </c>
      <c r="O54" s="227"/>
      <c r="P54" s="227"/>
      <c r="Q54" s="227"/>
      <c r="R54" s="227"/>
      <c r="S54" s="227"/>
      <c r="T54" s="227"/>
      <c r="U54" s="227"/>
      <c r="V54" s="227"/>
      <c r="W54" s="227"/>
      <c r="X54" s="227"/>
      <c r="Y54" s="227"/>
      <c r="Z54" s="227"/>
    </row>
    <row r="55" spans="1:26" ht="30" customHeight="1">
      <c r="A55" s="2935"/>
      <c r="B55" s="2936"/>
      <c r="C55" s="2937"/>
      <c r="D55" s="2936"/>
      <c r="E55" s="2955" t="s">
        <v>46</v>
      </c>
      <c r="F55" s="2963">
        <f>'예산세출(마두)'!P222+'예산세출(탄현)'!P115+'예산세출(일산서구)'!P260+'예산세출(토당)'!P155+'예산세출(상담)'!P196+'예산세출(화정)'!P154</f>
        <v>110912000</v>
      </c>
      <c r="G55" s="2963">
        <f>'예산세출(마두)'!Q222+'예산세출(탄현)'!Q115+'예산세출(일산서구)'!Q260+'예산세출(토당)'!Q155+'예산세출(상담)'!Q196+'예산세출(화정)'!Q154</f>
        <v>95745000</v>
      </c>
      <c r="H55" s="2964">
        <f t="shared" si="16"/>
        <v>15167000</v>
      </c>
      <c r="I55" s="2965">
        <f t="shared" si="17"/>
        <v>0.1584103608543527</v>
      </c>
      <c r="L55" s="177">
        <v>110912000</v>
      </c>
      <c r="N55" s="177">
        <f>F55-L55</f>
        <v>0</v>
      </c>
    </row>
    <row r="56" spans="1:26" ht="30" customHeight="1">
      <c r="A56" s="2935"/>
      <c r="B56" s="2936"/>
      <c r="C56" s="2937"/>
      <c r="D56" s="2936"/>
      <c r="E56" s="3005" t="s">
        <v>148</v>
      </c>
      <c r="F56" s="3006">
        <f>'예산세출(마두)'!P234+'예산세출(탄현)'!P126+'예산세출(일산서구)'!P272+'예산세출(토당)'!P166+'예산세출(화정)'!P157</f>
        <v>60146000</v>
      </c>
      <c r="G56" s="3006">
        <f>'예산세출(마두)'!Q234+'예산세출(탄현)'!Q126+'예산세출(일산서구)'!Q272+'예산세출(토당)'!Q166+'예산세출(화정)'!Q157</f>
        <v>48320000</v>
      </c>
      <c r="H56" s="3007">
        <f t="shared" si="16"/>
        <v>11826000</v>
      </c>
      <c r="I56" s="3039">
        <f t="shared" si="17"/>
        <v>0.24474337748344371</v>
      </c>
      <c r="L56" s="177">
        <v>60146000</v>
      </c>
      <c r="N56" s="177">
        <f t="shared" ref="N56:N69" si="22">F56-L56</f>
        <v>0</v>
      </c>
    </row>
    <row r="57" spans="1:26" ht="30" customHeight="1">
      <c r="A57" s="2935"/>
      <c r="B57" s="2936"/>
      <c r="C57" s="2937"/>
      <c r="D57" s="2936"/>
      <c r="E57" s="2955" t="s">
        <v>127</v>
      </c>
      <c r="F57" s="3006">
        <f>'예산세출(마두)'!P241+'예산세출(일산서구)'!P275+'예산세출(토당)'!P171+'예산세출(상담)'!P200+'예산세출(화정)'!P160</f>
        <v>14162000</v>
      </c>
      <c r="G57" s="3006">
        <f>'예산세출(마두)'!Q241+'예산세출(일산서구)'!Q275+'예산세출(토당)'!Q171+'예산세출(상담)'!Q200+'예산세출(화정)'!Q160</f>
        <v>11497000</v>
      </c>
      <c r="H57" s="3007">
        <f t="shared" si="16"/>
        <v>2665000</v>
      </c>
      <c r="I57" s="3039">
        <f t="shared" si="17"/>
        <v>0.23179959989562496</v>
      </c>
      <c r="L57" s="177">
        <v>14162000</v>
      </c>
      <c r="N57" s="177">
        <f t="shared" si="22"/>
        <v>0</v>
      </c>
    </row>
    <row r="58" spans="1:26" s="68" customFormat="1" ht="30" customHeight="1">
      <c r="A58" s="2895"/>
      <c r="B58" s="2905"/>
      <c r="C58" s="2905"/>
      <c r="D58" s="2936"/>
      <c r="E58" s="2955" t="s">
        <v>1375</v>
      </c>
      <c r="F58" s="2960">
        <f>'예산세출(진로)'!P188</f>
        <v>1333000</v>
      </c>
      <c r="G58" s="2960">
        <f>'예산세출(진로)'!Q188</f>
        <v>1333000</v>
      </c>
      <c r="H58" s="2961">
        <f t="shared" si="16"/>
        <v>0</v>
      </c>
      <c r="I58" s="2962">
        <f t="shared" si="17"/>
        <v>0</v>
      </c>
      <c r="K58" s="68" t="str">
        <f t="shared" ref="K58" si="23">IF(H58&lt;0,"감액","0")</f>
        <v>0</v>
      </c>
      <c r="L58" s="177">
        <v>1333000</v>
      </c>
      <c r="M58" s="177"/>
      <c r="N58" s="177">
        <f t="shared" si="22"/>
        <v>0</v>
      </c>
      <c r="O58" s="177"/>
      <c r="P58" s="177"/>
      <c r="Q58" s="177"/>
      <c r="R58" s="177"/>
      <c r="S58" s="177"/>
      <c r="T58" s="177"/>
      <c r="U58" s="177"/>
      <c r="V58" s="177"/>
      <c r="W58" s="177"/>
      <c r="X58" s="177"/>
      <c r="Y58" s="177"/>
      <c r="Z58" s="177"/>
    </row>
    <row r="59" spans="1:26" ht="30" customHeight="1">
      <c r="A59" s="2935"/>
      <c r="B59" s="2936"/>
      <c r="C59" s="2937"/>
      <c r="D59" s="2936"/>
      <c r="E59" s="2955" t="s">
        <v>54</v>
      </c>
      <c r="F59" s="2963">
        <f>'예산세출(마두)'!P246+'예산세출(일산서구)'!P280+'예산세출(토당)'!P180+'예산세출(상담)'!P205+'예산세출(화정)'!P167</f>
        <v>23918000</v>
      </c>
      <c r="G59" s="2963">
        <f>'예산세출(마두)'!Q246+'예산세출(일산서구)'!Q280+'예산세출(토당)'!Q180+'예산세출(상담)'!Q205+'예산세출(화정)'!Q167</f>
        <v>17817000</v>
      </c>
      <c r="H59" s="2964">
        <f t="shared" si="16"/>
        <v>6101000</v>
      </c>
      <c r="I59" s="2965">
        <f t="shared" si="17"/>
        <v>0.34242577313801426</v>
      </c>
      <c r="L59" s="177">
        <v>23918000</v>
      </c>
      <c r="N59" s="177">
        <f t="shared" si="22"/>
        <v>0</v>
      </c>
    </row>
    <row r="60" spans="1:26" ht="30" customHeight="1">
      <c r="A60" s="2935"/>
      <c r="B60" s="2936"/>
      <c r="C60" s="2937"/>
      <c r="D60" s="2936"/>
      <c r="E60" s="2955" t="s">
        <v>151</v>
      </c>
      <c r="F60" s="2963">
        <f>'예산세출(마두)'!P253+'예산세출(일산서구)'!P283</f>
        <v>960000</v>
      </c>
      <c r="G60" s="2963">
        <f>'예산세출(마두)'!Q253+'예산세출(일산서구)'!Q283</f>
        <v>960000</v>
      </c>
      <c r="H60" s="2964">
        <f t="shared" si="16"/>
        <v>0</v>
      </c>
      <c r="I60" s="2965">
        <f t="shared" si="17"/>
        <v>0</v>
      </c>
      <c r="L60" s="177">
        <v>960000</v>
      </c>
      <c r="N60" s="177">
        <f t="shared" si="22"/>
        <v>0</v>
      </c>
    </row>
    <row r="61" spans="1:26" ht="30" customHeight="1">
      <c r="A61" s="2935"/>
      <c r="B61" s="2936"/>
      <c r="C61" s="2937"/>
      <c r="D61" s="2936"/>
      <c r="E61" s="2955" t="s">
        <v>130</v>
      </c>
      <c r="F61" s="3006">
        <f>'예산세출(마두)'!P256+'예산세출(탄현)'!P129+'예산세출(일산서구)'!P286+'예산세출(토당)'!P186</f>
        <v>16309000</v>
      </c>
      <c r="G61" s="3006">
        <f>'예산세출(마두)'!Q256+'예산세출(탄현)'!Q129+'예산세출(일산서구)'!Q286+'예산세출(토당)'!Q186</f>
        <v>17303000</v>
      </c>
      <c r="H61" s="2964">
        <f t="shared" si="16"/>
        <v>-994000</v>
      </c>
      <c r="I61" s="2965">
        <f t="shared" si="17"/>
        <v>-5.7446685545859098E-2</v>
      </c>
      <c r="L61" s="177">
        <v>16309000</v>
      </c>
      <c r="N61" s="177">
        <f t="shared" si="22"/>
        <v>0</v>
      </c>
    </row>
    <row r="62" spans="1:26" ht="30" customHeight="1">
      <c r="A62" s="2935"/>
      <c r="B62" s="2936"/>
      <c r="C62" s="2937"/>
      <c r="D62" s="2936"/>
      <c r="E62" s="2955" t="s">
        <v>132</v>
      </c>
      <c r="F62" s="2963">
        <f>'예산세출(사무국)'!P352+'예산세출(탄현)'!P133+'예산세출(토당)'!P189</f>
        <v>28820000</v>
      </c>
      <c r="G62" s="2963">
        <f>'예산세출(사무국)'!Q352+'예산세출(탄현)'!Q133+'예산세출(토당)'!Q189</f>
        <v>27636000</v>
      </c>
      <c r="H62" s="2964">
        <f t="shared" si="16"/>
        <v>1184000</v>
      </c>
      <c r="I62" s="2965">
        <f t="shared" si="17"/>
        <v>4.2842668982486613E-2</v>
      </c>
      <c r="L62" s="177">
        <v>28820000</v>
      </c>
      <c r="N62" s="177">
        <f t="shared" si="22"/>
        <v>0</v>
      </c>
    </row>
    <row r="63" spans="1:26" ht="30" customHeight="1">
      <c r="A63" s="2935"/>
      <c r="B63" s="2936"/>
      <c r="C63" s="2937"/>
      <c r="D63" s="2936"/>
      <c r="E63" s="2955" t="s">
        <v>133</v>
      </c>
      <c r="F63" s="2963">
        <f>'예산세출(성사)'!P279+'예산세출(탄현)'!P137+'예산세출(토당)'!P194</f>
        <v>57712000</v>
      </c>
      <c r="G63" s="2963">
        <f>'예산세출(성사)'!Q279+'예산세출(탄현)'!Q137+'예산세출(토당)'!Q194</f>
        <v>39982000</v>
      </c>
      <c r="H63" s="2964">
        <f t="shared" si="16"/>
        <v>17730000</v>
      </c>
      <c r="I63" s="2965">
        <f t="shared" si="17"/>
        <v>0.44344955229853433</v>
      </c>
      <c r="L63" s="177">
        <v>59712000</v>
      </c>
      <c r="N63" s="177">
        <f t="shared" si="22"/>
        <v>-2000000</v>
      </c>
    </row>
    <row r="64" spans="1:26" ht="30" customHeight="1">
      <c r="A64" s="2935"/>
      <c r="B64" s="2936"/>
      <c r="C64" s="2937"/>
      <c r="D64" s="2936"/>
      <c r="E64" s="2955" t="s">
        <v>135</v>
      </c>
      <c r="F64" s="2963">
        <f>'예산세출(탄현)'!P145+'예산세출(토당)'!P207</f>
        <v>4485000</v>
      </c>
      <c r="G64" s="2963">
        <f>'예산세출(탄현)'!Q145+'예산세출(토당)'!Q207</f>
        <v>4925000</v>
      </c>
      <c r="H64" s="2964">
        <f t="shared" si="16"/>
        <v>-440000</v>
      </c>
      <c r="I64" s="2965">
        <f t="shared" si="17"/>
        <v>-8.9340101522842635E-2</v>
      </c>
      <c r="L64" s="177">
        <v>5884000</v>
      </c>
      <c r="N64" s="177">
        <f t="shared" si="22"/>
        <v>-1399000</v>
      </c>
    </row>
    <row r="65" spans="1:26" ht="30" customHeight="1">
      <c r="A65" s="2935"/>
      <c r="B65" s="2936"/>
      <c r="C65" s="2937"/>
      <c r="D65" s="2936"/>
      <c r="E65" s="2955" t="s">
        <v>136</v>
      </c>
      <c r="F65" s="2963">
        <f>'예산세출(성사)'!P282+'예산세출(탄현)'!P148+'예산세출(토당)'!P212+'예산세출(상담)'!P212+'예산세출(화정)'!P163+'예산세출(능곡)'!P94</f>
        <v>33339000</v>
      </c>
      <c r="G65" s="2963">
        <f>'예산세출(성사)'!Q282+'예산세출(탄현)'!Q148+'예산세출(토당)'!Q212+'예산세출(상담)'!Q212+'예산세출(화정)'!Q163+'예산세출(능곡)'!Q94</f>
        <v>28130000</v>
      </c>
      <c r="H65" s="2964">
        <f t="shared" si="16"/>
        <v>5209000</v>
      </c>
      <c r="I65" s="2965">
        <f t="shared" si="17"/>
        <v>0.18517596871667258</v>
      </c>
      <c r="L65" s="177">
        <v>33325000</v>
      </c>
      <c r="N65" s="177">
        <f t="shared" si="22"/>
        <v>14000</v>
      </c>
    </row>
    <row r="66" spans="1:26" ht="30" customHeight="1">
      <c r="A66" s="2935"/>
      <c r="B66" s="2936"/>
      <c r="C66" s="2937"/>
      <c r="D66" s="2936"/>
      <c r="E66" s="2955" t="s">
        <v>153</v>
      </c>
      <c r="F66" s="2963">
        <f>'예산세출(마두)'!P260+'예산세출(탄현)'!P152+'예산세출(일산서구)'!P291+'예산세출(토당)'!P223</f>
        <v>6000000</v>
      </c>
      <c r="G66" s="2963">
        <f>'예산세출(마두)'!Q260+'예산세출(탄현)'!Q152+'예산세출(일산서구)'!Q291+'예산세출(토당)'!Q223</f>
        <v>4800000</v>
      </c>
      <c r="H66" s="2964">
        <f t="shared" si="16"/>
        <v>1200000</v>
      </c>
      <c r="I66" s="2965">
        <f t="shared" si="17"/>
        <v>0.25</v>
      </c>
      <c r="L66" s="177">
        <v>7476000</v>
      </c>
      <c r="N66" s="177">
        <f t="shared" si="22"/>
        <v>-1476000</v>
      </c>
    </row>
    <row r="67" spans="1:26" ht="30" customHeight="1">
      <c r="A67" s="2935"/>
      <c r="B67" s="2936"/>
      <c r="C67" s="2937"/>
      <c r="D67" s="2936"/>
      <c r="E67" s="2955" t="s">
        <v>154</v>
      </c>
      <c r="F67" s="3006">
        <f>'예산세출(마두)'!P263+'예산세출(탄현)'!P155+'예산세출(일산서구)'!P294+'예산세출(토당)'!P226</f>
        <v>12700000</v>
      </c>
      <c r="G67" s="3006">
        <f>'예산세출(마두)'!Q263+'예산세출(탄현)'!Q155+'예산세출(일산서구)'!Q294+'예산세출(토당)'!Q226</f>
        <v>12320000</v>
      </c>
      <c r="H67" s="3007">
        <f t="shared" si="16"/>
        <v>380000</v>
      </c>
      <c r="I67" s="3039">
        <f t="shared" si="17"/>
        <v>3.0844155844155844E-2</v>
      </c>
      <c r="L67" s="177">
        <v>15970000</v>
      </c>
      <c r="N67" s="177">
        <f t="shared" si="22"/>
        <v>-3270000</v>
      </c>
    </row>
    <row r="68" spans="1:26" ht="30" customHeight="1">
      <c r="A68" s="2935"/>
      <c r="B68" s="2936"/>
      <c r="C68" s="2937"/>
      <c r="D68" s="2936"/>
      <c r="E68" s="2955" t="s">
        <v>183</v>
      </c>
      <c r="F68" s="2963">
        <f>'예산세출(마두)'!P269+'예산세출(성사)'!P286+'예산세출(탄현)'!P161+'예산세출(일산서구)'!P300+'예산세출(토당)'!P231</f>
        <v>18432000</v>
      </c>
      <c r="G68" s="2963">
        <f>'예산세출(마두)'!Q269+'예산세출(성사)'!Q286+'예산세출(탄현)'!Q161+'예산세출(일산서구)'!Q300+'예산세출(토당)'!Q231</f>
        <v>17532000</v>
      </c>
      <c r="H68" s="2964">
        <f t="shared" si="16"/>
        <v>900000</v>
      </c>
      <c r="I68" s="2965">
        <f t="shared" si="17"/>
        <v>5.1334702258726897E-2</v>
      </c>
      <c r="L68" s="177">
        <v>19292000</v>
      </c>
      <c r="N68" s="177">
        <f t="shared" si="22"/>
        <v>-860000</v>
      </c>
    </row>
    <row r="69" spans="1:26" ht="30" customHeight="1">
      <c r="A69" s="2935"/>
      <c r="B69" s="2936"/>
      <c r="C69" s="2937"/>
      <c r="D69" s="2936"/>
      <c r="E69" s="2955" t="s">
        <v>342</v>
      </c>
      <c r="F69" s="2963">
        <f>'예산세출(탄현)'!P166</f>
        <v>388000</v>
      </c>
      <c r="G69" s="2963">
        <f>'예산세출(탄현)'!Q166</f>
        <v>952000</v>
      </c>
      <c r="H69" s="2964">
        <f t="shared" si="16"/>
        <v>-564000</v>
      </c>
      <c r="I69" s="2965">
        <f t="shared" si="17"/>
        <v>-0.59243697478991597</v>
      </c>
      <c r="L69" s="177">
        <v>388000</v>
      </c>
      <c r="N69" s="177">
        <f t="shared" si="22"/>
        <v>0</v>
      </c>
    </row>
    <row r="70" spans="1:26" ht="30" customHeight="1">
      <c r="A70" s="2935"/>
      <c r="B70" s="2936"/>
      <c r="C70" s="2937"/>
      <c r="D70" s="2936"/>
      <c r="E70" s="2955" t="s">
        <v>184</v>
      </c>
      <c r="F70" s="2963">
        <f>'예산세출(성사)'!P291+'예산세출(토당)'!P236</f>
        <v>14900000</v>
      </c>
      <c r="G70" s="2963">
        <f>'예산세출(성사)'!Q291+'예산세출(토당)'!Q236</f>
        <v>13900000</v>
      </c>
      <c r="H70" s="2964">
        <f t="shared" si="16"/>
        <v>1000000</v>
      </c>
      <c r="I70" s="2965">
        <f t="shared" si="17"/>
        <v>7.1942446043165464E-2</v>
      </c>
      <c r="L70" s="177">
        <v>14900000</v>
      </c>
    </row>
    <row r="71" spans="1:26" ht="30" customHeight="1">
      <c r="A71" s="2935"/>
      <c r="B71" s="2936"/>
      <c r="C71" s="2937"/>
      <c r="D71" s="2936"/>
      <c r="E71" s="2955" t="s">
        <v>137</v>
      </c>
      <c r="F71" s="2963">
        <f>'예산세출(상담)'!P215</f>
        <v>1200000</v>
      </c>
      <c r="G71" s="2963">
        <f>'예산세출(상담)'!Q215</f>
        <v>0</v>
      </c>
      <c r="H71" s="2964">
        <f t="shared" si="16"/>
        <v>1200000</v>
      </c>
      <c r="I71" s="2965"/>
      <c r="L71" s="177">
        <v>0</v>
      </c>
    </row>
    <row r="72" spans="1:26" s="219" customFormat="1" ht="30" customHeight="1">
      <c r="A72" s="3025"/>
      <c r="B72" s="3026"/>
      <c r="C72" s="2928"/>
      <c r="D72" s="2998" t="s">
        <v>677</v>
      </c>
      <c r="E72" s="2999"/>
      <c r="F72" s="3000">
        <f>F73</f>
        <v>162194000</v>
      </c>
      <c r="G72" s="3000">
        <f>G73</f>
        <v>117772000</v>
      </c>
      <c r="H72" s="3001">
        <f t="shared" si="16"/>
        <v>44422000</v>
      </c>
      <c r="I72" s="3037">
        <f t="shared" si="17"/>
        <v>0.3771864280134497</v>
      </c>
      <c r="L72" s="227"/>
      <c r="M72" s="227"/>
      <c r="N72" s="227"/>
      <c r="O72" s="227"/>
      <c r="P72" s="227"/>
      <c r="Q72" s="227"/>
      <c r="R72" s="227"/>
      <c r="S72" s="227"/>
      <c r="T72" s="227"/>
      <c r="U72" s="227"/>
      <c r="V72" s="227"/>
      <c r="W72" s="227"/>
      <c r="X72" s="227"/>
      <c r="Y72" s="227"/>
      <c r="Z72" s="227"/>
    </row>
    <row r="73" spans="1:26" s="68" customFormat="1" ht="30" customHeight="1">
      <c r="A73" s="2895"/>
      <c r="B73" s="2905"/>
      <c r="C73" s="2920"/>
      <c r="D73" s="2905"/>
      <c r="E73" s="3002" t="s">
        <v>139</v>
      </c>
      <c r="F73" s="2957">
        <f>'예산세출(사무국)'!P356+'예산세출(마두)'!P276+'예산세출(성사)'!P295+'예산세출(탄현)'!P171+'예산세출(주교)'!P86+'예산세출(일산서구)'!P309+'예산세출(토당)'!P244</f>
        <v>162194000</v>
      </c>
      <c r="G73" s="2957">
        <f>'예산세출(사무국)'!Q356+'예산세출(마두)'!Q276+'예산세출(성사)'!Q295+'예산세출(탄현)'!Q171+'예산세출(주교)'!Q86+'예산세출(일산서구)'!Q309+'예산세출(토당)'!Q244</f>
        <v>117772000</v>
      </c>
      <c r="H73" s="2958">
        <f t="shared" si="16"/>
        <v>44422000</v>
      </c>
      <c r="I73" s="2959">
        <f t="shared" si="17"/>
        <v>0.3771864280134497</v>
      </c>
      <c r="L73" s="177"/>
      <c r="M73" s="177"/>
      <c r="N73" s="177"/>
      <c r="O73" s="177"/>
      <c r="P73" s="177"/>
      <c r="Q73" s="177"/>
      <c r="R73" s="177"/>
      <c r="S73" s="177"/>
      <c r="T73" s="177"/>
      <c r="U73" s="177"/>
      <c r="V73" s="177"/>
      <c r="W73" s="177"/>
      <c r="X73" s="177"/>
      <c r="Y73" s="177"/>
      <c r="Z73" s="177"/>
    </row>
    <row r="74" spans="1:26" s="219" customFormat="1" ht="30" customHeight="1">
      <c r="A74" s="3025"/>
      <c r="B74" s="3026"/>
      <c r="C74" s="2928"/>
      <c r="D74" s="2998" t="s">
        <v>678</v>
      </c>
      <c r="E74" s="2999"/>
      <c r="F74" s="3000">
        <f>SUM(F75:F77)</f>
        <v>1249586000</v>
      </c>
      <c r="G74" s="3000">
        <f>SUM(G75:G77)</f>
        <v>1374443000</v>
      </c>
      <c r="H74" s="3001">
        <f t="shared" si="16"/>
        <v>-124857000</v>
      </c>
      <c r="I74" s="3037">
        <f t="shared" si="17"/>
        <v>-9.0841890132948397E-2</v>
      </c>
      <c r="L74" s="227"/>
      <c r="M74" s="227"/>
      <c r="N74" s="227"/>
      <c r="O74" s="227"/>
      <c r="P74" s="227"/>
      <c r="Q74" s="227"/>
      <c r="R74" s="227"/>
      <c r="S74" s="227"/>
      <c r="T74" s="227"/>
      <c r="U74" s="227"/>
      <c r="V74" s="227"/>
      <c r="W74" s="227"/>
      <c r="X74" s="227"/>
      <c r="Y74" s="227"/>
      <c r="Z74" s="227"/>
    </row>
    <row r="75" spans="1:26" s="68" customFormat="1" ht="30" customHeight="1">
      <c r="A75" s="2895"/>
      <c r="B75" s="2905"/>
      <c r="C75" s="2920"/>
      <c r="D75" s="2905"/>
      <c r="E75" s="3002" t="s">
        <v>3281</v>
      </c>
      <c r="F75" s="3003">
        <f>'예산세출(마두)'!P285+'예산세출(성사)'!P302+'예산세출(탄현)'!P176+'예산세출(주교)'!P91+'예산세출(일산서구)'!P317</f>
        <v>768500000</v>
      </c>
      <c r="G75" s="3003">
        <f>'예산세출(마두)'!Q285+'예산세출(성사)'!Q302+'예산세출(탄현)'!Q176+'예산세출(주교)'!Q91+'예산세출(일산서구)'!Q317</f>
        <v>872059000</v>
      </c>
      <c r="H75" s="3004">
        <f t="shared" si="16"/>
        <v>-103559000</v>
      </c>
      <c r="I75" s="3038">
        <f t="shared" si="17"/>
        <v>-0.11875228625586112</v>
      </c>
      <c r="L75" s="177"/>
      <c r="M75" s="177"/>
      <c r="N75" s="177"/>
      <c r="O75" s="177"/>
      <c r="P75" s="177"/>
      <c r="Q75" s="177"/>
      <c r="R75" s="177"/>
      <c r="S75" s="177"/>
      <c r="T75" s="177"/>
      <c r="U75" s="177"/>
      <c r="V75" s="177"/>
      <c r="W75" s="177"/>
      <c r="X75" s="177"/>
      <c r="Y75" s="177"/>
      <c r="Z75" s="177"/>
    </row>
    <row r="76" spans="1:26" s="68" customFormat="1" ht="30" customHeight="1">
      <c r="A76" s="2895"/>
      <c r="B76" s="2905"/>
      <c r="C76" s="2920"/>
      <c r="D76" s="2905"/>
      <c r="E76" s="3002" t="s">
        <v>3193</v>
      </c>
      <c r="F76" s="3003">
        <f>'예산세출(성사)'!P306+'예산세출(탄현)'!P190+'예산세출(일산서구)'!P340</f>
        <v>3460000</v>
      </c>
      <c r="G76" s="3003">
        <f>'예산세출(성사)'!Q306+'예산세출(탄현)'!Q190+'예산세출(일산서구)'!Q340</f>
        <v>10360000</v>
      </c>
      <c r="H76" s="3004">
        <f t="shared" ref="H76" si="24">F76-G76</f>
        <v>-6900000</v>
      </c>
      <c r="I76" s="3038">
        <f t="shared" ref="I76" si="25">H76/G76</f>
        <v>-0.66602316602316602</v>
      </c>
      <c r="L76" s="177">
        <f>F74+F78</f>
        <v>1865496000</v>
      </c>
      <c r="M76" s="177">
        <f>G74+G78</f>
        <v>2005712000</v>
      </c>
      <c r="N76" s="177"/>
      <c r="O76" s="177"/>
      <c r="P76" s="177"/>
      <c r="Q76" s="177"/>
      <c r="R76" s="177"/>
      <c r="S76" s="177"/>
      <c r="T76" s="177"/>
      <c r="U76" s="177"/>
      <c r="V76" s="177"/>
      <c r="W76" s="177"/>
      <c r="X76" s="177"/>
      <c r="Y76" s="177"/>
      <c r="Z76" s="177"/>
    </row>
    <row r="77" spans="1:26" s="68" customFormat="1" ht="30" customHeight="1">
      <c r="A77" s="2895"/>
      <c r="B77" s="2905"/>
      <c r="C77" s="2920"/>
      <c r="D77" s="2905"/>
      <c r="E77" s="3002" t="s">
        <v>3283</v>
      </c>
      <c r="F77" s="3003">
        <f>'예산세출(사무국)'!P360+'예산세출(마두)'!P309+'예산세출(성사)'!P311+'예산세출(탄현)'!P192+'예산세출(일산서구)'!P351</f>
        <v>477626000</v>
      </c>
      <c r="G77" s="3003">
        <f>'예산세출(사무국)'!Q360+'예산세출(마두)'!Q309+'예산세출(성사)'!Q311+'예산세출(탄현)'!Q192+'예산세출(일산서구)'!Q351</f>
        <v>492024000</v>
      </c>
      <c r="H77" s="3004">
        <f t="shared" si="16"/>
        <v>-14398000</v>
      </c>
      <c r="I77" s="3038">
        <f t="shared" si="17"/>
        <v>-2.9262800188608686E-2</v>
      </c>
      <c r="L77" s="177"/>
      <c r="M77" s="177"/>
      <c r="N77" s="177"/>
      <c r="O77" s="177"/>
      <c r="P77" s="177"/>
      <c r="Q77" s="177"/>
      <c r="R77" s="177"/>
      <c r="S77" s="177"/>
      <c r="T77" s="177"/>
      <c r="U77" s="177"/>
      <c r="V77" s="177"/>
      <c r="W77" s="177"/>
      <c r="X77" s="177"/>
      <c r="Y77" s="177"/>
      <c r="Z77" s="177"/>
    </row>
    <row r="78" spans="1:26" s="219" customFormat="1" ht="30" customHeight="1">
      <c r="A78" s="3025"/>
      <c r="B78" s="3026"/>
      <c r="C78" s="2928"/>
      <c r="D78" s="2998" t="s">
        <v>3194</v>
      </c>
      <c r="E78" s="2999"/>
      <c r="F78" s="3000">
        <f>SUM(F79:F85)</f>
        <v>615910000</v>
      </c>
      <c r="G78" s="3000">
        <f>SUM(G79:G85)</f>
        <v>631269000</v>
      </c>
      <c r="H78" s="3001">
        <f t="shared" ref="H78:H81" si="26">F78-G78</f>
        <v>-15359000</v>
      </c>
      <c r="I78" s="3037">
        <f t="shared" ref="I78:I81" si="27">H78/G78</f>
        <v>-2.4330356789260998E-2</v>
      </c>
      <c r="L78" s="227"/>
      <c r="M78" s="227"/>
      <c r="N78" s="227"/>
      <c r="O78" s="227"/>
      <c r="P78" s="227"/>
      <c r="Q78" s="227"/>
      <c r="R78" s="227"/>
      <c r="S78" s="227"/>
      <c r="T78" s="227"/>
      <c r="U78" s="227"/>
      <c r="V78" s="227"/>
      <c r="W78" s="227"/>
      <c r="X78" s="227"/>
      <c r="Y78" s="227"/>
      <c r="Z78" s="227"/>
    </row>
    <row r="79" spans="1:26" s="68" customFormat="1" ht="30" customHeight="1">
      <c r="A79" s="2895"/>
      <c r="B79" s="2905"/>
      <c r="C79" s="2920"/>
      <c r="D79" s="2905"/>
      <c r="E79" s="3002" t="s">
        <v>3284</v>
      </c>
      <c r="F79" s="3003">
        <f>'예산세출(토당)'!P251+'예산세출(상담)'!P219+'예산세출(화정)'!P171+'예산세출(백마)'!P116+'예산세출(능곡)'!P98</f>
        <v>135963000</v>
      </c>
      <c r="G79" s="3003">
        <f>'예산세출(토당)'!Q251+'예산세출(상담)'!Q219+'예산세출(화정)'!Q171+'예산세출(백마)'!Q116+'예산세출(능곡)'!Q98</f>
        <v>136404000</v>
      </c>
      <c r="H79" s="3004">
        <f t="shared" si="26"/>
        <v>-441000</v>
      </c>
      <c r="I79" s="3038">
        <f t="shared" si="27"/>
        <v>-3.233043019266297E-3</v>
      </c>
      <c r="L79" s="177"/>
      <c r="M79" s="177"/>
      <c r="N79" s="177"/>
      <c r="O79" s="177"/>
      <c r="P79" s="177"/>
      <c r="Q79" s="177"/>
      <c r="R79" s="177"/>
      <c r="S79" s="177"/>
      <c r="T79" s="177"/>
      <c r="U79" s="177"/>
      <c r="V79" s="177"/>
      <c r="W79" s="177"/>
      <c r="X79" s="177"/>
      <c r="Y79" s="177"/>
      <c r="Z79" s="177"/>
    </row>
    <row r="80" spans="1:26" s="68" customFormat="1" ht="30" customHeight="1">
      <c r="A80" s="3057"/>
      <c r="B80" s="2925"/>
      <c r="C80" s="2897"/>
      <c r="D80" s="2925"/>
      <c r="E80" s="3002" t="s">
        <v>3195</v>
      </c>
      <c r="F80" s="3003">
        <f>'예산세출(토당)'!P297</f>
        <v>125432000</v>
      </c>
      <c r="G80" s="3003">
        <f>'예산세출(토당)'!Q297</f>
        <v>138460000</v>
      </c>
      <c r="H80" s="3004">
        <f t="shared" si="26"/>
        <v>-13028000</v>
      </c>
      <c r="I80" s="3038">
        <f t="shared" si="27"/>
        <v>-9.4092156579517555E-2</v>
      </c>
      <c r="L80" s="177"/>
      <c r="M80" s="177"/>
      <c r="N80" s="177"/>
      <c r="O80" s="177"/>
      <c r="P80" s="177"/>
      <c r="Q80" s="177"/>
      <c r="R80" s="177"/>
      <c r="S80" s="177"/>
      <c r="T80" s="177"/>
      <c r="U80" s="177"/>
      <c r="V80" s="177"/>
      <c r="W80" s="177"/>
      <c r="X80" s="177"/>
      <c r="Y80" s="177"/>
      <c r="Z80" s="177"/>
    </row>
    <row r="81" spans="1:26" s="68" customFormat="1" ht="30" customHeight="1">
      <c r="A81" s="2895"/>
      <c r="B81" s="2905"/>
      <c r="C81" s="2920"/>
      <c r="D81" s="2905"/>
      <c r="E81" s="3338" t="s">
        <v>3285</v>
      </c>
      <c r="F81" s="3014">
        <f>'예산세출(토당)'!P332+'예산세출(화정)'!P174</f>
        <v>296115000</v>
      </c>
      <c r="G81" s="3014">
        <f>'예산세출(토당)'!Q332+'예산세출(화정)'!Q174</f>
        <v>296115000</v>
      </c>
      <c r="H81" s="3015">
        <f t="shared" si="26"/>
        <v>0</v>
      </c>
      <c r="I81" s="3339">
        <f t="shared" si="27"/>
        <v>0</v>
      </c>
      <c r="L81" s="177"/>
      <c r="M81" s="177"/>
      <c r="N81" s="177"/>
      <c r="O81" s="177"/>
      <c r="P81" s="177"/>
      <c r="Q81" s="177"/>
      <c r="R81" s="177"/>
      <c r="S81" s="177"/>
      <c r="T81" s="177"/>
      <c r="U81" s="177"/>
      <c r="V81" s="177"/>
      <c r="W81" s="177"/>
      <c r="X81" s="177"/>
      <c r="Y81" s="177"/>
      <c r="Z81" s="177"/>
    </row>
    <row r="82" spans="1:26" s="243" customFormat="1" ht="30" customHeight="1">
      <c r="A82" s="2895"/>
      <c r="B82" s="2905"/>
      <c r="C82" s="2920"/>
      <c r="D82" s="2905"/>
      <c r="E82" s="3005" t="s">
        <v>1188</v>
      </c>
      <c r="F82" s="3058">
        <f>'예산세출(화정)'!P180+'예산세출(토당)'!P424</f>
        <v>1900000</v>
      </c>
      <c r="G82" s="3058">
        <f>'예산세출(화정)'!Q180+'예산세출(토당)'!Q424</f>
        <v>3790000</v>
      </c>
      <c r="H82" s="3059">
        <f t="shared" ref="H82:H85" si="28">+F82-G82</f>
        <v>-1890000</v>
      </c>
      <c r="I82" s="3060">
        <f t="shared" ref="I82:I85" si="29">+H82/G82</f>
        <v>-0.49868073878627966</v>
      </c>
      <c r="K82" s="271"/>
      <c r="L82" s="2975"/>
      <c r="M82" s="2975"/>
      <c r="N82" s="2975"/>
      <c r="O82" s="2975"/>
      <c r="P82" s="2975"/>
      <c r="Q82" s="2975"/>
      <c r="R82" s="2975"/>
      <c r="S82" s="2976"/>
      <c r="T82" s="2976"/>
      <c r="U82" s="2976"/>
      <c r="V82" s="2976"/>
      <c r="W82" s="2976"/>
      <c r="X82" s="2976"/>
      <c r="Y82" s="2976"/>
      <c r="Z82" s="2976"/>
    </row>
    <row r="83" spans="1:26" s="219" customFormat="1" ht="30" customHeight="1">
      <c r="A83" s="2895"/>
      <c r="B83" s="2905"/>
      <c r="C83" s="2920"/>
      <c r="D83" s="2905"/>
      <c r="E83" s="2955" t="s">
        <v>1189</v>
      </c>
      <c r="F83" s="3023">
        <f>'예산세출(토당)'!P429</f>
        <v>49500000</v>
      </c>
      <c r="G83" s="3023">
        <f>'예산세출(토당)'!Q429</f>
        <v>49500000</v>
      </c>
      <c r="H83" s="3024">
        <f t="shared" si="28"/>
        <v>0</v>
      </c>
      <c r="I83" s="3041">
        <f t="shared" si="29"/>
        <v>0</v>
      </c>
      <c r="K83" s="273"/>
      <c r="L83" s="2973"/>
      <c r="M83" s="2973"/>
      <c r="N83" s="2973"/>
      <c r="O83" s="2973"/>
      <c r="P83" s="2973"/>
      <c r="Q83" s="2973"/>
      <c r="R83" s="2973"/>
      <c r="S83" s="227"/>
      <c r="T83" s="227"/>
      <c r="U83" s="227"/>
      <c r="V83" s="227"/>
      <c r="W83" s="227"/>
      <c r="X83" s="227"/>
      <c r="Y83" s="227"/>
      <c r="Z83" s="227"/>
    </row>
    <row r="84" spans="1:26" s="68" customFormat="1" ht="30" customHeight="1">
      <c r="A84" s="3020"/>
      <c r="B84" s="3027"/>
      <c r="C84" s="3027"/>
      <c r="D84" s="3027"/>
      <c r="E84" s="2955" t="s">
        <v>1190</v>
      </c>
      <c r="F84" s="3023">
        <f>'예산세출(토당)'!P433</f>
        <v>6000000</v>
      </c>
      <c r="G84" s="3023">
        <f>'예산세출(토당)'!Q433</f>
        <v>6000000</v>
      </c>
      <c r="H84" s="3024">
        <f t="shared" si="28"/>
        <v>0</v>
      </c>
      <c r="I84" s="3041">
        <f t="shared" si="29"/>
        <v>0</v>
      </c>
      <c r="K84" s="272"/>
      <c r="L84" s="2974"/>
      <c r="M84" s="2974"/>
      <c r="N84" s="2974"/>
      <c r="O84" s="2974"/>
      <c r="P84" s="2974"/>
      <c r="Q84" s="2974"/>
      <c r="R84" s="2974"/>
      <c r="S84" s="177"/>
      <c r="T84" s="177"/>
      <c r="U84" s="177"/>
      <c r="V84" s="177"/>
      <c r="W84" s="177"/>
      <c r="X84" s="177"/>
      <c r="Y84" s="177"/>
      <c r="Z84" s="177"/>
    </row>
    <row r="85" spans="1:26" s="68" customFormat="1" ht="30" customHeight="1">
      <c r="A85" s="3020"/>
      <c r="B85" s="3021"/>
      <c r="C85" s="3027"/>
      <c r="D85" s="3027"/>
      <c r="E85" s="2955" t="s">
        <v>1191</v>
      </c>
      <c r="F85" s="3023">
        <f>'예산세출(토당)'!P436</f>
        <v>1000000</v>
      </c>
      <c r="G85" s="3023">
        <f>'예산세출(토당)'!Q436</f>
        <v>1000000</v>
      </c>
      <c r="H85" s="3024">
        <f t="shared" si="28"/>
        <v>0</v>
      </c>
      <c r="I85" s="3041">
        <f t="shared" si="29"/>
        <v>0</v>
      </c>
      <c r="K85" s="272"/>
      <c r="L85" s="2974"/>
      <c r="M85" s="2974"/>
      <c r="N85" s="2974"/>
      <c r="O85" s="2974"/>
      <c r="P85" s="2974"/>
      <c r="Q85" s="2974"/>
      <c r="R85" s="2974"/>
      <c r="S85" s="177"/>
      <c r="T85" s="177"/>
      <c r="U85" s="177"/>
      <c r="V85" s="177"/>
      <c r="W85" s="177"/>
      <c r="X85" s="177"/>
      <c r="Y85" s="177"/>
      <c r="Z85" s="177"/>
    </row>
    <row r="86" spans="1:26" s="222" customFormat="1" ht="30" customHeight="1">
      <c r="A86" s="3028"/>
      <c r="B86" s="3029"/>
      <c r="C86" s="3030"/>
      <c r="D86" s="2998" t="s">
        <v>3196</v>
      </c>
      <c r="E86" s="2999"/>
      <c r="F86" s="3000">
        <f>F87</f>
        <v>329517000</v>
      </c>
      <c r="G86" s="3000">
        <f>G87</f>
        <v>368705000</v>
      </c>
      <c r="H86" s="3001">
        <f t="shared" ref="H86:H87" si="30">F86-G86</f>
        <v>-39188000</v>
      </c>
      <c r="I86" s="3037">
        <f t="shared" ref="I86:I87" si="31">H86/G86</f>
        <v>-0.10628551280834271</v>
      </c>
      <c r="L86" s="2972"/>
      <c r="M86" s="2972"/>
      <c r="N86" s="2972"/>
      <c r="O86" s="2972"/>
      <c r="P86" s="2972"/>
      <c r="Q86" s="2972"/>
      <c r="R86" s="2972"/>
      <c r="S86" s="2972"/>
      <c r="T86" s="2972"/>
      <c r="U86" s="2972"/>
      <c r="V86" s="2972"/>
      <c r="W86" s="2972"/>
      <c r="X86" s="2972"/>
      <c r="Y86" s="2972"/>
      <c r="Z86" s="2972"/>
    </row>
    <row r="87" spans="1:26" s="222" customFormat="1" ht="30" customHeight="1">
      <c r="A87" s="3028"/>
      <c r="B87" s="3029"/>
      <c r="C87" s="3030"/>
      <c r="D87" s="3031"/>
      <c r="E87" s="3032" t="s">
        <v>3197</v>
      </c>
      <c r="F87" s="3033">
        <f>'예산세출(사무국)'!O369</f>
        <v>329517000</v>
      </c>
      <c r="G87" s="3033">
        <v>368705000</v>
      </c>
      <c r="H87" s="3335">
        <f t="shared" si="30"/>
        <v>-39188000</v>
      </c>
      <c r="I87" s="3039">
        <f t="shared" si="31"/>
        <v>-0.10628551280834271</v>
      </c>
      <c r="L87" s="2972"/>
      <c r="M87" s="2972"/>
      <c r="N87" s="2972"/>
      <c r="O87" s="2972"/>
      <c r="P87" s="2972"/>
      <c r="Q87" s="2972"/>
      <c r="R87" s="2972"/>
      <c r="S87" s="2972"/>
      <c r="T87" s="2972"/>
      <c r="U87" s="2972"/>
      <c r="V87" s="2972"/>
      <c r="W87" s="2972"/>
      <c r="X87" s="2972"/>
      <c r="Y87" s="2972"/>
      <c r="Z87" s="2972"/>
    </row>
    <row r="88" spans="1:26" s="68" customFormat="1" ht="30" customHeight="1">
      <c r="A88" s="2895"/>
      <c r="B88" s="2905"/>
      <c r="C88" s="3052" t="s">
        <v>916</v>
      </c>
      <c r="D88" s="3053"/>
      <c r="E88" s="3053"/>
      <c r="F88" s="2922">
        <f>F89</f>
        <v>81909000</v>
      </c>
      <c r="G88" s="2922">
        <f>G89</f>
        <v>50000000</v>
      </c>
      <c r="H88" s="2923">
        <f t="shared" ref="H88:H91" si="32">+F88-G88</f>
        <v>31909000</v>
      </c>
      <c r="I88" s="3054">
        <f t="shared" ref="I88:I91" si="33">+H88/G88</f>
        <v>0.63817999999999997</v>
      </c>
      <c r="K88" s="272"/>
      <c r="L88" s="2974"/>
      <c r="M88" s="2974"/>
      <c r="N88" s="2974"/>
      <c r="O88" s="2974"/>
      <c r="P88" s="2974"/>
      <c r="Q88" s="2974"/>
      <c r="R88" s="2974"/>
      <c r="S88" s="177"/>
      <c r="T88" s="177"/>
      <c r="U88" s="177"/>
      <c r="V88" s="177"/>
      <c r="W88" s="177"/>
      <c r="X88" s="177"/>
      <c r="Y88" s="177"/>
      <c r="Z88" s="177"/>
    </row>
    <row r="89" spans="1:26" s="68" customFormat="1" ht="30" customHeight="1">
      <c r="A89" s="2895"/>
      <c r="B89" s="2905"/>
      <c r="C89" s="2905"/>
      <c r="D89" s="3034" t="s">
        <v>916</v>
      </c>
      <c r="E89" s="2907"/>
      <c r="F89" s="2910">
        <f>SUM(F90:F91)</f>
        <v>81909000</v>
      </c>
      <c r="G89" s="2910">
        <f>SUM(G90:G91)</f>
        <v>50000000</v>
      </c>
      <c r="H89" s="2911">
        <f t="shared" si="32"/>
        <v>31909000</v>
      </c>
      <c r="I89" s="3042">
        <f t="shared" si="33"/>
        <v>0.63817999999999997</v>
      </c>
      <c r="K89" s="272"/>
      <c r="L89" s="2974"/>
      <c r="M89" s="2974"/>
      <c r="N89" s="2974"/>
      <c r="O89" s="2974"/>
      <c r="P89" s="2974"/>
      <c r="Q89" s="2974"/>
      <c r="R89" s="2974"/>
      <c r="S89" s="177"/>
      <c r="T89" s="177"/>
      <c r="U89" s="177"/>
      <c r="V89" s="177"/>
      <c r="W89" s="177"/>
      <c r="X89" s="177"/>
      <c r="Y89" s="177"/>
      <c r="Z89" s="177"/>
    </row>
    <row r="90" spans="1:26" s="68" customFormat="1" ht="30" customHeight="1">
      <c r="A90" s="2895"/>
      <c r="B90" s="2905"/>
      <c r="C90" s="2920"/>
      <c r="D90" s="2903"/>
      <c r="E90" s="2955" t="s">
        <v>1354</v>
      </c>
      <c r="F90" s="2957">
        <f>'예산세출(토당)'!P441</f>
        <v>51369000</v>
      </c>
      <c r="G90" s="2957">
        <f>'예산세출(토당)'!Q441</f>
        <v>20000000</v>
      </c>
      <c r="H90" s="2958">
        <f t="shared" si="32"/>
        <v>31369000</v>
      </c>
      <c r="I90" s="2959">
        <f t="shared" si="33"/>
        <v>1.5684499999999999</v>
      </c>
      <c r="K90" s="272"/>
      <c r="L90" s="2974"/>
      <c r="M90" s="2974"/>
      <c r="N90" s="2974"/>
      <c r="O90" s="2974"/>
      <c r="P90" s="2974"/>
      <c r="Q90" s="2974"/>
      <c r="R90" s="2974"/>
      <c r="S90" s="177"/>
      <c r="T90" s="177"/>
      <c r="U90" s="177"/>
      <c r="V90" s="177"/>
      <c r="W90" s="177"/>
      <c r="X90" s="177"/>
      <c r="Y90" s="177"/>
      <c r="Z90" s="177"/>
    </row>
    <row r="91" spans="1:26" s="68" customFormat="1" ht="30" customHeight="1">
      <c r="A91" s="2895"/>
      <c r="B91" s="2905"/>
      <c r="C91" s="2913"/>
      <c r="D91" s="2905"/>
      <c r="E91" s="2955" t="s">
        <v>3280</v>
      </c>
      <c r="F91" s="2957">
        <f>'예산세출(토당)'!P447</f>
        <v>30540000</v>
      </c>
      <c r="G91" s="2957">
        <f>'예산세출(토당)'!Q447</f>
        <v>30000000</v>
      </c>
      <c r="H91" s="2958">
        <f t="shared" si="32"/>
        <v>540000</v>
      </c>
      <c r="I91" s="2959">
        <f t="shared" si="33"/>
        <v>1.7999999999999999E-2</v>
      </c>
      <c r="K91" s="272"/>
      <c r="L91" s="2974"/>
      <c r="M91" s="2974"/>
      <c r="N91" s="2974"/>
      <c r="O91" s="2974"/>
      <c r="P91" s="2974"/>
      <c r="Q91" s="2974"/>
      <c r="R91" s="2974"/>
      <c r="S91" s="177"/>
      <c r="T91" s="177"/>
      <c r="U91" s="177"/>
      <c r="V91" s="177"/>
      <c r="W91" s="177"/>
      <c r="X91" s="177"/>
      <c r="Y91" s="177"/>
      <c r="Z91" s="177"/>
    </row>
    <row r="92" spans="1:26" ht="30" customHeight="1">
      <c r="A92" s="3009"/>
      <c r="B92" s="3010"/>
      <c r="C92" s="3044" t="s">
        <v>82</v>
      </c>
      <c r="D92" s="3045"/>
      <c r="E92" s="3045"/>
      <c r="F92" s="2922">
        <f>F93</f>
        <v>49079000</v>
      </c>
      <c r="G92" s="2922">
        <f>G93</f>
        <v>108282000</v>
      </c>
      <c r="H92" s="2923">
        <f t="shared" si="16"/>
        <v>-59203000</v>
      </c>
      <c r="I92" s="3054">
        <f t="shared" si="17"/>
        <v>-0.54674830535084318</v>
      </c>
    </row>
    <row r="93" spans="1:26" ht="30" customHeight="1">
      <c r="A93" s="3009"/>
      <c r="B93" s="3010"/>
      <c r="C93" s="2903"/>
      <c r="D93" s="2998" t="s">
        <v>83</v>
      </c>
      <c r="E93" s="2999"/>
      <c r="F93" s="3000">
        <f>F94</f>
        <v>49079000</v>
      </c>
      <c r="G93" s="3000">
        <f>G94</f>
        <v>108282000</v>
      </c>
      <c r="H93" s="3001">
        <f t="shared" si="16"/>
        <v>-59203000</v>
      </c>
      <c r="I93" s="3037">
        <f t="shared" si="17"/>
        <v>-0.54674830535084318</v>
      </c>
    </row>
    <row r="94" spans="1:26" ht="30" customHeight="1" thickBot="1">
      <c r="A94" s="2951"/>
      <c r="B94" s="2952"/>
      <c r="C94" s="2952"/>
      <c r="D94" s="2954"/>
      <c r="E94" s="2966" t="s">
        <v>1071</v>
      </c>
      <c r="F94" s="2968">
        <f>'예산세출(사무국)'!P378+'예산세출(마두)'!P343+'예산세출(진로)'!P193+'예산세출(성사)'!P319+'예산세출(탄현)'!P200+'예산세출(주교)'!P97+'예산세출(일산서구)'!P373+'예산세출(토당)'!P454+'예산세출(상담)'!P232+'예산세출(화정)'!P186+'예산세출(백마)'!P121+'예산세출(능곡)'!P104</f>
        <v>49079000</v>
      </c>
      <c r="G94" s="2968">
        <f>'예산세출(사무국)'!Q378+'예산세출(마두)'!Q343+'예산세출(진로)'!Q193+'예산세출(성사)'!Q319+'예산세출(탄현)'!Q200+'예산세출(주교)'!Q97+'예산세출(일산서구)'!Q373+'예산세출(토당)'!Q454+'예산세출(상담)'!Q232+'예산세출(화정)'!Q186+'예산세출(백마)'!Q121+'예산세출(능곡)'!Q104</f>
        <v>108282000</v>
      </c>
      <c r="H94" s="2969">
        <f t="shared" si="16"/>
        <v>-59203000</v>
      </c>
      <c r="I94" s="3043">
        <f t="shared" si="17"/>
        <v>-0.54674830535084318</v>
      </c>
      <c r="L94" s="177" t="e">
        <f>#REF!-#REF!-#REF!-#REF!-#REF!-#REF!</f>
        <v>#REF!</v>
      </c>
    </row>
    <row r="95" spans="1:26" ht="20.100000000000001" customHeight="1">
      <c r="F95" s="523"/>
      <c r="G95" s="525"/>
      <c r="H95" s="2769"/>
      <c r="I95" s="526"/>
    </row>
    <row r="96" spans="1:26" ht="20.100000000000001" customHeight="1">
      <c r="F96" s="523"/>
      <c r="G96" s="525"/>
      <c r="H96" s="2769"/>
      <c r="I96" s="526"/>
    </row>
    <row r="97" spans="6:9" ht="20.100000000000001" customHeight="1">
      <c r="F97" s="523"/>
      <c r="G97" s="525"/>
      <c r="H97" s="2769"/>
      <c r="I97" s="526"/>
    </row>
    <row r="98" spans="6:9" ht="20.100000000000001" customHeight="1">
      <c r="F98" s="523"/>
      <c r="G98" s="525"/>
      <c r="H98" s="2769"/>
      <c r="I98" s="526"/>
    </row>
    <row r="99" spans="6:9" ht="20.100000000000001" customHeight="1">
      <c r="F99" s="523"/>
      <c r="G99" s="525"/>
      <c r="H99" s="2769"/>
      <c r="I99" s="526"/>
    </row>
    <row r="100" spans="6:9" ht="20.100000000000001" customHeight="1">
      <c r="F100" s="523"/>
      <c r="G100" s="525"/>
      <c r="H100" s="2769"/>
      <c r="I100" s="526"/>
    </row>
    <row r="101" spans="6:9" ht="20.100000000000001" customHeight="1">
      <c r="F101" s="523"/>
      <c r="G101" s="525"/>
      <c r="H101" s="2769"/>
      <c r="I101" s="526"/>
    </row>
    <row r="102" spans="6:9" ht="20.100000000000001" customHeight="1">
      <c r="F102" s="523"/>
      <c r="G102" s="525"/>
      <c r="H102" s="2769"/>
      <c r="I102" s="526"/>
    </row>
    <row r="103" spans="6:9" ht="20.100000000000001" customHeight="1">
      <c r="F103" s="523"/>
      <c r="G103" s="525"/>
      <c r="H103" s="2769"/>
      <c r="I103" s="526"/>
    </row>
    <row r="104" spans="6:9" ht="20.100000000000001" customHeight="1">
      <c r="F104" s="523"/>
      <c r="G104" s="525"/>
      <c r="H104" s="2769"/>
      <c r="I104" s="526"/>
    </row>
    <row r="105" spans="6:9" ht="20.100000000000001" customHeight="1">
      <c r="F105" s="523"/>
      <c r="G105" s="525"/>
      <c r="H105" s="2769"/>
      <c r="I105" s="526"/>
    </row>
    <row r="106" spans="6:9" ht="20.100000000000001" customHeight="1">
      <c r="F106" s="523"/>
      <c r="G106" s="525"/>
      <c r="H106" s="2769"/>
      <c r="I106" s="526"/>
    </row>
    <row r="107" spans="6:9" ht="20.100000000000001" customHeight="1">
      <c r="F107" s="523"/>
      <c r="G107" s="525"/>
      <c r="H107" s="2769"/>
      <c r="I107" s="526"/>
    </row>
    <row r="108" spans="6:9" ht="20.100000000000001" customHeight="1">
      <c r="F108" s="523"/>
      <c r="G108" s="525"/>
      <c r="H108" s="2769"/>
      <c r="I108" s="526"/>
    </row>
    <row r="109" spans="6:9" ht="20.100000000000001" customHeight="1">
      <c r="F109" s="523"/>
      <c r="G109" s="525"/>
      <c r="H109" s="2769"/>
      <c r="I109" s="526"/>
    </row>
    <row r="110" spans="6:9" ht="20.100000000000001" customHeight="1">
      <c r="F110" s="523"/>
      <c r="G110" s="525"/>
      <c r="H110" s="2769"/>
      <c r="I110" s="526"/>
    </row>
    <row r="111" spans="6:9" ht="20.100000000000001" customHeight="1">
      <c r="F111" s="523"/>
      <c r="G111" s="525"/>
      <c r="H111" s="2769"/>
      <c r="I111" s="526"/>
    </row>
    <row r="112" spans="6:9" ht="20.100000000000001" customHeight="1">
      <c r="F112" s="523"/>
      <c r="G112" s="525"/>
      <c r="H112" s="2769"/>
      <c r="I112" s="526"/>
    </row>
    <row r="113" spans="6:9" ht="20.100000000000001" customHeight="1">
      <c r="F113" s="523"/>
      <c r="G113" s="525"/>
      <c r="H113" s="2769"/>
      <c r="I113" s="526"/>
    </row>
    <row r="114" spans="6:9" ht="20.100000000000001" customHeight="1">
      <c r="F114" s="523"/>
      <c r="G114" s="525"/>
      <c r="H114" s="2769"/>
      <c r="I114" s="526"/>
    </row>
    <row r="115" spans="6:9" ht="20.100000000000001" customHeight="1">
      <c r="F115" s="523"/>
      <c r="G115" s="525"/>
      <c r="H115" s="2769"/>
      <c r="I115" s="526"/>
    </row>
    <row r="116" spans="6:9" ht="20.100000000000001" customHeight="1">
      <c r="F116" s="523"/>
      <c r="G116" s="525"/>
      <c r="H116" s="2769"/>
      <c r="I116" s="526"/>
    </row>
    <row r="117" spans="6:9" ht="20.100000000000001" customHeight="1">
      <c r="F117" s="523"/>
      <c r="G117" s="525"/>
      <c r="H117" s="2769"/>
      <c r="I117" s="526"/>
    </row>
    <row r="118" spans="6:9" ht="20.100000000000001" customHeight="1">
      <c r="F118" s="523"/>
      <c r="G118" s="525"/>
      <c r="H118" s="2769"/>
      <c r="I118" s="526"/>
    </row>
    <row r="119" spans="6:9" ht="20.100000000000001" customHeight="1">
      <c r="F119" s="523"/>
      <c r="G119" s="525"/>
      <c r="H119" s="2769"/>
      <c r="I119" s="526"/>
    </row>
    <row r="120" spans="6:9" ht="20.100000000000001" customHeight="1">
      <c r="F120" s="523"/>
      <c r="G120" s="525"/>
      <c r="H120" s="2769"/>
      <c r="I120" s="526"/>
    </row>
    <row r="121" spans="6:9" ht="20.100000000000001" customHeight="1">
      <c r="F121" s="523"/>
      <c r="G121" s="525"/>
      <c r="H121" s="2769"/>
      <c r="I121" s="526"/>
    </row>
    <row r="122" spans="6:9" ht="20.100000000000001" customHeight="1">
      <c r="F122" s="523"/>
      <c r="G122" s="525"/>
      <c r="H122" s="2769"/>
      <c r="I122" s="526"/>
    </row>
    <row r="123" spans="6:9" ht="20.100000000000001" customHeight="1">
      <c r="F123" s="523"/>
      <c r="G123" s="525"/>
      <c r="H123" s="2769"/>
      <c r="I123" s="526"/>
    </row>
    <row r="124" spans="6:9" ht="20.100000000000001" customHeight="1">
      <c r="F124" s="523"/>
      <c r="G124" s="525"/>
      <c r="H124" s="2769"/>
      <c r="I124" s="526"/>
    </row>
    <row r="125" spans="6:9" ht="20.100000000000001" customHeight="1">
      <c r="F125" s="523"/>
      <c r="G125" s="525"/>
      <c r="H125" s="2769"/>
      <c r="I125" s="526"/>
    </row>
    <row r="126" spans="6:9" ht="20.100000000000001" customHeight="1">
      <c r="F126" s="523"/>
      <c r="G126" s="525"/>
      <c r="H126" s="2769"/>
      <c r="I126" s="526"/>
    </row>
    <row r="127" spans="6:9" ht="20.100000000000001" customHeight="1">
      <c r="F127" s="523"/>
      <c r="G127" s="525"/>
      <c r="H127" s="2769"/>
      <c r="I127" s="526"/>
    </row>
    <row r="128" spans="6:9" ht="20.100000000000001" customHeight="1">
      <c r="F128" s="523"/>
      <c r="G128" s="525"/>
      <c r="H128" s="2769"/>
      <c r="I128" s="526"/>
    </row>
    <row r="129" spans="6:9" ht="20.100000000000001" customHeight="1">
      <c r="F129" s="523"/>
      <c r="G129" s="525"/>
      <c r="H129" s="2769"/>
      <c r="I129" s="526"/>
    </row>
    <row r="130" spans="6:9" ht="20.100000000000001" customHeight="1">
      <c r="F130" s="523"/>
      <c r="G130" s="525"/>
      <c r="H130" s="2769"/>
      <c r="I130" s="526"/>
    </row>
    <row r="131" spans="6:9" ht="20.100000000000001" customHeight="1">
      <c r="F131" s="523"/>
      <c r="G131" s="525"/>
      <c r="H131" s="2769"/>
      <c r="I131" s="526"/>
    </row>
    <row r="132" spans="6:9" ht="20.100000000000001" customHeight="1">
      <c r="F132" s="523"/>
      <c r="G132" s="525"/>
      <c r="H132" s="2769"/>
      <c r="I132" s="526"/>
    </row>
    <row r="133" spans="6:9" ht="20.100000000000001" customHeight="1">
      <c r="F133" s="523"/>
      <c r="G133" s="525"/>
      <c r="H133" s="2769"/>
      <c r="I133" s="526"/>
    </row>
    <row r="134" spans="6:9" ht="20.100000000000001" customHeight="1">
      <c r="F134" s="523"/>
      <c r="G134" s="525"/>
      <c r="H134" s="2769"/>
      <c r="I134" s="526"/>
    </row>
    <row r="135" spans="6:9" ht="20.100000000000001" customHeight="1">
      <c r="F135" s="523"/>
      <c r="G135" s="525"/>
      <c r="H135" s="2769"/>
      <c r="I135" s="526"/>
    </row>
    <row r="136" spans="6:9" ht="20.100000000000001" customHeight="1">
      <c r="F136" s="523"/>
      <c r="G136" s="525"/>
      <c r="H136" s="2769"/>
      <c r="I136" s="526"/>
    </row>
    <row r="137" spans="6:9" ht="20.100000000000001" customHeight="1">
      <c r="F137" s="523"/>
      <c r="G137" s="525"/>
      <c r="H137" s="2769"/>
      <c r="I137" s="526"/>
    </row>
    <row r="138" spans="6:9" ht="20.100000000000001" customHeight="1">
      <c r="F138" s="523"/>
      <c r="G138" s="525"/>
      <c r="H138" s="2769"/>
      <c r="I138" s="526"/>
    </row>
    <row r="139" spans="6:9" ht="20.100000000000001" customHeight="1">
      <c r="F139" s="523"/>
      <c r="G139" s="525"/>
      <c r="H139" s="2769"/>
      <c r="I139" s="526"/>
    </row>
    <row r="140" spans="6:9" ht="20.100000000000001" customHeight="1">
      <c r="F140" s="523"/>
      <c r="G140" s="525"/>
      <c r="H140" s="2769"/>
      <c r="I140" s="526"/>
    </row>
    <row r="141" spans="6:9" ht="20.100000000000001" customHeight="1">
      <c r="F141" s="523"/>
      <c r="G141" s="525"/>
      <c r="H141" s="2769"/>
      <c r="I141" s="526"/>
    </row>
    <row r="142" spans="6:9" ht="20.100000000000001" customHeight="1">
      <c r="F142" s="523"/>
      <c r="G142" s="525"/>
      <c r="H142" s="2769"/>
      <c r="I142" s="526"/>
    </row>
    <row r="143" spans="6:9" ht="20.100000000000001" customHeight="1">
      <c r="F143" s="523"/>
      <c r="G143" s="525"/>
      <c r="H143" s="2769"/>
      <c r="I143" s="526"/>
    </row>
    <row r="144" spans="6:9" ht="20.100000000000001" customHeight="1">
      <c r="F144" s="523"/>
      <c r="G144" s="525"/>
      <c r="H144" s="2769"/>
      <c r="I144" s="526"/>
    </row>
    <row r="145" spans="6:9" ht="20.100000000000001" customHeight="1">
      <c r="F145" s="523"/>
      <c r="G145" s="525"/>
      <c r="H145" s="2769"/>
      <c r="I145" s="526"/>
    </row>
    <row r="146" spans="6:9" ht="20.100000000000001" customHeight="1">
      <c r="F146" s="523"/>
      <c r="G146" s="525"/>
      <c r="H146" s="2769"/>
      <c r="I146" s="526"/>
    </row>
    <row r="147" spans="6:9" ht="20.100000000000001" customHeight="1">
      <c r="F147" s="523"/>
      <c r="G147" s="525"/>
      <c r="H147" s="2769"/>
      <c r="I147" s="526"/>
    </row>
    <row r="148" spans="6:9" ht="20.100000000000001" customHeight="1">
      <c r="F148" s="523"/>
      <c r="G148" s="525"/>
      <c r="H148" s="2769"/>
      <c r="I148" s="526"/>
    </row>
    <row r="149" spans="6:9" ht="20.100000000000001" customHeight="1">
      <c r="F149" s="523"/>
      <c r="G149" s="525"/>
      <c r="H149" s="2769"/>
      <c r="I149" s="526"/>
    </row>
    <row r="150" spans="6:9" ht="20.100000000000001" customHeight="1">
      <c r="F150" s="523"/>
      <c r="G150" s="525"/>
      <c r="H150" s="2769"/>
      <c r="I150" s="526"/>
    </row>
    <row r="151" spans="6:9" ht="20.100000000000001" customHeight="1">
      <c r="F151" s="523"/>
      <c r="G151" s="525"/>
      <c r="H151" s="2769"/>
      <c r="I151" s="526"/>
    </row>
    <row r="152" spans="6:9" ht="20.100000000000001" customHeight="1">
      <c r="F152" s="523"/>
      <c r="G152" s="525"/>
      <c r="H152" s="2769"/>
      <c r="I152" s="526"/>
    </row>
    <row r="153" spans="6:9" ht="20.100000000000001" customHeight="1">
      <c r="F153" s="523"/>
      <c r="G153" s="525"/>
      <c r="H153" s="2769"/>
      <c r="I153" s="526"/>
    </row>
    <row r="154" spans="6:9" ht="20.100000000000001" customHeight="1">
      <c r="F154" s="523"/>
      <c r="G154" s="525"/>
      <c r="H154" s="2769"/>
      <c r="I154" s="526"/>
    </row>
    <row r="155" spans="6:9" ht="20.100000000000001" customHeight="1">
      <c r="F155" s="523"/>
      <c r="G155" s="525"/>
      <c r="H155" s="2769"/>
      <c r="I155" s="526"/>
    </row>
    <row r="156" spans="6:9" ht="20.100000000000001" customHeight="1">
      <c r="F156" s="523"/>
      <c r="G156" s="525"/>
      <c r="H156" s="2769"/>
      <c r="I156" s="526"/>
    </row>
    <row r="157" spans="6:9" ht="20.100000000000001" customHeight="1">
      <c r="F157" s="523"/>
      <c r="G157" s="525"/>
      <c r="H157" s="2769"/>
      <c r="I157" s="526"/>
    </row>
    <row r="158" spans="6:9" ht="20.100000000000001" customHeight="1">
      <c r="F158" s="523"/>
      <c r="G158" s="525"/>
      <c r="H158" s="2769"/>
      <c r="I158" s="526"/>
    </row>
    <row r="159" spans="6:9" ht="20.100000000000001" customHeight="1">
      <c r="F159" s="523"/>
      <c r="G159" s="525"/>
      <c r="H159" s="2769"/>
      <c r="I159" s="526"/>
    </row>
    <row r="160" spans="6:9" ht="20.100000000000001" customHeight="1">
      <c r="F160" s="523"/>
      <c r="G160" s="525"/>
      <c r="H160" s="2769"/>
      <c r="I160" s="526"/>
    </row>
    <row r="161" spans="6:9" ht="20.100000000000001" customHeight="1">
      <c r="F161" s="523"/>
      <c r="G161" s="525"/>
      <c r="H161" s="2769"/>
      <c r="I161" s="526"/>
    </row>
    <row r="162" spans="6:9" ht="20.100000000000001" customHeight="1">
      <c r="F162" s="523"/>
      <c r="G162" s="525"/>
      <c r="H162" s="2769"/>
      <c r="I162" s="526"/>
    </row>
    <row r="163" spans="6:9" ht="20.100000000000001" customHeight="1">
      <c r="F163" s="523"/>
      <c r="G163" s="525"/>
      <c r="H163" s="2769"/>
      <c r="I163" s="526"/>
    </row>
    <row r="164" spans="6:9" ht="20.100000000000001" customHeight="1">
      <c r="F164" s="523"/>
      <c r="G164" s="525"/>
      <c r="H164" s="2769"/>
      <c r="I164" s="526"/>
    </row>
    <row r="165" spans="6:9" ht="20.100000000000001" customHeight="1">
      <c r="F165" s="523"/>
      <c r="G165" s="525"/>
      <c r="H165" s="2769"/>
      <c r="I165" s="526"/>
    </row>
    <row r="166" spans="6:9" ht="20.100000000000001" customHeight="1">
      <c r="F166" s="523"/>
      <c r="G166" s="525"/>
      <c r="H166" s="2769"/>
      <c r="I166" s="526"/>
    </row>
    <row r="167" spans="6:9" ht="20.100000000000001" customHeight="1">
      <c r="F167" s="523"/>
      <c r="G167" s="525"/>
      <c r="H167" s="2769"/>
      <c r="I167" s="526"/>
    </row>
    <row r="168" spans="6:9" ht="20.100000000000001" customHeight="1">
      <c r="F168" s="523"/>
      <c r="G168" s="525"/>
      <c r="H168" s="2769"/>
      <c r="I168" s="526"/>
    </row>
    <row r="169" spans="6:9" ht="20.100000000000001" customHeight="1">
      <c r="F169" s="523"/>
      <c r="G169" s="525"/>
      <c r="H169" s="2769"/>
      <c r="I169" s="526"/>
    </row>
    <row r="170" spans="6:9" ht="20.100000000000001" customHeight="1">
      <c r="F170" s="523"/>
      <c r="G170" s="525"/>
      <c r="H170" s="2769"/>
      <c r="I170" s="526"/>
    </row>
    <row r="171" spans="6:9" ht="20.100000000000001" customHeight="1">
      <c r="F171" s="523"/>
      <c r="G171" s="525"/>
      <c r="H171" s="2769"/>
      <c r="I171" s="526"/>
    </row>
    <row r="172" spans="6:9" ht="20.100000000000001" customHeight="1">
      <c r="F172" s="523"/>
      <c r="G172" s="525"/>
      <c r="H172" s="2769"/>
      <c r="I172" s="526"/>
    </row>
    <row r="173" spans="6:9" ht="20.100000000000001" customHeight="1">
      <c r="F173" s="523"/>
      <c r="G173" s="525"/>
      <c r="H173" s="2769"/>
      <c r="I173" s="526"/>
    </row>
    <row r="174" spans="6:9" ht="20.100000000000001" customHeight="1">
      <c r="F174" s="523"/>
      <c r="G174" s="525"/>
      <c r="H174" s="2769"/>
      <c r="I174" s="526"/>
    </row>
    <row r="175" spans="6:9" ht="20.100000000000001" customHeight="1">
      <c r="F175" s="523"/>
      <c r="G175" s="525"/>
      <c r="H175" s="2769"/>
      <c r="I175" s="526"/>
    </row>
    <row r="176" spans="6:9" ht="20.100000000000001" customHeight="1">
      <c r="F176" s="523"/>
      <c r="G176" s="525"/>
      <c r="H176" s="2769"/>
      <c r="I176" s="526"/>
    </row>
    <row r="177" spans="6:9" ht="20.100000000000001" customHeight="1">
      <c r="F177" s="523"/>
      <c r="G177" s="525"/>
      <c r="H177" s="2769"/>
      <c r="I177" s="526"/>
    </row>
    <row r="178" spans="6:9" ht="20.100000000000001" customHeight="1">
      <c r="F178" s="523"/>
      <c r="G178" s="525"/>
      <c r="H178" s="2769"/>
      <c r="I178" s="526"/>
    </row>
    <row r="179" spans="6:9" ht="20.100000000000001" customHeight="1">
      <c r="F179" s="523"/>
      <c r="G179" s="525"/>
      <c r="H179" s="2769"/>
      <c r="I179" s="526"/>
    </row>
    <row r="180" spans="6:9" ht="20.100000000000001" customHeight="1">
      <c r="F180" s="523"/>
      <c r="G180" s="525"/>
      <c r="H180" s="2769"/>
      <c r="I180" s="526"/>
    </row>
    <row r="181" spans="6:9" ht="20.100000000000001" customHeight="1">
      <c r="F181" s="523"/>
      <c r="G181" s="525"/>
      <c r="H181" s="2769"/>
      <c r="I181" s="526"/>
    </row>
    <row r="182" spans="6:9" ht="20.100000000000001" customHeight="1">
      <c r="F182" s="523"/>
      <c r="G182" s="525"/>
      <c r="H182" s="2769"/>
      <c r="I182" s="526"/>
    </row>
    <row r="183" spans="6:9" ht="20.100000000000001" customHeight="1">
      <c r="F183" s="523"/>
      <c r="G183" s="525"/>
      <c r="H183" s="2769"/>
      <c r="I183" s="526"/>
    </row>
    <row r="184" spans="6:9" ht="20.100000000000001" customHeight="1">
      <c r="F184" s="523"/>
      <c r="G184" s="525"/>
      <c r="H184" s="2769"/>
      <c r="I184" s="526"/>
    </row>
    <row r="185" spans="6:9" ht="20.100000000000001" customHeight="1">
      <c r="F185" s="523"/>
      <c r="G185" s="525"/>
      <c r="H185" s="2769"/>
      <c r="I185" s="526"/>
    </row>
    <row r="186" spans="6:9" ht="20.100000000000001" customHeight="1">
      <c r="F186" s="523"/>
      <c r="G186" s="525"/>
      <c r="H186" s="2769"/>
      <c r="I186" s="526"/>
    </row>
    <row r="187" spans="6:9" ht="20.100000000000001" customHeight="1">
      <c r="F187" s="523"/>
      <c r="G187" s="525"/>
      <c r="H187" s="2769"/>
      <c r="I187" s="526"/>
    </row>
    <row r="188" spans="6:9" ht="20.100000000000001" customHeight="1">
      <c r="F188" s="523"/>
      <c r="G188" s="525"/>
      <c r="H188" s="2769"/>
      <c r="I188" s="526"/>
    </row>
    <row r="189" spans="6:9" ht="20.100000000000001" customHeight="1">
      <c r="F189" s="523"/>
      <c r="G189" s="525"/>
      <c r="H189" s="2769"/>
      <c r="I189" s="526"/>
    </row>
    <row r="190" spans="6:9" ht="20.100000000000001" customHeight="1">
      <c r="F190" s="523"/>
      <c r="G190" s="525"/>
      <c r="H190" s="2769"/>
      <c r="I190" s="526"/>
    </row>
    <row r="191" spans="6:9" ht="20.100000000000001" customHeight="1">
      <c r="F191" s="523"/>
      <c r="G191" s="525"/>
      <c r="H191" s="2769"/>
      <c r="I191" s="526"/>
    </row>
    <row r="192" spans="6:9" ht="20.100000000000001" customHeight="1">
      <c r="F192" s="523"/>
      <c r="G192" s="525"/>
      <c r="H192" s="2769"/>
      <c r="I192" s="526"/>
    </row>
    <row r="193" spans="6:9" ht="20.100000000000001" customHeight="1">
      <c r="F193" s="523"/>
      <c r="G193" s="525"/>
      <c r="H193" s="2769"/>
      <c r="I193" s="526"/>
    </row>
    <row r="194" spans="6:9" ht="20.100000000000001" customHeight="1">
      <c r="F194" s="523"/>
      <c r="G194" s="525"/>
      <c r="H194" s="2769"/>
      <c r="I194" s="526"/>
    </row>
    <row r="195" spans="6:9" ht="20.100000000000001" customHeight="1">
      <c r="F195" s="523"/>
      <c r="G195" s="525"/>
      <c r="H195" s="2769"/>
      <c r="I195" s="526"/>
    </row>
    <row r="196" spans="6:9" ht="20.100000000000001" customHeight="1">
      <c r="F196" s="523"/>
      <c r="G196" s="525"/>
      <c r="H196" s="2769"/>
      <c r="I196" s="526"/>
    </row>
    <row r="197" spans="6:9" ht="20.100000000000001" customHeight="1">
      <c r="F197" s="523"/>
      <c r="G197" s="525"/>
      <c r="H197" s="2769"/>
      <c r="I197" s="526"/>
    </row>
    <row r="198" spans="6:9" ht="20.100000000000001" customHeight="1">
      <c r="F198" s="523"/>
      <c r="G198" s="525"/>
      <c r="H198" s="2769"/>
      <c r="I198" s="526"/>
    </row>
    <row r="199" spans="6:9" ht="20.100000000000001" customHeight="1">
      <c r="F199" s="523"/>
      <c r="G199" s="525"/>
      <c r="H199" s="2769"/>
      <c r="I199" s="526"/>
    </row>
    <row r="200" spans="6:9" ht="20.100000000000001" customHeight="1">
      <c r="F200" s="523"/>
      <c r="G200" s="525"/>
      <c r="H200" s="2769"/>
      <c r="I200" s="526"/>
    </row>
    <row r="201" spans="6:9" ht="20.100000000000001" customHeight="1">
      <c r="F201" s="523"/>
      <c r="G201" s="525"/>
      <c r="H201" s="2769"/>
      <c r="I201" s="526"/>
    </row>
    <row r="202" spans="6:9" ht="20.100000000000001" customHeight="1">
      <c r="F202" s="523"/>
      <c r="G202" s="525"/>
      <c r="H202" s="2769"/>
      <c r="I202" s="526"/>
    </row>
    <row r="203" spans="6:9" ht="20.100000000000001" customHeight="1">
      <c r="F203" s="523"/>
      <c r="G203" s="525"/>
      <c r="H203" s="2769"/>
      <c r="I203" s="526"/>
    </row>
    <row r="204" spans="6:9" ht="20.100000000000001" customHeight="1">
      <c r="F204" s="523"/>
      <c r="G204" s="525"/>
      <c r="H204" s="2769"/>
      <c r="I204" s="526"/>
    </row>
    <row r="205" spans="6:9" ht="20.100000000000001" customHeight="1">
      <c r="F205" s="523"/>
      <c r="G205" s="525"/>
      <c r="H205" s="2769"/>
      <c r="I205" s="526"/>
    </row>
    <row r="206" spans="6:9" ht="20.100000000000001" customHeight="1">
      <c r="F206" s="523"/>
      <c r="G206" s="525"/>
      <c r="H206" s="2769"/>
      <c r="I206" s="526"/>
    </row>
    <row r="207" spans="6:9" ht="20.100000000000001" customHeight="1">
      <c r="F207" s="523"/>
      <c r="G207" s="525"/>
      <c r="H207" s="2769"/>
      <c r="I207" s="526"/>
    </row>
    <row r="208" spans="6:9" ht="20.100000000000001" customHeight="1">
      <c r="F208" s="523"/>
      <c r="G208" s="525"/>
      <c r="H208" s="2769"/>
      <c r="I208" s="526"/>
    </row>
    <row r="209" spans="6:9" ht="20.100000000000001" customHeight="1">
      <c r="F209" s="523"/>
      <c r="G209" s="525"/>
      <c r="H209" s="2769"/>
      <c r="I209" s="526"/>
    </row>
    <row r="210" spans="6:9" ht="20.100000000000001" customHeight="1">
      <c r="F210" s="523"/>
      <c r="G210" s="525"/>
      <c r="H210" s="2769"/>
      <c r="I210" s="526"/>
    </row>
    <row r="211" spans="6:9" ht="20.100000000000001" customHeight="1">
      <c r="F211" s="523"/>
      <c r="G211" s="525"/>
      <c r="H211" s="2769"/>
      <c r="I211" s="526"/>
    </row>
    <row r="212" spans="6:9" ht="20.100000000000001" customHeight="1">
      <c r="F212" s="523"/>
      <c r="G212" s="525"/>
      <c r="H212" s="2769"/>
      <c r="I212" s="526"/>
    </row>
    <row r="213" spans="6:9" ht="20.100000000000001" customHeight="1">
      <c r="F213" s="523"/>
      <c r="G213" s="525"/>
      <c r="H213" s="2769"/>
      <c r="I213" s="526"/>
    </row>
    <row r="214" spans="6:9" ht="20.100000000000001" customHeight="1">
      <c r="F214" s="523"/>
      <c r="G214" s="525"/>
      <c r="H214" s="2769"/>
      <c r="I214" s="526"/>
    </row>
    <row r="215" spans="6:9" ht="20.100000000000001" customHeight="1">
      <c r="F215" s="523"/>
      <c r="G215" s="525"/>
      <c r="H215" s="2769"/>
      <c r="I215" s="526"/>
    </row>
    <row r="216" spans="6:9" ht="20.100000000000001" customHeight="1">
      <c r="F216" s="523"/>
      <c r="G216" s="525"/>
      <c r="H216" s="2769"/>
      <c r="I216" s="526"/>
    </row>
    <row r="217" spans="6:9" ht="20.100000000000001" customHeight="1">
      <c r="F217" s="523"/>
      <c r="G217" s="525"/>
      <c r="H217" s="2769"/>
      <c r="I217" s="526"/>
    </row>
    <row r="218" spans="6:9" ht="20.100000000000001" customHeight="1">
      <c r="F218" s="523"/>
      <c r="G218" s="525"/>
      <c r="H218" s="2769"/>
      <c r="I218" s="526"/>
    </row>
    <row r="219" spans="6:9" ht="20.100000000000001" customHeight="1">
      <c r="F219" s="523"/>
      <c r="G219" s="525"/>
      <c r="H219" s="2769"/>
      <c r="I219" s="526"/>
    </row>
    <row r="220" spans="6:9" ht="20.100000000000001" customHeight="1">
      <c r="F220" s="523"/>
      <c r="G220" s="525"/>
      <c r="H220" s="2769"/>
      <c r="I220" s="526"/>
    </row>
    <row r="221" spans="6:9" ht="20.100000000000001" customHeight="1">
      <c r="F221" s="523"/>
      <c r="G221" s="525"/>
      <c r="H221" s="2769"/>
      <c r="I221" s="526"/>
    </row>
    <row r="222" spans="6:9" ht="20.100000000000001" customHeight="1">
      <c r="F222" s="523"/>
      <c r="G222" s="525"/>
      <c r="H222" s="2769"/>
      <c r="I222" s="526"/>
    </row>
    <row r="223" spans="6:9" ht="20.100000000000001" customHeight="1">
      <c r="F223" s="523"/>
      <c r="G223" s="525"/>
      <c r="H223" s="2769"/>
      <c r="I223" s="526"/>
    </row>
    <row r="224" spans="6:9" ht="20.100000000000001" customHeight="1">
      <c r="F224" s="523"/>
      <c r="G224" s="525"/>
      <c r="H224" s="2769"/>
      <c r="I224" s="526"/>
    </row>
    <row r="225" spans="6:9" ht="20.100000000000001" customHeight="1">
      <c r="F225" s="523"/>
      <c r="G225" s="525"/>
      <c r="H225" s="2769"/>
      <c r="I225" s="526"/>
    </row>
    <row r="226" spans="6:9" ht="20.100000000000001" customHeight="1">
      <c r="F226" s="523"/>
      <c r="G226" s="525"/>
      <c r="H226" s="2769"/>
      <c r="I226" s="526"/>
    </row>
    <row r="227" spans="6:9" ht="20.100000000000001" customHeight="1">
      <c r="F227" s="523"/>
      <c r="G227" s="525"/>
      <c r="H227" s="2769"/>
      <c r="I227" s="526"/>
    </row>
    <row r="228" spans="6:9" ht="20.100000000000001" customHeight="1">
      <c r="F228" s="523"/>
      <c r="G228" s="525"/>
      <c r="H228" s="2769"/>
      <c r="I228" s="526"/>
    </row>
    <row r="229" spans="6:9" ht="20.100000000000001" customHeight="1">
      <c r="F229" s="523"/>
      <c r="G229" s="525"/>
      <c r="H229" s="2769"/>
      <c r="I229" s="526"/>
    </row>
    <row r="230" spans="6:9" ht="20.100000000000001" customHeight="1">
      <c r="F230" s="523"/>
      <c r="G230" s="525"/>
      <c r="H230" s="2769"/>
      <c r="I230" s="526"/>
    </row>
    <row r="231" spans="6:9" ht="20.100000000000001" customHeight="1">
      <c r="F231" s="523"/>
      <c r="G231" s="525"/>
      <c r="H231" s="2769"/>
      <c r="I231" s="526"/>
    </row>
    <row r="232" spans="6:9" ht="20.100000000000001" customHeight="1">
      <c r="F232" s="523"/>
      <c r="G232" s="525"/>
      <c r="H232" s="2769"/>
      <c r="I232" s="526"/>
    </row>
    <row r="233" spans="6:9" ht="20.100000000000001" customHeight="1">
      <c r="F233" s="523"/>
      <c r="G233" s="525"/>
      <c r="H233" s="2769"/>
      <c r="I233" s="526"/>
    </row>
    <row r="234" spans="6:9" ht="20.100000000000001" customHeight="1">
      <c r="F234" s="523"/>
      <c r="G234" s="525"/>
      <c r="H234" s="2769"/>
      <c r="I234" s="526"/>
    </row>
    <row r="235" spans="6:9" ht="20.100000000000001" customHeight="1">
      <c r="F235" s="523"/>
      <c r="G235" s="525"/>
      <c r="H235" s="2769"/>
      <c r="I235" s="526"/>
    </row>
    <row r="236" spans="6:9" ht="20.100000000000001" customHeight="1">
      <c r="F236" s="523"/>
      <c r="G236" s="525"/>
      <c r="H236" s="2769"/>
      <c r="I236" s="526"/>
    </row>
    <row r="237" spans="6:9" ht="20.100000000000001" customHeight="1">
      <c r="F237" s="523"/>
      <c r="G237" s="525"/>
      <c r="H237" s="2769"/>
      <c r="I237" s="526"/>
    </row>
    <row r="238" spans="6:9" ht="20.100000000000001" customHeight="1">
      <c r="F238" s="523"/>
      <c r="G238" s="525"/>
      <c r="H238" s="2769"/>
      <c r="I238" s="526"/>
    </row>
    <row r="239" spans="6:9" ht="20.100000000000001" customHeight="1">
      <c r="F239" s="523"/>
      <c r="G239" s="525"/>
      <c r="H239" s="2769"/>
      <c r="I239" s="526"/>
    </row>
    <row r="240" spans="6:9" ht="20.100000000000001" customHeight="1">
      <c r="F240" s="523"/>
      <c r="G240" s="525"/>
      <c r="H240" s="2769"/>
      <c r="I240" s="526"/>
    </row>
    <row r="241" spans="6:9" ht="20.100000000000001" customHeight="1">
      <c r="F241" s="523"/>
      <c r="G241" s="525"/>
      <c r="H241" s="2769"/>
      <c r="I241" s="526"/>
    </row>
    <row r="242" spans="6:9" ht="20.100000000000001" customHeight="1">
      <c r="F242" s="523"/>
      <c r="G242" s="525"/>
      <c r="H242" s="2769"/>
      <c r="I242" s="526"/>
    </row>
    <row r="243" spans="6:9" ht="20.100000000000001" customHeight="1">
      <c r="F243" s="523"/>
      <c r="G243" s="525"/>
      <c r="H243" s="2769"/>
      <c r="I243" s="526"/>
    </row>
    <row r="244" spans="6:9" ht="20.100000000000001" customHeight="1">
      <c r="F244" s="523"/>
      <c r="G244" s="525"/>
      <c r="H244" s="2769"/>
      <c r="I244" s="526"/>
    </row>
    <row r="245" spans="6:9" ht="20.100000000000001" customHeight="1">
      <c r="F245" s="523"/>
      <c r="G245" s="525"/>
      <c r="H245" s="2769"/>
      <c r="I245" s="526"/>
    </row>
    <row r="246" spans="6:9" ht="20.100000000000001" customHeight="1">
      <c r="F246" s="523"/>
      <c r="G246" s="525"/>
      <c r="H246" s="2769"/>
      <c r="I246" s="526"/>
    </row>
    <row r="247" spans="6:9" ht="20.100000000000001" customHeight="1">
      <c r="F247" s="523"/>
      <c r="G247" s="525"/>
      <c r="H247" s="2769"/>
      <c r="I247" s="526"/>
    </row>
    <row r="248" spans="6:9" ht="20.100000000000001" customHeight="1">
      <c r="F248" s="523"/>
      <c r="G248" s="525"/>
      <c r="H248" s="2769"/>
      <c r="I248" s="526"/>
    </row>
    <row r="249" spans="6:9" ht="20.100000000000001" customHeight="1">
      <c r="F249" s="523"/>
      <c r="G249" s="525"/>
      <c r="H249" s="2769"/>
      <c r="I249" s="526"/>
    </row>
    <row r="250" spans="6:9" ht="20.100000000000001" customHeight="1">
      <c r="F250" s="523"/>
      <c r="G250" s="525"/>
      <c r="H250" s="2769"/>
      <c r="I250" s="526"/>
    </row>
    <row r="251" spans="6:9" ht="20.100000000000001" customHeight="1">
      <c r="F251" s="523"/>
      <c r="G251" s="525"/>
      <c r="H251" s="2769"/>
      <c r="I251" s="526"/>
    </row>
    <row r="252" spans="6:9" ht="20.100000000000001" customHeight="1">
      <c r="F252" s="523"/>
      <c r="G252" s="525"/>
      <c r="H252" s="2769"/>
      <c r="I252" s="526"/>
    </row>
    <row r="253" spans="6:9" ht="20.100000000000001" customHeight="1">
      <c r="F253" s="523"/>
      <c r="G253" s="525"/>
      <c r="H253" s="2769"/>
      <c r="I253" s="526"/>
    </row>
    <row r="254" spans="6:9" ht="20.100000000000001" customHeight="1">
      <c r="F254" s="523"/>
      <c r="G254" s="525"/>
      <c r="H254" s="2769"/>
      <c r="I254" s="526"/>
    </row>
    <row r="255" spans="6:9" ht="20.100000000000001" customHeight="1">
      <c r="F255" s="523"/>
      <c r="G255" s="525"/>
      <c r="H255" s="2769"/>
      <c r="I255" s="526"/>
    </row>
    <row r="256" spans="6:9" ht="20.100000000000001" customHeight="1">
      <c r="F256" s="523"/>
      <c r="G256" s="525"/>
      <c r="H256" s="2769"/>
      <c r="I256" s="526"/>
    </row>
    <row r="257" spans="6:9" ht="20.100000000000001" customHeight="1">
      <c r="F257" s="523"/>
      <c r="G257" s="525"/>
      <c r="H257" s="2769"/>
      <c r="I257" s="526"/>
    </row>
    <row r="258" spans="6:9" ht="20.100000000000001" customHeight="1">
      <c r="F258" s="523"/>
      <c r="G258" s="525"/>
      <c r="H258" s="2769"/>
      <c r="I258" s="526"/>
    </row>
    <row r="259" spans="6:9" ht="20.100000000000001" customHeight="1">
      <c r="F259" s="523"/>
      <c r="G259" s="525"/>
      <c r="H259" s="2769"/>
      <c r="I259" s="526"/>
    </row>
    <row r="260" spans="6:9" ht="20.100000000000001" customHeight="1">
      <c r="F260" s="523"/>
      <c r="G260" s="525"/>
      <c r="H260" s="2769"/>
      <c r="I260" s="526"/>
    </row>
    <row r="261" spans="6:9" ht="20.100000000000001" customHeight="1">
      <c r="F261" s="523"/>
      <c r="G261" s="525"/>
      <c r="H261" s="2769"/>
      <c r="I261" s="526"/>
    </row>
    <row r="262" spans="6:9" ht="20.100000000000001" customHeight="1">
      <c r="F262" s="523"/>
      <c r="G262" s="525"/>
      <c r="H262" s="2769"/>
      <c r="I262" s="526"/>
    </row>
    <row r="263" spans="6:9" ht="20.100000000000001" customHeight="1">
      <c r="F263" s="523"/>
      <c r="G263" s="525"/>
      <c r="H263" s="2769"/>
      <c r="I263" s="526"/>
    </row>
    <row r="264" spans="6:9" ht="20.100000000000001" customHeight="1">
      <c r="F264" s="523"/>
      <c r="G264" s="525"/>
      <c r="H264" s="2769"/>
      <c r="I264" s="526"/>
    </row>
    <row r="265" spans="6:9" ht="20.100000000000001" customHeight="1">
      <c r="F265" s="523"/>
      <c r="G265" s="525"/>
      <c r="H265" s="2769"/>
      <c r="I265" s="526"/>
    </row>
    <row r="266" spans="6:9" ht="20.100000000000001" customHeight="1">
      <c r="F266" s="523"/>
      <c r="G266" s="525"/>
      <c r="H266" s="2769"/>
      <c r="I266" s="526"/>
    </row>
    <row r="267" spans="6:9" ht="20.100000000000001" customHeight="1">
      <c r="F267" s="523"/>
      <c r="G267" s="525"/>
      <c r="H267" s="2769"/>
      <c r="I267" s="526"/>
    </row>
    <row r="268" spans="6:9" ht="20.100000000000001" customHeight="1">
      <c r="F268" s="523"/>
      <c r="G268" s="525"/>
      <c r="H268" s="2769"/>
      <c r="I268" s="526"/>
    </row>
    <row r="269" spans="6:9" ht="20.100000000000001" customHeight="1">
      <c r="F269" s="523"/>
      <c r="G269" s="525"/>
      <c r="H269" s="2769"/>
      <c r="I269" s="526"/>
    </row>
    <row r="270" spans="6:9" ht="20.100000000000001" customHeight="1">
      <c r="F270" s="523"/>
      <c r="G270" s="525"/>
      <c r="H270" s="2769"/>
      <c r="I270" s="526"/>
    </row>
    <row r="271" spans="6:9" ht="20.100000000000001" customHeight="1">
      <c r="F271" s="523"/>
      <c r="G271" s="525"/>
      <c r="H271" s="2769"/>
      <c r="I271" s="526"/>
    </row>
    <row r="272" spans="6:9" ht="20.100000000000001" customHeight="1">
      <c r="F272" s="523"/>
      <c r="G272" s="525"/>
      <c r="H272" s="2769"/>
      <c r="I272" s="526"/>
    </row>
    <row r="273" spans="6:9" ht="20.100000000000001" customHeight="1">
      <c r="F273" s="523"/>
      <c r="G273" s="525"/>
      <c r="H273" s="2769"/>
      <c r="I273" s="526"/>
    </row>
    <row r="274" spans="6:9" ht="20.100000000000001" customHeight="1">
      <c r="F274" s="523"/>
      <c r="G274" s="525"/>
      <c r="H274" s="2769"/>
      <c r="I274" s="526"/>
    </row>
    <row r="275" spans="6:9" ht="20.100000000000001" customHeight="1">
      <c r="F275" s="523"/>
      <c r="G275" s="525"/>
      <c r="H275" s="2769"/>
      <c r="I275" s="526"/>
    </row>
    <row r="276" spans="6:9" ht="20.100000000000001" customHeight="1">
      <c r="F276" s="523"/>
      <c r="G276" s="525"/>
      <c r="H276" s="2769"/>
      <c r="I276" s="526"/>
    </row>
    <row r="277" spans="6:9" ht="20.100000000000001" customHeight="1">
      <c r="F277" s="523"/>
      <c r="G277" s="525"/>
      <c r="H277" s="2769"/>
      <c r="I277" s="526"/>
    </row>
    <row r="278" spans="6:9" ht="20.100000000000001" customHeight="1">
      <c r="F278" s="523"/>
      <c r="G278" s="525"/>
      <c r="H278" s="2769"/>
      <c r="I278" s="526"/>
    </row>
    <row r="279" spans="6:9" ht="20.100000000000001" customHeight="1">
      <c r="F279" s="523"/>
      <c r="G279" s="525"/>
      <c r="H279" s="2769"/>
      <c r="I279" s="526"/>
    </row>
    <row r="280" spans="6:9" ht="20.100000000000001" customHeight="1">
      <c r="F280" s="523"/>
      <c r="G280" s="525"/>
      <c r="H280" s="2769"/>
      <c r="I280" s="526"/>
    </row>
    <row r="281" spans="6:9" ht="20.100000000000001" customHeight="1">
      <c r="F281" s="523"/>
      <c r="G281" s="525"/>
      <c r="H281" s="2769"/>
      <c r="I281" s="526"/>
    </row>
    <row r="282" spans="6:9" ht="20.100000000000001" customHeight="1">
      <c r="F282" s="523"/>
      <c r="G282" s="525"/>
      <c r="H282" s="2769"/>
      <c r="I282" s="526"/>
    </row>
    <row r="283" spans="6:9" ht="20.100000000000001" customHeight="1">
      <c r="F283" s="523"/>
      <c r="G283" s="525"/>
      <c r="H283" s="2769"/>
      <c r="I283" s="526"/>
    </row>
    <row r="284" spans="6:9" ht="20.100000000000001" customHeight="1">
      <c r="F284" s="523"/>
      <c r="G284" s="525"/>
      <c r="H284" s="2769"/>
      <c r="I284" s="526"/>
    </row>
    <row r="285" spans="6:9" ht="20.100000000000001" customHeight="1">
      <c r="F285" s="523"/>
      <c r="G285" s="525"/>
      <c r="H285" s="2769"/>
      <c r="I285" s="526"/>
    </row>
    <row r="286" spans="6:9" ht="20.100000000000001" customHeight="1">
      <c r="F286" s="523"/>
      <c r="G286" s="525"/>
      <c r="H286" s="2769"/>
      <c r="I286" s="526"/>
    </row>
    <row r="287" spans="6:9" ht="20.100000000000001" customHeight="1">
      <c r="F287" s="523"/>
      <c r="G287" s="525"/>
      <c r="H287" s="2769"/>
      <c r="I287" s="526"/>
    </row>
    <row r="288" spans="6:9" ht="20.100000000000001" customHeight="1">
      <c r="F288" s="523"/>
      <c r="G288" s="525"/>
      <c r="H288" s="2769"/>
      <c r="I288" s="526"/>
    </row>
    <row r="289" spans="6:9" ht="20.100000000000001" customHeight="1">
      <c r="F289" s="523"/>
      <c r="G289" s="525"/>
      <c r="H289" s="2769"/>
      <c r="I289" s="526"/>
    </row>
    <row r="290" spans="6:9" ht="20.100000000000001" customHeight="1">
      <c r="F290" s="523"/>
      <c r="G290" s="525"/>
      <c r="H290" s="2769"/>
      <c r="I290" s="526"/>
    </row>
    <row r="291" spans="6:9" ht="20.100000000000001" customHeight="1">
      <c r="F291" s="523"/>
      <c r="G291" s="525"/>
      <c r="H291" s="2769"/>
      <c r="I291" s="526"/>
    </row>
    <row r="292" spans="6:9" ht="20.100000000000001" customHeight="1">
      <c r="F292" s="523"/>
      <c r="G292" s="525"/>
      <c r="H292" s="2769"/>
      <c r="I292" s="526"/>
    </row>
    <row r="293" spans="6:9" ht="20.100000000000001" customHeight="1">
      <c r="F293" s="523"/>
      <c r="G293" s="525"/>
      <c r="H293" s="2769"/>
      <c r="I293" s="526"/>
    </row>
    <row r="294" spans="6:9" ht="20.100000000000001" customHeight="1">
      <c r="F294" s="523"/>
      <c r="G294" s="525"/>
      <c r="H294" s="2769"/>
      <c r="I294" s="526"/>
    </row>
    <row r="295" spans="6:9" ht="20.100000000000001" customHeight="1">
      <c r="F295" s="523"/>
      <c r="G295" s="525"/>
      <c r="H295" s="2769"/>
      <c r="I295" s="526"/>
    </row>
    <row r="296" spans="6:9" ht="20.100000000000001" customHeight="1">
      <c r="F296" s="523"/>
      <c r="G296" s="525"/>
      <c r="H296" s="2769"/>
      <c r="I296" s="526"/>
    </row>
    <row r="297" spans="6:9" ht="20.100000000000001" customHeight="1">
      <c r="F297" s="523"/>
      <c r="G297" s="525"/>
      <c r="H297" s="2769"/>
      <c r="I297" s="526"/>
    </row>
    <row r="298" spans="6:9" ht="20.100000000000001" customHeight="1">
      <c r="F298" s="523"/>
      <c r="G298" s="525"/>
      <c r="H298" s="2769"/>
      <c r="I298" s="526"/>
    </row>
    <row r="299" spans="6:9" ht="20.100000000000001" customHeight="1">
      <c r="F299" s="523"/>
      <c r="G299" s="525"/>
      <c r="H299" s="2769"/>
      <c r="I299" s="526"/>
    </row>
    <row r="300" spans="6:9" ht="20.100000000000001" customHeight="1">
      <c r="F300" s="523"/>
      <c r="G300" s="525"/>
      <c r="H300" s="2769"/>
      <c r="I300" s="526"/>
    </row>
    <row r="301" spans="6:9" ht="20.100000000000001" customHeight="1">
      <c r="F301" s="523"/>
      <c r="G301" s="525"/>
      <c r="H301" s="2769"/>
      <c r="I301" s="526"/>
    </row>
    <row r="302" spans="6:9" ht="20.100000000000001" customHeight="1">
      <c r="F302" s="523"/>
      <c r="G302" s="525"/>
      <c r="H302" s="2769"/>
      <c r="I302" s="526"/>
    </row>
    <row r="303" spans="6:9" ht="20.100000000000001" customHeight="1">
      <c r="F303" s="523"/>
      <c r="G303" s="525"/>
      <c r="H303" s="2769"/>
      <c r="I303" s="526"/>
    </row>
    <row r="304" spans="6:9" ht="20.100000000000001" customHeight="1">
      <c r="F304" s="523"/>
      <c r="G304" s="525"/>
      <c r="H304" s="2769"/>
      <c r="I304" s="526"/>
    </row>
    <row r="305" spans="6:9" ht="20.100000000000001" customHeight="1">
      <c r="F305" s="523"/>
      <c r="G305" s="525"/>
      <c r="H305" s="2769"/>
      <c r="I305" s="526"/>
    </row>
    <row r="306" spans="6:9" ht="20.100000000000001" customHeight="1">
      <c r="F306" s="523"/>
      <c r="G306" s="525"/>
      <c r="H306" s="2769"/>
      <c r="I306" s="526"/>
    </row>
    <row r="307" spans="6:9" ht="20.100000000000001" customHeight="1">
      <c r="F307" s="523"/>
      <c r="G307" s="525"/>
      <c r="H307" s="2769"/>
      <c r="I307" s="526"/>
    </row>
    <row r="308" spans="6:9" ht="20.100000000000001" customHeight="1">
      <c r="F308" s="523"/>
      <c r="G308" s="525"/>
      <c r="H308" s="2769"/>
      <c r="I308" s="526"/>
    </row>
    <row r="309" spans="6:9" ht="20.100000000000001" customHeight="1">
      <c r="F309" s="523"/>
      <c r="G309" s="525"/>
      <c r="H309" s="2769"/>
      <c r="I309" s="526"/>
    </row>
    <row r="310" spans="6:9" ht="20.100000000000001" customHeight="1">
      <c r="F310" s="523"/>
      <c r="G310" s="525"/>
      <c r="H310" s="2769"/>
      <c r="I310" s="526"/>
    </row>
    <row r="311" spans="6:9" ht="20.100000000000001" customHeight="1">
      <c r="F311" s="523"/>
      <c r="G311" s="525"/>
      <c r="H311" s="2769"/>
      <c r="I311" s="526"/>
    </row>
    <row r="312" spans="6:9" ht="20.100000000000001" customHeight="1">
      <c r="F312" s="523"/>
      <c r="G312" s="525"/>
      <c r="H312" s="2769"/>
      <c r="I312" s="526"/>
    </row>
    <row r="313" spans="6:9" ht="20.100000000000001" customHeight="1">
      <c r="F313" s="523"/>
      <c r="G313" s="525"/>
      <c r="H313" s="2769"/>
      <c r="I313" s="526"/>
    </row>
    <row r="314" spans="6:9" ht="20.100000000000001" customHeight="1">
      <c r="F314" s="523"/>
      <c r="G314" s="525"/>
      <c r="H314" s="2769"/>
      <c r="I314" s="526"/>
    </row>
    <row r="315" spans="6:9" ht="20.100000000000001" customHeight="1">
      <c r="F315" s="523"/>
      <c r="G315" s="525"/>
      <c r="H315" s="2769"/>
      <c r="I315" s="526"/>
    </row>
    <row r="316" spans="6:9" ht="20.100000000000001" customHeight="1">
      <c r="F316" s="523"/>
      <c r="G316" s="525"/>
      <c r="H316" s="2769"/>
      <c r="I316" s="526"/>
    </row>
    <row r="317" spans="6:9" ht="20.100000000000001" customHeight="1">
      <c r="F317" s="523"/>
      <c r="G317" s="525"/>
      <c r="H317" s="2769"/>
      <c r="I317" s="526"/>
    </row>
    <row r="318" spans="6:9" ht="20.100000000000001" customHeight="1">
      <c r="F318" s="523"/>
      <c r="G318" s="525"/>
      <c r="H318" s="2769"/>
      <c r="I318" s="526"/>
    </row>
    <row r="319" spans="6:9" ht="20.100000000000001" customHeight="1">
      <c r="F319" s="523"/>
      <c r="G319" s="525"/>
      <c r="H319" s="2769"/>
      <c r="I319" s="526"/>
    </row>
    <row r="320" spans="6:9" ht="20.100000000000001" customHeight="1">
      <c r="F320" s="523"/>
      <c r="G320" s="525"/>
      <c r="H320" s="2769"/>
      <c r="I320" s="526"/>
    </row>
    <row r="321" spans="6:9" ht="20.100000000000001" customHeight="1">
      <c r="F321" s="523"/>
      <c r="G321" s="525"/>
      <c r="H321" s="2769"/>
      <c r="I321" s="526"/>
    </row>
    <row r="322" spans="6:9" ht="20.100000000000001" customHeight="1">
      <c r="F322" s="523"/>
      <c r="G322" s="525"/>
      <c r="H322" s="2769"/>
      <c r="I322" s="526"/>
    </row>
    <row r="323" spans="6:9" ht="20.100000000000001" customHeight="1">
      <c r="F323" s="523"/>
      <c r="G323" s="525"/>
      <c r="H323" s="2769"/>
      <c r="I323" s="526"/>
    </row>
    <row r="324" spans="6:9" ht="20.100000000000001" customHeight="1">
      <c r="F324" s="523"/>
      <c r="G324" s="525"/>
      <c r="H324" s="2769"/>
      <c r="I324" s="526"/>
    </row>
    <row r="325" spans="6:9" ht="20.100000000000001" customHeight="1">
      <c r="F325" s="523"/>
      <c r="G325" s="525"/>
      <c r="H325" s="2769"/>
      <c r="I325" s="526"/>
    </row>
    <row r="326" spans="6:9" ht="20.100000000000001" customHeight="1">
      <c r="F326" s="523"/>
      <c r="G326" s="525"/>
      <c r="H326" s="2769"/>
      <c r="I326" s="526"/>
    </row>
    <row r="327" spans="6:9" ht="20.100000000000001" customHeight="1">
      <c r="F327" s="523"/>
      <c r="G327" s="525"/>
      <c r="H327" s="2769"/>
      <c r="I327" s="526"/>
    </row>
    <row r="328" spans="6:9" ht="20.100000000000001" customHeight="1">
      <c r="F328" s="523"/>
      <c r="G328" s="525"/>
      <c r="H328" s="2769"/>
      <c r="I328" s="526"/>
    </row>
    <row r="329" spans="6:9" ht="20.100000000000001" customHeight="1">
      <c r="F329" s="523"/>
      <c r="G329" s="525"/>
      <c r="H329" s="2769"/>
      <c r="I329" s="526"/>
    </row>
    <row r="330" spans="6:9" ht="20.100000000000001" customHeight="1">
      <c r="F330" s="523"/>
      <c r="G330" s="525"/>
      <c r="H330" s="2769"/>
      <c r="I330" s="526"/>
    </row>
    <row r="331" spans="6:9" ht="20.100000000000001" customHeight="1">
      <c r="F331" s="523"/>
      <c r="G331" s="525"/>
      <c r="H331" s="2769"/>
      <c r="I331" s="526"/>
    </row>
    <row r="332" spans="6:9" ht="20.100000000000001" customHeight="1">
      <c r="F332" s="523"/>
      <c r="G332" s="525"/>
      <c r="H332" s="2769"/>
      <c r="I332" s="526"/>
    </row>
    <row r="333" spans="6:9" ht="20.100000000000001" customHeight="1">
      <c r="F333" s="523"/>
      <c r="G333" s="525"/>
      <c r="H333" s="2769"/>
      <c r="I333" s="526"/>
    </row>
    <row r="334" spans="6:9" ht="20.100000000000001" customHeight="1">
      <c r="F334" s="523"/>
      <c r="G334" s="525"/>
      <c r="H334" s="2769"/>
      <c r="I334" s="526"/>
    </row>
    <row r="335" spans="6:9" ht="20.100000000000001" customHeight="1">
      <c r="F335" s="523"/>
      <c r="G335" s="525"/>
      <c r="H335" s="2769"/>
      <c r="I335" s="526"/>
    </row>
    <row r="336" spans="6:9" ht="20.100000000000001" customHeight="1">
      <c r="F336" s="523"/>
      <c r="G336" s="525"/>
      <c r="H336" s="2769"/>
      <c r="I336" s="526"/>
    </row>
    <row r="337" spans="6:9" ht="20.100000000000001" customHeight="1">
      <c r="F337" s="523"/>
      <c r="G337" s="525"/>
      <c r="H337" s="2769"/>
      <c r="I337" s="526"/>
    </row>
    <row r="338" spans="6:9" ht="20.100000000000001" customHeight="1">
      <c r="F338" s="523"/>
      <c r="G338" s="525"/>
      <c r="H338" s="2769"/>
      <c r="I338" s="526"/>
    </row>
    <row r="339" spans="6:9" ht="20.100000000000001" customHeight="1">
      <c r="F339" s="523"/>
      <c r="G339" s="525"/>
      <c r="H339" s="2769"/>
      <c r="I339" s="526"/>
    </row>
    <row r="340" spans="6:9" ht="20.100000000000001" customHeight="1">
      <c r="F340" s="523"/>
      <c r="G340" s="525"/>
      <c r="H340" s="2769"/>
      <c r="I340" s="526"/>
    </row>
    <row r="341" spans="6:9" ht="20.100000000000001" customHeight="1">
      <c r="F341" s="523"/>
      <c r="G341" s="525"/>
      <c r="H341" s="2769"/>
      <c r="I341" s="526"/>
    </row>
    <row r="342" spans="6:9" ht="20.100000000000001" customHeight="1">
      <c r="F342" s="523"/>
      <c r="G342" s="525"/>
      <c r="H342" s="2769"/>
      <c r="I342" s="526"/>
    </row>
    <row r="343" spans="6:9" ht="20.100000000000001" customHeight="1">
      <c r="F343" s="523"/>
      <c r="G343" s="525"/>
      <c r="H343" s="2769"/>
      <c r="I343" s="526"/>
    </row>
    <row r="344" spans="6:9" ht="20.100000000000001" customHeight="1">
      <c r="F344" s="523"/>
      <c r="G344" s="525"/>
      <c r="H344" s="2769"/>
      <c r="I344" s="526"/>
    </row>
    <row r="345" spans="6:9" ht="20.100000000000001" customHeight="1">
      <c r="F345" s="523"/>
      <c r="G345" s="525"/>
      <c r="H345" s="2769"/>
      <c r="I345" s="526"/>
    </row>
    <row r="346" spans="6:9" ht="20.100000000000001" customHeight="1">
      <c r="F346" s="523"/>
      <c r="G346" s="525"/>
      <c r="H346" s="2769"/>
      <c r="I346" s="526"/>
    </row>
    <row r="347" spans="6:9" ht="20.100000000000001" customHeight="1">
      <c r="F347" s="523"/>
      <c r="G347" s="525"/>
      <c r="H347" s="2769"/>
      <c r="I347" s="526"/>
    </row>
    <row r="348" spans="6:9" ht="20.100000000000001" customHeight="1">
      <c r="F348" s="523"/>
      <c r="G348" s="525"/>
      <c r="H348" s="2769"/>
      <c r="I348" s="526"/>
    </row>
    <row r="349" spans="6:9" ht="20.100000000000001" customHeight="1">
      <c r="F349" s="523"/>
      <c r="G349" s="525"/>
      <c r="H349" s="2769"/>
      <c r="I349" s="526"/>
    </row>
    <row r="350" spans="6:9" ht="20.100000000000001" customHeight="1">
      <c r="F350" s="523"/>
      <c r="G350" s="525"/>
      <c r="H350" s="2769"/>
      <c r="I350" s="526"/>
    </row>
    <row r="351" spans="6:9" ht="20.100000000000001" customHeight="1">
      <c r="F351" s="523"/>
      <c r="G351" s="525"/>
      <c r="H351" s="2769"/>
      <c r="I351" s="526"/>
    </row>
    <row r="352" spans="6:9" ht="20.100000000000001" customHeight="1">
      <c r="F352" s="523"/>
      <c r="G352" s="525"/>
      <c r="H352" s="2769"/>
      <c r="I352" s="526"/>
    </row>
    <row r="353" spans="6:9" ht="20.100000000000001" customHeight="1">
      <c r="F353" s="523"/>
      <c r="G353" s="525"/>
      <c r="H353" s="2769"/>
      <c r="I353" s="526"/>
    </row>
    <row r="354" spans="6:9" ht="20.100000000000001" customHeight="1">
      <c r="F354" s="523"/>
      <c r="G354" s="525"/>
      <c r="H354" s="2769"/>
      <c r="I354" s="526"/>
    </row>
    <row r="355" spans="6:9" ht="20.100000000000001" customHeight="1">
      <c r="F355" s="523"/>
      <c r="G355" s="525"/>
      <c r="H355" s="2769"/>
      <c r="I355" s="526"/>
    </row>
    <row r="356" spans="6:9" ht="20.100000000000001" customHeight="1">
      <c r="F356" s="523"/>
      <c r="G356" s="525"/>
      <c r="H356" s="2769"/>
      <c r="I356" s="526"/>
    </row>
    <row r="357" spans="6:9" ht="20.100000000000001" customHeight="1">
      <c r="F357" s="523"/>
      <c r="G357" s="525"/>
      <c r="H357" s="2769"/>
      <c r="I357" s="526"/>
    </row>
    <row r="358" spans="6:9" ht="20.100000000000001" customHeight="1">
      <c r="F358" s="523"/>
      <c r="G358" s="525"/>
      <c r="H358" s="2769"/>
      <c r="I358" s="526"/>
    </row>
    <row r="359" spans="6:9" ht="20.100000000000001" customHeight="1">
      <c r="F359" s="523"/>
      <c r="G359" s="525"/>
      <c r="H359" s="2769"/>
      <c r="I359" s="526"/>
    </row>
    <row r="360" spans="6:9" ht="20.100000000000001" customHeight="1">
      <c r="F360" s="523"/>
      <c r="G360" s="525"/>
      <c r="H360" s="2769"/>
      <c r="I360" s="526"/>
    </row>
    <row r="361" spans="6:9" ht="20.100000000000001" customHeight="1">
      <c r="F361" s="523"/>
      <c r="G361" s="525"/>
      <c r="H361" s="2769"/>
      <c r="I361" s="526"/>
    </row>
    <row r="362" spans="6:9" ht="15" customHeight="1">
      <c r="F362" s="523"/>
      <c r="G362" s="525"/>
      <c r="H362" s="2769"/>
      <c r="I362" s="526"/>
    </row>
    <row r="363" spans="6:9" ht="15" customHeight="1">
      <c r="F363" s="523"/>
      <c r="G363" s="525"/>
      <c r="H363" s="2769"/>
      <c r="I363" s="526"/>
    </row>
    <row r="364" spans="6:9" ht="15" customHeight="1">
      <c r="F364" s="523"/>
      <c r="G364" s="525"/>
      <c r="H364" s="2769"/>
      <c r="I364" s="526"/>
    </row>
    <row r="365" spans="6:9" ht="15" customHeight="1">
      <c r="F365" s="523"/>
      <c r="G365" s="525"/>
      <c r="H365" s="2769"/>
      <c r="I365" s="526"/>
    </row>
    <row r="366" spans="6:9" ht="15" customHeight="1">
      <c r="F366" s="523"/>
      <c r="G366" s="525"/>
      <c r="H366" s="2769"/>
      <c r="I366" s="526"/>
    </row>
    <row r="367" spans="6:9" ht="15" customHeight="1">
      <c r="F367" s="523"/>
      <c r="G367" s="525"/>
      <c r="H367" s="2769"/>
      <c r="I367" s="526"/>
    </row>
    <row r="368" spans="6:9" ht="15" customHeight="1">
      <c r="F368" s="523"/>
      <c r="G368" s="525"/>
      <c r="H368" s="2769"/>
      <c r="I368" s="526"/>
    </row>
    <row r="369" spans="6:9" ht="15" customHeight="1">
      <c r="F369" s="523"/>
      <c r="G369" s="525"/>
      <c r="H369" s="2769"/>
      <c r="I369" s="526"/>
    </row>
    <row r="370" spans="6:9" ht="15" customHeight="1">
      <c r="F370" s="523"/>
      <c r="G370" s="525"/>
      <c r="H370" s="2769"/>
      <c r="I370" s="526"/>
    </row>
    <row r="371" spans="6:9" ht="15" customHeight="1">
      <c r="F371" s="523"/>
      <c r="G371" s="525"/>
      <c r="H371" s="2769"/>
      <c r="I371" s="526"/>
    </row>
    <row r="372" spans="6:9" ht="15" customHeight="1">
      <c r="F372" s="523"/>
      <c r="G372" s="525"/>
      <c r="H372" s="2769"/>
      <c r="I372" s="526"/>
    </row>
    <row r="373" spans="6:9" ht="15" customHeight="1">
      <c r="F373" s="523"/>
      <c r="G373" s="525"/>
      <c r="H373" s="2769"/>
      <c r="I373" s="526"/>
    </row>
    <row r="374" spans="6:9" ht="15" customHeight="1">
      <c r="F374" s="523"/>
      <c r="G374" s="525"/>
      <c r="H374" s="2769"/>
      <c r="I374" s="526"/>
    </row>
    <row r="375" spans="6:9" ht="15" customHeight="1">
      <c r="F375" s="523"/>
      <c r="G375" s="525"/>
      <c r="H375" s="2769"/>
      <c r="I375" s="526"/>
    </row>
    <row r="376" spans="6:9" ht="15" customHeight="1">
      <c r="F376" s="523"/>
      <c r="G376" s="525"/>
      <c r="H376" s="2769"/>
      <c r="I376" s="526"/>
    </row>
    <row r="377" spans="6:9" ht="15" customHeight="1">
      <c r="F377" s="523"/>
      <c r="G377" s="525"/>
      <c r="H377" s="2769"/>
      <c r="I377" s="526"/>
    </row>
    <row r="378" spans="6:9" ht="15" customHeight="1">
      <c r="F378" s="523"/>
      <c r="G378" s="525"/>
      <c r="H378" s="2769"/>
      <c r="I378" s="526"/>
    </row>
    <row r="379" spans="6:9" ht="15" customHeight="1">
      <c r="F379" s="523"/>
      <c r="G379" s="525"/>
      <c r="H379" s="2769"/>
      <c r="I379" s="526"/>
    </row>
    <row r="380" spans="6:9" ht="15" customHeight="1">
      <c r="F380" s="523"/>
      <c r="G380" s="525"/>
      <c r="H380" s="2769"/>
      <c r="I380" s="526"/>
    </row>
    <row r="381" spans="6:9" ht="15" customHeight="1">
      <c r="F381" s="523"/>
      <c r="G381" s="525"/>
      <c r="H381" s="2769"/>
      <c r="I381" s="526"/>
    </row>
    <row r="382" spans="6:9" ht="15" customHeight="1">
      <c r="F382" s="523"/>
      <c r="G382" s="525"/>
      <c r="H382" s="2769"/>
      <c r="I382" s="526"/>
    </row>
    <row r="383" spans="6:9" ht="15" customHeight="1">
      <c r="F383" s="523"/>
      <c r="G383" s="525"/>
      <c r="H383" s="2769"/>
      <c r="I383" s="526"/>
    </row>
    <row r="384" spans="6:9" ht="15" customHeight="1">
      <c r="F384" s="523"/>
      <c r="G384" s="525"/>
      <c r="H384" s="2769"/>
      <c r="I384" s="526"/>
    </row>
    <row r="385" spans="6:9" ht="15" customHeight="1">
      <c r="F385" s="523"/>
      <c r="G385" s="525"/>
      <c r="H385" s="2769"/>
      <c r="I385" s="526"/>
    </row>
    <row r="386" spans="6:9" ht="15" customHeight="1">
      <c r="F386" s="523"/>
      <c r="G386" s="525"/>
      <c r="H386" s="2769"/>
      <c r="I386" s="526"/>
    </row>
    <row r="387" spans="6:9" ht="15" customHeight="1">
      <c r="F387" s="523"/>
      <c r="G387" s="525"/>
      <c r="H387" s="2769"/>
      <c r="I387" s="526"/>
    </row>
    <row r="388" spans="6:9" ht="15" customHeight="1">
      <c r="F388" s="523"/>
      <c r="G388" s="525"/>
      <c r="H388" s="2769"/>
      <c r="I388" s="526"/>
    </row>
    <row r="389" spans="6:9" ht="15" customHeight="1">
      <c r="F389" s="523"/>
      <c r="G389" s="525"/>
      <c r="H389" s="2769"/>
      <c r="I389" s="526"/>
    </row>
    <row r="390" spans="6:9" ht="15" customHeight="1">
      <c r="F390" s="523"/>
      <c r="G390" s="525"/>
      <c r="H390" s="2769"/>
      <c r="I390" s="526"/>
    </row>
    <row r="391" spans="6:9" ht="15" customHeight="1">
      <c r="F391" s="523"/>
      <c r="G391" s="525"/>
      <c r="H391" s="2769"/>
      <c r="I391" s="526"/>
    </row>
    <row r="392" spans="6:9" ht="15" customHeight="1">
      <c r="F392" s="523"/>
      <c r="G392" s="525"/>
      <c r="H392" s="2769"/>
      <c r="I392" s="526"/>
    </row>
    <row r="393" spans="6:9" ht="15" customHeight="1">
      <c r="F393" s="523"/>
      <c r="G393" s="525"/>
      <c r="H393" s="2769"/>
      <c r="I393" s="526"/>
    </row>
    <row r="394" spans="6:9" ht="15" customHeight="1">
      <c r="F394" s="523"/>
      <c r="G394" s="525"/>
      <c r="H394" s="2769"/>
      <c r="I394" s="526"/>
    </row>
    <row r="395" spans="6:9" ht="15" customHeight="1">
      <c r="F395" s="523"/>
      <c r="G395" s="525"/>
      <c r="H395" s="2769"/>
      <c r="I395" s="526"/>
    </row>
    <row r="396" spans="6:9" ht="15" customHeight="1">
      <c r="F396" s="523"/>
      <c r="G396" s="525"/>
      <c r="H396" s="2769"/>
      <c r="I396" s="526"/>
    </row>
    <row r="397" spans="6:9" ht="15" customHeight="1">
      <c r="F397" s="523"/>
      <c r="G397" s="525"/>
      <c r="H397" s="2769"/>
      <c r="I397" s="526"/>
    </row>
    <row r="398" spans="6:9" ht="15" customHeight="1">
      <c r="F398" s="523"/>
      <c r="G398" s="525"/>
      <c r="H398" s="2769"/>
      <c r="I398" s="526"/>
    </row>
    <row r="399" spans="6:9" ht="15" customHeight="1">
      <c r="F399" s="523"/>
      <c r="G399" s="525"/>
      <c r="H399" s="2769"/>
      <c r="I399" s="526"/>
    </row>
    <row r="400" spans="6:9" ht="15" customHeight="1">
      <c r="F400" s="523"/>
      <c r="G400" s="525"/>
      <c r="H400" s="2769"/>
      <c r="I400" s="526"/>
    </row>
    <row r="401" spans="6:9" ht="15" customHeight="1">
      <c r="F401" s="523"/>
      <c r="G401" s="525"/>
      <c r="H401" s="2769"/>
      <c r="I401" s="526"/>
    </row>
    <row r="402" spans="6:9" ht="15" customHeight="1">
      <c r="F402" s="523"/>
      <c r="G402" s="525"/>
      <c r="H402" s="2769"/>
      <c r="I402" s="526"/>
    </row>
    <row r="403" spans="6:9" ht="15" customHeight="1">
      <c r="F403" s="523"/>
      <c r="G403" s="525"/>
      <c r="H403" s="2769"/>
      <c r="I403" s="526"/>
    </row>
    <row r="404" spans="6:9" ht="15" customHeight="1">
      <c r="F404" s="523"/>
      <c r="G404" s="525"/>
      <c r="H404" s="2769"/>
      <c r="I404" s="526"/>
    </row>
    <row r="405" spans="6:9" ht="15" customHeight="1">
      <c r="F405" s="523"/>
      <c r="G405" s="525"/>
      <c r="H405" s="2769"/>
      <c r="I405" s="526"/>
    </row>
    <row r="406" spans="6:9" ht="15" customHeight="1">
      <c r="F406" s="523"/>
      <c r="G406" s="525"/>
      <c r="H406" s="2769"/>
      <c r="I406" s="526"/>
    </row>
    <row r="407" spans="6:9" ht="15" customHeight="1">
      <c r="F407" s="523"/>
      <c r="G407" s="525"/>
      <c r="H407" s="2769"/>
      <c r="I407" s="526"/>
    </row>
    <row r="408" spans="6:9" ht="15" customHeight="1">
      <c r="F408" s="523"/>
      <c r="G408" s="525"/>
      <c r="H408" s="2769"/>
      <c r="I408" s="526"/>
    </row>
    <row r="409" spans="6:9" ht="15" customHeight="1">
      <c r="F409" s="523"/>
      <c r="G409" s="525"/>
      <c r="H409" s="2769"/>
      <c r="I409" s="526"/>
    </row>
    <row r="410" spans="6:9" ht="15" customHeight="1">
      <c r="F410" s="523"/>
      <c r="G410" s="525"/>
      <c r="H410" s="2769"/>
      <c r="I410" s="526"/>
    </row>
    <row r="411" spans="6:9" ht="15" customHeight="1">
      <c r="F411" s="523"/>
      <c r="G411" s="525"/>
      <c r="H411" s="2769"/>
      <c r="I411" s="526"/>
    </row>
    <row r="412" spans="6:9" ht="15" customHeight="1">
      <c r="F412" s="523"/>
      <c r="G412" s="525"/>
      <c r="H412" s="2769"/>
      <c r="I412" s="526"/>
    </row>
    <row r="413" spans="6:9" ht="15" customHeight="1">
      <c r="F413" s="523"/>
      <c r="G413" s="525"/>
      <c r="H413" s="2769"/>
      <c r="I413" s="526"/>
    </row>
    <row r="414" spans="6:9" ht="15" customHeight="1">
      <c r="F414" s="523"/>
      <c r="G414" s="525"/>
      <c r="H414" s="2769"/>
      <c r="I414" s="526"/>
    </row>
    <row r="415" spans="6:9" ht="15" customHeight="1">
      <c r="F415" s="523"/>
      <c r="G415" s="525"/>
      <c r="H415" s="2769"/>
      <c r="I415" s="526"/>
    </row>
    <row r="416" spans="6:9" ht="15" customHeight="1">
      <c r="F416" s="523"/>
      <c r="G416" s="525"/>
      <c r="H416" s="2769"/>
      <c r="I416" s="526"/>
    </row>
    <row r="417" spans="6:9" ht="15" customHeight="1">
      <c r="F417" s="523"/>
      <c r="G417" s="525"/>
      <c r="H417" s="2769"/>
      <c r="I417" s="526"/>
    </row>
    <row r="418" spans="6:9" ht="15" customHeight="1">
      <c r="F418" s="523"/>
      <c r="G418" s="525"/>
      <c r="H418" s="2769"/>
      <c r="I418" s="526"/>
    </row>
    <row r="419" spans="6:9" ht="15" customHeight="1">
      <c r="F419" s="523"/>
      <c r="G419" s="525"/>
      <c r="H419" s="2769"/>
      <c r="I419" s="526"/>
    </row>
    <row r="420" spans="6:9" ht="15" customHeight="1">
      <c r="F420" s="523"/>
      <c r="G420" s="525"/>
      <c r="H420" s="2769"/>
      <c r="I420" s="526"/>
    </row>
    <row r="421" spans="6:9" ht="15" customHeight="1">
      <c r="F421" s="523"/>
      <c r="G421" s="525"/>
      <c r="H421" s="2769"/>
      <c r="I421" s="526"/>
    </row>
    <row r="422" spans="6:9" ht="15" customHeight="1">
      <c r="F422" s="523"/>
      <c r="G422" s="525"/>
      <c r="H422" s="2769"/>
      <c r="I422" s="526"/>
    </row>
    <row r="423" spans="6:9" ht="15" customHeight="1">
      <c r="F423" s="523"/>
      <c r="G423" s="525"/>
      <c r="H423" s="2769"/>
      <c r="I423" s="526"/>
    </row>
    <row r="424" spans="6:9" ht="15" customHeight="1">
      <c r="F424" s="523"/>
      <c r="G424" s="525"/>
      <c r="H424" s="2769"/>
      <c r="I424" s="526"/>
    </row>
    <row r="425" spans="6:9" ht="15" customHeight="1">
      <c r="F425" s="523"/>
      <c r="G425" s="525"/>
      <c r="H425" s="2769"/>
      <c r="I425" s="526"/>
    </row>
    <row r="426" spans="6:9" ht="15" customHeight="1">
      <c r="F426" s="523"/>
      <c r="G426" s="525"/>
      <c r="H426" s="2769"/>
      <c r="I426" s="526"/>
    </row>
    <row r="427" spans="6:9" ht="15" customHeight="1">
      <c r="F427" s="523"/>
      <c r="G427" s="525"/>
      <c r="H427" s="2769"/>
      <c r="I427" s="526"/>
    </row>
    <row r="428" spans="6:9" ht="15" customHeight="1">
      <c r="F428" s="523"/>
      <c r="G428" s="525"/>
      <c r="H428" s="2769"/>
      <c r="I428" s="526"/>
    </row>
    <row r="429" spans="6:9" ht="15" customHeight="1">
      <c r="F429" s="523"/>
      <c r="G429" s="525"/>
      <c r="H429" s="2769"/>
      <c r="I429" s="526"/>
    </row>
    <row r="430" spans="6:9" ht="15" customHeight="1">
      <c r="F430" s="523"/>
      <c r="G430" s="525"/>
      <c r="H430" s="2769"/>
      <c r="I430" s="526"/>
    </row>
    <row r="431" spans="6:9" ht="15" customHeight="1">
      <c r="F431" s="523"/>
      <c r="G431" s="525"/>
      <c r="H431" s="2769"/>
      <c r="I431" s="526"/>
    </row>
    <row r="432" spans="6:9" ht="15" customHeight="1">
      <c r="F432" s="523"/>
      <c r="G432" s="525"/>
      <c r="H432" s="2769"/>
      <c r="I432" s="526"/>
    </row>
    <row r="433" spans="6:9" ht="15" customHeight="1">
      <c r="F433" s="523"/>
      <c r="G433" s="525"/>
      <c r="H433" s="2769"/>
      <c r="I433" s="526"/>
    </row>
    <row r="434" spans="6:9" ht="15" customHeight="1">
      <c r="F434" s="523"/>
      <c r="G434" s="525"/>
      <c r="H434" s="2769"/>
      <c r="I434" s="526"/>
    </row>
    <row r="435" spans="6:9" ht="15" customHeight="1">
      <c r="F435" s="523"/>
      <c r="G435" s="525"/>
      <c r="H435" s="2769"/>
      <c r="I435" s="526"/>
    </row>
    <row r="436" spans="6:9" ht="15" customHeight="1">
      <c r="F436" s="523"/>
      <c r="G436" s="525"/>
      <c r="H436" s="2769"/>
      <c r="I436" s="526"/>
    </row>
    <row r="437" spans="6:9" ht="15" customHeight="1">
      <c r="F437" s="523"/>
      <c r="G437" s="525"/>
      <c r="H437" s="2769"/>
      <c r="I437" s="526"/>
    </row>
    <row r="438" spans="6:9" ht="15" customHeight="1">
      <c r="F438" s="523"/>
      <c r="G438" s="525"/>
      <c r="H438" s="2769"/>
      <c r="I438" s="526"/>
    </row>
    <row r="439" spans="6:9" ht="15" customHeight="1">
      <c r="F439" s="523"/>
      <c r="G439" s="525"/>
      <c r="H439" s="2769"/>
      <c r="I439" s="526"/>
    </row>
    <row r="440" spans="6:9" ht="15" customHeight="1">
      <c r="F440" s="523"/>
      <c r="G440" s="525"/>
      <c r="H440" s="2769"/>
      <c r="I440" s="526"/>
    </row>
    <row r="441" spans="6:9" ht="15" customHeight="1">
      <c r="F441" s="523"/>
      <c r="G441" s="525"/>
      <c r="H441" s="2769"/>
      <c r="I441" s="526"/>
    </row>
    <row r="442" spans="6:9" ht="15" customHeight="1">
      <c r="F442" s="523"/>
      <c r="G442" s="525"/>
      <c r="H442" s="2769"/>
      <c r="I442" s="526"/>
    </row>
    <row r="443" spans="6:9" ht="15" customHeight="1">
      <c r="F443" s="523"/>
      <c r="G443" s="525"/>
      <c r="H443" s="2769"/>
      <c r="I443" s="526"/>
    </row>
    <row r="444" spans="6:9" ht="15" customHeight="1">
      <c r="F444" s="523"/>
      <c r="G444" s="525"/>
      <c r="H444" s="2769"/>
      <c r="I444" s="526"/>
    </row>
    <row r="445" spans="6:9" ht="15" customHeight="1">
      <c r="F445" s="523"/>
      <c r="G445" s="525"/>
      <c r="H445" s="2769"/>
      <c r="I445" s="526"/>
    </row>
    <row r="446" spans="6:9" ht="15" customHeight="1">
      <c r="F446" s="523"/>
      <c r="G446" s="525"/>
      <c r="H446" s="2769"/>
      <c r="I446" s="526"/>
    </row>
    <row r="447" spans="6:9" ht="15" customHeight="1">
      <c r="F447" s="523"/>
      <c r="G447" s="525"/>
      <c r="H447" s="2769"/>
      <c r="I447" s="526"/>
    </row>
    <row r="448" spans="6:9" ht="15" customHeight="1">
      <c r="F448" s="523"/>
      <c r="G448" s="525"/>
      <c r="H448" s="2769"/>
      <c r="I448" s="526"/>
    </row>
    <row r="449" spans="6:9" ht="15" customHeight="1">
      <c r="F449" s="523"/>
      <c r="G449" s="525"/>
      <c r="H449" s="2769"/>
      <c r="I449" s="526"/>
    </row>
    <row r="450" spans="6:9" ht="15" customHeight="1">
      <c r="F450" s="523"/>
      <c r="G450" s="525"/>
      <c r="H450" s="2769"/>
      <c r="I450" s="526"/>
    </row>
    <row r="451" spans="6:9" ht="15" customHeight="1">
      <c r="F451" s="523"/>
      <c r="G451" s="525"/>
      <c r="H451" s="2769"/>
      <c r="I451" s="526"/>
    </row>
    <row r="452" spans="6:9" ht="15" customHeight="1">
      <c r="F452" s="523"/>
      <c r="G452" s="525"/>
      <c r="H452" s="2769"/>
      <c r="I452" s="526"/>
    </row>
    <row r="453" spans="6:9" ht="15" customHeight="1">
      <c r="F453" s="523"/>
      <c r="G453" s="525"/>
      <c r="H453" s="2769"/>
      <c r="I453" s="526"/>
    </row>
    <row r="454" spans="6:9" ht="15" customHeight="1">
      <c r="F454" s="523"/>
      <c r="G454" s="525"/>
      <c r="H454" s="2769"/>
      <c r="I454" s="526"/>
    </row>
    <row r="455" spans="6:9" ht="15" customHeight="1">
      <c r="F455" s="523"/>
      <c r="G455" s="525"/>
      <c r="H455" s="2769"/>
      <c r="I455" s="526"/>
    </row>
    <row r="456" spans="6:9" ht="15" customHeight="1">
      <c r="F456" s="523"/>
      <c r="G456" s="525"/>
      <c r="H456" s="2769"/>
      <c r="I456" s="526"/>
    </row>
    <row r="457" spans="6:9" ht="15" customHeight="1">
      <c r="F457" s="523"/>
      <c r="G457" s="525"/>
      <c r="H457" s="2769"/>
      <c r="I457" s="526"/>
    </row>
    <row r="458" spans="6:9" ht="15" customHeight="1">
      <c r="F458" s="523"/>
      <c r="G458" s="525"/>
      <c r="H458" s="2769"/>
      <c r="I458" s="526"/>
    </row>
    <row r="459" spans="6:9" ht="15" customHeight="1">
      <c r="F459" s="523"/>
      <c r="G459" s="525"/>
      <c r="H459" s="2769"/>
      <c r="I459" s="526"/>
    </row>
    <row r="460" spans="6:9" ht="15" customHeight="1">
      <c r="F460" s="523"/>
      <c r="G460" s="525"/>
      <c r="H460" s="2769"/>
      <c r="I460" s="526"/>
    </row>
    <row r="461" spans="6:9" ht="15" customHeight="1">
      <c r="F461" s="523"/>
      <c r="G461" s="525"/>
      <c r="H461" s="2769"/>
      <c r="I461" s="526"/>
    </row>
    <row r="462" spans="6:9" ht="15" customHeight="1">
      <c r="F462" s="523"/>
      <c r="G462" s="525"/>
      <c r="H462" s="2769"/>
      <c r="I462" s="526"/>
    </row>
    <row r="463" spans="6:9" ht="15" customHeight="1">
      <c r="F463" s="523"/>
      <c r="G463" s="525"/>
      <c r="H463" s="2769"/>
      <c r="I463" s="526"/>
    </row>
    <row r="464" spans="6:9" ht="15" customHeight="1">
      <c r="F464" s="523"/>
      <c r="G464" s="525"/>
      <c r="H464" s="2769"/>
      <c r="I464" s="526"/>
    </row>
    <row r="465" spans="6:9" ht="15" customHeight="1">
      <c r="F465" s="523"/>
      <c r="G465" s="525"/>
      <c r="H465" s="2769"/>
      <c r="I465" s="526"/>
    </row>
    <row r="466" spans="6:9" ht="15" customHeight="1">
      <c r="F466" s="523"/>
      <c r="G466" s="525"/>
      <c r="H466" s="2769"/>
      <c r="I466" s="526"/>
    </row>
    <row r="467" spans="6:9" ht="15" customHeight="1">
      <c r="F467" s="523"/>
      <c r="G467" s="525"/>
      <c r="H467" s="2769"/>
      <c r="I467" s="526"/>
    </row>
    <row r="468" spans="6:9" ht="15" customHeight="1">
      <c r="F468" s="523"/>
      <c r="G468" s="525"/>
      <c r="H468" s="2769"/>
      <c r="I468" s="526"/>
    </row>
    <row r="469" spans="6:9" ht="15" customHeight="1">
      <c r="F469" s="523"/>
      <c r="G469" s="525"/>
      <c r="H469" s="2769"/>
      <c r="I469" s="526"/>
    </row>
    <row r="470" spans="6:9" ht="15" customHeight="1">
      <c r="F470" s="523"/>
      <c r="G470" s="525"/>
      <c r="H470" s="2769"/>
      <c r="I470" s="526"/>
    </row>
    <row r="471" spans="6:9" ht="15" customHeight="1">
      <c r="F471" s="523"/>
      <c r="G471" s="525"/>
      <c r="H471" s="2769"/>
      <c r="I471" s="526"/>
    </row>
    <row r="472" spans="6:9" ht="15" customHeight="1">
      <c r="F472" s="523"/>
      <c r="G472" s="525"/>
      <c r="H472" s="2769"/>
      <c r="I472" s="526"/>
    </row>
    <row r="473" spans="6:9" ht="15" customHeight="1">
      <c r="F473" s="523"/>
      <c r="G473" s="525"/>
      <c r="H473" s="2769"/>
      <c r="I473" s="526"/>
    </row>
    <row r="474" spans="6:9" ht="15" customHeight="1">
      <c r="F474" s="523"/>
      <c r="G474" s="525"/>
      <c r="H474" s="2769"/>
      <c r="I474" s="526"/>
    </row>
    <row r="475" spans="6:9" ht="15" customHeight="1">
      <c r="F475" s="523"/>
      <c r="G475" s="525"/>
      <c r="H475" s="2769"/>
      <c r="I475" s="526"/>
    </row>
    <row r="476" spans="6:9" ht="15" customHeight="1">
      <c r="F476" s="523"/>
      <c r="G476" s="525"/>
      <c r="H476" s="2769"/>
      <c r="I476" s="526"/>
    </row>
    <row r="477" spans="6:9" ht="15" customHeight="1">
      <c r="F477" s="523"/>
      <c r="G477" s="525"/>
      <c r="H477" s="2769"/>
      <c r="I477" s="526"/>
    </row>
    <row r="478" spans="6:9" ht="15" customHeight="1">
      <c r="F478" s="523"/>
      <c r="G478" s="525"/>
      <c r="H478" s="2769"/>
      <c r="I478" s="526"/>
    </row>
    <row r="479" spans="6:9" ht="15" customHeight="1">
      <c r="F479" s="523"/>
      <c r="G479" s="525"/>
      <c r="H479" s="2769"/>
      <c r="I479" s="526"/>
    </row>
    <row r="480" spans="6:9" ht="15" customHeight="1">
      <c r="F480" s="523"/>
      <c r="G480" s="525"/>
      <c r="H480" s="2769"/>
      <c r="I480" s="526"/>
    </row>
    <row r="481" spans="6:9" ht="15" customHeight="1">
      <c r="F481" s="523"/>
      <c r="G481" s="525"/>
      <c r="H481" s="2769"/>
      <c r="I481" s="526"/>
    </row>
    <row r="482" spans="6:9" ht="15" customHeight="1">
      <c r="F482" s="523"/>
      <c r="G482" s="525"/>
      <c r="H482" s="2769"/>
      <c r="I482" s="526"/>
    </row>
    <row r="483" spans="6:9" ht="15" customHeight="1">
      <c r="F483" s="523"/>
      <c r="G483" s="525"/>
      <c r="H483" s="2769"/>
      <c r="I483" s="526"/>
    </row>
    <row r="484" spans="6:9" ht="15" customHeight="1">
      <c r="F484" s="523"/>
      <c r="G484" s="525"/>
      <c r="H484" s="2769"/>
      <c r="I484" s="526"/>
    </row>
    <row r="485" spans="6:9" ht="15" customHeight="1">
      <c r="F485" s="523"/>
      <c r="G485" s="525"/>
      <c r="H485" s="2769"/>
      <c r="I485" s="526"/>
    </row>
    <row r="486" spans="6:9" ht="15" customHeight="1">
      <c r="F486" s="523"/>
      <c r="G486" s="525"/>
      <c r="H486" s="2769"/>
      <c r="I486" s="526"/>
    </row>
    <row r="487" spans="6:9" ht="15" customHeight="1">
      <c r="F487" s="523"/>
      <c r="G487" s="525"/>
      <c r="H487" s="2769"/>
      <c r="I487" s="526"/>
    </row>
    <row r="488" spans="6:9" ht="15" customHeight="1">
      <c r="F488" s="523"/>
      <c r="G488" s="525"/>
      <c r="H488" s="2769"/>
      <c r="I488" s="526"/>
    </row>
    <row r="489" spans="6:9" ht="15" customHeight="1">
      <c r="F489" s="523"/>
      <c r="G489" s="525"/>
      <c r="H489" s="2769"/>
      <c r="I489" s="526"/>
    </row>
    <row r="490" spans="6:9" ht="15" customHeight="1">
      <c r="F490" s="523"/>
      <c r="G490" s="525"/>
      <c r="H490" s="2769"/>
      <c r="I490" s="526"/>
    </row>
    <row r="491" spans="6:9" ht="15" customHeight="1">
      <c r="F491" s="523"/>
      <c r="G491" s="525"/>
      <c r="H491" s="2769"/>
      <c r="I491" s="526"/>
    </row>
    <row r="492" spans="6:9" ht="15" customHeight="1">
      <c r="F492" s="523"/>
      <c r="G492" s="525"/>
      <c r="H492" s="2769"/>
      <c r="I492" s="526"/>
    </row>
    <row r="493" spans="6:9" ht="15" customHeight="1">
      <c r="F493" s="523"/>
      <c r="G493" s="525"/>
      <c r="H493" s="2769"/>
      <c r="I493" s="526"/>
    </row>
    <row r="494" spans="6:9" ht="15" customHeight="1">
      <c r="F494" s="523"/>
      <c r="G494" s="525"/>
      <c r="H494" s="2769"/>
      <c r="I494" s="526"/>
    </row>
    <row r="495" spans="6:9" ht="15" customHeight="1">
      <c r="F495" s="523"/>
      <c r="G495" s="525"/>
      <c r="H495" s="2769"/>
      <c r="I495" s="526"/>
    </row>
    <row r="496" spans="6:9" ht="15" customHeight="1">
      <c r="F496" s="523"/>
      <c r="G496" s="525"/>
      <c r="H496" s="2769"/>
      <c r="I496" s="526"/>
    </row>
    <row r="497" spans="6:9" ht="15" customHeight="1">
      <c r="F497" s="523"/>
      <c r="G497" s="525"/>
      <c r="H497" s="2769"/>
      <c r="I497" s="526"/>
    </row>
    <row r="498" spans="6:9" ht="15" customHeight="1">
      <c r="F498" s="523"/>
      <c r="G498" s="525"/>
      <c r="H498" s="2769"/>
      <c r="I498" s="526"/>
    </row>
    <row r="499" spans="6:9" ht="15" customHeight="1">
      <c r="F499" s="523"/>
      <c r="G499" s="525"/>
      <c r="H499" s="2769"/>
      <c r="I499" s="526"/>
    </row>
    <row r="500" spans="6:9" ht="15" customHeight="1">
      <c r="F500" s="523"/>
      <c r="G500" s="525"/>
      <c r="H500" s="2769"/>
      <c r="I500" s="526"/>
    </row>
    <row r="501" spans="6:9" ht="15" customHeight="1">
      <c r="F501" s="523"/>
      <c r="G501" s="525"/>
      <c r="H501" s="2769"/>
      <c r="I501" s="526"/>
    </row>
    <row r="502" spans="6:9" ht="15" customHeight="1">
      <c r="F502" s="523"/>
      <c r="G502" s="525"/>
      <c r="H502" s="2769"/>
      <c r="I502" s="526"/>
    </row>
    <row r="503" spans="6:9" ht="15" customHeight="1">
      <c r="F503" s="523"/>
      <c r="G503" s="525"/>
      <c r="H503" s="2769"/>
      <c r="I503" s="526"/>
    </row>
    <row r="504" spans="6:9" ht="15" customHeight="1">
      <c r="F504" s="523"/>
      <c r="G504" s="525"/>
      <c r="H504" s="2769"/>
      <c r="I504" s="526"/>
    </row>
    <row r="505" spans="6:9" ht="15" customHeight="1">
      <c r="F505" s="523"/>
      <c r="G505" s="525"/>
      <c r="H505" s="2769"/>
      <c r="I505" s="526"/>
    </row>
    <row r="506" spans="6:9" ht="15" customHeight="1">
      <c r="F506" s="523"/>
      <c r="G506" s="525"/>
      <c r="H506" s="2769"/>
      <c r="I506" s="526"/>
    </row>
    <row r="507" spans="6:9" ht="15" customHeight="1">
      <c r="F507" s="523"/>
      <c r="G507" s="525"/>
      <c r="H507" s="2769"/>
      <c r="I507" s="526"/>
    </row>
    <row r="508" spans="6:9" ht="15" customHeight="1">
      <c r="F508" s="523"/>
      <c r="G508" s="525"/>
      <c r="H508" s="2769"/>
      <c r="I508" s="526"/>
    </row>
    <row r="509" spans="6:9" ht="15" customHeight="1">
      <c r="F509" s="523"/>
      <c r="G509" s="525"/>
      <c r="H509" s="2769"/>
      <c r="I509" s="526"/>
    </row>
    <row r="510" spans="6:9" ht="15" customHeight="1">
      <c r="F510" s="523"/>
      <c r="G510" s="525"/>
      <c r="H510" s="2769"/>
      <c r="I510" s="526"/>
    </row>
    <row r="511" spans="6:9" ht="15" customHeight="1">
      <c r="F511" s="523"/>
      <c r="G511" s="525"/>
      <c r="H511" s="2769"/>
      <c r="I511" s="526"/>
    </row>
    <row r="512" spans="6:9" ht="15" customHeight="1">
      <c r="F512" s="523"/>
      <c r="G512" s="525"/>
      <c r="H512" s="2769"/>
      <c r="I512" s="526"/>
    </row>
    <row r="513" spans="6:9" ht="15" customHeight="1">
      <c r="F513" s="523"/>
      <c r="G513" s="525"/>
      <c r="H513" s="2769"/>
      <c r="I513" s="526"/>
    </row>
    <row r="514" spans="6:9" ht="15" customHeight="1">
      <c r="F514" s="523"/>
      <c r="G514" s="525"/>
      <c r="H514" s="2769"/>
      <c r="I514" s="526"/>
    </row>
    <row r="515" spans="6:9" ht="15" customHeight="1">
      <c r="F515" s="523"/>
      <c r="G515" s="525"/>
      <c r="H515" s="2769"/>
      <c r="I515" s="526"/>
    </row>
    <row r="516" spans="6:9" ht="15" customHeight="1">
      <c r="F516" s="523"/>
      <c r="G516" s="525"/>
      <c r="H516" s="2769"/>
      <c r="I516" s="526"/>
    </row>
    <row r="517" spans="6:9" ht="15" customHeight="1">
      <c r="F517" s="523"/>
      <c r="G517" s="525"/>
      <c r="H517" s="2769"/>
      <c r="I517" s="526"/>
    </row>
    <row r="518" spans="6:9" ht="15" customHeight="1">
      <c r="F518" s="523"/>
      <c r="G518" s="525"/>
      <c r="H518" s="2769"/>
      <c r="I518" s="526"/>
    </row>
    <row r="519" spans="6:9" ht="15" customHeight="1">
      <c r="F519" s="523"/>
      <c r="G519" s="525"/>
      <c r="H519" s="2769"/>
      <c r="I519" s="526"/>
    </row>
    <row r="520" spans="6:9" ht="15" customHeight="1">
      <c r="F520" s="523"/>
      <c r="G520" s="525"/>
      <c r="H520" s="2769"/>
      <c r="I520" s="526"/>
    </row>
    <row r="521" spans="6:9" ht="15" customHeight="1">
      <c r="F521" s="523"/>
      <c r="G521" s="525"/>
      <c r="H521" s="2769"/>
      <c r="I521" s="526"/>
    </row>
    <row r="522" spans="6:9" ht="15" customHeight="1">
      <c r="F522" s="523"/>
      <c r="G522" s="525"/>
      <c r="H522" s="2769"/>
      <c r="I522" s="526"/>
    </row>
    <row r="523" spans="6:9" ht="15" customHeight="1">
      <c r="F523" s="523"/>
      <c r="G523" s="525"/>
      <c r="H523" s="2769"/>
      <c r="I523" s="526"/>
    </row>
    <row r="524" spans="6:9" ht="15" customHeight="1">
      <c r="F524" s="523"/>
      <c r="G524" s="525"/>
      <c r="H524" s="2769"/>
      <c r="I524" s="526"/>
    </row>
    <row r="525" spans="6:9" ht="15" customHeight="1">
      <c r="F525" s="523"/>
      <c r="G525" s="525"/>
      <c r="H525" s="2769"/>
      <c r="I525" s="526"/>
    </row>
    <row r="526" spans="6:9" ht="15" customHeight="1">
      <c r="F526" s="523"/>
      <c r="G526" s="525"/>
      <c r="H526" s="2769"/>
      <c r="I526" s="526"/>
    </row>
    <row r="527" spans="6:9" ht="15" customHeight="1">
      <c r="F527" s="523"/>
      <c r="G527" s="525"/>
      <c r="H527" s="2769"/>
      <c r="I527" s="526"/>
    </row>
    <row r="528" spans="6:9" ht="15" customHeight="1">
      <c r="F528" s="523"/>
      <c r="G528" s="525"/>
      <c r="H528" s="2769"/>
      <c r="I528" s="526"/>
    </row>
    <row r="529" spans="6:9" ht="15" customHeight="1">
      <c r="F529" s="523"/>
      <c r="G529" s="525"/>
      <c r="H529" s="2769"/>
      <c r="I529" s="526"/>
    </row>
    <row r="530" spans="6:9" ht="15" customHeight="1">
      <c r="F530" s="523"/>
      <c r="G530" s="525"/>
      <c r="H530" s="2769"/>
      <c r="I530" s="526"/>
    </row>
    <row r="531" spans="6:9" ht="15" customHeight="1">
      <c r="F531" s="523"/>
      <c r="G531" s="525"/>
      <c r="H531" s="2769"/>
      <c r="I531" s="526"/>
    </row>
    <row r="532" spans="6:9" ht="15" customHeight="1">
      <c r="F532" s="523"/>
      <c r="G532" s="525"/>
      <c r="H532" s="2769"/>
      <c r="I532" s="526"/>
    </row>
    <row r="533" spans="6:9" ht="15" customHeight="1">
      <c r="F533" s="523"/>
      <c r="G533" s="525"/>
      <c r="H533" s="2769"/>
      <c r="I533" s="526"/>
    </row>
    <row r="534" spans="6:9" ht="15" customHeight="1">
      <c r="F534" s="523"/>
      <c r="G534" s="525"/>
      <c r="H534" s="2769"/>
      <c r="I534" s="526"/>
    </row>
    <row r="535" spans="6:9" ht="15" customHeight="1">
      <c r="F535" s="523"/>
      <c r="G535" s="525"/>
      <c r="H535" s="2769"/>
      <c r="I535" s="526"/>
    </row>
    <row r="536" spans="6:9" ht="15" customHeight="1">
      <c r="F536" s="523"/>
      <c r="G536" s="525"/>
      <c r="H536" s="2769"/>
      <c r="I536" s="526"/>
    </row>
    <row r="537" spans="6:9" ht="15" customHeight="1">
      <c r="F537" s="523"/>
      <c r="G537" s="525"/>
      <c r="H537" s="2769"/>
      <c r="I537" s="526"/>
    </row>
    <row r="538" spans="6:9" ht="15" customHeight="1">
      <c r="F538" s="523"/>
      <c r="G538" s="525"/>
      <c r="H538" s="2769"/>
      <c r="I538" s="526"/>
    </row>
    <row r="539" spans="6:9" ht="15" customHeight="1">
      <c r="F539" s="523"/>
      <c r="G539" s="525"/>
      <c r="H539" s="2769"/>
      <c r="I539" s="526"/>
    </row>
    <row r="540" spans="6:9" ht="15" customHeight="1">
      <c r="F540" s="523"/>
      <c r="G540" s="525"/>
      <c r="H540" s="2769"/>
      <c r="I540" s="526"/>
    </row>
    <row r="541" spans="6:9" ht="15" customHeight="1">
      <c r="F541" s="523"/>
      <c r="G541" s="525"/>
      <c r="H541" s="2769"/>
      <c r="I541" s="526"/>
    </row>
    <row r="542" spans="6:9" ht="15" customHeight="1">
      <c r="F542" s="523"/>
      <c r="G542" s="525"/>
      <c r="H542" s="2769"/>
      <c r="I542" s="526"/>
    </row>
    <row r="543" spans="6:9" ht="15" customHeight="1">
      <c r="F543" s="523"/>
      <c r="G543" s="525"/>
      <c r="H543" s="2769"/>
      <c r="I543" s="526"/>
    </row>
    <row r="544" spans="6:9" ht="15" customHeight="1">
      <c r="F544" s="523"/>
      <c r="G544" s="525"/>
      <c r="H544" s="2769"/>
      <c r="I544" s="526"/>
    </row>
    <row r="545" spans="6:9" ht="15" customHeight="1">
      <c r="F545" s="523"/>
      <c r="G545" s="525"/>
      <c r="H545" s="2769"/>
      <c r="I545" s="526"/>
    </row>
    <row r="546" spans="6:9" ht="15" customHeight="1">
      <c r="F546" s="523"/>
      <c r="G546" s="525"/>
      <c r="H546" s="2769"/>
      <c r="I546" s="526"/>
    </row>
    <row r="547" spans="6:9" ht="15" customHeight="1">
      <c r="F547" s="523"/>
      <c r="G547" s="525"/>
      <c r="H547" s="2769"/>
      <c r="I547" s="526"/>
    </row>
    <row r="548" spans="6:9" ht="15" customHeight="1">
      <c r="F548" s="523"/>
      <c r="G548" s="525"/>
      <c r="H548" s="2769"/>
      <c r="I548" s="526"/>
    </row>
    <row r="549" spans="6:9" ht="15" customHeight="1">
      <c r="F549" s="523"/>
      <c r="G549" s="525"/>
      <c r="H549" s="2769"/>
      <c r="I549" s="526"/>
    </row>
    <row r="550" spans="6:9" ht="15" customHeight="1">
      <c r="F550" s="523"/>
      <c r="G550" s="525"/>
      <c r="H550" s="2769"/>
      <c r="I550" s="526"/>
    </row>
    <row r="551" spans="6:9" ht="15" customHeight="1">
      <c r="F551" s="523"/>
      <c r="G551" s="525"/>
      <c r="H551" s="2769"/>
      <c r="I551" s="526"/>
    </row>
    <row r="552" spans="6:9" ht="15" customHeight="1">
      <c r="F552" s="523"/>
      <c r="G552" s="525"/>
      <c r="H552" s="2769"/>
      <c r="I552" s="526"/>
    </row>
    <row r="553" spans="6:9" ht="15" customHeight="1">
      <c r="F553" s="523"/>
      <c r="G553" s="525"/>
      <c r="H553" s="2769"/>
      <c r="I553" s="526"/>
    </row>
    <row r="554" spans="6:9" ht="15" customHeight="1">
      <c r="F554" s="523"/>
      <c r="G554" s="525"/>
      <c r="H554" s="2769"/>
      <c r="I554" s="526"/>
    </row>
    <row r="555" spans="6:9" ht="15" customHeight="1">
      <c r="F555" s="523"/>
      <c r="G555" s="525"/>
      <c r="H555" s="2769"/>
      <c r="I555" s="526"/>
    </row>
    <row r="556" spans="6:9" ht="15" customHeight="1">
      <c r="F556" s="523"/>
      <c r="G556" s="525"/>
      <c r="H556" s="2769"/>
      <c r="I556" s="526"/>
    </row>
    <row r="557" spans="6:9" ht="15" customHeight="1">
      <c r="F557" s="523"/>
      <c r="G557" s="525"/>
      <c r="H557" s="2769"/>
      <c r="I557" s="526"/>
    </row>
    <row r="558" spans="6:9" ht="15" customHeight="1">
      <c r="F558" s="523"/>
      <c r="G558" s="525"/>
      <c r="H558" s="2769"/>
      <c r="I558" s="526"/>
    </row>
    <row r="559" spans="6:9" ht="15" customHeight="1">
      <c r="F559" s="523"/>
      <c r="G559" s="525"/>
      <c r="H559" s="2769"/>
      <c r="I559" s="526"/>
    </row>
    <row r="560" spans="6:9" ht="15" customHeight="1">
      <c r="F560" s="523"/>
      <c r="G560" s="525"/>
      <c r="H560" s="2769"/>
      <c r="I560" s="526"/>
    </row>
    <row r="561" spans="6:9" ht="15" customHeight="1">
      <c r="F561" s="523"/>
      <c r="G561" s="525"/>
      <c r="H561" s="2769"/>
      <c r="I561" s="526"/>
    </row>
    <row r="562" spans="6:9" ht="15" customHeight="1">
      <c r="F562" s="523"/>
      <c r="G562" s="525"/>
      <c r="H562" s="2769"/>
      <c r="I562" s="526"/>
    </row>
    <row r="563" spans="6:9" ht="15" customHeight="1">
      <c r="F563" s="523"/>
      <c r="G563" s="525"/>
      <c r="H563" s="2769"/>
      <c r="I563" s="526"/>
    </row>
    <row r="564" spans="6:9" ht="15" customHeight="1">
      <c r="F564" s="523"/>
      <c r="G564" s="525"/>
      <c r="H564" s="2769"/>
      <c r="I564" s="526"/>
    </row>
    <row r="565" spans="6:9" ht="15" customHeight="1">
      <c r="F565" s="523"/>
      <c r="G565" s="525"/>
      <c r="H565" s="2769"/>
      <c r="I565" s="526"/>
    </row>
    <row r="566" spans="6:9" ht="15" customHeight="1">
      <c r="F566" s="523"/>
      <c r="G566" s="525"/>
      <c r="H566" s="2769"/>
      <c r="I566" s="526"/>
    </row>
    <row r="567" spans="6:9" ht="15" customHeight="1">
      <c r="F567" s="523"/>
      <c r="G567" s="525"/>
      <c r="H567" s="2769"/>
      <c r="I567" s="526"/>
    </row>
    <row r="568" spans="6:9" ht="15" customHeight="1">
      <c r="F568" s="523"/>
      <c r="G568" s="525"/>
      <c r="H568" s="2769"/>
      <c r="I568" s="526"/>
    </row>
    <row r="569" spans="6:9" ht="15" customHeight="1">
      <c r="F569" s="523"/>
      <c r="G569" s="525"/>
      <c r="H569" s="2769"/>
      <c r="I569" s="526"/>
    </row>
    <row r="570" spans="6:9" ht="15" customHeight="1">
      <c r="F570" s="523"/>
      <c r="G570" s="525"/>
      <c r="H570" s="2769"/>
      <c r="I570" s="526"/>
    </row>
    <row r="571" spans="6:9" ht="15" customHeight="1">
      <c r="F571" s="523"/>
      <c r="G571" s="525"/>
      <c r="H571" s="2769"/>
      <c r="I571" s="526"/>
    </row>
    <row r="572" spans="6:9" ht="15" customHeight="1">
      <c r="F572" s="523"/>
      <c r="G572" s="525"/>
      <c r="H572" s="2769"/>
      <c r="I572" s="526"/>
    </row>
    <row r="573" spans="6:9" ht="15" customHeight="1">
      <c r="F573" s="523"/>
      <c r="G573" s="525"/>
      <c r="H573" s="2769"/>
      <c r="I573" s="526"/>
    </row>
    <row r="574" spans="6:9" ht="15" customHeight="1">
      <c r="F574" s="523"/>
      <c r="G574" s="525"/>
      <c r="H574" s="2769"/>
      <c r="I574" s="526"/>
    </row>
    <row r="575" spans="6:9" ht="15" customHeight="1">
      <c r="F575" s="523"/>
      <c r="G575" s="525"/>
      <c r="H575" s="2769"/>
      <c r="I575" s="526"/>
    </row>
    <row r="576" spans="6:9" ht="15" customHeight="1">
      <c r="F576" s="523"/>
      <c r="G576" s="525"/>
      <c r="H576" s="2769"/>
      <c r="I576" s="526"/>
    </row>
    <row r="577" spans="6:9" ht="15" customHeight="1">
      <c r="F577" s="523"/>
      <c r="G577" s="525"/>
      <c r="H577" s="2769"/>
      <c r="I577" s="526"/>
    </row>
    <row r="578" spans="6:9" ht="15" customHeight="1">
      <c r="F578" s="523"/>
      <c r="G578" s="525"/>
      <c r="H578" s="2769"/>
      <c r="I578" s="526"/>
    </row>
    <row r="579" spans="6:9" ht="15" customHeight="1">
      <c r="F579" s="523"/>
      <c r="G579" s="525"/>
      <c r="H579" s="2769"/>
      <c r="I579" s="526"/>
    </row>
    <row r="580" spans="6:9" ht="15" customHeight="1">
      <c r="F580" s="523"/>
      <c r="G580" s="525"/>
      <c r="H580" s="2769"/>
      <c r="I580" s="526"/>
    </row>
    <row r="581" spans="6:9" ht="15" customHeight="1">
      <c r="F581" s="523"/>
      <c r="G581" s="525"/>
      <c r="H581" s="2769"/>
      <c r="I581" s="526"/>
    </row>
    <row r="582" spans="6:9" ht="15" customHeight="1">
      <c r="F582" s="523"/>
      <c r="G582" s="525"/>
      <c r="H582" s="2769"/>
      <c r="I582" s="526"/>
    </row>
    <row r="583" spans="6:9" ht="15" customHeight="1">
      <c r="F583" s="523"/>
      <c r="G583" s="525"/>
      <c r="H583" s="2769"/>
      <c r="I583" s="526"/>
    </row>
    <row r="584" spans="6:9" ht="15" customHeight="1">
      <c r="F584" s="523"/>
      <c r="G584" s="525"/>
      <c r="H584" s="2769"/>
      <c r="I584" s="526"/>
    </row>
    <row r="585" spans="6:9" ht="15" customHeight="1">
      <c r="F585" s="523"/>
      <c r="G585" s="525"/>
      <c r="H585" s="2769"/>
      <c r="I585" s="526"/>
    </row>
    <row r="586" spans="6:9" ht="15" customHeight="1">
      <c r="F586" s="523"/>
      <c r="G586" s="525"/>
      <c r="H586" s="2769"/>
      <c r="I586" s="526"/>
    </row>
    <row r="587" spans="6:9" ht="15" customHeight="1">
      <c r="F587" s="523"/>
      <c r="G587" s="525"/>
      <c r="H587" s="2769"/>
      <c r="I587" s="526"/>
    </row>
    <row r="588" spans="6:9" ht="15" customHeight="1">
      <c r="F588" s="523"/>
      <c r="G588" s="525"/>
      <c r="H588" s="2769"/>
      <c r="I588" s="526"/>
    </row>
    <row r="589" spans="6:9" ht="15" customHeight="1">
      <c r="F589" s="523"/>
      <c r="G589" s="525"/>
      <c r="H589" s="2769"/>
      <c r="I589" s="526"/>
    </row>
    <row r="590" spans="6:9" ht="15" customHeight="1">
      <c r="F590" s="523"/>
      <c r="G590" s="525"/>
      <c r="H590" s="2769"/>
      <c r="I590" s="526"/>
    </row>
    <row r="591" spans="6:9" ht="15" customHeight="1">
      <c r="F591" s="523"/>
      <c r="G591" s="525"/>
      <c r="H591" s="2769"/>
      <c r="I591" s="526"/>
    </row>
    <row r="592" spans="6:9" ht="15" customHeight="1">
      <c r="F592" s="523"/>
      <c r="G592" s="525"/>
      <c r="H592" s="2769"/>
      <c r="I592" s="526"/>
    </row>
    <row r="593" spans="6:9" ht="15" customHeight="1">
      <c r="F593" s="523"/>
      <c r="G593" s="525"/>
      <c r="H593" s="2769"/>
      <c r="I593" s="526"/>
    </row>
    <row r="594" spans="6:9" ht="15" customHeight="1">
      <c r="F594" s="523"/>
      <c r="G594" s="525"/>
      <c r="H594" s="2769"/>
      <c r="I594" s="526"/>
    </row>
    <row r="595" spans="6:9" ht="15" customHeight="1">
      <c r="F595" s="523"/>
      <c r="G595" s="525"/>
      <c r="H595" s="2769"/>
      <c r="I595" s="526"/>
    </row>
    <row r="596" spans="6:9" ht="15" customHeight="1">
      <c r="F596" s="523"/>
      <c r="G596" s="525"/>
      <c r="H596" s="2769"/>
      <c r="I596" s="526"/>
    </row>
    <row r="597" spans="6:9" ht="15" customHeight="1">
      <c r="F597" s="523"/>
      <c r="G597" s="525"/>
      <c r="H597" s="2769"/>
      <c r="I597" s="526"/>
    </row>
    <row r="598" spans="6:9" ht="15" customHeight="1">
      <c r="F598" s="523"/>
      <c r="G598" s="525"/>
      <c r="H598" s="2769"/>
      <c r="I598" s="526"/>
    </row>
    <row r="599" spans="6:9" ht="15" customHeight="1">
      <c r="F599" s="523"/>
      <c r="G599" s="525"/>
      <c r="H599" s="2769"/>
      <c r="I599" s="526"/>
    </row>
    <row r="600" spans="6:9" ht="15" customHeight="1">
      <c r="F600" s="523"/>
      <c r="G600" s="525"/>
      <c r="H600" s="2769"/>
      <c r="I600" s="526"/>
    </row>
    <row r="601" spans="6:9" ht="15" customHeight="1">
      <c r="F601" s="523"/>
      <c r="G601" s="525"/>
      <c r="H601" s="2769"/>
      <c r="I601" s="526"/>
    </row>
    <row r="602" spans="6:9" ht="15" customHeight="1">
      <c r="F602" s="523"/>
      <c r="G602" s="525"/>
      <c r="H602" s="2769"/>
      <c r="I602" s="526"/>
    </row>
    <row r="603" spans="6:9" ht="15" customHeight="1">
      <c r="F603" s="523"/>
      <c r="G603" s="525"/>
      <c r="H603" s="2769"/>
      <c r="I603" s="526"/>
    </row>
    <row r="604" spans="6:9" ht="15" customHeight="1">
      <c r="F604" s="523"/>
      <c r="G604" s="525"/>
      <c r="H604" s="2769"/>
      <c r="I604" s="526"/>
    </row>
    <row r="605" spans="6:9" ht="15" customHeight="1">
      <c r="F605" s="523"/>
      <c r="G605" s="525"/>
      <c r="H605" s="2769"/>
      <c r="I605" s="526"/>
    </row>
    <row r="606" spans="6:9" ht="15" customHeight="1">
      <c r="F606" s="523"/>
      <c r="G606" s="525"/>
      <c r="H606" s="2769"/>
      <c r="I606" s="526"/>
    </row>
    <row r="607" spans="6:9" ht="15" customHeight="1">
      <c r="F607" s="523"/>
      <c r="G607" s="525"/>
      <c r="H607" s="2769"/>
      <c r="I607" s="526"/>
    </row>
    <row r="608" spans="6:9" ht="15" customHeight="1">
      <c r="F608" s="523"/>
      <c r="G608" s="525"/>
      <c r="H608" s="2769"/>
      <c r="I608" s="526"/>
    </row>
    <row r="609" spans="6:9" ht="15" customHeight="1">
      <c r="F609" s="523"/>
      <c r="G609" s="525"/>
      <c r="H609" s="2769"/>
      <c r="I609" s="526"/>
    </row>
    <row r="610" spans="6:9" ht="15" customHeight="1">
      <c r="F610" s="523"/>
      <c r="G610" s="525"/>
      <c r="H610" s="2769"/>
      <c r="I610" s="526"/>
    </row>
    <row r="611" spans="6:9" ht="15" customHeight="1">
      <c r="F611" s="523"/>
      <c r="G611" s="525"/>
      <c r="H611" s="2769"/>
      <c r="I611" s="526"/>
    </row>
    <row r="612" spans="6:9" ht="15" customHeight="1">
      <c r="F612" s="523"/>
      <c r="G612" s="525"/>
      <c r="H612" s="2769"/>
      <c r="I612" s="526"/>
    </row>
    <row r="613" spans="6:9" ht="15" customHeight="1">
      <c r="F613" s="523"/>
      <c r="G613" s="525"/>
      <c r="H613" s="2769"/>
      <c r="I613" s="526"/>
    </row>
    <row r="614" spans="6:9" ht="15" customHeight="1">
      <c r="F614" s="523"/>
      <c r="G614" s="525"/>
      <c r="H614" s="2769"/>
      <c r="I614" s="526"/>
    </row>
    <row r="615" spans="6:9" ht="15" customHeight="1">
      <c r="F615" s="523"/>
      <c r="G615" s="525"/>
      <c r="H615" s="2769"/>
      <c r="I615" s="526"/>
    </row>
    <row r="616" spans="6:9" ht="15" customHeight="1">
      <c r="F616" s="523"/>
      <c r="G616" s="525"/>
      <c r="H616" s="2769"/>
      <c r="I616" s="526"/>
    </row>
    <row r="617" spans="6:9" ht="15" customHeight="1">
      <c r="F617" s="523"/>
      <c r="G617" s="525"/>
      <c r="H617" s="2769"/>
      <c r="I617" s="526"/>
    </row>
    <row r="618" spans="6:9" ht="15" customHeight="1">
      <c r="F618" s="523"/>
      <c r="G618" s="525"/>
      <c r="H618" s="2769"/>
      <c r="I618" s="526"/>
    </row>
    <row r="619" spans="6:9" ht="15" customHeight="1">
      <c r="F619" s="523"/>
      <c r="G619" s="525"/>
      <c r="H619" s="2769"/>
      <c r="I619" s="526"/>
    </row>
    <row r="620" spans="6:9" ht="15" customHeight="1">
      <c r="F620" s="523"/>
      <c r="G620" s="525"/>
      <c r="H620" s="2769"/>
      <c r="I620" s="526"/>
    </row>
    <row r="621" spans="6:9" ht="15" customHeight="1">
      <c r="F621" s="523"/>
      <c r="G621" s="525"/>
      <c r="H621" s="2769"/>
      <c r="I621" s="526"/>
    </row>
    <row r="622" spans="6:9" ht="15" customHeight="1">
      <c r="F622" s="523"/>
      <c r="G622" s="525"/>
      <c r="H622" s="2769"/>
      <c r="I622" s="526"/>
    </row>
    <row r="623" spans="6:9" ht="15" customHeight="1">
      <c r="F623" s="523"/>
      <c r="G623" s="525"/>
      <c r="H623" s="2769"/>
      <c r="I623" s="526"/>
    </row>
    <row r="624" spans="6:9" ht="15" customHeight="1">
      <c r="F624" s="523"/>
      <c r="G624" s="525"/>
      <c r="H624" s="2769"/>
      <c r="I624" s="526"/>
    </row>
    <row r="625" spans="6:9" ht="15" customHeight="1">
      <c r="F625" s="523"/>
      <c r="G625" s="525"/>
      <c r="H625" s="2769"/>
      <c r="I625" s="526"/>
    </row>
    <row r="626" spans="6:9" ht="15" customHeight="1">
      <c r="F626" s="523"/>
      <c r="G626" s="525"/>
      <c r="H626" s="2769"/>
      <c r="I626" s="526"/>
    </row>
    <row r="627" spans="6:9" ht="15" customHeight="1">
      <c r="F627" s="523"/>
      <c r="G627" s="525"/>
      <c r="H627" s="2769"/>
      <c r="I627" s="526"/>
    </row>
    <row r="628" spans="6:9" ht="15" customHeight="1">
      <c r="F628" s="523"/>
      <c r="G628" s="525"/>
      <c r="H628" s="2769"/>
      <c r="I628" s="526"/>
    </row>
    <row r="629" spans="6:9" ht="15" customHeight="1">
      <c r="F629" s="523"/>
      <c r="G629" s="525"/>
      <c r="H629" s="2769"/>
      <c r="I629" s="526"/>
    </row>
    <row r="630" spans="6:9" ht="15" customHeight="1">
      <c r="F630" s="523"/>
      <c r="G630" s="525"/>
      <c r="H630" s="2769"/>
      <c r="I630" s="526"/>
    </row>
    <row r="631" spans="6:9" ht="15" customHeight="1">
      <c r="F631" s="523"/>
      <c r="G631" s="525"/>
      <c r="H631" s="2769"/>
      <c r="I631" s="526"/>
    </row>
    <row r="632" spans="6:9" ht="15" customHeight="1">
      <c r="F632" s="523"/>
      <c r="G632" s="525"/>
      <c r="H632" s="2769"/>
      <c r="I632" s="526"/>
    </row>
    <row r="633" spans="6:9" ht="15" customHeight="1">
      <c r="F633" s="523"/>
      <c r="G633" s="525"/>
      <c r="H633" s="2769"/>
      <c r="I633" s="526"/>
    </row>
    <row r="634" spans="6:9" ht="15" customHeight="1">
      <c r="F634" s="523"/>
      <c r="G634" s="525"/>
      <c r="H634" s="2769"/>
      <c r="I634" s="526"/>
    </row>
    <row r="635" spans="6:9" ht="15" customHeight="1">
      <c r="F635" s="523"/>
      <c r="G635" s="525"/>
      <c r="H635" s="2769"/>
      <c r="I635" s="526"/>
    </row>
    <row r="636" spans="6:9" ht="15" customHeight="1">
      <c r="F636" s="523"/>
      <c r="G636" s="525"/>
      <c r="H636" s="2769"/>
      <c r="I636" s="526"/>
    </row>
    <row r="637" spans="6:9" ht="15" customHeight="1">
      <c r="F637" s="523"/>
      <c r="G637" s="525"/>
      <c r="H637" s="2769"/>
      <c r="I637" s="526"/>
    </row>
    <row r="638" spans="6:9" ht="15" customHeight="1">
      <c r="F638" s="523"/>
      <c r="G638" s="525"/>
      <c r="H638" s="2769"/>
      <c r="I638" s="526"/>
    </row>
    <row r="639" spans="6:9" ht="15" customHeight="1">
      <c r="F639" s="523"/>
      <c r="G639" s="525"/>
      <c r="H639" s="2769"/>
      <c r="I639" s="526"/>
    </row>
    <row r="640" spans="6:9" ht="15" customHeight="1">
      <c r="F640" s="523"/>
      <c r="G640" s="525"/>
      <c r="H640" s="2769"/>
      <c r="I640" s="526"/>
    </row>
    <row r="641" spans="6:9" ht="15" customHeight="1">
      <c r="F641" s="523"/>
      <c r="G641" s="525"/>
      <c r="H641" s="2769"/>
      <c r="I641" s="526"/>
    </row>
    <row r="642" spans="6:9" ht="15" customHeight="1">
      <c r="F642" s="523"/>
      <c r="G642" s="525"/>
      <c r="H642" s="2769"/>
      <c r="I642" s="526"/>
    </row>
    <row r="643" spans="6:9" ht="15" customHeight="1">
      <c r="F643" s="523"/>
      <c r="G643" s="525"/>
      <c r="H643" s="2769"/>
      <c r="I643" s="526"/>
    </row>
    <row r="644" spans="6:9" ht="15" customHeight="1">
      <c r="F644" s="523"/>
      <c r="G644" s="525"/>
      <c r="H644" s="2769"/>
      <c r="I644" s="526"/>
    </row>
    <row r="645" spans="6:9" ht="15" customHeight="1">
      <c r="F645" s="523"/>
      <c r="G645" s="525"/>
      <c r="H645" s="2769"/>
      <c r="I645" s="526"/>
    </row>
    <row r="646" spans="6:9" ht="15" customHeight="1">
      <c r="F646" s="523"/>
      <c r="G646" s="525"/>
      <c r="H646" s="2769"/>
      <c r="I646" s="526"/>
    </row>
    <row r="647" spans="6:9" ht="15" customHeight="1">
      <c r="F647" s="523"/>
      <c r="G647" s="525"/>
      <c r="H647" s="2769"/>
      <c r="I647" s="526"/>
    </row>
    <row r="648" spans="6:9" ht="15" customHeight="1">
      <c r="F648" s="523"/>
      <c r="G648" s="525"/>
      <c r="H648" s="2769"/>
      <c r="I648" s="526"/>
    </row>
    <row r="649" spans="6:9" ht="15" customHeight="1">
      <c r="F649" s="523"/>
      <c r="G649" s="525"/>
      <c r="H649" s="2769"/>
      <c r="I649" s="526"/>
    </row>
    <row r="650" spans="6:9" ht="15" customHeight="1">
      <c r="F650" s="523"/>
      <c r="G650" s="525"/>
      <c r="H650" s="2769"/>
      <c r="I650" s="526"/>
    </row>
    <row r="651" spans="6:9" ht="15" customHeight="1">
      <c r="F651" s="523"/>
      <c r="G651" s="525"/>
      <c r="H651" s="2769"/>
      <c r="I651" s="526"/>
    </row>
    <row r="652" spans="6:9" ht="15" customHeight="1">
      <c r="F652" s="523"/>
      <c r="G652" s="525"/>
      <c r="H652" s="2769"/>
      <c r="I652" s="526"/>
    </row>
    <row r="653" spans="6:9" ht="15" customHeight="1">
      <c r="F653" s="523"/>
      <c r="G653" s="525"/>
      <c r="H653" s="2769"/>
      <c r="I653" s="526"/>
    </row>
    <row r="654" spans="6:9" ht="15" customHeight="1">
      <c r="F654" s="523"/>
      <c r="G654" s="525"/>
      <c r="H654" s="2769"/>
      <c r="I654" s="526"/>
    </row>
    <row r="655" spans="6:9" ht="15" customHeight="1">
      <c r="F655" s="523"/>
      <c r="G655" s="525"/>
      <c r="H655" s="2769"/>
      <c r="I655" s="526"/>
    </row>
    <row r="656" spans="6:9" ht="15" customHeight="1">
      <c r="F656" s="523"/>
      <c r="G656" s="525"/>
      <c r="H656" s="2769"/>
      <c r="I656" s="526"/>
    </row>
    <row r="657" spans="6:9" ht="15" customHeight="1">
      <c r="F657" s="523"/>
      <c r="G657" s="525"/>
      <c r="H657" s="2769"/>
      <c r="I657" s="526"/>
    </row>
    <row r="658" spans="6:9" ht="15" customHeight="1">
      <c r="F658" s="523"/>
      <c r="G658" s="525"/>
      <c r="H658" s="2769"/>
      <c r="I658" s="526"/>
    </row>
    <row r="659" spans="6:9" ht="15" customHeight="1">
      <c r="F659" s="523"/>
      <c r="G659" s="525"/>
      <c r="H659" s="2769"/>
      <c r="I659" s="526"/>
    </row>
    <row r="660" spans="6:9" ht="15" customHeight="1">
      <c r="F660" s="523"/>
      <c r="G660" s="525"/>
      <c r="H660" s="2769"/>
      <c r="I660" s="526"/>
    </row>
    <row r="661" spans="6:9" ht="15" customHeight="1">
      <c r="F661" s="523"/>
      <c r="G661" s="525"/>
      <c r="H661" s="2769"/>
      <c r="I661" s="526"/>
    </row>
    <row r="662" spans="6:9" ht="15" customHeight="1">
      <c r="F662" s="523"/>
      <c r="G662" s="525"/>
      <c r="H662" s="2769"/>
      <c r="I662" s="526"/>
    </row>
    <row r="663" spans="6:9" ht="15" customHeight="1">
      <c r="F663" s="523"/>
      <c r="G663" s="525"/>
      <c r="H663" s="2769"/>
      <c r="I663" s="526"/>
    </row>
    <row r="664" spans="6:9" ht="15" customHeight="1">
      <c r="F664" s="523"/>
      <c r="G664" s="525"/>
      <c r="H664" s="2769"/>
      <c r="I664" s="526"/>
    </row>
    <row r="665" spans="6:9" ht="15" customHeight="1">
      <c r="F665" s="523"/>
      <c r="G665" s="525"/>
      <c r="H665" s="2769"/>
      <c r="I665" s="526"/>
    </row>
    <row r="666" spans="6:9" ht="15" customHeight="1">
      <c r="F666" s="523"/>
      <c r="G666" s="525"/>
      <c r="H666" s="2769"/>
      <c r="I666" s="526"/>
    </row>
    <row r="667" spans="6:9" ht="15" customHeight="1">
      <c r="F667" s="523"/>
      <c r="G667" s="525"/>
      <c r="H667" s="2769"/>
      <c r="I667" s="526"/>
    </row>
    <row r="668" spans="6:9" ht="15" customHeight="1">
      <c r="F668" s="523"/>
      <c r="G668" s="525"/>
      <c r="H668" s="2769"/>
      <c r="I668" s="526"/>
    </row>
    <row r="669" spans="6:9" ht="15" customHeight="1">
      <c r="F669" s="523"/>
      <c r="G669" s="525"/>
      <c r="H669" s="2769"/>
      <c r="I669" s="526"/>
    </row>
    <row r="670" spans="6:9" ht="15" customHeight="1">
      <c r="F670" s="523"/>
      <c r="G670" s="525"/>
      <c r="H670" s="2769"/>
      <c r="I670" s="526"/>
    </row>
    <row r="671" spans="6:9" ht="15" customHeight="1">
      <c r="F671" s="523"/>
      <c r="G671" s="525"/>
      <c r="H671" s="2769"/>
      <c r="I671" s="526"/>
    </row>
    <row r="672" spans="6:9" ht="15" customHeight="1">
      <c r="F672" s="523"/>
      <c r="G672" s="525"/>
      <c r="H672" s="2769"/>
      <c r="I672" s="526"/>
    </row>
    <row r="673" spans="6:9" ht="15" customHeight="1">
      <c r="F673" s="523"/>
      <c r="G673" s="525"/>
      <c r="H673" s="2769"/>
      <c r="I673" s="526"/>
    </row>
    <row r="674" spans="6:9" ht="15" customHeight="1">
      <c r="F674" s="523"/>
      <c r="G674" s="525"/>
      <c r="H674" s="2769"/>
      <c r="I674" s="526"/>
    </row>
    <row r="675" spans="6:9" ht="15" customHeight="1">
      <c r="F675" s="523"/>
      <c r="G675" s="525"/>
      <c r="H675" s="2769"/>
      <c r="I675" s="526"/>
    </row>
    <row r="676" spans="6:9" ht="15" customHeight="1">
      <c r="F676" s="523"/>
      <c r="G676" s="525"/>
      <c r="H676" s="2769"/>
      <c r="I676" s="526"/>
    </row>
    <row r="677" spans="6:9" ht="15" customHeight="1">
      <c r="F677" s="523"/>
      <c r="G677" s="525"/>
      <c r="H677" s="2769"/>
      <c r="I677" s="526"/>
    </row>
    <row r="678" spans="6:9" ht="15" customHeight="1">
      <c r="F678" s="523"/>
      <c r="G678" s="525"/>
      <c r="H678" s="2769"/>
      <c r="I678" s="526"/>
    </row>
    <row r="679" spans="6:9" ht="15" customHeight="1">
      <c r="F679" s="523"/>
      <c r="G679" s="525"/>
      <c r="H679" s="2769"/>
      <c r="I679" s="526"/>
    </row>
    <row r="680" spans="6:9" ht="15" customHeight="1">
      <c r="F680" s="523"/>
      <c r="G680" s="525"/>
      <c r="H680" s="2769"/>
      <c r="I680" s="526"/>
    </row>
    <row r="681" spans="6:9" ht="15" customHeight="1">
      <c r="F681" s="523"/>
      <c r="G681" s="525"/>
      <c r="H681" s="2769"/>
      <c r="I681" s="526"/>
    </row>
    <row r="682" spans="6:9" ht="15" customHeight="1">
      <c r="F682" s="523"/>
      <c r="G682" s="525"/>
      <c r="H682" s="2769"/>
      <c r="I682" s="526"/>
    </row>
    <row r="683" spans="6:9" ht="15" customHeight="1">
      <c r="F683" s="523"/>
      <c r="G683" s="525"/>
      <c r="H683" s="2769"/>
      <c r="I683" s="526"/>
    </row>
    <row r="684" spans="6:9" ht="15" customHeight="1">
      <c r="F684" s="523"/>
      <c r="G684" s="525"/>
      <c r="H684" s="2769"/>
      <c r="I684" s="526"/>
    </row>
    <row r="685" spans="6:9" ht="15" customHeight="1">
      <c r="F685" s="523"/>
      <c r="G685" s="525"/>
      <c r="H685" s="2769"/>
      <c r="I685" s="526"/>
    </row>
    <row r="686" spans="6:9" ht="15" customHeight="1">
      <c r="F686" s="523"/>
      <c r="G686" s="525"/>
      <c r="H686" s="2769"/>
      <c r="I686" s="526"/>
    </row>
    <row r="687" spans="6:9" ht="15" customHeight="1">
      <c r="F687" s="523"/>
      <c r="G687" s="525"/>
      <c r="H687" s="2769"/>
      <c r="I687" s="526"/>
    </row>
    <row r="688" spans="6:9" ht="15" customHeight="1">
      <c r="F688" s="523"/>
      <c r="G688" s="525"/>
      <c r="H688" s="2769"/>
      <c r="I688" s="526"/>
    </row>
    <row r="689" spans="6:9" ht="15" customHeight="1">
      <c r="F689" s="523"/>
      <c r="G689" s="525"/>
      <c r="H689" s="2769"/>
      <c r="I689" s="526"/>
    </row>
    <row r="690" spans="6:9" ht="15" customHeight="1">
      <c r="F690" s="523"/>
      <c r="G690" s="525"/>
      <c r="H690" s="2769"/>
      <c r="I690" s="526"/>
    </row>
    <row r="691" spans="6:9" ht="15" customHeight="1">
      <c r="F691" s="523"/>
      <c r="G691" s="525"/>
      <c r="H691" s="2769"/>
      <c r="I691" s="526"/>
    </row>
    <row r="692" spans="6:9" ht="15" customHeight="1">
      <c r="F692" s="523"/>
      <c r="G692" s="525"/>
      <c r="H692" s="2769"/>
      <c r="I692" s="526"/>
    </row>
    <row r="693" spans="6:9" ht="15" customHeight="1">
      <c r="F693" s="523"/>
      <c r="G693" s="525"/>
      <c r="H693" s="2769"/>
      <c r="I693" s="526"/>
    </row>
    <row r="694" spans="6:9" ht="15" customHeight="1">
      <c r="F694" s="523"/>
      <c r="G694" s="525"/>
      <c r="H694" s="2769"/>
      <c r="I694" s="526"/>
    </row>
    <row r="695" spans="6:9" ht="15" customHeight="1">
      <c r="F695" s="523"/>
      <c r="G695" s="525"/>
      <c r="H695" s="2769"/>
      <c r="I695" s="526"/>
    </row>
    <row r="696" spans="6:9" ht="15" customHeight="1">
      <c r="F696" s="523"/>
      <c r="G696" s="525"/>
      <c r="H696" s="2769"/>
      <c r="I696" s="526"/>
    </row>
    <row r="697" spans="6:9" ht="15" customHeight="1">
      <c r="F697" s="523"/>
      <c r="G697" s="525"/>
      <c r="H697" s="2769"/>
      <c r="I697" s="526"/>
    </row>
    <row r="698" spans="6:9" ht="15" customHeight="1">
      <c r="F698" s="523"/>
      <c r="G698" s="525"/>
      <c r="H698" s="2769"/>
      <c r="I698" s="526"/>
    </row>
    <row r="699" spans="6:9" ht="15" customHeight="1">
      <c r="F699" s="523"/>
      <c r="G699" s="525"/>
      <c r="H699" s="2769"/>
      <c r="I699" s="526"/>
    </row>
    <row r="700" spans="6:9" ht="15" customHeight="1">
      <c r="F700" s="523"/>
      <c r="G700" s="525"/>
      <c r="H700" s="2769"/>
      <c r="I700" s="526"/>
    </row>
    <row r="701" spans="6:9" ht="15" customHeight="1">
      <c r="F701" s="523"/>
      <c r="G701" s="525"/>
      <c r="H701" s="2769"/>
      <c r="I701" s="526"/>
    </row>
    <row r="702" spans="6:9" ht="15" customHeight="1">
      <c r="F702" s="523"/>
      <c r="G702" s="525"/>
      <c r="H702" s="2769"/>
      <c r="I702" s="526"/>
    </row>
    <row r="703" spans="6:9" ht="15" customHeight="1">
      <c r="F703" s="523"/>
      <c r="G703" s="525"/>
      <c r="H703" s="2769"/>
      <c r="I703" s="526"/>
    </row>
    <row r="704" spans="6:9" ht="15" customHeight="1">
      <c r="F704" s="523"/>
      <c r="G704" s="525"/>
      <c r="H704" s="2769"/>
      <c r="I704" s="526"/>
    </row>
    <row r="705" spans="6:9" ht="15" customHeight="1">
      <c r="F705" s="523"/>
      <c r="G705" s="525"/>
      <c r="H705" s="2769"/>
      <c r="I705" s="526"/>
    </row>
    <row r="706" spans="6:9" ht="15" customHeight="1">
      <c r="F706" s="523"/>
      <c r="G706" s="525"/>
      <c r="H706" s="2769"/>
      <c r="I706" s="526"/>
    </row>
    <row r="707" spans="6:9" ht="15" customHeight="1">
      <c r="F707" s="523"/>
      <c r="G707" s="525"/>
      <c r="H707" s="2769"/>
      <c r="I707" s="526"/>
    </row>
    <row r="708" spans="6:9" ht="15" customHeight="1">
      <c r="F708" s="523"/>
      <c r="G708" s="525"/>
      <c r="H708" s="2769"/>
      <c r="I708" s="526"/>
    </row>
    <row r="709" spans="6:9" ht="15" customHeight="1">
      <c r="F709" s="523"/>
      <c r="G709" s="525"/>
      <c r="H709" s="2769"/>
      <c r="I709" s="526"/>
    </row>
    <row r="710" spans="6:9" ht="15" customHeight="1">
      <c r="F710" s="523"/>
      <c r="G710" s="525"/>
      <c r="H710" s="2769"/>
      <c r="I710" s="526"/>
    </row>
    <row r="711" spans="6:9" ht="15" customHeight="1">
      <c r="F711" s="523"/>
      <c r="G711" s="525"/>
      <c r="H711" s="2769"/>
      <c r="I711" s="526"/>
    </row>
    <row r="712" spans="6:9" ht="15" customHeight="1">
      <c r="F712" s="523"/>
      <c r="G712" s="525"/>
      <c r="H712" s="2769"/>
      <c r="I712" s="526"/>
    </row>
    <row r="713" spans="6:9" ht="15" customHeight="1">
      <c r="F713" s="523"/>
      <c r="G713" s="525"/>
      <c r="H713" s="2769"/>
      <c r="I713" s="526"/>
    </row>
    <row r="714" spans="6:9" ht="15" customHeight="1">
      <c r="F714" s="523"/>
      <c r="G714" s="525"/>
      <c r="H714" s="2769"/>
      <c r="I714" s="526"/>
    </row>
    <row r="715" spans="6:9" ht="15" customHeight="1">
      <c r="F715" s="523"/>
      <c r="G715" s="525"/>
      <c r="H715" s="2769"/>
      <c r="I715" s="526"/>
    </row>
    <row r="716" spans="6:9" ht="15" customHeight="1">
      <c r="F716" s="523"/>
      <c r="G716" s="525"/>
      <c r="H716" s="2769"/>
      <c r="I716" s="526"/>
    </row>
    <row r="717" spans="6:9" ht="15" customHeight="1">
      <c r="F717" s="523"/>
      <c r="G717" s="525"/>
      <c r="H717" s="2769"/>
      <c r="I717" s="526"/>
    </row>
    <row r="718" spans="6:9" ht="15" customHeight="1">
      <c r="F718" s="523"/>
      <c r="G718" s="525"/>
      <c r="H718" s="2769"/>
      <c r="I718" s="526"/>
    </row>
    <row r="719" spans="6:9" ht="15" customHeight="1">
      <c r="F719" s="523"/>
      <c r="G719" s="525"/>
      <c r="H719" s="2769"/>
      <c r="I719" s="526"/>
    </row>
    <row r="720" spans="6:9" ht="15" customHeight="1">
      <c r="F720" s="523"/>
      <c r="G720" s="525"/>
      <c r="H720" s="2769"/>
      <c r="I720" s="526"/>
    </row>
    <row r="721" spans="6:9" ht="15" customHeight="1">
      <c r="F721" s="523"/>
      <c r="G721" s="525"/>
      <c r="H721" s="2769"/>
      <c r="I721" s="526"/>
    </row>
    <row r="722" spans="6:9" ht="15" customHeight="1">
      <c r="F722" s="523"/>
      <c r="G722" s="525"/>
      <c r="H722" s="2769"/>
      <c r="I722" s="526"/>
    </row>
    <row r="723" spans="6:9" ht="15" customHeight="1">
      <c r="F723" s="523"/>
      <c r="G723" s="525"/>
      <c r="H723" s="2769"/>
      <c r="I723" s="526"/>
    </row>
    <row r="724" spans="6:9" ht="15" customHeight="1">
      <c r="F724" s="523"/>
      <c r="G724" s="525"/>
      <c r="H724" s="2769"/>
      <c r="I724" s="526"/>
    </row>
    <row r="725" spans="6:9" ht="15" customHeight="1">
      <c r="F725" s="523"/>
      <c r="G725" s="525"/>
      <c r="H725" s="2769"/>
      <c r="I725" s="526"/>
    </row>
    <row r="726" spans="6:9" ht="15" customHeight="1">
      <c r="F726" s="523"/>
      <c r="G726" s="525"/>
      <c r="H726" s="2769"/>
      <c r="I726" s="526"/>
    </row>
    <row r="727" spans="6:9" ht="15" customHeight="1">
      <c r="F727" s="523"/>
      <c r="G727" s="525"/>
      <c r="H727" s="2769"/>
      <c r="I727" s="526"/>
    </row>
    <row r="728" spans="6:9" ht="15" customHeight="1">
      <c r="F728" s="523"/>
      <c r="G728" s="525"/>
      <c r="H728" s="2769"/>
      <c r="I728" s="526"/>
    </row>
    <row r="729" spans="6:9" ht="15" customHeight="1">
      <c r="F729" s="523"/>
      <c r="G729" s="525"/>
      <c r="H729" s="2769"/>
      <c r="I729" s="526"/>
    </row>
    <row r="730" spans="6:9" ht="15" customHeight="1">
      <c r="F730" s="523"/>
      <c r="G730" s="525"/>
      <c r="H730" s="2769"/>
      <c r="I730" s="526"/>
    </row>
    <row r="731" spans="6:9" ht="15" customHeight="1">
      <c r="F731" s="523"/>
      <c r="G731" s="525"/>
      <c r="H731" s="2769"/>
      <c r="I731" s="526"/>
    </row>
    <row r="732" spans="6:9" ht="15" customHeight="1">
      <c r="F732" s="523"/>
      <c r="G732" s="525"/>
      <c r="H732" s="2769"/>
      <c r="I732" s="526"/>
    </row>
    <row r="733" spans="6:9" ht="15" customHeight="1">
      <c r="F733" s="523"/>
      <c r="G733" s="525"/>
      <c r="H733" s="2769"/>
      <c r="I733" s="526"/>
    </row>
    <row r="734" spans="6:9" ht="15" customHeight="1">
      <c r="F734" s="523"/>
      <c r="G734" s="525"/>
      <c r="H734" s="2769"/>
      <c r="I734" s="526"/>
    </row>
    <row r="735" spans="6:9" ht="15" customHeight="1">
      <c r="F735" s="523"/>
      <c r="G735" s="525"/>
      <c r="H735" s="2769"/>
      <c r="I735" s="526"/>
    </row>
    <row r="736" spans="6:9" ht="15" customHeight="1">
      <c r="F736" s="523"/>
      <c r="G736" s="525"/>
      <c r="H736" s="2769"/>
      <c r="I736" s="526"/>
    </row>
    <row r="737" spans="6:9" ht="15" customHeight="1">
      <c r="F737" s="523"/>
      <c r="G737" s="525"/>
      <c r="H737" s="2769"/>
      <c r="I737" s="526"/>
    </row>
    <row r="738" spans="6:9" ht="15" customHeight="1">
      <c r="F738" s="523"/>
      <c r="G738" s="525"/>
      <c r="H738" s="2769"/>
      <c r="I738" s="526"/>
    </row>
    <row r="739" spans="6:9" ht="15" customHeight="1">
      <c r="F739" s="523"/>
      <c r="G739" s="525"/>
      <c r="H739" s="2769"/>
      <c r="I739" s="526"/>
    </row>
    <row r="740" spans="6:9" ht="15" customHeight="1">
      <c r="F740" s="523"/>
      <c r="G740" s="525"/>
      <c r="H740" s="2769"/>
      <c r="I740" s="526"/>
    </row>
    <row r="741" spans="6:9" ht="15" customHeight="1">
      <c r="F741" s="523"/>
      <c r="G741" s="525"/>
      <c r="H741" s="2769"/>
      <c r="I741" s="526"/>
    </row>
    <row r="742" spans="6:9" ht="15" customHeight="1">
      <c r="F742" s="523"/>
      <c r="G742" s="525"/>
      <c r="H742" s="2769"/>
      <c r="I742" s="526"/>
    </row>
    <row r="743" spans="6:9" ht="15" customHeight="1">
      <c r="F743" s="523"/>
      <c r="G743" s="525"/>
      <c r="H743" s="2769"/>
      <c r="I743" s="526"/>
    </row>
    <row r="744" spans="6:9" ht="15" customHeight="1">
      <c r="F744" s="523"/>
      <c r="G744" s="525"/>
      <c r="H744" s="2769"/>
      <c r="I744" s="526"/>
    </row>
    <row r="745" spans="6:9" ht="15" customHeight="1">
      <c r="F745" s="523"/>
      <c r="G745" s="525"/>
      <c r="H745" s="2769"/>
      <c r="I745" s="526"/>
    </row>
    <row r="746" spans="6:9" ht="15" customHeight="1">
      <c r="F746" s="523"/>
      <c r="G746" s="525"/>
      <c r="H746" s="2769"/>
      <c r="I746" s="526"/>
    </row>
    <row r="747" spans="6:9" ht="15" customHeight="1">
      <c r="F747" s="523"/>
      <c r="G747" s="525"/>
      <c r="H747" s="2769"/>
      <c r="I747" s="526"/>
    </row>
    <row r="748" spans="6:9" ht="15" customHeight="1">
      <c r="F748" s="523"/>
      <c r="G748" s="525"/>
      <c r="H748" s="2769"/>
      <c r="I748" s="526"/>
    </row>
    <row r="749" spans="6:9" ht="15" customHeight="1">
      <c r="F749" s="523"/>
      <c r="G749" s="525"/>
      <c r="H749" s="2769"/>
      <c r="I749" s="526"/>
    </row>
    <row r="750" spans="6:9" ht="15" customHeight="1">
      <c r="F750" s="523"/>
      <c r="G750" s="525"/>
      <c r="H750" s="2769"/>
      <c r="I750" s="526"/>
    </row>
    <row r="751" spans="6:9" ht="15" customHeight="1">
      <c r="F751" s="523"/>
      <c r="G751" s="525"/>
      <c r="H751" s="2769"/>
      <c r="I751" s="526"/>
    </row>
    <row r="752" spans="6:9" ht="15" customHeight="1">
      <c r="F752" s="523"/>
      <c r="G752" s="525"/>
      <c r="H752" s="2769"/>
      <c r="I752" s="526"/>
    </row>
    <row r="753" spans="6:9" ht="15" customHeight="1">
      <c r="F753" s="523"/>
      <c r="G753" s="525"/>
      <c r="H753" s="2769"/>
      <c r="I753" s="526"/>
    </row>
    <row r="754" spans="6:9" ht="15" customHeight="1">
      <c r="F754" s="523"/>
      <c r="G754" s="525"/>
      <c r="H754" s="2769"/>
      <c r="I754" s="526"/>
    </row>
    <row r="755" spans="6:9" ht="15" customHeight="1">
      <c r="F755" s="523"/>
      <c r="G755" s="525"/>
      <c r="H755" s="2769"/>
      <c r="I755" s="526"/>
    </row>
    <row r="756" spans="6:9" ht="15" customHeight="1">
      <c r="F756" s="523"/>
      <c r="G756" s="525"/>
      <c r="H756" s="2769"/>
      <c r="I756" s="526"/>
    </row>
    <row r="757" spans="6:9" ht="15" customHeight="1">
      <c r="F757" s="523"/>
      <c r="G757" s="525"/>
      <c r="H757" s="2769"/>
      <c r="I757" s="526"/>
    </row>
    <row r="758" spans="6:9" ht="15" customHeight="1">
      <c r="F758" s="523"/>
      <c r="G758" s="525"/>
      <c r="H758" s="2769"/>
      <c r="I758" s="526"/>
    </row>
    <row r="759" spans="6:9" ht="15" customHeight="1">
      <c r="F759" s="523"/>
      <c r="G759" s="525"/>
      <c r="H759" s="2769"/>
      <c r="I759" s="526"/>
    </row>
    <row r="760" spans="6:9" ht="15" customHeight="1">
      <c r="F760" s="523"/>
      <c r="G760" s="525"/>
      <c r="H760" s="2769"/>
      <c r="I760" s="526"/>
    </row>
    <row r="761" spans="6:9" ht="15" customHeight="1">
      <c r="F761" s="523"/>
      <c r="G761" s="525"/>
      <c r="H761" s="2769"/>
      <c r="I761" s="526"/>
    </row>
    <row r="762" spans="6:9" ht="15" customHeight="1">
      <c r="F762" s="523"/>
      <c r="G762" s="525"/>
      <c r="H762" s="2769"/>
      <c r="I762" s="526"/>
    </row>
    <row r="763" spans="6:9" ht="15" customHeight="1">
      <c r="F763" s="523"/>
      <c r="G763" s="525"/>
      <c r="H763" s="2769"/>
      <c r="I763" s="526"/>
    </row>
    <row r="764" spans="6:9" ht="15" customHeight="1">
      <c r="F764" s="523"/>
      <c r="G764" s="525"/>
      <c r="H764" s="2769"/>
      <c r="I764" s="526"/>
    </row>
    <row r="765" spans="6:9" ht="15" customHeight="1">
      <c r="F765" s="523"/>
      <c r="G765" s="525"/>
      <c r="H765" s="2769"/>
      <c r="I765" s="526"/>
    </row>
    <row r="766" spans="6:9" ht="15" customHeight="1">
      <c r="F766" s="523"/>
      <c r="G766" s="525"/>
      <c r="H766" s="2769"/>
      <c r="I766" s="526"/>
    </row>
    <row r="767" spans="6:9" ht="15" customHeight="1">
      <c r="F767" s="523"/>
      <c r="G767" s="525"/>
      <c r="H767" s="2769"/>
      <c r="I767" s="526"/>
    </row>
    <row r="768" spans="6:9" ht="15" customHeight="1">
      <c r="F768" s="523"/>
      <c r="G768" s="525"/>
      <c r="H768" s="2769"/>
      <c r="I768" s="526"/>
    </row>
    <row r="769" spans="6:9" ht="15" customHeight="1">
      <c r="F769" s="523"/>
      <c r="G769" s="525"/>
      <c r="H769" s="2769"/>
      <c r="I769" s="526"/>
    </row>
    <row r="770" spans="6:9" ht="15" customHeight="1">
      <c r="F770" s="523"/>
      <c r="G770" s="525"/>
      <c r="H770" s="2769"/>
      <c r="I770" s="526"/>
    </row>
    <row r="771" spans="6:9" ht="15" customHeight="1">
      <c r="F771" s="523"/>
      <c r="G771" s="525"/>
      <c r="H771" s="2769"/>
      <c r="I771" s="526"/>
    </row>
    <row r="772" spans="6:9" ht="15" customHeight="1">
      <c r="F772" s="523"/>
      <c r="G772" s="525"/>
      <c r="H772" s="2769"/>
      <c r="I772" s="526"/>
    </row>
    <row r="773" spans="6:9" ht="15" customHeight="1">
      <c r="F773" s="523"/>
      <c r="G773" s="525"/>
      <c r="H773" s="2769"/>
      <c r="I773" s="526"/>
    </row>
    <row r="774" spans="6:9" ht="15" customHeight="1">
      <c r="F774" s="523"/>
      <c r="G774" s="525"/>
      <c r="H774" s="2769"/>
      <c r="I774" s="526"/>
    </row>
    <row r="775" spans="6:9" ht="15" customHeight="1">
      <c r="F775" s="523"/>
      <c r="G775" s="525"/>
      <c r="H775" s="2769"/>
      <c r="I775" s="526"/>
    </row>
    <row r="776" spans="6:9" ht="15" customHeight="1">
      <c r="F776" s="523"/>
      <c r="G776" s="525"/>
      <c r="H776" s="2769"/>
      <c r="I776" s="526"/>
    </row>
    <row r="777" spans="6:9" ht="15" customHeight="1">
      <c r="F777" s="523"/>
      <c r="G777" s="525"/>
      <c r="H777" s="2769"/>
      <c r="I777" s="526"/>
    </row>
    <row r="778" spans="6:9" ht="15" customHeight="1">
      <c r="F778" s="523"/>
      <c r="G778" s="525"/>
      <c r="H778" s="2769"/>
      <c r="I778" s="526"/>
    </row>
    <row r="779" spans="6:9" ht="15" customHeight="1">
      <c r="F779" s="523"/>
      <c r="G779" s="525"/>
      <c r="H779" s="2769"/>
      <c r="I779" s="526"/>
    </row>
    <row r="780" spans="6:9" ht="15" customHeight="1">
      <c r="F780" s="523"/>
      <c r="G780" s="525"/>
      <c r="H780" s="2769"/>
      <c r="I780" s="526"/>
    </row>
    <row r="781" spans="6:9" ht="15" customHeight="1">
      <c r="F781" s="523"/>
      <c r="G781" s="525"/>
      <c r="H781" s="2769"/>
      <c r="I781" s="526"/>
    </row>
    <row r="782" spans="6:9" ht="15" customHeight="1">
      <c r="F782" s="523"/>
      <c r="G782" s="525"/>
      <c r="H782" s="2769"/>
      <c r="I782" s="526"/>
    </row>
    <row r="783" spans="6:9" ht="15" customHeight="1">
      <c r="F783" s="523"/>
      <c r="G783" s="525"/>
      <c r="H783" s="2769"/>
      <c r="I783" s="526"/>
    </row>
    <row r="784" spans="6:9" ht="15" customHeight="1">
      <c r="F784" s="523"/>
      <c r="G784" s="525"/>
      <c r="H784" s="2769"/>
      <c r="I784" s="526"/>
    </row>
    <row r="785" spans="6:9" ht="15" customHeight="1">
      <c r="F785" s="523"/>
      <c r="G785" s="525"/>
      <c r="H785" s="2769"/>
      <c r="I785" s="526"/>
    </row>
    <row r="786" spans="6:9" ht="15" customHeight="1">
      <c r="F786" s="523"/>
      <c r="G786" s="525"/>
      <c r="H786" s="2769"/>
      <c r="I786" s="526"/>
    </row>
    <row r="787" spans="6:9" ht="15" customHeight="1">
      <c r="F787" s="523"/>
      <c r="G787" s="525"/>
      <c r="H787" s="2769"/>
      <c r="I787" s="526"/>
    </row>
    <row r="788" spans="6:9" ht="15" customHeight="1">
      <c r="F788" s="523"/>
      <c r="G788" s="525"/>
      <c r="H788" s="2769"/>
      <c r="I788" s="526"/>
    </row>
    <row r="789" spans="6:9" ht="15" customHeight="1">
      <c r="F789" s="523"/>
      <c r="G789" s="525"/>
      <c r="H789" s="2769"/>
      <c r="I789" s="526"/>
    </row>
    <row r="790" spans="6:9" ht="15" customHeight="1">
      <c r="F790" s="523"/>
      <c r="G790" s="525"/>
      <c r="H790" s="2769"/>
      <c r="I790" s="526"/>
    </row>
    <row r="791" spans="6:9" ht="15" customHeight="1">
      <c r="F791" s="523"/>
      <c r="G791" s="525"/>
      <c r="H791" s="2769"/>
      <c r="I791" s="526"/>
    </row>
    <row r="792" spans="6:9" ht="15" customHeight="1">
      <c r="F792" s="523"/>
      <c r="G792" s="525"/>
      <c r="H792" s="2769"/>
      <c r="I792" s="526"/>
    </row>
    <row r="793" spans="6:9" ht="15" customHeight="1">
      <c r="F793" s="523"/>
      <c r="G793" s="525"/>
      <c r="H793" s="2769"/>
      <c r="I793" s="526"/>
    </row>
    <row r="794" spans="6:9" ht="15" customHeight="1">
      <c r="F794" s="523"/>
      <c r="G794" s="525"/>
      <c r="H794" s="2769"/>
      <c r="I794" s="526"/>
    </row>
    <row r="795" spans="6:9" ht="15" customHeight="1">
      <c r="F795" s="523"/>
      <c r="G795" s="525"/>
      <c r="H795" s="2769"/>
      <c r="I795" s="526"/>
    </row>
    <row r="796" spans="6:9" ht="15" customHeight="1">
      <c r="F796" s="523"/>
      <c r="G796" s="525"/>
      <c r="H796" s="2769"/>
      <c r="I796" s="526"/>
    </row>
    <row r="797" spans="6:9" ht="15" customHeight="1">
      <c r="F797" s="523"/>
      <c r="G797" s="525"/>
      <c r="H797" s="2769"/>
      <c r="I797" s="526"/>
    </row>
    <row r="798" spans="6:9" ht="15" customHeight="1">
      <c r="F798" s="523"/>
      <c r="G798" s="525"/>
      <c r="H798" s="2769"/>
      <c r="I798" s="526"/>
    </row>
    <row r="799" spans="6:9" ht="15" customHeight="1">
      <c r="F799" s="523"/>
      <c r="G799" s="525"/>
      <c r="H799" s="2769"/>
      <c r="I799" s="526"/>
    </row>
    <row r="800" spans="6:9" ht="15" customHeight="1">
      <c r="F800" s="523"/>
      <c r="G800" s="525"/>
      <c r="H800" s="2769"/>
      <c r="I800" s="526"/>
    </row>
    <row r="801" spans="6:9" ht="15" customHeight="1">
      <c r="F801" s="523"/>
      <c r="G801" s="525"/>
      <c r="H801" s="2769"/>
      <c r="I801" s="526"/>
    </row>
    <row r="802" spans="6:9" ht="15" customHeight="1">
      <c r="F802" s="523"/>
      <c r="G802" s="525"/>
      <c r="H802" s="2769"/>
      <c r="I802" s="526"/>
    </row>
    <row r="803" spans="6:9" ht="15" customHeight="1">
      <c r="F803" s="523"/>
      <c r="G803" s="525"/>
      <c r="H803" s="2769"/>
      <c r="I803" s="526"/>
    </row>
    <row r="804" spans="6:9" ht="15" customHeight="1">
      <c r="F804" s="523"/>
      <c r="G804" s="525"/>
      <c r="H804" s="2769"/>
      <c r="I804" s="526"/>
    </row>
    <row r="805" spans="6:9" ht="15" customHeight="1">
      <c r="F805" s="523"/>
      <c r="G805" s="525"/>
      <c r="H805" s="2769"/>
      <c r="I805" s="526"/>
    </row>
    <row r="806" spans="6:9" ht="15" customHeight="1">
      <c r="F806" s="523"/>
      <c r="G806" s="525"/>
      <c r="H806" s="2769"/>
      <c r="I806" s="526"/>
    </row>
    <row r="807" spans="6:9" ht="15" customHeight="1">
      <c r="F807" s="523"/>
      <c r="G807" s="525"/>
      <c r="H807" s="2769"/>
      <c r="I807" s="526"/>
    </row>
    <row r="808" spans="6:9" ht="15" customHeight="1">
      <c r="F808" s="523"/>
      <c r="G808" s="525"/>
      <c r="H808" s="2769"/>
      <c r="I808" s="526"/>
    </row>
    <row r="809" spans="6:9" ht="15" customHeight="1">
      <c r="F809" s="523"/>
      <c r="G809" s="525"/>
      <c r="H809" s="2769"/>
      <c r="I809" s="526"/>
    </row>
    <row r="810" spans="6:9" ht="15" customHeight="1">
      <c r="F810" s="523"/>
      <c r="G810" s="525"/>
      <c r="H810" s="2769"/>
      <c r="I810" s="526"/>
    </row>
    <row r="811" spans="6:9" ht="15" customHeight="1">
      <c r="F811" s="523"/>
      <c r="G811" s="525"/>
      <c r="H811" s="2769"/>
      <c r="I811" s="526"/>
    </row>
    <row r="812" spans="6:9" ht="15" customHeight="1">
      <c r="F812" s="523"/>
      <c r="G812" s="525"/>
      <c r="H812" s="2769"/>
      <c r="I812" s="526"/>
    </row>
    <row r="813" spans="6:9" ht="15" customHeight="1">
      <c r="F813" s="523"/>
      <c r="G813" s="525"/>
      <c r="H813" s="2769"/>
      <c r="I813" s="526"/>
    </row>
    <row r="814" spans="6:9" ht="15" customHeight="1">
      <c r="F814" s="523"/>
      <c r="G814" s="525"/>
      <c r="H814" s="2769"/>
      <c r="I814" s="526"/>
    </row>
    <row r="815" spans="6:9" ht="15" customHeight="1">
      <c r="F815" s="523"/>
      <c r="G815" s="525"/>
      <c r="H815" s="2769"/>
      <c r="I815" s="526"/>
    </row>
    <row r="816" spans="6:9" ht="15" customHeight="1">
      <c r="F816" s="523"/>
      <c r="G816" s="525"/>
      <c r="H816" s="2769"/>
      <c r="I816" s="526"/>
    </row>
    <row r="817" spans="6:9" ht="15" customHeight="1">
      <c r="F817" s="523"/>
      <c r="G817" s="525"/>
      <c r="H817" s="2769"/>
      <c r="I817" s="526"/>
    </row>
    <row r="818" spans="6:9" ht="15" customHeight="1">
      <c r="F818" s="523"/>
      <c r="G818" s="525"/>
      <c r="H818" s="2769"/>
      <c r="I818" s="526"/>
    </row>
    <row r="819" spans="6:9" ht="15" customHeight="1">
      <c r="F819" s="523"/>
      <c r="G819" s="525"/>
      <c r="H819" s="2769"/>
      <c r="I819" s="526"/>
    </row>
    <row r="820" spans="6:9" ht="15" customHeight="1">
      <c r="F820" s="523"/>
      <c r="G820" s="525"/>
      <c r="H820" s="2769"/>
      <c r="I820" s="526"/>
    </row>
    <row r="821" spans="6:9" ht="15" customHeight="1">
      <c r="F821" s="523"/>
      <c r="G821" s="525"/>
      <c r="H821" s="2769"/>
      <c r="I821" s="526"/>
    </row>
    <row r="822" spans="6:9" ht="15" customHeight="1">
      <c r="F822" s="523"/>
      <c r="G822" s="525"/>
      <c r="H822" s="2769"/>
      <c r="I822" s="526"/>
    </row>
    <row r="823" spans="6:9" ht="15" customHeight="1">
      <c r="F823" s="523"/>
      <c r="G823" s="525"/>
      <c r="H823" s="2769"/>
      <c r="I823" s="526"/>
    </row>
    <row r="824" spans="6:9" ht="15" customHeight="1">
      <c r="F824" s="523"/>
      <c r="G824" s="525"/>
      <c r="H824" s="2769"/>
      <c r="I824" s="526"/>
    </row>
    <row r="825" spans="6:9" ht="15" customHeight="1">
      <c r="F825" s="523"/>
      <c r="G825" s="525"/>
      <c r="H825" s="2769"/>
      <c r="I825" s="526"/>
    </row>
    <row r="826" spans="6:9" ht="15" customHeight="1">
      <c r="F826" s="523"/>
      <c r="G826" s="525"/>
      <c r="H826" s="2769"/>
      <c r="I826" s="526"/>
    </row>
    <row r="827" spans="6:9" ht="15" customHeight="1">
      <c r="F827" s="523"/>
      <c r="G827" s="525"/>
      <c r="H827" s="2769"/>
      <c r="I827" s="526"/>
    </row>
    <row r="828" spans="6:9" ht="15" customHeight="1">
      <c r="F828" s="523"/>
      <c r="G828" s="525"/>
      <c r="H828" s="2769"/>
      <c r="I828" s="526"/>
    </row>
    <row r="829" spans="6:9" ht="15" customHeight="1">
      <c r="F829" s="523"/>
      <c r="G829" s="525"/>
      <c r="H829" s="2769"/>
      <c r="I829" s="526"/>
    </row>
    <row r="830" spans="6:9" ht="15" customHeight="1">
      <c r="F830" s="523"/>
      <c r="G830" s="525"/>
      <c r="H830" s="2769"/>
      <c r="I830" s="526"/>
    </row>
    <row r="831" spans="6:9" ht="15" customHeight="1">
      <c r="F831" s="523"/>
      <c r="G831" s="525"/>
      <c r="H831" s="2769"/>
      <c r="I831" s="526"/>
    </row>
    <row r="832" spans="6:9" ht="15" customHeight="1">
      <c r="F832" s="523"/>
      <c r="G832" s="525"/>
      <c r="H832" s="2769"/>
      <c r="I832" s="526"/>
    </row>
    <row r="833" spans="6:9" ht="15" customHeight="1">
      <c r="F833" s="523"/>
      <c r="G833" s="525"/>
      <c r="H833" s="2769"/>
      <c r="I833" s="526"/>
    </row>
    <row r="834" spans="6:9" ht="15" customHeight="1">
      <c r="F834" s="523"/>
      <c r="G834" s="525"/>
      <c r="H834" s="2769"/>
      <c r="I834" s="526"/>
    </row>
    <row r="835" spans="6:9" ht="15" customHeight="1">
      <c r="F835" s="523"/>
      <c r="G835" s="525"/>
      <c r="H835" s="2769"/>
      <c r="I835" s="526"/>
    </row>
    <row r="836" spans="6:9" ht="15" customHeight="1">
      <c r="F836" s="523"/>
      <c r="G836" s="525"/>
      <c r="H836" s="2769"/>
      <c r="I836" s="526"/>
    </row>
    <row r="837" spans="6:9" ht="15" customHeight="1">
      <c r="F837" s="523"/>
      <c r="G837" s="525"/>
      <c r="H837" s="2769"/>
      <c r="I837" s="526"/>
    </row>
    <row r="838" spans="6:9" ht="15" customHeight="1">
      <c r="F838" s="523"/>
      <c r="G838" s="525"/>
      <c r="H838" s="2769"/>
      <c r="I838" s="526"/>
    </row>
    <row r="839" spans="6:9" ht="15" customHeight="1">
      <c r="F839" s="523"/>
      <c r="G839" s="525"/>
      <c r="H839" s="2769"/>
      <c r="I839" s="526"/>
    </row>
    <row r="840" spans="6:9" ht="15" customHeight="1">
      <c r="F840" s="523"/>
      <c r="G840" s="525"/>
      <c r="H840" s="2769"/>
      <c r="I840" s="526"/>
    </row>
    <row r="841" spans="6:9" ht="15" customHeight="1">
      <c r="F841" s="523"/>
      <c r="G841" s="525"/>
      <c r="H841" s="2769"/>
      <c r="I841" s="526"/>
    </row>
    <row r="842" spans="6:9" ht="15" customHeight="1">
      <c r="F842" s="523"/>
      <c r="G842" s="525"/>
      <c r="H842" s="2769"/>
      <c r="I842" s="526"/>
    </row>
    <row r="843" spans="6:9" ht="15" customHeight="1">
      <c r="F843" s="523"/>
      <c r="G843" s="525"/>
      <c r="H843" s="2769"/>
      <c r="I843" s="526"/>
    </row>
    <row r="844" spans="6:9" ht="15" customHeight="1">
      <c r="F844" s="523"/>
      <c r="G844" s="525"/>
      <c r="H844" s="2769"/>
      <c r="I844" s="526"/>
    </row>
    <row r="845" spans="6:9" ht="15" customHeight="1">
      <c r="F845" s="523"/>
      <c r="G845" s="525"/>
      <c r="H845" s="2769"/>
      <c r="I845" s="526"/>
    </row>
    <row r="846" spans="6:9" ht="15" customHeight="1">
      <c r="F846" s="523"/>
      <c r="G846" s="525"/>
      <c r="H846" s="2769"/>
      <c r="I846" s="526"/>
    </row>
    <row r="847" spans="6:9" ht="15" customHeight="1">
      <c r="F847" s="523"/>
      <c r="G847" s="525"/>
      <c r="H847" s="2769"/>
      <c r="I847" s="526"/>
    </row>
    <row r="848" spans="6:9" ht="15" customHeight="1">
      <c r="F848" s="523"/>
      <c r="G848" s="525"/>
      <c r="H848" s="2769"/>
      <c r="I848" s="526"/>
    </row>
    <row r="849" spans="6:9" ht="15" customHeight="1">
      <c r="F849" s="523"/>
      <c r="G849" s="525"/>
      <c r="H849" s="2769"/>
      <c r="I849" s="526"/>
    </row>
    <row r="850" spans="6:9" ht="15" customHeight="1">
      <c r="F850" s="523"/>
      <c r="G850" s="525"/>
      <c r="H850" s="2769"/>
      <c r="I850" s="526"/>
    </row>
    <row r="851" spans="6:9" ht="15" customHeight="1">
      <c r="F851" s="523"/>
      <c r="G851" s="525"/>
      <c r="H851" s="2769"/>
      <c r="I851" s="526"/>
    </row>
    <row r="852" spans="6:9" ht="15" customHeight="1">
      <c r="F852" s="523"/>
      <c r="G852" s="525"/>
      <c r="H852" s="2769"/>
      <c r="I852" s="526"/>
    </row>
    <row r="853" spans="6:9" ht="15" customHeight="1">
      <c r="F853" s="523"/>
      <c r="G853" s="525"/>
      <c r="H853" s="2769"/>
      <c r="I853" s="526"/>
    </row>
    <row r="854" spans="6:9" ht="15" customHeight="1">
      <c r="F854" s="523"/>
      <c r="G854" s="525"/>
      <c r="H854" s="2769"/>
      <c r="I854" s="526"/>
    </row>
    <row r="855" spans="6:9" ht="15" customHeight="1">
      <c r="F855" s="523"/>
      <c r="G855" s="525"/>
      <c r="H855" s="2769"/>
      <c r="I855" s="526"/>
    </row>
    <row r="856" spans="6:9" ht="15" customHeight="1">
      <c r="F856" s="523"/>
      <c r="G856" s="525"/>
      <c r="H856" s="2769"/>
      <c r="I856" s="526"/>
    </row>
    <row r="857" spans="6:9" ht="15" customHeight="1">
      <c r="F857" s="523"/>
      <c r="G857" s="525"/>
      <c r="H857" s="2769"/>
      <c r="I857" s="526"/>
    </row>
    <row r="858" spans="6:9" ht="15" customHeight="1">
      <c r="F858" s="523"/>
      <c r="G858" s="525"/>
      <c r="H858" s="2769"/>
      <c r="I858" s="526"/>
    </row>
    <row r="859" spans="6:9" ht="15" customHeight="1">
      <c r="F859" s="523"/>
      <c r="G859" s="525"/>
      <c r="H859" s="2769"/>
      <c r="I859" s="526"/>
    </row>
    <row r="860" spans="6:9" ht="15" customHeight="1">
      <c r="F860" s="523"/>
      <c r="G860" s="525"/>
      <c r="H860" s="2769"/>
      <c r="I860" s="526"/>
    </row>
    <row r="861" spans="6:9" ht="15" customHeight="1">
      <c r="F861" s="523"/>
      <c r="G861" s="525"/>
      <c r="H861" s="2769"/>
      <c r="I861" s="526"/>
    </row>
    <row r="862" spans="6:9" ht="15" customHeight="1">
      <c r="F862" s="523"/>
      <c r="G862" s="525"/>
      <c r="H862" s="2769"/>
      <c r="I862" s="526"/>
    </row>
    <row r="863" spans="6:9" ht="15" customHeight="1">
      <c r="F863" s="523"/>
      <c r="G863" s="525"/>
      <c r="H863" s="2769"/>
      <c r="I863" s="526"/>
    </row>
    <row r="864" spans="6:9" ht="15" customHeight="1">
      <c r="F864" s="523"/>
      <c r="G864" s="525"/>
      <c r="H864" s="2769"/>
      <c r="I864" s="526"/>
    </row>
    <row r="865" spans="6:9" ht="15" customHeight="1">
      <c r="F865" s="523"/>
      <c r="G865" s="525"/>
      <c r="H865" s="2769"/>
      <c r="I865" s="526"/>
    </row>
    <row r="866" spans="6:9" ht="15" customHeight="1">
      <c r="F866" s="523"/>
      <c r="G866" s="525"/>
      <c r="H866" s="2769"/>
      <c r="I866" s="526"/>
    </row>
    <row r="867" spans="6:9" ht="15" customHeight="1">
      <c r="F867" s="523"/>
      <c r="G867" s="525"/>
      <c r="H867" s="2769"/>
      <c r="I867" s="526"/>
    </row>
    <row r="868" spans="6:9" ht="15" customHeight="1">
      <c r="F868" s="523"/>
      <c r="G868" s="525"/>
      <c r="H868" s="2769"/>
      <c r="I868" s="526"/>
    </row>
    <row r="869" spans="6:9" ht="15" customHeight="1">
      <c r="F869" s="523"/>
      <c r="G869" s="525"/>
      <c r="H869" s="2769"/>
      <c r="I869" s="526"/>
    </row>
    <row r="870" spans="6:9" ht="15" customHeight="1">
      <c r="F870" s="523"/>
      <c r="G870" s="525"/>
      <c r="H870" s="2769"/>
      <c r="I870" s="526"/>
    </row>
    <row r="871" spans="6:9" ht="15" customHeight="1">
      <c r="F871" s="523"/>
      <c r="G871" s="525"/>
      <c r="H871" s="2769"/>
      <c r="I871" s="526"/>
    </row>
    <row r="872" spans="6:9" ht="15" customHeight="1">
      <c r="F872" s="523"/>
      <c r="G872" s="525"/>
      <c r="H872" s="2769"/>
      <c r="I872" s="526"/>
    </row>
    <row r="873" spans="6:9" ht="15" customHeight="1">
      <c r="F873" s="523"/>
      <c r="G873" s="525"/>
      <c r="H873" s="2769"/>
      <c r="I873" s="526"/>
    </row>
    <row r="874" spans="6:9" ht="15" customHeight="1">
      <c r="F874" s="523"/>
      <c r="G874" s="525"/>
      <c r="H874" s="2769"/>
      <c r="I874" s="526"/>
    </row>
    <row r="875" spans="6:9" ht="15" customHeight="1">
      <c r="F875" s="523"/>
      <c r="G875" s="525"/>
      <c r="H875" s="2769"/>
      <c r="I875" s="526"/>
    </row>
    <row r="876" spans="6:9" ht="15" customHeight="1">
      <c r="F876" s="523"/>
      <c r="G876" s="525"/>
      <c r="H876" s="2769"/>
      <c r="I876" s="526"/>
    </row>
    <row r="877" spans="6:9" ht="15" customHeight="1">
      <c r="F877" s="523"/>
      <c r="G877" s="525"/>
      <c r="H877" s="2769"/>
      <c r="I877" s="526"/>
    </row>
    <row r="878" spans="6:9" ht="15" customHeight="1">
      <c r="F878" s="523"/>
      <c r="G878" s="525"/>
      <c r="H878" s="2769"/>
      <c r="I878" s="526"/>
    </row>
    <row r="879" spans="6:9" ht="15" customHeight="1">
      <c r="F879" s="523"/>
      <c r="G879" s="525"/>
      <c r="H879" s="2769"/>
      <c r="I879" s="526"/>
    </row>
    <row r="880" spans="6:9" ht="15" customHeight="1">
      <c r="F880" s="523"/>
      <c r="G880" s="525"/>
      <c r="H880" s="2769"/>
      <c r="I880" s="526"/>
    </row>
    <row r="881" spans="6:9" ht="15" customHeight="1">
      <c r="F881" s="523"/>
      <c r="G881" s="525"/>
      <c r="H881" s="2769"/>
      <c r="I881" s="526"/>
    </row>
    <row r="882" spans="6:9" ht="15" customHeight="1">
      <c r="F882" s="523"/>
      <c r="G882" s="525"/>
      <c r="H882" s="2769"/>
      <c r="I882" s="526"/>
    </row>
    <row r="883" spans="6:9" ht="15" customHeight="1">
      <c r="F883" s="523"/>
      <c r="G883" s="525"/>
      <c r="H883" s="2769"/>
      <c r="I883" s="526"/>
    </row>
    <row r="884" spans="6:9" ht="15" customHeight="1">
      <c r="F884" s="523"/>
      <c r="G884" s="525"/>
      <c r="H884" s="2769"/>
      <c r="I884" s="526"/>
    </row>
    <row r="885" spans="6:9" ht="15" customHeight="1">
      <c r="F885" s="523"/>
      <c r="G885" s="525"/>
      <c r="H885" s="2769"/>
      <c r="I885" s="526"/>
    </row>
    <row r="886" spans="6:9" ht="15" customHeight="1">
      <c r="F886" s="523"/>
      <c r="G886" s="525"/>
      <c r="H886" s="2769"/>
      <c r="I886" s="526"/>
    </row>
    <row r="887" spans="6:9" ht="15" customHeight="1">
      <c r="F887" s="523"/>
      <c r="G887" s="525"/>
      <c r="H887" s="2769"/>
      <c r="I887" s="526"/>
    </row>
    <row r="888" spans="6:9" ht="15" customHeight="1">
      <c r="F888" s="523"/>
      <c r="G888" s="525"/>
      <c r="H888" s="2769"/>
      <c r="I888" s="526"/>
    </row>
    <row r="889" spans="6:9" ht="15" customHeight="1">
      <c r="F889" s="523"/>
      <c r="G889" s="525"/>
      <c r="H889" s="2769"/>
      <c r="I889" s="526"/>
    </row>
    <row r="890" spans="6:9" ht="15" customHeight="1">
      <c r="F890" s="523"/>
      <c r="G890" s="525"/>
      <c r="H890" s="2769"/>
      <c r="I890" s="526"/>
    </row>
    <row r="891" spans="6:9" ht="15" customHeight="1">
      <c r="F891" s="523"/>
      <c r="G891" s="525"/>
      <c r="H891" s="2769"/>
      <c r="I891" s="526"/>
    </row>
    <row r="892" spans="6:9" ht="15" customHeight="1">
      <c r="F892" s="523"/>
      <c r="G892" s="525"/>
      <c r="H892" s="2769"/>
      <c r="I892" s="526"/>
    </row>
    <row r="893" spans="6:9" ht="15" customHeight="1">
      <c r="F893" s="523"/>
      <c r="G893" s="525"/>
      <c r="H893" s="2769"/>
      <c r="I893" s="526"/>
    </row>
    <row r="894" spans="6:9" ht="15" customHeight="1">
      <c r="F894" s="523"/>
      <c r="G894" s="525"/>
      <c r="H894" s="2769"/>
      <c r="I894" s="526"/>
    </row>
    <row r="895" spans="6:9" ht="15" customHeight="1">
      <c r="F895" s="523"/>
      <c r="G895" s="525"/>
      <c r="H895" s="2769"/>
      <c r="I895" s="526"/>
    </row>
    <row r="896" spans="6:9" ht="15" customHeight="1">
      <c r="F896" s="523"/>
      <c r="G896" s="525"/>
      <c r="H896" s="2769"/>
      <c r="I896" s="526"/>
    </row>
    <row r="897" spans="6:9" ht="15" customHeight="1">
      <c r="F897" s="523"/>
      <c r="G897" s="525"/>
      <c r="H897" s="2769"/>
      <c r="I897" s="526"/>
    </row>
    <row r="898" spans="6:9" ht="15" customHeight="1">
      <c r="F898" s="523"/>
      <c r="G898" s="525"/>
      <c r="H898" s="2769"/>
      <c r="I898" s="526"/>
    </row>
    <row r="899" spans="6:9" ht="15" customHeight="1">
      <c r="F899" s="523"/>
      <c r="G899" s="525"/>
      <c r="H899" s="2769"/>
      <c r="I899" s="526"/>
    </row>
    <row r="900" spans="6:9" ht="15" customHeight="1">
      <c r="F900" s="523"/>
      <c r="G900" s="525"/>
      <c r="H900" s="2769"/>
      <c r="I900" s="526"/>
    </row>
    <row r="901" spans="6:9" ht="15" customHeight="1">
      <c r="F901" s="523"/>
      <c r="G901" s="525"/>
      <c r="H901" s="2769"/>
      <c r="I901" s="526"/>
    </row>
    <row r="902" spans="6:9" ht="15" customHeight="1">
      <c r="F902" s="523"/>
      <c r="G902" s="525"/>
      <c r="H902" s="2769"/>
      <c r="I902" s="526"/>
    </row>
    <row r="903" spans="6:9" ht="15" customHeight="1">
      <c r="F903" s="523"/>
      <c r="G903" s="525"/>
      <c r="H903" s="2769"/>
      <c r="I903" s="526"/>
    </row>
    <row r="904" spans="6:9" ht="15" customHeight="1">
      <c r="F904" s="523"/>
      <c r="G904" s="525"/>
      <c r="H904" s="2769"/>
      <c r="I904" s="526"/>
    </row>
    <row r="905" spans="6:9" ht="15" customHeight="1">
      <c r="F905" s="523"/>
      <c r="G905" s="525"/>
      <c r="H905" s="2769"/>
      <c r="I905" s="526"/>
    </row>
    <row r="906" spans="6:9" ht="15" customHeight="1">
      <c r="F906" s="523"/>
      <c r="G906" s="525"/>
      <c r="H906" s="2769"/>
      <c r="I906" s="526"/>
    </row>
    <row r="907" spans="6:9" ht="15" customHeight="1">
      <c r="F907" s="523"/>
      <c r="G907" s="525"/>
      <c r="H907" s="2769"/>
      <c r="I907" s="526"/>
    </row>
    <row r="908" spans="6:9" ht="15" customHeight="1">
      <c r="F908" s="523"/>
      <c r="G908" s="525"/>
      <c r="H908" s="2769"/>
      <c r="I908" s="526"/>
    </row>
    <row r="909" spans="6:9" ht="15" customHeight="1">
      <c r="F909" s="523"/>
      <c r="G909" s="525"/>
      <c r="H909" s="2769"/>
      <c r="I909" s="526"/>
    </row>
    <row r="910" spans="6:9" ht="15" customHeight="1">
      <c r="F910" s="523"/>
      <c r="G910" s="525"/>
      <c r="H910" s="2769"/>
      <c r="I910" s="526"/>
    </row>
    <row r="911" spans="6:9" ht="15" customHeight="1">
      <c r="F911" s="523"/>
      <c r="G911" s="525"/>
      <c r="H911" s="2769"/>
      <c r="I911" s="526"/>
    </row>
    <row r="912" spans="6:9" ht="15" customHeight="1">
      <c r="F912" s="523"/>
      <c r="G912" s="525"/>
      <c r="H912" s="2769"/>
      <c r="I912" s="526"/>
    </row>
    <row r="913" spans="6:9" ht="15" customHeight="1">
      <c r="F913" s="523"/>
      <c r="G913" s="525"/>
      <c r="H913" s="2769"/>
      <c r="I913" s="526"/>
    </row>
    <row r="914" spans="6:9" ht="15" customHeight="1">
      <c r="F914" s="523"/>
      <c r="G914" s="525"/>
      <c r="H914" s="2769"/>
      <c r="I914" s="526"/>
    </row>
    <row r="915" spans="6:9" ht="15" customHeight="1">
      <c r="F915" s="523"/>
      <c r="G915" s="525"/>
      <c r="H915" s="2769"/>
      <c r="I915" s="526"/>
    </row>
    <row r="916" spans="6:9" ht="15" customHeight="1">
      <c r="F916" s="523"/>
      <c r="G916" s="525"/>
      <c r="H916" s="2769"/>
      <c r="I916" s="526"/>
    </row>
    <row r="917" spans="6:9" ht="15" customHeight="1">
      <c r="F917" s="523"/>
      <c r="G917" s="525"/>
      <c r="H917" s="2769"/>
      <c r="I917" s="526"/>
    </row>
    <row r="918" spans="6:9" ht="15" customHeight="1">
      <c r="F918" s="523"/>
      <c r="G918" s="525"/>
      <c r="H918" s="2769"/>
      <c r="I918" s="526"/>
    </row>
    <row r="919" spans="6:9" ht="15" customHeight="1">
      <c r="F919" s="523"/>
      <c r="G919" s="525"/>
      <c r="H919" s="2769"/>
      <c r="I919" s="526"/>
    </row>
    <row r="920" spans="6:9" ht="15" customHeight="1">
      <c r="F920" s="523"/>
      <c r="G920" s="525"/>
      <c r="H920" s="2769"/>
      <c r="I920" s="526"/>
    </row>
    <row r="921" spans="6:9" ht="15" customHeight="1">
      <c r="F921" s="523"/>
      <c r="G921" s="525"/>
      <c r="H921" s="2769"/>
      <c r="I921" s="526"/>
    </row>
    <row r="922" spans="6:9" ht="15" customHeight="1">
      <c r="F922" s="523"/>
      <c r="G922" s="525"/>
      <c r="H922" s="2769"/>
      <c r="I922" s="526"/>
    </row>
    <row r="923" spans="6:9" ht="15" customHeight="1">
      <c r="F923" s="523"/>
      <c r="G923" s="525"/>
      <c r="H923" s="2769"/>
      <c r="I923" s="526"/>
    </row>
    <row r="924" spans="6:9" ht="15" customHeight="1">
      <c r="F924" s="523"/>
      <c r="G924" s="525"/>
      <c r="H924" s="2769"/>
      <c r="I924" s="526"/>
    </row>
    <row r="925" spans="6:9" ht="15" customHeight="1">
      <c r="F925" s="523"/>
      <c r="G925" s="525"/>
      <c r="H925" s="2769"/>
      <c r="I925" s="526"/>
    </row>
    <row r="926" spans="6:9" ht="15" customHeight="1">
      <c r="F926" s="523"/>
      <c r="G926" s="525"/>
      <c r="H926" s="2769"/>
      <c r="I926" s="526"/>
    </row>
    <row r="927" spans="6:9" ht="15" customHeight="1">
      <c r="F927" s="523"/>
      <c r="G927" s="525"/>
      <c r="H927" s="2769"/>
      <c r="I927" s="526"/>
    </row>
    <row r="928" spans="6:9" ht="15" customHeight="1">
      <c r="F928" s="523"/>
      <c r="G928" s="525"/>
      <c r="H928" s="2769"/>
      <c r="I928" s="526"/>
    </row>
    <row r="929" spans="6:9" ht="15" customHeight="1">
      <c r="F929" s="523"/>
      <c r="G929" s="525"/>
      <c r="H929" s="2769"/>
      <c r="I929" s="526"/>
    </row>
    <row r="930" spans="6:9" ht="15" customHeight="1">
      <c r="F930" s="523"/>
      <c r="G930" s="525"/>
      <c r="H930" s="2769"/>
      <c r="I930" s="526"/>
    </row>
    <row r="931" spans="6:9" ht="15" customHeight="1">
      <c r="F931" s="523"/>
      <c r="G931" s="525"/>
      <c r="H931" s="2769"/>
      <c r="I931" s="526"/>
    </row>
    <row r="932" spans="6:9" ht="15" customHeight="1">
      <c r="F932" s="523"/>
      <c r="G932" s="525"/>
      <c r="H932" s="2769"/>
      <c r="I932" s="526"/>
    </row>
    <row r="933" spans="6:9" ht="15" customHeight="1">
      <c r="F933" s="523"/>
      <c r="G933" s="525"/>
      <c r="H933" s="2769"/>
      <c r="I933" s="526"/>
    </row>
    <row r="934" spans="6:9" ht="15" customHeight="1">
      <c r="F934" s="523"/>
      <c r="G934" s="525"/>
      <c r="H934" s="2769"/>
      <c r="I934" s="526"/>
    </row>
    <row r="935" spans="6:9" ht="15" customHeight="1">
      <c r="F935" s="523"/>
      <c r="G935" s="525"/>
      <c r="H935" s="2769"/>
      <c r="I935" s="526"/>
    </row>
    <row r="936" spans="6:9" ht="15" customHeight="1">
      <c r="F936" s="523"/>
      <c r="G936" s="525"/>
      <c r="H936" s="2769"/>
      <c r="I936" s="526"/>
    </row>
    <row r="937" spans="6:9" ht="15" customHeight="1">
      <c r="F937" s="523"/>
      <c r="G937" s="525"/>
      <c r="H937" s="2769"/>
      <c r="I937" s="526"/>
    </row>
    <row r="938" spans="6:9" ht="15" customHeight="1">
      <c r="F938" s="523"/>
      <c r="G938" s="525"/>
      <c r="H938" s="2769"/>
      <c r="I938" s="526"/>
    </row>
    <row r="939" spans="6:9" ht="15" customHeight="1">
      <c r="F939" s="523"/>
      <c r="G939" s="525"/>
      <c r="H939" s="2769"/>
      <c r="I939" s="526"/>
    </row>
    <row r="940" spans="6:9" ht="15" customHeight="1">
      <c r="F940" s="523"/>
      <c r="G940" s="525"/>
      <c r="H940" s="2769"/>
      <c r="I940" s="526"/>
    </row>
    <row r="941" spans="6:9" ht="15" customHeight="1">
      <c r="F941" s="523"/>
      <c r="G941" s="525"/>
      <c r="H941" s="2769"/>
      <c r="I941" s="526"/>
    </row>
    <row r="942" spans="6:9" ht="15" customHeight="1">
      <c r="F942" s="523"/>
      <c r="G942" s="525"/>
      <c r="H942" s="2769"/>
      <c r="I942" s="526"/>
    </row>
    <row r="943" spans="6:9" ht="15" customHeight="1">
      <c r="F943" s="523"/>
      <c r="G943" s="525"/>
      <c r="H943" s="2769"/>
      <c r="I943" s="526"/>
    </row>
    <row r="944" spans="6:9" ht="15" customHeight="1">
      <c r="F944" s="523"/>
      <c r="G944" s="525"/>
      <c r="H944" s="2769"/>
      <c r="I944" s="526"/>
    </row>
    <row r="945" spans="6:9" ht="15" customHeight="1">
      <c r="F945" s="523"/>
      <c r="G945" s="525"/>
      <c r="H945" s="2769"/>
      <c r="I945" s="526"/>
    </row>
    <row r="946" spans="6:9" ht="15" customHeight="1">
      <c r="F946" s="523"/>
      <c r="G946" s="525"/>
      <c r="H946" s="2769"/>
      <c r="I946" s="526"/>
    </row>
    <row r="947" spans="6:9" ht="15" customHeight="1">
      <c r="F947" s="523"/>
      <c r="G947" s="525"/>
      <c r="H947" s="2769"/>
      <c r="I947" s="526"/>
    </row>
    <row r="948" spans="6:9" ht="15" customHeight="1">
      <c r="F948" s="523"/>
      <c r="G948" s="525"/>
      <c r="H948" s="2769"/>
      <c r="I948" s="526"/>
    </row>
    <row r="949" spans="6:9" ht="15" customHeight="1">
      <c r="F949" s="523"/>
      <c r="G949" s="525"/>
      <c r="H949" s="2769"/>
      <c r="I949" s="526"/>
    </row>
    <row r="950" spans="6:9" ht="15" customHeight="1">
      <c r="F950" s="523"/>
      <c r="G950" s="525"/>
      <c r="H950" s="2769"/>
      <c r="I950" s="526"/>
    </row>
    <row r="951" spans="6:9" ht="15" customHeight="1">
      <c r="F951" s="523"/>
      <c r="G951" s="525"/>
      <c r="H951" s="2769"/>
      <c r="I951" s="526"/>
    </row>
    <row r="952" spans="6:9" ht="15" customHeight="1">
      <c r="F952" s="523"/>
      <c r="G952" s="525"/>
      <c r="H952" s="2769"/>
      <c r="I952" s="526"/>
    </row>
    <row r="953" spans="6:9" ht="15" customHeight="1">
      <c r="F953" s="523"/>
      <c r="G953" s="525"/>
      <c r="H953" s="2769"/>
      <c r="I953" s="526"/>
    </row>
    <row r="954" spans="6:9" ht="15" customHeight="1">
      <c r="F954" s="523"/>
      <c r="G954" s="525"/>
      <c r="H954" s="2769"/>
      <c r="I954" s="526"/>
    </row>
    <row r="955" spans="6:9" ht="15" customHeight="1">
      <c r="F955" s="523"/>
      <c r="G955" s="525"/>
      <c r="H955" s="2769"/>
      <c r="I955" s="526"/>
    </row>
    <row r="956" spans="6:9" ht="15" customHeight="1">
      <c r="F956" s="523"/>
      <c r="G956" s="525"/>
      <c r="H956" s="2769"/>
      <c r="I956" s="526"/>
    </row>
    <row r="957" spans="6:9" ht="15" customHeight="1">
      <c r="F957" s="523"/>
      <c r="G957" s="525"/>
      <c r="H957" s="2769"/>
      <c r="I957" s="526"/>
    </row>
    <row r="958" spans="6:9" ht="15" customHeight="1">
      <c r="F958" s="523"/>
      <c r="G958" s="525"/>
      <c r="H958" s="2769"/>
      <c r="I958" s="526"/>
    </row>
    <row r="959" spans="6:9" ht="15" customHeight="1">
      <c r="F959" s="523"/>
      <c r="G959" s="525"/>
      <c r="H959" s="2769"/>
      <c r="I959" s="526"/>
    </row>
    <row r="960" spans="6:9" ht="15" customHeight="1">
      <c r="F960" s="523"/>
      <c r="G960" s="525"/>
      <c r="H960" s="2769"/>
      <c r="I960" s="526"/>
    </row>
    <row r="961" spans="6:9" ht="15" customHeight="1">
      <c r="F961" s="523"/>
      <c r="G961" s="525"/>
      <c r="H961" s="2769"/>
      <c r="I961" s="526"/>
    </row>
    <row r="962" spans="6:9" ht="15" customHeight="1">
      <c r="F962" s="523"/>
      <c r="G962" s="525"/>
      <c r="H962" s="2769"/>
      <c r="I962" s="526"/>
    </row>
    <row r="963" spans="6:9" ht="15" customHeight="1">
      <c r="F963" s="523"/>
      <c r="G963" s="525"/>
      <c r="H963" s="2769"/>
      <c r="I963" s="526"/>
    </row>
    <row r="964" spans="6:9" ht="15" customHeight="1">
      <c r="F964" s="523"/>
      <c r="G964" s="525"/>
      <c r="H964" s="2769"/>
      <c r="I964" s="526"/>
    </row>
    <row r="965" spans="6:9" ht="15" customHeight="1">
      <c r="F965" s="523"/>
      <c r="G965" s="525"/>
      <c r="H965" s="2769"/>
      <c r="I965" s="526"/>
    </row>
    <row r="966" spans="6:9" ht="15" customHeight="1">
      <c r="F966" s="523"/>
      <c r="G966" s="525"/>
      <c r="H966" s="2769"/>
      <c r="I966" s="526"/>
    </row>
    <row r="967" spans="6:9" ht="15" customHeight="1">
      <c r="F967" s="523"/>
      <c r="G967" s="525"/>
      <c r="H967" s="2769"/>
      <c r="I967" s="526"/>
    </row>
    <row r="968" spans="6:9" ht="15" customHeight="1">
      <c r="F968" s="523"/>
      <c r="G968" s="525"/>
      <c r="H968" s="2769"/>
      <c r="I968" s="526"/>
    </row>
    <row r="969" spans="6:9" ht="15" customHeight="1">
      <c r="F969" s="523"/>
      <c r="G969" s="525"/>
      <c r="H969" s="2769"/>
      <c r="I969" s="526"/>
    </row>
    <row r="970" spans="6:9" ht="15" customHeight="1">
      <c r="F970" s="523"/>
      <c r="G970" s="525"/>
      <c r="H970" s="2769"/>
      <c r="I970" s="526"/>
    </row>
    <row r="971" spans="6:9" ht="15" customHeight="1">
      <c r="F971" s="523"/>
      <c r="G971" s="525"/>
      <c r="H971" s="2769"/>
      <c r="I971" s="526"/>
    </row>
    <row r="972" spans="6:9" ht="15" customHeight="1">
      <c r="F972" s="523"/>
      <c r="G972" s="525"/>
      <c r="H972" s="2769"/>
      <c r="I972" s="526"/>
    </row>
    <row r="973" spans="6:9" ht="15" customHeight="1">
      <c r="F973" s="523"/>
      <c r="G973" s="525"/>
      <c r="H973" s="2769"/>
      <c r="I973" s="526"/>
    </row>
    <row r="974" spans="6:9" ht="15" customHeight="1">
      <c r="F974" s="523"/>
      <c r="G974" s="525"/>
      <c r="H974" s="2769"/>
      <c r="I974" s="526"/>
    </row>
    <row r="975" spans="6:9" ht="15" customHeight="1">
      <c r="F975" s="523"/>
      <c r="G975" s="525"/>
      <c r="H975" s="2769"/>
      <c r="I975" s="526"/>
    </row>
    <row r="976" spans="6:9" ht="15" customHeight="1">
      <c r="F976" s="523"/>
      <c r="G976" s="525"/>
      <c r="H976" s="2769"/>
      <c r="I976" s="526"/>
    </row>
    <row r="977" spans="6:9" ht="15" customHeight="1">
      <c r="F977" s="523"/>
      <c r="G977" s="525"/>
      <c r="H977" s="2769"/>
      <c r="I977" s="526"/>
    </row>
    <row r="978" spans="6:9" ht="15" customHeight="1">
      <c r="F978" s="523"/>
      <c r="G978" s="525"/>
      <c r="H978" s="2769"/>
      <c r="I978" s="526"/>
    </row>
    <row r="979" spans="6:9" ht="15" customHeight="1">
      <c r="F979" s="523"/>
      <c r="G979" s="525"/>
      <c r="H979" s="2769"/>
      <c r="I979" s="526"/>
    </row>
    <row r="980" spans="6:9" ht="15" customHeight="1">
      <c r="F980" s="523"/>
      <c r="G980" s="525"/>
      <c r="H980" s="2769"/>
      <c r="I980" s="526"/>
    </row>
    <row r="981" spans="6:9" ht="15" customHeight="1">
      <c r="F981" s="523"/>
      <c r="G981" s="525"/>
      <c r="H981" s="2769"/>
      <c r="I981" s="526"/>
    </row>
    <row r="982" spans="6:9" ht="15" customHeight="1">
      <c r="F982" s="523"/>
      <c r="G982" s="525"/>
      <c r="H982" s="2769"/>
      <c r="I982" s="526"/>
    </row>
    <row r="983" spans="6:9" ht="15" customHeight="1">
      <c r="F983" s="523"/>
      <c r="G983" s="525"/>
      <c r="H983" s="2769"/>
      <c r="I983" s="526"/>
    </row>
    <row r="984" spans="6:9" ht="15" customHeight="1">
      <c r="F984" s="523"/>
      <c r="G984" s="525"/>
      <c r="H984" s="2769"/>
      <c r="I984" s="526"/>
    </row>
    <row r="985" spans="6:9" ht="15" customHeight="1">
      <c r="F985" s="523"/>
      <c r="G985" s="525"/>
      <c r="H985" s="2769"/>
      <c r="I985" s="526"/>
    </row>
    <row r="986" spans="6:9" ht="15" customHeight="1">
      <c r="F986" s="523"/>
      <c r="G986" s="525"/>
      <c r="H986" s="2769"/>
      <c r="I986" s="526"/>
    </row>
    <row r="987" spans="6:9" ht="15" customHeight="1">
      <c r="F987" s="523"/>
      <c r="G987" s="525"/>
      <c r="H987" s="2769"/>
      <c r="I987" s="526"/>
    </row>
    <row r="988" spans="6:9" ht="15" customHeight="1">
      <c r="F988" s="523"/>
      <c r="G988" s="525"/>
      <c r="H988" s="2769"/>
      <c r="I988" s="526"/>
    </row>
    <row r="989" spans="6:9" ht="15" customHeight="1">
      <c r="F989" s="523"/>
      <c r="G989" s="525"/>
      <c r="H989" s="2769"/>
      <c r="I989" s="526"/>
    </row>
    <row r="990" spans="6:9" ht="15" customHeight="1">
      <c r="F990" s="523"/>
      <c r="G990" s="525"/>
      <c r="H990" s="2769"/>
      <c r="I990" s="526"/>
    </row>
    <row r="991" spans="6:9" ht="15" customHeight="1">
      <c r="F991" s="523"/>
      <c r="G991" s="525"/>
      <c r="H991" s="2769"/>
      <c r="I991" s="526"/>
    </row>
    <row r="992" spans="6:9" ht="15" customHeight="1">
      <c r="F992" s="523"/>
      <c r="G992" s="525"/>
      <c r="H992" s="2769"/>
      <c r="I992" s="526"/>
    </row>
    <row r="993" spans="6:9" ht="15" customHeight="1">
      <c r="F993" s="523"/>
      <c r="G993" s="525"/>
      <c r="H993" s="2769"/>
      <c r="I993" s="526"/>
    </row>
    <row r="994" spans="6:9" ht="15" customHeight="1">
      <c r="F994" s="523"/>
      <c r="G994" s="525"/>
      <c r="H994" s="2769"/>
      <c r="I994" s="526"/>
    </row>
    <row r="995" spans="6:9" ht="15" customHeight="1">
      <c r="F995" s="523"/>
      <c r="G995" s="525"/>
      <c r="H995" s="2769"/>
      <c r="I995" s="526"/>
    </row>
    <row r="996" spans="6:9" ht="15" customHeight="1">
      <c r="F996" s="523"/>
      <c r="G996" s="525"/>
      <c r="H996" s="2769"/>
      <c r="I996" s="526"/>
    </row>
    <row r="997" spans="6:9" ht="15" customHeight="1">
      <c r="F997" s="523"/>
      <c r="G997" s="525"/>
      <c r="H997" s="2769"/>
      <c r="I997" s="526"/>
    </row>
    <row r="998" spans="6:9" ht="15" customHeight="1">
      <c r="F998" s="523"/>
      <c r="G998" s="525"/>
      <c r="H998" s="2769"/>
      <c r="I998" s="526"/>
    </row>
    <row r="999" spans="6:9" ht="15" customHeight="1">
      <c r="F999" s="523"/>
      <c r="G999" s="525"/>
      <c r="H999" s="2769"/>
      <c r="I999" s="526"/>
    </row>
    <row r="1000" spans="6:9" ht="15" customHeight="1">
      <c r="F1000" s="523"/>
      <c r="G1000" s="525"/>
      <c r="H1000" s="2769"/>
      <c r="I1000" s="526"/>
    </row>
    <row r="1001" spans="6:9" ht="15" customHeight="1">
      <c r="F1001" s="523"/>
      <c r="G1001" s="525"/>
      <c r="H1001" s="2769"/>
      <c r="I1001" s="526"/>
    </row>
    <row r="1002" spans="6:9" ht="15" customHeight="1">
      <c r="F1002" s="523"/>
      <c r="G1002" s="525"/>
      <c r="H1002" s="2769"/>
      <c r="I1002" s="526"/>
    </row>
    <row r="1003" spans="6:9" ht="15" customHeight="1">
      <c r="F1003" s="523"/>
      <c r="G1003" s="525"/>
      <c r="H1003" s="2769"/>
      <c r="I1003" s="526"/>
    </row>
    <row r="1004" spans="6:9" ht="15" customHeight="1">
      <c r="F1004" s="523"/>
      <c r="G1004" s="525"/>
      <c r="H1004" s="2769"/>
      <c r="I1004" s="526"/>
    </row>
    <row r="1005" spans="6:9" ht="15" customHeight="1">
      <c r="F1005" s="523"/>
      <c r="G1005" s="525"/>
      <c r="H1005" s="2769"/>
      <c r="I1005" s="526"/>
    </row>
    <row r="1006" spans="6:9" ht="15" customHeight="1">
      <c r="F1006" s="523"/>
      <c r="G1006" s="525"/>
      <c r="H1006" s="2769"/>
      <c r="I1006" s="526"/>
    </row>
    <row r="1007" spans="6:9" ht="15" customHeight="1">
      <c r="F1007" s="523"/>
      <c r="G1007" s="525"/>
      <c r="H1007" s="2769"/>
      <c r="I1007" s="526"/>
    </row>
    <row r="1008" spans="6:9" ht="15" customHeight="1">
      <c r="F1008" s="523"/>
      <c r="G1008" s="525"/>
      <c r="H1008" s="2769"/>
      <c r="I1008" s="526"/>
    </row>
    <row r="1009" spans="6:9" ht="15" customHeight="1">
      <c r="F1009" s="523"/>
      <c r="G1009" s="525"/>
      <c r="H1009" s="2769"/>
      <c r="I1009" s="526"/>
    </row>
    <row r="1010" spans="6:9" ht="15" customHeight="1">
      <c r="F1010" s="523"/>
      <c r="G1010" s="525"/>
      <c r="H1010" s="2769"/>
      <c r="I1010" s="526"/>
    </row>
    <row r="1011" spans="6:9" ht="15" customHeight="1">
      <c r="F1011" s="523"/>
      <c r="G1011" s="525"/>
      <c r="H1011" s="2769"/>
      <c r="I1011" s="526"/>
    </row>
    <row r="1012" spans="6:9" ht="15" customHeight="1">
      <c r="F1012" s="523"/>
      <c r="G1012" s="525"/>
      <c r="H1012" s="2769"/>
      <c r="I1012" s="526"/>
    </row>
    <row r="1013" spans="6:9" ht="15" customHeight="1">
      <c r="F1013" s="523"/>
      <c r="G1013" s="525"/>
      <c r="H1013" s="2769"/>
      <c r="I1013" s="526"/>
    </row>
    <row r="1014" spans="6:9" ht="15" customHeight="1">
      <c r="F1014" s="523"/>
      <c r="G1014" s="525"/>
      <c r="H1014" s="2769"/>
      <c r="I1014" s="526"/>
    </row>
    <row r="1015" spans="6:9" ht="15" customHeight="1">
      <c r="F1015" s="523"/>
      <c r="G1015" s="525"/>
      <c r="H1015" s="2769"/>
      <c r="I1015" s="526"/>
    </row>
    <row r="1016" spans="6:9" ht="15" customHeight="1">
      <c r="F1016" s="523"/>
      <c r="G1016" s="525"/>
      <c r="H1016" s="2769"/>
      <c r="I1016" s="526"/>
    </row>
    <row r="1017" spans="6:9" ht="15" customHeight="1">
      <c r="F1017" s="523"/>
      <c r="G1017" s="525"/>
      <c r="H1017" s="2769"/>
      <c r="I1017" s="526"/>
    </row>
    <row r="1018" spans="6:9" ht="15" customHeight="1">
      <c r="F1018" s="523"/>
      <c r="G1018" s="525"/>
      <c r="H1018" s="2769"/>
      <c r="I1018" s="526"/>
    </row>
    <row r="1019" spans="6:9" ht="15" customHeight="1">
      <c r="F1019" s="523"/>
      <c r="G1019" s="525"/>
      <c r="H1019" s="2769"/>
      <c r="I1019" s="526"/>
    </row>
    <row r="1020" spans="6:9" ht="15" customHeight="1">
      <c r="F1020" s="523"/>
      <c r="G1020" s="525"/>
      <c r="H1020" s="2769"/>
      <c r="I1020" s="526"/>
    </row>
    <row r="1021" spans="6:9" ht="15" customHeight="1">
      <c r="F1021" s="523"/>
      <c r="G1021" s="525"/>
      <c r="H1021" s="2769"/>
      <c r="I1021" s="526"/>
    </row>
    <row r="1022" spans="6:9" ht="15" customHeight="1">
      <c r="F1022" s="523"/>
      <c r="G1022" s="525"/>
      <c r="H1022" s="2769"/>
      <c r="I1022" s="526"/>
    </row>
    <row r="1023" spans="6:9" ht="15" customHeight="1">
      <c r="F1023" s="523"/>
      <c r="G1023" s="525"/>
      <c r="H1023" s="2769"/>
      <c r="I1023" s="526"/>
    </row>
    <row r="1024" spans="6:9" ht="15" customHeight="1">
      <c r="F1024" s="523"/>
      <c r="G1024" s="525"/>
      <c r="H1024" s="2769"/>
      <c r="I1024" s="526"/>
    </row>
    <row r="1025" spans="6:9" ht="15" customHeight="1">
      <c r="F1025" s="523"/>
      <c r="G1025" s="525"/>
      <c r="H1025" s="2769"/>
      <c r="I1025" s="526"/>
    </row>
    <row r="1026" spans="6:9" ht="15" customHeight="1">
      <c r="F1026" s="523"/>
      <c r="G1026" s="525"/>
      <c r="H1026" s="2769"/>
      <c r="I1026" s="526"/>
    </row>
    <row r="1027" spans="6:9" ht="15" customHeight="1">
      <c r="F1027" s="523"/>
      <c r="G1027" s="525"/>
      <c r="H1027" s="2769"/>
      <c r="I1027" s="526"/>
    </row>
    <row r="1028" spans="6:9" ht="15" customHeight="1">
      <c r="F1028" s="523"/>
      <c r="G1028" s="525"/>
      <c r="H1028" s="2769"/>
      <c r="I1028" s="526"/>
    </row>
    <row r="1029" spans="6:9" ht="15" customHeight="1">
      <c r="F1029" s="523"/>
      <c r="G1029" s="525"/>
      <c r="H1029" s="2769"/>
      <c r="I1029" s="526"/>
    </row>
    <row r="1030" spans="6:9" ht="15" customHeight="1">
      <c r="F1030" s="523"/>
      <c r="G1030" s="525"/>
      <c r="H1030" s="2769"/>
      <c r="I1030" s="526"/>
    </row>
    <row r="1031" spans="6:9" ht="15" customHeight="1">
      <c r="F1031" s="523"/>
      <c r="G1031" s="525"/>
      <c r="H1031" s="2769"/>
      <c r="I1031" s="526"/>
    </row>
    <row r="1032" spans="6:9" ht="15" customHeight="1">
      <c r="F1032" s="523"/>
      <c r="G1032" s="525"/>
      <c r="H1032" s="2769"/>
      <c r="I1032" s="526"/>
    </row>
    <row r="1033" spans="6:9" ht="15" customHeight="1">
      <c r="F1033" s="523"/>
      <c r="G1033" s="525"/>
      <c r="H1033" s="2769"/>
      <c r="I1033" s="526"/>
    </row>
    <row r="1034" spans="6:9" ht="15" customHeight="1">
      <c r="F1034" s="523"/>
      <c r="G1034" s="525"/>
      <c r="H1034" s="2769"/>
      <c r="I1034" s="526"/>
    </row>
    <row r="1035" spans="6:9" ht="15" customHeight="1">
      <c r="F1035" s="523"/>
      <c r="G1035" s="525"/>
      <c r="H1035" s="2769"/>
      <c r="I1035" s="526"/>
    </row>
    <row r="1036" spans="6:9" ht="15" customHeight="1">
      <c r="F1036" s="523"/>
      <c r="G1036" s="525"/>
      <c r="H1036" s="2769"/>
      <c r="I1036" s="526"/>
    </row>
    <row r="1037" spans="6:9" ht="15" customHeight="1">
      <c r="F1037" s="523"/>
      <c r="G1037" s="525"/>
      <c r="H1037" s="2769"/>
      <c r="I1037" s="526"/>
    </row>
    <row r="1038" spans="6:9" ht="15" customHeight="1">
      <c r="F1038" s="523"/>
      <c r="G1038" s="525"/>
      <c r="H1038" s="2769"/>
      <c r="I1038" s="526"/>
    </row>
    <row r="1039" spans="6:9" ht="15" customHeight="1">
      <c r="F1039" s="523"/>
      <c r="G1039" s="525"/>
      <c r="H1039" s="2769"/>
      <c r="I1039" s="526"/>
    </row>
    <row r="1040" spans="6:9" ht="15" customHeight="1">
      <c r="F1040" s="523"/>
      <c r="G1040" s="525"/>
      <c r="H1040" s="2769"/>
      <c r="I1040" s="526"/>
    </row>
    <row r="1041" spans="6:9" ht="15" customHeight="1">
      <c r="F1041" s="523"/>
      <c r="G1041" s="525"/>
      <c r="H1041" s="2769"/>
      <c r="I1041" s="526"/>
    </row>
    <row r="1042" spans="6:9" ht="15" customHeight="1">
      <c r="F1042" s="523"/>
      <c r="G1042" s="525"/>
      <c r="H1042" s="2769"/>
      <c r="I1042" s="526"/>
    </row>
    <row r="1043" spans="6:9" ht="15" customHeight="1">
      <c r="F1043" s="523"/>
      <c r="G1043" s="525"/>
      <c r="H1043" s="2769"/>
      <c r="I1043" s="526"/>
    </row>
    <row r="1044" spans="6:9" ht="15" customHeight="1">
      <c r="F1044" s="523"/>
      <c r="G1044" s="525"/>
      <c r="H1044" s="2769"/>
      <c r="I1044" s="526"/>
    </row>
    <row r="1045" spans="6:9" ht="15" customHeight="1">
      <c r="F1045" s="523"/>
      <c r="G1045" s="525"/>
      <c r="H1045" s="2769"/>
      <c r="I1045" s="526"/>
    </row>
    <row r="1046" spans="6:9" ht="15" customHeight="1">
      <c r="F1046" s="523"/>
      <c r="G1046" s="525"/>
      <c r="H1046" s="2769"/>
      <c r="I1046" s="526"/>
    </row>
    <row r="1047" spans="6:9" ht="15" customHeight="1">
      <c r="F1047" s="523"/>
      <c r="G1047" s="525"/>
      <c r="H1047" s="2769"/>
      <c r="I1047" s="526"/>
    </row>
    <row r="1048" spans="6:9" ht="15" customHeight="1">
      <c r="F1048" s="523"/>
      <c r="G1048" s="525"/>
      <c r="H1048" s="2769"/>
      <c r="I1048" s="526"/>
    </row>
    <row r="1049" spans="6:9" ht="15" customHeight="1">
      <c r="F1049" s="523"/>
      <c r="G1049" s="525"/>
      <c r="H1049" s="2769"/>
      <c r="I1049" s="526"/>
    </row>
    <row r="1050" spans="6:9" ht="15" customHeight="1">
      <c r="F1050" s="523"/>
      <c r="G1050" s="525"/>
      <c r="H1050" s="2769"/>
      <c r="I1050" s="526"/>
    </row>
    <row r="1051" spans="6:9" ht="15" customHeight="1">
      <c r="F1051" s="523"/>
      <c r="G1051" s="525"/>
      <c r="H1051" s="2769"/>
      <c r="I1051" s="526"/>
    </row>
    <row r="1052" spans="6:9" ht="15" customHeight="1">
      <c r="F1052" s="523"/>
      <c r="G1052" s="525"/>
      <c r="H1052" s="2769"/>
      <c r="I1052" s="526"/>
    </row>
    <row r="1053" spans="6:9" ht="15" customHeight="1">
      <c r="F1053" s="523"/>
      <c r="G1053" s="525"/>
      <c r="H1053" s="2769"/>
      <c r="I1053" s="526"/>
    </row>
    <row r="1054" spans="6:9" ht="15" customHeight="1">
      <c r="F1054" s="523"/>
      <c r="G1054" s="525"/>
      <c r="H1054" s="2769"/>
      <c r="I1054" s="526"/>
    </row>
    <row r="1055" spans="6:9" ht="15" customHeight="1">
      <c r="F1055" s="523"/>
      <c r="G1055" s="525"/>
      <c r="H1055" s="2769"/>
      <c r="I1055" s="526"/>
    </row>
    <row r="1056" spans="6:9" ht="15" customHeight="1">
      <c r="F1056" s="523"/>
      <c r="G1056" s="525"/>
      <c r="H1056" s="2769"/>
      <c r="I1056" s="526"/>
    </row>
    <row r="1057" spans="6:9" ht="15" customHeight="1">
      <c r="F1057" s="523"/>
      <c r="G1057" s="525"/>
      <c r="H1057" s="2769"/>
      <c r="I1057" s="526"/>
    </row>
    <row r="1058" spans="6:9" ht="15" customHeight="1">
      <c r="F1058" s="523"/>
      <c r="G1058" s="525"/>
      <c r="H1058" s="2769"/>
      <c r="I1058" s="526"/>
    </row>
    <row r="1059" spans="6:9" ht="15" customHeight="1">
      <c r="F1059" s="523"/>
      <c r="G1059" s="525"/>
      <c r="H1059" s="2769"/>
      <c r="I1059" s="526"/>
    </row>
    <row r="1060" spans="6:9" ht="15" customHeight="1">
      <c r="F1060" s="523"/>
      <c r="G1060" s="525"/>
      <c r="H1060" s="2769"/>
      <c r="I1060" s="526"/>
    </row>
    <row r="1061" spans="6:9" ht="15" customHeight="1">
      <c r="F1061" s="523"/>
      <c r="G1061" s="525"/>
      <c r="H1061" s="2769"/>
      <c r="I1061" s="526"/>
    </row>
    <row r="1062" spans="6:9" ht="15" customHeight="1">
      <c r="F1062" s="523"/>
      <c r="G1062" s="525"/>
      <c r="H1062" s="2769"/>
      <c r="I1062" s="526"/>
    </row>
    <row r="1063" spans="6:9" ht="15" customHeight="1">
      <c r="F1063" s="523"/>
      <c r="G1063" s="525"/>
      <c r="H1063" s="2769"/>
      <c r="I1063" s="526"/>
    </row>
    <row r="1064" spans="6:9" ht="15" customHeight="1">
      <c r="F1064" s="523"/>
      <c r="G1064" s="525"/>
      <c r="H1064" s="2769"/>
      <c r="I1064" s="526"/>
    </row>
    <row r="1065" spans="6:9" ht="15" customHeight="1">
      <c r="F1065" s="523"/>
      <c r="G1065" s="525"/>
      <c r="H1065" s="2769"/>
      <c r="I1065" s="526"/>
    </row>
    <row r="1066" spans="6:9" ht="15" customHeight="1">
      <c r="F1066" s="523"/>
      <c r="G1066" s="525"/>
      <c r="H1066" s="2769"/>
      <c r="I1066" s="526"/>
    </row>
    <row r="1067" spans="6:9" ht="15" customHeight="1">
      <c r="F1067" s="523"/>
      <c r="G1067" s="525"/>
      <c r="H1067" s="2769"/>
      <c r="I1067" s="526"/>
    </row>
    <row r="1068" spans="6:9" ht="15" customHeight="1">
      <c r="F1068" s="523"/>
      <c r="G1068" s="525"/>
      <c r="H1068" s="2769"/>
      <c r="I1068" s="526"/>
    </row>
    <row r="1069" spans="6:9" ht="15" customHeight="1">
      <c r="F1069" s="523"/>
      <c r="G1069" s="525"/>
      <c r="H1069" s="2769"/>
      <c r="I1069" s="526"/>
    </row>
    <row r="1070" spans="6:9" ht="15" customHeight="1">
      <c r="F1070" s="523"/>
      <c r="G1070" s="525"/>
      <c r="H1070" s="2769"/>
      <c r="I1070" s="526"/>
    </row>
    <row r="1071" spans="6:9" ht="15" customHeight="1">
      <c r="F1071" s="523"/>
      <c r="G1071" s="525"/>
      <c r="H1071" s="2769"/>
      <c r="I1071" s="526"/>
    </row>
    <row r="1072" spans="6:9" ht="15" customHeight="1">
      <c r="F1072" s="523"/>
      <c r="G1072" s="525"/>
      <c r="H1072" s="2769"/>
      <c r="I1072" s="526"/>
    </row>
    <row r="1073" spans="6:9" ht="15" customHeight="1">
      <c r="F1073" s="523"/>
      <c r="G1073" s="525"/>
      <c r="H1073" s="2769"/>
      <c r="I1073" s="526"/>
    </row>
    <row r="1074" spans="6:9" ht="15" customHeight="1">
      <c r="F1074" s="523"/>
      <c r="G1074" s="525"/>
      <c r="H1074" s="2769"/>
      <c r="I1074" s="526"/>
    </row>
    <row r="1075" spans="6:9" ht="15" customHeight="1">
      <c r="F1075" s="523"/>
      <c r="G1075" s="525"/>
      <c r="H1075" s="2769"/>
      <c r="I1075" s="526"/>
    </row>
    <row r="1076" spans="6:9" ht="15" customHeight="1">
      <c r="F1076" s="523"/>
      <c r="G1076" s="525"/>
      <c r="H1076" s="2769"/>
      <c r="I1076" s="526"/>
    </row>
    <row r="1077" spans="6:9" ht="15" customHeight="1">
      <c r="F1077" s="523"/>
      <c r="G1077" s="525"/>
      <c r="H1077" s="2769"/>
      <c r="I1077" s="526"/>
    </row>
    <row r="1078" spans="6:9" ht="15" customHeight="1">
      <c r="F1078" s="523"/>
      <c r="G1078" s="525"/>
      <c r="H1078" s="2769"/>
      <c r="I1078" s="526"/>
    </row>
    <row r="1079" spans="6:9" ht="15" customHeight="1">
      <c r="F1079" s="523"/>
      <c r="G1079" s="525"/>
      <c r="H1079" s="2769"/>
      <c r="I1079" s="526"/>
    </row>
    <row r="1080" spans="6:9" ht="15" customHeight="1">
      <c r="F1080" s="523"/>
      <c r="G1080" s="525"/>
      <c r="H1080" s="2769"/>
      <c r="I1080" s="526"/>
    </row>
    <row r="1081" spans="6:9" ht="15" customHeight="1">
      <c r="F1081" s="523"/>
      <c r="G1081" s="525"/>
      <c r="H1081" s="2769"/>
      <c r="I1081" s="526"/>
    </row>
    <row r="1082" spans="6:9" ht="15" customHeight="1">
      <c r="F1082" s="523"/>
      <c r="G1082" s="525"/>
      <c r="H1082" s="2769"/>
      <c r="I1082" s="526"/>
    </row>
    <row r="1083" spans="6:9" ht="15" customHeight="1">
      <c r="F1083" s="523"/>
      <c r="G1083" s="525"/>
      <c r="H1083" s="2769"/>
      <c r="I1083" s="526"/>
    </row>
    <row r="1084" spans="6:9" ht="15" customHeight="1">
      <c r="F1084" s="523"/>
      <c r="G1084" s="525"/>
      <c r="H1084" s="2769"/>
      <c r="I1084" s="526"/>
    </row>
    <row r="1085" spans="6:9" ht="15" customHeight="1">
      <c r="F1085" s="523"/>
      <c r="G1085" s="525"/>
      <c r="H1085" s="2769"/>
      <c r="I1085" s="526"/>
    </row>
    <row r="1086" spans="6:9" ht="15" customHeight="1">
      <c r="F1086" s="523"/>
      <c r="G1086" s="525"/>
      <c r="H1086" s="2769"/>
      <c r="I1086" s="526"/>
    </row>
    <row r="1087" spans="6:9" ht="15" customHeight="1">
      <c r="F1087" s="523"/>
      <c r="G1087" s="525"/>
      <c r="H1087" s="2769"/>
      <c r="I1087" s="526"/>
    </row>
    <row r="1088" spans="6:9" ht="15" customHeight="1">
      <c r="F1088" s="523"/>
      <c r="G1088" s="525"/>
      <c r="H1088" s="2769"/>
      <c r="I1088" s="526"/>
    </row>
    <row r="1089" spans="6:9" ht="15" customHeight="1">
      <c r="F1089" s="523"/>
      <c r="G1089" s="525"/>
      <c r="H1089" s="2769"/>
      <c r="I1089" s="526"/>
    </row>
    <row r="1090" spans="6:9" ht="15" customHeight="1">
      <c r="F1090" s="523"/>
      <c r="G1090" s="525"/>
      <c r="H1090" s="2769"/>
      <c r="I1090" s="526"/>
    </row>
    <row r="1091" spans="6:9" ht="15" customHeight="1">
      <c r="F1091" s="523"/>
      <c r="G1091" s="525"/>
      <c r="H1091" s="2769"/>
      <c r="I1091" s="526"/>
    </row>
    <row r="1092" spans="6:9" ht="15" customHeight="1">
      <c r="F1092" s="523"/>
      <c r="G1092" s="525"/>
      <c r="H1092" s="2769"/>
      <c r="I1092" s="526"/>
    </row>
    <row r="1093" spans="6:9" ht="15" customHeight="1">
      <c r="F1093" s="523"/>
      <c r="G1093" s="525"/>
      <c r="H1093" s="2769"/>
      <c r="I1093" s="526"/>
    </row>
    <row r="1094" spans="6:9" ht="15" customHeight="1">
      <c r="F1094" s="523"/>
      <c r="G1094" s="525"/>
      <c r="H1094" s="2769"/>
      <c r="I1094" s="526"/>
    </row>
    <row r="1095" spans="6:9" ht="15" customHeight="1">
      <c r="F1095" s="523"/>
      <c r="G1095" s="525"/>
      <c r="H1095" s="2769"/>
      <c r="I1095" s="526"/>
    </row>
    <row r="1096" spans="6:9" ht="15" customHeight="1">
      <c r="F1096" s="523"/>
      <c r="G1096" s="525"/>
      <c r="H1096" s="2769"/>
      <c r="I1096" s="526"/>
    </row>
    <row r="1097" spans="6:9" ht="15" customHeight="1">
      <c r="F1097" s="523"/>
      <c r="G1097" s="525"/>
      <c r="H1097" s="2769"/>
      <c r="I1097" s="526"/>
    </row>
    <row r="1098" spans="6:9" ht="15" customHeight="1">
      <c r="F1098" s="523"/>
      <c r="G1098" s="525"/>
      <c r="H1098" s="2769"/>
      <c r="I1098" s="526"/>
    </row>
    <row r="1099" spans="6:9" ht="15" customHeight="1">
      <c r="F1099" s="523"/>
      <c r="G1099" s="525"/>
      <c r="H1099" s="2769"/>
      <c r="I1099" s="526"/>
    </row>
    <row r="1100" spans="6:9" ht="15" customHeight="1">
      <c r="F1100" s="523"/>
      <c r="G1100" s="525"/>
      <c r="H1100" s="2769"/>
      <c r="I1100" s="526"/>
    </row>
    <row r="1101" spans="6:9" ht="15" customHeight="1">
      <c r="F1101" s="523"/>
      <c r="G1101" s="525"/>
      <c r="H1101" s="2769"/>
      <c r="I1101" s="526"/>
    </row>
    <row r="1102" spans="6:9" ht="15" customHeight="1">
      <c r="F1102" s="523"/>
      <c r="G1102" s="525"/>
      <c r="H1102" s="2769"/>
      <c r="I1102" s="526"/>
    </row>
    <row r="1103" spans="6:9" ht="15" customHeight="1">
      <c r="F1103" s="523"/>
      <c r="G1103" s="525"/>
      <c r="H1103" s="2769"/>
      <c r="I1103" s="526"/>
    </row>
    <row r="1104" spans="6:9" ht="15" customHeight="1">
      <c r="F1104" s="523"/>
      <c r="G1104" s="525"/>
      <c r="H1104" s="2769"/>
      <c r="I1104" s="526"/>
    </row>
    <row r="1105" spans="6:9" ht="15" customHeight="1">
      <c r="F1105" s="523"/>
      <c r="G1105" s="525"/>
      <c r="H1105" s="2769"/>
      <c r="I1105" s="526"/>
    </row>
    <row r="1106" spans="6:9" ht="15" customHeight="1">
      <c r="F1106" s="523"/>
      <c r="G1106" s="525"/>
      <c r="H1106" s="2769"/>
      <c r="I1106" s="526"/>
    </row>
    <row r="1107" spans="6:9" ht="15" customHeight="1">
      <c r="F1107" s="523"/>
      <c r="G1107" s="525"/>
      <c r="H1107" s="2769"/>
      <c r="I1107" s="526"/>
    </row>
    <row r="1108" spans="6:9" ht="15" customHeight="1">
      <c r="F1108" s="523"/>
      <c r="G1108" s="525"/>
      <c r="H1108" s="2769"/>
      <c r="I1108" s="526"/>
    </row>
    <row r="1109" spans="6:9" ht="15" customHeight="1">
      <c r="F1109" s="523"/>
      <c r="G1109" s="525"/>
      <c r="H1109" s="2769"/>
      <c r="I1109" s="526"/>
    </row>
    <row r="1110" spans="6:9" ht="15" customHeight="1">
      <c r="F1110" s="523"/>
      <c r="G1110" s="525"/>
      <c r="H1110" s="2769"/>
      <c r="I1110" s="526"/>
    </row>
    <row r="1111" spans="6:9" ht="15" customHeight="1">
      <c r="F1111" s="523"/>
      <c r="G1111" s="525"/>
      <c r="H1111" s="2769"/>
      <c r="I1111" s="526"/>
    </row>
    <row r="1112" spans="6:9" ht="15" customHeight="1">
      <c r="F1112" s="523"/>
      <c r="G1112" s="525"/>
      <c r="H1112" s="2769"/>
      <c r="I1112" s="526"/>
    </row>
    <row r="1113" spans="6:9" ht="15" customHeight="1">
      <c r="F1113" s="523"/>
      <c r="G1113" s="525"/>
      <c r="H1113" s="2769"/>
      <c r="I1113" s="526"/>
    </row>
    <row r="1114" spans="6:9" ht="15" customHeight="1">
      <c r="F1114" s="523"/>
      <c r="G1114" s="525"/>
      <c r="H1114" s="2769"/>
      <c r="I1114" s="526"/>
    </row>
    <row r="1115" spans="6:9" ht="15" customHeight="1">
      <c r="F1115" s="523"/>
      <c r="G1115" s="525"/>
      <c r="H1115" s="2769"/>
      <c r="I1115" s="526"/>
    </row>
    <row r="1116" spans="6:9" ht="15" customHeight="1">
      <c r="F1116" s="523"/>
      <c r="G1116" s="525"/>
      <c r="H1116" s="2769"/>
      <c r="I1116" s="526"/>
    </row>
    <row r="1117" spans="6:9" ht="15" customHeight="1">
      <c r="F1117" s="523"/>
      <c r="G1117" s="525"/>
      <c r="H1117" s="2769"/>
      <c r="I1117" s="526"/>
    </row>
    <row r="1118" spans="6:9" ht="15" customHeight="1">
      <c r="F1118" s="523"/>
      <c r="G1118" s="525"/>
      <c r="H1118" s="2769"/>
      <c r="I1118" s="526"/>
    </row>
    <row r="1119" spans="6:9" ht="15" customHeight="1">
      <c r="F1119" s="523"/>
      <c r="G1119" s="525"/>
      <c r="H1119" s="2769"/>
      <c r="I1119" s="526"/>
    </row>
    <row r="1120" spans="6:9" ht="15" customHeight="1">
      <c r="F1120" s="523"/>
      <c r="G1120" s="525"/>
      <c r="H1120" s="2769"/>
      <c r="I1120" s="526"/>
    </row>
    <row r="1121" spans="6:9" ht="15" customHeight="1">
      <c r="F1121" s="523"/>
      <c r="G1121" s="525"/>
      <c r="H1121" s="2769"/>
      <c r="I1121" s="526"/>
    </row>
    <row r="1122" spans="6:9" ht="15" customHeight="1">
      <c r="F1122" s="523"/>
      <c r="G1122" s="525"/>
      <c r="H1122" s="2769"/>
      <c r="I1122" s="526"/>
    </row>
    <row r="1123" spans="6:9" ht="15" customHeight="1">
      <c r="F1123" s="523"/>
      <c r="G1123" s="525"/>
      <c r="H1123" s="2769"/>
      <c r="I1123" s="526"/>
    </row>
    <row r="1124" spans="6:9" ht="15" customHeight="1">
      <c r="F1124" s="523"/>
      <c r="G1124" s="525"/>
      <c r="H1124" s="2769"/>
      <c r="I1124" s="526"/>
    </row>
    <row r="1125" spans="6:9" ht="15" customHeight="1">
      <c r="F1125" s="523"/>
      <c r="G1125" s="525"/>
      <c r="H1125" s="2769"/>
      <c r="I1125" s="526"/>
    </row>
    <row r="1126" spans="6:9" ht="15" customHeight="1">
      <c r="F1126" s="523"/>
      <c r="G1126" s="525"/>
      <c r="H1126" s="2769"/>
      <c r="I1126" s="526"/>
    </row>
    <row r="1127" spans="6:9" ht="15" customHeight="1">
      <c r="F1127" s="523"/>
      <c r="G1127" s="525"/>
      <c r="H1127" s="2769"/>
      <c r="I1127" s="526"/>
    </row>
    <row r="1128" spans="6:9" ht="15" customHeight="1">
      <c r="F1128" s="523"/>
      <c r="G1128" s="525"/>
      <c r="H1128" s="2769"/>
      <c r="I1128" s="526"/>
    </row>
    <row r="1129" spans="6:9" ht="15" customHeight="1">
      <c r="F1129" s="523"/>
      <c r="G1129" s="525"/>
      <c r="H1129" s="2769"/>
      <c r="I1129" s="526"/>
    </row>
    <row r="1130" spans="6:9" ht="15" customHeight="1">
      <c r="F1130" s="523"/>
      <c r="G1130" s="525"/>
      <c r="H1130" s="2769"/>
      <c r="I1130" s="526"/>
    </row>
    <row r="1131" spans="6:9" ht="15" customHeight="1">
      <c r="F1131" s="523"/>
      <c r="G1131" s="525"/>
      <c r="H1131" s="2769"/>
      <c r="I1131" s="526"/>
    </row>
    <row r="1132" spans="6:9" ht="15" customHeight="1">
      <c r="F1132" s="523"/>
      <c r="G1132" s="525"/>
      <c r="H1132" s="2769"/>
      <c r="I1132" s="526"/>
    </row>
    <row r="1133" spans="6:9" ht="15" customHeight="1">
      <c r="F1133" s="523"/>
      <c r="G1133" s="525"/>
      <c r="H1133" s="2769"/>
      <c r="I1133" s="526"/>
    </row>
    <row r="1134" spans="6:9" ht="15" customHeight="1">
      <c r="F1134" s="523"/>
      <c r="G1134" s="525"/>
      <c r="H1134" s="2769"/>
      <c r="I1134" s="526"/>
    </row>
    <row r="1135" spans="6:9" ht="15" customHeight="1">
      <c r="F1135" s="523"/>
      <c r="G1135" s="525"/>
      <c r="H1135" s="2769"/>
      <c r="I1135" s="526"/>
    </row>
    <row r="1136" spans="6:9" ht="15" customHeight="1">
      <c r="F1136" s="523"/>
      <c r="G1136" s="525"/>
      <c r="H1136" s="2769"/>
      <c r="I1136" s="526"/>
    </row>
    <row r="1137" spans="6:9" ht="15" customHeight="1">
      <c r="F1137" s="523"/>
      <c r="G1137" s="525"/>
      <c r="H1137" s="2769"/>
      <c r="I1137" s="526"/>
    </row>
    <row r="1138" spans="6:9" ht="15" customHeight="1">
      <c r="F1138" s="523"/>
      <c r="G1138" s="525"/>
      <c r="H1138" s="2769"/>
      <c r="I1138" s="526"/>
    </row>
    <row r="1139" spans="6:9" ht="15" customHeight="1">
      <c r="F1139" s="523"/>
      <c r="G1139" s="525"/>
      <c r="H1139" s="2769"/>
      <c r="I1139" s="526"/>
    </row>
    <row r="1140" spans="6:9" ht="15" customHeight="1">
      <c r="F1140" s="523"/>
      <c r="G1140" s="525"/>
      <c r="H1140" s="2769"/>
      <c r="I1140" s="526"/>
    </row>
    <row r="1141" spans="6:9" ht="15" customHeight="1">
      <c r="F1141" s="523"/>
      <c r="G1141" s="525"/>
      <c r="H1141" s="2769"/>
      <c r="I1141" s="526"/>
    </row>
    <row r="1142" spans="6:9" ht="15" customHeight="1">
      <c r="F1142" s="523"/>
      <c r="G1142" s="525"/>
      <c r="H1142" s="2769"/>
      <c r="I1142" s="526"/>
    </row>
    <row r="1143" spans="6:9" ht="15" customHeight="1">
      <c r="F1143" s="523"/>
      <c r="G1143" s="525"/>
      <c r="H1143" s="2769"/>
      <c r="I1143" s="526"/>
    </row>
    <row r="1144" spans="6:9" ht="15" customHeight="1">
      <c r="F1144" s="523"/>
      <c r="G1144" s="525"/>
      <c r="H1144" s="2769"/>
      <c r="I1144" s="526"/>
    </row>
    <row r="1145" spans="6:9" ht="15" customHeight="1">
      <c r="F1145" s="523"/>
      <c r="G1145" s="525"/>
      <c r="H1145" s="2769"/>
      <c r="I1145" s="526"/>
    </row>
    <row r="1146" spans="6:9" ht="15" customHeight="1">
      <c r="F1146" s="523"/>
      <c r="G1146" s="525"/>
      <c r="H1146" s="2769"/>
      <c r="I1146" s="526"/>
    </row>
    <row r="1147" spans="6:9" ht="15" customHeight="1">
      <c r="F1147" s="523"/>
      <c r="G1147" s="525"/>
      <c r="H1147" s="2769"/>
      <c r="I1147" s="526"/>
    </row>
    <row r="1148" spans="6:9" ht="15" customHeight="1">
      <c r="F1148" s="523"/>
      <c r="G1148" s="525"/>
      <c r="H1148" s="2769"/>
      <c r="I1148" s="526"/>
    </row>
    <row r="1149" spans="6:9" ht="15" customHeight="1">
      <c r="F1149" s="523"/>
      <c r="G1149" s="525"/>
      <c r="H1149" s="2769"/>
      <c r="I1149" s="526"/>
    </row>
    <row r="1150" spans="6:9" ht="15" customHeight="1">
      <c r="F1150" s="523"/>
      <c r="G1150" s="525"/>
      <c r="H1150" s="2769"/>
      <c r="I1150" s="526"/>
    </row>
    <row r="1151" spans="6:9" ht="15" customHeight="1">
      <c r="F1151" s="523"/>
      <c r="G1151" s="525"/>
      <c r="H1151" s="2769"/>
      <c r="I1151" s="526"/>
    </row>
    <row r="1152" spans="6:9" ht="15" customHeight="1">
      <c r="F1152" s="523"/>
      <c r="G1152" s="525"/>
      <c r="H1152" s="2769"/>
      <c r="I1152" s="526"/>
    </row>
    <row r="1153" spans="6:9" ht="15" customHeight="1">
      <c r="F1153" s="523"/>
      <c r="G1153" s="525"/>
      <c r="H1153" s="2769"/>
      <c r="I1153" s="526"/>
    </row>
    <row r="1154" spans="6:9" ht="15" customHeight="1">
      <c r="F1154" s="523"/>
      <c r="G1154" s="525"/>
      <c r="H1154" s="2769"/>
      <c r="I1154" s="526"/>
    </row>
    <row r="1155" spans="6:9" ht="15" customHeight="1">
      <c r="F1155" s="523"/>
      <c r="G1155" s="525"/>
      <c r="H1155" s="2769"/>
      <c r="I1155" s="526"/>
    </row>
    <row r="1156" spans="6:9" ht="15" customHeight="1">
      <c r="F1156" s="523"/>
      <c r="G1156" s="525"/>
      <c r="H1156" s="2769"/>
      <c r="I1156" s="526"/>
    </row>
    <row r="1157" spans="6:9" ht="15" customHeight="1">
      <c r="F1157" s="523"/>
      <c r="G1157" s="525"/>
      <c r="H1157" s="2769"/>
      <c r="I1157" s="526"/>
    </row>
    <row r="1158" spans="6:9" ht="15" customHeight="1">
      <c r="F1158" s="523"/>
      <c r="G1158" s="525"/>
      <c r="H1158" s="2769"/>
      <c r="I1158" s="526"/>
    </row>
    <row r="1159" spans="6:9" ht="15" customHeight="1">
      <c r="F1159" s="523"/>
      <c r="G1159" s="525"/>
      <c r="H1159" s="2769"/>
      <c r="I1159" s="526"/>
    </row>
    <row r="1160" spans="6:9" ht="15" customHeight="1">
      <c r="F1160" s="523"/>
      <c r="G1160" s="525"/>
      <c r="H1160" s="2769"/>
      <c r="I1160" s="526"/>
    </row>
    <row r="1161" spans="6:9" ht="15" customHeight="1">
      <c r="F1161" s="523"/>
      <c r="G1161" s="525"/>
      <c r="H1161" s="2769"/>
      <c r="I1161" s="526"/>
    </row>
    <row r="1162" spans="6:9" ht="15" customHeight="1">
      <c r="F1162" s="523"/>
      <c r="G1162" s="525"/>
      <c r="H1162" s="2769"/>
      <c r="I1162" s="526"/>
    </row>
    <row r="1163" spans="6:9" ht="15" customHeight="1">
      <c r="F1163" s="523"/>
      <c r="G1163" s="525"/>
      <c r="H1163" s="2769"/>
      <c r="I1163" s="526"/>
    </row>
    <row r="1164" spans="6:9" ht="15" customHeight="1">
      <c r="F1164" s="523"/>
      <c r="G1164" s="525"/>
      <c r="H1164" s="2769"/>
      <c r="I1164" s="526"/>
    </row>
    <row r="1165" spans="6:9" ht="15" customHeight="1">
      <c r="F1165" s="523"/>
      <c r="G1165" s="525"/>
      <c r="H1165" s="2769"/>
      <c r="I1165" s="526"/>
    </row>
    <row r="1166" spans="6:9" ht="15" customHeight="1">
      <c r="F1166" s="523"/>
      <c r="G1166" s="525"/>
      <c r="H1166" s="2769"/>
      <c r="I1166" s="526"/>
    </row>
    <row r="1167" spans="6:9" ht="15" customHeight="1">
      <c r="F1167" s="523"/>
      <c r="G1167" s="525"/>
      <c r="H1167" s="2769"/>
      <c r="I1167" s="526"/>
    </row>
    <row r="1168" spans="6:9" ht="15" customHeight="1">
      <c r="F1168" s="523"/>
      <c r="G1168" s="525"/>
      <c r="H1168" s="2769"/>
      <c r="I1168" s="526"/>
    </row>
    <row r="1169" spans="6:9" ht="15" customHeight="1">
      <c r="F1169" s="523"/>
      <c r="G1169" s="525"/>
      <c r="H1169" s="2769"/>
      <c r="I1169" s="526"/>
    </row>
    <row r="1170" spans="6:9" ht="15" customHeight="1">
      <c r="F1170" s="523"/>
      <c r="G1170" s="525"/>
      <c r="H1170" s="2769"/>
      <c r="I1170" s="526"/>
    </row>
    <row r="1171" spans="6:9" ht="15" customHeight="1">
      <c r="F1171" s="523"/>
      <c r="G1171" s="525"/>
      <c r="H1171" s="2769"/>
      <c r="I1171" s="526"/>
    </row>
    <row r="1172" spans="6:9" ht="15" customHeight="1">
      <c r="F1172" s="523"/>
      <c r="G1172" s="525"/>
      <c r="H1172" s="2769"/>
      <c r="I1172" s="526"/>
    </row>
    <row r="1173" spans="6:9" ht="15" customHeight="1">
      <c r="F1173" s="523"/>
      <c r="G1173" s="525"/>
      <c r="H1173" s="2769"/>
      <c r="I1173" s="526"/>
    </row>
    <row r="1174" spans="6:9" ht="15" customHeight="1">
      <c r="F1174" s="523"/>
      <c r="G1174" s="525"/>
      <c r="H1174" s="2769"/>
      <c r="I1174" s="526"/>
    </row>
    <row r="1175" spans="6:9" ht="15" customHeight="1">
      <c r="F1175" s="523"/>
      <c r="G1175" s="525"/>
      <c r="H1175" s="2769"/>
      <c r="I1175" s="526"/>
    </row>
    <row r="1176" spans="6:9" ht="15" customHeight="1">
      <c r="F1176" s="523"/>
      <c r="G1176" s="525"/>
      <c r="H1176" s="2769"/>
      <c r="I1176" s="526"/>
    </row>
    <row r="1177" spans="6:9" ht="15" customHeight="1">
      <c r="F1177" s="523"/>
      <c r="G1177" s="525"/>
      <c r="H1177" s="2769"/>
      <c r="I1177" s="526"/>
    </row>
    <row r="1178" spans="6:9" ht="15" customHeight="1">
      <c r="F1178" s="523"/>
      <c r="G1178" s="525"/>
      <c r="H1178" s="2769"/>
      <c r="I1178" s="526"/>
    </row>
    <row r="1179" spans="6:9" ht="15" customHeight="1">
      <c r="F1179" s="523"/>
      <c r="G1179" s="525"/>
      <c r="H1179" s="2769"/>
      <c r="I1179" s="526"/>
    </row>
    <row r="1180" spans="6:9" ht="15" customHeight="1">
      <c r="F1180" s="523"/>
      <c r="G1180" s="525"/>
      <c r="H1180" s="2769"/>
      <c r="I1180" s="526"/>
    </row>
    <row r="1181" spans="6:9" ht="15" customHeight="1">
      <c r="F1181" s="523"/>
      <c r="G1181" s="525"/>
      <c r="H1181" s="2769"/>
      <c r="I1181" s="526"/>
    </row>
    <row r="1182" spans="6:9" ht="15" customHeight="1">
      <c r="F1182" s="523"/>
      <c r="G1182" s="525"/>
      <c r="H1182" s="2769"/>
      <c r="I1182" s="526"/>
    </row>
    <row r="1183" spans="6:9" ht="15" customHeight="1">
      <c r="F1183" s="523"/>
      <c r="G1183" s="525"/>
      <c r="H1183" s="2769"/>
      <c r="I1183" s="526"/>
    </row>
    <row r="1184" spans="6:9" ht="15" customHeight="1">
      <c r="F1184" s="523"/>
      <c r="G1184" s="525"/>
      <c r="H1184" s="2769"/>
      <c r="I1184" s="526"/>
    </row>
    <row r="1185" spans="6:9" ht="15" customHeight="1">
      <c r="F1185" s="523"/>
      <c r="G1185" s="525"/>
      <c r="H1185" s="2769"/>
      <c r="I1185" s="526"/>
    </row>
    <row r="1186" spans="6:9" ht="15" customHeight="1">
      <c r="F1186" s="523"/>
      <c r="G1186" s="525"/>
      <c r="H1186" s="2769"/>
      <c r="I1186" s="526"/>
    </row>
    <row r="1187" spans="6:9" ht="15" customHeight="1">
      <c r="F1187" s="523"/>
      <c r="G1187" s="525"/>
      <c r="H1187" s="2769"/>
      <c r="I1187" s="526"/>
    </row>
    <row r="1188" spans="6:9" ht="15" customHeight="1">
      <c r="F1188" s="523"/>
      <c r="G1188" s="525"/>
      <c r="H1188" s="2769"/>
      <c r="I1188" s="526"/>
    </row>
    <row r="1189" spans="6:9" ht="15" customHeight="1">
      <c r="F1189" s="523"/>
      <c r="G1189" s="525"/>
      <c r="H1189" s="2769"/>
      <c r="I1189" s="526"/>
    </row>
    <row r="1190" spans="6:9" ht="15" customHeight="1">
      <c r="F1190" s="523"/>
      <c r="G1190" s="525"/>
      <c r="H1190" s="2769"/>
      <c r="I1190" s="526"/>
    </row>
    <row r="1191" spans="6:9" ht="15" customHeight="1">
      <c r="F1191" s="523"/>
      <c r="G1191" s="525"/>
      <c r="H1191" s="2769"/>
      <c r="I1191" s="526"/>
    </row>
    <row r="1192" spans="6:9" ht="15" customHeight="1">
      <c r="F1192" s="523"/>
      <c r="G1192" s="525"/>
      <c r="H1192" s="2769"/>
      <c r="I1192" s="526"/>
    </row>
    <row r="1193" spans="6:9" ht="15" customHeight="1">
      <c r="F1193" s="523"/>
      <c r="G1193" s="525"/>
      <c r="H1193" s="2769"/>
      <c r="I1193" s="526"/>
    </row>
    <row r="1194" spans="6:9" ht="15" customHeight="1">
      <c r="F1194" s="523"/>
      <c r="G1194" s="525"/>
      <c r="H1194" s="2769"/>
      <c r="I1194" s="526"/>
    </row>
    <row r="1195" spans="6:9" ht="15" customHeight="1">
      <c r="F1195" s="523"/>
      <c r="G1195" s="525"/>
      <c r="H1195" s="2769"/>
      <c r="I1195" s="526"/>
    </row>
    <row r="1196" spans="6:9" ht="15" customHeight="1">
      <c r="F1196" s="523"/>
      <c r="G1196" s="525"/>
      <c r="H1196" s="2769"/>
      <c r="I1196" s="526"/>
    </row>
    <row r="1197" spans="6:9" ht="15" customHeight="1">
      <c r="F1197" s="523"/>
      <c r="G1197" s="525"/>
      <c r="H1197" s="2769"/>
      <c r="I1197" s="526"/>
    </row>
    <row r="1198" spans="6:9" ht="15" customHeight="1">
      <c r="F1198" s="523"/>
      <c r="G1198" s="525"/>
      <c r="H1198" s="2769"/>
      <c r="I1198" s="526"/>
    </row>
    <row r="1199" spans="6:9" ht="15" customHeight="1">
      <c r="F1199" s="523"/>
      <c r="G1199" s="525"/>
      <c r="H1199" s="2769"/>
      <c r="I1199" s="526"/>
    </row>
    <row r="1200" spans="6:9" ht="15" customHeight="1">
      <c r="F1200" s="523"/>
      <c r="G1200" s="525"/>
      <c r="H1200" s="2769"/>
      <c r="I1200" s="526"/>
    </row>
    <row r="1201" spans="6:9" ht="15" customHeight="1">
      <c r="F1201" s="523"/>
      <c r="G1201" s="525"/>
      <c r="H1201" s="2769"/>
      <c r="I1201" s="526"/>
    </row>
    <row r="1202" spans="6:9" ht="15" customHeight="1">
      <c r="F1202" s="523"/>
      <c r="G1202" s="525"/>
      <c r="H1202" s="2769"/>
      <c r="I1202" s="526"/>
    </row>
    <row r="1203" spans="6:9" ht="15" customHeight="1">
      <c r="F1203" s="523"/>
      <c r="G1203" s="525"/>
      <c r="H1203" s="2769"/>
      <c r="I1203" s="526"/>
    </row>
    <row r="1204" spans="6:9" ht="15" customHeight="1">
      <c r="F1204" s="523"/>
      <c r="G1204" s="525"/>
      <c r="H1204" s="2769"/>
      <c r="I1204" s="526"/>
    </row>
    <row r="1205" spans="6:9" ht="15" customHeight="1">
      <c r="F1205" s="523"/>
      <c r="G1205" s="525"/>
      <c r="H1205" s="2769"/>
      <c r="I1205" s="526"/>
    </row>
    <row r="1206" spans="6:9" ht="15" customHeight="1">
      <c r="F1206" s="523"/>
      <c r="G1206" s="525"/>
      <c r="H1206" s="2769"/>
      <c r="I1206" s="526"/>
    </row>
    <row r="1207" spans="6:9" ht="15" customHeight="1">
      <c r="F1207" s="523"/>
      <c r="G1207" s="525"/>
      <c r="H1207" s="2769"/>
      <c r="I1207" s="526"/>
    </row>
    <row r="1208" spans="6:9" ht="15" customHeight="1">
      <c r="F1208" s="523"/>
      <c r="G1208" s="525"/>
      <c r="H1208" s="2769"/>
      <c r="I1208" s="526"/>
    </row>
    <row r="1209" spans="6:9" ht="15" customHeight="1">
      <c r="F1209" s="523"/>
      <c r="G1209" s="525"/>
      <c r="H1209" s="2769"/>
      <c r="I1209" s="526"/>
    </row>
    <row r="1210" spans="6:9" ht="15" customHeight="1">
      <c r="F1210" s="523"/>
      <c r="G1210" s="525"/>
      <c r="H1210" s="2769"/>
      <c r="I1210" s="526"/>
    </row>
    <row r="1211" spans="6:9" ht="15" customHeight="1">
      <c r="F1211" s="523"/>
      <c r="G1211" s="525"/>
      <c r="H1211" s="2769"/>
      <c r="I1211" s="526"/>
    </row>
    <row r="1212" spans="6:9" ht="15" customHeight="1">
      <c r="F1212" s="523"/>
      <c r="G1212" s="525"/>
      <c r="H1212" s="2769"/>
      <c r="I1212" s="526"/>
    </row>
    <row r="1213" spans="6:9" ht="15" customHeight="1">
      <c r="F1213" s="523"/>
      <c r="G1213" s="525"/>
      <c r="H1213" s="2769"/>
      <c r="I1213" s="526"/>
    </row>
    <row r="1214" spans="6:9" ht="15" customHeight="1">
      <c r="F1214" s="523"/>
      <c r="G1214" s="525"/>
      <c r="H1214" s="2769"/>
      <c r="I1214" s="526"/>
    </row>
    <row r="1215" spans="6:9" ht="15" customHeight="1">
      <c r="F1215" s="523"/>
      <c r="G1215" s="525"/>
      <c r="H1215" s="2769"/>
      <c r="I1215" s="526"/>
    </row>
    <row r="1216" spans="6:9" ht="15" customHeight="1">
      <c r="F1216" s="523"/>
      <c r="G1216" s="525"/>
      <c r="H1216" s="2769"/>
      <c r="I1216" s="526"/>
    </row>
    <row r="1217" spans="6:9" ht="15" customHeight="1">
      <c r="F1217" s="523"/>
      <c r="G1217" s="525"/>
      <c r="H1217" s="2769"/>
      <c r="I1217" s="526"/>
    </row>
    <row r="1218" spans="6:9" ht="15" customHeight="1">
      <c r="F1218" s="523"/>
      <c r="G1218" s="525"/>
      <c r="H1218" s="2769"/>
      <c r="I1218" s="526"/>
    </row>
    <row r="1219" spans="6:9" ht="15" customHeight="1">
      <c r="F1219" s="523"/>
      <c r="G1219" s="525"/>
      <c r="H1219" s="2769"/>
      <c r="I1219" s="526"/>
    </row>
    <row r="1220" spans="6:9" ht="15" customHeight="1">
      <c r="F1220" s="523"/>
      <c r="G1220" s="525"/>
      <c r="H1220" s="2769"/>
      <c r="I1220" s="526"/>
    </row>
    <row r="1221" spans="6:9" ht="15" customHeight="1">
      <c r="F1221" s="523"/>
      <c r="G1221" s="525"/>
      <c r="H1221" s="2769"/>
      <c r="I1221" s="526"/>
    </row>
    <row r="1222" spans="6:9" ht="15" customHeight="1">
      <c r="F1222" s="523"/>
      <c r="G1222" s="525"/>
      <c r="H1222" s="2769"/>
      <c r="I1222" s="526"/>
    </row>
    <row r="1223" spans="6:9" ht="15" customHeight="1">
      <c r="F1223" s="523"/>
      <c r="G1223" s="525"/>
      <c r="H1223" s="2769"/>
      <c r="I1223" s="526"/>
    </row>
    <row r="1224" spans="6:9" ht="15" customHeight="1">
      <c r="F1224" s="523"/>
      <c r="G1224" s="525"/>
      <c r="H1224" s="2769"/>
      <c r="I1224" s="526"/>
    </row>
    <row r="1225" spans="6:9" ht="15" customHeight="1">
      <c r="F1225" s="523"/>
      <c r="G1225" s="525"/>
      <c r="H1225" s="2769"/>
      <c r="I1225" s="526"/>
    </row>
    <row r="1226" spans="6:9" ht="15" customHeight="1">
      <c r="F1226" s="523"/>
      <c r="G1226" s="525"/>
      <c r="H1226" s="2769"/>
      <c r="I1226" s="526"/>
    </row>
    <row r="1227" spans="6:9" ht="15" customHeight="1">
      <c r="F1227" s="523"/>
      <c r="G1227" s="525"/>
      <c r="H1227" s="2769"/>
      <c r="I1227" s="526"/>
    </row>
    <row r="1228" spans="6:9" ht="15" customHeight="1">
      <c r="F1228" s="523"/>
      <c r="G1228" s="525"/>
      <c r="H1228" s="2769"/>
      <c r="I1228" s="526"/>
    </row>
    <row r="1229" spans="6:9" ht="15" customHeight="1">
      <c r="F1229" s="523"/>
      <c r="G1229" s="525"/>
      <c r="H1229" s="2769"/>
      <c r="I1229" s="526"/>
    </row>
    <row r="1230" spans="6:9" ht="15" customHeight="1">
      <c r="F1230" s="523"/>
      <c r="G1230" s="525"/>
      <c r="H1230" s="2769"/>
      <c r="I1230" s="526"/>
    </row>
    <row r="1231" spans="6:9" ht="15" customHeight="1">
      <c r="F1231" s="523"/>
      <c r="G1231" s="525"/>
      <c r="H1231" s="2769"/>
      <c r="I1231" s="526"/>
    </row>
    <row r="1232" spans="6:9" ht="15" customHeight="1">
      <c r="F1232" s="523"/>
      <c r="G1232" s="525"/>
      <c r="H1232" s="2769"/>
      <c r="I1232" s="526"/>
    </row>
    <row r="1233" spans="6:9" ht="15" customHeight="1">
      <c r="F1233" s="523"/>
      <c r="G1233" s="525"/>
      <c r="H1233" s="2769"/>
      <c r="I1233" s="526"/>
    </row>
    <row r="1234" spans="6:9" ht="15" customHeight="1">
      <c r="F1234" s="523"/>
      <c r="G1234" s="525"/>
      <c r="H1234" s="2769"/>
      <c r="I1234" s="526"/>
    </row>
    <row r="1235" spans="6:9" ht="15" customHeight="1">
      <c r="F1235" s="523"/>
      <c r="G1235" s="525"/>
      <c r="H1235" s="2769"/>
      <c r="I1235" s="526"/>
    </row>
    <row r="1236" spans="6:9" ht="15" customHeight="1">
      <c r="F1236" s="523"/>
      <c r="G1236" s="525"/>
      <c r="H1236" s="2769"/>
      <c r="I1236" s="526"/>
    </row>
    <row r="1237" spans="6:9" ht="15" customHeight="1">
      <c r="F1237" s="523"/>
      <c r="G1237" s="525"/>
      <c r="H1237" s="2769"/>
      <c r="I1237" s="526"/>
    </row>
    <row r="1238" spans="6:9" ht="15" customHeight="1">
      <c r="F1238" s="523"/>
      <c r="G1238" s="525"/>
      <c r="H1238" s="2769"/>
      <c r="I1238" s="526"/>
    </row>
    <row r="1239" spans="6:9" ht="15" customHeight="1">
      <c r="F1239" s="523"/>
      <c r="G1239" s="525"/>
      <c r="H1239" s="2769"/>
      <c r="I1239" s="526"/>
    </row>
    <row r="1240" spans="6:9" ht="15" customHeight="1">
      <c r="F1240" s="523"/>
      <c r="G1240" s="525"/>
      <c r="H1240" s="2769"/>
      <c r="I1240" s="526"/>
    </row>
    <row r="1241" spans="6:9" ht="15" customHeight="1">
      <c r="F1241" s="523"/>
      <c r="G1241" s="525"/>
      <c r="H1241" s="2769"/>
      <c r="I1241" s="526"/>
    </row>
    <row r="1242" spans="6:9" ht="15" customHeight="1">
      <c r="F1242" s="523"/>
      <c r="G1242" s="525"/>
      <c r="H1242" s="2769"/>
      <c r="I1242" s="526"/>
    </row>
    <row r="1243" spans="6:9" ht="15" customHeight="1">
      <c r="F1243" s="523"/>
      <c r="G1243" s="525"/>
      <c r="H1243" s="2769"/>
      <c r="I1243" s="526"/>
    </row>
    <row r="1244" spans="6:9" ht="15" customHeight="1">
      <c r="F1244" s="523"/>
      <c r="G1244" s="525"/>
      <c r="H1244" s="2769"/>
      <c r="I1244" s="526"/>
    </row>
    <row r="1245" spans="6:9" ht="15" customHeight="1">
      <c r="F1245" s="523"/>
      <c r="G1245" s="525"/>
      <c r="H1245" s="2769"/>
      <c r="I1245" s="526"/>
    </row>
    <row r="1246" spans="6:9" ht="15" customHeight="1">
      <c r="F1246" s="523"/>
      <c r="G1246" s="525"/>
      <c r="H1246" s="2769"/>
      <c r="I1246" s="526"/>
    </row>
    <row r="1247" spans="6:9" ht="15" customHeight="1">
      <c r="F1247" s="523"/>
      <c r="G1247" s="525"/>
      <c r="H1247" s="2769"/>
      <c r="I1247" s="526"/>
    </row>
    <row r="1248" spans="6:9" ht="15" customHeight="1">
      <c r="F1248" s="523"/>
      <c r="G1248" s="525"/>
      <c r="H1248" s="2769"/>
      <c r="I1248" s="526"/>
    </row>
    <row r="1249" spans="6:9" ht="15" customHeight="1">
      <c r="F1249" s="523"/>
      <c r="G1249" s="525"/>
      <c r="H1249" s="2769"/>
      <c r="I1249" s="526"/>
    </row>
    <row r="1250" spans="6:9" ht="15" customHeight="1">
      <c r="F1250" s="523"/>
      <c r="G1250" s="525"/>
      <c r="H1250" s="2769"/>
      <c r="I1250" s="526"/>
    </row>
    <row r="1251" spans="6:9" ht="15" customHeight="1">
      <c r="F1251" s="523"/>
      <c r="G1251" s="525"/>
      <c r="H1251" s="2769"/>
      <c r="I1251" s="526"/>
    </row>
    <row r="1252" spans="6:9" ht="15" customHeight="1">
      <c r="F1252" s="523"/>
      <c r="G1252" s="525"/>
      <c r="H1252" s="2769"/>
      <c r="I1252" s="526"/>
    </row>
    <row r="1253" spans="6:9" ht="15" customHeight="1">
      <c r="F1253" s="523"/>
      <c r="G1253" s="525"/>
      <c r="H1253" s="2769"/>
      <c r="I1253" s="526"/>
    </row>
    <row r="1254" spans="6:9" ht="15" customHeight="1">
      <c r="F1254" s="523"/>
      <c r="G1254" s="525"/>
      <c r="H1254" s="2769"/>
      <c r="I1254" s="526"/>
    </row>
    <row r="1255" spans="6:9" ht="15" customHeight="1">
      <c r="F1255" s="523"/>
      <c r="G1255" s="525"/>
      <c r="H1255" s="2769"/>
      <c r="I1255" s="526"/>
    </row>
    <row r="1256" spans="6:9" ht="15" customHeight="1">
      <c r="F1256" s="523"/>
      <c r="G1256" s="525"/>
      <c r="H1256" s="2769"/>
      <c r="I1256" s="526"/>
    </row>
    <row r="1257" spans="6:9" ht="15" customHeight="1">
      <c r="F1257" s="523"/>
      <c r="G1257" s="525"/>
      <c r="H1257" s="2769"/>
      <c r="I1257" s="526"/>
    </row>
    <row r="1258" spans="6:9" ht="15" customHeight="1">
      <c r="F1258" s="523"/>
      <c r="G1258" s="525"/>
      <c r="H1258" s="2769"/>
      <c r="I1258" s="526"/>
    </row>
    <row r="1259" spans="6:9" ht="15" customHeight="1">
      <c r="F1259" s="523"/>
      <c r="G1259" s="525"/>
      <c r="H1259" s="2769"/>
      <c r="I1259" s="526"/>
    </row>
    <row r="1260" spans="6:9" ht="15" customHeight="1">
      <c r="F1260" s="523"/>
      <c r="G1260" s="525"/>
      <c r="H1260" s="2769"/>
      <c r="I1260" s="526"/>
    </row>
    <row r="1261" spans="6:9" ht="15" customHeight="1">
      <c r="F1261" s="523"/>
      <c r="G1261" s="525"/>
      <c r="H1261" s="2769"/>
      <c r="I1261" s="526"/>
    </row>
    <row r="1262" spans="6:9" ht="15" customHeight="1">
      <c r="F1262" s="523"/>
      <c r="G1262" s="525"/>
      <c r="H1262" s="2769"/>
      <c r="I1262" s="526"/>
    </row>
    <row r="1263" spans="6:9" ht="15" customHeight="1">
      <c r="F1263" s="523"/>
      <c r="G1263" s="525"/>
      <c r="H1263" s="2769"/>
      <c r="I1263" s="526"/>
    </row>
    <row r="1264" spans="6:9" ht="15" customHeight="1">
      <c r="F1264" s="523"/>
      <c r="G1264" s="525"/>
      <c r="H1264" s="2769"/>
      <c r="I1264" s="526"/>
    </row>
    <row r="1265" spans="6:9" ht="15" customHeight="1">
      <c r="F1265" s="523"/>
      <c r="G1265" s="525"/>
      <c r="H1265" s="2769"/>
      <c r="I1265" s="526"/>
    </row>
    <row r="1266" spans="6:9" ht="15" customHeight="1">
      <c r="F1266" s="523"/>
      <c r="G1266" s="525"/>
      <c r="H1266" s="2769"/>
      <c r="I1266" s="526"/>
    </row>
    <row r="1267" spans="6:9" ht="15" customHeight="1">
      <c r="F1267" s="523"/>
      <c r="G1267" s="525"/>
      <c r="H1267" s="2769"/>
      <c r="I1267" s="526"/>
    </row>
    <row r="1268" spans="6:9" ht="15" customHeight="1">
      <c r="F1268" s="523"/>
      <c r="G1268" s="525"/>
      <c r="H1268" s="2769"/>
      <c r="I1268" s="526"/>
    </row>
    <row r="1269" spans="6:9" ht="15" customHeight="1">
      <c r="F1269" s="523"/>
      <c r="G1269" s="525"/>
      <c r="H1269" s="2769"/>
      <c r="I1269" s="526"/>
    </row>
    <row r="1270" spans="6:9" ht="15" customHeight="1">
      <c r="F1270" s="523"/>
      <c r="G1270" s="525"/>
      <c r="H1270" s="2769"/>
      <c r="I1270" s="526"/>
    </row>
    <row r="1271" spans="6:9" ht="15" customHeight="1">
      <c r="F1271" s="523"/>
      <c r="G1271" s="525"/>
      <c r="H1271" s="2769"/>
      <c r="I1271" s="526"/>
    </row>
    <row r="1272" spans="6:9" ht="15" customHeight="1">
      <c r="F1272" s="523"/>
      <c r="G1272" s="525"/>
      <c r="H1272" s="2769"/>
      <c r="I1272" s="526"/>
    </row>
    <row r="1273" spans="6:9" ht="15" customHeight="1">
      <c r="F1273" s="523"/>
      <c r="G1273" s="525"/>
      <c r="H1273" s="2769"/>
      <c r="I1273" s="526"/>
    </row>
    <row r="1274" spans="6:9" ht="15" customHeight="1">
      <c r="F1274" s="523"/>
      <c r="G1274" s="525"/>
      <c r="H1274" s="2769"/>
      <c r="I1274" s="526"/>
    </row>
    <row r="1275" spans="6:9" ht="15" customHeight="1">
      <c r="F1275" s="523"/>
      <c r="G1275" s="525"/>
      <c r="H1275" s="2769"/>
      <c r="I1275" s="526"/>
    </row>
    <row r="1276" spans="6:9" ht="15" customHeight="1">
      <c r="F1276" s="523"/>
      <c r="G1276" s="525"/>
      <c r="H1276" s="2769"/>
      <c r="I1276" s="526"/>
    </row>
    <row r="1277" spans="6:9" ht="15" customHeight="1">
      <c r="F1277" s="523"/>
      <c r="G1277" s="525"/>
      <c r="H1277" s="2769"/>
      <c r="I1277" s="526"/>
    </row>
    <row r="1278" spans="6:9" ht="15" customHeight="1">
      <c r="F1278" s="523"/>
      <c r="G1278" s="525"/>
      <c r="H1278" s="2769"/>
      <c r="I1278" s="526"/>
    </row>
    <row r="1279" spans="6:9" ht="15" customHeight="1">
      <c r="F1279" s="523"/>
      <c r="G1279" s="525"/>
      <c r="H1279" s="2769"/>
      <c r="I1279" s="526"/>
    </row>
    <row r="1280" spans="6:9" ht="15" customHeight="1">
      <c r="F1280" s="523"/>
      <c r="G1280" s="525"/>
      <c r="H1280" s="2769"/>
      <c r="I1280" s="526"/>
    </row>
    <row r="1281" spans="6:9" ht="15" customHeight="1">
      <c r="F1281" s="523"/>
      <c r="G1281" s="525"/>
      <c r="H1281" s="2769"/>
      <c r="I1281" s="526"/>
    </row>
    <row r="1282" spans="6:9" ht="15" customHeight="1">
      <c r="F1282" s="523"/>
      <c r="G1282" s="525"/>
      <c r="H1282" s="2769"/>
      <c r="I1282" s="526"/>
    </row>
    <row r="1283" spans="6:9" ht="15" customHeight="1">
      <c r="F1283" s="523"/>
      <c r="G1283" s="525"/>
      <c r="H1283" s="2769"/>
      <c r="I1283" s="526"/>
    </row>
    <row r="1284" spans="6:9" ht="15" customHeight="1">
      <c r="F1284" s="523"/>
      <c r="G1284" s="525"/>
      <c r="H1284" s="2769"/>
      <c r="I1284" s="526"/>
    </row>
    <row r="1285" spans="6:9" ht="15" customHeight="1">
      <c r="F1285" s="523"/>
      <c r="G1285" s="525"/>
      <c r="H1285" s="2769"/>
      <c r="I1285" s="526"/>
    </row>
    <row r="1286" spans="6:9" ht="15" customHeight="1">
      <c r="F1286" s="523"/>
      <c r="G1286" s="525"/>
      <c r="H1286" s="2769"/>
      <c r="I1286" s="526"/>
    </row>
    <row r="1287" spans="6:9" ht="15" customHeight="1">
      <c r="F1287" s="523"/>
      <c r="G1287" s="525"/>
      <c r="H1287" s="2769"/>
      <c r="I1287" s="526"/>
    </row>
    <row r="1288" spans="6:9" ht="15" customHeight="1">
      <c r="F1288" s="523"/>
      <c r="G1288" s="525"/>
      <c r="H1288" s="2769"/>
      <c r="I1288" s="526"/>
    </row>
    <row r="1289" spans="6:9" ht="15" customHeight="1">
      <c r="F1289" s="523"/>
      <c r="G1289" s="525"/>
      <c r="H1289" s="2769"/>
      <c r="I1289" s="526"/>
    </row>
    <row r="1290" spans="6:9" ht="15" customHeight="1">
      <c r="F1290" s="523"/>
      <c r="G1290" s="525"/>
      <c r="H1290" s="2769"/>
      <c r="I1290" s="526"/>
    </row>
    <row r="1291" spans="6:9" ht="15" customHeight="1">
      <c r="F1291" s="523"/>
      <c r="G1291" s="525"/>
      <c r="H1291" s="2769"/>
      <c r="I1291" s="526"/>
    </row>
    <row r="1292" spans="6:9" ht="15" customHeight="1">
      <c r="F1292" s="523"/>
      <c r="G1292" s="525"/>
      <c r="H1292" s="2769"/>
      <c r="I1292" s="526"/>
    </row>
    <row r="1293" spans="6:9" ht="15" customHeight="1">
      <c r="F1293" s="523"/>
      <c r="G1293" s="525"/>
      <c r="H1293" s="2769"/>
      <c r="I1293" s="526"/>
    </row>
    <row r="1294" spans="6:9" ht="15" customHeight="1">
      <c r="F1294" s="523"/>
      <c r="G1294" s="525"/>
      <c r="H1294" s="2769"/>
      <c r="I1294" s="526"/>
    </row>
    <row r="1295" spans="6:9" ht="15" customHeight="1">
      <c r="F1295" s="523"/>
      <c r="G1295" s="525"/>
      <c r="H1295" s="2769"/>
      <c r="I1295" s="526"/>
    </row>
    <row r="1296" spans="6:9" ht="15" customHeight="1">
      <c r="F1296" s="523"/>
      <c r="G1296" s="525"/>
      <c r="H1296" s="2769"/>
      <c r="I1296" s="526"/>
    </row>
    <row r="1297" spans="6:9" ht="15" customHeight="1">
      <c r="F1297" s="523"/>
      <c r="G1297" s="525"/>
      <c r="H1297" s="2769"/>
      <c r="I1297" s="526"/>
    </row>
    <row r="1298" spans="6:9" ht="15" customHeight="1">
      <c r="F1298" s="523"/>
      <c r="G1298" s="525"/>
      <c r="H1298" s="2769"/>
      <c r="I1298" s="526"/>
    </row>
    <row r="1299" spans="6:9" ht="15" customHeight="1">
      <c r="F1299" s="523"/>
      <c r="G1299" s="525"/>
      <c r="H1299" s="2769"/>
      <c r="I1299" s="526"/>
    </row>
    <row r="1300" spans="6:9" ht="15" customHeight="1">
      <c r="F1300" s="523"/>
      <c r="G1300" s="525"/>
      <c r="H1300" s="2769"/>
      <c r="I1300" s="526"/>
    </row>
    <row r="1301" spans="6:9" ht="15" customHeight="1">
      <c r="F1301" s="523"/>
      <c r="G1301" s="525"/>
      <c r="H1301" s="2769"/>
      <c r="I1301" s="526"/>
    </row>
    <row r="1302" spans="6:9" ht="15" customHeight="1">
      <c r="F1302" s="523"/>
      <c r="G1302" s="525"/>
      <c r="H1302" s="2769"/>
      <c r="I1302" s="526"/>
    </row>
    <row r="1303" spans="6:9" ht="15" customHeight="1">
      <c r="F1303" s="523"/>
      <c r="G1303" s="525"/>
      <c r="H1303" s="2769"/>
      <c r="I1303" s="526"/>
    </row>
    <row r="1304" spans="6:9" ht="15" customHeight="1">
      <c r="F1304" s="523"/>
      <c r="G1304" s="525"/>
      <c r="H1304" s="2769"/>
      <c r="I1304" s="526"/>
    </row>
    <row r="1305" spans="6:9" ht="15" customHeight="1">
      <c r="F1305" s="523"/>
      <c r="G1305" s="525"/>
      <c r="H1305" s="2769"/>
      <c r="I1305" s="526"/>
    </row>
    <row r="1306" spans="6:9" ht="15" customHeight="1">
      <c r="F1306" s="523"/>
      <c r="G1306" s="525"/>
      <c r="H1306" s="2769"/>
      <c r="I1306" s="526"/>
    </row>
    <row r="1307" spans="6:9" ht="15" customHeight="1">
      <c r="F1307" s="523"/>
      <c r="G1307" s="525"/>
      <c r="H1307" s="2769"/>
      <c r="I1307" s="526"/>
    </row>
    <row r="1308" spans="6:9" ht="15" customHeight="1">
      <c r="F1308" s="523"/>
      <c r="G1308" s="525"/>
      <c r="H1308" s="2769"/>
      <c r="I1308" s="526"/>
    </row>
    <row r="1309" spans="6:9" ht="15" customHeight="1">
      <c r="F1309" s="523"/>
      <c r="G1309" s="525"/>
      <c r="H1309" s="2769"/>
      <c r="I1309" s="526"/>
    </row>
    <row r="1310" spans="6:9" ht="15" customHeight="1">
      <c r="F1310" s="523"/>
      <c r="G1310" s="525"/>
      <c r="H1310" s="2769"/>
      <c r="I1310" s="526"/>
    </row>
    <row r="1311" spans="6:9" ht="15" customHeight="1">
      <c r="F1311" s="523"/>
      <c r="G1311" s="525"/>
      <c r="H1311" s="2769"/>
      <c r="I1311" s="526"/>
    </row>
    <row r="1312" spans="6:9" ht="15" customHeight="1">
      <c r="F1312" s="523"/>
      <c r="G1312" s="525"/>
      <c r="H1312" s="2769"/>
      <c r="I1312" s="526"/>
    </row>
    <row r="1313" spans="6:9" ht="15" customHeight="1">
      <c r="F1313" s="523"/>
      <c r="G1313" s="525"/>
      <c r="H1313" s="2769"/>
      <c r="I1313" s="526"/>
    </row>
    <row r="1314" spans="6:9" ht="15" customHeight="1">
      <c r="F1314" s="523"/>
      <c r="G1314" s="525"/>
      <c r="H1314" s="2769"/>
      <c r="I1314" s="526"/>
    </row>
    <row r="1315" spans="6:9" ht="15" customHeight="1">
      <c r="F1315" s="523"/>
      <c r="G1315" s="525"/>
      <c r="H1315" s="2769"/>
      <c r="I1315" s="526"/>
    </row>
    <row r="1316" spans="6:9" ht="15" customHeight="1">
      <c r="F1316" s="523"/>
      <c r="G1316" s="525"/>
      <c r="H1316" s="2769"/>
      <c r="I1316" s="526"/>
    </row>
    <row r="1317" spans="6:9" ht="15" customHeight="1">
      <c r="F1317" s="523"/>
      <c r="G1317" s="525"/>
      <c r="H1317" s="2769"/>
      <c r="I1317" s="526"/>
    </row>
    <row r="1318" spans="6:9" ht="15" customHeight="1">
      <c r="F1318" s="523"/>
      <c r="G1318" s="525"/>
      <c r="H1318" s="2769"/>
      <c r="I1318" s="526"/>
    </row>
    <row r="1319" spans="6:9" ht="15" customHeight="1">
      <c r="F1319" s="523"/>
      <c r="G1319" s="525"/>
      <c r="H1319" s="2769"/>
      <c r="I1319" s="526"/>
    </row>
    <row r="1320" spans="6:9" ht="15" customHeight="1">
      <c r="F1320" s="523"/>
      <c r="G1320" s="525"/>
      <c r="H1320" s="2769"/>
      <c r="I1320" s="526"/>
    </row>
    <row r="1321" spans="6:9" ht="15" customHeight="1">
      <c r="F1321" s="523"/>
      <c r="G1321" s="525"/>
      <c r="H1321" s="2769"/>
      <c r="I1321" s="526"/>
    </row>
    <row r="1322" spans="6:9" ht="15" customHeight="1">
      <c r="F1322" s="523"/>
      <c r="G1322" s="525"/>
      <c r="H1322" s="2769"/>
      <c r="I1322" s="526"/>
    </row>
    <row r="1323" spans="6:9" ht="15" customHeight="1">
      <c r="F1323" s="523"/>
      <c r="G1323" s="525"/>
      <c r="H1323" s="2769"/>
      <c r="I1323" s="526"/>
    </row>
    <row r="1324" spans="6:9" ht="15" customHeight="1">
      <c r="F1324" s="523"/>
      <c r="G1324" s="525"/>
      <c r="H1324" s="2769"/>
      <c r="I1324" s="526"/>
    </row>
    <row r="1325" spans="6:9" ht="15" customHeight="1">
      <c r="F1325" s="523"/>
      <c r="G1325" s="525"/>
      <c r="H1325" s="2769"/>
      <c r="I1325" s="526"/>
    </row>
    <row r="1326" spans="6:9">
      <c r="F1326" s="523"/>
      <c r="G1326" s="525"/>
      <c r="H1326" s="2769"/>
      <c r="I1326" s="526"/>
    </row>
    <row r="1327" spans="6:9">
      <c r="F1327" s="523"/>
      <c r="G1327" s="525"/>
      <c r="H1327" s="2769"/>
      <c r="I1327" s="526"/>
    </row>
    <row r="1328" spans="6:9">
      <c r="F1328" s="523"/>
      <c r="G1328" s="525"/>
      <c r="H1328" s="2769"/>
      <c r="I1328" s="526"/>
    </row>
    <row r="1329" spans="6:9">
      <c r="F1329" s="523"/>
      <c r="G1329" s="525"/>
      <c r="H1329" s="2769"/>
      <c r="I1329" s="526"/>
    </row>
    <row r="1330" spans="6:9">
      <c r="F1330" s="523"/>
      <c r="G1330" s="525"/>
      <c r="H1330" s="2769"/>
      <c r="I1330" s="526"/>
    </row>
    <row r="1331" spans="6:9">
      <c r="F1331" s="523"/>
      <c r="G1331" s="525"/>
      <c r="H1331" s="2769"/>
      <c r="I1331" s="526"/>
    </row>
    <row r="1332" spans="6:9">
      <c r="F1332" s="523"/>
      <c r="G1332" s="525"/>
      <c r="H1332" s="2769"/>
      <c r="I1332" s="526"/>
    </row>
    <row r="1333" spans="6:9">
      <c r="F1333" s="523"/>
      <c r="G1333" s="525"/>
      <c r="H1333" s="2769"/>
      <c r="I1333" s="526"/>
    </row>
    <row r="1334" spans="6:9">
      <c r="F1334" s="523"/>
      <c r="G1334" s="525"/>
      <c r="H1334" s="2769"/>
      <c r="I1334" s="526"/>
    </row>
    <row r="1335" spans="6:9">
      <c r="F1335" s="523"/>
      <c r="G1335" s="525"/>
      <c r="H1335" s="2769"/>
      <c r="I1335" s="526"/>
    </row>
    <row r="1336" spans="6:9">
      <c r="F1336" s="523"/>
      <c r="G1336" s="525"/>
      <c r="H1336" s="2769"/>
      <c r="I1336" s="526"/>
    </row>
    <row r="1337" spans="6:9">
      <c r="F1337" s="523"/>
      <c r="G1337" s="525"/>
      <c r="H1337" s="2769"/>
      <c r="I1337" s="526"/>
    </row>
    <row r="1338" spans="6:9">
      <c r="F1338" s="523"/>
      <c r="G1338" s="525"/>
      <c r="H1338" s="2769"/>
      <c r="I1338" s="526"/>
    </row>
    <row r="1339" spans="6:9">
      <c r="F1339" s="523"/>
      <c r="G1339" s="525"/>
      <c r="H1339" s="2769"/>
      <c r="I1339" s="526"/>
    </row>
    <row r="1340" spans="6:9">
      <c r="F1340" s="523"/>
      <c r="G1340" s="525"/>
      <c r="H1340" s="2769"/>
      <c r="I1340" s="526"/>
    </row>
    <row r="1341" spans="6:9">
      <c r="F1341" s="523"/>
      <c r="G1341" s="525"/>
      <c r="H1341" s="2769"/>
      <c r="I1341" s="526"/>
    </row>
    <row r="1342" spans="6:9">
      <c r="F1342" s="523"/>
      <c r="G1342" s="525"/>
      <c r="H1342" s="2769"/>
      <c r="I1342" s="526"/>
    </row>
    <row r="1343" spans="6:9">
      <c r="F1343" s="523"/>
      <c r="G1343" s="525"/>
      <c r="H1343" s="2769"/>
      <c r="I1343" s="526"/>
    </row>
    <row r="1344" spans="6:9">
      <c r="F1344" s="523"/>
      <c r="G1344" s="525"/>
      <c r="H1344" s="2769"/>
      <c r="I1344" s="526"/>
    </row>
    <row r="1345" spans="6:9">
      <c r="F1345" s="523"/>
      <c r="G1345" s="525"/>
      <c r="H1345" s="2769"/>
      <c r="I1345" s="526"/>
    </row>
    <row r="1346" spans="6:9">
      <c r="F1346" s="523"/>
      <c r="G1346" s="525"/>
      <c r="H1346" s="2769"/>
      <c r="I1346" s="526"/>
    </row>
    <row r="1347" spans="6:9">
      <c r="F1347" s="523"/>
      <c r="G1347" s="525"/>
      <c r="H1347" s="2769"/>
      <c r="I1347" s="526"/>
    </row>
    <row r="1348" spans="6:9">
      <c r="F1348" s="523"/>
      <c r="G1348" s="525"/>
      <c r="H1348" s="2769"/>
      <c r="I1348" s="526"/>
    </row>
    <row r="1349" spans="6:9">
      <c r="F1349" s="523"/>
      <c r="G1349" s="525"/>
      <c r="H1349" s="2769"/>
      <c r="I1349" s="526"/>
    </row>
    <row r="1350" spans="6:9">
      <c r="F1350" s="523"/>
      <c r="G1350" s="525"/>
      <c r="H1350" s="2769"/>
      <c r="I1350" s="526"/>
    </row>
    <row r="1351" spans="6:9">
      <c r="F1351" s="523"/>
      <c r="G1351" s="525"/>
      <c r="H1351" s="2769"/>
      <c r="I1351" s="526"/>
    </row>
    <row r="1352" spans="6:9">
      <c r="F1352" s="523"/>
      <c r="G1352" s="525"/>
      <c r="H1352" s="2769"/>
      <c r="I1352" s="526"/>
    </row>
    <row r="1353" spans="6:9">
      <c r="F1353" s="523"/>
      <c r="G1353" s="525"/>
      <c r="H1353" s="2769"/>
      <c r="I1353" s="526"/>
    </row>
    <row r="1354" spans="6:9">
      <c r="F1354" s="523"/>
      <c r="G1354" s="525"/>
      <c r="H1354" s="2769"/>
      <c r="I1354" s="526"/>
    </row>
    <row r="1355" spans="6:9">
      <c r="F1355" s="523"/>
      <c r="G1355" s="525"/>
      <c r="H1355" s="2769"/>
      <c r="I1355" s="526"/>
    </row>
    <row r="1356" spans="6:9">
      <c r="F1356" s="523"/>
      <c r="G1356" s="525"/>
      <c r="H1356" s="2769"/>
      <c r="I1356" s="526"/>
    </row>
    <row r="1357" spans="6:9">
      <c r="F1357" s="523"/>
      <c r="G1357" s="525"/>
      <c r="H1357" s="2769"/>
      <c r="I1357" s="526"/>
    </row>
    <row r="1358" spans="6:9">
      <c r="F1358" s="523"/>
      <c r="G1358" s="525"/>
      <c r="H1358" s="2769"/>
      <c r="I1358" s="526"/>
    </row>
    <row r="1359" spans="6:9">
      <c r="F1359" s="523"/>
      <c r="G1359" s="525"/>
      <c r="H1359" s="2769"/>
      <c r="I1359" s="526"/>
    </row>
    <row r="1360" spans="6:9">
      <c r="F1360" s="523"/>
      <c r="G1360" s="525"/>
      <c r="H1360" s="2769"/>
      <c r="I1360" s="526"/>
    </row>
    <row r="1361" spans="6:9">
      <c r="F1361" s="523"/>
      <c r="G1361" s="525"/>
      <c r="H1361" s="2769"/>
      <c r="I1361" s="526"/>
    </row>
    <row r="1362" spans="6:9">
      <c r="F1362" s="523"/>
      <c r="G1362" s="525"/>
      <c r="H1362" s="2769"/>
      <c r="I1362" s="526"/>
    </row>
    <row r="1363" spans="6:9">
      <c r="F1363" s="523"/>
      <c r="G1363" s="525"/>
      <c r="H1363" s="2769"/>
      <c r="I1363" s="526"/>
    </row>
    <row r="1364" spans="6:9">
      <c r="F1364" s="523"/>
      <c r="G1364" s="525"/>
      <c r="H1364" s="2769"/>
      <c r="I1364" s="526"/>
    </row>
    <row r="1365" spans="6:9">
      <c r="F1365" s="523"/>
      <c r="G1365" s="525"/>
      <c r="H1365" s="2769"/>
      <c r="I1365" s="526"/>
    </row>
    <row r="1366" spans="6:9">
      <c r="F1366" s="523"/>
      <c r="G1366" s="525"/>
      <c r="H1366" s="2769"/>
      <c r="I1366" s="526"/>
    </row>
    <row r="1367" spans="6:9">
      <c r="F1367" s="523"/>
      <c r="G1367" s="525"/>
      <c r="H1367" s="2769"/>
      <c r="I1367" s="526"/>
    </row>
    <row r="1368" spans="6:9">
      <c r="F1368" s="523"/>
      <c r="G1368" s="525"/>
      <c r="H1368" s="2769"/>
      <c r="I1368" s="526"/>
    </row>
    <row r="1369" spans="6:9">
      <c r="F1369" s="523"/>
      <c r="G1369" s="525"/>
      <c r="H1369" s="2769"/>
      <c r="I1369" s="526"/>
    </row>
    <row r="1370" spans="6:9">
      <c r="F1370" s="523"/>
      <c r="G1370" s="525"/>
      <c r="H1370" s="2769"/>
      <c r="I1370" s="526"/>
    </row>
    <row r="1371" spans="6:9">
      <c r="F1371" s="523"/>
      <c r="G1371" s="525"/>
      <c r="H1371" s="2769"/>
      <c r="I1371" s="526"/>
    </row>
    <row r="1372" spans="6:9">
      <c r="F1372" s="523"/>
      <c r="G1372" s="525"/>
      <c r="H1372" s="2769"/>
      <c r="I1372" s="526"/>
    </row>
    <row r="1373" spans="6:9">
      <c r="F1373" s="523"/>
      <c r="G1373" s="525"/>
      <c r="H1373" s="2769"/>
      <c r="I1373" s="526"/>
    </row>
    <row r="1374" spans="6:9">
      <c r="F1374" s="523"/>
      <c r="G1374" s="525"/>
      <c r="H1374" s="2769"/>
      <c r="I1374" s="526"/>
    </row>
    <row r="1375" spans="6:9">
      <c r="F1375" s="523"/>
      <c r="G1375" s="525"/>
      <c r="H1375" s="2769"/>
      <c r="I1375" s="526"/>
    </row>
    <row r="1376" spans="6:9">
      <c r="F1376" s="523"/>
      <c r="G1376" s="525"/>
      <c r="H1376" s="2769"/>
      <c r="I1376" s="526"/>
    </row>
    <row r="1377" spans="6:9">
      <c r="F1377" s="523"/>
      <c r="G1377" s="525"/>
      <c r="H1377" s="2769"/>
      <c r="I1377" s="526"/>
    </row>
    <row r="1378" spans="6:9">
      <c r="F1378" s="523"/>
      <c r="G1378" s="525"/>
      <c r="H1378" s="2769"/>
      <c r="I1378" s="526"/>
    </row>
    <row r="1379" spans="6:9">
      <c r="F1379" s="523"/>
      <c r="G1379" s="525"/>
      <c r="H1379" s="2769"/>
      <c r="I1379" s="526"/>
    </row>
    <row r="1380" spans="6:9">
      <c r="F1380" s="523"/>
      <c r="G1380" s="525"/>
      <c r="H1380" s="2769"/>
      <c r="I1380" s="526"/>
    </row>
    <row r="1381" spans="6:9">
      <c r="F1381" s="523"/>
      <c r="G1381" s="525"/>
      <c r="H1381" s="2769"/>
      <c r="I1381" s="526"/>
    </row>
    <row r="1382" spans="6:9">
      <c r="F1382" s="523"/>
      <c r="G1382" s="525"/>
      <c r="H1382" s="2769"/>
      <c r="I1382" s="526"/>
    </row>
    <row r="1383" spans="6:9">
      <c r="F1383" s="523"/>
      <c r="G1383" s="525"/>
      <c r="H1383" s="2769"/>
      <c r="I1383" s="526"/>
    </row>
    <row r="1384" spans="6:9">
      <c r="F1384" s="523"/>
      <c r="G1384" s="525"/>
      <c r="H1384" s="2769"/>
      <c r="I1384" s="526"/>
    </row>
    <row r="1385" spans="6:9">
      <c r="F1385" s="523"/>
      <c r="G1385" s="525"/>
      <c r="H1385" s="2769"/>
      <c r="I1385" s="526"/>
    </row>
    <row r="1386" spans="6:9">
      <c r="F1386" s="523"/>
      <c r="G1386" s="525"/>
      <c r="H1386" s="2769"/>
      <c r="I1386" s="526"/>
    </row>
    <row r="1387" spans="6:9">
      <c r="F1387" s="523"/>
      <c r="G1387" s="525"/>
      <c r="H1387" s="2769"/>
      <c r="I1387" s="526"/>
    </row>
    <row r="1388" spans="6:9">
      <c r="F1388" s="523"/>
      <c r="G1388" s="525"/>
      <c r="H1388" s="2769"/>
      <c r="I1388" s="526"/>
    </row>
    <row r="1389" spans="6:9">
      <c r="F1389" s="523"/>
      <c r="G1389" s="525"/>
      <c r="H1389" s="2769"/>
      <c r="I1389" s="526"/>
    </row>
    <row r="1390" spans="6:9">
      <c r="F1390" s="523"/>
      <c r="G1390" s="525"/>
      <c r="H1390" s="2769"/>
      <c r="I1390" s="526"/>
    </row>
    <row r="1391" spans="6:9">
      <c r="F1391" s="523"/>
      <c r="G1391" s="525"/>
      <c r="H1391" s="2769"/>
      <c r="I1391" s="526"/>
    </row>
    <row r="1392" spans="6:9">
      <c r="F1392" s="523"/>
      <c r="G1392" s="525"/>
      <c r="H1392" s="2769"/>
      <c r="I1392" s="526"/>
    </row>
    <row r="1393" spans="6:9">
      <c r="F1393" s="523"/>
      <c r="G1393" s="525"/>
      <c r="H1393" s="2769"/>
      <c r="I1393" s="526"/>
    </row>
    <row r="1394" spans="6:9">
      <c r="F1394" s="523"/>
      <c r="G1394" s="525"/>
      <c r="H1394" s="2769"/>
      <c r="I1394" s="526"/>
    </row>
    <row r="1395" spans="6:9">
      <c r="F1395" s="523"/>
      <c r="G1395" s="525"/>
      <c r="H1395" s="2769"/>
      <c r="I1395" s="526"/>
    </row>
    <row r="1396" spans="6:9">
      <c r="F1396" s="523"/>
      <c r="G1396" s="525"/>
      <c r="H1396" s="2769"/>
      <c r="I1396" s="526"/>
    </row>
    <row r="1397" spans="6:9">
      <c r="F1397" s="523"/>
      <c r="G1397" s="525"/>
      <c r="H1397" s="2769"/>
      <c r="I1397" s="526"/>
    </row>
    <row r="1398" spans="6:9">
      <c r="F1398" s="523"/>
      <c r="G1398" s="525"/>
      <c r="H1398" s="2769"/>
      <c r="I1398" s="526"/>
    </row>
    <row r="1399" spans="6:9">
      <c r="F1399" s="523"/>
      <c r="G1399" s="525"/>
      <c r="H1399" s="2769"/>
      <c r="I1399" s="526"/>
    </row>
    <row r="1400" spans="6:9">
      <c r="F1400" s="523"/>
      <c r="G1400" s="525"/>
      <c r="H1400" s="2769"/>
      <c r="I1400" s="526"/>
    </row>
    <row r="1401" spans="6:9">
      <c r="F1401" s="523"/>
      <c r="G1401" s="525"/>
      <c r="H1401" s="2769"/>
      <c r="I1401" s="526"/>
    </row>
    <row r="1402" spans="6:9">
      <c r="F1402" s="523"/>
      <c r="G1402" s="525"/>
      <c r="H1402" s="2769"/>
      <c r="I1402" s="526"/>
    </row>
    <row r="1403" spans="6:9">
      <c r="F1403" s="523"/>
      <c r="G1403" s="525"/>
      <c r="H1403" s="2769"/>
      <c r="I1403" s="526"/>
    </row>
    <row r="1404" spans="6:9">
      <c r="F1404" s="523"/>
      <c r="G1404" s="525"/>
      <c r="H1404" s="2769"/>
      <c r="I1404" s="526"/>
    </row>
    <row r="1405" spans="6:9">
      <c r="F1405" s="523"/>
      <c r="G1405" s="525"/>
      <c r="H1405" s="2769"/>
      <c r="I1405" s="526"/>
    </row>
    <row r="1406" spans="6:9">
      <c r="F1406" s="523"/>
      <c r="G1406" s="525"/>
      <c r="H1406" s="2769"/>
      <c r="I1406" s="526"/>
    </row>
    <row r="1407" spans="6:9">
      <c r="F1407" s="523"/>
      <c r="G1407" s="525"/>
      <c r="H1407" s="2769"/>
      <c r="I1407" s="526"/>
    </row>
    <row r="1408" spans="6:9">
      <c r="F1408" s="523"/>
      <c r="G1408" s="525"/>
      <c r="H1408" s="2769"/>
      <c r="I1408" s="526"/>
    </row>
    <row r="1409" spans="6:9">
      <c r="F1409" s="523"/>
      <c r="G1409" s="525"/>
      <c r="H1409" s="2769"/>
      <c r="I1409" s="526"/>
    </row>
    <row r="1410" spans="6:9">
      <c r="F1410" s="523"/>
      <c r="G1410" s="525"/>
      <c r="H1410" s="2769"/>
      <c r="I1410" s="526"/>
    </row>
    <row r="1411" spans="6:9">
      <c r="F1411" s="523"/>
      <c r="G1411" s="525"/>
      <c r="H1411" s="2769"/>
      <c r="I1411" s="526"/>
    </row>
    <row r="1412" spans="6:9">
      <c r="F1412" s="523"/>
      <c r="G1412" s="525"/>
      <c r="H1412" s="2769"/>
      <c r="I1412" s="526"/>
    </row>
    <row r="1413" spans="6:9">
      <c r="F1413" s="523"/>
      <c r="G1413" s="525"/>
      <c r="H1413" s="2769"/>
      <c r="I1413" s="526"/>
    </row>
    <row r="1414" spans="6:9">
      <c r="F1414" s="523"/>
      <c r="G1414" s="525"/>
      <c r="H1414" s="2769"/>
      <c r="I1414" s="526"/>
    </row>
    <row r="1415" spans="6:9">
      <c r="F1415" s="523"/>
      <c r="G1415" s="525"/>
      <c r="H1415" s="2769"/>
      <c r="I1415" s="526"/>
    </row>
    <row r="1416" spans="6:9">
      <c r="F1416" s="523"/>
      <c r="G1416" s="525"/>
      <c r="H1416" s="2769"/>
      <c r="I1416" s="526"/>
    </row>
    <row r="1417" spans="6:9">
      <c r="F1417" s="523"/>
      <c r="G1417" s="525"/>
      <c r="H1417" s="2769"/>
      <c r="I1417" s="526"/>
    </row>
    <row r="1418" spans="6:9">
      <c r="F1418" s="523"/>
      <c r="G1418" s="525"/>
      <c r="H1418" s="2769"/>
      <c r="I1418" s="526"/>
    </row>
    <row r="1419" spans="6:9">
      <c r="F1419" s="523"/>
      <c r="G1419" s="525"/>
      <c r="H1419" s="2769"/>
      <c r="I1419" s="526"/>
    </row>
    <row r="1420" spans="6:9">
      <c r="F1420" s="523"/>
      <c r="G1420" s="525"/>
      <c r="H1420" s="2769"/>
      <c r="I1420" s="526"/>
    </row>
    <row r="1421" spans="6:9">
      <c r="F1421" s="523"/>
      <c r="G1421" s="525"/>
      <c r="H1421" s="2769"/>
      <c r="I1421" s="526"/>
    </row>
    <row r="1422" spans="6:9">
      <c r="F1422" s="523"/>
      <c r="G1422" s="525"/>
      <c r="H1422" s="2769"/>
      <c r="I1422" s="526"/>
    </row>
    <row r="1423" spans="6:9">
      <c r="F1423" s="523"/>
      <c r="G1423" s="525"/>
      <c r="H1423" s="2769"/>
      <c r="I1423" s="526"/>
    </row>
    <row r="1424" spans="6:9">
      <c r="F1424" s="523"/>
      <c r="G1424" s="525"/>
      <c r="H1424" s="2769"/>
      <c r="I1424" s="526"/>
    </row>
    <row r="1425" spans="6:9">
      <c r="F1425" s="523"/>
      <c r="G1425" s="525"/>
      <c r="H1425" s="2769"/>
      <c r="I1425" s="526"/>
    </row>
    <row r="1426" spans="6:9">
      <c r="F1426" s="523"/>
      <c r="G1426" s="525"/>
      <c r="H1426" s="2769"/>
      <c r="I1426" s="526"/>
    </row>
    <row r="1427" spans="6:9">
      <c r="F1427" s="523"/>
      <c r="G1427" s="525"/>
      <c r="H1427" s="2769"/>
      <c r="I1427" s="526"/>
    </row>
    <row r="1428" spans="6:9">
      <c r="F1428" s="523"/>
      <c r="G1428" s="525"/>
      <c r="H1428" s="2769"/>
      <c r="I1428" s="526"/>
    </row>
    <row r="1429" spans="6:9">
      <c r="F1429" s="523"/>
      <c r="G1429" s="525"/>
      <c r="H1429" s="2769"/>
      <c r="I1429" s="526"/>
    </row>
    <row r="1430" spans="6:9">
      <c r="F1430" s="523"/>
      <c r="G1430" s="525"/>
      <c r="H1430" s="2769"/>
      <c r="I1430" s="526"/>
    </row>
    <row r="1431" spans="6:9">
      <c r="F1431" s="523"/>
      <c r="G1431" s="525"/>
      <c r="H1431" s="2769"/>
      <c r="I1431" s="526"/>
    </row>
    <row r="1432" spans="6:9">
      <c r="F1432" s="523"/>
      <c r="G1432" s="525"/>
      <c r="H1432" s="2769"/>
      <c r="I1432" s="526"/>
    </row>
    <row r="1433" spans="6:9">
      <c r="F1433" s="523"/>
      <c r="G1433" s="525"/>
      <c r="H1433" s="2769"/>
      <c r="I1433" s="526"/>
    </row>
    <row r="1434" spans="6:9">
      <c r="F1434" s="523"/>
      <c r="G1434" s="525"/>
      <c r="H1434" s="2769"/>
      <c r="I1434" s="526"/>
    </row>
    <row r="1435" spans="6:9">
      <c r="F1435" s="523"/>
      <c r="G1435" s="525"/>
      <c r="H1435" s="2769"/>
      <c r="I1435" s="526"/>
    </row>
    <row r="1436" spans="6:9">
      <c r="F1436" s="523"/>
      <c r="G1436" s="525"/>
      <c r="H1436" s="2769"/>
      <c r="I1436" s="526"/>
    </row>
    <row r="1437" spans="6:9">
      <c r="F1437" s="523"/>
      <c r="G1437" s="525"/>
      <c r="H1437" s="2769"/>
      <c r="I1437" s="526"/>
    </row>
    <row r="1438" spans="6:9">
      <c r="F1438" s="523"/>
      <c r="G1438" s="525"/>
      <c r="H1438" s="2769"/>
      <c r="I1438" s="526"/>
    </row>
    <row r="1439" spans="6:9">
      <c r="F1439" s="523"/>
      <c r="G1439" s="525"/>
      <c r="H1439" s="2769"/>
      <c r="I1439" s="526"/>
    </row>
    <row r="1440" spans="6:9">
      <c r="F1440" s="523"/>
      <c r="G1440" s="525"/>
      <c r="H1440" s="2769"/>
      <c r="I1440" s="526"/>
    </row>
    <row r="1441" spans="6:9">
      <c r="F1441" s="523"/>
      <c r="G1441" s="525"/>
      <c r="H1441" s="2769"/>
      <c r="I1441" s="526"/>
    </row>
    <row r="1442" spans="6:9">
      <c r="F1442" s="523"/>
      <c r="G1442" s="525"/>
      <c r="H1442" s="2769"/>
      <c r="I1442" s="526"/>
    </row>
    <row r="1443" spans="6:9">
      <c r="F1443" s="523"/>
      <c r="G1443" s="525"/>
      <c r="H1443" s="2769"/>
      <c r="I1443" s="526"/>
    </row>
    <row r="1444" spans="6:9">
      <c r="F1444" s="523"/>
      <c r="G1444" s="525"/>
      <c r="H1444" s="2769"/>
      <c r="I1444" s="526"/>
    </row>
    <row r="1445" spans="6:9">
      <c r="F1445" s="523"/>
      <c r="G1445" s="525"/>
      <c r="H1445" s="2769"/>
      <c r="I1445" s="526"/>
    </row>
    <row r="1446" spans="6:9">
      <c r="F1446" s="523"/>
      <c r="G1446" s="525"/>
      <c r="H1446" s="2769"/>
      <c r="I1446" s="526"/>
    </row>
    <row r="1447" spans="6:9">
      <c r="F1447" s="523"/>
      <c r="G1447" s="525"/>
      <c r="H1447" s="2769"/>
      <c r="I1447" s="526"/>
    </row>
    <row r="1448" spans="6:9">
      <c r="F1448" s="523"/>
      <c r="G1448" s="525"/>
      <c r="H1448" s="2769"/>
      <c r="I1448" s="526"/>
    </row>
    <row r="1449" spans="6:9">
      <c r="F1449" s="523"/>
      <c r="G1449" s="525"/>
      <c r="H1449" s="2769"/>
      <c r="I1449" s="526"/>
    </row>
    <row r="1450" spans="6:9">
      <c r="F1450" s="523"/>
      <c r="G1450" s="525"/>
      <c r="H1450" s="2769"/>
      <c r="I1450" s="526"/>
    </row>
    <row r="1451" spans="6:9">
      <c r="F1451" s="523"/>
      <c r="G1451" s="525"/>
      <c r="H1451" s="2769"/>
      <c r="I1451" s="526"/>
    </row>
    <row r="1452" spans="6:9">
      <c r="F1452" s="523"/>
      <c r="G1452" s="525"/>
      <c r="H1452" s="2769"/>
      <c r="I1452" s="526"/>
    </row>
    <row r="1453" spans="6:9">
      <c r="F1453" s="523"/>
      <c r="G1453" s="525"/>
      <c r="H1453" s="2769"/>
      <c r="I1453" s="526"/>
    </row>
    <row r="1454" spans="6:9">
      <c r="F1454" s="523"/>
      <c r="G1454" s="525"/>
      <c r="H1454" s="2769"/>
      <c r="I1454" s="526"/>
    </row>
    <row r="1455" spans="6:9">
      <c r="F1455" s="523"/>
      <c r="G1455" s="525"/>
      <c r="H1455" s="2769"/>
      <c r="I1455" s="526"/>
    </row>
    <row r="1456" spans="6:9">
      <c r="F1456" s="523"/>
      <c r="G1456" s="525"/>
      <c r="H1456" s="2769"/>
      <c r="I1456" s="526"/>
    </row>
    <row r="1457" spans="6:9">
      <c r="F1457" s="523"/>
      <c r="G1457" s="525"/>
      <c r="H1457" s="2769"/>
      <c r="I1457" s="526"/>
    </row>
    <row r="1458" spans="6:9">
      <c r="F1458" s="523"/>
      <c r="G1458" s="525"/>
      <c r="H1458" s="2769"/>
      <c r="I1458" s="526"/>
    </row>
    <row r="1459" spans="6:9">
      <c r="F1459" s="523"/>
      <c r="G1459" s="525"/>
      <c r="H1459" s="2769"/>
      <c r="I1459" s="526"/>
    </row>
    <row r="1460" spans="6:9">
      <c r="F1460" s="523"/>
      <c r="G1460" s="525"/>
      <c r="H1460" s="2769"/>
      <c r="I1460" s="526"/>
    </row>
    <row r="1461" spans="6:9">
      <c r="F1461" s="523"/>
      <c r="G1461" s="525"/>
      <c r="H1461" s="2769"/>
      <c r="I1461" s="526"/>
    </row>
    <row r="1462" spans="6:9">
      <c r="F1462" s="523"/>
      <c r="G1462" s="525"/>
      <c r="H1462" s="2769"/>
      <c r="I1462" s="526"/>
    </row>
    <row r="1463" spans="6:9">
      <c r="F1463" s="523"/>
      <c r="G1463" s="525"/>
      <c r="H1463" s="2769"/>
      <c r="I1463" s="526"/>
    </row>
    <row r="1464" spans="6:9">
      <c r="F1464" s="523"/>
      <c r="G1464" s="525"/>
      <c r="H1464" s="2769"/>
      <c r="I1464" s="526"/>
    </row>
    <row r="1465" spans="6:9">
      <c r="F1465" s="523"/>
      <c r="G1465" s="525"/>
      <c r="H1465" s="2769"/>
      <c r="I1465" s="526"/>
    </row>
    <row r="1466" spans="6:9">
      <c r="F1466" s="523"/>
      <c r="G1466" s="525"/>
      <c r="H1466" s="2769"/>
      <c r="I1466" s="526"/>
    </row>
    <row r="1467" spans="6:9">
      <c r="F1467" s="523"/>
      <c r="G1467" s="525"/>
      <c r="H1467" s="2769"/>
      <c r="I1467" s="526"/>
    </row>
    <row r="1468" spans="6:9">
      <c r="F1468" s="523"/>
      <c r="G1468" s="525"/>
      <c r="H1468" s="2769"/>
      <c r="I1468" s="526"/>
    </row>
    <row r="1469" spans="6:9">
      <c r="F1469" s="523"/>
      <c r="G1469" s="525"/>
      <c r="H1469" s="2769"/>
      <c r="I1469" s="526"/>
    </row>
    <row r="1470" spans="6:9">
      <c r="F1470" s="523"/>
      <c r="G1470" s="525"/>
      <c r="H1470" s="2769"/>
      <c r="I1470" s="526"/>
    </row>
    <row r="1471" spans="6:9">
      <c r="F1471" s="523"/>
      <c r="G1471" s="525"/>
      <c r="H1471" s="2769"/>
      <c r="I1471" s="526"/>
    </row>
    <row r="1472" spans="6:9">
      <c r="F1472" s="523"/>
      <c r="G1472" s="525"/>
      <c r="H1472" s="2769"/>
      <c r="I1472" s="526"/>
    </row>
    <row r="1473" spans="6:9">
      <c r="F1473" s="523"/>
      <c r="G1473" s="525"/>
      <c r="H1473" s="2769"/>
      <c r="I1473" s="526"/>
    </row>
    <row r="1474" spans="6:9">
      <c r="F1474" s="523"/>
      <c r="G1474" s="525"/>
      <c r="H1474" s="2769"/>
      <c r="I1474" s="526"/>
    </row>
    <row r="1475" spans="6:9">
      <c r="F1475" s="523"/>
      <c r="G1475" s="525"/>
      <c r="H1475" s="2769"/>
      <c r="I1475" s="526"/>
    </row>
    <row r="1476" spans="6:9">
      <c r="F1476" s="523"/>
      <c r="G1476" s="525"/>
      <c r="H1476" s="2769"/>
      <c r="I1476" s="526"/>
    </row>
    <row r="1477" spans="6:9">
      <c r="F1477" s="523"/>
      <c r="G1477" s="525"/>
      <c r="H1477" s="2769"/>
      <c r="I1477" s="526"/>
    </row>
    <row r="1478" spans="6:9">
      <c r="F1478" s="523"/>
      <c r="G1478" s="525"/>
      <c r="H1478" s="2769"/>
      <c r="I1478" s="526"/>
    </row>
    <row r="1479" spans="6:9">
      <c r="F1479" s="523"/>
      <c r="G1479" s="525"/>
      <c r="H1479" s="2769"/>
      <c r="I1479" s="526"/>
    </row>
    <row r="1480" spans="6:9">
      <c r="F1480" s="523"/>
      <c r="G1480" s="525"/>
      <c r="H1480" s="2769"/>
      <c r="I1480" s="526"/>
    </row>
    <row r="1481" spans="6:9">
      <c r="F1481" s="523"/>
      <c r="G1481" s="525"/>
      <c r="H1481" s="2769"/>
      <c r="I1481" s="526"/>
    </row>
    <row r="1482" spans="6:9">
      <c r="F1482" s="523"/>
      <c r="G1482" s="525"/>
      <c r="H1482" s="2769"/>
      <c r="I1482" s="526"/>
    </row>
    <row r="1483" spans="6:9">
      <c r="F1483" s="523"/>
      <c r="G1483" s="525"/>
      <c r="H1483" s="2769"/>
      <c r="I1483" s="526"/>
    </row>
    <row r="1484" spans="6:9">
      <c r="F1484" s="523"/>
      <c r="G1484" s="525"/>
      <c r="H1484" s="2769"/>
      <c r="I1484" s="526"/>
    </row>
    <row r="1485" spans="6:9">
      <c r="F1485" s="523"/>
      <c r="G1485" s="525"/>
      <c r="H1485" s="2769"/>
      <c r="I1485" s="526"/>
    </row>
    <row r="1486" spans="6:9">
      <c r="F1486" s="523"/>
      <c r="G1486" s="525"/>
      <c r="H1486" s="2769"/>
      <c r="I1486" s="526"/>
    </row>
    <row r="1487" spans="6:9">
      <c r="F1487" s="523"/>
      <c r="G1487" s="525"/>
      <c r="H1487" s="2769"/>
      <c r="I1487" s="526"/>
    </row>
    <row r="1488" spans="6:9">
      <c r="F1488" s="523"/>
      <c r="G1488" s="525"/>
      <c r="H1488" s="2769"/>
      <c r="I1488" s="526"/>
    </row>
    <row r="1489" spans="6:9">
      <c r="F1489" s="523"/>
      <c r="G1489" s="525"/>
      <c r="H1489" s="2769"/>
      <c r="I1489" s="526"/>
    </row>
    <row r="1490" spans="6:9">
      <c r="F1490" s="523"/>
      <c r="G1490" s="525"/>
      <c r="H1490" s="2769"/>
      <c r="I1490" s="526"/>
    </row>
    <row r="1491" spans="6:9">
      <c r="F1491" s="523"/>
      <c r="G1491" s="525"/>
      <c r="H1491" s="2769"/>
      <c r="I1491" s="526"/>
    </row>
    <row r="1492" spans="6:9">
      <c r="F1492" s="523"/>
      <c r="G1492" s="525"/>
      <c r="H1492" s="2769"/>
      <c r="I1492" s="526"/>
    </row>
    <row r="1493" spans="6:9">
      <c r="F1493" s="523"/>
      <c r="G1493" s="525"/>
      <c r="H1493" s="2769"/>
      <c r="I1493" s="526"/>
    </row>
    <row r="1494" spans="6:9">
      <c r="F1494" s="523"/>
      <c r="G1494" s="525"/>
      <c r="H1494" s="2769"/>
      <c r="I1494" s="526"/>
    </row>
    <row r="1495" spans="6:9">
      <c r="F1495" s="523"/>
      <c r="G1495" s="525"/>
      <c r="H1495" s="2769"/>
      <c r="I1495" s="526"/>
    </row>
    <row r="1496" spans="6:9">
      <c r="F1496" s="523"/>
      <c r="G1496" s="525"/>
      <c r="H1496" s="2769"/>
      <c r="I1496" s="526"/>
    </row>
    <row r="1497" spans="6:9">
      <c r="F1497" s="523"/>
      <c r="G1497" s="525"/>
      <c r="H1497" s="2769"/>
      <c r="I1497" s="526"/>
    </row>
    <row r="1498" spans="6:9">
      <c r="F1498" s="523"/>
      <c r="G1498" s="525"/>
      <c r="H1498" s="2769"/>
      <c r="I1498" s="526"/>
    </row>
    <row r="1499" spans="6:9">
      <c r="F1499" s="523"/>
      <c r="G1499" s="525"/>
      <c r="H1499" s="2769"/>
      <c r="I1499" s="526"/>
    </row>
    <row r="1500" spans="6:9">
      <c r="F1500" s="523"/>
      <c r="G1500" s="525"/>
      <c r="H1500" s="2769"/>
      <c r="I1500" s="526"/>
    </row>
    <row r="1501" spans="6:9">
      <c r="F1501" s="523"/>
      <c r="G1501" s="525"/>
      <c r="H1501" s="2769"/>
      <c r="I1501" s="526"/>
    </row>
    <row r="1502" spans="6:9">
      <c r="F1502" s="523"/>
      <c r="G1502" s="525"/>
      <c r="H1502" s="2769"/>
      <c r="I1502" s="526"/>
    </row>
    <row r="1503" spans="6:9">
      <c r="F1503" s="523"/>
      <c r="G1503" s="525"/>
      <c r="H1503" s="2769"/>
      <c r="I1503" s="526"/>
    </row>
    <row r="1504" spans="6:9">
      <c r="F1504" s="523"/>
      <c r="G1504" s="525"/>
      <c r="H1504" s="2769"/>
      <c r="I1504" s="526"/>
    </row>
    <row r="1505" spans="6:9">
      <c r="F1505" s="523"/>
      <c r="G1505" s="525"/>
      <c r="H1505" s="2769"/>
      <c r="I1505" s="526"/>
    </row>
    <row r="1506" spans="6:9">
      <c r="F1506" s="523"/>
      <c r="G1506" s="525"/>
      <c r="H1506" s="2769"/>
      <c r="I1506" s="526"/>
    </row>
    <row r="1507" spans="6:9">
      <c r="F1507" s="523"/>
      <c r="G1507" s="525"/>
      <c r="H1507" s="2769"/>
      <c r="I1507" s="526"/>
    </row>
    <row r="1508" spans="6:9">
      <c r="F1508" s="523"/>
      <c r="G1508" s="525"/>
      <c r="H1508" s="2769"/>
      <c r="I1508" s="526"/>
    </row>
    <row r="1509" spans="6:9">
      <c r="F1509" s="523"/>
      <c r="G1509" s="525"/>
      <c r="H1509" s="2769"/>
      <c r="I1509" s="526"/>
    </row>
    <row r="1510" spans="6:9">
      <c r="F1510" s="523"/>
      <c r="G1510" s="525"/>
      <c r="H1510" s="2769"/>
      <c r="I1510" s="526"/>
    </row>
    <row r="1511" spans="6:9">
      <c r="F1511" s="523"/>
      <c r="G1511" s="525"/>
      <c r="H1511" s="2769"/>
      <c r="I1511" s="526"/>
    </row>
    <row r="1512" spans="6:9">
      <c r="F1512" s="523"/>
      <c r="G1512" s="525"/>
      <c r="H1512" s="2769"/>
      <c r="I1512" s="526"/>
    </row>
    <row r="1513" spans="6:9">
      <c r="F1513" s="523"/>
      <c r="G1513" s="525"/>
      <c r="H1513" s="2769"/>
      <c r="I1513" s="526"/>
    </row>
    <row r="1514" spans="6:9">
      <c r="F1514" s="523"/>
      <c r="G1514" s="525"/>
      <c r="H1514" s="2769"/>
      <c r="I1514" s="526"/>
    </row>
    <row r="1515" spans="6:9">
      <c r="F1515" s="523"/>
      <c r="G1515" s="525"/>
      <c r="H1515" s="2769"/>
      <c r="I1515" s="526"/>
    </row>
    <row r="1516" spans="6:9">
      <c r="F1516" s="523"/>
      <c r="G1516" s="525"/>
      <c r="H1516" s="2769"/>
      <c r="I1516" s="526"/>
    </row>
    <row r="1517" spans="6:9">
      <c r="F1517" s="523"/>
      <c r="G1517" s="525"/>
      <c r="H1517" s="2769"/>
      <c r="I1517" s="526"/>
    </row>
    <row r="1518" spans="6:9">
      <c r="F1518" s="523"/>
      <c r="G1518" s="525"/>
      <c r="H1518" s="2769"/>
      <c r="I1518" s="526"/>
    </row>
    <row r="1519" spans="6:9">
      <c r="F1519" s="523"/>
      <c r="G1519" s="525"/>
      <c r="H1519" s="2769"/>
      <c r="I1519" s="526"/>
    </row>
    <row r="1520" spans="6:9">
      <c r="F1520" s="523"/>
      <c r="G1520" s="525"/>
      <c r="H1520" s="2769"/>
      <c r="I1520" s="526"/>
    </row>
    <row r="1521" spans="6:9">
      <c r="F1521" s="523"/>
      <c r="G1521" s="525"/>
      <c r="H1521" s="2769"/>
      <c r="I1521" s="526"/>
    </row>
    <row r="1522" spans="6:9">
      <c r="F1522" s="523"/>
      <c r="G1522" s="525"/>
      <c r="H1522" s="2769"/>
      <c r="I1522" s="526"/>
    </row>
    <row r="1523" spans="6:9">
      <c r="F1523" s="523"/>
      <c r="G1523" s="525"/>
      <c r="H1523" s="2769"/>
      <c r="I1523" s="526"/>
    </row>
    <row r="1524" spans="6:9">
      <c r="F1524" s="523"/>
      <c r="G1524" s="525"/>
      <c r="H1524" s="2769"/>
      <c r="I1524" s="526"/>
    </row>
    <row r="1525" spans="6:9">
      <c r="F1525" s="523"/>
      <c r="G1525" s="525"/>
      <c r="H1525" s="2769"/>
      <c r="I1525" s="526"/>
    </row>
    <row r="1526" spans="6:9">
      <c r="F1526" s="523"/>
      <c r="G1526" s="525"/>
      <c r="H1526" s="2769"/>
      <c r="I1526" s="526"/>
    </row>
    <row r="1527" spans="6:9">
      <c r="F1527" s="523"/>
      <c r="G1527" s="525"/>
      <c r="H1527" s="2769"/>
      <c r="I1527" s="526"/>
    </row>
    <row r="1528" spans="6:9">
      <c r="F1528" s="523"/>
      <c r="G1528" s="525"/>
      <c r="H1528" s="2769"/>
      <c r="I1528" s="526"/>
    </row>
    <row r="1529" spans="6:9">
      <c r="F1529" s="523"/>
      <c r="G1529" s="525"/>
      <c r="H1529" s="2769"/>
      <c r="I1529" s="526"/>
    </row>
    <row r="1530" spans="6:9">
      <c r="F1530" s="523"/>
      <c r="G1530" s="525"/>
      <c r="H1530" s="2769"/>
      <c r="I1530" s="526"/>
    </row>
    <row r="1531" spans="6:9">
      <c r="F1531" s="523"/>
      <c r="G1531" s="525"/>
      <c r="H1531" s="2769"/>
      <c r="I1531" s="526"/>
    </row>
    <row r="1532" spans="6:9">
      <c r="F1532" s="523"/>
      <c r="G1532" s="525"/>
      <c r="H1532" s="2769"/>
      <c r="I1532" s="526"/>
    </row>
    <row r="1533" spans="6:9">
      <c r="F1533" s="523"/>
      <c r="G1533" s="525"/>
      <c r="H1533" s="2769"/>
      <c r="I1533" s="526"/>
    </row>
    <row r="1534" spans="6:9">
      <c r="F1534" s="523"/>
      <c r="G1534" s="525"/>
      <c r="H1534" s="2769"/>
      <c r="I1534" s="526"/>
    </row>
    <row r="1535" spans="6:9">
      <c r="F1535" s="523"/>
      <c r="G1535" s="525"/>
      <c r="H1535" s="2769"/>
      <c r="I1535" s="526"/>
    </row>
    <row r="1536" spans="6:9">
      <c r="F1536" s="523"/>
      <c r="G1536" s="525"/>
      <c r="H1536" s="2769"/>
      <c r="I1536" s="526"/>
    </row>
    <row r="1537" spans="6:9">
      <c r="F1537" s="523"/>
      <c r="G1537" s="525"/>
      <c r="H1537" s="2769"/>
      <c r="I1537" s="526"/>
    </row>
    <row r="1538" spans="6:9">
      <c r="F1538" s="523"/>
      <c r="G1538" s="525"/>
      <c r="H1538" s="2769"/>
      <c r="I1538" s="526"/>
    </row>
    <row r="1539" spans="6:9">
      <c r="F1539" s="523"/>
      <c r="G1539" s="525"/>
      <c r="H1539" s="2769"/>
      <c r="I1539" s="526"/>
    </row>
    <row r="1540" spans="6:9">
      <c r="F1540" s="523"/>
      <c r="G1540" s="525"/>
      <c r="H1540" s="2769"/>
      <c r="I1540" s="526"/>
    </row>
    <row r="1541" spans="6:9">
      <c r="F1541" s="523"/>
      <c r="G1541" s="525"/>
      <c r="H1541" s="2769"/>
      <c r="I1541" s="526"/>
    </row>
    <row r="1542" spans="6:9">
      <c r="F1542" s="523"/>
      <c r="G1542" s="525"/>
      <c r="H1542" s="2769"/>
      <c r="I1542" s="526"/>
    </row>
    <row r="1543" spans="6:9">
      <c r="F1543" s="523"/>
      <c r="G1543" s="525"/>
      <c r="H1543" s="2769"/>
      <c r="I1543" s="526"/>
    </row>
    <row r="1544" spans="6:9">
      <c r="F1544" s="523"/>
      <c r="G1544" s="525"/>
      <c r="H1544" s="2769"/>
      <c r="I1544" s="526"/>
    </row>
    <row r="1545" spans="6:9">
      <c r="F1545" s="523"/>
      <c r="G1545" s="525"/>
      <c r="H1545" s="2769"/>
      <c r="I1545" s="526"/>
    </row>
    <row r="1546" spans="6:9">
      <c r="F1546" s="523"/>
      <c r="G1546" s="525"/>
      <c r="H1546" s="2769"/>
      <c r="I1546" s="526"/>
    </row>
    <row r="1547" spans="6:9">
      <c r="F1547" s="523"/>
      <c r="G1547" s="525"/>
      <c r="H1547" s="2769"/>
      <c r="I1547" s="526"/>
    </row>
    <row r="1548" spans="6:9">
      <c r="F1548" s="523"/>
      <c r="G1548" s="525"/>
      <c r="H1548" s="2769"/>
      <c r="I1548" s="526"/>
    </row>
    <row r="1549" spans="6:9">
      <c r="F1549" s="523"/>
      <c r="G1549" s="525"/>
      <c r="H1549" s="2769"/>
      <c r="I1549" s="526"/>
    </row>
    <row r="1550" spans="6:9">
      <c r="F1550" s="523"/>
      <c r="G1550" s="525"/>
      <c r="H1550" s="2769"/>
      <c r="I1550" s="526"/>
    </row>
    <row r="1551" spans="6:9">
      <c r="F1551" s="523"/>
      <c r="G1551" s="525"/>
      <c r="H1551" s="2769"/>
      <c r="I1551" s="526"/>
    </row>
    <row r="1552" spans="6:9">
      <c r="F1552" s="523"/>
      <c r="G1552" s="525"/>
      <c r="H1552" s="2769"/>
      <c r="I1552" s="526"/>
    </row>
    <row r="1553" spans="6:9">
      <c r="F1553" s="523"/>
      <c r="G1553" s="525"/>
      <c r="H1553" s="2769"/>
      <c r="I1553" s="526"/>
    </row>
    <row r="1554" spans="6:9">
      <c r="F1554" s="523"/>
      <c r="G1554" s="525"/>
      <c r="H1554" s="2769"/>
      <c r="I1554" s="526"/>
    </row>
    <row r="1555" spans="6:9">
      <c r="F1555" s="523"/>
      <c r="G1555" s="525"/>
      <c r="H1555" s="2769"/>
      <c r="I1555" s="526"/>
    </row>
    <row r="1556" spans="6:9">
      <c r="F1556" s="523"/>
      <c r="G1556" s="525"/>
      <c r="H1556" s="2769"/>
      <c r="I1556" s="526"/>
    </row>
    <row r="1557" spans="6:9">
      <c r="F1557" s="523"/>
      <c r="G1557" s="525"/>
      <c r="H1557" s="2769"/>
      <c r="I1557" s="526"/>
    </row>
    <row r="1558" spans="6:9">
      <c r="F1558" s="523"/>
      <c r="G1558" s="525"/>
      <c r="H1558" s="2769"/>
      <c r="I1558" s="526"/>
    </row>
    <row r="1559" spans="6:9">
      <c r="F1559" s="523"/>
      <c r="G1559" s="525"/>
      <c r="H1559" s="2769"/>
      <c r="I1559" s="526"/>
    </row>
    <row r="1560" spans="6:9">
      <c r="F1560" s="523"/>
      <c r="G1560" s="525"/>
      <c r="H1560" s="2769"/>
      <c r="I1560" s="526"/>
    </row>
    <row r="1561" spans="6:9">
      <c r="F1561" s="523"/>
      <c r="G1561" s="525"/>
      <c r="H1561" s="2769"/>
      <c r="I1561" s="526"/>
    </row>
    <row r="1562" spans="6:9">
      <c r="F1562" s="523"/>
      <c r="G1562" s="525"/>
      <c r="H1562" s="2769"/>
      <c r="I1562" s="526"/>
    </row>
    <row r="1563" spans="6:9">
      <c r="F1563" s="523"/>
      <c r="G1563" s="525"/>
      <c r="H1563" s="2769"/>
      <c r="I1563" s="526"/>
    </row>
    <row r="1564" spans="6:9">
      <c r="F1564" s="523"/>
      <c r="G1564" s="525"/>
      <c r="H1564" s="2769"/>
      <c r="I1564" s="526"/>
    </row>
    <row r="1565" spans="6:9">
      <c r="F1565" s="523"/>
      <c r="G1565" s="525"/>
      <c r="H1565" s="2769"/>
      <c r="I1565" s="526"/>
    </row>
    <row r="1566" spans="6:9">
      <c r="F1566" s="523"/>
      <c r="G1566" s="525"/>
      <c r="H1566" s="2769"/>
      <c r="I1566" s="526"/>
    </row>
    <row r="1567" spans="6:9">
      <c r="F1567" s="523"/>
      <c r="G1567" s="525"/>
      <c r="H1567" s="2769"/>
      <c r="I1567" s="526"/>
    </row>
    <row r="1568" spans="6:9">
      <c r="F1568" s="523"/>
      <c r="G1568" s="525"/>
      <c r="H1568" s="2769"/>
      <c r="I1568" s="526"/>
    </row>
    <row r="1569" spans="6:9">
      <c r="F1569" s="523"/>
      <c r="G1569" s="525"/>
      <c r="H1569" s="2769"/>
      <c r="I1569" s="526"/>
    </row>
    <row r="1570" spans="6:9">
      <c r="F1570" s="523"/>
      <c r="G1570" s="525"/>
      <c r="H1570" s="2769"/>
      <c r="I1570" s="526"/>
    </row>
    <row r="1571" spans="6:9">
      <c r="F1571" s="523"/>
      <c r="G1571" s="525"/>
      <c r="H1571" s="2769"/>
      <c r="I1571" s="526"/>
    </row>
    <row r="1572" spans="6:9">
      <c r="F1572" s="523"/>
      <c r="G1572" s="525"/>
      <c r="H1572" s="2769"/>
      <c r="I1572" s="526"/>
    </row>
    <row r="1573" spans="6:9">
      <c r="F1573" s="523"/>
      <c r="G1573" s="525"/>
      <c r="H1573" s="2769"/>
      <c r="I1573" s="526"/>
    </row>
    <row r="1574" spans="6:9">
      <c r="F1574" s="523"/>
      <c r="G1574" s="525"/>
      <c r="H1574" s="2769"/>
      <c r="I1574" s="526"/>
    </row>
    <row r="1575" spans="6:9">
      <c r="F1575" s="523"/>
      <c r="G1575" s="525"/>
      <c r="H1575" s="2769"/>
      <c r="I1575" s="526"/>
    </row>
    <row r="1576" spans="6:9">
      <c r="F1576" s="523"/>
      <c r="G1576" s="525"/>
      <c r="H1576" s="2769"/>
      <c r="I1576" s="526"/>
    </row>
    <row r="1577" spans="6:9">
      <c r="F1577" s="523"/>
      <c r="G1577" s="525"/>
      <c r="H1577" s="2769"/>
      <c r="I1577" s="526"/>
    </row>
    <row r="1578" spans="6:9">
      <c r="F1578" s="523"/>
      <c r="G1578" s="525"/>
      <c r="H1578" s="2769"/>
      <c r="I1578" s="526"/>
    </row>
    <row r="1579" spans="6:9">
      <c r="F1579" s="523"/>
      <c r="G1579" s="525"/>
      <c r="H1579" s="2769"/>
      <c r="I1579" s="526"/>
    </row>
    <row r="1580" spans="6:9">
      <c r="F1580" s="523"/>
      <c r="G1580" s="525"/>
      <c r="H1580" s="2769"/>
      <c r="I1580" s="526"/>
    </row>
    <row r="1581" spans="6:9">
      <c r="F1581" s="523"/>
      <c r="G1581" s="525"/>
      <c r="H1581" s="2769"/>
      <c r="I1581" s="526"/>
    </row>
    <row r="1582" spans="6:9">
      <c r="F1582" s="523"/>
      <c r="G1582" s="525"/>
      <c r="H1582" s="2769"/>
      <c r="I1582" s="526"/>
    </row>
    <row r="1583" spans="6:9">
      <c r="F1583" s="523"/>
      <c r="G1583" s="525"/>
      <c r="H1583" s="2769"/>
      <c r="I1583" s="526"/>
    </row>
    <row r="1584" spans="6:9">
      <c r="F1584" s="523"/>
      <c r="G1584" s="525"/>
      <c r="H1584" s="2769"/>
      <c r="I1584" s="526"/>
    </row>
    <row r="1585" spans="6:9">
      <c r="F1585" s="523"/>
      <c r="G1585" s="525"/>
      <c r="H1585" s="2769"/>
      <c r="I1585" s="526"/>
    </row>
    <row r="1586" spans="6:9">
      <c r="F1586" s="523"/>
      <c r="G1586" s="525"/>
      <c r="H1586" s="2769"/>
      <c r="I1586" s="526"/>
    </row>
    <row r="1587" spans="6:9">
      <c r="F1587" s="523"/>
      <c r="G1587" s="525"/>
      <c r="H1587" s="2769"/>
      <c r="I1587" s="526"/>
    </row>
    <row r="1588" spans="6:9">
      <c r="F1588" s="523"/>
      <c r="G1588" s="525"/>
      <c r="H1588" s="2769"/>
      <c r="I1588" s="526"/>
    </row>
    <row r="1589" spans="6:9">
      <c r="F1589" s="523"/>
      <c r="G1589" s="525"/>
      <c r="H1589" s="2769"/>
      <c r="I1589" s="526"/>
    </row>
    <row r="1590" spans="6:9">
      <c r="F1590" s="523"/>
      <c r="G1590" s="525"/>
      <c r="H1590" s="2769"/>
      <c r="I1590" s="526"/>
    </row>
    <row r="1591" spans="6:9">
      <c r="F1591" s="523"/>
      <c r="G1591" s="525"/>
      <c r="H1591" s="2769"/>
      <c r="I1591" s="526"/>
    </row>
    <row r="1592" spans="6:9">
      <c r="F1592" s="523"/>
      <c r="G1592" s="525"/>
      <c r="H1592" s="2769"/>
      <c r="I1592" s="526"/>
    </row>
    <row r="1593" spans="6:9">
      <c r="F1593" s="523"/>
      <c r="G1593" s="525"/>
      <c r="H1593" s="2769"/>
      <c r="I1593" s="526"/>
    </row>
    <row r="1594" spans="6:9">
      <c r="F1594" s="523"/>
      <c r="G1594" s="525"/>
      <c r="H1594" s="2769"/>
      <c r="I1594" s="526"/>
    </row>
    <row r="1595" spans="6:9">
      <c r="F1595" s="523"/>
      <c r="G1595" s="525"/>
      <c r="H1595" s="2769"/>
      <c r="I1595" s="526"/>
    </row>
    <row r="1596" spans="6:9">
      <c r="F1596" s="523"/>
      <c r="G1596" s="525"/>
      <c r="H1596" s="2769"/>
      <c r="I1596" s="526"/>
    </row>
    <row r="1597" spans="6:9">
      <c r="F1597" s="523"/>
      <c r="G1597" s="525"/>
      <c r="H1597" s="2769"/>
      <c r="I1597" s="526"/>
    </row>
    <row r="1598" spans="6:9">
      <c r="F1598" s="523"/>
      <c r="G1598" s="525"/>
      <c r="H1598" s="2769"/>
      <c r="I1598" s="526"/>
    </row>
    <row r="1599" spans="6:9">
      <c r="F1599" s="523"/>
      <c r="G1599" s="525"/>
      <c r="H1599" s="2769"/>
      <c r="I1599" s="526"/>
    </row>
    <row r="1600" spans="6:9">
      <c r="F1600" s="523"/>
      <c r="G1600" s="525"/>
      <c r="H1600" s="2769"/>
      <c r="I1600" s="526"/>
    </row>
    <row r="1601" spans="6:9">
      <c r="F1601" s="523"/>
      <c r="G1601" s="525"/>
      <c r="H1601" s="2769"/>
      <c r="I1601" s="526"/>
    </row>
    <row r="1602" spans="6:9">
      <c r="F1602" s="523"/>
      <c r="G1602" s="525"/>
      <c r="H1602" s="2769"/>
      <c r="I1602" s="526"/>
    </row>
    <row r="1603" spans="6:9">
      <c r="F1603" s="523"/>
      <c r="G1603" s="525"/>
      <c r="H1603" s="2769"/>
      <c r="I1603" s="526"/>
    </row>
    <row r="1604" spans="6:9">
      <c r="F1604" s="523"/>
      <c r="G1604" s="525"/>
      <c r="H1604" s="2769"/>
      <c r="I1604" s="526"/>
    </row>
    <row r="1605" spans="6:9">
      <c r="F1605" s="523"/>
      <c r="G1605" s="525"/>
      <c r="H1605" s="2769"/>
      <c r="I1605" s="526"/>
    </row>
    <row r="1606" spans="6:9">
      <c r="F1606" s="523"/>
      <c r="G1606" s="525"/>
      <c r="H1606" s="2769"/>
      <c r="I1606" s="526"/>
    </row>
    <row r="1607" spans="6:9">
      <c r="F1607" s="523"/>
      <c r="G1607" s="525"/>
      <c r="H1607" s="2769"/>
      <c r="I1607" s="526"/>
    </row>
    <row r="1608" spans="6:9">
      <c r="F1608" s="523"/>
      <c r="G1608" s="525"/>
      <c r="H1608" s="2769"/>
      <c r="I1608" s="526"/>
    </row>
    <row r="1609" spans="6:9">
      <c r="F1609" s="523"/>
      <c r="G1609" s="525"/>
      <c r="H1609" s="2769"/>
      <c r="I1609" s="526"/>
    </row>
    <row r="1610" spans="6:9">
      <c r="F1610" s="523"/>
      <c r="G1610" s="525"/>
      <c r="H1610" s="2769"/>
      <c r="I1610" s="526"/>
    </row>
    <row r="1611" spans="6:9">
      <c r="F1611" s="523"/>
      <c r="G1611" s="525"/>
      <c r="H1611" s="2769"/>
      <c r="I1611" s="526"/>
    </row>
    <row r="1612" spans="6:9">
      <c r="F1612" s="523"/>
      <c r="G1612" s="525"/>
      <c r="H1612" s="2769"/>
      <c r="I1612" s="526"/>
    </row>
    <row r="1613" spans="6:9">
      <c r="F1613" s="523"/>
      <c r="G1613" s="525"/>
      <c r="H1613" s="2769"/>
      <c r="I1613" s="526"/>
    </row>
    <row r="1614" spans="6:9">
      <c r="F1614" s="523"/>
      <c r="G1614" s="525"/>
      <c r="H1614" s="2769"/>
      <c r="I1614" s="526"/>
    </row>
    <row r="1615" spans="6:9">
      <c r="F1615" s="523"/>
      <c r="G1615" s="525"/>
      <c r="H1615" s="2769"/>
      <c r="I1615" s="526"/>
    </row>
    <row r="1616" spans="6:9">
      <c r="F1616" s="523"/>
      <c r="G1616" s="525"/>
      <c r="H1616" s="2769"/>
      <c r="I1616" s="526"/>
    </row>
    <row r="1617" spans="6:9">
      <c r="F1617" s="523"/>
      <c r="G1617" s="525"/>
      <c r="H1617" s="2769"/>
      <c r="I1617" s="526"/>
    </row>
    <row r="1618" spans="6:9">
      <c r="F1618" s="523"/>
      <c r="G1618" s="525"/>
      <c r="H1618" s="2769"/>
      <c r="I1618" s="526"/>
    </row>
    <row r="1619" spans="6:9">
      <c r="F1619" s="523"/>
      <c r="G1619" s="525"/>
      <c r="H1619" s="2769"/>
      <c r="I1619" s="526"/>
    </row>
    <row r="1620" spans="6:9">
      <c r="F1620" s="523"/>
      <c r="G1620" s="525"/>
      <c r="H1620" s="2769"/>
      <c r="I1620" s="526"/>
    </row>
    <row r="1621" spans="6:9">
      <c r="F1621" s="523"/>
      <c r="G1621" s="525"/>
      <c r="H1621" s="2769"/>
      <c r="I1621" s="526"/>
    </row>
    <row r="1622" spans="6:9">
      <c r="F1622" s="523"/>
      <c r="G1622" s="525"/>
      <c r="H1622" s="2769"/>
      <c r="I1622" s="526"/>
    </row>
    <row r="1623" spans="6:9">
      <c r="F1623" s="523"/>
      <c r="G1623" s="525"/>
      <c r="H1623" s="2769"/>
      <c r="I1623" s="526"/>
    </row>
    <row r="1624" spans="6:9">
      <c r="F1624" s="523"/>
      <c r="G1624" s="525"/>
      <c r="H1624" s="2769"/>
      <c r="I1624" s="526"/>
    </row>
    <row r="1625" spans="6:9">
      <c r="F1625" s="523"/>
      <c r="G1625" s="525"/>
      <c r="H1625" s="2769"/>
      <c r="I1625" s="526"/>
    </row>
    <row r="1626" spans="6:9">
      <c r="F1626" s="523"/>
      <c r="G1626" s="525"/>
      <c r="H1626" s="2769"/>
      <c r="I1626" s="526"/>
    </row>
    <row r="1627" spans="6:9">
      <c r="F1627" s="523"/>
      <c r="G1627" s="525"/>
      <c r="H1627" s="2769"/>
      <c r="I1627" s="526"/>
    </row>
    <row r="1628" spans="6:9">
      <c r="F1628" s="523"/>
      <c r="G1628" s="525"/>
      <c r="H1628" s="2769"/>
      <c r="I1628" s="526"/>
    </row>
    <row r="1629" spans="6:9">
      <c r="F1629" s="523"/>
      <c r="G1629" s="525"/>
      <c r="H1629" s="2769"/>
      <c r="I1629" s="526"/>
    </row>
    <row r="1630" spans="6:9">
      <c r="F1630" s="523"/>
      <c r="G1630" s="525"/>
      <c r="H1630" s="2769"/>
      <c r="I1630" s="526"/>
    </row>
    <row r="1631" spans="6:9">
      <c r="F1631" s="523"/>
      <c r="G1631" s="525"/>
      <c r="H1631" s="2769"/>
      <c r="I1631" s="526"/>
    </row>
    <row r="1632" spans="6:9">
      <c r="F1632" s="523"/>
      <c r="G1632" s="525"/>
      <c r="H1632" s="2769"/>
      <c r="I1632" s="526"/>
    </row>
    <row r="1633" spans="6:9">
      <c r="F1633" s="523"/>
      <c r="G1633" s="525"/>
      <c r="H1633" s="2769"/>
      <c r="I1633" s="526"/>
    </row>
    <row r="1634" spans="6:9">
      <c r="F1634" s="523"/>
      <c r="G1634" s="525"/>
      <c r="H1634" s="2769"/>
      <c r="I1634" s="526"/>
    </row>
    <row r="1635" spans="6:9">
      <c r="F1635" s="523"/>
      <c r="G1635" s="525"/>
      <c r="H1635" s="2769"/>
      <c r="I1635" s="526"/>
    </row>
    <row r="1636" spans="6:9">
      <c r="F1636" s="523"/>
      <c r="G1636" s="525"/>
      <c r="H1636" s="2769"/>
      <c r="I1636" s="526"/>
    </row>
    <row r="1637" spans="6:9">
      <c r="F1637" s="523"/>
      <c r="G1637" s="525"/>
      <c r="H1637" s="2769"/>
      <c r="I1637" s="526"/>
    </row>
    <row r="1638" spans="6:9">
      <c r="F1638" s="523"/>
      <c r="G1638" s="525"/>
      <c r="H1638" s="2769"/>
      <c r="I1638" s="526"/>
    </row>
    <row r="1639" spans="6:9">
      <c r="F1639" s="523"/>
      <c r="G1639" s="525"/>
      <c r="H1639" s="2769"/>
      <c r="I1639" s="526"/>
    </row>
    <row r="1640" spans="6:9">
      <c r="F1640" s="523"/>
      <c r="G1640" s="525"/>
      <c r="H1640" s="2769"/>
      <c r="I1640" s="526"/>
    </row>
    <row r="1641" spans="6:9">
      <c r="F1641" s="523"/>
      <c r="G1641" s="525"/>
      <c r="H1641" s="2769"/>
      <c r="I1641" s="526"/>
    </row>
    <row r="1642" spans="6:9">
      <c r="F1642" s="523"/>
      <c r="G1642" s="525"/>
      <c r="H1642" s="2769"/>
      <c r="I1642" s="526"/>
    </row>
    <row r="1643" spans="6:9">
      <c r="F1643" s="523"/>
      <c r="G1643" s="525"/>
      <c r="H1643" s="2769"/>
      <c r="I1643" s="526"/>
    </row>
    <row r="1644" spans="6:9">
      <c r="F1644" s="523"/>
      <c r="G1644" s="525"/>
      <c r="H1644" s="2769"/>
      <c r="I1644" s="526"/>
    </row>
    <row r="1645" spans="6:9">
      <c r="F1645" s="523"/>
      <c r="G1645" s="525"/>
      <c r="H1645" s="2769"/>
      <c r="I1645" s="526"/>
    </row>
    <row r="1646" spans="6:9">
      <c r="F1646" s="523"/>
      <c r="G1646" s="525"/>
      <c r="H1646" s="2769"/>
      <c r="I1646" s="526"/>
    </row>
    <row r="1647" spans="6:9">
      <c r="F1647" s="523"/>
      <c r="G1647" s="525"/>
      <c r="H1647" s="2769"/>
      <c r="I1647" s="526"/>
    </row>
    <row r="1648" spans="6:9">
      <c r="F1648" s="523"/>
      <c r="G1648" s="525"/>
      <c r="H1648" s="2769"/>
      <c r="I1648" s="526"/>
    </row>
    <row r="1649" spans="6:9">
      <c r="F1649" s="523"/>
      <c r="G1649" s="525"/>
      <c r="H1649" s="2769"/>
      <c r="I1649" s="526"/>
    </row>
    <row r="1650" spans="6:9">
      <c r="F1650" s="523"/>
      <c r="G1650" s="525"/>
      <c r="H1650" s="2769"/>
      <c r="I1650" s="526"/>
    </row>
    <row r="1651" spans="6:9">
      <c r="F1651" s="523"/>
      <c r="G1651" s="525"/>
      <c r="H1651" s="2769"/>
      <c r="I1651" s="526"/>
    </row>
    <row r="1652" spans="6:9">
      <c r="F1652" s="523"/>
      <c r="G1652" s="525"/>
      <c r="H1652" s="2769"/>
      <c r="I1652" s="526"/>
    </row>
    <row r="1653" spans="6:9">
      <c r="F1653" s="523"/>
      <c r="G1653" s="525"/>
      <c r="H1653" s="2769"/>
      <c r="I1653" s="526"/>
    </row>
    <row r="1654" spans="6:9">
      <c r="F1654" s="523"/>
      <c r="G1654" s="525"/>
      <c r="H1654" s="2769"/>
      <c r="I1654" s="526"/>
    </row>
    <row r="1655" spans="6:9">
      <c r="F1655" s="523"/>
      <c r="G1655" s="525"/>
      <c r="H1655" s="2769"/>
      <c r="I1655" s="526"/>
    </row>
  </sheetData>
  <mergeCells count="6">
    <mergeCell ref="F3:F4"/>
    <mergeCell ref="G3:G4"/>
    <mergeCell ref="H3:H4"/>
    <mergeCell ref="I3:I4"/>
    <mergeCell ref="A1:J1"/>
    <mergeCell ref="A3:E3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8" firstPageNumber="8" fitToHeight="0" orientation="portrait" useFirstPageNumber="1" r:id="rId1"/>
  <headerFooter scaleWithDoc="0" alignWithMargins="0"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0000"/>
    <pageSetUpPr fitToPage="1"/>
  </sheetPr>
  <dimension ref="A1:FC133"/>
  <sheetViews>
    <sheetView view="pageBreakPreview" zoomScale="55" zoomScaleNormal="100" zoomScaleSheetLayoutView="55" workbookViewId="0">
      <selection activeCell="P10" sqref="P10"/>
    </sheetView>
  </sheetViews>
  <sheetFormatPr defaultColWidth="9" defaultRowHeight="21.75" customHeight="1"/>
  <cols>
    <col min="1" max="1" width="27" style="5" customWidth="1"/>
    <col min="2" max="5" width="15.625" style="38" customWidth="1"/>
    <col min="6" max="8" width="15.625" style="39" customWidth="1"/>
    <col min="9" max="9" width="15.625" style="5" customWidth="1"/>
    <col min="10" max="13" width="15.625" style="130" customWidth="1"/>
    <col min="14" max="17" width="15.625" style="126" customWidth="1"/>
    <col min="18" max="19" width="9" style="5"/>
    <col min="20" max="20" width="10" style="5" bestFit="1" customWidth="1"/>
    <col min="21" max="16384" width="9" style="5"/>
  </cols>
  <sheetData>
    <row r="1" spans="1:159" s="3362" customFormat="1" ht="72.75" customHeight="1">
      <c r="A1" s="3545" t="s">
        <v>3303</v>
      </c>
      <c r="B1" s="3545"/>
      <c r="C1" s="3545"/>
      <c r="D1" s="3545"/>
      <c r="E1" s="3545"/>
      <c r="F1" s="3545"/>
      <c r="G1" s="3545"/>
      <c r="H1" s="3545"/>
      <c r="I1" s="3545"/>
      <c r="J1" s="3545"/>
      <c r="K1" s="3545"/>
      <c r="L1" s="3545"/>
      <c r="M1" s="3545"/>
      <c r="N1" s="3545"/>
      <c r="O1" s="3545"/>
      <c r="P1" s="3545"/>
      <c r="Q1" s="3545"/>
      <c r="R1" s="3361"/>
      <c r="S1" s="3361"/>
      <c r="T1" s="3361"/>
      <c r="U1" s="3361"/>
      <c r="V1" s="3361"/>
      <c r="W1" s="3361"/>
      <c r="X1" s="3361"/>
      <c r="Y1" s="3361"/>
      <c r="Z1" s="3361"/>
      <c r="AA1" s="3361"/>
      <c r="AB1" s="3361"/>
      <c r="AC1" s="3361"/>
      <c r="AD1" s="3361"/>
      <c r="AE1" s="3361"/>
      <c r="AF1" s="3361"/>
      <c r="AG1" s="3361"/>
      <c r="AH1" s="3361"/>
      <c r="AI1" s="3361"/>
      <c r="AJ1" s="3361"/>
      <c r="AK1" s="3361"/>
      <c r="AL1" s="3361"/>
      <c r="AM1" s="3361"/>
      <c r="AN1" s="3361"/>
      <c r="AO1" s="3361"/>
      <c r="AP1" s="3361"/>
      <c r="AQ1" s="3361"/>
      <c r="AR1" s="3361"/>
      <c r="AS1" s="3361"/>
      <c r="AT1" s="3361"/>
      <c r="AU1" s="3361"/>
      <c r="AV1" s="3361"/>
      <c r="AW1" s="3361"/>
      <c r="AX1" s="3361"/>
      <c r="AY1" s="3361"/>
      <c r="AZ1" s="3361"/>
      <c r="BA1" s="3361"/>
      <c r="BB1" s="3361"/>
      <c r="BC1" s="3361"/>
      <c r="BD1" s="3361"/>
      <c r="BE1" s="3361"/>
      <c r="BF1" s="3361"/>
      <c r="BG1" s="3361"/>
      <c r="BH1" s="3361"/>
      <c r="BI1" s="3361"/>
      <c r="BJ1" s="3361"/>
      <c r="BK1" s="3361"/>
      <c r="BL1" s="3361"/>
      <c r="BM1" s="3361"/>
      <c r="BN1" s="3361"/>
      <c r="BO1" s="3361"/>
      <c r="BP1" s="3361"/>
      <c r="BQ1" s="3361"/>
      <c r="BR1" s="3361"/>
      <c r="BS1" s="3361"/>
      <c r="BT1" s="3361"/>
      <c r="BU1" s="3361"/>
      <c r="BV1" s="3361"/>
      <c r="BW1" s="3361"/>
      <c r="BX1" s="3361"/>
      <c r="BY1" s="3361"/>
      <c r="BZ1" s="3361"/>
      <c r="CA1" s="3361"/>
      <c r="CB1" s="3361"/>
      <c r="CC1" s="3361"/>
      <c r="CD1" s="3361"/>
      <c r="CE1" s="3361"/>
      <c r="CF1" s="3361"/>
      <c r="CG1" s="3361"/>
      <c r="CH1" s="3361"/>
      <c r="CI1" s="3361"/>
      <c r="CJ1" s="3361"/>
      <c r="CK1" s="3361"/>
      <c r="CL1" s="3361"/>
      <c r="CM1" s="3361"/>
      <c r="CN1" s="3361"/>
      <c r="CO1" s="3361"/>
      <c r="CP1" s="3361"/>
      <c r="CQ1" s="3361"/>
      <c r="CR1" s="3361"/>
      <c r="CS1" s="3361"/>
      <c r="CT1" s="3361"/>
      <c r="CU1" s="3361"/>
      <c r="CV1" s="3361"/>
      <c r="CW1" s="3361"/>
      <c r="CX1" s="3361"/>
      <c r="CY1" s="3361"/>
      <c r="CZ1" s="3361"/>
      <c r="DA1" s="3361"/>
      <c r="DB1" s="3361"/>
      <c r="DC1" s="3361"/>
      <c r="DD1" s="3361"/>
      <c r="DE1" s="3361"/>
      <c r="DF1" s="3361"/>
      <c r="DG1" s="3361"/>
      <c r="DH1" s="3361"/>
      <c r="DI1" s="3361"/>
      <c r="DJ1" s="3361"/>
      <c r="DK1" s="3361"/>
      <c r="DL1" s="3361"/>
      <c r="DM1" s="3361"/>
      <c r="DN1" s="3361"/>
      <c r="DO1" s="3361"/>
      <c r="DP1" s="3361"/>
      <c r="DQ1" s="3361"/>
      <c r="DR1" s="3361"/>
      <c r="DS1" s="3361"/>
      <c r="DT1" s="3361"/>
      <c r="DU1" s="3361"/>
      <c r="DV1" s="3361"/>
      <c r="DW1" s="3361"/>
      <c r="DX1" s="3361"/>
      <c r="DY1" s="3361"/>
      <c r="DZ1" s="3361"/>
      <c r="EA1" s="3361"/>
      <c r="EB1" s="3361"/>
      <c r="EC1" s="3361"/>
      <c r="ED1" s="3361"/>
      <c r="EE1" s="3361"/>
      <c r="EF1" s="3361"/>
      <c r="EG1" s="3361"/>
      <c r="EH1" s="3361"/>
      <c r="EI1" s="3361"/>
      <c r="EJ1" s="3361"/>
      <c r="EK1" s="3361"/>
      <c r="EL1" s="3361"/>
      <c r="EM1" s="3361"/>
      <c r="EN1" s="3361"/>
      <c r="EO1" s="3361"/>
      <c r="EP1" s="3361"/>
      <c r="EQ1" s="3361"/>
      <c r="ER1" s="3361"/>
      <c r="ES1" s="3361"/>
      <c r="ET1" s="3361"/>
      <c r="EU1" s="3361"/>
      <c r="EV1" s="3361"/>
      <c r="EW1" s="3361"/>
      <c r="EX1" s="3361"/>
      <c r="EY1" s="3361"/>
      <c r="EZ1" s="3361"/>
      <c r="FA1" s="3361"/>
      <c r="FB1" s="3361"/>
      <c r="FC1" s="3361"/>
    </row>
    <row r="2" spans="1:159" s="15" customFormat="1" ht="17.25" customHeight="1">
      <c r="A2" s="3546"/>
      <c r="B2" s="3546"/>
      <c r="C2" s="3546"/>
      <c r="D2" s="3546"/>
      <c r="E2" s="3546"/>
      <c r="F2" s="3546"/>
      <c r="G2" s="3546"/>
      <c r="H2" s="3546"/>
      <c r="I2" s="3546"/>
      <c r="J2" s="3546"/>
      <c r="K2" s="3546"/>
      <c r="L2" s="3546"/>
      <c r="M2" s="3547"/>
      <c r="N2" s="3547"/>
      <c r="O2" s="3546"/>
      <c r="P2" s="3546"/>
      <c r="Q2" s="3546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14"/>
      <c r="BI2" s="14"/>
      <c r="BJ2" s="14"/>
      <c r="BK2" s="14"/>
      <c r="BL2" s="14"/>
      <c r="BM2" s="14"/>
      <c r="BN2" s="14"/>
      <c r="BO2" s="14"/>
      <c r="BP2" s="14"/>
      <c r="BQ2" s="14"/>
      <c r="BR2" s="14"/>
      <c r="BS2" s="14"/>
      <c r="BT2" s="14"/>
      <c r="BU2" s="14"/>
      <c r="BV2" s="14"/>
      <c r="BW2" s="14"/>
      <c r="BX2" s="14"/>
      <c r="BY2" s="14"/>
      <c r="BZ2" s="14"/>
      <c r="CA2" s="14"/>
      <c r="CB2" s="14"/>
      <c r="CC2" s="14"/>
      <c r="CD2" s="14"/>
      <c r="CE2" s="14"/>
      <c r="CF2" s="14"/>
      <c r="CG2" s="14"/>
      <c r="CH2" s="14"/>
      <c r="CI2" s="14"/>
      <c r="CJ2" s="14"/>
      <c r="CK2" s="14"/>
      <c r="CL2" s="14"/>
      <c r="CM2" s="14"/>
      <c r="CN2" s="14"/>
      <c r="CO2" s="14"/>
      <c r="CP2" s="14"/>
      <c r="CQ2" s="14"/>
      <c r="CR2" s="14"/>
      <c r="CS2" s="14"/>
      <c r="CT2" s="14"/>
      <c r="CU2" s="14"/>
      <c r="CV2" s="14"/>
      <c r="CW2" s="14"/>
      <c r="CX2" s="14"/>
      <c r="CY2" s="14"/>
      <c r="CZ2" s="14"/>
      <c r="DA2" s="14"/>
      <c r="DB2" s="14"/>
      <c r="DC2" s="14"/>
      <c r="DD2" s="14"/>
      <c r="DE2" s="14"/>
      <c r="DF2" s="14"/>
      <c r="DG2" s="14"/>
      <c r="DH2" s="14"/>
      <c r="DI2" s="14"/>
      <c r="DJ2" s="14"/>
      <c r="DK2" s="14"/>
      <c r="DL2" s="14"/>
      <c r="DM2" s="14"/>
      <c r="DN2" s="14"/>
      <c r="DO2" s="14"/>
      <c r="DP2" s="14"/>
      <c r="DQ2" s="14"/>
      <c r="DR2" s="14"/>
      <c r="DS2" s="14"/>
      <c r="DT2" s="14"/>
      <c r="DU2" s="14"/>
      <c r="DV2" s="14"/>
      <c r="DW2" s="14"/>
      <c r="DX2" s="14"/>
      <c r="DY2" s="14"/>
      <c r="DZ2" s="14"/>
      <c r="EA2" s="14"/>
      <c r="EB2" s="14"/>
      <c r="EC2" s="14"/>
      <c r="ED2" s="14"/>
      <c r="EE2" s="14"/>
      <c r="EF2" s="14"/>
      <c r="EG2" s="14"/>
      <c r="EH2" s="14"/>
      <c r="EI2" s="14"/>
      <c r="EJ2" s="14"/>
      <c r="EK2" s="14"/>
      <c r="EL2" s="14"/>
      <c r="EM2" s="14"/>
      <c r="EN2" s="14"/>
      <c r="EO2" s="14"/>
      <c r="EP2" s="14"/>
      <c r="EQ2" s="14"/>
      <c r="ER2" s="14"/>
      <c r="ES2" s="14"/>
      <c r="ET2" s="14"/>
      <c r="EU2" s="14"/>
      <c r="EV2" s="14"/>
      <c r="EW2" s="14"/>
      <c r="EX2" s="14"/>
      <c r="EY2" s="14"/>
      <c r="EZ2" s="14"/>
      <c r="FA2" s="14"/>
      <c r="FB2" s="14"/>
      <c r="FC2" s="14"/>
    </row>
    <row r="3" spans="1:159" s="15" customFormat="1" ht="31.5" customHeight="1" thickBot="1">
      <c r="A3" s="3357" t="s">
        <v>3290</v>
      </c>
      <c r="B3" s="33"/>
      <c r="C3" s="33"/>
      <c r="D3" s="33"/>
      <c r="E3" s="33"/>
      <c r="F3" s="33"/>
      <c r="G3" s="33"/>
      <c r="H3" s="33"/>
      <c r="I3" s="33"/>
      <c r="J3" s="3548" t="s">
        <v>435</v>
      </c>
      <c r="K3" s="3548"/>
      <c r="L3" s="3548"/>
      <c r="M3" s="3548"/>
      <c r="N3" s="3548"/>
      <c r="O3" s="3548"/>
      <c r="P3" s="3548"/>
      <c r="Q3" s="3548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</row>
    <row r="4" spans="1:159" s="20" customFormat="1" ht="38.25" customHeight="1" thickBot="1">
      <c r="A4" s="3549" t="s">
        <v>436</v>
      </c>
      <c r="B4" s="3551" t="str">
        <f>'예 산 규 모1'!B3</f>
        <v>2019년추경액(A)</v>
      </c>
      <c r="C4" s="3552"/>
      <c r="D4" s="3552"/>
      <c r="E4" s="3553"/>
      <c r="F4" s="3551" t="str">
        <f>'예 산 규 모1'!D3</f>
        <v>2019년기정액(B)</v>
      </c>
      <c r="G4" s="3552"/>
      <c r="H4" s="3552"/>
      <c r="I4" s="3553"/>
      <c r="J4" s="3554" t="s">
        <v>1043</v>
      </c>
      <c r="K4" s="3555"/>
      <c r="L4" s="3555"/>
      <c r="M4" s="3556"/>
      <c r="N4" s="3557" t="s">
        <v>1044</v>
      </c>
      <c r="O4" s="3558"/>
      <c r="P4" s="3558"/>
      <c r="Q4" s="355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/>
      <c r="BL4" s="19"/>
      <c r="BM4" s="19"/>
      <c r="BN4" s="19"/>
      <c r="BO4" s="19"/>
      <c r="BP4" s="19"/>
      <c r="BQ4" s="19"/>
      <c r="BR4" s="19"/>
      <c r="BS4" s="19"/>
      <c r="BT4" s="19"/>
      <c r="BU4" s="19"/>
      <c r="BV4" s="19"/>
      <c r="BW4" s="19"/>
      <c r="BX4" s="19"/>
      <c r="BY4" s="19"/>
      <c r="BZ4" s="19"/>
      <c r="CA4" s="19"/>
      <c r="CB4" s="19"/>
      <c r="CC4" s="19"/>
      <c r="CD4" s="19"/>
      <c r="CE4" s="19"/>
      <c r="CF4" s="19"/>
      <c r="CG4" s="19"/>
      <c r="CH4" s="19"/>
      <c r="CI4" s="19"/>
      <c r="CJ4" s="19"/>
      <c r="CK4" s="19"/>
      <c r="CL4" s="19"/>
      <c r="CM4" s="19"/>
      <c r="CN4" s="19"/>
      <c r="CO4" s="19"/>
      <c r="CP4" s="19"/>
      <c r="CQ4" s="19"/>
      <c r="CR4" s="19"/>
      <c r="CS4" s="19"/>
      <c r="CT4" s="19"/>
      <c r="CU4" s="19"/>
      <c r="CV4" s="19"/>
      <c r="CW4" s="19"/>
      <c r="CX4" s="19"/>
      <c r="CY4" s="19"/>
      <c r="CZ4" s="19"/>
      <c r="DA4" s="19"/>
      <c r="DB4" s="19"/>
      <c r="DC4" s="19"/>
      <c r="DD4" s="19"/>
      <c r="DE4" s="19"/>
      <c r="DF4" s="19"/>
      <c r="DG4" s="19"/>
      <c r="DH4" s="19"/>
      <c r="DI4" s="19"/>
      <c r="DJ4" s="19"/>
      <c r="DK4" s="19"/>
      <c r="DL4" s="19"/>
      <c r="DM4" s="19"/>
      <c r="DN4" s="19"/>
      <c r="DO4" s="19"/>
      <c r="DP4" s="19"/>
      <c r="DQ4" s="19"/>
      <c r="DR4" s="19"/>
      <c r="DS4" s="19"/>
      <c r="DT4" s="19"/>
      <c r="DU4" s="19"/>
      <c r="DV4" s="19"/>
      <c r="DW4" s="19"/>
      <c r="DX4" s="19"/>
      <c r="DY4" s="19"/>
      <c r="DZ4" s="19"/>
      <c r="EA4" s="19"/>
      <c r="EB4" s="19"/>
      <c r="EC4" s="19"/>
      <c r="ED4" s="19"/>
      <c r="EE4" s="19"/>
      <c r="EF4" s="19"/>
      <c r="EG4" s="19"/>
      <c r="EH4" s="19"/>
      <c r="EI4" s="19"/>
      <c r="EJ4" s="19"/>
      <c r="EK4" s="19"/>
      <c r="EL4" s="19"/>
      <c r="EM4" s="19"/>
      <c r="EN4" s="19"/>
      <c r="EO4" s="19"/>
      <c r="EP4" s="19"/>
      <c r="EQ4" s="19"/>
      <c r="ER4" s="19"/>
      <c r="ES4" s="19"/>
      <c r="ET4" s="19"/>
      <c r="EU4" s="19"/>
      <c r="EV4" s="19"/>
      <c r="EW4" s="19"/>
      <c r="EX4" s="19"/>
      <c r="EY4" s="19"/>
      <c r="EZ4" s="19"/>
      <c r="FA4" s="19"/>
      <c r="FB4" s="19"/>
      <c r="FC4" s="19"/>
    </row>
    <row r="5" spans="1:159" s="20" customFormat="1" ht="38.25" customHeight="1" thickBot="1">
      <c r="A5" s="3550"/>
      <c r="B5" s="3363" t="s">
        <v>1035</v>
      </c>
      <c r="C5" s="3364" t="s">
        <v>1036</v>
      </c>
      <c r="D5" s="3365" t="s">
        <v>1037</v>
      </c>
      <c r="E5" s="3366" t="s">
        <v>1038</v>
      </c>
      <c r="F5" s="3363" t="s">
        <v>1040</v>
      </c>
      <c r="G5" s="3364" t="s">
        <v>1039</v>
      </c>
      <c r="H5" s="3365" t="s">
        <v>1041</v>
      </c>
      <c r="I5" s="3366" t="s">
        <v>1042</v>
      </c>
      <c r="J5" s="3367" t="s">
        <v>1035</v>
      </c>
      <c r="K5" s="3368" t="str">
        <f>C5</f>
        <v>출연금</v>
      </c>
      <c r="L5" s="3369" t="str">
        <f>D5</f>
        <v>보조금</v>
      </c>
      <c r="M5" s="3370" t="str">
        <f>E5</f>
        <v>자부담</v>
      </c>
      <c r="N5" s="3371" t="s">
        <v>1045</v>
      </c>
      <c r="O5" s="3372" t="str">
        <f>K5</f>
        <v>출연금</v>
      </c>
      <c r="P5" s="3373" t="str">
        <f>L5</f>
        <v>보조금</v>
      </c>
      <c r="Q5" s="3374" t="str">
        <f>M5</f>
        <v>자부담</v>
      </c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  <c r="BQ5" s="19"/>
      <c r="BR5" s="19"/>
      <c r="BS5" s="19"/>
      <c r="BT5" s="19"/>
      <c r="BU5" s="19"/>
      <c r="BV5" s="19"/>
      <c r="BW5" s="19"/>
      <c r="BX5" s="19"/>
      <c r="BY5" s="19"/>
      <c r="BZ5" s="19"/>
      <c r="CA5" s="19"/>
      <c r="CB5" s="19"/>
      <c r="CC5" s="19"/>
      <c r="CD5" s="19"/>
      <c r="CE5" s="19"/>
      <c r="CF5" s="19"/>
      <c r="CG5" s="19"/>
      <c r="CH5" s="19"/>
      <c r="CI5" s="19"/>
      <c r="CJ5" s="19"/>
      <c r="CK5" s="19"/>
      <c r="CL5" s="19"/>
      <c r="CM5" s="19"/>
      <c r="CN5" s="19"/>
      <c r="CO5" s="19"/>
      <c r="CP5" s="19"/>
      <c r="CQ5" s="19"/>
      <c r="CR5" s="19"/>
      <c r="CS5" s="19"/>
      <c r="CT5" s="19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9"/>
      <c r="DY5" s="19"/>
      <c r="DZ5" s="19"/>
      <c r="EA5" s="19"/>
      <c r="EB5" s="19"/>
      <c r="EC5" s="19"/>
      <c r="ED5" s="19"/>
      <c r="EE5" s="19"/>
      <c r="EF5" s="19"/>
      <c r="EG5" s="19"/>
      <c r="EH5" s="19"/>
      <c r="EI5" s="19"/>
      <c r="EJ5" s="19"/>
      <c r="EK5" s="19"/>
      <c r="EL5" s="19"/>
      <c r="EM5" s="19"/>
      <c r="EN5" s="19"/>
      <c r="EO5" s="19"/>
      <c r="EP5" s="19"/>
      <c r="EQ5" s="19"/>
      <c r="ER5" s="19"/>
      <c r="ES5" s="19"/>
      <c r="ET5" s="19"/>
      <c r="EU5" s="19"/>
      <c r="EV5" s="19"/>
      <c r="EW5" s="19"/>
      <c r="EX5" s="19"/>
      <c r="EY5" s="19"/>
      <c r="EZ5" s="19"/>
      <c r="FA5" s="19"/>
      <c r="FB5" s="19"/>
      <c r="FC5" s="19"/>
    </row>
    <row r="6" spans="1:159" s="20" customFormat="1" ht="51" customHeight="1">
      <c r="A6" s="3375" t="s">
        <v>437</v>
      </c>
      <c r="B6" s="3433">
        <f>SUM(B7:B18)</f>
        <v>11461817800</v>
      </c>
      <c r="C6" s="3376">
        <f t="shared" ref="C6:I6" si="0">SUM(C7:C18)</f>
        <v>5914513000</v>
      </c>
      <c r="D6" s="3377">
        <f t="shared" si="0"/>
        <v>2251639800</v>
      </c>
      <c r="E6" s="3378">
        <f t="shared" si="0"/>
        <v>3295665000</v>
      </c>
      <c r="F6" s="3433">
        <f>SUM(F7:F18)</f>
        <v>11354560000</v>
      </c>
      <c r="G6" s="3376">
        <f t="shared" si="0"/>
        <v>5914513000</v>
      </c>
      <c r="H6" s="3377">
        <f t="shared" si="0"/>
        <v>2065749000</v>
      </c>
      <c r="I6" s="3378">
        <f t="shared" si="0"/>
        <v>3374298000</v>
      </c>
      <c r="J6" s="3379">
        <f>SUM(J7:J18)</f>
        <v>107257800</v>
      </c>
      <c r="K6" s="3380">
        <f>C6-G6</f>
        <v>0</v>
      </c>
      <c r="L6" s="3381">
        <f>D6-H6</f>
        <v>185890800</v>
      </c>
      <c r="M6" s="3382">
        <f t="shared" ref="M6" si="1">E6-I6</f>
        <v>-78633000</v>
      </c>
      <c r="N6" s="3383">
        <f>J6/F6</f>
        <v>9.4462312938590302E-3</v>
      </c>
      <c r="O6" s="3384">
        <f>K6/G6</f>
        <v>0</v>
      </c>
      <c r="P6" s="3385">
        <f>L6/H6</f>
        <v>8.9987118473735195E-2</v>
      </c>
      <c r="Q6" s="3386">
        <f>M6/I6</f>
        <v>-2.3303513797536556E-2</v>
      </c>
      <c r="R6" s="19"/>
      <c r="S6" s="113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  <c r="CV6" s="19"/>
      <c r="CW6" s="19"/>
      <c r="CX6" s="19"/>
      <c r="CY6" s="19"/>
      <c r="CZ6" s="19"/>
      <c r="DA6" s="19"/>
      <c r="DB6" s="19"/>
      <c r="DC6" s="19"/>
      <c r="DD6" s="19"/>
      <c r="DE6" s="19"/>
      <c r="DF6" s="19"/>
      <c r="DG6" s="19"/>
      <c r="DH6" s="19"/>
      <c r="DI6" s="19"/>
      <c r="DJ6" s="19"/>
      <c r="DK6" s="19"/>
      <c r="DL6" s="19"/>
      <c r="DM6" s="19"/>
      <c r="DN6" s="19"/>
      <c r="DO6" s="19"/>
      <c r="DP6" s="19"/>
      <c r="DQ6" s="19"/>
      <c r="DR6" s="19"/>
      <c r="DS6" s="19"/>
      <c r="DT6" s="19"/>
      <c r="DU6" s="19"/>
      <c r="DV6" s="19"/>
      <c r="DW6" s="19"/>
      <c r="DX6" s="19"/>
      <c r="DY6" s="19"/>
      <c r="DZ6" s="19"/>
      <c r="EA6" s="19"/>
      <c r="EB6" s="19"/>
      <c r="EC6" s="19"/>
      <c r="ED6" s="19"/>
      <c r="EE6" s="19"/>
      <c r="EF6" s="19"/>
      <c r="EG6" s="19"/>
      <c r="EH6" s="19"/>
      <c r="EI6" s="19"/>
      <c r="EJ6" s="19"/>
      <c r="EK6" s="19"/>
      <c r="EL6" s="19"/>
      <c r="EM6" s="19"/>
      <c r="EN6" s="19"/>
      <c r="EO6" s="19"/>
      <c r="EP6" s="19"/>
      <c r="EQ6" s="19"/>
      <c r="ER6" s="19"/>
      <c r="ES6" s="19"/>
      <c r="ET6" s="19"/>
      <c r="EU6" s="19"/>
      <c r="EV6" s="19"/>
      <c r="EW6" s="19"/>
      <c r="EX6" s="19"/>
      <c r="EY6" s="19"/>
      <c r="EZ6" s="19"/>
      <c r="FA6" s="19"/>
      <c r="FB6" s="19"/>
      <c r="FC6" s="19"/>
    </row>
    <row r="7" spans="1:159" s="20" customFormat="1" ht="60.75" customHeight="1">
      <c r="A7" s="3387" t="s">
        <v>438</v>
      </c>
      <c r="B7" s="3422">
        <f>C7+D7+E7</f>
        <v>4121540000</v>
      </c>
      <c r="C7" s="3388">
        <v>3222569000</v>
      </c>
      <c r="D7" s="3389">
        <v>38420000</v>
      </c>
      <c r="E7" s="3390">
        <v>860551000</v>
      </c>
      <c r="F7" s="3422">
        <f>SUM(G7:I7)</f>
        <v>4148594000</v>
      </c>
      <c r="G7" s="3391">
        <v>3222569000</v>
      </c>
      <c r="H7" s="3392">
        <v>38420000</v>
      </c>
      <c r="I7" s="3390">
        <v>887605000</v>
      </c>
      <c r="J7" s="3423">
        <f>SUM(K7:M7)</f>
        <v>-27054000</v>
      </c>
      <c r="K7" s="3393">
        <f>C7-G7</f>
        <v>0</v>
      </c>
      <c r="L7" s="3394">
        <f>D7-H7</f>
        <v>0</v>
      </c>
      <c r="M7" s="3395">
        <f t="shared" ref="L7:M8" si="2">E7-I7</f>
        <v>-27054000</v>
      </c>
      <c r="N7" s="3424">
        <f t="shared" ref="N7:P8" si="3">J7/F7</f>
        <v>-6.5212455111297949E-3</v>
      </c>
      <c r="O7" s="3396">
        <f>K7/G7</f>
        <v>0</v>
      </c>
      <c r="P7" s="3397">
        <f>L7/H7</f>
        <v>0</v>
      </c>
      <c r="Q7" s="3398">
        <f>M7/I7</f>
        <v>-3.0479774223894637E-2</v>
      </c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</row>
    <row r="8" spans="1:159" s="20" customFormat="1" ht="60.75" customHeight="1">
      <c r="A8" s="3399" t="s">
        <v>430</v>
      </c>
      <c r="B8" s="3425">
        <f t="shared" ref="B8:B18" si="4">C8+D8+E8</f>
        <v>1250861000</v>
      </c>
      <c r="C8" s="3400">
        <v>318913000</v>
      </c>
      <c r="D8" s="3401">
        <v>65880000</v>
      </c>
      <c r="E8" s="3402">
        <v>866068000</v>
      </c>
      <c r="F8" s="3425">
        <f>SUM(G8:I8)</f>
        <v>1266311000</v>
      </c>
      <c r="G8" s="3403">
        <v>318913000</v>
      </c>
      <c r="H8" s="3404">
        <v>65880000</v>
      </c>
      <c r="I8" s="3402">
        <v>881518000</v>
      </c>
      <c r="J8" s="3426">
        <f>SUM(K8:M8)</f>
        <v>-15450000</v>
      </c>
      <c r="K8" s="3405">
        <f>C8-G8</f>
        <v>0</v>
      </c>
      <c r="L8" s="3406">
        <f t="shared" si="2"/>
        <v>0</v>
      </c>
      <c r="M8" s="3407">
        <f t="shared" si="2"/>
        <v>-15450000</v>
      </c>
      <c r="N8" s="3427">
        <f t="shared" si="3"/>
        <v>-1.2200794275655822E-2</v>
      </c>
      <c r="O8" s="3408">
        <f t="shared" si="3"/>
        <v>0</v>
      </c>
      <c r="P8" s="3409">
        <f t="shared" si="3"/>
        <v>0</v>
      </c>
      <c r="Q8" s="3410">
        <f>M8/I8</f>
        <v>-1.7526584822998511E-2</v>
      </c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  <c r="CM8" s="19"/>
      <c r="CN8" s="19"/>
      <c r="CO8" s="19"/>
      <c r="CP8" s="19"/>
      <c r="CQ8" s="19"/>
      <c r="CR8" s="19"/>
      <c r="CS8" s="19"/>
      <c r="CT8" s="19"/>
      <c r="CU8" s="19"/>
      <c r="CV8" s="19"/>
      <c r="CW8" s="19"/>
      <c r="CX8" s="19"/>
      <c r="CY8" s="19"/>
      <c r="CZ8" s="19"/>
      <c r="DA8" s="19"/>
      <c r="DB8" s="19"/>
      <c r="DC8" s="19"/>
      <c r="DD8" s="19"/>
      <c r="DE8" s="19"/>
      <c r="DF8" s="19"/>
      <c r="DG8" s="19"/>
      <c r="DH8" s="19"/>
      <c r="DI8" s="19"/>
      <c r="DJ8" s="19"/>
      <c r="DK8" s="19"/>
      <c r="DL8" s="19"/>
      <c r="DM8" s="19"/>
      <c r="DN8" s="19"/>
      <c r="DO8" s="19"/>
      <c r="DP8" s="19"/>
      <c r="DQ8" s="19"/>
      <c r="DR8" s="19"/>
      <c r="DS8" s="19"/>
      <c r="DT8" s="19"/>
      <c r="DU8" s="19"/>
      <c r="DV8" s="19"/>
      <c r="DW8" s="19"/>
      <c r="DX8" s="19"/>
      <c r="DY8" s="19"/>
      <c r="DZ8" s="19"/>
      <c r="EA8" s="19"/>
      <c r="EB8" s="19"/>
      <c r="EC8" s="19"/>
      <c r="ED8" s="19"/>
      <c r="EE8" s="19"/>
      <c r="EF8" s="19"/>
      <c r="EG8" s="19"/>
      <c r="EH8" s="19"/>
      <c r="EI8" s="19"/>
      <c r="EJ8" s="19"/>
      <c r="EK8" s="19"/>
      <c r="EL8" s="19"/>
      <c r="EM8" s="19"/>
      <c r="EN8" s="19"/>
      <c r="EO8" s="19"/>
      <c r="EP8" s="19"/>
      <c r="EQ8" s="19"/>
      <c r="ER8" s="19"/>
      <c r="ES8" s="19"/>
      <c r="ET8" s="19"/>
      <c r="EU8" s="19"/>
      <c r="EV8" s="19"/>
      <c r="EW8" s="19"/>
      <c r="EX8" s="19"/>
      <c r="EY8" s="19"/>
      <c r="EZ8" s="19"/>
      <c r="FA8" s="19"/>
      <c r="FB8" s="19"/>
      <c r="FC8" s="19"/>
    </row>
    <row r="9" spans="1:159" s="20" customFormat="1" ht="60.75" customHeight="1">
      <c r="A9" s="3428" t="s">
        <v>3298</v>
      </c>
      <c r="B9" s="3425">
        <f t="shared" si="4"/>
        <v>670584000</v>
      </c>
      <c r="C9" s="3400">
        <v>61258000</v>
      </c>
      <c r="D9" s="3401">
        <v>590630000</v>
      </c>
      <c r="E9" s="3402">
        <v>18696000</v>
      </c>
      <c r="F9" s="3425">
        <f t="shared" ref="F9:F18" si="5">SUM(G9:I9)</f>
        <v>553461000</v>
      </c>
      <c r="G9" s="3403">
        <v>61258000</v>
      </c>
      <c r="H9" s="3404">
        <v>447630000</v>
      </c>
      <c r="I9" s="3402">
        <v>44573000</v>
      </c>
      <c r="J9" s="3426">
        <f t="shared" ref="J9:J18" si="6">SUM(K9:M9)</f>
        <v>117123000</v>
      </c>
      <c r="K9" s="3405">
        <f t="shared" ref="K9:K17" si="7">C9-G9</f>
        <v>0</v>
      </c>
      <c r="L9" s="3406">
        <f t="shared" ref="L9:M18" si="8">D9-H9</f>
        <v>143000000</v>
      </c>
      <c r="M9" s="3407">
        <f t="shared" si="8"/>
        <v>-25877000</v>
      </c>
      <c r="N9" s="3427">
        <f t="shared" ref="N9:N18" si="9">J9/F9</f>
        <v>0.21161924688460435</v>
      </c>
      <c r="O9" s="3408">
        <f t="shared" ref="O9:P18" si="10">K9/G9</f>
        <v>0</v>
      </c>
      <c r="P9" s="3409">
        <f t="shared" si="10"/>
        <v>0.31946026852534459</v>
      </c>
      <c r="Q9" s="3410">
        <f>M9/I9</f>
        <v>-0.58055324972516997</v>
      </c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  <c r="BQ9" s="19"/>
      <c r="BR9" s="19"/>
      <c r="BS9" s="19"/>
      <c r="BT9" s="19"/>
      <c r="BU9" s="19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  <c r="CG9" s="19"/>
      <c r="CH9" s="19"/>
      <c r="CI9" s="19"/>
      <c r="CJ9" s="19"/>
      <c r="CK9" s="19"/>
      <c r="CL9" s="19"/>
      <c r="CM9" s="19"/>
      <c r="CN9" s="19"/>
      <c r="CO9" s="19"/>
      <c r="CP9" s="19"/>
      <c r="CQ9" s="19"/>
      <c r="CR9" s="19"/>
      <c r="CS9" s="19"/>
      <c r="CT9" s="19"/>
      <c r="CU9" s="19"/>
      <c r="CV9" s="19"/>
      <c r="CW9" s="19"/>
      <c r="CX9" s="19"/>
      <c r="CY9" s="19"/>
      <c r="CZ9" s="19"/>
      <c r="DA9" s="19"/>
      <c r="DB9" s="19"/>
      <c r="DC9" s="19"/>
      <c r="DD9" s="19"/>
      <c r="DE9" s="19"/>
      <c r="DF9" s="19"/>
      <c r="DG9" s="19"/>
      <c r="DH9" s="19"/>
      <c r="DI9" s="19"/>
      <c r="DJ9" s="19"/>
      <c r="DK9" s="19"/>
      <c r="DL9" s="19"/>
      <c r="DM9" s="19"/>
      <c r="DN9" s="19"/>
      <c r="DO9" s="19"/>
      <c r="DP9" s="19"/>
      <c r="DQ9" s="19"/>
      <c r="DR9" s="19"/>
      <c r="DS9" s="19"/>
      <c r="DT9" s="19"/>
      <c r="DU9" s="19"/>
      <c r="DV9" s="19"/>
      <c r="DW9" s="19"/>
      <c r="DX9" s="19"/>
      <c r="DY9" s="19"/>
      <c r="DZ9" s="19"/>
      <c r="EA9" s="19"/>
      <c r="EB9" s="19"/>
      <c r="EC9" s="19"/>
      <c r="ED9" s="19"/>
      <c r="EE9" s="19"/>
      <c r="EF9" s="19"/>
      <c r="EG9" s="19"/>
      <c r="EH9" s="19"/>
      <c r="EI9" s="19"/>
      <c r="EJ9" s="19"/>
      <c r="EK9" s="19"/>
      <c r="EL9" s="19"/>
      <c r="EM9" s="19"/>
      <c r="EN9" s="19"/>
      <c r="EO9" s="19"/>
      <c r="EP9" s="19"/>
      <c r="EQ9" s="19"/>
      <c r="ER9" s="19"/>
      <c r="ES9" s="19"/>
      <c r="ET9" s="19"/>
      <c r="EU9" s="19"/>
      <c r="EV9" s="19"/>
      <c r="EW9" s="19"/>
      <c r="EX9" s="19"/>
      <c r="EY9" s="19"/>
      <c r="EZ9" s="19"/>
      <c r="FA9" s="19"/>
      <c r="FB9" s="19"/>
      <c r="FC9" s="19"/>
    </row>
    <row r="10" spans="1:159" s="20" customFormat="1" ht="60.75" customHeight="1">
      <c r="A10" s="3428" t="s">
        <v>3300</v>
      </c>
      <c r="B10" s="3425">
        <f t="shared" si="4"/>
        <v>466283000</v>
      </c>
      <c r="C10" s="3400">
        <v>184082000</v>
      </c>
      <c r="D10" s="3401">
        <v>252562000</v>
      </c>
      <c r="E10" s="3402">
        <v>29639000</v>
      </c>
      <c r="F10" s="3425">
        <f t="shared" si="5"/>
        <v>466283000</v>
      </c>
      <c r="G10" s="3403">
        <v>184082000</v>
      </c>
      <c r="H10" s="3404">
        <v>250562000</v>
      </c>
      <c r="I10" s="3402">
        <v>31639000</v>
      </c>
      <c r="J10" s="3426">
        <f t="shared" si="6"/>
        <v>0</v>
      </c>
      <c r="K10" s="3405">
        <f t="shared" si="7"/>
        <v>0</v>
      </c>
      <c r="L10" s="3406">
        <f t="shared" si="8"/>
        <v>2000000</v>
      </c>
      <c r="M10" s="3407">
        <f t="shared" si="8"/>
        <v>-2000000</v>
      </c>
      <c r="N10" s="3427">
        <f t="shared" si="9"/>
        <v>0</v>
      </c>
      <c r="O10" s="3408">
        <f t="shared" si="10"/>
        <v>0</v>
      </c>
      <c r="P10" s="3409">
        <f t="shared" si="10"/>
        <v>7.9820563373536289E-3</v>
      </c>
      <c r="Q10" s="3410">
        <f t="shared" ref="Q10:Q11" si="11">M10/I10</f>
        <v>-6.3213123044344011E-2</v>
      </c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9"/>
      <c r="CI10" s="19"/>
      <c r="CJ10" s="19"/>
      <c r="CK10" s="19"/>
      <c r="CL10" s="19"/>
      <c r="CM10" s="19"/>
      <c r="CN10" s="19"/>
      <c r="CO10" s="19"/>
      <c r="CP10" s="19"/>
      <c r="CQ10" s="19"/>
      <c r="CR10" s="19"/>
      <c r="CS10" s="19"/>
      <c r="CT10" s="19"/>
      <c r="CU10" s="19"/>
      <c r="CV10" s="19"/>
      <c r="CW10" s="19"/>
      <c r="CX10" s="19"/>
      <c r="CY10" s="19"/>
      <c r="CZ10" s="19"/>
      <c r="DA10" s="19"/>
      <c r="DB10" s="19"/>
      <c r="DC10" s="19"/>
      <c r="DD10" s="19"/>
      <c r="DE10" s="19"/>
      <c r="DF10" s="19"/>
      <c r="DG10" s="19"/>
      <c r="DH10" s="19"/>
      <c r="DI10" s="19"/>
      <c r="DJ10" s="19"/>
      <c r="DK10" s="19"/>
      <c r="DL10" s="19"/>
      <c r="DM10" s="19"/>
      <c r="DN10" s="19"/>
      <c r="DO10" s="19"/>
      <c r="DP10" s="19"/>
      <c r="DQ10" s="19"/>
      <c r="DR10" s="19"/>
      <c r="DS10" s="19"/>
      <c r="DT10" s="19"/>
      <c r="DU10" s="19"/>
      <c r="DV10" s="19"/>
      <c r="DW10" s="19"/>
      <c r="DX10" s="19"/>
      <c r="DY10" s="19"/>
      <c r="DZ10" s="19"/>
      <c r="EA10" s="19"/>
      <c r="EB10" s="19"/>
      <c r="EC10" s="19"/>
      <c r="ED10" s="19"/>
      <c r="EE10" s="19"/>
      <c r="EF10" s="19"/>
      <c r="EG10" s="19"/>
      <c r="EH10" s="19"/>
      <c r="EI10" s="19"/>
      <c r="EJ10" s="19"/>
      <c r="EK10" s="19"/>
      <c r="EL10" s="19"/>
      <c r="EM10" s="19"/>
      <c r="EN10" s="19"/>
      <c r="EO10" s="19"/>
      <c r="EP10" s="19"/>
      <c r="EQ10" s="19"/>
      <c r="ER10" s="19"/>
      <c r="ES10" s="19"/>
      <c r="ET10" s="19"/>
      <c r="EU10" s="19"/>
      <c r="EV10" s="19"/>
      <c r="EW10" s="19"/>
      <c r="EX10" s="19"/>
      <c r="EY10" s="19"/>
      <c r="EZ10" s="19"/>
      <c r="FA10" s="19"/>
      <c r="FB10" s="19"/>
      <c r="FC10" s="19"/>
    </row>
    <row r="11" spans="1:159" s="20" customFormat="1" ht="60.75" customHeight="1">
      <c r="A11" s="3428" t="s">
        <v>3301</v>
      </c>
      <c r="B11" s="3425">
        <f t="shared" si="4"/>
        <v>225812000</v>
      </c>
      <c r="C11" s="3400">
        <v>86947000</v>
      </c>
      <c r="D11" s="3401">
        <v>27080000</v>
      </c>
      <c r="E11" s="3402">
        <v>111785000</v>
      </c>
      <c r="F11" s="3425">
        <f t="shared" si="5"/>
        <v>241613000</v>
      </c>
      <c r="G11" s="3403">
        <v>86947000</v>
      </c>
      <c r="H11" s="3404">
        <v>27080000</v>
      </c>
      <c r="I11" s="3402">
        <v>127586000</v>
      </c>
      <c r="J11" s="3426">
        <f t="shared" si="6"/>
        <v>-15801000</v>
      </c>
      <c r="K11" s="3405">
        <f t="shared" si="7"/>
        <v>0</v>
      </c>
      <c r="L11" s="3406">
        <f t="shared" si="8"/>
        <v>0</v>
      </c>
      <c r="M11" s="3407">
        <f t="shared" si="8"/>
        <v>-15801000</v>
      </c>
      <c r="N11" s="3427">
        <f t="shared" si="9"/>
        <v>-6.5397971135659094E-2</v>
      </c>
      <c r="O11" s="3408">
        <f t="shared" si="10"/>
        <v>0</v>
      </c>
      <c r="P11" s="3409">
        <f t="shared" si="10"/>
        <v>0</v>
      </c>
      <c r="Q11" s="3410">
        <f t="shared" si="11"/>
        <v>-0.12384587650682677</v>
      </c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19"/>
      <c r="CQ11" s="19"/>
      <c r="CR11" s="19"/>
      <c r="CS11" s="19"/>
      <c r="CT11" s="19"/>
      <c r="CU11" s="19"/>
      <c r="CV11" s="19"/>
      <c r="CW11" s="19"/>
      <c r="CX11" s="19"/>
      <c r="CY11" s="19"/>
      <c r="CZ11" s="19"/>
      <c r="DA11" s="19"/>
      <c r="DB11" s="19"/>
      <c r="DC11" s="19"/>
      <c r="DD11" s="19"/>
      <c r="DE11" s="19"/>
      <c r="DF11" s="19"/>
      <c r="DG11" s="19"/>
      <c r="DH11" s="19"/>
      <c r="DI11" s="19"/>
      <c r="DJ11" s="19"/>
      <c r="DK11" s="19"/>
      <c r="DL11" s="19"/>
      <c r="DM11" s="19"/>
      <c r="DN11" s="19"/>
      <c r="DO11" s="19"/>
      <c r="DP11" s="19"/>
      <c r="DQ11" s="19"/>
      <c r="DR11" s="19"/>
      <c r="DS11" s="19"/>
      <c r="DT11" s="19"/>
      <c r="DU11" s="19"/>
      <c r="DV11" s="19"/>
      <c r="DW11" s="19"/>
      <c r="DX11" s="19"/>
      <c r="DY11" s="19"/>
      <c r="DZ11" s="19"/>
      <c r="EA11" s="19"/>
      <c r="EB11" s="19"/>
      <c r="EC11" s="19"/>
      <c r="ED11" s="19"/>
      <c r="EE11" s="19"/>
      <c r="EF11" s="19"/>
      <c r="EG11" s="19"/>
      <c r="EH11" s="19"/>
      <c r="EI11" s="19"/>
      <c r="EJ11" s="19"/>
      <c r="EK11" s="19"/>
      <c r="EL11" s="19"/>
      <c r="EM11" s="19"/>
      <c r="EN11" s="19"/>
      <c r="EO11" s="19"/>
      <c r="EP11" s="19"/>
      <c r="EQ11" s="19"/>
      <c r="ER11" s="19"/>
      <c r="ES11" s="19"/>
      <c r="ET11" s="19"/>
      <c r="EU11" s="19"/>
      <c r="EV11" s="19"/>
      <c r="EW11" s="19"/>
      <c r="EX11" s="19"/>
      <c r="EY11" s="19"/>
      <c r="EZ11" s="19"/>
      <c r="FA11" s="19"/>
      <c r="FB11" s="19"/>
      <c r="FC11" s="19"/>
    </row>
    <row r="12" spans="1:159" s="20" customFormat="1" ht="60.75" customHeight="1">
      <c r="A12" s="3399" t="s">
        <v>428</v>
      </c>
      <c r="B12" s="3425">
        <f t="shared" si="4"/>
        <v>37449000</v>
      </c>
      <c r="C12" s="3400">
        <v>16041000</v>
      </c>
      <c r="D12" s="3401">
        <v>0</v>
      </c>
      <c r="E12" s="3402">
        <v>21408000</v>
      </c>
      <c r="F12" s="3425">
        <f t="shared" si="5"/>
        <v>36969000</v>
      </c>
      <c r="G12" s="3403">
        <v>16041000</v>
      </c>
      <c r="H12" s="3404">
        <v>0</v>
      </c>
      <c r="I12" s="3402">
        <v>20928000</v>
      </c>
      <c r="J12" s="3426">
        <f t="shared" si="6"/>
        <v>480000</v>
      </c>
      <c r="K12" s="3405">
        <f t="shared" si="7"/>
        <v>0</v>
      </c>
      <c r="L12" s="3406">
        <f t="shared" si="8"/>
        <v>0</v>
      </c>
      <c r="M12" s="3407">
        <f t="shared" si="8"/>
        <v>480000</v>
      </c>
      <c r="N12" s="3427">
        <f t="shared" si="9"/>
        <v>1.2983851334902215E-2</v>
      </c>
      <c r="O12" s="3408">
        <f t="shared" si="10"/>
        <v>0</v>
      </c>
      <c r="P12" s="3409"/>
      <c r="Q12" s="3410">
        <f t="shared" ref="Q12:Q18" si="12">M12/I12</f>
        <v>2.2935779816513763E-2</v>
      </c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  <c r="CV12" s="19"/>
      <c r="CW12" s="19"/>
      <c r="CX12" s="19"/>
      <c r="CY12" s="19"/>
      <c r="CZ12" s="19"/>
      <c r="DA12" s="19"/>
      <c r="DB12" s="19"/>
      <c r="DC12" s="19"/>
      <c r="DD12" s="19"/>
      <c r="DE12" s="19"/>
      <c r="DF12" s="19"/>
      <c r="DG12" s="19"/>
      <c r="DH12" s="19"/>
      <c r="DI12" s="19"/>
      <c r="DJ12" s="19"/>
      <c r="DK12" s="19"/>
      <c r="DL12" s="19"/>
      <c r="DM12" s="19"/>
      <c r="DN12" s="19"/>
      <c r="DO12" s="19"/>
      <c r="DP12" s="19"/>
      <c r="DQ12" s="19"/>
      <c r="DR12" s="19"/>
      <c r="DS12" s="19"/>
      <c r="DT12" s="19"/>
      <c r="DU12" s="19"/>
      <c r="DV12" s="19"/>
      <c r="DW12" s="19"/>
      <c r="DX12" s="19"/>
      <c r="DY12" s="19"/>
      <c r="DZ12" s="19"/>
      <c r="EA12" s="19"/>
      <c r="EB12" s="19"/>
      <c r="EC12" s="19"/>
      <c r="ED12" s="19"/>
      <c r="EE12" s="19"/>
      <c r="EF12" s="19"/>
      <c r="EG12" s="19"/>
      <c r="EH12" s="19"/>
      <c r="EI12" s="19"/>
      <c r="EJ12" s="19"/>
      <c r="EK12" s="19"/>
      <c r="EL12" s="19"/>
      <c r="EM12" s="19"/>
      <c r="EN12" s="19"/>
      <c r="EO12" s="19"/>
      <c r="EP12" s="19"/>
      <c r="EQ12" s="19"/>
      <c r="ER12" s="19"/>
      <c r="ES12" s="19"/>
      <c r="ET12" s="19"/>
      <c r="EU12" s="19"/>
      <c r="EV12" s="19"/>
      <c r="EW12" s="19"/>
      <c r="EX12" s="19"/>
      <c r="EY12" s="19"/>
      <c r="EZ12" s="19"/>
      <c r="FA12" s="19"/>
      <c r="FB12" s="19"/>
      <c r="FC12" s="19"/>
    </row>
    <row r="13" spans="1:159" s="20" customFormat="1" ht="60.75" customHeight="1">
      <c r="A13" s="3428" t="s">
        <v>3299</v>
      </c>
      <c r="B13" s="3425">
        <f t="shared" si="4"/>
        <v>944153000</v>
      </c>
      <c r="C13" s="3400">
        <v>423402000</v>
      </c>
      <c r="D13" s="3401">
        <v>145770000</v>
      </c>
      <c r="E13" s="3402">
        <v>374981000</v>
      </c>
      <c r="F13" s="3425">
        <f t="shared" si="5"/>
        <v>1048085000</v>
      </c>
      <c r="G13" s="3403">
        <v>423402000</v>
      </c>
      <c r="H13" s="3404">
        <v>165202000</v>
      </c>
      <c r="I13" s="3402">
        <v>459481000</v>
      </c>
      <c r="J13" s="3426">
        <f t="shared" si="6"/>
        <v>-103932000</v>
      </c>
      <c r="K13" s="3405">
        <f>C13-G13</f>
        <v>0</v>
      </c>
      <c r="L13" s="3406">
        <f t="shared" si="8"/>
        <v>-19432000</v>
      </c>
      <c r="M13" s="3407">
        <f t="shared" si="8"/>
        <v>-84500000</v>
      </c>
      <c r="N13" s="3427">
        <f t="shared" si="9"/>
        <v>-9.9163712866799925E-2</v>
      </c>
      <c r="O13" s="3408">
        <f t="shared" si="10"/>
        <v>0</v>
      </c>
      <c r="P13" s="3409">
        <f t="shared" ref="P13:P15" si="13">L13/H13</f>
        <v>-0.11762569460418154</v>
      </c>
      <c r="Q13" s="3410">
        <f t="shared" si="12"/>
        <v>-0.18390314289383022</v>
      </c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19"/>
      <c r="BW13" s="19"/>
      <c r="BX13" s="19"/>
      <c r="BY13" s="19"/>
      <c r="BZ13" s="19"/>
      <c r="CA13" s="19"/>
      <c r="CB13" s="19"/>
      <c r="CC13" s="19"/>
      <c r="CD13" s="19"/>
      <c r="CE13" s="19"/>
      <c r="CF13" s="19"/>
      <c r="CG13" s="19"/>
      <c r="CH13" s="19"/>
      <c r="CI13" s="19"/>
      <c r="CJ13" s="19"/>
      <c r="CK13" s="19"/>
      <c r="CL13" s="19"/>
      <c r="CM13" s="19"/>
      <c r="CN13" s="19"/>
      <c r="CO13" s="19"/>
      <c r="CP13" s="19"/>
      <c r="CQ13" s="19"/>
      <c r="CR13" s="19"/>
      <c r="CS13" s="19"/>
      <c r="CT13" s="19"/>
      <c r="CU13" s="19"/>
      <c r="CV13" s="19"/>
      <c r="CW13" s="19"/>
      <c r="CX13" s="19"/>
      <c r="CY13" s="19"/>
      <c r="CZ13" s="19"/>
      <c r="DA13" s="19"/>
      <c r="DB13" s="19"/>
      <c r="DC13" s="19"/>
      <c r="DD13" s="19"/>
      <c r="DE13" s="19"/>
      <c r="DF13" s="19"/>
      <c r="DG13" s="19"/>
      <c r="DH13" s="19"/>
      <c r="DI13" s="19"/>
      <c r="DJ13" s="19"/>
      <c r="DK13" s="19"/>
      <c r="DL13" s="19"/>
      <c r="DM13" s="19"/>
      <c r="DN13" s="19"/>
      <c r="DO13" s="19"/>
      <c r="DP13" s="19"/>
      <c r="DQ13" s="19"/>
      <c r="DR13" s="19"/>
      <c r="DS13" s="19"/>
      <c r="DT13" s="19"/>
      <c r="DU13" s="19"/>
      <c r="DV13" s="19"/>
      <c r="DW13" s="19"/>
      <c r="DX13" s="19"/>
      <c r="DY13" s="19"/>
      <c r="DZ13" s="19"/>
      <c r="EA13" s="19"/>
      <c r="EB13" s="19"/>
      <c r="EC13" s="19"/>
      <c r="ED13" s="19"/>
      <c r="EE13" s="19"/>
      <c r="EF13" s="19"/>
      <c r="EG13" s="19"/>
      <c r="EH13" s="19"/>
      <c r="EI13" s="19"/>
      <c r="EJ13" s="19"/>
      <c r="EK13" s="19"/>
      <c r="EL13" s="19"/>
      <c r="EM13" s="19"/>
      <c r="EN13" s="19"/>
      <c r="EO13" s="19"/>
      <c r="EP13" s="19"/>
      <c r="EQ13" s="19"/>
      <c r="ER13" s="19"/>
      <c r="ES13" s="19"/>
      <c r="ET13" s="19"/>
      <c r="EU13" s="19"/>
      <c r="EV13" s="19"/>
      <c r="EW13" s="19"/>
      <c r="EX13" s="19"/>
      <c r="EY13" s="19"/>
      <c r="EZ13" s="19"/>
      <c r="FA13" s="19"/>
      <c r="FB13" s="19"/>
      <c r="FC13" s="19"/>
    </row>
    <row r="14" spans="1:159" s="20" customFormat="1" ht="60.75" customHeight="1">
      <c r="A14" s="3411" t="s">
        <v>432</v>
      </c>
      <c r="B14" s="3425">
        <f t="shared" si="4"/>
        <v>2059049000</v>
      </c>
      <c r="C14" s="3403">
        <v>931104000</v>
      </c>
      <c r="D14" s="3404">
        <v>236042000</v>
      </c>
      <c r="E14" s="3402">
        <v>891903000</v>
      </c>
      <c r="F14" s="3425">
        <f t="shared" si="5"/>
        <v>1933404000</v>
      </c>
      <c r="G14" s="3403">
        <v>931104000</v>
      </c>
      <c r="H14" s="3404">
        <v>183822000</v>
      </c>
      <c r="I14" s="3402">
        <v>818478000</v>
      </c>
      <c r="J14" s="3426">
        <f t="shared" si="6"/>
        <v>125645000</v>
      </c>
      <c r="K14" s="3405">
        <f t="shared" si="7"/>
        <v>0</v>
      </c>
      <c r="L14" s="3406">
        <f t="shared" si="8"/>
        <v>52220000</v>
      </c>
      <c r="M14" s="3407">
        <f t="shared" si="8"/>
        <v>73425000</v>
      </c>
      <c r="N14" s="3427">
        <f t="shared" si="9"/>
        <v>6.4986417737834409E-2</v>
      </c>
      <c r="O14" s="3408">
        <f t="shared" si="10"/>
        <v>0</v>
      </c>
      <c r="P14" s="3409">
        <f t="shared" si="13"/>
        <v>0.28407916353864066</v>
      </c>
      <c r="Q14" s="3410">
        <f t="shared" si="12"/>
        <v>8.9709191939184682E-2</v>
      </c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  <c r="CL14" s="19"/>
      <c r="CM14" s="19"/>
      <c r="CN14" s="19"/>
      <c r="CO14" s="19"/>
      <c r="CP14" s="19"/>
      <c r="CQ14" s="19"/>
      <c r="CR14" s="19"/>
      <c r="CS14" s="19"/>
      <c r="CT14" s="19"/>
      <c r="CU14" s="19"/>
      <c r="CV14" s="19"/>
      <c r="CW14" s="19"/>
      <c r="CX14" s="19"/>
      <c r="CY14" s="19"/>
      <c r="CZ14" s="19"/>
      <c r="DA14" s="19"/>
      <c r="DB14" s="19"/>
      <c r="DC14" s="19"/>
      <c r="DD14" s="19"/>
      <c r="DE14" s="19"/>
      <c r="DF14" s="19"/>
      <c r="DG14" s="19"/>
      <c r="DH14" s="19"/>
      <c r="DI14" s="19"/>
      <c r="DJ14" s="19"/>
      <c r="DK14" s="19"/>
      <c r="DL14" s="19"/>
      <c r="DM14" s="19"/>
      <c r="DN14" s="19"/>
      <c r="DO14" s="19"/>
      <c r="DP14" s="19"/>
      <c r="DQ14" s="19"/>
      <c r="DR14" s="19"/>
      <c r="DS14" s="19"/>
      <c r="DT14" s="19"/>
      <c r="DU14" s="19"/>
      <c r="DV14" s="19"/>
      <c r="DW14" s="19"/>
      <c r="DX14" s="19"/>
      <c r="DY14" s="19"/>
      <c r="DZ14" s="19"/>
      <c r="EA14" s="19"/>
      <c r="EB14" s="19"/>
      <c r="EC14" s="19"/>
      <c r="ED14" s="19"/>
      <c r="EE14" s="19"/>
      <c r="EF14" s="19"/>
      <c r="EG14" s="19"/>
      <c r="EH14" s="19"/>
      <c r="EI14" s="19"/>
      <c r="EJ14" s="19"/>
      <c r="EK14" s="19"/>
      <c r="EL14" s="19"/>
      <c r="EM14" s="19"/>
      <c r="EN14" s="19"/>
      <c r="EO14" s="19"/>
      <c r="EP14" s="19"/>
      <c r="EQ14" s="19"/>
      <c r="ER14" s="19"/>
      <c r="ES14" s="19"/>
      <c r="ET14" s="19"/>
      <c r="EU14" s="19"/>
      <c r="EV14" s="19"/>
      <c r="EW14" s="19"/>
      <c r="EX14" s="19"/>
      <c r="EY14" s="19"/>
      <c r="EZ14" s="19"/>
      <c r="FA14" s="19"/>
      <c r="FB14" s="19"/>
      <c r="FC14" s="19"/>
    </row>
    <row r="15" spans="1:159" s="20" customFormat="1" ht="60.75" customHeight="1">
      <c r="A15" s="3429" t="s">
        <v>3297</v>
      </c>
      <c r="B15" s="3425">
        <f>C15+D15+E15</f>
        <v>1335135800</v>
      </c>
      <c r="C15" s="3403">
        <v>375948000</v>
      </c>
      <c r="D15" s="3404">
        <f>'세입 세부내역서(조직별)7'!B31</f>
        <v>895255800</v>
      </c>
      <c r="E15" s="3402">
        <v>63932000</v>
      </c>
      <c r="F15" s="3425">
        <f t="shared" si="5"/>
        <v>1311228000</v>
      </c>
      <c r="G15" s="3403">
        <v>375948000</v>
      </c>
      <c r="H15" s="3404">
        <v>887153000</v>
      </c>
      <c r="I15" s="3402">
        <v>48127000</v>
      </c>
      <c r="J15" s="3426">
        <f t="shared" si="6"/>
        <v>23907800</v>
      </c>
      <c r="K15" s="3405">
        <f t="shared" si="7"/>
        <v>0</v>
      </c>
      <c r="L15" s="3406">
        <f t="shared" si="8"/>
        <v>8102800</v>
      </c>
      <c r="M15" s="3407">
        <f t="shared" si="8"/>
        <v>15805000</v>
      </c>
      <c r="N15" s="3427">
        <f t="shared" si="9"/>
        <v>1.8233137181329257E-2</v>
      </c>
      <c r="O15" s="3408">
        <f t="shared" si="10"/>
        <v>0</v>
      </c>
      <c r="P15" s="3409">
        <f t="shared" si="13"/>
        <v>9.1334865575610977E-3</v>
      </c>
      <c r="Q15" s="3410">
        <f t="shared" si="12"/>
        <v>0.3284019365428969</v>
      </c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  <c r="BC15" s="19"/>
      <c r="BD15" s="19"/>
      <c r="BE15" s="19"/>
      <c r="BF15" s="19"/>
      <c r="BG15" s="19"/>
      <c r="BH15" s="19"/>
      <c r="BI15" s="19"/>
      <c r="BJ15" s="19"/>
      <c r="BK15" s="19"/>
      <c r="BL15" s="19"/>
      <c r="BM15" s="19"/>
      <c r="BN15" s="19"/>
      <c r="BO15" s="19"/>
      <c r="BP15" s="19"/>
      <c r="BQ15" s="19"/>
      <c r="BR15" s="19"/>
      <c r="BS15" s="19"/>
      <c r="BT15" s="19"/>
      <c r="BU15" s="19"/>
      <c r="BV15" s="19"/>
      <c r="BW15" s="19"/>
      <c r="BX15" s="19"/>
      <c r="BY15" s="19"/>
      <c r="BZ15" s="19"/>
      <c r="CA15" s="19"/>
      <c r="CB15" s="19"/>
      <c r="CC15" s="19"/>
      <c r="CD15" s="19"/>
      <c r="CE15" s="19"/>
      <c r="CF15" s="19"/>
      <c r="CG15" s="19"/>
      <c r="CH15" s="19"/>
      <c r="CI15" s="19"/>
      <c r="CJ15" s="19"/>
      <c r="CK15" s="19"/>
      <c r="CL15" s="19"/>
      <c r="CM15" s="19"/>
      <c r="CN15" s="19"/>
      <c r="CO15" s="19"/>
      <c r="CP15" s="19"/>
      <c r="CQ15" s="19"/>
      <c r="CR15" s="19"/>
      <c r="CS15" s="19"/>
      <c r="CT15" s="19"/>
      <c r="CU15" s="19"/>
      <c r="CV15" s="19"/>
      <c r="CW15" s="19"/>
      <c r="CX15" s="19"/>
      <c r="CY15" s="19"/>
      <c r="CZ15" s="19"/>
      <c r="DA15" s="19"/>
      <c r="DB15" s="19"/>
      <c r="DC15" s="19"/>
      <c r="DD15" s="19"/>
      <c r="DE15" s="19"/>
      <c r="DF15" s="19"/>
      <c r="DG15" s="19"/>
      <c r="DH15" s="19"/>
      <c r="DI15" s="19"/>
      <c r="DJ15" s="19"/>
      <c r="DK15" s="19"/>
      <c r="DL15" s="19"/>
      <c r="DM15" s="19"/>
      <c r="DN15" s="19"/>
      <c r="DO15" s="19"/>
      <c r="DP15" s="19"/>
      <c r="DQ15" s="19"/>
      <c r="DR15" s="19"/>
      <c r="DS15" s="19"/>
      <c r="DT15" s="19"/>
      <c r="DU15" s="19"/>
      <c r="DV15" s="19"/>
      <c r="DW15" s="19"/>
      <c r="DX15" s="19"/>
      <c r="DY15" s="19"/>
      <c r="DZ15" s="19"/>
      <c r="EA15" s="19"/>
      <c r="EB15" s="19"/>
      <c r="EC15" s="19"/>
      <c r="ED15" s="19"/>
      <c r="EE15" s="19"/>
      <c r="EF15" s="19"/>
      <c r="EG15" s="19"/>
      <c r="EH15" s="19"/>
      <c r="EI15" s="19"/>
      <c r="EJ15" s="19"/>
      <c r="EK15" s="19"/>
      <c r="EL15" s="19"/>
      <c r="EM15" s="19"/>
      <c r="EN15" s="19"/>
      <c r="EO15" s="19"/>
      <c r="EP15" s="19"/>
      <c r="EQ15" s="19"/>
      <c r="ER15" s="19"/>
      <c r="ES15" s="19"/>
      <c r="ET15" s="19"/>
      <c r="EU15" s="19"/>
      <c r="EV15" s="19"/>
      <c r="EW15" s="19"/>
      <c r="EX15" s="19"/>
      <c r="EY15" s="19"/>
      <c r="EZ15" s="19"/>
      <c r="FA15" s="19"/>
      <c r="FB15" s="19"/>
      <c r="FC15" s="19"/>
    </row>
    <row r="16" spans="1:159" s="20" customFormat="1" ht="60.75" customHeight="1">
      <c r="A16" s="3411" t="s">
        <v>429</v>
      </c>
      <c r="B16" s="3425">
        <f t="shared" si="4"/>
        <v>157291000</v>
      </c>
      <c r="C16" s="3403">
        <v>116324000</v>
      </c>
      <c r="D16" s="3404">
        <v>0</v>
      </c>
      <c r="E16" s="3402">
        <v>40967000</v>
      </c>
      <c r="F16" s="3425">
        <f t="shared" si="5"/>
        <v>155824000</v>
      </c>
      <c r="G16" s="3403">
        <v>116324000</v>
      </c>
      <c r="H16" s="3404">
        <v>0</v>
      </c>
      <c r="I16" s="3402">
        <v>39500000</v>
      </c>
      <c r="J16" s="3426">
        <f t="shared" si="6"/>
        <v>1467000</v>
      </c>
      <c r="K16" s="3405">
        <f t="shared" si="7"/>
        <v>0</v>
      </c>
      <c r="L16" s="3406">
        <f t="shared" si="8"/>
        <v>0</v>
      </c>
      <c r="M16" s="3407">
        <f t="shared" si="8"/>
        <v>1467000</v>
      </c>
      <c r="N16" s="3427">
        <f t="shared" si="9"/>
        <v>9.4144676044768463E-3</v>
      </c>
      <c r="O16" s="3408">
        <f t="shared" si="10"/>
        <v>0</v>
      </c>
      <c r="P16" s="3409"/>
      <c r="Q16" s="3410">
        <f t="shared" si="12"/>
        <v>3.7139240506329114E-2</v>
      </c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  <c r="BJ16" s="19"/>
      <c r="BK16" s="19"/>
      <c r="BL16" s="19"/>
      <c r="BM16" s="19"/>
      <c r="BN16" s="19"/>
      <c r="BO16" s="19"/>
      <c r="BP16" s="19"/>
      <c r="BQ16" s="19"/>
      <c r="BR16" s="19"/>
      <c r="BS16" s="19"/>
      <c r="BT16" s="19"/>
      <c r="BU16" s="19"/>
      <c r="BV16" s="19"/>
      <c r="BW16" s="19"/>
      <c r="BX16" s="19"/>
      <c r="BY16" s="19"/>
      <c r="BZ16" s="19"/>
      <c r="CA16" s="19"/>
      <c r="CB16" s="19"/>
      <c r="CC16" s="19"/>
      <c r="CD16" s="19"/>
      <c r="CE16" s="19"/>
      <c r="CF16" s="19"/>
      <c r="CG16" s="19"/>
      <c r="CH16" s="19"/>
      <c r="CI16" s="19"/>
      <c r="CJ16" s="19"/>
      <c r="CK16" s="19"/>
      <c r="CL16" s="19"/>
      <c r="CM16" s="19"/>
      <c r="CN16" s="19"/>
      <c r="CO16" s="19"/>
      <c r="CP16" s="19"/>
      <c r="CQ16" s="19"/>
      <c r="CR16" s="19"/>
      <c r="CS16" s="19"/>
      <c r="CT16" s="19"/>
      <c r="CU16" s="19"/>
      <c r="CV16" s="19"/>
      <c r="CW16" s="19"/>
      <c r="CX16" s="19"/>
      <c r="CY16" s="19"/>
      <c r="CZ16" s="19"/>
      <c r="DA16" s="19"/>
      <c r="DB16" s="19"/>
      <c r="DC16" s="19"/>
      <c r="DD16" s="19"/>
      <c r="DE16" s="19"/>
      <c r="DF16" s="19"/>
      <c r="DG16" s="19"/>
      <c r="DH16" s="19"/>
      <c r="DI16" s="19"/>
      <c r="DJ16" s="19"/>
      <c r="DK16" s="19"/>
      <c r="DL16" s="19"/>
      <c r="DM16" s="19"/>
      <c r="DN16" s="19"/>
      <c r="DO16" s="19"/>
      <c r="DP16" s="19"/>
      <c r="DQ16" s="19"/>
      <c r="DR16" s="19"/>
      <c r="DS16" s="19"/>
      <c r="DT16" s="19"/>
      <c r="DU16" s="19"/>
      <c r="DV16" s="19"/>
      <c r="DW16" s="19"/>
      <c r="DX16" s="19"/>
      <c r="DY16" s="19"/>
      <c r="DZ16" s="19"/>
      <c r="EA16" s="19"/>
      <c r="EB16" s="19"/>
      <c r="EC16" s="19"/>
      <c r="ED16" s="19"/>
      <c r="EE16" s="19"/>
      <c r="EF16" s="19"/>
      <c r="EG16" s="19"/>
      <c r="EH16" s="19"/>
      <c r="EI16" s="19"/>
      <c r="EJ16" s="19"/>
      <c r="EK16" s="19"/>
      <c r="EL16" s="19"/>
      <c r="EM16" s="19"/>
      <c r="EN16" s="19"/>
      <c r="EO16" s="19"/>
      <c r="EP16" s="19"/>
      <c r="EQ16" s="19"/>
      <c r="ER16" s="19"/>
      <c r="ES16" s="19"/>
      <c r="ET16" s="19"/>
      <c r="EU16" s="19"/>
      <c r="EV16" s="19"/>
      <c r="EW16" s="19"/>
      <c r="EX16" s="19"/>
      <c r="EY16" s="19"/>
      <c r="EZ16" s="19"/>
      <c r="FA16" s="19"/>
      <c r="FB16" s="19"/>
      <c r="FC16" s="19"/>
    </row>
    <row r="17" spans="1:159" s="20" customFormat="1" ht="60.75" customHeight="1">
      <c r="A17" s="3411" t="s">
        <v>358</v>
      </c>
      <c r="B17" s="3425">
        <f t="shared" si="4"/>
        <v>102266000</v>
      </c>
      <c r="C17" s="3403">
        <v>89380000</v>
      </c>
      <c r="D17" s="3404">
        <v>0</v>
      </c>
      <c r="E17" s="3402">
        <v>12886000</v>
      </c>
      <c r="F17" s="3425">
        <f t="shared" si="5"/>
        <v>101394000</v>
      </c>
      <c r="G17" s="3403">
        <v>89380000</v>
      </c>
      <c r="H17" s="3404">
        <v>0</v>
      </c>
      <c r="I17" s="3402">
        <v>12014000</v>
      </c>
      <c r="J17" s="3426">
        <f t="shared" si="6"/>
        <v>872000</v>
      </c>
      <c r="K17" s="3405">
        <f t="shared" si="7"/>
        <v>0</v>
      </c>
      <c r="L17" s="3406">
        <f t="shared" si="8"/>
        <v>0</v>
      </c>
      <c r="M17" s="3407">
        <f t="shared" si="8"/>
        <v>872000</v>
      </c>
      <c r="N17" s="3427">
        <f t="shared" si="9"/>
        <v>8.6001144051916292E-3</v>
      </c>
      <c r="O17" s="3408">
        <f t="shared" si="10"/>
        <v>0</v>
      </c>
      <c r="P17" s="3409"/>
      <c r="Q17" s="3410">
        <f t="shared" si="12"/>
        <v>7.2581987681038782E-2</v>
      </c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  <c r="BJ17" s="19"/>
      <c r="BK17" s="19"/>
      <c r="BL17" s="19"/>
      <c r="BM17" s="19"/>
      <c r="BN17" s="19"/>
      <c r="BO17" s="19"/>
      <c r="BP17" s="19"/>
      <c r="BQ17" s="19"/>
      <c r="BR17" s="19"/>
      <c r="BS17" s="19"/>
      <c r="BT17" s="19"/>
      <c r="BU17" s="19"/>
      <c r="BV17" s="19"/>
      <c r="BW17" s="19"/>
      <c r="BX17" s="19"/>
      <c r="BY17" s="19"/>
      <c r="BZ17" s="19"/>
      <c r="CA17" s="19"/>
      <c r="CB17" s="19"/>
      <c r="CC17" s="19"/>
      <c r="CD17" s="19"/>
      <c r="CE17" s="19"/>
      <c r="CF17" s="19"/>
      <c r="CG17" s="19"/>
      <c r="CH17" s="19"/>
      <c r="CI17" s="19"/>
      <c r="CJ17" s="19"/>
      <c r="CK17" s="19"/>
      <c r="CL17" s="19"/>
      <c r="CM17" s="19"/>
      <c r="CN17" s="19"/>
      <c r="CO17" s="19"/>
      <c r="CP17" s="19"/>
      <c r="CQ17" s="19"/>
      <c r="CR17" s="19"/>
      <c r="CS17" s="19"/>
      <c r="CT17" s="19"/>
      <c r="CU17" s="19"/>
      <c r="CV17" s="19"/>
      <c r="CW17" s="19"/>
      <c r="CX17" s="19"/>
      <c r="CY17" s="19"/>
      <c r="CZ17" s="19"/>
      <c r="DA17" s="19"/>
      <c r="DB17" s="19"/>
      <c r="DC17" s="19"/>
      <c r="DD17" s="19"/>
      <c r="DE17" s="19"/>
      <c r="DF17" s="19"/>
      <c r="DG17" s="19"/>
      <c r="DH17" s="19"/>
      <c r="DI17" s="19"/>
      <c r="DJ17" s="19"/>
      <c r="DK17" s="19"/>
      <c r="DL17" s="19"/>
      <c r="DM17" s="19"/>
      <c r="DN17" s="19"/>
      <c r="DO17" s="19"/>
      <c r="DP17" s="19"/>
      <c r="DQ17" s="19"/>
      <c r="DR17" s="19"/>
      <c r="DS17" s="19"/>
      <c r="DT17" s="19"/>
      <c r="DU17" s="19"/>
      <c r="DV17" s="19"/>
      <c r="DW17" s="19"/>
      <c r="DX17" s="19"/>
      <c r="DY17" s="19"/>
      <c r="DZ17" s="19"/>
      <c r="EA17" s="19"/>
      <c r="EB17" s="19"/>
      <c r="EC17" s="19"/>
      <c r="ED17" s="19"/>
      <c r="EE17" s="19"/>
      <c r="EF17" s="19"/>
      <c r="EG17" s="19"/>
      <c r="EH17" s="19"/>
      <c r="EI17" s="19"/>
      <c r="EJ17" s="19"/>
      <c r="EK17" s="19"/>
      <c r="EL17" s="19"/>
      <c r="EM17" s="19"/>
      <c r="EN17" s="19"/>
      <c r="EO17" s="19"/>
      <c r="EP17" s="19"/>
      <c r="EQ17" s="19"/>
      <c r="ER17" s="19"/>
      <c r="ES17" s="19"/>
      <c r="ET17" s="19"/>
      <c r="EU17" s="19"/>
      <c r="EV17" s="19"/>
      <c r="EW17" s="19"/>
      <c r="EX17" s="19"/>
      <c r="EY17" s="19"/>
      <c r="EZ17" s="19"/>
      <c r="FA17" s="19"/>
      <c r="FB17" s="19"/>
      <c r="FC17" s="19"/>
    </row>
    <row r="18" spans="1:159" s="20" customFormat="1" ht="60.75" customHeight="1" thickBot="1">
      <c r="A18" s="3412" t="s">
        <v>377</v>
      </c>
      <c r="B18" s="3430">
        <f t="shared" si="4"/>
        <v>91394000</v>
      </c>
      <c r="C18" s="3413">
        <v>88545000</v>
      </c>
      <c r="D18" s="3414">
        <v>0</v>
      </c>
      <c r="E18" s="3415">
        <v>2849000</v>
      </c>
      <c r="F18" s="3430">
        <f t="shared" si="5"/>
        <v>91394000</v>
      </c>
      <c r="G18" s="3413">
        <v>88545000</v>
      </c>
      <c r="H18" s="3414">
        <v>0</v>
      </c>
      <c r="I18" s="3415">
        <v>2849000</v>
      </c>
      <c r="J18" s="3431">
        <f t="shared" si="6"/>
        <v>0</v>
      </c>
      <c r="K18" s="3416">
        <f>C18-G18</f>
        <v>0</v>
      </c>
      <c r="L18" s="3417">
        <f t="shared" si="8"/>
        <v>0</v>
      </c>
      <c r="M18" s="3418">
        <f t="shared" si="8"/>
        <v>0</v>
      </c>
      <c r="N18" s="3432">
        <f t="shared" si="9"/>
        <v>0</v>
      </c>
      <c r="O18" s="3419">
        <f t="shared" si="10"/>
        <v>0</v>
      </c>
      <c r="P18" s="3420"/>
      <c r="Q18" s="3421">
        <f t="shared" si="12"/>
        <v>0</v>
      </c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  <c r="BC18" s="19"/>
      <c r="BD18" s="19"/>
      <c r="BE18" s="19"/>
      <c r="BF18" s="19"/>
      <c r="BG18" s="19"/>
      <c r="BH18" s="19"/>
      <c r="BI18" s="19"/>
      <c r="BJ18" s="19"/>
      <c r="BK18" s="19"/>
      <c r="BL18" s="19"/>
      <c r="BM18" s="19"/>
      <c r="BN18" s="19"/>
      <c r="BO18" s="19"/>
      <c r="BP18" s="19"/>
      <c r="BQ18" s="19"/>
      <c r="BR18" s="19"/>
      <c r="BS18" s="19"/>
      <c r="BT18" s="19"/>
      <c r="BU18" s="19"/>
      <c r="BV18" s="19"/>
      <c r="BW18" s="19"/>
      <c r="BX18" s="19"/>
      <c r="BY18" s="19"/>
      <c r="BZ18" s="19"/>
      <c r="CA18" s="19"/>
      <c r="CB18" s="19"/>
      <c r="CC18" s="19"/>
      <c r="CD18" s="19"/>
      <c r="CE18" s="19"/>
      <c r="CF18" s="19"/>
      <c r="CG18" s="19"/>
      <c r="CH18" s="19"/>
      <c r="CI18" s="19"/>
      <c r="CJ18" s="19"/>
      <c r="CK18" s="19"/>
      <c r="CL18" s="19"/>
      <c r="CM18" s="19"/>
      <c r="CN18" s="19"/>
      <c r="CO18" s="19"/>
      <c r="CP18" s="19"/>
      <c r="CQ18" s="19"/>
      <c r="CR18" s="19"/>
      <c r="CS18" s="19"/>
      <c r="CT18" s="19"/>
      <c r="CU18" s="19"/>
      <c r="CV18" s="19"/>
      <c r="CW18" s="19"/>
      <c r="CX18" s="19"/>
      <c r="CY18" s="19"/>
      <c r="CZ18" s="19"/>
      <c r="DA18" s="19"/>
      <c r="DB18" s="19"/>
      <c r="DC18" s="19"/>
      <c r="DD18" s="19"/>
      <c r="DE18" s="19"/>
      <c r="DF18" s="19"/>
      <c r="DG18" s="19"/>
      <c r="DH18" s="19"/>
      <c r="DI18" s="19"/>
      <c r="DJ18" s="19"/>
      <c r="DK18" s="19"/>
      <c r="DL18" s="19"/>
      <c r="DM18" s="19"/>
      <c r="DN18" s="19"/>
      <c r="DO18" s="19"/>
      <c r="DP18" s="19"/>
      <c r="DQ18" s="19"/>
      <c r="DR18" s="19"/>
      <c r="DS18" s="19"/>
      <c r="DT18" s="19"/>
      <c r="DU18" s="19"/>
      <c r="DV18" s="19"/>
      <c r="DW18" s="19"/>
      <c r="DX18" s="19"/>
      <c r="DY18" s="19"/>
      <c r="DZ18" s="19"/>
      <c r="EA18" s="19"/>
      <c r="EB18" s="19"/>
      <c r="EC18" s="19"/>
      <c r="ED18" s="19"/>
      <c r="EE18" s="19"/>
      <c r="EF18" s="19"/>
      <c r="EG18" s="19"/>
      <c r="EH18" s="19"/>
      <c r="EI18" s="19"/>
      <c r="EJ18" s="19"/>
      <c r="EK18" s="19"/>
      <c r="EL18" s="19"/>
      <c r="EM18" s="19"/>
      <c r="EN18" s="19"/>
      <c r="EO18" s="19"/>
      <c r="EP18" s="19"/>
      <c r="EQ18" s="19"/>
      <c r="ER18" s="19"/>
      <c r="ES18" s="19"/>
      <c r="ET18" s="19"/>
      <c r="EU18" s="19"/>
      <c r="EV18" s="19"/>
      <c r="EW18" s="19"/>
      <c r="EX18" s="19"/>
      <c r="EY18" s="19"/>
      <c r="EZ18" s="19"/>
      <c r="FA18" s="19"/>
      <c r="FB18" s="19"/>
      <c r="FC18" s="19"/>
    </row>
    <row r="19" spans="1:159" s="30" customFormat="1" ht="21.95" customHeight="1">
      <c r="B19" s="34"/>
      <c r="C19" s="34"/>
      <c r="D19" s="34"/>
      <c r="E19" s="34"/>
      <c r="F19" s="35"/>
      <c r="G19" s="35"/>
      <c r="H19" s="35"/>
      <c r="J19" s="129"/>
      <c r="K19" s="129"/>
      <c r="L19" s="129"/>
      <c r="M19" s="129"/>
      <c r="N19" s="125"/>
      <c r="O19" s="125"/>
      <c r="P19" s="125"/>
      <c r="Q19" s="125"/>
    </row>
    <row r="20" spans="1:159" s="30" customFormat="1" ht="21.95" customHeight="1">
      <c r="A20" s="276"/>
      <c r="B20" s="241"/>
      <c r="C20" s="34"/>
      <c r="D20" s="34"/>
      <c r="E20" s="112"/>
      <c r="F20" s="35"/>
      <c r="G20" s="35"/>
      <c r="H20" s="35"/>
      <c r="I20" s="36"/>
      <c r="J20" s="129"/>
      <c r="K20" s="129"/>
      <c r="L20" s="129"/>
      <c r="M20" s="129"/>
      <c r="N20" s="125"/>
      <c r="O20" s="125"/>
      <c r="P20" s="125"/>
      <c r="Q20" s="125"/>
    </row>
    <row r="21" spans="1:159" s="30" customFormat="1" ht="16.5">
      <c r="A21" s="276"/>
      <c r="B21" s="241"/>
      <c r="C21" s="34"/>
      <c r="D21" s="34"/>
      <c r="E21" s="112"/>
      <c r="F21" s="35"/>
      <c r="G21" s="35"/>
      <c r="H21" s="35"/>
      <c r="I21" s="36"/>
      <c r="J21" s="129"/>
      <c r="K21" s="129"/>
      <c r="L21" s="129"/>
      <c r="M21" s="129"/>
      <c r="N21" s="125"/>
      <c r="O21" s="125"/>
      <c r="P21" s="125"/>
      <c r="Q21" s="125"/>
    </row>
    <row r="22" spans="1:159" s="30" customFormat="1" ht="16.5">
      <c r="A22" s="276" t="s">
        <v>413</v>
      </c>
      <c r="B22" s="241">
        <v>4121540000</v>
      </c>
      <c r="C22" s="34"/>
      <c r="D22" s="112">
        <f>C7+D7</f>
        <v>3260989000</v>
      </c>
      <c r="E22" s="112">
        <f>B22-D22</f>
        <v>860551000</v>
      </c>
      <c r="F22" s="35"/>
      <c r="G22" s="35"/>
      <c r="H22" s="35"/>
      <c r="I22" s="36"/>
      <c r="J22" s="129"/>
      <c r="K22" s="129"/>
      <c r="L22" s="129"/>
      <c r="M22" s="129"/>
      <c r="N22" s="125"/>
      <c r="O22" s="125"/>
      <c r="P22" s="125"/>
      <c r="Q22" s="125"/>
    </row>
    <row r="23" spans="1:159" s="30" customFormat="1" ht="16.5">
      <c r="A23" s="276" t="s">
        <v>415</v>
      </c>
      <c r="B23" s="241">
        <v>1250861000</v>
      </c>
      <c r="C23" s="34"/>
      <c r="D23" s="112">
        <f t="shared" ref="D23:D33" si="14">C8+D8</f>
        <v>384793000</v>
      </c>
      <c r="E23" s="112">
        <f t="shared" ref="E23:E33" si="15">B23-D23</f>
        <v>866068000</v>
      </c>
      <c r="F23" s="35"/>
      <c r="G23" s="35"/>
      <c r="H23" s="35"/>
      <c r="I23" s="36"/>
      <c r="J23" s="129"/>
      <c r="K23" s="129"/>
      <c r="L23" s="129"/>
      <c r="M23" s="129"/>
      <c r="N23" s="125"/>
      <c r="O23" s="125"/>
      <c r="P23" s="125"/>
      <c r="Q23" s="125"/>
    </row>
    <row r="24" spans="1:159" s="30" customFormat="1" ht="16.5">
      <c r="A24" s="276" t="s">
        <v>417</v>
      </c>
      <c r="B24" s="241">
        <v>670584000</v>
      </c>
      <c r="C24" s="34"/>
      <c r="D24" s="112">
        <f t="shared" si="14"/>
        <v>651888000</v>
      </c>
      <c r="E24" s="112">
        <f t="shared" si="15"/>
        <v>18696000</v>
      </c>
      <c r="F24" s="35"/>
      <c r="G24" s="35"/>
      <c r="H24" s="35"/>
      <c r="I24" s="36"/>
      <c r="J24" s="129"/>
      <c r="K24" s="129"/>
      <c r="L24" s="129"/>
      <c r="M24" s="129"/>
      <c r="N24" s="125"/>
      <c r="O24" s="125"/>
      <c r="P24" s="125"/>
      <c r="Q24" s="125"/>
    </row>
    <row r="25" spans="1:159" s="30" customFormat="1" ht="16.5">
      <c r="A25" s="276" t="s">
        <v>419</v>
      </c>
      <c r="B25" s="241">
        <v>466283000</v>
      </c>
      <c r="C25" s="34"/>
      <c r="D25" s="112">
        <f t="shared" si="14"/>
        <v>436644000</v>
      </c>
      <c r="E25" s="112">
        <f t="shared" si="15"/>
        <v>29639000</v>
      </c>
      <c r="F25" s="35"/>
      <c r="G25" s="35"/>
      <c r="H25" s="35"/>
      <c r="I25" s="36"/>
      <c r="J25" s="129"/>
      <c r="K25" s="129"/>
      <c r="L25" s="129"/>
      <c r="M25" s="129"/>
      <c r="N25" s="125"/>
      <c r="O25" s="125"/>
      <c r="P25" s="125"/>
      <c r="Q25" s="125"/>
    </row>
    <row r="26" spans="1:159" s="30" customFormat="1" ht="16.5">
      <c r="A26" s="276" t="s">
        <v>421</v>
      </c>
      <c r="B26" s="241">
        <v>225812000</v>
      </c>
      <c r="C26" s="34"/>
      <c r="D26" s="112">
        <f t="shared" si="14"/>
        <v>114027000</v>
      </c>
      <c r="E26" s="112">
        <f t="shared" si="15"/>
        <v>111785000</v>
      </c>
      <c r="F26" s="35"/>
      <c r="G26" s="35"/>
      <c r="H26" s="35"/>
      <c r="I26" s="36"/>
      <c r="J26" s="129"/>
      <c r="K26" s="129"/>
      <c r="L26" s="129"/>
      <c r="M26" s="129"/>
      <c r="N26" s="125"/>
      <c r="O26" s="125"/>
      <c r="P26" s="125"/>
      <c r="Q26" s="125"/>
    </row>
    <row r="27" spans="1:159" s="30" customFormat="1" ht="16.5">
      <c r="A27" s="276" t="s">
        <v>423</v>
      </c>
      <c r="B27" s="241">
        <v>37449000</v>
      </c>
      <c r="C27" s="34"/>
      <c r="D27" s="112">
        <f t="shared" si="14"/>
        <v>16041000</v>
      </c>
      <c r="E27" s="112">
        <f t="shared" si="15"/>
        <v>21408000</v>
      </c>
      <c r="F27" s="35"/>
      <c r="G27" s="35"/>
      <c r="H27" s="35"/>
      <c r="I27" s="36"/>
      <c r="J27" s="129"/>
      <c r="K27" s="129"/>
      <c r="L27" s="129"/>
      <c r="M27" s="129"/>
      <c r="N27" s="125"/>
      <c r="O27" s="125"/>
      <c r="P27" s="125"/>
      <c r="Q27" s="125"/>
    </row>
    <row r="28" spans="1:159" s="30" customFormat="1" ht="16.5">
      <c r="A28" s="276" t="s">
        <v>422</v>
      </c>
      <c r="B28" s="241">
        <v>944153000</v>
      </c>
      <c r="C28" s="34"/>
      <c r="D28" s="112">
        <f t="shared" si="14"/>
        <v>569172000</v>
      </c>
      <c r="E28" s="112">
        <f t="shared" si="15"/>
        <v>374981000</v>
      </c>
      <c r="F28" s="35"/>
      <c r="G28" s="35"/>
      <c r="H28" s="35"/>
      <c r="I28" s="36"/>
      <c r="J28" s="129"/>
      <c r="K28" s="129"/>
      <c r="L28" s="129"/>
      <c r="M28" s="129"/>
      <c r="N28" s="125"/>
      <c r="O28" s="125"/>
      <c r="P28" s="125"/>
      <c r="Q28" s="125"/>
    </row>
    <row r="29" spans="1:159" s="30" customFormat="1" ht="16.5">
      <c r="A29" s="276" t="s">
        <v>424</v>
      </c>
      <c r="B29" s="241">
        <v>2059049000</v>
      </c>
      <c r="C29" s="34"/>
      <c r="D29" s="112">
        <f t="shared" si="14"/>
        <v>1167146000</v>
      </c>
      <c r="E29" s="112">
        <f t="shared" si="15"/>
        <v>891903000</v>
      </c>
      <c r="F29" s="35"/>
      <c r="G29" s="35"/>
      <c r="H29" s="35"/>
      <c r="I29" s="36"/>
      <c r="J29" s="129"/>
      <c r="K29" s="129"/>
      <c r="L29" s="129"/>
      <c r="M29" s="129"/>
      <c r="N29" s="125"/>
      <c r="O29" s="125"/>
      <c r="P29" s="125"/>
      <c r="Q29" s="125"/>
    </row>
    <row r="30" spans="1:159" s="30" customFormat="1" ht="16.5">
      <c r="A30" s="276" t="s">
        <v>326</v>
      </c>
      <c r="B30" s="241">
        <v>1335135800</v>
      </c>
      <c r="C30" s="34"/>
      <c r="D30" s="112">
        <f t="shared" si="14"/>
        <v>1271203800</v>
      </c>
      <c r="E30" s="112">
        <f t="shared" si="15"/>
        <v>63932000</v>
      </c>
      <c r="F30" s="35"/>
      <c r="G30" s="35"/>
      <c r="H30" s="35"/>
      <c r="I30" s="36"/>
      <c r="J30" s="129"/>
      <c r="K30" s="129"/>
      <c r="L30" s="129"/>
      <c r="M30" s="129"/>
      <c r="N30" s="125"/>
      <c r="O30" s="125"/>
      <c r="P30" s="125"/>
      <c r="Q30" s="125"/>
    </row>
    <row r="31" spans="1:159" s="30" customFormat="1" ht="16.5">
      <c r="A31" s="276" t="s">
        <v>426</v>
      </c>
      <c r="B31" s="241">
        <v>157291000</v>
      </c>
      <c r="C31" s="34"/>
      <c r="D31" s="112">
        <f t="shared" si="14"/>
        <v>116324000</v>
      </c>
      <c r="E31" s="112">
        <f t="shared" si="15"/>
        <v>40967000</v>
      </c>
      <c r="F31" s="35"/>
      <c r="G31" s="35"/>
      <c r="H31" s="35"/>
      <c r="I31" s="36"/>
      <c r="J31" s="129"/>
      <c r="K31" s="129"/>
      <c r="L31" s="129"/>
      <c r="M31" s="129"/>
      <c r="N31" s="125"/>
      <c r="O31" s="125"/>
      <c r="P31" s="125"/>
      <c r="Q31" s="125"/>
    </row>
    <row r="32" spans="1:159" s="30" customFormat="1" ht="16.5">
      <c r="A32" s="276" t="s">
        <v>358</v>
      </c>
      <c r="B32" s="241">
        <v>102266000</v>
      </c>
      <c r="C32" s="34"/>
      <c r="D32" s="112">
        <f t="shared" si="14"/>
        <v>89380000</v>
      </c>
      <c r="E32" s="112">
        <f t="shared" si="15"/>
        <v>12886000</v>
      </c>
      <c r="F32" s="35"/>
      <c r="G32" s="35"/>
      <c r="H32" s="35"/>
      <c r="I32" s="36"/>
      <c r="J32" s="129"/>
      <c r="K32" s="129"/>
      <c r="L32" s="129"/>
      <c r="M32" s="129"/>
      <c r="N32" s="125"/>
      <c r="O32" s="125"/>
      <c r="P32" s="125"/>
      <c r="Q32" s="125"/>
    </row>
    <row r="33" spans="1:20" s="30" customFormat="1" ht="16.5">
      <c r="A33" s="276" t="s">
        <v>377</v>
      </c>
      <c r="B33" s="241">
        <v>91394000</v>
      </c>
      <c r="C33" s="34"/>
      <c r="D33" s="112">
        <f t="shared" si="14"/>
        <v>88545000</v>
      </c>
      <c r="E33" s="112">
        <f t="shared" si="15"/>
        <v>2849000</v>
      </c>
      <c r="F33" s="35"/>
      <c r="G33" s="35"/>
      <c r="H33" s="35"/>
      <c r="I33" s="36"/>
      <c r="J33" s="129"/>
      <c r="K33" s="129"/>
      <c r="L33" s="129"/>
      <c r="M33" s="129"/>
      <c r="N33" s="125"/>
      <c r="O33" s="125"/>
      <c r="P33" s="125"/>
      <c r="Q33" s="125"/>
      <c r="S33" s="105"/>
      <c r="T33" s="106"/>
    </row>
    <row r="34" spans="1:20" s="30" customFormat="1" ht="16.5">
      <c r="A34" s="276"/>
      <c r="B34" s="241"/>
      <c r="C34" s="34"/>
      <c r="D34" s="34"/>
      <c r="E34" s="112"/>
      <c r="F34" s="35"/>
      <c r="G34" s="35"/>
      <c r="H34" s="35"/>
      <c r="I34" s="36"/>
      <c r="J34" s="129"/>
      <c r="K34" s="129"/>
      <c r="L34" s="129"/>
      <c r="M34" s="129"/>
      <c r="N34" s="125"/>
      <c r="O34" s="125"/>
      <c r="P34" s="125"/>
      <c r="Q34" s="125"/>
    </row>
    <row r="35" spans="1:20" s="30" customFormat="1" ht="16.5">
      <c r="A35" s="276"/>
      <c r="B35" s="241"/>
      <c r="C35" s="34"/>
      <c r="D35" s="34"/>
      <c r="E35" s="112"/>
      <c r="F35" s="35"/>
      <c r="G35" s="35"/>
      <c r="H35" s="35"/>
      <c r="I35" s="36"/>
      <c r="J35" s="129"/>
      <c r="K35" s="129"/>
      <c r="L35" s="129"/>
      <c r="M35" s="129"/>
      <c r="N35" s="125"/>
      <c r="O35" s="125"/>
      <c r="P35" s="125"/>
      <c r="Q35" s="125"/>
    </row>
    <row r="36" spans="1:20" s="30" customFormat="1" ht="16.5">
      <c r="A36" s="276"/>
      <c r="B36" s="241"/>
      <c r="C36" s="34"/>
      <c r="D36" s="34"/>
      <c r="E36" s="112"/>
      <c r="F36" s="35"/>
      <c r="G36" s="35"/>
      <c r="H36" s="35"/>
      <c r="I36" s="36"/>
      <c r="J36" s="129"/>
      <c r="K36" s="129"/>
      <c r="L36" s="129"/>
      <c r="M36" s="129"/>
      <c r="N36" s="125"/>
      <c r="O36" s="125"/>
      <c r="P36" s="125"/>
      <c r="Q36" s="125"/>
    </row>
    <row r="37" spans="1:20" s="30" customFormat="1" ht="16.5">
      <c r="B37" s="34"/>
      <c r="C37" s="34"/>
      <c r="D37" s="34"/>
      <c r="E37" s="112"/>
      <c r="F37" s="35"/>
      <c r="G37" s="35"/>
      <c r="H37" s="35"/>
      <c r="I37" s="36"/>
      <c r="J37" s="129"/>
      <c r="K37" s="129"/>
      <c r="L37" s="129"/>
      <c r="M37" s="129"/>
      <c r="N37" s="125"/>
      <c r="O37" s="125"/>
      <c r="P37" s="125"/>
      <c r="Q37" s="125"/>
    </row>
    <row r="38" spans="1:20" s="30" customFormat="1" ht="16.5">
      <c r="B38" s="34"/>
      <c r="C38" s="34"/>
      <c r="D38" s="34"/>
      <c r="E38" s="112"/>
      <c r="F38" s="35"/>
      <c r="G38" s="35"/>
      <c r="H38" s="35"/>
      <c r="I38" s="36"/>
      <c r="J38" s="129"/>
      <c r="K38" s="129"/>
      <c r="L38" s="129"/>
      <c r="M38" s="129"/>
      <c r="N38" s="125"/>
      <c r="O38" s="125"/>
      <c r="P38" s="125"/>
      <c r="Q38" s="125"/>
    </row>
    <row r="39" spans="1:20" s="30" customFormat="1" ht="16.5">
      <c r="B39" s="34"/>
      <c r="C39" s="34"/>
      <c r="D39" s="34"/>
      <c r="E39" s="112"/>
      <c r="F39" s="35"/>
      <c r="G39" s="35"/>
      <c r="H39" s="35"/>
      <c r="I39" s="36"/>
      <c r="J39" s="129"/>
      <c r="K39" s="129"/>
      <c r="L39" s="129"/>
      <c r="M39" s="129"/>
      <c r="N39" s="125"/>
      <c r="O39" s="125"/>
      <c r="P39" s="125"/>
      <c r="Q39" s="125"/>
    </row>
    <row r="40" spans="1:20" s="30" customFormat="1" ht="16.5">
      <c r="B40" s="34"/>
      <c r="C40" s="34"/>
      <c r="D40" s="34"/>
      <c r="E40" s="112"/>
      <c r="F40" s="35"/>
      <c r="G40" s="35"/>
      <c r="H40" s="35"/>
      <c r="I40" s="36"/>
      <c r="J40" s="129"/>
      <c r="K40" s="129"/>
      <c r="L40" s="129"/>
      <c r="M40" s="129"/>
      <c r="N40" s="125"/>
      <c r="O40" s="125"/>
      <c r="P40" s="125"/>
      <c r="Q40" s="125"/>
    </row>
    <row r="41" spans="1:20" s="30" customFormat="1" ht="16.5">
      <c r="B41" s="34"/>
      <c r="C41" s="34"/>
      <c r="D41" s="34"/>
      <c r="E41" s="112"/>
      <c r="F41" s="35"/>
      <c r="G41" s="35"/>
      <c r="H41" s="35"/>
      <c r="I41" s="36"/>
      <c r="J41" s="129"/>
      <c r="K41" s="129"/>
      <c r="L41" s="129"/>
      <c r="M41" s="129"/>
      <c r="N41" s="125"/>
      <c r="O41" s="125"/>
      <c r="P41" s="125"/>
      <c r="Q41" s="125"/>
    </row>
    <row r="42" spans="1:20" s="30" customFormat="1" ht="16.5">
      <c r="B42" s="34"/>
      <c r="C42" s="34"/>
      <c r="D42" s="34"/>
      <c r="E42" s="112"/>
      <c r="F42" s="35"/>
      <c r="G42" s="35"/>
      <c r="H42" s="35"/>
      <c r="I42" s="36"/>
      <c r="J42" s="129"/>
      <c r="K42" s="129"/>
      <c r="L42" s="129"/>
      <c r="M42" s="129"/>
      <c r="N42" s="125"/>
      <c r="O42" s="125"/>
      <c r="P42" s="125"/>
      <c r="Q42" s="125"/>
    </row>
    <row r="43" spans="1:20" s="30" customFormat="1" ht="16.5">
      <c r="B43" s="34"/>
      <c r="C43" s="34"/>
      <c r="D43" s="34"/>
      <c r="E43" s="112"/>
      <c r="F43" s="35"/>
      <c r="G43" s="35"/>
      <c r="H43" s="35"/>
      <c r="I43" s="36"/>
      <c r="J43" s="129"/>
      <c r="K43" s="129"/>
      <c r="L43" s="129"/>
      <c r="M43" s="129"/>
      <c r="N43" s="125"/>
      <c r="O43" s="125"/>
      <c r="P43" s="125"/>
      <c r="Q43" s="125"/>
    </row>
    <row r="44" spans="1:20" s="30" customFormat="1" ht="16.5">
      <c r="B44" s="34"/>
      <c r="C44" s="34"/>
      <c r="D44" s="34"/>
      <c r="E44" s="112"/>
      <c r="F44" s="35"/>
      <c r="G44" s="35"/>
      <c r="H44" s="35"/>
      <c r="I44" s="36"/>
      <c r="J44" s="129"/>
      <c r="K44" s="129"/>
      <c r="L44" s="129"/>
      <c r="M44" s="129"/>
      <c r="N44" s="125"/>
      <c r="O44" s="125"/>
      <c r="P44" s="125"/>
      <c r="Q44" s="125"/>
    </row>
    <row r="45" spans="1:20" s="30" customFormat="1" ht="16.5">
      <c r="B45" s="34"/>
      <c r="C45" s="34"/>
      <c r="D45" s="34"/>
      <c r="E45" s="112"/>
      <c r="F45" s="35"/>
      <c r="G45" s="35"/>
      <c r="H45" s="35"/>
      <c r="I45" s="36"/>
      <c r="J45" s="129"/>
      <c r="K45" s="129"/>
      <c r="L45" s="129"/>
      <c r="M45" s="129"/>
      <c r="N45" s="125"/>
      <c r="O45" s="125"/>
      <c r="P45" s="125"/>
      <c r="Q45" s="125"/>
    </row>
    <row r="46" spans="1:20" s="30" customFormat="1" ht="16.5">
      <c r="B46" s="34"/>
      <c r="C46" s="34"/>
      <c r="D46" s="34"/>
      <c r="E46" s="112"/>
      <c r="F46" s="35"/>
      <c r="G46" s="35"/>
      <c r="H46" s="35"/>
      <c r="I46" s="36"/>
      <c r="J46" s="129"/>
      <c r="K46" s="129"/>
      <c r="L46" s="129"/>
      <c r="M46" s="129"/>
      <c r="N46" s="125"/>
      <c r="O46" s="125"/>
      <c r="P46" s="125"/>
      <c r="Q46" s="125"/>
    </row>
    <row r="47" spans="1:20" s="30" customFormat="1" ht="16.5">
      <c r="B47" s="34"/>
      <c r="C47" s="34"/>
      <c r="D47" s="34"/>
      <c r="E47" s="112"/>
      <c r="F47" s="35"/>
      <c r="G47" s="35"/>
      <c r="H47" s="35"/>
      <c r="I47" s="36"/>
      <c r="J47" s="129"/>
      <c r="K47" s="129"/>
      <c r="L47" s="129"/>
      <c r="M47" s="129"/>
      <c r="N47" s="125"/>
      <c r="O47" s="125"/>
      <c r="P47" s="125"/>
      <c r="Q47" s="125"/>
    </row>
    <row r="48" spans="1:20" s="30" customFormat="1" ht="16.5">
      <c r="B48" s="34"/>
      <c r="C48" s="34"/>
      <c r="D48" s="34"/>
      <c r="E48" s="112"/>
      <c r="F48" s="35"/>
      <c r="G48" s="35"/>
      <c r="H48" s="35"/>
      <c r="I48" s="36"/>
      <c r="J48" s="129"/>
      <c r="K48" s="129"/>
      <c r="L48" s="129"/>
      <c r="M48" s="129"/>
      <c r="N48" s="125"/>
      <c r="O48" s="125"/>
      <c r="P48" s="125"/>
      <c r="Q48" s="125"/>
    </row>
    <row r="49" spans="2:17" s="30" customFormat="1" ht="16.5">
      <c r="B49" s="34"/>
      <c r="C49" s="34"/>
      <c r="D49" s="34"/>
      <c r="E49" s="112"/>
      <c r="F49" s="35"/>
      <c r="G49" s="35"/>
      <c r="H49" s="35"/>
      <c r="I49" s="36"/>
      <c r="J49" s="129"/>
      <c r="K49" s="129"/>
      <c r="L49" s="129"/>
      <c r="M49" s="129"/>
      <c r="N49" s="125"/>
      <c r="O49" s="125"/>
      <c r="P49" s="125"/>
      <c r="Q49" s="125"/>
    </row>
    <row r="50" spans="2:17" s="30" customFormat="1" ht="16.5">
      <c r="B50" s="34"/>
      <c r="C50" s="34"/>
      <c r="D50" s="34"/>
      <c r="E50" s="112"/>
      <c r="F50" s="35"/>
      <c r="G50" s="35"/>
      <c r="H50" s="35"/>
      <c r="I50" s="36"/>
      <c r="J50" s="129"/>
      <c r="K50" s="129"/>
      <c r="L50" s="129"/>
      <c r="M50" s="129"/>
      <c r="N50" s="125"/>
      <c r="O50" s="125"/>
      <c r="P50" s="125"/>
      <c r="Q50" s="125"/>
    </row>
    <row r="51" spans="2:17" s="30" customFormat="1" ht="16.5">
      <c r="B51" s="34"/>
      <c r="C51" s="34"/>
      <c r="D51" s="34"/>
      <c r="E51" s="112"/>
      <c r="F51" s="35"/>
      <c r="G51" s="35"/>
      <c r="H51" s="35"/>
      <c r="I51" s="36"/>
      <c r="J51" s="129"/>
      <c r="K51" s="129"/>
      <c r="L51" s="129"/>
      <c r="M51" s="129"/>
      <c r="N51" s="125"/>
      <c r="O51" s="125"/>
      <c r="P51" s="125"/>
      <c r="Q51" s="125"/>
    </row>
    <row r="52" spans="2:17" s="30" customFormat="1" ht="16.5">
      <c r="B52" s="34"/>
      <c r="C52" s="34"/>
      <c r="D52" s="34"/>
      <c r="E52" s="112"/>
      <c r="F52" s="35"/>
      <c r="G52" s="35"/>
      <c r="H52" s="35"/>
      <c r="I52" s="36"/>
      <c r="J52" s="129"/>
      <c r="K52" s="129"/>
      <c r="L52" s="129"/>
      <c r="M52" s="129"/>
      <c r="N52" s="125"/>
      <c r="O52" s="125"/>
      <c r="P52" s="125"/>
      <c r="Q52" s="125"/>
    </row>
    <row r="53" spans="2:17" s="30" customFormat="1" ht="16.5">
      <c r="B53" s="34"/>
      <c r="C53" s="34"/>
      <c r="D53" s="34"/>
      <c r="E53" s="112"/>
      <c r="F53" s="35"/>
      <c r="G53" s="35"/>
      <c r="H53" s="35"/>
      <c r="I53" s="36"/>
      <c r="J53" s="129"/>
      <c r="K53" s="129"/>
      <c r="L53" s="129"/>
      <c r="M53" s="129"/>
      <c r="N53" s="125"/>
      <c r="O53" s="125"/>
      <c r="P53" s="125"/>
      <c r="Q53" s="125"/>
    </row>
    <row r="54" spans="2:17" s="30" customFormat="1" ht="16.5">
      <c r="B54" s="34"/>
      <c r="C54" s="34"/>
      <c r="D54" s="34"/>
      <c r="E54" s="112"/>
      <c r="F54" s="35"/>
      <c r="G54" s="35"/>
      <c r="H54" s="35"/>
      <c r="I54" s="36"/>
      <c r="J54" s="129"/>
      <c r="K54" s="129"/>
      <c r="L54" s="129"/>
      <c r="M54" s="129"/>
      <c r="N54" s="125"/>
      <c r="O54" s="125"/>
      <c r="P54" s="125"/>
      <c r="Q54" s="125"/>
    </row>
    <row r="55" spans="2:17" s="30" customFormat="1" ht="16.5">
      <c r="B55" s="34"/>
      <c r="C55" s="34"/>
      <c r="D55" s="34"/>
      <c r="E55" s="112"/>
      <c r="F55" s="35"/>
      <c r="G55" s="35"/>
      <c r="H55" s="35"/>
      <c r="I55" s="36"/>
      <c r="J55" s="129"/>
      <c r="K55" s="129"/>
      <c r="L55" s="129"/>
      <c r="M55" s="129"/>
      <c r="N55" s="125"/>
      <c r="O55" s="125"/>
      <c r="P55" s="125"/>
      <c r="Q55" s="125"/>
    </row>
    <row r="56" spans="2:17" s="30" customFormat="1" ht="16.5">
      <c r="B56" s="34"/>
      <c r="C56" s="34"/>
      <c r="D56" s="34"/>
      <c r="E56" s="112"/>
      <c r="F56" s="35"/>
      <c r="G56" s="35"/>
      <c r="H56" s="35"/>
      <c r="I56" s="36"/>
      <c r="J56" s="129"/>
      <c r="K56" s="129"/>
      <c r="L56" s="129"/>
      <c r="M56" s="129"/>
      <c r="N56" s="125"/>
      <c r="O56" s="125"/>
      <c r="P56" s="125"/>
      <c r="Q56" s="125"/>
    </row>
    <row r="57" spans="2:17" s="30" customFormat="1" ht="16.5">
      <c r="B57" s="34"/>
      <c r="C57" s="34"/>
      <c r="D57" s="34"/>
      <c r="E57" s="112"/>
      <c r="F57" s="35"/>
      <c r="G57" s="35"/>
      <c r="H57" s="35"/>
      <c r="I57" s="36"/>
      <c r="J57" s="129"/>
      <c r="K57" s="129"/>
      <c r="L57" s="129"/>
      <c r="M57" s="129"/>
      <c r="N57" s="125"/>
      <c r="O57" s="125"/>
      <c r="P57" s="125"/>
      <c r="Q57" s="125"/>
    </row>
    <row r="58" spans="2:17" s="30" customFormat="1" ht="21.75" customHeight="1">
      <c r="B58" s="34"/>
      <c r="C58" s="34"/>
      <c r="D58" s="34"/>
      <c r="E58" s="112"/>
      <c r="F58" s="35"/>
      <c r="G58" s="35"/>
      <c r="H58" s="35"/>
      <c r="I58" s="36"/>
      <c r="J58" s="129"/>
      <c r="K58" s="129"/>
      <c r="L58" s="129"/>
      <c r="M58" s="129"/>
      <c r="N58" s="125"/>
      <c r="O58" s="125"/>
      <c r="P58" s="125"/>
      <c r="Q58" s="125"/>
    </row>
    <row r="59" spans="2:17" s="30" customFormat="1" ht="21.75" customHeight="1">
      <c r="B59" s="34"/>
      <c r="C59" s="34"/>
      <c r="D59" s="34"/>
      <c r="E59" s="112"/>
      <c r="F59" s="35"/>
      <c r="G59" s="35"/>
      <c r="H59" s="35"/>
      <c r="I59" s="36"/>
      <c r="J59" s="129"/>
      <c r="K59" s="129"/>
      <c r="L59" s="129"/>
      <c r="M59" s="129"/>
      <c r="N59" s="125"/>
      <c r="O59" s="125"/>
      <c r="P59" s="125"/>
      <c r="Q59" s="125"/>
    </row>
    <row r="60" spans="2:17" s="30" customFormat="1" ht="21.75" customHeight="1">
      <c r="B60" s="34"/>
      <c r="C60" s="34"/>
      <c r="D60" s="34"/>
      <c r="E60" s="112"/>
      <c r="F60" s="35"/>
      <c r="G60" s="35"/>
      <c r="H60" s="35"/>
      <c r="I60" s="36"/>
      <c r="J60" s="129"/>
      <c r="K60" s="129"/>
      <c r="L60" s="129"/>
      <c r="M60" s="129"/>
      <c r="N60" s="125"/>
      <c r="O60" s="125"/>
      <c r="P60" s="125"/>
      <c r="Q60" s="125"/>
    </row>
    <row r="61" spans="2:17" s="30" customFormat="1" ht="21.75" customHeight="1">
      <c r="B61" s="34"/>
      <c r="C61" s="34"/>
      <c r="D61" s="34"/>
      <c r="E61" s="112"/>
      <c r="F61" s="35"/>
      <c r="G61" s="35"/>
      <c r="H61" s="35"/>
      <c r="I61" s="36"/>
      <c r="J61" s="129"/>
      <c r="K61" s="129"/>
      <c r="L61" s="129"/>
      <c r="M61" s="129"/>
      <c r="N61" s="125"/>
      <c r="O61" s="125"/>
      <c r="P61" s="125"/>
      <c r="Q61" s="125"/>
    </row>
    <row r="62" spans="2:17" s="30" customFormat="1" ht="21.75" customHeight="1">
      <c r="B62" s="34"/>
      <c r="C62" s="34"/>
      <c r="D62" s="34"/>
      <c r="E62" s="112"/>
      <c r="F62" s="35"/>
      <c r="G62" s="35"/>
      <c r="H62" s="35"/>
      <c r="I62" s="36"/>
      <c r="J62" s="129"/>
      <c r="K62" s="129"/>
      <c r="L62" s="129"/>
      <c r="M62" s="129"/>
      <c r="N62" s="125"/>
      <c r="O62" s="125"/>
      <c r="P62" s="125"/>
      <c r="Q62" s="125"/>
    </row>
    <row r="63" spans="2:17" s="30" customFormat="1" ht="21.75" customHeight="1">
      <c r="B63" s="34"/>
      <c r="C63" s="34"/>
      <c r="D63" s="34"/>
      <c r="E63" s="112"/>
      <c r="F63" s="35"/>
      <c r="G63" s="35"/>
      <c r="H63" s="35"/>
      <c r="I63" s="36"/>
      <c r="J63" s="129"/>
      <c r="K63" s="129"/>
      <c r="L63" s="129"/>
      <c r="M63" s="129"/>
      <c r="N63" s="125"/>
      <c r="O63" s="125"/>
      <c r="P63" s="125"/>
      <c r="Q63" s="125"/>
    </row>
    <row r="64" spans="2:17" s="30" customFormat="1" ht="21.75" customHeight="1">
      <c r="B64" s="34"/>
      <c r="C64" s="34"/>
      <c r="D64" s="34"/>
      <c r="E64" s="112"/>
      <c r="F64" s="35"/>
      <c r="G64" s="35"/>
      <c r="H64" s="35"/>
      <c r="I64" s="36"/>
      <c r="J64" s="129"/>
      <c r="K64" s="129"/>
      <c r="L64" s="129"/>
      <c r="M64" s="129"/>
      <c r="N64" s="125"/>
      <c r="O64" s="125"/>
      <c r="P64" s="125"/>
      <c r="Q64" s="125"/>
    </row>
    <row r="65" spans="2:17" s="30" customFormat="1" ht="21.75" customHeight="1">
      <c r="B65" s="34"/>
      <c r="C65" s="34"/>
      <c r="D65" s="34"/>
      <c r="E65" s="112"/>
      <c r="F65" s="35"/>
      <c r="G65" s="35"/>
      <c r="H65" s="35"/>
      <c r="I65" s="36"/>
      <c r="J65" s="129"/>
      <c r="K65" s="129"/>
      <c r="L65" s="129"/>
      <c r="M65" s="129"/>
      <c r="N65" s="125"/>
      <c r="O65" s="125"/>
      <c r="P65" s="125"/>
      <c r="Q65" s="125"/>
    </row>
    <row r="66" spans="2:17" s="30" customFormat="1" ht="21.75" customHeight="1">
      <c r="B66" s="34"/>
      <c r="C66" s="34"/>
      <c r="D66" s="34"/>
      <c r="E66" s="112"/>
      <c r="F66" s="35"/>
      <c r="G66" s="35"/>
      <c r="H66" s="35"/>
      <c r="I66" s="36"/>
      <c r="J66" s="129"/>
      <c r="K66" s="129"/>
      <c r="L66" s="129"/>
      <c r="M66" s="129"/>
      <c r="N66" s="125"/>
      <c r="O66" s="125"/>
      <c r="P66" s="125"/>
      <c r="Q66" s="125"/>
    </row>
    <row r="67" spans="2:17" s="30" customFormat="1" ht="21.75" customHeight="1">
      <c r="B67" s="34"/>
      <c r="C67" s="34"/>
      <c r="D67" s="34"/>
      <c r="E67" s="112"/>
      <c r="F67" s="35"/>
      <c r="G67" s="35"/>
      <c r="H67" s="35"/>
      <c r="I67" s="36"/>
      <c r="J67" s="129"/>
      <c r="K67" s="129"/>
      <c r="L67" s="129"/>
      <c r="M67" s="129"/>
      <c r="N67" s="125"/>
      <c r="O67" s="125"/>
      <c r="P67" s="125"/>
      <c r="Q67" s="125"/>
    </row>
    <row r="68" spans="2:17" s="30" customFormat="1" ht="21.75" customHeight="1">
      <c r="B68" s="34"/>
      <c r="C68" s="34"/>
      <c r="D68" s="34"/>
      <c r="E68" s="112"/>
      <c r="F68" s="35"/>
      <c r="G68" s="35"/>
      <c r="H68" s="35"/>
      <c r="I68" s="36"/>
      <c r="J68" s="129"/>
      <c r="K68" s="129"/>
      <c r="L68" s="129"/>
      <c r="M68" s="129"/>
      <c r="N68" s="125"/>
      <c r="O68" s="125"/>
      <c r="P68" s="125"/>
      <c r="Q68" s="125"/>
    </row>
    <row r="69" spans="2:17" s="30" customFormat="1" ht="21.75" customHeight="1">
      <c r="B69" s="34"/>
      <c r="C69" s="34"/>
      <c r="D69" s="34"/>
      <c r="E69" s="112"/>
      <c r="F69" s="35"/>
      <c r="G69" s="35"/>
      <c r="H69" s="35"/>
      <c r="I69" s="36"/>
      <c r="J69" s="129"/>
      <c r="K69" s="129"/>
      <c r="L69" s="129"/>
      <c r="M69" s="129"/>
      <c r="N69" s="125"/>
      <c r="O69" s="125"/>
      <c r="P69" s="125"/>
      <c r="Q69" s="125"/>
    </row>
    <row r="70" spans="2:17" s="30" customFormat="1" ht="21.75" customHeight="1">
      <c r="B70" s="34"/>
      <c r="C70" s="34"/>
      <c r="D70" s="34"/>
      <c r="E70" s="112"/>
      <c r="F70" s="35"/>
      <c r="G70" s="35"/>
      <c r="H70" s="35"/>
      <c r="I70" s="36"/>
      <c r="J70" s="129"/>
      <c r="K70" s="129"/>
      <c r="L70" s="129"/>
      <c r="M70" s="129"/>
      <c r="N70" s="125"/>
      <c r="O70" s="125"/>
      <c r="P70" s="125"/>
      <c r="Q70" s="125"/>
    </row>
    <row r="71" spans="2:17" s="30" customFormat="1" ht="21.75" customHeight="1">
      <c r="B71" s="34"/>
      <c r="C71" s="34"/>
      <c r="D71" s="34"/>
      <c r="E71" s="112"/>
      <c r="F71" s="35"/>
      <c r="G71" s="35"/>
      <c r="H71" s="35"/>
      <c r="I71" s="36"/>
      <c r="J71" s="129"/>
      <c r="K71" s="129"/>
      <c r="L71" s="129"/>
      <c r="M71" s="129"/>
      <c r="N71" s="125"/>
      <c r="O71" s="125"/>
      <c r="P71" s="125"/>
      <c r="Q71" s="125"/>
    </row>
    <row r="72" spans="2:17" s="30" customFormat="1" ht="21.75" customHeight="1">
      <c r="B72" s="34"/>
      <c r="C72" s="34"/>
      <c r="D72" s="34"/>
      <c r="E72" s="112"/>
      <c r="F72" s="35"/>
      <c r="G72" s="35"/>
      <c r="H72" s="35"/>
      <c r="I72" s="36"/>
      <c r="J72" s="129"/>
      <c r="K72" s="129"/>
      <c r="L72" s="129"/>
      <c r="M72" s="129"/>
      <c r="N72" s="125"/>
      <c r="O72" s="125"/>
      <c r="P72" s="125"/>
      <c r="Q72" s="125"/>
    </row>
    <row r="73" spans="2:17" s="30" customFormat="1" ht="21.75" customHeight="1">
      <c r="B73" s="34"/>
      <c r="C73" s="34"/>
      <c r="D73" s="34"/>
      <c r="E73" s="112"/>
      <c r="F73" s="35"/>
      <c r="G73" s="35"/>
      <c r="H73" s="35"/>
      <c r="I73" s="36"/>
      <c r="J73" s="129"/>
      <c r="K73" s="129"/>
      <c r="L73" s="129"/>
      <c r="M73" s="129"/>
      <c r="N73" s="125"/>
      <c r="O73" s="125"/>
      <c r="P73" s="125"/>
      <c r="Q73" s="125"/>
    </row>
    <row r="74" spans="2:17" s="30" customFormat="1" ht="21.75" customHeight="1">
      <c r="B74" s="34"/>
      <c r="C74" s="34"/>
      <c r="D74" s="34"/>
      <c r="E74" s="112"/>
      <c r="F74" s="35"/>
      <c r="G74" s="35"/>
      <c r="H74" s="35"/>
      <c r="I74" s="36"/>
      <c r="J74" s="129"/>
      <c r="K74" s="129"/>
      <c r="L74" s="129"/>
      <c r="M74" s="129"/>
      <c r="N74" s="125"/>
      <c r="O74" s="125"/>
      <c r="P74" s="125"/>
      <c r="Q74" s="125"/>
    </row>
    <row r="75" spans="2:17" s="30" customFormat="1" ht="21.75" customHeight="1">
      <c r="B75" s="34"/>
      <c r="C75" s="34"/>
      <c r="D75" s="34"/>
      <c r="E75" s="112"/>
      <c r="F75" s="35"/>
      <c r="G75" s="35"/>
      <c r="H75" s="35"/>
      <c r="I75" s="36"/>
      <c r="J75" s="129"/>
      <c r="K75" s="129"/>
      <c r="L75" s="129"/>
      <c r="M75" s="129"/>
      <c r="N75" s="125"/>
      <c r="O75" s="125"/>
      <c r="P75" s="125"/>
      <c r="Q75" s="125"/>
    </row>
    <row r="76" spans="2:17" s="30" customFormat="1" ht="21.75" customHeight="1">
      <c r="B76" s="34"/>
      <c r="C76" s="34"/>
      <c r="D76" s="34"/>
      <c r="E76" s="112"/>
      <c r="F76" s="35"/>
      <c r="G76" s="35"/>
      <c r="H76" s="35"/>
      <c r="I76" s="36"/>
      <c r="J76" s="129"/>
      <c r="K76" s="129"/>
      <c r="L76" s="129"/>
      <c r="M76" s="129"/>
      <c r="N76" s="125"/>
      <c r="O76" s="125"/>
      <c r="P76" s="125"/>
      <c r="Q76" s="125"/>
    </row>
    <row r="77" spans="2:17" s="30" customFormat="1" ht="21.75" customHeight="1">
      <c r="B77" s="34"/>
      <c r="C77" s="34"/>
      <c r="D77" s="34"/>
      <c r="E77" s="112"/>
      <c r="F77" s="35"/>
      <c r="G77" s="35"/>
      <c r="H77" s="35"/>
      <c r="I77" s="36"/>
      <c r="J77" s="129"/>
      <c r="K77" s="129"/>
      <c r="L77" s="129"/>
      <c r="M77" s="129"/>
      <c r="N77" s="125"/>
      <c r="O77" s="125"/>
      <c r="P77" s="125"/>
      <c r="Q77" s="125"/>
    </row>
    <row r="78" spans="2:17" s="30" customFormat="1" ht="21.75" customHeight="1">
      <c r="B78" s="34"/>
      <c r="C78" s="34"/>
      <c r="D78" s="34"/>
      <c r="E78" s="112"/>
      <c r="F78" s="35"/>
      <c r="G78" s="35"/>
      <c r="H78" s="35"/>
      <c r="I78" s="36"/>
      <c r="J78" s="129"/>
      <c r="K78" s="129"/>
      <c r="L78" s="129"/>
      <c r="M78" s="129"/>
      <c r="N78" s="125"/>
      <c r="O78" s="125"/>
      <c r="P78" s="125"/>
      <c r="Q78" s="125"/>
    </row>
    <row r="79" spans="2:17" s="30" customFormat="1" ht="21.75" customHeight="1">
      <c r="B79" s="34"/>
      <c r="C79" s="34"/>
      <c r="D79" s="34"/>
      <c r="E79" s="112"/>
      <c r="F79" s="35"/>
      <c r="G79" s="35"/>
      <c r="H79" s="35"/>
      <c r="I79" s="36"/>
      <c r="J79" s="129"/>
      <c r="K79" s="129"/>
      <c r="L79" s="129"/>
      <c r="M79" s="129"/>
      <c r="N79" s="125"/>
      <c r="O79" s="125"/>
      <c r="P79" s="125"/>
      <c r="Q79" s="125"/>
    </row>
    <row r="80" spans="2:17" s="30" customFormat="1" ht="21.75" customHeight="1">
      <c r="B80" s="34"/>
      <c r="C80" s="34"/>
      <c r="D80" s="34"/>
      <c r="E80" s="112"/>
      <c r="F80" s="35"/>
      <c r="G80" s="35"/>
      <c r="H80" s="35"/>
      <c r="I80" s="36"/>
      <c r="J80" s="129"/>
      <c r="K80" s="129"/>
      <c r="L80" s="129"/>
      <c r="M80" s="129"/>
      <c r="N80" s="125"/>
      <c r="O80" s="125"/>
      <c r="P80" s="125"/>
      <c r="Q80" s="125"/>
    </row>
    <row r="81" spans="2:17" s="30" customFormat="1" ht="21.75" customHeight="1">
      <c r="B81" s="34"/>
      <c r="C81" s="34"/>
      <c r="D81" s="34"/>
      <c r="E81" s="112"/>
      <c r="F81" s="35"/>
      <c r="G81" s="35"/>
      <c r="H81" s="35"/>
      <c r="I81" s="36"/>
      <c r="J81" s="129"/>
      <c r="K81" s="129"/>
      <c r="L81" s="129"/>
      <c r="M81" s="129"/>
      <c r="N81" s="125"/>
      <c r="O81" s="125"/>
      <c r="P81" s="125"/>
      <c r="Q81" s="125"/>
    </row>
    <row r="82" spans="2:17" s="30" customFormat="1" ht="21.75" customHeight="1">
      <c r="B82" s="34"/>
      <c r="C82" s="34"/>
      <c r="D82" s="34"/>
      <c r="E82" s="112"/>
      <c r="F82" s="35"/>
      <c r="G82" s="35"/>
      <c r="H82" s="35"/>
      <c r="I82" s="36"/>
      <c r="J82" s="129"/>
      <c r="K82" s="129"/>
      <c r="L82" s="129"/>
      <c r="M82" s="129"/>
      <c r="N82" s="125"/>
      <c r="O82" s="125"/>
      <c r="P82" s="125"/>
      <c r="Q82" s="125"/>
    </row>
    <row r="83" spans="2:17" s="30" customFormat="1" ht="21.75" customHeight="1">
      <c r="B83" s="34"/>
      <c r="C83" s="34"/>
      <c r="D83" s="34"/>
      <c r="E83" s="112"/>
      <c r="F83" s="35"/>
      <c r="G83" s="35"/>
      <c r="H83" s="35"/>
      <c r="I83" s="36"/>
      <c r="J83" s="129"/>
      <c r="K83" s="129"/>
      <c r="L83" s="129"/>
      <c r="M83" s="129"/>
      <c r="N83" s="125"/>
      <c r="O83" s="125"/>
      <c r="P83" s="125"/>
      <c r="Q83" s="125"/>
    </row>
    <row r="84" spans="2:17" s="30" customFormat="1" ht="21.75" customHeight="1">
      <c r="B84" s="34"/>
      <c r="C84" s="34"/>
      <c r="D84" s="34"/>
      <c r="E84" s="112"/>
      <c r="F84" s="35"/>
      <c r="G84" s="35"/>
      <c r="H84" s="35"/>
      <c r="I84" s="36"/>
      <c r="J84" s="129"/>
      <c r="K84" s="129"/>
      <c r="L84" s="129"/>
      <c r="M84" s="129"/>
      <c r="N84" s="125"/>
      <c r="O84" s="125"/>
      <c r="P84" s="125"/>
      <c r="Q84" s="125"/>
    </row>
    <row r="85" spans="2:17" s="30" customFormat="1" ht="21.75" customHeight="1">
      <c r="B85" s="34"/>
      <c r="C85" s="34"/>
      <c r="D85" s="34"/>
      <c r="E85" s="112"/>
      <c r="F85" s="35"/>
      <c r="G85" s="35"/>
      <c r="H85" s="35"/>
      <c r="I85" s="36"/>
      <c r="J85" s="129"/>
      <c r="K85" s="129"/>
      <c r="L85" s="129"/>
      <c r="M85" s="129"/>
      <c r="N85" s="125"/>
      <c r="O85" s="125"/>
      <c r="P85" s="125"/>
      <c r="Q85" s="125"/>
    </row>
    <row r="86" spans="2:17" s="30" customFormat="1" ht="21.75" customHeight="1">
      <c r="B86" s="34"/>
      <c r="C86" s="34"/>
      <c r="D86" s="34"/>
      <c r="E86" s="112"/>
      <c r="F86" s="35"/>
      <c r="G86" s="35"/>
      <c r="H86" s="35"/>
      <c r="I86" s="36"/>
      <c r="J86" s="129"/>
      <c r="K86" s="129"/>
      <c r="L86" s="129"/>
      <c r="M86" s="129"/>
      <c r="N86" s="125"/>
      <c r="O86" s="125"/>
      <c r="P86" s="125"/>
      <c r="Q86" s="125"/>
    </row>
    <row r="87" spans="2:17" s="30" customFormat="1" ht="21.75" customHeight="1">
      <c r="B87" s="34"/>
      <c r="C87" s="34"/>
      <c r="D87" s="34"/>
      <c r="E87" s="112"/>
      <c r="F87" s="35"/>
      <c r="G87" s="35"/>
      <c r="H87" s="35"/>
      <c r="I87" s="36"/>
      <c r="J87" s="129"/>
      <c r="K87" s="129"/>
      <c r="L87" s="129"/>
      <c r="M87" s="129"/>
      <c r="N87" s="125"/>
      <c r="O87" s="125"/>
      <c r="P87" s="125"/>
      <c r="Q87" s="125"/>
    </row>
    <row r="88" spans="2:17" s="30" customFormat="1" ht="21.75" customHeight="1">
      <c r="B88" s="34"/>
      <c r="C88" s="34"/>
      <c r="D88" s="34"/>
      <c r="E88" s="112"/>
      <c r="F88" s="35"/>
      <c r="G88" s="35"/>
      <c r="H88" s="35"/>
      <c r="I88" s="36"/>
      <c r="J88" s="129"/>
      <c r="K88" s="129"/>
      <c r="L88" s="129"/>
      <c r="M88" s="129"/>
      <c r="N88" s="125"/>
      <c r="O88" s="125"/>
      <c r="P88" s="125"/>
      <c r="Q88" s="125"/>
    </row>
    <row r="89" spans="2:17" s="30" customFormat="1" ht="21.75" customHeight="1">
      <c r="B89" s="34"/>
      <c r="C89" s="34"/>
      <c r="D89" s="34"/>
      <c r="E89" s="112"/>
      <c r="F89" s="35"/>
      <c r="G89" s="35"/>
      <c r="H89" s="35"/>
      <c r="I89" s="36"/>
      <c r="J89" s="129"/>
      <c r="K89" s="129"/>
      <c r="L89" s="129"/>
      <c r="M89" s="129"/>
      <c r="N89" s="125"/>
      <c r="O89" s="125"/>
      <c r="P89" s="125"/>
      <c r="Q89" s="125"/>
    </row>
    <row r="90" spans="2:17" s="30" customFormat="1" ht="21.75" customHeight="1">
      <c r="B90" s="34"/>
      <c r="C90" s="34"/>
      <c r="D90" s="34"/>
      <c r="E90" s="112"/>
      <c r="F90" s="35"/>
      <c r="G90" s="35"/>
      <c r="H90" s="35"/>
      <c r="I90" s="36"/>
      <c r="J90" s="129"/>
      <c r="K90" s="129"/>
      <c r="L90" s="129"/>
      <c r="M90" s="129"/>
      <c r="N90" s="125"/>
      <c r="O90" s="125"/>
      <c r="P90" s="125"/>
      <c r="Q90" s="125"/>
    </row>
    <row r="91" spans="2:17" s="30" customFormat="1" ht="21.75" customHeight="1">
      <c r="B91" s="34"/>
      <c r="C91" s="34"/>
      <c r="D91" s="34"/>
      <c r="E91" s="112"/>
      <c r="F91" s="35"/>
      <c r="G91" s="35"/>
      <c r="H91" s="35"/>
      <c r="I91" s="36"/>
      <c r="J91" s="129"/>
      <c r="K91" s="129"/>
      <c r="L91" s="129"/>
      <c r="M91" s="129"/>
      <c r="N91" s="125"/>
      <c r="O91" s="125"/>
      <c r="P91" s="125"/>
      <c r="Q91" s="125"/>
    </row>
    <row r="92" spans="2:17" s="30" customFormat="1" ht="21.75" customHeight="1">
      <c r="B92" s="34"/>
      <c r="C92" s="34"/>
      <c r="D92" s="34"/>
      <c r="E92" s="112"/>
      <c r="F92" s="35"/>
      <c r="G92" s="35"/>
      <c r="H92" s="35"/>
      <c r="I92" s="36"/>
      <c r="J92" s="129"/>
      <c r="K92" s="129"/>
      <c r="L92" s="129"/>
      <c r="M92" s="129"/>
      <c r="N92" s="125"/>
      <c r="O92" s="125"/>
      <c r="P92" s="125"/>
      <c r="Q92" s="125"/>
    </row>
    <row r="93" spans="2:17" s="30" customFormat="1" ht="21.75" customHeight="1">
      <c r="B93" s="34"/>
      <c r="C93" s="34"/>
      <c r="D93" s="34"/>
      <c r="E93" s="112"/>
      <c r="F93" s="35"/>
      <c r="G93" s="35"/>
      <c r="H93" s="35"/>
      <c r="I93" s="36"/>
      <c r="J93" s="129"/>
      <c r="K93" s="129"/>
      <c r="L93" s="129"/>
      <c r="M93" s="129"/>
      <c r="N93" s="125"/>
      <c r="O93" s="125"/>
      <c r="P93" s="125"/>
      <c r="Q93" s="125"/>
    </row>
    <row r="94" spans="2:17" s="30" customFormat="1" ht="21.75" customHeight="1">
      <c r="B94" s="34"/>
      <c r="C94" s="34"/>
      <c r="D94" s="34"/>
      <c r="E94" s="112"/>
      <c r="F94" s="35"/>
      <c r="G94" s="35"/>
      <c r="H94" s="35"/>
      <c r="I94" s="36"/>
      <c r="J94" s="129"/>
      <c r="K94" s="129"/>
      <c r="L94" s="129"/>
      <c r="M94" s="129"/>
      <c r="N94" s="125"/>
      <c r="O94" s="125"/>
      <c r="P94" s="125"/>
      <c r="Q94" s="125"/>
    </row>
    <row r="95" spans="2:17" s="30" customFormat="1" ht="21.75" customHeight="1">
      <c r="B95" s="34"/>
      <c r="C95" s="34"/>
      <c r="D95" s="34"/>
      <c r="E95" s="112"/>
      <c r="F95" s="35"/>
      <c r="G95" s="35"/>
      <c r="H95" s="35"/>
      <c r="I95" s="36"/>
      <c r="J95" s="129"/>
      <c r="K95" s="129"/>
      <c r="L95" s="129"/>
      <c r="M95" s="129"/>
      <c r="N95" s="125"/>
      <c r="O95" s="125"/>
      <c r="P95" s="125"/>
      <c r="Q95" s="125"/>
    </row>
    <row r="96" spans="2:17" s="30" customFormat="1" ht="21.75" customHeight="1">
      <c r="B96" s="34"/>
      <c r="C96" s="34"/>
      <c r="D96" s="34"/>
      <c r="E96" s="112"/>
      <c r="F96" s="35"/>
      <c r="G96" s="35"/>
      <c r="H96" s="35"/>
      <c r="I96" s="36"/>
      <c r="J96" s="129"/>
      <c r="K96" s="129"/>
      <c r="L96" s="129"/>
      <c r="M96" s="129"/>
      <c r="N96" s="125"/>
      <c r="O96" s="125"/>
      <c r="P96" s="125"/>
      <c r="Q96" s="125"/>
    </row>
    <row r="97" spans="2:17" s="30" customFormat="1" ht="21.75" customHeight="1">
      <c r="B97" s="34"/>
      <c r="C97" s="34"/>
      <c r="D97" s="34"/>
      <c r="E97" s="112"/>
      <c r="F97" s="35"/>
      <c r="G97" s="35"/>
      <c r="H97" s="35"/>
      <c r="I97" s="36"/>
      <c r="J97" s="129"/>
      <c r="K97" s="129"/>
      <c r="L97" s="129"/>
      <c r="M97" s="129"/>
      <c r="N97" s="125"/>
      <c r="O97" s="125"/>
      <c r="P97" s="125"/>
      <c r="Q97" s="125"/>
    </row>
    <row r="98" spans="2:17" s="30" customFormat="1" ht="21.75" customHeight="1">
      <c r="B98" s="34"/>
      <c r="C98" s="34"/>
      <c r="D98" s="34"/>
      <c r="E98" s="112"/>
      <c r="F98" s="35"/>
      <c r="G98" s="35"/>
      <c r="H98" s="35"/>
      <c r="I98" s="36"/>
      <c r="J98" s="129"/>
      <c r="K98" s="129"/>
      <c r="L98" s="129"/>
      <c r="M98" s="129"/>
      <c r="N98" s="125"/>
      <c r="O98" s="125"/>
      <c r="P98" s="125"/>
      <c r="Q98" s="125"/>
    </row>
    <row r="99" spans="2:17" s="30" customFormat="1" ht="21.75" customHeight="1">
      <c r="B99" s="34"/>
      <c r="C99" s="34"/>
      <c r="D99" s="34"/>
      <c r="E99" s="112"/>
      <c r="F99" s="35"/>
      <c r="G99" s="35"/>
      <c r="H99" s="35"/>
      <c r="I99" s="36"/>
      <c r="J99" s="129"/>
      <c r="K99" s="129"/>
      <c r="L99" s="129"/>
      <c r="M99" s="129"/>
      <c r="N99" s="125"/>
      <c r="O99" s="125"/>
      <c r="P99" s="125"/>
      <c r="Q99" s="125"/>
    </row>
    <row r="100" spans="2:17" s="30" customFormat="1" ht="21.75" customHeight="1">
      <c r="B100" s="34"/>
      <c r="C100" s="34"/>
      <c r="D100" s="34"/>
      <c r="E100" s="112"/>
      <c r="F100" s="35"/>
      <c r="G100" s="35"/>
      <c r="H100" s="35"/>
      <c r="I100" s="36"/>
      <c r="J100" s="129"/>
      <c r="K100" s="129"/>
      <c r="L100" s="129"/>
      <c r="M100" s="129"/>
      <c r="N100" s="125"/>
      <c r="O100" s="125"/>
      <c r="P100" s="125"/>
      <c r="Q100" s="125"/>
    </row>
    <row r="101" spans="2:17" s="30" customFormat="1" ht="21.75" customHeight="1">
      <c r="B101" s="34"/>
      <c r="C101" s="34"/>
      <c r="D101" s="34"/>
      <c r="E101" s="112"/>
      <c r="F101" s="35"/>
      <c r="G101" s="35"/>
      <c r="H101" s="35"/>
      <c r="I101" s="36"/>
      <c r="J101" s="129"/>
      <c r="K101" s="129"/>
      <c r="L101" s="129"/>
      <c r="M101" s="129"/>
      <c r="N101" s="125"/>
      <c r="O101" s="125"/>
      <c r="P101" s="125"/>
      <c r="Q101" s="125"/>
    </row>
    <row r="102" spans="2:17" s="30" customFormat="1" ht="21.75" customHeight="1">
      <c r="B102" s="34"/>
      <c r="C102" s="34"/>
      <c r="D102" s="34"/>
      <c r="E102" s="112"/>
      <c r="F102" s="35"/>
      <c r="G102" s="35"/>
      <c r="H102" s="35"/>
      <c r="I102" s="36"/>
      <c r="J102" s="129"/>
      <c r="K102" s="129"/>
      <c r="L102" s="129"/>
      <c r="M102" s="129"/>
      <c r="N102" s="125"/>
      <c r="O102" s="125"/>
      <c r="P102" s="125"/>
      <c r="Q102" s="125"/>
    </row>
    <row r="103" spans="2:17" s="30" customFormat="1" ht="21.75" customHeight="1">
      <c r="B103" s="34"/>
      <c r="C103" s="34"/>
      <c r="D103" s="34"/>
      <c r="E103" s="112"/>
      <c r="F103" s="35"/>
      <c r="G103" s="35"/>
      <c r="H103" s="35"/>
      <c r="I103" s="36"/>
      <c r="J103" s="129"/>
      <c r="K103" s="129"/>
      <c r="L103" s="129"/>
      <c r="M103" s="129"/>
      <c r="N103" s="125"/>
      <c r="O103" s="125"/>
      <c r="P103" s="125"/>
      <c r="Q103" s="125"/>
    </row>
    <row r="104" spans="2:17" s="30" customFormat="1" ht="21.75" customHeight="1">
      <c r="B104" s="34"/>
      <c r="C104" s="34"/>
      <c r="D104" s="34"/>
      <c r="E104" s="112"/>
      <c r="F104" s="35"/>
      <c r="G104" s="35"/>
      <c r="H104" s="35"/>
      <c r="I104" s="36"/>
      <c r="J104" s="129"/>
      <c r="K104" s="129"/>
      <c r="L104" s="129"/>
      <c r="M104" s="129"/>
      <c r="N104" s="125"/>
      <c r="O104" s="125"/>
      <c r="P104" s="125"/>
      <c r="Q104" s="125"/>
    </row>
    <row r="105" spans="2:17" s="30" customFormat="1" ht="21.75" customHeight="1">
      <c r="B105" s="34"/>
      <c r="C105" s="34"/>
      <c r="D105" s="34"/>
      <c r="E105" s="112"/>
      <c r="F105" s="35"/>
      <c r="G105" s="35"/>
      <c r="H105" s="35"/>
      <c r="I105" s="36"/>
      <c r="J105" s="129"/>
      <c r="K105" s="129"/>
      <c r="L105" s="129"/>
      <c r="M105" s="129"/>
      <c r="N105" s="125"/>
      <c r="O105" s="125"/>
      <c r="P105" s="125"/>
      <c r="Q105" s="125"/>
    </row>
    <row r="106" spans="2:17" s="30" customFormat="1" ht="21.75" customHeight="1">
      <c r="B106" s="34"/>
      <c r="C106" s="34"/>
      <c r="D106" s="34"/>
      <c r="E106" s="112"/>
      <c r="F106" s="35"/>
      <c r="G106" s="35"/>
      <c r="H106" s="35"/>
      <c r="I106" s="36"/>
      <c r="J106" s="129"/>
      <c r="K106" s="129"/>
      <c r="L106" s="129"/>
      <c r="M106" s="129"/>
      <c r="N106" s="125"/>
      <c r="O106" s="125"/>
      <c r="P106" s="125"/>
      <c r="Q106" s="125"/>
    </row>
    <row r="107" spans="2:17" s="30" customFormat="1" ht="21.75" customHeight="1">
      <c r="B107" s="34"/>
      <c r="C107" s="34"/>
      <c r="D107" s="34"/>
      <c r="E107" s="112"/>
      <c r="F107" s="35"/>
      <c r="G107" s="35"/>
      <c r="H107" s="35"/>
      <c r="I107" s="36"/>
      <c r="J107" s="129"/>
      <c r="K107" s="129"/>
      <c r="L107" s="129"/>
      <c r="M107" s="129"/>
      <c r="N107" s="125"/>
      <c r="O107" s="125"/>
      <c r="P107" s="125"/>
      <c r="Q107" s="125"/>
    </row>
    <row r="108" spans="2:17" s="30" customFormat="1" ht="21.75" customHeight="1">
      <c r="B108" s="34"/>
      <c r="C108" s="34"/>
      <c r="D108" s="34"/>
      <c r="E108" s="112"/>
      <c r="F108" s="35"/>
      <c r="G108" s="35"/>
      <c r="H108" s="35"/>
      <c r="I108" s="36"/>
      <c r="J108" s="129"/>
      <c r="K108" s="129"/>
      <c r="L108" s="129"/>
      <c r="M108" s="129"/>
      <c r="N108" s="125"/>
      <c r="O108" s="125"/>
      <c r="P108" s="125"/>
      <c r="Q108" s="125"/>
    </row>
    <row r="109" spans="2:17" s="30" customFormat="1" ht="21.75" customHeight="1">
      <c r="B109" s="34"/>
      <c r="C109" s="34"/>
      <c r="D109" s="34"/>
      <c r="E109" s="112"/>
      <c r="F109" s="35"/>
      <c r="G109" s="35"/>
      <c r="H109" s="35"/>
      <c r="I109" s="36"/>
      <c r="J109" s="129"/>
      <c r="K109" s="129"/>
      <c r="L109" s="129"/>
      <c r="M109" s="129"/>
      <c r="N109" s="125"/>
      <c r="O109" s="125"/>
      <c r="P109" s="125"/>
      <c r="Q109" s="125"/>
    </row>
    <row r="110" spans="2:17" s="30" customFormat="1" ht="21.75" customHeight="1">
      <c r="B110" s="34"/>
      <c r="C110" s="34"/>
      <c r="D110" s="34"/>
      <c r="E110" s="112"/>
      <c r="F110" s="35"/>
      <c r="G110" s="35"/>
      <c r="H110" s="35"/>
      <c r="I110" s="36"/>
      <c r="J110" s="129"/>
      <c r="K110" s="129"/>
      <c r="L110" s="129"/>
      <c r="M110" s="129"/>
      <c r="N110" s="125"/>
      <c r="O110" s="125"/>
      <c r="P110" s="125"/>
      <c r="Q110" s="125"/>
    </row>
    <row r="111" spans="2:17" s="30" customFormat="1" ht="21.75" customHeight="1">
      <c r="B111" s="34"/>
      <c r="C111" s="34"/>
      <c r="D111" s="34"/>
      <c r="E111" s="112"/>
      <c r="F111" s="35"/>
      <c r="G111" s="35"/>
      <c r="H111" s="35"/>
      <c r="I111" s="36"/>
      <c r="J111" s="129"/>
      <c r="K111" s="129"/>
      <c r="L111" s="129"/>
      <c r="M111" s="129"/>
      <c r="N111" s="125"/>
      <c r="O111" s="125"/>
      <c r="P111" s="125"/>
      <c r="Q111" s="125"/>
    </row>
    <row r="112" spans="2:17" s="30" customFormat="1" ht="21.75" customHeight="1">
      <c r="B112" s="34"/>
      <c r="C112" s="34"/>
      <c r="D112" s="34"/>
      <c r="E112" s="112"/>
      <c r="F112" s="35"/>
      <c r="G112" s="35"/>
      <c r="H112" s="35"/>
      <c r="I112" s="36"/>
      <c r="J112" s="129"/>
      <c r="K112" s="129"/>
      <c r="L112" s="129"/>
      <c r="M112" s="129"/>
      <c r="N112" s="125"/>
      <c r="O112" s="125"/>
      <c r="P112" s="125"/>
      <c r="Q112" s="125"/>
    </row>
    <row r="113" spans="2:17" s="30" customFormat="1" ht="21.75" customHeight="1">
      <c r="B113" s="34"/>
      <c r="C113" s="34"/>
      <c r="D113" s="34"/>
      <c r="E113" s="112"/>
      <c r="F113" s="35"/>
      <c r="G113" s="35"/>
      <c r="H113" s="35"/>
      <c r="I113" s="36"/>
      <c r="J113" s="129"/>
      <c r="K113" s="129"/>
      <c r="L113" s="129"/>
      <c r="M113" s="129"/>
      <c r="N113" s="125"/>
      <c r="O113" s="125"/>
      <c r="P113" s="125"/>
      <c r="Q113" s="125"/>
    </row>
    <row r="114" spans="2:17" s="30" customFormat="1" ht="21.75" customHeight="1">
      <c r="B114" s="34"/>
      <c r="C114" s="34"/>
      <c r="D114" s="34"/>
      <c r="E114" s="112"/>
      <c r="F114" s="35"/>
      <c r="G114" s="35"/>
      <c r="H114" s="35"/>
      <c r="I114" s="36"/>
      <c r="J114" s="129"/>
      <c r="K114" s="129"/>
      <c r="L114" s="129"/>
      <c r="M114" s="129"/>
      <c r="N114" s="125"/>
      <c r="O114" s="125"/>
      <c r="P114" s="125"/>
      <c r="Q114" s="125"/>
    </row>
    <row r="115" spans="2:17" s="30" customFormat="1" ht="21.75" customHeight="1">
      <c r="B115" s="34"/>
      <c r="C115" s="34"/>
      <c r="D115" s="34"/>
      <c r="E115" s="112"/>
      <c r="F115" s="35"/>
      <c r="G115" s="35"/>
      <c r="H115" s="35"/>
      <c r="I115" s="36"/>
      <c r="J115" s="129"/>
      <c r="K115" s="129"/>
      <c r="L115" s="129"/>
      <c r="M115" s="129"/>
      <c r="N115" s="125"/>
      <c r="O115" s="125"/>
      <c r="P115" s="125"/>
      <c r="Q115" s="125"/>
    </row>
    <row r="116" spans="2:17" s="30" customFormat="1" ht="21.75" customHeight="1">
      <c r="B116" s="34"/>
      <c r="C116" s="34"/>
      <c r="D116" s="34"/>
      <c r="E116" s="112"/>
      <c r="F116" s="35"/>
      <c r="G116" s="35"/>
      <c r="H116" s="35"/>
      <c r="I116" s="36"/>
      <c r="J116" s="129"/>
      <c r="K116" s="129"/>
      <c r="L116" s="129"/>
      <c r="M116" s="129"/>
      <c r="N116" s="125"/>
      <c r="O116" s="125"/>
      <c r="P116" s="125"/>
      <c r="Q116" s="125"/>
    </row>
    <row r="117" spans="2:17" s="30" customFormat="1" ht="21.75" customHeight="1">
      <c r="B117" s="34"/>
      <c r="C117" s="34"/>
      <c r="D117" s="34"/>
      <c r="E117" s="112"/>
      <c r="F117" s="35"/>
      <c r="G117" s="35"/>
      <c r="H117" s="35"/>
      <c r="I117" s="36"/>
      <c r="J117" s="129"/>
      <c r="K117" s="129"/>
      <c r="L117" s="129"/>
      <c r="M117" s="129"/>
      <c r="N117" s="125"/>
      <c r="O117" s="125"/>
      <c r="P117" s="125"/>
      <c r="Q117" s="125"/>
    </row>
    <row r="118" spans="2:17" s="30" customFormat="1" ht="21.75" customHeight="1">
      <c r="B118" s="34"/>
      <c r="C118" s="34"/>
      <c r="D118" s="34"/>
      <c r="E118" s="112"/>
      <c r="F118" s="35"/>
      <c r="G118" s="35"/>
      <c r="H118" s="35"/>
      <c r="I118" s="36"/>
      <c r="J118" s="129"/>
      <c r="K118" s="129"/>
      <c r="L118" s="129"/>
      <c r="M118" s="129"/>
      <c r="N118" s="125"/>
      <c r="O118" s="125"/>
      <c r="P118" s="125"/>
      <c r="Q118" s="125"/>
    </row>
    <row r="119" spans="2:17" s="30" customFormat="1" ht="21.75" customHeight="1">
      <c r="B119" s="34"/>
      <c r="C119" s="34"/>
      <c r="D119" s="34"/>
      <c r="E119" s="112"/>
      <c r="F119" s="35"/>
      <c r="G119" s="35"/>
      <c r="H119" s="35"/>
      <c r="I119" s="36"/>
      <c r="J119" s="129"/>
      <c r="K119" s="129"/>
      <c r="L119" s="129"/>
      <c r="M119" s="129"/>
      <c r="N119" s="125"/>
      <c r="O119" s="125"/>
      <c r="P119" s="125"/>
      <c r="Q119" s="125"/>
    </row>
    <row r="120" spans="2:17" s="30" customFormat="1" ht="21.75" customHeight="1">
      <c r="B120" s="34"/>
      <c r="C120" s="34"/>
      <c r="D120" s="34"/>
      <c r="E120" s="112"/>
      <c r="F120" s="35"/>
      <c r="G120" s="35"/>
      <c r="H120" s="35"/>
      <c r="I120" s="36"/>
      <c r="J120" s="129"/>
      <c r="K120" s="129"/>
      <c r="L120" s="129"/>
      <c r="M120" s="129"/>
      <c r="N120" s="125"/>
      <c r="O120" s="125"/>
      <c r="P120" s="125"/>
      <c r="Q120" s="125"/>
    </row>
    <row r="121" spans="2:17" s="30" customFormat="1" ht="21.75" customHeight="1">
      <c r="B121" s="34"/>
      <c r="C121" s="34"/>
      <c r="D121" s="34"/>
      <c r="E121" s="112"/>
      <c r="F121" s="35"/>
      <c r="G121" s="35"/>
      <c r="H121" s="35"/>
      <c r="I121" s="36"/>
      <c r="J121" s="129"/>
      <c r="K121" s="129"/>
      <c r="L121" s="129"/>
      <c r="M121" s="129"/>
      <c r="N121" s="125"/>
      <c r="O121" s="125"/>
      <c r="P121" s="125"/>
      <c r="Q121" s="125"/>
    </row>
    <row r="122" spans="2:17" s="30" customFormat="1" ht="21.75" customHeight="1">
      <c r="B122" s="34"/>
      <c r="C122" s="34"/>
      <c r="D122" s="34"/>
      <c r="E122" s="112"/>
      <c r="F122" s="35"/>
      <c r="G122" s="35"/>
      <c r="H122" s="35"/>
      <c r="I122" s="36"/>
      <c r="J122" s="129"/>
      <c r="K122" s="129"/>
      <c r="L122" s="129"/>
      <c r="M122" s="129"/>
      <c r="N122" s="125"/>
      <c r="O122" s="125"/>
      <c r="P122" s="125"/>
      <c r="Q122" s="125"/>
    </row>
    <row r="123" spans="2:17" s="30" customFormat="1" ht="21.75" customHeight="1">
      <c r="B123" s="34"/>
      <c r="C123" s="34"/>
      <c r="D123" s="34"/>
      <c r="E123" s="112"/>
      <c r="F123" s="35"/>
      <c r="G123" s="35"/>
      <c r="H123" s="35"/>
      <c r="I123" s="36"/>
      <c r="J123" s="129"/>
      <c r="K123" s="129"/>
      <c r="L123" s="129"/>
      <c r="M123" s="129"/>
      <c r="N123" s="125"/>
      <c r="O123" s="125"/>
      <c r="P123" s="125"/>
      <c r="Q123" s="125"/>
    </row>
    <row r="124" spans="2:17" s="30" customFormat="1" ht="21.75" customHeight="1">
      <c r="B124" s="34"/>
      <c r="C124" s="34"/>
      <c r="D124" s="34"/>
      <c r="E124" s="112"/>
      <c r="F124" s="35"/>
      <c r="G124" s="35"/>
      <c r="H124" s="35"/>
      <c r="I124" s="36"/>
      <c r="J124" s="129"/>
      <c r="K124" s="129"/>
      <c r="L124" s="129"/>
      <c r="M124" s="129"/>
      <c r="N124" s="125"/>
      <c r="O124" s="125"/>
      <c r="P124" s="125"/>
      <c r="Q124" s="125"/>
    </row>
    <row r="125" spans="2:17" s="30" customFormat="1" ht="21.75" customHeight="1">
      <c r="B125" s="34"/>
      <c r="C125" s="34"/>
      <c r="D125" s="34"/>
      <c r="E125" s="112"/>
      <c r="F125" s="35"/>
      <c r="G125" s="35"/>
      <c r="H125" s="35"/>
      <c r="I125" s="36"/>
      <c r="J125" s="129"/>
      <c r="K125" s="129"/>
      <c r="L125" s="129"/>
      <c r="M125" s="129"/>
      <c r="N125" s="125"/>
      <c r="O125" s="125"/>
      <c r="P125" s="125"/>
      <c r="Q125" s="125"/>
    </row>
    <row r="126" spans="2:17" s="30" customFormat="1" ht="21.75" customHeight="1">
      <c r="B126" s="34"/>
      <c r="C126" s="34"/>
      <c r="D126" s="34"/>
      <c r="E126" s="112"/>
      <c r="F126" s="35"/>
      <c r="G126" s="35"/>
      <c r="H126" s="35"/>
      <c r="I126" s="36"/>
      <c r="J126" s="129"/>
      <c r="K126" s="129"/>
      <c r="L126" s="129"/>
      <c r="M126" s="129"/>
      <c r="N126" s="125"/>
      <c r="O126" s="125"/>
      <c r="P126" s="125"/>
      <c r="Q126" s="125"/>
    </row>
    <row r="127" spans="2:17" s="30" customFormat="1" ht="21.75" customHeight="1">
      <c r="B127" s="34"/>
      <c r="C127" s="34"/>
      <c r="D127" s="34"/>
      <c r="E127" s="112"/>
      <c r="F127" s="35"/>
      <c r="G127" s="35"/>
      <c r="H127" s="35"/>
      <c r="I127" s="36"/>
      <c r="J127" s="129"/>
      <c r="K127" s="129"/>
      <c r="L127" s="129"/>
      <c r="M127" s="129"/>
      <c r="N127" s="125"/>
      <c r="O127" s="125"/>
      <c r="P127" s="125"/>
      <c r="Q127" s="125"/>
    </row>
    <row r="128" spans="2:17" s="30" customFormat="1" ht="21.75" customHeight="1">
      <c r="B128" s="34"/>
      <c r="C128" s="34"/>
      <c r="D128" s="34"/>
      <c r="E128" s="34"/>
      <c r="F128" s="35"/>
      <c r="G128" s="35"/>
      <c r="H128" s="35"/>
      <c r="J128" s="129"/>
      <c r="K128" s="129"/>
      <c r="L128" s="129"/>
      <c r="M128" s="129"/>
      <c r="N128" s="125"/>
      <c r="O128" s="125"/>
      <c r="P128" s="125"/>
      <c r="Q128" s="125"/>
    </row>
    <row r="129" spans="2:17" s="30" customFormat="1" ht="21.75" customHeight="1">
      <c r="B129" s="34"/>
      <c r="C129" s="34"/>
      <c r="D129" s="34"/>
      <c r="E129" s="34"/>
      <c r="F129" s="35"/>
      <c r="G129" s="35"/>
      <c r="H129" s="35"/>
      <c r="J129" s="129"/>
      <c r="K129" s="129"/>
      <c r="L129" s="129"/>
      <c r="M129" s="129"/>
      <c r="N129" s="125"/>
      <c r="O129" s="125"/>
      <c r="P129" s="125"/>
      <c r="Q129" s="125"/>
    </row>
    <row r="130" spans="2:17" s="30" customFormat="1" ht="21.75" customHeight="1">
      <c r="B130" s="34"/>
      <c r="C130" s="34"/>
      <c r="D130" s="34"/>
      <c r="E130" s="34"/>
      <c r="F130" s="35"/>
      <c r="G130" s="35"/>
      <c r="H130" s="35"/>
      <c r="J130" s="129"/>
      <c r="K130" s="129"/>
      <c r="L130" s="129"/>
      <c r="M130" s="129"/>
      <c r="N130" s="125"/>
      <c r="O130" s="125"/>
      <c r="P130" s="125"/>
      <c r="Q130" s="125"/>
    </row>
    <row r="131" spans="2:17" s="30" customFormat="1" ht="21.75" customHeight="1">
      <c r="B131" s="34"/>
      <c r="C131" s="34"/>
      <c r="D131" s="34"/>
      <c r="E131" s="34"/>
      <c r="F131" s="35"/>
      <c r="G131" s="35"/>
      <c r="H131" s="35"/>
      <c r="J131" s="129"/>
      <c r="K131" s="129"/>
      <c r="L131" s="129"/>
      <c r="M131" s="129"/>
      <c r="N131" s="125"/>
      <c r="O131" s="125"/>
      <c r="P131" s="125"/>
      <c r="Q131" s="125"/>
    </row>
    <row r="132" spans="2:17" s="30" customFormat="1" ht="21.75" customHeight="1">
      <c r="B132" s="34"/>
      <c r="C132" s="34"/>
      <c r="D132" s="34"/>
      <c r="E132" s="34"/>
      <c r="F132" s="35"/>
      <c r="G132" s="35"/>
      <c r="H132" s="35"/>
      <c r="J132" s="129"/>
      <c r="K132" s="129"/>
      <c r="L132" s="129"/>
      <c r="M132" s="129"/>
      <c r="N132" s="125"/>
      <c r="O132" s="125"/>
      <c r="P132" s="125"/>
      <c r="Q132" s="125"/>
    </row>
    <row r="133" spans="2:17" s="30" customFormat="1" ht="21.75" customHeight="1">
      <c r="B133" s="34"/>
      <c r="C133" s="34"/>
      <c r="D133" s="34"/>
      <c r="E133" s="34"/>
      <c r="F133" s="35"/>
      <c r="G133" s="35"/>
      <c r="H133" s="35"/>
      <c r="J133" s="129"/>
      <c r="K133" s="129"/>
      <c r="L133" s="129"/>
      <c r="M133" s="129"/>
      <c r="N133" s="125"/>
      <c r="O133" s="125"/>
      <c r="P133" s="125"/>
      <c r="Q133" s="125"/>
    </row>
  </sheetData>
  <mergeCells count="8">
    <mergeCell ref="A1:Q1"/>
    <mergeCell ref="A2:Q2"/>
    <mergeCell ref="J3:Q3"/>
    <mergeCell ref="A4:A5"/>
    <mergeCell ref="B4:E4"/>
    <mergeCell ref="F4:I4"/>
    <mergeCell ref="J4:M4"/>
    <mergeCell ref="N4:Q4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33" firstPageNumber="11" fitToHeight="0" orientation="portrait" useFirstPageNumber="1" r:id="rId1"/>
  <headerFooter scaleWithDoc="0" alignWithMargins="0">
    <oddFooter>&amp;C&amp;P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rgb="FFFF0000"/>
    <pageSetUpPr fitToPage="1"/>
  </sheetPr>
  <dimension ref="A1:EW210"/>
  <sheetViews>
    <sheetView view="pageBreakPreview" zoomScale="70" zoomScaleNormal="85" zoomScaleSheetLayoutView="70" workbookViewId="0">
      <pane ySplit="6" topLeftCell="A7" activePane="bottomLeft" state="frozen"/>
      <selection activeCell="C15" sqref="C15"/>
      <selection pane="bottomLeft" activeCell="B22" sqref="B22"/>
    </sheetView>
  </sheetViews>
  <sheetFormatPr defaultColWidth="9" defaultRowHeight="21.75" customHeight="1"/>
  <cols>
    <col min="1" max="1" width="34.125" style="169" customWidth="1"/>
    <col min="2" max="2" width="12.875" style="90" bestFit="1" customWidth="1"/>
    <col min="3" max="3" width="10" style="91" bestFit="1" customWidth="1"/>
    <col min="4" max="4" width="14.375" style="90" bestFit="1" customWidth="1"/>
    <col min="5" max="5" width="10" style="91" bestFit="1" customWidth="1"/>
    <col min="6" max="6" width="15.5" style="133" bestFit="1" customWidth="1"/>
    <col min="7" max="7" width="12.625" style="138" bestFit="1" customWidth="1"/>
    <col min="8" max="8" width="31.125" style="172" bestFit="1" customWidth="1"/>
    <col min="9" max="9" width="12.875" style="93" bestFit="1" customWidth="1"/>
    <col min="10" max="10" width="10" style="90" bestFit="1" customWidth="1"/>
    <col min="11" max="11" width="14.375" style="93" bestFit="1" customWidth="1"/>
    <col min="12" max="12" width="10" style="92" bestFit="1" customWidth="1"/>
    <col min="13" max="13" width="15.5" style="135" bestFit="1" customWidth="1"/>
    <col min="14" max="14" width="12.625" style="138" bestFit="1" customWidth="1"/>
    <col min="15" max="15" width="11.375" style="89" bestFit="1" customWidth="1"/>
    <col min="16" max="16" width="16.25" style="92" customWidth="1"/>
    <col min="17" max="17" width="9.125" style="92" bestFit="1" customWidth="1"/>
    <col min="18" max="18" width="9.25" style="92" bestFit="1" customWidth="1"/>
    <col min="19" max="19" width="9.125" style="92" bestFit="1" customWidth="1"/>
    <col min="20" max="20" width="6.875" style="92" customWidth="1"/>
    <col min="21" max="21" width="15.125" style="92" customWidth="1"/>
    <col min="22" max="22" width="13.375" style="92" bestFit="1" customWidth="1"/>
    <col min="23" max="23" width="12.5" style="92" customWidth="1"/>
    <col min="24" max="16384" width="9" style="92"/>
  </cols>
  <sheetData>
    <row r="1" spans="1:153" s="3350" customFormat="1" ht="50.1" customHeight="1">
      <c r="A1" s="3560" t="s">
        <v>3304</v>
      </c>
      <c r="B1" s="3560"/>
      <c r="C1" s="3560"/>
      <c r="D1" s="3560"/>
      <c r="E1" s="3560"/>
      <c r="F1" s="3560"/>
      <c r="G1" s="3560"/>
      <c r="H1" s="3560"/>
      <c r="I1" s="3560"/>
      <c r="J1" s="3560"/>
      <c r="K1" s="3560"/>
      <c r="L1" s="3560"/>
      <c r="M1" s="3560"/>
      <c r="N1" s="3560"/>
      <c r="O1" s="3348"/>
      <c r="P1" s="3349"/>
      <c r="Q1" s="3349"/>
      <c r="R1" s="3349"/>
      <c r="S1" s="3349"/>
      <c r="T1" s="3349"/>
      <c r="U1" s="3349"/>
      <c r="V1" s="3349"/>
      <c r="W1" s="3349"/>
      <c r="X1" s="3349"/>
      <c r="Y1" s="3349"/>
      <c r="Z1" s="3349"/>
      <c r="AA1" s="3349"/>
      <c r="AB1" s="3349"/>
      <c r="AC1" s="3349"/>
      <c r="AD1" s="3349"/>
      <c r="AE1" s="3349"/>
      <c r="AF1" s="3349"/>
      <c r="AG1" s="3349"/>
      <c r="AH1" s="3349"/>
      <c r="AI1" s="3349"/>
      <c r="AJ1" s="3349"/>
      <c r="AK1" s="3349"/>
      <c r="AL1" s="3349"/>
      <c r="AM1" s="3349"/>
      <c r="AN1" s="3349"/>
      <c r="AO1" s="3349"/>
      <c r="AP1" s="3349"/>
      <c r="AQ1" s="3349"/>
      <c r="AR1" s="3349"/>
      <c r="AS1" s="3349"/>
      <c r="AT1" s="3349"/>
      <c r="AU1" s="3349"/>
      <c r="AV1" s="3349"/>
      <c r="AW1" s="3349"/>
      <c r="AX1" s="3349"/>
      <c r="AY1" s="3349"/>
      <c r="AZ1" s="3349"/>
      <c r="BA1" s="3349"/>
      <c r="BB1" s="3349"/>
      <c r="BC1" s="3349"/>
      <c r="BD1" s="3349"/>
      <c r="BE1" s="3349"/>
      <c r="BF1" s="3349"/>
      <c r="BG1" s="3349"/>
      <c r="BH1" s="3349"/>
      <c r="BI1" s="3349"/>
      <c r="BJ1" s="3349"/>
      <c r="BK1" s="3349"/>
      <c r="BL1" s="3349"/>
      <c r="BM1" s="3349"/>
      <c r="BN1" s="3349"/>
      <c r="BO1" s="3349"/>
      <c r="BP1" s="3349"/>
      <c r="BQ1" s="3349"/>
      <c r="BR1" s="3349"/>
      <c r="BS1" s="3349"/>
      <c r="BT1" s="3349"/>
      <c r="BU1" s="3349"/>
      <c r="BV1" s="3349"/>
      <c r="BW1" s="3349"/>
      <c r="BX1" s="3349"/>
      <c r="BY1" s="3349"/>
      <c r="BZ1" s="3349"/>
      <c r="CA1" s="3349"/>
      <c r="CB1" s="3349"/>
      <c r="CC1" s="3349"/>
      <c r="CD1" s="3349"/>
      <c r="CE1" s="3349"/>
      <c r="CF1" s="3349"/>
      <c r="CG1" s="3349"/>
      <c r="CH1" s="3349"/>
      <c r="CI1" s="3349"/>
      <c r="CJ1" s="3349"/>
      <c r="CK1" s="3349"/>
      <c r="CL1" s="3349"/>
      <c r="CM1" s="3349"/>
      <c r="CN1" s="3349"/>
      <c r="CO1" s="3349"/>
      <c r="CP1" s="3349"/>
      <c r="CQ1" s="3349"/>
      <c r="CR1" s="3349"/>
      <c r="CS1" s="3349"/>
      <c r="CT1" s="3349"/>
      <c r="CU1" s="3349"/>
      <c r="CV1" s="3349"/>
      <c r="CW1" s="3349"/>
      <c r="CX1" s="3349"/>
      <c r="CY1" s="3349"/>
      <c r="CZ1" s="3349"/>
      <c r="DA1" s="3349"/>
      <c r="DB1" s="3349"/>
      <c r="DC1" s="3349"/>
      <c r="DD1" s="3349"/>
      <c r="DE1" s="3349"/>
      <c r="DF1" s="3349"/>
      <c r="DG1" s="3349"/>
      <c r="DH1" s="3349"/>
      <c r="DI1" s="3349"/>
      <c r="DJ1" s="3349"/>
      <c r="DK1" s="3349"/>
      <c r="DL1" s="3349"/>
      <c r="DM1" s="3349"/>
      <c r="DN1" s="3349"/>
      <c r="DO1" s="3349"/>
      <c r="DP1" s="3349"/>
      <c r="DQ1" s="3349"/>
      <c r="DR1" s="3349"/>
      <c r="DS1" s="3349"/>
      <c r="DT1" s="3349"/>
      <c r="DU1" s="3349"/>
      <c r="DV1" s="3349"/>
      <c r="DW1" s="3349"/>
      <c r="DX1" s="3349"/>
      <c r="DY1" s="3349"/>
      <c r="DZ1" s="3349"/>
      <c r="EA1" s="3349"/>
      <c r="EB1" s="3349"/>
      <c r="EC1" s="3349"/>
      <c r="ED1" s="3349"/>
      <c r="EE1" s="3349"/>
      <c r="EF1" s="3349"/>
      <c r="EG1" s="3349"/>
      <c r="EH1" s="3349"/>
      <c r="EI1" s="3349"/>
      <c r="EJ1" s="3349"/>
      <c r="EK1" s="3349"/>
      <c r="EL1" s="3349"/>
      <c r="EM1" s="3349"/>
      <c r="EN1" s="3349"/>
      <c r="EO1" s="3349"/>
      <c r="EP1" s="3349"/>
      <c r="EQ1" s="3349"/>
      <c r="ER1" s="3349"/>
      <c r="ES1" s="3349"/>
      <c r="ET1" s="3349"/>
      <c r="EU1" s="3349"/>
      <c r="EV1" s="3349"/>
      <c r="EW1" s="3349"/>
    </row>
    <row r="2" spans="1:153" s="73" customFormat="1" ht="21.75" customHeight="1" thickBot="1">
      <c r="A2" s="3576" t="s">
        <v>3293</v>
      </c>
      <c r="B2" s="3576"/>
      <c r="C2" s="153"/>
      <c r="D2" s="74"/>
      <c r="E2" s="75"/>
      <c r="F2" s="131"/>
      <c r="G2" s="136"/>
      <c r="H2" s="170"/>
      <c r="I2" s="76"/>
      <c r="J2" s="72"/>
      <c r="K2" s="76"/>
      <c r="L2" s="72"/>
      <c r="M2" s="3561" t="s">
        <v>504</v>
      </c>
      <c r="N2" s="3561"/>
      <c r="O2" s="77"/>
      <c r="P2" s="72"/>
      <c r="Q2" s="72"/>
      <c r="R2" s="72"/>
      <c r="S2" s="72"/>
      <c r="T2" s="72"/>
      <c r="U2" s="72"/>
      <c r="V2" s="72"/>
      <c r="W2" s="72"/>
      <c r="X2" s="72"/>
      <c r="Y2" s="72"/>
      <c r="Z2" s="72"/>
      <c r="AA2" s="72"/>
      <c r="AB2" s="72"/>
      <c r="AC2" s="72"/>
      <c r="AD2" s="72"/>
      <c r="AE2" s="72"/>
      <c r="AF2" s="72"/>
      <c r="AG2" s="72"/>
      <c r="AH2" s="72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H2" s="72"/>
      <c r="CI2" s="72"/>
      <c r="CJ2" s="72"/>
      <c r="CK2" s="72"/>
      <c r="CL2" s="72"/>
      <c r="CM2" s="72"/>
      <c r="CN2" s="72"/>
      <c r="CO2" s="72"/>
      <c r="CP2" s="72"/>
      <c r="CQ2" s="72"/>
      <c r="CR2" s="72"/>
      <c r="CS2" s="72"/>
      <c r="CT2" s="72"/>
      <c r="CU2" s="72"/>
      <c r="CV2" s="72"/>
      <c r="CW2" s="72"/>
      <c r="CX2" s="72"/>
      <c r="CY2" s="72"/>
      <c r="CZ2" s="72"/>
      <c r="DA2" s="72"/>
      <c r="DB2" s="72"/>
      <c r="DC2" s="72"/>
      <c r="DD2" s="72"/>
      <c r="DE2" s="72"/>
      <c r="DF2" s="72"/>
      <c r="DG2" s="72"/>
      <c r="DH2" s="72"/>
      <c r="DI2" s="72"/>
      <c r="DJ2" s="72"/>
      <c r="DK2" s="72"/>
      <c r="DL2" s="72"/>
      <c r="DM2" s="72"/>
      <c r="DN2" s="72"/>
      <c r="DO2" s="72"/>
      <c r="DP2" s="72"/>
      <c r="DQ2" s="72"/>
      <c r="DR2" s="72"/>
      <c r="DS2" s="72"/>
      <c r="DT2" s="72"/>
      <c r="DU2" s="72"/>
      <c r="DV2" s="72"/>
      <c r="DW2" s="72"/>
      <c r="DX2" s="72"/>
      <c r="DY2" s="72"/>
      <c r="DZ2" s="72"/>
      <c r="EA2" s="72"/>
      <c r="EB2" s="72"/>
      <c r="EC2" s="72"/>
      <c r="ED2" s="72"/>
      <c r="EE2" s="72"/>
      <c r="EF2" s="72"/>
      <c r="EG2" s="72"/>
      <c r="EH2" s="72"/>
      <c r="EI2" s="72"/>
      <c r="EJ2" s="72"/>
      <c r="EK2" s="72"/>
      <c r="EL2" s="72"/>
      <c r="EM2" s="72"/>
      <c r="EN2" s="72"/>
      <c r="EO2" s="72"/>
      <c r="EP2" s="72"/>
      <c r="EQ2" s="72"/>
      <c r="ER2" s="72"/>
      <c r="ES2" s="72"/>
      <c r="ET2" s="72"/>
      <c r="EU2" s="72"/>
      <c r="EV2" s="72"/>
      <c r="EW2" s="72"/>
    </row>
    <row r="3" spans="1:153" s="73" customFormat="1" ht="26.25" customHeight="1">
      <c r="A3" s="3562" t="s">
        <v>505</v>
      </c>
      <c r="B3" s="3563"/>
      <c r="C3" s="3563"/>
      <c r="D3" s="3563"/>
      <c r="E3" s="3563"/>
      <c r="F3" s="3563"/>
      <c r="G3" s="3564"/>
      <c r="H3" s="3565" t="s">
        <v>506</v>
      </c>
      <c r="I3" s="3566"/>
      <c r="J3" s="3566"/>
      <c r="K3" s="3566"/>
      <c r="L3" s="3566"/>
      <c r="M3" s="3566"/>
      <c r="N3" s="3567"/>
      <c r="O3" s="77"/>
      <c r="P3" s="72"/>
      <c r="Q3" s="72"/>
      <c r="R3" s="72"/>
      <c r="S3" s="72"/>
      <c r="T3" s="72"/>
      <c r="U3" s="72"/>
      <c r="V3" s="72"/>
      <c r="W3" s="72"/>
      <c r="X3" s="72"/>
      <c r="Y3" s="72"/>
      <c r="Z3" s="72"/>
      <c r="AA3" s="72"/>
      <c r="AB3" s="72"/>
      <c r="AC3" s="72"/>
      <c r="AD3" s="72"/>
      <c r="AE3" s="72"/>
      <c r="AF3" s="72"/>
      <c r="AG3" s="72"/>
      <c r="AH3" s="72"/>
      <c r="AI3" s="72"/>
      <c r="AJ3" s="72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72"/>
      <c r="BL3" s="72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72"/>
      <c r="CN3" s="72"/>
      <c r="CO3" s="72"/>
      <c r="CP3" s="72"/>
      <c r="CQ3" s="72"/>
      <c r="CR3" s="72"/>
      <c r="CS3" s="72"/>
      <c r="CT3" s="72"/>
      <c r="CU3" s="72"/>
      <c r="CV3" s="72"/>
      <c r="CW3" s="72"/>
      <c r="CX3" s="72"/>
      <c r="CY3" s="72"/>
      <c r="CZ3" s="72"/>
      <c r="DA3" s="72"/>
      <c r="DB3" s="72"/>
      <c r="DC3" s="72"/>
      <c r="DD3" s="72"/>
      <c r="DE3" s="72"/>
      <c r="DF3" s="72"/>
      <c r="DG3" s="72"/>
      <c r="DH3" s="72"/>
      <c r="DI3" s="72"/>
      <c r="DJ3" s="72"/>
      <c r="DK3" s="72"/>
      <c r="DL3" s="72"/>
      <c r="DM3" s="72"/>
      <c r="DN3" s="72"/>
      <c r="DO3" s="72"/>
      <c r="DP3" s="72"/>
      <c r="DQ3" s="72"/>
      <c r="DR3" s="72"/>
      <c r="DS3" s="72"/>
      <c r="DT3" s="72"/>
      <c r="DU3" s="72"/>
      <c r="DV3" s="72"/>
      <c r="DW3" s="72"/>
      <c r="DX3" s="72"/>
      <c r="DY3" s="72"/>
      <c r="DZ3" s="72"/>
      <c r="EA3" s="72"/>
      <c r="EB3" s="72"/>
      <c r="EC3" s="72"/>
      <c r="ED3" s="72"/>
      <c r="EE3" s="72"/>
      <c r="EF3" s="72"/>
      <c r="EG3" s="72"/>
      <c r="EH3" s="72"/>
      <c r="EI3" s="72"/>
      <c r="EJ3" s="72"/>
      <c r="EK3" s="72"/>
      <c r="EL3" s="72"/>
      <c r="EM3" s="72"/>
      <c r="EN3" s="72"/>
      <c r="EO3" s="72"/>
      <c r="EP3" s="72"/>
      <c r="EQ3" s="72"/>
      <c r="ER3" s="72"/>
      <c r="ES3" s="72"/>
      <c r="ET3" s="72"/>
      <c r="EU3" s="72"/>
      <c r="EV3" s="72"/>
      <c r="EW3" s="72"/>
    </row>
    <row r="4" spans="1:153" s="80" customFormat="1" ht="18" customHeight="1">
      <c r="A4" s="3574" t="s">
        <v>507</v>
      </c>
      <c r="B4" s="3570" t="str">
        <f>'세입·세출예산 총괄표(성질별)2'!B4</f>
        <v>2019년추경액(A)</v>
      </c>
      <c r="C4" s="3570"/>
      <c r="D4" s="3570" t="str">
        <f>'세입·세출예산 총괄표(성질별)2'!D4</f>
        <v>2019년기정액(B)</v>
      </c>
      <c r="E4" s="3570"/>
      <c r="F4" s="3570" t="s">
        <v>446</v>
      </c>
      <c r="G4" s="3571"/>
      <c r="H4" s="3572" t="str">
        <f>A4</f>
        <v>예산과목</v>
      </c>
      <c r="I4" s="3568" t="str">
        <f>B4</f>
        <v>2019년추경액(A)</v>
      </c>
      <c r="J4" s="3568"/>
      <c r="K4" s="3568" t="str">
        <f>D4</f>
        <v>2019년기정액(B)</v>
      </c>
      <c r="L4" s="3568"/>
      <c r="M4" s="3568" t="s">
        <v>446</v>
      </c>
      <c r="N4" s="3569"/>
      <c r="O4" s="78"/>
      <c r="P4" s="79"/>
      <c r="Q4" s="79"/>
      <c r="R4" s="79"/>
      <c r="S4" s="79"/>
      <c r="T4" s="79"/>
      <c r="U4" s="79"/>
      <c r="V4" s="79"/>
      <c r="W4" s="79"/>
      <c r="X4" s="79"/>
      <c r="Y4" s="79"/>
      <c r="Z4" s="79"/>
      <c r="AA4" s="79"/>
      <c r="AB4" s="79"/>
      <c r="AC4" s="79"/>
      <c r="AD4" s="79"/>
      <c r="AE4" s="79"/>
      <c r="AF4" s="79"/>
      <c r="AG4" s="79"/>
      <c r="AH4" s="79"/>
      <c r="AI4" s="79"/>
      <c r="AJ4" s="79"/>
      <c r="AK4" s="79"/>
      <c r="AL4" s="79"/>
      <c r="AM4" s="79"/>
      <c r="AN4" s="79"/>
      <c r="AO4" s="79"/>
      <c r="AP4" s="79"/>
      <c r="AQ4" s="79"/>
      <c r="AR4" s="79"/>
      <c r="AS4" s="79"/>
      <c r="AT4" s="79"/>
      <c r="AU4" s="79"/>
      <c r="AV4" s="79"/>
      <c r="AW4" s="79"/>
      <c r="AX4" s="79"/>
      <c r="AY4" s="79"/>
      <c r="AZ4" s="79"/>
      <c r="BA4" s="79"/>
      <c r="BB4" s="79"/>
      <c r="BC4" s="79"/>
      <c r="BD4" s="79"/>
      <c r="BE4" s="79"/>
      <c r="BF4" s="79"/>
      <c r="BG4" s="79"/>
      <c r="BH4" s="79"/>
      <c r="BI4" s="79"/>
      <c r="BJ4" s="79"/>
      <c r="BK4" s="79"/>
      <c r="BL4" s="79"/>
      <c r="BM4" s="79"/>
      <c r="BN4" s="79"/>
      <c r="BO4" s="79"/>
      <c r="BP4" s="79"/>
      <c r="BQ4" s="79"/>
      <c r="BR4" s="79"/>
      <c r="BS4" s="79"/>
      <c r="BT4" s="79"/>
      <c r="BU4" s="79"/>
      <c r="BV4" s="79"/>
      <c r="BW4" s="79"/>
      <c r="BX4" s="79"/>
      <c r="BY4" s="79"/>
      <c r="BZ4" s="79"/>
      <c r="CA4" s="79"/>
      <c r="CB4" s="79"/>
      <c r="CC4" s="79"/>
      <c r="CD4" s="79"/>
      <c r="CE4" s="79"/>
      <c r="CF4" s="79"/>
      <c r="CG4" s="79"/>
      <c r="CH4" s="79"/>
      <c r="CI4" s="79"/>
      <c r="CJ4" s="79"/>
      <c r="CK4" s="79"/>
      <c r="CL4" s="79"/>
      <c r="CM4" s="79"/>
      <c r="CN4" s="79"/>
      <c r="CO4" s="79"/>
      <c r="CP4" s="79"/>
      <c r="CQ4" s="79"/>
      <c r="CR4" s="79"/>
      <c r="CS4" s="79"/>
      <c r="CT4" s="79"/>
      <c r="CU4" s="79"/>
      <c r="CV4" s="79"/>
      <c r="CW4" s="79"/>
      <c r="CX4" s="79"/>
      <c r="CY4" s="79"/>
      <c r="CZ4" s="79"/>
      <c r="DA4" s="79"/>
      <c r="DB4" s="79"/>
      <c r="DC4" s="79"/>
      <c r="DD4" s="79"/>
      <c r="DE4" s="79"/>
      <c r="DF4" s="79"/>
      <c r="DG4" s="79"/>
      <c r="DH4" s="79"/>
      <c r="DI4" s="79"/>
      <c r="DJ4" s="79"/>
      <c r="DK4" s="79"/>
      <c r="DL4" s="79"/>
      <c r="DM4" s="79"/>
      <c r="DN4" s="79"/>
      <c r="DO4" s="79"/>
      <c r="DP4" s="79"/>
      <c r="DQ4" s="79"/>
      <c r="DR4" s="79"/>
      <c r="DS4" s="79"/>
      <c r="DT4" s="79"/>
      <c r="DU4" s="79"/>
      <c r="DV4" s="79"/>
      <c r="DW4" s="79"/>
      <c r="DX4" s="79"/>
      <c r="DY4" s="79"/>
      <c r="DZ4" s="79"/>
      <c r="EA4" s="79"/>
      <c r="EB4" s="79"/>
      <c r="EC4" s="79"/>
      <c r="ED4" s="79"/>
      <c r="EE4" s="79"/>
      <c r="EF4" s="79"/>
      <c r="EG4" s="79"/>
      <c r="EH4" s="79"/>
      <c r="EI4" s="79"/>
      <c r="EJ4" s="79"/>
      <c r="EK4" s="79"/>
      <c r="EL4" s="79"/>
      <c r="EM4" s="79"/>
      <c r="EN4" s="79"/>
      <c r="EO4" s="79"/>
      <c r="EP4" s="79"/>
      <c r="EQ4" s="79"/>
      <c r="ER4" s="79"/>
      <c r="ES4" s="79"/>
      <c r="ET4" s="79"/>
      <c r="EU4" s="79"/>
      <c r="EV4" s="79"/>
      <c r="EW4" s="79"/>
    </row>
    <row r="5" spans="1:153" s="80" customFormat="1" ht="18" customHeight="1">
      <c r="A5" s="3575"/>
      <c r="B5" s="3436" t="s">
        <v>451</v>
      </c>
      <c r="C5" s="3436" t="s">
        <v>508</v>
      </c>
      <c r="D5" s="3436" t="s">
        <v>451</v>
      </c>
      <c r="E5" s="3436" t="s">
        <v>406</v>
      </c>
      <c r="F5" s="280" t="s">
        <v>509</v>
      </c>
      <c r="G5" s="281" t="s">
        <v>510</v>
      </c>
      <c r="H5" s="3573"/>
      <c r="I5" s="282" t="s">
        <v>451</v>
      </c>
      <c r="J5" s="3435" t="s">
        <v>406</v>
      </c>
      <c r="K5" s="282" t="s">
        <v>451</v>
      </c>
      <c r="L5" s="3435" t="s">
        <v>508</v>
      </c>
      <c r="M5" s="283" t="s">
        <v>511</v>
      </c>
      <c r="N5" s="284" t="s">
        <v>512</v>
      </c>
      <c r="O5" s="78"/>
      <c r="P5" s="79"/>
      <c r="Q5" s="79"/>
      <c r="R5" s="79"/>
      <c r="S5" s="79"/>
      <c r="T5" s="79"/>
      <c r="U5" s="79"/>
      <c r="V5" s="79"/>
      <c r="W5" s="79"/>
      <c r="X5" s="79"/>
      <c r="Y5" s="79"/>
      <c r="Z5" s="79"/>
      <c r="AA5" s="79"/>
      <c r="AB5" s="79"/>
      <c r="AC5" s="79"/>
      <c r="AD5" s="79"/>
      <c r="AE5" s="79"/>
      <c r="AF5" s="79"/>
      <c r="AG5" s="79"/>
      <c r="AH5" s="79"/>
      <c r="AI5" s="79"/>
      <c r="AJ5" s="79"/>
      <c r="AK5" s="79"/>
      <c r="AL5" s="79"/>
      <c r="AM5" s="79"/>
      <c r="AN5" s="79"/>
      <c r="AO5" s="79"/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  <c r="BM5" s="79"/>
      <c r="BN5" s="79"/>
      <c r="BO5" s="79"/>
      <c r="BP5" s="79"/>
      <c r="BQ5" s="79"/>
      <c r="BR5" s="79"/>
      <c r="BS5" s="79"/>
      <c r="BT5" s="79"/>
      <c r="BU5" s="79"/>
      <c r="BV5" s="79"/>
      <c r="BW5" s="79"/>
      <c r="BX5" s="79"/>
      <c r="BY5" s="79"/>
      <c r="BZ5" s="79"/>
      <c r="CA5" s="79"/>
      <c r="CB5" s="79"/>
      <c r="CC5" s="79"/>
      <c r="CD5" s="79"/>
      <c r="CE5" s="79"/>
      <c r="CF5" s="79"/>
      <c r="CG5" s="79"/>
      <c r="CH5" s="79"/>
      <c r="CI5" s="79"/>
      <c r="CJ5" s="79"/>
      <c r="CK5" s="79"/>
      <c r="CL5" s="79"/>
      <c r="CM5" s="79"/>
      <c r="CN5" s="79"/>
      <c r="CO5" s="79"/>
      <c r="CP5" s="79"/>
      <c r="CQ5" s="79"/>
      <c r="CR5" s="79"/>
      <c r="CS5" s="79"/>
      <c r="CT5" s="79"/>
      <c r="CU5" s="79"/>
      <c r="CV5" s="79"/>
      <c r="CW5" s="79"/>
      <c r="CX5" s="79"/>
      <c r="CY5" s="79"/>
      <c r="CZ5" s="79"/>
      <c r="DA5" s="79"/>
      <c r="DB5" s="79"/>
      <c r="DC5" s="79"/>
      <c r="DD5" s="79"/>
      <c r="DE5" s="79"/>
      <c r="DF5" s="79"/>
      <c r="DG5" s="79"/>
      <c r="DH5" s="79"/>
      <c r="DI5" s="79"/>
      <c r="DJ5" s="79"/>
      <c r="DK5" s="79"/>
      <c r="DL5" s="79"/>
      <c r="DM5" s="79"/>
      <c r="DN5" s="79"/>
      <c r="DO5" s="79"/>
      <c r="DP5" s="79"/>
      <c r="DQ5" s="79"/>
      <c r="DR5" s="79"/>
      <c r="DS5" s="79"/>
      <c r="DT5" s="79"/>
      <c r="DU5" s="79"/>
      <c r="DV5" s="79"/>
      <c r="DW5" s="79"/>
      <c r="DX5" s="79"/>
      <c r="DY5" s="79"/>
      <c r="DZ5" s="79"/>
      <c r="EA5" s="79"/>
      <c r="EB5" s="79"/>
      <c r="EC5" s="79"/>
      <c r="ED5" s="79"/>
      <c r="EE5" s="79"/>
      <c r="EF5" s="79"/>
      <c r="EG5" s="79"/>
      <c r="EH5" s="79"/>
      <c r="EI5" s="79"/>
      <c r="EJ5" s="79"/>
      <c r="EK5" s="79"/>
      <c r="EL5" s="79"/>
      <c r="EM5" s="79"/>
      <c r="EN5" s="79"/>
      <c r="EO5" s="79"/>
      <c r="EP5" s="79"/>
      <c r="EQ5" s="79"/>
      <c r="ER5" s="79"/>
      <c r="ES5" s="79"/>
      <c r="ET5" s="79"/>
      <c r="EU5" s="79"/>
      <c r="EV5" s="79"/>
      <c r="EW5" s="79"/>
    </row>
    <row r="6" spans="1:153" s="80" customFormat="1" ht="23.45" customHeight="1">
      <c r="A6" s="285" t="s">
        <v>410</v>
      </c>
      <c r="B6" s="286">
        <f>SUM(B7,B73)</f>
        <v>11461817800</v>
      </c>
      <c r="C6" s="287">
        <f>C7+C73</f>
        <v>0.99998761376073286</v>
      </c>
      <c r="D6" s="286">
        <f>SUM(D7,D73)</f>
        <v>11354560000</v>
      </c>
      <c r="E6" s="287">
        <f>E7+E73</f>
        <v>1</v>
      </c>
      <c r="F6" s="288">
        <f>B6-D6</f>
        <v>107257800</v>
      </c>
      <c r="G6" s="289">
        <f>+F6/D6</f>
        <v>9.4462312938590302E-3</v>
      </c>
      <c r="H6" s="394" t="s">
        <v>439</v>
      </c>
      <c r="I6" s="290">
        <f>SUM(I7,I73)</f>
        <v>11461817800</v>
      </c>
      <c r="J6" s="291">
        <f>+J7+J73</f>
        <v>1</v>
      </c>
      <c r="K6" s="290">
        <f>SUM(K7,K73)</f>
        <v>11354560000</v>
      </c>
      <c r="L6" s="291">
        <f>L7+L73</f>
        <v>1</v>
      </c>
      <c r="M6" s="292">
        <f>I6-K6</f>
        <v>107257800</v>
      </c>
      <c r="N6" s="293">
        <f>+M6/K6</f>
        <v>9.4462312938590302E-3</v>
      </c>
      <c r="O6" s="78"/>
      <c r="P6" s="79"/>
      <c r="Q6" s="79"/>
      <c r="R6" s="97"/>
      <c r="S6" s="79"/>
      <c r="T6" s="97">
        <f>I6-P6</f>
        <v>11461817800</v>
      </c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79"/>
      <c r="AJ6" s="79"/>
      <c r="AK6" s="79"/>
      <c r="AL6" s="79"/>
      <c r="AM6" s="79"/>
      <c r="AN6" s="79"/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  <c r="BG6" s="79"/>
      <c r="BH6" s="79"/>
      <c r="BI6" s="79"/>
      <c r="BJ6" s="79"/>
      <c r="BK6" s="79"/>
      <c r="BL6" s="79"/>
      <c r="BM6" s="79"/>
      <c r="BN6" s="79"/>
      <c r="BO6" s="79"/>
      <c r="BP6" s="79"/>
      <c r="BQ6" s="79"/>
      <c r="BR6" s="79"/>
      <c r="BS6" s="79"/>
      <c r="BT6" s="79"/>
      <c r="BU6" s="79"/>
      <c r="BV6" s="79"/>
      <c r="BW6" s="79"/>
      <c r="BX6" s="79"/>
      <c r="BY6" s="79"/>
      <c r="BZ6" s="79"/>
      <c r="CA6" s="79"/>
      <c r="CB6" s="79"/>
      <c r="CC6" s="79"/>
      <c r="CD6" s="79"/>
      <c r="CE6" s="79"/>
      <c r="CF6" s="79"/>
      <c r="CG6" s="79"/>
      <c r="CH6" s="79"/>
      <c r="CI6" s="79"/>
      <c r="CJ6" s="79"/>
      <c r="CK6" s="79"/>
      <c r="CL6" s="79"/>
      <c r="CM6" s="79"/>
      <c r="CN6" s="79"/>
      <c r="CO6" s="79"/>
      <c r="CP6" s="79"/>
      <c r="CQ6" s="79"/>
      <c r="CR6" s="79"/>
      <c r="CS6" s="79"/>
      <c r="CT6" s="79"/>
      <c r="CU6" s="79"/>
      <c r="CV6" s="79"/>
      <c r="CW6" s="79"/>
      <c r="CX6" s="79"/>
      <c r="CY6" s="79"/>
      <c r="CZ6" s="79"/>
      <c r="DA6" s="79"/>
      <c r="DB6" s="79"/>
      <c r="DC6" s="79"/>
      <c r="DD6" s="79"/>
      <c r="DE6" s="79"/>
      <c r="DF6" s="79"/>
      <c r="DG6" s="79"/>
      <c r="DH6" s="79"/>
      <c r="DI6" s="79"/>
      <c r="DJ6" s="79"/>
      <c r="DK6" s="79"/>
      <c r="DL6" s="79"/>
      <c r="DM6" s="79"/>
      <c r="DN6" s="79"/>
      <c r="DO6" s="79"/>
      <c r="DP6" s="79"/>
      <c r="DQ6" s="79"/>
      <c r="DR6" s="79"/>
      <c r="DS6" s="79"/>
      <c r="DT6" s="79"/>
      <c r="DU6" s="79"/>
      <c r="DV6" s="79"/>
      <c r="DW6" s="79"/>
      <c r="DX6" s="79"/>
      <c r="DY6" s="79"/>
      <c r="DZ6" s="79"/>
      <c r="EA6" s="79"/>
      <c r="EB6" s="79"/>
      <c r="EC6" s="79"/>
      <c r="ED6" s="79"/>
      <c r="EE6" s="79"/>
      <c r="EF6" s="79"/>
      <c r="EG6" s="79"/>
      <c r="EH6" s="79"/>
      <c r="EI6" s="79"/>
      <c r="EJ6" s="79"/>
      <c r="EK6" s="79"/>
      <c r="EL6" s="79"/>
      <c r="EM6" s="79"/>
      <c r="EN6" s="79"/>
      <c r="EO6" s="79"/>
      <c r="EP6" s="79"/>
      <c r="EQ6" s="79"/>
      <c r="ER6" s="79"/>
      <c r="ES6" s="79"/>
      <c r="ET6" s="79"/>
      <c r="EU6" s="79"/>
      <c r="EV6" s="79"/>
      <c r="EW6" s="79"/>
    </row>
    <row r="7" spans="1:153" s="80" customFormat="1" ht="23.45" customHeight="1">
      <c r="A7" s="401" t="s">
        <v>3147</v>
      </c>
      <c r="B7" s="294">
        <v>9137074800</v>
      </c>
      <c r="C7" s="295">
        <v>0.7971750170378733</v>
      </c>
      <c r="D7" s="294">
        <v>8982050000</v>
      </c>
      <c r="E7" s="295">
        <v>0.79105222923653584</v>
      </c>
      <c r="F7" s="296">
        <v>79582800</v>
      </c>
      <c r="G7" s="297">
        <v>8.8602045190129194E-3</v>
      </c>
      <c r="H7" s="381" t="s">
        <v>3161</v>
      </c>
      <c r="I7" s="294">
        <v>8225102800</v>
      </c>
      <c r="J7" s="298">
        <v>0.71760892936197263</v>
      </c>
      <c r="K7" s="294">
        <v>8043024000</v>
      </c>
      <c r="L7" s="298">
        <v>0.70835188681904016</v>
      </c>
      <c r="M7" s="296">
        <v>182078800</v>
      </c>
      <c r="N7" s="297">
        <v>2.2638102285906396E-2</v>
      </c>
      <c r="O7" s="78"/>
      <c r="P7" s="79"/>
      <c r="Q7" s="79"/>
      <c r="R7" s="79"/>
      <c r="S7" s="79"/>
      <c r="T7" s="79"/>
      <c r="U7" s="79"/>
      <c r="V7" s="79"/>
      <c r="W7" s="79"/>
      <c r="X7" s="79"/>
      <c r="Y7" s="79"/>
      <c r="Z7" s="79"/>
      <c r="AA7" s="79"/>
      <c r="AB7" s="79"/>
      <c r="AC7" s="79"/>
      <c r="AD7" s="79"/>
      <c r="AE7" s="79"/>
      <c r="AF7" s="79"/>
      <c r="AG7" s="79"/>
      <c r="AH7" s="79"/>
      <c r="AI7" s="79"/>
      <c r="AJ7" s="79"/>
      <c r="AK7" s="79"/>
      <c r="AL7" s="79"/>
      <c r="AM7" s="79"/>
      <c r="AN7" s="79"/>
      <c r="AO7" s="79"/>
      <c r="AP7" s="79"/>
      <c r="AQ7" s="79"/>
      <c r="AR7" s="79"/>
      <c r="AS7" s="79"/>
      <c r="AT7" s="79"/>
      <c r="AU7" s="79"/>
      <c r="AV7" s="79"/>
      <c r="AW7" s="79"/>
      <c r="AX7" s="79"/>
      <c r="AY7" s="79"/>
      <c r="AZ7" s="79"/>
      <c r="BA7" s="79"/>
      <c r="BB7" s="79"/>
      <c r="BC7" s="79"/>
      <c r="BD7" s="79"/>
      <c r="BE7" s="79"/>
      <c r="BF7" s="79"/>
      <c r="BG7" s="79"/>
      <c r="BH7" s="79"/>
      <c r="BI7" s="79"/>
      <c r="BJ7" s="79"/>
      <c r="BK7" s="79"/>
      <c r="BL7" s="79"/>
      <c r="BM7" s="79"/>
      <c r="BN7" s="79"/>
      <c r="BO7" s="79"/>
      <c r="BP7" s="79"/>
      <c r="BQ7" s="79"/>
      <c r="BR7" s="79"/>
      <c r="BS7" s="79"/>
      <c r="BT7" s="79"/>
      <c r="BU7" s="79"/>
      <c r="BV7" s="79"/>
      <c r="BW7" s="79"/>
      <c r="BX7" s="79"/>
      <c r="BY7" s="79"/>
      <c r="BZ7" s="79"/>
      <c r="CA7" s="79"/>
      <c r="CB7" s="79"/>
      <c r="CC7" s="79"/>
      <c r="CD7" s="79"/>
      <c r="CE7" s="79"/>
      <c r="CF7" s="79"/>
      <c r="CG7" s="79"/>
      <c r="CH7" s="79"/>
      <c r="CI7" s="79"/>
      <c r="CJ7" s="79"/>
      <c r="CK7" s="79"/>
      <c r="CL7" s="79"/>
      <c r="CM7" s="79"/>
      <c r="CN7" s="79"/>
      <c r="CO7" s="79"/>
      <c r="CP7" s="79"/>
      <c r="CQ7" s="79"/>
      <c r="CR7" s="79"/>
      <c r="CS7" s="79"/>
      <c r="CT7" s="79"/>
      <c r="CU7" s="79"/>
      <c r="CV7" s="79"/>
      <c r="CW7" s="79"/>
      <c r="CX7" s="79"/>
      <c r="CY7" s="79"/>
      <c r="CZ7" s="79"/>
      <c r="DA7" s="79"/>
      <c r="DB7" s="79"/>
      <c r="DC7" s="79"/>
      <c r="DD7" s="79"/>
      <c r="DE7" s="79"/>
      <c r="DF7" s="79"/>
      <c r="DG7" s="79"/>
      <c r="DH7" s="79"/>
      <c r="DI7" s="79"/>
      <c r="DJ7" s="79"/>
      <c r="DK7" s="79"/>
      <c r="DL7" s="79"/>
      <c r="DM7" s="79"/>
      <c r="DN7" s="79"/>
      <c r="DO7" s="79"/>
      <c r="DP7" s="79"/>
      <c r="DQ7" s="79"/>
      <c r="DR7" s="79"/>
      <c r="DS7" s="79"/>
      <c r="DT7" s="79"/>
      <c r="DU7" s="79"/>
      <c r="DV7" s="79"/>
      <c r="DW7" s="79"/>
      <c r="DX7" s="79"/>
      <c r="DY7" s="79"/>
      <c r="DZ7" s="79"/>
      <c r="EA7" s="79"/>
      <c r="EB7" s="79"/>
      <c r="EC7" s="79"/>
      <c r="ED7" s="79"/>
      <c r="EE7" s="79"/>
      <c r="EF7" s="79"/>
      <c r="EG7" s="79"/>
      <c r="EH7" s="79"/>
      <c r="EI7" s="79"/>
      <c r="EJ7" s="79"/>
      <c r="EK7" s="79"/>
      <c r="EL7" s="79"/>
      <c r="EM7" s="79"/>
      <c r="EN7" s="79"/>
      <c r="EO7" s="79"/>
      <c r="EP7" s="79"/>
      <c r="EQ7" s="79"/>
      <c r="ER7" s="79"/>
      <c r="ES7" s="79"/>
      <c r="ET7" s="79"/>
      <c r="EU7" s="79"/>
      <c r="EV7" s="79"/>
      <c r="EW7" s="79"/>
    </row>
    <row r="8" spans="1:153" s="83" customFormat="1" ht="23.45" customHeight="1">
      <c r="A8" s="403" t="s">
        <v>3148</v>
      </c>
      <c r="B8" s="299">
        <v>4313212000</v>
      </c>
      <c r="C8" s="300">
        <v>0.37631133867788408</v>
      </c>
      <c r="D8" s="299">
        <v>4313212000</v>
      </c>
      <c r="E8" s="301">
        <v>0.37986606262153705</v>
      </c>
      <c r="F8" s="302">
        <v>0</v>
      </c>
      <c r="G8" s="303">
        <v>0</v>
      </c>
      <c r="H8" s="409" t="s">
        <v>3162</v>
      </c>
      <c r="I8" s="299">
        <v>3588237000</v>
      </c>
      <c r="J8" s="300">
        <v>0.31306002787795145</v>
      </c>
      <c r="K8" s="299">
        <v>3547562000</v>
      </c>
      <c r="L8" s="300">
        <v>0.31243500408646396</v>
      </c>
      <c r="M8" s="299">
        <v>40675000</v>
      </c>
      <c r="N8" s="303">
        <v>1.1465620614946265E-2</v>
      </c>
      <c r="O8" s="81"/>
      <c r="P8" s="71"/>
      <c r="Q8" s="19" t="s">
        <v>974</v>
      </c>
      <c r="R8" s="19" t="s">
        <v>975</v>
      </c>
      <c r="S8" s="19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  <c r="AO8" s="82"/>
      <c r="AP8" s="82"/>
      <c r="AQ8" s="82"/>
      <c r="AR8" s="82"/>
      <c r="AS8" s="82"/>
      <c r="AT8" s="82"/>
      <c r="AU8" s="82"/>
      <c r="AV8" s="82"/>
      <c r="AW8" s="82"/>
      <c r="AX8" s="82"/>
      <c r="AY8" s="82"/>
      <c r="AZ8" s="82"/>
      <c r="BA8" s="82"/>
      <c r="BB8" s="82"/>
      <c r="BC8" s="82"/>
      <c r="BD8" s="82"/>
      <c r="BE8" s="82"/>
      <c r="BF8" s="82"/>
      <c r="BG8" s="82"/>
      <c r="BH8" s="82"/>
      <c r="BI8" s="82"/>
      <c r="BJ8" s="82"/>
      <c r="BK8" s="82"/>
      <c r="BL8" s="82"/>
      <c r="BM8" s="82"/>
      <c r="BN8" s="82"/>
      <c r="BO8" s="82"/>
      <c r="BP8" s="82"/>
      <c r="BQ8" s="82"/>
      <c r="BR8" s="82"/>
      <c r="BS8" s="82"/>
      <c r="BT8" s="82"/>
      <c r="BU8" s="82"/>
      <c r="BV8" s="82"/>
      <c r="BW8" s="82"/>
      <c r="BX8" s="82"/>
      <c r="BY8" s="82"/>
      <c r="BZ8" s="82"/>
      <c r="CA8" s="82"/>
      <c r="CB8" s="82"/>
      <c r="CC8" s="82"/>
      <c r="CD8" s="82"/>
      <c r="CE8" s="82"/>
      <c r="CF8" s="82"/>
      <c r="CG8" s="82"/>
      <c r="CH8" s="82"/>
      <c r="CI8" s="82"/>
      <c r="CJ8" s="82"/>
      <c r="CK8" s="82"/>
      <c r="CL8" s="82"/>
      <c r="CM8" s="82"/>
      <c r="CN8" s="82"/>
      <c r="CO8" s="82"/>
      <c r="CP8" s="82"/>
      <c r="CQ8" s="82"/>
      <c r="CR8" s="82"/>
      <c r="CS8" s="82"/>
      <c r="CT8" s="82"/>
      <c r="CU8" s="82"/>
      <c r="CV8" s="82"/>
      <c r="CW8" s="82"/>
      <c r="CX8" s="82"/>
      <c r="CY8" s="82"/>
      <c r="CZ8" s="82"/>
      <c r="DA8" s="82"/>
      <c r="DB8" s="82"/>
      <c r="DC8" s="82"/>
      <c r="DD8" s="82"/>
      <c r="DE8" s="82"/>
      <c r="DF8" s="82"/>
      <c r="DG8" s="82"/>
      <c r="DH8" s="82"/>
      <c r="DI8" s="82"/>
      <c r="DJ8" s="82"/>
      <c r="DK8" s="82"/>
      <c r="DL8" s="82"/>
      <c r="DM8" s="82"/>
      <c r="DN8" s="82"/>
      <c r="DO8" s="82"/>
      <c r="DP8" s="82"/>
      <c r="DQ8" s="82"/>
      <c r="DR8" s="82"/>
      <c r="DS8" s="82"/>
      <c r="DT8" s="82"/>
      <c r="DU8" s="82"/>
      <c r="DV8" s="82"/>
      <c r="DW8" s="82"/>
      <c r="DX8" s="82"/>
      <c r="DY8" s="82"/>
      <c r="DZ8" s="82"/>
      <c r="EA8" s="82"/>
      <c r="EB8" s="82"/>
      <c r="EC8" s="82"/>
      <c r="ED8" s="82"/>
      <c r="EE8" s="82"/>
      <c r="EF8" s="82"/>
      <c r="EG8" s="82"/>
      <c r="EH8" s="82"/>
      <c r="EI8" s="82"/>
      <c r="EJ8" s="82"/>
      <c r="EK8" s="82"/>
      <c r="EL8" s="82"/>
      <c r="EM8" s="82"/>
      <c r="EN8" s="82"/>
      <c r="EO8" s="82"/>
      <c r="EP8" s="82"/>
      <c r="EQ8" s="82"/>
      <c r="ER8" s="82"/>
      <c r="ES8" s="82"/>
      <c r="ET8" s="82"/>
      <c r="EU8" s="82"/>
      <c r="EV8" s="82"/>
      <c r="EW8" s="82"/>
    </row>
    <row r="9" spans="1:153" s="80" customFormat="1" ht="23.45" customHeight="1">
      <c r="A9" s="395" t="s">
        <v>413</v>
      </c>
      <c r="B9" s="304">
        <v>3222569000</v>
      </c>
      <c r="C9" s="305">
        <v>0.28115688595224397</v>
      </c>
      <c r="D9" s="304">
        <v>3222569000</v>
      </c>
      <c r="E9" s="305">
        <v>0.28381275892681002</v>
      </c>
      <c r="F9" s="306">
        <v>0</v>
      </c>
      <c r="G9" s="307">
        <v>0</v>
      </c>
      <c r="H9" s="373" t="s">
        <v>413</v>
      </c>
      <c r="I9" s="304">
        <v>2200111000</v>
      </c>
      <c r="J9" s="305">
        <v>0.19195131508721069</v>
      </c>
      <c r="K9" s="304">
        <v>2200111000</v>
      </c>
      <c r="L9" s="305">
        <v>0.19376453160668489</v>
      </c>
      <c r="M9" s="306">
        <v>0</v>
      </c>
      <c r="N9" s="307">
        <v>0</v>
      </c>
      <c r="O9" s="81"/>
      <c r="P9" s="22" t="s">
        <v>413</v>
      </c>
      <c r="Q9" s="99">
        <f>SUMIFS($B$9:$B$9989,$A$9:$A$9989,"사무국")</f>
        <v>4121540000</v>
      </c>
      <c r="R9" s="100">
        <f>SUMIF($A$9:$A$9989,"사무국",$D$9:$D$9989)</f>
        <v>4148594000</v>
      </c>
      <c r="S9" s="96">
        <f>Q9-R9</f>
        <v>-27054000</v>
      </c>
      <c r="T9" s="102"/>
      <c r="U9" s="102" t="s">
        <v>413</v>
      </c>
      <c r="V9" s="101">
        <f>SUMIFS($I:$I,$H:$H,U9)</f>
        <v>4121540000</v>
      </c>
      <c r="W9" s="101">
        <f>SUMIFS($K$8:$K$128,$H$8:$H$128,"사무국")</f>
        <v>4148594000</v>
      </c>
      <c r="X9" s="79"/>
      <c r="Y9" s="79"/>
      <c r="Z9" s="79"/>
      <c r="AA9" s="79"/>
      <c r="AB9" s="79"/>
      <c r="AC9" s="79"/>
      <c r="AD9" s="79"/>
      <c r="AE9" s="79"/>
      <c r="AF9" s="79"/>
      <c r="AG9" s="79"/>
      <c r="AH9" s="79"/>
      <c r="AI9" s="79"/>
      <c r="AJ9" s="79"/>
      <c r="AK9" s="79"/>
      <c r="AL9" s="79"/>
      <c r="AM9" s="79"/>
      <c r="AN9" s="79"/>
      <c r="AO9" s="79"/>
      <c r="AP9" s="79"/>
      <c r="AQ9" s="79"/>
      <c r="AR9" s="79"/>
      <c r="AS9" s="79"/>
      <c r="AT9" s="79"/>
      <c r="AU9" s="79"/>
      <c r="AV9" s="79"/>
      <c r="AW9" s="79"/>
      <c r="AX9" s="79"/>
      <c r="AY9" s="79"/>
      <c r="AZ9" s="79"/>
      <c r="BA9" s="79"/>
      <c r="BB9" s="79"/>
      <c r="BC9" s="79"/>
      <c r="BD9" s="79"/>
      <c r="BE9" s="79"/>
      <c r="BF9" s="79"/>
      <c r="BG9" s="79"/>
      <c r="BH9" s="79"/>
      <c r="BI9" s="79"/>
      <c r="BJ9" s="79"/>
      <c r="BK9" s="79"/>
      <c r="BL9" s="79"/>
      <c r="BM9" s="79"/>
      <c r="BN9" s="79"/>
      <c r="BO9" s="79"/>
      <c r="BP9" s="79"/>
      <c r="BQ9" s="79"/>
      <c r="BR9" s="79"/>
      <c r="BS9" s="79"/>
      <c r="BT9" s="79"/>
      <c r="BU9" s="79"/>
      <c r="BV9" s="79"/>
      <c r="BW9" s="79"/>
      <c r="BX9" s="79"/>
      <c r="BY9" s="79"/>
      <c r="BZ9" s="79"/>
      <c r="CA9" s="79"/>
      <c r="CB9" s="79"/>
      <c r="CC9" s="79"/>
      <c r="CD9" s="79"/>
      <c r="CE9" s="79"/>
      <c r="CF9" s="79"/>
      <c r="CG9" s="79"/>
      <c r="CH9" s="79"/>
      <c r="CI9" s="79"/>
      <c r="CJ9" s="79"/>
      <c r="CK9" s="79"/>
      <c r="CL9" s="79"/>
      <c r="CM9" s="79"/>
      <c r="CN9" s="79"/>
      <c r="CO9" s="79"/>
      <c r="CP9" s="79"/>
      <c r="CQ9" s="79"/>
      <c r="CR9" s="79"/>
      <c r="CS9" s="79"/>
      <c r="CT9" s="79"/>
      <c r="CU9" s="79"/>
      <c r="CV9" s="79"/>
      <c r="CW9" s="79"/>
      <c r="CX9" s="79"/>
      <c r="CY9" s="79"/>
      <c r="CZ9" s="79"/>
      <c r="DA9" s="79"/>
      <c r="DB9" s="79"/>
      <c r="DC9" s="79"/>
      <c r="DD9" s="79"/>
      <c r="DE9" s="79"/>
      <c r="DF9" s="79"/>
      <c r="DG9" s="79"/>
      <c r="DH9" s="79"/>
      <c r="DI9" s="79"/>
      <c r="DJ9" s="79"/>
      <c r="DK9" s="79"/>
      <c r="DL9" s="79"/>
      <c r="DM9" s="79"/>
      <c r="DN9" s="79"/>
      <c r="DO9" s="79"/>
      <c r="DP9" s="79"/>
      <c r="DQ9" s="79"/>
      <c r="DR9" s="79"/>
      <c r="DS9" s="79"/>
      <c r="DT9" s="79"/>
      <c r="DU9" s="79"/>
      <c r="DV9" s="79"/>
      <c r="DW9" s="79"/>
      <c r="DX9" s="79"/>
      <c r="DY9" s="79"/>
      <c r="DZ9" s="79"/>
      <c r="EA9" s="79"/>
      <c r="EB9" s="79"/>
      <c r="EC9" s="79"/>
      <c r="ED9" s="79"/>
      <c r="EE9" s="79"/>
      <c r="EF9" s="79"/>
      <c r="EG9" s="79"/>
      <c r="EH9" s="79"/>
      <c r="EI9" s="79"/>
      <c r="EJ9" s="79"/>
      <c r="EK9" s="79"/>
      <c r="EL9" s="79"/>
      <c r="EM9" s="79"/>
      <c r="EN9" s="79"/>
      <c r="EO9" s="79"/>
      <c r="EP9" s="79"/>
      <c r="EQ9" s="79"/>
      <c r="ER9" s="79"/>
      <c r="ES9" s="79"/>
      <c r="ET9" s="79"/>
      <c r="EU9" s="79"/>
      <c r="EV9" s="79"/>
      <c r="EW9" s="79"/>
    </row>
    <row r="10" spans="1:153" s="80" customFormat="1" ht="23.45" customHeight="1">
      <c r="A10" s="395" t="s">
        <v>415</v>
      </c>
      <c r="B10" s="304">
        <v>318913000</v>
      </c>
      <c r="C10" s="305">
        <v>2.7823946041089571E-2</v>
      </c>
      <c r="D10" s="304">
        <v>318913000</v>
      </c>
      <c r="E10" s="305">
        <v>2.8086777470901558E-2</v>
      </c>
      <c r="F10" s="306">
        <v>0</v>
      </c>
      <c r="G10" s="307">
        <v>0</v>
      </c>
      <c r="H10" s="373" t="s">
        <v>415</v>
      </c>
      <c r="I10" s="304">
        <v>17903000</v>
      </c>
      <c r="J10" s="305">
        <v>1.5619686434031432E-3</v>
      </c>
      <c r="K10" s="304">
        <v>12925000</v>
      </c>
      <c r="L10" s="305">
        <v>1.1383091903164897E-3</v>
      </c>
      <c r="M10" s="306">
        <v>4978000</v>
      </c>
      <c r="N10" s="307">
        <v>0.38514506769825918</v>
      </c>
      <c r="O10" s="81"/>
      <c r="P10" s="22" t="s">
        <v>415</v>
      </c>
      <c r="Q10" s="99">
        <f>SUMIFS($B$9:$B$9989,$A$9:$A$9989,"마두청소년수련관")</f>
        <v>1250861000</v>
      </c>
      <c r="R10" s="100">
        <f>SUMIF($A$9:$A$9989,"마두청소년수련관",$D$9:$D$9989)</f>
        <v>1266311000</v>
      </c>
      <c r="S10" s="96">
        <f t="shared" ref="S10:S20" si="0">Q10-R10</f>
        <v>-15450000</v>
      </c>
      <c r="T10" s="102"/>
      <c r="U10" s="102" t="s">
        <v>977</v>
      </c>
      <c r="V10" s="101">
        <f t="shared" ref="V10:V20" si="1">SUMIFS($I:$I,$H:$H,U10)</f>
        <v>1250861000</v>
      </c>
      <c r="W10" s="101">
        <f>SUMIFS($K$8:$K$128,$H$8:$H$128,"마두청소년수련관")</f>
        <v>1178909000</v>
      </c>
      <c r="X10" s="79"/>
      <c r="Y10" s="79"/>
      <c r="Z10" s="79"/>
      <c r="AA10" s="79"/>
      <c r="AB10" s="79"/>
      <c r="AC10" s="79"/>
      <c r="AD10" s="79"/>
      <c r="AE10" s="79"/>
      <c r="AF10" s="79"/>
      <c r="AG10" s="79"/>
      <c r="AH10" s="79"/>
      <c r="AI10" s="79"/>
      <c r="AJ10" s="79"/>
      <c r="AK10" s="79"/>
      <c r="AL10" s="79"/>
      <c r="AM10" s="79"/>
      <c r="AN10" s="79"/>
      <c r="AO10" s="79"/>
      <c r="AP10" s="79"/>
      <c r="AQ10" s="79"/>
      <c r="AR10" s="79"/>
      <c r="AS10" s="79"/>
      <c r="AT10" s="79"/>
      <c r="AU10" s="79"/>
      <c r="AV10" s="79"/>
      <c r="AW10" s="79"/>
      <c r="AX10" s="79"/>
      <c r="AY10" s="79"/>
      <c r="AZ10" s="79"/>
      <c r="BA10" s="79"/>
      <c r="BB10" s="79"/>
      <c r="BC10" s="79"/>
      <c r="BD10" s="79"/>
      <c r="BE10" s="79"/>
      <c r="BF10" s="79"/>
      <c r="BG10" s="79"/>
      <c r="BH10" s="79"/>
      <c r="BI10" s="79"/>
      <c r="BJ10" s="79"/>
      <c r="BK10" s="79"/>
      <c r="BL10" s="79"/>
      <c r="BM10" s="79"/>
      <c r="BN10" s="79"/>
      <c r="BO10" s="79"/>
      <c r="BP10" s="79"/>
      <c r="BQ10" s="79"/>
      <c r="BR10" s="79"/>
      <c r="BS10" s="79"/>
      <c r="BT10" s="79"/>
      <c r="BU10" s="79"/>
      <c r="BV10" s="79"/>
      <c r="BW10" s="79"/>
      <c r="BX10" s="79"/>
      <c r="BY10" s="79"/>
      <c r="BZ10" s="79"/>
      <c r="CA10" s="79"/>
      <c r="CB10" s="79"/>
      <c r="CC10" s="79"/>
      <c r="CD10" s="79"/>
      <c r="CE10" s="79"/>
      <c r="CF10" s="79"/>
      <c r="CG10" s="79"/>
      <c r="CH10" s="79"/>
      <c r="CI10" s="79"/>
      <c r="CJ10" s="79"/>
      <c r="CK10" s="79"/>
      <c r="CL10" s="79"/>
      <c r="CM10" s="79"/>
      <c r="CN10" s="79"/>
      <c r="CO10" s="79"/>
      <c r="CP10" s="79"/>
      <c r="CQ10" s="79"/>
      <c r="CR10" s="79"/>
      <c r="CS10" s="79"/>
      <c r="CT10" s="79"/>
      <c r="CU10" s="79"/>
      <c r="CV10" s="79"/>
      <c r="CW10" s="79"/>
      <c r="CX10" s="79"/>
      <c r="CY10" s="79"/>
      <c r="CZ10" s="79"/>
      <c r="DA10" s="79"/>
      <c r="DB10" s="79"/>
      <c r="DC10" s="79"/>
      <c r="DD10" s="79"/>
      <c r="DE10" s="79"/>
      <c r="DF10" s="79"/>
      <c r="DG10" s="79"/>
      <c r="DH10" s="79"/>
      <c r="DI10" s="79"/>
      <c r="DJ10" s="79"/>
      <c r="DK10" s="79"/>
      <c r="DL10" s="79"/>
      <c r="DM10" s="79"/>
      <c r="DN10" s="79"/>
      <c r="DO10" s="79"/>
      <c r="DP10" s="79"/>
      <c r="DQ10" s="79"/>
      <c r="DR10" s="79"/>
      <c r="DS10" s="79"/>
      <c r="DT10" s="79"/>
      <c r="DU10" s="79"/>
      <c r="DV10" s="79"/>
      <c r="DW10" s="79"/>
      <c r="DX10" s="79"/>
      <c r="DY10" s="79"/>
      <c r="DZ10" s="79"/>
      <c r="EA10" s="79"/>
      <c r="EB10" s="79"/>
      <c r="EC10" s="79"/>
      <c r="ED10" s="79"/>
      <c r="EE10" s="79"/>
      <c r="EF10" s="79"/>
      <c r="EG10" s="79"/>
      <c r="EH10" s="79"/>
      <c r="EI10" s="79"/>
      <c r="EJ10" s="79"/>
      <c r="EK10" s="79"/>
      <c r="EL10" s="79"/>
      <c r="EM10" s="79"/>
      <c r="EN10" s="79"/>
      <c r="EO10" s="79"/>
      <c r="EP10" s="79"/>
      <c r="EQ10" s="79"/>
      <c r="ER10" s="79"/>
      <c r="ES10" s="79"/>
      <c r="ET10" s="79"/>
      <c r="EU10" s="79"/>
      <c r="EV10" s="79"/>
      <c r="EW10" s="79"/>
    </row>
    <row r="11" spans="1:153" s="80" customFormat="1" ht="23.45" customHeight="1">
      <c r="A11" s="395" t="s">
        <v>417</v>
      </c>
      <c r="B11" s="304">
        <v>61258000</v>
      </c>
      <c r="C11" s="305">
        <v>5.3445274623018348E-3</v>
      </c>
      <c r="D11" s="304">
        <v>61258000</v>
      </c>
      <c r="E11" s="305">
        <v>5.395013104867119E-3</v>
      </c>
      <c r="F11" s="306">
        <v>0</v>
      </c>
      <c r="G11" s="307">
        <v>0</v>
      </c>
      <c r="H11" s="373" t="s">
        <v>417</v>
      </c>
      <c r="I11" s="304">
        <v>38371000</v>
      </c>
      <c r="J11" s="305">
        <v>3.3477237790326768E-3</v>
      </c>
      <c r="K11" s="304">
        <v>21248000</v>
      </c>
      <c r="L11" s="305">
        <v>1.8713186596398274E-3</v>
      </c>
      <c r="M11" s="306">
        <v>17123000</v>
      </c>
      <c r="N11" s="307">
        <v>0.80586408132530118</v>
      </c>
      <c r="O11" s="81"/>
      <c r="P11" s="22" t="s">
        <v>964</v>
      </c>
      <c r="Q11" s="99">
        <f>SUMIFS($B$9:$B$9989,$A$9:$A$9989,"고양시청소년진로센터")</f>
        <v>670584000</v>
      </c>
      <c r="R11" s="100">
        <f>SUMIF($A$9:$A$9989,"고양시청소년진로센터",$D$9:$D$9989)</f>
        <v>553461000</v>
      </c>
      <c r="S11" s="96">
        <f t="shared" si="0"/>
        <v>117123000</v>
      </c>
      <c r="T11" s="102"/>
      <c r="U11" s="102" t="s">
        <v>978</v>
      </c>
      <c r="V11" s="101">
        <f t="shared" si="1"/>
        <v>670584000</v>
      </c>
      <c r="W11" s="101">
        <f>SUMIFS($K$8:$K$128,$H$8:$H$128,"고양시청소년진로센터")</f>
        <v>553461000</v>
      </c>
      <c r="X11" s="79"/>
      <c r="Y11" s="79"/>
      <c r="Z11" s="79"/>
      <c r="AA11" s="79"/>
      <c r="AB11" s="79"/>
      <c r="AC11" s="79"/>
      <c r="AD11" s="79"/>
      <c r="AE11" s="79"/>
      <c r="AF11" s="79"/>
      <c r="AG11" s="79"/>
      <c r="AH11" s="79"/>
      <c r="AI11" s="79"/>
      <c r="AJ11" s="79"/>
      <c r="AK11" s="79"/>
      <c r="AL11" s="79"/>
      <c r="AM11" s="79"/>
      <c r="AN11" s="79"/>
      <c r="AO11" s="79"/>
      <c r="AP11" s="79"/>
      <c r="AQ11" s="79"/>
      <c r="AR11" s="79"/>
      <c r="AS11" s="79"/>
      <c r="AT11" s="79"/>
      <c r="AU11" s="79"/>
      <c r="AV11" s="79"/>
      <c r="AW11" s="79"/>
      <c r="AX11" s="79"/>
      <c r="AY11" s="79"/>
      <c r="AZ11" s="79"/>
      <c r="BA11" s="79"/>
      <c r="BB11" s="79"/>
      <c r="BC11" s="79"/>
      <c r="BD11" s="79"/>
      <c r="BE11" s="79"/>
      <c r="BF11" s="79"/>
      <c r="BG11" s="79"/>
      <c r="BH11" s="79"/>
      <c r="BI11" s="79"/>
      <c r="BJ11" s="79"/>
      <c r="BK11" s="79"/>
      <c r="BL11" s="79"/>
      <c r="BM11" s="79"/>
      <c r="BN11" s="79"/>
      <c r="BO11" s="79"/>
      <c r="BP11" s="79"/>
      <c r="BQ11" s="79"/>
      <c r="BR11" s="79"/>
      <c r="BS11" s="79"/>
      <c r="BT11" s="79"/>
      <c r="BU11" s="79"/>
      <c r="BV11" s="79"/>
      <c r="BW11" s="79"/>
      <c r="BX11" s="79"/>
      <c r="BY11" s="79"/>
      <c r="BZ11" s="79"/>
      <c r="CA11" s="79"/>
      <c r="CB11" s="79"/>
      <c r="CC11" s="79"/>
      <c r="CD11" s="79"/>
      <c r="CE11" s="79"/>
      <c r="CF11" s="79"/>
      <c r="CG11" s="79"/>
      <c r="CH11" s="79"/>
      <c r="CI11" s="79"/>
      <c r="CJ11" s="79"/>
      <c r="CK11" s="79"/>
      <c r="CL11" s="79"/>
      <c r="CM11" s="79"/>
      <c r="CN11" s="79"/>
      <c r="CO11" s="79"/>
      <c r="CP11" s="79"/>
      <c r="CQ11" s="79"/>
      <c r="CR11" s="79"/>
      <c r="CS11" s="79"/>
      <c r="CT11" s="79"/>
      <c r="CU11" s="79"/>
      <c r="CV11" s="79"/>
      <c r="CW11" s="79"/>
      <c r="CX11" s="79"/>
      <c r="CY11" s="79"/>
      <c r="CZ11" s="79"/>
      <c r="DA11" s="79"/>
      <c r="DB11" s="79"/>
      <c r="DC11" s="79"/>
      <c r="DD11" s="79"/>
      <c r="DE11" s="79"/>
      <c r="DF11" s="79"/>
      <c r="DG11" s="79"/>
      <c r="DH11" s="79"/>
      <c r="DI11" s="79"/>
      <c r="DJ11" s="79"/>
      <c r="DK11" s="79"/>
      <c r="DL11" s="79"/>
      <c r="DM11" s="79"/>
      <c r="DN11" s="79"/>
      <c r="DO11" s="79"/>
      <c r="DP11" s="79"/>
      <c r="DQ11" s="79"/>
      <c r="DR11" s="79"/>
      <c r="DS11" s="79"/>
      <c r="DT11" s="79"/>
      <c r="DU11" s="79"/>
      <c r="DV11" s="79"/>
      <c r="DW11" s="79"/>
      <c r="DX11" s="79"/>
      <c r="DY11" s="79"/>
      <c r="DZ11" s="79"/>
      <c r="EA11" s="79"/>
      <c r="EB11" s="79"/>
      <c r="EC11" s="79"/>
      <c r="ED11" s="79"/>
      <c r="EE11" s="79"/>
      <c r="EF11" s="79"/>
      <c r="EG11" s="79"/>
      <c r="EH11" s="79"/>
      <c r="EI11" s="79"/>
      <c r="EJ11" s="79"/>
      <c r="EK11" s="79"/>
      <c r="EL11" s="79"/>
      <c r="EM11" s="79"/>
      <c r="EN11" s="79"/>
      <c r="EO11" s="79"/>
      <c r="EP11" s="79"/>
      <c r="EQ11" s="79"/>
      <c r="ER11" s="79"/>
      <c r="ES11" s="79"/>
      <c r="ET11" s="79"/>
      <c r="EU11" s="79"/>
      <c r="EV11" s="79"/>
      <c r="EW11" s="79"/>
    </row>
    <row r="12" spans="1:153" s="80" customFormat="1" ht="23.45" customHeight="1">
      <c r="A12" s="395" t="s">
        <v>419</v>
      </c>
      <c r="B12" s="304">
        <v>184082000</v>
      </c>
      <c r="C12" s="305">
        <v>1.6060454215211833E-2</v>
      </c>
      <c r="D12" s="304">
        <v>184082000</v>
      </c>
      <c r="E12" s="305">
        <v>1.6212164980413155E-2</v>
      </c>
      <c r="F12" s="306">
        <v>0</v>
      </c>
      <c r="G12" s="307">
        <v>0</v>
      </c>
      <c r="H12" s="373" t="s">
        <v>419</v>
      </c>
      <c r="I12" s="304">
        <v>37340000</v>
      </c>
      <c r="J12" s="305">
        <v>3.2577729511631217E-3</v>
      </c>
      <c r="K12" s="304">
        <v>37340000</v>
      </c>
      <c r="L12" s="305">
        <v>3.2885466279626865E-3</v>
      </c>
      <c r="M12" s="306">
        <v>0</v>
      </c>
      <c r="N12" s="307">
        <v>0</v>
      </c>
      <c r="O12" s="81"/>
      <c r="P12" s="22" t="s">
        <v>965</v>
      </c>
      <c r="Q12" s="99">
        <f>SUMIFS($B$9:$B$9989,$A$9:$A$9989,"성사청소년문화의집")</f>
        <v>466283000</v>
      </c>
      <c r="R12" s="100">
        <f>SUMIF($A$9:$A$9989,"성사청소년문화의집",$D$9:$D$9989)</f>
        <v>466283000</v>
      </c>
      <c r="S12" s="96">
        <f t="shared" si="0"/>
        <v>0</v>
      </c>
      <c r="T12" s="102"/>
      <c r="U12" s="102" t="s">
        <v>979</v>
      </c>
      <c r="V12" s="101">
        <f t="shared" si="1"/>
        <v>466283000</v>
      </c>
      <c r="W12" s="101">
        <f>SUMIFS($K$8:$K$128,$H$8:$H$128,"성사청소년문화의집")</f>
        <v>458574000</v>
      </c>
      <c r="X12" s="79"/>
      <c r="Y12" s="79"/>
      <c r="Z12" s="79"/>
      <c r="AA12" s="79"/>
      <c r="AB12" s="79"/>
      <c r="AC12" s="79"/>
      <c r="AD12" s="79"/>
      <c r="AE12" s="79"/>
      <c r="AF12" s="79"/>
      <c r="AG12" s="79"/>
      <c r="AH12" s="79"/>
      <c r="AI12" s="79"/>
      <c r="AJ12" s="79"/>
      <c r="AK12" s="79"/>
      <c r="AL12" s="79"/>
      <c r="AM12" s="79"/>
      <c r="AN12" s="79"/>
      <c r="AO12" s="79"/>
      <c r="AP12" s="79"/>
      <c r="AQ12" s="79"/>
      <c r="AR12" s="79"/>
      <c r="AS12" s="79"/>
      <c r="AT12" s="79"/>
      <c r="AU12" s="79"/>
      <c r="AV12" s="79"/>
      <c r="AW12" s="79"/>
      <c r="AX12" s="79"/>
      <c r="AY12" s="79"/>
      <c r="AZ12" s="79"/>
      <c r="BA12" s="79"/>
      <c r="BB12" s="79"/>
      <c r="BC12" s="79"/>
      <c r="BD12" s="79"/>
      <c r="BE12" s="79"/>
      <c r="BF12" s="79"/>
      <c r="BG12" s="79"/>
      <c r="BH12" s="79"/>
      <c r="BI12" s="79"/>
      <c r="BJ12" s="79"/>
      <c r="BK12" s="79"/>
      <c r="BL12" s="79"/>
      <c r="BM12" s="79"/>
      <c r="BN12" s="79"/>
      <c r="BO12" s="79"/>
      <c r="BP12" s="79"/>
      <c r="BQ12" s="79"/>
      <c r="BR12" s="79"/>
      <c r="BS12" s="79"/>
      <c r="BT12" s="79"/>
      <c r="BU12" s="79"/>
      <c r="BV12" s="79"/>
      <c r="BW12" s="79"/>
      <c r="BX12" s="79"/>
      <c r="BY12" s="79"/>
      <c r="BZ12" s="79"/>
      <c r="CA12" s="79"/>
      <c r="CB12" s="79"/>
      <c r="CC12" s="79"/>
      <c r="CD12" s="79"/>
      <c r="CE12" s="79"/>
      <c r="CF12" s="79"/>
      <c r="CG12" s="79"/>
      <c r="CH12" s="79"/>
      <c r="CI12" s="79"/>
      <c r="CJ12" s="79"/>
      <c r="CK12" s="79"/>
      <c r="CL12" s="79"/>
      <c r="CM12" s="79"/>
      <c r="CN12" s="79"/>
      <c r="CO12" s="79"/>
      <c r="CP12" s="79"/>
      <c r="CQ12" s="79"/>
      <c r="CR12" s="79"/>
      <c r="CS12" s="79"/>
      <c r="CT12" s="79"/>
      <c r="CU12" s="79"/>
      <c r="CV12" s="79"/>
      <c r="CW12" s="79"/>
      <c r="CX12" s="79"/>
      <c r="CY12" s="79"/>
      <c r="CZ12" s="79"/>
      <c r="DA12" s="79"/>
      <c r="DB12" s="79"/>
      <c r="DC12" s="79"/>
      <c r="DD12" s="79"/>
      <c r="DE12" s="79"/>
      <c r="DF12" s="79"/>
      <c r="DG12" s="79"/>
      <c r="DH12" s="79"/>
      <c r="DI12" s="79"/>
      <c r="DJ12" s="79"/>
      <c r="DK12" s="79"/>
      <c r="DL12" s="79"/>
      <c r="DM12" s="79"/>
      <c r="DN12" s="79"/>
      <c r="DO12" s="79"/>
      <c r="DP12" s="79"/>
      <c r="DQ12" s="79"/>
      <c r="DR12" s="79"/>
      <c r="DS12" s="79"/>
      <c r="DT12" s="79"/>
      <c r="DU12" s="79"/>
      <c r="DV12" s="79"/>
      <c r="DW12" s="79"/>
      <c r="DX12" s="79"/>
      <c r="DY12" s="79"/>
      <c r="DZ12" s="79"/>
      <c r="EA12" s="79"/>
      <c r="EB12" s="79"/>
      <c r="EC12" s="79"/>
      <c r="ED12" s="79"/>
      <c r="EE12" s="79"/>
      <c r="EF12" s="79"/>
      <c r="EG12" s="79"/>
      <c r="EH12" s="79"/>
      <c r="EI12" s="79"/>
      <c r="EJ12" s="79"/>
      <c r="EK12" s="79"/>
      <c r="EL12" s="79"/>
      <c r="EM12" s="79"/>
      <c r="EN12" s="79"/>
      <c r="EO12" s="79"/>
      <c r="EP12" s="79"/>
      <c r="EQ12" s="79"/>
      <c r="ER12" s="79"/>
      <c r="ES12" s="79"/>
      <c r="ET12" s="79"/>
      <c r="EU12" s="79"/>
      <c r="EV12" s="79"/>
      <c r="EW12" s="79"/>
    </row>
    <row r="13" spans="1:153" s="80" customFormat="1" ht="23.45" customHeight="1">
      <c r="A13" s="395" t="s">
        <v>421</v>
      </c>
      <c r="B13" s="304">
        <v>86947000</v>
      </c>
      <c r="C13" s="305">
        <v>7.5857949862019273E-3</v>
      </c>
      <c r="D13" s="304">
        <v>86947000</v>
      </c>
      <c r="E13" s="305">
        <v>7.6574521601893864E-3</v>
      </c>
      <c r="F13" s="306">
        <v>0</v>
      </c>
      <c r="G13" s="307">
        <v>0</v>
      </c>
      <c r="H13" s="373" t="s">
        <v>421</v>
      </c>
      <c r="I13" s="304">
        <v>35516000</v>
      </c>
      <c r="J13" s="305">
        <v>3.0986358900243556E-3</v>
      </c>
      <c r="K13" s="304">
        <v>32717000</v>
      </c>
      <c r="L13" s="305">
        <v>2.8813974297550939E-3</v>
      </c>
      <c r="M13" s="306">
        <v>2799000</v>
      </c>
      <c r="N13" s="307">
        <v>8.5551853776324238E-2</v>
      </c>
      <c r="O13" s="81"/>
      <c r="P13" s="22" t="s">
        <v>966</v>
      </c>
      <c r="Q13" s="99">
        <f>SUMIFS($B$9:$B$9989,$A$9:$A$9989,"탄현청소년문화의집")</f>
        <v>225812000</v>
      </c>
      <c r="R13" s="100">
        <f>SUMIF($A$9:$A$9989,"탄현청소년문화의집",$D$9:$D$9989)</f>
        <v>241613000</v>
      </c>
      <c r="S13" s="96">
        <f t="shared" si="0"/>
        <v>-15801000</v>
      </c>
      <c r="T13" s="102"/>
      <c r="U13" s="102" t="s">
        <v>966</v>
      </c>
      <c r="V13" s="101">
        <f t="shared" si="1"/>
        <v>225812000</v>
      </c>
      <c r="W13" s="101">
        <f>SUMIFS($K$8:$K$128,$H$8:$H$128,"탄현청소년문화의집")</f>
        <v>241253000</v>
      </c>
      <c r="X13" s="79"/>
      <c r="Y13" s="79"/>
      <c r="Z13" s="79"/>
      <c r="AA13" s="79"/>
      <c r="AB13" s="79"/>
      <c r="AC13" s="79"/>
      <c r="AD13" s="79"/>
      <c r="AE13" s="79"/>
      <c r="AF13" s="79"/>
      <c r="AG13" s="79"/>
      <c r="AH13" s="79"/>
      <c r="AI13" s="79"/>
      <c r="AJ13" s="79"/>
      <c r="AK13" s="79"/>
      <c r="AL13" s="79"/>
      <c r="AM13" s="79"/>
      <c r="AN13" s="79"/>
      <c r="AO13" s="79"/>
      <c r="AP13" s="79"/>
      <c r="AQ13" s="79"/>
      <c r="AR13" s="79"/>
      <c r="AS13" s="79"/>
      <c r="AT13" s="79"/>
      <c r="AU13" s="79"/>
      <c r="AV13" s="79"/>
      <c r="AW13" s="79"/>
      <c r="AX13" s="79"/>
      <c r="AY13" s="79"/>
      <c r="AZ13" s="79"/>
      <c r="BA13" s="79"/>
      <c r="BB13" s="79"/>
      <c r="BC13" s="79"/>
      <c r="BD13" s="79"/>
      <c r="BE13" s="79"/>
      <c r="BF13" s="79"/>
      <c r="BG13" s="79"/>
      <c r="BH13" s="79"/>
      <c r="BI13" s="79"/>
      <c r="BJ13" s="79"/>
      <c r="BK13" s="79"/>
      <c r="BL13" s="79"/>
      <c r="BM13" s="79"/>
      <c r="BN13" s="79"/>
      <c r="BO13" s="79"/>
      <c r="BP13" s="79"/>
      <c r="BQ13" s="79"/>
      <c r="BR13" s="79"/>
      <c r="BS13" s="79"/>
      <c r="BT13" s="79"/>
      <c r="BU13" s="79"/>
      <c r="BV13" s="79"/>
      <c r="BW13" s="79"/>
      <c r="BX13" s="79"/>
      <c r="BY13" s="79"/>
      <c r="BZ13" s="79"/>
      <c r="CA13" s="79"/>
      <c r="CB13" s="79"/>
      <c r="CC13" s="79"/>
      <c r="CD13" s="79"/>
      <c r="CE13" s="79"/>
      <c r="CF13" s="79"/>
      <c r="CG13" s="79"/>
      <c r="CH13" s="79"/>
      <c r="CI13" s="79"/>
      <c r="CJ13" s="79"/>
      <c r="CK13" s="79"/>
      <c r="CL13" s="79"/>
      <c r="CM13" s="79"/>
      <c r="CN13" s="79"/>
      <c r="CO13" s="79"/>
      <c r="CP13" s="79"/>
      <c r="CQ13" s="79"/>
      <c r="CR13" s="79"/>
      <c r="CS13" s="79"/>
      <c r="CT13" s="79"/>
      <c r="CU13" s="79"/>
      <c r="CV13" s="79"/>
      <c r="CW13" s="79"/>
      <c r="CX13" s="79"/>
      <c r="CY13" s="79"/>
      <c r="CZ13" s="79"/>
      <c r="DA13" s="79"/>
      <c r="DB13" s="79"/>
      <c r="DC13" s="79"/>
      <c r="DD13" s="79"/>
      <c r="DE13" s="79"/>
      <c r="DF13" s="79"/>
      <c r="DG13" s="79"/>
      <c r="DH13" s="79"/>
      <c r="DI13" s="79"/>
      <c r="DJ13" s="79"/>
      <c r="DK13" s="79"/>
      <c r="DL13" s="79"/>
      <c r="DM13" s="79"/>
      <c r="DN13" s="79"/>
      <c r="DO13" s="79"/>
      <c r="DP13" s="79"/>
      <c r="DQ13" s="79"/>
      <c r="DR13" s="79"/>
      <c r="DS13" s="79"/>
      <c r="DT13" s="79"/>
      <c r="DU13" s="79"/>
      <c r="DV13" s="79"/>
      <c r="DW13" s="79"/>
      <c r="DX13" s="79"/>
      <c r="DY13" s="79"/>
      <c r="DZ13" s="79"/>
      <c r="EA13" s="79"/>
      <c r="EB13" s="79"/>
      <c r="EC13" s="79"/>
      <c r="ED13" s="79"/>
      <c r="EE13" s="79"/>
      <c r="EF13" s="79"/>
      <c r="EG13" s="79"/>
      <c r="EH13" s="79"/>
      <c r="EI13" s="79"/>
      <c r="EJ13" s="79"/>
      <c r="EK13" s="79"/>
      <c r="EL13" s="79"/>
      <c r="EM13" s="79"/>
      <c r="EN13" s="79"/>
      <c r="EO13" s="79"/>
      <c r="EP13" s="79"/>
      <c r="EQ13" s="79"/>
      <c r="ER13" s="79"/>
      <c r="ES13" s="79"/>
      <c r="ET13" s="79"/>
      <c r="EU13" s="79"/>
      <c r="EV13" s="79"/>
      <c r="EW13" s="79"/>
    </row>
    <row r="14" spans="1:153" s="80" customFormat="1" ht="23.45" customHeight="1">
      <c r="A14" s="395" t="s">
        <v>423</v>
      </c>
      <c r="B14" s="304">
        <v>16041000</v>
      </c>
      <c r="C14" s="305">
        <v>1.399516226823986E-3</v>
      </c>
      <c r="D14" s="304">
        <v>16041000</v>
      </c>
      <c r="E14" s="305">
        <v>1.4127363808020743E-3</v>
      </c>
      <c r="F14" s="306">
        <v>0</v>
      </c>
      <c r="G14" s="307">
        <v>0</v>
      </c>
      <c r="H14" s="373" t="s">
        <v>423</v>
      </c>
      <c r="I14" s="304">
        <v>14672000</v>
      </c>
      <c r="J14" s="305">
        <v>1.2800761847741116E-3</v>
      </c>
      <c r="K14" s="304">
        <v>14672000</v>
      </c>
      <c r="L14" s="305">
        <v>1.2921680804892483E-3</v>
      </c>
      <c r="M14" s="306">
        <v>0</v>
      </c>
      <c r="N14" s="307">
        <v>0</v>
      </c>
      <c r="O14" s="81"/>
      <c r="P14" s="22" t="s">
        <v>967</v>
      </c>
      <c r="Q14" s="99">
        <f>SUMIFS($B$9:$B$9989,$A$9:$A$9989,"주교동청소년카페")</f>
        <v>37449000</v>
      </c>
      <c r="R14" s="100">
        <f>SUMIF($A$9:$A$9989,"주교동청소년카페",$D$9:$D$9989)</f>
        <v>36969000</v>
      </c>
      <c r="S14" s="96">
        <f t="shared" si="0"/>
        <v>480000</v>
      </c>
      <c r="T14" s="102"/>
      <c r="U14" s="102" t="s">
        <v>967</v>
      </c>
      <c r="V14" s="101">
        <f t="shared" si="1"/>
        <v>37449000</v>
      </c>
      <c r="W14" s="101">
        <f>SUMIFS($K$8:$K$128,$H$8:$H$128,"주교동청소년카페")</f>
        <v>36969000</v>
      </c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9"/>
      <c r="AT14" s="79"/>
      <c r="AU14" s="79"/>
      <c r="AV14" s="79"/>
      <c r="AW14" s="79"/>
      <c r="AX14" s="79"/>
      <c r="AY14" s="79"/>
      <c r="AZ14" s="79"/>
      <c r="BA14" s="79"/>
      <c r="BB14" s="79"/>
      <c r="BC14" s="79"/>
      <c r="BD14" s="79"/>
      <c r="BE14" s="79"/>
      <c r="BF14" s="79"/>
      <c r="BG14" s="79"/>
      <c r="BH14" s="79"/>
      <c r="BI14" s="79"/>
      <c r="BJ14" s="79"/>
      <c r="BK14" s="79"/>
      <c r="BL14" s="79"/>
      <c r="BM14" s="79"/>
      <c r="BN14" s="79"/>
      <c r="BO14" s="79"/>
      <c r="BP14" s="79"/>
      <c r="BQ14" s="79"/>
      <c r="BR14" s="79"/>
      <c r="BS14" s="79"/>
      <c r="BT14" s="79"/>
      <c r="BU14" s="79"/>
      <c r="BV14" s="79"/>
      <c r="BW14" s="79"/>
      <c r="BX14" s="79"/>
      <c r="BY14" s="79"/>
      <c r="BZ14" s="79"/>
      <c r="CA14" s="79"/>
      <c r="CB14" s="79"/>
      <c r="CC14" s="79"/>
      <c r="CD14" s="79"/>
      <c r="CE14" s="79"/>
      <c r="CF14" s="79"/>
      <c r="CG14" s="79"/>
      <c r="CH14" s="79"/>
      <c r="CI14" s="79"/>
      <c r="CJ14" s="79"/>
      <c r="CK14" s="79"/>
      <c r="CL14" s="79"/>
      <c r="CM14" s="79"/>
      <c r="CN14" s="79"/>
      <c r="CO14" s="79"/>
      <c r="CP14" s="79"/>
      <c r="CQ14" s="79"/>
      <c r="CR14" s="79"/>
      <c r="CS14" s="79"/>
      <c r="CT14" s="79"/>
      <c r="CU14" s="79"/>
      <c r="CV14" s="79"/>
      <c r="CW14" s="79"/>
      <c r="CX14" s="79"/>
      <c r="CY14" s="79"/>
      <c r="CZ14" s="79"/>
      <c r="DA14" s="79"/>
      <c r="DB14" s="79"/>
      <c r="DC14" s="79"/>
      <c r="DD14" s="79"/>
      <c r="DE14" s="79"/>
      <c r="DF14" s="79"/>
      <c r="DG14" s="79"/>
      <c r="DH14" s="79"/>
      <c r="DI14" s="79"/>
      <c r="DJ14" s="79"/>
      <c r="DK14" s="79"/>
      <c r="DL14" s="79"/>
      <c r="DM14" s="79"/>
      <c r="DN14" s="79"/>
      <c r="DO14" s="79"/>
      <c r="DP14" s="79"/>
      <c r="DQ14" s="79"/>
      <c r="DR14" s="79"/>
      <c r="DS14" s="79"/>
      <c r="DT14" s="79"/>
      <c r="DU14" s="79"/>
      <c r="DV14" s="79"/>
      <c r="DW14" s="79"/>
      <c r="DX14" s="79"/>
      <c r="DY14" s="79"/>
      <c r="DZ14" s="79"/>
      <c r="EA14" s="79"/>
      <c r="EB14" s="79"/>
      <c r="EC14" s="79"/>
      <c r="ED14" s="79"/>
      <c r="EE14" s="79"/>
      <c r="EF14" s="79"/>
      <c r="EG14" s="79"/>
      <c r="EH14" s="79"/>
      <c r="EI14" s="79"/>
      <c r="EJ14" s="79"/>
      <c r="EK14" s="79"/>
      <c r="EL14" s="79"/>
      <c r="EM14" s="79"/>
      <c r="EN14" s="79"/>
      <c r="EO14" s="79"/>
      <c r="EP14" s="79"/>
      <c r="EQ14" s="79"/>
      <c r="ER14" s="79"/>
      <c r="ES14" s="79"/>
      <c r="ET14" s="79"/>
      <c r="EU14" s="79"/>
      <c r="EV14" s="79"/>
      <c r="EW14" s="79"/>
    </row>
    <row r="15" spans="1:153" s="80" customFormat="1" ht="23.45" customHeight="1">
      <c r="A15" s="395" t="s">
        <v>422</v>
      </c>
      <c r="B15" s="304">
        <v>423402000</v>
      </c>
      <c r="C15" s="305">
        <v>3.6940213794010926E-2</v>
      </c>
      <c r="D15" s="304">
        <v>423402000</v>
      </c>
      <c r="E15" s="305">
        <v>3.7289159597553759E-2</v>
      </c>
      <c r="F15" s="306">
        <v>0</v>
      </c>
      <c r="G15" s="307">
        <v>0</v>
      </c>
      <c r="H15" s="373" t="s">
        <v>422</v>
      </c>
      <c r="I15" s="304">
        <v>155959000</v>
      </c>
      <c r="J15" s="305">
        <v>1.3606829450735118E-2</v>
      </c>
      <c r="K15" s="304">
        <v>140184000</v>
      </c>
      <c r="L15" s="305">
        <v>1.2346053039483697E-2</v>
      </c>
      <c r="M15" s="306">
        <v>15775000</v>
      </c>
      <c r="N15" s="307">
        <v>0.11253067397135194</v>
      </c>
      <c r="O15" s="81"/>
      <c r="P15" s="22" t="s">
        <v>968</v>
      </c>
      <c r="Q15" s="99">
        <f>SUMIFS($B$9:$B$9989,$A$9:$A$9989,"일산서구청소년수련관")</f>
        <v>944153000</v>
      </c>
      <c r="R15" s="100">
        <f>SUMIF($A$9:$A$9989,"일산서구청소년수련관",$D$9:$D$9989)</f>
        <v>1048085000</v>
      </c>
      <c r="S15" s="96">
        <f t="shared" si="0"/>
        <v>-103932000</v>
      </c>
      <c r="T15" s="102"/>
      <c r="U15" s="102" t="s">
        <v>980</v>
      </c>
      <c r="V15" s="101">
        <f t="shared" si="1"/>
        <v>944153000</v>
      </c>
      <c r="W15" s="101">
        <f>SUMIFS($K$8:$K$128,$H$8:$H$128,"일산서구청소년수련관")</f>
        <v>1048085000</v>
      </c>
      <c r="X15" s="79"/>
      <c r="Y15" s="79"/>
      <c r="Z15" s="79"/>
      <c r="AA15" s="79"/>
      <c r="AB15" s="79"/>
      <c r="AC15" s="79"/>
      <c r="AD15" s="79"/>
      <c r="AE15" s="79"/>
      <c r="AF15" s="79"/>
      <c r="AG15" s="79"/>
      <c r="AH15" s="79"/>
      <c r="AI15" s="79"/>
      <c r="AJ15" s="79"/>
      <c r="AK15" s="79"/>
      <c r="AL15" s="79"/>
      <c r="AM15" s="79"/>
      <c r="AN15" s="79"/>
      <c r="AO15" s="79"/>
      <c r="AP15" s="79"/>
      <c r="AQ15" s="79"/>
      <c r="AR15" s="79"/>
      <c r="AS15" s="79"/>
      <c r="AT15" s="79"/>
      <c r="AU15" s="79"/>
      <c r="AV15" s="79"/>
      <c r="AW15" s="79"/>
      <c r="AX15" s="79"/>
      <c r="AY15" s="79"/>
      <c r="AZ15" s="79"/>
      <c r="BA15" s="79"/>
      <c r="BB15" s="79"/>
      <c r="BC15" s="79"/>
      <c r="BD15" s="79"/>
      <c r="BE15" s="79"/>
      <c r="BF15" s="79"/>
      <c r="BG15" s="79"/>
      <c r="BH15" s="79"/>
      <c r="BI15" s="79"/>
      <c r="BJ15" s="79"/>
      <c r="BK15" s="79"/>
      <c r="BL15" s="79"/>
      <c r="BM15" s="79"/>
      <c r="BN15" s="79"/>
      <c r="BO15" s="79"/>
      <c r="BP15" s="79"/>
      <c r="BQ15" s="79"/>
      <c r="BR15" s="79"/>
      <c r="BS15" s="79"/>
      <c r="BT15" s="79"/>
      <c r="BU15" s="79"/>
      <c r="BV15" s="79"/>
      <c r="BW15" s="79"/>
      <c r="BX15" s="79"/>
      <c r="BY15" s="79"/>
      <c r="BZ15" s="79"/>
      <c r="CA15" s="79"/>
      <c r="CB15" s="79"/>
      <c r="CC15" s="79"/>
      <c r="CD15" s="79"/>
      <c r="CE15" s="79"/>
      <c r="CF15" s="79"/>
      <c r="CG15" s="79"/>
      <c r="CH15" s="79"/>
      <c r="CI15" s="79"/>
      <c r="CJ15" s="79"/>
      <c r="CK15" s="79"/>
      <c r="CL15" s="79"/>
      <c r="CM15" s="79"/>
      <c r="CN15" s="79"/>
      <c r="CO15" s="79"/>
      <c r="CP15" s="79"/>
      <c r="CQ15" s="79"/>
      <c r="CR15" s="79"/>
      <c r="CS15" s="79"/>
      <c r="CT15" s="79"/>
      <c r="CU15" s="79"/>
      <c r="CV15" s="79"/>
      <c r="CW15" s="79"/>
      <c r="CX15" s="79"/>
      <c r="CY15" s="79"/>
      <c r="CZ15" s="79"/>
      <c r="DA15" s="79"/>
      <c r="DB15" s="79"/>
      <c r="DC15" s="79"/>
      <c r="DD15" s="79"/>
      <c r="DE15" s="79"/>
      <c r="DF15" s="79"/>
      <c r="DG15" s="79"/>
      <c r="DH15" s="79"/>
      <c r="DI15" s="79"/>
      <c r="DJ15" s="79"/>
      <c r="DK15" s="79"/>
      <c r="DL15" s="79"/>
      <c r="DM15" s="79"/>
      <c r="DN15" s="79"/>
      <c r="DO15" s="79"/>
      <c r="DP15" s="79"/>
      <c r="DQ15" s="79"/>
      <c r="DR15" s="79"/>
      <c r="DS15" s="79"/>
      <c r="DT15" s="79"/>
      <c r="DU15" s="79"/>
      <c r="DV15" s="79"/>
      <c r="DW15" s="79"/>
      <c r="DX15" s="79"/>
      <c r="DY15" s="79"/>
      <c r="DZ15" s="79"/>
      <c r="EA15" s="79"/>
      <c r="EB15" s="79"/>
      <c r="EC15" s="79"/>
      <c r="ED15" s="79"/>
      <c r="EE15" s="79"/>
      <c r="EF15" s="79"/>
      <c r="EG15" s="79"/>
      <c r="EH15" s="79"/>
      <c r="EI15" s="79"/>
      <c r="EJ15" s="79"/>
      <c r="EK15" s="79"/>
      <c r="EL15" s="79"/>
      <c r="EM15" s="79"/>
      <c r="EN15" s="79"/>
      <c r="EO15" s="79"/>
      <c r="EP15" s="79"/>
      <c r="EQ15" s="79"/>
      <c r="ER15" s="79"/>
      <c r="ES15" s="79"/>
      <c r="ET15" s="79"/>
      <c r="EU15" s="79"/>
      <c r="EV15" s="79"/>
      <c r="EW15" s="79"/>
    </row>
    <row r="16" spans="1:153" s="80" customFormat="1" ht="23.45" customHeight="1">
      <c r="A16" s="403" t="s">
        <v>3149</v>
      </c>
      <c r="B16" s="299">
        <v>1601301000</v>
      </c>
      <c r="C16" s="300">
        <v>0.13970742058035507</v>
      </c>
      <c r="D16" s="299">
        <v>1601301000</v>
      </c>
      <c r="E16" s="301">
        <v>0.14102712918862553</v>
      </c>
      <c r="F16" s="302">
        <v>0</v>
      </c>
      <c r="G16" s="303">
        <v>0</v>
      </c>
      <c r="H16" s="373" t="s">
        <v>424</v>
      </c>
      <c r="I16" s="304">
        <v>612394000</v>
      </c>
      <c r="J16" s="305">
        <v>5.342904683059959E-2</v>
      </c>
      <c r="K16" s="304">
        <v>612394000</v>
      </c>
      <c r="L16" s="305">
        <v>5.3933749964771863E-2</v>
      </c>
      <c r="M16" s="306">
        <v>0</v>
      </c>
      <c r="N16" s="307">
        <v>0</v>
      </c>
      <c r="O16" s="81"/>
      <c r="P16" s="22" t="s">
        <v>969</v>
      </c>
      <c r="Q16" s="99">
        <f>SUMIFS($B$9:$B$9989,$A$9:$A$9989,"토당청소년수련관")</f>
        <v>2059049000</v>
      </c>
      <c r="R16" s="100">
        <f>SUMIF($A$9:$A$9989,"토당청소년수련관",$D$9:$D$9989)</f>
        <v>1933404000</v>
      </c>
      <c r="S16" s="96">
        <f t="shared" si="0"/>
        <v>125645000</v>
      </c>
      <c r="T16" s="102"/>
      <c r="U16" s="102" t="s">
        <v>981</v>
      </c>
      <c r="V16" s="101">
        <f t="shared" si="1"/>
        <v>2059049000</v>
      </c>
      <c r="W16" s="101">
        <f>SUMIFS($K$8:$K$128,$H$8:$H$128,"토당청소년수련관")</f>
        <v>1922914000</v>
      </c>
      <c r="X16" s="79"/>
      <c r="Y16" s="79"/>
      <c r="Z16" s="79"/>
      <c r="AA16" s="79"/>
      <c r="AB16" s="79"/>
      <c r="AC16" s="79"/>
      <c r="AD16" s="79"/>
      <c r="AE16" s="79"/>
      <c r="AF16" s="79"/>
      <c r="AG16" s="79"/>
      <c r="AH16" s="79"/>
      <c r="AI16" s="79"/>
      <c r="AJ16" s="79"/>
      <c r="AK16" s="79"/>
      <c r="AL16" s="79"/>
      <c r="AM16" s="79"/>
      <c r="AN16" s="79"/>
      <c r="AO16" s="79"/>
      <c r="AP16" s="79"/>
      <c r="AQ16" s="79"/>
      <c r="AR16" s="79"/>
      <c r="AS16" s="79"/>
      <c r="AT16" s="79"/>
      <c r="AU16" s="79"/>
      <c r="AV16" s="79"/>
      <c r="AW16" s="79"/>
      <c r="AX16" s="79"/>
      <c r="AY16" s="79"/>
      <c r="AZ16" s="79"/>
      <c r="BA16" s="79"/>
      <c r="BB16" s="79"/>
      <c r="BC16" s="79"/>
      <c r="BD16" s="79"/>
      <c r="BE16" s="79"/>
      <c r="BF16" s="79"/>
      <c r="BG16" s="79"/>
      <c r="BH16" s="79"/>
      <c r="BI16" s="79"/>
      <c r="BJ16" s="79"/>
      <c r="BK16" s="79"/>
      <c r="BL16" s="79"/>
      <c r="BM16" s="79"/>
      <c r="BN16" s="79"/>
      <c r="BO16" s="79"/>
      <c r="BP16" s="79"/>
      <c r="BQ16" s="79"/>
      <c r="BR16" s="79"/>
      <c r="BS16" s="79"/>
      <c r="BT16" s="79"/>
      <c r="BU16" s="79"/>
      <c r="BV16" s="79"/>
      <c r="BW16" s="79"/>
      <c r="BX16" s="79"/>
      <c r="BY16" s="79"/>
      <c r="BZ16" s="79"/>
      <c r="CA16" s="79"/>
      <c r="CB16" s="79"/>
      <c r="CC16" s="79"/>
      <c r="CD16" s="79"/>
      <c r="CE16" s="79"/>
      <c r="CF16" s="79"/>
      <c r="CG16" s="79"/>
      <c r="CH16" s="79"/>
      <c r="CI16" s="79"/>
      <c r="CJ16" s="79"/>
      <c r="CK16" s="79"/>
      <c r="CL16" s="79"/>
      <c r="CM16" s="79"/>
      <c r="CN16" s="79"/>
      <c r="CO16" s="79"/>
      <c r="CP16" s="79"/>
      <c r="CQ16" s="79"/>
      <c r="CR16" s="79"/>
      <c r="CS16" s="79"/>
      <c r="CT16" s="79"/>
      <c r="CU16" s="79"/>
      <c r="CV16" s="79"/>
      <c r="CW16" s="79"/>
      <c r="CX16" s="79"/>
      <c r="CY16" s="79"/>
      <c r="CZ16" s="79"/>
      <c r="DA16" s="79"/>
      <c r="DB16" s="79"/>
      <c r="DC16" s="79"/>
      <c r="DD16" s="79"/>
      <c r="DE16" s="79"/>
      <c r="DF16" s="79"/>
      <c r="DG16" s="79"/>
      <c r="DH16" s="79"/>
      <c r="DI16" s="79"/>
      <c r="DJ16" s="79"/>
      <c r="DK16" s="79"/>
      <c r="DL16" s="79"/>
      <c r="DM16" s="79"/>
      <c r="DN16" s="79"/>
      <c r="DO16" s="79"/>
      <c r="DP16" s="79"/>
      <c r="DQ16" s="79"/>
      <c r="DR16" s="79"/>
      <c r="DS16" s="79"/>
      <c r="DT16" s="79"/>
      <c r="DU16" s="79"/>
      <c r="DV16" s="79"/>
      <c r="DW16" s="79"/>
      <c r="DX16" s="79"/>
      <c r="DY16" s="79"/>
      <c r="DZ16" s="79"/>
      <c r="EA16" s="79"/>
      <c r="EB16" s="79"/>
      <c r="EC16" s="79"/>
      <c r="ED16" s="79"/>
      <c r="EE16" s="79"/>
      <c r="EF16" s="79"/>
      <c r="EG16" s="79"/>
      <c r="EH16" s="79"/>
      <c r="EI16" s="79"/>
      <c r="EJ16" s="79"/>
      <c r="EK16" s="79"/>
      <c r="EL16" s="79"/>
      <c r="EM16" s="79"/>
      <c r="EN16" s="79"/>
      <c r="EO16" s="79"/>
      <c r="EP16" s="79"/>
      <c r="EQ16" s="79"/>
      <c r="ER16" s="79"/>
      <c r="ES16" s="79"/>
      <c r="ET16" s="79"/>
      <c r="EU16" s="79"/>
      <c r="EV16" s="79"/>
      <c r="EW16" s="79"/>
    </row>
    <row r="17" spans="1:153" s="80" customFormat="1" ht="23.45" customHeight="1">
      <c r="A17" s="395" t="s">
        <v>424</v>
      </c>
      <c r="B17" s="308">
        <v>931104000</v>
      </c>
      <c r="C17" s="305">
        <v>8.1235281893941816E-2</v>
      </c>
      <c r="D17" s="308">
        <v>931104000</v>
      </c>
      <c r="E17" s="305">
        <v>8.2002649155933832E-2</v>
      </c>
      <c r="F17" s="309">
        <v>0</v>
      </c>
      <c r="G17" s="307">
        <v>0</v>
      </c>
      <c r="H17" s="373" t="s">
        <v>326</v>
      </c>
      <c r="I17" s="304">
        <v>309399000</v>
      </c>
      <c r="J17" s="305">
        <v>2.6993885734250635E-2</v>
      </c>
      <c r="K17" s="304">
        <v>309399000</v>
      </c>
      <c r="L17" s="305">
        <v>2.7248876222416368E-2</v>
      </c>
      <c r="M17" s="306">
        <v>0</v>
      </c>
      <c r="N17" s="307">
        <v>0</v>
      </c>
      <c r="O17" s="81"/>
      <c r="P17" s="22" t="s">
        <v>970</v>
      </c>
      <c r="Q17" s="99">
        <f>SUMIFS($B$9:$B$9989,$A$9:$A$9989,"고양시청소년상담복지센터")</f>
        <v>1335135800</v>
      </c>
      <c r="R17" s="100">
        <f>SUMIF($A$9:$A$9989,"고양시청소년상담복지센터",$D$9:$D$9989)</f>
        <v>1311228000</v>
      </c>
      <c r="S17" s="96">
        <f t="shared" si="0"/>
        <v>23907800</v>
      </c>
      <c r="T17" s="102"/>
      <c r="U17" s="102" t="s">
        <v>976</v>
      </c>
      <c r="V17" s="101">
        <f t="shared" si="1"/>
        <v>1335135800</v>
      </c>
      <c r="W17" s="101">
        <f>SUMIFS($K$8:$K$128,$H$8:$H$128,"고양시청소년상담복지센터")</f>
        <v>1311228000</v>
      </c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79"/>
      <c r="AU17" s="79"/>
      <c r="AV17" s="79"/>
      <c r="AW17" s="79"/>
      <c r="AX17" s="79"/>
      <c r="AY17" s="79"/>
      <c r="AZ17" s="79"/>
      <c r="BA17" s="79"/>
      <c r="BB17" s="79"/>
      <c r="BC17" s="79"/>
      <c r="BD17" s="79"/>
      <c r="BE17" s="79"/>
      <c r="BF17" s="79"/>
      <c r="BG17" s="79"/>
      <c r="BH17" s="79"/>
      <c r="BI17" s="79"/>
      <c r="BJ17" s="79"/>
      <c r="BK17" s="79"/>
      <c r="BL17" s="79"/>
      <c r="BM17" s="79"/>
      <c r="BN17" s="79"/>
      <c r="BO17" s="79"/>
      <c r="BP17" s="79"/>
      <c r="BQ17" s="79"/>
      <c r="BR17" s="79"/>
      <c r="BS17" s="79"/>
      <c r="BT17" s="79"/>
      <c r="BU17" s="79"/>
      <c r="BV17" s="79"/>
      <c r="BW17" s="79"/>
      <c r="BX17" s="79"/>
      <c r="BY17" s="79"/>
      <c r="BZ17" s="79"/>
      <c r="CA17" s="79"/>
      <c r="CB17" s="79"/>
      <c r="CC17" s="79"/>
      <c r="CD17" s="79"/>
      <c r="CE17" s="79"/>
      <c r="CF17" s="79"/>
      <c r="CG17" s="79"/>
      <c r="CH17" s="79"/>
      <c r="CI17" s="79"/>
      <c r="CJ17" s="79"/>
      <c r="CK17" s="79"/>
      <c r="CL17" s="79"/>
      <c r="CM17" s="79"/>
      <c r="CN17" s="79"/>
      <c r="CO17" s="79"/>
      <c r="CP17" s="79"/>
      <c r="CQ17" s="79"/>
      <c r="CR17" s="79"/>
      <c r="CS17" s="79"/>
      <c r="CT17" s="79"/>
      <c r="CU17" s="79"/>
      <c r="CV17" s="79"/>
      <c r="CW17" s="79"/>
      <c r="CX17" s="79"/>
      <c r="CY17" s="79"/>
      <c r="CZ17" s="79"/>
      <c r="DA17" s="79"/>
      <c r="DB17" s="79"/>
      <c r="DC17" s="79"/>
      <c r="DD17" s="79"/>
      <c r="DE17" s="79"/>
      <c r="DF17" s="79"/>
      <c r="DG17" s="79"/>
      <c r="DH17" s="79"/>
      <c r="DI17" s="79"/>
      <c r="DJ17" s="79"/>
      <c r="DK17" s="79"/>
      <c r="DL17" s="79"/>
      <c r="DM17" s="79"/>
      <c r="DN17" s="79"/>
      <c r="DO17" s="79"/>
      <c r="DP17" s="79"/>
      <c r="DQ17" s="79"/>
      <c r="DR17" s="79"/>
      <c r="DS17" s="79"/>
      <c r="DT17" s="79"/>
      <c r="DU17" s="79"/>
      <c r="DV17" s="79"/>
      <c r="DW17" s="79"/>
      <c r="DX17" s="79"/>
      <c r="DY17" s="79"/>
      <c r="DZ17" s="79"/>
      <c r="EA17" s="79"/>
      <c r="EB17" s="79"/>
      <c r="EC17" s="79"/>
      <c r="ED17" s="79"/>
      <c r="EE17" s="79"/>
      <c r="EF17" s="79"/>
      <c r="EG17" s="79"/>
      <c r="EH17" s="79"/>
      <c r="EI17" s="79"/>
      <c r="EJ17" s="79"/>
      <c r="EK17" s="79"/>
      <c r="EL17" s="79"/>
      <c r="EM17" s="79"/>
      <c r="EN17" s="79"/>
      <c r="EO17" s="79"/>
      <c r="EP17" s="79"/>
      <c r="EQ17" s="79"/>
      <c r="ER17" s="79"/>
      <c r="ES17" s="79"/>
      <c r="ET17" s="79"/>
      <c r="EU17" s="79"/>
      <c r="EV17" s="79"/>
      <c r="EW17" s="79"/>
    </row>
    <row r="18" spans="1:153" s="80" customFormat="1" ht="23.45" customHeight="1">
      <c r="A18" s="395" t="s">
        <v>326</v>
      </c>
      <c r="B18" s="308">
        <v>375948000</v>
      </c>
      <c r="C18" s="305">
        <v>3.2800032818529015E-2</v>
      </c>
      <c r="D18" s="308">
        <v>375948000</v>
      </c>
      <c r="E18" s="305">
        <v>3.3109869514979004E-2</v>
      </c>
      <c r="F18" s="309">
        <v>0</v>
      </c>
      <c r="G18" s="307">
        <v>0</v>
      </c>
      <c r="H18" s="373" t="s">
        <v>426</v>
      </c>
      <c r="I18" s="304">
        <v>62617000</v>
      </c>
      <c r="J18" s="305">
        <v>5.4630950423937121E-3</v>
      </c>
      <c r="K18" s="304">
        <v>62617000</v>
      </c>
      <c r="L18" s="305">
        <v>5.5147007017444976E-3</v>
      </c>
      <c r="M18" s="306">
        <v>0</v>
      </c>
      <c r="N18" s="307">
        <v>0</v>
      </c>
      <c r="O18" s="81"/>
      <c r="P18" s="22" t="s">
        <v>971</v>
      </c>
      <c r="Q18" s="99">
        <f>SUMIFS($B$9:$B$9989,$A$9:$A$9989,"화정청소년카페")</f>
        <v>157291000</v>
      </c>
      <c r="R18" s="100">
        <f>SUMIF($A$9:$A$9989,"화정청소년카페",$D$9:$D$9989)</f>
        <v>155824000</v>
      </c>
      <c r="S18" s="96">
        <f t="shared" si="0"/>
        <v>1467000</v>
      </c>
      <c r="T18" s="102"/>
      <c r="U18" s="102" t="s">
        <v>982</v>
      </c>
      <c r="V18" s="101">
        <f t="shared" si="1"/>
        <v>157291000</v>
      </c>
      <c r="W18" s="101">
        <f>SUMIFS($K$8:$K$128,$H$8:$H$128,"화정청소년카페")</f>
        <v>155824000</v>
      </c>
      <c r="X18" s="79"/>
      <c r="Y18" s="79"/>
      <c r="Z18" s="79"/>
      <c r="AA18" s="79"/>
      <c r="AB18" s="79"/>
      <c r="AC18" s="79"/>
      <c r="AD18" s="79"/>
      <c r="AE18" s="79"/>
      <c r="AF18" s="79"/>
      <c r="AG18" s="79"/>
      <c r="AH18" s="79"/>
      <c r="AI18" s="79"/>
      <c r="AJ18" s="79"/>
      <c r="AK18" s="79"/>
      <c r="AL18" s="79"/>
      <c r="AM18" s="79"/>
      <c r="AN18" s="79"/>
      <c r="AO18" s="79"/>
      <c r="AP18" s="79"/>
      <c r="AQ18" s="79"/>
      <c r="AR18" s="79"/>
      <c r="AS18" s="79"/>
      <c r="AT18" s="79"/>
      <c r="AU18" s="79"/>
      <c r="AV18" s="79"/>
      <c r="AW18" s="79"/>
      <c r="AX18" s="79"/>
      <c r="AY18" s="79"/>
      <c r="AZ18" s="79"/>
      <c r="BA18" s="79"/>
      <c r="BB18" s="79"/>
      <c r="BC18" s="79"/>
      <c r="BD18" s="79"/>
      <c r="BE18" s="79"/>
      <c r="BF18" s="79"/>
      <c r="BG18" s="79"/>
      <c r="BH18" s="79"/>
      <c r="BI18" s="79"/>
      <c r="BJ18" s="79"/>
      <c r="BK18" s="79"/>
      <c r="BL18" s="79"/>
      <c r="BM18" s="79"/>
      <c r="BN18" s="79"/>
      <c r="BO18" s="79"/>
      <c r="BP18" s="79"/>
      <c r="BQ18" s="79"/>
      <c r="BR18" s="79"/>
      <c r="BS18" s="79"/>
      <c r="BT18" s="79"/>
      <c r="BU18" s="79"/>
      <c r="BV18" s="79"/>
      <c r="BW18" s="79"/>
      <c r="BX18" s="79"/>
      <c r="BY18" s="79"/>
      <c r="BZ18" s="79"/>
      <c r="CA18" s="79"/>
      <c r="CB18" s="79"/>
      <c r="CC18" s="79"/>
      <c r="CD18" s="79"/>
      <c r="CE18" s="79"/>
      <c r="CF18" s="79"/>
      <c r="CG18" s="79"/>
      <c r="CH18" s="79"/>
      <c r="CI18" s="79"/>
      <c r="CJ18" s="79"/>
      <c r="CK18" s="79"/>
      <c r="CL18" s="79"/>
      <c r="CM18" s="79"/>
      <c r="CN18" s="79"/>
      <c r="CO18" s="79"/>
      <c r="CP18" s="79"/>
      <c r="CQ18" s="79"/>
      <c r="CR18" s="79"/>
      <c r="CS18" s="79"/>
      <c r="CT18" s="79"/>
      <c r="CU18" s="79"/>
      <c r="CV18" s="79"/>
      <c r="CW18" s="79"/>
      <c r="CX18" s="79"/>
      <c r="CY18" s="79"/>
      <c r="CZ18" s="79"/>
      <c r="DA18" s="79"/>
      <c r="DB18" s="79"/>
      <c r="DC18" s="79"/>
      <c r="DD18" s="79"/>
      <c r="DE18" s="79"/>
      <c r="DF18" s="79"/>
      <c r="DG18" s="79"/>
      <c r="DH18" s="79"/>
      <c r="DI18" s="79"/>
      <c r="DJ18" s="79"/>
      <c r="DK18" s="79"/>
      <c r="DL18" s="79"/>
      <c r="DM18" s="79"/>
      <c r="DN18" s="79"/>
      <c r="DO18" s="79"/>
      <c r="DP18" s="79"/>
      <c r="DQ18" s="79"/>
      <c r="DR18" s="79"/>
      <c r="DS18" s="79"/>
      <c r="DT18" s="79"/>
      <c r="DU18" s="79"/>
      <c r="DV18" s="79"/>
      <c r="DW18" s="79"/>
      <c r="DX18" s="79"/>
      <c r="DY18" s="79"/>
      <c r="DZ18" s="79"/>
      <c r="EA18" s="79"/>
      <c r="EB18" s="79"/>
      <c r="EC18" s="79"/>
      <c r="ED18" s="79"/>
      <c r="EE18" s="79"/>
      <c r="EF18" s="79"/>
      <c r="EG18" s="79"/>
      <c r="EH18" s="79"/>
      <c r="EI18" s="79"/>
      <c r="EJ18" s="79"/>
      <c r="EK18" s="79"/>
      <c r="EL18" s="79"/>
      <c r="EM18" s="79"/>
      <c r="EN18" s="79"/>
      <c r="EO18" s="79"/>
      <c r="EP18" s="79"/>
      <c r="EQ18" s="79"/>
      <c r="ER18" s="79"/>
      <c r="ES18" s="79"/>
      <c r="ET18" s="79"/>
      <c r="EU18" s="79"/>
      <c r="EV18" s="79"/>
      <c r="EW18" s="79"/>
    </row>
    <row r="19" spans="1:153" s="80" customFormat="1" ht="23.45" customHeight="1">
      <c r="A19" s="395" t="s">
        <v>426</v>
      </c>
      <c r="B19" s="308">
        <v>116324000</v>
      </c>
      <c r="C19" s="305">
        <v>1.0148826480211542E-2</v>
      </c>
      <c r="D19" s="308">
        <v>116324000</v>
      </c>
      <c r="E19" s="305">
        <v>1.0244694642504862E-2</v>
      </c>
      <c r="F19" s="309">
        <v>0</v>
      </c>
      <c r="G19" s="307">
        <v>0</v>
      </c>
      <c r="H19" s="373" t="s">
        <v>358</v>
      </c>
      <c r="I19" s="304">
        <v>57190000</v>
      </c>
      <c r="J19" s="305">
        <v>4.9896099377884024E-3</v>
      </c>
      <c r="K19" s="304">
        <v>57190000</v>
      </c>
      <c r="L19" s="305">
        <v>5.0367429473268891E-3</v>
      </c>
      <c r="M19" s="306">
        <v>0</v>
      </c>
      <c r="N19" s="307">
        <v>0</v>
      </c>
      <c r="O19" s="81"/>
      <c r="P19" s="22" t="s">
        <v>972</v>
      </c>
      <c r="Q19" s="99">
        <f>SUMIFS($B$9:$B$9989,$A$9:$A$9989,"백마역청소년카페")</f>
        <v>102266000</v>
      </c>
      <c r="R19" s="100">
        <f>SUMIF($A$9:$A$9989,"백마역청소년카페",$D$9:$D$9989)</f>
        <v>101394000</v>
      </c>
      <c r="S19" s="96">
        <f t="shared" si="0"/>
        <v>872000</v>
      </c>
      <c r="T19" s="102"/>
      <c r="U19" s="102" t="s">
        <v>983</v>
      </c>
      <c r="V19" s="101">
        <f t="shared" si="1"/>
        <v>102266000</v>
      </c>
      <c r="W19" s="101">
        <f>SUMIFS($K$8:$K$128,$H$8:$H$128,"백마역청소년카페")</f>
        <v>101394000</v>
      </c>
      <c r="X19" s="79"/>
      <c r="Y19" s="79"/>
      <c r="Z19" s="79"/>
      <c r="AA19" s="79"/>
      <c r="AB19" s="79"/>
      <c r="AC19" s="79"/>
      <c r="AD19" s="79"/>
      <c r="AE19" s="79"/>
      <c r="AF19" s="79"/>
      <c r="AG19" s="79"/>
      <c r="AH19" s="79"/>
      <c r="AI19" s="79"/>
      <c r="AJ19" s="79"/>
      <c r="AK19" s="79"/>
      <c r="AL19" s="79"/>
      <c r="AM19" s="79"/>
      <c r="AN19" s="79"/>
      <c r="AO19" s="79"/>
      <c r="AP19" s="79"/>
      <c r="AQ19" s="79"/>
      <c r="AR19" s="79"/>
      <c r="AS19" s="79"/>
      <c r="AT19" s="79"/>
      <c r="AU19" s="79"/>
      <c r="AV19" s="79"/>
      <c r="AW19" s="79"/>
      <c r="AX19" s="79"/>
      <c r="AY19" s="79"/>
      <c r="AZ19" s="79"/>
      <c r="BA19" s="79"/>
      <c r="BB19" s="79"/>
      <c r="BC19" s="79"/>
      <c r="BD19" s="79"/>
      <c r="BE19" s="79"/>
      <c r="BF19" s="79"/>
      <c r="BG19" s="79"/>
      <c r="BH19" s="79"/>
      <c r="BI19" s="79"/>
      <c r="BJ19" s="79"/>
      <c r="BK19" s="79"/>
      <c r="BL19" s="79"/>
      <c r="BM19" s="79"/>
      <c r="BN19" s="79"/>
      <c r="BO19" s="79"/>
      <c r="BP19" s="79"/>
      <c r="BQ19" s="79"/>
      <c r="BR19" s="79"/>
      <c r="BS19" s="79"/>
      <c r="BT19" s="79"/>
      <c r="BU19" s="79"/>
      <c r="BV19" s="79"/>
      <c r="BW19" s="79"/>
      <c r="BX19" s="79"/>
      <c r="BY19" s="79"/>
      <c r="BZ19" s="79"/>
      <c r="CA19" s="79"/>
      <c r="CB19" s="79"/>
      <c r="CC19" s="79"/>
      <c r="CD19" s="79"/>
      <c r="CE19" s="79"/>
      <c r="CF19" s="79"/>
      <c r="CG19" s="79"/>
      <c r="CH19" s="79"/>
      <c r="CI19" s="79"/>
      <c r="CJ19" s="79"/>
      <c r="CK19" s="79"/>
      <c r="CL19" s="79"/>
      <c r="CM19" s="79"/>
      <c r="CN19" s="79"/>
      <c r="CO19" s="79"/>
      <c r="CP19" s="79"/>
      <c r="CQ19" s="79"/>
      <c r="CR19" s="79"/>
      <c r="CS19" s="79"/>
      <c r="CT19" s="79"/>
      <c r="CU19" s="79"/>
      <c r="CV19" s="79"/>
      <c r="CW19" s="79"/>
      <c r="CX19" s="79"/>
      <c r="CY19" s="79"/>
      <c r="CZ19" s="79"/>
      <c r="DA19" s="79"/>
      <c r="DB19" s="79"/>
      <c r="DC19" s="79"/>
      <c r="DD19" s="79"/>
      <c r="DE19" s="79"/>
      <c r="DF19" s="79"/>
      <c r="DG19" s="79"/>
      <c r="DH19" s="79"/>
      <c r="DI19" s="79"/>
      <c r="DJ19" s="79"/>
      <c r="DK19" s="79"/>
      <c r="DL19" s="79"/>
      <c r="DM19" s="79"/>
      <c r="DN19" s="79"/>
      <c r="DO19" s="79"/>
      <c r="DP19" s="79"/>
      <c r="DQ19" s="79"/>
      <c r="DR19" s="79"/>
      <c r="DS19" s="79"/>
      <c r="DT19" s="79"/>
      <c r="DU19" s="79"/>
      <c r="DV19" s="79"/>
      <c r="DW19" s="79"/>
      <c r="DX19" s="79"/>
      <c r="DY19" s="79"/>
      <c r="DZ19" s="79"/>
      <c r="EA19" s="79"/>
      <c r="EB19" s="79"/>
      <c r="EC19" s="79"/>
      <c r="ED19" s="79"/>
      <c r="EE19" s="79"/>
      <c r="EF19" s="79"/>
      <c r="EG19" s="79"/>
      <c r="EH19" s="79"/>
      <c r="EI19" s="79"/>
      <c r="EJ19" s="79"/>
      <c r="EK19" s="79"/>
      <c r="EL19" s="79"/>
      <c r="EM19" s="79"/>
      <c r="EN19" s="79"/>
      <c r="EO19" s="79"/>
      <c r="EP19" s="79"/>
      <c r="EQ19" s="79"/>
      <c r="ER19" s="79"/>
      <c r="ES19" s="79"/>
      <c r="ET19" s="79"/>
      <c r="EU19" s="79"/>
      <c r="EV19" s="79"/>
      <c r="EW19" s="79"/>
    </row>
    <row r="20" spans="1:153" s="80" customFormat="1" ht="23.45" customHeight="1">
      <c r="A20" s="395" t="s">
        <v>358</v>
      </c>
      <c r="B20" s="308">
        <v>89380000</v>
      </c>
      <c r="C20" s="305">
        <v>7.7980649805827482E-3</v>
      </c>
      <c r="D20" s="308">
        <v>89380000</v>
      </c>
      <c r="E20" s="305">
        <v>7.8717273060338756E-3</v>
      </c>
      <c r="F20" s="309">
        <v>0</v>
      </c>
      <c r="G20" s="307">
        <v>0</v>
      </c>
      <c r="H20" s="373" t="s">
        <v>377</v>
      </c>
      <c r="I20" s="304">
        <v>46765000</v>
      </c>
      <c r="J20" s="305">
        <v>4.0800683465758809E-3</v>
      </c>
      <c r="K20" s="304">
        <v>46765000</v>
      </c>
      <c r="L20" s="305">
        <v>4.1186096158723892E-3</v>
      </c>
      <c r="M20" s="306">
        <v>0</v>
      </c>
      <c r="N20" s="307">
        <v>0</v>
      </c>
      <c r="O20" s="81"/>
      <c r="P20" s="22" t="s">
        <v>973</v>
      </c>
      <c r="Q20" s="99">
        <f>SUMIFS($B$9:$B$9989,$A$9:$A$9989,"능곡역청소년카페")</f>
        <v>91394000</v>
      </c>
      <c r="R20" s="100">
        <f>SUMIF($A$9:$A$9989,"능곡역청소년카페",$D$9:$D$9989)</f>
        <v>91394000</v>
      </c>
      <c r="S20" s="96">
        <f t="shared" si="0"/>
        <v>0</v>
      </c>
      <c r="T20" s="102"/>
      <c r="U20" s="102" t="s">
        <v>984</v>
      </c>
      <c r="V20" s="101">
        <f t="shared" si="1"/>
        <v>91394000</v>
      </c>
      <c r="W20" s="101">
        <f>SUMIFS($K$8:$K$128,$H$8:$H$128,"능곡역청소년카페")</f>
        <v>91394000</v>
      </c>
      <c r="X20" s="79"/>
      <c r="Y20" s="79"/>
      <c r="Z20" s="79"/>
      <c r="AA20" s="79"/>
      <c r="AB20" s="79"/>
      <c r="AC20" s="79"/>
      <c r="AD20" s="79"/>
      <c r="AE20" s="79"/>
      <c r="AF20" s="79"/>
      <c r="AG20" s="79"/>
      <c r="AH20" s="79"/>
      <c r="AI20" s="79"/>
      <c r="AJ20" s="79"/>
      <c r="AK20" s="79"/>
      <c r="AL20" s="79"/>
      <c r="AM20" s="79"/>
      <c r="AN20" s="79"/>
      <c r="AO20" s="79"/>
      <c r="AP20" s="79"/>
      <c r="AQ20" s="79"/>
      <c r="AR20" s="79"/>
      <c r="AS20" s="79"/>
      <c r="AT20" s="79"/>
      <c r="AU20" s="79"/>
      <c r="AV20" s="79"/>
      <c r="AW20" s="79"/>
      <c r="AX20" s="79"/>
      <c r="AY20" s="79"/>
      <c r="AZ20" s="79"/>
      <c r="BA20" s="79"/>
      <c r="BB20" s="79"/>
      <c r="BC20" s="79"/>
      <c r="BD20" s="79"/>
      <c r="BE20" s="79"/>
      <c r="BF20" s="79"/>
      <c r="BG20" s="79"/>
      <c r="BH20" s="79"/>
      <c r="BI20" s="79"/>
      <c r="BJ20" s="79"/>
      <c r="BK20" s="79"/>
      <c r="BL20" s="79"/>
      <c r="BM20" s="79"/>
      <c r="BN20" s="79"/>
      <c r="BO20" s="79"/>
      <c r="BP20" s="79"/>
      <c r="BQ20" s="79"/>
      <c r="BR20" s="79"/>
      <c r="BS20" s="79"/>
      <c r="BT20" s="79"/>
      <c r="BU20" s="79"/>
      <c r="BV20" s="79"/>
      <c r="BW20" s="79"/>
      <c r="BX20" s="79"/>
      <c r="BY20" s="79"/>
      <c r="BZ20" s="79"/>
      <c r="CA20" s="79"/>
      <c r="CB20" s="79"/>
      <c r="CC20" s="79"/>
      <c r="CD20" s="79"/>
      <c r="CE20" s="79"/>
      <c r="CF20" s="79"/>
      <c r="CG20" s="79"/>
      <c r="CH20" s="79"/>
      <c r="CI20" s="79"/>
      <c r="CJ20" s="79"/>
      <c r="CK20" s="79"/>
      <c r="CL20" s="79"/>
      <c r="CM20" s="79"/>
      <c r="CN20" s="79"/>
      <c r="CO20" s="79"/>
      <c r="CP20" s="79"/>
      <c r="CQ20" s="79"/>
      <c r="CR20" s="79"/>
      <c r="CS20" s="79"/>
      <c r="CT20" s="79"/>
      <c r="CU20" s="79"/>
      <c r="CV20" s="79"/>
      <c r="CW20" s="79"/>
      <c r="CX20" s="79"/>
      <c r="CY20" s="79"/>
      <c r="CZ20" s="79"/>
      <c r="DA20" s="79"/>
      <c r="DB20" s="79"/>
      <c r="DC20" s="79"/>
      <c r="DD20" s="79"/>
      <c r="DE20" s="79"/>
      <c r="DF20" s="79"/>
      <c r="DG20" s="79"/>
      <c r="DH20" s="79"/>
      <c r="DI20" s="79"/>
      <c r="DJ20" s="79"/>
      <c r="DK20" s="79"/>
      <c r="DL20" s="79"/>
      <c r="DM20" s="79"/>
      <c r="DN20" s="79"/>
      <c r="DO20" s="79"/>
      <c r="DP20" s="79"/>
      <c r="DQ20" s="79"/>
      <c r="DR20" s="79"/>
      <c r="DS20" s="79"/>
      <c r="DT20" s="79"/>
      <c r="DU20" s="79"/>
      <c r="DV20" s="79"/>
      <c r="DW20" s="79"/>
      <c r="DX20" s="79"/>
      <c r="DY20" s="79"/>
      <c r="DZ20" s="79"/>
      <c r="EA20" s="79"/>
      <c r="EB20" s="79"/>
      <c r="EC20" s="79"/>
      <c r="ED20" s="79"/>
      <c r="EE20" s="79"/>
      <c r="EF20" s="79"/>
      <c r="EG20" s="79"/>
      <c r="EH20" s="79"/>
      <c r="EI20" s="79"/>
      <c r="EJ20" s="79"/>
      <c r="EK20" s="79"/>
      <c r="EL20" s="79"/>
      <c r="EM20" s="79"/>
      <c r="EN20" s="79"/>
      <c r="EO20" s="79"/>
      <c r="EP20" s="79"/>
      <c r="EQ20" s="79"/>
      <c r="ER20" s="79"/>
      <c r="ES20" s="79"/>
      <c r="ET20" s="79"/>
      <c r="EU20" s="79"/>
      <c r="EV20" s="79"/>
      <c r="EW20" s="79"/>
    </row>
    <row r="21" spans="1:153" s="80" customFormat="1" ht="23.45" customHeight="1">
      <c r="A21" s="395" t="s">
        <v>377</v>
      </c>
      <c r="B21" s="308">
        <v>88545000</v>
      </c>
      <c r="C21" s="305">
        <v>7.725214407089947E-3</v>
      </c>
      <c r="D21" s="308">
        <v>88545000</v>
      </c>
      <c r="E21" s="305">
        <v>7.7981885691739703E-3</v>
      </c>
      <c r="F21" s="309">
        <v>0</v>
      </c>
      <c r="G21" s="307">
        <v>0</v>
      </c>
      <c r="H21" s="409" t="s">
        <v>3163</v>
      </c>
      <c r="I21" s="299">
        <v>1419468000</v>
      </c>
      <c r="J21" s="300">
        <v>0.1238431830594969</v>
      </c>
      <c r="K21" s="299">
        <v>1423731000</v>
      </c>
      <c r="L21" s="300">
        <v>0.12538847828537611</v>
      </c>
      <c r="M21" s="302">
        <v>-4263000</v>
      </c>
      <c r="N21" s="303">
        <v>-2.9942454016945617E-3</v>
      </c>
      <c r="O21" s="81"/>
      <c r="P21" s="22"/>
      <c r="Q21" s="25">
        <f>SUM(Q9:Q20)</f>
        <v>11461817800</v>
      </c>
      <c r="R21" s="25">
        <f>SUM(R9:R20)</f>
        <v>11354560000</v>
      </c>
      <c r="S21" s="25"/>
      <c r="T21" s="97"/>
      <c r="U21" s="97"/>
      <c r="V21" s="25">
        <f>SUM(V9:V20)</f>
        <v>11461817800</v>
      </c>
      <c r="W21" s="25">
        <f>SUM(W9:W20)</f>
        <v>11248599000</v>
      </c>
      <c r="X21" s="79"/>
      <c r="Y21" s="79"/>
      <c r="Z21" s="79"/>
      <c r="AA21" s="79"/>
      <c r="AB21" s="79"/>
      <c r="AC21" s="79"/>
      <c r="AD21" s="79"/>
      <c r="AE21" s="79"/>
      <c r="AF21" s="79"/>
      <c r="AG21" s="79"/>
      <c r="AH21" s="79"/>
      <c r="AI21" s="79"/>
      <c r="AJ21" s="79"/>
      <c r="AK21" s="79"/>
      <c r="AL21" s="79"/>
      <c r="AM21" s="79"/>
      <c r="AN21" s="79"/>
      <c r="AO21" s="79"/>
      <c r="AP21" s="79"/>
      <c r="AQ21" s="79"/>
      <c r="AR21" s="79"/>
      <c r="AS21" s="79"/>
      <c r="AT21" s="79"/>
      <c r="AU21" s="79"/>
      <c r="AV21" s="79"/>
      <c r="AW21" s="79"/>
      <c r="AX21" s="79"/>
      <c r="AY21" s="79"/>
      <c r="AZ21" s="79"/>
      <c r="BA21" s="79"/>
      <c r="BB21" s="79"/>
      <c r="BC21" s="79"/>
      <c r="BD21" s="79"/>
      <c r="BE21" s="79"/>
      <c r="BF21" s="79"/>
      <c r="BG21" s="79"/>
      <c r="BH21" s="79"/>
      <c r="BI21" s="79"/>
      <c r="BJ21" s="79"/>
      <c r="BK21" s="79"/>
      <c r="BL21" s="79"/>
      <c r="BM21" s="79"/>
      <c r="BN21" s="79"/>
      <c r="BO21" s="79"/>
      <c r="BP21" s="79"/>
      <c r="BQ21" s="79"/>
      <c r="BR21" s="79"/>
      <c r="BS21" s="79"/>
      <c r="BT21" s="79"/>
      <c r="BU21" s="79"/>
      <c r="BV21" s="79"/>
      <c r="BW21" s="79"/>
      <c r="BX21" s="79"/>
      <c r="BY21" s="79"/>
      <c r="BZ21" s="79"/>
      <c r="CA21" s="79"/>
      <c r="CB21" s="79"/>
      <c r="CC21" s="79"/>
      <c r="CD21" s="79"/>
      <c r="CE21" s="79"/>
      <c r="CF21" s="79"/>
      <c r="CG21" s="79"/>
      <c r="CH21" s="79"/>
      <c r="CI21" s="79"/>
      <c r="CJ21" s="79"/>
      <c r="CK21" s="79"/>
      <c r="CL21" s="79"/>
      <c r="CM21" s="79"/>
      <c r="CN21" s="79"/>
      <c r="CO21" s="79"/>
      <c r="CP21" s="79"/>
      <c r="CQ21" s="79"/>
      <c r="CR21" s="79"/>
      <c r="CS21" s="79"/>
      <c r="CT21" s="79"/>
      <c r="CU21" s="79"/>
      <c r="CV21" s="79"/>
      <c r="CW21" s="79"/>
      <c r="CX21" s="79"/>
      <c r="CY21" s="79"/>
      <c r="CZ21" s="79"/>
      <c r="DA21" s="79"/>
      <c r="DB21" s="79"/>
      <c r="DC21" s="79"/>
      <c r="DD21" s="79"/>
      <c r="DE21" s="79"/>
      <c r="DF21" s="79"/>
      <c r="DG21" s="79"/>
      <c r="DH21" s="79"/>
      <c r="DI21" s="79"/>
      <c r="DJ21" s="79"/>
      <c r="DK21" s="79"/>
      <c r="DL21" s="79"/>
      <c r="DM21" s="79"/>
      <c r="DN21" s="79"/>
      <c r="DO21" s="79"/>
      <c r="DP21" s="79"/>
      <c r="DQ21" s="79"/>
      <c r="DR21" s="79"/>
      <c r="DS21" s="79"/>
      <c r="DT21" s="79"/>
      <c r="DU21" s="79"/>
      <c r="DV21" s="79"/>
      <c r="DW21" s="79"/>
      <c r="DX21" s="79"/>
      <c r="DY21" s="79"/>
      <c r="DZ21" s="79"/>
      <c r="EA21" s="79"/>
      <c r="EB21" s="79"/>
      <c r="EC21" s="79"/>
      <c r="ED21" s="79"/>
      <c r="EE21" s="79"/>
      <c r="EF21" s="79"/>
      <c r="EG21" s="79"/>
      <c r="EH21" s="79"/>
      <c r="EI21" s="79"/>
      <c r="EJ21" s="79"/>
      <c r="EK21" s="79"/>
      <c r="EL21" s="79"/>
      <c r="EM21" s="79"/>
      <c r="EN21" s="79"/>
      <c r="EO21" s="79"/>
      <c r="EP21" s="79"/>
      <c r="EQ21" s="79"/>
      <c r="ER21" s="79"/>
      <c r="ES21" s="79"/>
      <c r="ET21" s="79"/>
      <c r="EU21" s="79"/>
      <c r="EV21" s="79"/>
      <c r="EW21" s="79"/>
    </row>
    <row r="22" spans="1:153" s="80" customFormat="1" ht="23.45" customHeight="1">
      <c r="A22" s="403" t="s">
        <v>3150</v>
      </c>
      <c r="B22" s="299">
        <v>2094819800</v>
      </c>
      <c r="C22" s="300">
        <v>0.18276505843601876</v>
      </c>
      <c r="D22" s="299">
        <v>2060049000</v>
      </c>
      <c r="E22" s="301">
        <v>0.18142922314911367</v>
      </c>
      <c r="F22" s="302">
        <v>34770800</v>
      </c>
      <c r="G22" s="303">
        <v>1.6878627644293896E-2</v>
      </c>
      <c r="H22" s="373" t="s">
        <v>413</v>
      </c>
      <c r="I22" s="304">
        <v>396810000</v>
      </c>
      <c r="J22" s="305">
        <v>3.4620162955303652E-2</v>
      </c>
      <c r="K22" s="304">
        <v>396810000</v>
      </c>
      <c r="L22" s="305">
        <v>3.4947193022010541E-2</v>
      </c>
      <c r="M22" s="306">
        <v>0</v>
      </c>
      <c r="N22" s="307">
        <v>0</v>
      </c>
      <c r="O22" s="81"/>
      <c r="P22" s="79"/>
      <c r="Q22" s="79"/>
      <c r="R22" s="79"/>
      <c r="S22" s="79"/>
      <c r="T22" s="79"/>
      <c r="U22" s="79"/>
      <c r="V22" s="97"/>
      <c r="W22" s="79"/>
      <c r="X22" s="79"/>
      <c r="Y22" s="79"/>
      <c r="Z22" s="79"/>
      <c r="AA22" s="79"/>
      <c r="AB22" s="79"/>
      <c r="AC22" s="79"/>
      <c r="AD22" s="79"/>
      <c r="AE22" s="79"/>
      <c r="AF22" s="79"/>
      <c r="AG22" s="79"/>
      <c r="AH22" s="79"/>
      <c r="AI22" s="79"/>
      <c r="AJ22" s="79"/>
      <c r="AK22" s="79"/>
      <c r="AL22" s="79"/>
      <c r="AM22" s="79"/>
      <c r="AN22" s="79"/>
      <c r="AO22" s="79"/>
      <c r="AP22" s="79"/>
      <c r="AQ22" s="79"/>
      <c r="AR22" s="79"/>
      <c r="AS22" s="79"/>
      <c r="AT22" s="79"/>
      <c r="AU22" s="79"/>
      <c r="AV22" s="79"/>
      <c r="AW22" s="79"/>
      <c r="AX22" s="79"/>
      <c r="AY22" s="79"/>
      <c r="AZ22" s="79"/>
      <c r="BA22" s="79"/>
      <c r="BB22" s="79"/>
      <c r="BC22" s="79"/>
      <c r="BD22" s="79"/>
      <c r="BE22" s="79"/>
      <c r="BF22" s="79"/>
      <c r="BG22" s="79"/>
      <c r="BH22" s="79"/>
      <c r="BI22" s="79"/>
      <c r="BJ22" s="79"/>
      <c r="BK22" s="79"/>
      <c r="BL22" s="79"/>
      <c r="BM22" s="79"/>
      <c r="BN22" s="79"/>
      <c r="BO22" s="79"/>
      <c r="BP22" s="79"/>
      <c r="BQ22" s="79"/>
      <c r="BR22" s="79"/>
      <c r="BS22" s="79"/>
      <c r="BT22" s="79"/>
      <c r="BU22" s="79"/>
      <c r="BV22" s="79"/>
      <c r="BW22" s="79"/>
      <c r="BX22" s="79"/>
      <c r="BY22" s="79"/>
      <c r="BZ22" s="79"/>
      <c r="CA22" s="79"/>
      <c r="CB22" s="79"/>
      <c r="CC22" s="79"/>
      <c r="CD22" s="79"/>
      <c r="CE22" s="79"/>
      <c r="CF22" s="79"/>
      <c r="CG22" s="79"/>
      <c r="CH22" s="79"/>
      <c r="CI22" s="79"/>
      <c r="CJ22" s="79"/>
      <c r="CK22" s="79"/>
      <c r="CL22" s="79"/>
      <c r="CM22" s="79"/>
      <c r="CN22" s="79"/>
      <c r="CO22" s="79"/>
      <c r="CP22" s="79"/>
      <c r="CQ22" s="79"/>
      <c r="CR22" s="79"/>
      <c r="CS22" s="79"/>
      <c r="CT22" s="79"/>
      <c r="CU22" s="79"/>
      <c r="CV22" s="79"/>
      <c r="CW22" s="79"/>
      <c r="CX22" s="79"/>
      <c r="CY22" s="79"/>
      <c r="CZ22" s="79"/>
      <c r="DA22" s="79"/>
      <c r="DB22" s="79"/>
      <c r="DC22" s="79"/>
      <c r="DD22" s="79"/>
      <c r="DE22" s="79"/>
      <c r="DF22" s="79"/>
      <c r="DG22" s="79"/>
      <c r="DH22" s="79"/>
      <c r="DI22" s="79"/>
      <c r="DJ22" s="79"/>
      <c r="DK22" s="79"/>
      <c r="DL22" s="79"/>
      <c r="DM22" s="79"/>
      <c r="DN22" s="79"/>
      <c r="DO22" s="79"/>
      <c r="DP22" s="79"/>
      <c r="DQ22" s="79"/>
      <c r="DR22" s="79"/>
      <c r="DS22" s="79"/>
      <c r="DT22" s="79"/>
      <c r="DU22" s="79"/>
      <c r="DV22" s="79"/>
      <c r="DW22" s="79"/>
      <c r="DX22" s="79"/>
      <c r="DY22" s="79"/>
      <c r="DZ22" s="79"/>
      <c r="EA22" s="79"/>
      <c r="EB22" s="79"/>
      <c r="EC22" s="79"/>
      <c r="ED22" s="79"/>
      <c r="EE22" s="79"/>
      <c r="EF22" s="79"/>
      <c r="EG22" s="79"/>
      <c r="EH22" s="79"/>
      <c r="EI22" s="79"/>
      <c r="EJ22" s="79"/>
      <c r="EK22" s="79"/>
      <c r="EL22" s="79"/>
      <c r="EM22" s="79"/>
      <c r="EN22" s="79"/>
      <c r="EO22" s="79"/>
      <c r="EP22" s="79"/>
      <c r="EQ22" s="79"/>
      <c r="ER22" s="79"/>
      <c r="ES22" s="79"/>
      <c r="ET22" s="79"/>
      <c r="EU22" s="79"/>
      <c r="EV22" s="79"/>
      <c r="EW22" s="79"/>
    </row>
    <row r="23" spans="1:153" s="80" customFormat="1" ht="23.45" customHeight="1">
      <c r="A23" s="395" t="s">
        <v>413</v>
      </c>
      <c r="B23" s="308">
        <v>38420000</v>
      </c>
      <c r="C23" s="305">
        <v>3.3519988426268651E-3</v>
      </c>
      <c r="D23" s="304">
        <v>38420000</v>
      </c>
      <c r="E23" s="305">
        <v>3.3836625989910663E-3</v>
      </c>
      <c r="F23" s="306">
        <v>0</v>
      </c>
      <c r="G23" s="307">
        <v>0</v>
      </c>
      <c r="H23" s="373" t="s">
        <v>415</v>
      </c>
      <c r="I23" s="304">
        <v>229906000</v>
      </c>
      <c r="J23" s="305">
        <v>2.0058423891540136E-2</v>
      </c>
      <c r="K23" s="304">
        <v>233630000</v>
      </c>
      <c r="L23" s="305">
        <v>2.0575874362370714E-2</v>
      </c>
      <c r="M23" s="306">
        <v>-3724000</v>
      </c>
      <c r="N23" s="307">
        <v>-1.5939733767067584E-2</v>
      </c>
      <c r="O23" s="81"/>
      <c r="P23" s="79"/>
      <c r="Q23" s="79"/>
      <c r="R23" s="79"/>
      <c r="S23" s="79"/>
      <c r="T23" s="79"/>
      <c r="U23" s="79"/>
      <c r="V23" s="97"/>
      <c r="W23" s="79"/>
      <c r="X23" s="79"/>
      <c r="Y23" s="79"/>
      <c r="Z23" s="79"/>
      <c r="AA23" s="79"/>
      <c r="AB23" s="79"/>
      <c r="AC23" s="79"/>
      <c r="AD23" s="79"/>
      <c r="AE23" s="79"/>
      <c r="AF23" s="79"/>
      <c r="AG23" s="79"/>
      <c r="AH23" s="79"/>
      <c r="AI23" s="79"/>
      <c r="AJ23" s="79"/>
      <c r="AK23" s="79"/>
      <c r="AL23" s="79"/>
      <c r="AM23" s="79"/>
      <c r="AN23" s="79"/>
      <c r="AO23" s="79"/>
      <c r="AP23" s="79"/>
      <c r="AQ23" s="79"/>
      <c r="AR23" s="79"/>
      <c r="AS23" s="79"/>
      <c r="AT23" s="79"/>
      <c r="AU23" s="79"/>
      <c r="AV23" s="79"/>
      <c r="AW23" s="79"/>
      <c r="AX23" s="79"/>
      <c r="AY23" s="79"/>
      <c r="AZ23" s="79"/>
      <c r="BA23" s="79"/>
      <c r="BB23" s="79"/>
      <c r="BC23" s="79"/>
      <c r="BD23" s="79"/>
      <c r="BE23" s="79"/>
      <c r="BF23" s="79"/>
      <c r="BG23" s="79"/>
      <c r="BH23" s="79"/>
      <c r="BI23" s="79"/>
      <c r="BJ23" s="79"/>
      <c r="BK23" s="79"/>
      <c r="BL23" s="79"/>
      <c r="BM23" s="79"/>
      <c r="BN23" s="79"/>
      <c r="BO23" s="79"/>
      <c r="BP23" s="79"/>
      <c r="BQ23" s="79"/>
      <c r="BR23" s="79"/>
      <c r="BS23" s="79"/>
      <c r="BT23" s="79"/>
      <c r="BU23" s="79"/>
      <c r="BV23" s="79"/>
      <c r="BW23" s="79"/>
      <c r="BX23" s="79"/>
      <c r="BY23" s="79"/>
      <c r="BZ23" s="79"/>
      <c r="CA23" s="79"/>
      <c r="CB23" s="79"/>
      <c r="CC23" s="79"/>
      <c r="CD23" s="79"/>
      <c r="CE23" s="79"/>
      <c r="CF23" s="79"/>
      <c r="CG23" s="79"/>
      <c r="CH23" s="79"/>
      <c r="CI23" s="79"/>
      <c r="CJ23" s="79"/>
      <c r="CK23" s="79"/>
      <c r="CL23" s="79"/>
      <c r="CM23" s="79"/>
      <c r="CN23" s="79"/>
      <c r="CO23" s="79"/>
      <c r="CP23" s="79"/>
      <c r="CQ23" s="79"/>
      <c r="CR23" s="79"/>
      <c r="CS23" s="79"/>
      <c r="CT23" s="79"/>
      <c r="CU23" s="79"/>
      <c r="CV23" s="79"/>
      <c r="CW23" s="79"/>
      <c r="CX23" s="79"/>
      <c r="CY23" s="79"/>
      <c r="CZ23" s="79"/>
      <c r="DA23" s="79"/>
      <c r="DB23" s="79"/>
      <c r="DC23" s="79"/>
      <c r="DD23" s="79"/>
      <c r="DE23" s="79"/>
      <c r="DF23" s="79"/>
      <c r="DG23" s="79"/>
      <c r="DH23" s="79"/>
      <c r="DI23" s="79"/>
      <c r="DJ23" s="79"/>
      <c r="DK23" s="79"/>
      <c r="DL23" s="79"/>
      <c r="DM23" s="79"/>
      <c r="DN23" s="79"/>
      <c r="DO23" s="79"/>
      <c r="DP23" s="79"/>
      <c r="DQ23" s="79"/>
      <c r="DR23" s="79"/>
      <c r="DS23" s="79"/>
      <c r="DT23" s="79"/>
      <c r="DU23" s="79"/>
      <c r="DV23" s="79"/>
      <c r="DW23" s="79"/>
      <c r="DX23" s="79"/>
      <c r="DY23" s="79"/>
      <c r="DZ23" s="79"/>
      <c r="EA23" s="79"/>
      <c r="EB23" s="79"/>
      <c r="EC23" s="79"/>
      <c r="ED23" s="79"/>
      <c r="EE23" s="79"/>
      <c r="EF23" s="79"/>
      <c r="EG23" s="79"/>
      <c r="EH23" s="79"/>
      <c r="EI23" s="79"/>
      <c r="EJ23" s="79"/>
      <c r="EK23" s="79"/>
      <c r="EL23" s="79"/>
      <c r="EM23" s="79"/>
      <c r="EN23" s="79"/>
      <c r="EO23" s="79"/>
      <c r="EP23" s="79"/>
      <c r="EQ23" s="79"/>
      <c r="ER23" s="79"/>
      <c r="ES23" s="79"/>
      <c r="ET23" s="79"/>
      <c r="EU23" s="79"/>
      <c r="EV23" s="79"/>
      <c r="EW23" s="79"/>
    </row>
    <row r="24" spans="1:153" s="80" customFormat="1" ht="23.45" customHeight="1">
      <c r="A24" s="395" t="s">
        <v>415</v>
      </c>
      <c r="B24" s="308">
        <v>65880000</v>
      </c>
      <c r="C24" s="305">
        <v>5.7477793792883357E-3</v>
      </c>
      <c r="D24" s="308">
        <v>65880000</v>
      </c>
      <c r="E24" s="305">
        <v>5.8020742327311668E-3</v>
      </c>
      <c r="F24" s="309">
        <v>0</v>
      </c>
      <c r="G24" s="307">
        <v>0</v>
      </c>
      <c r="H24" s="373" t="s">
        <v>417</v>
      </c>
      <c r="I24" s="304">
        <v>38310000</v>
      </c>
      <c r="J24" s="305">
        <v>3.3424017610888912E-3</v>
      </c>
      <c r="K24" s="304">
        <v>38310000</v>
      </c>
      <c r="L24" s="305">
        <v>3.3739748612011387E-3</v>
      </c>
      <c r="M24" s="306">
        <v>0</v>
      </c>
      <c r="N24" s="307">
        <v>0</v>
      </c>
      <c r="O24" s="81"/>
      <c r="P24" s="79"/>
      <c r="Q24" s="79"/>
      <c r="R24" s="79"/>
      <c r="S24" s="79"/>
      <c r="T24" s="79"/>
      <c r="U24" s="79"/>
      <c r="V24" s="97"/>
      <c r="W24" s="79"/>
      <c r="X24" s="79"/>
      <c r="Y24" s="79"/>
      <c r="Z24" s="79"/>
      <c r="AA24" s="79"/>
      <c r="AB24" s="79"/>
      <c r="AC24" s="79"/>
      <c r="AD24" s="79"/>
      <c r="AE24" s="79"/>
      <c r="AF24" s="79"/>
      <c r="AG24" s="79"/>
      <c r="AH24" s="79"/>
      <c r="AI24" s="79"/>
      <c r="AJ24" s="79"/>
      <c r="AK24" s="79"/>
      <c r="AL24" s="79"/>
      <c r="AM24" s="79"/>
      <c r="AN24" s="79"/>
      <c r="AO24" s="79"/>
      <c r="AP24" s="79"/>
      <c r="AQ24" s="79"/>
      <c r="AR24" s="79"/>
      <c r="AS24" s="79"/>
      <c r="AT24" s="79"/>
      <c r="AU24" s="79"/>
      <c r="AV24" s="79"/>
      <c r="AW24" s="79"/>
      <c r="AX24" s="79"/>
      <c r="AY24" s="79"/>
      <c r="AZ24" s="79"/>
      <c r="BA24" s="79"/>
      <c r="BB24" s="79"/>
      <c r="BC24" s="79"/>
      <c r="BD24" s="79"/>
      <c r="BE24" s="79"/>
      <c r="BF24" s="79"/>
      <c r="BG24" s="79"/>
      <c r="BH24" s="79"/>
      <c r="BI24" s="79"/>
      <c r="BJ24" s="79"/>
      <c r="BK24" s="79"/>
      <c r="BL24" s="79"/>
      <c r="BM24" s="79"/>
      <c r="BN24" s="79"/>
      <c r="BO24" s="79"/>
      <c r="BP24" s="79"/>
      <c r="BQ24" s="79"/>
      <c r="BR24" s="79"/>
      <c r="BS24" s="79"/>
      <c r="BT24" s="79"/>
      <c r="BU24" s="79"/>
      <c r="BV24" s="79"/>
      <c r="BW24" s="79"/>
      <c r="BX24" s="79"/>
      <c r="BY24" s="79"/>
      <c r="BZ24" s="79"/>
      <c r="CA24" s="79"/>
      <c r="CB24" s="79"/>
      <c r="CC24" s="79"/>
      <c r="CD24" s="79"/>
      <c r="CE24" s="79"/>
      <c r="CF24" s="79"/>
      <c r="CG24" s="79"/>
      <c r="CH24" s="79"/>
      <c r="CI24" s="79"/>
      <c r="CJ24" s="79"/>
      <c r="CK24" s="79"/>
      <c r="CL24" s="79"/>
      <c r="CM24" s="79"/>
      <c r="CN24" s="79"/>
      <c r="CO24" s="79"/>
      <c r="CP24" s="79"/>
      <c r="CQ24" s="79"/>
      <c r="CR24" s="79"/>
      <c r="CS24" s="79"/>
      <c r="CT24" s="79"/>
      <c r="CU24" s="79"/>
      <c r="CV24" s="79"/>
      <c r="CW24" s="79"/>
      <c r="CX24" s="79"/>
      <c r="CY24" s="79"/>
      <c r="CZ24" s="79"/>
      <c r="DA24" s="79"/>
      <c r="DB24" s="79"/>
      <c r="DC24" s="79"/>
      <c r="DD24" s="79"/>
      <c r="DE24" s="79"/>
      <c r="DF24" s="79"/>
      <c r="DG24" s="79"/>
      <c r="DH24" s="79"/>
      <c r="DI24" s="79"/>
      <c r="DJ24" s="79"/>
      <c r="DK24" s="79"/>
      <c r="DL24" s="79"/>
      <c r="DM24" s="79"/>
      <c r="DN24" s="79"/>
      <c r="DO24" s="79"/>
      <c r="DP24" s="79"/>
      <c r="DQ24" s="79"/>
      <c r="DR24" s="79"/>
      <c r="DS24" s="79"/>
      <c r="DT24" s="79"/>
      <c r="DU24" s="79"/>
      <c r="DV24" s="79"/>
      <c r="DW24" s="79"/>
      <c r="DX24" s="79"/>
      <c r="DY24" s="79"/>
      <c r="DZ24" s="79"/>
      <c r="EA24" s="79"/>
      <c r="EB24" s="79"/>
      <c r="EC24" s="79"/>
      <c r="ED24" s="79"/>
      <c r="EE24" s="79"/>
      <c r="EF24" s="79"/>
      <c r="EG24" s="79"/>
      <c r="EH24" s="79"/>
      <c r="EI24" s="79"/>
      <c r="EJ24" s="79"/>
      <c r="EK24" s="79"/>
      <c r="EL24" s="79"/>
      <c r="EM24" s="79"/>
      <c r="EN24" s="79"/>
      <c r="EO24" s="79"/>
      <c r="EP24" s="79"/>
      <c r="EQ24" s="79"/>
      <c r="ER24" s="79"/>
      <c r="ES24" s="79"/>
      <c r="ET24" s="79"/>
      <c r="EU24" s="79"/>
      <c r="EV24" s="79"/>
      <c r="EW24" s="79"/>
    </row>
    <row r="25" spans="1:153" s="80" customFormat="1" ht="23.45" customHeight="1">
      <c r="A25" s="395" t="s">
        <v>417</v>
      </c>
      <c r="B25" s="308">
        <v>487630000</v>
      </c>
      <c r="C25" s="305">
        <v>4.2543862457838061E-2</v>
      </c>
      <c r="D25" s="308">
        <v>447630000</v>
      </c>
      <c r="E25" s="305">
        <v>3.9422927880957075E-2</v>
      </c>
      <c r="F25" s="309">
        <v>40000000</v>
      </c>
      <c r="G25" s="307">
        <v>8.9359515671425055E-2</v>
      </c>
      <c r="H25" s="373" t="s">
        <v>419</v>
      </c>
      <c r="I25" s="304">
        <v>86150000</v>
      </c>
      <c r="J25" s="305">
        <v>7.5162597681495162E-3</v>
      </c>
      <c r="K25" s="304">
        <v>86150000</v>
      </c>
      <c r="L25" s="305">
        <v>7.5872600963841838E-3</v>
      </c>
      <c r="M25" s="306">
        <v>0</v>
      </c>
      <c r="N25" s="307">
        <v>0</v>
      </c>
      <c r="O25" s="81"/>
      <c r="P25" s="79"/>
      <c r="Q25" s="79"/>
      <c r="R25" s="79"/>
      <c r="S25" s="79"/>
      <c r="T25" s="79"/>
      <c r="U25" s="79"/>
      <c r="V25" s="79"/>
      <c r="W25" s="79"/>
      <c r="X25" s="79"/>
      <c r="Y25" s="79"/>
      <c r="Z25" s="79"/>
      <c r="AA25" s="79"/>
      <c r="AB25" s="79"/>
      <c r="AC25" s="79"/>
      <c r="AD25" s="79"/>
      <c r="AE25" s="79"/>
      <c r="AF25" s="79"/>
      <c r="AG25" s="79"/>
      <c r="AH25" s="79"/>
      <c r="AI25" s="79"/>
      <c r="AJ25" s="79"/>
      <c r="AK25" s="79"/>
      <c r="AL25" s="79"/>
      <c r="AM25" s="79"/>
      <c r="AN25" s="79"/>
      <c r="AO25" s="79"/>
      <c r="AP25" s="79"/>
      <c r="AQ25" s="79"/>
      <c r="AR25" s="79"/>
      <c r="AS25" s="79"/>
      <c r="AT25" s="79"/>
      <c r="AU25" s="79"/>
      <c r="AV25" s="79"/>
      <c r="AW25" s="79"/>
      <c r="AX25" s="79"/>
      <c r="AY25" s="79"/>
      <c r="AZ25" s="79"/>
      <c r="BA25" s="79"/>
      <c r="BB25" s="79"/>
      <c r="BC25" s="79"/>
      <c r="BD25" s="79"/>
      <c r="BE25" s="79"/>
      <c r="BF25" s="79"/>
      <c r="BG25" s="79"/>
      <c r="BH25" s="79"/>
      <c r="BI25" s="79"/>
      <c r="BJ25" s="79"/>
      <c r="BK25" s="79"/>
      <c r="BL25" s="79"/>
      <c r="BM25" s="79"/>
      <c r="BN25" s="79"/>
      <c r="BO25" s="79"/>
      <c r="BP25" s="79"/>
      <c r="BQ25" s="79"/>
      <c r="BR25" s="79"/>
      <c r="BS25" s="79"/>
      <c r="BT25" s="79"/>
      <c r="BU25" s="79"/>
      <c r="BV25" s="79"/>
      <c r="BW25" s="79"/>
      <c r="BX25" s="79"/>
      <c r="BY25" s="79"/>
      <c r="BZ25" s="79"/>
      <c r="CA25" s="79"/>
      <c r="CB25" s="79"/>
      <c r="CC25" s="79"/>
      <c r="CD25" s="79"/>
      <c r="CE25" s="79"/>
      <c r="CF25" s="79"/>
      <c r="CG25" s="79"/>
      <c r="CH25" s="79"/>
      <c r="CI25" s="79"/>
      <c r="CJ25" s="79"/>
      <c r="CK25" s="79"/>
      <c r="CL25" s="79"/>
      <c r="CM25" s="79"/>
      <c r="CN25" s="79"/>
      <c r="CO25" s="79"/>
      <c r="CP25" s="79"/>
      <c r="CQ25" s="79"/>
      <c r="CR25" s="79"/>
      <c r="CS25" s="79"/>
      <c r="CT25" s="79"/>
      <c r="CU25" s="79"/>
      <c r="CV25" s="79"/>
      <c r="CW25" s="79"/>
      <c r="CX25" s="79"/>
      <c r="CY25" s="79"/>
      <c r="CZ25" s="79"/>
      <c r="DA25" s="79"/>
      <c r="DB25" s="79"/>
      <c r="DC25" s="79"/>
      <c r="DD25" s="79"/>
      <c r="DE25" s="79"/>
      <c r="DF25" s="79"/>
      <c r="DG25" s="79"/>
      <c r="DH25" s="79"/>
      <c r="DI25" s="79"/>
      <c r="DJ25" s="79"/>
      <c r="DK25" s="79"/>
      <c r="DL25" s="79"/>
      <c r="DM25" s="79"/>
      <c r="DN25" s="79"/>
      <c r="DO25" s="79"/>
      <c r="DP25" s="79"/>
      <c r="DQ25" s="79"/>
      <c r="DR25" s="79"/>
      <c r="DS25" s="79"/>
      <c r="DT25" s="79"/>
      <c r="DU25" s="79"/>
      <c r="DV25" s="79"/>
      <c r="DW25" s="79"/>
      <c r="DX25" s="79"/>
      <c r="DY25" s="79"/>
      <c r="DZ25" s="79"/>
      <c r="EA25" s="79"/>
      <c r="EB25" s="79"/>
      <c r="EC25" s="79"/>
      <c r="ED25" s="79"/>
      <c r="EE25" s="79"/>
      <c r="EF25" s="79"/>
      <c r="EG25" s="79"/>
      <c r="EH25" s="79"/>
      <c r="EI25" s="79"/>
      <c r="EJ25" s="79"/>
      <c r="EK25" s="79"/>
      <c r="EL25" s="79"/>
      <c r="EM25" s="79"/>
      <c r="EN25" s="79"/>
      <c r="EO25" s="79"/>
      <c r="EP25" s="79"/>
      <c r="EQ25" s="79"/>
      <c r="ER25" s="79"/>
      <c r="ES25" s="79"/>
      <c r="ET25" s="79"/>
      <c r="EU25" s="79"/>
      <c r="EV25" s="79"/>
      <c r="EW25" s="79"/>
    </row>
    <row r="26" spans="1:153" s="80" customFormat="1" ht="23.45" customHeight="1">
      <c r="A26" s="395" t="s">
        <v>419</v>
      </c>
      <c r="B26" s="308">
        <v>252562000</v>
      </c>
      <c r="C26" s="305">
        <v>2.2035073703579548E-2</v>
      </c>
      <c r="D26" s="308">
        <v>250562000</v>
      </c>
      <c r="E26" s="305">
        <v>2.20670814192712E-2</v>
      </c>
      <c r="F26" s="309">
        <v>2000000</v>
      </c>
      <c r="G26" s="307">
        <v>7.9820563373536289E-3</v>
      </c>
      <c r="H26" s="373" t="s">
        <v>421</v>
      </c>
      <c r="I26" s="304">
        <v>28890000</v>
      </c>
      <c r="J26" s="305">
        <v>2.5205425966551309E-3</v>
      </c>
      <c r="K26" s="304">
        <v>25630000</v>
      </c>
      <c r="L26" s="305">
        <v>2.257242905053124E-3</v>
      </c>
      <c r="M26" s="306">
        <v>3260000</v>
      </c>
      <c r="N26" s="307">
        <v>0.12719469371829886</v>
      </c>
      <c r="O26" s="81"/>
      <c r="P26" s="79"/>
      <c r="Q26" s="79"/>
      <c r="R26" s="79"/>
      <c r="S26" s="79"/>
      <c r="T26" s="79"/>
      <c r="U26" s="79"/>
      <c r="V26" s="79"/>
      <c r="W26" s="79"/>
      <c r="X26" s="79"/>
      <c r="Y26" s="79"/>
      <c r="Z26" s="79"/>
      <c r="AA26" s="79"/>
      <c r="AB26" s="79"/>
      <c r="AC26" s="79"/>
      <c r="AD26" s="79"/>
      <c r="AE26" s="79"/>
      <c r="AF26" s="79"/>
      <c r="AG26" s="79"/>
      <c r="AH26" s="79"/>
      <c r="AI26" s="79"/>
      <c r="AJ26" s="79"/>
      <c r="AK26" s="79"/>
      <c r="AL26" s="79"/>
      <c r="AM26" s="79"/>
      <c r="AN26" s="79"/>
      <c r="AO26" s="79"/>
      <c r="AP26" s="79"/>
      <c r="AQ26" s="79"/>
      <c r="AR26" s="79"/>
      <c r="AS26" s="79"/>
      <c r="AT26" s="79"/>
      <c r="AU26" s="79"/>
      <c r="AV26" s="79"/>
      <c r="AW26" s="79"/>
      <c r="AX26" s="79"/>
      <c r="AY26" s="79"/>
      <c r="AZ26" s="79"/>
      <c r="BA26" s="79"/>
      <c r="BB26" s="79"/>
      <c r="BC26" s="79"/>
      <c r="BD26" s="79"/>
      <c r="BE26" s="79"/>
      <c r="BF26" s="79"/>
      <c r="BG26" s="79"/>
      <c r="BH26" s="79"/>
      <c r="BI26" s="79"/>
      <c r="BJ26" s="79"/>
      <c r="BK26" s="79"/>
      <c r="BL26" s="79"/>
      <c r="BM26" s="79"/>
      <c r="BN26" s="79"/>
      <c r="BO26" s="79"/>
      <c r="BP26" s="79"/>
      <c r="BQ26" s="79"/>
      <c r="BR26" s="79"/>
      <c r="BS26" s="79"/>
      <c r="BT26" s="79"/>
      <c r="BU26" s="79"/>
      <c r="BV26" s="79"/>
      <c r="BW26" s="79"/>
      <c r="BX26" s="79"/>
      <c r="BY26" s="79"/>
      <c r="BZ26" s="79"/>
      <c r="CA26" s="79"/>
      <c r="CB26" s="79"/>
      <c r="CC26" s="79"/>
      <c r="CD26" s="79"/>
      <c r="CE26" s="79"/>
      <c r="CF26" s="79"/>
      <c r="CG26" s="79"/>
      <c r="CH26" s="79"/>
      <c r="CI26" s="79"/>
      <c r="CJ26" s="79"/>
      <c r="CK26" s="79"/>
      <c r="CL26" s="79"/>
      <c r="CM26" s="79"/>
      <c r="CN26" s="79"/>
      <c r="CO26" s="79"/>
      <c r="CP26" s="79"/>
      <c r="CQ26" s="79"/>
      <c r="CR26" s="79"/>
      <c r="CS26" s="79"/>
      <c r="CT26" s="79"/>
      <c r="CU26" s="79"/>
      <c r="CV26" s="79"/>
      <c r="CW26" s="79"/>
      <c r="CX26" s="79"/>
      <c r="CY26" s="79"/>
      <c r="CZ26" s="79"/>
      <c r="DA26" s="79"/>
      <c r="DB26" s="79"/>
      <c r="DC26" s="79"/>
      <c r="DD26" s="79"/>
      <c r="DE26" s="79"/>
      <c r="DF26" s="79"/>
      <c r="DG26" s="79"/>
      <c r="DH26" s="79"/>
      <c r="DI26" s="79"/>
      <c r="DJ26" s="79"/>
      <c r="DK26" s="79"/>
      <c r="DL26" s="79"/>
      <c r="DM26" s="79"/>
      <c r="DN26" s="79"/>
      <c r="DO26" s="79"/>
      <c r="DP26" s="79"/>
      <c r="DQ26" s="79"/>
      <c r="DR26" s="79"/>
      <c r="DS26" s="79"/>
      <c r="DT26" s="79"/>
      <c r="DU26" s="79"/>
      <c r="DV26" s="79"/>
      <c r="DW26" s="79"/>
      <c r="DX26" s="79"/>
      <c r="DY26" s="79"/>
      <c r="DZ26" s="79"/>
      <c r="EA26" s="79"/>
      <c r="EB26" s="79"/>
      <c r="EC26" s="79"/>
      <c r="ED26" s="79"/>
      <c r="EE26" s="79"/>
      <c r="EF26" s="79"/>
      <c r="EG26" s="79"/>
      <c r="EH26" s="79"/>
      <c r="EI26" s="79"/>
      <c r="EJ26" s="79"/>
      <c r="EK26" s="79"/>
      <c r="EL26" s="79"/>
      <c r="EM26" s="79"/>
      <c r="EN26" s="79"/>
      <c r="EO26" s="79"/>
      <c r="EP26" s="79"/>
      <c r="EQ26" s="79"/>
      <c r="ER26" s="79"/>
      <c r="ES26" s="79"/>
      <c r="ET26" s="79"/>
      <c r="EU26" s="79"/>
      <c r="EV26" s="79"/>
      <c r="EW26" s="79"/>
    </row>
    <row r="27" spans="1:153" s="80" customFormat="1" ht="23.45" customHeight="1">
      <c r="A27" s="395" t="s">
        <v>421</v>
      </c>
      <c r="B27" s="308">
        <v>27080000</v>
      </c>
      <c r="C27" s="305">
        <v>2.3626269822575614E-3</v>
      </c>
      <c r="D27" s="308">
        <v>27080000</v>
      </c>
      <c r="E27" s="310">
        <v>2.3849449031930784E-3</v>
      </c>
      <c r="F27" s="309">
        <v>0</v>
      </c>
      <c r="G27" s="307">
        <v>0</v>
      </c>
      <c r="H27" s="373" t="s">
        <v>423</v>
      </c>
      <c r="I27" s="304">
        <v>13424000</v>
      </c>
      <c r="J27" s="305">
        <v>1.1711929324160083E-3</v>
      </c>
      <c r="K27" s="304">
        <v>13424000</v>
      </c>
      <c r="L27" s="305">
        <v>1.1822562917453427E-3</v>
      </c>
      <c r="M27" s="306">
        <v>0</v>
      </c>
      <c r="N27" s="307">
        <v>0</v>
      </c>
      <c r="O27" s="81"/>
      <c r="P27" s="79"/>
      <c r="Q27" s="79"/>
      <c r="R27" s="79"/>
      <c r="S27" s="79"/>
      <c r="T27" s="79"/>
      <c r="U27" s="79"/>
      <c r="V27" s="79"/>
      <c r="W27" s="79"/>
      <c r="X27" s="79"/>
      <c r="Y27" s="79"/>
      <c r="Z27" s="79"/>
      <c r="AA27" s="79"/>
      <c r="AB27" s="79"/>
      <c r="AC27" s="79"/>
      <c r="AD27" s="79"/>
      <c r="AE27" s="79"/>
      <c r="AF27" s="79"/>
      <c r="AG27" s="79"/>
      <c r="AH27" s="79"/>
      <c r="AI27" s="79"/>
      <c r="AJ27" s="79"/>
      <c r="AK27" s="79"/>
      <c r="AL27" s="79"/>
      <c r="AM27" s="79"/>
      <c r="AN27" s="79"/>
      <c r="AO27" s="79"/>
      <c r="AP27" s="79"/>
      <c r="AQ27" s="79"/>
      <c r="AR27" s="79"/>
      <c r="AS27" s="79"/>
      <c r="AT27" s="79"/>
      <c r="AU27" s="79"/>
      <c r="AV27" s="79"/>
      <c r="AW27" s="79"/>
      <c r="AX27" s="79"/>
      <c r="AY27" s="79"/>
      <c r="AZ27" s="79"/>
      <c r="BA27" s="79"/>
      <c r="BB27" s="79"/>
      <c r="BC27" s="79"/>
      <c r="BD27" s="79"/>
      <c r="BE27" s="79"/>
      <c r="BF27" s="79"/>
      <c r="BG27" s="79"/>
      <c r="BH27" s="79"/>
      <c r="BI27" s="79"/>
      <c r="BJ27" s="79"/>
      <c r="BK27" s="79"/>
      <c r="BL27" s="79"/>
      <c r="BM27" s="79"/>
      <c r="BN27" s="79"/>
      <c r="BO27" s="79"/>
      <c r="BP27" s="79"/>
      <c r="BQ27" s="79"/>
      <c r="BR27" s="79"/>
      <c r="BS27" s="79"/>
      <c r="BT27" s="79"/>
      <c r="BU27" s="79"/>
      <c r="BV27" s="79"/>
      <c r="BW27" s="79"/>
      <c r="BX27" s="79"/>
      <c r="BY27" s="79"/>
      <c r="BZ27" s="79"/>
      <c r="CA27" s="79"/>
      <c r="CB27" s="79"/>
      <c r="CC27" s="79"/>
      <c r="CD27" s="79"/>
      <c r="CE27" s="79"/>
      <c r="CF27" s="79"/>
      <c r="CG27" s="79"/>
      <c r="CH27" s="79"/>
      <c r="CI27" s="79"/>
      <c r="CJ27" s="79"/>
      <c r="CK27" s="79"/>
      <c r="CL27" s="79"/>
      <c r="CM27" s="79"/>
      <c r="CN27" s="79"/>
      <c r="CO27" s="79"/>
      <c r="CP27" s="79"/>
      <c r="CQ27" s="79"/>
      <c r="CR27" s="79"/>
      <c r="CS27" s="79"/>
      <c r="CT27" s="79"/>
      <c r="CU27" s="79"/>
      <c r="CV27" s="79"/>
      <c r="CW27" s="79"/>
      <c r="CX27" s="79"/>
      <c r="CY27" s="79"/>
      <c r="CZ27" s="79"/>
      <c r="DA27" s="79"/>
      <c r="DB27" s="79"/>
      <c r="DC27" s="79"/>
      <c r="DD27" s="79"/>
      <c r="DE27" s="79"/>
      <c r="DF27" s="79"/>
      <c r="DG27" s="79"/>
      <c r="DH27" s="79"/>
      <c r="DI27" s="79"/>
      <c r="DJ27" s="79"/>
      <c r="DK27" s="79"/>
      <c r="DL27" s="79"/>
      <c r="DM27" s="79"/>
      <c r="DN27" s="79"/>
      <c r="DO27" s="79"/>
      <c r="DP27" s="79"/>
      <c r="DQ27" s="79"/>
      <c r="DR27" s="79"/>
      <c r="DS27" s="79"/>
      <c r="DT27" s="79"/>
      <c r="DU27" s="79"/>
      <c r="DV27" s="79"/>
      <c r="DW27" s="79"/>
      <c r="DX27" s="79"/>
      <c r="DY27" s="79"/>
      <c r="DZ27" s="79"/>
      <c r="EA27" s="79"/>
      <c r="EB27" s="79"/>
      <c r="EC27" s="79"/>
      <c r="ED27" s="79"/>
      <c r="EE27" s="79"/>
      <c r="EF27" s="79"/>
      <c r="EG27" s="79"/>
      <c r="EH27" s="79"/>
      <c r="EI27" s="79"/>
      <c r="EJ27" s="79"/>
      <c r="EK27" s="79"/>
      <c r="EL27" s="79"/>
      <c r="EM27" s="79"/>
      <c r="EN27" s="79"/>
      <c r="EO27" s="79"/>
      <c r="EP27" s="79"/>
      <c r="EQ27" s="79"/>
      <c r="ER27" s="79"/>
      <c r="ES27" s="79"/>
      <c r="ET27" s="79"/>
      <c r="EU27" s="79"/>
      <c r="EV27" s="79"/>
      <c r="EW27" s="79"/>
    </row>
    <row r="28" spans="1:153" s="80" customFormat="1" ht="23.45" customHeight="1">
      <c r="A28" s="395" t="s">
        <v>422</v>
      </c>
      <c r="B28" s="308">
        <v>140070000</v>
      </c>
      <c r="C28" s="305">
        <v>1.2220574645672696E-2</v>
      </c>
      <c r="D28" s="308">
        <v>159502000</v>
      </c>
      <c r="E28" s="310">
        <v>1.4047395936082067E-2</v>
      </c>
      <c r="F28" s="309">
        <v>-19432000</v>
      </c>
      <c r="G28" s="307">
        <v>-0.12182919336434653</v>
      </c>
      <c r="H28" s="373" t="s">
        <v>422</v>
      </c>
      <c r="I28" s="304">
        <v>181724000</v>
      </c>
      <c r="J28" s="305">
        <v>1.5854727685515994E-2</v>
      </c>
      <c r="K28" s="304">
        <v>195619000</v>
      </c>
      <c r="L28" s="305">
        <v>1.7228232533889467E-2</v>
      </c>
      <c r="M28" s="306">
        <v>-13895000</v>
      </c>
      <c r="N28" s="307">
        <v>-7.1030932578123804E-2</v>
      </c>
      <c r="O28" s="81"/>
      <c r="P28" s="79"/>
      <c r="Q28" s="79"/>
      <c r="R28" s="79"/>
      <c r="S28" s="79"/>
      <c r="T28" s="79"/>
      <c r="U28" s="79"/>
      <c r="V28" s="79"/>
      <c r="W28" s="79"/>
      <c r="X28" s="79"/>
      <c r="Y28" s="79"/>
      <c r="Z28" s="79"/>
      <c r="AA28" s="79"/>
      <c r="AB28" s="79"/>
      <c r="AC28" s="79"/>
      <c r="AD28" s="79"/>
      <c r="AE28" s="79"/>
      <c r="AF28" s="79"/>
      <c r="AG28" s="79"/>
      <c r="AH28" s="79"/>
      <c r="AI28" s="79"/>
      <c r="AJ28" s="79"/>
      <c r="AK28" s="79"/>
      <c r="AL28" s="79"/>
      <c r="AM28" s="79"/>
      <c r="AN28" s="79"/>
      <c r="AO28" s="79"/>
      <c r="AP28" s="79"/>
      <c r="AQ28" s="79"/>
      <c r="AR28" s="79"/>
      <c r="AS28" s="79"/>
      <c r="AT28" s="79"/>
      <c r="AU28" s="79"/>
      <c r="AV28" s="79"/>
      <c r="AW28" s="79"/>
      <c r="AX28" s="79"/>
      <c r="AY28" s="79"/>
      <c r="AZ28" s="79"/>
      <c r="BA28" s="79"/>
      <c r="BB28" s="79"/>
      <c r="BC28" s="79"/>
      <c r="BD28" s="79"/>
      <c r="BE28" s="79"/>
      <c r="BF28" s="79"/>
      <c r="BG28" s="79"/>
      <c r="BH28" s="79"/>
      <c r="BI28" s="79"/>
      <c r="BJ28" s="79"/>
      <c r="BK28" s="79"/>
      <c r="BL28" s="79"/>
      <c r="BM28" s="79"/>
      <c r="BN28" s="79"/>
      <c r="BO28" s="79"/>
      <c r="BP28" s="79"/>
      <c r="BQ28" s="79"/>
      <c r="BR28" s="79"/>
      <c r="BS28" s="79"/>
      <c r="BT28" s="79"/>
      <c r="BU28" s="79"/>
      <c r="BV28" s="79"/>
      <c r="BW28" s="79"/>
      <c r="BX28" s="79"/>
      <c r="BY28" s="79"/>
      <c r="BZ28" s="79"/>
      <c r="CA28" s="79"/>
      <c r="CB28" s="79"/>
      <c r="CC28" s="79"/>
      <c r="CD28" s="79"/>
      <c r="CE28" s="79"/>
      <c r="CF28" s="79"/>
      <c r="CG28" s="79"/>
      <c r="CH28" s="79"/>
      <c r="CI28" s="79"/>
      <c r="CJ28" s="79"/>
      <c r="CK28" s="79"/>
      <c r="CL28" s="79"/>
      <c r="CM28" s="79"/>
      <c r="CN28" s="79"/>
      <c r="CO28" s="79"/>
      <c r="CP28" s="79"/>
      <c r="CQ28" s="79"/>
      <c r="CR28" s="79"/>
      <c r="CS28" s="79"/>
      <c r="CT28" s="79"/>
      <c r="CU28" s="79"/>
      <c r="CV28" s="79"/>
      <c r="CW28" s="79"/>
      <c r="CX28" s="79"/>
      <c r="CY28" s="79"/>
      <c r="CZ28" s="79"/>
      <c r="DA28" s="79"/>
      <c r="DB28" s="79"/>
      <c r="DC28" s="79"/>
      <c r="DD28" s="79"/>
      <c r="DE28" s="79"/>
      <c r="DF28" s="79"/>
      <c r="DG28" s="79"/>
      <c r="DH28" s="79"/>
      <c r="DI28" s="79"/>
      <c r="DJ28" s="79"/>
      <c r="DK28" s="79"/>
      <c r="DL28" s="79"/>
      <c r="DM28" s="79"/>
      <c r="DN28" s="79"/>
      <c r="DO28" s="79"/>
      <c r="DP28" s="79"/>
      <c r="DQ28" s="79"/>
      <c r="DR28" s="79"/>
      <c r="DS28" s="79"/>
      <c r="DT28" s="79"/>
      <c r="DU28" s="79"/>
      <c r="DV28" s="79"/>
      <c r="DW28" s="79"/>
      <c r="DX28" s="79"/>
      <c r="DY28" s="79"/>
      <c r="DZ28" s="79"/>
      <c r="EA28" s="79"/>
      <c r="EB28" s="79"/>
      <c r="EC28" s="79"/>
      <c r="ED28" s="79"/>
      <c r="EE28" s="79"/>
      <c r="EF28" s="79"/>
      <c r="EG28" s="79"/>
      <c r="EH28" s="79"/>
      <c r="EI28" s="79"/>
      <c r="EJ28" s="79"/>
      <c r="EK28" s="79"/>
      <c r="EL28" s="79"/>
      <c r="EM28" s="79"/>
      <c r="EN28" s="79"/>
      <c r="EO28" s="79"/>
      <c r="EP28" s="79"/>
      <c r="EQ28" s="79"/>
      <c r="ER28" s="79"/>
      <c r="ES28" s="79"/>
      <c r="ET28" s="79"/>
      <c r="EU28" s="79"/>
      <c r="EV28" s="79"/>
      <c r="EW28" s="79"/>
    </row>
    <row r="29" spans="1:153" s="80" customFormat="1" ht="23.45" customHeight="1">
      <c r="A29" s="395" t="s">
        <v>424</v>
      </c>
      <c r="B29" s="308">
        <v>187922000</v>
      </c>
      <c r="C29" s="305">
        <v>1.639547960708292E-2</v>
      </c>
      <c r="D29" s="308">
        <v>183822000</v>
      </c>
      <c r="E29" s="305">
        <v>1.6189266691091508E-2</v>
      </c>
      <c r="F29" s="309">
        <v>4100000</v>
      </c>
      <c r="G29" s="307">
        <v>2.2304185570823948E-2</v>
      </c>
      <c r="H29" s="373" t="s">
        <v>424</v>
      </c>
      <c r="I29" s="304">
        <v>311110000</v>
      </c>
      <c r="J29" s="305">
        <v>2.7143163975264027E-2</v>
      </c>
      <c r="K29" s="304">
        <v>311110000</v>
      </c>
      <c r="L29" s="305">
        <v>2.7399564580221514E-2</v>
      </c>
      <c r="M29" s="306">
        <v>0</v>
      </c>
      <c r="N29" s="307">
        <v>0</v>
      </c>
      <c r="O29" s="81"/>
      <c r="P29" s="79"/>
      <c r="Q29" s="79"/>
      <c r="R29" s="79"/>
      <c r="S29" s="79"/>
      <c r="T29" s="79"/>
      <c r="U29" s="79"/>
      <c r="V29" s="79"/>
      <c r="W29" s="79"/>
      <c r="X29" s="79"/>
      <c r="Y29" s="79"/>
      <c r="Z29" s="79"/>
      <c r="AA29" s="79"/>
      <c r="AB29" s="79"/>
      <c r="AC29" s="79"/>
      <c r="AD29" s="79"/>
      <c r="AE29" s="79"/>
      <c r="AF29" s="79"/>
      <c r="AG29" s="79"/>
      <c r="AH29" s="79"/>
      <c r="AI29" s="79"/>
      <c r="AJ29" s="79"/>
      <c r="AK29" s="79"/>
      <c r="AL29" s="79"/>
      <c r="AM29" s="79"/>
      <c r="AN29" s="79"/>
      <c r="AO29" s="79"/>
      <c r="AP29" s="79"/>
      <c r="AQ29" s="79"/>
      <c r="AR29" s="79"/>
      <c r="AS29" s="79"/>
      <c r="AT29" s="79"/>
      <c r="AU29" s="79"/>
      <c r="AV29" s="79"/>
      <c r="AW29" s="79"/>
      <c r="AX29" s="79"/>
      <c r="AY29" s="79"/>
      <c r="AZ29" s="79"/>
      <c r="BA29" s="79"/>
      <c r="BB29" s="79"/>
      <c r="BC29" s="79"/>
      <c r="BD29" s="79"/>
      <c r="BE29" s="79"/>
      <c r="BF29" s="79"/>
      <c r="BG29" s="79"/>
      <c r="BH29" s="79"/>
      <c r="BI29" s="79"/>
      <c r="BJ29" s="79"/>
      <c r="BK29" s="79"/>
      <c r="BL29" s="79"/>
      <c r="BM29" s="79"/>
      <c r="BN29" s="79"/>
      <c r="BO29" s="79"/>
      <c r="BP29" s="79"/>
      <c r="BQ29" s="79"/>
      <c r="BR29" s="79"/>
      <c r="BS29" s="79"/>
      <c r="BT29" s="79"/>
      <c r="BU29" s="79"/>
      <c r="BV29" s="79"/>
      <c r="BW29" s="79"/>
      <c r="BX29" s="79"/>
      <c r="BY29" s="79"/>
      <c r="BZ29" s="79"/>
      <c r="CA29" s="79"/>
      <c r="CB29" s="79"/>
      <c r="CC29" s="79"/>
      <c r="CD29" s="79"/>
      <c r="CE29" s="79"/>
      <c r="CF29" s="79"/>
      <c r="CG29" s="79"/>
      <c r="CH29" s="79"/>
      <c r="CI29" s="79"/>
      <c r="CJ29" s="79"/>
      <c r="CK29" s="79"/>
      <c r="CL29" s="79"/>
      <c r="CM29" s="79"/>
      <c r="CN29" s="79"/>
      <c r="CO29" s="79"/>
      <c r="CP29" s="79"/>
      <c r="CQ29" s="79"/>
      <c r="CR29" s="79"/>
      <c r="CS29" s="79"/>
      <c r="CT29" s="79"/>
      <c r="CU29" s="79"/>
      <c r="CV29" s="79"/>
      <c r="CW29" s="79"/>
      <c r="CX29" s="79"/>
      <c r="CY29" s="79"/>
      <c r="CZ29" s="79"/>
      <c r="DA29" s="79"/>
      <c r="DB29" s="79"/>
      <c r="DC29" s="79"/>
      <c r="DD29" s="79"/>
      <c r="DE29" s="79"/>
      <c r="DF29" s="79"/>
      <c r="DG29" s="79"/>
      <c r="DH29" s="79"/>
      <c r="DI29" s="79"/>
      <c r="DJ29" s="79"/>
      <c r="DK29" s="79"/>
      <c r="DL29" s="79"/>
      <c r="DM29" s="79"/>
      <c r="DN29" s="79"/>
      <c r="DO29" s="79"/>
      <c r="DP29" s="79"/>
      <c r="DQ29" s="79"/>
      <c r="DR29" s="79"/>
      <c r="DS29" s="79"/>
      <c r="DT29" s="79"/>
      <c r="DU29" s="79"/>
      <c r="DV29" s="79"/>
      <c r="DW29" s="79"/>
      <c r="DX29" s="79"/>
      <c r="DY29" s="79"/>
      <c r="DZ29" s="79"/>
      <c r="EA29" s="79"/>
      <c r="EB29" s="79"/>
      <c r="EC29" s="79"/>
      <c r="ED29" s="79"/>
      <c r="EE29" s="79"/>
      <c r="EF29" s="79"/>
      <c r="EG29" s="79"/>
      <c r="EH29" s="79"/>
      <c r="EI29" s="79"/>
      <c r="EJ29" s="79"/>
      <c r="EK29" s="79"/>
      <c r="EL29" s="79"/>
      <c r="EM29" s="79"/>
      <c r="EN29" s="79"/>
      <c r="EO29" s="79"/>
      <c r="EP29" s="79"/>
      <c r="EQ29" s="79"/>
      <c r="ER29" s="79"/>
      <c r="ES29" s="79"/>
      <c r="ET29" s="79"/>
      <c r="EU29" s="79"/>
      <c r="EV29" s="79"/>
      <c r="EW29" s="79"/>
    </row>
    <row r="30" spans="1:153" s="80" customFormat="1" ht="23.45" customHeight="1">
      <c r="A30" s="395" t="s">
        <v>326</v>
      </c>
      <c r="B30" s="308">
        <v>895255800</v>
      </c>
      <c r="C30" s="305">
        <v>7.8107662817672771E-2</v>
      </c>
      <c r="D30" s="308">
        <v>887153000</v>
      </c>
      <c r="E30" s="305">
        <v>7.8131869486796499E-2</v>
      </c>
      <c r="F30" s="309">
        <v>8102800</v>
      </c>
      <c r="G30" s="307">
        <v>9.1334865575610977E-3</v>
      </c>
      <c r="H30" s="373" t="s">
        <v>326</v>
      </c>
      <c r="I30" s="304">
        <v>60440000</v>
      </c>
      <c r="J30" s="305">
        <v>5.273160074137629E-3</v>
      </c>
      <c r="K30" s="304">
        <v>53181000</v>
      </c>
      <c r="L30" s="305">
        <v>4.6836689400558016E-3</v>
      </c>
      <c r="M30" s="306">
        <v>7259000</v>
      </c>
      <c r="N30" s="307">
        <v>0.13649611703427916</v>
      </c>
      <c r="O30" s="81"/>
      <c r="P30" s="79"/>
      <c r="Q30" s="79"/>
      <c r="R30" s="79"/>
      <c r="S30" s="79"/>
      <c r="T30" s="79"/>
      <c r="U30" s="79"/>
      <c r="V30" s="79"/>
      <c r="W30" s="79"/>
      <c r="X30" s="79"/>
      <c r="Y30" s="79"/>
      <c r="Z30" s="79"/>
      <c r="AA30" s="79"/>
      <c r="AB30" s="79"/>
      <c r="AC30" s="79"/>
      <c r="AD30" s="79"/>
      <c r="AE30" s="79"/>
      <c r="AF30" s="79"/>
      <c r="AG30" s="79"/>
      <c r="AH30" s="79"/>
      <c r="AI30" s="79"/>
      <c r="AJ30" s="79"/>
      <c r="AK30" s="79"/>
      <c r="AL30" s="79"/>
      <c r="AM30" s="79"/>
      <c r="AN30" s="79"/>
      <c r="AO30" s="79"/>
      <c r="AP30" s="79"/>
      <c r="AQ30" s="79"/>
      <c r="AR30" s="79"/>
      <c r="AS30" s="79"/>
      <c r="AT30" s="79"/>
      <c r="AU30" s="79"/>
      <c r="AV30" s="79"/>
      <c r="AW30" s="79"/>
      <c r="AX30" s="79"/>
      <c r="AY30" s="79"/>
      <c r="AZ30" s="79"/>
      <c r="BA30" s="79"/>
      <c r="BB30" s="79"/>
      <c r="BC30" s="79"/>
      <c r="BD30" s="79"/>
      <c r="BE30" s="79"/>
      <c r="BF30" s="79"/>
      <c r="BG30" s="79"/>
      <c r="BH30" s="79"/>
      <c r="BI30" s="79"/>
      <c r="BJ30" s="79"/>
      <c r="BK30" s="79"/>
      <c r="BL30" s="79"/>
      <c r="BM30" s="79"/>
      <c r="BN30" s="79"/>
      <c r="BO30" s="79"/>
      <c r="BP30" s="79"/>
      <c r="BQ30" s="79"/>
      <c r="BR30" s="79"/>
      <c r="BS30" s="79"/>
      <c r="BT30" s="79"/>
      <c r="BU30" s="79"/>
      <c r="BV30" s="79"/>
      <c r="BW30" s="79"/>
      <c r="BX30" s="79"/>
      <c r="BY30" s="79"/>
      <c r="BZ30" s="79"/>
      <c r="CA30" s="79"/>
      <c r="CB30" s="79"/>
      <c r="CC30" s="79"/>
      <c r="CD30" s="79"/>
      <c r="CE30" s="79"/>
      <c r="CF30" s="79"/>
      <c r="CG30" s="79"/>
      <c r="CH30" s="79"/>
      <c r="CI30" s="79"/>
      <c r="CJ30" s="79"/>
      <c r="CK30" s="79"/>
      <c r="CL30" s="79"/>
      <c r="CM30" s="79"/>
      <c r="CN30" s="79"/>
      <c r="CO30" s="79"/>
      <c r="CP30" s="79"/>
      <c r="CQ30" s="79"/>
      <c r="CR30" s="79"/>
      <c r="CS30" s="79"/>
      <c r="CT30" s="79"/>
      <c r="CU30" s="79"/>
      <c r="CV30" s="79"/>
      <c r="CW30" s="79"/>
      <c r="CX30" s="79"/>
      <c r="CY30" s="79"/>
      <c r="CZ30" s="79"/>
      <c r="DA30" s="79"/>
      <c r="DB30" s="79"/>
      <c r="DC30" s="79"/>
      <c r="DD30" s="79"/>
      <c r="DE30" s="79"/>
      <c r="DF30" s="79"/>
      <c r="DG30" s="79"/>
      <c r="DH30" s="79"/>
      <c r="DI30" s="79"/>
      <c r="DJ30" s="79"/>
      <c r="DK30" s="79"/>
      <c r="DL30" s="79"/>
      <c r="DM30" s="79"/>
      <c r="DN30" s="79"/>
      <c r="DO30" s="79"/>
      <c r="DP30" s="79"/>
      <c r="DQ30" s="79"/>
      <c r="DR30" s="79"/>
      <c r="DS30" s="79"/>
      <c r="DT30" s="79"/>
      <c r="DU30" s="79"/>
      <c r="DV30" s="79"/>
      <c r="DW30" s="79"/>
      <c r="DX30" s="79"/>
      <c r="DY30" s="79"/>
      <c r="DZ30" s="79"/>
      <c r="EA30" s="79"/>
      <c r="EB30" s="79"/>
      <c r="EC30" s="79"/>
      <c r="ED30" s="79"/>
      <c r="EE30" s="79"/>
      <c r="EF30" s="79"/>
      <c r="EG30" s="79"/>
      <c r="EH30" s="79"/>
      <c r="EI30" s="79"/>
      <c r="EJ30" s="79"/>
      <c r="EK30" s="79"/>
      <c r="EL30" s="79"/>
      <c r="EM30" s="79"/>
      <c r="EN30" s="79"/>
      <c r="EO30" s="79"/>
      <c r="EP30" s="79"/>
      <c r="EQ30" s="79"/>
      <c r="ER30" s="79"/>
      <c r="ES30" s="79"/>
      <c r="ET30" s="79"/>
      <c r="EU30" s="79"/>
      <c r="EV30" s="79"/>
      <c r="EW30" s="79"/>
    </row>
    <row r="31" spans="1:153" s="80" customFormat="1" ht="23.45" customHeight="1">
      <c r="A31" s="403" t="s">
        <v>3151</v>
      </c>
      <c r="B31" s="299">
        <v>127120000</v>
      </c>
      <c r="C31" s="300">
        <v>1.1090736410065775E-2</v>
      </c>
      <c r="D31" s="299">
        <v>43000000</v>
      </c>
      <c r="E31" s="301">
        <v>3.7870247724262323E-3</v>
      </c>
      <c r="F31" s="302">
        <v>60000000</v>
      </c>
      <c r="G31" s="303">
        <v>1.3953488372093024</v>
      </c>
      <c r="H31" s="373" t="s">
        <v>426</v>
      </c>
      <c r="I31" s="304">
        <v>23384000</v>
      </c>
      <c r="J31" s="305">
        <v>2.0401650425816401E-3</v>
      </c>
      <c r="K31" s="304">
        <v>22207000</v>
      </c>
      <c r="L31" s="305">
        <v>1.9557781190992869E-3</v>
      </c>
      <c r="M31" s="306">
        <v>1177000</v>
      </c>
      <c r="N31" s="307">
        <v>5.3001305894537755E-2</v>
      </c>
      <c r="O31" s="81"/>
      <c r="P31" s="79"/>
      <c r="Q31" s="79"/>
      <c r="R31" s="79"/>
      <c r="S31" s="79"/>
      <c r="T31" s="79"/>
      <c r="U31" s="79"/>
      <c r="V31" s="79"/>
      <c r="W31" s="79"/>
      <c r="X31" s="79"/>
      <c r="Y31" s="79"/>
      <c r="Z31" s="79"/>
      <c r="AA31" s="79"/>
      <c r="AB31" s="79"/>
      <c r="AC31" s="79"/>
      <c r="AD31" s="79"/>
      <c r="AE31" s="79"/>
      <c r="AF31" s="79"/>
      <c r="AG31" s="79"/>
      <c r="AH31" s="79"/>
      <c r="AI31" s="79"/>
      <c r="AJ31" s="79"/>
      <c r="AK31" s="79"/>
      <c r="AL31" s="79"/>
      <c r="AM31" s="79"/>
      <c r="AN31" s="79"/>
      <c r="AO31" s="79"/>
      <c r="AP31" s="79"/>
      <c r="AQ31" s="79"/>
      <c r="AR31" s="79"/>
      <c r="AS31" s="79"/>
      <c r="AT31" s="79"/>
      <c r="AU31" s="79"/>
      <c r="AV31" s="79"/>
      <c r="AW31" s="79"/>
      <c r="AX31" s="79"/>
      <c r="AY31" s="79"/>
      <c r="AZ31" s="79"/>
      <c r="BA31" s="79"/>
      <c r="BB31" s="79"/>
      <c r="BC31" s="79"/>
      <c r="BD31" s="79"/>
      <c r="BE31" s="79"/>
      <c r="BF31" s="79"/>
      <c r="BG31" s="79"/>
      <c r="BH31" s="79"/>
      <c r="BI31" s="79"/>
      <c r="BJ31" s="79"/>
      <c r="BK31" s="79"/>
      <c r="BL31" s="79"/>
      <c r="BM31" s="79"/>
      <c r="BN31" s="79"/>
      <c r="BO31" s="79"/>
      <c r="BP31" s="79"/>
      <c r="BQ31" s="79"/>
      <c r="BR31" s="79"/>
      <c r="BS31" s="79"/>
      <c r="BT31" s="79"/>
      <c r="BU31" s="79"/>
      <c r="BV31" s="79"/>
      <c r="BW31" s="79"/>
      <c r="BX31" s="79"/>
      <c r="BY31" s="79"/>
      <c r="BZ31" s="79"/>
      <c r="CA31" s="79"/>
      <c r="CB31" s="79"/>
      <c r="CC31" s="79"/>
      <c r="CD31" s="79"/>
      <c r="CE31" s="79"/>
      <c r="CF31" s="79"/>
      <c r="CG31" s="79"/>
      <c r="CH31" s="79"/>
      <c r="CI31" s="79"/>
      <c r="CJ31" s="79"/>
      <c r="CK31" s="79"/>
      <c r="CL31" s="79"/>
      <c r="CM31" s="79"/>
      <c r="CN31" s="79"/>
      <c r="CO31" s="79"/>
      <c r="CP31" s="79"/>
      <c r="CQ31" s="79"/>
      <c r="CR31" s="79"/>
      <c r="CS31" s="79"/>
      <c r="CT31" s="79"/>
      <c r="CU31" s="79"/>
      <c r="CV31" s="79"/>
      <c r="CW31" s="79"/>
      <c r="CX31" s="79"/>
      <c r="CY31" s="79"/>
      <c r="CZ31" s="79"/>
      <c r="DA31" s="79"/>
      <c r="DB31" s="79"/>
      <c r="DC31" s="79"/>
      <c r="DD31" s="79"/>
      <c r="DE31" s="79"/>
      <c r="DF31" s="79"/>
      <c r="DG31" s="79"/>
      <c r="DH31" s="79"/>
      <c r="DI31" s="79"/>
      <c r="DJ31" s="79"/>
      <c r="DK31" s="79"/>
      <c r="DL31" s="79"/>
      <c r="DM31" s="79"/>
      <c r="DN31" s="79"/>
      <c r="DO31" s="79"/>
      <c r="DP31" s="79"/>
      <c r="DQ31" s="79"/>
      <c r="DR31" s="79"/>
      <c r="DS31" s="79"/>
      <c r="DT31" s="79"/>
      <c r="DU31" s="79"/>
      <c r="DV31" s="79"/>
      <c r="DW31" s="79"/>
      <c r="DX31" s="79"/>
      <c r="DY31" s="79"/>
      <c r="DZ31" s="79"/>
      <c r="EA31" s="79"/>
      <c r="EB31" s="79"/>
      <c r="EC31" s="79"/>
      <c r="ED31" s="79"/>
      <c r="EE31" s="79"/>
      <c r="EF31" s="79"/>
      <c r="EG31" s="79"/>
      <c r="EH31" s="79"/>
      <c r="EI31" s="79"/>
      <c r="EJ31" s="79"/>
      <c r="EK31" s="79"/>
      <c r="EL31" s="79"/>
      <c r="EM31" s="79"/>
      <c r="EN31" s="79"/>
      <c r="EO31" s="79"/>
      <c r="EP31" s="79"/>
      <c r="EQ31" s="79"/>
      <c r="ER31" s="79"/>
      <c r="ES31" s="79"/>
      <c r="ET31" s="79"/>
      <c r="EU31" s="79"/>
      <c r="EV31" s="79"/>
      <c r="EW31" s="79"/>
    </row>
    <row r="32" spans="1:153" s="80" customFormat="1" ht="23.45" customHeight="1">
      <c r="A32" s="395" t="s">
        <v>417</v>
      </c>
      <c r="B32" s="304">
        <v>103000000</v>
      </c>
      <c r="C32" s="305">
        <v>8.9863581673755109E-3</v>
      </c>
      <c r="D32" s="304">
        <v>43000000</v>
      </c>
      <c r="E32" s="305">
        <v>3.7870247724262323E-3</v>
      </c>
      <c r="F32" s="306">
        <v>60000000</v>
      </c>
      <c r="G32" s="307">
        <v>1.3953488372093024</v>
      </c>
      <c r="H32" s="373" t="s">
        <v>358</v>
      </c>
      <c r="I32" s="304">
        <v>27240000</v>
      </c>
      <c r="J32" s="305">
        <v>2.3765863735855232E-3</v>
      </c>
      <c r="K32" s="304">
        <v>25580000</v>
      </c>
      <c r="L32" s="305">
        <v>2.2528393878758842E-3</v>
      </c>
      <c r="M32" s="306">
        <v>1660000</v>
      </c>
      <c r="N32" s="307">
        <v>6.4894448788115719E-2</v>
      </c>
      <c r="O32" s="81"/>
      <c r="P32" s="79"/>
      <c r="Q32" s="79"/>
      <c r="R32" s="79"/>
      <c r="S32" s="79"/>
      <c r="T32" s="79"/>
      <c r="U32" s="79"/>
      <c r="V32" s="79"/>
      <c r="W32" s="79"/>
      <c r="X32" s="79"/>
      <c r="Y32" s="79"/>
      <c r="Z32" s="79"/>
      <c r="AA32" s="79"/>
      <c r="AB32" s="79"/>
      <c r="AC32" s="79"/>
      <c r="AD32" s="79"/>
      <c r="AE32" s="79"/>
      <c r="AF32" s="79"/>
      <c r="AG32" s="79"/>
      <c r="AH32" s="79"/>
      <c r="AI32" s="79"/>
      <c r="AJ32" s="79"/>
      <c r="AK32" s="79"/>
      <c r="AL32" s="79"/>
      <c r="AM32" s="79"/>
      <c r="AN32" s="79"/>
      <c r="AO32" s="79"/>
      <c r="AP32" s="79"/>
      <c r="AQ32" s="79"/>
      <c r="AR32" s="79"/>
      <c r="AS32" s="79"/>
      <c r="AT32" s="79"/>
      <c r="AU32" s="79"/>
      <c r="AV32" s="79"/>
      <c r="AW32" s="79"/>
      <c r="AX32" s="79"/>
      <c r="AY32" s="79"/>
      <c r="AZ32" s="79"/>
      <c r="BA32" s="79"/>
      <c r="BB32" s="79"/>
      <c r="BC32" s="79"/>
      <c r="BD32" s="79"/>
      <c r="BE32" s="79"/>
      <c r="BF32" s="79"/>
      <c r="BG32" s="79"/>
      <c r="BH32" s="79"/>
      <c r="BI32" s="79"/>
      <c r="BJ32" s="79"/>
      <c r="BK32" s="79"/>
      <c r="BL32" s="79"/>
      <c r="BM32" s="79"/>
      <c r="BN32" s="79"/>
      <c r="BO32" s="79"/>
      <c r="BP32" s="79"/>
      <c r="BQ32" s="79"/>
      <c r="BR32" s="79"/>
      <c r="BS32" s="79"/>
      <c r="BT32" s="79"/>
      <c r="BU32" s="79"/>
      <c r="BV32" s="79"/>
      <c r="BW32" s="79"/>
      <c r="BX32" s="79"/>
      <c r="BY32" s="79"/>
      <c r="BZ32" s="79"/>
      <c r="CA32" s="79"/>
      <c r="CB32" s="79"/>
      <c r="CC32" s="79"/>
      <c r="CD32" s="79"/>
      <c r="CE32" s="79"/>
      <c r="CF32" s="79"/>
      <c r="CG32" s="79"/>
      <c r="CH32" s="79"/>
      <c r="CI32" s="79"/>
      <c r="CJ32" s="79"/>
      <c r="CK32" s="79"/>
      <c r="CL32" s="79"/>
      <c r="CM32" s="79"/>
      <c r="CN32" s="79"/>
      <c r="CO32" s="79"/>
      <c r="CP32" s="79"/>
      <c r="CQ32" s="79"/>
      <c r="CR32" s="79"/>
      <c r="CS32" s="79"/>
      <c r="CT32" s="79"/>
      <c r="CU32" s="79"/>
      <c r="CV32" s="79"/>
      <c r="CW32" s="79"/>
      <c r="CX32" s="79"/>
      <c r="CY32" s="79"/>
      <c r="CZ32" s="79"/>
      <c r="DA32" s="79"/>
      <c r="DB32" s="79"/>
      <c r="DC32" s="79"/>
      <c r="DD32" s="79"/>
      <c r="DE32" s="79"/>
      <c r="DF32" s="79"/>
      <c r="DG32" s="79"/>
      <c r="DH32" s="79"/>
      <c r="DI32" s="79"/>
      <c r="DJ32" s="79"/>
      <c r="DK32" s="79"/>
      <c r="DL32" s="79"/>
      <c r="DM32" s="79"/>
      <c r="DN32" s="79"/>
      <c r="DO32" s="79"/>
      <c r="DP32" s="79"/>
      <c r="DQ32" s="79"/>
      <c r="DR32" s="79"/>
      <c r="DS32" s="79"/>
      <c r="DT32" s="79"/>
      <c r="DU32" s="79"/>
      <c r="DV32" s="79"/>
      <c r="DW32" s="79"/>
      <c r="DX32" s="79"/>
      <c r="DY32" s="79"/>
      <c r="DZ32" s="79"/>
      <c r="EA32" s="79"/>
      <c r="EB32" s="79"/>
      <c r="EC32" s="79"/>
      <c r="ED32" s="79"/>
      <c r="EE32" s="79"/>
      <c r="EF32" s="79"/>
      <c r="EG32" s="79"/>
      <c r="EH32" s="79"/>
      <c r="EI32" s="79"/>
      <c r="EJ32" s="79"/>
      <c r="EK32" s="79"/>
      <c r="EL32" s="79"/>
      <c r="EM32" s="79"/>
      <c r="EN32" s="79"/>
      <c r="EO32" s="79"/>
      <c r="EP32" s="79"/>
      <c r="EQ32" s="79"/>
      <c r="ER32" s="79"/>
      <c r="ES32" s="79"/>
      <c r="ET32" s="79"/>
      <c r="EU32" s="79"/>
      <c r="EV32" s="79"/>
      <c r="EW32" s="79"/>
    </row>
    <row r="33" spans="1:153" s="80" customFormat="1" ht="23.45" customHeight="1">
      <c r="A33" s="395" t="s">
        <v>424</v>
      </c>
      <c r="B33" s="304">
        <v>24120000</v>
      </c>
      <c r="C33" s="305">
        <v>2.1043782426902651E-3</v>
      </c>
      <c r="D33" s="304">
        <v>0</v>
      </c>
      <c r="E33" s="305">
        <v>0</v>
      </c>
      <c r="F33" s="306">
        <v>24120000</v>
      </c>
      <c r="G33" s="307"/>
      <c r="H33" s="373" t="s">
        <v>377</v>
      </c>
      <c r="I33" s="304">
        <v>22080000</v>
      </c>
      <c r="J33" s="305">
        <v>1.9263960032587502E-3</v>
      </c>
      <c r="K33" s="304">
        <v>22080000</v>
      </c>
      <c r="L33" s="305">
        <v>1.9445931854690979E-3</v>
      </c>
      <c r="M33" s="306">
        <v>0</v>
      </c>
      <c r="N33" s="307">
        <v>0</v>
      </c>
      <c r="O33" s="81"/>
      <c r="P33" s="79"/>
      <c r="Q33" s="79"/>
      <c r="R33" s="79"/>
      <c r="S33" s="79"/>
      <c r="T33" s="79"/>
      <c r="U33" s="79"/>
      <c r="V33" s="79"/>
      <c r="W33" s="79"/>
      <c r="X33" s="79"/>
      <c r="Y33" s="79"/>
      <c r="Z33" s="79"/>
      <c r="AA33" s="79"/>
      <c r="AB33" s="79"/>
      <c r="AC33" s="79"/>
      <c r="AD33" s="79"/>
      <c r="AE33" s="79"/>
      <c r="AF33" s="79"/>
      <c r="AG33" s="79"/>
      <c r="AH33" s="79"/>
      <c r="AI33" s="79"/>
      <c r="AJ33" s="79"/>
      <c r="AK33" s="79"/>
      <c r="AL33" s="79"/>
      <c r="AM33" s="79"/>
      <c r="AN33" s="79"/>
      <c r="AO33" s="79"/>
      <c r="AP33" s="79"/>
      <c r="AQ33" s="79"/>
      <c r="AR33" s="79"/>
      <c r="AS33" s="79"/>
      <c r="AT33" s="79"/>
      <c r="AU33" s="79"/>
      <c r="AV33" s="79"/>
      <c r="AW33" s="79"/>
      <c r="AX33" s="79"/>
      <c r="AY33" s="79"/>
      <c r="AZ33" s="79"/>
      <c r="BA33" s="79"/>
      <c r="BB33" s="79"/>
      <c r="BC33" s="79"/>
      <c r="BD33" s="79"/>
      <c r="BE33" s="79"/>
      <c r="BF33" s="79"/>
      <c r="BG33" s="79"/>
      <c r="BH33" s="79"/>
      <c r="BI33" s="79"/>
      <c r="BJ33" s="79"/>
      <c r="BK33" s="79"/>
      <c r="BL33" s="79"/>
      <c r="BM33" s="79"/>
      <c r="BN33" s="79"/>
      <c r="BO33" s="79"/>
      <c r="BP33" s="79"/>
      <c r="BQ33" s="79"/>
      <c r="BR33" s="79"/>
      <c r="BS33" s="79"/>
      <c r="BT33" s="79"/>
      <c r="BU33" s="79"/>
      <c r="BV33" s="79"/>
      <c r="BW33" s="79"/>
      <c r="BX33" s="79"/>
      <c r="BY33" s="79"/>
      <c r="BZ33" s="79"/>
      <c r="CA33" s="79"/>
      <c r="CB33" s="79"/>
      <c r="CC33" s="79"/>
      <c r="CD33" s="79"/>
      <c r="CE33" s="79"/>
      <c r="CF33" s="79"/>
      <c r="CG33" s="79"/>
      <c r="CH33" s="79"/>
      <c r="CI33" s="79"/>
      <c r="CJ33" s="79"/>
      <c r="CK33" s="79"/>
      <c r="CL33" s="79"/>
      <c r="CM33" s="79"/>
      <c r="CN33" s="79"/>
      <c r="CO33" s="79"/>
      <c r="CP33" s="79"/>
      <c r="CQ33" s="79"/>
      <c r="CR33" s="79"/>
      <c r="CS33" s="79"/>
      <c r="CT33" s="79"/>
      <c r="CU33" s="79"/>
      <c r="CV33" s="79"/>
      <c r="CW33" s="79"/>
      <c r="CX33" s="79"/>
      <c r="CY33" s="79"/>
      <c r="CZ33" s="79"/>
      <c r="DA33" s="79"/>
      <c r="DB33" s="79"/>
      <c r="DC33" s="79"/>
      <c r="DD33" s="79"/>
      <c r="DE33" s="79"/>
      <c r="DF33" s="79"/>
      <c r="DG33" s="79"/>
      <c r="DH33" s="79"/>
      <c r="DI33" s="79"/>
      <c r="DJ33" s="79"/>
      <c r="DK33" s="79"/>
      <c r="DL33" s="79"/>
      <c r="DM33" s="79"/>
      <c r="DN33" s="79"/>
      <c r="DO33" s="79"/>
      <c r="DP33" s="79"/>
      <c r="DQ33" s="79"/>
      <c r="DR33" s="79"/>
      <c r="DS33" s="79"/>
      <c r="DT33" s="79"/>
      <c r="DU33" s="79"/>
      <c r="DV33" s="79"/>
      <c r="DW33" s="79"/>
      <c r="DX33" s="79"/>
      <c r="DY33" s="79"/>
      <c r="DZ33" s="79"/>
      <c r="EA33" s="79"/>
      <c r="EB33" s="79"/>
      <c r="EC33" s="79"/>
      <c r="ED33" s="79"/>
      <c r="EE33" s="79"/>
      <c r="EF33" s="79"/>
      <c r="EG33" s="79"/>
      <c r="EH33" s="79"/>
      <c r="EI33" s="79"/>
      <c r="EJ33" s="79"/>
      <c r="EK33" s="79"/>
      <c r="EL33" s="79"/>
      <c r="EM33" s="79"/>
      <c r="EN33" s="79"/>
      <c r="EO33" s="79"/>
      <c r="EP33" s="79"/>
      <c r="EQ33" s="79"/>
      <c r="ER33" s="79"/>
      <c r="ES33" s="79"/>
      <c r="ET33" s="79"/>
      <c r="EU33" s="79"/>
      <c r="EV33" s="79"/>
      <c r="EW33" s="79"/>
    </row>
    <row r="34" spans="1:153" s="80" customFormat="1" ht="23.45" customHeight="1">
      <c r="A34" s="403" t="s">
        <v>3152</v>
      </c>
      <c r="B34" s="299">
        <v>29700000</v>
      </c>
      <c r="C34" s="300">
        <v>2.5912120152529385E-3</v>
      </c>
      <c r="D34" s="299">
        <v>5700000</v>
      </c>
      <c r="E34" s="301">
        <v>5.0200095820533773E-4</v>
      </c>
      <c r="F34" s="302">
        <v>24000000</v>
      </c>
      <c r="G34" s="303">
        <v>4.2105263157894735</v>
      </c>
      <c r="H34" s="409" t="s">
        <v>3164</v>
      </c>
      <c r="I34" s="299">
        <v>857890000</v>
      </c>
      <c r="J34" s="300">
        <v>7.4847638914658024E-2</v>
      </c>
      <c r="K34" s="299">
        <v>851980000</v>
      </c>
      <c r="L34" s="300">
        <v>7.5034171293295385E-2</v>
      </c>
      <c r="M34" s="302">
        <v>5910000</v>
      </c>
      <c r="N34" s="303">
        <v>6.9367825535810697E-3</v>
      </c>
      <c r="O34" s="81"/>
      <c r="P34" s="79"/>
      <c r="Q34" s="79"/>
      <c r="R34" s="79"/>
      <c r="S34" s="79"/>
      <c r="T34" s="79"/>
      <c r="U34" s="79"/>
      <c r="V34" s="79"/>
      <c r="W34" s="79"/>
      <c r="X34" s="79"/>
      <c r="Y34" s="79"/>
      <c r="Z34" s="79"/>
      <c r="AA34" s="79"/>
      <c r="AB34" s="79"/>
      <c r="AC34" s="79"/>
      <c r="AD34" s="79"/>
      <c r="AE34" s="79"/>
      <c r="AF34" s="79"/>
      <c r="AG34" s="79"/>
      <c r="AH34" s="79"/>
      <c r="AI34" s="79"/>
      <c r="AJ34" s="79"/>
      <c r="AK34" s="79"/>
      <c r="AL34" s="79"/>
      <c r="AM34" s="79"/>
      <c r="AN34" s="79"/>
      <c r="AO34" s="79"/>
      <c r="AP34" s="79"/>
      <c r="AQ34" s="79"/>
      <c r="AR34" s="79"/>
      <c r="AS34" s="79"/>
      <c r="AT34" s="79"/>
      <c r="AU34" s="79"/>
      <c r="AV34" s="79"/>
      <c r="AW34" s="79"/>
      <c r="AX34" s="79"/>
      <c r="AY34" s="79"/>
      <c r="AZ34" s="79"/>
      <c r="BA34" s="79"/>
      <c r="BB34" s="79"/>
      <c r="BC34" s="79"/>
      <c r="BD34" s="79"/>
      <c r="BE34" s="79"/>
      <c r="BF34" s="79"/>
      <c r="BG34" s="79"/>
      <c r="BH34" s="79"/>
      <c r="BI34" s="79"/>
      <c r="BJ34" s="79"/>
      <c r="BK34" s="79"/>
      <c r="BL34" s="79"/>
      <c r="BM34" s="79"/>
      <c r="BN34" s="79"/>
      <c r="BO34" s="79"/>
      <c r="BP34" s="79"/>
      <c r="BQ34" s="79"/>
      <c r="BR34" s="79"/>
      <c r="BS34" s="79"/>
      <c r="BT34" s="79"/>
      <c r="BU34" s="79"/>
      <c r="BV34" s="79"/>
      <c r="BW34" s="79"/>
      <c r="BX34" s="79"/>
      <c r="BY34" s="79"/>
      <c r="BZ34" s="79"/>
      <c r="CA34" s="79"/>
      <c r="CB34" s="79"/>
      <c r="CC34" s="79"/>
      <c r="CD34" s="79"/>
      <c r="CE34" s="79"/>
      <c r="CF34" s="79"/>
      <c r="CG34" s="79"/>
      <c r="CH34" s="79"/>
      <c r="CI34" s="79"/>
      <c r="CJ34" s="79"/>
      <c r="CK34" s="79"/>
      <c r="CL34" s="79"/>
      <c r="CM34" s="79"/>
      <c r="CN34" s="79"/>
      <c r="CO34" s="79"/>
      <c r="CP34" s="79"/>
      <c r="CQ34" s="79"/>
      <c r="CR34" s="79"/>
      <c r="CS34" s="79"/>
      <c r="CT34" s="79"/>
      <c r="CU34" s="79"/>
      <c r="CV34" s="79"/>
      <c r="CW34" s="79"/>
      <c r="CX34" s="79"/>
      <c r="CY34" s="79"/>
      <c r="CZ34" s="79"/>
      <c r="DA34" s="79"/>
      <c r="DB34" s="79"/>
      <c r="DC34" s="79"/>
      <c r="DD34" s="79"/>
      <c r="DE34" s="79"/>
      <c r="DF34" s="79"/>
      <c r="DG34" s="79"/>
      <c r="DH34" s="79"/>
      <c r="DI34" s="79"/>
      <c r="DJ34" s="79"/>
      <c r="DK34" s="79"/>
      <c r="DL34" s="79"/>
      <c r="DM34" s="79"/>
      <c r="DN34" s="79"/>
      <c r="DO34" s="79"/>
      <c r="DP34" s="79"/>
      <c r="DQ34" s="79"/>
      <c r="DR34" s="79"/>
      <c r="DS34" s="79"/>
      <c r="DT34" s="79"/>
      <c r="DU34" s="79"/>
      <c r="DV34" s="79"/>
      <c r="DW34" s="79"/>
      <c r="DX34" s="79"/>
      <c r="DY34" s="79"/>
      <c r="DZ34" s="79"/>
      <c r="EA34" s="79"/>
      <c r="EB34" s="79"/>
      <c r="EC34" s="79"/>
      <c r="ED34" s="79"/>
      <c r="EE34" s="79"/>
      <c r="EF34" s="79"/>
      <c r="EG34" s="79"/>
      <c r="EH34" s="79"/>
      <c r="EI34" s="79"/>
      <c r="EJ34" s="79"/>
      <c r="EK34" s="79"/>
      <c r="EL34" s="79"/>
      <c r="EM34" s="79"/>
      <c r="EN34" s="79"/>
      <c r="EO34" s="79"/>
      <c r="EP34" s="79"/>
      <c r="EQ34" s="79"/>
      <c r="ER34" s="79"/>
      <c r="ES34" s="79"/>
      <c r="ET34" s="79"/>
      <c r="EU34" s="79"/>
      <c r="EV34" s="79"/>
      <c r="EW34" s="79"/>
    </row>
    <row r="35" spans="1:153" s="80" customFormat="1" ht="23.45" customHeight="1">
      <c r="A35" s="395" t="s">
        <v>422</v>
      </c>
      <c r="B35" s="308">
        <v>5700000</v>
      </c>
      <c r="C35" s="305">
        <v>4.9730331605864469E-4</v>
      </c>
      <c r="D35" s="308">
        <v>5700000</v>
      </c>
      <c r="E35" s="310">
        <v>5.0200095820533773E-4</v>
      </c>
      <c r="F35" s="309">
        <v>0</v>
      </c>
      <c r="G35" s="307">
        <v>0</v>
      </c>
      <c r="H35" s="373" t="s">
        <v>413</v>
      </c>
      <c r="I35" s="304">
        <v>528000000</v>
      </c>
      <c r="J35" s="305">
        <v>4.6065991382274456E-2</v>
      </c>
      <c r="K35" s="304">
        <v>528000000</v>
      </c>
      <c r="L35" s="305">
        <v>4.6501141391652338E-2</v>
      </c>
      <c r="M35" s="306">
        <v>0</v>
      </c>
      <c r="N35" s="307">
        <v>0</v>
      </c>
      <c r="O35" s="81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79"/>
      <c r="AE35" s="79"/>
      <c r="AF35" s="79"/>
      <c r="AG35" s="79"/>
      <c r="AH35" s="79"/>
      <c r="AI35" s="79"/>
      <c r="AJ35" s="79"/>
      <c r="AK35" s="79"/>
      <c r="AL35" s="79"/>
      <c r="AM35" s="79"/>
      <c r="AN35" s="79"/>
      <c r="AO35" s="79"/>
      <c r="AP35" s="79"/>
      <c r="AQ35" s="79"/>
      <c r="AR35" s="79"/>
      <c r="AS35" s="79"/>
      <c r="AT35" s="79"/>
      <c r="AU35" s="79"/>
      <c r="AV35" s="79"/>
      <c r="AW35" s="79"/>
      <c r="AX35" s="79"/>
      <c r="AY35" s="79"/>
      <c r="AZ35" s="79"/>
      <c r="BA35" s="79"/>
      <c r="BB35" s="79"/>
      <c r="BC35" s="79"/>
      <c r="BD35" s="79"/>
      <c r="BE35" s="79"/>
      <c r="BF35" s="79"/>
      <c r="BG35" s="79"/>
      <c r="BH35" s="79"/>
      <c r="BI35" s="79"/>
      <c r="BJ35" s="79"/>
      <c r="BK35" s="79"/>
      <c r="BL35" s="79"/>
      <c r="BM35" s="79"/>
      <c r="BN35" s="79"/>
      <c r="BO35" s="79"/>
      <c r="BP35" s="79"/>
      <c r="BQ35" s="79"/>
      <c r="BR35" s="79"/>
      <c r="BS35" s="79"/>
      <c r="BT35" s="79"/>
      <c r="BU35" s="79"/>
      <c r="BV35" s="79"/>
      <c r="BW35" s="79"/>
      <c r="BX35" s="79"/>
      <c r="BY35" s="79"/>
      <c r="BZ35" s="79"/>
      <c r="CA35" s="79"/>
      <c r="CB35" s="79"/>
      <c r="CC35" s="79"/>
      <c r="CD35" s="79"/>
      <c r="CE35" s="79"/>
      <c r="CF35" s="79"/>
      <c r="CG35" s="79"/>
      <c r="CH35" s="79"/>
      <c r="CI35" s="79"/>
      <c r="CJ35" s="79"/>
      <c r="CK35" s="79"/>
      <c r="CL35" s="79"/>
      <c r="CM35" s="79"/>
      <c r="CN35" s="79"/>
      <c r="CO35" s="79"/>
      <c r="CP35" s="79"/>
      <c r="CQ35" s="79"/>
      <c r="CR35" s="79"/>
      <c r="CS35" s="79"/>
      <c r="CT35" s="79"/>
      <c r="CU35" s="79"/>
      <c r="CV35" s="79"/>
      <c r="CW35" s="79"/>
      <c r="CX35" s="79"/>
      <c r="CY35" s="79"/>
      <c r="CZ35" s="79"/>
      <c r="DA35" s="79"/>
      <c r="DB35" s="79"/>
      <c r="DC35" s="79"/>
      <c r="DD35" s="79"/>
      <c r="DE35" s="79"/>
      <c r="DF35" s="79"/>
      <c r="DG35" s="79"/>
      <c r="DH35" s="79"/>
      <c r="DI35" s="79"/>
      <c r="DJ35" s="79"/>
      <c r="DK35" s="79"/>
      <c r="DL35" s="79"/>
      <c r="DM35" s="79"/>
      <c r="DN35" s="79"/>
      <c r="DO35" s="79"/>
      <c r="DP35" s="79"/>
      <c r="DQ35" s="79"/>
      <c r="DR35" s="79"/>
      <c r="DS35" s="79"/>
      <c r="DT35" s="79"/>
      <c r="DU35" s="79"/>
      <c r="DV35" s="79"/>
      <c r="DW35" s="79"/>
      <c r="DX35" s="79"/>
      <c r="DY35" s="79"/>
      <c r="DZ35" s="79"/>
      <c r="EA35" s="79"/>
      <c r="EB35" s="79"/>
      <c r="EC35" s="79"/>
      <c r="ED35" s="79"/>
      <c r="EE35" s="79"/>
      <c r="EF35" s="79"/>
      <c r="EG35" s="79"/>
      <c r="EH35" s="79"/>
      <c r="EI35" s="79"/>
      <c r="EJ35" s="79"/>
      <c r="EK35" s="79"/>
      <c r="EL35" s="79"/>
      <c r="EM35" s="79"/>
      <c r="EN35" s="79"/>
      <c r="EO35" s="79"/>
      <c r="EP35" s="79"/>
      <c r="EQ35" s="79"/>
      <c r="ER35" s="79"/>
      <c r="ES35" s="79"/>
      <c r="ET35" s="79"/>
      <c r="EU35" s="79"/>
      <c r="EV35" s="79"/>
      <c r="EW35" s="79"/>
    </row>
    <row r="36" spans="1:153" s="80" customFormat="1" ht="23.45" customHeight="1">
      <c r="A36" s="395" t="s">
        <v>424</v>
      </c>
      <c r="B36" s="304">
        <v>24000000</v>
      </c>
      <c r="C36" s="305">
        <v>2.0939086991942934E-3</v>
      </c>
      <c r="D36" s="304">
        <v>0</v>
      </c>
      <c r="E36" s="305">
        <v>0</v>
      </c>
      <c r="F36" s="306">
        <v>24000000</v>
      </c>
      <c r="G36" s="307"/>
      <c r="H36" s="373" t="s">
        <v>415</v>
      </c>
      <c r="I36" s="304">
        <v>69004000</v>
      </c>
      <c r="J36" s="305">
        <v>6.0203364949667935E-3</v>
      </c>
      <c r="K36" s="304">
        <v>69004000</v>
      </c>
      <c r="L36" s="305">
        <v>6.0772059859651104E-3</v>
      </c>
      <c r="M36" s="306">
        <v>0</v>
      </c>
      <c r="N36" s="307">
        <v>0</v>
      </c>
      <c r="O36" s="81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79"/>
      <c r="AE36" s="79"/>
      <c r="AF36" s="79"/>
      <c r="AG36" s="79"/>
      <c r="AH36" s="79"/>
      <c r="AI36" s="79"/>
      <c r="AJ36" s="79"/>
      <c r="AK36" s="79"/>
      <c r="AL36" s="79"/>
      <c r="AM36" s="79"/>
      <c r="AN36" s="79"/>
      <c r="AO36" s="79"/>
      <c r="AP36" s="79"/>
      <c r="AQ36" s="79"/>
      <c r="AR36" s="79"/>
      <c r="AS36" s="79"/>
      <c r="AT36" s="79"/>
      <c r="AU36" s="79"/>
      <c r="AV36" s="79"/>
      <c r="AW36" s="79"/>
      <c r="AX36" s="79"/>
      <c r="AY36" s="79"/>
      <c r="AZ36" s="79"/>
      <c r="BA36" s="79"/>
      <c r="BB36" s="79"/>
      <c r="BC36" s="79"/>
      <c r="BD36" s="79"/>
      <c r="BE36" s="79"/>
      <c r="BF36" s="79"/>
      <c r="BG36" s="79"/>
      <c r="BH36" s="79"/>
      <c r="BI36" s="79"/>
      <c r="BJ36" s="79"/>
      <c r="BK36" s="79"/>
      <c r="BL36" s="79"/>
      <c r="BM36" s="79"/>
      <c r="BN36" s="79"/>
      <c r="BO36" s="79"/>
      <c r="BP36" s="79"/>
      <c r="BQ36" s="79"/>
      <c r="BR36" s="79"/>
      <c r="BS36" s="79"/>
      <c r="BT36" s="79"/>
      <c r="BU36" s="79"/>
      <c r="BV36" s="79"/>
      <c r="BW36" s="79"/>
      <c r="BX36" s="79"/>
      <c r="BY36" s="79"/>
      <c r="BZ36" s="79"/>
      <c r="CA36" s="79"/>
      <c r="CB36" s="79"/>
      <c r="CC36" s="79"/>
      <c r="CD36" s="79"/>
      <c r="CE36" s="79"/>
      <c r="CF36" s="79"/>
      <c r="CG36" s="79"/>
      <c r="CH36" s="79"/>
      <c r="CI36" s="79"/>
      <c r="CJ36" s="79"/>
      <c r="CK36" s="79"/>
      <c r="CL36" s="79"/>
      <c r="CM36" s="79"/>
      <c r="CN36" s="79"/>
      <c r="CO36" s="79"/>
      <c r="CP36" s="79"/>
      <c r="CQ36" s="79"/>
      <c r="CR36" s="79"/>
      <c r="CS36" s="79"/>
      <c r="CT36" s="79"/>
      <c r="CU36" s="79"/>
      <c r="CV36" s="79"/>
      <c r="CW36" s="79"/>
      <c r="CX36" s="79"/>
      <c r="CY36" s="79"/>
      <c r="CZ36" s="79"/>
      <c r="DA36" s="79"/>
      <c r="DB36" s="79"/>
      <c r="DC36" s="79"/>
      <c r="DD36" s="79"/>
      <c r="DE36" s="79"/>
      <c r="DF36" s="79"/>
      <c r="DG36" s="79"/>
      <c r="DH36" s="79"/>
      <c r="DI36" s="79"/>
      <c r="DJ36" s="79"/>
      <c r="DK36" s="79"/>
      <c r="DL36" s="79"/>
      <c r="DM36" s="79"/>
      <c r="DN36" s="79"/>
      <c r="DO36" s="79"/>
      <c r="DP36" s="79"/>
      <c r="DQ36" s="79"/>
      <c r="DR36" s="79"/>
      <c r="DS36" s="79"/>
      <c r="DT36" s="79"/>
      <c r="DU36" s="79"/>
      <c r="DV36" s="79"/>
      <c r="DW36" s="79"/>
      <c r="DX36" s="79"/>
      <c r="DY36" s="79"/>
      <c r="DZ36" s="79"/>
      <c r="EA36" s="79"/>
      <c r="EB36" s="79"/>
      <c r="EC36" s="79"/>
      <c r="ED36" s="79"/>
      <c r="EE36" s="79"/>
      <c r="EF36" s="79"/>
      <c r="EG36" s="79"/>
      <c r="EH36" s="79"/>
      <c r="EI36" s="79"/>
      <c r="EJ36" s="79"/>
      <c r="EK36" s="79"/>
      <c r="EL36" s="79"/>
      <c r="EM36" s="79"/>
      <c r="EN36" s="79"/>
      <c r="EO36" s="79"/>
      <c r="EP36" s="79"/>
      <c r="EQ36" s="79"/>
      <c r="ER36" s="79"/>
      <c r="ES36" s="79"/>
      <c r="ET36" s="79"/>
      <c r="EU36" s="79"/>
      <c r="EV36" s="79"/>
      <c r="EW36" s="79"/>
    </row>
    <row r="37" spans="1:153" s="80" customFormat="1" ht="23.45" customHeight="1">
      <c r="A37" s="403" t="s">
        <v>528</v>
      </c>
      <c r="B37" s="299">
        <v>58950000</v>
      </c>
      <c r="C37" s="300">
        <v>5.1431632423959836E-3</v>
      </c>
      <c r="D37" s="299">
        <v>19762000</v>
      </c>
      <c r="E37" s="301">
        <v>1.7404461291322605E-3</v>
      </c>
      <c r="F37" s="302">
        <v>6059000</v>
      </c>
      <c r="G37" s="303">
        <v>0.30659852241675944</v>
      </c>
      <c r="H37" s="373" t="s">
        <v>419</v>
      </c>
      <c r="I37" s="304">
        <v>60592000</v>
      </c>
      <c r="J37" s="305">
        <v>5.2864214958991936E-3</v>
      </c>
      <c r="K37" s="304">
        <v>60592000</v>
      </c>
      <c r="L37" s="305">
        <v>5.3363582560662856E-3</v>
      </c>
      <c r="M37" s="306">
        <v>0</v>
      </c>
      <c r="N37" s="307">
        <v>0</v>
      </c>
      <c r="O37" s="81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79"/>
      <c r="AE37" s="79"/>
      <c r="AF37" s="79"/>
      <c r="AG37" s="79"/>
      <c r="AH37" s="79"/>
      <c r="AI37" s="79"/>
      <c r="AJ37" s="79"/>
      <c r="AK37" s="79"/>
      <c r="AL37" s="79"/>
      <c r="AM37" s="79"/>
      <c r="AN37" s="79"/>
      <c r="AO37" s="79"/>
      <c r="AP37" s="79"/>
      <c r="AQ37" s="79"/>
      <c r="AR37" s="79"/>
      <c r="AS37" s="79"/>
      <c r="AT37" s="79"/>
      <c r="AU37" s="79"/>
      <c r="AV37" s="79"/>
      <c r="AW37" s="79"/>
      <c r="AX37" s="79"/>
      <c r="AY37" s="79"/>
      <c r="AZ37" s="79"/>
      <c r="BA37" s="79"/>
      <c r="BB37" s="79"/>
      <c r="BC37" s="79"/>
      <c r="BD37" s="79"/>
      <c r="BE37" s="79"/>
      <c r="BF37" s="79"/>
      <c r="BG37" s="79"/>
      <c r="BH37" s="79"/>
      <c r="BI37" s="79"/>
      <c r="BJ37" s="79"/>
      <c r="BK37" s="79"/>
      <c r="BL37" s="79"/>
      <c r="BM37" s="79"/>
      <c r="BN37" s="79"/>
      <c r="BO37" s="79"/>
      <c r="BP37" s="79"/>
      <c r="BQ37" s="79"/>
      <c r="BR37" s="79"/>
      <c r="BS37" s="79"/>
      <c r="BT37" s="79"/>
      <c r="BU37" s="79"/>
      <c r="BV37" s="79"/>
      <c r="BW37" s="79"/>
      <c r="BX37" s="79"/>
      <c r="BY37" s="79"/>
      <c r="BZ37" s="79"/>
      <c r="CA37" s="79"/>
      <c r="CB37" s="79"/>
      <c r="CC37" s="79"/>
      <c r="CD37" s="79"/>
      <c r="CE37" s="79"/>
      <c r="CF37" s="79"/>
      <c r="CG37" s="79"/>
      <c r="CH37" s="79"/>
      <c r="CI37" s="79"/>
      <c r="CJ37" s="79"/>
      <c r="CK37" s="79"/>
      <c r="CL37" s="79"/>
      <c r="CM37" s="79"/>
      <c r="CN37" s="79"/>
      <c r="CO37" s="79"/>
      <c r="CP37" s="79"/>
      <c r="CQ37" s="79"/>
      <c r="CR37" s="79"/>
      <c r="CS37" s="79"/>
      <c r="CT37" s="79"/>
      <c r="CU37" s="79"/>
      <c r="CV37" s="79"/>
      <c r="CW37" s="79"/>
      <c r="CX37" s="79"/>
      <c r="CY37" s="79"/>
      <c r="CZ37" s="79"/>
      <c r="DA37" s="79"/>
      <c r="DB37" s="79"/>
      <c r="DC37" s="79"/>
      <c r="DD37" s="79"/>
      <c r="DE37" s="79"/>
      <c r="DF37" s="79"/>
      <c r="DG37" s="79"/>
      <c r="DH37" s="79"/>
      <c r="DI37" s="79"/>
      <c r="DJ37" s="79"/>
      <c r="DK37" s="79"/>
      <c r="DL37" s="79"/>
      <c r="DM37" s="79"/>
      <c r="DN37" s="79"/>
      <c r="DO37" s="79"/>
      <c r="DP37" s="79"/>
      <c r="DQ37" s="79"/>
      <c r="DR37" s="79"/>
      <c r="DS37" s="79"/>
      <c r="DT37" s="79"/>
      <c r="DU37" s="79"/>
      <c r="DV37" s="79"/>
      <c r="DW37" s="79"/>
      <c r="DX37" s="79"/>
      <c r="DY37" s="79"/>
      <c r="DZ37" s="79"/>
      <c r="EA37" s="79"/>
      <c r="EB37" s="79"/>
      <c r="EC37" s="79"/>
      <c r="ED37" s="79"/>
      <c r="EE37" s="79"/>
      <c r="EF37" s="79"/>
      <c r="EG37" s="79"/>
      <c r="EH37" s="79"/>
      <c r="EI37" s="79"/>
      <c r="EJ37" s="79"/>
      <c r="EK37" s="79"/>
      <c r="EL37" s="79"/>
      <c r="EM37" s="79"/>
      <c r="EN37" s="79"/>
      <c r="EO37" s="79"/>
      <c r="EP37" s="79"/>
      <c r="EQ37" s="79"/>
      <c r="ER37" s="79"/>
      <c r="ES37" s="79"/>
      <c r="ET37" s="79"/>
      <c r="EU37" s="79"/>
      <c r="EV37" s="79"/>
      <c r="EW37" s="79"/>
    </row>
    <row r="38" spans="1:153" s="80" customFormat="1" ht="23.45" customHeight="1">
      <c r="A38" s="395" t="s">
        <v>417</v>
      </c>
      <c r="B38" s="308">
        <v>17123000</v>
      </c>
      <c r="C38" s="305">
        <v>1.4939166106793288E-3</v>
      </c>
      <c r="D38" s="308">
        <v>0</v>
      </c>
      <c r="E38" s="305">
        <v>0</v>
      </c>
      <c r="F38" s="309">
        <v>17123000</v>
      </c>
      <c r="G38" s="307"/>
      <c r="H38" s="373" t="s">
        <v>421</v>
      </c>
      <c r="I38" s="304">
        <v>28600000</v>
      </c>
      <c r="J38" s="305">
        <v>2.4952411998732001E-3</v>
      </c>
      <c r="K38" s="304">
        <v>28600000</v>
      </c>
      <c r="L38" s="305">
        <v>2.5188118253811685E-3</v>
      </c>
      <c r="M38" s="306">
        <v>0</v>
      </c>
      <c r="N38" s="307">
        <v>0</v>
      </c>
      <c r="O38" s="81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79"/>
      <c r="AE38" s="79"/>
      <c r="AF38" s="79"/>
      <c r="AG38" s="79"/>
      <c r="AH38" s="79"/>
      <c r="AI38" s="79"/>
      <c r="AJ38" s="79"/>
      <c r="AK38" s="79"/>
      <c r="AL38" s="79"/>
      <c r="AM38" s="79"/>
      <c r="AN38" s="79"/>
      <c r="AO38" s="79"/>
      <c r="AP38" s="79"/>
      <c r="AQ38" s="79"/>
      <c r="AR38" s="79"/>
      <c r="AS38" s="79"/>
      <c r="AT38" s="79"/>
      <c r="AU38" s="79"/>
      <c r="AV38" s="79"/>
      <c r="AW38" s="79"/>
      <c r="AX38" s="79"/>
      <c r="AY38" s="79"/>
      <c r="AZ38" s="79"/>
      <c r="BA38" s="79"/>
      <c r="BB38" s="79"/>
      <c r="BC38" s="79"/>
      <c r="BD38" s="79"/>
      <c r="BE38" s="79"/>
      <c r="BF38" s="79"/>
      <c r="BG38" s="79"/>
      <c r="BH38" s="79"/>
      <c r="BI38" s="79"/>
      <c r="BJ38" s="79"/>
      <c r="BK38" s="79"/>
      <c r="BL38" s="79"/>
      <c r="BM38" s="79"/>
      <c r="BN38" s="79"/>
      <c r="BO38" s="79"/>
      <c r="BP38" s="79"/>
      <c r="BQ38" s="79"/>
      <c r="BR38" s="79"/>
      <c r="BS38" s="79"/>
      <c r="BT38" s="79"/>
      <c r="BU38" s="79"/>
      <c r="BV38" s="79"/>
      <c r="BW38" s="79"/>
      <c r="BX38" s="79"/>
      <c r="BY38" s="79"/>
      <c r="BZ38" s="79"/>
      <c r="CA38" s="79"/>
      <c r="CB38" s="79"/>
      <c r="CC38" s="79"/>
      <c r="CD38" s="79"/>
      <c r="CE38" s="79"/>
      <c r="CF38" s="79"/>
      <c r="CG38" s="79"/>
      <c r="CH38" s="79"/>
      <c r="CI38" s="79"/>
      <c r="CJ38" s="79"/>
      <c r="CK38" s="79"/>
      <c r="CL38" s="79"/>
      <c r="CM38" s="79"/>
      <c r="CN38" s="79"/>
      <c r="CO38" s="79"/>
      <c r="CP38" s="79"/>
      <c r="CQ38" s="79"/>
      <c r="CR38" s="79"/>
      <c r="CS38" s="79"/>
      <c r="CT38" s="79"/>
      <c r="CU38" s="79"/>
      <c r="CV38" s="79"/>
      <c r="CW38" s="79"/>
      <c r="CX38" s="79"/>
      <c r="CY38" s="79"/>
      <c r="CZ38" s="79"/>
      <c r="DA38" s="79"/>
      <c r="DB38" s="79"/>
      <c r="DC38" s="79"/>
      <c r="DD38" s="79"/>
      <c r="DE38" s="79"/>
      <c r="DF38" s="79"/>
      <c r="DG38" s="79"/>
      <c r="DH38" s="79"/>
      <c r="DI38" s="79"/>
      <c r="DJ38" s="79"/>
      <c r="DK38" s="79"/>
      <c r="DL38" s="79"/>
      <c r="DM38" s="79"/>
      <c r="DN38" s="79"/>
      <c r="DO38" s="79"/>
      <c r="DP38" s="79"/>
      <c r="DQ38" s="79"/>
      <c r="DR38" s="79"/>
      <c r="DS38" s="79"/>
      <c r="DT38" s="79"/>
      <c r="DU38" s="79"/>
      <c r="DV38" s="79"/>
      <c r="DW38" s="79"/>
      <c r="DX38" s="79"/>
      <c r="DY38" s="79"/>
      <c r="DZ38" s="79"/>
      <c r="EA38" s="79"/>
      <c r="EB38" s="79"/>
      <c r="EC38" s="79"/>
      <c r="ED38" s="79"/>
      <c r="EE38" s="79"/>
      <c r="EF38" s="79"/>
      <c r="EG38" s="79"/>
      <c r="EH38" s="79"/>
      <c r="EI38" s="79"/>
      <c r="EJ38" s="79"/>
      <c r="EK38" s="79"/>
      <c r="EL38" s="79"/>
      <c r="EM38" s="79"/>
      <c r="EN38" s="79"/>
      <c r="EO38" s="79"/>
      <c r="EP38" s="79"/>
      <c r="EQ38" s="79"/>
      <c r="ER38" s="79"/>
      <c r="ES38" s="79"/>
      <c r="ET38" s="79"/>
      <c r="EU38" s="79"/>
      <c r="EV38" s="79"/>
      <c r="EW38" s="79"/>
    </row>
    <row r="39" spans="1:153" s="80" customFormat="1" ht="23.45" customHeight="1">
      <c r="A39" s="395" t="s">
        <v>421</v>
      </c>
      <c r="B39" s="308">
        <v>6059000</v>
      </c>
      <c r="C39" s="305">
        <v>5.2862470035075937E-4</v>
      </c>
      <c r="D39" s="308">
        <v>0</v>
      </c>
      <c r="E39" s="305">
        <v>0</v>
      </c>
      <c r="F39" s="309">
        <v>6059000</v>
      </c>
      <c r="G39" s="307"/>
      <c r="H39" s="373" t="s">
        <v>423</v>
      </c>
      <c r="I39" s="304">
        <v>6307000</v>
      </c>
      <c r="J39" s="305">
        <v>5.5026175690910042E-4</v>
      </c>
      <c r="K39" s="304">
        <v>6307000</v>
      </c>
      <c r="L39" s="305">
        <v>5.5545965673702903E-4</v>
      </c>
      <c r="M39" s="306">
        <v>0</v>
      </c>
      <c r="N39" s="307">
        <v>0</v>
      </c>
      <c r="O39" s="81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79"/>
      <c r="AE39" s="79"/>
      <c r="AF39" s="79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  <c r="AW39" s="79"/>
      <c r="AX39" s="79"/>
      <c r="AY39" s="79"/>
      <c r="AZ39" s="79"/>
      <c r="BA39" s="79"/>
      <c r="BB39" s="79"/>
      <c r="BC39" s="79"/>
      <c r="BD39" s="79"/>
      <c r="BE39" s="79"/>
      <c r="BF39" s="79"/>
      <c r="BG39" s="79"/>
      <c r="BH39" s="79"/>
      <c r="BI39" s="79"/>
      <c r="BJ39" s="79"/>
      <c r="BK39" s="79"/>
      <c r="BL39" s="79"/>
      <c r="BM39" s="79"/>
      <c r="BN39" s="79"/>
      <c r="BO39" s="79"/>
      <c r="BP39" s="79"/>
      <c r="BQ39" s="79"/>
      <c r="BR39" s="79"/>
      <c r="BS39" s="79"/>
      <c r="BT39" s="79"/>
      <c r="BU39" s="79"/>
      <c r="BV39" s="79"/>
      <c r="BW39" s="79"/>
      <c r="BX39" s="79"/>
      <c r="BY39" s="79"/>
      <c r="BZ39" s="79"/>
      <c r="CA39" s="79"/>
      <c r="CB39" s="79"/>
      <c r="CC39" s="79"/>
      <c r="CD39" s="79"/>
      <c r="CE39" s="79"/>
      <c r="CF39" s="79"/>
      <c r="CG39" s="79"/>
      <c r="CH39" s="79"/>
      <c r="CI39" s="79"/>
      <c r="CJ39" s="79"/>
      <c r="CK39" s="79"/>
      <c r="CL39" s="79"/>
      <c r="CM39" s="79"/>
      <c r="CN39" s="79"/>
      <c r="CO39" s="79"/>
      <c r="CP39" s="79"/>
      <c r="CQ39" s="79"/>
      <c r="CR39" s="79"/>
      <c r="CS39" s="79"/>
      <c r="CT39" s="79"/>
      <c r="CU39" s="79"/>
      <c r="CV39" s="79"/>
      <c r="CW39" s="79"/>
      <c r="CX39" s="79"/>
      <c r="CY39" s="79"/>
      <c r="CZ39" s="79"/>
      <c r="DA39" s="79"/>
      <c r="DB39" s="79"/>
      <c r="DC39" s="79"/>
      <c r="DD39" s="79"/>
      <c r="DE39" s="79"/>
      <c r="DF39" s="79"/>
      <c r="DG39" s="79"/>
      <c r="DH39" s="79"/>
      <c r="DI39" s="79"/>
      <c r="DJ39" s="79"/>
      <c r="DK39" s="79"/>
      <c r="DL39" s="79"/>
      <c r="DM39" s="79"/>
      <c r="DN39" s="79"/>
      <c r="DO39" s="79"/>
      <c r="DP39" s="79"/>
      <c r="DQ39" s="79"/>
      <c r="DR39" s="79"/>
      <c r="DS39" s="79"/>
      <c r="DT39" s="79"/>
      <c r="DU39" s="79"/>
      <c r="DV39" s="79"/>
      <c r="DW39" s="79"/>
      <c r="DX39" s="79"/>
      <c r="DY39" s="79"/>
      <c r="DZ39" s="79"/>
      <c r="EA39" s="79"/>
      <c r="EB39" s="79"/>
      <c r="EC39" s="79"/>
      <c r="ED39" s="79"/>
      <c r="EE39" s="79"/>
      <c r="EF39" s="79"/>
      <c r="EG39" s="79"/>
      <c r="EH39" s="79"/>
      <c r="EI39" s="79"/>
      <c r="EJ39" s="79"/>
      <c r="EK39" s="79"/>
      <c r="EL39" s="79"/>
      <c r="EM39" s="79"/>
      <c r="EN39" s="79"/>
      <c r="EO39" s="79"/>
      <c r="EP39" s="79"/>
      <c r="EQ39" s="79"/>
      <c r="ER39" s="79"/>
      <c r="ES39" s="79"/>
      <c r="ET39" s="79"/>
      <c r="EU39" s="79"/>
      <c r="EV39" s="79"/>
      <c r="EW39" s="79"/>
    </row>
    <row r="40" spans="1:153" s="80" customFormat="1" ht="23.45" customHeight="1">
      <c r="A40" s="395" t="s">
        <v>423</v>
      </c>
      <c r="B40" s="308">
        <v>19762000</v>
      </c>
      <c r="C40" s="305">
        <v>1.7241593213949012E-3</v>
      </c>
      <c r="D40" s="308">
        <v>19762000</v>
      </c>
      <c r="E40" s="305">
        <v>1.7404461291322605E-3</v>
      </c>
      <c r="F40" s="309">
        <v>0</v>
      </c>
      <c r="G40" s="307">
        <v>0</v>
      </c>
      <c r="H40" s="373" t="s">
        <v>422</v>
      </c>
      <c r="I40" s="304">
        <v>84599000</v>
      </c>
      <c r="J40" s="305">
        <v>7.3809409184640851E-3</v>
      </c>
      <c r="K40" s="304">
        <v>84599000</v>
      </c>
      <c r="L40" s="305">
        <v>7.4506629935462056E-3</v>
      </c>
      <c r="M40" s="306">
        <v>0</v>
      </c>
      <c r="N40" s="307">
        <v>0</v>
      </c>
      <c r="O40" s="81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79"/>
      <c r="AE40" s="79"/>
      <c r="AF40" s="79"/>
      <c r="AG40" s="79"/>
      <c r="AH40" s="79"/>
      <c r="AI40" s="79"/>
      <c r="AJ40" s="79"/>
      <c r="AK40" s="79"/>
      <c r="AL40" s="79"/>
      <c r="AM40" s="79"/>
      <c r="AN40" s="79"/>
      <c r="AO40" s="79"/>
      <c r="AP40" s="79"/>
      <c r="AQ40" s="79"/>
      <c r="AR40" s="79"/>
      <c r="AS40" s="79"/>
      <c r="AT40" s="79"/>
      <c r="AU40" s="79"/>
      <c r="AV40" s="79"/>
      <c r="AW40" s="79"/>
      <c r="AX40" s="79"/>
      <c r="AY40" s="79"/>
      <c r="AZ40" s="79"/>
      <c r="BA40" s="79"/>
      <c r="BB40" s="79"/>
      <c r="BC40" s="79"/>
      <c r="BD40" s="79"/>
      <c r="BE40" s="79"/>
      <c r="BF40" s="79"/>
      <c r="BG40" s="79"/>
      <c r="BH40" s="79"/>
      <c r="BI40" s="79"/>
      <c r="BJ40" s="79"/>
      <c r="BK40" s="79"/>
      <c r="BL40" s="79"/>
      <c r="BM40" s="79"/>
      <c r="BN40" s="79"/>
      <c r="BO40" s="79"/>
      <c r="BP40" s="79"/>
      <c r="BQ40" s="79"/>
      <c r="BR40" s="79"/>
      <c r="BS40" s="79"/>
      <c r="BT40" s="79"/>
      <c r="BU40" s="79"/>
      <c r="BV40" s="79"/>
      <c r="BW40" s="79"/>
      <c r="BX40" s="79"/>
      <c r="BY40" s="79"/>
      <c r="BZ40" s="79"/>
      <c r="CA40" s="79"/>
      <c r="CB40" s="79"/>
      <c r="CC40" s="79"/>
      <c r="CD40" s="79"/>
      <c r="CE40" s="79"/>
      <c r="CF40" s="79"/>
      <c r="CG40" s="79"/>
      <c r="CH40" s="79"/>
      <c r="CI40" s="79"/>
      <c r="CJ40" s="79"/>
      <c r="CK40" s="79"/>
      <c r="CL40" s="79"/>
      <c r="CM40" s="79"/>
      <c r="CN40" s="79"/>
      <c r="CO40" s="79"/>
      <c r="CP40" s="79"/>
      <c r="CQ40" s="79"/>
      <c r="CR40" s="79"/>
      <c r="CS40" s="79"/>
      <c r="CT40" s="79"/>
      <c r="CU40" s="79"/>
      <c r="CV40" s="79"/>
      <c r="CW40" s="79"/>
      <c r="CX40" s="79"/>
      <c r="CY40" s="79"/>
      <c r="CZ40" s="79"/>
      <c r="DA40" s="79"/>
      <c r="DB40" s="79"/>
      <c r="DC40" s="79"/>
      <c r="DD40" s="79"/>
      <c r="DE40" s="79"/>
      <c r="DF40" s="79"/>
      <c r="DG40" s="79"/>
      <c r="DH40" s="79"/>
      <c r="DI40" s="79"/>
      <c r="DJ40" s="79"/>
      <c r="DK40" s="79"/>
      <c r="DL40" s="79"/>
      <c r="DM40" s="79"/>
      <c r="DN40" s="79"/>
      <c r="DO40" s="79"/>
      <c r="DP40" s="79"/>
      <c r="DQ40" s="79"/>
      <c r="DR40" s="79"/>
      <c r="DS40" s="79"/>
      <c r="DT40" s="79"/>
      <c r="DU40" s="79"/>
      <c r="DV40" s="79"/>
      <c r="DW40" s="79"/>
      <c r="DX40" s="79"/>
      <c r="DY40" s="79"/>
      <c r="DZ40" s="79"/>
      <c r="EA40" s="79"/>
      <c r="EB40" s="79"/>
      <c r="EC40" s="79"/>
      <c r="ED40" s="79"/>
      <c r="EE40" s="79"/>
      <c r="EF40" s="79"/>
      <c r="EG40" s="79"/>
      <c r="EH40" s="79"/>
      <c r="EI40" s="79"/>
      <c r="EJ40" s="79"/>
      <c r="EK40" s="79"/>
      <c r="EL40" s="79"/>
      <c r="EM40" s="79"/>
      <c r="EN40" s="79"/>
      <c r="EO40" s="79"/>
      <c r="EP40" s="79"/>
      <c r="EQ40" s="79"/>
      <c r="ER40" s="79"/>
      <c r="ES40" s="79"/>
      <c r="ET40" s="79"/>
      <c r="EU40" s="79"/>
      <c r="EV40" s="79"/>
      <c r="EW40" s="79"/>
    </row>
    <row r="41" spans="1:153" s="80" customFormat="1" ht="23.45" customHeight="1">
      <c r="A41" s="395" t="s">
        <v>326</v>
      </c>
      <c r="B41" s="308">
        <v>12259000</v>
      </c>
      <c r="C41" s="305">
        <v>1.0695511143092853E-3</v>
      </c>
      <c r="D41" s="308">
        <v>0</v>
      </c>
      <c r="E41" s="305">
        <v>0</v>
      </c>
      <c r="F41" s="309">
        <v>12259000</v>
      </c>
      <c r="G41" s="307"/>
      <c r="H41" s="373" t="s">
        <v>424</v>
      </c>
      <c r="I41" s="304">
        <v>7600000</v>
      </c>
      <c r="J41" s="305">
        <v>6.6307108807819295E-4</v>
      </c>
      <c r="K41" s="304">
        <v>7600000</v>
      </c>
      <c r="L41" s="305">
        <v>6.6933461094045041E-4</v>
      </c>
      <c r="M41" s="306">
        <v>0</v>
      </c>
      <c r="N41" s="307">
        <v>0</v>
      </c>
      <c r="O41" s="81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79"/>
      <c r="AE41" s="79"/>
      <c r="AF41" s="79"/>
      <c r="AG41" s="79"/>
      <c r="AH41" s="79"/>
      <c r="AI41" s="79"/>
      <c r="AJ41" s="79"/>
      <c r="AK41" s="79"/>
      <c r="AL41" s="79"/>
      <c r="AM41" s="79"/>
      <c r="AN41" s="79"/>
      <c r="AO41" s="79"/>
      <c r="AP41" s="79"/>
      <c r="AQ41" s="79"/>
      <c r="AR41" s="79"/>
      <c r="AS41" s="79"/>
      <c r="AT41" s="79"/>
      <c r="AU41" s="79"/>
      <c r="AV41" s="79"/>
      <c r="AW41" s="79"/>
      <c r="AX41" s="79"/>
      <c r="AY41" s="79"/>
      <c r="AZ41" s="79"/>
      <c r="BA41" s="79"/>
      <c r="BB41" s="79"/>
      <c r="BC41" s="79"/>
      <c r="BD41" s="79"/>
      <c r="BE41" s="79"/>
      <c r="BF41" s="79"/>
      <c r="BG41" s="79"/>
      <c r="BH41" s="79"/>
      <c r="BI41" s="79"/>
      <c r="BJ41" s="79"/>
      <c r="BK41" s="79"/>
      <c r="BL41" s="79"/>
      <c r="BM41" s="79"/>
      <c r="BN41" s="79"/>
      <c r="BO41" s="79"/>
      <c r="BP41" s="79"/>
      <c r="BQ41" s="79"/>
      <c r="BR41" s="79"/>
      <c r="BS41" s="79"/>
      <c r="BT41" s="79"/>
      <c r="BU41" s="79"/>
      <c r="BV41" s="79"/>
      <c r="BW41" s="79"/>
      <c r="BX41" s="79"/>
      <c r="BY41" s="79"/>
      <c r="BZ41" s="79"/>
      <c r="CA41" s="79"/>
      <c r="CB41" s="79"/>
      <c r="CC41" s="79"/>
      <c r="CD41" s="79"/>
      <c r="CE41" s="79"/>
      <c r="CF41" s="79"/>
      <c r="CG41" s="79"/>
      <c r="CH41" s="79"/>
      <c r="CI41" s="79"/>
      <c r="CJ41" s="79"/>
      <c r="CK41" s="79"/>
      <c r="CL41" s="79"/>
      <c r="CM41" s="79"/>
      <c r="CN41" s="79"/>
      <c r="CO41" s="79"/>
      <c r="CP41" s="79"/>
      <c r="CQ41" s="79"/>
      <c r="CR41" s="79"/>
      <c r="CS41" s="79"/>
      <c r="CT41" s="79"/>
      <c r="CU41" s="79"/>
      <c r="CV41" s="79"/>
      <c r="CW41" s="79"/>
      <c r="CX41" s="79"/>
      <c r="CY41" s="79"/>
      <c r="CZ41" s="79"/>
      <c r="DA41" s="79"/>
      <c r="DB41" s="79"/>
      <c r="DC41" s="79"/>
      <c r="DD41" s="79"/>
      <c r="DE41" s="79"/>
      <c r="DF41" s="79"/>
      <c r="DG41" s="79"/>
      <c r="DH41" s="79"/>
      <c r="DI41" s="79"/>
      <c r="DJ41" s="79"/>
      <c r="DK41" s="79"/>
      <c r="DL41" s="79"/>
      <c r="DM41" s="79"/>
      <c r="DN41" s="79"/>
      <c r="DO41" s="79"/>
      <c r="DP41" s="79"/>
      <c r="DQ41" s="79"/>
      <c r="DR41" s="79"/>
      <c r="DS41" s="79"/>
      <c r="DT41" s="79"/>
      <c r="DU41" s="79"/>
      <c r="DV41" s="79"/>
      <c r="DW41" s="79"/>
      <c r="DX41" s="79"/>
      <c r="DY41" s="79"/>
      <c r="DZ41" s="79"/>
      <c r="EA41" s="79"/>
      <c r="EB41" s="79"/>
      <c r="EC41" s="79"/>
      <c r="ED41" s="79"/>
      <c r="EE41" s="79"/>
      <c r="EF41" s="79"/>
      <c r="EG41" s="79"/>
      <c r="EH41" s="79"/>
      <c r="EI41" s="79"/>
      <c r="EJ41" s="79"/>
      <c r="EK41" s="79"/>
      <c r="EL41" s="79"/>
      <c r="EM41" s="79"/>
      <c r="EN41" s="79"/>
      <c r="EO41" s="79"/>
      <c r="EP41" s="79"/>
      <c r="EQ41" s="79"/>
      <c r="ER41" s="79"/>
      <c r="ES41" s="79"/>
      <c r="ET41" s="79"/>
      <c r="EU41" s="79"/>
      <c r="EV41" s="79"/>
      <c r="EW41" s="79"/>
    </row>
    <row r="42" spans="1:153" s="80" customFormat="1" ht="23.45" customHeight="1">
      <c r="A42" s="395" t="s">
        <v>426</v>
      </c>
      <c r="B42" s="308">
        <v>1177000</v>
      </c>
      <c r="C42" s="305">
        <v>1.0268877245632014E-4</v>
      </c>
      <c r="D42" s="308">
        <v>0</v>
      </c>
      <c r="E42" s="305">
        <v>0</v>
      </c>
      <c r="F42" s="309">
        <v>1177000</v>
      </c>
      <c r="G42" s="307"/>
      <c r="H42" s="373" t="s">
        <v>326</v>
      </c>
      <c r="I42" s="304">
        <v>17168000</v>
      </c>
      <c r="J42" s="305">
        <v>1.497842689490318E-3</v>
      </c>
      <c r="K42" s="304">
        <v>12168000</v>
      </c>
      <c r="L42" s="305">
        <v>1.0716399402530788E-3</v>
      </c>
      <c r="M42" s="306">
        <v>5000000</v>
      </c>
      <c r="N42" s="307">
        <v>0.41091387245233402</v>
      </c>
      <c r="O42" s="81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79"/>
      <c r="AE42" s="79"/>
      <c r="AF42" s="79"/>
      <c r="AG42" s="79"/>
      <c r="AH42" s="79"/>
      <c r="AI42" s="79"/>
      <c r="AJ42" s="79"/>
      <c r="AK42" s="79"/>
      <c r="AL42" s="79"/>
      <c r="AM42" s="79"/>
      <c r="AN42" s="79"/>
      <c r="AO42" s="79"/>
      <c r="AP42" s="79"/>
      <c r="AQ42" s="79"/>
      <c r="AR42" s="79"/>
      <c r="AS42" s="79"/>
      <c r="AT42" s="79"/>
      <c r="AU42" s="79"/>
      <c r="AV42" s="79"/>
      <c r="AW42" s="79"/>
      <c r="AX42" s="79"/>
      <c r="AY42" s="79"/>
      <c r="AZ42" s="79"/>
      <c r="BA42" s="79"/>
      <c r="BB42" s="79"/>
      <c r="BC42" s="79"/>
      <c r="BD42" s="79"/>
      <c r="BE42" s="79"/>
      <c r="BF42" s="79"/>
      <c r="BG42" s="79"/>
      <c r="BH42" s="79"/>
      <c r="BI42" s="79"/>
      <c r="BJ42" s="79"/>
      <c r="BK42" s="79"/>
      <c r="BL42" s="79"/>
      <c r="BM42" s="79"/>
      <c r="BN42" s="79"/>
      <c r="BO42" s="79"/>
      <c r="BP42" s="79"/>
      <c r="BQ42" s="79"/>
      <c r="BR42" s="79"/>
      <c r="BS42" s="79"/>
      <c r="BT42" s="79"/>
      <c r="BU42" s="79"/>
      <c r="BV42" s="79"/>
      <c r="BW42" s="79"/>
      <c r="BX42" s="79"/>
      <c r="BY42" s="79"/>
      <c r="BZ42" s="79"/>
      <c r="CA42" s="79"/>
      <c r="CB42" s="79"/>
      <c r="CC42" s="79"/>
      <c r="CD42" s="79"/>
      <c r="CE42" s="79"/>
      <c r="CF42" s="79"/>
      <c r="CG42" s="79"/>
      <c r="CH42" s="79"/>
      <c r="CI42" s="79"/>
      <c r="CJ42" s="79"/>
      <c r="CK42" s="79"/>
      <c r="CL42" s="79"/>
      <c r="CM42" s="79"/>
      <c r="CN42" s="79"/>
      <c r="CO42" s="79"/>
      <c r="CP42" s="79"/>
      <c r="CQ42" s="79"/>
      <c r="CR42" s="79"/>
      <c r="CS42" s="79"/>
      <c r="CT42" s="79"/>
      <c r="CU42" s="79"/>
      <c r="CV42" s="79"/>
      <c r="CW42" s="79"/>
      <c r="CX42" s="79"/>
      <c r="CY42" s="79"/>
      <c r="CZ42" s="79"/>
      <c r="DA42" s="79"/>
      <c r="DB42" s="79"/>
      <c r="DC42" s="79"/>
      <c r="DD42" s="79"/>
      <c r="DE42" s="79"/>
      <c r="DF42" s="79"/>
      <c r="DG42" s="79"/>
      <c r="DH42" s="79"/>
      <c r="DI42" s="79"/>
      <c r="DJ42" s="79"/>
      <c r="DK42" s="79"/>
      <c r="DL42" s="79"/>
      <c r="DM42" s="79"/>
      <c r="DN42" s="79"/>
      <c r="DO42" s="79"/>
      <c r="DP42" s="79"/>
      <c r="DQ42" s="79"/>
      <c r="DR42" s="79"/>
      <c r="DS42" s="79"/>
      <c r="DT42" s="79"/>
      <c r="DU42" s="79"/>
      <c r="DV42" s="79"/>
      <c r="DW42" s="79"/>
      <c r="DX42" s="79"/>
      <c r="DY42" s="79"/>
      <c r="DZ42" s="79"/>
      <c r="EA42" s="79"/>
      <c r="EB42" s="79"/>
      <c r="EC42" s="79"/>
      <c r="ED42" s="79"/>
      <c r="EE42" s="79"/>
      <c r="EF42" s="79"/>
      <c r="EG42" s="79"/>
      <c r="EH42" s="79"/>
      <c r="EI42" s="79"/>
      <c r="EJ42" s="79"/>
      <c r="EK42" s="79"/>
      <c r="EL42" s="79"/>
      <c r="EM42" s="79"/>
      <c r="EN42" s="79"/>
      <c r="EO42" s="79"/>
      <c r="EP42" s="79"/>
      <c r="EQ42" s="79"/>
      <c r="ER42" s="79"/>
      <c r="ES42" s="79"/>
      <c r="ET42" s="79"/>
      <c r="EU42" s="79"/>
      <c r="EV42" s="79"/>
      <c r="EW42" s="79"/>
    </row>
    <row r="43" spans="1:153" s="80" customFormat="1" ht="23.45" customHeight="1">
      <c r="A43" s="395" t="s">
        <v>358</v>
      </c>
      <c r="B43" s="308">
        <v>2570000</v>
      </c>
      <c r="C43" s="305">
        <v>2.2422272320538894E-4</v>
      </c>
      <c r="D43" s="308">
        <v>0</v>
      </c>
      <c r="E43" s="305">
        <v>0</v>
      </c>
      <c r="F43" s="309">
        <v>2570000</v>
      </c>
      <c r="G43" s="307"/>
      <c r="H43" s="373" t="s">
        <v>426</v>
      </c>
      <c r="I43" s="304">
        <v>30000000</v>
      </c>
      <c r="J43" s="305">
        <v>2.6173858739928671E-3</v>
      </c>
      <c r="K43" s="304">
        <v>30000000</v>
      </c>
      <c r="L43" s="305">
        <v>2.642110306343883E-3</v>
      </c>
      <c r="M43" s="306">
        <v>0</v>
      </c>
      <c r="N43" s="307">
        <v>0</v>
      </c>
      <c r="O43" s="81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79"/>
      <c r="AE43" s="79"/>
      <c r="AF43" s="79"/>
      <c r="AG43" s="79"/>
      <c r="AH43" s="79"/>
      <c r="AI43" s="79"/>
      <c r="AJ43" s="79"/>
      <c r="AK43" s="79"/>
      <c r="AL43" s="79"/>
      <c r="AM43" s="79"/>
      <c r="AN43" s="79"/>
      <c r="AO43" s="79"/>
      <c r="AP43" s="79"/>
      <c r="AQ43" s="79"/>
      <c r="AR43" s="79"/>
      <c r="AS43" s="79"/>
      <c r="AT43" s="79"/>
      <c r="AU43" s="79"/>
      <c r="AV43" s="79"/>
      <c r="AW43" s="79"/>
      <c r="AX43" s="79"/>
      <c r="AY43" s="79"/>
      <c r="AZ43" s="79"/>
      <c r="BA43" s="79"/>
      <c r="BB43" s="79"/>
      <c r="BC43" s="79"/>
      <c r="BD43" s="79"/>
      <c r="BE43" s="79"/>
      <c r="BF43" s="79"/>
      <c r="BG43" s="79"/>
      <c r="BH43" s="79"/>
      <c r="BI43" s="79"/>
      <c r="BJ43" s="79"/>
      <c r="BK43" s="79"/>
      <c r="BL43" s="79"/>
      <c r="BM43" s="79"/>
      <c r="BN43" s="79"/>
      <c r="BO43" s="79"/>
      <c r="BP43" s="79"/>
      <c r="BQ43" s="79"/>
      <c r="BR43" s="79"/>
      <c r="BS43" s="79"/>
      <c r="BT43" s="79"/>
      <c r="BU43" s="79"/>
      <c r="BV43" s="79"/>
      <c r="BW43" s="79"/>
      <c r="BX43" s="79"/>
      <c r="BY43" s="79"/>
      <c r="BZ43" s="79"/>
      <c r="CA43" s="79"/>
      <c r="CB43" s="79"/>
      <c r="CC43" s="79"/>
      <c r="CD43" s="79"/>
      <c r="CE43" s="79"/>
      <c r="CF43" s="79"/>
      <c r="CG43" s="79"/>
      <c r="CH43" s="79"/>
      <c r="CI43" s="79"/>
      <c r="CJ43" s="79"/>
      <c r="CK43" s="79"/>
      <c r="CL43" s="79"/>
      <c r="CM43" s="79"/>
      <c r="CN43" s="79"/>
      <c r="CO43" s="79"/>
      <c r="CP43" s="79"/>
      <c r="CQ43" s="79"/>
      <c r="CR43" s="79"/>
      <c r="CS43" s="79"/>
      <c r="CT43" s="79"/>
      <c r="CU43" s="79"/>
      <c r="CV43" s="79"/>
      <c r="CW43" s="79"/>
      <c r="CX43" s="79"/>
      <c r="CY43" s="79"/>
      <c r="CZ43" s="79"/>
      <c r="DA43" s="79"/>
      <c r="DB43" s="79"/>
      <c r="DC43" s="79"/>
      <c r="DD43" s="79"/>
      <c r="DE43" s="79"/>
      <c r="DF43" s="79"/>
      <c r="DG43" s="79"/>
      <c r="DH43" s="79"/>
      <c r="DI43" s="79"/>
      <c r="DJ43" s="79"/>
      <c r="DK43" s="79"/>
      <c r="DL43" s="79"/>
      <c r="DM43" s="79"/>
      <c r="DN43" s="79"/>
      <c r="DO43" s="79"/>
      <c r="DP43" s="79"/>
      <c r="DQ43" s="79"/>
      <c r="DR43" s="79"/>
      <c r="DS43" s="79"/>
      <c r="DT43" s="79"/>
      <c r="DU43" s="79"/>
      <c r="DV43" s="79"/>
      <c r="DW43" s="79"/>
      <c r="DX43" s="79"/>
      <c r="DY43" s="79"/>
      <c r="DZ43" s="79"/>
      <c r="EA43" s="79"/>
      <c r="EB43" s="79"/>
      <c r="EC43" s="79"/>
      <c r="ED43" s="79"/>
      <c r="EE43" s="79"/>
      <c r="EF43" s="79"/>
      <c r="EG43" s="79"/>
      <c r="EH43" s="79"/>
      <c r="EI43" s="79"/>
      <c r="EJ43" s="79"/>
      <c r="EK43" s="79"/>
      <c r="EL43" s="79"/>
      <c r="EM43" s="79"/>
      <c r="EN43" s="79"/>
      <c r="EO43" s="79"/>
      <c r="EP43" s="79"/>
      <c r="EQ43" s="79"/>
      <c r="ER43" s="79"/>
      <c r="ES43" s="79"/>
      <c r="ET43" s="79"/>
      <c r="EU43" s="79"/>
      <c r="EV43" s="79"/>
      <c r="EW43" s="79"/>
    </row>
    <row r="44" spans="1:153" s="80" customFormat="1" ht="23.45" customHeight="1">
      <c r="A44" s="403" t="s">
        <v>3153</v>
      </c>
      <c r="B44" s="299">
        <v>2321000</v>
      </c>
      <c r="C44" s="300">
        <v>2.0249842045124816E-4</v>
      </c>
      <c r="D44" s="299">
        <v>2321000</v>
      </c>
      <c r="E44" s="301">
        <v>2.0441126736747174E-4</v>
      </c>
      <c r="F44" s="302">
        <v>0</v>
      </c>
      <c r="G44" s="303">
        <v>0</v>
      </c>
      <c r="H44" s="373" t="s">
        <v>358</v>
      </c>
      <c r="I44" s="304">
        <v>7520000</v>
      </c>
      <c r="J44" s="305">
        <v>6.5609139241421194E-4</v>
      </c>
      <c r="K44" s="304">
        <v>6610000</v>
      </c>
      <c r="L44" s="305">
        <v>5.8214497083110218E-4</v>
      </c>
      <c r="M44" s="306">
        <v>910000</v>
      </c>
      <c r="N44" s="307">
        <v>0.13767019667170954</v>
      </c>
      <c r="O44" s="81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79"/>
      <c r="AE44" s="79"/>
      <c r="AF44" s="79"/>
      <c r="AG44" s="79"/>
      <c r="AH44" s="79"/>
      <c r="AI44" s="79"/>
      <c r="AJ44" s="79"/>
      <c r="AK44" s="79"/>
      <c r="AL44" s="79"/>
      <c r="AM44" s="79"/>
      <c r="AN44" s="79"/>
      <c r="AO44" s="79"/>
      <c r="AP44" s="79"/>
      <c r="AQ44" s="79"/>
      <c r="AR44" s="79"/>
      <c r="AS44" s="79"/>
      <c r="AT44" s="79"/>
      <c r="AU44" s="79"/>
      <c r="AV44" s="79"/>
      <c r="AW44" s="79"/>
      <c r="AX44" s="79"/>
      <c r="AY44" s="79"/>
      <c r="AZ44" s="79"/>
      <c r="BA44" s="79"/>
      <c r="BB44" s="79"/>
      <c r="BC44" s="79"/>
      <c r="BD44" s="79"/>
      <c r="BE44" s="79"/>
      <c r="BF44" s="79"/>
      <c r="BG44" s="79"/>
      <c r="BH44" s="79"/>
      <c r="BI44" s="79"/>
      <c r="BJ44" s="79"/>
      <c r="BK44" s="79"/>
      <c r="BL44" s="79"/>
      <c r="BM44" s="79"/>
      <c r="BN44" s="79"/>
      <c r="BO44" s="79"/>
      <c r="BP44" s="79"/>
      <c r="BQ44" s="79"/>
      <c r="BR44" s="79"/>
      <c r="BS44" s="79"/>
      <c r="BT44" s="79"/>
      <c r="BU44" s="79"/>
      <c r="BV44" s="79"/>
      <c r="BW44" s="79"/>
      <c r="BX44" s="79"/>
      <c r="BY44" s="79"/>
      <c r="BZ44" s="79"/>
      <c r="CA44" s="79"/>
      <c r="CB44" s="79"/>
      <c r="CC44" s="79"/>
      <c r="CD44" s="79"/>
      <c r="CE44" s="79"/>
      <c r="CF44" s="79"/>
      <c r="CG44" s="79"/>
      <c r="CH44" s="79"/>
      <c r="CI44" s="79"/>
      <c r="CJ44" s="79"/>
      <c r="CK44" s="79"/>
      <c r="CL44" s="79"/>
      <c r="CM44" s="79"/>
      <c r="CN44" s="79"/>
      <c r="CO44" s="79"/>
      <c r="CP44" s="79"/>
      <c r="CQ44" s="79"/>
      <c r="CR44" s="79"/>
      <c r="CS44" s="79"/>
      <c r="CT44" s="79"/>
      <c r="CU44" s="79"/>
      <c r="CV44" s="79"/>
      <c r="CW44" s="79"/>
      <c r="CX44" s="79"/>
      <c r="CY44" s="79"/>
      <c r="CZ44" s="79"/>
      <c r="DA44" s="79"/>
      <c r="DB44" s="79"/>
      <c r="DC44" s="79"/>
      <c r="DD44" s="79"/>
      <c r="DE44" s="79"/>
      <c r="DF44" s="79"/>
      <c r="DG44" s="79"/>
      <c r="DH44" s="79"/>
      <c r="DI44" s="79"/>
      <c r="DJ44" s="79"/>
      <c r="DK44" s="79"/>
      <c r="DL44" s="79"/>
      <c r="DM44" s="79"/>
      <c r="DN44" s="79"/>
      <c r="DO44" s="79"/>
      <c r="DP44" s="79"/>
      <c r="DQ44" s="79"/>
      <c r="DR44" s="79"/>
      <c r="DS44" s="79"/>
      <c r="DT44" s="79"/>
      <c r="DU44" s="79"/>
      <c r="DV44" s="79"/>
      <c r="DW44" s="79"/>
      <c r="DX44" s="79"/>
      <c r="DY44" s="79"/>
      <c r="DZ44" s="79"/>
      <c r="EA44" s="79"/>
      <c r="EB44" s="79"/>
      <c r="EC44" s="79"/>
      <c r="ED44" s="79"/>
      <c r="EE44" s="79"/>
      <c r="EF44" s="79"/>
      <c r="EG44" s="79"/>
      <c r="EH44" s="79"/>
      <c r="EI44" s="79"/>
      <c r="EJ44" s="79"/>
      <c r="EK44" s="79"/>
      <c r="EL44" s="79"/>
      <c r="EM44" s="79"/>
      <c r="EN44" s="79"/>
      <c r="EO44" s="79"/>
      <c r="EP44" s="79"/>
      <c r="EQ44" s="79"/>
      <c r="ER44" s="79"/>
      <c r="ES44" s="79"/>
      <c r="ET44" s="79"/>
      <c r="EU44" s="79"/>
      <c r="EV44" s="79"/>
      <c r="EW44" s="79"/>
    </row>
    <row r="45" spans="1:153" s="80" customFormat="1" ht="23.45" customHeight="1">
      <c r="A45" s="395" t="s">
        <v>413</v>
      </c>
      <c r="B45" s="304">
        <v>900000</v>
      </c>
      <c r="C45" s="305">
        <v>7.8521576219786013E-5</v>
      </c>
      <c r="D45" s="304">
        <v>900000</v>
      </c>
      <c r="E45" s="305">
        <v>7.9263309190316487E-5</v>
      </c>
      <c r="F45" s="306">
        <v>0</v>
      </c>
      <c r="G45" s="307">
        <v>0</v>
      </c>
      <c r="H45" s="374" t="s">
        <v>377</v>
      </c>
      <c r="I45" s="311">
        <v>18500000</v>
      </c>
      <c r="J45" s="312">
        <v>1.6140546222956013E-3</v>
      </c>
      <c r="K45" s="311">
        <v>18500000</v>
      </c>
      <c r="L45" s="312">
        <v>1.6293013555787278E-3</v>
      </c>
      <c r="M45" s="313">
        <v>0</v>
      </c>
      <c r="N45" s="314">
        <v>0</v>
      </c>
      <c r="O45" s="81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79"/>
      <c r="AE45" s="79"/>
      <c r="AF45" s="79"/>
      <c r="AG45" s="79"/>
      <c r="AH45" s="79"/>
      <c r="AI45" s="79"/>
      <c r="AJ45" s="79"/>
      <c r="AK45" s="79"/>
      <c r="AL45" s="79"/>
      <c r="AM45" s="79"/>
      <c r="AN45" s="79"/>
      <c r="AO45" s="79"/>
      <c r="AP45" s="79"/>
      <c r="AQ45" s="79"/>
      <c r="AR45" s="79"/>
      <c r="AS45" s="79"/>
      <c r="AT45" s="79"/>
      <c r="AU45" s="79"/>
      <c r="AV45" s="79"/>
      <c r="AW45" s="79"/>
      <c r="AX45" s="79"/>
      <c r="AY45" s="79"/>
      <c r="AZ45" s="79"/>
      <c r="BA45" s="79"/>
      <c r="BB45" s="79"/>
      <c r="BC45" s="79"/>
      <c r="BD45" s="79"/>
      <c r="BE45" s="79"/>
      <c r="BF45" s="79"/>
      <c r="BG45" s="79"/>
      <c r="BH45" s="79"/>
      <c r="BI45" s="79"/>
      <c r="BJ45" s="79"/>
      <c r="BK45" s="79"/>
      <c r="BL45" s="79"/>
      <c r="BM45" s="79"/>
      <c r="BN45" s="79"/>
      <c r="BO45" s="79"/>
      <c r="BP45" s="79"/>
      <c r="BQ45" s="79"/>
      <c r="BR45" s="79"/>
      <c r="BS45" s="79"/>
      <c r="BT45" s="79"/>
      <c r="BU45" s="79"/>
      <c r="BV45" s="79"/>
      <c r="BW45" s="79"/>
      <c r="BX45" s="79"/>
      <c r="BY45" s="79"/>
      <c r="BZ45" s="79"/>
      <c r="CA45" s="79"/>
      <c r="CB45" s="79"/>
      <c r="CC45" s="79"/>
      <c r="CD45" s="79"/>
      <c r="CE45" s="79"/>
      <c r="CF45" s="79"/>
      <c r="CG45" s="79"/>
      <c r="CH45" s="79"/>
      <c r="CI45" s="79"/>
      <c r="CJ45" s="79"/>
      <c r="CK45" s="79"/>
      <c r="CL45" s="79"/>
      <c r="CM45" s="79"/>
      <c r="CN45" s="79"/>
      <c r="CO45" s="79"/>
      <c r="CP45" s="79"/>
      <c r="CQ45" s="79"/>
      <c r="CR45" s="79"/>
      <c r="CS45" s="79"/>
      <c r="CT45" s="79"/>
      <c r="CU45" s="79"/>
      <c r="CV45" s="79"/>
      <c r="CW45" s="79"/>
      <c r="CX45" s="79"/>
      <c r="CY45" s="79"/>
      <c r="CZ45" s="79"/>
      <c r="DA45" s="79"/>
      <c r="DB45" s="79"/>
      <c r="DC45" s="79"/>
      <c r="DD45" s="79"/>
      <c r="DE45" s="79"/>
      <c r="DF45" s="79"/>
      <c r="DG45" s="79"/>
      <c r="DH45" s="79"/>
      <c r="DI45" s="79"/>
      <c r="DJ45" s="79"/>
      <c r="DK45" s="79"/>
      <c r="DL45" s="79"/>
      <c r="DM45" s="79"/>
      <c r="DN45" s="79"/>
      <c r="DO45" s="79"/>
      <c r="DP45" s="79"/>
      <c r="DQ45" s="79"/>
      <c r="DR45" s="79"/>
      <c r="DS45" s="79"/>
      <c r="DT45" s="79"/>
      <c r="DU45" s="79"/>
      <c r="DV45" s="79"/>
      <c r="DW45" s="79"/>
      <c r="DX45" s="79"/>
      <c r="DY45" s="79"/>
      <c r="DZ45" s="79"/>
      <c r="EA45" s="79"/>
      <c r="EB45" s="79"/>
      <c r="EC45" s="79"/>
      <c r="ED45" s="79"/>
      <c r="EE45" s="79"/>
      <c r="EF45" s="79"/>
      <c r="EG45" s="79"/>
      <c r="EH45" s="79"/>
      <c r="EI45" s="79"/>
      <c r="EJ45" s="79"/>
      <c r="EK45" s="79"/>
      <c r="EL45" s="79"/>
      <c r="EM45" s="79"/>
      <c r="EN45" s="79"/>
      <c r="EO45" s="79"/>
      <c r="EP45" s="79"/>
      <c r="EQ45" s="79"/>
      <c r="ER45" s="79"/>
      <c r="ES45" s="79"/>
      <c r="ET45" s="79"/>
      <c r="EU45" s="79"/>
      <c r="EV45" s="79"/>
      <c r="EW45" s="79"/>
    </row>
    <row r="46" spans="1:153" s="80" customFormat="1" ht="23.45" customHeight="1">
      <c r="A46" s="395" t="s">
        <v>415</v>
      </c>
      <c r="B46" s="304">
        <v>200000</v>
      </c>
      <c r="C46" s="305">
        <v>1.7449239159952447E-5</v>
      </c>
      <c r="D46" s="304">
        <v>200000</v>
      </c>
      <c r="E46" s="305">
        <v>1.7614068708959218E-5</v>
      </c>
      <c r="F46" s="306">
        <v>0</v>
      </c>
      <c r="G46" s="307">
        <v>0</v>
      </c>
      <c r="H46" s="409" t="s">
        <v>3165</v>
      </c>
      <c r="I46" s="299">
        <v>2094819800</v>
      </c>
      <c r="J46" s="300">
        <v>0.18276505843601876</v>
      </c>
      <c r="K46" s="299">
        <v>2060049000</v>
      </c>
      <c r="L46" s="300">
        <v>0.18142922314911367</v>
      </c>
      <c r="M46" s="302">
        <v>34770800</v>
      </c>
      <c r="N46" s="303">
        <v>1.6878627644293896E-2</v>
      </c>
      <c r="O46" s="81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79"/>
      <c r="AE46" s="79"/>
      <c r="AF46" s="79"/>
      <c r="AG46" s="79"/>
      <c r="AH46" s="79"/>
      <c r="AI46" s="79"/>
      <c r="AJ46" s="79"/>
      <c r="AK46" s="79"/>
      <c r="AL46" s="79"/>
      <c r="AM46" s="79"/>
      <c r="AN46" s="79"/>
      <c r="AO46" s="79"/>
      <c r="AP46" s="79"/>
      <c r="AQ46" s="79"/>
      <c r="AR46" s="79"/>
      <c r="AS46" s="79"/>
      <c r="AT46" s="79"/>
      <c r="AU46" s="79"/>
      <c r="AV46" s="79"/>
      <c r="AW46" s="79"/>
      <c r="AX46" s="79"/>
      <c r="AY46" s="79"/>
      <c r="AZ46" s="79"/>
      <c r="BA46" s="79"/>
      <c r="BB46" s="79"/>
      <c r="BC46" s="79"/>
      <c r="BD46" s="79"/>
      <c r="BE46" s="79"/>
      <c r="BF46" s="79"/>
      <c r="BG46" s="79"/>
      <c r="BH46" s="79"/>
      <c r="BI46" s="79"/>
      <c r="BJ46" s="79"/>
      <c r="BK46" s="79"/>
      <c r="BL46" s="79"/>
      <c r="BM46" s="79"/>
      <c r="BN46" s="79"/>
      <c r="BO46" s="79"/>
      <c r="BP46" s="79"/>
      <c r="BQ46" s="79"/>
      <c r="BR46" s="79"/>
      <c r="BS46" s="79"/>
      <c r="BT46" s="79"/>
      <c r="BU46" s="79"/>
      <c r="BV46" s="79"/>
      <c r="BW46" s="79"/>
      <c r="BX46" s="79"/>
      <c r="BY46" s="79"/>
      <c r="BZ46" s="79"/>
      <c r="CA46" s="79"/>
      <c r="CB46" s="79"/>
      <c r="CC46" s="79"/>
      <c r="CD46" s="79"/>
      <c r="CE46" s="79"/>
      <c r="CF46" s="79"/>
      <c r="CG46" s="79"/>
      <c r="CH46" s="79"/>
      <c r="CI46" s="79"/>
      <c r="CJ46" s="79"/>
      <c r="CK46" s="79"/>
      <c r="CL46" s="79"/>
      <c r="CM46" s="79"/>
      <c r="CN46" s="79"/>
      <c r="CO46" s="79"/>
      <c r="CP46" s="79"/>
      <c r="CQ46" s="79"/>
      <c r="CR46" s="79"/>
      <c r="CS46" s="79"/>
      <c r="CT46" s="79"/>
      <c r="CU46" s="79"/>
      <c r="CV46" s="79"/>
      <c r="CW46" s="79"/>
      <c r="CX46" s="79"/>
      <c r="CY46" s="79"/>
      <c r="CZ46" s="79"/>
      <c r="DA46" s="79"/>
      <c r="DB46" s="79"/>
      <c r="DC46" s="79"/>
      <c r="DD46" s="79"/>
      <c r="DE46" s="79"/>
      <c r="DF46" s="79"/>
      <c r="DG46" s="79"/>
      <c r="DH46" s="79"/>
      <c r="DI46" s="79"/>
      <c r="DJ46" s="79"/>
      <c r="DK46" s="79"/>
      <c r="DL46" s="79"/>
      <c r="DM46" s="79"/>
      <c r="DN46" s="79"/>
      <c r="DO46" s="79"/>
      <c r="DP46" s="79"/>
      <c r="DQ46" s="79"/>
      <c r="DR46" s="79"/>
      <c r="DS46" s="79"/>
      <c r="DT46" s="79"/>
      <c r="DU46" s="79"/>
      <c r="DV46" s="79"/>
      <c r="DW46" s="79"/>
      <c r="DX46" s="79"/>
      <c r="DY46" s="79"/>
      <c r="DZ46" s="79"/>
      <c r="EA46" s="79"/>
      <c r="EB46" s="79"/>
      <c r="EC46" s="79"/>
      <c r="ED46" s="79"/>
      <c r="EE46" s="79"/>
      <c r="EF46" s="79"/>
      <c r="EG46" s="79"/>
      <c r="EH46" s="79"/>
      <c r="EI46" s="79"/>
      <c r="EJ46" s="79"/>
      <c r="EK46" s="79"/>
      <c r="EL46" s="79"/>
      <c r="EM46" s="79"/>
      <c r="EN46" s="79"/>
      <c r="EO46" s="79"/>
      <c r="EP46" s="79"/>
      <c r="EQ46" s="79"/>
      <c r="ER46" s="79"/>
      <c r="ES46" s="79"/>
      <c r="ET46" s="79"/>
      <c r="EU46" s="79"/>
      <c r="EV46" s="79"/>
      <c r="EW46" s="79"/>
    </row>
    <row r="47" spans="1:153" s="80" customFormat="1" ht="23.45" customHeight="1">
      <c r="A47" s="395" t="s">
        <v>417</v>
      </c>
      <c r="B47" s="304">
        <v>240000</v>
      </c>
      <c r="C47" s="305">
        <v>2.0939086991942936E-5</v>
      </c>
      <c r="D47" s="304">
        <v>240000</v>
      </c>
      <c r="E47" s="305">
        <v>2.1136882450751065E-5</v>
      </c>
      <c r="F47" s="306">
        <v>0</v>
      </c>
      <c r="G47" s="307">
        <v>0</v>
      </c>
      <c r="H47" s="373" t="s">
        <v>413</v>
      </c>
      <c r="I47" s="304">
        <v>38420000</v>
      </c>
      <c r="J47" s="305">
        <v>3.3519988426268651E-3</v>
      </c>
      <c r="K47" s="304">
        <v>38420000</v>
      </c>
      <c r="L47" s="305">
        <v>3.3836625989910663E-3</v>
      </c>
      <c r="M47" s="306">
        <v>0</v>
      </c>
      <c r="N47" s="307">
        <v>0</v>
      </c>
      <c r="O47" s="81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79"/>
      <c r="AE47" s="79"/>
      <c r="AF47" s="79"/>
      <c r="AG47" s="79"/>
      <c r="AH47" s="79"/>
      <c r="AI47" s="79"/>
      <c r="AJ47" s="79"/>
      <c r="AK47" s="79"/>
      <c r="AL47" s="79"/>
      <c r="AM47" s="79"/>
      <c r="AN47" s="79"/>
      <c r="AO47" s="79"/>
      <c r="AP47" s="79"/>
      <c r="AQ47" s="79"/>
      <c r="AR47" s="79"/>
      <c r="AS47" s="79"/>
      <c r="AT47" s="79"/>
      <c r="AU47" s="79"/>
      <c r="AV47" s="79"/>
      <c r="AW47" s="79"/>
      <c r="AX47" s="79"/>
      <c r="AY47" s="79"/>
      <c r="AZ47" s="79"/>
      <c r="BA47" s="79"/>
      <c r="BB47" s="79"/>
      <c r="BC47" s="79"/>
      <c r="BD47" s="79"/>
      <c r="BE47" s="79"/>
      <c r="BF47" s="79"/>
      <c r="BG47" s="79"/>
      <c r="BH47" s="79"/>
      <c r="BI47" s="79"/>
      <c r="BJ47" s="79"/>
      <c r="BK47" s="79"/>
      <c r="BL47" s="79"/>
      <c r="BM47" s="79"/>
      <c r="BN47" s="79"/>
      <c r="BO47" s="79"/>
      <c r="BP47" s="79"/>
      <c r="BQ47" s="79"/>
      <c r="BR47" s="79"/>
      <c r="BS47" s="79"/>
      <c r="BT47" s="79"/>
      <c r="BU47" s="79"/>
      <c r="BV47" s="79"/>
      <c r="BW47" s="79"/>
      <c r="BX47" s="79"/>
      <c r="BY47" s="79"/>
      <c r="BZ47" s="79"/>
      <c r="CA47" s="79"/>
      <c r="CB47" s="79"/>
      <c r="CC47" s="79"/>
      <c r="CD47" s="79"/>
      <c r="CE47" s="79"/>
      <c r="CF47" s="79"/>
      <c r="CG47" s="79"/>
      <c r="CH47" s="79"/>
      <c r="CI47" s="79"/>
      <c r="CJ47" s="79"/>
      <c r="CK47" s="79"/>
      <c r="CL47" s="79"/>
      <c r="CM47" s="79"/>
      <c r="CN47" s="79"/>
      <c r="CO47" s="79"/>
      <c r="CP47" s="79"/>
      <c r="CQ47" s="79"/>
      <c r="CR47" s="79"/>
      <c r="CS47" s="79"/>
      <c r="CT47" s="79"/>
      <c r="CU47" s="79"/>
      <c r="CV47" s="79"/>
      <c r="CW47" s="79"/>
      <c r="CX47" s="79"/>
      <c r="CY47" s="79"/>
      <c r="CZ47" s="79"/>
      <c r="DA47" s="79"/>
      <c r="DB47" s="79"/>
      <c r="DC47" s="79"/>
      <c r="DD47" s="79"/>
      <c r="DE47" s="79"/>
      <c r="DF47" s="79"/>
      <c r="DG47" s="79"/>
      <c r="DH47" s="79"/>
      <c r="DI47" s="79"/>
      <c r="DJ47" s="79"/>
      <c r="DK47" s="79"/>
      <c r="DL47" s="79"/>
      <c r="DM47" s="79"/>
      <c r="DN47" s="79"/>
      <c r="DO47" s="79"/>
      <c r="DP47" s="79"/>
      <c r="DQ47" s="79"/>
      <c r="DR47" s="79"/>
      <c r="DS47" s="79"/>
      <c r="DT47" s="79"/>
      <c r="DU47" s="79"/>
      <c r="DV47" s="79"/>
      <c r="DW47" s="79"/>
      <c r="DX47" s="79"/>
      <c r="DY47" s="79"/>
      <c r="DZ47" s="79"/>
      <c r="EA47" s="79"/>
      <c r="EB47" s="79"/>
      <c r="EC47" s="79"/>
      <c r="ED47" s="79"/>
      <c r="EE47" s="79"/>
      <c r="EF47" s="79"/>
      <c r="EG47" s="79"/>
      <c r="EH47" s="79"/>
      <c r="EI47" s="79"/>
      <c r="EJ47" s="79"/>
      <c r="EK47" s="79"/>
      <c r="EL47" s="79"/>
      <c r="EM47" s="79"/>
      <c r="EN47" s="79"/>
      <c r="EO47" s="79"/>
      <c r="EP47" s="79"/>
      <c r="EQ47" s="79"/>
      <c r="ER47" s="79"/>
      <c r="ES47" s="79"/>
      <c r="ET47" s="79"/>
      <c r="EU47" s="79"/>
      <c r="EV47" s="79"/>
      <c r="EW47" s="79"/>
    </row>
    <row r="48" spans="1:153" s="80" customFormat="1" ht="23.45" customHeight="1">
      <c r="A48" s="395" t="s">
        <v>419</v>
      </c>
      <c r="B48" s="304">
        <v>100000</v>
      </c>
      <c r="C48" s="305">
        <v>8.7246195799762235E-6</v>
      </c>
      <c r="D48" s="304">
        <v>100000</v>
      </c>
      <c r="E48" s="305">
        <v>8.8070343544796091E-6</v>
      </c>
      <c r="F48" s="306">
        <v>0</v>
      </c>
      <c r="G48" s="307">
        <v>0</v>
      </c>
      <c r="H48" s="373" t="s">
        <v>415</v>
      </c>
      <c r="I48" s="304">
        <v>65880000</v>
      </c>
      <c r="J48" s="305">
        <v>5.7477793792883357E-3</v>
      </c>
      <c r="K48" s="304">
        <v>65880000</v>
      </c>
      <c r="L48" s="305">
        <v>5.8020742327311668E-3</v>
      </c>
      <c r="M48" s="306">
        <v>0</v>
      </c>
      <c r="N48" s="307">
        <v>0</v>
      </c>
      <c r="O48" s="81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79"/>
      <c r="AE48" s="79"/>
      <c r="AF48" s="79"/>
      <c r="AG48" s="79"/>
      <c r="AH48" s="79"/>
      <c r="AI48" s="79"/>
      <c r="AJ48" s="79"/>
      <c r="AK48" s="79"/>
      <c r="AL48" s="79"/>
      <c r="AM48" s="79"/>
      <c r="AN48" s="79"/>
      <c r="AO48" s="79"/>
      <c r="AP48" s="79"/>
      <c r="AQ48" s="79"/>
      <c r="AR48" s="79"/>
      <c r="AS48" s="79"/>
      <c r="AT48" s="79"/>
      <c r="AU48" s="79"/>
      <c r="AV48" s="79"/>
      <c r="AW48" s="79"/>
      <c r="AX48" s="79"/>
      <c r="AY48" s="79"/>
      <c r="AZ48" s="79"/>
      <c r="BA48" s="79"/>
      <c r="BB48" s="79"/>
      <c r="BC48" s="79"/>
      <c r="BD48" s="79"/>
      <c r="BE48" s="79"/>
      <c r="BF48" s="79"/>
      <c r="BG48" s="79"/>
      <c r="BH48" s="79"/>
      <c r="BI48" s="79"/>
      <c r="BJ48" s="79"/>
      <c r="BK48" s="79"/>
      <c r="BL48" s="79"/>
      <c r="BM48" s="79"/>
      <c r="BN48" s="79"/>
      <c r="BO48" s="79"/>
      <c r="BP48" s="79"/>
      <c r="BQ48" s="79"/>
      <c r="BR48" s="79"/>
      <c r="BS48" s="79"/>
      <c r="BT48" s="79"/>
      <c r="BU48" s="79"/>
      <c r="BV48" s="79"/>
      <c r="BW48" s="79"/>
      <c r="BX48" s="79"/>
      <c r="BY48" s="79"/>
      <c r="BZ48" s="79"/>
      <c r="CA48" s="79"/>
      <c r="CB48" s="79"/>
      <c r="CC48" s="79"/>
      <c r="CD48" s="79"/>
      <c r="CE48" s="79"/>
      <c r="CF48" s="79"/>
      <c r="CG48" s="79"/>
      <c r="CH48" s="79"/>
      <c r="CI48" s="79"/>
      <c r="CJ48" s="79"/>
      <c r="CK48" s="79"/>
      <c r="CL48" s="79"/>
      <c r="CM48" s="79"/>
      <c r="CN48" s="79"/>
      <c r="CO48" s="79"/>
      <c r="CP48" s="79"/>
      <c r="CQ48" s="79"/>
      <c r="CR48" s="79"/>
      <c r="CS48" s="79"/>
      <c r="CT48" s="79"/>
      <c r="CU48" s="79"/>
      <c r="CV48" s="79"/>
      <c r="CW48" s="79"/>
      <c r="CX48" s="79"/>
      <c r="CY48" s="79"/>
      <c r="CZ48" s="79"/>
      <c r="DA48" s="79"/>
      <c r="DB48" s="79"/>
      <c r="DC48" s="79"/>
      <c r="DD48" s="79"/>
      <c r="DE48" s="79"/>
      <c r="DF48" s="79"/>
      <c r="DG48" s="79"/>
      <c r="DH48" s="79"/>
      <c r="DI48" s="79"/>
      <c r="DJ48" s="79"/>
      <c r="DK48" s="79"/>
      <c r="DL48" s="79"/>
      <c r="DM48" s="79"/>
      <c r="DN48" s="79"/>
      <c r="DO48" s="79"/>
      <c r="DP48" s="79"/>
      <c r="DQ48" s="79"/>
      <c r="DR48" s="79"/>
      <c r="DS48" s="79"/>
      <c r="DT48" s="79"/>
      <c r="DU48" s="79"/>
      <c r="DV48" s="79"/>
      <c r="DW48" s="79"/>
      <c r="DX48" s="79"/>
      <c r="DY48" s="79"/>
      <c r="DZ48" s="79"/>
      <c r="EA48" s="79"/>
      <c r="EB48" s="79"/>
      <c r="EC48" s="79"/>
      <c r="ED48" s="79"/>
      <c r="EE48" s="79"/>
      <c r="EF48" s="79"/>
      <c r="EG48" s="79"/>
      <c r="EH48" s="79"/>
      <c r="EI48" s="79"/>
      <c r="EJ48" s="79"/>
      <c r="EK48" s="79"/>
      <c r="EL48" s="79"/>
      <c r="EM48" s="79"/>
      <c r="EN48" s="79"/>
      <c r="EO48" s="79"/>
      <c r="EP48" s="79"/>
      <c r="EQ48" s="79"/>
      <c r="ER48" s="79"/>
      <c r="ES48" s="79"/>
      <c r="ET48" s="79"/>
      <c r="EU48" s="79"/>
      <c r="EV48" s="79"/>
      <c r="EW48" s="79"/>
    </row>
    <row r="49" spans="1:153" s="80" customFormat="1" ht="23.45" customHeight="1">
      <c r="A49" s="395" t="s">
        <v>421</v>
      </c>
      <c r="B49" s="304">
        <v>70000</v>
      </c>
      <c r="C49" s="305">
        <v>6.1072337059833565E-6</v>
      </c>
      <c r="D49" s="304">
        <v>70000</v>
      </c>
      <c r="E49" s="305">
        <v>6.1649240481357269E-6</v>
      </c>
      <c r="F49" s="306">
        <v>0</v>
      </c>
      <c r="G49" s="307">
        <v>0</v>
      </c>
      <c r="H49" s="373" t="s">
        <v>417</v>
      </c>
      <c r="I49" s="304">
        <v>487630000</v>
      </c>
      <c r="J49" s="305">
        <v>4.2543862457838061E-2</v>
      </c>
      <c r="K49" s="304">
        <v>447630000</v>
      </c>
      <c r="L49" s="305">
        <v>3.9422927880957075E-2</v>
      </c>
      <c r="M49" s="306">
        <v>40000000</v>
      </c>
      <c r="N49" s="307">
        <v>8.9359515671425055E-2</v>
      </c>
      <c r="O49" s="81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79"/>
      <c r="AE49" s="79"/>
      <c r="AF49" s="79"/>
      <c r="AG49" s="79"/>
      <c r="AH49" s="79"/>
      <c r="AI49" s="79"/>
      <c r="AJ49" s="79"/>
      <c r="AK49" s="79"/>
      <c r="AL49" s="79"/>
      <c r="AM49" s="79"/>
      <c r="AN49" s="79"/>
      <c r="AO49" s="79"/>
      <c r="AP49" s="79"/>
      <c r="AQ49" s="79"/>
      <c r="AR49" s="79"/>
      <c r="AS49" s="79"/>
      <c r="AT49" s="79"/>
      <c r="AU49" s="79"/>
      <c r="AV49" s="79"/>
      <c r="AW49" s="79"/>
      <c r="AX49" s="79"/>
      <c r="AY49" s="79"/>
      <c r="AZ49" s="79"/>
      <c r="BA49" s="79"/>
      <c r="BB49" s="79"/>
      <c r="BC49" s="79"/>
      <c r="BD49" s="79"/>
      <c r="BE49" s="79"/>
      <c r="BF49" s="79"/>
      <c r="BG49" s="79"/>
      <c r="BH49" s="79"/>
      <c r="BI49" s="79"/>
      <c r="BJ49" s="79"/>
      <c r="BK49" s="79"/>
      <c r="BL49" s="79"/>
      <c r="BM49" s="79"/>
      <c r="BN49" s="79"/>
      <c r="BO49" s="79"/>
      <c r="BP49" s="79"/>
      <c r="BQ49" s="79"/>
      <c r="BR49" s="79"/>
      <c r="BS49" s="79"/>
      <c r="BT49" s="79"/>
      <c r="BU49" s="79"/>
      <c r="BV49" s="79"/>
      <c r="BW49" s="79"/>
      <c r="BX49" s="79"/>
      <c r="BY49" s="79"/>
      <c r="BZ49" s="79"/>
      <c r="CA49" s="79"/>
      <c r="CB49" s="79"/>
      <c r="CC49" s="79"/>
      <c r="CD49" s="79"/>
      <c r="CE49" s="79"/>
      <c r="CF49" s="79"/>
      <c r="CG49" s="79"/>
      <c r="CH49" s="79"/>
      <c r="CI49" s="79"/>
      <c r="CJ49" s="79"/>
      <c r="CK49" s="79"/>
      <c r="CL49" s="79"/>
      <c r="CM49" s="79"/>
      <c r="CN49" s="79"/>
      <c r="CO49" s="79"/>
      <c r="CP49" s="79"/>
      <c r="CQ49" s="79"/>
      <c r="CR49" s="79"/>
      <c r="CS49" s="79"/>
      <c r="CT49" s="79"/>
      <c r="CU49" s="79"/>
      <c r="CV49" s="79"/>
      <c r="CW49" s="79"/>
      <c r="CX49" s="79"/>
      <c r="CY49" s="79"/>
      <c r="CZ49" s="79"/>
      <c r="DA49" s="79"/>
      <c r="DB49" s="79"/>
      <c r="DC49" s="79"/>
      <c r="DD49" s="79"/>
      <c r="DE49" s="79"/>
      <c r="DF49" s="79"/>
      <c r="DG49" s="79"/>
      <c r="DH49" s="79"/>
      <c r="DI49" s="79"/>
      <c r="DJ49" s="79"/>
      <c r="DK49" s="79"/>
      <c r="DL49" s="79"/>
      <c r="DM49" s="79"/>
      <c r="DN49" s="79"/>
      <c r="DO49" s="79"/>
      <c r="DP49" s="79"/>
      <c r="DQ49" s="79"/>
      <c r="DR49" s="79"/>
      <c r="DS49" s="79"/>
      <c r="DT49" s="79"/>
      <c r="DU49" s="79"/>
      <c r="DV49" s="79"/>
      <c r="DW49" s="79"/>
      <c r="DX49" s="79"/>
      <c r="DY49" s="79"/>
      <c r="DZ49" s="79"/>
      <c r="EA49" s="79"/>
      <c r="EB49" s="79"/>
      <c r="EC49" s="79"/>
      <c r="ED49" s="79"/>
      <c r="EE49" s="79"/>
      <c r="EF49" s="79"/>
      <c r="EG49" s="79"/>
      <c r="EH49" s="79"/>
      <c r="EI49" s="79"/>
      <c r="EJ49" s="79"/>
      <c r="EK49" s="79"/>
      <c r="EL49" s="79"/>
      <c r="EM49" s="79"/>
      <c r="EN49" s="79"/>
      <c r="EO49" s="79"/>
      <c r="EP49" s="79"/>
      <c r="EQ49" s="79"/>
      <c r="ER49" s="79"/>
      <c r="ES49" s="79"/>
      <c r="ET49" s="79"/>
      <c r="EU49" s="79"/>
      <c r="EV49" s="79"/>
      <c r="EW49" s="79"/>
    </row>
    <row r="50" spans="1:153" s="80" customFormat="1" ht="23.45" customHeight="1">
      <c r="A50" s="395" t="s">
        <v>423</v>
      </c>
      <c r="B50" s="304">
        <v>10000</v>
      </c>
      <c r="C50" s="305">
        <v>8.7246195799762235E-7</v>
      </c>
      <c r="D50" s="304">
        <v>10000</v>
      </c>
      <c r="E50" s="305">
        <v>8.8070343544796096E-7</v>
      </c>
      <c r="F50" s="306">
        <v>0</v>
      </c>
      <c r="G50" s="307">
        <v>0</v>
      </c>
      <c r="H50" s="373" t="s">
        <v>419</v>
      </c>
      <c r="I50" s="304">
        <v>252562000</v>
      </c>
      <c r="J50" s="305">
        <v>2.2035073703579548E-2</v>
      </c>
      <c r="K50" s="304">
        <v>250562000</v>
      </c>
      <c r="L50" s="305">
        <v>2.20670814192712E-2</v>
      </c>
      <c r="M50" s="306">
        <v>2000000</v>
      </c>
      <c r="N50" s="307">
        <v>7.9820563373536289E-3</v>
      </c>
      <c r="O50" s="81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79"/>
      <c r="AC50" s="79"/>
      <c r="AD50" s="79"/>
      <c r="AE50" s="79"/>
      <c r="AF50" s="79"/>
      <c r="AG50" s="79"/>
      <c r="AH50" s="79"/>
      <c r="AI50" s="79"/>
      <c r="AJ50" s="79"/>
      <c r="AK50" s="79"/>
      <c r="AL50" s="79"/>
      <c r="AM50" s="79"/>
      <c r="AN50" s="79"/>
      <c r="AO50" s="79"/>
      <c r="AP50" s="79"/>
      <c r="AQ50" s="79"/>
      <c r="AR50" s="79"/>
      <c r="AS50" s="79"/>
      <c r="AT50" s="79"/>
      <c r="AU50" s="79"/>
      <c r="AV50" s="79"/>
      <c r="AW50" s="79"/>
      <c r="AX50" s="79"/>
      <c r="AY50" s="79"/>
      <c r="AZ50" s="79"/>
      <c r="BA50" s="79"/>
      <c r="BB50" s="79"/>
      <c r="BC50" s="79"/>
      <c r="BD50" s="79"/>
      <c r="BE50" s="79"/>
      <c r="BF50" s="79"/>
      <c r="BG50" s="79"/>
      <c r="BH50" s="79"/>
      <c r="BI50" s="79"/>
      <c r="BJ50" s="79"/>
      <c r="BK50" s="79"/>
      <c r="BL50" s="79"/>
      <c r="BM50" s="79"/>
      <c r="BN50" s="79"/>
      <c r="BO50" s="79"/>
      <c r="BP50" s="79"/>
      <c r="BQ50" s="79"/>
      <c r="BR50" s="79"/>
      <c r="BS50" s="79"/>
      <c r="BT50" s="79"/>
      <c r="BU50" s="79"/>
      <c r="BV50" s="79"/>
      <c r="BW50" s="79"/>
      <c r="BX50" s="79"/>
      <c r="BY50" s="79"/>
      <c r="BZ50" s="79"/>
      <c r="CA50" s="79"/>
      <c r="CB50" s="79"/>
      <c r="CC50" s="79"/>
      <c r="CD50" s="79"/>
      <c r="CE50" s="79"/>
      <c r="CF50" s="79"/>
      <c r="CG50" s="79"/>
      <c r="CH50" s="79"/>
      <c r="CI50" s="79"/>
      <c r="CJ50" s="79"/>
      <c r="CK50" s="79"/>
      <c r="CL50" s="79"/>
      <c r="CM50" s="79"/>
      <c r="CN50" s="79"/>
      <c r="CO50" s="79"/>
      <c r="CP50" s="79"/>
      <c r="CQ50" s="79"/>
      <c r="CR50" s="79"/>
      <c r="CS50" s="79"/>
      <c r="CT50" s="79"/>
      <c r="CU50" s="79"/>
      <c r="CV50" s="79"/>
      <c r="CW50" s="79"/>
      <c r="CX50" s="79"/>
      <c r="CY50" s="79"/>
      <c r="CZ50" s="79"/>
      <c r="DA50" s="79"/>
      <c r="DB50" s="79"/>
      <c r="DC50" s="79"/>
      <c r="DD50" s="79"/>
      <c r="DE50" s="79"/>
      <c r="DF50" s="79"/>
      <c r="DG50" s="79"/>
      <c r="DH50" s="79"/>
      <c r="DI50" s="79"/>
      <c r="DJ50" s="79"/>
      <c r="DK50" s="79"/>
      <c r="DL50" s="79"/>
      <c r="DM50" s="79"/>
      <c r="DN50" s="79"/>
      <c r="DO50" s="79"/>
      <c r="DP50" s="79"/>
      <c r="DQ50" s="79"/>
      <c r="DR50" s="79"/>
      <c r="DS50" s="79"/>
      <c r="DT50" s="79"/>
      <c r="DU50" s="79"/>
      <c r="DV50" s="79"/>
      <c r="DW50" s="79"/>
      <c r="DX50" s="79"/>
      <c r="DY50" s="79"/>
      <c r="DZ50" s="79"/>
      <c r="EA50" s="79"/>
      <c r="EB50" s="79"/>
      <c r="EC50" s="79"/>
      <c r="ED50" s="79"/>
      <c r="EE50" s="79"/>
      <c r="EF50" s="79"/>
      <c r="EG50" s="79"/>
      <c r="EH50" s="79"/>
      <c r="EI50" s="79"/>
      <c r="EJ50" s="79"/>
      <c r="EK50" s="79"/>
      <c r="EL50" s="79"/>
      <c r="EM50" s="79"/>
      <c r="EN50" s="79"/>
      <c r="EO50" s="79"/>
      <c r="EP50" s="79"/>
      <c r="EQ50" s="79"/>
      <c r="ER50" s="79"/>
      <c r="ES50" s="79"/>
      <c r="ET50" s="79"/>
      <c r="EU50" s="79"/>
      <c r="EV50" s="79"/>
      <c r="EW50" s="79"/>
    </row>
    <row r="51" spans="1:153" s="80" customFormat="1" ht="23.45" customHeight="1">
      <c r="A51" s="395" t="s">
        <v>422</v>
      </c>
      <c r="B51" s="304">
        <v>233000</v>
      </c>
      <c r="C51" s="305">
        <v>2.0328363621344602E-5</v>
      </c>
      <c r="D51" s="304">
        <v>233000</v>
      </c>
      <c r="E51" s="305">
        <v>2.052039004593749E-5</v>
      </c>
      <c r="F51" s="306">
        <v>0</v>
      </c>
      <c r="G51" s="307">
        <v>0</v>
      </c>
      <c r="H51" s="373" t="s">
        <v>421</v>
      </c>
      <c r="I51" s="304">
        <v>27080000</v>
      </c>
      <c r="J51" s="305">
        <v>2.3626269822575614E-3</v>
      </c>
      <c r="K51" s="304">
        <v>27080000</v>
      </c>
      <c r="L51" s="305">
        <v>2.3849449031930784E-3</v>
      </c>
      <c r="M51" s="306">
        <v>0</v>
      </c>
      <c r="N51" s="307">
        <v>0</v>
      </c>
      <c r="O51" s="81"/>
      <c r="P51" s="79"/>
      <c r="Q51" s="79"/>
      <c r="R51" s="79"/>
      <c r="S51" s="79"/>
      <c r="T51" s="79"/>
      <c r="U51" s="79"/>
      <c r="V51" s="79"/>
      <c r="W51" s="79"/>
      <c r="X51" s="79"/>
      <c r="Y51" s="79"/>
      <c r="Z51" s="79"/>
      <c r="AA51" s="79"/>
      <c r="AB51" s="79"/>
      <c r="AC51" s="79"/>
      <c r="AD51" s="79"/>
      <c r="AE51" s="79"/>
      <c r="AF51" s="79"/>
      <c r="AG51" s="79"/>
      <c r="AH51" s="79"/>
      <c r="AI51" s="79"/>
      <c r="AJ51" s="79"/>
      <c r="AK51" s="79"/>
      <c r="AL51" s="79"/>
      <c r="AM51" s="79"/>
      <c r="AN51" s="79"/>
      <c r="AO51" s="79"/>
      <c r="AP51" s="79"/>
      <c r="AQ51" s="79"/>
      <c r="AR51" s="79"/>
      <c r="AS51" s="79"/>
      <c r="AT51" s="79"/>
      <c r="AU51" s="79"/>
      <c r="AV51" s="79"/>
      <c r="AW51" s="79"/>
      <c r="AX51" s="79"/>
      <c r="AY51" s="79"/>
      <c r="AZ51" s="79"/>
      <c r="BA51" s="79"/>
      <c r="BB51" s="79"/>
      <c r="BC51" s="79"/>
      <c r="BD51" s="79"/>
      <c r="BE51" s="79"/>
      <c r="BF51" s="79"/>
      <c r="BG51" s="79"/>
      <c r="BH51" s="79"/>
      <c r="BI51" s="79"/>
      <c r="BJ51" s="79"/>
      <c r="BK51" s="79"/>
      <c r="BL51" s="79"/>
      <c r="BM51" s="79"/>
      <c r="BN51" s="79"/>
      <c r="BO51" s="79"/>
      <c r="BP51" s="79"/>
      <c r="BQ51" s="79"/>
      <c r="BR51" s="79"/>
      <c r="BS51" s="79"/>
      <c r="BT51" s="79"/>
      <c r="BU51" s="79"/>
      <c r="BV51" s="79"/>
      <c r="BW51" s="79"/>
      <c r="BX51" s="79"/>
      <c r="BY51" s="79"/>
      <c r="BZ51" s="79"/>
      <c r="CA51" s="79"/>
      <c r="CB51" s="79"/>
      <c r="CC51" s="79"/>
      <c r="CD51" s="79"/>
      <c r="CE51" s="79"/>
      <c r="CF51" s="79"/>
      <c r="CG51" s="79"/>
      <c r="CH51" s="79"/>
      <c r="CI51" s="79"/>
      <c r="CJ51" s="79"/>
      <c r="CK51" s="79"/>
      <c r="CL51" s="79"/>
      <c r="CM51" s="79"/>
      <c r="CN51" s="79"/>
      <c r="CO51" s="79"/>
      <c r="CP51" s="79"/>
      <c r="CQ51" s="79"/>
      <c r="CR51" s="79"/>
      <c r="CS51" s="79"/>
      <c r="CT51" s="79"/>
      <c r="CU51" s="79"/>
      <c r="CV51" s="79"/>
      <c r="CW51" s="79"/>
      <c r="CX51" s="79"/>
      <c r="CY51" s="79"/>
      <c r="CZ51" s="79"/>
      <c r="DA51" s="79"/>
      <c r="DB51" s="79"/>
      <c r="DC51" s="79"/>
      <c r="DD51" s="79"/>
      <c r="DE51" s="79"/>
      <c r="DF51" s="79"/>
      <c r="DG51" s="79"/>
      <c r="DH51" s="79"/>
      <c r="DI51" s="79"/>
      <c r="DJ51" s="79"/>
      <c r="DK51" s="79"/>
      <c r="DL51" s="79"/>
      <c r="DM51" s="79"/>
      <c r="DN51" s="79"/>
      <c r="DO51" s="79"/>
      <c r="DP51" s="79"/>
      <c r="DQ51" s="79"/>
      <c r="DR51" s="79"/>
      <c r="DS51" s="79"/>
      <c r="DT51" s="79"/>
      <c r="DU51" s="79"/>
      <c r="DV51" s="79"/>
      <c r="DW51" s="79"/>
      <c r="DX51" s="79"/>
      <c r="DY51" s="79"/>
      <c r="DZ51" s="79"/>
      <c r="EA51" s="79"/>
      <c r="EB51" s="79"/>
      <c r="EC51" s="79"/>
      <c r="ED51" s="79"/>
      <c r="EE51" s="79"/>
      <c r="EF51" s="79"/>
      <c r="EG51" s="79"/>
      <c r="EH51" s="79"/>
      <c r="EI51" s="79"/>
      <c r="EJ51" s="79"/>
      <c r="EK51" s="79"/>
      <c r="EL51" s="79"/>
      <c r="EM51" s="79"/>
      <c r="EN51" s="79"/>
      <c r="EO51" s="79"/>
      <c r="EP51" s="79"/>
      <c r="EQ51" s="79"/>
      <c r="ER51" s="79"/>
      <c r="ES51" s="79"/>
      <c r="ET51" s="79"/>
      <c r="EU51" s="79"/>
      <c r="EV51" s="79"/>
      <c r="EW51" s="79"/>
    </row>
    <row r="52" spans="1:153" s="80" customFormat="1" ht="23.45" customHeight="1">
      <c r="A52" s="395" t="s">
        <v>424</v>
      </c>
      <c r="B52" s="304">
        <v>500000</v>
      </c>
      <c r="C52" s="305">
        <v>4.3623097899881119E-5</v>
      </c>
      <c r="D52" s="304">
        <v>500000</v>
      </c>
      <c r="E52" s="305">
        <v>4.4035171772398051E-5</v>
      </c>
      <c r="F52" s="306">
        <v>0</v>
      </c>
      <c r="G52" s="307">
        <v>0</v>
      </c>
      <c r="H52" s="373" t="s">
        <v>422</v>
      </c>
      <c r="I52" s="304">
        <v>140070000</v>
      </c>
      <c r="J52" s="305">
        <v>1.2220574645672696E-2</v>
      </c>
      <c r="K52" s="304">
        <v>159502000</v>
      </c>
      <c r="L52" s="305">
        <v>1.4047395936082067E-2</v>
      </c>
      <c r="M52" s="306">
        <v>-19432000</v>
      </c>
      <c r="N52" s="307">
        <v>-0.12182919336434653</v>
      </c>
      <c r="O52" s="81"/>
      <c r="P52" s="79"/>
      <c r="Q52" s="79"/>
      <c r="R52" s="79"/>
      <c r="S52" s="79"/>
      <c r="T52" s="79"/>
      <c r="U52" s="79"/>
      <c r="V52" s="79"/>
      <c r="W52" s="79"/>
      <c r="X52" s="79"/>
      <c r="Y52" s="79"/>
      <c r="Z52" s="79"/>
      <c r="AA52" s="79"/>
      <c r="AB52" s="79"/>
      <c r="AC52" s="79"/>
      <c r="AD52" s="79"/>
      <c r="AE52" s="79"/>
      <c r="AF52" s="79"/>
      <c r="AG52" s="79"/>
      <c r="AH52" s="79"/>
      <c r="AI52" s="79"/>
      <c r="AJ52" s="79"/>
      <c r="AK52" s="79"/>
      <c r="AL52" s="79"/>
      <c r="AM52" s="79"/>
      <c r="AN52" s="79"/>
      <c r="AO52" s="79"/>
      <c r="AP52" s="79"/>
      <c r="AQ52" s="79"/>
      <c r="AR52" s="79"/>
      <c r="AS52" s="79"/>
      <c r="AT52" s="79"/>
      <c r="AU52" s="79"/>
      <c r="AV52" s="79"/>
      <c r="AW52" s="79"/>
      <c r="AX52" s="79"/>
      <c r="AY52" s="79"/>
      <c r="AZ52" s="79"/>
      <c r="BA52" s="79"/>
      <c r="BB52" s="79"/>
      <c r="BC52" s="79"/>
      <c r="BD52" s="79"/>
      <c r="BE52" s="79"/>
      <c r="BF52" s="79"/>
      <c r="BG52" s="79"/>
      <c r="BH52" s="79"/>
      <c r="BI52" s="79"/>
      <c r="BJ52" s="79"/>
      <c r="BK52" s="79"/>
      <c r="BL52" s="79"/>
      <c r="BM52" s="79"/>
      <c r="BN52" s="79"/>
      <c r="BO52" s="79"/>
      <c r="BP52" s="79"/>
      <c r="BQ52" s="79"/>
      <c r="BR52" s="79"/>
      <c r="BS52" s="79"/>
      <c r="BT52" s="79"/>
      <c r="BU52" s="79"/>
      <c r="BV52" s="79"/>
      <c r="BW52" s="79"/>
      <c r="BX52" s="79"/>
      <c r="BY52" s="79"/>
      <c r="BZ52" s="79"/>
      <c r="CA52" s="79"/>
      <c r="CB52" s="79"/>
      <c r="CC52" s="79"/>
      <c r="CD52" s="79"/>
      <c r="CE52" s="79"/>
      <c r="CF52" s="79"/>
      <c r="CG52" s="79"/>
      <c r="CH52" s="79"/>
      <c r="CI52" s="79"/>
      <c r="CJ52" s="79"/>
      <c r="CK52" s="79"/>
      <c r="CL52" s="79"/>
      <c r="CM52" s="79"/>
      <c r="CN52" s="79"/>
      <c r="CO52" s="79"/>
      <c r="CP52" s="79"/>
      <c r="CQ52" s="79"/>
      <c r="CR52" s="79"/>
      <c r="CS52" s="79"/>
      <c r="CT52" s="79"/>
      <c r="CU52" s="79"/>
      <c r="CV52" s="79"/>
      <c r="CW52" s="79"/>
      <c r="CX52" s="79"/>
      <c r="CY52" s="79"/>
      <c r="CZ52" s="79"/>
      <c r="DA52" s="79"/>
      <c r="DB52" s="79"/>
      <c r="DC52" s="79"/>
      <c r="DD52" s="79"/>
      <c r="DE52" s="79"/>
      <c r="DF52" s="79"/>
      <c r="DG52" s="79"/>
      <c r="DH52" s="79"/>
      <c r="DI52" s="79"/>
      <c r="DJ52" s="79"/>
      <c r="DK52" s="79"/>
      <c r="DL52" s="79"/>
      <c r="DM52" s="79"/>
      <c r="DN52" s="79"/>
      <c r="DO52" s="79"/>
      <c r="DP52" s="79"/>
      <c r="DQ52" s="79"/>
      <c r="DR52" s="79"/>
      <c r="DS52" s="79"/>
      <c r="DT52" s="79"/>
      <c r="DU52" s="79"/>
      <c r="DV52" s="79"/>
      <c r="DW52" s="79"/>
      <c r="DX52" s="79"/>
      <c r="DY52" s="79"/>
      <c r="DZ52" s="79"/>
      <c r="EA52" s="79"/>
      <c r="EB52" s="79"/>
      <c r="EC52" s="79"/>
      <c r="ED52" s="79"/>
      <c r="EE52" s="79"/>
      <c r="EF52" s="79"/>
      <c r="EG52" s="79"/>
      <c r="EH52" s="79"/>
      <c r="EI52" s="79"/>
      <c r="EJ52" s="79"/>
      <c r="EK52" s="79"/>
      <c r="EL52" s="79"/>
      <c r="EM52" s="79"/>
      <c r="EN52" s="79"/>
      <c r="EO52" s="79"/>
      <c r="EP52" s="79"/>
      <c r="EQ52" s="79"/>
      <c r="ER52" s="79"/>
      <c r="ES52" s="79"/>
      <c r="ET52" s="79"/>
      <c r="EU52" s="79"/>
      <c r="EV52" s="79"/>
      <c r="EW52" s="79"/>
    </row>
    <row r="53" spans="1:153" s="80" customFormat="1" ht="23.45" customHeight="1">
      <c r="A53" s="395" t="s">
        <v>326</v>
      </c>
      <c r="B53" s="304">
        <v>24000</v>
      </c>
      <c r="C53" s="305">
        <v>2.0939086991942936E-6</v>
      </c>
      <c r="D53" s="304">
        <v>24000</v>
      </c>
      <c r="E53" s="305">
        <v>2.1136882450751062E-6</v>
      </c>
      <c r="F53" s="306">
        <v>0</v>
      </c>
      <c r="G53" s="307">
        <v>0</v>
      </c>
      <c r="H53" s="373" t="s">
        <v>424</v>
      </c>
      <c r="I53" s="304">
        <v>187922000</v>
      </c>
      <c r="J53" s="305">
        <v>1.639547960708292E-2</v>
      </c>
      <c r="K53" s="304">
        <v>183822000</v>
      </c>
      <c r="L53" s="305">
        <v>1.6189266691091508E-2</v>
      </c>
      <c r="M53" s="306">
        <v>4100000</v>
      </c>
      <c r="N53" s="307">
        <v>2.2304185570823948E-2</v>
      </c>
      <c r="O53" s="81"/>
      <c r="P53" s="79"/>
      <c r="Q53" s="79"/>
      <c r="R53" s="79"/>
      <c r="S53" s="79"/>
      <c r="T53" s="79"/>
      <c r="U53" s="79"/>
      <c r="V53" s="79"/>
      <c r="W53" s="79"/>
      <c r="X53" s="79"/>
      <c r="Y53" s="79"/>
      <c r="Z53" s="79"/>
      <c r="AA53" s="79"/>
      <c r="AB53" s="79"/>
      <c r="AC53" s="79"/>
      <c r="AD53" s="79"/>
      <c r="AE53" s="79"/>
      <c r="AF53" s="79"/>
      <c r="AG53" s="79"/>
      <c r="AH53" s="79"/>
      <c r="AI53" s="79"/>
      <c r="AJ53" s="79"/>
      <c r="AK53" s="79"/>
      <c r="AL53" s="79"/>
      <c r="AM53" s="79"/>
      <c r="AN53" s="79"/>
      <c r="AO53" s="79"/>
      <c r="AP53" s="79"/>
      <c r="AQ53" s="79"/>
      <c r="AR53" s="79"/>
      <c r="AS53" s="79"/>
      <c r="AT53" s="79"/>
      <c r="AU53" s="79"/>
      <c r="AV53" s="79"/>
      <c r="AW53" s="79"/>
      <c r="AX53" s="79"/>
      <c r="AY53" s="79"/>
      <c r="AZ53" s="79"/>
      <c r="BA53" s="79"/>
      <c r="BB53" s="79"/>
      <c r="BC53" s="79"/>
      <c r="BD53" s="79"/>
      <c r="BE53" s="79"/>
      <c r="BF53" s="79"/>
      <c r="BG53" s="79"/>
      <c r="BH53" s="79"/>
      <c r="BI53" s="79"/>
      <c r="BJ53" s="79"/>
      <c r="BK53" s="79"/>
      <c r="BL53" s="79"/>
      <c r="BM53" s="79"/>
      <c r="BN53" s="79"/>
      <c r="BO53" s="79"/>
      <c r="BP53" s="79"/>
      <c r="BQ53" s="79"/>
      <c r="BR53" s="79"/>
      <c r="BS53" s="79"/>
      <c r="BT53" s="79"/>
      <c r="BU53" s="79"/>
      <c r="BV53" s="79"/>
      <c r="BW53" s="79"/>
      <c r="BX53" s="79"/>
      <c r="BY53" s="79"/>
      <c r="BZ53" s="79"/>
      <c r="CA53" s="79"/>
      <c r="CB53" s="79"/>
      <c r="CC53" s="79"/>
      <c r="CD53" s="79"/>
      <c r="CE53" s="79"/>
      <c r="CF53" s="79"/>
      <c r="CG53" s="79"/>
      <c r="CH53" s="79"/>
      <c r="CI53" s="79"/>
      <c r="CJ53" s="79"/>
      <c r="CK53" s="79"/>
      <c r="CL53" s="79"/>
      <c r="CM53" s="79"/>
      <c r="CN53" s="79"/>
      <c r="CO53" s="79"/>
      <c r="CP53" s="79"/>
      <c r="CQ53" s="79"/>
      <c r="CR53" s="79"/>
      <c r="CS53" s="79"/>
      <c r="CT53" s="79"/>
      <c r="CU53" s="79"/>
      <c r="CV53" s="79"/>
      <c r="CW53" s="79"/>
      <c r="CX53" s="79"/>
      <c r="CY53" s="79"/>
      <c r="CZ53" s="79"/>
      <c r="DA53" s="79"/>
      <c r="DB53" s="79"/>
      <c r="DC53" s="79"/>
      <c r="DD53" s="79"/>
      <c r="DE53" s="79"/>
      <c r="DF53" s="79"/>
      <c r="DG53" s="79"/>
      <c r="DH53" s="79"/>
      <c r="DI53" s="79"/>
      <c r="DJ53" s="79"/>
      <c r="DK53" s="79"/>
      <c r="DL53" s="79"/>
      <c r="DM53" s="79"/>
      <c r="DN53" s="79"/>
      <c r="DO53" s="79"/>
      <c r="DP53" s="79"/>
      <c r="DQ53" s="79"/>
      <c r="DR53" s="79"/>
      <c r="DS53" s="79"/>
      <c r="DT53" s="79"/>
      <c r="DU53" s="79"/>
      <c r="DV53" s="79"/>
      <c r="DW53" s="79"/>
      <c r="DX53" s="79"/>
      <c r="DY53" s="79"/>
      <c r="DZ53" s="79"/>
      <c r="EA53" s="79"/>
      <c r="EB53" s="79"/>
      <c r="EC53" s="79"/>
      <c r="ED53" s="79"/>
      <c r="EE53" s="79"/>
      <c r="EF53" s="79"/>
      <c r="EG53" s="79"/>
      <c r="EH53" s="79"/>
      <c r="EI53" s="79"/>
      <c r="EJ53" s="79"/>
      <c r="EK53" s="79"/>
      <c r="EL53" s="79"/>
      <c r="EM53" s="79"/>
      <c r="EN53" s="79"/>
      <c r="EO53" s="79"/>
      <c r="EP53" s="79"/>
      <c r="EQ53" s="79"/>
      <c r="ER53" s="79"/>
      <c r="ES53" s="79"/>
      <c r="ET53" s="79"/>
      <c r="EU53" s="79"/>
      <c r="EV53" s="79"/>
      <c r="EW53" s="79"/>
    </row>
    <row r="54" spans="1:153" s="80" customFormat="1" ht="23.45" customHeight="1">
      <c r="A54" s="395" t="s">
        <v>426</v>
      </c>
      <c r="B54" s="304">
        <v>20000</v>
      </c>
      <c r="C54" s="305">
        <v>1.7449239159952447E-6</v>
      </c>
      <c r="D54" s="304">
        <v>20000</v>
      </c>
      <c r="E54" s="305">
        <v>1.7614068708959219E-6</v>
      </c>
      <c r="F54" s="306">
        <v>0</v>
      </c>
      <c r="G54" s="307">
        <v>0</v>
      </c>
      <c r="H54" s="373" t="s">
        <v>326</v>
      </c>
      <c r="I54" s="304">
        <v>895255800</v>
      </c>
      <c r="J54" s="305">
        <v>7.8107662817672771E-2</v>
      </c>
      <c r="K54" s="304">
        <v>887153000</v>
      </c>
      <c r="L54" s="305">
        <v>7.8131869486796499E-2</v>
      </c>
      <c r="M54" s="306">
        <v>8102800</v>
      </c>
      <c r="N54" s="307">
        <v>9.1334865575610977E-3</v>
      </c>
      <c r="O54" s="81"/>
      <c r="P54" s="79"/>
      <c r="Q54" s="79"/>
      <c r="R54" s="79"/>
      <c r="S54" s="79"/>
      <c r="T54" s="79"/>
      <c r="U54" s="79"/>
      <c r="V54" s="79"/>
      <c r="W54" s="79"/>
      <c r="X54" s="79"/>
      <c r="Y54" s="79"/>
      <c r="Z54" s="79"/>
      <c r="AA54" s="79"/>
      <c r="AB54" s="79"/>
      <c r="AC54" s="79"/>
      <c r="AD54" s="79"/>
      <c r="AE54" s="79"/>
      <c r="AF54" s="79"/>
      <c r="AG54" s="79"/>
      <c r="AH54" s="79"/>
      <c r="AI54" s="79"/>
      <c r="AJ54" s="79"/>
      <c r="AK54" s="79"/>
      <c r="AL54" s="79"/>
      <c r="AM54" s="79"/>
      <c r="AN54" s="79"/>
      <c r="AO54" s="79"/>
      <c r="AP54" s="79"/>
      <c r="AQ54" s="79"/>
      <c r="AR54" s="79"/>
      <c r="AS54" s="79"/>
      <c r="AT54" s="79"/>
      <c r="AU54" s="79"/>
      <c r="AV54" s="79"/>
      <c r="AW54" s="79"/>
      <c r="AX54" s="79"/>
      <c r="AY54" s="79"/>
      <c r="AZ54" s="79"/>
      <c r="BA54" s="79"/>
      <c r="BB54" s="79"/>
      <c r="BC54" s="79"/>
      <c r="BD54" s="79"/>
      <c r="BE54" s="79"/>
      <c r="BF54" s="79"/>
      <c r="BG54" s="79"/>
      <c r="BH54" s="79"/>
      <c r="BI54" s="79"/>
      <c r="BJ54" s="79"/>
      <c r="BK54" s="79"/>
      <c r="BL54" s="79"/>
      <c r="BM54" s="79"/>
      <c r="BN54" s="79"/>
      <c r="BO54" s="79"/>
      <c r="BP54" s="79"/>
      <c r="BQ54" s="79"/>
      <c r="BR54" s="79"/>
      <c r="BS54" s="79"/>
      <c r="BT54" s="79"/>
      <c r="BU54" s="79"/>
      <c r="BV54" s="79"/>
      <c r="BW54" s="79"/>
      <c r="BX54" s="79"/>
      <c r="BY54" s="79"/>
      <c r="BZ54" s="79"/>
      <c r="CA54" s="79"/>
      <c r="CB54" s="79"/>
      <c r="CC54" s="79"/>
      <c r="CD54" s="79"/>
      <c r="CE54" s="79"/>
      <c r="CF54" s="79"/>
      <c r="CG54" s="79"/>
      <c r="CH54" s="79"/>
      <c r="CI54" s="79"/>
      <c r="CJ54" s="79"/>
      <c r="CK54" s="79"/>
      <c r="CL54" s="79"/>
      <c r="CM54" s="79"/>
      <c r="CN54" s="79"/>
      <c r="CO54" s="79"/>
      <c r="CP54" s="79"/>
      <c r="CQ54" s="79"/>
      <c r="CR54" s="79"/>
      <c r="CS54" s="79"/>
      <c r="CT54" s="79"/>
      <c r="CU54" s="79"/>
      <c r="CV54" s="79"/>
      <c r="CW54" s="79"/>
      <c r="CX54" s="79"/>
      <c r="CY54" s="79"/>
      <c r="CZ54" s="79"/>
      <c r="DA54" s="79"/>
      <c r="DB54" s="79"/>
      <c r="DC54" s="79"/>
      <c r="DD54" s="79"/>
      <c r="DE54" s="79"/>
      <c r="DF54" s="79"/>
      <c r="DG54" s="79"/>
      <c r="DH54" s="79"/>
      <c r="DI54" s="79"/>
      <c r="DJ54" s="79"/>
      <c r="DK54" s="79"/>
      <c r="DL54" s="79"/>
      <c r="DM54" s="79"/>
      <c r="DN54" s="79"/>
      <c r="DO54" s="79"/>
      <c r="DP54" s="79"/>
      <c r="DQ54" s="79"/>
      <c r="DR54" s="79"/>
      <c r="DS54" s="79"/>
      <c r="DT54" s="79"/>
      <c r="DU54" s="79"/>
      <c r="DV54" s="79"/>
      <c r="DW54" s="79"/>
      <c r="DX54" s="79"/>
      <c r="DY54" s="79"/>
      <c r="DZ54" s="79"/>
      <c r="EA54" s="79"/>
      <c r="EB54" s="79"/>
      <c r="EC54" s="79"/>
      <c r="ED54" s="79"/>
      <c r="EE54" s="79"/>
      <c r="EF54" s="79"/>
      <c r="EG54" s="79"/>
      <c r="EH54" s="79"/>
      <c r="EI54" s="79"/>
      <c r="EJ54" s="79"/>
      <c r="EK54" s="79"/>
      <c r="EL54" s="79"/>
      <c r="EM54" s="79"/>
      <c r="EN54" s="79"/>
      <c r="EO54" s="79"/>
      <c r="EP54" s="79"/>
      <c r="EQ54" s="79"/>
      <c r="ER54" s="79"/>
      <c r="ES54" s="79"/>
      <c r="ET54" s="79"/>
      <c r="EU54" s="79"/>
      <c r="EV54" s="79"/>
      <c r="EW54" s="79"/>
    </row>
    <row r="55" spans="1:153" s="80" customFormat="1" ht="23.45" customHeight="1">
      <c r="A55" s="395" t="s">
        <v>358</v>
      </c>
      <c r="B55" s="304">
        <v>14000</v>
      </c>
      <c r="C55" s="305">
        <v>1.2214467411966712E-6</v>
      </c>
      <c r="D55" s="304">
        <v>14000</v>
      </c>
      <c r="E55" s="305">
        <v>1.2329848096271455E-6</v>
      </c>
      <c r="F55" s="306">
        <v>0</v>
      </c>
      <c r="G55" s="307">
        <v>0</v>
      </c>
      <c r="H55" s="409" t="s">
        <v>3166</v>
      </c>
      <c r="I55" s="299">
        <v>127120000</v>
      </c>
      <c r="J55" s="300">
        <v>1.1090736410065775E-2</v>
      </c>
      <c r="K55" s="299">
        <v>43000000</v>
      </c>
      <c r="L55" s="300">
        <v>3.7870247724262323E-3</v>
      </c>
      <c r="M55" s="299">
        <v>84120000</v>
      </c>
      <c r="N55" s="303">
        <v>1.9562790697674419</v>
      </c>
      <c r="O55" s="81"/>
      <c r="P55" s="79"/>
      <c r="Q55" s="79"/>
      <c r="R55" s="79"/>
      <c r="S55" s="79"/>
      <c r="T55" s="79"/>
      <c r="U55" s="79"/>
      <c r="V55" s="79"/>
      <c r="W55" s="79"/>
      <c r="X55" s="79"/>
      <c r="Y55" s="79"/>
      <c r="Z55" s="79"/>
      <c r="AA55" s="79"/>
      <c r="AB55" s="79"/>
      <c r="AC55" s="79"/>
      <c r="AD55" s="79"/>
      <c r="AE55" s="79"/>
      <c r="AF55" s="79"/>
      <c r="AG55" s="79"/>
      <c r="AH55" s="79"/>
      <c r="AI55" s="79"/>
      <c r="AJ55" s="79"/>
      <c r="AK55" s="79"/>
      <c r="AL55" s="79"/>
      <c r="AM55" s="79"/>
      <c r="AN55" s="79"/>
      <c r="AO55" s="79"/>
      <c r="AP55" s="79"/>
      <c r="AQ55" s="79"/>
      <c r="AR55" s="79"/>
      <c r="AS55" s="79"/>
      <c r="AT55" s="79"/>
      <c r="AU55" s="79"/>
      <c r="AV55" s="79"/>
      <c r="AW55" s="79"/>
      <c r="AX55" s="79"/>
      <c r="AY55" s="79"/>
      <c r="AZ55" s="79"/>
      <c r="BA55" s="79"/>
      <c r="BB55" s="79"/>
      <c r="BC55" s="79"/>
      <c r="BD55" s="79"/>
      <c r="BE55" s="79"/>
      <c r="BF55" s="79"/>
      <c r="BG55" s="79"/>
      <c r="BH55" s="79"/>
      <c r="BI55" s="79"/>
      <c r="BJ55" s="79"/>
      <c r="BK55" s="79"/>
      <c r="BL55" s="79"/>
      <c r="BM55" s="79"/>
      <c r="BN55" s="79"/>
      <c r="BO55" s="79"/>
      <c r="BP55" s="79"/>
      <c r="BQ55" s="79"/>
      <c r="BR55" s="79"/>
      <c r="BS55" s="79"/>
      <c r="BT55" s="79"/>
      <c r="BU55" s="79"/>
      <c r="BV55" s="79"/>
      <c r="BW55" s="79"/>
      <c r="BX55" s="79"/>
      <c r="BY55" s="79"/>
      <c r="BZ55" s="79"/>
      <c r="CA55" s="79"/>
      <c r="CB55" s="79"/>
      <c r="CC55" s="79"/>
      <c r="CD55" s="79"/>
      <c r="CE55" s="79"/>
      <c r="CF55" s="79"/>
      <c r="CG55" s="79"/>
      <c r="CH55" s="79"/>
      <c r="CI55" s="79"/>
      <c r="CJ55" s="79"/>
      <c r="CK55" s="79"/>
      <c r="CL55" s="79"/>
      <c r="CM55" s="79"/>
      <c r="CN55" s="79"/>
      <c r="CO55" s="79"/>
      <c r="CP55" s="79"/>
      <c r="CQ55" s="79"/>
      <c r="CR55" s="79"/>
      <c r="CS55" s="79"/>
      <c r="CT55" s="79"/>
      <c r="CU55" s="79"/>
      <c r="CV55" s="79"/>
      <c r="CW55" s="79"/>
      <c r="CX55" s="79"/>
      <c r="CY55" s="79"/>
      <c r="CZ55" s="79"/>
      <c r="DA55" s="79"/>
      <c r="DB55" s="79"/>
      <c r="DC55" s="79"/>
      <c r="DD55" s="79"/>
      <c r="DE55" s="79"/>
      <c r="DF55" s="79"/>
      <c r="DG55" s="79"/>
      <c r="DH55" s="79"/>
      <c r="DI55" s="79"/>
      <c r="DJ55" s="79"/>
      <c r="DK55" s="79"/>
      <c r="DL55" s="79"/>
      <c r="DM55" s="79"/>
      <c r="DN55" s="79"/>
      <c r="DO55" s="79"/>
      <c r="DP55" s="79"/>
      <c r="DQ55" s="79"/>
      <c r="DR55" s="79"/>
      <c r="DS55" s="79"/>
      <c r="DT55" s="79"/>
      <c r="DU55" s="79"/>
      <c r="DV55" s="79"/>
      <c r="DW55" s="79"/>
      <c r="DX55" s="79"/>
      <c r="DY55" s="79"/>
      <c r="DZ55" s="79"/>
      <c r="EA55" s="79"/>
      <c r="EB55" s="79"/>
      <c r="EC55" s="79"/>
      <c r="ED55" s="79"/>
      <c r="EE55" s="79"/>
      <c r="EF55" s="79"/>
      <c r="EG55" s="79"/>
      <c r="EH55" s="79"/>
      <c r="EI55" s="79"/>
      <c r="EJ55" s="79"/>
      <c r="EK55" s="79"/>
      <c r="EL55" s="79"/>
      <c r="EM55" s="79"/>
      <c r="EN55" s="79"/>
      <c r="EO55" s="79"/>
      <c r="EP55" s="79"/>
      <c r="EQ55" s="79"/>
      <c r="ER55" s="79"/>
      <c r="ES55" s="79"/>
      <c r="ET55" s="79"/>
      <c r="EU55" s="79"/>
      <c r="EV55" s="79"/>
      <c r="EW55" s="79"/>
    </row>
    <row r="56" spans="1:153" s="80" customFormat="1" ht="23.45" customHeight="1">
      <c r="A56" s="395" t="s">
        <v>377</v>
      </c>
      <c r="B56" s="304">
        <v>10000</v>
      </c>
      <c r="C56" s="305">
        <v>8.7246195799762235E-7</v>
      </c>
      <c r="D56" s="304">
        <v>10000</v>
      </c>
      <c r="E56" s="305">
        <v>8.8070343544796096E-7</v>
      </c>
      <c r="F56" s="306">
        <v>0</v>
      </c>
      <c r="G56" s="307">
        <v>0</v>
      </c>
      <c r="H56" s="373" t="s">
        <v>417</v>
      </c>
      <c r="I56" s="304">
        <v>103000000</v>
      </c>
      <c r="J56" s="305">
        <v>8.9863581673755109E-3</v>
      </c>
      <c r="K56" s="304">
        <v>43000000</v>
      </c>
      <c r="L56" s="305">
        <v>3.7870247724262323E-3</v>
      </c>
      <c r="M56" s="306">
        <v>60000000</v>
      </c>
      <c r="N56" s="307">
        <v>1.3953488372093024</v>
      </c>
      <c r="O56" s="81"/>
      <c r="P56" s="79"/>
      <c r="Q56" s="79"/>
      <c r="R56" s="79"/>
      <c r="S56" s="79"/>
      <c r="T56" s="79"/>
      <c r="U56" s="79"/>
      <c r="V56" s="79"/>
      <c r="W56" s="79"/>
      <c r="X56" s="79"/>
      <c r="Y56" s="79"/>
      <c r="Z56" s="79"/>
      <c r="AA56" s="79"/>
      <c r="AB56" s="79"/>
      <c r="AC56" s="79"/>
      <c r="AD56" s="79"/>
      <c r="AE56" s="79"/>
      <c r="AF56" s="79"/>
      <c r="AG56" s="79"/>
      <c r="AH56" s="79"/>
      <c r="AI56" s="79"/>
      <c r="AJ56" s="79"/>
      <c r="AK56" s="79"/>
      <c r="AL56" s="79"/>
      <c r="AM56" s="79"/>
      <c r="AN56" s="79"/>
      <c r="AO56" s="79"/>
      <c r="AP56" s="79"/>
      <c r="AQ56" s="79"/>
      <c r="AR56" s="79"/>
      <c r="AS56" s="79"/>
      <c r="AT56" s="79"/>
      <c r="AU56" s="79"/>
      <c r="AV56" s="79"/>
      <c r="AW56" s="79"/>
      <c r="AX56" s="79"/>
      <c r="AY56" s="79"/>
      <c r="AZ56" s="79"/>
      <c r="BA56" s="79"/>
      <c r="BB56" s="79"/>
      <c r="BC56" s="79"/>
      <c r="BD56" s="79"/>
      <c r="BE56" s="79"/>
      <c r="BF56" s="79"/>
      <c r="BG56" s="79"/>
      <c r="BH56" s="79"/>
      <c r="BI56" s="79"/>
      <c r="BJ56" s="79"/>
      <c r="BK56" s="79"/>
      <c r="BL56" s="79"/>
      <c r="BM56" s="79"/>
      <c r="BN56" s="79"/>
      <c r="BO56" s="79"/>
      <c r="BP56" s="79"/>
      <c r="BQ56" s="79"/>
      <c r="BR56" s="79"/>
      <c r="BS56" s="79"/>
      <c r="BT56" s="79"/>
      <c r="BU56" s="79"/>
      <c r="BV56" s="79"/>
      <c r="BW56" s="79"/>
      <c r="BX56" s="79"/>
      <c r="BY56" s="79"/>
      <c r="BZ56" s="79"/>
      <c r="CA56" s="79"/>
      <c r="CB56" s="79"/>
      <c r="CC56" s="79"/>
      <c r="CD56" s="79"/>
      <c r="CE56" s="79"/>
      <c r="CF56" s="79"/>
      <c r="CG56" s="79"/>
      <c r="CH56" s="79"/>
      <c r="CI56" s="79"/>
      <c r="CJ56" s="79"/>
      <c r="CK56" s="79"/>
      <c r="CL56" s="79"/>
      <c r="CM56" s="79"/>
      <c r="CN56" s="79"/>
      <c r="CO56" s="79"/>
      <c r="CP56" s="79"/>
      <c r="CQ56" s="79"/>
      <c r="CR56" s="79"/>
      <c r="CS56" s="79"/>
      <c r="CT56" s="79"/>
      <c r="CU56" s="79"/>
      <c r="CV56" s="79"/>
      <c r="CW56" s="79"/>
      <c r="CX56" s="79"/>
      <c r="CY56" s="79"/>
      <c r="CZ56" s="79"/>
      <c r="DA56" s="79"/>
      <c r="DB56" s="79"/>
      <c r="DC56" s="79"/>
      <c r="DD56" s="79"/>
      <c r="DE56" s="79"/>
      <c r="DF56" s="79"/>
      <c r="DG56" s="79"/>
      <c r="DH56" s="79"/>
      <c r="DI56" s="79"/>
      <c r="DJ56" s="79"/>
      <c r="DK56" s="79"/>
      <c r="DL56" s="79"/>
      <c r="DM56" s="79"/>
      <c r="DN56" s="79"/>
      <c r="DO56" s="79"/>
      <c r="DP56" s="79"/>
      <c r="DQ56" s="79"/>
      <c r="DR56" s="79"/>
      <c r="DS56" s="79"/>
      <c r="DT56" s="79"/>
      <c r="DU56" s="79"/>
      <c r="DV56" s="79"/>
      <c r="DW56" s="79"/>
      <c r="DX56" s="79"/>
      <c r="DY56" s="79"/>
      <c r="DZ56" s="79"/>
      <c r="EA56" s="79"/>
      <c r="EB56" s="79"/>
      <c r="EC56" s="79"/>
      <c r="ED56" s="79"/>
      <c r="EE56" s="79"/>
      <c r="EF56" s="79"/>
      <c r="EG56" s="79"/>
      <c r="EH56" s="79"/>
      <c r="EI56" s="79"/>
      <c r="EJ56" s="79"/>
      <c r="EK56" s="79"/>
      <c r="EL56" s="79"/>
      <c r="EM56" s="79"/>
      <c r="EN56" s="79"/>
      <c r="EO56" s="79"/>
      <c r="EP56" s="79"/>
      <c r="EQ56" s="79"/>
      <c r="ER56" s="79"/>
      <c r="ES56" s="79"/>
      <c r="ET56" s="79"/>
      <c r="EU56" s="79"/>
      <c r="EV56" s="79"/>
      <c r="EW56" s="79"/>
    </row>
    <row r="57" spans="1:153" s="80" customFormat="1" ht="23.45" customHeight="1">
      <c r="A57" s="403" t="s">
        <v>3154</v>
      </c>
      <c r="B57" s="299">
        <v>50000000</v>
      </c>
      <c r="C57" s="300">
        <v>4.3623097899881114E-3</v>
      </c>
      <c r="D57" s="299">
        <v>50000000</v>
      </c>
      <c r="E57" s="301">
        <v>4.4035171772398053E-3</v>
      </c>
      <c r="F57" s="302">
        <v>0</v>
      </c>
      <c r="G57" s="303">
        <v>0</v>
      </c>
      <c r="H57" s="373" t="s">
        <v>424</v>
      </c>
      <c r="I57" s="304">
        <v>24120000</v>
      </c>
      <c r="J57" s="305">
        <v>2.1043782426902651E-3</v>
      </c>
      <c r="K57" s="304">
        <v>0</v>
      </c>
      <c r="L57" s="305">
        <v>0</v>
      </c>
      <c r="M57" s="306">
        <v>24120000</v>
      </c>
      <c r="N57" s="307"/>
      <c r="O57" s="81"/>
      <c r="P57" s="79"/>
      <c r="Q57" s="79"/>
      <c r="R57" s="79"/>
      <c r="S57" s="79"/>
      <c r="T57" s="79"/>
      <c r="U57" s="79"/>
      <c r="V57" s="79"/>
      <c r="W57" s="79"/>
      <c r="X57" s="79"/>
      <c r="Y57" s="79"/>
      <c r="Z57" s="79"/>
      <c r="AA57" s="79"/>
      <c r="AB57" s="79"/>
      <c r="AC57" s="79"/>
      <c r="AD57" s="79"/>
      <c r="AE57" s="79"/>
      <c r="AF57" s="79"/>
      <c r="AG57" s="79"/>
      <c r="AH57" s="79"/>
      <c r="AI57" s="79"/>
      <c r="AJ57" s="79"/>
      <c r="AK57" s="79"/>
      <c r="AL57" s="79"/>
      <c r="AM57" s="79"/>
      <c r="AN57" s="79"/>
      <c r="AO57" s="79"/>
      <c r="AP57" s="79"/>
      <c r="AQ57" s="79"/>
      <c r="AR57" s="79"/>
      <c r="AS57" s="79"/>
      <c r="AT57" s="79"/>
      <c r="AU57" s="79"/>
      <c r="AV57" s="79"/>
      <c r="AW57" s="79"/>
      <c r="AX57" s="79"/>
      <c r="AY57" s="79"/>
      <c r="AZ57" s="79"/>
      <c r="BA57" s="79"/>
      <c r="BB57" s="79"/>
      <c r="BC57" s="79"/>
      <c r="BD57" s="79"/>
      <c r="BE57" s="79"/>
      <c r="BF57" s="79"/>
      <c r="BG57" s="79"/>
      <c r="BH57" s="79"/>
      <c r="BI57" s="79"/>
      <c r="BJ57" s="79"/>
      <c r="BK57" s="79"/>
      <c r="BL57" s="79"/>
      <c r="BM57" s="79"/>
      <c r="BN57" s="79"/>
      <c r="BO57" s="79"/>
      <c r="BP57" s="79"/>
      <c r="BQ57" s="79"/>
      <c r="BR57" s="79"/>
      <c r="BS57" s="79"/>
      <c r="BT57" s="79"/>
      <c r="BU57" s="79"/>
      <c r="BV57" s="79"/>
      <c r="BW57" s="79"/>
      <c r="BX57" s="79"/>
      <c r="BY57" s="79"/>
      <c r="BZ57" s="79"/>
      <c r="CA57" s="79"/>
      <c r="CB57" s="79"/>
      <c r="CC57" s="79"/>
      <c r="CD57" s="79"/>
      <c r="CE57" s="79"/>
      <c r="CF57" s="79"/>
      <c r="CG57" s="79"/>
      <c r="CH57" s="79"/>
      <c r="CI57" s="79"/>
      <c r="CJ57" s="79"/>
      <c r="CK57" s="79"/>
      <c r="CL57" s="79"/>
      <c r="CM57" s="79"/>
      <c r="CN57" s="79"/>
      <c r="CO57" s="79"/>
      <c r="CP57" s="79"/>
      <c r="CQ57" s="79"/>
      <c r="CR57" s="79"/>
      <c r="CS57" s="79"/>
      <c r="CT57" s="79"/>
      <c r="CU57" s="79"/>
      <c r="CV57" s="79"/>
      <c r="CW57" s="79"/>
      <c r="CX57" s="79"/>
      <c r="CY57" s="79"/>
      <c r="CZ57" s="79"/>
      <c r="DA57" s="79"/>
      <c r="DB57" s="79"/>
      <c r="DC57" s="79"/>
      <c r="DD57" s="79"/>
      <c r="DE57" s="79"/>
      <c r="DF57" s="79"/>
      <c r="DG57" s="79"/>
      <c r="DH57" s="79"/>
      <c r="DI57" s="79"/>
      <c r="DJ57" s="79"/>
      <c r="DK57" s="79"/>
      <c r="DL57" s="79"/>
      <c r="DM57" s="79"/>
      <c r="DN57" s="79"/>
      <c r="DO57" s="79"/>
      <c r="DP57" s="79"/>
      <c r="DQ57" s="79"/>
      <c r="DR57" s="79"/>
      <c r="DS57" s="79"/>
      <c r="DT57" s="79"/>
      <c r="DU57" s="79"/>
      <c r="DV57" s="79"/>
      <c r="DW57" s="79"/>
      <c r="DX57" s="79"/>
      <c r="DY57" s="79"/>
      <c r="DZ57" s="79"/>
      <c r="EA57" s="79"/>
      <c r="EB57" s="79"/>
      <c r="EC57" s="79"/>
      <c r="ED57" s="79"/>
      <c r="EE57" s="79"/>
      <c r="EF57" s="79"/>
      <c r="EG57" s="79"/>
      <c r="EH57" s="79"/>
      <c r="EI57" s="79"/>
      <c r="EJ57" s="79"/>
      <c r="EK57" s="79"/>
      <c r="EL57" s="79"/>
      <c r="EM57" s="79"/>
      <c r="EN57" s="79"/>
      <c r="EO57" s="79"/>
      <c r="EP57" s="79"/>
      <c r="EQ57" s="79"/>
      <c r="ER57" s="79"/>
      <c r="ES57" s="79"/>
      <c r="ET57" s="79"/>
      <c r="EU57" s="79"/>
      <c r="EV57" s="79"/>
      <c r="EW57" s="79"/>
    </row>
    <row r="58" spans="1:153" s="80" customFormat="1" ht="23.45" customHeight="1">
      <c r="A58" s="395" t="s">
        <v>424</v>
      </c>
      <c r="B58" s="304">
        <v>50000000</v>
      </c>
      <c r="C58" s="305">
        <v>4.3623097899881114E-3</v>
      </c>
      <c r="D58" s="304">
        <v>50000000</v>
      </c>
      <c r="E58" s="305">
        <v>4.4035171772398053E-3</v>
      </c>
      <c r="F58" s="306">
        <v>0</v>
      </c>
      <c r="G58" s="307">
        <v>0</v>
      </c>
      <c r="H58" s="409" t="s">
        <v>3167</v>
      </c>
      <c r="I58" s="299">
        <v>29700000</v>
      </c>
      <c r="J58" s="300">
        <v>2.5912120152529385E-3</v>
      </c>
      <c r="K58" s="299">
        <v>5700000</v>
      </c>
      <c r="L58" s="300">
        <v>5.0200095820533773E-4</v>
      </c>
      <c r="M58" s="299">
        <v>24000000</v>
      </c>
      <c r="N58" s="303">
        <v>4.2105263157894735</v>
      </c>
      <c r="O58" s="81"/>
      <c r="P58" s="79"/>
      <c r="Q58" s="79"/>
      <c r="R58" s="79"/>
      <c r="S58" s="79"/>
      <c r="T58" s="79"/>
      <c r="U58" s="79"/>
      <c r="V58" s="79"/>
      <c r="W58" s="79"/>
      <c r="X58" s="79"/>
      <c r="Y58" s="79"/>
      <c r="Z58" s="79"/>
      <c r="AA58" s="79"/>
      <c r="AB58" s="79"/>
      <c r="AC58" s="79"/>
      <c r="AD58" s="79"/>
      <c r="AE58" s="79"/>
      <c r="AF58" s="79"/>
      <c r="AG58" s="79"/>
      <c r="AH58" s="79"/>
      <c r="AI58" s="79"/>
      <c r="AJ58" s="79"/>
      <c r="AK58" s="79"/>
      <c r="AL58" s="79"/>
      <c r="AM58" s="79"/>
      <c r="AN58" s="79"/>
      <c r="AO58" s="79"/>
      <c r="AP58" s="79"/>
      <c r="AQ58" s="79"/>
      <c r="AR58" s="79"/>
      <c r="AS58" s="79"/>
      <c r="AT58" s="79"/>
      <c r="AU58" s="79"/>
      <c r="AV58" s="79"/>
      <c r="AW58" s="79"/>
      <c r="AX58" s="79"/>
      <c r="AY58" s="79"/>
      <c r="AZ58" s="79"/>
      <c r="BA58" s="79"/>
      <c r="BB58" s="79"/>
      <c r="BC58" s="79"/>
      <c r="BD58" s="79"/>
      <c r="BE58" s="79"/>
      <c r="BF58" s="79"/>
      <c r="BG58" s="79"/>
      <c r="BH58" s="79"/>
      <c r="BI58" s="79"/>
      <c r="BJ58" s="79"/>
      <c r="BK58" s="79"/>
      <c r="BL58" s="79"/>
      <c r="BM58" s="79"/>
      <c r="BN58" s="79"/>
      <c r="BO58" s="79"/>
      <c r="BP58" s="79"/>
      <c r="BQ58" s="79"/>
      <c r="BR58" s="79"/>
      <c r="BS58" s="79"/>
      <c r="BT58" s="79"/>
      <c r="BU58" s="79"/>
      <c r="BV58" s="79"/>
      <c r="BW58" s="79"/>
      <c r="BX58" s="79"/>
      <c r="BY58" s="79"/>
      <c r="BZ58" s="79"/>
      <c r="CA58" s="79"/>
      <c r="CB58" s="79"/>
      <c r="CC58" s="79"/>
      <c r="CD58" s="79"/>
      <c r="CE58" s="79"/>
      <c r="CF58" s="79"/>
      <c r="CG58" s="79"/>
      <c r="CH58" s="79"/>
      <c r="CI58" s="79"/>
      <c r="CJ58" s="79"/>
      <c r="CK58" s="79"/>
      <c r="CL58" s="79"/>
      <c r="CM58" s="79"/>
      <c r="CN58" s="79"/>
      <c r="CO58" s="79"/>
      <c r="CP58" s="79"/>
      <c r="CQ58" s="79"/>
      <c r="CR58" s="79"/>
      <c r="CS58" s="79"/>
      <c r="CT58" s="79"/>
      <c r="CU58" s="79"/>
      <c r="CV58" s="79"/>
      <c r="CW58" s="79"/>
      <c r="CX58" s="79"/>
      <c r="CY58" s="79"/>
      <c r="CZ58" s="79"/>
      <c r="DA58" s="79"/>
      <c r="DB58" s="79"/>
      <c r="DC58" s="79"/>
      <c r="DD58" s="79"/>
      <c r="DE58" s="79"/>
      <c r="DF58" s="79"/>
      <c r="DG58" s="79"/>
      <c r="DH58" s="79"/>
      <c r="DI58" s="79"/>
      <c r="DJ58" s="79"/>
      <c r="DK58" s="79"/>
      <c r="DL58" s="79"/>
      <c r="DM58" s="79"/>
      <c r="DN58" s="79"/>
      <c r="DO58" s="79"/>
      <c r="DP58" s="79"/>
      <c r="DQ58" s="79"/>
      <c r="DR58" s="79"/>
      <c r="DS58" s="79"/>
      <c r="DT58" s="79"/>
      <c r="DU58" s="79"/>
      <c r="DV58" s="79"/>
      <c r="DW58" s="79"/>
      <c r="DX58" s="79"/>
      <c r="DY58" s="79"/>
      <c r="DZ58" s="79"/>
      <c r="EA58" s="79"/>
      <c r="EB58" s="79"/>
      <c r="EC58" s="79"/>
      <c r="ED58" s="79"/>
      <c r="EE58" s="79"/>
      <c r="EF58" s="79"/>
      <c r="EG58" s="79"/>
      <c r="EH58" s="79"/>
      <c r="EI58" s="79"/>
      <c r="EJ58" s="79"/>
      <c r="EK58" s="79"/>
      <c r="EL58" s="79"/>
      <c r="EM58" s="79"/>
      <c r="EN58" s="79"/>
      <c r="EO58" s="79"/>
      <c r="EP58" s="79"/>
      <c r="EQ58" s="79"/>
      <c r="ER58" s="79"/>
      <c r="ES58" s="79"/>
      <c r="ET58" s="79"/>
      <c r="EU58" s="79"/>
      <c r="EV58" s="79"/>
      <c r="EW58" s="79"/>
    </row>
    <row r="59" spans="1:153" s="80" customFormat="1" ht="23.45" customHeight="1">
      <c r="A59" s="403" t="s">
        <v>3155</v>
      </c>
      <c r="B59" s="299">
        <v>847517000</v>
      </c>
      <c r="C59" s="300">
        <v>7.3942634125627085E-2</v>
      </c>
      <c r="D59" s="299">
        <v>886705000</v>
      </c>
      <c r="E59" s="301">
        <v>7.8092413972888422E-2</v>
      </c>
      <c r="F59" s="302">
        <v>-39188000</v>
      </c>
      <c r="G59" s="303">
        <v>-4.4195081791576683E-2</v>
      </c>
      <c r="H59" s="373" t="s">
        <v>422</v>
      </c>
      <c r="I59" s="304">
        <v>5700000</v>
      </c>
      <c r="J59" s="305">
        <v>4.9730331605864469E-4</v>
      </c>
      <c r="K59" s="304">
        <v>5700000</v>
      </c>
      <c r="L59" s="305">
        <v>5.0200095820533773E-4</v>
      </c>
      <c r="M59" s="306">
        <v>0</v>
      </c>
      <c r="N59" s="307">
        <v>0</v>
      </c>
      <c r="O59" s="81"/>
      <c r="P59" s="79"/>
      <c r="Q59" s="79"/>
      <c r="R59" s="79"/>
      <c r="S59" s="79"/>
      <c r="T59" s="79"/>
      <c r="U59" s="79"/>
      <c r="V59" s="79"/>
      <c r="W59" s="79"/>
      <c r="X59" s="79"/>
      <c r="Y59" s="79"/>
      <c r="Z59" s="79"/>
      <c r="AA59" s="79"/>
      <c r="AB59" s="79"/>
      <c r="AC59" s="79"/>
      <c r="AD59" s="79"/>
      <c r="AE59" s="79"/>
      <c r="AF59" s="79"/>
      <c r="AG59" s="79"/>
      <c r="AH59" s="79"/>
      <c r="AI59" s="79"/>
      <c r="AJ59" s="79"/>
      <c r="AK59" s="79"/>
      <c r="AL59" s="79"/>
      <c r="AM59" s="79"/>
      <c r="AN59" s="79"/>
      <c r="AO59" s="79"/>
      <c r="AP59" s="79"/>
      <c r="AQ59" s="79"/>
      <c r="AR59" s="79"/>
      <c r="AS59" s="79"/>
      <c r="AT59" s="79"/>
      <c r="AU59" s="79"/>
      <c r="AV59" s="79"/>
      <c r="AW59" s="79"/>
      <c r="AX59" s="79"/>
      <c r="AY59" s="79"/>
      <c r="AZ59" s="79"/>
      <c r="BA59" s="79"/>
      <c r="BB59" s="79"/>
      <c r="BC59" s="79"/>
      <c r="BD59" s="79"/>
      <c r="BE59" s="79"/>
      <c r="BF59" s="79"/>
      <c r="BG59" s="79"/>
      <c r="BH59" s="79"/>
      <c r="BI59" s="79"/>
      <c r="BJ59" s="79"/>
      <c r="BK59" s="79"/>
      <c r="BL59" s="79"/>
      <c r="BM59" s="79"/>
      <c r="BN59" s="79"/>
      <c r="BO59" s="79"/>
      <c r="BP59" s="79"/>
      <c r="BQ59" s="79"/>
      <c r="BR59" s="79"/>
      <c r="BS59" s="79"/>
      <c r="BT59" s="79"/>
      <c r="BU59" s="79"/>
      <c r="BV59" s="79"/>
      <c r="BW59" s="79"/>
      <c r="BX59" s="79"/>
      <c r="BY59" s="79"/>
      <c r="BZ59" s="79"/>
      <c r="CA59" s="79"/>
      <c r="CB59" s="79"/>
      <c r="CC59" s="79"/>
      <c r="CD59" s="79"/>
      <c r="CE59" s="79"/>
      <c r="CF59" s="79"/>
      <c r="CG59" s="79"/>
      <c r="CH59" s="79"/>
      <c r="CI59" s="79"/>
      <c r="CJ59" s="79"/>
      <c r="CK59" s="79"/>
      <c r="CL59" s="79"/>
      <c r="CM59" s="79"/>
      <c r="CN59" s="79"/>
      <c r="CO59" s="79"/>
      <c r="CP59" s="79"/>
      <c r="CQ59" s="79"/>
      <c r="CR59" s="79"/>
      <c r="CS59" s="79"/>
      <c r="CT59" s="79"/>
      <c r="CU59" s="79"/>
      <c r="CV59" s="79"/>
      <c r="CW59" s="79"/>
      <c r="CX59" s="79"/>
      <c r="CY59" s="79"/>
      <c r="CZ59" s="79"/>
      <c r="DA59" s="79"/>
      <c r="DB59" s="79"/>
      <c r="DC59" s="79"/>
      <c r="DD59" s="79"/>
      <c r="DE59" s="79"/>
      <c r="DF59" s="79"/>
      <c r="DG59" s="79"/>
      <c r="DH59" s="79"/>
      <c r="DI59" s="79"/>
      <c r="DJ59" s="79"/>
      <c r="DK59" s="79"/>
      <c r="DL59" s="79"/>
      <c r="DM59" s="79"/>
      <c r="DN59" s="79"/>
      <c r="DO59" s="79"/>
      <c r="DP59" s="79"/>
      <c r="DQ59" s="79"/>
      <c r="DR59" s="79"/>
      <c r="DS59" s="79"/>
      <c r="DT59" s="79"/>
      <c r="DU59" s="79"/>
      <c r="DV59" s="79"/>
      <c r="DW59" s="79"/>
      <c r="DX59" s="79"/>
      <c r="DY59" s="79"/>
      <c r="DZ59" s="79"/>
      <c r="EA59" s="79"/>
      <c r="EB59" s="79"/>
      <c r="EC59" s="79"/>
      <c r="ED59" s="79"/>
      <c r="EE59" s="79"/>
      <c r="EF59" s="79"/>
      <c r="EG59" s="79"/>
      <c r="EH59" s="79"/>
      <c r="EI59" s="79"/>
      <c r="EJ59" s="79"/>
      <c r="EK59" s="79"/>
      <c r="EL59" s="79"/>
      <c r="EM59" s="79"/>
      <c r="EN59" s="79"/>
      <c r="EO59" s="79"/>
      <c r="EP59" s="79"/>
      <c r="EQ59" s="79"/>
      <c r="ER59" s="79"/>
      <c r="ES59" s="79"/>
      <c r="ET59" s="79"/>
      <c r="EU59" s="79"/>
      <c r="EV59" s="79"/>
      <c r="EW59" s="79"/>
    </row>
    <row r="60" spans="1:153" s="80" customFormat="1" ht="23.45" customHeight="1">
      <c r="A60" s="397" t="s">
        <v>413</v>
      </c>
      <c r="B60" s="319">
        <v>847517000</v>
      </c>
      <c r="C60" s="320">
        <v>7.3942634125627085E-2</v>
      </c>
      <c r="D60" s="319">
        <v>886705000</v>
      </c>
      <c r="E60" s="320">
        <v>7.8092413972888422E-2</v>
      </c>
      <c r="F60" s="321">
        <v>-39188000</v>
      </c>
      <c r="G60" s="322">
        <v>-4.4195081791576683E-2</v>
      </c>
      <c r="H60" s="373" t="s">
        <v>424</v>
      </c>
      <c r="I60" s="304">
        <v>24000000</v>
      </c>
      <c r="J60" s="305">
        <v>2.0939086991942934E-3</v>
      </c>
      <c r="K60" s="304">
        <v>0</v>
      </c>
      <c r="L60" s="305">
        <v>0</v>
      </c>
      <c r="M60" s="306">
        <v>24000000</v>
      </c>
      <c r="N60" s="307"/>
      <c r="O60" s="81"/>
      <c r="P60" s="79"/>
      <c r="Q60" s="79"/>
      <c r="R60" s="79"/>
      <c r="S60" s="79"/>
      <c r="T60" s="79"/>
      <c r="U60" s="79"/>
      <c r="V60" s="79"/>
      <c r="W60" s="79"/>
      <c r="X60" s="79"/>
      <c r="Y60" s="79"/>
      <c r="Z60" s="79"/>
      <c r="AA60" s="79"/>
      <c r="AB60" s="79"/>
      <c r="AC60" s="79"/>
      <c r="AD60" s="79"/>
      <c r="AE60" s="79"/>
      <c r="AF60" s="79"/>
      <c r="AG60" s="79"/>
      <c r="AH60" s="79"/>
      <c r="AI60" s="79"/>
      <c r="AJ60" s="79"/>
      <c r="AK60" s="79"/>
      <c r="AL60" s="79"/>
      <c r="AM60" s="79"/>
      <c r="AN60" s="79"/>
      <c r="AO60" s="79"/>
      <c r="AP60" s="79"/>
      <c r="AQ60" s="79"/>
      <c r="AR60" s="79"/>
      <c r="AS60" s="79"/>
      <c r="AT60" s="79"/>
      <c r="AU60" s="79"/>
      <c r="AV60" s="79"/>
      <c r="AW60" s="79"/>
      <c r="AX60" s="79"/>
      <c r="AY60" s="79"/>
      <c r="AZ60" s="79"/>
      <c r="BA60" s="79"/>
      <c r="BB60" s="79"/>
      <c r="BC60" s="79"/>
      <c r="BD60" s="79"/>
      <c r="BE60" s="79"/>
      <c r="BF60" s="79"/>
      <c r="BG60" s="79"/>
      <c r="BH60" s="79"/>
      <c r="BI60" s="79"/>
      <c r="BJ60" s="79"/>
      <c r="BK60" s="79"/>
      <c r="BL60" s="79"/>
      <c r="BM60" s="79"/>
      <c r="BN60" s="79"/>
      <c r="BO60" s="79"/>
      <c r="BP60" s="79"/>
      <c r="BQ60" s="79"/>
      <c r="BR60" s="79"/>
      <c r="BS60" s="79"/>
      <c r="BT60" s="79"/>
      <c r="BU60" s="79"/>
      <c r="BV60" s="79"/>
      <c r="BW60" s="79"/>
      <c r="BX60" s="79"/>
      <c r="BY60" s="79"/>
      <c r="BZ60" s="79"/>
      <c r="CA60" s="79"/>
      <c r="CB60" s="79"/>
      <c r="CC60" s="79"/>
      <c r="CD60" s="79"/>
      <c r="CE60" s="79"/>
      <c r="CF60" s="79"/>
      <c r="CG60" s="79"/>
      <c r="CH60" s="79"/>
      <c r="CI60" s="79"/>
      <c r="CJ60" s="79"/>
      <c r="CK60" s="79"/>
      <c r="CL60" s="79"/>
      <c r="CM60" s="79"/>
      <c r="CN60" s="79"/>
      <c r="CO60" s="79"/>
      <c r="CP60" s="79"/>
      <c r="CQ60" s="79"/>
      <c r="CR60" s="79"/>
      <c r="CS60" s="79"/>
      <c r="CT60" s="79"/>
      <c r="CU60" s="79"/>
      <c r="CV60" s="79"/>
      <c r="CW60" s="79"/>
      <c r="CX60" s="79"/>
      <c r="CY60" s="79"/>
      <c r="CZ60" s="79"/>
      <c r="DA60" s="79"/>
      <c r="DB60" s="79"/>
      <c r="DC60" s="79"/>
      <c r="DD60" s="79"/>
      <c r="DE60" s="79"/>
      <c r="DF60" s="79"/>
      <c r="DG60" s="79"/>
      <c r="DH60" s="79"/>
      <c r="DI60" s="79"/>
      <c r="DJ60" s="79"/>
      <c r="DK60" s="79"/>
      <c r="DL60" s="79"/>
      <c r="DM60" s="79"/>
      <c r="DN60" s="79"/>
      <c r="DO60" s="79"/>
      <c r="DP60" s="79"/>
      <c r="DQ60" s="79"/>
      <c r="DR60" s="79"/>
      <c r="DS60" s="79"/>
      <c r="DT60" s="79"/>
      <c r="DU60" s="79"/>
      <c r="DV60" s="79"/>
      <c r="DW60" s="79"/>
      <c r="DX60" s="79"/>
      <c r="DY60" s="79"/>
      <c r="DZ60" s="79"/>
      <c r="EA60" s="79"/>
      <c r="EB60" s="79"/>
      <c r="EC60" s="79"/>
      <c r="ED60" s="79"/>
      <c r="EE60" s="79"/>
      <c r="EF60" s="79"/>
      <c r="EG60" s="79"/>
      <c r="EH60" s="79"/>
      <c r="EI60" s="79"/>
      <c r="EJ60" s="79"/>
      <c r="EK60" s="79"/>
      <c r="EL60" s="79"/>
      <c r="EM60" s="79"/>
      <c r="EN60" s="79"/>
      <c r="EO60" s="79"/>
      <c r="EP60" s="79"/>
      <c r="EQ60" s="79"/>
      <c r="ER60" s="79"/>
      <c r="ES60" s="79"/>
      <c r="ET60" s="79"/>
      <c r="EU60" s="79"/>
      <c r="EV60" s="79"/>
      <c r="EW60" s="79"/>
    </row>
    <row r="61" spans="1:153" s="80" customFormat="1" ht="23.45" customHeight="1">
      <c r="A61" s="403" t="s">
        <v>3141</v>
      </c>
      <c r="B61" s="299">
        <v>12134000</v>
      </c>
      <c r="C61" s="300">
        <v>1.058645339834315E-3</v>
      </c>
      <c r="D61" s="299">
        <v>0</v>
      </c>
      <c r="E61" s="301">
        <v>0</v>
      </c>
      <c r="F61" s="302">
        <v>12134000</v>
      </c>
      <c r="G61" s="303"/>
      <c r="H61" s="409" t="s">
        <v>3168</v>
      </c>
      <c r="I61" s="299">
        <v>16420000</v>
      </c>
      <c r="J61" s="300">
        <v>1.4325825350320958E-3</v>
      </c>
      <c r="K61" s="299">
        <v>19554000</v>
      </c>
      <c r="L61" s="300">
        <v>1.7221274976749429E-3</v>
      </c>
      <c r="M61" s="302">
        <v>-3134000</v>
      </c>
      <c r="N61" s="303">
        <v>-0.1602741127135113</v>
      </c>
      <c r="O61" s="81"/>
      <c r="P61" s="79"/>
      <c r="Q61" s="79"/>
      <c r="R61" s="79"/>
      <c r="S61" s="79"/>
      <c r="T61" s="79"/>
      <c r="U61" s="79"/>
      <c r="V61" s="79"/>
      <c r="W61" s="79"/>
      <c r="X61" s="79"/>
      <c r="Y61" s="79"/>
      <c r="Z61" s="79"/>
      <c r="AA61" s="79"/>
      <c r="AB61" s="79"/>
      <c r="AC61" s="79"/>
      <c r="AD61" s="79"/>
      <c r="AE61" s="79"/>
      <c r="AF61" s="79"/>
      <c r="AG61" s="79"/>
      <c r="AH61" s="79"/>
      <c r="AI61" s="79"/>
      <c r="AJ61" s="79"/>
      <c r="AK61" s="79"/>
      <c r="AL61" s="79"/>
      <c r="AM61" s="79"/>
      <c r="AN61" s="79"/>
      <c r="AO61" s="79"/>
      <c r="AP61" s="79"/>
      <c r="AQ61" s="79"/>
      <c r="AR61" s="79"/>
      <c r="AS61" s="79"/>
      <c r="AT61" s="79"/>
      <c r="AU61" s="79"/>
      <c r="AV61" s="79"/>
      <c r="AW61" s="79"/>
      <c r="AX61" s="79"/>
      <c r="AY61" s="79"/>
      <c r="AZ61" s="79"/>
      <c r="BA61" s="79"/>
      <c r="BB61" s="79"/>
      <c r="BC61" s="79"/>
      <c r="BD61" s="79"/>
      <c r="BE61" s="79"/>
      <c r="BF61" s="79"/>
      <c r="BG61" s="79"/>
      <c r="BH61" s="79"/>
      <c r="BI61" s="79"/>
      <c r="BJ61" s="79"/>
      <c r="BK61" s="79"/>
      <c r="BL61" s="79"/>
      <c r="BM61" s="79"/>
      <c r="BN61" s="79"/>
      <c r="BO61" s="79"/>
      <c r="BP61" s="79"/>
      <c r="BQ61" s="79"/>
      <c r="BR61" s="79"/>
      <c r="BS61" s="79"/>
      <c r="BT61" s="79"/>
      <c r="BU61" s="79"/>
      <c r="BV61" s="79"/>
      <c r="BW61" s="79"/>
      <c r="BX61" s="79"/>
      <c r="BY61" s="79"/>
      <c r="BZ61" s="79"/>
      <c r="CA61" s="79"/>
      <c r="CB61" s="79"/>
      <c r="CC61" s="79"/>
      <c r="CD61" s="79"/>
      <c r="CE61" s="79"/>
      <c r="CF61" s="79"/>
      <c r="CG61" s="79"/>
      <c r="CH61" s="79"/>
      <c r="CI61" s="79"/>
      <c r="CJ61" s="79"/>
      <c r="CK61" s="79"/>
      <c r="CL61" s="79"/>
      <c r="CM61" s="79"/>
      <c r="CN61" s="79"/>
      <c r="CO61" s="79"/>
      <c r="CP61" s="79"/>
      <c r="CQ61" s="79"/>
      <c r="CR61" s="79"/>
      <c r="CS61" s="79"/>
      <c r="CT61" s="79"/>
      <c r="CU61" s="79"/>
      <c r="CV61" s="79"/>
      <c r="CW61" s="79"/>
      <c r="CX61" s="79"/>
      <c r="CY61" s="79"/>
      <c r="CZ61" s="79"/>
      <c r="DA61" s="79"/>
      <c r="DB61" s="79"/>
      <c r="DC61" s="79"/>
      <c r="DD61" s="79"/>
      <c r="DE61" s="79"/>
      <c r="DF61" s="79"/>
      <c r="DG61" s="79"/>
      <c r="DH61" s="79"/>
      <c r="DI61" s="79"/>
      <c r="DJ61" s="79"/>
      <c r="DK61" s="79"/>
      <c r="DL61" s="79"/>
      <c r="DM61" s="79"/>
      <c r="DN61" s="79"/>
      <c r="DO61" s="79"/>
      <c r="DP61" s="79"/>
      <c r="DQ61" s="79"/>
      <c r="DR61" s="79"/>
      <c r="DS61" s="79"/>
      <c r="DT61" s="79"/>
      <c r="DU61" s="79"/>
      <c r="DV61" s="79"/>
      <c r="DW61" s="79"/>
      <c r="DX61" s="79"/>
      <c r="DY61" s="79"/>
      <c r="DZ61" s="79"/>
      <c r="EA61" s="79"/>
      <c r="EB61" s="79"/>
      <c r="EC61" s="79"/>
      <c r="ED61" s="79"/>
      <c r="EE61" s="79"/>
      <c r="EF61" s="79"/>
      <c r="EG61" s="79"/>
      <c r="EH61" s="79"/>
      <c r="EI61" s="79"/>
      <c r="EJ61" s="79"/>
      <c r="EK61" s="79"/>
      <c r="EL61" s="79"/>
      <c r="EM61" s="79"/>
      <c r="EN61" s="79"/>
      <c r="EO61" s="79"/>
      <c r="EP61" s="79"/>
      <c r="EQ61" s="79"/>
      <c r="ER61" s="79"/>
      <c r="ES61" s="79"/>
      <c r="ET61" s="79"/>
      <c r="EU61" s="79"/>
      <c r="EV61" s="79"/>
      <c r="EW61" s="79"/>
    </row>
    <row r="62" spans="1:153" s="80" customFormat="1" ht="23.45" customHeight="1">
      <c r="A62" s="396" t="s">
        <v>413</v>
      </c>
      <c r="B62" s="311">
        <v>12134000</v>
      </c>
      <c r="C62" s="312">
        <v>1.058645339834315E-3</v>
      </c>
      <c r="D62" s="311">
        <v>0</v>
      </c>
      <c r="E62" s="312">
        <v>0</v>
      </c>
      <c r="F62" s="313">
        <v>12134000</v>
      </c>
      <c r="G62" s="314"/>
      <c r="H62" s="373" t="s">
        <v>413</v>
      </c>
      <c r="I62" s="304">
        <v>6200000</v>
      </c>
      <c r="J62" s="305">
        <v>5.4092641395852583E-4</v>
      </c>
      <c r="K62" s="304">
        <v>6200000</v>
      </c>
      <c r="L62" s="305">
        <v>5.4603612997773578E-4</v>
      </c>
      <c r="M62" s="306">
        <v>0</v>
      </c>
      <c r="N62" s="307">
        <v>0</v>
      </c>
      <c r="O62" s="81"/>
      <c r="P62" s="79"/>
      <c r="Q62" s="79"/>
      <c r="R62" s="79"/>
      <c r="S62" s="79"/>
      <c r="T62" s="79"/>
      <c r="U62" s="79"/>
      <c r="V62" s="79"/>
      <c r="W62" s="79"/>
      <c r="X62" s="79"/>
      <c r="Y62" s="79"/>
      <c r="Z62" s="79"/>
      <c r="AA62" s="79"/>
      <c r="AB62" s="79"/>
      <c r="AC62" s="79"/>
      <c r="AD62" s="79"/>
      <c r="AE62" s="79"/>
      <c r="AF62" s="79"/>
      <c r="AG62" s="79"/>
      <c r="AH62" s="79"/>
      <c r="AI62" s="79"/>
      <c r="AJ62" s="79"/>
      <c r="AK62" s="79"/>
      <c r="AL62" s="79"/>
      <c r="AM62" s="79"/>
      <c r="AN62" s="79"/>
      <c r="AO62" s="79"/>
      <c r="AP62" s="79"/>
      <c r="AQ62" s="79"/>
      <c r="AR62" s="79"/>
      <c r="AS62" s="79"/>
      <c r="AT62" s="79"/>
      <c r="AU62" s="79"/>
      <c r="AV62" s="79"/>
      <c r="AW62" s="79"/>
      <c r="AX62" s="79"/>
      <c r="AY62" s="79"/>
      <c r="AZ62" s="79"/>
      <c r="BA62" s="79"/>
      <c r="BB62" s="79"/>
      <c r="BC62" s="79"/>
      <c r="BD62" s="79"/>
      <c r="BE62" s="79"/>
      <c r="BF62" s="79"/>
      <c r="BG62" s="79"/>
      <c r="BH62" s="79"/>
      <c r="BI62" s="79"/>
      <c r="BJ62" s="79"/>
      <c r="BK62" s="79"/>
      <c r="BL62" s="79"/>
      <c r="BM62" s="79"/>
      <c r="BN62" s="79"/>
      <c r="BO62" s="79"/>
      <c r="BP62" s="79"/>
      <c r="BQ62" s="79"/>
      <c r="BR62" s="79"/>
      <c r="BS62" s="79"/>
      <c r="BT62" s="79"/>
      <c r="BU62" s="79"/>
      <c r="BV62" s="79"/>
      <c r="BW62" s="79"/>
      <c r="BX62" s="79"/>
      <c r="BY62" s="79"/>
      <c r="BZ62" s="79"/>
      <c r="CA62" s="79"/>
      <c r="CB62" s="79"/>
      <c r="CC62" s="79"/>
      <c r="CD62" s="79"/>
      <c r="CE62" s="79"/>
      <c r="CF62" s="79"/>
      <c r="CG62" s="79"/>
      <c r="CH62" s="79"/>
      <c r="CI62" s="79"/>
      <c r="CJ62" s="79"/>
      <c r="CK62" s="79"/>
      <c r="CL62" s="79"/>
      <c r="CM62" s="79"/>
      <c r="CN62" s="79"/>
      <c r="CO62" s="79"/>
      <c r="CP62" s="79"/>
      <c r="CQ62" s="79"/>
      <c r="CR62" s="79"/>
      <c r="CS62" s="79"/>
      <c r="CT62" s="79"/>
      <c r="CU62" s="79"/>
      <c r="CV62" s="79"/>
      <c r="CW62" s="79"/>
      <c r="CX62" s="79"/>
      <c r="CY62" s="79"/>
      <c r="CZ62" s="79"/>
      <c r="DA62" s="79"/>
      <c r="DB62" s="79"/>
      <c r="DC62" s="79"/>
      <c r="DD62" s="79"/>
      <c r="DE62" s="79"/>
      <c r="DF62" s="79"/>
      <c r="DG62" s="79"/>
      <c r="DH62" s="79"/>
      <c r="DI62" s="79"/>
      <c r="DJ62" s="79"/>
      <c r="DK62" s="79"/>
      <c r="DL62" s="79"/>
      <c r="DM62" s="79"/>
      <c r="DN62" s="79"/>
      <c r="DO62" s="79"/>
      <c r="DP62" s="79"/>
      <c r="DQ62" s="79"/>
      <c r="DR62" s="79"/>
      <c r="DS62" s="79"/>
      <c r="DT62" s="79"/>
      <c r="DU62" s="79"/>
      <c r="DV62" s="79"/>
      <c r="DW62" s="79"/>
      <c r="DX62" s="79"/>
      <c r="DY62" s="79"/>
      <c r="DZ62" s="79"/>
      <c r="EA62" s="79"/>
      <c r="EB62" s="79"/>
      <c r="EC62" s="79"/>
      <c r="ED62" s="79"/>
      <c r="EE62" s="79"/>
      <c r="EF62" s="79"/>
      <c r="EG62" s="79"/>
      <c r="EH62" s="79"/>
      <c r="EI62" s="79"/>
      <c r="EJ62" s="79"/>
      <c r="EK62" s="79"/>
      <c r="EL62" s="79"/>
      <c r="EM62" s="79"/>
      <c r="EN62" s="79"/>
      <c r="EO62" s="79"/>
      <c r="EP62" s="79"/>
      <c r="EQ62" s="79"/>
      <c r="ER62" s="79"/>
      <c r="ES62" s="79"/>
      <c r="ET62" s="79"/>
      <c r="EU62" s="79"/>
      <c r="EV62" s="79"/>
      <c r="EW62" s="79"/>
    </row>
    <row r="63" spans="1:153" s="80" customFormat="1" ht="23.45" customHeight="1">
      <c r="A63" s="404"/>
      <c r="B63" s="323"/>
      <c r="C63" s="324"/>
      <c r="D63" s="323"/>
      <c r="E63" s="324"/>
      <c r="F63" s="325"/>
      <c r="G63" s="326"/>
      <c r="H63" s="373" t="s">
        <v>415</v>
      </c>
      <c r="I63" s="304">
        <v>2100000</v>
      </c>
      <c r="J63" s="305">
        <v>1.8321701117950069E-4</v>
      </c>
      <c r="K63" s="304">
        <v>3354000</v>
      </c>
      <c r="L63" s="305">
        <v>2.953879322492461E-4</v>
      </c>
      <c r="M63" s="306">
        <v>-1254000</v>
      </c>
      <c r="N63" s="307">
        <v>-0.37388193202146691</v>
      </c>
      <c r="O63" s="81"/>
      <c r="P63" s="79"/>
      <c r="Q63" s="79"/>
      <c r="R63" s="79"/>
      <c r="S63" s="79"/>
      <c r="T63" s="79"/>
      <c r="U63" s="79"/>
      <c r="V63" s="79"/>
      <c r="W63" s="79"/>
      <c r="X63" s="79"/>
      <c r="Y63" s="79"/>
      <c r="Z63" s="79"/>
      <c r="AA63" s="79"/>
      <c r="AB63" s="79"/>
      <c r="AC63" s="79"/>
      <c r="AD63" s="79"/>
      <c r="AE63" s="79"/>
      <c r="AF63" s="79"/>
      <c r="AG63" s="79"/>
      <c r="AH63" s="79"/>
      <c r="AI63" s="79"/>
      <c r="AJ63" s="79"/>
      <c r="AK63" s="79"/>
      <c r="AL63" s="79"/>
      <c r="AM63" s="79"/>
      <c r="AN63" s="79"/>
      <c r="AO63" s="79"/>
      <c r="AP63" s="79"/>
      <c r="AQ63" s="79"/>
      <c r="AR63" s="79"/>
      <c r="AS63" s="79"/>
      <c r="AT63" s="79"/>
      <c r="AU63" s="79"/>
      <c r="AV63" s="79"/>
      <c r="AW63" s="79"/>
      <c r="AX63" s="79"/>
      <c r="AY63" s="79"/>
      <c r="AZ63" s="79"/>
      <c r="BA63" s="79"/>
      <c r="BB63" s="79"/>
      <c r="BC63" s="79"/>
      <c r="BD63" s="79"/>
      <c r="BE63" s="79"/>
      <c r="BF63" s="79"/>
      <c r="BG63" s="79"/>
      <c r="BH63" s="79"/>
      <c r="BI63" s="79"/>
      <c r="BJ63" s="79"/>
      <c r="BK63" s="79"/>
      <c r="BL63" s="79"/>
      <c r="BM63" s="79"/>
      <c r="BN63" s="79"/>
      <c r="BO63" s="79"/>
      <c r="BP63" s="79"/>
      <c r="BQ63" s="79"/>
      <c r="BR63" s="79"/>
      <c r="BS63" s="79"/>
      <c r="BT63" s="79"/>
      <c r="BU63" s="79"/>
      <c r="BV63" s="79"/>
      <c r="BW63" s="79"/>
      <c r="BX63" s="79"/>
      <c r="BY63" s="79"/>
      <c r="BZ63" s="79"/>
      <c r="CA63" s="79"/>
      <c r="CB63" s="79"/>
      <c r="CC63" s="79"/>
      <c r="CD63" s="79"/>
      <c r="CE63" s="79"/>
      <c r="CF63" s="79"/>
      <c r="CG63" s="79"/>
      <c r="CH63" s="79"/>
      <c r="CI63" s="79"/>
      <c r="CJ63" s="79"/>
      <c r="CK63" s="79"/>
      <c r="CL63" s="79"/>
      <c r="CM63" s="79"/>
      <c r="CN63" s="79"/>
      <c r="CO63" s="79"/>
      <c r="CP63" s="79"/>
      <c r="CQ63" s="79"/>
      <c r="CR63" s="79"/>
      <c r="CS63" s="79"/>
      <c r="CT63" s="79"/>
      <c r="CU63" s="79"/>
      <c r="CV63" s="79"/>
      <c r="CW63" s="79"/>
      <c r="CX63" s="79"/>
      <c r="CY63" s="79"/>
      <c r="CZ63" s="79"/>
      <c r="DA63" s="79"/>
      <c r="DB63" s="79"/>
      <c r="DC63" s="79"/>
      <c r="DD63" s="79"/>
      <c r="DE63" s="79"/>
      <c r="DF63" s="79"/>
      <c r="DG63" s="79"/>
      <c r="DH63" s="79"/>
      <c r="DI63" s="79"/>
      <c r="DJ63" s="79"/>
      <c r="DK63" s="79"/>
      <c r="DL63" s="79"/>
      <c r="DM63" s="79"/>
      <c r="DN63" s="79"/>
      <c r="DO63" s="79"/>
      <c r="DP63" s="79"/>
      <c r="DQ63" s="79"/>
      <c r="DR63" s="79"/>
      <c r="DS63" s="79"/>
      <c r="DT63" s="79"/>
      <c r="DU63" s="79"/>
      <c r="DV63" s="79"/>
      <c r="DW63" s="79"/>
      <c r="DX63" s="79"/>
      <c r="DY63" s="79"/>
      <c r="DZ63" s="79"/>
      <c r="EA63" s="79"/>
      <c r="EB63" s="79"/>
      <c r="EC63" s="79"/>
      <c r="ED63" s="79"/>
      <c r="EE63" s="79"/>
      <c r="EF63" s="79"/>
      <c r="EG63" s="79"/>
      <c r="EH63" s="79"/>
      <c r="EI63" s="79"/>
      <c r="EJ63" s="79"/>
      <c r="EK63" s="79"/>
      <c r="EL63" s="79"/>
      <c r="EM63" s="79"/>
      <c r="EN63" s="79"/>
      <c r="EO63" s="79"/>
      <c r="EP63" s="79"/>
      <c r="EQ63" s="79"/>
      <c r="ER63" s="79"/>
      <c r="ES63" s="79"/>
      <c r="ET63" s="79"/>
      <c r="EU63" s="79"/>
      <c r="EV63" s="79"/>
      <c r="EW63" s="79"/>
    </row>
    <row r="64" spans="1:153" s="80" customFormat="1" ht="23.45" customHeight="1">
      <c r="A64" s="405"/>
      <c r="B64" s="327"/>
      <c r="C64" s="328"/>
      <c r="D64" s="327"/>
      <c r="E64" s="328"/>
      <c r="F64" s="329"/>
      <c r="G64" s="330"/>
      <c r="H64" s="373" t="s">
        <v>417</v>
      </c>
      <c r="I64" s="304">
        <v>1700000</v>
      </c>
      <c r="J64" s="305">
        <v>1.4831853285959579E-4</v>
      </c>
      <c r="K64" s="304">
        <v>1700000</v>
      </c>
      <c r="L64" s="305">
        <v>1.4971958402615337E-4</v>
      </c>
      <c r="M64" s="306">
        <v>0</v>
      </c>
      <c r="N64" s="307">
        <v>0</v>
      </c>
      <c r="O64" s="81"/>
      <c r="P64" s="79"/>
      <c r="Q64" s="79"/>
      <c r="R64" s="79"/>
      <c r="S64" s="79"/>
      <c r="T64" s="79"/>
      <c r="U64" s="79"/>
      <c r="V64" s="79"/>
      <c r="W64" s="79"/>
      <c r="X64" s="79"/>
      <c r="Y64" s="79"/>
      <c r="Z64" s="79"/>
      <c r="AA64" s="79"/>
      <c r="AB64" s="79"/>
      <c r="AC64" s="79"/>
      <c r="AD64" s="79"/>
      <c r="AE64" s="79"/>
      <c r="AF64" s="79"/>
      <c r="AG64" s="79"/>
      <c r="AH64" s="79"/>
      <c r="AI64" s="79"/>
      <c r="AJ64" s="79"/>
      <c r="AK64" s="79"/>
      <c r="AL64" s="79"/>
      <c r="AM64" s="79"/>
      <c r="AN64" s="79"/>
      <c r="AO64" s="79"/>
      <c r="AP64" s="79"/>
      <c r="AQ64" s="79"/>
      <c r="AR64" s="79"/>
      <c r="AS64" s="79"/>
      <c r="AT64" s="79"/>
      <c r="AU64" s="79"/>
      <c r="AV64" s="79"/>
      <c r="AW64" s="79"/>
      <c r="AX64" s="79"/>
      <c r="AY64" s="79"/>
      <c r="AZ64" s="79"/>
      <c r="BA64" s="79"/>
      <c r="BB64" s="79"/>
      <c r="BC64" s="79"/>
      <c r="BD64" s="79"/>
      <c r="BE64" s="79"/>
      <c r="BF64" s="79"/>
      <c r="BG64" s="79"/>
      <c r="BH64" s="79"/>
      <c r="BI64" s="79"/>
      <c r="BJ64" s="79"/>
      <c r="BK64" s="79"/>
      <c r="BL64" s="79"/>
      <c r="BM64" s="79"/>
      <c r="BN64" s="79"/>
      <c r="BO64" s="79"/>
      <c r="BP64" s="79"/>
      <c r="BQ64" s="79"/>
      <c r="BR64" s="79"/>
      <c r="BS64" s="79"/>
      <c r="BT64" s="79"/>
      <c r="BU64" s="79"/>
      <c r="BV64" s="79"/>
      <c r="BW64" s="79"/>
      <c r="BX64" s="79"/>
      <c r="BY64" s="79"/>
      <c r="BZ64" s="79"/>
      <c r="CA64" s="79"/>
      <c r="CB64" s="79"/>
      <c r="CC64" s="79"/>
      <c r="CD64" s="79"/>
      <c r="CE64" s="79"/>
      <c r="CF64" s="79"/>
      <c r="CG64" s="79"/>
      <c r="CH64" s="79"/>
      <c r="CI64" s="79"/>
      <c r="CJ64" s="79"/>
      <c r="CK64" s="79"/>
      <c r="CL64" s="79"/>
      <c r="CM64" s="79"/>
      <c r="CN64" s="79"/>
      <c r="CO64" s="79"/>
      <c r="CP64" s="79"/>
      <c r="CQ64" s="79"/>
      <c r="CR64" s="79"/>
      <c r="CS64" s="79"/>
      <c r="CT64" s="79"/>
      <c r="CU64" s="79"/>
      <c r="CV64" s="79"/>
      <c r="CW64" s="79"/>
      <c r="CX64" s="79"/>
      <c r="CY64" s="79"/>
      <c r="CZ64" s="79"/>
      <c r="DA64" s="79"/>
      <c r="DB64" s="79"/>
      <c r="DC64" s="79"/>
      <c r="DD64" s="79"/>
      <c r="DE64" s="79"/>
      <c r="DF64" s="79"/>
      <c r="DG64" s="79"/>
      <c r="DH64" s="79"/>
      <c r="DI64" s="79"/>
      <c r="DJ64" s="79"/>
      <c r="DK64" s="79"/>
      <c r="DL64" s="79"/>
      <c r="DM64" s="79"/>
      <c r="DN64" s="79"/>
      <c r="DO64" s="79"/>
      <c r="DP64" s="79"/>
      <c r="DQ64" s="79"/>
      <c r="DR64" s="79"/>
      <c r="DS64" s="79"/>
      <c r="DT64" s="79"/>
      <c r="DU64" s="79"/>
      <c r="DV64" s="79"/>
      <c r="DW64" s="79"/>
      <c r="DX64" s="79"/>
      <c r="DY64" s="79"/>
      <c r="DZ64" s="79"/>
      <c r="EA64" s="79"/>
      <c r="EB64" s="79"/>
      <c r="EC64" s="79"/>
      <c r="ED64" s="79"/>
      <c r="EE64" s="79"/>
      <c r="EF64" s="79"/>
      <c r="EG64" s="79"/>
      <c r="EH64" s="79"/>
      <c r="EI64" s="79"/>
      <c r="EJ64" s="79"/>
      <c r="EK64" s="79"/>
      <c r="EL64" s="79"/>
      <c r="EM64" s="79"/>
      <c r="EN64" s="79"/>
      <c r="EO64" s="79"/>
      <c r="EP64" s="79"/>
      <c r="EQ64" s="79"/>
      <c r="ER64" s="79"/>
      <c r="ES64" s="79"/>
      <c r="ET64" s="79"/>
      <c r="EU64" s="79"/>
      <c r="EV64" s="79"/>
      <c r="EW64" s="79"/>
    </row>
    <row r="65" spans="1:153" s="80" customFormat="1" ht="23.45" customHeight="1">
      <c r="A65" s="405"/>
      <c r="B65" s="327"/>
      <c r="C65" s="328"/>
      <c r="D65" s="327"/>
      <c r="E65" s="328"/>
      <c r="F65" s="329"/>
      <c r="G65" s="330"/>
      <c r="H65" s="373" t="s">
        <v>419</v>
      </c>
      <c r="I65" s="304">
        <v>0</v>
      </c>
      <c r="J65" s="305">
        <v>0</v>
      </c>
      <c r="K65" s="304">
        <v>0</v>
      </c>
      <c r="L65" s="305">
        <v>0</v>
      </c>
      <c r="M65" s="306">
        <v>0</v>
      </c>
      <c r="N65" s="307"/>
      <c r="O65" s="81"/>
      <c r="P65" s="79"/>
      <c r="Q65" s="79"/>
      <c r="R65" s="79"/>
      <c r="S65" s="79"/>
      <c r="T65" s="79"/>
      <c r="U65" s="79"/>
      <c r="V65" s="79"/>
      <c r="W65" s="79"/>
      <c r="X65" s="79"/>
      <c r="Y65" s="79"/>
      <c r="Z65" s="79"/>
      <c r="AA65" s="79"/>
      <c r="AB65" s="79"/>
      <c r="AC65" s="79"/>
      <c r="AD65" s="79"/>
      <c r="AE65" s="79"/>
      <c r="AF65" s="79"/>
      <c r="AG65" s="79"/>
      <c r="AH65" s="79"/>
      <c r="AI65" s="79"/>
      <c r="AJ65" s="79"/>
      <c r="AK65" s="79"/>
      <c r="AL65" s="79"/>
      <c r="AM65" s="79"/>
      <c r="AN65" s="79"/>
      <c r="AO65" s="79"/>
      <c r="AP65" s="79"/>
      <c r="AQ65" s="79"/>
      <c r="AR65" s="79"/>
      <c r="AS65" s="79"/>
      <c r="AT65" s="79"/>
      <c r="AU65" s="79"/>
      <c r="AV65" s="79"/>
      <c r="AW65" s="79"/>
      <c r="AX65" s="79"/>
      <c r="AY65" s="79"/>
      <c r="AZ65" s="79"/>
      <c r="BA65" s="79"/>
      <c r="BB65" s="79"/>
      <c r="BC65" s="79"/>
      <c r="BD65" s="79"/>
      <c r="BE65" s="79"/>
      <c r="BF65" s="79"/>
      <c r="BG65" s="79"/>
      <c r="BH65" s="79"/>
      <c r="BI65" s="79"/>
      <c r="BJ65" s="79"/>
      <c r="BK65" s="79"/>
      <c r="BL65" s="79"/>
      <c r="BM65" s="79"/>
      <c r="BN65" s="79"/>
      <c r="BO65" s="79"/>
      <c r="BP65" s="79"/>
      <c r="BQ65" s="79"/>
      <c r="BR65" s="79"/>
      <c r="BS65" s="79"/>
      <c r="BT65" s="79"/>
      <c r="BU65" s="79"/>
      <c r="BV65" s="79"/>
      <c r="BW65" s="79"/>
      <c r="BX65" s="79"/>
      <c r="BY65" s="79"/>
      <c r="BZ65" s="79"/>
      <c r="CA65" s="79"/>
      <c r="CB65" s="79"/>
      <c r="CC65" s="79"/>
      <c r="CD65" s="79"/>
      <c r="CE65" s="79"/>
      <c r="CF65" s="79"/>
      <c r="CG65" s="79"/>
      <c r="CH65" s="79"/>
      <c r="CI65" s="79"/>
      <c r="CJ65" s="79"/>
      <c r="CK65" s="79"/>
      <c r="CL65" s="79"/>
      <c r="CM65" s="79"/>
      <c r="CN65" s="79"/>
      <c r="CO65" s="79"/>
      <c r="CP65" s="79"/>
      <c r="CQ65" s="79"/>
      <c r="CR65" s="79"/>
      <c r="CS65" s="79"/>
      <c r="CT65" s="79"/>
      <c r="CU65" s="79"/>
      <c r="CV65" s="79"/>
      <c r="CW65" s="79"/>
      <c r="CX65" s="79"/>
      <c r="CY65" s="79"/>
      <c r="CZ65" s="79"/>
      <c r="DA65" s="79"/>
      <c r="DB65" s="79"/>
      <c r="DC65" s="79"/>
      <c r="DD65" s="79"/>
      <c r="DE65" s="79"/>
      <c r="DF65" s="79"/>
      <c r="DG65" s="79"/>
      <c r="DH65" s="79"/>
      <c r="DI65" s="79"/>
      <c r="DJ65" s="79"/>
      <c r="DK65" s="79"/>
      <c r="DL65" s="79"/>
      <c r="DM65" s="79"/>
      <c r="DN65" s="79"/>
      <c r="DO65" s="79"/>
      <c r="DP65" s="79"/>
      <c r="DQ65" s="79"/>
      <c r="DR65" s="79"/>
      <c r="DS65" s="79"/>
      <c r="DT65" s="79"/>
      <c r="DU65" s="79"/>
      <c r="DV65" s="79"/>
      <c r="DW65" s="79"/>
      <c r="DX65" s="79"/>
      <c r="DY65" s="79"/>
      <c r="DZ65" s="79"/>
      <c r="EA65" s="79"/>
      <c r="EB65" s="79"/>
      <c r="EC65" s="79"/>
      <c r="ED65" s="79"/>
      <c r="EE65" s="79"/>
      <c r="EF65" s="79"/>
      <c r="EG65" s="79"/>
      <c r="EH65" s="79"/>
      <c r="EI65" s="79"/>
      <c r="EJ65" s="79"/>
      <c r="EK65" s="79"/>
      <c r="EL65" s="79"/>
      <c r="EM65" s="79"/>
      <c r="EN65" s="79"/>
      <c r="EO65" s="79"/>
      <c r="EP65" s="79"/>
      <c r="EQ65" s="79"/>
      <c r="ER65" s="79"/>
      <c r="ES65" s="79"/>
      <c r="ET65" s="79"/>
      <c r="EU65" s="79"/>
      <c r="EV65" s="79"/>
      <c r="EW65" s="79"/>
    </row>
    <row r="66" spans="1:153" s="80" customFormat="1" ht="23.45" customHeight="1">
      <c r="A66" s="405"/>
      <c r="B66" s="327"/>
      <c r="C66" s="328"/>
      <c r="D66" s="327"/>
      <c r="E66" s="328"/>
      <c r="F66" s="329"/>
      <c r="G66" s="330"/>
      <c r="H66" s="373" t="s">
        <v>423</v>
      </c>
      <c r="I66" s="304">
        <v>1400000</v>
      </c>
      <c r="J66" s="305">
        <v>1.2214467411966713E-4</v>
      </c>
      <c r="K66" s="304">
        <v>1400000</v>
      </c>
      <c r="L66" s="305">
        <v>1.2329848096271454E-4</v>
      </c>
      <c r="M66" s="306">
        <v>0</v>
      </c>
      <c r="N66" s="307">
        <v>0</v>
      </c>
      <c r="O66" s="81"/>
      <c r="P66" s="79"/>
      <c r="Q66" s="79"/>
      <c r="R66" s="79"/>
      <c r="S66" s="79"/>
      <c r="T66" s="79"/>
      <c r="U66" s="79"/>
      <c r="V66" s="79"/>
      <c r="W66" s="79"/>
      <c r="X66" s="79"/>
      <c r="Y66" s="79"/>
      <c r="Z66" s="79"/>
      <c r="AA66" s="79"/>
      <c r="AB66" s="79"/>
      <c r="AC66" s="79"/>
      <c r="AD66" s="79"/>
      <c r="AE66" s="79"/>
      <c r="AF66" s="79"/>
      <c r="AG66" s="79"/>
      <c r="AH66" s="79"/>
      <c r="AI66" s="79"/>
      <c r="AJ66" s="79"/>
      <c r="AK66" s="79"/>
      <c r="AL66" s="79"/>
      <c r="AM66" s="79"/>
      <c r="AN66" s="79"/>
      <c r="AO66" s="79"/>
      <c r="AP66" s="79"/>
      <c r="AQ66" s="79"/>
      <c r="AR66" s="79"/>
      <c r="AS66" s="79"/>
      <c r="AT66" s="79"/>
      <c r="AU66" s="79"/>
      <c r="AV66" s="79"/>
      <c r="AW66" s="79"/>
      <c r="AX66" s="79"/>
      <c r="AY66" s="79"/>
      <c r="AZ66" s="79"/>
      <c r="BA66" s="79"/>
      <c r="BB66" s="79"/>
      <c r="BC66" s="79"/>
      <c r="BD66" s="79"/>
      <c r="BE66" s="79"/>
      <c r="BF66" s="79"/>
      <c r="BG66" s="79"/>
      <c r="BH66" s="79"/>
      <c r="BI66" s="79"/>
      <c r="BJ66" s="79"/>
      <c r="BK66" s="79"/>
      <c r="BL66" s="79"/>
      <c r="BM66" s="79"/>
      <c r="BN66" s="79"/>
      <c r="BO66" s="79"/>
      <c r="BP66" s="79"/>
      <c r="BQ66" s="79"/>
      <c r="BR66" s="79"/>
      <c r="BS66" s="79"/>
      <c r="BT66" s="79"/>
      <c r="BU66" s="79"/>
      <c r="BV66" s="79"/>
      <c r="BW66" s="79"/>
      <c r="BX66" s="79"/>
      <c r="BY66" s="79"/>
      <c r="BZ66" s="79"/>
      <c r="CA66" s="79"/>
      <c r="CB66" s="79"/>
      <c r="CC66" s="79"/>
      <c r="CD66" s="79"/>
      <c r="CE66" s="79"/>
      <c r="CF66" s="79"/>
      <c r="CG66" s="79"/>
      <c r="CH66" s="79"/>
      <c r="CI66" s="79"/>
      <c r="CJ66" s="79"/>
      <c r="CK66" s="79"/>
      <c r="CL66" s="79"/>
      <c r="CM66" s="79"/>
      <c r="CN66" s="79"/>
      <c r="CO66" s="79"/>
      <c r="CP66" s="79"/>
      <c r="CQ66" s="79"/>
      <c r="CR66" s="79"/>
      <c r="CS66" s="79"/>
      <c r="CT66" s="79"/>
      <c r="CU66" s="79"/>
      <c r="CV66" s="79"/>
      <c r="CW66" s="79"/>
      <c r="CX66" s="79"/>
      <c r="CY66" s="79"/>
      <c r="CZ66" s="79"/>
      <c r="DA66" s="79"/>
      <c r="DB66" s="79"/>
      <c r="DC66" s="79"/>
      <c r="DD66" s="79"/>
      <c r="DE66" s="79"/>
      <c r="DF66" s="79"/>
      <c r="DG66" s="79"/>
      <c r="DH66" s="79"/>
      <c r="DI66" s="79"/>
      <c r="DJ66" s="79"/>
      <c r="DK66" s="79"/>
      <c r="DL66" s="79"/>
      <c r="DM66" s="79"/>
      <c r="DN66" s="79"/>
      <c r="DO66" s="79"/>
      <c r="DP66" s="79"/>
      <c r="DQ66" s="79"/>
      <c r="DR66" s="79"/>
      <c r="DS66" s="79"/>
      <c r="DT66" s="79"/>
      <c r="DU66" s="79"/>
      <c r="DV66" s="79"/>
      <c r="DW66" s="79"/>
      <c r="DX66" s="79"/>
      <c r="DY66" s="79"/>
      <c r="DZ66" s="79"/>
      <c r="EA66" s="79"/>
      <c r="EB66" s="79"/>
      <c r="EC66" s="79"/>
      <c r="ED66" s="79"/>
      <c r="EE66" s="79"/>
      <c r="EF66" s="79"/>
      <c r="EG66" s="79"/>
      <c r="EH66" s="79"/>
      <c r="EI66" s="79"/>
      <c r="EJ66" s="79"/>
      <c r="EK66" s="79"/>
      <c r="EL66" s="79"/>
      <c r="EM66" s="79"/>
      <c r="EN66" s="79"/>
      <c r="EO66" s="79"/>
      <c r="EP66" s="79"/>
      <c r="EQ66" s="79"/>
      <c r="ER66" s="79"/>
      <c r="ES66" s="79"/>
      <c r="ET66" s="79"/>
      <c r="EU66" s="79"/>
      <c r="EV66" s="79"/>
      <c r="EW66" s="79"/>
    </row>
    <row r="67" spans="1:153" s="80" customFormat="1" ht="23.45" customHeight="1">
      <c r="A67" s="405"/>
      <c r="B67" s="327"/>
      <c r="C67" s="328"/>
      <c r="D67" s="327"/>
      <c r="E67" s="328"/>
      <c r="F67" s="329"/>
      <c r="G67" s="330"/>
      <c r="H67" s="373" t="s">
        <v>422</v>
      </c>
      <c r="I67" s="304">
        <v>1120000</v>
      </c>
      <c r="J67" s="305">
        <v>9.7715739295733704E-5</v>
      </c>
      <c r="K67" s="304">
        <v>3000000</v>
      </c>
      <c r="L67" s="305">
        <v>2.6421103063438829E-4</v>
      </c>
      <c r="M67" s="306">
        <v>-1880000</v>
      </c>
      <c r="N67" s="307">
        <v>-0.62666666666666671</v>
      </c>
      <c r="O67" s="81"/>
      <c r="P67" s="79"/>
      <c r="Q67" s="79"/>
      <c r="R67" s="79"/>
      <c r="S67" s="79"/>
      <c r="T67" s="79"/>
      <c r="U67" s="79"/>
      <c r="V67" s="79"/>
      <c r="W67" s="79"/>
      <c r="X67" s="79"/>
      <c r="Y67" s="79"/>
      <c r="Z67" s="79"/>
      <c r="AA67" s="79"/>
      <c r="AB67" s="79"/>
      <c r="AC67" s="79"/>
      <c r="AD67" s="79"/>
      <c r="AE67" s="79"/>
      <c r="AF67" s="79"/>
      <c r="AG67" s="79"/>
      <c r="AH67" s="79"/>
      <c r="AI67" s="79"/>
      <c r="AJ67" s="79"/>
      <c r="AK67" s="79"/>
      <c r="AL67" s="79"/>
      <c r="AM67" s="79"/>
      <c r="AN67" s="79"/>
      <c r="AO67" s="79"/>
      <c r="AP67" s="79"/>
      <c r="AQ67" s="79"/>
      <c r="AR67" s="79"/>
      <c r="AS67" s="79"/>
      <c r="AT67" s="79"/>
      <c r="AU67" s="79"/>
      <c r="AV67" s="79"/>
      <c r="AW67" s="79"/>
      <c r="AX67" s="79"/>
      <c r="AY67" s="79"/>
      <c r="AZ67" s="79"/>
      <c r="BA67" s="79"/>
      <c r="BB67" s="79"/>
      <c r="BC67" s="79"/>
      <c r="BD67" s="79"/>
      <c r="BE67" s="79"/>
      <c r="BF67" s="79"/>
      <c r="BG67" s="79"/>
      <c r="BH67" s="79"/>
      <c r="BI67" s="79"/>
      <c r="BJ67" s="79"/>
      <c r="BK67" s="79"/>
      <c r="BL67" s="79"/>
      <c r="BM67" s="79"/>
      <c r="BN67" s="79"/>
      <c r="BO67" s="79"/>
      <c r="BP67" s="79"/>
      <c r="BQ67" s="79"/>
      <c r="BR67" s="79"/>
      <c r="BS67" s="79"/>
      <c r="BT67" s="79"/>
      <c r="BU67" s="79"/>
      <c r="BV67" s="79"/>
      <c r="BW67" s="79"/>
      <c r="BX67" s="79"/>
      <c r="BY67" s="79"/>
      <c r="BZ67" s="79"/>
      <c r="CA67" s="79"/>
      <c r="CB67" s="79"/>
      <c r="CC67" s="79"/>
      <c r="CD67" s="79"/>
      <c r="CE67" s="79"/>
      <c r="CF67" s="79"/>
      <c r="CG67" s="79"/>
      <c r="CH67" s="79"/>
      <c r="CI67" s="79"/>
      <c r="CJ67" s="79"/>
      <c r="CK67" s="79"/>
      <c r="CL67" s="79"/>
      <c r="CM67" s="79"/>
      <c r="CN67" s="79"/>
      <c r="CO67" s="79"/>
      <c r="CP67" s="79"/>
      <c r="CQ67" s="79"/>
      <c r="CR67" s="79"/>
      <c r="CS67" s="79"/>
      <c r="CT67" s="79"/>
      <c r="CU67" s="79"/>
      <c r="CV67" s="79"/>
      <c r="CW67" s="79"/>
      <c r="CX67" s="79"/>
      <c r="CY67" s="79"/>
      <c r="CZ67" s="79"/>
      <c r="DA67" s="79"/>
      <c r="DB67" s="79"/>
      <c r="DC67" s="79"/>
      <c r="DD67" s="79"/>
      <c r="DE67" s="79"/>
      <c r="DF67" s="79"/>
      <c r="DG67" s="79"/>
      <c r="DH67" s="79"/>
      <c r="DI67" s="79"/>
      <c r="DJ67" s="79"/>
      <c r="DK67" s="79"/>
      <c r="DL67" s="79"/>
      <c r="DM67" s="79"/>
      <c r="DN67" s="79"/>
      <c r="DO67" s="79"/>
      <c r="DP67" s="79"/>
      <c r="DQ67" s="79"/>
      <c r="DR67" s="79"/>
      <c r="DS67" s="79"/>
      <c r="DT67" s="79"/>
      <c r="DU67" s="79"/>
      <c r="DV67" s="79"/>
      <c r="DW67" s="79"/>
      <c r="DX67" s="79"/>
      <c r="DY67" s="79"/>
      <c r="DZ67" s="79"/>
      <c r="EA67" s="79"/>
      <c r="EB67" s="79"/>
      <c r="EC67" s="79"/>
      <c r="ED67" s="79"/>
      <c r="EE67" s="79"/>
      <c r="EF67" s="79"/>
      <c r="EG67" s="79"/>
      <c r="EH67" s="79"/>
      <c r="EI67" s="79"/>
      <c r="EJ67" s="79"/>
      <c r="EK67" s="79"/>
      <c r="EL67" s="79"/>
      <c r="EM67" s="79"/>
      <c r="EN67" s="79"/>
      <c r="EO67" s="79"/>
      <c r="EP67" s="79"/>
      <c r="EQ67" s="79"/>
      <c r="ER67" s="79"/>
      <c r="ES67" s="79"/>
      <c r="ET67" s="79"/>
      <c r="EU67" s="79"/>
      <c r="EV67" s="79"/>
      <c r="EW67" s="79"/>
    </row>
    <row r="68" spans="1:153" s="80" customFormat="1" ht="23.45" customHeight="1">
      <c r="A68" s="405"/>
      <c r="B68" s="327"/>
      <c r="C68" s="328"/>
      <c r="D68" s="327"/>
      <c r="E68" s="328"/>
      <c r="F68" s="329"/>
      <c r="G68" s="330"/>
      <c r="H68" s="373" t="s">
        <v>326</v>
      </c>
      <c r="I68" s="304">
        <v>1200000</v>
      </c>
      <c r="J68" s="305">
        <v>1.0469543495971468E-4</v>
      </c>
      <c r="K68" s="304">
        <v>1200000</v>
      </c>
      <c r="L68" s="305">
        <v>1.0568441225375532E-4</v>
      </c>
      <c r="M68" s="306">
        <v>0</v>
      </c>
      <c r="N68" s="307">
        <v>0</v>
      </c>
      <c r="O68" s="81"/>
      <c r="P68" s="79"/>
      <c r="Q68" s="79"/>
      <c r="R68" s="79"/>
      <c r="S68" s="79"/>
      <c r="T68" s="79"/>
      <c r="U68" s="79"/>
      <c r="V68" s="79"/>
      <c r="W68" s="79"/>
      <c r="X68" s="79"/>
      <c r="Y68" s="79"/>
      <c r="Z68" s="79"/>
      <c r="AA68" s="79"/>
      <c r="AB68" s="79"/>
      <c r="AC68" s="79"/>
      <c r="AD68" s="79"/>
      <c r="AE68" s="79"/>
      <c r="AF68" s="79"/>
      <c r="AG68" s="79"/>
      <c r="AH68" s="79"/>
      <c r="AI68" s="79"/>
      <c r="AJ68" s="79"/>
      <c r="AK68" s="79"/>
      <c r="AL68" s="79"/>
      <c r="AM68" s="79"/>
      <c r="AN68" s="79"/>
      <c r="AO68" s="79"/>
      <c r="AP68" s="79"/>
      <c r="AQ68" s="79"/>
      <c r="AR68" s="79"/>
      <c r="AS68" s="79"/>
      <c r="AT68" s="79"/>
      <c r="AU68" s="79"/>
      <c r="AV68" s="79"/>
      <c r="AW68" s="79"/>
      <c r="AX68" s="79"/>
      <c r="AY68" s="79"/>
      <c r="AZ68" s="79"/>
      <c r="BA68" s="79"/>
      <c r="BB68" s="79"/>
      <c r="BC68" s="79"/>
      <c r="BD68" s="79"/>
      <c r="BE68" s="79"/>
      <c r="BF68" s="79"/>
      <c r="BG68" s="79"/>
      <c r="BH68" s="79"/>
      <c r="BI68" s="79"/>
      <c r="BJ68" s="79"/>
      <c r="BK68" s="79"/>
      <c r="BL68" s="79"/>
      <c r="BM68" s="79"/>
      <c r="BN68" s="79"/>
      <c r="BO68" s="79"/>
      <c r="BP68" s="79"/>
      <c r="BQ68" s="79"/>
      <c r="BR68" s="79"/>
      <c r="BS68" s="79"/>
      <c r="BT68" s="79"/>
      <c r="BU68" s="79"/>
      <c r="BV68" s="79"/>
      <c r="BW68" s="79"/>
      <c r="BX68" s="79"/>
      <c r="BY68" s="79"/>
      <c r="BZ68" s="79"/>
      <c r="CA68" s="79"/>
      <c r="CB68" s="79"/>
      <c r="CC68" s="79"/>
      <c r="CD68" s="79"/>
      <c r="CE68" s="79"/>
      <c r="CF68" s="79"/>
      <c r="CG68" s="79"/>
      <c r="CH68" s="79"/>
      <c r="CI68" s="79"/>
      <c r="CJ68" s="79"/>
      <c r="CK68" s="79"/>
      <c r="CL68" s="79"/>
      <c r="CM68" s="79"/>
      <c r="CN68" s="79"/>
      <c r="CO68" s="79"/>
      <c r="CP68" s="79"/>
      <c r="CQ68" s="79"/>
      <c r="CR68" s="79"/>
      <c r="CS68" s="79"/>
      <c r="CT68" s="79"/>
      <c r="CU68" s="79"/>
      <c r="CV68" s="79"/>
      <c r="CW68" s="79"/>
      <c r="CX68" s="79"/>
      <c r="CY68" s="79"/>
      <c r="CZ68" s="79"/>
      <c r="DA68" s="79"/>
      <c r="DB68" s="79"/>
      <c r="DC68" s="79"/>
      <c r="DD68" s="79"/>
      <c r="DE68" s="79"/>
      <c r="DF68" s="79"/>
      <c r="DG68" s="79"/>
      <c r="DH68" s="79"/>
      <c r="DI68" s="79"/>
      <c r="DJ68" s="79"/>
      <c r="DK68" s="79"/>
      <c r="DL68" s="79"/>
      <c r="DM68" s="79"/>
      <c r="DN68" s="79"/>
      <c r="DO68" s="79"/>
      <c r="DP68" s="79"/>
      <c r="DQ68" s="79"/>
      <c r="DR68" s="79"/>
      <c r="DS68" s="79"/>
      <c r="DT68" s="79"/>
      <c r="DU68" s="79"/>
      <c r="DV68" s="79"/>
      <c r="DW68" s="79"/>
      <c r="DX68" s="79"/>
      <c r="DY68" s="79"/>
      <c r="DZ68" s="79"/>
      <c r="EA68" s="79"/>
      <c r="EB68" s="79"/>
      <c r="EC68" s="79"/>
      <c r="ED68" s="79"/>
      <c r="EE68" s="79"/>
      <c r="EF68" s="79"/>
      <c r="EG68" s="79"/>
      <c r="EH68" s="79"/>
      <c r="EI68" s="79"/>
      <c r="EJ68" s="79"/>
      <c r="EK68" s="79"/>
      <c r="EL68" s="79"/>
      <c r="EM68" s="79"/>
      <c r="EN68" s="79"/>
      <c r="EO68" s="79"/>
      <c r="EP68" s="79"/>
      <c r="EQ68" s="79"/>
      <c r="ER68" s="79"/>
      <c r="ES68" s="79"/>
      <c r="ET68" s="79"/>
      <c r="EU68" s="79"/>
      <c r="EV68" s="79"/>
      <c r="EW68" s="79"/>
    </row>
    <row r="69" spans="1:153" s="80" customFormat="1" ht="23.45" customHeight="1">
      <c r="A69" s="405"/>
      <c r="B69" s="327"/>
      <c r="C69" s="328"/>
      <c r="D69" s="327"/>
      <c r="E69" s="328"/>
      <c r="F69" s="329"/>
      <c r="G69" s="330"/>
      <c r="H69" s="373" t="s">
        <v>426</v>
      </c>
      <c r="I69" s="304">
        <v>1500000</v>
      </c>
      <c r="J69" s="305">
        <v>1.3086929369964334E-4</v>
      </c>
      <c r="K69" s="304">
        <v>1500000</v>
      </c>
      <c r="L69" s="305">
        <v>1.3210551531719415E-4</v>
      </c>
      <c r="M69" s="306">
        <v>0</v>
      </c>
      <c r="N69" s="307">
        <v>0</v>
      </c>
      <c r="O69" s="81"/>
      <c r="P69" s="79"/>
      <c r="Q69" s="79"/>
      <c r="R69" s="79"/>
      <c r="S69" s="79"/>
      <c r="T69" s="79"/>
      <c r="U69" s="79"/>
      <c r="V69" s="79"/>
      <c r="W69" s="79"/>
      <c r="X69" s="79"/>
      <c r="Y69" s="79"/>
      <c r="Z69" s="79"/>
      <c r="AA69" s="79"/>
      <c r="AB69" s="79"/>
      <c r="AC69" s="79"/>
      <c r="AD69" s="79"/>
      <c r="AE69" s="79"/>
      <c r="AF69" s="79"/>
      <c r="AG69" s="79"/>
      <c r="AH69" s="79"/>
      <c r="AI69" s="79"/>
      <c r="AJ69" s="79"/>
      <c r="AK69" s="79"/>
      <c r="AL69" s="79"/>
      <c r="AM69" s="79"/>
      <c r="AN69" s="79"/>
      <c r="AO69" s="79"/>
      <c r="AP69" s="79"/>
      <c r="AQ69" s="79"/>
      <c r="AR69" s="79"/>
      <c r="AS69" s="79"/>
      <c r="AT69" s="79"/>
      <c r="AU69" s="79"/>
      <c r="AV69" s="79"/>
      <c r="AW69" s="79"/>
      <c r="AX69" s="79"/>
      <c r="AY69" s="79"/>
      <c r="AZ69" s="79"/>
      <c r="BA69" s="79"/>
      <c r="BB69" s="79"/>
      <c r="BC69" s="79"/>
      <c r="BD69" s="79"/>
      <c r="BE69" s="79"/>
      <c r="BF69" s="79"/>
      <c r="BG69" s="79"/>
      <c r="BH69" s="79"/>
      <c r="BI69" s="79"/>
      <c r="BJ69" s="79"/>
      <c r="BK69" s="79"/>
      <c r="BL69" s="79"/>
      <c r="BM69" s="79"/>
      <c r="BN69" s="79"/>
      <c r="BO69" s="79"/>
      <c r="BP69" s="79"/>
      <c r="BQ69" s="79"/>
      <c r="BR69" s="79"/>
      <c r="BS69" s="79"/>
      <c r="BT69" s="79"/>
      <c r="BU69" s="79"/>
      <c r="BV69" s="79"/>
      <c r="BW69" s="79"/>
      <c r="BX69" s="79"/>
      <c r="BY69" s="79"/>
      <c r="BZ69" s="79"/>
      <c r="CA69" s="79"/>
      <c r="CB69" s="79"/>
      <c r="CC69" s="79"/>
      <c r="CD69" s="79"/>
      <c r="CE69" s="79"/>
      <c r="CF69" s="79"/>
      <c r="CG69" s="79"/>
      <c r="CH69" s="79"/>
      <c r="CI69" s="79"/>
      <c r="CJ69" s="79"/>
      <c r="CK69" s="79"/>
      <c r="CL69" s="79"/>
      <c r="CM69" s="79"/>
      <c r="CN69" s="79"/>
      <c r="CO69" s="79"/>
      <c r="CP69" s="79"/>
      <c r="CQ69" s="79"/>
      <c r="CR69" s="79"/>
      <c r="CS69" s="79"/>
      <c r="CT69" s="79"/>
      <c r="CU69" s="79"/>
      <c r="CV69" s="79"/>
      <c r="CW69" s="79"/>
      <c r="CX69" s="79"/>
      <c r="CY69" s="79"/>
      <c r="CZ69" s="79"/>
      <c r="DA69" s="79"/>
      <c r="DB69" s="79"/>
      <c r="DC69" s="79"/>
      <c r="DD69" s="79"/>
      <c r="DE69" s="79"/>
      <c r="DF69" s="79"/>
      <c r="DG69" s="79"/>
      <c r="DH69" s="79"/>
      <c r="DI69" s="79"/>
      <c r="DJ69" s="79"/>
      <c r="DK69" s="79"/>
      <c r="DL69" s="79"/>
      <c r="DM69" s="79"/>
      <c r="DN69" s="79"/>
      <c r="DO69" s="79"/>
      <c r="DP69" s="79"/>
      <c r="DQ69" s="79"/>
      <c r="DR69" s="79"/>
      <c r="DS69" s="79"/>
      <c r="DT69" s="79"/>
      <c r="DU69" s="79"/>
      <c r="DV69" s="79"/>
      <c r="DW69" s="79"/>
      <c r="DX69" s="79"/>
      <c r="DY69" s="79"/>
      <c r="DZ69" s="79"/>
      <c r="EA69" s="79"/>
      <c r="EB69" s="79"/>
      <c r="EC69" s="79"/>
      <c r="ED69" s="79"/>
      <c r="EE69" s="79"/>
      <c r="EF69" s="79"/>
      <c r="EG69" s="79"/>
      <c r="EH69" s="79"/>
      <c r="EI69" s="79"/>
      <c r="EJ69" s="79"/>
      <c r="EK69" s="79"/>
      <c r="EL69" s="79"/>
      <c r="EM69" s="79"/>
      <c r="EN69" s="79"/>
      <c r="EO69" s="79"/>
      <c r="EP69" s="79"/>
      <c r="EQ69" s="79"/>
      <c r="ER69" s="79"/>
      <c r="ES69" s="79"/>
      <c r="ET69" s="79"/>
      <c r="EU69" s="79"/>
      <c r="EV69" s="79"/>
      <c r="EW69" s="79"/>
    </row>
    <row r="70" spans="1:153" s="80" customFormat="1" ht="23.45" customHeight="1">
      <c r="A70" s="405"/>
      <c r="B70" s="327"/>
      <c r="C70" s="328"/>
      <c r="D70" s="327"/>
      <c r="E70" s="328"/>
      <c r="F70" s="329"/>
      <c r="G70" s="330"/>
      <c r="H70" s="374" t="s">
        <v>377</v>
      </c>
      <c r="I70" s="311">
        <v>1200000</v>
      </c>
      <c r="J70" s="312">
        <v>1.0469543495971468E-4</v>
      </c>
      <c r="K70" s="311">
        <v>1200000</v>
      </c>
      <c r="L70" s="312">
        <v>1.0568441225375532E-4</v>
      </c>
      <c r="M70" s="313">
        <v>0</v>
      </c>
      <c r="N70" s="314">
        <v>0</v>
      </c>
      <c r="O70" s="81"/>
      <c r="P70" s="79"/>
      <c r="Q70" s="79"/>
      <c r="R70" s="79"/>
      <c r="S70" s="79"/>
      <c r="T70" s="79"/>
      <c r="U70" s="79"/>
      <c r="V70" s="79"/>
      <c r="W70" s="79"/>
      <c r="X70" s="79"/>
      <c r="Y70" s="79"/>
      <c r="Z70" s="79"/>
      <c r="AA70" s="79"/>
      <c r="AB70" s="79"/>
      <c r="AC70" s="79"/>
      <c r="AD70" s="79"/>
      <c r="AE70" s="79"/>
      <c r="AF70" s="79"/>
      <c r="AG70" s="79"/>
      <c r="AH70" s="79"/>
      <c r="AI70" s="79"/>
      <c r="AJ70" s="79"/>
      <c r="AK70" s="79"/>
      <c r="AL70" s="79"/>
      <c r="AM70" s="79"/>
      <c r="AN70" s="79"/>
      <c r="AO70" s="79"/>
      <c r="AP70" s="79"/>
      <c r="AQ70" s="79"/>
      <c r="AR70" s="79"/>
      <c r="AS70" s="79"/>
      <c r="AT70" s="79"/>
      <c r="AU70" s="79"/>
      <c r="AV70" s="79"/>
      <c r="AW70" s="79"/>
      <c r="AX70" s="79"/>
      <c r="AY70" s="79"/>
      <c r="AZ70" s="79"/>
      <c r="BA70" s="79"/>
      <c r="BB70" s="79"/>
      <c r="BC70" s="79"/>
      <c r="BD70" s="79"/>
      <c r="BE70" s="79"/>
      <c r="BF70" s="79"/>
      <c r="BG70" s="79"/>
      <c r="BH70" s="79"/>
      <c r="BI70" s="79"/>
      <c r="BJ70" s="79"/>
      <c r="BK70" s="79"/>
      <c r="BL70" s="79"/>
      <c r="BM70" s="79"/>
      <c r="BN70" s="79"/>
      <c r="BO70" s="79"/>
      <c r="BP70" s="79"/>
      <c r="BQ70" s="79"/>
      <c r="BR70" s="79"/>
      <c r="BS70" s="79"/>
      <c r="BT70" s="79"/>
      <c r="BU70" s="79"/>
      <c r="BV70" s="79"/>
      <c r="BW70" s="79"/>
      <c r="BX70" s="79"/>
      <c r="BY70" s="79"/>
      <c r="BZ70" s="79"/>
      <c r="CA70" s="79"/>
      <c r="CB70" s="79"/>
      <c r="CC70" s="79"/>
      <c r="CD70" s="79"/>
      <c r="CE70" s="79"/>
      <c r="CF70" s="79"/>
      <c r="CG70" s="79"/>
      <c r="CH70" s="79"/>
      <c r="CI70" s="79"/>
      <c r="CJ70" s="79"/>
      <c r="CK70" s="79"/>
      <c r="CL70" s="79"/>
      <c r="CM70" s="79"/>
      <c r="CN70" s="79"/>
      <c r="CO70" s="79"/>
      <c r="CP70" s="79"/>
      <c r="CQ70" s="79"/>
      <c r="CR70" s="79"/>
      <c r="CS70" s="79"/>
      <c r="CT70" s="79"/>
      <c r="CU70" s="79"/>
      <c r="CV70" s="79"/>
      <c r="CW70" s="79"/>
      <c r="CX70" s="79"/>
      <c r="CY70" s="79"/>
      <c r="CZ70" s="79"/>
      <c r="DA70" s="79"/>
      <c r="DB70" s="79"/>
      <c r="DC70" s="79"/>
      <c r="DD70" s="79"/>
      <c r="DE70" s="79"/>
      <c r="DF70" s="79"/>
      <c r="DG70" s="79"/>
      <c r="DH70" s="79"/>
      <c r="DI70" s="79"/>
      <c r="DJ70" s="79"/>
      <c r="DK70" s="79"/>
      <c r="DL70" s="79"/>
      <c r="DM70" s="79"/>
      <c r="DN70" s="79"/>
      <c r="DO70" s="79"/>
      <c r="DP70" s="79"/>
      <c r="DQ70" s="79"/>
      <c r="DR70" s="79"/>
      <c r="DS70" s="79"/>
      <c r="DT70" s="79"/>
      <c r="DU70" s="79"/>
      <c r="DV70" s="79"/>
      <c r="DW70" s="79"/>
      <c r="DX70" s="79"/>
      <c r="DY70" s="79"/>
      <c r="DZ70" s="79"/>
      <c r="EA70" s="79"/>
      <c r="EB70" s="79"/>
      <c r="EC70" s="79"/>
      <c r="ED70" s="79"/>
      <c r="EE70" s="79"/>
      <c r="EF70" s="79"/>
      <c r="EG70" s="79"/>
      <c r="EH70" s="79"/>
      <c r="EI70" s="79"/>
      <c r="EJ70" s="79"/>
      <c r="EK70" s="79"/>
      <c r="EL70" s="79"/>
      <c r="EM70" s="79"/>
      <c r="EN70" s="79"/>
      <c r="EO70" s="79"/>
      <c r="EP70" s="79"/>
      <c r="EQ70" s="79"/>
      <c r="ER70" s="79"/>
      <c r="ES70" s="79"/>
      <c r="ET70" s="79"/>
      <c r="EU70" s="79"/>
      <c r="EV70" s="79"/>
      <c r="EW70" s="79"/>
    </row>
    <row r="71" spans="1:153" s="80" customFormat="1" ht="23.45" customHeight="1">
      <c r="A71" s="405"/>
      <c r="B71" s="327"/>
      <c r="C71" s="328"/>
      <c r="D71" s="327"/>
      <c r="E71" s="328"/>
      <c r="F71" s="329"/>
      <c r="G71" s="330"/>
      <c r="H71" s="3066" t="s">
        <v>3169</v>
      </c>
      <c r="I71" s="3067">
        <v>91448000</v>
      </c>
      <c r="J71" s="3068">
        <v>7.9784901134966561E-3</v>
      </c>
      <c r="K71" s="3067">
        <v>91448000</v>
      </c>
      <c r="L71" s="3068">
        <v>8.0538567764845137E-3</v>
      </c>
      <c r="M71" s="3067">
        <v>0</v>
      </c>
      <c r="N71" s="3069">
        <v>0</v>
      </c>
      <c r="O71" s="81"/>
      <c r="P71" s="79"/>
      <c r="Q71" s="79"/>
      <c r="R71" s="79"/>
      <c r="S71" s="79"/>
      <c r="T71" s="79"/>
      <c r="U71" s="79"/>
      <c r="V71" s="79"/>
      <c r="W71" s="79"/>
      <c r="X71" s="79"/>
      <c r="Y71" s="79"/>
      <c r="Z71" s="79"/>
      <c r="AA71" s="79"/>
      <c r="AB71" s="79"/>
      <c r="AC71" s="79"/>
      <c r="AD71" s="79"/>
      <c r="AE71" s="79"/>
      <c r="AF71" s="79"/>
      <c r="AG71" s="79"/>
      <c r="AH71" s="79"/>
      <c r="AI71" s="79"/>
      <c r="AJ71" s="79"/>
      <c r="AK71" s="79"/>
      <c r="AL71" s="79"/>
      <c r="AM71" s="79"/>
      <c r="AN71" s="79"/>
      <c r="AO71" s="79"/>
      <c r="AP71" s="79"/>
      <c r="AQ71" s="79"/>
      <c r="AR71" s="79"/>
      <c r="AS71" s="79"/>
      <c r="AT71" s="79"/>
      <c r="AU71" s="79"/>
      <c r="AV71" s="79"/>
      <c r="AW71" s="79"/>
      <c r="AX71" s="79"/>
      <c r="AY71" s="79"/>
      <c r="AZ71" s="79"/>
      <c r="BA71" s="79"/>
      <c r="BB71" s="79"/>
      <c r="BC71" s="79"/>
      <c r="BD71" s="79"/>
      <c r="BE71" s="79"/>
      <c r="BF71" s="79"/>
      <c r="BG71" s="79"/>
      <c r="BH71" s="79"/>
      <c r="BI71" s="79"/>
      <c r="BJ71" s="79"/>
      <c r="BK71" s="79"/>
      <c r="BL71" s="79"/>
      <c r="BM71" s="79"/>
      <c r="BN71" s="79"/>
      <c r="BO71" s="79"/>
      <c r="BP71" s="79"/>
      <c r="BQ71" s="79"/>
      <c r="BR71" s="79"/>
      <c r="BS71" s="79"/>
      <c r="BT71" s="79"/>
      <c r="BU71" s="79"/>
      <c r="BV71" s="79"/>
      <c r="BW71" s="79"/>
      <c r="BX71" s="79"/>
      <c r="BY71" s="79"/>
      <c r="BZ71" s="79"/>
      <c r="CA71" s="79"/>
      <c r="CB71" s="79"/>
      <c r="CC71" s="79"/>
      <c r="CD71" s="79"/>
      <c r="CE71" s="79"/>
      <c r="CF71" s="79"/>
      <c r="CG71" s="79"/>
      <c r="CH71" s="79"/>
      <c r="CI71" s="79"/>
      <c r="CJ71" s="79"/>
      <c r="CK71" s="79"/>
      <c r="CL71" s="79"/>
      <c r="CM71" s="79"/>
      <c r="CN71" s="79"/>
      <c r="CO71" s="79"/>
      <c r="CP71" s="79"/>
      <c r="CQ71" s="79"/>
      <c r="CR71" s="79"/>
      <c r="CS71" s="79"/>
      <c r="CT71" s="79"/>
      <c r="CU71" s="79"/>
      <c r="CV71" s="79"/>
      <c r="CW71" s="79"/>
      <c r="CX71" s="79"/>
      <c r="CY71" s="79"/>
      <c r="CZ71" s="79"/>
      <c r="DA71" s="79"/>
      <c r="DB71" s="79"/>
      <c r="DC71" s="79"/>
      <c r="DD71" s="79"/>
      <c r="DE71" s="79"/>
      <c r="DF71" s="79"/>
      <c r="DG71" s="79"/>
      <c r="DH71" s="79"/>
      <c r="DI71" s="79"/>
      <c r="DJ71" s="79"/>
      <c r="DK71" s="79"/>
      <c r="DL71" s="79"/>
      <c r="DM71" s="79"/>
      <c r="DN71" s="79"/>
      <c r="DO71" s="79"/>
      <c r="DP71" s="79"/>
      <c r="DQ71" s="79"/>
      <c r="DR71" s="79"/>
      <c r="DS71" s="79"/>
      <c r="DT71" s="79"/>
      <c r="DU71" s="79"/>
      <c r="DV71" s="79"/>
      <c r="DW71" s="79"/>
      <c r="DX71" s="79"/>
      <c r="DY71" s="79"/>
      <c r="DZ71" s="79"/>
      <c r="EA71" s="79"/>
      <c r="EB71" s="79"/>
      <c r="EC71" s="79"/>
      <c r="ED71" s="79"/>
      <c r="EE71" s="79"/>
      <c r="EF71" s="79"/>
      <c r="EG71" s="79"/>
      <c r="EH71" s="79"/>
      <c r="EI71" s="79"/>
      <c r="EJ71" s="79"/>
      <c r="EK71" s="79"/>
      <c r="EL71" s="79"/>
      <c r="EM71" s="79"/>
      <c r="EN71" s="79"/>
      <c r="EO71" s="79"/>
      <c r="EP71" s="79"/>
      <c r="EQ71" s="79"/>
      <c r="ER71" s="79"/>
      <c r="ES71" s="79"/>
      <c r="ET71" s="79"/>
      <c r="EU71" s="79"/>
      <c r="EV71" s="79"/>
      <c r="EW71" s="79"/>
    </row>
    <row r="72" spans="1:153" s="80" customFormat="1" ht="23.45" customHeight="1">
      <c r="A72" s="3061"/>
      <c r="B72" s="3062"/>
      <c r="C72" s="3063"/>
      <c r="D72" s="3062"/>
      <c r="E72" s="3063"/>
      <c r="F72" s="3064"/>
      <c r="G72" s="3065"/>
      <c r="H72" s="374" t="s">
        <v>413</v>
      </c>
      <c r="I72" s="311">
        <v>91448000</v>
      </c>
      <c r="J72" s="312">
        <v>7.9784901134966561E-3</v>
      </c>
      <c r="K72" s="311">
        <v>91448000</v>
      </c>
      <c r="L72" s="312">
        <v>8.0538567764845137E-3</v>
      </c>
      <c r="M72" s="313">
        <v>0</v>
      </c>
      <c r="N72" s="314">
        <v>0</v>
      </c>
      <c r="O72" s="81"/>
      <c r="P72" s="79"/>
      <c r="Q72" s="79"/>
      <c r="R72" s="79"/>
      <c r="S72" s="79"/>
      <c r="T72" s="79"/>
      <c r="U72" s="79"/>
      <c r="V72" s="79"/>
      <c r="W72" s="79"/>
      <c r="X72" s="79"/>
      <c r="Y72" s="79"/>
      <c r="Z72" s="79"/>
      <c r="AA72" s="79"/>
      <c r="AB72" s="79"/>
      <c r="AC72" s="79"/>
      <c r="AD72" s="79"/>
      <c r="AE72" s="79"/>
      <c r="AF72" s="79"/>
      <c r="AG72" s="79"/>
      <c r="AH72" s="79"/>
      <c r="AI72" s="79"/>
      <c r="AJ72" s="79"/>
      <c r="AK72" s="79"/>
      <c r="AL72" s="79"/>
      <c r="AM72" s="79"/>
      <c r="AN72" s="79"/>
      <c r="AO72" s="79"/>
      <c r="AP72" s="79"/>
      <c r="AQ72" s="79"/>
      <c r="AR72" s="79"/>
      <c r="AS72" s="79"/>
      <c r="AT72" s="79"/>
      <c r="AU72" s="79"/>
      <c r="AV72" s="79"/>
      <c r="AW72" s="79"/>
      <c r="AX72" s="79"/>
      <c r="AY72" s="79"/>
      <c r="AZ72" s="79"/>
      <c r="BA72" s="79"/>
      <c r="BB72" s="79"/>
      <c r="BC72" s="79"/>
      <c r="BD72" s="79"/>
      <c r="BE72" s="79"/>
      <c r="BF72" s="79"/>
      <c r="BG72" s="79"/>
      <c r="BH72" s="79"/>
      <c r="BI72" s="79"/>
      <c r="BJ72" s="79"/>
      <c r="BK72" s="79"/>
      <c r="BL72" s="79"/>
      <c r="BM72" s="79"/>
      <c r="BN72" s="79"/>
      <c r="BO72" s="79"/>
      <c r="BP72" s="79"/>
      <c r="BQ72" s="79"/>
      <c r="BR72" s="79"/>
      <c r="BS72" s="79"/>
      <c r="BT72" s="79"/>
      <c r="BU72" s="79"/>
      <c r="BV72" s="79"/>
      <c r="BW72" s="79"/>
      <c r="BX72" s="79"/>
      <c r="BY72" s="79"/>
      <c r="BZ72" s="79"/>
      <c r="CA72" s="79"/>
      <c r="CB72" s="79"/>
      <c r="CC72" s="79"/>
      <c r="CD72" s="79"/>
      <c r="CE72" s="79"/>
      <c r="CF72" s="79"/>
      <c r="CG72" s="79"/>
      <c r="CH72" s="79"/>
      <c r="CI72" s="79"/>
      <c r="CJ72" s="79"/>
      <c r="CK72" s="79"/>
      <c r="CL72" s="79"/>
      <c r="CM72" s="79"/>
      <c r="CN72" s="79"/>
      <c r="CO72" s="79"/>
      <c r="CP72" s="79"/>
      <c r="CQ72" s="79"/>
      <c r="CR72" s="79"/>
      <c r="CS72" s="79"/>
      <c r="CT72" s="79"/>
      <c r="CU72" s="79"/>
      <c r="CV72" s="79"/>
      <c r="CW72" s="79"/>
      <c r="CX72" s="79"/>
      <c r="CY72" s="79"/>
      <c r="CZ72" s="79"/>
      <c r="DA72" s="79"/>
      <c r="DB72" s="79"/>
      <c r="DC72" s="79"/>
      <c r="DD72" s="79"/>
      <c r="DE72" s="79"/>
      <c r="DF72" s="79"/>
      <c r="DG72" s="79"/>
      <c r="DH72" s="79"/>
      <c r="DI72" s="79"/>
      <c r="DJ72" s="79"/>
      <c r="DK72" s="79"/>
      <c r="DL72" s="79"/>
      <c r="DM72" s="79"/>
      <c r="DN72" s="79"/>
      <c r="DO72" s="79"/>
      <c r="DP72" s="79"/>
      <c r="DQ72" s="79"/>
      <c r="DR72" s="79"/>
      <c r="DS72" s="79"/>
      <c r="DT72" s="79"/>
      <c r="DU72" s="79"/>
      <c r="DV72" s="79"/>
      <c r="DW72" s="79"/>
      <c r="DX72" s="79"/>
      <c r="DY72" s="79"/>
      <c r="DZ72" s="79"/>
      <c r="EA72" s="79"/>
      <c r="EB72" s="79"/>
      <c r="EC72" s="79"/>
      <c r="ED72" s="79"/>
      <c r="EE72" s="79"/>
      <c r="EF72" s="79"/>
      <c r="EG72" s="79"/>
      <c r="EH72" s="79"/>
      <c r="EI72" s="79"/>
      <c r="EJ72" s="79"/>
      <c r="EK72" s="79"/>
      <c r="EL72" s="79"/>
      <c r="EM72" s="79"/>
      <c r="EN72" s="79"/>
      <c r="EO72" s="79"/>
      <c r="EP72" s="79"/>
      <c r="EQ72" s="79"/>
      <c r="ER72" s="79"/>
      <c r="ES72" s="79"/>
      <c r="ET72" s="79"/>
      <c r="EU72" s="79"/>
      <c r="EV72" s="79"/>
      <c r="EW72" s="79"/>
    </row>
    <row r="73" spans="1:153" s="80" customFormat="1" ht="23.45" customHeight="1">
      <c r="A73" s="402" t="s">
        <v>3156</v>
      </c>
      <c r="B73" s="332">
        <v>2324743000</v>
      </c>
      <c r="C73" s="333">
        <v>0.20281259672285962</v>
      </c>
      <c r="D73" s="332">
        <v>2372510000</v>
      </c>
      <c r="E73" s="333">
        <v>0.20894777076346419</v>
      </c>
      <c r="F73" s="334">
        <v>-47767000</v>
      </c>
      <c r="G73" s="335">
        <v>-2.0133529468790438E-2</v>
      </c>
      <c r="H73" s="382" t="s">
        <v>3170</v>
      </c>
      <c r="I73" s="367">
        <v>3236715000</v>
      </c>
      <c r="J73" s="368">
        <v>0.28239107063802743</v>
      </c>
      <c r="K73" s="367">
        <v>3311536000</v>
      </c>
      <c r="L73" s="368">
        <v>0.2916481131809599</v>
      </c>
      <c r="M73" s="369">
        <v>-151152000</v>
      </c>
      <c r="N73" s="370">
        <v>-4.5644075740079525E-2</v>
      </c>
      <c r="O73" s="81"/>
      <c r="P73" s="79"/>
      <c r="Q73" s="79"/>
      <c r="R73" s="79"/>
      <c r="S73" s="79"/>
      <c r="T73" s="79"/>
      <c r="U73" s="79"/>
      <c r="V73" s="79"/>
      <c r="W73" s="79"/>
      <c r="X73" s="79"/>
      <c r="Y73" s="79"/>
      <c r="Z73" s="79"/>
      <c r="AA73" s="79"/>
      <c r="AB73" s="79"/>
      <c r="AC73" s="79"/>
      <c r="AD73" s="79"/>
      <c r="AE73" s="79"/>
      <c r="AF73" s="79"/>
      <c r="AG73" s="79"/>
      <c r="AH73" s="79"/>
      <c r="AI73" s="79"/>
      <c r="AJ73" s="79"/>
      <c r="AK73" s="79"/>
      <c r="AL73" s="79"/>
      <c r="AM73" s="79"/>
      <c r="AN73" s="79"/>
      <c r="AO73" s="79"/>
      <c r="AP73" s="79"/>
      <c r="AQ73" s="79"/>
      <c r="AR73" s="79"/>
      <c r="AS73" s="79"/>
      <c r="AT73" s="79"/>
      <c r="AU73" s="79"/>
      <c r="AV73" s="79"/>
      <c r="AW73" s="79"/>
      <c r="AX73" s="79"/>
      <c r="AY73" s="79"/>
      <c r="AZ73" s="79"/>
      <c r="BA73" s="79"/>
      <c r="BB73" s="79"/>
      <c r="BC73" s="79"/>
      <c r="BD73" s="79"/>
      <c r="BE73" s="79"/>
      <c r="BF73" s="79"/>
      <c r="BG73" s="79"/>
      <c r="BH73" s="79"/>
      <c r="BI73" s="79"/>
      <c r="BJ73" s="79"/>
      <c r="BK73" s="79"/>
      <c r="BL73" s="79"/>
      <c r="BM73" s="79"/>
      <c r="BN73" s="79"/>
      <c r="BO73" s="79"/>
      <c r="BP73" s="79"/>
      <c r="BQ73" s="79"/>
      <c r="BR73" s="79"/>
      <c r="BS73" s="79"/>
      <c r="BT73" s="79"/>
      <c r="BU73" s="79"/>
      <c r="BV73" s="79"/>
      <c r="BW73" s="79"/>
      <c r="BX73" s="79"/>
      <c r="BY73" s="79"/>
      <c r="BZ73" s="79"/>
      <c r="CA73" s="79"/>
      <c r="CB73" s="79"/>
      <c r="CC73" s="79"/>
      <c r="CD73" s="79"/>
      <c r="CE73" s="79"/>
      <c r="CF73" s="79"/>
      <c r="CG73" s="79"/>
      <c r="CH73" s="79"/>
      <c r="CI73" s="79"/>
      <c r="CJ73" s="79"/>
      <c r="CK73" s="79"/>
      <c r="CL73" s="79"/>
      <c r="CM73" s="79"/>
      <c r="CN73" s="79"/>
      <c r="CO73" s="79"/>
      <c r="CP73" s="79"/>
      <c r="CQ73" s="79"/>
      <c r="CR73" s="79"/>
      <c r="CS73" s="79"/>
      <c r="CT73" s="79"/>
      <c r="CU73" s="79"/>
      <c r="CV73" s="79"/>
      <c r="CW73" s="79"/>
      <c r="CX73" s="79"/>
      <c r="CY73" s="79"/>
      <c r="CZ73" s="79"/>
      <c r="DA73" s="79"/>
      <c r="DB73" s="79"/>
      <c r="DC73" s="79"/>
      <c r="DD73" s="79"/>
      <c r="DE73" s="79"/>
      <c r="DF73" s="79"/>
      <c r="DG73" s="79"/>
      <c r="DH73" s="79"/>
      <c r="DI73" s="79"/>
      <c r="DJ73" s="79"/>
      <c r="DK73" s="79"/>
      <c r="DL73" s="79"/>
      <c r="DM73" s="79"/>
      <c r="DN73" s="79"/>
      <c r="DO73" s="79"/>
      <c r="DP73" s="79"/>
      <c r="DQ73" s="79"/>
      <c r="DR73" s="79"/>
      <c r="DS73" s="79"/>
      <c r="DT73" s="79"/>
      <c r="DU73" s="79"/>
      <c r="DV73" s="79"/>
      <c r="DW73" s="79"/>
      <c r="DX73" s="79"/>
      <c r="DY73" s="79"/>
      <c r="DZ73" s="79"/>
      <c r="EA73" s="79"/>
      <c r="EB73" s="79"/>
      <c r="EC73" s="79"/>
      <c r="ED73" s="79"/>
      <c r="EE73" s="79"/>
      <c r="EF73" s="79"/>
      <c r="EG73" s="79"/>
      <c r="EH73" s="79"/>
      <c r="EI73" s="79"/>
      <c r="EJ73" s="79"/>
      <c r="EK73" s="79"/>
      <c r="EL73" s="79"/>
      <c r="EM73" s="79"/>
      <c r="EN73" s="79"/>
      <c r="EO73" s="79"/>
      <c r="EP73" s="79"/>
      <c r="EQ73" s="79"/>
      <c r="ER73" s="79"/>
      <c r="ES73" s="79"/>
      <c r="ET73" s="79"/>
      <c r="EU73" s="79"/>
      <c r="EV73" s="79"/>
      <c r="EW73" s="79"/>
    </row>
    <row r="74" spans="1:153" s="80" customFormat="1" ht="23.45" customHeight="1">
      <c r="A74" s="403" t="s">
        <v>3157</v>
      </c>
      <c r="B74" s="299">
        <v>1773784000</v>
      </c>
      <c r="C74" s="300">
        <v>0.15474645544279983</v>
      </c>
      <c r="D74" s="299">
        <v>1894317000</v>
      </c>
      <c r="E74" s="301">
        <v>0.16683314897274751</v>
      </c>
      <c r="F74" s="302">
        <v>-120533000</v>
      </c>
      <c r="G74" s="303">
        <v>-6.3628737956741135E-2</v>
      </c>
      <c r="H74" s="409" t="s">
        <v>3171</v>
      </c>
      <c r="I74" s="299">
        <v>342804000</v>
      </c>
      <c r="J74" s="300">
        <v>2.9908344904941691E-2</v>
      </c>
      <c r="K74" s="299">
        <v>317913000</v>
      </c>
      <c r="L74" s="300">
        <v>2.7998707127356762E-2</v>
      </c>
      <c r="M74" s="299">
        <v>24891000</v>
      </c>
      <c r="N74" s="303">
        <v>7.8295005237281903E-2</v>
      </c>
      <c r="O74" s="81"/>
      <c r="P74" s="79"/>
      <c r="Q74" s="79"/>
      <c r="R74" s="79"/>
      <c r="S74" s="79"/>
      <c r="T74" s="79"/>
      <c r="U74" s="79"/>
      <c r="V74" s="79"/>
      <c r="W74" s="79"/>
      <c r="X74" s="79"/>
      <c r="Y74" s="79"/>
      <c r="Z74" s="79"/>
      <c r="AA74" s="79"/>
      <c r="AB74" s="79"/>
      <c r="AC74" s="79"/>
      <c r="AD74" s="79"/>
      <c r="AE74" s="79"/>
      <c r="AF74" s="79"/>
      <c r="AG74" s="79"/>
      <c r="AH74" s="79"/>
      <c r="AI74" s="79"/>
      <c r="AJ74" s="79"/>
      <c r="AK74" s="79"/>
      <c r="AL74" s="79"/>
      <c r="AM74" s="79"/>
      <c r="AN74" s="79"/>
      <c r="AO74" s="79"/>
      <c r="AP74" s="79"/>
      <c r="AQ74" s="79"/>
      <c r="AR74" s="79"/>
      <c r="AS74" s="79"/>
      <c r="AT74" s="79"/>
      <c r="AU74" s="79"/>
      <c r="AV74" s="79"/>
      <c r="AW74" s="79"/>
      <c r="AX74" s="79"/>
      <c r="AY74" s="79"/>
      <c r="AZ74" s="79"/>
      <c r="BA74" s="79"/>
      <c r="BB74" s="79"/>
      <c r="BC74" s="79"/>
      <c r="BD74" s="79"/>
      <c r="BE74" s="79"/>
      <c r="BF74" s="79"/>
      <c r="BG74" s="79"/>
      <c r="BH74" s="79"/>
      <c r="BI74" s="79"/>
      <c r="BJ74" s="79"/>
      <c r="BK74" s="79"/>
      <c r="BL74" s="79"/>
      <c r="BM74" s="79"/>
      <c r="BN74" s="79"/>
      <c r="BO74" s="79"/>
      <c r="BP74" s="79"/>
      <c r="BQ74" s="79"/>
      <c r="BR74" s="79"/>
      <c r="BS74" s="79"/>
      <c r="BT74" s="79"/>
      <c r="BU74" s="79"/>
      <c r="BV74" s="79"/>
      <c r="BW74" s="79"/>
      <c r="BX74" s="79"/>
      <c r="BY74" s="79"/>
      <c r="BZ74" s="79"/>
      <c r="CA74" s="79"/>
      <c r="CB74" s="79"/>
      <c r="CC74" s="79"/>
      <c r="CD74" s="79"/>
      <c r="CE74" s="79"/>
      <c r="CF74" s="79"/>
      <c r="CG74" s="79"/>
      <c r="CH74" s="79"/>
      <c r="CI74" s="79"/>
      <c r="CJ74" s="79"/>
      <c r="CK74" s="79"/>
      <c r="CL74" s="79"/>
      <c r="CM74" s="79"/>
      <c r="CN74" s="79"/>
      <c r="CO74" s="79"/>
      <c r="CP74" s="79"/>
      <c r="CQ74" s="79"/>
      <c r="CR74" s="79"/>
      <c r="CS74" s="79"/>
      <c r="CT74" s="79"/>
      <c r="CU74" s="79"/>
      <c r="CV74" s="79"/>
      <c r="CW74" s="79"/>
      <c r="CX74" s="79"/>
      <c r="CY74" s="79"/>
      <c r="CZ74" s="79"/>
      <c r="DA74" s="79"/>
      <c r="DB74" s="79"/>
      <c r="DC74" s="79"/>
      <c r="DD74" s="79"/>
      <c r="DE74" s="79"/>
      <c r="DF74" s="79"/>
      <c r="DG74" s="79"/>
      <c r="DH74" s="79"/>
      <c r="DI74" s="79"/>
      <c r="DJ74" s="79"/>
      <c r="DK74" s="79"/>
      <c r="DL74" s="79"/>
      <c r="DM74" s="79"/>
      <c r="DN74" s="79"/>
      <c r="DO74" s="79"/>
      <c r="DP74" s="79"/>
      <c r="DQ74" s="79"/>
      <c r="DR74" s="79"/>
      <c r="DS74" s="79"/>
      <c r="DT74" s="79"/>
      <c r="DU74" s="79"/>
      <c r="DV74" s="79"/>
      <c r="DW74" s="79"/>
      <c r="DX74" s="79"/>
      <c r="DY74" s="79"/>
      <c r="DZ74" s="79"/>
      <c r="EA74" s="79"/>
      <c r="EB74" s="79"/>
      <c r="EC74" s="79"/>
      <c r="ED74" s="79"/>
      <c r="EE74" s="79"/>
      <c r="EF74" s="79"/>
      <c r="EG74" s="79"/>
      <c r="EH74" s="79"/>
      <c r="EI74" s="79"/>
      <c r="EJ74" s="79"/>
      <c r="EK74" s="79"/>
      <c r="EL74" s="79"/>
      <c r="EM74" s="79"/>
      <c r="EN74" s="79"/>
      <c r="EO74" s="79"/>
      <c r="EP74" s="79"/>
      <c r="EQ74" s="79"/>
      <c r="ER74" s="79"/>
      <c r="ES74" s="79"/>
      <c r="ET74" s="79"/>
      <c r="EU74" s="79"/>
      <c r="EV74" s="79"/>
      <c r="EW74" s="79"/>
    </row>
    <row r="75" spans="1:153" s="80" customFormat="1" ht="23.45" customHeight="1">
      <c r="A75" s="398" t="s">
        <v>415</v>
      </c>
      <c r="B75" s="336">
        <v>708400000</v>
      </c>
      <c r="C75" s="337">
        <v>6.1801430746742221E-2</v>
      </c>
      <c r="D75" s="336">
        <v>718450000</v>
      </c>
      <c r="E75" s="337">
        <v>6.3274138319758755E-2</v>
      </c>
      <c r="F75" s="338">
        <v>-10050000</v>
      </c>
      <c r="G75" s="339">
        <v>-1.39884473519382E-2</v>
      </c>
      <c r="H75" s="375" t="s">
        <v>415</v>
      </c>
      <c r="I75" s="336">
        <v>204300000</v>
      </c>
      <c r="J75" s="337">
        <v>1.7824397801891424E-2</v>
      </c>
      <c r="K75" s="336">
        <v>204300000</v>
      </c>
      <c r="L75" s="337">
        <v>1.7992771186201843E-2</v>
      </c>
      <c r="M75" s="338">
        <v>0</v>
      </c>
      <c r="N75" s="339">
        <v>0</v>
      </c>
      <c r="O75" s="81"/>
      <c r="P75" s="79"/>
      <c r="Q75" s="79"/>
      <c r="R75" s="79"/>
      <c r="S75" s="79"/>
      <c r="T75" s="79"/>
      <c r="U75" s="79"/>
      <c r="V75" s="79"/>
      <c r="W75" s="79"/>
      <c r="X75" s="79"/>
      <c r="Y75" s="79"/>
      <c r="Z75" s="79"/>
      <c r="AA75" s="79"/>
      <c r="AB75" s="79"/>
      <c r="AC75" s="79"/>
      <c r="AD75" s="79"/>
      <c r="AE75" s="79"/>
      <c r="AF75" s="79"/>
      <c r="AG75" s="79"/>
      <c r="AH75" s="79"/>
      <c r="AI75" s="79"/>
      <c r="AJ75" s="79"/>
      <c r="AK75" s="79"/>
      <c r="AL75" s="79"/>
      <c r="AM75" s="79"/>
      <c r="AN75" s="79"/>
      <c r="AO75" s="79"/>
      <c r="AP75" s="79"/>
      <c r="AQ75" s="79"/>
      <c r="AR75" s="79"/>
      <c r="AS75" s="79"/>
      <c r="AT75" s="79"/>
      <c r="AU75" s="79"/>
      <c r="AV75" s="79"/>
      <c r="AW75" s="79"/>
      <c r="AX75" s="79"/>
      <c r="AY75" s="79"/>
      <c r="AZ75" s="79"/>
      <c r="BA75" s="79"/>
      <c r="BB75" s="79"/>
      <c r="BC75" s="79"/>
      <c r="BD75" s="79"/>
      <c r="BE75" s="79"/>
      <c r="BF75" s="79"/>
      <c r="BG75" s="79"/>
      <c r="BH75" s="79"/>
      <c r="BI75" s="79"/>
      <c r="BJ75" s="79"/>
      <c r="BK75" s="79"/>
      <c r="BL75" s="79"/>
      <c r="BM75" s="79"/>
      <c r="BN75" s="79"/>
      <c r="BO75" s="79"/>
      <c r="BP75" s="79"/>
      <c r="BQ75" s="79"/>
      <c r="BR75" s="79"/>
      <c r="BS75" s="79"/>
      <c r="BT75" s="79"/>
      <c r="BU75" s="79"/>
      <c r="BV75" s="79"/>
      <c r="BW75" s="79"/>
      <c r="BX75" s="79"/>
      <c r="BY75" s="79"/>
      <c r="BZ75" s="79"/>
      <c r="CA75" s="79"/>
      <c r="CB75" s="79"/>
      <c r="CC75" s="79"/>
      <c r="CD75" s="79"/>
      <c r="CE75" s="79"/>
      <c r="CF75" s="79"/>
      <c r="CG75" s="79"/>
      <c r="CH75" s="79"/>
      <c r="CI75" s="79"/>
      <c r="CJ75" s="79"/>
      <c r="CK75" s="79"/>
      <c r="CL75" s="79"/>
      <c r="CM75" s="79"/>
      <c r="CN75" s="79"/>
      <c r="CO75" s="79"/>
      <c r="CP75" s="79"/>
      <c r="CQ75" s="79"/>
      <c r="CR75" s="79"/>
      <c r="CS75" s="79"/>
      <c r="CT75" s="79"/>
      <c r="CU75" s="79"/>
      <c r="CV75" s="79"/>
      <c r="CW75" s="79"/>
      <c r="CX75" s="79"/>
      <c r="CY75" s="79"/>
      <c r="CZ75" s="79"/>
      <c r="DA75" s="79"/>
      <c r="DB75" s="79"/>
      <c r="DC75" s="79"/>
      <c r="DD75" s="79"/>
      <c r="DE75" s="79"/>
      <c r="DF75" s="79"/>
      <c r="DG75" s="79"/>
      <c r="DH75" s="79"/>
      <c r="DI75" s="79"/>
      <c r="DJ75" s="79"/>
      <c r="DK75" s="79"/>
      <c r="DL75" s="79"/>
      <c r="DM75" s="79"/>
      <c r="DN75" s="79"/>
      <c r="DO75" s="79"/>
      <c r="DP75" s="79"/>
      <c r="DQ75" s="79"/>
      <c r="DR75" s="79"/>
      <c r="DS75" s="79"/>
      <c r="DT75" s="79"/>
      <c r="DU75" s="79"/>
      <c r="DV75" s="79"/>
      <c r="DW75" s="79"/>
      <c r="DX75" s="79"/>
      <c r="DY75" s="79"/>
      <c r="DZ75" s="79"/>
      <c r="EA75" s="79"/>
      <c r="EB75" s="79"/>
      <c r="EC75" s="79"/>
      <c r="ED75" s="79"/>
      <c r="EE75" s="79"/>
      <c r="EF75" s="79"/>
      <c r="EG75" s="79"/>
      <c r="EH75" s="79"/>
      <c r="EI75" s="79"/>
      <c r="EJ75" s="79"/>
      <c r="EK75" s="79"/>
      <c r="EL75" s="79"/>
      <c r="EM75" s="79"/>
      <c r="EN75" s="79"/>
      <c r="EO75" s="79"/>
      <c r="EP75" s="79"/>
      <c r="EQ75" s="79"/>
      <c r="ER75" s="79"/>
      <c r="ES75" s="79"/>
      <c r="ET75" s="79"/>
      <c r="EU75" s="79"/>
      <c r="EV75" s="79"/>
      <c r="EW75" s="79"/>
    </row>
    <row r="76" spans="1:153" s="80" customFormat="1" ht="23.45" customHeight="1">
      <c r="A76" s="398" t="s">
        <v>419</v>
      </c>
      <c r="B76" s="336">
        <v>17400000</v>
      </c>
      <c r="C76" s="337">
        <v>1.517991099651771E-3</v>
      </c>
      <c r="D76" s="336">
        <v>18000000</v>
      </c>
      <c r="E76" s="337">
        <v>1.5852661838063299E-3</v>
      </c>
      <c r="F76" s="338">
        <v>-600000</v>
      </c>
      <c r="G76" s="339">
        <v>-3.3333333333333333E-2</v>
      </c>
      <c r="H76" s="373" t="s">
        <v>422</v>
      </c>
      <c r="I76" s="336">
        <v>49895000</v>
      </c>
      <c r="J76" s="337">
        <v>4.3531489394291363E-3</v>
      </c>
      <c r="K76" s="336">
        <v>46410000</v>
      </c>
      <c r="L76" s="337">
        <v>4.0873446439139869E-3</v>
      </c>
      <c r="M76" s="338">
        <v>3485000</v>
      </c>
      <c r="N76" s="339">
        <v>7.5091575091575088E-2</v>
      </c>
      <c r="O76" s="81"/>
      <c r="P76" s="79"/>
      <c r="Q76" s="79"/>
      <c r="R76" s="79"/>
      <c r="S76" s="79"/>
      <c r="T76" s="79"/>
      <c r="U76" s="79"/>
      <c r="V76" s="79"/>
      <c r="W76" s="79"/>
      <c r="X76" s="79"/>
      <c r="Y76" s="79"/>
      <c r="Z76" s="79"/>
      <c r="AA76" s="79"/>
      <c r="AB76" s="79"/>
      <c r="AC76" s="79"/>
      <c r="AD76" s="79"/>
      <c r="AE76" s="79"/>
      <c r="AF76" s="79"/>
      <c r="AG76" s="79"/>
      <c r="AH76" s="79"/>
      <c r="AI76" s="79"/>
      <c r="AJ76" s="79"/>
      <c r="AK76" s="79"/>
      <c r="AL76" s="79"/>
      <c r="AM76" s="79"/>
      <c r="AN76" s="79"/>
      <c r="AO76" s="79"/>
      <c r="AP76" s="79"/>
      <c r="AQ76" s="79"/>
      <c r="AR76" s="79"/>
      <c r="AS76" s="79"/>
      <c r="AT76" s="79"/>
      <c r="AU76" s="79"/>
      <c r="AV76" s="79"/>
      <c r="AW76" s="79"/>
      <c r="AX76" s="79"/>
      <c r="AY76" s="79"/>
      <c r="AZ76" s="79"/>
      <c r="BA76" s="79"/>
      <c r="BB76" s="79"/>
      <c r="BC76" s="79"/>
      <c r="BD76" s="79"/>
      <c r="BE76" s="79"/>
      <c r="BF76" s="79"/>
      <c r="BG76" s="79"/>
      <c r="BH76" s="79"/>
      <c r="BI76" s="79"/>
      <c r="BJ76" s="79"/>
      <c r="BK76" s="79"/>
      <c r="BL76" s="79"/>
      <c r="BM76" s="79"/>
      <c r="BN76" s="79"/>
      <c r="BO76" s="79"/>
      <c r="BP76" s="79"/>
      <c r="BQ76" s="79"/>
      <c r="BR76" s="79"/>
      <c r="BS76" s="79"/>
      <c r="BT76" s="79"/>
      <c r="BU76" s="79"/>
      <c r="BV76" s="79"/>
      <c r="BW76" s="79"/>
      <c r="BX76" s="79"/>
      <c r="BY76" s="79"/>
      <c r="BZ76" s="79"/>
      <c r="CA76" s="79"/>
      <c r="CB76" s="79"/>
      <c r="CC76" s="79"/>
      <c r="CD76" s="79"/>
      <c r="CE76" s="79"/>
      <c r="CF76" s="79"/>
      <c r="CG76" s="79"/>
      <c r="CH76" s="79"/>
      <c r="CI76" s="79"/>
      <c r="CJ76" s="79"/>
      <c r="CK76" s="79"/>
      <c r="CL76" s="79"/>
      <c r="CM76" s="79"/>
      <c r="CN76" s="79"/>
      <c r="CO76" s="79"/>
      <c r="CP76" s="79"/>
      <c r="CQ76" s="79"/>
      <c r="CR76" s="79"/>
      <c r="CS76" s="79"/>
      <c r="CT76" s="79"/>
      <c r="CU76" s="79"/>
      <c r="CV76" s="79"/>
      <c r="CW76" s="79"/>
      <c r="CX76" s="79"/>
      <c r="CY76" s="79"/>
      <c r="CZ76" s="79"/>
      <c r="DA76" s="79"/>
      <c r="DB76" s="79"/>
      <c r="DC76" s="79"/>
      <c r="DD76" s="79"/>
      <c r="DE76" s="79"/>
      <c r="DF76" s="79"/>
      <c r="DG76" s="79"/>
      <c r="DH76" s="79"/>
      <c r="DI76" s="79"/>
      <c r="DJ76" s="79"/>
      <c r="DK76" s="79"/>
      <c r="DL76" s="79"/>
      <c r="DM76" s="79"/>
      <c r="DN76" s="79"/>
      <c r="DO76" s="79"/>
      <c r="DP76" s="79"/>
      <c r="DQ76" s="79"/>
      <c r="DR76" s="79"/>
      <c r="DS76" s="79"/>
      <c r="DT76" s="79"/>
      <c r="DU76" s="79"/>
      <c r="DV76" s="79"/>
      <c r="DW76" s="79"/>
      <c r="DX76" s="79"/>
      <c r="DY76" s="79"/>
      <c r="DZ76" s="79"/>
      <c r="EA76" s="79"/>
      <c r="EB76" s="79"/>
      <c r="EC76" s="79"/>
      <c r="ED76" s="79"/>
      <c r="EE76" s="79"/>
      <c r="EF76" s="79"/>
      <c r="EG76" s="79"/>
      <c r="EH76" s="79"/>
      <c r="EI76" s="79"/>
      <c r="EJ76" s="79"/>
      <c r="EK76" s="79"/>
      <c r="EL76" s="79"/>
      <c r="EM76" s="79"/>
      <c r="EN76" s="79"/>
      <c r="EO76" s="79"/>
      <c r="EP76" s="79"/>
      <c r="EQ76" s="79"/>
      <c r="ER76" s="79"/>
      <c r="ES76" s="79"/>
      <c r="ET76" s="79"/>
      <c r="EU76" s="79"/>
      <c r="EV76" s="79"/>
      <c r="EW76" s="79"/>
    </row>
    <row r="77" spans="1:153" s="80" customFormat="1" ht="23.45" customHeight="1">
      <c r="A77" s="398" t="s">
        <v>421</v>
      </c>
      <c r="B77" s="336">
        <v>89260000</v>
      </c>
      <c r="C77" s="337">
        <v>7.7871198594779934E-3</v>
      </c>
      <c r="D77" s="336">
        <v>111120000</v>
      </c>
      <c r="E77" s="337">
        <v>9.7863765746977419E-3</v>
      </c>
      <c r="F77" s="338">
        <v>-21860000</v>
      </c>
      <c r="G77" s="339">
        <v>-0.19672426205903529</v>
      </c>
      <c r="H77" s="375" t="s">
        <v>424</v>
      </c>
      <c r="I77" s="336">
        <v>57547000</v>
      </c>
      <c r="J77" s="337">
        <v>5.0207568296889169E-3</v>
      </c>
      <c r="K77" s="336">
        <v>35699000</v>
      </c>
      <c r="L77" s="337">
        <v>3.144023194205676E-3</v>
      </c>
      <c r="M77" s="338">
        <v>21848000</v>
      </c>
      <c r="N77" s="339">
        <v>0.61200593854169583</v>
      </c>
      <c r="O77" s="81"/>
      <c r="P77" s="79"/>
      <c r="Q77" s="79"/>
      <c r="R77" s="79"/>
      <c r="S77" s="79"/>
      <c r="T77" s="79"/>
      <c r="U77" s="79"/>
      <c r="V77" s="79"/>
      <c r="W77" s="79"/>
      <c r="X77" s="79"/>
      <c r="Y77" s="79"/>
      <c r="Z77" s="79"/>
      <c r="AA77" s="79"/>
      <c r="AB77" s="79"/>
      <c r="AC77" s="79"/>
      <c r="AD77" s="79"/>
      <c r="AE77" s="79"/>
      <c r="AF77" s="79"/>
      <c r="AG77" s="79"/>
      <c r="AH77" s="79"/>
      <c r="AI77" s="79"/>
      <c r="AJ77" s="79"/>
      <c r="AK77" s="79"/>
      <c r="AL77" s="79"/>
      <c r="AM77" s="79"/>
      <c r="AN77" s="79"/>
      <c r="AO77" s="79"/>
      <c r="AP77" s="79"/>
      <c r="AQ77" s="79"/>
      <c r="AR77" s="79"/>
      <c r="AS77" s="79"/>
      <c r="AT77" s="79"/>
      <c r="AU77" s="79"/>
      <c r="AV77" s="79"/>
      <c r="AW77" s="79"/>
      <c r="AX77" s="79"/>
      <c r="AY77" s="79"/>
      <c r="AZ77" s="79"/>
      <c r="BA77" s="79"/>
      <c r="BB77" s="79"/>
      <c r="BC77" s="79"/>
      <c r="BD77" s="79"/>
      <c r="BE77" s="79"/>
      <c r="BF77" s="79"/>
      <c r="BG77" s="79"/>
      <c r="BH77" s="79"/>
      <c r="BI77" s="79"/>
      <c r="BJ77" s="79"/>
      <c r="BK77" s="79"/>
      <c r="BL77" s="79"/>
      <c r="BM77" s="79"/>
      <c r="BN77" s="79"/>
      <c r="BO77" s="79"/>
      <c r="BP77" s="79"/>
      <c r="BQ77" s="79"/>
      <c r="BR77" s="79"/>
      <c r="BS77" s="79"/>
      <c r="BT77" s="79"/>
      <c r="BU77" s="79"/>
      <c r="BV77" s="79"/>
      <c r="BW77" s="79"/>
      <c r="BX77" s="79"/>
      <c r="BY77" s="79"/>
      <c r="BZ77" s="79"/>
      <c r="CA77" s="79"/>
      <c r="CB77" s="79"/>
      <c r="CC77" s="79"/>
      <c r="CD77" s="79"/>
      <c r="CE77" s="79"/>
      <c r="CF77" s="79"/>
      <c r="CG77" s="79"/>
      <c r="CH77" s="79"/>
      <c r="CI77" s="79"/>
      <c r="CJ77" s="79"/>
      <c r="CK77" s="79"/>
      <c r="CL77" s="79"/>
      <c r="CM77" s="79"/>
      <c r="CN77" s="79"/>
      <c r="CO77" s="79"/>
      <c r="CP77" s="79"/>
      <c r="CQ77" s="79"/>
      <c r="CR77" s="79"/>
      <c r="CS77" s="79"/>
      <c r="CT77" s="79"/>
      <c r="CU77" s="79"/>
      <c r="CV77" s="79"/>
      <c r="CW77" s="79"/>
      <c r="CX77" s="79"/>
      <c r="CY77" s="79"/>
      <c r="CZ77" s="79"/>
      <c r="DA77" s="79"/>
      <c r="DB77" s="79"/>
      <c r="DC77" s="79"/>
      <c r="DD77" s="79"/>
      <c r="DE77" s="79"/>
      <c r="DF77" s="79"/>
      <c r="DG77" s="79"/>
      <c r="DH77" s="79"/>
      <c r="DI77" s="79"/>
      <c r="DJ77" s="79"/>
      <c r="DK77" s="79"/>
      <c r="DL77" s="79"/>
      <c r="DM77" s="79"/>
      <c r="DN77" s="79"/>
      <c r="DO77" s="79"/>
      <c r="DP77" s="79"/>
      <c r="DQ77" s="79"/>
      <c r="DR77" s="79"/>
      <c r="DS77" s="79"/>
      <c r="DT77" s="79"/>
      <c r="DU77" s="79"/>
      <c r="DV77" s="79"/>
      <c r="DW77" s="79"/>
      <c r="DX77" s="79"/>
      <c r="DY77" s="79"/>
      <c r="DZ77" s="79"/>
      <c r="EA77" s="79"/>
      <c r="EB77" s="79"/>
      <c r="EC77" s="79"/>
      <c r="ED77" s="79"/>
      <c r="EE77" s="79"/>
      <c r="EF77" s="79"/>
      <c r="EG77" s="79"/>
      <c r="EH77" s="79"/>
      <c r="EI77" s="79"/>
      <c r="EJ77" s="79"/>
      <c r="EK77" s="79"/>
      <c r="EL77" s="79"/>
      <c r="EM77" s="79"/>
      <c r="EN77" s="79"/>
      <c r="EO77" s="79"/>
      <c r="EP77" s="79"/>
      <c r="EQ77" s="79"/>
      <c r="ER77" s="79"/>
      <c r="ES77" s="79"/>
      <c r="ET77" s="79"/>
      <c r="EU77" s="79"/>
      <c r="EV77" s="79"/>
      <c r="EW77" s="79"/>
    </row>
    <row r="78" spans="1:153" s="80" customFormat="1" ht="23.45" customHeight="1">
      <c r="A78" s="395" t="s">
        <v>423</v>
      </c>
      <c r="B78" s="336">
        <v>480000</v>
      </c>
      <c r="C78" s="337">
        <v>4.1875616542117823E-5</v>
      </c>
      <c r="D78" s="336">
        <v>0</v>
      </c>
      <c r="E78" s="337">
        <v>0</v>
      </c>
      <c r="F78" s="338">
        <v>480000</v>
      </c>
      <c r="G78" s="339"/>
      <c r="H78" s="373" t="s">
        <v>326</v>
      </c>
      <c r="I78" s="336">
        <v>9624000</v>
      </c>
      <c r="J78" s="337">
        <v>8.3965738837691174E-4</v>
      </c>
      <c r="K78" s="336">
        <v>9664000</v>
      </c>
      <c r="L78" s="337">
        <v>8.5111180001690948E-4</v>
      </c>
      <c r="M78" s="338">
        <v>-40000</v>
      </c>
      <c r="N78" s="339">
        <v>-4.1390728476821195E-3</v>
      </c>
      <c r="O78" s="81"/>
      <c r="P78" s="79"/>
      <c r="Q78" s="79"/>
      <c r="R78" s="79"/>
      <c r="S78" s="79"/>
      <c r="T78" s="79"/>
      <c r="U78" s="79"/>
      <c r="V78" s="79"/>
      <c r="W78" s="79"/>
      <c r="X78" s="79"/>
      <c r="Y78" s="79"/>
      <c r="Z78" s="79"/>
      <c r="AA78" s="79"/>
      <c r="AB78" s="79"/>
      <c r="AC78" s="79"/>
      <c r="AD78" s="79"/>
      <c r="AE78" s="79"/>
      <c r="AF78" s="79"/>
      <c r="AG78" s="79"/>
      <c r="AH78" s="79"/>
      <c r="AI78" s="79"/>
      <c r="AJ78" s="79"/>
      <c r="AK78" s="79"/>
      <c r="AL78" s="79"/>
      <c r="AM78" s="79"/>
      <c r="AN78" s="79"/>
      <c r="AO78" s="79"/>
      <c r="AP78" s="79"/>
      <c r="AQ78" s="79"/>
      <c r="AR78" s="79"/>
      <c r="AS78" s="79"/>
      <c r="AT78" s="79"/>
      <c r="AU78" s="79"/>
      <c r="AV78" s="79"/>
      <c r="AW78" s="79"/>
      <c r="AX78" s="79"/>
      <c r="AY78" s="79"/>
      <c r="AZ78" s="79"/>
      <c r="BA78" s="79"/>
      <c r="BB78" s="79"/>
      <c r="BC78" s="79"/>
      <c r="BD78" s="79"/>
      <c r="BE78" s="79"/>
      <c r="BF78" s="79"/>
      <c r="BG78" s="79"/>
      <c r="BH78" s="79"/>
      <c r="BI78" s="79"/>
      <c r="BJ78" s="79"/>
      <c r="BK78" s="79"/>
      <c r="BL78" s="79"/>
      <c r="BM78" s="79"/>
      <c r="BN78" s="79"/>
      <c r="BO78" s="79"/>
      <c r="BP78" s="79"/>
      <c r="BQ78" s="79"/>
      <c r="BR78" s="79"/>
      <c r="BS78" s="79"/>
      <c r="BT78" s="79"/>
      <c r="BU78" s="79"/>
      <c r="BV78" s="79"/>
      <c r="BW78" s="79"/>
      <c r="BX78" s="79"/>
      <c r="BY78" s="79"/>
      <c r="BZ78" s="79"/>
      <c r="CA78" s="79"/>
      <c r="CB78" s="79"/>
      <c r="CC78" s="79"/>
      <c r="CD78" s="79"/>
      <c r="CE78" s="79"/>
      <c r="CF78" s="79"/>
      <c r="CG78" s="79"/>
      <c r="CH78" s="79"/>
      <c r="CI78" s="79"/>
      <c r="CJ78" s="79"/>
      <c r="CK78" s="79"/>
      <c r="CL78" s="79"/>
      <c r="CM78" s="79"/>
      <c r="CN78" s="79"/>
      <c r="CO78" s="79"/>
      <c r="CP78" s="79"/>
      <c r="CQ78" s="79"/>
      <c r="CR78" s="79"/>
      <c r="CS78" s="79"/>
      <c r="CT78" s="79"/>
      <c r="CU78" s="79"/>
      <c r="CV78" s="79"/>
      <c r="CW78" s="79"/>
      <c r="CX78" s="79"/>
      <c r="CY78" s="79"/>
      <c r="CZ78" s="79"/>
      <c r="DA78" s="79"/>
      <c r="DB78" s="79"/>
      <c r="DC78" s="79"/>
      <c r="DD78" s="79"/>
      <c r="DE78" s="79"/>
      <c r="DF78" s="79"/>
      <c r="DG78" s="79"/>
      <c r="DH78" s="79"/>
      <c r="DI78" s="79"/>
      <c r="DJ78" s="79"/>
      <c r="DK78" s="79"/>
      <c r="DL78" s="79"/>
      <c r="DM78" s="79"/>
      <c r="DN78" s="79"/>
      <c r="DO78" s="79"/>
      <c r="DP78" s="79"/>
      <c r="DQ78" s="79"/>
      <c r="DR78" s="79"/>
      <c r="DS78" s="79"/>
      <c r="DT78" s="79"/>
      <c r="DU78" s="79"/>
      <c r="DV78" s="79"/>
      <c r="DW78" s="79"/>
      <c r="DX78" s="79"/>
      <c r="DY78" s="79"/>
      <c r="DZ78" s="79"/>
      <c r="EA78" s="79"/>
      <c r="EB78" s="79"/>
      <c r="EC78" s="79"/>
      <c r="ED78" s="79"/>
      <c r="EE78" s="79"/>
      <c r="EF78" s="79"/>
      <c r="EG78" s="79"/>
      <c r="EH78" s="79"/>
      <c r="EI78" s="79"/>
      <c r="EJ78" s="79"/>
      <c r="EK78" s="79"/>
      <c r="EL78" s="79"/>
      <c r="EM78" s="79"/>
      <c r="EN78" s="79"/>
      <c r="EO78" s="79"/>
      <c r="EP78" s="79"/>
      <c r="EQ78" s="79"/>
      <c r="ER78" s="79"/>
      <c r="ES78" s="79"/>
      <c r="ET78" s="79"/>
      <c r="EU78" s="79"/>
      <c r="EV78" s="79"/>
      <c r="EW78" s="79"/>
    </row>
    <row r="79" spans="1:153" s="80" customFormat="1" ht="23.45" customHeight="1">
      <c r="A79" s="398" t="s">
        <v>422</v>
      </c>
      <c r="B79" s="336">
        <v>270444000</v>
      </c>
      <c r="C79" s="337">
        <v>2.3593769250242733E-2</v>
      </c>
      <c r="D79" s="336">
        <v>354944000</v>
      </c>
      <c r="E79" s="337">
        <v>3.1260040019164104E-2</v>
      </c>
      <c r="F79" s="338">
        <v>-84500000</v>
      </c>
      <c r="G79" s="339">
        <v>-0.23806572304363505</v>
      </c>
      <c r="H79" s="375" t="s">
        <v>426</v>
      </c>
      <c r="I79" s="336">
        <v>19038000</v>
      </c>
      <c r="J79" s="337">
        <v>1.6609930756358734E-3</v>
      </c>
      <c r="K79" s="336">
        <v>18240000</v>
      </c>
      <c r="L79" s="337">
        <v>1.6064030662570809E-3</v>
      </c>
      <c r="M79" s="338">
        <v>798000</v>
      </c>
      <c r="N79" s="339">
        <v>4.3749999999999997E-2</v>
      </c>
      <c r="O79" s="81"/>
      <c r="P79" s="79"/>
      <c r="Q79" s="79"/>
      <c r="R79" s="79"/>
      <c r="S79" s="79"/>
      <c r="T79" s="79"/>
      <c r="U79" s="79"/>
      <c r="V79" s="79"/>
      <c r="W79" s="79"/>
      <c r="X79" s="79"/>
      <c r="Y79" s="79"/>
      <c r="Z79" s="79"/>
      <c r="AA79" s="79"/>
      <c r="AB79" s="79"/>
      <c r="AC79" s="79"/>
      <c r="AD79" s="79"/>
      <c r="AE79" s="79"/>
      <c r="AF79" s="79"/>
      <c r="AG79" s="79"/>
      <c r="AH79" s="79"/>
      <c r="AI79" s="79"/>
      <c r="AJ79" s="79"/>
      <c r="AK79" s="79"/>
      <c r="AL79" s="79"/>
      <c r="AM79" s="79"/>
      <c r="AN79" s="79"/>
      <c r="AO79" s="79"/>
      <c r="AP79" s="79"/>
      <c r="AQ79" s="79"/>
      <c r="AR79" s="79"/>
      <c r="AS79" s="79"/>
      <c r="AT79" s="79"/>
      <c r="AU79" s="79"/>
      <c r="AV79" s="79"/>
      <c r="AW79" s="79"/>
      <c r="AX79" s="79"/>
      <c r="AY79" s="79"/>
      <c r="AZ79" s="79"/>
      <c r="BA79" s="79"/>
      <c r="BB79" s="79"/>
      <c r="BC79" s="79"/>
      <c r="BD79" s="79"/>
      <c r="BE79" s="79"/>
      <c r="BF79" s="79"/>
      <c r="BG79" s="79"/>
      <c r="BH79" s="79"/>
      <c r="BI79" s="79"/>
      <c r="BJ79" s="79"/>
      <c r="BK79" s="79"/>
      <c r="BL79" s="79"/>
      <c r="BM79" s="79"/>
      <c r="BN79" s="79"/>
      <c r="BO79" s="79"/>
      <c r="BP79" s="79"/>
      <c r="BQ79" s="79"/>
      <c r="BR79" s="79"/>
      <c r="BS79" s="79"/>
      <c r="BT79" s="79"/>
      <c r="BU79" s="79"/>
      <c r="BV79" s="79"/>
      <c r="BW79" s="79"/>
      <c r="BX79" s="79"/>
      <c r="BY79" s="79"/>
      <c r="BZ79" s="79"/>
      <c r="CA79" s="79"/>
      <c r="CB79" s="79"/>
      <c r="CC79" s="79"/>
      <c r="CD79" s="79"/>
      <c r="CE79" s="79"/>
      <c r="CF79" s="79"/>
      <c r="CG79" s="79"/>
      <c r="CH79" s="79"/>
      <c r="CI79" s="79"/>
      <c r="CJ79" s="79"/>
      <c r="CK79" s="79"/>
      <c r="CL79" s="79"/>
      <c r="CM79" s="79"/>
      <c r="CN79" s="79"/>
      <c r="CO79" s="79"/>
      <c r="CP79" s="79"/>
      <c r="CQ79" s="79"/>
      <c r="CR79" s="79"/>
      <c r="CS79" s="79"/>
      <c r="CT79" s="79"/>
      <c r="CU79" s="79"/>
      <c r="CV79" s="79"/>
      <c r="CW79" s="79"/>
      <c r="CX79" s="79"/>
      <c r="CY79" s="79"/>
      <c r="CZ79" s="79"/>
      <c r="DA79" s="79"/>
      <c r="DB79" s="79"/>
      <c r="DC79" s="79"/>
      <c r="DD79" s="79"/>
      <c r="DE79" s="79"/>
      <c r="DF79" s="79"/>
      <c r="DG79" s="79"/>
      <c r="DH79" s="79"/>
      <c r="DI79" s="79"/>
      <c r="DJ79" s="79"/>
      <c r="DK79" s="79"/>
      <c r="DL79" s="79"/>
      <c r="DM79" s="79"/>
      <c r="DN79" s="79"/>
      <c r="DO79" s="79"/>
      <c r="DP79" s="79"/>
      <c r="DQ79" s="79"/>
      <c r="DR79" s="79"/>
      <c r="DS79" s="79"/>
      <c r="DT79" s="79"/>
      <c r="DU79" s="79"/>
      <c r="DV79" s="79"/>
      <c r="DW79" s="79"/>
      <c r="DX79" s="79"/>
      <c r="DY79" s="79"/>
      <c r="DZ79" s="79"/>
      <c r="EA79" s="79"/>
      <c r="EB79" s="79"/>
      <c r="EC79" s="79"/>
      <c r="ED79" s="79"/>
      <c r="EE79" s="79"/>
      <c r="EF79" s="79"/>
      <c r="EG79" s="79"/>
      <c r="EH79" s="79"/>
      <c r="EI79" s="79"/>
      <c r="EJ79" s="79"/>
      <c r="EK79" s="79"/>
      <c r="EL79" s="79"/>
      <c r="EM79" s="79"/>
      <c r="EN79" s="79"/>
      <c r="EO79" s="79"/>
      <c r="EP79" s="79"/>
      <c r="EQ79" s="79"/>
      <c r="ER79" s="79"/>
      <c r="ES79" s="79"/>
      <c r="ET79" s="79"/>
      <c r="EU79" s="79"/>
      <c r="EV79" s="79"/>
      <c r="EW79" s="79"/>
    </row>
    <row r="80" spans="1:153" s="80" customFormat="1" ht="23.45" customHeight="1">
      <c r="A80" s="398" t="s">
        <v>424</v>
      </c>
      <c r="B80" s="336">
        <v>650000000</v>
      </c>
      <c r="C80" s="337">
        <v>5.6706564067451219E-2</v>
      </c>
      <c r="D80" s="336">
        <v>650000000</v>
      </c>
      <c r="E80" s="337">
        <v>5.7245723304117466E-2</v>
      </c>
      <c r="F80" s="338">
        <v>0</v>
      </c>
      <c r="G80" s="339">
        <v>0</v>
      </c>
      <c r="H80" s="375" t="s">
        <v>358</v>
      </c>
      <c r="I80" s="336">
        <v>2400000</v>
      </c>
      <c r="J80" s="337">
        <v>2.0939086991942935E-4</v>
      </c>
      <c r="K80" s="336">
        <v>3600000</v>
      </c>
      <c r="L80" s="337">
        <v>3.1705323676126595E-4</v>
      </c>
      <c r="M80" s="338">
        <v>-1200000</v>
      </c>
      <c r="N80" s="339">
        <v>-0.33333333333333331</v>
      </c>
      <c r="O80" s="81"/>
      <c r="P80" s="79"/>
      <c r="Q80" s="79"/>
      <c r="R80" s="79"/>
      <c r="S80" s="79"/>
      <c r="T80" s="79"/>
      <c r="U80" s="79"/>
      <c r="V80" s="79"/>
      <c r="W80" s="79"/>
      <c r="X80" s="79"/>
      <c r="Y80" s="79"/>
      <c r="Z80" s="79"/>
      <c r="AA80" s="79"/>
      <c r="AB80" s="79"/>
      <c r="AC80" s="79"/>
      <c r="AD80" s="79"/>
      <c r="AE80" s="79"/>
      <c r="AF80" s="79"/>
      <c r="AG80" s="79"/>
      <c r="AH80" s="79"/>
      <c r="AI80" s="79"/>
      <c r="AJ80" s="79"/>
      <c r="AK80" s="79"/>
      <c r="AL80" s="79"/>
      <c r="AM80" s="79"/>
      <c r="AN80" s="79"/>
      <c r="AO80" s="79"/>
      <c r="AP80" s="79"/>
      <c r="AQ80" s="79"/>
      <c r="AR80" s="79"/>
      <c r="AS80" s="79"/>
      <c r="AT80" s="79"/>
      <c r="AU80" s="79"/>
      <c r="AV80" s="79"/>
      <c r="AW80" s="79"/>
      <c r="AX80" s="79"/>
      <c r="AY80" s="79"/>
      <c r="AZ80" s="79"/>
      <c r="BA80" s="79"/>
      <c r="BB80" s="79"/>
      <c r="BC80" s="79"/>
      <c r="BD80" s="79"/>
      <c r="BE80" s="79"/>
      <c r="BF80" s="79"/>
      <c r="BG80" s="79"/>
      <c r="BH80" s="79"/>
      <c r="BI80" s="79"/>
      <c r="BJ80" s="79"/>
      <c r="BK80" s="79"/>
      <c r="BL80" s="79"/>
      <c r="BM80" s="79"/>
      <c r="BN80" s="79"/>
      <c r="BO80" s="79"/>
      <c r="BP80" s="79"/>
      <c r="BQ80" s="79"/>
      <c r="BR80" s="79"/>
      <c r="BS80" s="79"/>
      <c r="BT80" s="79"/>
      <c r="BU80" s="79"/>
      <c r="BV80" s="79"/>
      <c r="BW80" s="79"/>
      <c r="BX80" s="79"/>
      <c r="BY80" s="79"/>
      <c r="BZ80" s="79"/>
      <c r="CA80" s="79"/>
      <c r="CB80" s="79"/>
      <c r="CC80" s="79"/>
      <c r="CD80" s="79"/>
      <c r="CE80" s="79"/>
      <c r="CF80" s="79"/>
      <c r="CG80" s="79"/>
      <c r="CH80" s="79"/>
      <c r="CI80" s="79"/>
      <c r="CJ80" s="79"/>
      <c r="CK80" s="79"/>
      <c r="CL80" s="79"/>
      <c r="CM80" s="79"/>
      <c r="CN80" s="79"/>
      <c r="CO80" s="79"/>
      <c r="CP80" s="79"/>
      <c r="CQ80" s="79"/>
      <c r="CR80" s="79"/>
      <c r="CS80" s="79"/>
      <c r="CT80" s="79"/>
      <c r="CU80" s="79"/>
      <c r="CV80" s="79"/>
      <c r="CW80" s="79"/>
      <c r="CX80" s="79"/>
      <c r="CY80" s="79"/>
      <c r="CZ80" s="79"/>
      <c r="DA80" s="79"/>
      <c r="DB80" s="79"/>
      <c r="DC80" s="79"/>
      <c r="DD80" s="79"/>
      <c r="DE80" s="79"/>
      <c r="DF80" s="79"/>
      <c r="DG80" s="79"/>
      <c r="DH80" s="79"/>
      <c r="DI80" s="79"/>
      <c r="DJ80" s="79"/>
      <c r="DK80" s="79"/>
      <c r="DL80" s="79"/>
      <c r="DM80" s="79"/>
      <c r="DN80" s="79"/>
      <c r="DO80" s="79"/>
      <c r="DP80" s="79"/>
      <c r="DQ80" s="79"/>
      <c r="DR80" s="79"/>
      <c r="DS80" s="79"/>
      <c r="DT80" s="79"/>
      <c r="DU80" s="79"/>
      <c r="DV80" s="79"/>
      <c r="DW80" s="79"/>
      <c r="DX80" s="79"/>
      <c r="DY80" s="79"/>
      <c r="DZ80" s="79"/>
      <c r="EA80" s="79"/>
      <c r="EB80" s="79"/>
      <c r="EC80" s="79"/>
      <c r="ED80" s="79"/>
      <c r="EE80" s="79"/>
      <c r="EF80" s="79"/>
      <c r="EG80" s="79"/>
      <c r="EH80" s="79"/>
      <c r="EI80" s="79"/>
      <c r="EJ80" s="79"/>
      <c r="EK80" s="79"/>
      <c r="EL80" s="79"/>
      <c r="EM80" s="79"/>
      <c r="EN80" s="79"/>
      <c r="EO80" s="79"/>
      <c r="EP80" s="79"/>
      <c r="EQ80" s="79"/>
      <c r="ER80" s="79"/>
      <c r="ES80" s="79"/>
      <c r="ET80" s="79"/>
      <c r="EU80" s="79"/>
      <c r="EV80" s="79"/>
      <c r="EW80" s="79"/>
    </row>
    <row r="81" spans="1:153" s="80" customFormat="1" ht="23.45" customHeight="1">
      <c r="A81" s="398" t="s">
        <v>326</v>
      </c>
      <c r="B81" s="336">
        <v>36480000</v>
      </c>
      <c r="C81" s="337">
        <v>3.1825468572009544E-3</v>
      </c>
      <c r="D81" s="336">
        <v>40483000</v>
      </c>
      <c r="E81" s="337">
        <v>3.5653517177239805E-3</v>
      </c>
      <c r="F81" s="338">
        <v>-4003000</v>
      </c>
      <c r="G81" s="339">
        <v>-9.8881011782723613E-2</v>
      </c>
      <c r="H81" s="409" t="s">
        <v>3172</v>
      </c>
      <c r="I81" s="299">
        <v>405716000</v>
      </c>
      <c r="J81" s="300">
        <v>3.5397177575096334E-2</v>
      </c>
      <c r="K81" s="299">
        <v>343152000</v>
      </c>
      <c r="L81" s="300">
        <v>3.022151452808387E-2</v>
      </c>
      <c r="M81" s="299">
        <v>62564000</v>
      </c>
      <c r="N81" s="303">
        <v>0.18232153681167529</v>
      </c>
      <c r="O81" s="81"/>
      <c r="P81" s="79"/>
      <c r="Q81" s="79"/>
      <c r="R81" s="79"/>
      <c r="S81" s="79"/>
      <c r="T81" s="79"/>
      <c r="U81" s="79"/>
      <c r="V81" s="79"/>
      <c r="W81" s="79"/>
      <c r="X81" s="79"/>
      <c r="Y81" s="79"/>
      <c r="Z81" s="79"/>
      <c r="AA81" s="79"/>
      <c r="AB81" s="79"/>
      <c r="AC81" s="79"/>
      <c r="AD81" s="79"/>
      <c r="AE81" s="79"/>
      <c r="AF81" s="79"/>
      <c r="AG81" s="79"/>
      <c r="AH81" s="79"/>
      <c r="AI81" s="79"/>
      <c r="AJ81" s="79"/>
      <c r="AK81" s="79"/>
      <c r="AL81" s="79"/>
      <c r="AM81" s="79"/>
      <c r="AN81" s="79"/>
      <c r="AO81" s="79"/>
      <c r="AP81" s="79"/>
      <c r="AQ81" s="79"/>
      <c r="AR81" s="79"/>
      <c r="AS81" s="79"/>
      <c r="AT81" s="79"/>
      <c r="AU81" s="79"/>
      <c r="AV81" s="79"/>
      <c r="AW81" s="79"/>
      <c r="AX81" s="79"/>
      <c r="AY81" s="79"/>
      <c r="AZ81" s="79"/>
      <c r="BA81" s="79"/>
      <c r="BB81" s="79"/>
      <c r="BC81" s="79"/>
      <c r="BD81" s="79"/>
      <c r="BE81" s="79"/>
      <c r="BF81" s="79"/>
      <c r="BG81" s="79"/>
      <c r="BH81" s="79"/>
      <c r="BI81" s="79"/>
      <c r="BJ81" s="79"/>
      <c r="BK81" s="79"/>
      <c r="BL81" s="79"/>
      <c r="BM81" s="79"/>
      <c r="BN81" s="79"/>
      <c r="BO81" s="79"/>
      <c r="BP81" s="79"/>
      <c r="BQ81" s="79"/>
      <c r="BR81" s="79"/>
      <c r="BS81" s="79"/>
      <c r="BT81" s="79"/>
      <c r="BU81" s="79"/>
      <c r="BV81" s="79"/>
      <c r="BW81" s="79"/>
      <c r="BX81" s="79"/>
      <c r="BY81" s="79"/>
      <c r="BZ81" s="79"/>
      <c r="CA81" s="79"/>
      <c r="CB81" s="79"/>
      <c r="CC81" s="79"/>
      <c r="CD81" s="79"/>
      <c r="CE81" s="79"/>
      <c r="CF81" s="79"/>
      <c r="CG81" s="79"/>
      <c r="CH81" s="79"/>
      <c r="CI81" s="79"/>
      <c r="CJ81" s="79"/>
      <c r="CK81" s="79"/>
      <c r="CL81" s="79"/>
      <c r="CM81" s="79"/>
      <c r="CN81" s="79"/>
      <c r="CO81" s="79"/>
      <c r="CP81" s="79"/>
      <c r="CQ81" s="79"/>
      <c r="CR81" s="79"/>
      <c r="CS81" s="79"/>
      <c r="CT81" s="79"/>
      <c r="CU81" s="79"/>
      <c r="CV81" s="79"/>
      <c r="CW81" s="79"/>
      <c r="CX81" s="79"/>
      <c r="CY81" s="79"/>
      <c r="CZ81" s="79"/>
      <c r="DA81" s="79"/>
      <c r="DB81" s="79"/>
      <c r="DC81" s="79"/>
      <c r="DD81" s="79"/>
      <c r="DE81" s="79"/>
      <c r="DF81" s="79"/>
      <c r="DG81" s="79"/>
      <c r="DH81" s="79"/>
      <c r="DI81" s="79"/>
      <c r="DJ81" s="79"/>
      <c r="DK81" s="79"/>
      <c r="DL81" s="79"/>
      <c r="DM81" s="79"/>
      <c r="DN81" s="79"/>
      <c r="DO81" s="79"/>
      <c r="DP81" s="79"/>
      <c r="DQ81" s="79"/>
      <c r="DR81" s="79"/>
      <c r="DS81" s="79"/>
      <c r="DT81" s="79"/>
      <c r="DU81" s="79"/>
      <c r="DV81" s="79"/>
      <c r="DW81" s="79"/>
      <c r="DX81" s="79"/>
      <c r="DY81" s="79"/>
      <c r="DZ81" s="79"/>
      <c r="EA81" s="79"/>
      <c r="EB81" s="79"/>
      <c r="EC81" s="79"/>
      <c r="ED81" s="79"/>
      <c r="EE81" s="79"/>
      <c r="EF81" s="79"/>
      <c r="EG81" s="79"/>
      <c r="EH81" s="79"/>
      <c r="EI81" s="79"/>
      <c r="EJ81" s="79"/>
      <c r="EK81" s="79"/>
      <c r="EL81" s="79"/>
      <c r="EM81" s="79"/>
      <c r="EN81" s="79"/>
      <c r="EO81" s="79"/>
      <c r="EP81" s="79"/>
      <c r="EQ81" s="79"/>
      <c r="ER81" s="79"/>
      <c r="ES81" s="79"/>
      <c r="ET81" s="79"/>
      <c r="EU81" s="79"/>
      <c r="EV81" s="79"/>
      <c r="EW81" s="79"/>
    </row>
    <row r="82" spans="1:153" s="80" customFormat="1" ht="23.45" customHeight="1">
      <c r="A82" s="398" t="s">
        <v>426</v>
      </c>
      <c r="B82" s="336">
        <v>1320000</v>
      </c>
      <c r="C82" s="337">
        <v>1.1515794549082402E-4</v>
      </c>
      <c r="D82" s="336">
        <v>1320000</v>
      </c>
      <c r="E82" s="337">
        <v>1.1625285347913085E-4</v>
      </c>
      <c r="F82" s="338">
        <v>0</v>
      </c>
      <c r="G82" s="339">
        <v>0</v>
      </c>
      <c r="H82" s="375" t="s">
        <v>413</v>
      </c>
      <c r="I82" s="336">
        <v>18000000</v>
      </c>
      <c r="J82" s="337">
        <v>1.5704315243957202E-3</v>
      </c>
      <c r="K82" s="336">
        <v>18000000</v>
      </c>
      <c r="L82" s="337">
        <v>1.5852661838063299E-3</v>
      </c>
      <c r="M82" s="338">
        <v>0</v>
      </c>
      <c r="N82" s="339">
        <v>0</v>
      </c>
      <c r="O82" s="81"/>
      <c r="P82" s="79"/>
      <c r="Q82" s="79"/>
      <c r="R82" s="79"/>
      <c r="S82" s="79"/>
      <c r="T82" s="79"/>
      <c r="U82" s="79"/>
      <c r="V82" s="79"/>
      <c r="W82" s="79"/>
      <c r="X82" s="79"/>
      <c r="Y82" s="79"/>
      <c r="Z82" s="79"/>
      <c r="AA82" s="79"/>
      <c r="AB82" s="79"/>
      <c r="AC82" s="79"/>
      <c r="AD82" s="79"/>
      <c r="AE82" s="79"/>
      <c r="AF82" s="79"/>
      <c r="AG82" s="79"/>
      <c r="AH82" s="79"/>
      <c r="AI82" s="79"/>
      <c r="AJ82" s="79"/>
      <c r="AK82" s="79"/>
      <c r="AL82" s="79"/>
      <c r="AM82" s="79"/>
      <c r="AN82" s="79"/>
      <c r="AO82" s="79"/>
      <c r="AP82" s="79"/>
      <c r="AQ82" s="79"/>
      <c r="AR82" s="79"/>
      <c r="AS82" s="79"/>
      <c r="AT82" s="79"/>
      <c r="AU82" s="79"/>
      <c r="AV82" s="79"/>
      <c r="AW82" s="79"/>
      <c r="AX82" s="79"/>
      <c r="AY82" s="79"/>
      <c r="AZ82" s="79"/>
      <c r="BA82" s="79"/>
      <c r="BB82" s="79"/>
      <c r="BC82" s="79"/>
      <c r="BD82" s="79"/>
      <c r="BE82" s="79"/>
      <c r="BF82" s="79"/>
      <c r="BG82" s="79"/>
      <c r="BH82" s="79"/>
      <c r="BI82" s="79"/>
      <c r="BJ82" s="79"/>
      <c r="BK82" s="79"/>
      <c r="BL82" s="79"/>
      <c r="BM82" s="79"/>
      <c r="BN82" s="79"/>
      <c r="BO82" s="79"/>
      <c r="BP82" s="79"/>
      <c r="BQ82" s="79"/>
      <c r="BR82" s="79"/>
      <c r="BS82" s="79"/>
      <c r="BT82" s="79"/>
      <c r="BU82" s="79"/>
      <c r="BV82" s="79"/>
      <c r="BW82" s="79"/>
      <c r="BX82" s="79"/>
      <c r="BY82" s="79"/>
      <c r="BZ82" s="79"/>
      <c r="CA82" s="79"/>
      <c r="CB82" s="79"/>
      <c r="CC82" s="79"/>
      <c r="CD82" s="79"/>
      <c r="CE82" s="79"/>
      <c r="CF82" s="79"/>
      <c r="CG82" s="79"/>
      <c r="CH82" s="79"/>
      <c r="CI82" s="79"/>
      <c r="CJ82" s="79"/>
      <c r="CK82" s="79"/>
      <c r="CL82" s="79"/>
      <c r="CM82" s="79"/>
      <c r="CN82" s="79"/>
      <c r="CO82" s="79"/>
      <c r="CP82" s="79"/>
      <c r="CQ82" s="79"/>
      <c r="CR82" s="79"/>
      <c r="CS82" s="79"/>
      <c r="CT82" s="79"/>
      <c r="CU82" s="79"/>
      <c r="CV82" s="79"/>
      <c r="CW82" s="79"/>
      <c r="CX82" s="79"/>
      <c r="CY82" s="79"/>
      <c r="CZ82" s="79"/>
      <c r="DA82" s="79"/>
      <c r="DB82" s="79"/>
      <c r="DC82" s="79"/>
      <c r="DD82" s="79"/>
      <c r="DE82" s="79"/>
      <c r="DF82" s="79"/>
      <c r="DG82" s="79"/>
      <c r="DH82" s="79"/>
      <c r="DI82" s="79"/>
      <c r="DJ82" s="79"/>
      <c r="DK82" s="79"/>
      <c r="DL82" s="79"/>
      <c r="DM82" s="79"/>
      <c r="DN82" s="79"/>
      <c r="DO82" s="79"/>
      <c r="DP82" s="79"/>
      <c r="DQ82" s="79"/>
      <c r="DR82" s="79"/>
      <c r="DS82" s="79"/>
      <c r="DT82" s="79"/>
      <c r="DU82" s="79"/>
      <c r="DV82" s="79"/>
      <c r="DW82" s="79"/>
      <c r="DX82" s="79"/>
      <c r="DY82" s="79"/>
      <c r="DZ82" s="79"/>
      <c r="EA82" s="79"/>
      <c r="EB82" s="79"/>
      <c r="EC82" s="79"/>
      <c r="ED82" s="79"/>
      <c r="EE82" s="79"/>
      <c r="EF82" s="79"/>
      <c r="EG82" s="79"/>
      <c r="EH82" s="79"/>
      <c r="EI82" s="79"/>
      <c r="EJ82" s="79"/>
      <c r="EK82" s="79"/>
      <c r="EL82" s="79"/>
      <c r="EM82" s="79"/>
      <c r="EN82" s="79"/>
      <c r="EO82" s="79"/>
      <c r="EP82" s="79"/>
      <c r="EQ82" s="79"/>
      <c r="ER82" s="79"/>
      <c r="ES82" s="79"/>
      <c r="ET82" s="79"/>
      <c r="EU82" s="79"/>
      <c r="EV82" s="79"/>
      <c r="EW82" s="79"/>
    </row>
    <row r="83" spans="1:153" s="80" customFormat="1" ht="23.45" customHeight="1">
      <c r="A83" s="403" t="s">
        <v>3158</v>
      </c>
      <c r="B83" s="299">
        <v>29003000</v>
      </c>
      <c r="C83" s="300">
        <v>2.5302468886896734E-3</v>
      </c>
      <c r="D83" s="299">
        <v>30403000</v>
      </c>
      <c r="E83" s="301">
        <v>2.6776026547924358E-3</v>
      </c>
      <c r="F83" s="302">
        <v>-1400000</v>
      </c>
      <c r="G83" s="303">
        <v>-4.6048087359800018E-2</v>
      </c>
      <c r="H83" s="375" t="s">
        <v>415</v>
      </c>
      <c r="I83" s="336">
        <v>85182000</v>
      </c>
      <c r="J83" s="337">
        <v>7.4318054506153468E-3</v>
      </c>
      <c r="K83" s="336">
        <v>70040000</v>
      </c>
      <c r="L83" s="337">
        <v>6.1684468618775192E-3</v>
      </c>
      <c r="M83" s="338">
        <v>15142000</v>
      </c>
      <c r="N83" s="339">
        <v>0.21619074814391775</v>
      </c>
      <c r="O83" s="81"/>
      <c r="P83" s="79"/>
      <c r="Q83" s="79"/>
      <c r="R83" s="79"/>
      <c r="S83" s="79"/>
      <c r="T83" s="79"/>
      <c r="U83" s="79"/>
      <c r="V83" s="79"/>
      <c r="W83" s="79"/>
      <c r="X83" s="79"/>
      <c r="Y83" s="79"/>
      <c r="Z83" s="79"/>
      <c r="AA83" s="79"/>
      <c r="AB83" s="79"/>
      <c r="AC83" s="79"/>
      <c r="AD83" s="79"/>
      <c r="AE83" s="79"/>
      <c r="AF83" s="79"/>
      <c r="AG83" s="79"/>
      <c r="AH83" s="79"/>
      <c r="AI83" s="79"/>
      <c r="AJ83" s="79"/>
      <c r="AK83" s="79"/>
      <c r="AL83" s="79"/>
      <c r="AM83" s="79"/>
      <c r="AN83" s="79"/>
      <c r="AO83" s="79"/>
      <c r="AP83" s="79"/>
      <c r="AQ83" s="79"/>
      <c r="AR83" s="79"/>
      <c r="AS83" s="79"/>
      <c r="AT83" s="79"/>
      <c r="AU83" s="79"/>
      <c r="AV83" s="79"/>
      <c r="AW83" s="79"/>
      <c r="AX83" s="79"/>
      <c r="AY83" s="79"/>
      <c r="AZ83" s="79"/>
      <c r="BA83" s="79"/>
      <c r="BB83" s="79"/>
      <c r="BC83" s="79"/>
      <c r="BD83" s="79"/>
      <c r="BE83" s="79"/>
      <c r="BF83" s="79"/>
      <c r="BG83" s="79"/>
      <c r="BH83" s="79"/>
      <c r="BI83" s="79"/>
      <c r="BJ83" s="79"/>
      <c r="BK83" s="79"/>
      <c r="BL83" s="79"/>
      <c r="BM83" s="79"/>
      <c r="BN83" s="79"/>
      <c r="BO83" s="79"/>
      <c r="BP83" s="79"/>
      <c r="BQ83" s="79"/>
      <c r="BR83" s="79"/>
      <c r="BS83" s="79"/>
      <c r="BT83" s="79"/>
      <c r="BU83" s="79"/>
      <c r="BV83" s="79"/>
      <c r="BW83" s="79"/>
      <c r="BX83" s="79"/>
      <c r="BY83" s="79"/>
      <c r="BZ83" s="79"/>
      <c r="CA83" s="79"/>
      <c r="CB83" s="79"/>
      <c r="CC83" s="79"/>
      <c r="CD83" s="79"/>
      <c r="CE83" s="79"/>
      <c r="CF83" s="79"/>
      <c r="CG83" s="79"/>
      <c r="CH83" s="79"/>
      <c r="CI83" s="79"/>
      <c r="CJ83" s="79"/>
      <c r="CK83" s="79"/>
      <c r="CL83" s="79"/>
      <c r="CM83" s="79"/>
      <c r="CN83" s="79"/>
      <c r="CO83" s="79"/>
      <c r="CP83" s="79"/>
      <c r="CQ83" s="79"/>
      <c r="CR83" s="79"/>
      <c r="CS83" s="79"/>
      <c r="CT83" s="79"/>
      <c r="CU83" s="79"/>
      <c r="CV83" s="79"/>
      <c r="CW83" s="79"/>
      <c r="CX83" s="79"/>
      <c r="CY83" s="79"/>
      <c r="CZ83" s="79"/>
      <c r="DA83" s="79"/>
      <c r="DB83" s="79"/>
      <c r="DC83" s="79"/>
      <c r="DD83" s="79"/>
      <c r="DE83" s="79"/>
      <c r="DF83" s="79"/>
      <c r="DG83" s="79"/>
      <c r="DH83" s="79"/>
      <c r="DI83" s="79"/>
      <c r="DJ83" s="79"/>
      <c r="DK83" s="79"/>
      <c r="DL83" s="79"/>
      <c r="DM83" s="79"/>
      <c r="DN83" s="79"/>
      <c r="DO83" s="79"/>
      <c r="DP83" s="79"/>
      <c r="DQ83" s="79"/>
      <c r="DR83" s="79"/>
      <c r="DS83" s="79"/>
      <c r="DT83" s="79"/>
      <c r="DU83" s="79"/>
      <c r="DV83" s="79"/>
      <c r="DW83" s="79"/>
      <c r="DX83" s="79"/>
      <c r="DY83" s="79"/>
      <c r="DZ83" s="79"/>
      <c r="EA83" s="79"/>
      <c r="EB83" s="79"/>
      <c r="EC83" s="79"/>
      <c r="ED83" s="79"/>
      <c r="EE83" s="79"/>
      <c r="EF83" s="79"/>
      <c r="EG83" s="79"/>
      <c r="EH83" s="79"/>
      <c r="EI83" s="79"/>
      <c r="EJ83" s="79"/>
      <c r="EK83" s="79"/>
      <c r="EL83" s="79"/>
      <c r="EM83" s="79"/>
      <c r="EN83" s="79"/>
      <c r="EO83" s="79"/>
      <c r="EP83" s="79"/>
      <c r="EQ83" s="79"/>
      <c r="ER83" s="79"/>
      <c r="ES83" s="79"/>
      <c r="ET83" s="79"/>
      <c r="EU83" s="79"/>
      <c r="EV83" s="79"/>
      <c r="EW83" s="79"/>
    </row>
    <row r="84" spans="1:153" s="80" customFormat="1" ht="23.45" customHeight="1">
      <c r="A84" s="398" t="s">
        <v>415</v>
      </c>
      <c r="B84" s="336">
        <v>3500000</v>
      </c>
      <c r="C84" s="337">
        <v>3.0534303728627581E-4</v>
      </c>
      <c r="D84" s="336">
        <v>3500000</v>
      </c>
      <c r="E84" s="337">
        <v>3.0824620240678635E-4</v>
      </c>
      <c r="F84" s="338">
        <v>0</v>
      </c>
      <c r="G84" s="339">
        <v>0</v>
      </c>
      <c r="H84" s="375" t="s">
        <v>417</v>
      </c>
      <c r="I84" s="336">
        <v>1333000</v>
      </c>
      <c r="J84" s="337">
        <v>1.1629917900108306E-4</v>
      </c>
      <c r="K84" s="336">
        <v>1333000</v>
      </c>
      <c r="L84" s="337">
        <v>1.173977679452132E-4</v>
      </c>
      <c r="M84" s="338">
        <v>0</v>
      </c>
      <c r="N84" s="339">
        <v>0</v>
      </c>
      <c r="O84" s="81"/>
      <c r="P84" s="79"/>
      <c r="Q84" s="79"/>
      <c r="R84" s="79"/>
      <c r="S84" s="79"/>
      <c r="T84" s="79"/>
      <c r="U84" s="79"/>
      <c r="V84" s="79"/>
      <c r="W84" s="79"/>
      <c r="X84" s="79"/>
      <c r="Y84" s="79"/>
      <c r="Z84" s="79"/>
      <c r="AA84" s="79"/>
      <c r="AB84" s="79"/>
      <c r="AC84" s="79"/>
      <c r="AD84" s="79"/>
      <c r="AE84" s="79"/>
      <c r="AF84" s="79"/>
      <c r="AG84" s="79"/>
      <c r="AH84" s="79"/>
      <c r="AI84" s="79"/>
      <c r="AJ84" s="79"/>
      <c r="AK84" s="79"/>
      <c r="AL84" s="79"/>
      <c r="AM84" s="79"/>
      <c r="AN84" s="79"/>
      <c r="AO84" s="79"/>
      <c r="AP84" s="79"/>
      <c r="AQ84" s="79"/>
      <c r="AR84" s="79"/>
      <c r="AS84" s="79"/>
      <c r="AT84" s="79"/>
      <c r="AU84" s="79"/>
      <c r="AV84" s="79"/>
      <c r="AW84" s="79"/>
      <c r="AX84" s="79"/>
      <c r="AY84" s="79"/>
      <c r="AZ84" s="79"/>
      <c r="BA84" s="79"/>
      <c r="BB84" s="79"/>
      <c r="BC84" s="79"/>
      <c r="BD84" s="79"/>
      <c r="BE84" s="79"/>
      <c r="BF84" s="79"/>
      <c r="BG84" s="79"/>
      <c r="BH84" s="79"/>
      <c r="BI84" s="79"/>
      <c r="BJ84" s="79"/>
      <c r="BK84" s="79"/>
      <c r="BL84" s="79"/>
      <c r="BM84" s="79"/>
      <c r="BN84" s="79"/>
      <c r="BO84" s="79"/>
      <c r="BP84" s="79"/>
      <c r="BQ84" s="79"/>
      <c r="BR84" s="79"/>
      <c r="BS84" s="79"/>
      <c r="BT84" s="79"/>
      <c r="BU84" s="79"/>
      <c r="BV84" s="79"/>
      <c r="BW84" s="79"/>
      <c r="BX84" s="79"/>
      <c r="BY84" s="79"/>
      <c r="BZ84" s="79"/>
      <c r="CA84" s="79"/>
      <c r="CB84" s="79"/>
      <c r="CC84" s="79"/>
      <c r="CD84" s="79"/>
      <c r="CE84" s="79"/>
      <c r="CF84" s="79"/>
      <c r="CG84" s="79"/>
      <c r="CH84" s="79"/>
      <c r="CI84" s="79"/>
      <c r="CJ84" s="79"/>
      <c r="CK84" s="79"/>
      <c r="CL84" s="79"/>
      <c r="CM84" s="79"/>
      <c r="CN84" s="79"/>
      <c r="CO84" s="79"/>
      <c r="CP84" s="79"/>
      <c r="CQ84" s="79"/>
      <c r="CR84" s="79"/>
      <c r="CS84" s="79"/>
      <c r="CT84" s="79"/>
      <c r="CU84" s="79"/>
      <c r="CV84" s="79"/>
      <c r="CW84" s="79"/>
      <c r="CX84" s="79"/>
      <c r="CY84" s="79"/>
      <c r="CZ84" s="79"/>
      <c r="DA84" s="79"/>
      <c r="DB84" s="79"/>
      <c r="DC84" s="79"/>
      <c r="DD84" s="79"/>
      <c r="DE84" s="79"/>
      <c r="DF84" s="79"/>
      <c r="DG84" s="79"/>
      <c r="DH84" s="79"/>
      <c r="DI84" s="79"/>
      <c r="DJ84" s="79"/>
      <c r="DK84" s="79"/>
      <c r="DL84" s="79"/>
      <c r="DM84" s="79"/>
      <c r="DN84" s="79"/>
      <c r="DO84" s="79"/>
      <c r="DP84" s="79"/>
      <c r="DQ84" s="79"/>
      <c r="DR84" s="79"/>
      <c r="DS84" s="79"/>
      <c r="DT84" s="79"/>
      <c r="DU84" s="79"/>
      <c r="DV84" s="79"/>
      <c r="DW84" s="79"/>
      <c r="DX84" s="79"/>
      <c r="DY84" s="79"/>
      <c r="DZ84" s="79"/>
      <c r="EA84" s="79"/>
      <c r="EB84" s="79"/>
      <c r="EC84" s="79"/>
      <c r="ED84" s="79"/>
      <c r="EE84" s="79"/>
      <c r="EF84" s="79"/>
      <c r="EG84" s="79"/>
      <c r="EH84" s="79"/>
      <c r="EI84" s="79"/>
      <c r="EJ84" s="79"/>
      <c r="EK84" s="79"/>
      <c r="EL84" s="79"/>
      <c r="EM84" s="79"/>
      <c r="EN84" s="79"/>
      <c r="EO84" s="79"/>
      <c r="EP84" s="79"/>
      <c r="EQ84" s="79"/>
      <c r="ER84" s="79"/>
      <c r="ES84" s="79"/>
      <c r="ET84" s="79"/>
      <c r="EU84" s="79"/>
      <c r="EV84" s="79"/>
      <c r="EW84" s="79"/>
    </row>
    <row r="85" spans="1:153" s="80" customFormat="1" ht="23.45" customHeight="1">
      <c r="A85" s="398" t="s">
        <v>419</v>
      </c>
      <c r="B85" s="336">
        <v>2400000</v>
      </c>
      <c r="C85" s="337">
        <v>2.0937808271058911E-4</v>
      </c>
      <c r="D85" s="336">
        <v>3800000</v>
      </c>
      <c r="E85" s="337">
        <v>3.346673054702252E-4</v>
      </c>
      <c r="F85" s="338">
        <v>-1400000</v>
      </c>
      <c r="G85" s="339">
        <v>-0.36842105263157893</v>
      </c>
      <c r="H85" s="375" t="s">
        <v>419</v>
      </c>
      <c r="I85" s="336">
        <v>5402000</v>
      </c>
      <c r="J85" s="337">
        <v>4.7130394971031561E-4</v>
      </c>
      <c r="K85" s="336">
        <v>5902000</v>
      </c>
      <c r="L85" s="337">
        <v>5.1979116760138657E-4</v>
      </c>
      <c r="M85" s="338">
        <v>-500000</v>
      </c>
      <c r="N85" s="339">
        <v>-8.4717045069467978E-2</v>
      </c>
      <c r="O85" s="81"/>
      <c r="P85" s="79"/>
      <c r="Q85" s="79"/>
      <c r="R85" s="79"/>
      <c r="S85" s="79"/>
      <c r="T85" s="79"/>
      <c r="U85" s="79"/>
      <c r="V85" s="79"/>
      <c r="W85" s="79"/>
      <c r="X85" s="79"/>
      <c r="Y85" s="79"/>
      <c r="Z85" s="79"/>
      <c r="AA85" s="79"/>
      <c r="AB85" s="79"/>
      <c r="AC85" s="79"/>
      <c r="AD85" s="79"/>
      <c r="AE85" s="79"/>
      <c r="AF85" s="79"/>
      <c r="AG85" s="79"/>
      <c r="AH85" s="79"/>
      <c r="AI85" s="79"/>
      <c r="AJ85" s="79"/>
      <c r="AK85" s="79"/>
      <c r="AL85" s="79"/>
      <c r="AM85" s="79"/>
      <c r="AN85" s="79"/>
      <c r="AO85" s="79"/>
      <c r="AP85" s="79"/>
      <c r="AQ85" s="79"/>
      <c r="AR85" s="79"/>
      <c r="AS85" s="79"/>
      <c r="AT85" s="79"/>
      <c r="AU85" s="79"/>
      <c r="AV85" s="79"/>
      <c r="AW85" s="79"/>
      <c r="AX85" s="79"/>
      <c r="AY85" s="79"/>
      <c r="AZ85" s="79"/>
      <c r="BA85" s="79"/>
      <c r="BB85" s="79"/>
      <c r="BC85" s="79"/>
      <c r="BD85" s="79"/>
      <c r="BE85" s="79"/>
      <c r="BF85" s="79"/>
      <c r="BG85" s="79"/>
      <c r="BH85" s="79"/>
      <c r="BI85" s="79"/>
      <c r="BJ85" s="79"/>
      <c r="BK85" s="79"/>
      <c r="BL85" s="79"/>
      <c r="BM85" s="79"/>
      <c r="BN85" s="79"/>
      <c r="BO85" s="79"/>
      <c r="BP85" s="79"/>
      <c r="BQ85" s="79"/>
      <c r="BR85" s="79"/>
      <c r="BS85" s="79"/>
      <c r="BT85" s="79"/>
      <c r="BU85" s="79"/>
      <c r="BV85" s="79"/>
      <c r="BW85" s="79"/>
      <c r="BX85" s="79"/>
      <c r="BY85" s="79"/>
      <c r="BZ85" s="79"/>
      <c r="CA85" s="79"/>
      <c r="CB85" s="79"/>
      <c r="CC85" s="79"/>
      <c r="CD85" s="79"/>
      <c r="CE85" s="79"/>
      <c r="CF85" s="79"/>
      <c r="CG85" s="79"/>
      <c r="CH85" s="79"/>
      <c r="CI85" s="79"/>
      <c r="CJ85" s="79"/>
      <c r="CK85" s="79"/>
      <c r="CL85" s="79"/>
      <c r="CM85" s="79"/>
      <c r="CN85" s="79"/>
      <c r="CO85" s="79"/>
      <c r="CP85" s="79"/>
      <c r="CQ85" s="79"/>
      <c r="CR85" s="79"/>
      <c r="CS85" s="79"/>
      <c r="CT85" s="79"/>
      <c r="CU85" s="79"/>
      <c r="CV85" s="79"/>
      <c r="CW85" s="79"/>
      <c r="CX85" s="79"/>
      <c r="CY85" s="79"/>
      <c r="CZ85" s="79"/>
      <c r="DA85" s="79"/>
      <c r="DB85" s="79"/>
      <c r="DC85" s="79"/>
      <c r="DD85" s="79"/>
      <c r="DE85" s="79"/>
      <c r="DF85" s="79"/>
      <c r="DG85" s="79"/>
      <c r="DH85" s="79"/>
      <c r="DI85" s="79"/>
      <c r="DJ85" s="79"/>
      <c r="DK85" s="79"/>
      <c r="DL85" s="79"/>
      <c r="DM85" s="79"/>
      <c r="DN85" s="79"/>
      <c r="DO85" s="79"/>
      <c r="DP85" s="79"/>
      <c r="DQ85" s="79"/>
      <c r="DR85" s="79"/>
      <c r="DS85" s="79"/>
      <c r="DT85" s="79"/>
      <c r="DU85" s="79"/>
      <c r="DV85" s="79"/>
      <c r="DW85" s="79"/>
      <c r="DX85" s="79"/>
      <c r="DY85" s="79"/>
      <c r="DZ85" s="79"/>
      <c r="EA85" s="79"/>
      <c r="EB85" s="79"/>
      <c r="EC85" s="79"/>
      <c r="ED85" s="79"/>
      <c r="EE85" s="79"/>
      <c r="EF85" s="79"/>
      <c r="EG85" s="79"/>
      <c r="EH85" s="79"/>
      <c r="EI85" s="79"/>
      <c r="EJ85" s="79"/>
      <c r="EK85" s="79"/>
      <c r="EL85" s="79"/>
      <c r="EM85" s="79"/>
      <c r="EN85" s="79"/>
      <c r="EO85" s="79"/>
      <c r="EP85" s="79"/>
      <c r="EQ85" s="79"/>
      <c r="ER85" s="79"/>
      <c r="ES85" s="79"/>
      <c r="ET85" s="79"/>
      <c r="EU85" s="79"/>
      <c r="EV85" s="79"/>
      <c r="EW85" s="79"/>
    </row>
    <row r="86" spans="1:153" s="80" customFormat="1" ht="23.45" customHeight="1">
      <c r="A86" s="398" t="s">
        <v>421</v>
      </c>
      <c r="B86" s="336">
        <v>1280000</v>
      </c>
      <c r="C86" s="337">
        <v>1.1166831077898087E-4</v>
      </c>
      <c r="D86" s="336">
        <v>1280000</v>
      </c>
      <c r="E86" s="337">
        <v>1.12730039737339E-4</v>
      </c>
      <c r="F86" s="338">
        <v>0</v>
      </c>
      <c r="G86" s="339">
        <v>0</v>
      </c>
      <c r="H86" s="373" t="s">
        <v>421</v>
      </c>
      <c r="I86" s="336">
        <v>29126000</v>
      </c>
      <c r="J86" s="337">
        <v>2.541132698863875E-3</v>
      </c>
      <c r="K86" s="336">
        <v>30496000</v>
      </c>
      <c r="L86" s="337">
        <v>2.6857931967421019E-3</v>
      </c>
      <c r="M86" s="338">
        <v>-1370000</v>
      </c>
      <c r="N86" s="339">
        <v>-4.4923924449108081E-2</v>
      </c>
      <c r="O86" s="81"/>
      <c r="P86" s="79"/>
      <c r="Q86" s="79"/>
      <c r="R86" s="79"/>
      <c r="S86" s="79"/>
      <c r="T86" s="79"/>
      <c r="U86" s="79"/>
      <c r="V86" s="79"/>
      <c r="W86" s="79"/>
      <c r="X86" s="79"/>
      <c r="Y86" s="79"/>
      <c r="Z86" s="79"/>
      <c r="AA86" s="79"/>
      <c r="AB86" s="79"/>
      <c r="AC86" s="79"/>
      <c r="AD86" s="79"/>
      <c r="AE86" s="79"/>
      <c r="AF86" s="79"/>
      <c r="AG86" s="79"/>
      <c r="AH86" s="79"/>
      <c r="AI86" s="79"/>
      <c r="AJ86" s="79"/>
      <c r="AK86" s="79"/>
      <c r="AL86" s="79"/>
      <c r="AM86" s="79"/>
      <c r="AN86" s="79"/>
      <c r="AO86" s="79"/>
      <c r="AP86" s="79"/>
      <c r="AQ86" s="79"/>
      <c r="AR86" s="79"/>
      <c r="AS86" s="79"/>
      <c r="AT86" s="79"/>
      <c r="AU86" s="79"/>
      <c r="AV86" s="79"/>
      <c r="AW86" s="79"/>
      <c r="AX86" s="79"/>
      <c r="AY86" s="79"/>
      <c r="AZ86" s="79"/>
      <c r="BA86" s="79"/>
      <c r="BB86" s="79"/>
      <c r="BC86" s="79"/>
      <c r="BD86" s="79"/>
      <c r="BE86" s="79"/>
      <c r="BF86" s="79"/>
      <c r="BG86" s="79"/>
      <c r="BH86" s="79"/>
      <c r="BI86" s="79"/>
      <c r="BJ86" s="79"/>
      <c r="BK86" s="79"/>
      <c r="BL86" s="79"/>
      <c r="BM86" s="79"/>
      <c r="BN86" s="79"/>
      <c r="BO86" s="79"/>
      <c r="BP86" s="79"/>
      <c r="BQ86" s="79"/>
      <c r="BR86" s="79"/>
      <c r="BS86" s="79"/>
      <c r="BT86" s="79"/>
      <c r="BU86" s="79"/>
      <c r="BV86" s="79"/>
      <c r="BW86" s="79"/>
      <c r="BX86" s="79"/>
      <c r="BY86" s="79"/>
      <c r="BZ86" s="79"/>
      <c r="CA86" s="79"/>
      <c r="CB86" s="79"/>
      <c r="CC86" s="79"/>
      <c r="CD86" s="79"/>
      <c r="CE86" s="79"/>
      <c r="CF86" s="79"/>
      <c r="CG86" s="79"/>
      <c r="CH86" s="79"/>
      <c r="CI86" s="79"/>
      <c r="CJ86" s="79"/>
      <c r="CK86" s="79"/>
      <c r="CL86" s="79"/>
      <c r="CM86" s="79"/>
      <c r="CN86" s="79"/>
      <c r="CO86" s="79"/>
      <c r="CP86" s="79"/>
      <c r="CQ86" s="79"/>
      <c r="CR86" s="79"/>
      <c r="CS86" s="79"/>
      <c r="CT86" s="79"/>
      <c r="CU86" s="79"/>
      <c r="CV86" s="79"/>
      <c r="CW86" s="79"/>
      <c r="CX86" s="79"/>
      <c r="CY86" s="79"/>
      <c r="CZ86" s="79"/>
      <c r="DA86" s="79"/>
      <c r="DB86" s="79"/>
      <c r="DC86" s="79"/>
      <c r="DD86" s="79"/>
      <c r="DE86" s="79"/>
      <c r="DF86" s="79"/>
      <c r="DG86" s="79"/>
      <c r="DH86" s="79"/>
      <c r="DI86" s="79"/>
      <c r="DJ86" s="79"/>
      <c r="DK86" s="79"/>
      <c r="DL86" s="79"/>
      <c r="DM86" s="79"/>
      <c r="DN86" s="79"/>
      <c r="DO86" s="79"/>
      <c r="DP86" s="79"/>
      <c r="DQ86" s="79"/>
      <c r="DR86" s="79"/>
      <c r="DS86" s="79"/>
      <c r="DT86" s="79"/>
      <c r="DU86" s="79"/>
      <c r="DV86" s="79"/>
      <c r="DW86" s="79"/>
      <c r="DX86" s="79"/>
      <c r="DY86" s="79"/>
      <c r="DZ86" s="79"/>
      <c r="EA86" s="79"/>
      <c r="EB86" s="79"/>
      <c r="EC86" s="79"/>
      <c r="ED86" s="79"/>
      <c r="EE86" s="79"/>
      <c r="EF86" s="79"/>
      <c r="EG86" s="79"/>
      <c r="EH86" s="79"/>
      <c r="EI86" s="79"/>
      <c r="EJ86" s="79"/>
      <c r="EK86" s="79"/>
      <c r="EL86" s="79"/>
      <c r="EM86" s="79"/>
      <c r="EN86" s="79"/>
      <c r="EO86" s="79"/>
      <c r="EP86" s="79"/>
      <c r="EQ86" s="79"/>
      <c r="ER86" s="79"/>
      <c r="ES86" s="79"/>
      <c r="ET86" s="79"/>
      <c r="EU86" s="79"/>
      <c r="EV86" s="79"/>
      <c r="EW86" s="79"/>
    </row>
    <row r="87" spans="1:153" s="80" customFormat="1" ht="23.45" customHeight="1">
      <c r="A87" s="398" t="s">
        <v>422</v>
      </c>
      <c r="B87" s="336">
        <v>1503000</v>
      </c>
      <c r="C87" s="337">
        <v>1.3112302429750644E-4</v>
      </c>
      <c r="D87" s="336">
        <v>1503000</v>
      </c>
      <c r="E87" s="337">
        <v>1.3236972634782853E-4</v>
      </c>
      <c r="F87" s="338">
        <v>0</v>
      </c>
      <c r="G87" s="339">
        <v>0</v>
      </c>
      <c r="H87" s="375" t="s">
        <v>422</v>
      </c>
      <c r="I87" s="336">
        <v>68427000</v>
      </c>
      <c r="J87" s="337">
        <v>5.9699954399903303E-3</v>
      </c>
      <c r="K87" s="336">
        <v>60903000</v>
      </c>
      <c r="L87" s="337">
        <v>5.3637481329087168E-3</v>
      </c>
      <c r="M87" s="338">
        <v>7524000</v>
      </c>
      <c r="N87" s="339">
        <v>0.12354071228018325</v>
      </c>
      <c r="O87" s="81"/>
      <c r="P87" s="79"/>
      <c r="Q87" s="79"/>
      <c r="R87" s="79"/>
      <c r="S87" s="79"/>
      <c r="T87" s="79"/>
      <c r="U87" s="79"/>
      <c r="V87" s="79"/>
      <c r="W87" s="79"/>
      <c r="X87" s="79"/>
      <c r="Y87" s="79"/>
      <c r="Z87" s="79"/>
      <c r="AA87" s="79"/>
      <c r="AB87" s="79"/>
      <c r="AC87" s="79"/>
      <c r="AD87" s="79"/>
      <c r="AE87" s="79"/>
      <c r="AF87" s="79"/>
      <c r="AG87" s="79"/>
      <c r="AH87" s="79"/>
      <c r="AI87" s="79"/>
      <c r="AJ87" s="79"/>
      <c r="AK87" s="79"/>
      <c r="AL87" s="79"/>
      <c r="AM87" s="79"/>
      <c r="AN87" s="79"/>
      <c r="AO87" s="79"/>
      <c r="AP87" s="79"/>
      <c r="AQ87" s="79"/>
      <c r="AR87" s="79"/>
      <c r="AS87" s="79"/>
      <c r="AT87" s="79"/>
      <c r="AU87" s="79"/>
      <c r="AV87" s="79"/>
      <c r="AW87" s="79"/>
      <c r="AX87" s="79"/>
      <c r="AY87" s="79"/>
      <c r="AZ87" s="79"/>
      <c r="BA87" s="79"/>
      <c r="BB87" s="79"/>
      <c r="BC87" s="79"/>
      <c r="BD87" s="79"/>
      <c r="BE87" s="79"/>
      <c r="BF87" s="79"/>
      <c r="BG87" s="79"/>
      <c r="BH87" s="79"/>
      <c r="BI87" s="79"/>
      <c r="BJ87" s="79"/>
      <c r="BK87" s="79"/>
      <c r="BL87" s="79"/>
      <c r="BM87" s="79"/>
      <c r="BN87" s="79"/>
      <c r="BO87" s="79"/>
      <c r="BP87" s="79"/>
      <c r="BQ87" s="79"/>
      <c r="BR87" s="79"/>
      <c r="BS87" s="79"/>
      <c r="BT87" s="79"/>
      <c r="BU87" s="79"/>
      <c r="BV87" s="79"/>
      <c r="BW87" s="79"/>
      <c r="BX87" s="79"/>
      <c r="BY87" s="79"/>
      <c r="BZ87" s="79"/>
      <c r="CA87" s="79"/>
      <c r="CB87" s="79"/>
      <c r="CC87" s="79"/>
      <c r="CD87" s="79"/>
      <c r="CE87" s="79"/>
      <c r="CF87" s="79"/>
      <c r="CG87" s="79"/>
      <c r="CH87" s="79"/>
      <c r="CI87" s="79"/>
      <c r="CJ87" s="79"/>
      <c r="CK87" s="79"/>
      <c r="CL87" s="79"/>
      <c r="CM87" s="79"/>
      <c r="CN87" s="79"/>
      <c r="CO87" s="79"/>
      <c r="CP87" s="79"/>
      <c r="CQ87" s="79"/>
      <c r="CR87" s="79"/>
      <c r="CS87" s="79"/>
      <c r="CT87" s="79"/>
      <c r="CU87" s="79"/>
      <c r="CV87" s="79"/>
      <c r="CW87" s="79"/>
      <c r="CX87" s="79"/>
      <c r="CY87" s="79"/>
      <c r="CZ87" s="79"/>
      <c r="DA87" s="79"/>
      <c r="DB87" s="79"/>
      <c r="DC87" s="79"/>
      <c r="DD87" s="79"/>
      <c r="DE87" s="79"/>
      <c r="DF87" s="79"/>
      <c r="DG87" s="79"/>
      <c r="DH87" s="79"/>
      <c r="DI87" s="79"/>
      <c r="DJ87" s="79"/>
      <c r="DK87" s="79"/>
      <c r="DL87" s="79"/>
      <c r="DM87" s="79"/>
      <c r="DN87" s="79"/>
      <c r="DO87" s="79"/>
      <c r="DP87" s="79"/>
      <c r="DQ87" s="79"/>
      <c r="DR87" s="79"/>
      <c r="DS87" s="79"/>
      <c r="DT87" s="79"/>
      <c r="DU87" s="79"/>
      <c r="DV87" s="79"/>
      <c r="DW87" s="79"/>
      <c r="DX87" s="79"/>
      <c r="DY87" s="79"/>
      <c r="DZ87" s="79"/>
      <c r="EA87" s="79"/>
      <c r="EB87" s="79"/>
      <c r="EC87" s="79"/>
      <c r="ED87" s="79"/>
      <c r="EE87" s="79"/>
      <c r="EF87" s="79"/>
      <c r="EG87" s="79"/>
      <c r="EH87" s="79"/>
      <c r="EI87" s="79"/>
      <c r="EJ87" s="79"/>
      <c r="EK87" s="79"/>
      <c r="EL87" s="79"/>
      <c r="EM87" s="79"/>
      <c r="EN87" s="79"/>
      <c r="EO87" s="79"/>
      <c r="EP87" s="79"/>
      <c r="EQ87" s="79"/>
      <c r="ER87" s="79"/>
      <c r="ES87" s="79"/>
      <c r="ET87" s="79"/>
      <c r="EU87" s="79"/>
      <c r="EV87" s="79"/>
      <c r="EW87" s="79"/>
    </row>
    <row r="88" spans="1:153" s="80" customFormat="1" ht="23.45" customHeight="1">
      <c r="A88" s="398" t="s">
        <v>424</v>
      </c>
      <c r="B88" s="336">
        <v>19960000</v>
      </c>
      <c r="C88" s="337">
        <v>1.7413277212097328E-3</v>
      </c>
      <c r="D88" s="336">
        <v>19960000</v>
      </c>
      <c r="E88" s="337">
        <v>1.7578840571541301E-3</v>
      </c>
      <c r="F88" s="338">
        <v>0</v>
      </c>
      <c r="G88" s="339">
        <v>0</v>
      </c>
      <c r="H88" s="373" t="s">
        <v>424</v>
      </c>
      <c r="I88" s="336">
        <v>190514000</v>
      </c>
      <c r="J88" s="337">
        <v>1.6621621746595903E-2</v>
      </c>
      <c r="K88" s="336">
        <v>153664000</v>
      </c>
      <c r="L88" s="337">
        <v>1.3533241270467547E-2</v>
      </c>
      <c r="M88" s="338">
        <v>36850000</v>
      </c>
      <c r="N88" s="339">
        <v>0.23980893377759266</v>
      </c>
      <c r="O88" s="81"/>
      <c r="P88" s="79"/>
      <c r="Q88" s="79"/>
      <c r="R88" s="79"/>
      <c r="S88" s="79"/>
      <c r="T88" s="79"/>
      <c r="U88" s="79"/>
      <c r="V88" s="79"/>
      <c r="W88" s="79"/>
      <c r="X88" s="79"/>
      <c r="Y88" s="79"/>
      <c r="Z88" s="79"/>
      <c r="AA88" s="79"/>
      <c r="AB88" s="79"/>
      <c r="AC88" s="79"/>
      <c r="AD88" s="79"/>
      <c r="AE88" s="79"/>
      <c r="AF88" s="79"/>
      <c r="AG88" s="79"/>
      <c r="AH88" s="79"/>
      <c r="AI88" s="79"/>
      <c r="AJ88" s="79"/>
      <c r="AK88" s="79"/>
      <c r="AL88" s="79"/>
      <c r="AM88" s="79"/>
      <c r="AN88" s="79"/>
      <c r="AO88" s="79"/>
      <c r="AP88" s="79"/>
      <c r="AQ88" s="79"/>
      <c r="AR88" s="79"/>
      <c r="AS88" s="79"/>
      <c r="AT88" s="79"/>
      <c r="AU88" s="79"/>
      <c r="AV88" s="79"/>
      <c r="AW88" s="79"/>
      <c r="AX88" s="79"/>
      <c r="AY88" s="79"/>
      <c r="AZ88" s="79"/>
      <c r="BA88" s="79"/>
      <c r="BB88" s="79"/>
      <c r="BC88" s="79"/>
      <c r="BD88" s="79"/>
      <c r="BE88" s="79"/>
      <c r="BF88" s="79"/>
      <c r="BG88" s="79"/>
      <c r="BH88" s="79"/>
      <c r="BI88" s="79"/>
      <c r="BJ88" s="79"/>
      <c r="BK88" s="79"/>
      <c r="BL88" s="79"/>
      <c r="BM88" s="79"/>
      <c r="BN88" s="79"/>
      <c r="BO88" s="79"/>
      <c r="BP88" s="79"/>
      <c r="BQ88" s="79"/>
      <c r="BR88" s="79"/>
      <c r="BS88" s="79"/>
      <c r="BT88" s="79"/>
      <c r="BU88" s="79"/>
      <c r="BV88" s="79"/>
      <c r="BW88" s="79"/>
      <c r="BX88" s="79"/>
      <c r="BY88" s="79"/>
      <c r="BZ88" s="79"/>
      <c r="CA88" s="79"/>
      <c r="CB88" s="79"/>
      <c r="CC88" s="79"/>
      <c r="CD88" s="79"/>
      <c r="CE88" s="79"/>
      <c r="CF88" s="79"/>
      <c r="CG88" s="79"/>
      <c r="CH88" s="79"/>
      <c r="CI88" s="79"/>
      <c r="CJ88" s="79"/>
      <c r="CK88" s="79"/>
      <c r="CL88" s="79"/>
      <c r="CM88" s="79"/>
      <c r="CN88" s="79"/>
      <c r="CO88" s="79"/>
      <c r="CP88" s="79"/>
      <c r="CQ88" s="79"/>
      <c r="CR88" s="79"/>
      <c r="CS88" s="79"/>
      <c r="CT88" s="79"/>
      <c r="CU88" s="79"/>
      <c r="CV88" s="79"/>
      <c r="CW88" s="79"/>
      <c r="CX88" s="79"/>
      <c r="CY88" s="79"/>
      <c r="CZ88" s="79"/>
      <c r="DA88" s="79"/>
      <c r="DB88" s="79"/>
      <c r="DC88" s="79"/>
      <c r="DD88" s="79"/>
      <c r="DE88" s="79"/>
      <c r="DF88" s="79"/>
      <c r="DG88" s="79"/>
      <c r="DH88" s="79"/>
      <c r="DI88" s="79"/>
      <c r="DJ88" s="79"/>
      <c r="DK88" s="79"/>
      <c r="DL88" s="79"/>
      <c r="DM88" s="79"/>
      <c r="DN88" s="79"/>
      <c r="DO88" s="79"/>
      <c r="DP88" s="79"/>
      <c r="DQ88" s="79"/>
      <c r="DR88" s="79"/>
      <c r="DS88" s="79"/>
      <c r="DT88" s="79"/>
      <c r="DU88" s="79"/>
      <c r="DV88" s="79"/>
      <c r="DW88" s="79"/>
      <c r="DX88" s="79"/>
      <c r="DY88" s="79"/>
      <c r="DZ88" s="79"/>
      <c r="EA88" s="79"/>
      <c r="EB88" s="79"/>
      <c r="EC88" s="79"/>
      <c r="ED88" s="79"/>
      <c r="EE88" s="79"/>
      <c r="EF88" s="79"/>
      <c r="EG88" s="79"/>
      <c r="EH88" s="79"/>
      <c r="EI88" s="79"/>
      <c r="EJ88" s="79"/>
      <c r="EK88" s="79"/>
      <c r="EL88" s="79"/>
      <c r="EM88" s="79"/>
      <c r="EN88" s="79"/>
      <c r="EO88" s="79"/>
      <c r="EP88" s="79"/>
      <c r="EQ88" s="79"/>
      <c r="ER88" s="79"/>
      <c r="ES88" s="79"/>
      <c r="ET88" s="79"/>
      <c r="EU88" s="79"/>
      <c r="EV88" s="79"/>
      <c r="EW88" s="79"/>
    </row>
    <row r="89" spans="1:153" s="80" customFormat="1" ht="23.45" customHeight="1">
      <c r="A89" s="398" t="s">
        <v>426</v>
      </c>
      <c r="B89" s="336">
        <v>360000</v>
      </c>
      <c r="C89" s="337">
        <v>3.1406712406588369E-5</v>
      </c>
      <c r="D89" s="336">
        <v>360000</v>
      </c>
      <c r="E89" s="337">
        <v>3.1705323676126594E-5</v>
      </c>
      <c r="F89" s="338">
        <v>0</v>
      </c>
      <c r="G89" s="339">
        <v>0</v>
      </c>
      <c r="H89" s="375" t="s">
        <v>326</v>
      </c>
      <c r="I89" s="336">
        <v>5245000</v>
      </c>
      <c r="J89" s="337">
        <v>4.5760629696975293E-4</v>
      </c>
      <c r="K89" s="336">
        <v>719000</v>
      </c>
      <c r="L89" s="337">
        <v>6.3322577008708393E-5</v>
      </c>
      <c r="M89" s="338">
        <v>4526000</v>
      </c>
      <c r="N89" s="339">
        <v>6.2948539638386647</v>
      </c>
      <c r="O89" s="81"/>
      <c r="P89" s="79"/>
      <c r="Q89" s="79"/>
      <c r="R89" s="79"/>
      <c r="S89" s="79"/>
      <c r="T89" s="79"/>
      <c r="U89" s="79"/>
      <c r="V89" s="79"/>
      <c r="W89" s="79"/>
      <c r="X89" s="79"/>
      <c r="Y89" s="79"/>
      <c r="Z89" s="79"/>
      <c r="AA89" s="79"/>
      <c r="AB89" s="79"/>
      <c r="AC89" s="79"/>
      <c r="AD89" s="79"/>
      <c r="AE89" s="79"/>
      <c r="AF89" s="79"/>
      <c r="AG89" s="79"/>
      <c r="AH89" s="79"/>
      <c r="AI89" s="79"/>
      <c r="AJ89" s="79"/>
      <c r="AK89" s="79"/>
      <c r="AL89" s="79"/>
      <c r="AM89" s="79"/>
      <c r="AN89" s="79"/>
      <c r="AO89" s="79"/>
      <c r="AP89" s="79"/>
      <c r="AQ89" s="79"/>
      <c r="AR89" s="79"/>
      <c r="AS89" s="79"/>
      <c r="AT89" s="79"/>
      <c r="AU89" s="79"/>
      <c r="AV89" s="79"/>
      <c r="AW89" s="79"/>
      <c r="AX89" s="79"/>
      <c r="AY89" s="79"/>
      <c r="AZ89" s="79"/>
      <c r="BA89" s="79"/>
      <c r="BB89" s="79"/>
      <c r="BC89" s="79"/>
      <c r="BD89" s="79"/>
      <c r="BE89" s="79"/>
      <c r="BF89" s="79"/>
      <c r="BG89" s="79"/>
      <c r="BH89" s="79"/>
      <c r="BI89" s="79"/>
      <c r="BJ89" s="79"/>
      <c r="BK89" s="79"/>
      <c r="BL89" s="79"/>
      <c r="BM89" s="79"/>
      <c r="BN89" s="79"/>
      <c r="BO89" s="79"/>
      <c r="BP89" s="79"/>
      <c r="BQ89" s="79"/>
      <c r="BR89" s="79"/>
      <c r="BS89" s="79"/>
      <c r="BT89" s="79"/>
      <c r="BU89" s="79"/>
      <c r="BV89" s="79"/>
      <c r="BW89" s="79"/>
      <c r="BX89" s="79"/>
      <c r="BY89" s="79"/>
      <c r="BZ89" s="79"/>
      <c r="CA89" s="79"/>
      <c r="CB89" s="79"/>
      <c r="CC89" s="79"/>
      <c r="CD89" s="79"/>
      <c r="CE89" s="79"/>
      <c r="CF89" s="79"/>
      <c r="CG89" s="79"/>
      <c r="CH89" s="79"/>
      <c r="CI89" s="79"/>
      <c r="CJ89" s="79"/>
      <c r="CK89" s="79"/>
      <c r="CL89" s="79"/>
      <c r="CM89" s="79"/>
      <c r="CN89" s="79"/>
      <c r="CO89" s="79"/>
      <c r="CP89" s="79"/>
      <c r="CQ89" s="79"/>
      <c r="CR89" s="79"/>
      <c r="CS89" s="79"/>
      <c r="CT89" s="79"/>
      <c r="CU89" s="79"/>
      <c r="CV89" s="79"/>
      <c r="CW89" s="79"/>
      <c r="CX89" s="79"/>
      <c r="CY89" s="79"/>
      <c r="CZ89" s="79"/>
      <c r="DA89" s="79"/>
      <c r="DB89" s="79"/>
      <c r="DC89" s="79"/>
      <c r="DD89" s="79"/>
      <c r="DE89" s="79"/>
      <c r="DF89" s="79"/>
      <c r="DG89" s="79"/>
      <c r="DH89" s="79"/>
      <c r="DI89" s="79"/>
      <c r="DJ89" s="79"/>
      <c r="DK89" s="79"/>
      <c r="DL89" s="79"/>
      <c r="DM89" s="79"/>
      <c r="DN89" s="79"/>
      <c r="DO89" s="79"/>
      <c r="DP89" s="79"/>
      <c r="DQ89" s="79"/>
      <c r="DR89" s="79"/>
      <c r="DS89" s="79"/>
      <c r="DT89" s="79"/>
      <c r="DU89" s="79"/>
      <c r="DV89" s="79"/>
      <c r="DW89" s="79"/>
      <c r="DX89" s="79"/>
      <c r="DY89" s="79"/>
      <c r="DZ89" s="79"/>
      <c r="EA89" s="79"/>
      <c r="EB89" s="79"/>
      <c r="EC89" s="79"/>
      <c r="ED89" s="79"/>
      <c r="EE89" s="79"/>
      <c r="EF89" s="79"/>
      <c r="EG89" s="79"/>
      <c r="EH89" s="79"/>
      <c r="EI89" s="79"/>
      <c r="EJ89" s="79"/>
      <c r="EK89" s="79"/>
      <c r="EL89" s="79"/>
      <c r="EM89" s="79"/>
      <c r="EN89" s="79"/>
      <c r="EO89" s="79"/>
      <c r="EP89" s="79"/>
      <c r="EQ89" s="79"/>
      <c r="ER89" s="79"/>
      <c r="ES89" s="79"/>
      <c r="ET89" s="79"/>
      <c r="EU89" s="79"/>
      <c r="EV89" s="79"/>
      <c r="EW89" s="79"/>
    </row>
    <row r="90" spans="1:153" s="80" customFormat="1" ht="23.45" customHeight="1">
      <c r="A90" s="403" t="s">
        <v>3159</v>
      </c>
      <c r="B90" s="299">
        <v>256156000</v>
      </c>
      <c r="C90" s="300">
        <v>2.2347271731172361E-2</v>
      </c>
      <c r="D90" s="299">
        <v>263518000</v>
      </c>
      <c r="E90" s="301">
        <v>2.3208120790237579E-2</v>
      </c>
      <c r="F90" s="302">
        <v>-7362000</v>
      </c>
      <c r="G90" s="303">
        <v>-2.7937370502204784E-2</v>
      </c>
      <c r="H90" s="373" t="s">
        <v>426</v>
      </c>
      <c r="I90" s="336">
        <v>2432000</v>
      </c>
      <c r="J90" s="337">
        <v>2.1218274818502175E-4</v>
      </c>
      <c r="K90" s="336">
        <v>2040000</v>
      </c>
      <c r="L90" s="337">
        <v>1.7966350083138403E-4</v>
      </c>
      <c r="M90" s="338">
        <v>392000</v>
      </c>
      <c r="N90" s="339">
        <v>0.19215686274509805</v>
      </c>
      <c r="O90" s="81"/>
      <c r="P90" s="79"/>
      <c r="Q90" s="79"/>
      <c r="R90" s="79"/>
      <c r="S90" s="79"/>
      <c r="T90" s="79"/>
      <c r="U90" s="79"/>
      <c r="V90" s="79"/>
      <c r="W90" s="79"/>
      <c r="X90" s="79"/>
      <c r="Y90" s="79"/>
      <c r="Z90" s="79"/>
      <c r="AA90" s="79"/>
      <c r="AB90" s="79"/>
      <c r="AC90" s="79"/>
      <c r="AD90" s="79"/>
      <c r="AE90" s="79"/>
      <c r="AF90" s="79"/>
      <c r="AG90" s="79"/>
      <c r="AH90" s="79"/>
      <c r="AI90" s="79"/>
      <c r="AJ90" s="79"/>
      <c r="AK90" s="79"/>
      <c r="AL90" s="79"/>
      <c r="AM90" s="79"/>
      <c r="AN90" s="79"/>
      <c r="AO90" s="79"/>
      <c r="AP90" s="79"/>
      <c r="AQ90" s="79"/>
      <c r="AR90" s="79"/>
      <c r="AS90" s="79"/>
      <c r="AT90" s="79"/>
      <c r="AU90" s="79"/>
      <c r="AV90" s="79"/>
      <c r="AW90" s="79"/>
      <c r="AX90" s="79"/>
      <c r="AY90" s="79"/>
      <c r="AZ90" s="79"/>
      <c r="BA90" s="79"/>
      <c r="BB90" s="79"/>
      <c r="BC90" s="79"/>
      <c r="BD90" s="79"/>
      <c r="BE90" s="79"/>
      <c r="BF90" s="79"/>
      <c r="BG90" s="79"/>
      <c r="BH90" s="79"/>
      <c r="BI90" s="79"/>
      <c r="BJ90" s="79"/>
      <c r="BK90" s="79"/>
      <c r="BL90" s="79"/>
      <c r="BM90" s="79"/>
      <c r="BN90" s="79"/>
      <c r="BO90" s="79"/>
      <c r="BP90" s="79"/>
      <c r="BQ90" s="79"/>
      <c r="BR90" s="79"/>
      <c r="BS90" s="79"/>
      <c r="BT90" s="79"/>
      <c r="BU90" s="79"/>
      <c r="BV90" s="79"/>
      <c r="BW90" s="79"/>
      <c r="BX90" s="79"/>
      <c r="BY90" s="79"/>
      <c r="BZ90" s="79"/>
      <c r="CA90" s="79"/>
      <c r="CB90" s="79"/>
      <c r="CC90" s="79"/>
      <c r="CD90" s="79"/>
      <c r="CE90" s="79"/>
      <c r="CF90" s="79"/>
      <c r="CG90" s="79"/>
      <c r="CH90" s="79"/>
      <c r="CI90" s="79"/>
      <c r="CJ90" s="79"/>
      <c r="CK90" s="79"/>
      <c r="CL90" s="79"/>
      <c r="CM90" s="79"/>
      <c r="CN90" s="79"/>
      <c r="CO90" s="79"/>
      <c r="CP90" s="79"/>
      <c r="CQ90" s="79"/>
      <c r="CR90" s="79"/>
      <c r="CS90" s="79"/>
      <c r="CT90" s="79"/>
      <c r="CU90" s="79"/>
      <c r="CV90" s="79"/>
      <c r="CW90" s="79"/>
      <c r="CX90" s="79"/>
      <c r="CY90" s="79"/>
      <c r="CZ90" s="79"/>
      <c r="DA90" s="79"/>
      <c r="DB90" s="79"/>
      <c r="DC90" s="79"/>
      <c r="DD90" s="79"/>
      <c r="DE90" s="79"/>
      <c r="DF90" s="79"/>
      <c r="DG90" s="79"/>
      <c r="DH90" s="79"/>
      <c r="DI90" s="79"/>
      <c r="DJ90" s="79"/>
      <c r="DK90" s="79"/>
      <c r="DL90" s="79"/>
      <c r="DM90" s="79"/>
      <c r="DN90" s="79"/>
      <c r="DO90" s="79"/>
      <c r="DP90" s="79"/>
      <c r="DQ90" s="79"/>
      <c r="DR90" s="79"/>
      <c r="DS90" s="79"/>
      <c r="DT90" s="79"/>
      <c r="DU90" s="79"/>
      <c r="DV90" s="79"/>
      <c r="DW90" s="79"/>
      <c r="DX90" s="79"/>
      <c r="DY90" s="79"/>
      <c r="DZ90" s="79"/>
      <c r="EA90" s="79"/>
      <c r="EB90" s="79"/>
      <c r="EC90" s="79"/>
      <c r="ED90" s="79"/>
      <c r="EE90" s="79"/>
      <c r="EF90" s="79"/>
      <c r="EG90" s="79"/>
      <c r="EH90" s="79"/>
      <c r="EI90" s="79"/>
      <c r="EJ90" s="79"/>
      <c r="EK90" s="79"/>
      <c r="EL90" s="79"/>
      <c r="EM90" s="79"/>
      <c r="EN90" s="79"/>
      <c r="EO90" s="79"/>
      <c r="EP90" s="79"/>
      <c r="EQ90" s="79"/>
      <c r="ER90" s="79"/>
      <c r="ES90" s="79"/>
      <c r="ET90" s="79"/>
      <c r="EU90" s="79"/>
      <c r="EV90" s="79"/>
      <c r="EW90" s="79"/>
    </row>
    <row r="91" spans="1:153" s="80" customFormat="1" ht="23.45" customHeight="1">
      <c r="A91" s="398" t="s">
        <v>415</v>
      </c>
      <c r="B91" s="336">
        <v>50400000</v>
      </c>
      <c r="C91" s="337">
        <v>4.3969397369223711E-3</v>
      </c>
      <c r="D91" s="336">
        <v>55800000</v>
      </c>
      <c r="E91" s="337">
        <v>4.914325169799622E-3</v>
      </c>
      <c r="F91" s="338">
        <v>-5400000</v>
      </c>
      <c r="G91" s="339">
        <v>-9.6774193548387094E-2</v>
      </c>
      <c r="H91" s="375" t="s">
        <v>377</v>
      </c>
      <c r="I91" s="336">
        <v>55000</v>
      </c>
      <c r="J91" s="337">
        <v>4.7985407689869225E-6</v>
      </c>
      <c r="K91" s="336">
        <v>55000</v>
      </c>
      <c r="L91" s="337">
        <v>4.8438688949637858E-6</v>
      </c>
      <c r="M91" s="338">
        <v>0</v>
      </c>
      <c r="N91" s="339">
        <v>0</v>
      </c>
      <c r="O91" s="81"/>
      <c r="P91" s="79"/>
      <c r="Q91" s="79"/>
      <c r="R91" s="79"/>
      <c r="S91" s="79"/>
      <c r="T91" s="79"/>
      <c r="U91" s="79"/>
      <c r="V91" s="79"/>
      <c r="W91" s="79"/>
      <c r="X91" s="79"/>
      <c r="Y91" s="79"/>
      <c r="Z91" s="79"/>
      <c r="AA91" s="79"/>
      <c r="AB91" s="79"/>
      <c r="AC91" s="79"/>
      <c r="AD91" s="79"/>
      <c r="AE91" s="79"/>
      <c r="AF91" s="79"/>
      <c r="AG91" s="79"/>
      <c r="AH91" s="79"/>
      <c r="AI91" s="79"/>
      <c r="AJ91" s="79"/>
      <c r="AK91" s="79"/>
      <c r="AL91" s="79"/>
      <c r="AM91" s="79"/>
      <c r="AN91" s="79"/>
      <c r="AO91" s="79"/>
      <c r="AP91" s="79"/>
      <c r="AQ91" s="79"/>
      <c r="AR91" s="79"/>
      <c r="AS91" s="79"/>
      <c r="AT91" s="79"/>
      <c r="AU91" s="79"/>
      <c r="AV91" s="79"/>
      <c r="AW91" s="79"/>
      <c r="AX91" s="79"/>
      <c r="AY91" s="79"/>
      <c r="AZ91" s="79"/>
      <c r="BA91" s="79"/>
      <c r="BB91" s="79"/>
      <c r="BC91" s="79"/>
      <c r="BD91" s="79"/>
      <c r="BE91" s="79"/>
      <c r="BF91" s="79"/>
      <c r="BG91" s="79"/>
      <c r="BH91" s="79"/>
      <c r="BI91" s="79"/>
      <c r="BJ91" s="79"/>
      <c r="BK91" s="79"/>
      <c r="BL91" s="79"/>
      <c r="BM91" s="79"/>
      <c r="BN91" s="79"/>
      <c r="BO91" s="79"/>
      <c r="BP91" s="79"/>
      <c r="BQ91" s="79"/>
      <c r="BR91" s="79"/>
      <c r="BS91" s="79"/>
      <c r="BT91" s="79"/>
      <c r="BU91" s="79"/>
      <c r="BV91" s="79"/>
      <c r="BW91" s="79"/>
      <c r="BX91" s="79"/>
      <c r="BY91" s="79"/>
      <c r="BZ91" s="79"/>
      <c r="CA91" s="79"/>
      <c r="CB91" s="79"/>
      <c r="CC91" s="79"/>
      <c r="CD91" s="79"/>
      <c r="CE91" s="79"/>
      <c r="CF91" s="79"/>
      <c r="CG91" s="79"/>
      <c r="CH91" s="79"/>
      <c r="CI91" s="79"/>
      <c r="CJ91" s="79"/>
      <c r="CK91" s="79"/>
      <c r="CL91" s="79"/>
      <c r="CM91" s="79"/>
      <c r="CN91" s="79"/>
      <c r="CO91" s="79"/>
      <c r="CP91" s="79"/>
      <c r="CQ91" s="79"/>
      <c r="CR91" s="79"/>
      <c r="CS91" s="79"/>
      <c r="CT91" s="79"/>
      <c r="CU91" s="79"/>
      <c r="CV91" s="79"/>
      <c r="CW91" s="79"/>
      <c r="CX91" s="79"/>
      <c r="CY91" s="79"/>
      <c r="CZ91" s="79"/>
      <c r="DA91" s="79"/>
      <c r="DB91" s="79"/>
      <c r="DC91" s="79"/>
      <c r="DD91" s="79"/>
      <c r="DE91" s="79"/>
      <c r="DF91" s="79"/>
      <c r="DG91" s="79"/>
      <c r="DH91" s="79"/>
      <c r="DI91" s="79"/>
      <c r="DJ91" s="79"/>
      <c r="DK91" s="79"/>
      <c r="DL91" s="79"/>
      <c r="DM91" s="79"/>
      <c r="DN91" s="79"/>
      <c r="DO91" s="79"/>
      <c r="DP91" s="79"/>
      <c r="DQ91" s="79"/>
      <c r="DR91" s="79"/>
      <c r="DS91" s="79"/>
      <c r="DT91" s="79"/>
      <c r="DU91" s="79"/>
      <c r="DV91" s="79"/>
      <c r="DW91" s="79"/>
      <c r="DX91" s="79"/>
      <c r="DY91" s="79"/>
      <c r="DZ91" s="79"/>
      <c r="EA91" s="79"/>
      <c r="EB91" s="79"/>
      <c r="EC91" s="79"/>
      <c r="ED91" s="79"/>
      <c r="EE91" s="79"/>
      <c r="EF91" s="79"/>
      <c r="EG91" s="79"/>
      <c r="EH91" s="79"/>
      <c r="EI91" s="79"/>
      <c r="EJ91" s="79"/>
      <c r="EK91" s="79"/>
      <c r="EL91" s="79"/>
      <c r="EM91" s="79"/>
      <c r="EN91" s="79"/>
      <c r="EO91" s="79"/>
      <c r="EP91" s="79"/>
      <c r="EQ91" s="79"/>
      <c r="ER91" s="79"/>
      <c r="ES91" s="79"/>
      <c r="ET91" s="79"/>
      <c r="EU91" s="79"/>
      <c r="EV91" s="79"/>
      <c r="EW91" s="79"/>
    </row>
    <row r="92" spans="1:153" s="80" customFormat="1" ht="23.45" customHeight="1">
      <c r="A92" s="398" t="s">
        <v>422</v>
      </c>
      <c r="B92" s="336">
        <v>84000000</v>
      </c>
      <c r="C92" s="337">
        <v>7.3282328948706191E-3</v>
      </c>
      <c r="D92" s="336">
        <v>84000000</v>
      </c>
      <c r="E92" s="337">
        <v>7.3282328948706191E-3</v>
      </c>
      <c r="F92" s="338">
        <v>0</v>
      </c>
      <c r="G92" s="339">
        <v>0</v>
      </c>
      <c r="H92" s="409" t="s">
        <v>3173</v>
      </c>
      <c r="I92" s="299">
        <v>162194000</v>
      </c>
      <c r="J92" s="300">
        <v>1.4150809481546636E-2</v>
      </c>
      <c r="K92" s="299">
        <v>117772000</v>
      </c>
      <c r="L92" s="300">
        <v>1.0372220499957726E-2</v>
      </c>
      <c r="M92" s="299">
        <v>44422000</v>
      </c>
      <c r="N92" s="303">
        <v>0.3771864280134497</v>
      </c>
      <c r="O92" s="81"/>
      <c r="P92" s="79"/>
      <c r="Q92" s="79"/>
      <c r="R92" s="79"/>
      <c r="S92" s="79"/>
      <c r="T92" s="79"/>
      <c r="U92" s="79"/>
      <c r="V92" s="79"/>
      <c r="W92" s="79"/>
      <c r="X92" s="79"/>
      <c r="Y92" s="79"/>
      <c r="Z92" s="79"/>
      <c r="AA92" s="79"/>
      <c r="AB92" s="79"/>
      <c r="AC92" s="79"/>
      <c r="AD92" s="79"/>
      <c r="AE92" s="79"/>
      <c r="AF92" s="79"/>
      <c r="AG92" s="79"/>
      <c r="AH92" s="79"/>
      <c r="AI92" s="79"/>
      <c r="AJ92" s="79"/>
      <c r="AK92" s="79"/>
      <c r="AL92" s="79"/>
      <c r="AM92" s="79"/>
      <c r="AN92" s="79"/>
      <c r="AO92" s="79"/>
      <c r="AP92" s="79"/>
      <c r="AQ92" s="79"/>
      <c r="AR92" s="79"/>
      <c r="AS92" s="79"/>
      <c r="AT92" s="79"/>
      <c r="AU92" s="79"/>
      <c r="AV92" s="79"/>
      <c r="AW92" s="79"/>
      <c r="AX92" s="79"/>
      <c r="AY92" s="79"/>
      <c r="AZ92" s="79"/>
      <c r="BA92" s="79"/>
      <c r="BB92" s="79"/>
      <c r="BC92" s="79"/>
      <c r="BD92" s="79"/>
      <c r="BE92" s="79"/>
      <c r="BF92" s="79"/>
      <c r="BG92" s="79"/>
      <c r="BH92" s="79"/>
      <c r="BI92" s="79"/>
      <c r="BJ92" s="79"/>
      <c r="BK92" s="79"/>
      <c r="BL92" s="79"/>
      <c r="BM92" s="79"/>
      <c r="BN92" s="79"/>
      <c r="BO92" s="79"/>
      <c r="BP92" s="79"/>
      <c r="BQ92" s="79"/>
      <c r="BR92" s="79"/>
      <c r="BS92" s="79"/>
      <c r="BT92" s="79"/>
      <c r="BU92" s="79"/>
      <c r="BV92" s="79"/>
      <c r="BW92" s="79"/>
      <c r="BX92" s="79"/>
      <c r="BY92" s="79"/>
      <c r="BZ92" s="79"/>
      <c r="CA92" s="79"/>
      <c r="CB92" s="79"/>
      <c r="CC92" s="79"/>
      <c r="CD92" s="79"/>
      <c r="CE92" s="79"/>
      <c r="CF92" s="79"/>
      <c r="CG92" s="79"/>
      <c r="CH92" s="79"/>
      <c r="CI92" s="79"/>
      <c r="CJ92" s="79"/>
      <c r="CK92" s="79"/>
      <c r="CL92" s="79"/>
      <c r="CM92" s="79"/>
      <c r="CN92" s="79"/>
      <c r="CO92" s="79"/>
      <c r="CP92" s="79"/>
      <c r="CQ92" s="79"/>
      <c r="CR92" s="79"/>
      <c r="CS92" s="79"/>
      <c r="CT92" s="79"/>
      <c r="CU92" s="79"/>
      <c r="CV92" s="79"/>
      <c r="CW92" s="79"/>
      <c r="CX92" s="79"/>
      <c r="CY92" s="79"/>
      <c r="CZ92" s="79"/>
      <c r="DA92" s="79"/>
      <c r="DB92" s="79"/>
      <c r="DC92" s="79"/>
      <c r="DD92" s="79"/>
      <c r="DE92" s="79"/>
      <c r="DF92" s="79"/>
      <c r="DG92" s="79"/>
      <c r="DH92" s="79"/>
      <c r="DI92" s="79"/>
      <c r="DJ92" s="79"/>
      <c r="DK92" s="79"/>
      <c r="DL92" s="79"/>
      <c r="DM92" s="79"/>
      <c r="DN92" s="79"/>
      <c r="DO92" s="79"/>
      <c r="DP92" s="79"/>
      <c r="DQ92" s="79"/>
      <c r="DR92" s="79"/>
      <c r="DS92" s="79"/>
      <c r="DT92" s="79"/>
      <c r="DU92" s="79"/>
      <c r="DV92" s="79"/>
      <c r="DW92" s="79"/>
      <c r="DX92" s="79"/>
      <c r="DY92" s="79"/>
      <c r="DZ92" s="79"/>
      <c r="EA92" s="79"/>
      <c r="EB92" s="79"/>
      <c r="EC92" s="79"/>
      <c r="ED92" s="79"/>
      <c r="EE92" s="79"/>
      <c r="EF92" s="79"/>
      <c r="EG92" s="79"/>
      <c r="EH92" s="79"/>
      <c r="EI92" s="79"/>
      <c r="EJ92" s="79"/>
      <c r="EK92" s="79"/>
      <c r="EL92" s="79"/>
      <c r="EM92" s="79"/>
      <c r="EN92" s="79"/>
      <c r="EO92" s="79"/>
      <c r="EP92" s="79"/>
      <c r="EQ92" s="79"/>
      <c r="ER92" s="79"/>
      <c r="ES92" s="79"/>
      <c r="ET92" s="79"/>
      <c r="EU92" s="79"/>
      <c r="EV92" s="79"/>
      <c r="EW92" s="79"/>
    </row>
    <row r="93" spans="1:153" s="80" customFormat="1" ht="23.45" customHeight="1">
      <c r="A93" s="398" t="s">
        <v>424</v>
      </c>
      <c r="B93" s="336">
        <v>71868000</v>
      </c>
      <c r="C93" s="337">
        <v>6.2698266867685908E-3</v>
      </c>
      <c r="D93" s="336">
        <v>71868000</v>
      </c>
      <c r="E93" s="337">
        <v>6.3294394498774062E-3</v>
      </c>
      <c r="F93" s="338">
        <v>0</v>
      </c>
      <c r="G93" s="339">
        <v>0</v>
      </c>
      <c r="H93" s="375" t="s">
        <v>413</v>
      </c>
      <c r="I93" s="336">
        <v>112134000</v>
      </c>
      <c r="J93" s="337">
        <v>9.7832649198105383E-3</v>
      </c>
      <c r="K93" s="336">
        <v>100000000</v>
      </c>
      <c r="L93" s="337">
        <v>8.8070343544796106E-3</v>
      </c>
      <c r="M93" s="338">
        <v>12134000</v>
      </c>
      <c r="N93" s="339">
        <v>0.12134</v>
      </c>
      <c r="O93" s="81"/>
      <c r="P93" s="79"/>
      <c r="Q93" s="79"/>
      <c r="R93" s="79"/>
      <c r="S93" s="79"/>
      <c r="T93" s="79"/>
      <c r="U93" s="79"/>
      <c r="V93" s="79"/>
      <c r="W93" s="79"/>
      <c r="X93" s="79"/>
      <c r="Y93" s="79"/>
      <c r="Z93" s="79"/>
      <c r="AA93" s="79"/>
      <c r="AB93" s="79"/>
      <c r="AC93" s="79"/>
      <c r="AD93" s="79"/>
      <c r="AE93" s="79"/>
      <c r="AF93" s="79"/>
      <c r="AG93" s="79"/>
      <c r="AH93" s="79"/>
      <c r="AI93" s="79"/>
      <c r="AJ93" s="79"/>
      <c r="AK93" s="79"/>
      <c r="AL93" s="79"/>
      <c r="AM93" s="79"/>
      <c r="AN93" s="79"/>
      <c r="AO93" s="79"/>
      <c r="AP93" s="79"/>
      <c r="AQ93" s="79"/>
      <c r="AR93" s="79"/>
      <c r="AS93" s="79"/>
      <c r="AT93" s="79"/>
      <c r="AU93" s="79"/>
      <c r="AV93" s="79"/>
      <c r="AW93" s="79"/>
      <c r="AX93" s="79"/>
      <c r="AY93" s="79"/>
      <c r="AZ93" s="79"/>
      <c r="BA93" s="79"/>
      <c r="BB93" s="79"/>
      <c r="BC93" s="79"/>
      <c r="BD93" s="79"/>
      <c r="BE93" s="79"/>
      <c r="BF93" s="79"/>
      <c r="BG93" s="79"/>
      <c r="BH93" s="79"/>
      <c r="BI93" s="79"/>
      <c r="BJ93" s="79"/>
      <c r="BK93" s="79"/>
      <c r="BL93" s="79"/>
      <c r="BM93" s="79"/>
      <c r="BN93" s="79"/>
      <c r="BO93" s="79"/>
      <c r="BP93" s="79"/>
      <c r="BQ93" s="79"/>
      <c r="BR93" s="79"/>
      <c r="BS93" s="79"/>
      <c r="BT93" s="79"/>
      <c r="BU93" s="79"/>
      <c r="BV93" s="79"/>
      <c r="BW93" s="79"/>
      <c r="BX93" s="79"/>
      <c r="BY93" s="79"/>
      <c r="BZ93" s="79"/>
      <c r="CA93" s="79"/>
      <c r="CB93" s="79"/>
      <c r="CC93" s="79"/>
      <c r="CD93" s="79"/>
      <c r="CE93" s="79"/>
      <c r="CF93" s="79"/>
      <c r="CG93" s="79"/>
      <c r="CH93" s="79"/>
      <c r="CI93" s="79"/>
      <c r="CJ93" s="79"/>
      <c r="CK93" s="79"/>
      <c r="CL93" s="79"/>
      <c r="CM93" s="79"/>
      <c r="CN93" s="79"/>
      <c r="CO93" s="79"/>
      <c r="CP93" s="79"/>
      <c r="CQ93" s="79"/>
      <c r="CR93" s="79"/>
      <c r="CS93" s="79"/>
      <c r="CT93" s="79"/>
      <c r="CU93" s="79"/>
      <c r="CV93" s="79"/>
      <c r="CW93" s="79"/>
      <c r="CX93" s="79"/>
      <c r="CY93" s="79"/>
      <c r="CZ93" s="79"/>
      <c r="DA93" s="79"/>
      <c r="DB93" s="79"/>
      <c r="DC93" s="79"/>
      <c r="DD93" s="79"/>
      <c r="DE93" s="79"/>
      <c r="DF93" s="79"/>
      <c r="DG93" s="79"/>
      <c r="DH93" s="79"/>
      <c r="DI93" s="79"/>
      <c r="DJ93" s="79"/>
      <c r="DK93" s="79"/>
      <c r="DL93" s="79"/>
      <c r="DM93" s="79"/>
      <c r="DN93" s="79"/>
      <c r="DO93" s="79"/>
      <c r="DP93" s="79"/>
      <c r="DQ93" s="79"/>
      <c r="DR93" s="79"/>
      <c r="DS93" s="79"/>
      <c r="DT93" s="79"/>
      <c r="DU93" s="79"/>
      <c r="DV93" s="79"/>
      <c r="DW93" s="79"/>
      <c r="DX93" s="79"/>
      <c r="DY93" s="79"/>
      <c r="DZ93" s="79"/>
      <c r="EA93" s="79"/>
      <c r="EB93" s="79"/>
      <c r="EC93" s="79"/>
      <c r="ED93" s="79"/>
      <c r="EE93" s="79"/>
      <c r="EF93" s="79"/>
      <c r="EG93" s="79"/>
      <c r="EH93" s="79"/>
      <c r="EI93" s="79"/>
      <c r="EJ93" s="79"/>
      <c r="EK93" s="79"/>
      <c r="EL93" s="79"/>
      <c r="EM93" s="79"/>
      <c r="EN93" s="79"/>
      <c r="EO93" s="79"/>
      <c r="EP93" s="79"/>
      <c r="EQ93" s="79"/>
      <c r="ER93" s="79"/>
      <c r="ES93" s="79"/>
      <c r="ET93" s="79"/>
      <c r="EU93" s="79"/>
      <c r="EV93" s="79"/>
      <c r="EW93" s="79"/>
    </row>
    <row r="94" spans="1:153" s="80" customFormat="1" ht="23.45" customHeight="1">
      <c r="A94" s="398" t="s">
        <v>426</v>
      </c>
      <c r="B94" s="336">
        <v>37713000</v>
      </c>
      <c r="C94" s="337">
        <v>3.2901148471935196E-3</v>
      </c>
      <c r="D94" s="336">
        <v>37800000</v>
      </c>
      <c r="E94" s="337">
        <v>3.3290589859932924E-3</v>
      </c>
      <c r="F94" s="338">
        <v>-87000</v>
      </c>
      <c r="G94" s="339">
        <v>-2.3015873015873015E-3</v>
      </c>
      <c r="H94" s="373" t="s">
        <v>415</v>
      </c>
      <c r="I94" s="336">
        <v>13400000</v>
      </c>
      <c r="J94" s="337">
        <v>1.1690990237168139E-3</v>
      </c>
      <c r="K94" s="336">
        <v>5000000</v>
      </c>
      <c r="L94" s="337">
        <v>4.4035171772398052E-4</v>
      </c>
      <c r="M94" s="338">
        <v>8400000</v>
      </c>
      <c r="N94" s="339">
        <v>1.68</v>
      </c>
      <c r="O94" s="81"/>
      <c r="P94" s="79"/>
      <c r="Q94" s="79"/>
      <c r="R94" s="79"/>
      <c r="S94" s="79"/>
      <c r="T94" s="79"/>
      <c r="U94" s="79"/>
      <c r="V94" s="79"/>
      <c r="W94" s="79"/>
      <c r="X94" s="79"/>
      <c r="Y94" s="79"/>
      <c r="Z94" s="79"/>
      <c r="AA94" s="79"/>
      <c r="AB94" s="79"/>
      <c r="AC94" s="79"/>
      <c r="AD94" s="79"/>
      <c r="AE94" s="79"/>
      <c r="AF94" s="79"/>
      <c r="AG94" s="79"/>
      <c r="AH94" s="79"/>
      <c r="AI94" s="79"/>
      <c r="AJ94" s="79"/>
      <c r="AK94" s="79"/>
      <c r="AL94" s="79"/>
      <c r="AM94" s="79"/>
      <c r="AN94" s="79"/>
      <c r="AO94" s="79"/>
      <c r="AP94" s="79"/>
      <c r="AQ94" s="79"/>
      <c r="AR94" s="79"/>
      <c r="AS94" s="79"/>
      <c r="AT94" s="79"/>
      <c r="AU94" s="79"/>
      <c r="AV94" s="79"/>
      <c r="AW94" s="79"/>
      <c r="AX94" s="79"/>
      <c r="AY94" s="79"/>
      <c r="AZ94" s="79"/>
      <c r="BA94" s="79"/>
      <c r="BB94" s="79"/>
      <c r="BC94" s="79"/>
      <c r="BD94" s="79"/>
      <c r="BE94" s="79"/>
      <c r="BF94" s="79"/>
      <c r="BG94" s="79"/>
      <c r="BH94" s="79"/>
      <c r="BI94" s="79"/>
      <c r="BJ94" s="79"/>
      <c r="BK94" s="79"/>
      <c r="BL94" s="79"/>
      <c r="BM94" s="79"/>
      <c r="BN94" s="79"/>
      <c r="BO94" s="79"/>
      <c r="BP94" s="79"/>
      <c r="BQ94" s="79"/>
      <c r="BR94" s="79"/>
      <c r="BS94" s="79"/>
      <c r="BT94" s="79"/>
      <c r="BU94" s="79"/>
      <c r="BV94" s="79"/>
      <c r="BW94" s="79"/>
      <c r="BX94" s="79"/>
      <c r="BY94" s="79"/>
      <c r="BZ94" s="79"/>
      <c r="CA94" s="79"/>
      <c r="CB94" s="79"/>
      <c r="CC94" s="79"/>
      <c r="CD94" s="79"/>
      <c r="CE94" s="79"/>
      <c r="CF94" s="79"/>
      <c r="CG94" s="79"/>
      <c r="CH94" s="79"/>
      <c r="CI94" s="79"/>
      <c r="CJ94" s="79"/>
      <c r="CK94" s="79"/>
      <c r="CL94" s="79"/>
      <c r="CM94" s="79"/>
      <c r="CN94" s="79"/>
      <c r="CO94" s="79"/>
      <c r="CP94" s="79"/>
      <c r="CQ94" s="79"/>
      <c r="CR94" s="79"/>
      <c r="CS94" s="79"/>
      <c r="CT94" s="79"/>
      <c r="CU94" s="79"/>
      <c r="CV94" s="79"/>
      <c r="CW94" s="79"/>
      <c r="CX94" s="79"/>
      <c r="CY94" s="79"/>
      <c r="CZ94" s="79"/>
      <c r="DA94" s="79"/>
      <c r="DB94" s="79"/>
      <c r="DC94" s="79"/>
      <c r="DD94" s="79"/>
      <c r="DE94" s="79"/>
      <c r="DF94" s="79"/>
      <c r="DG94" s="79"/>
      <c r="DH94" s="79"/>
      <c r="DI94" s="79"/>
      <c r="DJ94" s="79"/>
      <c r="DK94" s="79"/>
      <c r="DL94" s="79"/>
      <c r="DM94" s="79"/>
      <c r="DN94" s="79"/>
      <c r="DO94" s="79"/>
      <c r="DP94" s="79"/>
      <c r="DQ94" s="79"/>
      <c r="DR94" s="79"/>
      <c r="DS94" s="79"/>
      <c r="DT94" s="79"/>
      <c r="DU94" s="79"/>
      <c r="DV94" s="79"/>
      <c r="DW94" s="79"/>
      <c r="DX94" s="79"/>
      <c r="DY94" s="79"/>
      <c r="DZ94" s="79"/>
      <c r="EA94" s="79"/>
      <c r="EB94" s="79"/>
      <c r="EC94" s="79"/>
      <c r="ED94" s="79"/>
      <c r="EE94" s="79"/>
      <c r="EF94" s="79"/>
      <c r="EG94" s="79"/>
      <c r="EH94" s="79"/>
      <c r="EI94" s="79"/>
      <c r="EJ94" s="79"/>
      <c r="EK94" s="79"/>
      <c r="EL94" s="79"/>
      <c r="EM94" s="79"/>
      <c r="EN94" s="79"/>
      <c r="EO94" s="79"/>
      <c r="EP94" s="79"/>
      <c r="EQ94" s="79"/>
      <c r="ER94" s="79"/>
      <c r="ES94" s="79"/>
      <c r="ET94" s="79"/>
      <c r="EU94" s="79"/>
      <c r="EV94" s="79"/>
      <c r="EW94" s="79"/>
    </row>
    <row r="95" spans="1:153" s="80" customFormat="1" ht="23.45" customHeight="1">
      <c r="A95" s="398" t="s">
        <v>358</v>
      </c>
      <c r="B95" s="336">
        <v>9375000</v>
      </c>
      <c r="C95" s="337">
        <v>8.178831355882387E-4</v>
      </c>
      <c r="D95" s="336">
        <v>11250000</v>
      </c>
      <c r="E95" s="337">
        <v>9.9079136487895602E-4</v>
      </c>
      <c r="F95" s="338">
        <v>-1875000</v>
      </c>
      <c r="G95" s="339">
        <v>-0.16666666666666666</v>
      </c>
      <c r="H95" s="375" t="s">
        <v>419</v>
      </c>
      <c r="I95" s="336">
        <v>4728000</v>
      </c>
      <c r="J95" s="337">
        <v>4.1250001374127586E-4</v>
      </c>
      <c r="K95" s="336">
        <v>5000000</v>
      </c>
      <c r="L95" s="337">
        <v>4.4035171772398052E-4</v>
      </c>
      <c r="M95" s="338">
        <v>-272000</v>
      </c>
      <c r="N95" s="339">
        <v>-5.4399999999999997E-2</v>
      </c>
      <c r="O95" s="81"/>
      <c r="P95" s="79"/>
      <c r="Q95" s="79"/>
      <c r="R95" s="79"/>
      <c r="S95" s="79"/>
      <c r="T95" s="79"/>
      <c r="U95" s="79"/>
      <c r="V95" s="79"/>
      <c r="W95" s="79"/>
      <c r="X95" s="79"/>
      <c r="Y95" s="79"/>
      <c r="Z95" s="79"/>
      <c r="AA95" s="79"/>
      <c r="AB95" s="79"/>
      <c r="AC95" s="79"/>
      <c r="AD95" s="79"/>
      <c r="AE95" s="79"/>
      <c r="AF95" s="79"/>
      <c r="AG95" s="79"/>
      <c r="AH95" s="79"/>
      <c r="AI95" s="79"/>
      <c r="AJ95" s="79"/>
      <c r="AK95" s="79"/>
      <c r="AL95" s="79"/>
      <c r="AM95" s="79"/>
      <c r="AN95" s="79"/>
      <c r="AO95" s="79"/>
      <c r="AP95" s="79"/>
      <c r="AQ95" s="79"/>
      <c r="AR95" s="79"/>
      <c r="AS95" s="79"/>
      <c r="AT95" s="79"/>
      <c r="AU95" s="79"/>
      <c r="AV95" s="79"/>
      <c r="AW95" s="79"/>
      <c r="AX95" s="79"/>
      <c r="AY95" s="79"/>
      <c r="AZ95" s="79"/>
      <c r="BA95" s="79"/>
      <c r="BB95" s="79"/>
      <c r="BC95" s="79"/>
      <c r="BD95" s="79"/>
      <c r="BE95" s="79"/>
      <c r="BF95" s="79"/>
      <c r="BG95" s="79"/>
      <c r="BH95" s="79"/>
      <c r="BI95" s="79"/>
      <c r="BJ95" s="79"/>
      <c r="BK95" s="79"/>
      <c r="BL95" s="79"/>
      <c r="BM95" s="79"/>
      <c r="BN95" s="79"/>
      <c r="BO95" s="79"/>
      <c r="BP95" s="79"/>
      <c r="BQ95" s="79"/>
      <c r="BR95" s="79"/>
      <c r="BS95" s="79"/>
      <c r="BT95" s="79"/>
      <c r="BU95" s="79"/>
      <c r="BV95" s="79"/>
      <c r="BW95" s="79"/>
      <c r="BX95" s="79"/>
      <c r="BY95" s="79"/>
      <c r="BZ95" s="79"/>
      <c r="CA95" s="79"/>
      <c r="CB95" s="79"/>
      <c r="CC95" s="79"/>
      <c r="CD95" s="79"/>
      <c r="CE95" s="79"/>
      <c r="CF95" s="79"/>
      <c r="CG95" s="79"/>
      <c r="CH95" s="79"/>
      <c r="CI95" s="79"/>
      <c r="CJ95" s="79"/>
      <c r="CK95" s="79"/>
      <c r="CL95" s="79"/>
      <c r="CM95" s="79"/>
      <c r="CN95" s="79"/>
      <c r="CO95" s="79"/>
      <c r="CP95" s="79"/>
      <c r="CQ95" s="79"/>
      <c r="CR95" s="79"/>
      <c r="CS95" s="79"/>
      <c r="CT95" s="79"/>
      <c r="CU95" s="79"/>
      <c r="CV95" s="79"/>
      <c r="CW95" s="79"/>
      <c r="CX95" s="79"/>
      <c r="CY95" s="79"/>
      <c r="CZ95" s="79"/>
      <c r="DA95" s="79"/>
      <c r="DB95" s="79"/>
      <c r="DC95" s="79"/>
      <c r="DD95" s="79"/>
      <c r="DE95" s="79"/>
      <c r="DF95" s="79"/>
      <c r="DG95" s="79"/>
      <c r="DH95" s="79"/>
      <c r="DI95" s="79"/>
      <c r="DJ95" s="79"/>
      <c r="DK95" s="79"/>
      <c r="DL95" s="79"/>
      <c r="DM95" s="79"/>
      <c r="DN95" s="79"/>
      <c r="DO95" s="79"/>
      <c r="DP95" s="79"/>
      <c r="DQ95" s="79"/>
      <c r="DR95" s="79"/>
      <c r="DS95" s="79"/>
      <c r="DT95" s="79"/>
      <c r="DU95" s="79"/>
      <c r="DV95" s="79"/>
      <c r="DW95" s="79"/>
      <c r="DX95" s="79"/>
      <c r="DY95" s="79"/>
      <c r="DZ95" s="79"/>
      <c r="EA95" s="79"/>
      <c r="EB95" s="79"/>
      <c r="EC95" s="79"/>
      <c r="ED95" s="79"/>
      <c r="EE95" s="79"/>
      <c r="EF95" s="79"/>
      <c r="EG95" s="79"/>
      <c r="EH95" s="79"/>
      <c r="EI95" s="79"/>
      <c r="EJ95" s="79"/>
      <c r="EK95" s="79"/>
      <c r="EL95" s="79"/>
      <c r="EM95" s="79"/>
      <c r="EN95" s="79"/>
      <c r="EO95" s="79"/>
      <c r="EP95" s="79"/>
      <c r="EQ95" s="79"/>
      <c r="ER95" s="79"/>
      <c r="ES95" s="79"/>
      <c r="ET95" s="79"/>
      <c r="EU95" s="79"/>
      <c r="EV95" s="79"/>
      <c r="EW95" s="79"/>
    </row>
    <row r="96" spans="1:153" s="80" customFormat="1" ht="23.45" customHeight="1">
      <c r="A96" s="399" t="s">
        <v>377</v>
      </c>
      <c r="B96" s="340">
        <v>2800000</v>
      </c>
      <c r="C96" s="341">
        <v>2.4427442982902063E-4</v>
      </c>
      <c r="D96" s="340">
        <v>2800000</v>
      </c>
      <c r="E96" s="341">
        <v>2.4659696192542909E-4</v>
      </c>
      <c r="F96" s="342">
        <v>0</v>
      </c>
      <c r="G96" s="343">
        <v>0</v>
      </c>
      <c r="H96" s="377" t="s">
        <v>421</v>
      </c>
      <c r="I96" s="336">
        <v>9000000</v>
      </c>
      <c r="J96" s="337">
        <v>7.8521576219786008E-4</v>
      </c>
      <c r="K96" s="336">
        <v>1456000</v>
      </c>
      <c r="L96" s="337">
        <v>1.2823042020122311E-4</v>
      </c>
      <c r="M96" s="338">
        <v>7544000</v>
      </c>
      <c r="N96" s="339">
        <v>5.1813186813186816</v>
      </c>
      <c r="O96" s="81"/>
      <c r="P96" s="79"/>
      <c r="Q96" s="79"/>
      <c r="R96" s="79"/>
      <c r="S96" s="79"/>
      <c r="T96" s="79"/>
      <c r="U96" s="79"/>
      <c r="V96" s="79"/>
      <c r="W96" s="79"/>
      <c r="X96" s="79"/>
      <c r="Y96" s="79"/>
      <c r="Z96" s="79"/>
      <c r="AA96" s="79"/>
      <c r="AB96" s="79"/>
      <c r="AC96" s="79"/>
      <c r="AD96" s="79"/>
      <c r="AE96" s="79"/>
      <c r="AF96" s="79"/>
      <c r="AG96" s="79"/>
      <c r="AH96" s="79"/>
      <c r="AI96" s="79"/>
      <c r="AJ96" s="79"/>
      <c r="AK96" s="79"/>
      <c r="AL96" s="79"/>
      <c r="AM96" s="79"/>
      <c r="AN96" s="79"/>
      <c r="AO96" s="79"/>
      <c r="AP96" s="79"/>
      <c r="AQ96" s="79"/>
      <c r="AR96" s="79"/>
      <c r="AS96" s="79"/>
      <c r="AT96" s="79"/>
      <c r="AU96" s="79"/>
      <c r="AV96" s="79"/>
      <c r="AW96" s="79"/>
      <c r="AX96" s="79"/>
      <c r="AY96" s="79"/>
      <c r="AZ96" s="79"/>
      <c r="BA96" s="79"/>
      <c r="BB96" s="79"/>
      <c r="BC96" s="79"/>
      <c r="BD96" s="79"/>
      <c r="BE96" s="79"/>
      <c r="BF96" s="79"/>
      <c r="BG96" s="79"/>
      <c r="BH96" s="79"/>
      <c r="BI96" s="79"/>
      <c r="BJ96" s="79"/>
      <c r="BK96" s="79"/>
      <c r="BL96" s="79"/>
      <c r="BM96" s="79"/>
      <c r="BN96" s="79"/>
      <c r="BO96" s="79"/>
      <c r="BP96" s="79"/>
      <c r="BQ96" s="79"/>
      <c r="BR96" s="79"/>
      <c r="BS96" s="79"/>
      <c r="BT96" s="79"/>
      <c r="BU96" s="79"/>
      <c r="BV96" s="79"/>
      <c r="BW96" s="79"/>
      <c r="BX96" s="79"/>
      <c r="BY96" s="79"/>
      <c r="BZ96" s="79"/>
      <c r="CA96" s="79"/>
      <c r="CB96" s="79"/>
      <c r="CC96" s="79"/>
      <c r="CD96" s="79"/>
      <c r="CE96" s="79"/>
      <c r="CF96" s="79"/>
      <c r="CG96" s="79"/>
      <c r="CH96" s="79"/>
      <c r="CI96" s="79"/>
      <c r="CJ96" s="79"/>
      <c r="CK96" s="79"/>
      <c r="CL96" s="79"/>
      <c r="CM96" s="79"/>
      <c r="CN96" s="79"/>
      <c r="CO96" s="79"/>
      <c r="CP96" s="79"/>
      <c r="CQ96" s="79"/>
      <c r="CR96" s="79"/>
      <c r="CS96" s="79"/>
      <c r="CT96" s="79"/>
      <c r="CU96" s="79"/>
      <c r="CV96" s="79"/>
      <c r="CW96" s="79"/>
      <c r="CX96" s="79"/>
      <c r="CY96" s="79"/>
      <c r="CZ96" s="79"/>
      <c r="DA96" s="79"/>
      <c r="DB96" s="79"/>
      <c r="DC96" s="79"/>
      <c r="DD96" s="79"/>
      <c r="DE96" s="79"/>
      <c r="DF96" s="79"/>
      <c r="DG96" s="79"/>
      <c r="DH96" s="79"/>
      <c r="DI96" s="79"/>
      <c r="DJ96" s="79"/>
      <c r="DK96" s="79"/>
      <c r="DL96" s="79"/>
      <c r="DM96" s="79"/>
      <c r="DN96" s="79"/>
      <c r="DO96" s="79"/>
      <c r="DP96" s="79"/>
      <c r="DQ96" s="79"/>
      <c r="DR96" s="79"/>
      <c r="DS96" s="79"/>
      <c r="DT96" s="79"/>
      <c r="DU96" s="79"/>
      <c r="DV96" s="79"/>
      <c r="DW96" s="79"/>
      <c r="DX96" s="79"/>
      <c r="DY96" s="79"/>
      <c r="DZ96" s="79"/>
      <c r="EA96" s="79"/>
      <c r="EB96" s="79"/>
      <c r="EC96" s="79"/>
      <c r="ED96" s="79"/>
      <c r="EE96" s="79"/>
      <c r="EF96" s="79"/>
      <c r="EG96" s="79"/>
      <c r="EH96" s="79"/>
      <c r="EI96" s="79"/>
      <c r="EJ96" s="79"/>
      <c r="EK96" s="79"/>
      <c r="EL96" s="79"/>
      <c r="EM96" s="79"/>
      <c r="EN96" s="79"/>
      <c r="EO96" s="79"/>
      <c r="EP96" s="79"/>
      <c r="EQ96" s="79"/>
      <c r="ER96" s="79"/>
      <c r="ES96" s="79"/>
      <c r="ET96" s="79"/>
      <c r="EU96" s="79"/>
      <c r="EV96" s="79"/>
      <c r="EW96" s="79"/>
    </row>
    <row r="97" spans="1:153" s="80" customFormat="1" ht="23.45" customHeight="1">
      <c r="A97" s="403" t="s">
        <v>3160</v>
      </c>
      <c r="B97" s="299">
        <v>265800000</v>
      </c>
      <c r="C97" s="300">
        <v>2.3188622660197746E-2</v>
      </c>
      <c r="D97" s="299">
        <v>184272000</v>
      </c>
      <c r="E97" s="301">
        <v>1.6228898345686665E-2</v>
      </c>
      <c r="F97" s="302">
        <v>0</v>
      </c>
      <c r="G97" s="303">
        <v>0</v>
      </c>
      <c r="H97" s="375" t="s">
        <v>423</v>
      </c>
      <c r="I97" s="336">
        <v>1156000</v>
      </c>
      <c r="J97" s="337">
        <v>1.0085660234452514E-4</v>
      </c>
      <c r="K97" s="336">
        <v>1156000</v>
      </c>
      <c r="L97" s="337">
        <v>1.018093171377843E-4</v>
      </c>
      <c r="M97" s="338">
        <v>0</v>
      </c>
      <c r="N97" s="339">
        <v>0</v>
      </c>
      <c r="O97" s="81"/>
      <c r="P97" s="79"/>
      <c r="Q97" s="79"/>
      <c r="R97" s="79"/>
      <c r="S97" s="79"/>
      <c r="T97" s="79"/>
      <c r="U97" s="79"/>
      <c r="V97" s="79"/>
      <c r="W97" s="79"/>
      <c r="X97" s="79"/>
      <c r="Y97" s="79"/>
      <c r="Z97" s="79"/>
      <c r="AA97" s="79"/>
      <c r="AB97" s="79"/>
      <c r="AC97" s="79"/>
      <c r="AD97" s="79"/>
      <c r="AE97" s="79"/>
      <c r="AF97" s="79"/>
      <c r="AG97" s="79"/>
      <c r="AH97" s="79"/>
      <c r="AI97" s="79"/>
      <c r="AJ97" s="79"/>
      <c r="AK97" s="79"/>
      <c r="AL97" s="79"/>
      <c r="AM97" s="79"/>
      <c r="AN97" s="79"/>
      <c r="AO97" s="79"/>
      <c r="AP97" s="79"/>
      <c r="AQ97" s="79"/>
      <c r="AR97" s="79"/>
      <c r="AS97" s="79"/>
      <c r="AT97" s="79"/>
      <c r="AU97" s="79"/>
      <c r="AV97" s="79"/>
      <c r="AW97" s="79"/>
      <c r="AX97" s="79"/>
      <c r="AY97" s="79"/>
      <c r="AZ97" s="79"/>
      <c r="BA97" s="79"/>
      <c r="BB97" s="79"/>
      <c r="BC97" s="79"/>
      <c r="BD97" s="79"/>
      <c r="BE97" s="79"/>
      <c r="BF97" s="79"/>
      <c r="BG97" s="79"/>
      <c r="BH97" s="79"/>
      <c r="BI97" s="79"/>
      <c r="BJ97" s="79"/>
      <c r="BK97" s="79"/>
      <c r="BL97" s="79"/>
      <c r="BM97" s="79"/>
      <c r="BN97" s="79"/>
      <c r="BO97" s="79"/>
      <c r="BP97" s="79"/>
      <c r="BQ97" s="79"/>
      <c r="BR97" s="79"/>
      <c r="BS97" s="79"/>
      <c r="BT97" s="79"/>
      <c r="BU97" s="79"/>
      <c r="BV97" s="79"/>
      <c r="BW97" s="79"/>
      <c r="BX97" s="79"/>
      <c r="BY97" s="79"/>
      <c r="BZ97" s="79"/>
      <c r="CA97" s="79"/>
      <c r="CB97" s="79"/>
      <c r="CC97" s="79"/>
      <c r="CD97" s="79"/>
      <c r="CE97" s="79"/>
      <c r="CF97" s="79"/>
      <c r="CG97" s="79"/>
      <c r="CH97" s="79"/>
      <c r="CI97" s="79"/>
      <c r="CJ97" s="79"/>
      <c r="CK97" s="79"/>
      <c r="CL97" s="79"/>
      <c r="CM97" s="79"/>
      <c r="CN97" s="79"/>
      <c r="CO97" s="79"/>
      <c r="CP97" s="79"/>
      <c r="CQ97" s="79"/>
      <c r="CR97" s="79"/>
      <c r="CS97" s="79"/>
      <c r="CT97" s="79"/>
      <c r="CU97" s="79"/>
      <c r="CV97" s="79"/>
      <c r="CW97" s="79"/>
      <c r="CX97" s="79"/>
      <c r="CY97" s="79"/>
      <c r="CZ97" s="79"/>
      <c r="DA97" s="79"/>
      <c r="DB97" s="79"/>
      <c r="DC97" s="79"/>
      <c r="DD97" s="79"/>
      <c r="DE97" s="79"/>
      <c r="DF97" s="79"/>
      <c r="DG97" s="79"/>
      <c r="DH97" s="79"/>
      <c r="DI97" s="79"/>
      <c r="DJ97" s="79"/>
      <c r="DK97" s="79"/>
      <c r="DL97" s="79"/>
      <c r="DM97" s="79"/>
      <c r="DN97" s="79"/>
      <c r="DO97" s="79"/>
      <c r="DP97" s="79"/>
      <c r="DQ97" s="79"/>
      <c r="DR97" s="79"/>
      <c r="DS97" s="79"/>
      <c r="DT97" s="79"/>
      <c r="DU97" s="79"/>
      <c r="DV97" s="79"/>
      <c r="DW97" s="79"/>
      <c r="DX97" s="79"/>
      <c r="DY97" s="79"/>
      <c r="DZ97" s="79"/>
      <c r="EA97" s="79"/>
      <c r="EB97" s="79"/>
      <c r="EC97" s="79"/>
      <c r="ED97" s="79"/>
      <c r="EE97" s="79"/>
      <c r="EF97" s="79"/>
      <c r="EG97" s="79"/>
      <c r="EH97" s="79"/>
      <c r="EI97" s="79"/>
      <c r="EJ97" s="79"/>
      <c r="EK97" s="79"/>
      <c r="EL97" s="79"/>
      <c r="EM97" s="79"/>
      <c r="EN97" s="79"/>
      <c r="EO97" s="79"/>
      <c r="EP97" s="79"/>
      <c r="EQ97" s="79"/>
      <c r="ER97" s="79"/>
      <c r="ES97" s="79"/>
      <c r="ET97" s="79"/>
      <c r="EU97" s="79"/>
      <c r="EV97" s="79"/>
      <c r="EW97" s="79"/>
    </row>
    <row r="98" spans="1:153" s="80" customFormat="1" ht="23.45" customHeight="1">
      <c r="A98" s="400" t="s">
        <v>415</v>
      </c>
      <c r="B98" s="344">
        <v>103568000</v>
      </c>
      <c r="C98" s="345">
        <v>9.0353621959042892E-3</v>
      </c>
      <c r="D98" s="344">
        <v>103568000</v>
      </c>
      <c r="E98" s="345">
        <v>9.1212693402474426E-3</v>
      </c>
      <c r="F98" s="346">
        <v>0</v>
      </c>
      <c r="G98" s="347">
        <v>0</v>
      </c>
      <c r="H98" s="373" t="s">
        <v>422</v>
      </c>
      <c r="I98" s="336">
        <v>11890000</v>
      </c>
      <c r="J98" s="337">
        <v>1.037357268059173E-3</v>
      </c>
      <c r="K98" s="336">
        <v>200000</v>
      </c>
      <c r="L98" s="337">
        <v>1.7614068708959218E-5</v>
      </c>
      <c r="M98" s="338">
        <v>11690000</v>
      </c>
      <c r="N98" s="339">
        <v>58.45</v>
      </c>
      <c r="O98" s="81"/>
      <c r="P98" s="79"/>
      <c r="Q98" s="79"/>
      <c r="R98" s="79"/>
      <c r="S98" s="79"/>
      <c r="T98" s="79"/>
      <c r="U98" s="79"/>
      <c r="V98" s="79"/>
      <c r="W98" s="79"/>
      <c r="X98" s="79"/>
      <c r="Y98" s="79"/>
      <c r="Z98" s="79"/>
      <c r="AA98" s="79"/>
      <c r="AB98" s="79"/>
      <c r="AC98" s="79"/>
      <c r="AD98" s="79"/>
      <c r="AE98" s="79"/>
      <c r="AF98" s="79"/>
      <c r="AG98" s="79"/>
      <c r="AH98" s="79"/>
      <c r="AI98" s="79"/>
      <c r="AJ98" s="79"/>
      <c r="AK98" s="79"/>
      <c r="AL98" s="79"/>
      <c r="AM98" s="79"/>
      <c r="AN98" s="79"/>
      <c r="AO98" s="79"/>
      <c r="AP98" s="79"/>
      <c r="AQ98" s="79"/>
      <c r="AR98" s="79"/>
      <c r="AS98" s="79"/>
      <c r="AT98" s="79"/>
      <c r="AU98" s="79"/>
      <c r="AV98" s="79"/>
      <c r="AW98" s="79"/>
      <c r="AX98" s="79"/>
      <c r="AY98" s="79"/>
      <c r="AZ98" s="79"/>
      <c r="BA98" s="79"/>
      <c r="BB98" s="79"/>
      <c r="BC98" s="79"/>
      <c r="BD98" s="79"/>
      <c r="BE98" s="79"/>
      <c r="BF98" s="79"/>
      <c r="BG98" s="79"/>
      <c r="BH98" s="79"/>
      <c r="BI98" s="79"/>
      <c r="BJ98" s="79"/>
      <c r="BK98" s="79"/>
      <c r="BL98" s="79"/>
      <c r="BM98" s="79"/>
      <c r="BN98" s="79"/>
      <c r="BO98" s="79"/>
      <c r="BP98" s="79"/>
      <c r="BQ98" s="79"/>
      <c r="BR98" s="79"/>
      <c r="BS98" s="79"/>
      <c r="BT98" s="79"/>
      <c r="BU98" s="79"/>
      <c r="BV98" s="79"/>
      <c r="BW98" s="79"/>
      <c r="BX98" s="79"/>
      <c r="BY98" s="79"/>
      <c r="BZ98" s="79"/>
      <c r="CA98" s="79"/>
      <c r="CB98" s="79"/>
      <c r="CC98" s="79"/>
      <c r="CD98" s="79"/>
      <c r="CE98" s="79"/>
      <c r="CF98" s="79"/>
      <c r="CG98" s="79"/>
      <c r="CH98" s="79"/>
      <c r="CI98" s="79"/>
      <c r="CJ98" s="79"/>
      <c r="CK98" s="79"/>
      <c r="CL98" s="79"/>
      <c r="CM98" s="79"/>
      <c r="CN98" s="79"/>
      <c r="CO98" s="79"/>
      <c r="CP98" s="79"/>
      <c r="CQ98" s="79"/>
      <c r="CR98" s="79"/>
      <c r="CS98" s="79"/>
      <c r="CT98" s="79"/>
      <c r="CU98" s="79"/>
      <c r="CV98" s="79"/>
      <c r="CW98" s="79"/>
      <c r="CX98" s="79"/>
      <c r="CY98" s="79"/>
      <c r="CZ98" s="79"/>
      <c r="DA98" s="79"/>
      <c r="DB98" s="79"/>
      <c r="DC98" s="79"/>
      <c r="DD98" s="79"/>
      <c r="DE98" s="79"/>
      <c r="DF98" s="79"/>
      <c r="DG98" s="79"/>
      <c r="DH98" s="79"/>
      <c r="DI98" s="79"/>
      <c r="DJ98" s="79"/>
      <c r="DK98" s="79"/>
      <c r="DL98" s="79"/>
      <c r="DM98" s="79"/>
      <c r="DN98" s="79"/>
      <c r="DO98" s="79"/>
      <c r="DP98" s="79"/>
      <c r="DQ98" s="79"/>
      <c r="DR98" s="79"/>
      <c r="DS98" s="79"/>
      <c r="DT98" s="79"/>
      <c r="DU98" s="79"/>
      <c r="DV98" s="79"/>
      <c r="DW98" s="79"/>
      <c r="DX98" s="79"/>
      <c r="DY98" s="79"/>
      <c r="DZ98" s="79"/>
      <c r="EA98" s="79"/>
      <c r="EB98" s="79"/>
      <c r="EC98" s="79"/>
      <c r="ED98" s="79"/>
      <c r="EE98" s="79"/>
      <c r="EF98" s="79"/>
      <c r="EG98" s="79"/>
      <c r="EH98" s="79"/>
      <c r="EI98" s="79"/>
      <c r="EJ98" s="79"/>
      <c r="EK98" s="79"/>
      <c r="EL98" s="79"/>
      <c r="EM98" s="79"/>
      <c r="EN98" s="79"/>
      <c r="EO98" s="79"/>
      <c r="EP98" s="79"/>
      <c r="EQ98" s="79"/>
      <c r="ER98" s="79"/>
      <c r="ES98" s="79"/>
      <c r="ET98" s="79"/>
      <c r="EU98" s="79"/>
      <c r="EV98" s="79"/>
      <c r="EW98" s="79"/>
    </row>
    <row r="99" spans="1:153" s="80" customFormat="1" ht="23.45" customHeight="1">
      <c r="A99" s="398" t="s">
        <v>417</v>
      </c>
      <c r="B99" s="336">
        <v>1333000</v>
      </c>
      <c r="C99" s="337">
        <v>1.1629207677217304E-4</v>
      </c>
      <c r="D99" s="336">
        <v>1333000</v>
      </c>
      <c r="E99" s="337">
        <v>1.173977679452132E-4</v>
      </c>
      <c r="F99" s="338">
        <v>0</v>
      </c>
      <c r="G99" s="307">
        <v>0</v>
      </c>
      <c r="H99" s="375" t="s">
        <v>424</v>
      </c>
      <c r="I99" s="336">
        <v>9886000</v>
      </c>
      <c r="J99" s="337">
        <v>8.6251589167644948E-4</v>
      </c>
      <c r="K99" s="336">
        <v>4960000</v>
      </c>
      <c r="L99" s="337">
        <v>4.3682890398218864E-4</v>
      </c>
      <c r="M99" s="338">
        <v>4926000</v>
      </c>
      <c r="N99" s="339">
        <v>0.9931451612903226</v>
      </c>
      <c r="O99" s="81"/>
      <c r="P99" s="79"/>
      <c r="Q99" s="79"/>
      <c r="R99" s="79"/>
      <c r="S99" s="79"/>
      <c r="T99" s="79"/>
      <c r="U99" s="79"/>
      <c r="V99" s="79"/>
      <c r="W99" s="79"/>
      <c r="X99" s="79"/>
      <c r="Y99" s="79"/>
      <c r="Z99" s="79"/>
      <c r="AA99" s="79"/>
      <c r="AB99" s="79"/>
      <c r="AC99" s="79"/>
      <c r="AD99" s="79"/>
      <c r="AE99" s="79"/>
      <c r="AF99" s="79"/>
      <c r="AG99" s="79"/>
      <c r="AH99" s="79"/>
      <c r="AI99" s="79"/>
      <c r="AJ99" s="79"/>
      <c r="AK99" s="79"/>
      <c r="AL99" s="79"/>
      <c r="AM99" s="79"/>
      <c r="AN99" s="79"/>
      <c r="AO99" s="79"/>
      <c r="AP99" s="79"/>
      <c r="AQ99" s="79"/>
      <c r="AR99" s="79"/>
      <c r="AS99" s="79"/>
      <c r="AT99" s="79"/>
      <c r="AU99" s="79"/>
      <c r="AV99" s="79"/>
      <c r="AW99" s="79"/>
      <c r="AX99" s="79"/>
      <c r="AY99" s="79"/>
      <c r="AZ99" s="79"/>
      <c r="BA99" s="79"/>
      <c r="BB99" s="79"/>
      <c r="BC99" s="79"/>
      <c r="BD99" s="79"/>
      <c r="BE99" s="79"/>
      <c r="BF99" s="79"/>
      <c r="BG99" s="79"/>
      <c r="BH99" s="79"/>
      <c r="BI99" s="79"/>
      <c r="BJ99" s="79"/>
      <c r="BK99" s="79"/>
      <c r="BL99" s="79"/>
      <c r="BM99" s="79"/>
      <c r="BN99" s="79"/>
      <c r="BO99" s="79"/>
      <c r="BP99" s="79"/>
      <c r="BQ99" s="79"/>
      <c r="BR99" s="79"/>
      <c r="BS99" s="79"/>
      <c r="BT99" s="79"/>
      <c r="BU99" s="79"/>
      <c r="BV99" s="79"/>
      <c r="BW99" s="79"/>
      <c r="BX99" s="79"/>
      <c r="BY99" s="79"/>
      <c r="BZ99" s="79"/>
      <c r="CA99" s="79"/>
      <c r="CB99" s="79"/>
      <c r="CC99" s="79"/>
      <c r="CD99" s="79"/>
      <c r="CE99" s="79"/>
      <c r="CF99" s="79"/>
      <c r="CG99" s="79"/>
      <c r="CH99" s="79"/>
      <c r="CI99" s="79"/>
      <c r="CJ99" s="79"/>
      <c r="CK99" s="79"/>
      <c r="CL99" s="79"/>
      <c r="CM99" s="79"/>
      <c r="CN99" s="79"/>
      <c r="CO99" s="79"/>
      <c r="CP99" s="79"/>
      <c r="CQ99" s="79"/>
      <c r="CR99" s="79"/>
      <c r="CS99" s="79"/>
      <c r="CT99" s="79"/>
      <c r="CU99" s="79"/>
      <c r="CV99" s="79"/>
      <c r="CW99" s="79"/>
      <c r="CX99" s="79"/>
      <c r="CY99" s="79"/>
      <c r="CZ99" s="79"/>
      <c r="DA99" s="79"/>
      <c r="DB99" s="79"/>
      <c r="DC99" s="79"/>
      <c r="DD99" s="79"/>
      <c r="DE99" s="79"/>
      <c r="DF99" s="79"/>
      <c r="DG99" s="79"/>
      <c r="DH99" s="79"/>
      <c r="DI99" s="79"/>
      <c r="DJ99" s="79"/>
      <c r="DK99" s="79"/>
      <c r="DL99" s="79"/>
      <c r="DM99" s="79"/>
      <c r="DN99" s="79"/>
      <c r="DO99" s="79"/>
      <c r="DP99" s="79"/>
      <c r="DQ99" s="79"/>
      <c r="DR99" s="79"/>
      <c r="DS99" s="79"/>
      <c r="DT99" s="79"/>
      <c r="DU99" s="79"/>
      <c r="DV99" s="79"/>
      <c r="DW99" s="79"/>
      <c r="DX99" s="79"/>
      <c r="DY99" s="79"/>
      <c r="DZ99" s="79"/>
      <c r="EA99" s="79"/>
      <c r="EB99" s="79"/>
      <c r="EC99" s="79"/>
      <c r="ED99" s="79"/>
      <c r="EE99" s="79"/>
      <c r="EF99" s="79"/>
      <c r="EG99" s="79"/>
      <c r="EH99" s="79"/>
      <c r="EI99" s="79"/>
      <c r="EJ99" s="79"/>
      <c r="EK99" s="79"/>
      <c r="EL99" s="79"/>
      <c r="EM99" s="79"/>
      <c r="EN99" s="79"/>
      <c r="EO99" s="79"/>
      <c r="EP99" s="79"/>
      <c r="EQ99" s="79"/>
      <c r="ER99" s="79"/>
      <c r="ES99" s="79"/>
      <c r="ET99" s="79"/>
      <c r="EU99" s="79"/>
      <c r="EV99" s="79"/>
      <c r="EW99" s="79"/>
    </row>
    <row r="100" spans="1:153" s="80" customFormat="1" ht="23.45" customHeight="1">
      <c r="A100" s="398" t="s">
        <v>419</v>
      </c>
      <c r="B100" s="336">
        <v>9739000</v>
      </c>
      <c r="C100" s="337">
        <v>8.4963881146601146E-4</v>
      </c>
      <c r="D100" s="336">
        <v>9739000</v>
      </c>
      <c r="E100" s="337">
        <v>8.5771707578276919E-4</v>
      </c>
      <c r="F100" s="338">
        <v>0</v>
      </c>
      <c r="G100" s="307">
        <v>0</v>
      </c>
      <c r="H100" s="409" t="s">
        <v>3174</v>
      </c>
      <c r="I100" s="299">
        <v>1865496000</v>
      </c>
      <c r="J100" s="300">
        <v>0.16275742927967324</v>
      </c>
      <c r="K100" s="299">
        <v>2005712000</v>
      </c>
      <c r="L100" s="300">
        <v>0.17664374489192008</v>
      </c>
      <c r="M100" s="299">
        <v>-140216000</v>
      </c>
      <c r="N100" s="303">
        <v>-6.9908341775888061E-2</v>
      </c>
      <c r="O100" s="81"/>
      <c r="P100" s="79"/>
      <c r="Q100" s="79"/>
      <c r="R100" s="79"/>
      <c r="S100" s="79"/>
      <c r="T100" s="79"/>
      <c r="U100" s="79"/>
      <c r="V100" s="79"/>
      <c r="W100" s="79"/>
      <c r="X100" s="79"/>
      <c r="Y100" s="79"/>
      <c r="Z100" s="79"/>
      <c r="AA100" s="79"/>
      <c r="AB100" s="79"/>
      <c r="AC100" s="79"/>
      <c r="AD100" s="79"/>
      <c r="AE100" s="79"/>
      <c r="AF100" s="79"/>
      <c r="AG100" s="79"/>
      <c r="AH100" s="79"/>
      <c r="AI100" s="79"/>
      <c r="AJ100" s="79"/>
      <c r="AK100" s="79"/>
      <c r="AL100" s="79"/>
      <c r="AM100" s="79"/>
      <c r="AN100" s="79"/>
      <c r="AO100" s="79"/>
      <c r="AP100" s="79"/>
      <c r="AQ100" s="79"/>
      <c r="AR100" s="79"/>
      <c r="AS100" s="79"/>
      <c r="AT100" s="79"/>
      <c r="AU100" s="79"/>
      <c r="AV100" s="79"/>
      <c r="AW100" s="79"/>
      <c r="AX100" s="79"/>
      <c r="AY100" s="79"/>
      <c r="AZ100" s="79"/>
      <c r="BA100" s="79"/>
      <c r="BB100" s="79"/>
      <c r="BC100" s="79"/>
      <c r="BD100" s="79"/>
      <c r="BE100" s="79"/>
      <c r="BF100" s="79"/>
      <c r="BG100" s="79"/>
      <c r="BH100" s="79"/>
      <c r="BI100" s="79"/>
      <c r="BJ100" s="79"/>
      <c r="BK100" s="79"/>
      <c r="BL100" s="79"/>
      <c r="BM100" s="79"/>
      <c r="BN100" s="79"/>
      <c r="BO100" s="79"/>
      <c r="BP100" s="79"/>
      <c r="BQ100" s="79"/>
      <c r="BR100" s="79"/>
      <c r="BS100" s="79"/>
      <c r="BT100" s="79"/>
      <c r="BU100" s="79"/>
      <c r="BV100" s="79"/>
      <c r="BW100" s="79"/>
      <c r="BX100" s="79"/>
      <c r="BY100" s="79"/>
      <c r="BZ100" s="79"/>
      <c r="CA100" s="79"/>
      <c r="CB100" s="79"/>
      <c r="CC100" s="79"/>
      <c r="CD100" s="79"/>
      <c r="CE100" s="79"/>
      <c r="CF100" s="79"/>
      <c r="CG100" s="79"/>
      <c r="CH100" s="79"/>
      <c r="CI100" s="79"/>
      <c r="CJ100" s="79"/>
      <c r="CK100" s="79"/>
      <c r="CL100" s="79"/>
      <c r="CM100" s="79"/>
      <c r="CN100" s="79"/>
      <c r="CO100" s="79"/>
      <c r="CP100" s="79"/>
      <c r="CQ100" s="79"/>
      <c r="CR100" s="79"/>
      <c r="CS100" s="79"/>
      <c r="CT100" s="79"/>
      <c r="CU100" s="79"/>
      <c r="CV100" s="79"/>
      <c r="CW100" s="79"/>
      <c r="CX100" s="79"/>
      <c r="CY100" s="79"/>
      <c r="CZ100" s="79"/>
      <c r="DA100" s="79"/>
      <c r="DB100" s="79"/>
      <c r="DC100" s="79"/>
      <c r="DD100" s="79"/>
      <c r="DE100" s="79"/>
      <c r="DF100" s="79"/>
      <c r="DG100" s="79"/>
      <c r="DH100" s="79"/>
      <c r="DI100" s="79"/>
      <c r="DJ100" s="79"/>
      <c r="DK100" s="79"/>
      <c r="DL100" s="79"/>
      <c r="DM100" s="79"/>
      <c r="DN100" s="79"/>
      <c r="DO100" s="79"/>
      <c r="DP100" s="79"/>
      <c r="DQ100" s="79"/>
      <c r="DR100" s="79"/>
      <c r="DS100" s="79"/>
      <c r="DT100" s="79"/>
      <c r="DU100" s="79"/>
      <c r="DV100" s="79"/>
      <c r="DW100" s="79"/>
      <c r="DX100" s="79"/>
      <c r="DY100" s="79"/>
      <c r="DZ100" s="79"/>
      <c r="EA100" s="79"/>
      <c r="EB100" s="79"/>
      <c r="EC100" s="79"/>
      <c r="ED100" s="79"/>
      <c r="EE100" s="79"/>
      <c r="EF100" s="79"/>
      <c r="EG100" s="79"/>
      <c r="EH100" s="79"/>
      <c r="EI100" s="79"/>
      <c r="EJ100" s="79"/>
      <c r="EK100" s="79"/>
      <c r="EL100" s="79"/>
      <c r="EM100" s="79"/>
      <c r="EN100" s="79"/>
      <c r="EO100" s="79"/>
      <c r="EP100" s="79"/>
      <c r="EQ100" s="79"/>
      <c r="ER100" s="79"/>
      <c r="ES100" s="79"/>
      <c r="ET100" s="79"/>
      <c r="EU100" s="79"/>
      <c r="EV100" s="79"/>
      <c r="EW100" s="79"/>
    </row>
    <row r="101" spans="1:153" s="80" customFormat="1" ht="23.45" customHeight="1">
      <c r="A101" s="398" t="s">
        <v>421</v>
      </c>
      <c r="B101" s="336">
        <v>15116000</v>
      </c>
      <c r="C101" s="337">
        <v>1.3187329576055272E-3</v>
      </c>
      <c r="D101" s="336">
        <v>15116000</v>
      </c>
      <c r="E101" s="337">
        <v>1.3312713130231378E-3</v>
      </c>
      <c r="F101" s="338">
        <v>0</v>
      </c>
      <c r="G101" s="307">
        <v>0</v>
      </c>
      <c r="H101" s="375" t="s">
        <v>413</v>
      </c>
      <c r="I101" s="336">
        <v>400000000</v>
      </c>
      <c r="J101" s="337">
        <v>3.4898478319904891E-2</v>
      </c>
      <c r="K101" s="336">
        <v>400000000</v>
      </c>
      <c r="L101" s="337">
        <v>3.5228137417918443E-2</v>
      </c>
      <c r="M101" s="338">
        <v>0</v>
      </c>
      <c r="N101" s="339">
        <v>0</v>
      </c>
      <c r="O101" s="81"/>
      <c r="P101" s="79"/>
      <c r="Q101" s="79"/>
      <c r="R101" s="79"/>
      <c r="S101" s="79"/>
      <c r="T101" s="79"/>
      <c r="U101" s="79"/>
      <c r="V101" s="79"/>
      <c r="W101" s="79"/>
      <c r="X101" s="79"/>
      <c r="Y101" s="79"/>
      <c r="Z101" s="79"/>
      <c r="AA101" s="79"/>
      <c r="AB101" s="79"/>
      <c r="AC101" s="79"/>
      <c r="AD101" s="79"/>
      <c r="AE101" s="79"/>
      <c r="AF101" s="79"/>
      <c r="AG101" s="79"/>
      <c r="AH101" s="79"/>
      <c r="AI101" s="79"/>
      <c r="AJ101" s="79"/>
      <c r="AK101" s="79"/>
      <c r="AL101" s="79"/>
      <c r="AM101" s="79"/>
      <c r="AN101" s="79"/>
      <c r="AO101" s="79"/>
      <c r="AP101" s="79"/>
      <c r="AQ101" s="79"/>
      <c r="AR101" s="79"/>
      <c r="AS101" s="79"/>
      <c r="AT101" s="79"/>
      <c r="AU101" s="79"/>
      <c r="AV101" s="79"/>
      <c r="AW101" s="79"/>
      <c r="AX101" s="79"/>
      <c r="AY101" s="79"/>
      <c r="AZ101" s="79"/>
      <c r="BA101" s="79"/>
      <c r="BB101" s="79"/>
      <c r="BC101" s="79"/>
      <c r="BD101" s="79"/>
      <c r="BE101" s="79"/>
      <c r="BF101" s="79"/>
      <c r="BG101" s="79"/>
      <c r="BH101" s="79"/>
      <c r="BI101" s="79"/>
      <c r="BJ101" s="79"/>
      <c r="BK101" s="79"/>
      <c r="BL101" s="79"/>
      <c r="BM101" s="79"/>
      <c r="BN101" s="79"/>
      <c r="BO101" s="79"/>
      <c r="BP101" s="79"/>
      <c r="BQ101" s="79"/>
      <c r="BR101" s="79"/>
      <c r="BS101" s="79"/>
      <c r="BT101" s="79"/>
      <c r="BU101" s="79"/>
      <c r="BV101" s="79"/>
      <c r="BW101" s="79"/>
      <c r="BX101" s="79"/>
      <c r="BY101" s="79"/>
      <c r="BZ101" s="79"/>
      <c r="CA101" s="79"/>
      <c r="CB101" s="79"/>
      <c r="CC101" s="79"/>
      <c r="CD101" s="79"/>
      <c r="CE101" s="79"/>
      <c r="CF101" s="79"/>
      <c r="CG101" s="79"/>
      <c r="CH101" s="79"/>
      <c r="CI101" s="79"/>
      <c r="CJ101" s="79"/>
      <c r="CK101" s="79"/>
      <c r="CL101" s="79"/>
      <c r="CM101" s="79"/>
      <c r="CN101" s="79"/>
      <c r="CO101" s="79"/>
      <c r="CP101" s="79"/>
      <c r="CQ101" s="79"/>
      <c r="CR101" s="79"/>
      <c r="CS101" s="79"/>
      <c r="CT101" s="79"/>
      <c r="CU101" s="79"/>
      <c r="CV101" s="79"/>
      <c r="CW101" s="79"/>
      <c r="CX101" s="79"/>
      <c r="CY101" s="79"/>
      <c r="CZ101" s="79"/>
      <c r="DA101" s="79"/>
      <c r="DB101" s="79"/>
      <c r="DC101" s="79"/>
      <c r="DD101" s="79"/>
      <c r="DE101" s="79"/>
      <c r="DF101" s="79"/>
      <c r="DG101" s="79"/>
      <c r="DH101" s="79"/>
      <c r="DI101" s="79"/>
      <c r="DJ101" s="79"/>
      <c r="DK101" s="79"/>
      <c r="DL101" s="79"/>
      <c r="DM101" s="79"/>
      <c r="DN101" s="79"/>
      <c r="DO101" s="79"/>
      <c r="DP101" s="79"/>
      <c r="DQ101" s="79"/>
      <c r="DR101" s="79"/>
      <c r="DS101" s="79"/>
      <c r="DT101" s="79"/>
      <c r="DU101" s="79"/>
      <c r="DV101" s="79"/>
      <c r="DW101" s="79"/>
      <c r="DX101" s="79"/>
      <c r="DY101" s="79"/>
      <c r="DZ101" s="79"/>
      <c r="EA101" s="79"/>
      <c r="EB101" s="79"/>
      <c r="EC101" s="79"/>
      <c r="ED101" s="79"/>
      <c r="EE101" s="79"/>
      <c r="EF101" s="79"/>
      <c r="EG101" s="79"/>
      <c r="EH101" s="79"/>
      <c r="EI101" s="79"/>
      <c r="EJ101" s="79"/>
      <c r="EK101" s="79"/>
      <c r="EL101" s="79"/>
      <c r="EM101" s="79"/>
      <c r="EN101" s="79"/>
      <c r="EO101" s="79"/>
      <c r="EP101" s="79"/>
      <c r="EQ101" s="79"/>
      <c r="ER101" s="79"/>
      <c r="ES101" s="79"/>
      <c r="ET101" s="79"/>
      <c r="EU101" s="79"/>
      <c r="EV101" s="79"/>
      <c r="EW101" s="79"/>
    </row>
    <row r="102" spans="1:153" s="80" customFormat="1" ht="23.45" customHeight="1">
      <c r="A102" s="395" t="s">
        <v>423</v>
      </c>
      <c r="B102" s="336">
        <v>1156000</v>
      </c>
      <c r="C102" s="337">
        <v>1.008504431722671E-4</v>
      </c>
      <c r="D102" s="336">
        <v>1156000</v>
      </c>
      <c r="E102" s="337">
        <v>1.018093171377843E-4</v>
      </c>
      <c r="F102" s="338">
        <v>0</v>
      </c>
      <c r="G102" s="307">
        <v>0</v>
      </c>
      <c r="H102" s="373" t="s">
        <v>415</v>
      </c>
      <c r="I102" s="336">
        <v>525100000</v>
      </c>
      <c r="J102" s="337">
        <v>4.5812977414455149E-2</v>
      </c>
      <c r="K102" s="336">
        <v>514576000</v>
      </c>
      <c r="L102" s="337">
        <v>4.5318885099906996E-2</v>
      </c>
      <c r="M102" s="338">
        <v>10524000</v>
      </c>
      <c r="N102" s="339">
        <v>2.0451789434408132E-2</v>
      </c>
      <c r="O102" s="81"/>
      <c r="P102" s="79"/>
      <c r="Q102" s="79"/>
      <c r="R102" s="79"/>
      <c r="S102" s="79"/>
      <c r="T102" s="79"/>
      <c r="U102" s="79"/>
      <c r="V102" s="79"/>
      <c r="W102" s="79"/>
      <c r="X102" s="79"/>
      <c r="Y102" s="79"/>
      <c r="Z102" s="79"/>
      <c r="AA102" s="79"/>
      <c r="AB102" s="79"/>
      <c r="AC102" s="79"/>
      <c r="AD102" s="79"/>
      <c r="AE102" s="79"/>
      <c r="AF102" s="79"/>
      <c r="AG102" s="79"/>
      <c r="AH102" s="79"/>
      <c r="AI102" s="79"/>
      <c r="AJ102" s="79"/>
      <c r="AK102" s="79"/>
      <c r="AL102" s="79"/>
      <c r="AM102" s="79"/>
      <c r="AN102" s="79"/>
      <c r="AO102" s="79"/>
      <c r="AP102" s="79"/>
      <c r="AQ102" s="79"/>
      <c r="AR102" s="79"/>
      <c r="AS102" s="79"/>
      <c r="AT102" s="79"/>
      <c r="AU102" s="79"/>
      <c r="AV102" s="79"/>
      <c r="AW102" s="79"/>
      <c r="AX102" s="79"/>
      <c r="AY102" s="79"/>
      <c r="AZ102" s="79"/>
      <c r="BA102" s="79"/>
      <c r="BB102" s="79"/>
      <c r="BC102" s="79"/>
      <c r="BD102" s="79"/>
      <c r="BE102" s="79"/>
      <c r="BF102" s="79"/>
      <c r="BG102" s="79"/>
      <c r="BH102" s="79"/>
      <c r="BI102" s="79"/>
      <c r="BJ102" s="79"/>
      <c r="BK102" s="79"/>
      <c r="BL102" s="79"/>
      <c r="BM102" s="79"/>
      <c r="BN102" s="79"/>
      <c r="BO102" s="79"/>
      <c r="BP102" s="79"/>
      <c r="BQ102" s="79"/>
      <c r="BR102" s="79"/>
      <c r="BS102" s="79"/>
      <c r="BT102" s="79"/>
      <c r="BU102" s="79"/>
      <c r="BV102" s="79"/>
      <c r="BW102" s="79"/>
      <c r="BX102" s="79"/>
      <c r="BY102" s="79"/>
      <c r="BZ102" s="79"/>
      <c r="CA102" s="79"/>
      <c r="CB102" s="79"/>
      <c r="CC102" s="79"/>
      <c r="CD102" s="79"/>
      <c r="CE102" s="79"/>
      <c r="CF102" s="79"/>
      <c r="CG102" s="79"/>
      <c r="CH102" s="79"/>
      <c r="CI102" s="79"/>
      <c r="CJ102" s="79"/>
      <c r="CK102" s="79"/>
      <c r="CL102" s="79"/>
      <c r="CM102" s="79"/>
      <c r="CN102" s="79"/>
      <c r="CO102" s="79"/>
      <c r="CP102" s="79"/>
      <c r="CQ102" s="79"/>
      <c r="CR102" s="79"/>
      <c r="CS102" s="79"/>
      <c r="CT102" s="79"/>
      <c r="CU102" s="79"/>
      <c r="CV102" s="79"/>
      <c r="CW102" s="79"/>
      <c r="CX102" s="79"/>
      <c r="CY102" s="79"/>
      <c r="CZ102" s="79"/>
      <c r="DA102" s="79"/>
      <c r="DB102" s="79"/>
      <c r="DC102" s="79"/>
      <c r="DD102" s="79"/>
      <c r="DE102" s="79"/>
      <c r="DF102" s="79"/>
      <c r="DG102" s="79"/>
      <c r="DH102" s="79"/>
      <c r="DI102" s="79"/>
      <c r="DJ102" s="79"/>
      <c r="DK102" s="79"/>
      <c r="DL102" s="79"/>
      <c r="DM102" s="79"/>
      <c r="DN102" s="79"/>
      <c r="DO102" s="79"/>
      <c r="DP102" s="79"/>
      <c r="DQ102" s="79"/>
      <c r="DR102" s="79"/>
      <c r="DS102" s="79"/>
      <c r="DT102" s="79"/>
      <c r="DU102" s="79"/>
      <c r="DV102" s="79"/>
      <c r="DW102" s="79"/>
      <c r="DX102" s="79"/>
      <c r="DY102" s="79"/>
      <c r="DZ102" s="79"/>
      <c r="EA102" s="79"/>
      <c r="EB102" s="79"/>
      <c r="EC102" s="79"/>
      <c r="ED102" s="79"/>
      <c r="EE102" s="79"/>
      <c r="EF102" s="79"/>
      <c r="EG102" s="79"/>
      <c r="EH102" s="79"/>
      <c r="EI102" s="79"/>
      <c r="EJ102" s="79"/>
      <c r="EK102" s="79"/>
      <c r="EL102" s="79"/>
      <c r="EM102" s="79"/>
      <c r="EN102" s="79"/>
      <c r="EO102" s="79"/>
      <c r="EP102" s="79"/>
      <c r="EQ102" s="79"/>
      <c r="ER102" s="79"/>
      <c r="ES102" s="79"/>
      <c r="ET102" s="79"/>
      <c r="EU102" s="79"/>
      <c r="EV102" s="79"/>
      <c r="EW102" s="79"/>
    </row>
    <row r="103" spans="1:153" s="80" customFormat="1" ht="23.45" customHeight="1">
      <c r="A103" s="395" t="s">
        <v>422</v>
      </c>
      <c r="B103" s="336">
        <v>18801000</v>
      </c>
      <c r="C103" s="337">
        <v>1.6402155554340774E-3</v>
      </c>
      <c r="D103" s="336">
        <v>18801000</v>
      </c>
      <c r="E103" s="337">
        <v>1.6558105289857115E-3</v>
      </c>
      <c r="F103" s="338">
        <v>0</v>
      </c>
      <c r="G103" s="307">
        <v>0</v>
      </c>
      <c r="H103" s="375" t="s">
        <v>419</v>
      </c>
      <c r="I103" s="336">
        <v>12300000</v>
      </c>
      <c r="J103" s="337">
        <v>1.0731282083370755E-3</v>
      </c>
      <c r="K103" s="336">
        <v>12928000</v>
      </c>
      <c r="L103" s="337">
        <v>1.1385734013471239E-3</v>
      </c>
      <c r="M103" s="338">
        <v>-628000</v>
      </c>
      <c r="N103" s="339">
        <v>-4.8576732673267328E-2</v>
      </c>
      <c r="O103" s="81"/>
      <c r="P103" s="79"/>
      <c r="Q103" s="79"/>
      <c r="R103" s="79"/>
      <c r="S103" s="79"/>
      <c r="T103" s="79"/>
      <c r="U103" s="79"/>
      <c r="V103" s="79"/>
      <c r="W103" s="79"/>
      <c r="X103" s="79"/>
      <c r="Y103" s="79"/>
      <c r="Z103" s="79"/>
      <c r="AA103" s="79"/>
      <c r="AB103" s="79"/>
      <c r="AC103" s="79"/>
      <c r="AD103" s="79"/>
      <c r="AE103" s="79"/>
      <c r="AF103" s="79"/>
      <c r="AG103" s="79"/>
      <c r="AH103" s="79"/>
      <c r="AI103" s="79"/>
      <c r="AJ103" s="79"/>
      <c r="AK103" s="79"/>
      <c r="AL103" s="79"/>
      <c r="AM103" s="79"/>
      <c r="AN103" s="79"/>
      <c r="AO103" s="79"/>
      <c r="AP103" s="79"/>
      <c r="AQ103" s="79"/>
      <c r="AR103" s="79"/>
      <c r="AS103" s="79"/>
      <c r="AT103" s="79"/>
      <c r="AU103" s="79"/>
      <c r="AV103" s="79"/>
      <c r="AW103" s="79"/>
      <c r="AX103" s="79"/>
      <c r="AY103" s="79"/>
      <c r="AZ103" s="79"/>
      <c r="BA103" s="79"/>
      <c r="BB103" s="79"/>
      <c r="BC103" s="79"/>
      <c r="BD103" s="79"/>
      <c r="BE103" s="79"/>
      <c r="BF103" s="79"/>
      <c r="BG103" s="79"/>
      <c r="BH103" s="79"/>
      <c r="BI103" s="79"/>
      <c r="BJ103" s="79"/>
      <c r="BK103" s="79"/>
      <c r="BL103" s="79"/>
      <c r="BM103" s="79"/>
      <c r="BN103" s="79"/>
      <c r="BO103" s="79"/>
      <c r="BP103" s="79"/>
      <c r="BQ103" s="79"/>
      <c r="BR103" s="79"/>
      <c r="BS103" s="79"/>
      <c r="BT103" s="79"/>
      <c r="BU103" s="79"/>
      <c r="BV103" s="79"/>
      <c r="BW103" s="79"/>
      <c r="BX103" s="79"/>
      <c r="BY103" s="79"/>
      <c r="BZ103" s="79"/>
      <c r="CA103" s="79"/>
      <c r="CB103" s="79"/>
      <c r="CC103" s="79"/>
      <c r="CD103" s="79"/>
      <c r="CE103" s="79"/>
      <c r="CF103" s="79"/>
      <c r="CG103" s="79"/>
      <c r="CH103" s="79"/>
      <c r="CI103" s="79"/>
      <c r="CJ103" s="79"/>
      <c r="CK103" s="79"/>
      <c r="CL103" s="79"/>
      <c r="CM103" s="79"/>
      <c r="CN103" s="79"/>
      <c r="CO103" s="79"/>
      <c r="CP103" s="79"/>
      <c r="CQ103" s="79"/>
      <c r="CR103" s="79"/>
      <c r="CS103" s="79"/>
      <c r="CT103" s="79"/>
      <c r="CU103" s="79"/>
      <c r="CV103" s="79"/>
      <c r="CW103" s="79"/>
      <c r="CX103" s="79"/>
      <c r="CY103" s="79"/>
      <c r="CZ103" s="79"/>
      <c r="DA103" s="79"/>
      <c r="DB103" s="79"/>
      <c r="DC103" s="79"/>
      <c r="DD103" s="79"/>
      <c r="DE103" s="79"/>
      <c r="DF103" s="79"/>
      <c r="DG103" s="79"/>
      <c r="DH103" s="79"/>
      <c r="DI103" s="79"/>
      <c r="DJ103" s="79"/>
      <c r="DK103" s="79"/>
      <c r="DL103" s="79"/>
      <c r="DM103" s="79"/>
      <c r="DN103" s="79"/>
      <c r="DO103" s="79"/>
      <c r="DP103" s="79"/>
      <c r="DQ103" s="79"/>
      <c r="DR103" s="79"/>
      <c r="DS103" s="79"/>
      <c r="DT103" s="79"/>
      <c r="DU103" s="79"/>
      <c r="DV103" s="79"/>
      <c r="DW103" s="79"/>
      <c r="DX103" s="79"/>
      <c r="DY103" s="79"/>
      <c r="DZ103" s="79"/>
      <c r="EA103" s="79"/>
      <c r="EB103" s="79"/>
      <c r="EC103" s="79"/>
      <c r="ED103" s="79"/>
      <c r="EE103" s="79"/>
      <c r="EF103" s="79"/>
      <c r="EG103" s="79"/>
      <c r="EH103" s="79"/>
      <c r="EI103" s="79"/>
      <c r="EJ103" s="79"/>
      <c r="EK103" s="79"/>
      <c r="EL103" s="79"/>
      <c r="EM103" s="79"/>
      <c r="EN103" s="79"/>
      <c r="EO103" s="79"/>
      <c r="EP103" s="79"/>
      <c r="EQ103" s="79"/>
      <c r="ER103" s="79"/>
      <c r="ES103" s="79"/>
      <c r="ET103" s="79"/>
      <c r="EU103" s="79"/>
      <c r="EV103" s="79"/>
      <c r="EW103" s="79"/>
    </row>
    <row r="104" spans="1:153" s="80" customFormat="1" ht="23.45" customHeight="1">
      <c r="A104" s="395" t="s">
        <v>424</v>
      </c>
      <c r="B104" s="336">
        <v>99575000</v>
      </c>
      <c r="C104" s="337">
        <v>8.6870094107945467E-3</v>
      </c>
      <c r="D104" s="336">
        <v>26150000</v>
      </c>
      <c r="E104" s="337">
        <v>2.3030394836964182E-3</v>
      </c>
      <c r="F104" s="338">
        <v>73425000</v>
      </c>
      <c r="G104" s="307">
        <v>2.8078393881453154</v>
      </c>
      <c r="H104" s="375" t="s">
        <v>421</v>
      </c>
      <c r="I104" s="336">
        <v>67170000</v>
      </c>
      <c r="J104" s="337">
        <v>5.8603269718700288E-3</v>
      </c>
      <c r="K104" s="336">
        <v>95204000</v>
      </c>
      <c r="L104" s="337">
        <v>8.3846489868387684E-3</v>
      </c>
      <c r="M104" s="338">
        <v>-28034000</v>
      </c>
      <c r="N104" s="339">
        <v>-0.2944624175454813</v>
      </c>
      <c r="O104" s="81"/>
      <c r="P104" s="79"/>
      <c r="Q104" s="79"/>
      <c r="R104" s="79"/>
      <c r="S104" s="79"/>
      <c r="T104" s="79"/>
      <c r="U104" s="79"/>
      <c r="V104" s="79"/>
      <c r="W104" s="79"/>
      <c r="X104" s="79"/>
      <c r="Y104" s="79"/>
      <c r="Z104" s="79"/>
      <c r="AA104" s="79"/>
      <c r="AB104" s="79"/>
      <c r="AC104" s="79"/>
      <c r="AD104" s="79"/>
      <c r="AE104" s="79"/>
      <c r="AF104" s="79"/>
      <c r="AG104" s="79"/>
      <c r="AH104" s="79"/>
      <c r="AI104" s="79"/>
      <c r="AJ104" s="79"/>
      <c r="AK104" s="79"/>
      <c r="AL104" s="79"/>
      <c r="AM104" s="79"/>
      <c r="AN104" s="79"/>
      <c r="AO104" s="79"/>
      <c r="AP104" s="79"/>
      <c r="AQ104" s="79"/>
      <c r="AR104" s="79"/>
      <c r="AS104" s="79"/>
      <c r="AT104" s="79"/>
      <c r="AU104" s="79"/>
      <c r="AV104" s="79"/>
      <c r="AW104" s="79"/>
      <c r="AX104" s="79"/>
      <c r="AY104" s="79"/>
      <c r="AZ104" s="79"/>
      <c r="BA104" s="79"/>
      <c r="BB104" s="79"/>
      <c r="BC104" s="79"/>
      <c r="BD104" s="79"/>
      <c r="BE104" s="79"/>
      <c r="BF104" s="79"/>
      <c r="BG104" s="79"/>
      <c r="BH104" s="79"/>
      <c r="BI104" s="79"/>
      <c r="BJ104" s="79"/>
      <c r="BK104" s="79"/>
      <c r="BL104" s="79"/>
      <c r="BM104" s="79"/>
      <c r="BN104" s="79"/>
      <c r="BO104" s="79"/>
      <c r="BP104" s="79"/>
      <c r="BQ104" s="79"/>
      <c r="BR104" s="79"/>
      <c r="BS104" s="79"/>
      <c r="BT104" s="79"/>
      <c r="BU104" s="79"/>
      <c r="BV104" s="79"/>
      <c r="BW104" s="79"/>
      <c r="BX104" s="79"/>
      <c r="BY104" s="79"/>
      <c r="BZ104" s="79"/>
      <c r="CA104" s="79"/>
      <c r="CB104" s="79"/>
      <c r="CC104" s="79"/>
      <c r="CD104" s="79"/>
      <c r="CE104" s="79"/>
      <c r="CF104" s="79"/>
      <c r="CG104" s="79"/>
      <c r="CH104" s="79"/>
      <c r="CI104" s="79"/>
      <c r="CJ104" s="79"/>
      <c r="CK104" s="79"/>
      <c r="CL104" s="79"/>
      <c r="CM104" s="79"/>
      <c r="CN104" s="79"/>
      <c r="CO104" s="79"/>
      <c r="CP104" s="79"/>
      <c r="CQ104" s="79"/>
      <c r="CR104" s="79"/>
      <c r="CS104" s="79"/>
      <c r="CT104" s="79"/>
      <c r="CU104" s="79"/>
      <c r="CV104" s="79"/>
      <c r="CW104" s="79"/>
      <c r="CX104" s="79"/>
      <c r="CY104" s="79"/>
      <c r="CZ104" s="79"/>
      <c r="DA104" s="79"/>
      <c r="DB104" s="79"/>
      <c r="DC104" s="79"/>
      <c r="DD104" s="79"/>
      <c r="DE104" s="79"/>
      <c r="DF104" s="79"/>
      <c r="DG104" s="79"/>
      <c r="DH104" s="79"/>
      <c r="DI104" s="79"/>
      <c r="DJ104" s="79"/>
      <c r="DK104" s="79"/>
      <c r="DL104" s="79"/>
      <c r="DM104" s="79"/>
      <c r="DN104" s="79"/>
      <c r="DO104" s="79"/>
      <c r="DP104" s="79"/>
      <c r="DQ104" s="79"/>
      <c r="DR104" s="79"/>
      <c r="DS104" s="79"/>
      <c r="DT104" s="79"/>
      <c r="DU104" s="79"/>
      <c r="DV104" s="79"/>
      <c r="DW104" s="79"/>
      <c r="DX104" s="79"/>
      <c r="DY104" s="79"/>
      <c r="DZ104" s="79"/>
      <c r="EA104" s="79"/>
      <c r="EB104" s="79"/>
      <c r="EC104" s="79"/>
      <c r="ED104" s="79"/>
      <c r="EE104" s="79"/>
      <c r="EF104" s="79"/>
      <c r="EG104" s="79"/>
      <c r="EH104" s="79"/>
      <c r="EI104" s="79"/>
      <c r="EJ104" s="79"/>
      <c r="EK104" s="79"/>
      <c r="EL104" s="79"/>
      <c r="EM104" s="79"/>
      <c r="EN104" s="79"/>
      <c r="EO104" s="79"/>
      <c r="EP104" s="79"/>
      <c r="EQ104" s="79"/>
      <c r="ER104" s="79"/>
      <c r="ES104" s="79"/>
      <c r="ET104" s="79"/>
      <c r="EU104" s="79"/>
      <c r="EV104" s="79"/>
      <c r="EW104" s="79"/>
    </row>
    <row r="105" spans="1:153" s="80" customFormat="1" ht="23.45" customHeight="1">
      <c r="A105" s="395" t="s">
        <v>326</v>
      </c>
      <c r="B105" s="336">
        <v>15169000</v>
      </c>
      <c r="C105" s="337">
        <v>1.3233567235987193E-3</v>
      </c>
      <c r="D105" s="336">
        <v>7620000</v>
      </c>
      <c r="E105" s="337">
        <v>6.710960178113463E-4</v>
      </c>
      <c r="F105" s="338">
        <v>7549000</v>
      </c>
      <c r="G105" s="307">
        <v>0.99068241469816276</v>
      </c>
      <c r="H105" s="375" t="s">
        <v>423</v>
      </c>
      <c r="I105" s="336">
        <v>480000</v>
      </c>
      <c r="J105" s="337">
        <v>4.1878173983885873E-5</v>
      </c>
      <c r="K105" s="336">
        <v>0</v>
      </c>
      <c r="L105" s="337">
        <v>0</v>
      </c>
      <c r="M105" s="338">
        <v>480000</v>
      </c>
      <c r="N105" s="339"/>
      <c r="O105" s="81"/>
      <c r="P105" s="79"/>
      <c r="Q105" s="79"/>
      <c r="R105" s="79"/>
      <c r="S105" s="79"/>
      <c r="T105" s="79"/>
      <c r="U105" s="79"/>
      <c r="V105" s="79"/>
      <c r="W105" s="79"/>
      <c r="X105" s="79"/>
      <c r="Y105" s="79"/>
      <c r="Z105" s="79"/>
      <c r="AA105" s="79"/>
      <c r="AB105" s="79"/>
      <c r="AC105" s="79"/>
      <c r="AD105" s="79"/>
      <c r="AE105" s="79"/>
      <c r="AF105" s="79"/>
      <c r="AG105" s="79"/>
      <c r="AH105" s="79"/>
      <c r="AI105" s="79"/>
      <c r="AJ105" s="79"/>
      <c r="AK105" s="79"/>
      <c r="AL105" s="79"/>
      <c r="AM105" s="79"/>
      <c r="AN105" s="79"/>
      <c r="AO105" s="79"/>
      <c r="AP105" s="79"/>
      <c r="AQ105" s="79"/>
      <c r="AR105" s="79"/>
      <c r="AS105" s="79"/>
      <c r="AT105" s="79"/>
      <c r="AU105" s="79"/>
      <c r="AV105" s="79"/>
      <c r="AW105" s="79"/>
      <c r="AX105" s="79"/>
      <c r="AY105" s="79"/>
      <c r="AZ105" s="79"/>
      <c r="BA105" s="79"/>
      <c r="BB105" s="79"/>
      <c r="BC105" s="79"/>
      <c r="BD105" s="79"/>
      <c r="BE105" s="79"/>
      <c r="BF105" s="79"/>
      <c r="BG105" s="79"/>
      <c r="BH105" s="79"/>
      <c r="BI105" s="79"/>
      <c r="BJ105" s="79"/>
      <c r="BK105" s="79"/>
      <c r="BL105" s="79"/>
      <c r="BM105" s="79"/>
      <c r="BN105" s="79"/>
      <c r="BO105" s="79"/>
      <c r="BP105" s="79"/>
      <c r="BQ105" s="79"/>
      <c r="BR105" s="79"/>
      <c r="BS105" s="79"/>
      <c r="BT105" s="79"/>
      <c r="BU105" s="79"/>
      <c r="BV105" s="79"/>
      <c r="BW105" s="79"/>
      <c r="BX105" s="79"/>
      <c r="BY105" s="79"/>
      <c r="BZ105" s="79"/>
      <c r="CA105" s="79"/>
      <c r="CB105" s="79"/>
      <c r="CC105" s="79"/>
      <c r="CD105" s="79"/>
      <c r="CE105" s="79"/>
      <c r="CF105" s="79"/>
      <c r="CG105" s="79"/>
      <c r="CH105" s="79"/>
      <c r="CI105" s="79"/>
      <c r="CJ105" s="79"/>
      <c r="CK105" s="79"/>
      <c r="CL105" s="79"/>
      <c r="CM105" s="79"/>
      <c r="CN105" s="79"/>
      <c r="CO105" s="79"/>
      <c r="CP105" s="79"/>
      <c r="CQ105" s="79"/>
      <c r="CR105" s="79"/>
      <c r="CS105" s="79"/>
      <c r="CT105" s="79"/>
      <c r="CU105" s="79"/>
      <c r="CV105" s="79"/>
      <c r="CW105" s="79"/>
      <c r="CX105" s="79"/>
      <c r="CY105" s="79"/>
      <c r="CZ105" s="79"/>
      <c r="DA105" s="79"/>
      <c r="DB105" s="79"/>
      <c r="DC105" s="79"/>
      <c r="DD105" s="79"/>
      <c r="DE105" s="79"/>
      <c r="DF105" s="79"/>
      <c r="DG105" s="79"/>
      <c r="DH105" s="79"/>
      <c r="DI105" s="79"/>
      <c r="DJ105" s="79"/>
      <c r="DK105" s="79"/>
      <c r="DL105" s="79"/>
      <c r="DM105" s="79"/>
      <c r="DN105" s="79"/>
      <c r="DO105" s="79"/>
      <c r="DP105" s="79"/>
      <c r="DQ105" s="79"/>
      <c r="DR105" s="79"/>
      <c r="DS105" s="79"/>
      <c r="DT105" s="79"/>
      <c r="DU105" s="79"/>
      <c r="DV105" s="79"/>
      <c r="DW105" s="79"/>
      <c r="DX105" s="79"/>
      <c r="DY105" s="79"/>
      <c r="DZ105" s="79"/>
      <c r="EA105" s="79"/>
      <c r="EB105" s="79"/>
      <c r="EC105" s="79"/>
      <c r="ED105" s="79"/>
      <c r="EE105" s="79"/>
      <c r="EF105" s="79"/>
      <c r="EG105" s="79"/>
      <c r="EH105" s="79"/>
      <c r="EI105" s="79"/>
      <c r="EJ105" s="79"/>
      <c r="EK105" s="79"/>
      <c r="EL105" s="79"/>
      <c r="EM105" s="79"/>
      <c r="EN105" s="79"/>
      <c r="EO105" s="79"/>
      <c r="EP105" s="79"/>
      <c r="EQ105" s="79"/>
      <c r="ER105" s="79"/>
      <c r="ES105" s="79"/>
      <c r="ET105" s="79"/>
      <c r="EU105" s="79"/>
      <c r="EV105" s="79"/>
      <c r="EW105" s="79"/>
    </row>
    <row r="106" spans="1:153" s="80" customFormat="1" ht="23.45" customHeight="1">
      <c r="A106" s="395" t="s">
        <v>426</v>
      </c>
      <c r="B106" s="336">
        <v>377000</v>
      </c>
      <c r="C106" s="337">
        <v>3.2889807159121709E-5</v>
      </c>
      <c r="D106" s="336">
        <v>0</v>
      </c>
      <c r="E106" s="337">
        <v>0</v>
      </c>
      <c r="F106" s="338">
        <v>377000</v>
      </c>
      <c r="G106" s="307"/>
      <c r="H106" s="373" t="s">
        <v>422</v>
      </c>
      <c r="I106" s="336">
        <v>244536000</v>
      </c>
      <c r="J106" s="337">
        <v>2.1334835736090657E-2</v>
      </c>
      <c r="K106" s="336">
        <v>351735000</v>
      </c>
      <c r="L106" s="337">
        <v>3.0977422286728857E-2</v>
      </c>
      <c r="M106" s="338">
        <v>-107199000</v>
      </c>
      <c r="N106" s="339">
        <v>-0.30477205850995776</v>
      </c>
      <c r="O106" s="81"/>
      <c r="P106" s="79"/>
      <c r="Q106" s="79"/>
      <c r="R106" s="79"/>
      <c r="S106" s="79"/>
      <c r="T106" s="79"/>
      <c r="U106" s="79"/>
      <c r="V106" s="79"/>
      <c r="W106" s="79"/>
      <c r="X106" s="79"/>
      <c r="Y106" s="79"/>
      <c r="Z106" s="79"/>
      <c r="AA106" s="79"/>
      <c r="AB106" s="79"/>
      <c r="AC106" s="79"/>
      <c r="AD106" s="79"/>
      <c r="AE106" s="79"/>
      <c r="AF106" s="79"/>
      <c r="AG106" s="79"/>
      <c r="AH106" s="79"/>
      <c r="AI106" s="79"/>
      <c r="AJ106" s="79"/>
      <c r="AK106" s="79"/>
      <c r="AL106" s="79"/>
      <c r="AM106" s="79"/>
      <c r="AN106" s="79"/>
      <c r="AO106" s="79"/>
      <c r="AP106" s="79"/>
      <c r="AQ106" s="79"/>
      <c r="AR106" s="79"/>
      <c r="AS106" s="79"/>
      <c r="AT106" s="79"/>
      <c r="AU106" s="79"/>
      <c r="AV106" s="79"/>
      <c r="AW106" s="79"/>
      <c r="AX106" s="79"/>
      <c r="AY106" s="79"/>
      <c r="AZ106" s="79"/>
      <c r="BA106" s="79"/>
      <c r="BB106" s="79"/>
      <c r="BC106" s="79"/>
      <c r="BD106" s="79"/>
      <c r="BE106" s="79"/>
      <c r="BF106" s="79"/>
      <c r="BG106" s="79"/>
      <c r="BH106" s="79"/>
      <c r="BI106" s="79"/>
      <c r="BJ106" s="79"/>
      <c r="BK106" s="79"/>
      <c r="BL106" s="79"/>
      <c r="BM106" s="79"/>
      <c r="BN106" s="79"/>
      <c r="BO106" s="79"/>
      <c r="BP106" s="79"/>
      <c r="BQ106" s="79"/>
      <c r="BR106" s="79"/>
      <c r="BS106" s="79"/>
      <c r="BT106" s="79"/>
      <c r="BU106" s="79"/>
      <c r="BV106" s="79"/>
      <c r="BW106" s="79"/>
      <c r="BX106" s="79"/>
      <c r="BY106" s="79"/>
      <c r="BZ106" s="79"/>
      <c r="CA106" s="79"/>
      <c r="CB106" s="79"/>
      <c r="CC106" s="79"/>
      <c r="CD106" s="79"/>
      <c r="CE106" s="79"/>
      <c r="CF106" s="79"/>
      <c r="CG106" s="79"/>
      <c r="CH106" s="79"/>
      <c r="CI106" s="79"/>
      <c r="CJ106" s="79"/>
      <c r="CK106" s="79"/>
      <c r="CL106" s="79"/>
      <c r="CM106" s="79"/>
      <c r="CN106" s="79"/>
      <c r="CO106" s="79"/>
      <c r="CP106" s="79"/>
      <c r="CQ106" s="79"/>
      <c r="CR106" s="79"/>
      <c r="CS106" s="79"/>
      <c r="CT106" s="79"/>
      <c r="CU106" s="79"/>
      <c r="CV106" s="79"/>
      <c r="CW106" s="79"/>
      <c r="CX106" s="79"/>
      <c r="CY106" s="79"/>
      <c r="CZ106" s="79"/>
      <c r="DA106" s="79"/>
      <c r="DB106" s="79"/>
      <c r="DC106" s="79"/>
      <c r="DD106" s="79"/>
      <c r="DE106" s="79"/>
      <c r="DF106" s="79"/>
      <c r="DG106" s="79"/>
      <c r="DH106" s="79"/>
      <c r="DI106" s="79"/>
      <c r="DJ106" s="79"/>
      <c r="DK106" s="79"/>
      <c r="DL106" s="79"/>
      <c r="DM106" s="79"/>
      <c r="DN106" s="79"/>
      <c r="DO106" s="79"/>
      <c r="DP106" s="79"/>
      <c r="DQ106" s="79"/>
      <c r="DR106" s="79"/>
      <c r="DS106" s="79"/>
      <c r="DT106" s="79"/>
      <c r="DU106" s="79"/>
      <c r="DV106" s="79"/>
      <c r="DW106" s="79"/>
      <c r="DX106" s="79"/>
      <c r="DY106" s="79"/>
      <c r="DZ106" s="79"/>
      <c r="EA106" s="79"/>
      <c r="EB106" s="79"/>
      <c r="EC106" s="79"/>
      <c r="ED106" s="79"/>
      <c r="EE106" s="79"/>
      <c r="EF106" s="79"/>
      <c r="EG106" s="79"/>
      <c r="EH106" s="79"/>
      <c r="EI106" s="79"/>
      <c r="EJ106" s="79"/>
      <c r="EK106" s="79"/>
      <c r="EL106" s="79"/>
      <c r="EM106" s="79"/>
      <c r="EN106" s="79"/>
      <c r="EO106" s="79"/>
      <c r="EP106" s="79"/>
      <c r="EQ106" s="79"/>
      <c r="ER106" s="79"/>
      <c r="ES106" s="79"/>
      <c r="ET106" s="79"/>
      <c r="EU106" s="79"/>
      <c r="EV106" s="79"/>
      <c r="EW106" s="79"/>
    </row>
    <row r="107" spans="1:153" s="80" customFormat="1" ht="23.45" customHeight="1">
      <c r="A107" s="395" t="s">
        <v>358</v>
      </c>
      <c r="B107" s="336">
        <v>927000</v>
      </c>
      <c r="C107" s="337">
        <v>8.087228444696504E-5</v>
      </c>
      <c r="D107" s="336">
        <v>750000</v>
      </c>
      <c r="E107" s="337">
        <v>6.6052757658597073E-5</v>
      </c>
      <c r="F107" s="338">
        <v>177000</v>
      </c>
      <c r="G107" s="307">
        <v>0.23599999999999999</v>
      </c>
      <c r="H107" s="373" t="s">
        <v>424</v>
      </c>
      <c r="I107" s="336">
        <v>550144000</v>
      </c>
      <c r="J107" s="337">
        <v>4.7997971142064395E-2</v>
      </c>
      <c r="K107" s="336">
        <v>563165000</v>
      </c>
      <c r="L107" s="337">
        <v>4.9598135022405093E-2</v>
      </c>
      <c r="M107" s="338">
        <v>-13021000</v>
      </c>
      <c r="N107" s="339">
        <v>-2.3121110154217681E-2</v>
      </c>
      <c r="O107" s="81"/>
      <c r="P107" s="79"/>
      <c r="Q107" s="79"/>
      <c r="R107" s="79"/>
      <c r="S107" s="79"/>
      <c r="T107" s="79"/>
      <c r="U107" s="79"/>
      <c r="V107" s="79"/>
      <c r="W107" s="79"/>
      <c r="X107" s="79"/>
      <c r="Y107" s="79"/>
      <c r="Z107" s="79"/>
      <c r="AA107" s="79"/>
      <c r="AB107" s="79"/>
      <c r="AC107" s="79"/>
      <c r="AD107" s="79"/>
      <c r="AE107" s="79"/>
      <c r="AF107" s="79"/>
      <c r="AG107" s="79"/>
      <c r="AH107" s="79"/>
      <c r="AI107" s="79"/>
      <c r="AJ107" s="79"/>
      <c r="AK107" s="79"/>
      <c r="AL107" s="79"/>
      <c r="AM107" s="79"/>
      <c r="AN107" s="79"/>
      <c r="AO107" s="79"/>
      <c r="AP107" s="79"/>
      <c r="AQ107" s="79"/>
      <c r="AR107" s="79"/>
      <c r="AS107" s="79"/>
      <c r="AT107" s="79"/>
      <c r="AU107" s="79"/>
      <c r="AV107" s="79"/>
      <c r="AW107" s="79"/>
      <c r="AX107" s="79"/>
      <c r="AY107" s="79"/>
      <c r="AZ107" s="79"/>
      <c r="BA107" s="79"/>
      <c r="BB107" s="79"/>
      <c r="BC107" s="79"/>
      <c r="BD107" s="79"/>
      <c r="BE107" s="79"/>
      <c r="BF107" s="79"/>
      <c r="BG107" s="79"/>
      <c r="BH107" s="79"/>
      <c r="BI107" s="79"/>
      <c r="BJ107" s="79"/>
      <c r="BK107" s="79"/>
      <c r="BL107" s="79"/>
      <c r="BM107" s="79"/>
      <c r="BN107" s="79"/>
      <c r="BO107" s="79"/>
      <c r="BP107" s="79"/>
      <c r="BQ107" s="79"/>
      <c r="BR107" s="79"/>
      <c r="BS107" s="79"/>
      <c r="BT107" s="79"/>
      <c r="BU107" s="79"/>
      <c r="BV107" s="79"/>
      <c r="BW107" s="79"/>
      <c r="BX107" s="79"/>
      <c r="BY107" s="79"/>
      <c r="BZ107" s="79"/>
      <c r="CA107" s="79"/>
      <c r="CB107" s="79"/>
      <c r="CC107" s="79"/>
      <c r="CD107" s="79"/>
      <c r="CE107" s="79"/>
      <c r="CF107" s="79"/>
      <c r="CG107" s="79"/>
      <c r="CH107" s="79"/>
      <c r="CI107" s="79"/>
      <c r="CJ107" s="79"/>
      <c r="CK107" s="79"/>
      <c r="CL107" s="79"/>
      <c r="CM107" s="79"/>
      <c r="CN107" s="79"/>
      <c r="CO107" s="79"/>
      <c r="CP107" s="79"/>
      <c r="CQ107" s="79"/>
      <c r="CR107" s="79"/>
      <c r="CS107" s="79"/>
      <c r="CT107" s="79"/>
      <c r="CU107" s="79"/>
      <c r="CV107" s="79"/>
      <c r="CW107" s="79"/>
      <c r="CX107" s="79"/>
      <c r="CY107" s="79"/>
      <c r="CZ107" s="79"/>
      <c r="DA107" s="79"/>
      <c r="DB107" s="79"/>
      <c r="DC107" s="79"/>
      <c r="DD107" s="79"/>
      <c r="DE107" s="79"/>
      <c r="DF107" s="79"/>
      <c r="DG107" s="79"/>
      <c r="DH107" s="79"/>
      <c r="DI107" s="79"/>
      <c r="DJ107" s="79"/>
      <c r="DK107" s="79"/>
      <c r="DL107" s="79"/>
      <c r="DM107" s="79"/>
      <c r="DN107" s="79"/>
      <c r="DO107" s="79"/>
      <c r="DP107" s="79"/>
      <c r="DQ107" s="79"/>
      <c r="DR107" s="79"/>
      <c r="DS107" s="79"/>
      <c r="DT107" s="79"/>
      <c r="DU107" s="79"/>
      <c r="DV107" s="79"/>
      <c r="DW107" s="79"/>
      <c r="DX107" s="79"/>
      <c r="DY107" s="79"/>
      <c r="DZ107" s="79"/>
      <c r="EA107" s="79"/>
      <c r="EB107" s="79"/>
      <c r="EC107" s="79"/>
      <c r="ED107" s="79"/>
      <c r="EE107" s="79"/>
      <c r="EF107" s="79"/>
      <c r="EG107" s="79"/>
      <c r="EH107" s="79"/>
      <c r="EI107" s="79"/>
      <c r="EJ107" s="79"/>
      <c r="EK107" s="79"/>
      <c r="EL107" s="79"/>
      <c r="EM107" s="79"/>
      <c r="EN107" s="79"/>
      <c r="EO107" s="79"/>
      <c r="EP107" s="79"/>
      <c r="EQ107" s="79"/>
      <c r="ER107" s="79"/>
      <c r="ES107" s="79"/>
      <c r="ET107" s="79"/>
      <c r="EU107" s="79"/>
      <c r="EV107" s="79"/>
      <c r="EW107" s="79"/>
    </row>
    <row r="108" spans="1:153" s="80" customFormat="1" ht="23.45" customHeight="1">
      <c r="A108" s="396" t="s">
        <v>377</v>
      </c>
      <c r="B108" s="348">
        <v>39000</v>
      </c>
      <c r="C108" s="349">
        <v>3.4023938440470729E-6</v>
      </c>
      <c r="D108" s="348">
        <v>39000</v>
      </c>
      <c r="E108" s="349">
        <v>3.4347433982470477E-6</v>
      </c>
      <c r="F108" s="350">
        <v>0</v>
      </c>
      <c r="G108" s="314">
        <v>0</v>
      </c>
      <c r="H108" s="373" t="s">
        <v>326</v>
      </c>
      <c r="I108" s="336">
        <v>36780000</v>
      </c>
      <c r="J108" s="337">
        <v>3.2089150815152547E-3</v>
      </c>
      <c r="K108" s="336">
        <v>37720000</v>
      </c>
      <c r="L108" s="337">
        <v>3.3220133585097089E-3</v>
      </c>
      <c r="M108" s="338">
        <v>-940000</v>
      </c>
      <c r="N108" s="339">
        <v>-2.4920466595970307E-2</v>
      </c>
      <c r="O108" s="81"/>
      <c r="P108" s="79"/>
      <c r="Q108" s="79"/>
      <c r="R108" s="79"/>
      <c r="S108" s="79"/>
      <c r="T108" s="79"/>
      <c r="U108" s="79"/>
      <c r="V108" s="79"/>
      <c r="W108" s="79"/>
      <c r="X108" s="79"/>
      <c r="Y108" s="79"/>
      <c r="Z108" s="79"/>
      <c r="AA108" s="79"/>
      <c r="AB108" s="79"/>
      <c r="AC108" s="79"/>
      <c r="AD108" s="79"/>
      <c r="AE108" s="79"/>
      <c r="AF108" s="79"/>
      <c r="AG108" s="79"/>
      <c r="AH108" s="79"/>
      <c r="AI108" s="79"/>
      <c r="AJ108" s="79"/>
      <c r="AK108" s="79"/>
      <c r="AL108" s="79"/>
      <c r="AM108" s="79"/>
      <c r="AN108" s="79"/>
      <c r="AO108" s="79"/>
      <c r="AP108" s="79"/>
      <c r="AQ108" s="79"/>
      <c r="AR108" s="79"/>
      <c r="AS108" s="79"/>
      <c r="AT108" s="79"/>
      <c r="AU108" s="79"/>
      <c r="AV108" s="79"/>
      <c r="AW108" s="79"/>
      <c r="AX108" s="79"/>
      <c r="AY108" s="79"/>
      <c r="AZ108" s="79"/>
      <c r="BA108" s="79"/>
      <c r="BB108" s="79"/>
      <c r="BC108" s="79"/>
      <c r="BD108" s="79"/>
      <c r="BE108" s="79"/>
      <c r="BF108" s="79"/>
      <c r="BG108" s="79"/>
      <c r="BH108" s="79"/>
      <c r="BI108" s="79"/>
      <c r="BJ108" s="79"/>
      <c r="BK108" s="79"/>
      <c r="BL108" s="79"/>
      <c r="BM108" s="79"/>
      <c r="BN108" s="79"/>
      <c r="BO108" s="79"/>
      <c r="BP108" s="79"/>
      <c r="BQ108" s="79"/>
      <c r="BR108" s="79"/>
      <c r="BS108" s="79"/>
      <c r="BT108" s="79"/>
      <c r="BU108" s="79"/>
      <c r="BV108" s="79"/>
      <c r="BW108" s="79"/>
      <c r="BX108" s="79"/>
      <c r="BY108" s="79"/>
      <c r="BZ108" s="79"/>
      <c r="CA108" s="79"/>
      <c r="CB108" s="79"/>
      <c r="CC108" s="79"/>
      <c r="CD108" s="79"/>
      <c r="CE108" s="79"/>
      <c r="CF108" s="79"/>
      <c r="CG108" s="79"/>
      <c r="CH108" s="79"/>
      <c r="CI108" s="79"/>
      <c r="CJ108" s="79"/>
      <c r="CK108" s="79"/>
      <c r="CL108" s="79"/>
      <c r="CM108" s="79"/>
      <c r="CN108" s="79"/>
      <c r="CO108" s="79"/>
      <c r="CP108" s="79"/>
      <c r="CQ108" s="79"/>
      <c r="CR108" s="79"/>
      <c r="CS108" s="79"/>
      <c r="CT108" s="79"/>
      <c r="CU108" s="79"/>
      <c r="CV108" s="79"/>
      <c r="CW108" s="79"/>
      <c r="CX108" s="79"/>
      <c r="CY108" s="79"/>
      <c r="CZ108" s="79"/>
      <c r="DA108" s="79"/>
      <c r="DB108" s="79"/>
      <c r="DC108" s="79"/>
      <c r="DD108" s="79"/>
      <c r="DE108" s="79"/>
      <c r="DF108" s="79"/>
      <c r="DG108" s="79"/>
      <c r="DH108" s="79"/>
      <c r="DI108" s="79"/>
      <c r="DJ108" s="79"/>
      <c r="DK108" s="79"/>
      <c r="DL108" s="79"/>
      <c r="DM108" s="79"/>
      <c r="DN108" s="79"/>
      <c r="DO108" s="79"/>
      <c r="DP108" s="79"/>
      <c r="DQ108" s="79"/>
      <c r="DR108" s="79"/>
      <c r="DS108" s="79"/>
      <c r="DT108" s="79"/>
      <c r="DU108" s="79"/>
      <c r="DV108" s="79"/>
      <c r="DW108" s="79"/>
      <c r="DX108" s="79"/>
      <c r="DY108" s="79"/>
      <c r="DZ108" s="79"/>
      <c r="EA108" s="79"/>
      <c r="EB108" s="79"/>
      <c r="EC108" s="79"/>
      <c r="ED108" s="79"/>
      <c r="EE108" s="79"/>
      <c r="EF108" s="79"/>
      <c r="EG108" s="79"/>
      <c r="EH108" s="79"/>
      <c r="EI108" s="79"/>
      <c r="EJ108" s="79"/>
      <c r="EK108" s="79"/>
      <c r="EL108" s="79"/>
      <c r="EM108" s="79"/>
      <c r="EN108" s="79"/>
      <c r="EO108" s="79"/>
      <c r="EP108" s="79"/>
      <c r="EQ108" s="79"/>
      <c r="ER108" s="79"/>
      <c r="ES108" s="79"/>
      <c r="ET108" s="79"/>
      <c r="EU108" s="79"/>
      <c r="EV108" s="79"/>
      <c r="EW108" s="79"/>
    </row>
    <row r="109" spans="1:153" s="80" customFormat="1" ht="23.45" customHeight="1">
      <c r="A109" s="404"/>
      <c r="B109" s="323"/>
      <c r="C109" s="324"/>
      <c r="D109" s="323"/>
      <c r="E109" s="324"/>
      <c r="F109" s="325"/>
      <c r="G109" s="326"/>
      <c r="H109" s="375" t="s">
        <v>426</v>
      </c>
      <c r="I109" s="336">
        <v>18300000</v>
      </c>
      <c r="J109" s="337">
        <v>1.5966053831356489E-3</v>
      </c>
      <c r="K109" s="336">
        <v>19200000</v>
      </c>
      <c r="L109" s="337">
        <v>1.6909505960600851E-3</v>
      </c>
      <c r="M109" s="338">
        <v>-900000</v>
      </c>
      <c r="N109" s="339">
        <v>-4.6875E-2</v>
      </c>
      <c r="O109" s="81"/>
      <c r="P109" s="79"/>
      <c r="Q109" s="79"/>
      <c r="R109" s="79"/>
      <c r="S109" s="79"/>
      <c r="T109" s="79"/>
      <c r="U109" s="79"/>
      <c r="V109" s="79"/>
      <c r="W109" s="79"/>
      <c r="X109" s="79"/>
      <c r="Y109" s="79"/>
      <c r="Z109" s="79"/>
      <c r="AA109" s="79"/>
      <c r="AB109" s="79"/>
      <c r="AC109" s="79"/>
      <c r="AD109" s="79"/>
      <c r="AE109" s="79"/>
      <c r="AF109" s="79"/>
      <c r="AG109" s="79"/>
      <c r="AH109" s="79"/>
      <c r="AI109" s="79"/>
      <c r="AJ109" s="79"/>
      <c r="AK109" s="79"/>
      <c r="AL109" s="79"/>
      <c r="AM109" s="79"/>
      <c r="AN109" s="79"/>
      <c r="AO109" s="79"/>
      <c r="AP109" s="79"/>
      <c r="AQ109" s="79"/>
      <c r="AR109" s="79"/>
      <c r="AS109" s="79"/>
      <c r="AT109" s="79"/>
      <c r="AU109" s="79"/>
      <c r="AV109" s="79"/>
      <c r="AW109" s="79"/>
      <c r="AX109" s="79"/>
      <c r="AY109" s="79"/>
      <c r="AZ109" s="79"/>
      <c r="BA109" s="79"/>
      <c r="BB109" s="79"/>
      <c r="BC109" s="79"/>
      <c r="BD109" s="79"/>
      <c r="BE109" s="79"/>
      <c r="BF109" s="79"/>
      <c r="BG109" s="79"/>
      <c r="BH109" s="79"/>
      <c r="BI109" s="79"/>
      <c r="BJ109" s="79"/>
      <c r="BK109" s="79"/>
      <c r="BL109" s="79"/>
      <c r="BM109" s="79"/>
      <c r="BN109" s="79"/>
      <c r="BO109" s="79"/>
      <c r="BP109" s="79"/>
      <c r="BQ109" s="79"/>
      <c r="BR109" s="79"/>
      <c r="BS109" s="79"/>
      <c r="BT109" s="79"/>
      <c r="BU109" s="79"/>
      <c r="BV109" s="79"/>
      <c r="BW109" s="79"/>
      <c r="BX109" s="79"/>
      <c r="BY109" s="79"/>
      <c r="BZ109" s="79"/>
      <c r="CA109" s="79"/>
      <c r="CB109" s="79"/>
      <c r="CC109" s="79"/>
      <c r="CD109" s="79"/>
      <c r="CE109" s="79"/>
      <c r="CF109" s="79"/>
      <c r="CG109" s="79"/>
      <c r="CH109" s="79"/>
      <c r="CI109" s="79"/>
      <c r="CJ109" s="79"/>
      <c r="CK109" s="79"/>
      <c r="CL109" s="79"/>
      <c r="CM109" s="79"/>
      <c r="CN109" s="79"/>
      <c r="CO109" s="79"/>
      <c r="CP109" s="79"/>
      <c r="CQ109" s="79"/>
      <c r="CR109" s="79"/>
      <c r="CS109" s="79"/>
      <c r="CT109" s="79"/>
      <c r="CU109" s="79"/>
      <c r="CV109" s="79"/>
      <c r="CW109" s="79"/>
      <c r="CX109" s="79"/>
      <c r="CY109" s="79"/>
      <c r="CZ109" s="79"/>
      <c r="DA109" s="79"/>
      <c r="DB109" s="79"/>
      <c r="DC109" s="79"/>
      <c r="DD109" s="79"/>
      <c r="DE109" s="79"/>
      <c r="DF109" s="79"/>
      <c r="DG109" s="79"/>
      <c r="DH109" s="79"/>
      <c r="DI109" s="79"/>
      <c r="DJ109" s="79"/>
      <c r="DK109" s="79"/>
      <c r="DL109" s="79"/>
      <c r="DM109" s="79"/>
      <c r="DN109" s="79"/>
      <c r="DO109" s="79"/>
      <c r="DP109" s="79"/>
      <c r="DQ109" s="79"/>
      <c r="DR109" s="79"/>
      <c r="DS109" s="79"/>
      <c r="DT109" s="79"/>
      <c r="DU109" s="79"/>
      <c r="DV109" s="79"/>
      <c r="DW109" s="79"/>
      <c r="DX109" s="79"/>
      <c r="DY109" s="79"/>
      <c r="DZ109" s="79"/>
      <c r="EA109" s="79"/>
      <c r="EB109" s="79"/>
      <c r="EC109" s="79"/>
      <c r="ED109" s="79"/>
      <c r="EE109" s="79"/>
      <c r="EF109" s="79"/>
      <c r="EG109" s="79"/>
      <c r="EH109" s="79"/>
      <c r="EI109" s="79"/>
      <c r="EJ109" s="79"/>
      <c r="EK109" s="79"/>
      <c r="EL109" s="79"/>
      <c r="EM109" s="79"/>
      <c r="EN109" s="79"/>
      <c r="EO109" s="79"/>
      <c r="EP109" s="79"/>
      <c r="EQ109" s="79"/>
      <c r="ER109" s="79"/>
      <c r="ES109" s="79"/>
      <c r="ET109" s="79"/>
      <c r="EU109" s="79"/>
      <c r="EV109" s="79"/>
      <c r="EW109" s="79"/>
    </row>
    <row r="110" spans="1:153" s="80" customFormat="1" ht="23.45" customHeight="1">
      <c r="A110" s="405"/>
      <c r="B110" s="327"/>
      <c r="C110" s="328"/>
      <c r="D110" s="327"/>
      <c r="E110" s="328"/>
      <c r="F110" s="329"/>
      <c r="G110" s="330"/>
      <c r="H110" s="375" t="s">
        <v>358</v>
      </c>
      <c r="I110" s="336">
        <v>7902000</v>
      </c>
      <c r="J110" s="337">
        <v>6.8941943920972114E-4</v>
      </c>
      <c r="K110" s="336">
        <v>8400000</v>
      </c>
      <c r="L110" s="337">
        <v>7.3979088577628721E-4</v>
      </c>
      <c r="M110" s="338">
        <v>-498000</v>
      </c>
      <c r="N110" s="339">
        <v>-5.9285714285714289E-2</v>
      </c>
      <c r="O110" s="81"/>
      <c r="P110" s="79"/>
      <c r="Q110" s="79"/>
      <c r="R110" s="79"/>
      <c r="S110" s="79"/>
      <c r="T110" s="79"/>
      <c r="U110" s="79"/>
      <c r="V110" s="79"/>
      <c r="W110" s="79"/>
      <c r="X110" s="79"/>
      <c r="Y110" s="79"/>
      <c r="Z110" s="79"/>
      <c r="AA110" s="79"/>
      <c r="AB110" s="79"/>
      <c r="AC110" s="79"/>
      <c r="AD110" s="79"/>
      <c r="AE110" s="79"/>
      <c r="AF110" s="79"/>
      <c r="AG110" s="79"/>
      <c r="AH110" s="79"/>
      <c r="AI110" s="79"/>
      <c r="AJ110" s="79"/>
      <c r="AK110" s="79"/>
      <c r="AL110" s="79"/>
      <c r="AM110" s="79"/>
      <c r="AN110" s="79"/>
      <c r="AO110" s="79"/>
      <c r="AP110" s="79"/>
      <c r="AQ110" s="79"/>
      <c r="AR110" s="79"/>
      <c r="AS110" s="79"/>
      <c r="AT110" s="79"/>
      <c r="AU110" s="79"/>
      <c r="AV110" s="79"/>
      <c r="AW110" s="79"/>
      <c r="AX110" s="79"/>
      <c r="AY110" s="79"/>
      <c r="AZ110" s="79"/>
      <c r="BA110" s="79"/>
      <c r="BB110" s="79"/>
      <c r="BC110" s="79"/>
      <c r="BD110" s="79"/>
      <c r="BE110" s="79"/>
      <c r="BF110" s="79"/>
      <c r="BG110" s="79"/>
      <c r="BH110" s="79"/>
      <c r="BI110" s="79"/>
      <c r="BJ110" s="79"/>
      <c r="BK110" s="79"/>
      <c r="BL110" s="79"/>
      <c r="BM110" s="79"/>
      <c r="BN110" s="79"/>
      <c r="BO110" s="79"/>
      <c r="BP110" s="79"/>
      <c r="BQ110" s="79"/>
      <c r="BR110" s="79"/>
      <c r="BS110" s="79"/>
      <c r="BT110" s="79"/>
      <c r="BU110" s="79"/>
      <c r="BV110" s="79"/>
      <c r="BW110" s="79"/>
      <c r="BX110" s="79"/>
      <c r="BY110" s="79"/>
      <c r="BZ110" s="79"/>
      <c r="CA110" s="79"/>
      <c r="CB110" s="79"/>
      <c r="CC110" s="79"/>
      <c r="CD110" s="79"/>
      <c r="CE110" s="79"/>
      <c r="CF110" s="79"/>
      <c r="CG110" s="79"/>
      <c r="CH110" s="79"/>
      <c r="CI110" s="79"/>
      <c r="CJ110" s="79"/>
      <c r="CK110" s="79"/>
      <c r="CL110" s="79"/>
      <c r="CM110" s="79"/>
      <c r="CN110" s="79"/>
      <c r="CO110" s="79"/>
      <c r="CP110" s="79"/>
      <c r="CQ110" s="79"/>
      <c r="CR110" s="79"/>
      <c r="CS110" s="79"/>
      <c r="CT110" s="79"/>
      <c r="CU110" s="79"/>
      <c r="CV110" s="79"/>
      <c r="CW110" s="79"/>
      <c r="CX110" s="79"/>
      <c r="CY110" s="79"/>
      <c r="CZ110" s="79"/>
      <c r="DA110" s="79"/>
      <c r="DB110" s="79"/>
      <c r="DC110" s="79"/>
      <c r="DD110" s="79"/>
      <c r="DE110" s="79"/>
      <c r="DF110" s="79"/>
      <c r="DG110" s="79"/>
      <c r="DH110" s="79"/>
      <c r="DI110" s="79"/>
      <c r="DJ110" s="79"/>
      <c r="DK110" s="79"/>
      <c r="DL110" s="79"/>
      <c r="DM110" s="79"/>
      <c r="DN110" s="79"/>
      <c r="DO110" s="79"/>
      <c r="DP110" s="79"/>
      <c r="DQ110" s="79"/>
      <c r="DR110" s="79"/>
      <c r="DS110" s="79"/>
      <c r="DT110" s="79"/>
      <c r="DU110" s="79"/>
      <c r="DV110" s="79"/>
      <c r="DW110" s="79"/>
      <c r="DX110" s="79"/>
      <c r="DY110" s="79"/>
      <c r="DZ110" s="79"/>
      <c r="EA110" s="79"/>
      <c r="EB110" s="79"/>
      <c r="EC110" s="79"/>
      <c r="ED110" s="79"/>
      <c r="EE110" s="79"/>
      <c r="EF110" s="79"/>
      <c r="EG110" s="79"/>
      <c r="EH110" s="79"/>
      <c r="EI110" s="79"/>
      <c r="EJ110" s="79"/>
      <c r="EK110" s="79"/>
      <c r="EL110" s="79"/>
      <c r="EM110" s="79"/>
      <c r="EN110" s="79"/>
      <c r="EO110" s="79"/>
      <c r="EP110" s="79"/>
      <c r="EQ110" s="79"/>
      <c r="ER110" s="79"/>
      <c r="ES110" s="79"/>
      <c r="ET110" s="79"/>
      <c r="EU110" s="79"/>
      <c r="EV110" s="79"/>
      <c r="EW110" s="79"/>
    </row>
    <row r="111" spans="1:153" s="80" customFormat="1" ht="23.45" customHeight="1">
      <c r="A111" s="405"/>
      <c r="B111" s="327"/>
      <c r="C111" s="328"/>
      <c r="D111" s="327"/>
      <c r="E111" s="328"/>
      <c r="F111" s="329"/>
      <c r="G111" s="330"/>
      <c r="H111" s="375" t="s">
        <v>377</v>
      </c>
      <c r="I111" s="336">
        <v>2784000</v>
      </c>
      <c r="J111" s="337">
        <v>2.4289340910653805E-4</v>
      </c>
      <c r="K111" s="336">
        <v>2784000</v>
      </c>
      <c r="L111" s="337">
        <v>2.4518783642871233E-4</v>
      </c>
      <c r="M111" s="338">
        <v>0</v>
      </c>
      <c r="N111" s="339">
        <v>0</v>
      </c>
      <c r="O111" s="81"/>
      <c r="P111" s="79"/>
      <c r="Q111" s="79"/>
      <c r="R111" s="79"/>
      <c r="S111" s="79"/>
      <c r="T111" s="79"/>
      <c r="U111" s="79"/>
      <c r="V111" s="79"/>
      <c r="W111" s="79"/>
      <c r="X111" s="79"/>
      <c r="Y111" s="79"/>
      <c r="Z111" s="79"/>
      <c r="AA111" s="79"/>
      <c r="AB111" s="79"/>
      <c r="AC111" s="79"/>
      <c r="AD111" s="79"/>
      <c r="AE111" s="79"/>
      <c r="AF111" s="79"/>
      <c r="AG111" s="79"/>
      <c r="AH111" s="79"/>
      <c r="AI111" s="79"/>
      <c r="AJ111" s="79"/>
      <c r="AK111" s="79"/>
      <c r="AL111" s="79"/>
      <c r="AM111" s="79"/>
      <c r="AN111" s="79"/>
      <c r="AO111" s="79"/>
      <c r="AP111" s="79"/>
      <c r="AQ111" s="79"/>
      <c r="AR111" s="79"/>
      <c r="AS111" s="79"/>
      <c r="AT111" s="79"/>
      <c r="AU111" s="79"/>
      <c r="AV111" s="79"/>
      <c r="AW111" s="79"/>
      <c r="AX111" s="79"/>
      <c r="AY111" s="79"/>
      <c r="AZ111" s="79"/>
      <c r="BA111" s="79"/>
      <c r="BB111" s="79"/>
      <c r="BC111" s="79"/>
      <c r="BD111" s="79"/>
      <c r="BE111" s="79"/>
      <c r="BF111" s="79"/>
      <c r="BG111" s="79"/>
      <c r="BH111" s="79"/>
      <c r="BI111" s="79"/>
      <c r="BJ111" s="79"/>
      <c r="BK111" s="79"/>
      <c r="BL111" s="79"/>
      <c r="BM111" s="79"/>
      <c r="BN111" s="79"/>
      <c r="BO111" s="79"/>
      <c r="BP111" s="79"/>
      <c r="BQ111" s="79"/>
      <c r="BR111" s="79"/>
      <c r="BS111" s="79"/>
      <c r="BT111" s="79"/>
      <c r="BU111" s="79"/>
      <c r="BV111" s="79"/>
      <c r="BW111" s="79"/>
      <c r="BX111" s="79"/>
      <c r="BY111" s="79"/>
      <c r="BZ111" s="79"/>
      <c r="CA111" s="79"/>
      <c r="CB111" s="79"/>
      <c r="CC111" s="79"/>
      <c r="CD111" s="79"/>
      <c r="CE111" s="79"/>
      <c r="CF111" s="79"/>
      <c r="CG111" s="79"/>
      <c r="CH111" s="79"/>
      <c r="CI111" s="79"/>
      <c r="CJ111" s="79"/>
      <c r="CK111" s="79"/>
      <c r="CL111" s="79"/>
      <c r="CM111" s="79"/>
      <c r="CN111" s="79"/>
      <c r="CO111" s="79"/>
      <c r="CP111" s="79"/>
      <c r="CQ111" s="79"/>
      <c r="CR111" s="79"/>
      <c r="CS111" s="79"/>
      <c r="CT111" s="79"/>
      <c r="CU111" s="79"/>
      <c r="CV111" s="79"/>
      <c r="CW111" s="79"/>
      <c r="CX111" s="79"/>
      <c r="CY111" s="79"/>
      <c r="CZ111" s="79"/>
      <c r="DA111" s="79"/>
      <c r="DB111" s="79"/>
      <c r="DC111" s="79"/>
      <c r="DD111" s="79"/>
      <c r="DE111" s="79"/>
      <c r="DF111" s="79"/>
      <c r="DG111" s="79"/>
      <c r="DH111" s="79"/>
      <c r="DI111" s="79"/>
      <c r="DJ111" s="79"/>
      <c r="DK111" s="79"/>
      <c r="DL111" s="79"/>
      <c r="DM111" s="79"/>
      <c r="DN111" s="79"/>
      <c r="DO111" s="79"/>
      <c r="DP111" s="79"/>
      <c r="DQ111" s="79"/>
      <c r="DR111" s="79"/>
      <c r="DS111" s="79"/>
      <c r="DT111" s="79"/>
      <c r="DU111" s="79"/>
      <c r="DV111" s="79"/>
      <c r="DW111" s="79"/>
      <c r="DX111" s="79"/>
      <c r="DY111" s="79"/>
      <c r="DZ111" s="79"/>
      <c r="EA111" s="79"/>
      <c r="EB111" s="79"/>
      <c r="EC111" s="79"/>
      <c r="ED111" s="79"/>
      <c r="EE111" s="79"/>
      <c r="EF111" s="79"/>
      <c r="EG111" s="79"/>
      <c r="EH111" s="79"/>
      <c r="EI111" s="79"/>
      <c r="EJ111" s="79"/>
      <c r="EK111" s="79"/>
      <c r="EL111" s="79"/>
      <c r="EM111" s="79"/>
      <c r="EN111" s="79"/>
      <c r="EO111" s="79"/>
      <c r="EP111" s="79"/>
      <c r="EQ111" s="79"/>
      <c r="ER111" s="79"/>
      <c r="ES111" s="79"/>
      <c r="ET111" s="79"/>
      <c r="EU111" s="79"/>
      <c r="EV111" s="79"/>
      <c r="EW111" s="79"/>
    </row>
    <row r="112" spans="1:153" s="80" customFormat="1" ht="23.45" customHeight="1">
      <c r="A112" s="405"/>
      <c r="B112" s="327"/>
      <c r="C112" s="328"/>
      <c r="D112" s="327"/>
      <c r="E112" s="328"/>
      <c r="F112" s="329"/>
      <c r="G112" s="330"/>
      <c r="H112" s="409" t="s">
        <v>528</v>
      </c>
      <c r="I112" s="299">
        <v>329517000</v>
      </c>
      <c r="J112" s="300">
        <v>2.8749104701350253E-2</v>
      </c>
      <c r="K112" s="299">
        <v>368705000</v>
      </c>
      <c r="L112" s="300">
        <v>3.2471976016684043E-2</v>
      </c>
      <c r="M112" s="299">
        <v>-39188000</v>
      </c>
      <c r="N112" s="303">
        <v>-0.10628551280834271</v>
      </c>
      <c r="O112" s="81"/>
      <c r="P112" s="79"/>
      <c r="Q112" s="79"/>
      <c r="R112" s="79"/>
      <c r="S112" s="79"/>
      <c r="T112" s="79"/>
      <c r="U112" s="79"/>
      <c r="V112" s="79"/>
      <c r="W112" s="79"/>
      <c r="X112" s="79"/>
      <c r="Y112" s="79"/>
      <c r="Z112" s="79"/>
      <c r="AA112" s="79"/>
      <c r="AB112" s="79"/>
      <c r="AC112" s="79"/>
      <c r="AD112" s="79"/>
      <c r="AE112" s="79"/>
      <c r="AF112" s="79"/>
      <c r="AG112" s="79"/>
      <c r="AH112" s="79"/>
      <c r="AI112" s="79"/>
      <c r="AJ112" s="79"/>
      <c r="AK112" s="79"/>
      <c r="AL112" s="79"/>
      <c r="AM112" s="79"/>
      <c r="AN112" s="79"/>
      <c r="AO112" s="79"/>
      <c r="AP112" s="79"/>
      <c r="AQ112" s="79"/>
      <c r="AR112" s="79"/>
      <c r="AS112" s="79"/>
      <c r="AT112" s="79"/>
      <c r="AU112" s="79"/>
      <c r="AV112" s="79"/>
      <c r="AW112" s="79"/>
      <c r="AX112" s="79"/>
      <c r="AY112" s="79"/>
      <c r="AZ112" s="79"/>
      <c r="BA112" s="79"/>
      <c r="BB112" s="79"/>
      <c r="BC112" s="79"/>
      <c r="BD112" s="79"/>
      <c r="BE112" s="79"/>
      <c r="BF112" s="79"/>
      <c r="BG112" s="79"/>
      <c r="BH112" s="79"/>
      <c r="BI112" s="79"/>
      <c r="BJ112" s="79"/>
      <c r="BK112" s="79"/>
      <c r="BL112" s="79"/>
      <c r="BM112" s="79"/>
      <c r="BN112" s="79"/>
      <c r="BO112" s="79"/>
      <c r="BP112" s="79"/>
      <c r="BQ112" s="79"/>
      <c r="BR112" s="79"/>
      <c r="BS112" s="79"/>
      <c r="BT112" s="79"/>
      <c r="BU112" s="79"/>
      <c r="BV112" s="79"/>
      <c r="BW112" s="79"/>
      <c r="BX112" s="79"/>
      <c r="BY112" s="79"/>
      <c r="BZ112" s="79"/>
      <c r="CA112" s="79"/>
      <c r="CB112" s="79"/>
      <c r="CC112" s="79"/>
      <c r="CD112" s="79"/>
      <c r="CE112" s="79"/>
      <c r="CF112" s="79"/>
      <c r="CG112" s="79"/>
      <c r="CH112" s="79"/>
      <c r="CI112" s="79"/>
      <c r="CJ112" s="79"/>
      <c r="CK112" s="79"/>
      <c r="CL112" s="79"/>
      <c r="CM112" s="79"/>
      <c r="CN112" s="79"/>
      <c r="CO112" s="79"/>
      <c r="CP112" s="79"/>
      <c r="CQ112" s="79"/>
      <c r="CR112" s="79"/>
      <c r="CS112" s="79"/>
      <c r="CT112" s="79"/>
      <c r="CU112" s="79"/>
      <c r="CV112" s="79"/>
      <c r="CW112" s="79"/>
      <c r="CX112" s="79"/>
      <c r="CY112" s="79"/>
      <c r="CZ112" s="79"/>
      <c r="DA112" s="79"/>
      <c r="DB112" s="79"/>
      <c r="DC112" s="79"/>
      <c r="DD112" s="79"/>
      <c r="DE112" s="79"/>
      <c r="DF112" s="79"/>
      <c r="DG112" s="79"/>
      <c r="DH112" s="79"/>
      <c r="DI112" s="79"/>
      <c r="DJ112" s="79"/>
      <c r="DK112" s="79"/>
      <c r="DL112" s="79"/>
      <c r="DM112" s="79"/>
      <c r="DN112" s="79"/>
      <c r="DO112" s="79"/>
      <c r="DP112" s="79"/>
      <c r="DQ112" s="79"/>
      <c r="DR112" s="79"/>
      <c r="DS112" s="79"/>
      <c r="DT112" s="79"/>
      <c r="DU112" s="79"/>
      <c r="DV112" s="79"/>
      <c r="DW112" s="79"/>
      <c r="DX112" s="79"/>
      <c r="DY112" s="79"/>
      <c r="DZ112" s="79"/>
      <c r="EA112" s="79"/>
      <c r="EB112" s="79"/>
      <c r="EC112" s="79"/>
      <c r="ED112" s="79"/>
      <c r="EE112" s="79"/>
      <c r="EF112" s="79"/>
      <c r="EG112" s="79"/>
      <c r="EH112" s="79"/>
      <c r="EI112" s="79"/>
      <c r="EJ112" s="79"/>
      <c r="EK112" s="79"/>
      <c r="EL112" s="79"/>
      <c r="EM112" s="79"/>
      <c r="EN112" s="79"/>
      <c r="EO112" s="79"/>
      <c r="EP112" s="79"/>
      <c r="EQ112" s="79"/>
      <c r="ER112" s="79"/>
      <c r="ES112" s="79"/>
      <c r="ET112" s="79"/>
      <c r="EU112" s="79"/>
      <c r="EV112" s="79"/>
      <c r="EW112" s="79"/>
    </row>
    <row r="113" spans="1:153" s="80" customFormat="1" ht="23.45" customHeight="1">
      <c r="A113" s="405"/>
      <c r="B113" s="327"/>
      <c r="C113" s="328"/>
      <c r="D113" s="327"/>
      <c r="E113" s="328"/>
      <c r="F113" s="329"/>
      <c r="G113" s="330"/>
      <c r="H113" s="375" t="s">
        <v>413</v>
      </c>
      <c r="I113" s="336">
        <v>329517000</v>
      </c>
      <c r="J113" s="337">
        <v>2.8749104701350253E-2</v>
      </c>
      <c r="K113" s="336">
        <v>368705000</v>
      </c>
      <c r="L113" s="337">
        <v>3.2471976016684043E-2</v>
      </c>
      <c r="M113" s="338">
        <v>-39188000</v>
      </c>
      <c r="N113" s="339">
        <v>-0.10628551280834271</v>
      </c>
      <c r="O113" s="81"/>
      <c r="P113" s="79"/>
      <c r="Q113" s="79"/>
      <c r="R113" s="79"/>
      <c r="S113" s="79"/>
      <c r="T113" s="79"/>
      <c r="U113" s="79"/>
      <c r="V113" s="79"/>
      <c r="W113" s="79"/>
      <c r="X113" s="79"/>
      <c r="Y113" s="79"/>
      <c r="Z113" s="79"/>
      <c r="AA113" s="79"/>
      <c r="AB113" s="79"/>
      <c r="AC113" s="79"/>
      <c r="AD113" s="79"/>
      <c r="AE113" s="79"/>
      <c r="AF113" s="79"/>
      <c r="AG113" s="79"/>
      <c r="AH113" s="79"/>
      <c r="AI113" s="79"/>
      <c r="AJ113" s="79"/>
      <c r="AK113" s="79"/>
      <c r="AL113" s="79"/>
      <c r="AM113" s="79"/>
      <c r="AN113" s="79"/>
      <c r="AO113" s="79"/>
      <c r="AP113" s="79"/>
      <c r="AQ113" s="79"/>
      <c r="AR113" s="79"/>
      <c r="AS113" s="79"/>
      <c r="AT113" s="79"/>
      <c r="AU113" s="79"/>
      <c r="AV113" s="79"/>
      <c r="AW113" s="79"/>
      <c r="AX113" s="79"/>
      <c r="AY113" s="79"/>
      <c r="AZ113" s="79"/>
      <c r="BA113" s="79"/>
      <c r="BB113" s="79"/>
      <c r="BC113" s="79"/>
      <c r="BD113" s="79"/>
      <c r="BE113" s="79"/>
      <c r="BF113" s="79"/>
      <c r="BG113" s="79"/>
      <c r="BH113" s="79"/>
      <c r="BI113" s="79"/>
      <c r="BJ113" s="79"/>
      <c r="BK113" s="79"/>
      <c r="BL113" s="79"/>
      <c r="BM113" s="79"/>
      <c r="BN113" s="79"/>
      <c r="BO113" s="79"/>
      <c r="BP113" s="79"/>
      <c r="BQ113" s="79"/>
      <c r="BR113" s="79"/>
      <c r="BS113" s="79"/>
      <c r="BT113" s="79"/>
      <c r="BU113" s="79"/>
      <c r="BV113" s="79"/>
      <c r="BW113" s="79"/>
      <c r="BX113" s="79"/>
      <c r="BY113" s="79"/>
      <c r="BZ113" s="79"/>
      <c r="CA113" s="79"/>
      <c r="CB113" s="79"/>
      <c r="CC113" s="79"/>
      <c r="CD113" s="79"/>
      <c r="CE113" s="79"/>
      <c r="CF113" s="79"/>
      <c r="CG113" s="79"/>
      <c r="CH113" s="79"/>
      <c r="CI113" s="79"/>
      <c r="CJ113" s="79"/>
      <c r="CK113" s="79"/>
      <c r="CL113" s="79"/>
      <c r="CM113" s="79"/>
      <c r="CN113" s="79"/>
      <c r="CO113" s="79"/>
      <c r="CP113" s="79"/>
      <c r="CQ113" s="79"/>
      <c r="CR113" s="79"/>
      <c r="CS113" s="79"/>
      <c r="CT113" s="79"/>
      <c r="CU113" s="79"/>
      <c r="CV113" s="79"/>
      <c r="CW113" s="79"/>
      <c r="CX113" s="79"/>
      <c r="CY113" s="79"/>
      <c r="CZ113" s="79"/>
      <c r="DA113" s="79"/>
      <c r="DB113" s="79"/>
      <c r="DC113" s="79"/>
      <c r="DD113" s="79"/>
      <c r="DE113" s="79"/>
      <c r="DF113" s="79"/>
      <c r="DG113" s="79"/>
      <c r="DH113" s="79"/>
      <c r="DI113" s="79"/>
      <c r="DJ113" s="79"/>
      <c r="DK113" s="79"/>
      <c r="DL113" s="79"/>
      <c r="DM113" s="79"/>
      <c r="DN113" s="79"/>
      <c r="DO113" s="79"/>
      <c r="DP113" s="79"/>
      <c r="DQ113" s="79"/>
      <c r="DR113" s="79"/>
      <c r="DS113" s="79"/>
      <c r="DT113" s="79"/>
      <c r="DU113" s="79"/>
      <c r="DV113" s="79"/>
      <c r="DW113" s="79"/>
      <c r="DX113" s="79"/>
      <c r="DY113" s="79"/>
      <c r="DZ113" s="79"/>
      <c r="EA113" s="79"/>
      <c r="EB113" s="79"/>
      <c r="EC113" s="79"/>
      <c r="ED113" s="79"/>
      <c r="EE113" s="79"/>
      <c r="EF113" s="79"/>
      <c r="EG113" s="79"/>
      <c r="EH113" s="79"/>
      <c r="EI113" s="79"/>
      <c r="EJ113" s="79"/>
      <c r="EK113" s="79"/>
      <c r="EL113" s="79"/>
      <c r="EM113" s="79"/>
      <c r="EN113" s="79"/>
      <c r="EO113" s="79"/>
      <c r="EP113" s="79"/>
      <c r="EQ113" s="79"/>
      <c r="ER113" s="79"/>
      <c r="ES113" s="79"/>
      <c r="ET113" s="79"/>
      <c r="EU113" s="79"/>
      <c r="EV113" s="79"/>
      <c r="EW113" s="79"/>
    </row>
    <row r="114" spans="1:153" s="87" customFormat="1" ht="23.45" customHeight="1">
      <c r="A114" s="405"/>
      <c r="B114" s="327"/>
      <c r="C114" s="328"/>
      <c r="D114" s="327"/>
      <c r="E114" s="328"/>
      <c r="F114" s="329"/>
      <c r="G114" s="330"/>
      <c r="H114" s="409" t="s">
        <v>3154</v>
      </c>
      <c r="I114" s="299">
        <v>81909000</v>
      </c>
      <c r="J114" s="300">
        <v>7.1462486517627245E-3</v>
      </c>
      <c r="K114" s="299">
        <v>50000000</v>
      </c>
      <c r="L114" s="300">
        <v>4.4035171772398053E-3</v>
      </c>
      <c r="M114" s="299">
        <v>31909000</v>
      </c>
      <c r="N114" s="303">
        <v>0.63817999999999997</v>
      </c>
      <c r="O114" s="84"/>
    </row>
    <row r="115" spans="1:153" s="87" customFormat="1" ht="23.45" customHeight="1">
      <c r="A115" s="405"/>
      <c r="B115" s="327"/>
      <c r="C115" s="328"/>
      <c r="D115" s="327"/>
      <c r="E115" s="328"/>
      <c r="F115" s="329"/>
      <c r="G115" s="330"/>
      <c r="H115" s="373" t="s">
        <v>424</v>
      </c>
      <c r="I115" s="336">
        <v>81909000</v>
      </c>
      <c r="J115" s="337">
        <v>7.1462486517627245E-3</v>
      </c>
      <c r="K115" s="336">
        <v>50000000</v>
      </c>
      <c r="L115" s="337">
        <v>4.4035171772398053E-3</v>
      </c>
      <c r="M115" s="338">
        <v>31909000</v>
      </c>
      <c r="N115" s="339">
        <v>0.63817999999999997</v>
      </c>
      <c r="O115" s="84"/>
    </row>
    <row r="116" spans="1:153" s="87" customFormat="1" ht="23.45" customHeight="1">
      <c r="A116" s="405"/>
      <c r="B116" s="327"/>
      <c r="C116" s="328"/>
      <c r="D116" s="327"/>
      <c r="E116" s="328"/>
      <c r="F116" s="329"/>
      <c r="G116" s="330"/>
      <c r="H116" s="409" t="s">
        <v>3175</v>
      </c>
      <c r="I116" s="299">
        <v>2321000</v>
      </c>
      <c r="J116" s="300">
        <v>2.0249842045124816E-4</v>
      </c>
      <c r="K116" s="299">
        <v>2321000</v>
      </c>
      <c r="L116" s="300">
        <v>2.0441126736747174E-4</v>
      </c>
      <c r="M116" s="299">
        <v>0</v>
      </c>
      <c r="N116" s="303">
        <v>0</v>
      </c>
      <c r="O116" s="84"/>
    </row>
    <row r="117" spans="1:153" s="87" customFormat="1" ht="23.45" customHeight="1">
      <c r="A117" s="405"/>
      <c r="B117" s="327"/>
      <c r="C117" s="328"/>
      <c r="D117" s="327"/>
      <c r="E117" s="328"/>
      <c r="F117" s="329"/>
      <c r="G117" s="330"/>
      <c r="H117" s="378" t="s">
        <v>413</v>
      </c>
      <c r="I117" s="340">
        <v>900000</v>
      </c>
      <c r="J117" s="341">
        <v>7.8521576219786013E-5</v>
      </c>
      <c r="K117" s="340">
        <v>900000</v>
      </c>
      <c r="L117" s="341">
        <v>7.9263309190316487E-5</v>
      </c>
      <c r="M117" s="342">
        <v>0</v>
      </c>
      <c r="N117" s="343">
        <v>0</v>
      </c>
      <c r="O117" s="84"/>
    </row>
    <row r="118" spans="1:153" s="87" customFormat="1" ht="23.45" customHeight="1">
      <c r="A118" s="406"/>
      <c r="B118" s="351"/>
      <c r="C118" s="352"/>
      <c r="D118" s="351"/>
      <c r="E118" s="352"/>
      <c r="F118" s="353"/>
      <c r="G118" s="354"/>
      <c r="H118" s="373" t="s">
        <v>415</v>
      </c>
      <c r="I118" s="336">
        <v>200000</v>
      </c>
      <c r="J118" s="337">
        <v>1.7449239159952447E-5</v>
      </c>
      <c r="K118" s="336">
        <v>200000</v>
      </c>
      <c r="L118" s="337">
        <v>1.7614068708959218E-5</v>
      </c>
      <c r="M118" s="338">
        <v>0</v>
      </c>
      <c r="N118" s="339">
        <v>0</v>
      </c>
      <c r="O118" s="84"/>
    </row>
    <row r="119" spans="1:153" s="87" customFormat="1" ht="23.45" customHeight="1">
      <c r="A119" s="406"/>
      <c r="B119" s="351"/>
      <c r="C119" s="352"/>
      <c r="D119" s="351"/>
      <c r="E119" s="352"/>
      <c r="F119" s="353"/>
      <c r="G119" s="354"/>
      <c r="H119" s="379" t="s">
        <v>417</v>
      </c>
      <c r="I119" s="344">
        <v>240000</v>
      </c>
      <c r="J119" s="345">
        <v>2.0939086991942936E-5</v>
      </c>
      <c r="K119" s="344">
        <v>240000</v>
      </c>
      <c r="L119" s="345">
        <v>2.1136882450751065E-5</v>
      </c>
      <c r="M119" s="346">
        <v>0</v>
      </c>
      <c r="N119" s="347">
        <v>0</v>
      </c>
      <c r="O119" s="84"/>
    </row>
    <row r="120" spans="1:153" s="87" customFormat="1" ht="23.45" customHeight="1">
      <c r="A120" s="406"/>
      <c r="B120" s="351"/>
      <c r="C120" s="352"/>
      <c r="D120" s="351"/>
      <c r="E120" s="352"/>
      <c r="F120" s="353"/>
      <c r="G120" s="354"/>
      <c r="H120" s="373" t="s">
        <v>419</v>
      </c>
      <c r="I120" s="336">
        <v>100000</v>
      </c>
      <c r="J120" s="337">
        <v>8.7246195799762235E-6</v>
      </c>
      <c r="K120" s="336">
        <v>100000</v>
      </c>
      <c r="L120" s="337">
        <v>8.8070343544796091E-6</v>
      </c>
      <c r="M120" s="338">
        <v>0</v>
      </c>
      <c r="N120" s="339">
        <v>0</v>
      </c>
      <c r="O120" s="84"/>
    </row>
    <row r="121" spans="1:153" s="87" customFormat="1" ht="23.45" customHeight="1">
      <c r="A121" s="406"/>
      <c r="B121" s="351"/>
      <c r="C121" s="352"/>
      <c r="D121" s="351"/>
      <c r="E121" s="352"/>
      <c r="F121" s="353"/>
      <c r="G121" s="354"/>
      <c r="H121" s="373" t="s">
        <v>421</v>
      </c>
      <c r="I121" s="336">
        <v>70000</v>
      </c>
      <c r="J121" s="337">
        <v>6.1072337059833565E-6</v>
      </c>
      <c r="K121" s="336">
        <v>70000</v>
      </c>
      <c r="L121" s="337">
        <v>6.1649240481357269E-6</v>
      </c>
      <c r="M121" s="338">
        <v>0</v>
      </c>
      <c r="N121" s="339">
        <v>0</v>
      </c>
      <c r="O121" s="84"/>
    </row>
    <row r="122" spans="1:153" s="87" customFormat="1" ht="23.45" customHeight="1">
      <c r="A122" s="406"/>
      <c r="B122" s="351"/>
      <c r="C122" s="352"/>
      <c r="D122" s="351"/>
      <c r="E122" s="352"/>
      <c r="F122" s="353"/>
      <c r="G122" s="354"/>
      <c r="H122" s="373" t="s">
        <v>423</v>
      </c>
      <c r="I122" s="336">
        <v>10000</v>
      </c>
      <c r="J122" s="337">
        <v>8.7246195799762235E-7</v>
      </c>
      <c r="K122" s="336">
        <v>10000</v>
      </c>
      <c r="L122" s="337">
        <v>8.8070343544796096E-7</v>
      </c>
      <c r="M122" s="338">
        <v>0</v>
      </c>
      <c r="N122" s="339">
        <v>0</v>
      </c>
      <c r="O122" s="84"/>
    </row>
    <row r="123" spans="1:153" s="87" customFormat="1" ht="23.45" customHeight="1">
      <c r="A123" s="406"/>
      <c r="B123" s="351"/>
      <c r="C123" s="352"/>
      <c r="D123" s="351"/>
      <c r="E123" s="352"/>
      <c r="F123" s="353"/>
      <c r="G123" s="354"/>
      <c r="H123" s="373" t="s">
        <v>422</v>
      </c>
      <c r="I123" s="336">
        <v>233000</v>
      </c>
      <c r="J123" s="337">
        <v>2.0328363621344602E-5</v>
      </c>
      <c r="K123" s="336">
        <v>233000</v>
      </c>
      <c r="L123" s="337">
        <v>2.052039004593749E-5</v>
      </c>
      <c r="M123" s="338">
        <v>0</v>
      </c>
      <c r="N123" s="339">
        <v>0</v>
      </c>
      <c r="O123" s="84"/>
    </row>
    <row r="124" spans="1:153" s="87" customFormat="1" ht="23.45" customHeight="1">
      <c r="A124" s="406"/>
      <c r="B124" s="351"/>
      <c r="C124" s="352"/>
      <c r="D124" s="351"/>
      <c r="E124" s="352"/>
      <c r="F124" s="353"/>
      <c r="G124" s="354"/>
      <c r="H124" s="373" t="s">
        <v>424</v>
      </c>
      <c r="I124" s="336">
        <v>500000</v>
      </c>
      <c r="J124" s="337">
        <v>4.3623097899881119E-5</v>
      </c>
      <c r="K124" s="336">
        <v>500000</v>
      </c>
      <c r="L124" s="337">
        <v>4.4035171772398051E-5</v>
      </c>
      <c r="M124" s="338">
        <v>0</v>
      </c>
      <c r="N124" s="339">
        <v>0</v>
      </c>
      <c r="O124" s="84"/>
    </row>
    <row r="125" spans="1:153" s="87" customFormat="1" ht="23.45" customHeight="1">
      <c r="A125" s="406"/>
      <c r="B125" s="351"/>
      <c r="C125" s="352"/>
      <c r="D125" s="351"/>
      <c r="E125" s="352"/>
      <c r="F125" s="353"/>
      <c r="G125" s="354"/>
      <c r="H125" s="373" t="s">
        <v>326</v>
      </c>
      <c r="I125" s="336">
        <v>24000</v>
      </c>
      <c r="J125" s="337">
        <v>2.0939086991942936E-6</v>
      </c>
      <c r="K125" s="336">
        <v>24000</v>
      </c>
      <c r="L125" s="337">
        <v>2.1136882450751062E-6</v>
      </c>
      <c r="M125" s="338">
        <v>0</v>
      </c>
      <c r="N125" s="339">
        <v>0</v>
      </c>
      <c r="O125" s="84"/>
    </row>
    <row r="126" spans="1:153" s="87" customFormat="1" ht="23.45" customHeight="1">
      <c r="A126" s="406"/>
      <c r="B126" s="351"/>
      <c r="C126" s="352"/>
      <c r="D126" s="351"/>
      <c r="E126" s="352"/>
      <c r="F126" s="353"/>
      <c r="G126" s="354"/>
      <c r="H126" s="373" t="s">
        <v>426</v>
      </c>
      <c r="I126" s="336">
        <v>20000</v>
      </c>
      <c r="J126" s="337">
        <v>1.7449239159952447E-6</v>
      </c>
      <c r="K126" s="336">
        <v>20000</v>
      </c>
      <c r="L126" s="337">
        <v>1.7614068708959219E-6</v>
      </c>
      <c r="M126" s="338">
        <v>0</v>
      </c>
      <c r="N126" s="339">
        <v>0</v>
      </c>
      <c r="O126" s="84"/>
    </row>
    <row r="127" spans="1:153" s="87" customFormat="1" ht="23.45" customHeight="1">
      <c r="A127" s="406"/>
      <c r="B127" s="351"/>
      <c r="C127" s="352"/>
      <c r="D127" s="351"/>
      <c r="E127" s="352"/>
      <c r="F127" s="353"/>
      <c r="G127" s="354"/>
      <c r="H127" s="373" t="s">
        <v>358</v>
      </c>
      <c r="I127" s="336">
        <v>14000</v>
      </c>
      <c r="J127" s="337">
        <v>1.2214467411966712E-6</v>
      </c>
      <c r="K127" s="336">
        <v>14000</v>
      </c>
      <c r="L127" s="337">
        <v>1.2329848096271455E-6</v>
      </c>
      <c r="M127" s="338">
        <v>0</v>
      </c>
      <c r="N127" s="339">
        <v>0</v>
      </c>
      <c r="O127" s="84"/>
    </row>
    <row r="128" spans="1:153" s="87" customFormat="1" ht="23.45" customHeight="1">
      <c r="A128" s="406"/>
      <c r="B128" s="351"/>
      <c r="C128" s="352"/>
      <c r="D128" s="351"/>
      <c r="E128" s="352"/>
      <c r="F128" s="353"/>
      <c r="G128" s="354"/>
      <c r="H128" s="373" t="s">
        <v>377</v>
      </c>
      <c r="I128" s="336">
        <v>10000</v>
      </c>
      <c r="J128" s="337">
        <v>8.7246195799762235E-7</v>
      </c>
      <c r="K128" s="336">
        <v>10000</v>
      </c>
      <c r="L128" s="337">
        <v>8.8070343544796096E-7</v>
      </c>
      <c r="M128" s="338">
        <v>0</v>
      </c>
      <c r="N128" s="339">
        <v>0</v>
      </c>
      <c r="O128" s="84"/>
    </row>
    <row r="129" spans="1:15" s="87" customFormat="1" ht="23.45" customHeight="1">
      <c r="A129" s="407"/>
      <c r="B129" s="355"/>
      <c r="C129" s="356"/>
      <c r="D129" s="355"/>
      <c r="E129" s="356"/>
      <c r="F129" s="357"/>
      <c r="G129" s="358"/>
      <c r="H129" s="409" t="s">
        <v>3176</v>
      </c>
      <c r="I129" s="299">
        <v>46758000</v>
      </c>
      <c r="J129" s="300">
        <v>4.0794576232052824E-3</v>
      </c>
      <c r="K129" s="299">
        <v>105961000</v>
      </c>
      <c r="L129" s="300">
        <v>9.3320216723501402E-3</v>
      </c>
      <c r="M129" s="299">
        <v>-59203000</v>
      </c>
      <c r="N129" s="303">
        <v>-0.55872443634922286</v>
      </c>
      <c r="O129" s="84"/>
    </row>
    <row r="130" spans="1:15" s="87" customFormat="1" ht="23.45" customHeight="1">
      <c r="A130" s="407"/>
      <c r="B130" s="355"/>
      <c r="C130" s="356"/>
      <c r="D130" s="355"/>
      <c r="E130" s="356"/>
      <c r="F130" s="357"/>
      <c r="G130" s="358"/>
      <c r="H130" s="376" t="s">
        <v>415</v>
      </c>
      <c r="I130" s="340">
        <v>37886000</v>
      </c>
      <c r="J130" s="341">
        <v>3.3054093740697921E-3</v>
      </c>
      <c r="K130" s="340">
        <v>87402000</v>
      </c>
      <c r="L130" s="341">
        <v>7.6975241665022684E-3</v>
      </c>
      <c r="M130" s="342">
        <v>-49516000</v>
      </c>
      <c r="N130" s="343">
        <v>-0.56653165831445507</v>
      </c>
      <c r="O130" s="84"/>
    </row>
    <row r="131" spans="1:15" s="87" customFormat="1" ht="23.45" customHeight="1">
      <c r="A131" s="407"/>
      <c r="B131" s="355"/>
      <c r="C131" s="356"/>
      <c r="D131" s="355"/>
      <c r="E131" s="356"/>
      <c r="F131" s="357"/>
      <c r="G131" s="358"/>
      <c r="H131" s="373" t="s">
        <v>419</v>
      </c>
      <c r="I131" s="336">
        <v>7109000</v>
      </c>
      <c r="J131" s="337">
        <v>6.2023320594050974E-4</v>
      </c>
      <c r="K131" s="336">
        <v>7709000</v>
      </c>
      <c r="L131" s="337">
        <v>6.7893427838683308E-4</v>
      </c>
      <c r="M131" s="338">
        <v>-600000</v>
      </c>
      <c r="N131" s="339">
        <v>-7.7831106498897393E-2</v>
      </c>
      <c r="O131" s="84"/>
    </row>
    <row r="132" spans="1:15" s="87" customFormat="1" ht="23.45" customHeight="1">
      <c r="A132" s="407"/>
      <c r="B132" s="355"/>
      <c r="C132" s="356"/>
      <c r="D132" s="355"/>
      <c r="E132" s="356"/>
      <c r="F132" s="357"/>
      <c r="G132" s="358"/>
      <c r="H132" s="375" t="s">
        <v>421</v>
      </c>
      <c r="I132" s="336">
        <v>360000</v>
      </c>
      <c r="J132" s="337">
        <v>3.1408630487914401E-5</v>
      </c>
      <c r="K132" s="336">
        <v>360000</v>
      </c>
      <c r="L132" s="337">
        <v>3.1705323676126594E-5</v>
      </c>
      <c r="M132" s="338">
        <v>0</v>
      </c>
      <c r="N132" s="339">
        <v>0</v>
      </c>
      <c r="O132" s="84"/>
    </row>
    <row r="133" spans="1:15" s="87" customFormat="1" ht="23.45" customHeight="1" thickBot="1">
      <c r="A133" s="408"/>
      <c r="B133" s="359"/>
      <c r="C133" s="360"/>
      <c r="D133" s="359"/>
      <c r="E133" s="360"/>
      <c r="F133" s="361"/>
      <c r="G133" s="362"/>
      <c r="H133" s="3437" t="s">
        <v>424</v>
      </c>
      <c r="I133" s="363">
        <v>1403000</v>
      </c>
      <c r="J133" s="364">
        <v>1.2240641270706642E-4</v>
      </c>
      <c r="K133" s="363">
        <v>10490000</v>
      </c>
      <c r="L133" s="364">
        <v>9.238579037849111E-4</v>
      </c>
      <c r="M133" s="365">
        <v>-9087000</v>
      </c>
      <c r="N133" s="366">
        <v>-0.86625357483317444</v>
      </c>
      <c r="O133" s="84"/>
    </row>
    <row r="134" spans="1:15" s="87" customFormat="1" ht="16.5">
      <c r="A134" s="168"/>
      <c r="B134" s="85"/>
      <c r="C134" s="86"/>
      <c r="D134" s="85"/>
      <c r="E134" s="86"/>
      <c r="F134" s="132"/>
      <c r="G134" s="137"/>
      <c r="H134" s="171"/>
      <c r="I134" s="88"/>
      <c r="J134" s="85"/>
      <c r="K134" s="88"/>
      <c r="M134" s="134"/>
      <c r="N134" s="137"/>
      <c r="O134" s="84"/>
    </row>
    <row r="135" spans="1:15" s="87" customFormat="1" ht="21.75" customHeight="1">
      <c r="A135" s="168"/>
      <c r="B135" s="85"/>
      <c r="C135" s="86"/>
      <c r="D135" s="85"/>
      <c r="E135" s="86"/>
      <c r="F135" s="132"/>
      <c r="G135" s="137"/>
      <c r="H135" s="171"/>
      <c r="I135" s="88"/>
      <c r="J135" s="85"/>
      <c r="K135" s="88"/>
      <c r="M135" s="134"/>
      <c r="N135" s="137"/>
      <c r="O135" s="84"/>
    </row>
    <row r="136" spans="1:15" s="87" customFormat="1" ht="21.75" customHeight="1">
      <c r="A136" s="168"/>
      <c r="B136" s="85"/>
      <c r="C136" s="86"/>
      <c r="D136" s="85"/>
      <c r="E136" s="86"/>
      <c r="F136" s="132"/>
      <c r="G136" s="137"/>
      <c r="H136" s="171"/>
      <c r="I136" s="88"/>
      <c r="J136" s="85"/>
      <c r="K136" s="88"/>
      <c r="M136" s="134"/>
      <c r="N136" s="137"/>
      <c r="O136" s="84"/>
    </row>
    <row r="137" spans="1:15" s="87" customFormat="1" ht="21.75" customHeight="1">
      <c r="A137" s="168"/>
      <c r="B137" s="85"/>
      <c r="C137" s="86"/>
      <c r="D137" s="85"/>
      <c r="E137" s="86"/>
      <c r="F137" s="132"/>
      <c r="G137" s="137"/>
      <c r="H137" s="171"/>
      <c r="I137" s="88"/>
      <c r="J137" s="85"/>
      <c r="K137" s="88"/>
      <c r="M137" s="134"/>
      <c r="N137" s="137"/>
      <c r="O137" s="84"/>
    </row>
    <row r="138" spans="1:15" s="87" customFormat="1" ht="21.75" customHeight="1">
      <c r="A138" s="168"/>
      <c r="B138" s="85"/>
      <c r="C138" s="86"/>
      <c r="D138" s="85"/>
      <c r="E138" s="86"/>
      <c r="F138" s="132"/>
      <c r="G138" s="137"/>
      <c r="H138" s="171"/>
      <c r="I138" s="88"/>
      <c r="J138" s="85"/>
      <c r="K138" s="88"/>
      <c r="M138" s="134"/>
      <c r="N138" s="137"/>
      <c r="O138" s="84"/>
    </row>
    <row r="139" spans="1:15" s="87" customFormat="1" ht="21.75" customHeight="1">
      <c r="A139" s="168"/>
      <c r="B139" s="85"/>
      <c r="C139" s="86"/>
      <c r="D139" s="85"/>
      <c r="E139" s="86"/>
      <c r="F139" s="132"/>
      <c r="G139" s="137"/>
      <c r="H139" s="171"/>
      <c r="I139" s="88"/>
      <c r="J139" s="85"/>
      <c r="K139" s="88"/>
      <c r="M139" s="134"/>
      <c r="N139" s="137"/>
      <c r="O139" s="84"/>
    </row>
    <row r="140" spans="1:15" s="87" customFormat="1" ht="21.75" customHeight="1">
      <c r="A140" s="168"/>
      <c r="B140" s="85"/>
      <c r="C140" s="86"/>
      <c r="D140" s="85"/>
      <c r="E140" s="86"/>
      <c r="F140" s="132"/>
      <c r="G140" s="137"/>
      <c r="H140" s="171"/>
      <c r="I140" s="88"/>
      <c r="J140" s="85"/>
      <c r="K140" s="88"/>
      <c r="M140" s="134"/>
      <c r="N140" s="137"/>
      <c r="O140" s="84"/>
    </row>
    <row r="141" spans="1:15" s="87" customFormat="1" ht="21.75" customHeight="1">
      <c r="A141" s="168"/>
      <c r="B141" s="85"/>
      <c r="C141" s="86"/>
      <c r="D141" s="85"/>
      <c r="E141" s="86"/>
      <c r="F141" s="132"/>
      <c r="G141" s="137"/>
      <c r="H141" s="171"/>
      <c r="I141" s="88"/>
      <c r="J141" s="85"/>
      <c r="K141" s="88"/>
      <c r="M141" s="134"/>
      <c r="N141" s="137"/>
      <c r="O141" s="84"/>
    </row>
    <row r="142" spans="1:15" s="87" customFormat="1" ht="21.75" customHeight="1">
      <c r="A142" s="168"/>
      <c r="B142" s="85"/>
      <c r="C142" s="86"/>
      <c r="D142" s="85"/>
      <c r="E142" s="86"/>
      <c r="F142" s="132"/>
      <c r="G142" s="137"/>
      <c r="H142" s="171"/>
      <c r="I142" s="88"/>
      <c r="J142" s="85"/>
      <c r="K142" s="88"/>
      <c r="M142" s="134"/>
      <c r="N142" s="137"/>
      <c r="O142" s="84"/>
    </row>
    <row r="143" spans="1:15" s="87" customFormat="1" ht="21.75" customHeight="1">
      <c r="A143" s="168"/>
      <c r="B143" s="85"/>
      <c r="C143" s="86"/>
      <c r="D143" s="85"/>
      <c r="E143" s="86"/>
      <c r="F143" s="132"/>
      <c r="G143" s="137"/>
      <c r="H143" s="171"/>
      <c r="I143" s="88"/>
      <c r="J143" s="85"/>
      <c r="K143" s="88"/>
      <c r="M143" s="134"/>
      <c r="N143" s="137"/>
      <c r="O143" s="84"/>
    </row>
    <row r="144" spans="1:15" s="87" customFormat="1" ht="21.75" customHeight="1">
      <c r="A144" s="168"/>
      <c r="B144" s="85"/>
      <c r="C144" s="86"/>
      <c r="D144" s="85"/>
      <c r="E144" s="86"/>
      <c r="F144" s="132"/>
      <c r="G144" s="137"/>
      <c r="H144" s="171"/>
      <c r="I144" s="88"/>
      <c r="J144" s="85"/>
      <c r="K144" s="88"/>
      <c r="M144" s="134"/>
      <c r="N144" s="137"/>
      <c r="O144" s="84"/>
    </row>
    <row r="145" spans="1:15" s="87" customFormat="1" ht="21.75" customHeight="1">
      <c r="A145" s="168"/>
      <c r="B145" s="85"/>
      <c r="C145" s="86"/>
      <c r="D145" s="85"/>
      <c r="E145" s="86"/>
      <c r="F145" s="132"/>
      <c r="G145" s="137"/>
      <c r="H145" s="171"/>
      <c r="I145" s="88"/>
      <c r="J145" s="85"/>
      <c r="K145" s="88"/>
      <c r="M145" s="134"/>
      <c r="N145" s="137"/>
      <c r="O145" s="84"/>
    </row>
    <row r="146" spans="1:15" s="87" customFormat="1" ht="21.75" customHeight="1">
      <c r="A146" s="168"/>
      <c r="B146" s="85"/>
      <c r="C146" s="86"/>
      <c r="D146" s="85"/>
      <c r="E146" s="86"/>
      <c r="F146" s="132"/>
      <c r="G146" s="137"/>
      <c r="H146" s="171"/>
      <c r="I146" s="88"/>
      <c r="J146" s="85"/>
      <c r="K146" s="88"/>
      <c r="M146" s="134"/>
      <c r="N146" s="137"/>
      <c r="O146" s="84"/>
    </row>
    <row r="147" spans="1:15" s="87" customFormat="1" ht="21.75" customHeight="1">
      <c r="A147" s="168"/>
      <c r="B147" s="85"/>
      <c r="C147" s="86"/>
      <c r="D147" s="85"/>
      <c r="E147" s="86"/>
      <c r="F147" s="132"/>
      <c r="G147" s="137"/>
      <c r="H147" s="171"/>
      <c r="I147" s="88"/>
      <c r="J147" s="85"/>
      <c r="K147" s="88"/>
      <c r="M147" s="134"/>
      <c r="N147" s="137"/>
      <c r="O147" s="84"/>
    </row>
    <row r="148" spans="1:15" s="87" customFormat="1" ht="21.75" customHeight="1">
      <c r="A148" s="168"/>
      <c r="B148" s="85"/>
      <c r="C148" s="86"/>
      <c r="D148" s="85"/>
      <c r="E148" s="86"/>
      <c r="F148" s="132"/>
      <c r="G148" s="137"/>
      <c r="H148" s="171"/>
      <c r="I148" s="88"/>
      <c r="J148" s="85"/>
      <c r="K148" s="88"/>
      <c r="M148" s="134"/>
      <c r="N148" s="137"/>
      <c r="O148" s="84"/>
    </row>
    <row r="149" spans="1:15" s="87" customFormat="1" ht="21.75" customHeight="1">
      <c r="A149" s="168"/>
      <c r="B149" s="85"/>
      <c r="C149" s="86"/>
      <c r="D149" s="85"/>
      <c r="E149" s="86"/>
      <c r="F149" s="132"/>
      <c r="G149" s="137"/>
      <c r="H149" s="171"/>
      <c r="I149" s="88"/>
      <c r="J149" s="85"/>
      <c r="K149" s="88"/>
      <c r="M149" s="134"/>
      <c r="N149" s="137"/>
      <c r="O149" s="84"/>
    </row>
    <row r="150" spans="1:15" s="87" customFormat="1" ht="21.75" customHeight="1">
      <c r="A150" s="168"/>
      <c r="B150" s="85"/>
      <c r="C150" s="86"/>
      <c r="D150" s="85"/>
      <c r="E150" s="86"/>
      <c r="F150" s="132"/>
      <c r="G150" s="137"/>
      <c r="H150" s="171"/>
      <c r="I150" s="88"/>
      <c r="J150" s="85"/>
      <c r="K150" s="88"/>
      <c r="M150" s="134"/>
      <c r="N150" s="137"/>
      <c r="O150" s="84"/>
    </row>
    <row r="151" spans="1:15" s="87" customFormat="1" ht="21.75" customHeight="1">
      <c r="A151" s="168"/>
      <c r="B151" s="85"/>
      <c r="C151" s="86"/>
      <c r="D151" s="85"/>
      <c r="E151" s="86"/>
      <c r="F151" s="132"/>
      <c r="G151" s="137"/>
      <c r="H151" s="171"/>
      <c r="I151" s="88"/>
      <c r="J151" s="85"/>
      <c r="K151" s="88"/>
      <c r="M151" s="134"/>
      <c r="N151" s="137"/>
      <c r="O151" s="84"/>
    </row>
    <row r="152" spans="1:15" s="87" customFormat="1" ht="21.75" customHeight="1">
      <c r="A152" s="168"/>
      <c r="B152" s="85"/>
      <c r="C152" s="86"/>
      <c r="D152" s="85"/>
      <c r="E152" s="86"/>
      <c r="F152" s="132"/>
      <c r="G152" s="137"/>
      <c r="H152" s="171"/>
      <c r="I152" s="88"/>
      <c r="J152" s="85"/>
      <c r="K152" s="88"/>
      <c r="M152" s="134"/>
      <c r="N152" s="137"/>
      <c r="O152" s="84"/>
    </row>
    <row r="153" spans="1:15" s="87" customFormat="1" ht="21.75" customHeight="1">
      <c r="A153" s="168"/>
      <c r="B153" s="85"/>
      <c r="C153" s="86"/>
      <c r="D153" s="85"/>
      <c r="E153" s="86"/>
      <c r="F153" s="132"/>
      <c r="G153" s="137"/>
      <c r="H153" s="171"/>
      <c r="I153" s="88"/>
      <c r="J153" s="85"/>
      <c r="K153" s="88"/>
      <c r="M153" s="134"/>
      <c r="N153" s="137"/>
      <c r="O153" s="84"/>
    </row>
    <row r="154" spans="1:15" s="87" customFormat="1" ht="21.75" customHeight="1">
      <c r="A154" s="168"/>
      <c r="B154" s="85"/>
      <c r="C154" s="86"/>
      <c r="D154" s="85"/>
      <c r="E154" s="86"/>
      <c r="F154" s="132"/>
      <c r="G154" s="137"/>
      <c r="H154" s="171"/>
      <c r="I154" s="88"/>
      <c r="J154" s="85"/>
      <c r="K154" s="88"/>
      <c r="M154" s="134"/>
      <c r="N154" s="137"/>
      <c r="O154" s="84"/>
    </row>
    <row r="155" spans="1:15" s="87" customFormat="1" ht="21.75" customHeight="1">
      <c r="A155" s="168"/>
      <c r="B155" s="85"/>
      <c r="C155" s="86"/>
      <c r="D155" s="85"/>
      <c r="E155" s="86"/>
      <c r="F155" s="132"/>
      <c r="G155" s="137"/>
      <c r="H155" s="171"/>
      <c r="I155" s="88"/>
      <c r="J155" s="85"/>
      <c r="K155" s="88"/>
      <c r="M155" s="134"/>
      <c r="N155" s="137"/>
      <c r="O155" s="84"/>
    </row>
    <row r="156" spans="1:15" s="87" customFormat="1" ht="21.75" customHeight="1">
      <c r="A156" s="168"/>
      <c r="B156" s="85"/>
      <c r="C156" s="86"/>
      <c r="D156" s="85"/>
      <c r="E156" s="86"/>
      <c r="F156" s="132"/>
      <c r="G156" s="137"/>
      <c r="H156" s="171"/>
      <c r="I156" s="88"/>
      <c r="J156" s="85"/>
      <c r="K156" s="88"/>
      <c r="M156" s="134"/>
      <c r="N156" s="137"/>
      <c r="O156" s="84"/>
    </row>
    <row r="157" spans="1:15" s="87" customFormat="1" ht="21.75" customHeight="1">
      <c r="A157" s="168"/>
      <c r="B157" s="85"/>
      <c r="C157" s="86"/>
      <c r="D157" s="85"/>
      <c r="E157" s="86"/>
      <c r="F157" s="132"/>
      <c r="G157" s="137"/>
      <c r="H157" s="171"/>
      <c r="I157" s="88"/>
      <c r="J157" s="85"/>
      <c r="K157" s="88"/>
      <c r="M157" s="134"/>
      <c r="N157" s="137"/>
      <c r="O157" s="84"/>
    </row>
    <row r="158" spans="1:15" s="87" customFormat="1" ht="21.75" customHeight="1">
      <c r="A158" s="168"/>
      <c r="B158" s="85"/>
      <c r="C158" s="86"/>
      <c r="D158" s="85"/>
      <c r="E158" s="86"/>
      <c r="F158" s="132"/>
      <c r="G158" s="137"/>
      <c r="H158" s="171"/>
      <c r="I158" s="88"/>
      <c r="J158" s="85"/>
      <c r="K158" s="88"/>
      <c r="M158" s="134"/>
      <c r="N158" s="137"/>
      <c r="O158" s="84"/>
    </row>
    <row r="159" spans="1:15" s="87" customFormat="1" ht="21.75" customHeight="1">
      <c r="A159" s="168"/>
      <c r="B159" s="85"/>
      <c r="C159" s="86"/>
      <c r="D159" s="85"/>
      <c r="E159" s="86"/>
      <c r="F159" s="132"/>
      <c r="G159" s="137"/>
      <c r="H159" s="171"/>
      <c r="I159" s="88"/>
      <c r="J159" s="85"/>
      <c r="K159" s="88"/>
      <c r="M159" s="134"/>
      <c r="N159" s="137"/>
      <c r="O159" s="84"/>
    </row>
    <row r="160" spans="1:15" s="87" customFormat="1" ht="21.75" customHeight="1">
      <c r="A160" s="168"/>
      <c r="B160" s="85"/>
      <c r="C160" s="86"/>
      <c r="D160" s="85"/>
      <c r="E160" s="86"/>
      <c r="F160" s="132"/>
      <c r="G160" s="137"/>
      <c r="H160" s="171"/>
      <c r="I160" s="88"/>
      <c r="J160" s="85"/>
      <c r="K160" s="88"/>
      <c r="M160" s="134"/>
      <c r="N160" s="137"/>
      <c r="O160" s="84"/>
    </row>
    <row r="161" spans="1:15" s="87" customFormat="1" ht="21.75" customHeight="1">
      <c r="A161" s="168"/>
      <c r="B161" s="85"/>
      <c r="C161" s="86"/>
      <c r="D161" s="85"/>
      <c r="E161" s="86"/>
      <c r="F161" s="132"/>
      <c r="G161" s="137"/>
      <c r="H161" s="171"/>
      <c r="I161" s="88"/>
      <c r="J161" s="85"/>
      <c r="K161" s="88"/>
      <c r="M161" s="134"/>
      <c r="N161" s="137"/>
      <c r="O161" s="84"/>
    </row>
    <row r="162" spans="1:15" s="87" customFormat="1" ht="21.75" customHeight="1">
      <c r="A162" s="168"/>
      <c r="B162" s="85"/>
      <c r="C162" s="86"/>
      <c r="D162" s="85"/>
      <c r="E162" s="86"/>
      <c r="F162" s="132"/>
      <c r="G162" s="137"/>
      <c r="H162" s="171"/>
      <c r="I162" s="88"/>
      <c r="J162" s="85"/>
      <c r="K162" s="88"/>
      <c r="M162" s="134"/>
      <c r="N162" s="137"/>
      <c r="O162" s="84"/>
    </row>
    <row r="163" spans="1:15" s="87" customFormat="1" ht="21.75" customHeight="1">
      <c r="A163" s="168"/>
      <c r="B163" s="85"/>
      <c r="C163" s="86"/>
      <c r="D163" s="85"/>
      <c r="E163" s="86"/>
      <c r="F163" s="132"/>
      <c r="G163" s="137"/>
      <c r="H163" s="171"/>
      <c r="I163" s="88"/>
      <c r="J163" s="85"/>
      <c r="K163" s="88"/>
      <c r="M163" s="134"/>
      <c r="N163" s="137"/>
      <c r="O163" s="84"/>
    </row>
    <row r="164" spans="1:15" s="87" customFormat="1" ht="21.75" customHeight="1">
      <c r="A164" s="168"/>
      <c r="B164" s="85"/>
      <c r="C164" s="86"/>
      <c r="D164" s="85"/>
      <c r="E164" s="86"/>
      <c r="F164" s="132"/>
      <c r="G164" s="137"/>
      <c r="H164" s="171"/>
      <c r="I164" s="88"/>
      <c r="J164" s="85"/>
      <c r="K164" s="88"/>
      <c r="M164" s="134"/>
      <c r="N164" s="137"/>
      <c r="O164" s="84"/>
    </row>
    <row r="165" spans="1:15" s="87" customFormat="1" ht="21.75" customHeight="1">
      <c r="A165" s="168"/>
      <c r="B165" s="85"/>
      <c r="C165" s="86"/>
      <c r="D165" s="85"/>
      <c r="E165" s="86"/>
      <c r="F165" s="132"/>
      <c r="G165" s="137"/>
      <c r="H165" s="171"/>
      <c r="I165" s="88"/>
      <c r="J165" s="85"/>
      <c r="K165" s="88"/>
      <c r="M165" s="134"/>
      <c r="N165" s="137"/>
      <c r="O165" s="84"/>
    </row>
    <row r="166" spans="1:15" s="87" customFormat="1" ht="21.75" customHeight="1">
      <c r="A166" s="168"/>
      <c r="B166" s="85"/>
      <c r="C166" s="86"/>
      <c r="D166" s="85"/>
      <c r="E166" s="86"/>
      <c r="F166" s="132"/>
      <c r="G166" s="137"/>
      <c r="H166" s="171"/>
      <c r="I166" s="88"/>
      <c r="J166" s="85"/>
      <c r="K166" s="88"/>
      <c r="M166" s="134"/>
      <c r="N166" s="137"/>
      <c r="O166" s="84"/>
    </row>
    <row r="167" spans="1:15" s="87" customFormat="1" ht="21.75" customHeight="1">
      <c r="A167" s="168"/>
      <c r="B167" s="85"/>
      <c r="C167" s="86"/>
      <c r="D167" s="85"/>
      <c r="E167" s="86"/>
      <c r="F167" s="132"/>
      <c r="G167" s="137"/>
      <c r="H167" s="171"/>
      <c r="I167" s="88"/>
      <c r="J167" s="85"/>
      <c r="K167" s="88"/>
      <c r="M167" s="134"/>
      <c r="N167" s="137"/>
      <c r="O167" s="84"/>
    </row>
    <row r="168" spans="1:15" s="87" customFormat="1" ht="21.75" customHeight="1">
      <c r="A168" s="168"/>
      <c r="B168" s="85"/>
      <c r="C168" s="86"/>
      <c r="D168" s="85"/>
      <c r="E168" s="86"/>
      <c r="F168" s="132"/>
      <c r="G168" s="137"/>
      <c r="H168" s="171"/>
      <c r="I168" s="88"/>
      <c r="J168" s="85"/>
      <c r="K168" s="88"/>
      <c r="M168" s="134"/>
      <c r="N168" s="137"/>
      <c r="O168" s="84"/>
    </row>
    <row r="169" spans="1:15" s="87" customFormat="1" ht="21.75" customHeight="1">
      <c r="A169" s="168"/>
      <c r="B169" s="85"/>
      <c r="C169" s="86"/>
      <c r="D169" s="85"/>
      <c r="E169" s="86"/>
      <c r="F169" s="132"/>
      <c r="G169" s="137"/>
      <c r="H169" s="171"/>
      <c r="I169" s="88"/>
      <c r="J169" s="85"/>
      <c r="K169" s="88"/>
      <c r="M169" s="134"/>
      <c r="N169" s="137"/>
      <c r="O169" s="84"/>
    </row>
    <row r="170" spans="1:15" s="87" customFormat="1" ht="21.75" customHeight="1">
      <c r="A170" s="168"/>
      <c r="B170" s="85"/>
      <c r="C170" s="86"/>
      <c r="D170" s="85"/>
      <c r="E170" s="86"/>
      <c r="F170" s="132"/>
      <c r="G170" s="137"/>
      <c r="H170" s="171"/>
      <c r="I170" s="88"/>
      <c r="J170" s="85"/>
      <c r="K170" s="88"/>
      <c r="M170" s="134"/>
      <c r="N170" s="137"/>
      <c r="O170" s="84"/>
    </row>
    <row r="171" spans="1:15" s="87" customFormat="1" ht="21.75" customHeight="1">
      <c r="A171" s="168"/>
      <c r="B171" s="85"/>
      <c r="C171" s="86"/>
      <c r="D171" s="85"/>
      <c r="E171" s="86"/>
      <c r="F171" s="132"/>
      <c r="G171" s="137"/>
      <c r="H171" s="171"/>
      <c r="I171" s="88"/>
      <c r="J171" s="85"/>
      <c r="K171" s="88"/>
      <c r="M171" s="134"/>
      <c r="N171" s="137"/>
      <c r="O171" s="84"/>
    </row>
    <row r="172" spans="1:15" s="87" customFormat="1" ht="21.75" customHeight="1">
      <c r="A172" s="168"/>
      <c r="B172" s="85"/>
      <c r="C172" s="86"/>
      <c r="D172" s="85"/>
      <c r="E172" s="86"/>
      <c r="F172" s="132"/>
      <c r="G172" s="137"/>
      <c r="H172" s="171"/>
      <c r="I172" s="88"/>
      <c r="J172" s="85"/>
      <c r="K172" s="88"/>
      <c r="M172" s="134"/>
      <c r="N172" s="137"/>
      <c r="O172" s="84"/>
    </row>
    <row r="173" spans="1:15" s="87" customFormat="1" ht="21.75" customHeight="1">
      <c r="A173" s="168"/>
      <c r="B173" s="85"/>
      <c r="C173" s="86"/>
      <c r="D173" s="85"/>
      <c r="E173" s="86"/>
      <c r="F173" s="132"/>
      <c r="G173" s="137"/>
      <c r="H173" s="171"/>
      <c r="I173" s="88"/>
      <c r="J173" s="85"/>
      <c r="K173" s="88"/>
      <c r="M173" s="134"/>
      <c r="N173" s="137"/>
      <c r="O173" s="84"/>
    </row>
    <row r="174" spans="1:15" s="87" customFormat="1" ht="21.75" customHeight="1">
      <c r="A174" s="168"/>
      <c r="B174" s="85"/>
      <c r="C174" s="86"/>
      <c r="D174" s="85"/>
      <c r="E174" s="86"/>
      <c r="F174" s="132"/>
      <c r="G174" s="137"/>
      <c r="H174" s="171"/>
      <c r="I174" s="88"/>
      <c r="J174" s="85"/>
      <c r="K174" s="88"/>
      <c r="M174" s="134"/>
      <c r="N174" s="137"/>
      <c r="O174" s="84"/>
    </row>
    <row r="175" spans="1:15" s="87" customFormat="1" ht="21.75" customHeight="1">
      <c r="A175" s="168"/>
      <c r="B175" s="85"/>
      <c r="C175" s="86"/>
      <c r="D175" s="85"/>
      <c r="E175" s="86"/>
      <c r="F175" s="132"/>
      <c r="G175" s="137"/>
      <c r="H175" s="171"/>
      <c r="I175" s="88"/>
      <c r="J175" s="85"/>
      <c r="K175" s="88"/>
      <c r="M175" s="134"/>
      <c r="N175" s="137"/>
      <c r="O175" s="84"/>
    </row>
    <row r="176" spans="1:15" s="87" customFormat="1" ht="21.75" customHeight="1">
      <c r="A176" s="168"/>
      <c r="B176" s="85"/>
      <c r="C176" s="86"/>
      <c r="D176" s="85"/>
      <c r="E176" s="86"/>
      <c r="F176" s="132"/>
      <c r="G176" s="137"/>
      <c r="H176" s="171"/>
      <c r="I176" s="88"/>
      <c r="J176" s="85"/>
      <c r="K176" s="88"/>
      <c r="M176" s="134"/>
      <c r="N176" s="137"/>
      <c r="O176" s="84"/>
    </row>
    <row r="177" spans="1:15" s="87" customFormat="1" ht="21.75" customHeight="1">
      <c r="A177" s="168"/>
      <c r="B177" s="85"/>
      <c r="C177" s="86"/>
      <c r="D177" s="85"/>
      <c r="E177" s="86"/>
      <c r="F177" s="132"/>
      <c r="G177" s="137"/>
      <c r="H177" s="171"/>
      <c r="I177" s="88"/>
      <c r="J177" s="85"/>
      <c r="K177" s="88"/>
      <c r="M177" s="134"/>
      <c r="N177" s="137"/>
      <c r="O177" s="84"/>
    </row>
    <row r="178" spans="1:15" s="87" customFormat="1" ht="21.75" customHeight="1">
      <c r="A178" s="168"/>
      <c r="B178" s="85"/>
      <c r="C178" s="86"/>
      <c r="D178" s="85"/>
      <c r="E178" s="86"/>
      <c r="F178" s="132"/>
      <c r="G178" s="137"/>
      <c r="H178" s="171"/>
      <c r="I178" s="88"/>
      <c r="J178" s="85"/>
      <c r="K178" s="88"/>
      <c r="M178" s="134"/>
      <c r="N178" s="137"/>
      <c r="O178" s="84"/>
    </row>
    <row r="179" spans="1:15" s="87" customFormat="1" ht="21.75" customHeight="1">
      <c r="A179" s="168"/>
      <c r="B179" s="85"/>
      <c r="C179" s="86"/>
      <c r="D179" s="85"/>
      <c r="E179" s="86"/>
      <c r="F179" s="132"/>
      <c r="G179" s="137"/>
      <c r="H179" s="171"/>
      <c r="I179" s="88"/>
      <c r="J179" s="85"/>
      <c r="K179" s="88"/>
      <c r="M179" s="134"/>
      <c r="N179" s="137"/>
      <c r="O179" s="84"/>
    </row>
    <row r="180" spans="1:15" s="87" customFormat="1" ht="21.75" customHeight="1">
      <c r="A180" s="168"/>
      <c r="B180" s="85"/>
      <c r="C180" s="86"/>
      <c r="D180" s="85"/>
      <c r="E180" s="86"/>
      <c r="F180" s="132"/>
      <c r="G180" s="137"/>
      <c r="H180" s="171"/>
      <c r="I180" s="88"/>
      <c r="J180" s="85"/>
      <c r="K180" s="88"/>
      <c r="M180" s="134"/>
      <c r="N180" s="137"/>
      <c r="O180" s="84"/>
    </row>
    <row r="181" spans="1:15" s="87" customFormat="1" ht="21.75" customHeight="1">
      <c r="A181" s="168"/>
      <c r="B181" s="85"/>
      <c r="C181" s="86"/>
      <c r="D181" s="85"/>
      <c r="E181" s="86"/>
      <c r="F181" s="132"/>
      <c r="G181" s="137"/>
      <c r="H181" s="171"/>
      <c r="I181" s="88"/>
      <c r="J181" s="85"/>
      <c r="K181" s="88"/>
      <c r="M181" s="134"/>
      <c r="N181" s="137"/>
      <c r="O181" s="84"/>
    </row>
    <row r="182" spans="1:15" s="87" customFormat="1" ht="21.75" customHeight="1">
      <c r="A182" s="168"/>
      <c r="B182" s="85"/>
      <c r="C182" s="86"/>
      <c r="D182" s="85"/>
      <c r="E182" s="86"/>
      <c r="F182" s="132"/>
      <c r="G182" s="137"/>
      <c r="H182" s="171"/>
      <c r="I182" s="88"/>
      <c r="J182" s="85"/>
      <c r="K182" s="88"/>
      <c r="M182" s="134"/>
      <c r="N182" s="137"/>
      <c r="O182" s="84"/>
    </row>
    <row r="183" spans="1:15" s="87" customFormat="1" ht="21.75" customHeight="1">
      <c r="A183" s="168"/>
      <c r="B183" s="85"/>
      <c r="C183" s="86"/>
      <c r="D183" s="85"/>
      <c r="E183" s="86"/>
      <c r="F183" s="132"/>
      <c r="G183" s="137"/>
      <c r="H183" s="171"/>
      <c r="I183" s="88"/>
      <c r="J183" s="85"/>
      <c r="K183" s="88"/>
      <c r="M183" s="134"/>
      <c r="N183" s="137"/>
      <c r="O183" s="84"/>
    </row>
    <row r="184" spans="1:15" s="87" customFormat="1" ht="21.75" customHeight="1">
      <c r="A184" s="168"/>
      <c r="B184" s="85"/>
      <c r="C184" s="86"/>
      <c r="D184" s="85"/>
      <c r="E184" s="86"/>
      <c r="F184" s="132"/>
      <c r="G184" s="137"/>
      <c r="H184" s="171"/>
      <c r="I184" s="88"/>
      <c r="J184" s="85"/>
      <c r="K184" s="88"/>
      <c r="M184" s="134"/>
      <c r="N184" s="137"/>
      <c r="O184" s="84"/>
    </row>
    <row r="185" spans="1:15" s="87" customFormat="1" ht="21.75" customHeight="1">
      <c r="A185" s="168"/>
      <c r="B185" s="85"/>
      <c r="C185" s="86"/>
      <c r="D185" s="85"/>
      <c r="E185" s="86"/>
      <c r="F185" s="132"/>
      <c r="G185" s="137"/>
      <c r="H185" s="171"/>
      <c r="I185" s="88"/>
      <c r="J185" s="85"/>
      <c r="K185" s="88"/>
      <c r="M185" s="134"/>
      <c r="N185" s="137"/>
      <c r="O185" s="84"/>
    </row>
    <row r="186" spans="1:15" s="87" customFormat="1" ht="21.75" customHeight="1">
      <c r="A186" s="168"/>
      <c r="B186" s="85"/>
      <c r="C186" s="86"/>
      <c r="D186" s="85"/>
      <c r="E186" s="86"/>
      <c r="F186" s="132"/>
      <c r="G186" s="137"/>
      <c r="H186" s="171"/>
      <c r="I186" s="88"/>
      <c r="J186" s="85"/>
      <c r="K186" s="88"/>
      <c r="M186" s="134"/>
      <c r="N186" s="137"/>
      <c r="O186" s="84"/>
    </row>
    <row r="187" spans="1:15" s="87" customFormat="1" ht="21.75" customHeight="1">
      <c r="A187" s="168"/>
      <c r="B187" s="85"/>
      <c r="C187" s="86"/>
      <c r="D187" s="85"/>
      <c r="E187" s="86"/>
      <c r="F187" s="132"/>
      <c r="G187" s="137"/>
      <c r="H187" s="171"/>
      <c r="I187" s="88"/>
      <c r="J187" s="85"/>
      <c r="K187" s="88"/>
      <c r="M187" s="134"/>
      <c r="N187" s="137"/>
      <c r="O187" s="84"/>
    </row>
    <row r="188" spans="1:15" s="87" customFormat="1" ht="21.75" customHeight="1">
      <c r="A188" s="168"/>
      <c r="B188" s="85"/>
      <c r="C188" s="86"/>
      <c r="D188" s="85"/>
      <c r="E188" s="86"/>
      <c r="F188" s="132"/>
      <c r="G188" s="137"/>
      <c r="H188" s="171"/>
      <c r="I188" s="88"/>
      <c r="J188" s="85"/>
      <c r="K188" s="88"/>
      <c r="M188" s="134"/>
      <c r="N188" s="137"/>
      <c r="O188" s="84"/>
    </row>
    <row r="189" spans="1:15" s="87" customFormat="1" ht="21.75" customHeight="1">
      <c r="A189" s="168"/>
      <c r="B189" s="85"/>
      <c r="C189" s="86"/>
      <c r="D189" s="85"/>
      <c r="E189" s="86"/>
      <c r="F189" s="132"/>
      <c r="G189" s="137"/>
      <c r="H189" s="171"/>
      <c r="I189" s="88"/>
      <c r="J189" s="85"/>
      <c r="K189" s="88"/>
      <c r="M189" s="134"/>
      <c r="N189" s="137"/>
      <c r="O189" s="84"/>
    </row>
    <row r="190" spans="1:15" s="87" customFormat="1" ht="21.75" customHeight="1">
      <c r="A190" s="168"/>
      <c r="B190" s="85"/>
      <c r="C190" s="86"/>
      <c r="D190" s="85"/>
      <c r="E190" s="86"/>
      <c r="F190" s="132"/>
      <c r="G190" s="137"/>
      <c r="H190" s="171"/>
      <c r="I190" s="88"/>
      <c r="J190" s="85"/>
      <c r="K190" s="88"/>
      <c r="M190" s="134"/>
      <c r="N190" s="137"/>
      <c r="O190" s="84"/>
    </row>
    <row r="191" spans="1:15" s="87" customFormat="1" ht="21.75" customHeight="1">
      <c r="A191" s="168"/>
      <c r="B191" s="85"/>
      <c r="C191" s="86"/>
      <c r="D191" s="85"/>
      <c r="E191" s="86"/>
      <c r="F191" s="132"/>
      <c r="G191" s="137"/>
      <c r="H191" s="171"/>
      <c r="I191" s="88"/>
      <c r="J191" s="85"/>
      <c r="K191" s="88"/>
      <c r="M191" s="134"/>
      <c r="N191" s="137"/>
      <c r="O191" s="84"/>
    </row>
    <row r="192" spans="1:15" s="87" customFormat="1" ht="21.75" customHeight="1">
      <c r="A192" s="168"/>
      <c r="B192" s="85"/>
      <c r="C192" s="86"/>
      <c r="D192" s="85"/>
      <c r="E192" s="86"/>
      <c r="F192" s="132"/>
      <c r="G192" s="137"/>
      <c r="H192" s="171"/>
      <c r="I192" s="88"/>
      <c r="J192" s="85"/>
      <c r="K192" s="88"/>
      <c r="M192" s="134"/>
      <c r="N192" s="137"/>
      <c r="O192" s="84"/>
    </row>
    <row r="193" spans="1:15" s="87" customFormat="1" ht="21.75" customHeight="1">
      <c r="A193" s="168"/>
      <c r="B193" s="85"/>
      <c r="C193" s="86"/>
      <c r="D193" s="85"/>
      <c r="E193" s="86"/>
      <c r="F193" s="132"/>
      <c r="G193" s="137"/>
      <c r="H193" s="171"/>
      <c r="I193" s="88"/>
      <c r="J193" s="85"/>
      <c r="K193" s="88"/>
      <c r="M193" s="134"/>
      <c r="N193" s="137"/>
      <c r="O193" s="84"/>
    </row>
    <row r="194" spans="1:15" s="87" customFormat="1" ht="21.75" customHeight="1">
      <c r="A194" s="168"/>
      <c r="B194" s="85"/>
      <c r="C194" s="86"/>
      <c r="D194" s="85"/>
      <c r="E194" s="86"/>
      <c r="F194" s="132"/>
      <c r="G194" s="137"/>
      <c r="H194" s="171"/>
      <c r="I194" s="88"/>
      <c r="J194" s="85"/>
      <c r="K194" s="88"/>
      <c r="M194" s="134"/>
      <c r="N194" s="137"/>
      <c r="O194" s="84"/>
    </row>
    <row r="195" spans="1:15" s="87" customFormat="1" ht="21.75" customHeight="1">
      <c r="A195" s="168"/>
      <c r="B195" s="85"/>
      <c r="C195" s="86"/>
      <c r="D195" s="85"/>
      <c r="E195" s="86"/>
      <c r="F195" s="132"/>
      <c r="G195" s="137"/>
      <c r="H195" s="171"/>
      <c r="I195" s="88"/>
      <c r="J195" s="85"/>
      <c r="K195" s="88"/>
      <c r="M195" s="134"/>
      <c r="N195" s="137"/>
      <c r="O195" s="84"/>
    </row>
    <row r="196" spans="1:15" s="87" customFormat="1" ht="21.75" customHeight="1">
      <c r="A196" s="168"/>
      <c r="B196" s="85"/>
      <c r="C196" s="86"/>
      <c r="D196" s="85"/>
      <c r="E196" s="86"/>
      <c r="F196" s="132"/>
      <c r="G196" s="137"/>
      <c r="H196" s="171"/>
      <c r="I196" s="88"/>
      <c r="J196" s="85"/>
      <c r="K196" s="88"/>
      <c r="M196" s="134"/>
      <c r="N196" s="137"/>
      <c r="O196" s="84"/>
    </row>
    <row r="197" spans="1:15" s="87" customFormat="1" ht="21.75" customHeight="1">
      <c r="A197" s="168"/>
      <c r="B197" s="85"/>
      <c r="C197" s="86"/>
      <c r="D197" s="85"/>
      <c r="E197" s="86"/>
      <c r="F197" s="132"/>
      <c r="G197" s="137"/>
      <c r="H197" s="171"/>
      <c r="I197" s="88"/>
      <c r="J197" s="85"/>
      <c r="K197" s="88"/>
      <c r="M197" s="134"/>
      <c r="N197" s="137"/>
      <c r="O197" s="84"/>
    </row>
    <row r="198" spans="1:15" s="87" customFormat="1" ht="21.75" customHeight="1">
      <c r="A198" s="168"/>
      <c r="B198" s="85"/>
      <c r="C198" s="86"/>
      <c r="D198" s="85"/>
      <c r="E198" s="86"/>
      <c r="F198" s="132"/>
      <c r="G198" s="137"/>
      <c r="H198" s="171"/>
      <c r="I198" s="88"/>
      <c r="J198" s="85"/>
      <c r="K198" s="88"/>
      <c r="M198" s="134"/>
      <c r="N198" s="137"/>
      <c r="O198" s="84"/>
    </row>
    <row r="199" spans="1:15" s="87" customFormat="1" ht="21.75" customHeight="1">
      <c r="A199" s="168"/>
      <c r="B199" s="85"/>
      <c r="C199" s="86"/>
      <c r="D199" s="85"/>
      <c r="E199" s="86"/>
      <c r="F199" s="132"/>
      <c r="G199" s="137"/>
      <c r="H199" s="171"/>
      <c r="I199" s="88"/>
      <c r="J199" s="85"/>
      <c r="K199" s="88"/>
      <c r="M199" s="134"/>
      <c r="N199" s="137"/>
      <c r="O199" s="84"/>
    </row>
    <row r="200" spans="1:15" s="87" customFormat="1" ht="21.75" customHeight="1">
      <c r="A200" s="168"/>
      <c r="B200" s="85"/>
      <c r="C200" s="86"/>
      <c r="D200" s="85"/>
      <c r="E200" s="86"/>
      <c r="F200" s="132"/>
      <c r="G200" s="137"/>
      <c r="H200" s="171"/>
      <c r="I200" s="88"/>
      <c r="J200" s="85"/>
      <c r="K200" s="88"/>
      <c r="M200" s="134"/>
      <c r="N200" s="137"/>
      <c r="O200" s="84"/>
    </row>
    <row r="201" spans="1:15" s="87" customFormat="1" ht="21.75" customHeight="1">
      <c r="A201" s="168"/>
      <c r="B201" s="85"/>
      <c r="C201" s="86"/>
      <c r="D201" s="85"/>
      <c r="E201" s="86"/>
      <c r="F201" s="132"/>
      <c r="G201" s="137"/>
      <c r="H201" s="171"/>
      <c r="I201" s="88"/>
      <c r="J201" s="85"/>
      <c r="K201" s="88"/>
      <c r="M201" s="134"/>
      <c r="N201" s="137"/>
      <c r="O201" s="84"/>
    </row>
    <row r="202" spans="1:15" s="87" customFormat="1" ht="21.75" customHeight="1">
      <c r="A202" s="168"/>
      <c r="B202" s="85"/>
      <c r="C202" s="86"/>
      <c r="D202" s="85"/>
      <c r="E202" s="86"/>
      <c r="F202" s="132"/>
      <c r="G202" s="137"/>
      <c r="H202" s="171"/>
      <c r="I202" s="88"/>
      <c r="J202" s="85"/>
      <c r="K202" s="88"/>
      <c r="M202" s="134"/>
      <c r="N202" s="137"/>
      <c r="O202" s="84"/>
    </row>
    <row r="203" spans="1:15" s="87" customFormat="1" ht="21.75" customHeight="1">
      <c r="A203" s="168"/>
      <c r="B203" s="85"/>
      <c r="C203" s="86"/>
      <c r="D203" s="85"/>
      <c r="E203" s="86"/>
      <c r="F203" s="132"/>
      <c r="G203" s="137"/>
      <c r="H203" s="171"/>
      <c r="I203" s="88"/>
      <c r="J203" s="85"/>
      <c r="K203" s="88"/>
      <c r="M203" s="134"/>
      <c r="N203" s="137"/>
      <c r="O203" s="84"/>
    </row>
    <row r="204" spans="1:15" s="87" customFormat="1" ht="21.75" customHeight="1">
      <c r="A204" s="168"/>
      <c r="B204" s="85"/>
      <c r="C204" s="86"/>
      <c r="D204" s="85"/>
      <c r="E204" s="86"/>
      <c r="F204" s="132"/>
      <c r="G204" s="137"/>
      <c r="H204" s="171"/>
      <c r="I204" s="88"/>
      <c r="J204" s="85"/>
      <c r="K204" s="88"/>
      <c r="M204" s="134"/>
      <c r="N204" s="137"/>
      <c r="O204" s="84"/>
    </row>
    <row r="205" spans="1:15" s="87" customFormat="1" ht="21.75" customHeight="1">
      <c r="A205" s="168"/>
      <c r="B205" s="85"/>
      <c r="C205" s="86"/>
      <c r="D205" s="85"/>
      <c r="E205" s="86"/>
      <c r="F205" s="132"/>
      <c r="G205" s="137"/>
      <c r="H205" s="171"/>
      <c r="I205" s="88"/>
      <c r="J205" s="85"/>
      <c r="K205" s="88"/>
      <c r="M205" s="134"/>
      <c r="N205" s="137"/>
      <c r="O205" s="84"/>
    </row>
    <row r="206" spans="1:15" s="87" customFormat="1" ht="21.75" customHeight="1">
      <c r="A206" s="168"/>
      <c r="B206" s="85"/>
      <c r="C206" s="86"/>
      <c r="D206" s="85"/>
      <c r="E206" s="86"/>
      <c r="F206" s="132"/>
      <c r="G206" s="137"/>
      <c r="H206" s="171"/>
      <c r="I206" s="88"/>
      <c r="J206" s="85"/>
      <c r="K206" s="88"/>
      <c r="M206" s="134"/>
      <c r="N206" s="137"/>
      <c r="O206" s="84"/>
    </row>
    <row r="207" spans="1:15" s="87" customFormat="1" ht="21.75" customHeight="1">
      <c r="A207" s="168"/>
      <c r="B207" s="85"/>
      <c r="C207" s="86"/>
      <c r="D207" s="85"/>
      <c r="E207" s="86"/>
      <c r="F207" s="132"/>
      <c r="G207" s="137"/>
      <c r="H207" s="171"/>
      <c r="I207" s="88"/>
      <c r="J207" s="85"/>
      <c r="K207" s="88"/>
      <c r="M207" s="134"/>
      <c r="N207" s="137"/>
      <c r="O207" s="84"/>
    </row>
    <row r="208" spans="1:15" s="87" customFormat="1" ht="21.75" customHeight="1">
      <c r="A208" s="168"/>
      <c r="B208" s="85"/>
      <c r="C208" s="86"/>
      <c r="D208" s="85"/>
      <c r="E208" s="86"/>
      <c r="F208" s="132"/>
      <c r="G208" s="137"/>
      <c r="H208" s="171"/>
      <c r="I208" s="88"/>
      <c r="J208" s="85"/>
      <c r="K208" s="88"/>
      <c r="M208" s="134"/>
      <c r="N208" s="137"/>
      <c r="O208" s="84"/>
    </row>
    <row r="209" spans="1:15" s="87" customFormat="1" ht="21.75" customHeight="1">
      <c r="A209" s="168"/>
      <c r="B209" s="85"/>
      <c r="C209" s="86"/>
      <c r="D209" s="85"/>
      <c r="E209" s="86"/>
      <c r="F209" s="132"/>
      <c r="G209" s="137"/>
      <c r="H209" s="171"/>
      <c r="I209" s="88"/>
      <c r="J209" s="85"/>
      <c r="K209" s="88"/>
      <c r="M209" s="134"/>
      <c r="N209" s="137"/>
      <c r="O209" s="84"/>
    </row>
    <row r="210" spans="1:15" s="87" customFormat="1" ht="21.75" customHeight="1">
      <c r="A210" s="168"/>
      <c r="B210" s="85"/>
      <c r="C210" s="86"/>
      <c r="D210" s="85"/>
      <c r="E210" s="86"/>
      <c r="F210" s="132"/>
      <c r="G210" s="137"/>
      <c r="H210" s="171"/>
      <c r="I210" s="88"/>
      <c r="J210" s="85"/>
      <c r="K210" s="88"/>
      <c r="M210" s="134"/>
      <c r="N210" s="137"/>
      <c r="O210" s="84"/>
    </row>
  </sheetData>
  <mergeCells count="13">
    <mergeCell ref="A1:N1"/>
    <mergeCell ref="M2:N2"/>
    <mergeCell ref="A3:G3"/>
    <mergeCell ref="H3:N3"/>
    <mergeCell ref="K4:L4"/>
    <mergeCell ref="M4:N4"/>
    <mergeCell ref="B4:C4"/>
    <mergeCell ref="D4:E4"/>
    <mergeCell ref="F4:G4"/>
    <mergeCell ref="I4:J4"/>
    <mergeCell ref="H4:H5"/>
    <mergeCell ref="A4:A5"/>
    <mergeCell ref="A2:B2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42" firstPageNumber="12" fitToHeight="0" orientation="portrait" useFirstPageNumber="1" r:id="rId1"/>
  <headerFooter scaleWithDoc="0" alignWithMargins="0">
    <oddFooter>&amp;C&amp;P</oddFooter>
  </headerFooter>
  <rowBreaks count="1" manualBreakCount="1">
    <brk id="72" max="1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rgb="FFFF0000"/>
    <pageSetUpPr fitToPage="1"/>
  </sheetPr>
  <dimension ref="A1:CX205"/>
  <sheetViews>
    <sheetView view="pageBreakPreview" topLeftCell="A19" zoomScale="85" zoomScaleNormal="100" zoomScaleSheetLayoutView="85" workbookViewId="0">
      <selection activeCell="C29" sqref="C29"/>
    </sheetView>
  </sheetViews>
  <sheetFormatPr defaultColWidth="9" defaultRowHeight="21.75" customHeight="1"/>
  <cols>
    <col min="1" max="1" width="30.625" style="32" customWidth="1"/>
    <col min="2" max="5" width="17.125" style="165" customWidth="1"/>
    <col min="6" max="6" width="17.125" style="166" customWidth="1"/>
    <col min="7" max="7" width="17.125" style="167" customWidth="1"/>
    <col min="8" max="8" width="6.25" style="5" customWidth="1"/>
    <col min="9" max="9" width="19.5" style="5" customWidth="1"/>
    <col min="10" max="13" width="11.25" style="5" customWidth="1"/>
    <col min="14" max="14" width="14.5" style="5" customWidth="1"/>
    <col min="15" max="15" width="14" style="5" customWidth="1"/>
    <col min="16" max="16" width="9" style="5"/>
    <col min="17" max="18" width="9.25" style="5" bestFit="1" customWidth="1"/>
    <col min="19" max="16384" width="9" style="5"/>
  </cols>
  <sheetData>
    <row r="1" spans="1:102" s="3355" customFormat="1" ht="50.1" customHeight="1">
      <c r="A1" s="3580" t="s">
        <v>3305</v>
      </c>
      <c r="B1" s="3580"/>
      <c r="C1" s="3580"/>
      <c r="D1" s="3580"/>
      <c r="E1" s="3580"/>
      <c r="F1" s="3580"/>
      <c r="G1" s="3580"/>
      <c r="H1" s="3351"/>
      <c r="I1" s="3354"/>
      <c r="J1" s="3354"/>
      <c r="K1" s="3354"/>
      <c r="L1" s="3354"/>
      <c r="M1" s="3354"/>
      <c r="N1" s="3354"/>
      <c r="O1" s="3354"/>
      <c r="P1" s="3354"/>
      <c r="Q1" s="3354"/>
      <c r="R1" s="3354"/>
      <c r="S1" s="3354"/>
      <c r="T1" s="3354"/>
      <c r="U1" s="3354"/>
      <c r="V1" s="3354"/>
      <c r="W1" s="3354"/>
      <c r="X1" s="3354"/>
      <c r="Y1" s="3354"/>
      <c r="Z1" s="3354"/>
      <c r="AA1" s="3354"/>
      <c r="AB1" s="3354"/>
      <c r="AC1" s="3354"/>
      <c r="AD1" s="3354"/>
      <c r="AE1" s="3354"/>
      <c r="AF1" s="3354"/>
      <c r="AG1" s="3354"/>
      <c r="AH1" s="3354"/>
      <c r="AI1" s="3354"/>
      <c r="AJ1" s="3354"/>
      <c r="AK1" s="3354"/>
      <c r="AL1" s="3354"/>
      <c r="AM1" s="3354"/>
      <c r="AN1" s="3354"/>
      <c r="AO1" s="3354"/>
      <c r="AP1" s="3354"/>
      <c r="AQ1" s="3354"/>
      <c r="AR1" s="3354"/>
      <c r="AS1" s="3354"/>
      <c r="AT1" s="3354"/>
      <c r="AU1" s="3354"/>
      <c r="AV1" s="3354"/>
      <c r="AW1" s="3354"/>
      <c r="AX1" s="3354"/>
      <c r="AY1" s="3354"/>
      <c r="AZ1" s="3354"/>
      <c r="BA1" s="3354"/>
      <c r="BB1" s="3354"/>
      <c r="BC1" s="3354"/>
      <c r="BD1" s="3354"/>
      <c r="BE1" s="3354"/>
      <c r="BF1" s="3354"/>
      <c r="BG1" s="3354"/>
      <c r="BH1" s="3354"/>
      <c r="BI1" s="3354"/>
      <c r="BJ1" s="3354"/>
      <c r="BK1" s="3354"/>
      <c r="BL1" s="3354"/>
      <c r="BM1" s="3354"/>
      <c r="BN1" s="3354"/>
      <c r="BO1" s="3354"/>
      <c r="BP1" s="3354"/>
      <c r="BQ1" s="3354"/>
      <c r="BR1" s="3354"/>
      <c r="BS1" s="3354"/>
      <c r="BT1" s="3354"/>
      <c r="BU1" s="3354"/>
      <c r="BV1" s="3354"/>
      <c r="BW1" s="3354"/>
      <c r="BX1" s="3354"/>
      <c r="BY1" s="3354"/>
      <c r="BZ1" s="3354"/>
      <c r="CA1" s="3354"/>
      <c r="CB1" s="3354"/>
      <c r="CC1" s="3354"/>
      <c r="CD1" s="3354"/>
      <c r="CE1" s="3354"/>
      <c r="CF1" s="3354"/>
      <c r="CG1" s="3354"/>
      <c r="CH1" s="3354"/>
      <c r="CI1" s="3354"/>
      <c r="CJ1" s="3354"/>
      <c r="CK1" s="3354"/>
      <c r="CL1" s="3354"/>
      <c r="CM1" s="3354"/>
      <c r="CN1" s="3354"/>
      <c r="CO1" s="3354"/>
      <c r="CP1" s="3354"/>
      <c r="CQ1" s="3354"/>
      <c r="CR1" s="3354"/>
      <c r="CS1" s="3354"/>
      <c r="CT1" s="3354"/>
      <c r="CU1" s="3354"/>
      <c r="CV1" s="3354"/>
      <c r="CW1" s="3354"/>
      <c r="CX1" s="3354"/>
    </row>
    <row r="2" spans="1:102" s="15" customFormat="1" ht="17.25" customHeight="1">
      <c r="A2" s="3546"/>
      <c r="B2" s="3546"/>
      <c r="C2" s="3546"/>
      <c r="D2" s="3546"/>
      <c r="E2" s="3546"/>
      <c r="F2" s="3546"/>
      <c r="G2" s="3546"/>
      <c r="I2" s="14"/>
      <c r="J2" s="14"/>
      <c r="K2" s="14"/>
      <c r="L2" s="14"/>
      <c r="M2" s="14"/>
      <c r="N2" s="14"/>
      <c r="O2" s="14"/>
      <c r="P2" s="198"/>
      <c r="Q2" s="198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14"/>
      <c r="BI2" s="14"/>
      <c r="BJ2" s="14"/>
      <c r="BK2" s="14"/>
      <c r="BL2" s="14"/>
      <c r="BM2" s="14"/>
      <c r="BN2" s="14"/>
      <c r="BO2" s="14"/>
      <c r="BP2" s="14"/>
      <c r="BQ2" s="14"/>
      <c r="BR2" s="14"/>
      <c r="BS2" s="14"/>
      <c r="BT2" s="14"/>
      <c r="BU2" s="14"/>
      <c r="BV2" s="14"/>
      <c r="BW2" s="14"/>
      <c r="BX2" s="14"/>
      <c r="BY2" s="14"/>
      <c r="BZ2" s="14"/>
      <c r="CA2" s="14"/>
      <c r="CB2" s="14"/>
      <c r="CC2" s="14"/>
      <c r="CD2" s="14"/>
      <c r="CE2" s="14"/>
      <c r="CF2" s="14"/>
      <c r="CG2" s="14"/>
      <c r="CH2" s="14"/>
      <c r="CI2" s="14"/>
      <c r="CJ2" s="14"/>
      <c r="CK2" s="14"/>
      <c r="CL2" s="14"/>
      <c r="CM2" s="14"/>
      <c r="CN2" s="14"/>
      <c r="CO2" s="14"/>
      <c r="CP2" s="14"/>
      <c r="CQ2" s="14"/>
      <c r="CR2" s="14"/>
      <c r="CS2" s="14"/>
      <c r="CT2" s="14"/>
      <c r="CU2" s="14"/>
      <c r="CV2" s="14"/>
      <c r="CW2" s="14"/>
      <c r="CX2" s="14"/>
    </row>
    <row r="3" spans="1:102" s="15" customFormat="1" ht="21.75" customHeight="1" thickBot="1">
      <c r="A3" s="3581" t="s">
        <v>3293</v>
      </c>
      <c r="B3" s="3581"/>
      <c r="C3" s="3581"/>
      <c r="D3" s="160"/>
      <c r="E3" s="160"/>
      <c r="F3" s="3582" t="s">
        <v>401</v>
      </c>
      <c r="G3" s="3582"/>
      <c r="H3" s="16"/>
      <c r="I3" s="14"/>
      <c r="J3" s="14"/>
      <c r="K3" s="14"/>
      <c r="L3" s="14"/>
      <c r="M3" s="14"/>
      <c r="N3" s="19"/>
      <c r="O3" s="19"/>
      <c r="P3" s="19"/>
      <c r="Q3" s="19"/>
      <c r="R3" s="19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</row>
    <row r="4" spans="1:102" s="15" customFormat="1" ht="20.100000000000001" customHeight="1">
      <c r="A4" s="3583" t="s">
        <v>402</v>
      </c>
      <c r="B4" s="3584"/>
      <c r="C4" s="3584"/>
      <c r="D4" s="3584"/>
      <c r="E4" s="3584"/>
      <c r="F4" s="3584"/>
      <c r="G4" s="3585"/>
      <c r="H4" s="17"/>
      <c r="I4" s="14"/>
      <c r="J4" s="14"/>
      <c r="K4" s="14"/>
      <c r="L4" s="14"/>
      <c r="M4" s="14"/>
      <c r="N4" s="25"/>
      <c r="O4" s="25"/>
      <c r="P4" s="19"/>
      <c r="Q4" s="19"/>
      <c r="R4" s="19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</row>
    <row r="5" spans="1:102" s="20" customFormat="1" ht="20.100000000000001" customHeight="1">
      <c r="A5" s="3577" t="s">
        <v>403</v>
      </c>
      <c r="B5" s="3578" t="str">
        <f>'세입·세출예산 총괄표(조직별)5'!B4</f>
        <v>2019년추경액(A)</v>
      </c>
      <c r="C5" s="3578"/>
      <c r="D5" s="3578" t="str">
        <f>'세입·세출예산 총괄표(조직별)5'!F4</f>
        <v>2019년기정액(B)</v>
      </c>
      <c r="E5" s="3578"/>
      <c r="F5" s="3578" t="s">
        <v>404</v>
      </c>
      <c r="G5" s="3579"/>
      <c r="H5" s="18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  <c r="BQ5" s="19"/>
      <c r="BR5" s="19"/>
      <c r="BS5" s="19"/>
      <c r="BT5" s="19"/>
      <c r="BU5" s="19"/>
      <c r="BV5" s="19"/>
      <c r="BW5" s="19"/>
      <c r="BX5" s="19"/>
      <c r="BY5" s="19"/>
      <c r="BZ5" s="19"/>
      <c r="CA5" s="19"/>
      <c r="CB5" s="19"/>
      <c r="CC5" s="19"/>
      <c r="CD5" s="19"/>
      <c r="CE5" s="19"/>
      <c r="CF5" s="19"/>
      <c r="CG5" s="19"/>
      <c r="CH5" s="19"/>
      <c r="CI5" s="19"/>
      <c r="CJ5" s="19"/>
      <c r="CK5" s="19"/>
      <c r="CL5" s="19"/>
      <c r="CM5" s="19"/>
      <c r="CN5" s="19"/>
      <c r="CO5" s="19"/>
      <c r="CP5" s="19"/>
      <c r="CQ5" s="19"/>
      <c r="CR5" s="19"/>
      <c r="CS5" s="19"/>
      <c r="CT5" s="19"/>
      <c r="CU5" s="19"/>
      <c r="CV5" s="19"/>
      <c r="CW5" s="19"/>
      <c r="CX5" s="19"/>
    </row>
    <row r="6" spans="1:102" s="20" customFormat="1" ht="20.100000000000001" customHeight="1">
      <c r="A6" s="3577"/>
      <c r="B6" s="266" t="s">
        <v>405</v>
      </c>
      <c r="C6" s="266" t="s">
        <v>406</v>
      </c>
      <c r="D6" s="266" t="s">
        <v>407</v>
      </c>
      <c r="E6" s="266" t="s">
        <v>406</v>
      </c>
      <c r="F6" s="267" t="s">
        <v>408</v>
      </c>
      <c r="G6" s="268" t="s">
        <v>409</v>
      </c>
      <c r="H6" s="18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  <c r="CV6" s="19"/>
      <c r="CW6" s="19"/>
      <c r="CX6" s="19"/>
    </row>
    <row r="7" spans="1:102" s="20" customFormat="1" ht="21.95" customHeight="1">
      <c r="A7" s="372" t="s">
        <v>410</v>
      </c>
      <c r="B7" s="286">
        <f>SUM(B8,B64)</f>
        <v>11461817800</v>
      </c>
      <c r="C7" s="287">
        <f>+C8+C64</f>
        <v>1</v>
      </c>
      <c r="D7" s="286">
        <f>SUM(D8,D64)</f>
        <v>11354560000</v>
      </c>
      <c r="E7" s="287">
        <f>+E8+E64</f>
        <v>1</v>
      </c>
      <c r="F7" s="288">
        <f>B7-D7</f>
        <v>107257800</v>
      </c>
      <c r="G7" s="289">
        <f>+F7/D7</f>
        <v>9.4462312938590302E-3</v>
      </c>
      <c r="H7" s="21"/>
      <c r="I7" s="25"/>
      <c r="J7" s="19">
        <v>10967855000</v>
      </c>
      <c r="K7" s="25">
        <f>B7-J7</f>
        <v>493962800</v>
      </c>
      <c r="L7" s="25"/>
      <c r="M7" s="25"/>
      <c r="N7" s="25"/>
      <c r="O7" s="25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</row>
    <row r="8" spans="1:102" s="20" customFormat="1" ht="21.95" customHeight="1">
      <c r="A8" s="381" t="s">
        <v>493</v>
      </c>
      <c r="B8" s="294">
        <f>B9+B17+B23+B32+B35+B45+B58+B60+B38+B62</f>
        <v>9137074800</v>
      </c>
      <c r="C8" s="295">
        <f>+B8/$B$7</f>
        <v>0.7971750170378733</v>
      </c>
      <c r="D8" s="294">
        <f>D9+D17+D23+D32+D35+D45+D58+D60+D38+D62</f>
        <v>8982050000</v>
      </c>
      <c r="E8" s="295">
        <f>+D8/$D$7</f>
        <v>0.79105222923653584</v>
      </c>
      <c r="F8" s="296">
        <f>F9+F17+F23+F32+F35+F45+F58+F60</f>
        <v>103702800</v>
      </c>
      <c r="G8" s="297">
        <f>+F8/D8</f>
        <v>1.1545560311955512E-2</v>
      </c>
      <c r="H8" s="21"/>
      <c r="I8" s="19"/>
      <c r="J8" s="19"/>
      <c r="K8" s="19"/>
      <c r="L8" s="19"/>
      <c r="M8" s="19"/>
      <c r="N8" s="19"/>
      <c r="O8" s="19"/>
      <c r="P8" s="19"/>
      <c r="Q8" s="25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  <c r="CM8" s="19"/>
      <c r="CN8" s="19"/>
      <c r="CO8" s="19"/>
      <c r="CP8" s="19"/>
      <c r="CQ8" s="19"/>
      <c r="CR8" s="19"/>
      <c r="CS8" s="19"/>
      <c r="CT8" s="19"/>
      <c r="CU8" s="19"/>
      <c r="CV8" s="19"/>
      <c r="CW8" s="19"/>
      <c r="CX8" s="19"/>
    </row>
    <row r="9" spans="1:102" s="24" customFormat="1" ht="21.95" customHeight="1">
      <c r="A9" s="409" t="s">
        <v>494</v>
      </c>
      <c r="B9" s="299">
        <f>SUM(B10:B16)</f>
        <v>4313212000</v>
      </c>
      <c r="C9" s="300">
        <f t="shared" ref="C9:C15" si="0">+B9/$B$7</f>
        <v>0.37631133867788408</v>
      </c>
      <c r="D9" s="299">
        <f>SUM(D10:D16)</f>
        <v>4313212000</v>
      </c>
      <c r="E9" s="301">
        <f>+D9/$D$7</f>
        <v>0.37986606262153705</v>
      </c>
      <c r="F9" s="302">
        <f>SUM(F10:F16)</f>
        <v>0</v>
      </c>
      <c r="G9" s="303">
        <f>+F9/D9</f>
        <v>0</v>
      </c>
      <c r="H9" s="21"/>
      <c r="I9" s="23"/>
      <c r="J9" s="23"/>
      <c r="K9" s="23"/>
      <c r="L9" s="23"/>
      <c r="M9" s="23"/>
      <c r="N9" s="23"/>
      <c r="O9" s="23"/>
      <c r="P9" s="23"/>
      <c r="Q9" s="108"/>
      <c r="R9" s="108"/>
      <c r="S9" s="108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23"/>
      <c r="CN9" s="23"/>
      <c r="CO9" s="23"/>
      <c r="CP9" s="23"/>
      <c r="CQ9" s="23"/>
      <c r="CR9" s="23"/>
      <c r="CS9" s="23"/>
      <c r="CT9" s="23"/>
      <c r="CU9" s="23"/>
      <c r="CV9" s="23"/>
      <c r="CW9" s="23"/>
      <c r="CX9" s="23"/>
    </row>
    <row r="10" spans="1:102" s="20" customFormat="1" ht="21.95" customHeight="1">
      <c r="A10" s="373" t="s">
        <v>411</v>
      </c>
      <c r="B10" s="304">
        <f>'예산세입(사무국)'!P20</f>
        <v>3222569000</v>
      </c>
      <c r="C10" s="305">
        <f>+B10/$B$7</f>
        <v>0.28115688595224397</v>
      </c>
      <c r="D10" s="304">
        <f>'예산세입(사무국)'!Q21</f>
        <v>3222569000</v>
      </c>
      <c r="E10" s="305">
        <f>+D10/$D$7</f>
        <v>0.28381275892681002</v>
      </c>
      <c r="F10" s="306">
        <f>+B10-D10</f>
        <v>0</v>
      </c>
      <c r="G10" s="307">
        <f>+F10/D10</f>
        <v>0</v>
      </c>
      <c r="H10" s="21"/>
      <c r="I10" s="71"/>
      <c r="J10" s="19" t="s">
        <v>500</v>
      </c>
      <c r="K10" s="19"/>
      <c r="L10" s="19"/>
      <c r="M10" s="19" t="s">
        <v>3144</v>
      </c>
      <c r="N10" s="19" t="s">
        <v>1370</v>
      </c>
      <c r="O10" s="19"/>
      <c r="P10" s="19"/>
      <c r="Q10" s="25"/>
      <c r="R10" s="25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9"/>
      <c r="CI10" s="19"/>
      <c r="CJ10" s="19"/>
      <c r="CK10" s="19"/>
      <c r="CL10" s="19"/>
      <c r="CM10" s="19"/>
      <c r="CN10" s="19"/>
      <c r="CO10" s="19"/>
      <c r="CP10" s="19"/>
      <c r="CQ10" s="19"/>
      <c r="CR10" s="19"/>
      <c r="CS10" s="19"/>
      <c r="CT10" s="19"/>
      <c r="CU10" s="19"/>
      <c r="CV10" s="19"/>
      <c r="CW10" s="19"/>
      <c r="CX10" s="19"/>
    </row>
    <row r="11" spans="1:102" s="20" customFormat="1" ht="21.95" customHeight="1">
      <c r="A11" s="373" t="s">
        <v>412</v>
      </c>
      <c r="B11" s="304">
        <f>'예산세입(마두)'!P86</f>
        <v>318913000</v>
      </c>
      <c r="C11" s="305">
        <f t="shared" si="0"/>
        <v>2.7823946041089571E-2</v>
      </c>
      <c r="D11" s="304">
        <f>'예산세입(마두)'!Q86</f>
        <v>318913000</v>
      </c>
      <c r="E11" s="305">
        <f t="shared" ref="E11:E61" si="1">+D11/$D$7</f>
        <v>2.8086777470901558E-2</v>
      </c>
      <c r="F11" s="306">
        <f t="shared" ref="F11:F16" si="2">+B11-D11</f>
        <v>0</v>
      </c>
      <c r="G11" s="307">
        <f t="shared" ref="G11:G79" si="3">+F11/D11</f>
        <v>0</v>
      </c>
      <c r="H11" s="21"/>
      <c r="I11" s="71" t="s">
        <v>1075</v>
      </c>
      <c r="J11" s="99">
        <f t="shared" ref="J11:J22" si="4">SUMIFS(B:B,A:A,I11)</f>
        <v>4180490000</v>
      </c>
      <c r="K11" s="99">
        <v>4180490000</v>
      </c>
      <c r="L11" s="99">
        <f t="shared" ref="L11:L22" si="5">J11-K11</f>
        <v>0</v>
      </c>
      <c r="M11" s="99">
        <f>K11-B101</f>
        <v>4121540000</v>
      </c>
      <c r="N11" s="100">
        <f t="shared" ref="N11:N22" si="6">SUMIFS(D:D,A:A,I11)</f>
        <v>4168356000</v>
      </c>
      <c r="O11" s="240">
        <v>4168356000</v>
      </c>
      <c r="P11" s="25">
        <f>N11-O11</f>
        <v>0</v>
      </c>
      <c r="Q11" s="25">
        <v>3623469000</v>
      </c>
      <c r="R11" s="25">
        <f>N11-Q11</f>
        <v>544887000</v>
      </c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19"/>
      <c r="CQ11" s="19"/>
      <c r="CR11" s="19"/>
      <c r="CS11" s="19"/>
      <c r="CT11" s="19"/>
      <c r="CU11" s="19"/>
      <c r="CV11" s="19"/>
      <c r="CW11" s="19"/>
      <c r="CX11" s="19"/>
    </row>
    <row r="12" spans="1:102" s="20" customFormat="1" ht="21.95" customHeight="1">
      <c r="A12" s="373" t="s">
        <v>414</v>
      </c>
      <c r="B12" s="304">
        <f>'예산세입(진로)'!O27</f>
        <v>61258000</v>
      </c>
      <c r="C12" s="305">
        <f t="shared" si="0"/>
        <v>5.3445274623018348E-3</v>
      </c>
      <c r="D12" s="304">
        <f>'예산세입(진로)'!Q25</f>
        <v>61258000</v>
      </c>
      <c r="E12" s="305">
        <f t="shared" si="1"/>
        <v>5.395013104867119E-3</v>
      </c>
      <c r="F12" s="306">
        <f>+B12-D12</f>
        <v>0</v>
      </c>
      <c r="G12" s="307">
        <f t="shared" si="3"/>
        <v>0</v>
      </c>
      <c r="H12" s="21"/>
      <c r="I12" s="71" t="s">
        <v>415</v>
      </c>
      <c r="J12" s="99">
        <f t="shared" si="4"/>
        <v>1250861000</v>
      </c>
      <c r="K12" s="100">
        <v>1250861000</v>
      </c>
      <c r="L12" s="99">
        <f t="shared" si="5"/>
        <v>0</v>
      </c>
      <c r="M12" s="99">
        <f>K12</f>
        <v>1250861000</v>
      </c>
      <c r="N12" s="100">
        <f t="shared" si="6"/>
        <v>1266311000</v>
      </c>
      <c r="O12" s="240">
        <v>1266311000</v>
      </c>
      <c r="P12" s="25">
        <f t="shared" ref="P12:P22" si="7">N12-O12</f>
        <v>0</v>
      </c>
      <c r="Q12" s="25">
        <v>1143863000</v>
      </c>
      <c r="R12" s="25">
        <f t="shared" ref="R12:R22" si="8">N12-Q12</f>
        <v>122448000</v>
      </c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  <c r="CV12" s="19"/>
      <c r="CW12" s="19"/>
      <c r="CX12" s="19"/>
    </row>
    <row r="13" spans="1:102" s="20" customFormat="1" ht="21.95" customHeight="1">
      <c r="A13" s="373" t="s">
        <v>416</v>
      </c>
      <c r="B13" s="304">
        <f>'예산세입(성사)'!P44</f>
        <v>184082000</v>
      </c>
      <c r="C13" s="305">
        <f t="shared" si="0"/>
        <v>1.6060454215211833E-2</v>
      </c>
      <c r="D13" s="304">
        <f>'예산세입(성사)'!Q44</f>
        <v>184082000</v>
      </c>
      <c r="E13" s="305">
        <f t="shared" si="1"/>
        <v>1.6212164980413155E-2</v>
      </c>
      <c r="F13" s="306">
        <f t="shared" si="2"/>
        <v>0</v>
      </c>
      <c r="G13" s="307">
        <f t="shared" si="3"/>
        <v>0</v>
      </c>
      <c r="H13" s="21"/>
      <c r="I13" s="71" t="s">
        <v>417</v>
      </c>
      <c r="J13" s="99">
        <f t="shared" si="4"/>
        <v>670584000</v>
      </c>
      <c r="K13" s="100">
        <v>670584000</v>
      </c>
      <c r="L13" s="99">
        <f t="shared" si="5"/>
        <v>0</v>
      </c>
      <c r="M13" s="99">
        <f t="shared" ref="M13:M22" si="9">K13</f>
        <v>670584000</v>
      </c>
      <c r="N13" s="100">
        <f t="shared" si="6"/>
        <v>553461000</v>
      </c>
      <c r="O13" s="240">
        <v>553461000</v>
      </c>
      <c r="P13" s="25">
        <f t="shared" si="7"/>
        <v>0</v>
      </c>
      <c r="Q13" s="25">
        <v>61498000</v>
      </c>
      <c r="R13" s="25">
        <f t="shared" si="8"/>
        <v>491963000</v>
      </c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19"/>
      <c r="BW13" s="19"/>
      <c r="BX13" s="19"/>
      <c r="BY13" s="19"/>
      <c r="BZ13" s="19"/>
      <c r="CA13" s="19"/>
      <c r="CB13" s="19"/>
      <c r="CC13" s="19"/>
      <c r="CD13" s="19"/>
      <c r="CE13" s="19"/>
      <c r="CF13" s="19"/>
      <c r="CG13" s="19"/>
      <c r="CH13" s="19"/>
      <c r="CI13" s="19"/>
      <c r="CJ13" s="19"/>
      <c r="CK13" s="19"/>
      <c r="CL13" s="19"/>
      <c r="CM13" s="19"/>
      <c r="CN13" s="19"/>
      <c r="CO13" s="19"/>
      <c r="CP13" s="19"/>
      <c r="CQ13" s="19"/>
      <c r="CR13" s="19"/>
      <c r="CS13" s="19"/>
      <c r="CT13" s="19"/>
      <c r="CU13" s="19"/>
      <c r="CV13" s="19"/>
      <c r="CW13" s="19"/>
      <c r="CX13" s="19"/>
    </row>
    <row r="14" spans="1:102" s="20" customFormat="1" ht="21.95" customHeight="1">
      <c r="A14" s="373" t="s">
        <v>418</v>
      </c>
      <c r="B14" s="304">
        <f>'예산세입(탄현)'!O46</f>
        <v>86947000</v>
      </c>
      <c r="C14" s="305">
        <f t="shared" si="0"/>
        <v>7.5857949862019273E-3</v>
      </c>
      <c r="D14" s="304">
        <f>'예산세입(탄현)'!Q44</f>
        <v>86947000</v>
      </c>
      <c r="E14" s="305">
        <f t="shared" si="1"/>
        <v>7.6574521601893864E-3</v>
      </c>
      <c r="F14" s="306">
        <f t="shared" si="2"/>
        <v>0</v>
      </c>
      <c r="G14" s="307">
        <f t="shared" si="3"/>
        <v>0</v>
      </c>
      <c r="H14" s="21"/>
      <c r="I14" s="71" t="s">
        <v>419</v>
      </c>
      <c r="J14" s="99">
        <f t="shared" si="4"/>
        <v>466283000</v>
      </c>
      <c r="K14" s="100">
        <v>466283000</v>
      </c>
      <c r="L14" s="99">
        <f t="shared" si="5"/>
        <v>0</v>
      </c>
      <c r="M14" s="99">
        <f t="shared" si="9"/>
        <v>466283000</v>
      </c>
      <c r="N14" s="100">
        <f t="shared" si="6"/>
        <v>466283000</v>
      </c>
      <c r="O14" s="240">
        <v>466283000</v>
      </c>
      <c r="P14" s="25">
        <f t="shared" si="7"/>
        <v>0</v>
      </c>
      <c r="Q14" s="25">
        <v>215312000</v>
      </c>
      <c r="R14" s="25">
        <f t="shared" si="8"/>
        <v>250971000</v>
      </c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  <c r="CL14" s="19"/>
      <c r="CM14" s="19"/>
      <c r="CN14" s="19"/>
      <c r="CO14" s="19"/>
      <c r="CP14" s="19"/>
      <c r="CQ14" s="19"/>
      <c r="CR14" s="19"/>
      <c r="CS14" s="19"/>
      <c r="CT14" s="19"/>
      <c r="CU14" s="19"/>
      <c r="CV14" s="19"/>
      <c r="CW14" s="19"/>
      <c r="CX14" s="19"/>
    </row>
    <row r="15" spans="1:102" s="20" customFormat="1" ht="21.95" customHeight="1">
      <c r="A15" s="373" t="s">
        <v>420</v>
      </c>
      <c r="B15" s="304">
        <f>'예산세입(주교)'!O21</f>
        <v>16041000</v>
      </c>
      <c r="C15" s="305">
        <f t="shared" si="0"/>
        <v>1.399516226823986E-3</v>
      </c>
      <c r="D15" s="304">
        <f>'예산세입(주교)'!O21</f>
        <v>16041000</v>
      </c>
      <c r="E15" s="305">
        <f t="shared" si="1"/>
        <v>1.4127363808020743E-3</v>
      </c>
      <c r="F15" s="306">
        <f t="shared" si="2"/>
        <v>0</v>
      </c>
      <c r="G15" s="307">
        <f t="shared" si="3"/>
        <v>0</v>
      </c>
      <c r="H15" s="21"/>
      <c r="I15" s="71" t="s">
        <v>421</v>
      </c>
      <c r="J15" s="99">
        <f t="shared" si="4"/>
        <v>225812000</v>
      </c>
      <c r="K15" s="100">
        <v>225812000</v>
      </c>
      <c r="L15" s="99">
        <f t="shared" si="5"/>
        <v>0</v>
      </c>
      <c r="M15" s="99">
        <f t="shared" si="9"/>
        <v>225812000</v>
      </c>
      <c r="N15" s="100">
        <f t="shared" si="6"/>
        <v>241613000</v>
      </c>
      <c r="O15" s="240">
        <v>241613000</v>
      </c>
      <c r="P15" s="25">
        <f t="shared" si="7"/>
        <v>0</v>
      </c>
      <c r="Q15" s="25">
        <v>214777000</v>
      </c>
      <c r="R15" s="25">
        <f t="shared" si="8"/>
        <v>26836000</v>
      </c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  <c r="BC15" s="19"/>
      <c r="BD15" s="19"/>
      <c r="BE15" s="19"/>
      <c r="BF15" s="19"/>
      <c r="BG15" s="19"/>
      <c r="BH15" s="19"/>
      <c r="BI15" s="19"/>
      <c r="BJ15" s="19"/>
      <c r="BK15" s="19"/>
      <c r="BL15" s="19"/>
      <c r="BM15" s="19"/>
      <c r="BN15" s="19"/>
      <c r="BO15" s="19"/>
      <c r="BP15" s="19"/>
      <c r="BQ15" s="19"/>
      <c r="BR15" s="19"/>
      <c r="BS15" s="19"/>
      <c r="BT15" s="19"/>
      <c r="BU15" s="19"/>
      <c r="BV15" s="19"/>
      <c r="BW15" s="19"/>
      <c r="BX15" s="19"/>
      <c r="BY15" s="19"/>
      <c r="BZ15" s="19"/>
      <c r="CA15" s="19"/>
      <c r="CB15" s="19"/>
      <c r="CC15" s="19"/>
      <c r="CD15" s="19"/>
      <c r="CE15" s="19"/>
      <c r="CF15" s="19"/>
      <c r="CG15" s="19"/>
      <c r="CH15" s="19"/>
      <c r="CI15" s="19"/>
      <c r="CJ15" s="19"/>
      <c r="CK15" s="19"/>
      <c r="CL15" s="19"/>
      <c r="CM15" s="19"/>
      <c r="CN15" s="19"/>
      <c r="CO15" s="19"/>
      <c r="CP15" s="19"/>
      <c r="CQ15" s="19"/>
      <c r="CR15" s="19"/>
      <c r="CS15" s="19"/>
      <c r="CT15" s="19"/>
      <c r="CU15" s="19"/>
      <c r="CV15" s="19"/>
      <c r="CW15" s="19"/>
      <c r="CX15" s="19"/>
    </row>
    <row r="16" spans="1:102" s="20" customFormat="1" ht="21.95" customHeight="1">
      <c r="A16" s="373" t="s">
        <v>422</v>
      </c>
      <c r="B16" s="304">
        <f>'예산세입(일산서구)'!P72</f>
        <v>423402000</v>
      </c>
      <c r="C16" s="305">
        <f>+B16/$B$7</f>
        <v>3.6940213794010926E-2</v>
      </c>
      <c r="D16" s="304">
        <f>'예산세입(일산서구)'!Q72</f>
        <v>423402000</v>
      </c>
      <c r="E16" s="305">
        <f t="shared" si="1"/>
        <v>3.7289159597553759E-2</v>
      </c>
      <c r="F16" s="306">
        <f t="shared" si="2"/>
        <v>0</v>
      </c>
      <c r="G16" s="307">
        <f t="shared" si="3"/>
        <v>0</v>
      </c>
      <c r="H16" s="21"/>
      <c r="I16" s="71" t="s">
        <v>423</v>
      </c>
      <c r="J16" s="99">
        <f t="shared" si="4"/>
        <v>37449000</v>
      </c>
      <c r="K16" s="100">
        <v>37449000</v>
      </c>
      <c r="L16" s="99">
        <f t="shared" si="5"/>
        <v>0</v>
      </c>
      <c r="M16" s="99">
        <f t="shared" si="9"/>
        <v>37449000</v>
      </c>
      <c r="N16" s="100">
        <f t="shared" si="6"/>
        <v>36969000</v>
      </c>
      <c r="O16" s="240">
        <v>36969000</v>
      </c>
      <c r="P16" s="25">
        <f t="shared" si="7"/>
        <v>0</v>
      </c>
      <c r="Q16" s="25">
        <v>16051000</v>
      </c>
      <c r="R16" s="25">
        <f t="shared" si="8"/>
        <v>20918000</v>
      </c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  <c r="BJ16" s="19"/>
      <c r="BK16" s="19"/>
      <c r="BL16" s="19"/>
      <c r="BM16" s="19"/>
      <c r="BN16" s="19"/>
      <c r="BO16" s="19"/>
      <c r="BP16" s="19"/>
      <c r="BQ16" s="19"/>
      <c r="BR16" s="19"/>
      <c r="BS16" s="19"/>
      <c r="BT16" s="19"/>
      <c r="BU16" s="19"/>
      <c r="BV16" s="19"/>
      <c r="BW16" s="19"/>
      <c r="BX16" s="19"/>
      <c r="BY16" s="19"/>
      <c r="BZ16" s="19"/>
      <c r="CA16" s="19"/>
      <c r="CB16" s="19"/>
      <c r="CC16" s="19"/>
      <c r="CD16" s="19"/>
      <c r="CE16" s="19"/>
      <c r="CF16" s="19"/>
      <c r="CG16" s="19"/>
      <c r="CH16" s="19"/>
      <c r="CI16" s="19"/>
      <c r="CJ16" s="19"/>
      <c r="CK16" s="19"/>
      <c r="CL16" s="19"/>
      <c r="CM16" s="19"/>
      <c r="CN16" s="19"/>
      <c r="CO16" s="19"/>
      <c r="CP16" s="19"/>
      <c r="CQ16" s="19"/>
      <c r="CR16" s="19"/>
      <c r="CS16" s="19"/>
      <c r="CT16" s="19"/>
      <c r="CU16" s="19"/>
      <c r="CV16" s="19"/>
      <c r="CW16" s="19"/>
      <c r="CX16" s="19"/>
    </row>
    <row r="17" spans="1:102" s="20" customFormat="1" ht="21.95" customHeight="1">
      <c r="A17" s="409" t="s">
        <v>2468</v>
      </c>
      <c r="B17" s="299">
        <f>SUM(B18:B22)</f>
        <v>1601301000</v>
      </c>
      <c r="C17" s="300">
        <f>+B17/$B$7</f>
        <v>0.13970742058035507</v>
      </c>
      <c r="D17" s="299">
        <f>SUM(D18:D22)</f>
        <v>1601301000</v>
      </c>
      <c r="E17" s="301">
        <f t="shared" si="1"/>
        <v>0.14102712918862553</v>
      </c>
      <c r="F17" s="299">
        <f>SUM(F18:F22)</f>
        <v>0</v>
      </c>
      <c r="G17" s="303">
        <f t="shared" si="3"/>
        <v>0</v>
      </c>
      <c r="H17" s="26"/>
      <c r="I17" s="71" t="s">
        <v>422</v>
      </c>
      <c r="J17" s="99">
        <f t="shared" si="4"/>
        <v>944153000</v>
      </c>
      <c r="K17" s="100">
        <v>944153000</v>
      </c>
      <c r="L17" s="99">
        <f t="shared" si="5"/>
        <v>0</v>
      </c>
      <c r="M17" s="99">
        <f t="shared" si="9"/>
        <v>944153000</v>
      </c>
      <c r="N17" s="100">
        <f t="shared" si="6"/>
        <v>1048085000</v>
      </c>
      <c r="O17" s="240">
        <v>1048085000</v>
      </c>
      <c r="P17" s="25">
        <f t="shared" si="7"/>
        <v>0</v>
      </c>
      <c r="Q17" s="25">
        <v>914627000</v>
      </c>
      <c r="R17" s="25">
        <f t="shared" si="8"/>
        <v>133458000</v>
      </c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  <c r="BJ17" s="19"/>
      <c r="BK17" s="19"/>
      <c r="BL17" s="19"/>
      <c r="BM17" s="19"/>
      <c r="BN17" s="19"/>
      <c r="BO17" s="19"/>
      <c r="BP17" s="19"/>
      <c r="BQ17" s="19"/>
      <c r="BR17" s="19"/>
      <c r="BS17" s="19"/>
      <c r="BT17" s="19"/>
      <c r="BU17" s="19"/>
      <c r="BV17" s="19"/>
      <c r="BW17" s="19"/>
      <c r="BX17" s="19"/>
      <c r="BY17" s="19"/>
      <c r="BZ17" s="19"/>
      <c r="CA17" s="19"/>
      <c r="CB17" s="19"/>
      <c r="CC17" s="19"/>
      <c r="CD17" s="19"/>
      <c r="CE17" s="19"/>
      <c r="CF17" s="19"/>
      <c r="CG17" s="19"/>
      <c r="CH17" s="19"/>
      <c r="CI17" s="19"/>
      <c r="CJ17" s="19"/>
      <c r="CK17" s="19"/>
      <c r="CL17" s="19"/>
      <c r="CM17" s="19"/>
      <c r="CN17" s="19"/>
      <c r="CO17" s="19"/>
      <c r="CP17" s="19"/>
      <c r="CQ17" s="19"/>
      <c r="CR17" s="19"/>
      <c r="CS17" s="19"/>
      <c r="CT17" s="19"/>
      <c r="CU17" s="19"/>
      <c r="CV17" s="19"/>
      <c r="CW17" s="19"/>
      <c r="CX17" s="19"/>
    </row>
    <row r="18" spans="1:102" s="20" customFormat="1" ht="21.95" customHeight="1">
      <c r="A18" s="373" t="s">
        <v>427</v>
      </c>
      <c r="B18" s="308">
        <f>'예산세입(토당)'!O80</f>
        <v>931104000</v>
      </c>
      <c r="C18" s="305">
        <f t="shared" ref="C18:E87" si="10">+B18/$B$7</f>
        <v>8.1235281893941816E-2</v>
      </c>
      <c r="D18" s="308">
        <f>'예산세입(토당)'!Q79</f>
        <v>931104000</v>
      </c>
      <c r="E18" s="305">
        <f t="shared" si="1"/>
        <v>8.2002649155933832E-2</v>
      </c>
      <c r="F18" s="309">
        <f t="shared" ref="F18:F22" si="11">+B18-D18</f>
        <v>0</v>
      </c>
      <c r="G18" s="307">
        <f t="shared" si="3"/>
        <v>0</v>
      </c>
      <c r="H18" s="21"/>
      <c r="I18" s="71" t="s">
        <v>424</v>
      </c>
      <c r="J18" s="99">
        <f t="shared" si="4"/>
        <v>2059049000</v>
      </c>
      <c r="K18" s="100">
        <v>2059049000</v>
      </c>
      <c r="L18" s="99">
        <f t="shared" si="5"/>
        <v>0</v>
      </c>
      <c r="M18" s="99">
        <f t="shared" si="9"/>
        <v>2059049000</v>
      </c>
      <c r="N18" s="100">
        <f t="shared" si="6"/>
        <v>1933404000</v>
      </c>
      <c r="O18" s="240">
        <v>1933404000</v>
      </c>
      <c r="P18" s="25">
        <f t="shared" si="7"/>
        <v>0</v>
      </c>
      <c r="Q18" s="25">
        <v>1749582000</v>
      </c>
      <c r="R18" s="25">
        <f t="shared" si="8"/>
        <v>183822000</v>
      </c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  <c r="BC18" s="19"/>
      <c r="BD18" s="19"/>
      <c r="BE18" s="19"/>
      <c r="BF18" s="19"/>
      <c r="BG18" s="19"/>
      <c r="BH18" s="19"/>
      <c r="BI18" s="19"/>
      <c r="BJ18" s="19"/>
      <c r="BK18" s="19"/>
      <c r="BL18" s="19"/>
      <c r="BM18" s="19"/>
      <c r="BN18" s="19"/>
      <c r="BO18" s="19"/>
      <c r="BP18" s="19"/>
      <c r="BQ18" s="19"/>
      <c r="BR18" s="19"/>
      <c r="BS18" s="19"/>
      <c r="BT18" s="19"/>
      <c r="BU18" s="19"/>
      <c r="BV18" s="19"/>
      <c r="BW18" s="19"/>
      <c r="BX18" s="19"/>
      <c r="BY18" s="19"/>
      <c r="BZ18" s="19"/>
      <c r="CA18" s="19"/>
      <c r="CB18" s="19"/>
      <c r="CC18" s="19"/>
      <c r="CD18" s="19"/>
      <c r="CE18" s="19"/>
      <c r="CF18" s="19"/>
      <c r="CG18" s="19"/>
      <c r="CH18" s="19"/>
      <c r="CI18" s="19"/>
      <c r="CJ18" s="19"/>
      <c r="CK18" s="19"/>
      <c r="CL18" s="19"/>
      <c r="CM18" s="19"/>
      <c r="CN18" s="19"/>
      <c r="CO18" s="19"/>
      <c r="CP18" s="19"/>
      <c r="CQ18" s="19"/>
      <c r="CR18" s="19"/>
      <c r="CS18" s="19"/>
      <c r="CT18" s="19"/>
      <c r="CU18" s="19"/>
      <c r="CV18" s="19"/>
      <c r="CW18" s="19"/>
      <c r="CX18" s="19"/>
    </row>
    <row r="19" spans="1:102" s="20" customFormat="1" ht="21.95" customHeight="1">
      <c r="A19" s="373" t="s">
        <v>326</v>
      </c>
      <c r="B19" s="308">
        <f>'예산세입(상담)'!O22</f>
        <v>375948000</v>
      </c>
      <c r="C19" s="305">
        <f t="shared" si="10"/>
        <v>3.2800032818529015E-2</v>
      </c>
      <c r="D19" s="308">
        <f>'예산세입(상담)'!Q21</f>
        <v>375948000</v>
      </c>
      <c r="E19" s="305">
        <f t="shared" si="1"/>
        <v>3.3109869514979004E-2</v>
      </c>
      <c r="F19" s="309">
        <f t="shared" si="11"/>
        <v>0</v>
      </c>
      <c r="G19" s="307">
        <f t="shared" si="3"/>
        <v>0</v>
      </c>
      <c r="H19" s="21"/>
      <c r="I19" s="71" t="s">
        <v>326</v>
      </c>
      <c r="J19" s="99">
        <f t="shared" si="4"/>
        <v>1335835800</v>
      </c>
      <c r="K19" s="100">
        <v>1335835800</v>
      </c>
      <c r="L19" s="99">
        <f t="shared" si="5"/>
        <v>0</v>
      </c>
      <c r="M19" s="99">
        <f>K19-700000</f>
        <v>1335135800</v>
      </c>
      <c r="N19" s="100">
        <f t="shared" si="6"/>
        <v>1311228000</v>
      </c>
      <c r="O19" s="240">
        <v>1311228000</v>
      </c>
      <c r="P19" s="25">
        <f t="shared" si="7"/>
        <v>0</v>
      </c>
      <c r="Q19" s="25">
        <v>424075000</v>
      </c>
      <c r="R19" s="25">
        <f t="shared" si="8"/>
        <v>887153000</v>
      </c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19"/>
      <c r="BI19" s="19"/>
      <c r="BJ19" s="19"/>
      <c r="BK19" s="19"/>
      <c r="BL19" s="19"/>
      <c r="BM19" s="19"/>
      <c r="BN19" s="19"/>
      <c r="BO19" s="19"/>
      <c r="BP19" s="19"/>
      <c r="BQ19" s="19"/>
      <c r="BR19" s="19"/>
      <c r="BS19" s="19"/>
      <c r="BT19" s="19"/>
      <c r="BU19" s="19"/>
      <c r="BV19" s="19"/>
      <c r="BW19" s="19"/>
      <c r="BX19" s="19"/>
      <c r="BY19" s="19"/>
      <c r="BZ19" s="19"/>
      <c r="CA19" s="19"/>
      <c r="CB19" s="19"/>
      <c r="CC19" s="19"/>
      <c r="CD19" s="19"/>
      <c r="CE19" s="19"/>
      <c r="CF19" s="19"/>
      <c r="CG19" s="19"/>
      <c r="CH19" s="19"/>
      <c r="CI19" s="19"/>
      <c r="CJ19" s="19"/>
      <c r="CK19" s="19"/>
      <c r="CL19" s="19"/>
      <c r="CM19" s="19"/>
      <c r="CN19" s="19"/>
      <c r="CO19" s="19"/>
      <c r="CP19" s="19"/>
      <c r="CQ19" s="19"/>
      <c r="CR19" s="19"/>
      <c r="CS19" s="19"/>
      <c r="CT19" s="19"/>
      <c r="CU19" s="19"/>
      <c r="CV19" s="19"/>
      <c r="CW19" s="19"/>
      <c r="CX19" s="19"/>
    </row>
    <row r="20" spans="1:102" s="20" customFormat="1" ht="21.95" customHeight="1">
      <c r="A20" s="373" t="s">
        <v>426</v>
      </c>
      <c r="B20" s="308">
        <f>'예산세입(화정)'!O31</f>
        <v>116324000</v>
      </c>
      <c r="C20" s="305">
        <f t="shared" si="10"/>
        <v>1.0148826480211542E-2</v>
      </c>
      <c r="D20" s="308">
        <f>'예산세입(화정)'!Q29</f>
        <v>116324000</v>
      </c>
      <c r="E20" s="305">
        <f t="shared" si="1"/>
        <v>1.0244694642504862E-2</v>
      </c>
      <c r="F20" s="309">
        <f t="shared" si="11"/>
        <v>0</v>
      </c>
      <c r="G20" s="307">
        <f t="shared" si="3"/>
        <v>0</v>
      </c>
      <c r="H20" s="21"/>
      <c r="I20" s="71" t="s">
        <v>426</v>
      </c>
      <c r="J20" s="99">
        <f t="shared" si="4"/>
        <v>157291000</v>
      </c>
      <c r="K20" s="100">
        <v>157291000</v>
      </c>
      <c r="L20" s="99">
        <f t="shared" si="5"/>
        <v>0</v>
      </c>
      <c r="M20" s="99">
        <f t="shared" si="9"/>
        <v>157291000</v>
      </c>
      <c r="N20" s="100">
        <f t="shared" si="6"/>
        <v>155824000</v>
      </c>
      <c r="O20" s="240">
        <v>155824000</v>
      </c>
      <c r="P20" s="25">
        <f t="shared" si="7"/>
        <v>0</v>
      </c>
      <c r="Q20" s="25">
        <v>155824000</v>
      </c>
      <c r="R20" s="25">
        <f t="shared" si="8"/>
        <v>0</v>
      </c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  <c r="BC20" s="19"/>
      <c r="BD20" s="19"/>
      <c r="BE20" s="19"/>
      <c r="BF20" s="19"/>
      <c r="BG20" s="19"/>
      <c r="BH20" s="19"/>
      <c r="BI20" s="19"/>
      <c r="BJ20" s="19"/>
      <c r="BK20" s="19"/>
      <c r="BL20" s="19"/>
      <c r="BM20" s="19"/>
      <c r="BN20" s="19"/>
      <c r="BO20" s="19"/>
      <c r="BP20" s="19"/>
      <c r="BQ20" s="19"/>
      <c r="BR20" s="19"/>
      <c r="BS20" s="19"/>
      <c r="BT20" s="19"/>
      <c r="BU20" s="19"/>
      <c r="BV20" s="19"/>
      <c r="BW20" s="19"/>
      <c r="BX20" s="19"/>
      <c r="BY20" s="19"/>
      <c r="BZ20" s="19"/>
      <c r="CA20" s="19"/>
      <c r="CB20" s="19"/>
      <c r="CC20" s="19"/>
      <c r="CD20" s="19"/>
      <c r="CE20" s="19"/>
      <c r="CF20" s="19"/>
      <c r="CG20" s="19"/>
      <c r="CH20" s="19"/>
      <c r="CI20" s="19"/>
      <c r="CJ20" s="19"/>
      <c r="CK20" s="19"/>
      <c r="CL20" s="19"/>
      <c r="CM20" s="19"/>
      <c r="CN20" s="19"/>
      <c r="CO20" s="19"/>
      <c r="CP20" s="19"/>
      <c r="CQ20" s="19"/>
      <c r="CR20" s="19"/>
      <c r="CS20" s="19"/>
      <c r="CT20" s="19"/>
      <c r="CU20" s="19"/>
      <c r="CV20" s="19"/>
      <c r="CW20" s="19"/>
      <c r="CX20" s="19"/>
    </row>
    <row r="21" spans="1:102" s="20" customFormat="1" ht="21.95" customHeight="1">
      <c r="A21" s="373" t="s">
        <v>358</v>
      </c>
      <c r="B21" s="308">
        <f>'예산세입(백마)'!O20</f>
        <v>89380000</v>
      </c>
      <c r="C21" s="305">
        <f t="shared" si="10"/>
        <v>7.7980649805827482E-3</v>
      </c>
      <c r="D21" s="308">
        <f>'예산세입(백마)'!Q18</f>
        <v>89380000</v>
      </c>
      <c r="E21" s="305">
        <f t="shared" si="1"/>
        <v>7.8717273060338756E-3</v>
      </c>
      <c r="F21" s="309">
        <f t="shared" si="11"/>
        <v>0</v>
      </c>
      <c r="G21" s="307">
        <f t="shared" si="3"/>
        <v>0</v>
      </c>
      <c r="H21" s="21"/>
      <c r="I21" s="71" t="s">
        <v>358</v>
      </c>
      <c r="J21" s="99">
        <f t="shared" si="4"/>
        <v>102266000</v>
      </c>
      <c r="K21" s="100">
        <v>102266000</v>
      </c>
      <c r="L21" s="99">
        <f t="shared" si="5"/>
        <v>0</v>
      </c>
      <c r="M21" s="99">
        <f t="shared" si="9"/>
        <v>102266000</v>
      </c>
      <c r="N21" s="100">
        <f t="shared" si="6"/>
        <v>101394000</v>
      </c>
      <c r="O21" s="240">
        <v>101394000</v>
      </c>
      <c r="P21" s="25">
        <f t="shared" si="7"/>
        <v>0</v>
      </c>
      <c r="Q21" s="25">
        <v>101394000</v>
      </c>
      <c r="R21" s="25">
        <f t="shared" si="8"/>
        <v>0</v>
      </c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19"/>
      <c r="BN21" s="19"/>
      <c r="BO21" s="19"/>
      <c r="BP21" s="19"/>
      <c r="BQ21" s="19"/>
      <c r="BR21" s="19"/>
      <c r="BS21" s="19"/>
      <c r="BT21" s="19"/>
      <c r="BU21" s="19"/>
      <c r="BV21" s="19"/>
      <c r="BW21" s="19"/>
      <c r="BX21" s="19"/>
      <c r="BY21" s="19"/>
      <c r="BZ21" s="19"/>
      <c r="CA21" s="19"/>
      <c r="CB21" s="19"/>
      <c r="CC21" s="19"/>
      <c r="CD21" s="19"/>
      <c r="CE21" s="19"/>
      <c r="CF21" s="19"/>
      <c r="CG21" s="19"/>
      <c r="CH21" s="19"/>
      <c r="CI21" s="19"/>
      <c r="CJ21" s="19"/>
      <c r="CK21" s="19"/>
      <c r="CL21" s="19"/>
      <c r="CM21" s="19"/>
      <c r="CN21" s="19"/>
      <c r="CO21" s="19"/>
      <c r="CP21" s="19"/>
      <c r="CQ21" s="19"/>
      <c r="CR21" s="19"/>
      <c r="CS21" s="19"/>
      <c r="CT21" s="19"/>
      <c r="CU21" s="19"/>
      <c r="CV21" s="19"/>
      <c r="CW21" s="19"/>
      <c r="CX21" s="19"/>
    </row>
    <row r="22" spans="1:102" s="20" customFormat="1" ht="21.95" customHeight="1">
      <c r="A22" s="373" t="s">
        <v>377</v>
      </c>
      <c r="B22" s="308">
        <f>'예산세입(능곡)'!P18</f>
        <v>88545000</v>
      </c>
      <c r="C22" s="305">
        <f t="shared" si="10"/>
        <v>7.725214407089947E-3</v>
      </c>
      <c r="D22" s="308">
        <f>'예산세입(능곡)'!Q19</f>
        <v>88545000</v>
      </c>
      <c r="E22" s="305">
        <f>+D22/$D$7</f>
        <v>7.7981885691739703E-3</v>
      </c>
      <c r="F22" s="309">
        <f t="shared" si="11"/>
        <v>0</v>
      </c>
      <c r="G22" s="307">
        <f t="shared" si="3"/>
        <v>0</v>
      </c>
      <c r="H22" s="21"/>
      <c r="I22" s="71" t="s">
        <v>377</v>
      </c>
      <c r="J22" s="99">
        <f t="shared" si="4"/>
        <v>91394000</v>
      </c>
      <c r="K22" s="100">
        <v>91394000</v>
      </c>
      <c r="L22" s="99">
        <f t="shared" si="5"/>
        <v>0</v>
      </c>
      <c r="M22" s="99">
        <f t="shared" si="9"/>
        <v>91394000</v>
      </c>
      <c r="N22" s="100">
        <f t="shared" si="6"/>
        <v>91394000</v>
      </c>
      <c r="O22" s="240">
        <v>91394000</v>
      </c>
      <c r="P22" s="25">
        <f t="shared" si="7"/>
        <v>0</v>
      </c>
      <c r="Q22" s="25">
        <v>91355000</v>
      </c>
      <c r="R22" s="25">
        <f t="shared" si="8"/>
        <v>39000</v>
      </c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  <c r="BE22" s="19"/>
      <c r="BF22" s="19"/>
      <c r="BG22" s="19"/>
      <c r="BH22" s="19"/>
      <c r="BI22" s="19"/>
      <c r="BJ22" s="19"/>
      <c r="BK22" s="19"/>
      <c r="BL22" s="19"/>
      <c r="BM22" s="19"/>
      <c r="BN22" s="19"/>
      <c r="BO22" s="19"/>
      <c r="BP22" s="19"/>
      <c r="BQ22" s="19"/>
      <c r="BR22" s="19"/>
      <c r="BS22" s="19"/>
      <c r="BT22" s="19"/>
      <c r="BU22" s="19"/>
      <c r="BV22" s="19"/>
      <c r="BW22" s="19"/>
      <c r="BX22" s="19"/>
      <c r="BY22" s="19"/>
      <c r="BZ22" s="19"/>
      <c r="CA22" s="19"/>
      <c r="CB22" s="19"/>
      <c r="CC22" s="19"/>
      <c r="CD22" s="19"/>
      <c r="CE22" s="19"/>
      <c r="CF22" s="19"/>
      <c r="CG22" s="19"/>
      <c r="CH22" s="19"/>
      <c r="CI22" s="19"/>
      <c r="CJ22" s="19"/>
      <c r="CK22" s="19"/>
      <c r="CL22" s="19"/>
      <c r="CM22" s="19"/>
      <c r="CN22" s="19"/>
      <c r="CO22" s="19"/>
      <c r="CP22" s="19"/>
      <c r="CQ22" s="19"/>
      <c r="CR22" s="19"/>
      <c r="CS22" s="19"/>
      <c r="CT22" s="19"/>
      <c r="CU22" s="19"/>
      <c r="CV22" s="19"/>
      <c r="CW22" s="19"/>
      <c r="CX22" s="19"/>
    </row>
    <row r="23" spans="1:102" s="20" customFormat="1" ht="21.95" customHeight="1">
      <c r="A23" s="409" t="s">
        <v>2467</v>
      </c>
      <c r="B23" s="299">
        <f>SUM(B24:B31)</f>
        <v>2094819800</v>
      </c>
      <c r="C23" s="300">
        <f>+B23/$B$7</f>
        <v>0.18276505843601876</v>
      </c>
      <c r="D23" s="299">
        <f>SUM(D24:D31)</f>
        <v>2060049000</v>
      </c>
      <c r="E23" s="301">
        <f t="shared" ref="E23" si="12">+D23/$D$7</f>
        <v>0.18142922314911367</v>
      </c>
      <c r="F23" s="299">
        <f>SUM(F24:F31)</f>
        <v>34770800</v>
      </c>
      <c r="G23" s="303">
        <f t="shared" si="3"/>
        <v>1.6878627644293896E-2</v>
      </c>
      <c r="H23" s="26"/>
      <c r="I23" s="71"/>
      <c r="J23" s="25"/>
      <c r="K23" s="25"/>
      <c r="L23" s="25"/>
      <c r="M23" s="25"/>
      <c r="N23" s="25"/>
      <c r="O23" s="25">
        <f>SUM(O11:O22)</f>
        <v>11374322000</v>
      </c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19"/>
      <c r="BE23" s="19"/>
      <c r="BF23" s="19"/>
      <c r="BG23" s="19"/>
      <c r="BH23" s="19"/>
      <c r="BI23" s="19"/>
      <c r="BJ23" s="19"/>
      <c r="BK23" s="19"/>
      <c r="BL23" s="19"/>
      <c r="BM23" s="19"/>
      <c r="BN23" s="19"/>
      <c r="BO23" s="19"/>
      <c r="BP23" s="19"/>
      <c r="BQ23" s="19"/>
      <c r="BR23" s="19"/>
      <c r="BS23" s="19"/>
      <c r="BT23" s="19"/>
      <c r="BU23" s="19"/>
      <c r="BV23" s="19"/>
      <c r="BW23" s="19"/>
      <c r="BX23" s="19"/>
      <c r="BY23" s="19"/>
      <c r="BZ23" s="19"/>
      <c r="CA23" s="19"/>
      <c r="CB23" s="19"/>
      <c r="CC23" s="19"/>
      <c r="CD23" s="19"/>
      <c r="CE23" s="19"/>
      <c r="CF23" s="19"/>
      <c r="CG23" s="19"/>
      <c r="CH23" s="19"/>
      <c r="CI23" s="19"/>
      <c r="CJ23" s="19"/>
      <c r="CK23" s="19"/>
      <c r="CL23" s="19"/>
      <c r="CM23" s="19"/>
      <c r="CN23" s="19"/>
      <c r="CO23" s="19"/>
      <c r="CP23" s="19"/>
      <c r="CQ23" s="19"/>
      <c r="CR23" s="19"/>
      <c r="CS23" s="19"/>
      <c r="CT23" s="19"/>
      <c r="CU23" s="19"/>
      <c r="CV23" s="19"/>
      <c r="CW23" s="19"/>
      <c r="CX23" s="19"/>
    </row>
    <row r="24" spans="1:102" s="20" customFormat="1" ht="21.95" customHeight="1">
      <c r="A24" s="373" t="s">
        <v>411</v>
      </c>
      <c r="B24" s="308">
        <f>'예산세입(사무국)'!P13</f>
        <v>38420000</v>
      </c>
      <c r="C24" s="305">
        <f t="shared" ref="C24:C31" si="13">+B24/$B$7</f>
        <v>3.3519988426268651E-3</v>
      </c>
      <c r="D24" s="304">
        <f>'예산세입(사무국)'!Q13</f>
        <v>38420000</v>
      </c>
      <c r="E24" s="305">
        <f>+D24/$D$7</f>
        <v>3.3836625989910663E-3</v>
      </c>
      <c r="F24" s="306">
        <f>+B24-D24</f>
        <v>0</v>
      </c>
      <c r="G24" s="307">
        <f t="shared" si="3"/>
        <v>0</v>
      </c>
      <c r="H24" s="21"/>
      <c r="I24" s="25"/>
      <c r="J24" s="25">
        <f>SUM(J11:J23)</f>
        <v>11521467800</v>
      </c>
      <c r="K24" s="25">
        <f>SUM(K11:K23)</f>
        <v>11521467800</v>
      </c>
      <c r="L24" s="25"/>
      <c r="M24" s="25">
        <f>SUM(M11:M23)</f>
        <v>11461817800</v>
      </c>
      <c r="N24" s="25"/>
      <c r="O24" s="25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19"/>
      <c r="BE24" s="19"/>
      <c r="BF24" s="19"/>
      <c r="BG24" s="19"/>
      <c r="BH24" s="19"/>
      <c r="BI24" s="19"/>
      <c r="BJ24" s="19"/>
      <c r="BK24" s="19"/>
      <c r="BL24" s="19"/>
      <c r="BM24" s="19"/>
      <c r="BN24" s="19"/>
      <c r="BO24" s="19"/>
      <c r="BP24" s="19"/>
      <c r="BQ24" s="19"/>
      <c r="BR24" s="19"/>
      <c r="BS24" s="19"/>
      <c r="BT24" s="19"/>
      <c r="BU24" s="19"/>
      <c r="BV24" s="19"/>
      <c r="BW24" s="19"/>
      <c r="BX24" s="19"/>
      <c r="BY24" s="19"/>
      <c r="BZ24" s="19"/>
      <c r="CA24" s="19"/>
      <c r="CB24" s="19"/>
      <c r="CC24" s="19"/>
      <c r="CD24" s="19"/>
      <c r="CE24" s="19"/>
      <c r="CF24" s="19"/>
      <c r="CG24" s="19"/>
      <c r="CH24" s="19"/>
      <c r="CI24" s="19"/>
      <c r="CJ24" s="19"/>
      <c r="CK24" s="19"/>
      <c r="CL24" s="19"/>
      <c r="CM24" s="19"/>
      <c r="CN24" s="19"/>
      <c r="CO24" s="19"/>
      <c r="CP24" s="19"/>
      <c r="CQ24" s="19"/>
      <c r="CR24" s="19"/>
      <c r="CS24" s="19"/>
      <c r="CT24" s="19"/>
      <c r="CU24" s="19"/>
      <c r="CV24" s="19"/>
      <c r="CW24" s="19"/>
      <c r="CX24" s="19"/>
    </row>
    <row r="25" spans="1:102" s="20" customFormat="1" ht="21.95" customHeight="1">
      <c r="A25" s="373" t="s">
        <v>415</v>
      </c>
      <c r="B25" s="308">
        <f>'예산세입(마두)'!P74</f>
        <v>65880000</v>
      </c>
      <c r="C25" s="305">
        <f t="shared" si="13"/>
        <v>5.7477793792883357E-3</v>
      </c>
      <c r="D25" s="308">
        <f>'예산세입(마두)'!Q74</f>
        <v>65880000</v>
      </c>
      <c r="E25" s="305">
        <f t="shared" ref="E25:E31" si="14">+D25/$D$7</f>
        <v>5.8020742327311668E-3</v>
      </c>
      <c r="F25" s="309">
        <f>+B25-D25</f>
        <v>0</v>
      </c>
      <c r="G25" s="307">
        <f t="shared" si="3"/>
        <v>0</v>
      </c>
      <c r="H25" s="21"/>
      <c r="I25" s="19"/>
      <c r="J25" s="25"/>
      <c r="K25" s="19"/>
      <c r="L25" s="19"/>
      <c r="M25" s="19"/>
      <c r="N25" s="25"/>
      <c r="O25" s="25">
        <f>O23-D38</f>
        <v>11354560000</v>
      </c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  <c r="AY25" s="19"/>
      <c r="AZ25" s="19"/>
      <c r="BA25" s="19"/>
      <c r="BB25" s="19"/>
      <c r="BC25" s="19"/>
      <c r="BD25" s="19"/>
      <c r="BE25" s="19"/>
      <c r="BF25" s="19"/>
      <c r="BG25" s="19"/>
      <c r="BH25" s="19"/>
      <c r="BI25" s="19"/>
      <c r="BJ25" s="19"/>
      <c r="BK25" s="19"/>
      <c r="BL25" s="19"/>
      <c r="BM25" s="19"/>
      <c r="BN25" s="19"/>
      <c r="BO25" s="19"/>
      <c r="BP25" s="19"/>
      <c r="BQ25" s="19"/>
      <c r="BR25" s="19"/>
      <c r="BS25" s="19"/>
      <c r="BT25" s="19"/>
      <c r="BU25" s="19"/>
      <c r="BV25" s="19"/>
      <c r="BW25" s="19"/>
      <c r="BX25" s="19"/>
      <c r="BY25" s="19"/>
      <c r="BZ25" s="19"/>
      <c r="CA25" s="19"/>
      <c r="CB25" s="19"/>
      <c r="CC25" s="19"/>
      <c r="CD25" s="19"/>
      <c r="CE25" s="19"/>
      <c r="CF25" s="19"/>
      <c r="CG25" s="19"/>
      <c r="CH25" s="19"/>
      <c r="CI25" s="19"/>
      <c r="CJ25" s="19"/>
      <c r="CK25" s="19"/>
      <c r="CL25" s="19"/>
      <c r="CM25" s="19"/>
      <c r="CN25" s="19"/>
      <c r="CO25" s="19"/>
      <c r="CP25" s="19"/>
      <c r="CQ25" s="19"/>
      <c r="CR25" s="19"/>
      <c r="CS25" s="19"/>
      <c r="CT25" s="19"/>
      <c r="CU25" s="19"/>
      <c r="CV25" s="19"/>
      <c r="CW25" s="19"/>
      <c r="CX25" s="19"/>
    </row>
    <row r="26" spans="1:102" s="20" customFormat="1" ht="21.95" customHeight="1">
      <c r="A26" s="373" t="s">
        <v>425</v>
      </c>
      <c r="B26" s="308">
        <f>'예산세입(진로)'!P13</f>
        <v>487630000</v>
      </c>
      <c r="C26" s="305">
        <f t="shared" si="13"/>
        <v>4.2543862457838061E-2</v>
      </c>
      <c r="D26" s="308">
        <f>'예산세입(진로)'!Q13</f>
        <v>447630000</v>
      </c>
      <c r="E26" s="305">
        <f t="shared" si="14"/>
        <v>3.9422927880957075E-2</v>
      </c>
      <c r="F26" s="309">
        <f>+B26-D26</f>
        <v>40000000</v>
      </c>
      <c r="G26" s="307">
        <f t="shared" si="3"/>
        <v>8.9359515671425055E-2</v>
      </c>
      <c r="H26" s="21"/>
      <c r="I26" s="25"/>
      <c r="J26" s="25"/>
      <c r="K26" s="19"/>
      <c r="L26" s="19"/>
      <c r="M26" s="19">
        <v>11461817800</v>
      </c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19"/>
      <c r="AX26" s="19"/>
      <c r="AY26" s="19"/>
      <c r="AZ26" s="19"/>
      <c r="BA26" s="19"/>
      <c r="BB26" s="19"/>
      <c r="BC26" s="19"/>
      <c r="BD26" s="19"/>
      <c r="BE26" s="19"/>
      <c r="BF26" s="19"/>
      <c r="BG26" s="19"/>
      <c r="BH26" s="19"/>
      <c r="BI26" s="19"/>
      <c r="BJ26" s="19"/>
      <c r="BK26" s="19"/>
      <c r="BL26" s="19"/>
      <c r="BM26" s="19"/>
      <c r="BN26" s="19"/>
      <c r="BO26" s="19"/>
      <c r="BP26" s="19"/>
      <c r="BQ26" s="19"/>
      <c r="BR26" s="19"/>
      <c r="BS26" s="19"/>
      <c r="BT26" s="19"/>
      <c r="BU26" s="19"/>
      <c r="BV26" s="19"/>
      <c r="BW26" s="19"/>
      <c r="BX26" s="19"/>
      <c r="BY26" s="19"/>
      <c r="BZ26" s="19"/>
      <c r="CA26" s="19"/>
      <c r="CB26" s="19"/>
      <c r="CC26" s="19"/>
      <c r="CD26" s="19"/>
      <c r="CE26" s="19"/>
      <c r="CF26" s="19"/>
      <c r="CG26" s="19"/>
      <c r="CH26" s="19"/>
      <c r="CI26" s="19"/>
      <c r="CJ26" s="19"/>
      <c r="CK26" s="19"/>
      <c r="CL26" s="19"/>
      <c r="CM26" s="19"/>
      <c r="CN26" s="19"/>
      <c r="CO26" s="19"/>
      <c r="CP26" s="19"/>
      <c r="CQ26" s="19"/>
      <c r="CR26" s="19"/>
      <c r="CS26" s="19"/>
      <c r="CT26" s="19"/>
      <c r="CU26" s="19"/>
      <c r="CV26" s="19"/>
      <c r="CW26" s="19"/>
      <c r="CX26" s="19"/>
    </row>
    <row r="27" spans="1:102" s="20" customFormat="1" ht="21.95" customHeight="1">
      <c r="A27" s="373" t="s">
        <v>416</v>
      </c>
      <c r="B27" s="308">
        <f>'예산세입(성사)'!P30</f>
        <v>252562000</v>
      </c>
      <c r="C27" s="305">
        <f t="shared" si="13"/>
        <v>2.2035073703579548E-2</v>
      </c>
      <c r="D27" s="308">
        <f>'예산세입(성사)'!Q30</f>
        <v>250562000</v>
      </c>
      <c r="E27" s="305">
        <f t="shared" si="14"/>
        <v>2.20670814192712E-2</v>
      </c>
      <c r="F27" s="309">
        <f t="shared" ref="F27:F31" si="15">+B27-D27</f>
        <v>2000000</v>
      </c>
      <c r="G27" s="307">
        <f t="shared" si="3"/>
        <v>7.9820563373536289E-3</v>
      </c>
      <c r="H27" s="21"/>
      <c r="I27" s="25"/>
      <c r="J27" s="25"/>
      <c r="K27" s="25">
        <f>K24-B101</f>
        <v>11462517800</v>
      </c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19"/>
      <c r="AX27" s="19"/>
      <c r="AY27" s="19"/>
      <c r="AZ27" s="19"/>
      <c r="BA27" s="19"/>
      <c r="BB27" s="19"/>
      <c r="BC27" s="19"/>
      <c r="BD27" s="19"/>
      <c r="BE27" s="19"/>
      <c r="BF27" s="19"/>
      <c r="BG27" s="19"/>
      <c r="BH27" s="19"/>
      <c r="BI27" s="19"/>
      <c r="BJ27" s="19"/>
      <c r="BK27" s="19"/>
      <c r="BL27" s="19"/>
      <c r="BM27" s="19"/>
      <c r="BN27" s="19"/>
      <c r="BO27" s="19"/>
      <c r="BP27" s="19"/>
      <c r="BQ27" s="19"/>
      <c r="BR27" s="19"/>
      <c r="BS27" s="19"/>
      <c r="BT27" s="19"/>
      <c r="BU27" s="19"/>
      <c r="BV27" s="19"/>
      <c r="BW27" s="19"/>
      <c r="BX27" s="19"/>
      <c r="BY27" s="19"/>
      <c r="BZ27" s="19"/>
      <c r="CA27" s="19"/>
      <c r="CB27" s="19"/>
      <c r="CC27" s="19"/>
      <c r="CD27" s="19"/>
      <c r="CE27" s="19"/>
      <c r="CF27" s="19"/>
      <c r="CG27" s="19"/>
      <c r="CH27" s="19"/>
      <c r="CI27" s="19"/>
      <c r="CJ27" s="19"/>
      <c r="CK27" s="19"/>
      <c r="CL27" s="19"/>
      <c r="CM27" s="19"/>
      <c r="CN27" s="19"/>
      <c r="CO27" s="19"/>
      <c r="CP27" s="19"/>
      <c r="CQ27" s="19"/>
      <c r="CR27" s="19"/>
      <c r="CS27" s="19"/>
      <c r="CT27" s="19"/>
      <c r="CU27" s="19"/>
      <c r="CV27" s="19"/>
      <c r="CW27" s="19"/>
      <c r="CX27" s="19"/>
    </row>
    <row r="28" spans="1:102" s="20" customFormat="1" ht="21.95" customHeight="1">
      <c r="A28" s="373" t="s">
        <v>421</v>
      </c>
      <c r="B28" s="308">
        <f>'예산세입(탄현)'!P38</f>
        <v>27080000</v>
      </c>
      <c r="C28" s="305">
        <f t="shared" ref="C28" si="16">+B28/$B$7</f>
        <v>2.3626269822575614E-3</v>
      </c>
      <c r="D28" s="308">
        <f>'예산세입(탄현)'!Q38</f>
        <v>27080000</v>
      </c>
      <c r="E28" s="310">
        <f t="shared" ref="E28" si="17">+D28/$D$7</f>
        <v>2.3849449031930784E-3</v>
      </c>
      <c r="F28" s="309">
        <f t="shared" ref="F28" si="18">+B28-D28</f>
        <v>0</v>
      </c>
      <c r="G28" s="307">
        <f t="shared" si="3"/>
        <v>0</v>
      </c>
      <c r="H28" s="21"/>
      <c r="I28" s="19"/>
      <c r="J28" s="25"/>
      <c r="K28" s="19"/>
      <c r="L28" s="19"/>
      <c r="M28" s="19"/>
      <c r="N28" s="95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19"/>
      <c r="BE28" s="19"/>
      <c r="BF28" s="19"/>
      <c r="BG28" s="19"/>
      <c r="BH28" s="19"/>
      <c r="BI28" s="19"/>
      <c r="BJ28" s="19"/>
      <c r="BK28" s="19"/>
      <c r="BL28" s="19"/>
      <c r="BM28" s="19"/>
      <c r="BN28" s="19"/>
      <c r="BO28" s="19"/>
      <c r="BP28" s="19"/>
      <c r="BQ28" s="19"/>
      <c r="BR28" s="19"/>
      <c r="BS28" s="19"/>
      <c r="BT28" s="19"/>
      <c r="BU28" s="19"/>
      <c r="BV28" s="19"/>
      <c r="BW28" s="19"/>
      <c r="BX28" s="19"/>
      <c r="BY28" s="19"/>
      <c r="BZ28" s="19"/>
      <c r="CA28" s="19"/>
      <c r="CB28" s="19"/>
      <c r="CC28" s="19"/>
      <c r="CD28" s="19"/>
      <c r="CE28" s="19"/>
      <c r="CF28" s="19"/>
      <c r="CG28" s="19"/>
      <c r="CH28" s="19"/>
      <c r="CI28" s="19"/>
      <c r="CJ28" s="19"/>
      <c r="CK28" s="19"/>
      <c r="CL28" s="19"/>
      <c r="CM28" s="19"/>
      <c r="CN28" s="19"/>
      <c r="CO28" s="19"/>
      <c r="CP28" s="19"/>
      <c r="CQ28" s="19"/>
      <c r="CR28" s="19"/>
      <c r="CS28" s="19"/>
      <c r="CT28" s="19"/>
      <c r="CU28" s="19"/>
      <c r="CV28" s="19"/>
      <c r="CW28" s="19"/>
      <c r="CX28" s="19"/>
    </row>
    <row r="29" spans="1:102" s="20" customFormat="1" ht="21.95" customHeight="1">
      <c r="A29" s="373" t="s">
        <v>1371</v>
      </c>
      <c r="B29" s="308">
        <f>'예산세입(일산서구)'!P63</f>
        <v>140070000</v>
      </c>
      <c r="C29" s="305">
        <f t="shared" ref="C29" si="19">+B29/$B$7</f>
        <v>1.2220574645672696E-2</v>
      </c>
      <c r="D29" s="308">
        <f>'예산세입(일산서구)'!Q63</f>
        <v>159502000</v>
      </c>
      <c r="E29" s="310">
        <f t="shared" ref="E29" si="20">+D29/$D$7</f>
        <v>1.4047395936082067E-2</v>
      </c>
      <c r="F29" s="309">
        <f t="shared" ref="F29" si="21">+B29-D29</f>
        <v>-19432000</v>
      </c>
      <c r="G29" s="307">
        <f t="shared" si="3"/>
        <v>-0.12182919336434653</v>
      </c>
      <c r="H29" s="21"/>
      <c r="I29" s="19"/>
      <c r="J29" s="25"/>
      <c r="K29" s="19"/>
      <c r="L29" s="19"/>
      <c r="M29" s="19"/>
      <c r="N29" s="95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  <c r="AU29" s="19"/>
      <c r="AV29" s="19"/>
      <c r="AW29" s="19"/>
      <c r="AX29" s="19"/>
      <c r="AY29" s="19"/>
      <c r="AZ29" s="19"/>
      <c r="BA29" s="19"/>
      <c r="BB29" s="19"/>
      <c r="BC29" s="19"/>
      <c r="BD29" s="19"/>
      <c r="BE29" s="19"/>
      <c r="BF29" s="19"/>
      <c r="BG29" s="19"/>
      <c r="BH29" s="19"/>
      <c r="BI29" s="19"/>
      <c r="BJ29" s="19"/>
      <c r="BK29" s="19"/>
      <c r="BL29" s="19"/>
      <c r="BM29" s="19"/>
      <c r="BN29" s="19"/>
      <c r="BO29" s="19"/>
      <c r="BP29" s="19"/>
      <c r="BQ29" s="19"/>
      <c r="BR29" s="19"/>
      <c r="BS29" s="19"/>
      <c r="BT29" s="19"/>
      <c r="BU29" s="19"/>
      <c r="BV29" s="19"/>
      <c r="BW29" s="19"/>
      <c r="BX29" s="19"/>
      <c r="BY29" s="19"/>
      <c r="BZ29" s="19"/>
      <c r="CA29" s="19"/>
      <c r="CB29" s="19"/>
      <c r="CC29" s="19"/>
      <c r="CD29" s="19"/>
      <c r="CE29" s="19"/>
      <c r="CF29" s="19"/>
      <c r="CG29" s="19"/>
      <c r="CH29" s="19"/>
      <c r="CI29" s="19"/>
      <c r="CJ29" s="19"/>
      <c r="CK29" s="19"/>
      <c r="CL29" s="19"/>
      <c r="CM29" s="19"/>
      <c r="CN29" s="19"/>
      <c r="CO29" s="19"/>
      <c r="CP29" s="19"/>
      <c r="CQ29" s="19"/>
      <c r="CR29" s="19"/>
      <c r="CS29" s="19"/>
      <c r="CT29" s="19"/>
      <c r="CU29" s="19"/>
      <c r="CV29" s="19"/>
      <c r="CW29" s="19"/>
      <c r="CX29" s="19"/>
    </row>
    <row r="30" spans="1:102" s="20" customFormat="1" ht="21.95" customHeight="1">
      <c r="A30" s="373" t="s">
        <v>427</v>
      </c>
      <c r="B30" s="308">
        <f>'예산세입(토당)'!O81+'예산세입(토당)'!O83+'예산세입(토당)'!O85+'예산세입(토당)'!O87</f>
        <v>187922000</v>
      </c>
      <c r="C30" s="305">
        <f t="shared" si="13"/>
        <v>1.639547960708292E-2</v>
      </c>
      <c r="D30" s="308">
        <f>'예산세입(토당)'!O81+'예산세입(토당)'!O83+'예산세입(토당)'!O85</f>
        <v>183822000</v>
      </c>
      <c r="E30" s="305">
        <f t="shared" si="14"/>
        <v>1.6189266691091508E-2</v>
      </c>
      <c r="F30" s="309">
        <f t="shared" si="15"/>
        <v>4100000</v>
      </c>
      <c r="G30" s="307">
        <f t="shared" si="3"/>
        <v>2.2304185570823948E-2</v>
      </c>
      <c r="H30" s="21"/>
      <c r="I30" s="19"/>
      <c r="J30" s="277" t="str">
        <f>A23</f>
        <v>국도시비보조금</v>
      </c>
      <c r="K30" s="277" t="str">
        <f>A32</f>
        <v>교육청보조금</v>
      </c>
      <c r="L30" s="277" t="str">
        <f>A35</f>
        <v>기타보조금</v>
      </c>
      <c r="M30" s="19"/>
      <c r="N30" s="95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9"/>
      <c r="BC30" s="19"/>
      <c r="BD30" s="19"/>
      <c r="BE30" s="19"/>
      <c r="BF30" s="19"/>
      <c r="BG30" s="19"/>
      <c r="BH30" s="19"/>
      <c r="BI30" s="19"/>
      <c r="BJ30" s="19"/>
      <c r="BK30" s="19"/>
      <c r="BL30" s="19"/>
      <c r="BM30" s="19"/>
      <c r="BN30" s="19"/>
      <c r="BO30" s="19"/>
      <c r="BP30" s="19"/>
      <c r="BQ30" s="19"/>
      <c r="BR30" s="19"/>
      <c r="BS30" s="19"/>
      <c r="BT30" s="19"/>
      <c r="BU30" s="19"/>
      <c r="BV30" s="19"/>
      <c r="BW30" s="19"/>
      <c r="BX30" s="19"/>
      <c r="BY30" s="19"/>
      <c r="BZ30" s="19"/>
      <c r="CA30" s="19"/>
      <c r="CB30" s="19"/>
      <c r="CC30" s="19"/>
      <c r="CD30" s="19"/>
      <c r="CE30" s="19"/>
      <c r="CF30" s="19"/>
      <c r="CG30" s="19"/>
      <c r="CH30" s="19"/>
      <c r="CI30" s="19"/>
      <c r="CJ30" s="19"/>
      <c r="CK30" s="19"/>
      <c r="CL30" s="19"/>
      <c r="CM30" s="19"/>
      <c r="CN30" s="19"/>
      <c r="CO30" s="19"/>
      <c r="CP30" s="19"/>
      <c r="CQ30" s="19"/>
      <c r="CR30" s="19"/>
      <c r="CS30" s="19"/>
      <c r="CT30" s="19"/>
      <c r="CU30" s="19"/>
      <c r="CV30" s="19"/>
      <c r="CW30" s="19"/>
      <c r="CX30" s="19"/>
    </row>
    <row r="31" spans="1:102" s="20" customFormat="1" ht="21.95" customHeight="1">
      <c r="A31" s="373" t="s">
        <v>326</v>
      </c>
      <c r="B31" s="308">
        <f>'예산세입(상담)'!O24+'예산세입(상담)'!O26+'예산세입(상담)'!O28+'예산세입(상담)'!O30+'예산세입(상담)'!O32+'예산세입(상담)'!O34+'예산세입(상담)'!O36+'예산세입(상담)'!O38-B102</f>
        <v>895255800</v>
      </c>
      <c r="C31" s="305">
        <f t="shared" si="13"/>
        <v>7.8107662817672771E-2</v>
      </c>
      <c r="D31" s="308">
        <f>'예산세입(상담)'!Q24+'예산세입(상담)'!Q26+'예산세입(상담)'!Q28+'예산세입(상담)'!Q30+'예산세입(상담)'!Q32</f>
        <v>887153000</v>
      </c>
      <c r="E31" s="305">
        <f t="shared" si="14"/>
        <v>7.8131869486796499E-2</v>
      </c>
      <c r="F31" s="309">
        <f t="shared" si="15"/>
        <v>8102800</v>
      </c>
      <c r="G31" s="307">
        <f t="shared" si="3"/>
        <v>9.1334865575610977E-3</v>
      </c>
      <c r="H31" s="21"/>
      <c r="I31" s="19" t="s">
        <v>413</v>
      </c>
      <c r="J31" s="25">
        <v>38420000</v>
      </c>
      <c r="K31" s="19"/>
      <c r="L31" s="19"/>
      <c r="M31" s="25">
        <f>J31+K31+L31</f>
        <v>38420000</v>
      </c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19"/>
      <c r="BE31" s="19"/>
      <c r="BF31" s="19"/>
      <c r="BG31" s="19"/>
      <c r="BH31" s="19"/>
      <c r="BI31" s="19"/>
      <c r="BJ31" s="19"/>
      <c r="BK31" s="19"/>
      <c r="BL31" s="19"/>
      <c r="BM31" s="19"/>
      <c r="BN31" s="19"/>
      <c r="BO31" s="19"/>
      <c r="BP31" s="19"/>
      <c r="BQ31" s="19"/>
      <c r="BR31" s="19"/>
      <c r="BS31" s="19"/>
      <c r="BT31" s="19"/>
      <c r="BU31" s="19"/>
      <c r="BV31" s="19"/>
      <c r="BW31" s="19"/>
      <c r="BX31" s="19"/>
      <c r="BY31" s="19"/>
      <c r="BZ31" s="19"/>
      <c r="CA31" s="19"/>
      <c r="CB31" s="19"/>
      <c r="CC31" s="19"/>
      <c r="CD31" s="19"/>
      <c r="CE31" s="19"/>
      <c r="CF31" s="19"/>
      <c r="CG31" s="19"/>
      <c r="CH31" s="19"/>
      <c r="CI31" s="19"/>
      <c r="CJ31" s="19"/>
      <c r="CK31" s="19"/>
      <c r="CL31" s="19"/>
      <c r="CM31" s="19"/>
      <c r="CN31" s="19"/>
      <c r="CO31" s="19"/>
      <c r="CP31" s="19"/>
      <c r="CQ31" s="19"/>
      <c r="CR31" s="19"/>
      <c r="CS31" s="19"/>
      <c r="CT31" s="19"/>
      <c r="CU31" s="19"/>
      <c r="CV31" s="19"/>
      <c r="CW31" s="19"/>
      <c r="CX31" s="19"/>
    </row>
    <row r="32" spans="1:102" s="20" customFormat="1" ht="21.95" customHeight="1">
      <c r="A32" s="409" t="s">
        <v>3180</v>
      </c>
      <c r="B32" s="299">
        <f>SUM(B33:B34)</f>
        <v>127120000</v>
      </c>
      <c r="C32" s="300">
        <f t="shared" si="10"/>
        <v>1.1090736410065775E-2</v>
      </c>
      <c r="D32" s="299">
        <f>SUM(D33:D34)</f>
        <v>43000000</v>
      </c>
      <c r="E32" s="301">
        <f t="shared" si="1"/>
        <v>3.7870247724262323E-3</v>
      </c>
      <c r="F32" s="299">
        <f>SUM(F33:F34)</f>
        <v>84120000</v>
      </c>
      <c r="G32" s="303">
        <f>+F32/D32</f>
        <v>1.9562790697674419</v>
      </c>
      <c r="H32" s="26"/>
      <c r="I32" s="22" t="s">
        <v>415</v>
      </c>
      <c r="J32" s="25">
        <v>65880000</v>
      </c>
      <c r="K32" s="22"/>
      <c r="L32" s="22"/>
      <c r="M32" s="25">
        <f t="shared" ref="M32:M38" si="22">J32+K32+L32</f>
        <v>65880000</v>
      </c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19"/>
      <c r="BE32" s="19"/>
      <c r="BF32" s="19"/>
      <c r="BG32" s="19"/>
      <c r="BH32" s="19"/>
      <c r="BI32" s="19"/>
      <c r="BJ32" s="19"/>
      <c r="BK32" s="19"/>
      <c r="BL32" s="19"/>
      <c r="BM32" s="19"/>
      <c r="BN32" s="19"/>
      <c r="BO32" s="19"/>
      <c r="BP32" s="19"/>
      <c r="BQ32" s="19"/>
      <c r="BR32" s="19"/>
      <c r="BS32" s="19"/>
      <c r="BT32" s="19"/>
      <c r="BU32" s="19"/>
      <c r="BV32" s="19"/>
      <c r="BW32" s="19"/>
      <c r="BX32" s="19"/>
      <c r="BY32" s="19"/>
      <c r="BZ32" s="19"/>
      <c r="CA32" s="19"/>
      <c r="CB32" s="19"/>
      <c r="CC32" s="19"/>
      <c r="CD32" s="19"/>
      <c r="CE32" s="19"/>
      <c r="CF32" s="19"/>
      <c r="CG32" s="19"/>
      <c r="CH32" s="19"/>
      <c r="CI32" s="19"/>
      <c r="CJ32" s="19"/>
      <c r="CK32" s="19"/>
      <c r="CL32" s="19"/>
      <c r="CM32" s="19"/>
      <c r="CN32" s="19"/>
      <c r="CO32" s="19"/>
      <c r="CP32" s="19"/>
      <c r="CQ32" s="19"/>
      <c r="CR32" s="19"/>
      <c r="CS32" s="19"/>
      <c r="CT32" s="19"/>
      <c r="CU32" s="19"/>
      <c r="CV32" s="19"/>
      <c r="CW32" s="19"/>
      <c r="CX32" s="19"/>
    </row>
    <row r="33" spans="1:102" s="20" customFormat="1" ht="21.95" customHeight="1">
      <c r="A33" s="373" t="s">
        <v>417</v>
      </c>
      <c r="B33" s="304">
        <f>'예산세입(진로)'!P17</f>
        <v>103000000</v>
      </c>
      <c r="C33" s="305">
        <f t="shared" si="10"/>
        <v>8.9863581673755109E-3</v>
      </c>
      <c r="D33" s="304">
        <f>'예산세입(진로)'!Q17</f>
        <v>43000000</v>
      </c>
      <c r="E33" s="305">
        <f t="shared" si="1"/>
        <v>3.7870247724262323E-3</v>
      </c>
      <c r="F33" s="306">
        <f t="shared" ref="F33" si="23">+B33-D33</f>
        <v>60000000</v>
      </c>
      <c r="G33" s="307">
        <f t="shared" si="3"/>
        <v>1.3953488372093024</v>
      </c>
      <c r="H33" s="21"/>
      <c r="I33" s="22" t="s">
        <v>417</v>
      </c>
      <c r="J33" s="25">
        <v>487630000</v>
      </c>
      <c r="K33" s="22">
        <f>B33</f>
        <v>103000000</v>
      </c>
      <c r="L33" s="22"/>
      <c r="M33" s="25">
        <f t="shared" si="22"/>
        <v>590630000</v>
      </c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  <c r="BF33" s="19"/>
      <c r="BG33" s="19"/>
      <c r="BH33" s="19"/>
      <c r="BI33" s="19"/>
      <c r="BJ33" s="19"/>
      <c r="BK33" s="19"/>
      <c r="BL33" s="19"/>
      <c r="BM33" s="19"/>
      <c r="BN33" s="19"/>
      <c r="BO33" s="19"/>
      <c r="BP33" s="19"/>
      <c r="BQ33" s="19"/>
      <c r="BR33" s="19"/>
      <c r="BS33" s="19"/>
      <c r="BT33" s="19"/>
      <c r="BU33" s="19"/>
      <c r="BV33" s="19"/>
      <c r="BW33" s="19"/>
      <c r="BX33" s="19"/>
      <c r="BY33" s="19"/>
      <c r="BZ33" s="19"/>
      <c r="CA33" s="19"/>
      <c r="CB33" s="19"/>
      <c r="CC33" s="19"/>
      <c r="CD33" s="19"/>
      <c r="CE33" s="19"/>
      <c r="CF33" s="19"/>
      <c r="CG33" s="19"/>
      <c r="CH33" s="19"/>
      <c r="CI33" s="19"/>
      <c r="CJ33" s="19"/>
      <c r="CK33" s="19"/>
      <c r="CL33" s="19"/>
      <c r="CM33" s="19"/>
      <c r="CN33" s="19"/>
      <c r="CO33" s="19"/>
      <c r="CP33" s="19"/>
      <c r="CQ33" s="19"/>
      <c r="CR33" s="19"/>
      <c r="CS33" s="19"/>
      <c r="CT33" s="19"/>
      <c r="CU33" s="19"/>
      <c r="CV33" s="19"/>
      <c r="CW33" s="19"/>
      <c r="CX33" s="19"/>
    </row>
    <row r="34" spans="1:102" s="20" customFormat="1" ht="21.95" customHeight="1">
      <c r="A34" s="373" t="s">
        <v>424</v>
      </c>
      <c r="B34" s="304">
        <f>'예산세입(토당)'!P89</f>
        <v>24120000</v>
      </c>
      <c r="C34" s="305">
        <f t="shared" ref="C34" si="24">+B34/$B$7</f>
        <v>2.1043782426902651E-3</v>
      </c>
      <c r="D34" s="304">
        <v>0</v>
      </c>
      <c r="E34" s="305">
        <f t="shared" ref="E34" si="25">+D34/$D$7</f>
        <v>0</v>
      </c>
      <c r="F34" s="306">
        <f t="shared" ref="F34" si="26">+B34-D34</f>
        <v>24120000</v>
      </c>
      <c r="G34" s="307"/>
      <c r="H34" s="21"/>
      <c r="I34" s="22" t="s">
        <v>419</v>
      </c>
      <c r="J34" s="25">
        <v>252562000</v>
      </c>
      <c r="K34" s="22"/>
      <c r="L34" s="22"/>
      <c r="M34" s="25">
        <f t="shared" si="22"/>
        <v>252562000</v>
      </c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9"/>
      <c r="BC34" s="19"/>
      <c r="BD34" s="19"/>
      <c r="BE34" s="19"/>
      <c r="BF34" s="19"/>
      <c r="BG34" s="19"/>
      <c r="BH34" s="19"/>
      <c r="BI34" s="19"/>
      <c r="BJ34" s="19"/>
      <c r="BK34" s="19"/>
      <c r="BL34" s="19"/>
      <c r="BM34" s="19"/>
      <c r="BN34" s="19"/>
      <c r="BO34" s="19"/>
      <c r="BP34" s="19"/>
      <c r="BQ34" s="19"/>
      <c r="BR34" s="19"/>
      <c r="BS34" s="19"/>
      <c r="BT34" s="19"/>
      <c r="BU34" s="19"/>
      <c r="BV34" s="19"/>
      <c r="BW34" s="19"/>
      <c r="BX34" s="19"/>
      <c r="BY34" s="19"/>
      <c r="BZ34" s="19"/>
      <c r="CA34" s="19"/>
      <c r="CB34" s="19"/>
      <c r="CC34" s="19"/>
      <c r="CD34" s="19"/>
      <c r="CE34" s="19"/>
      <c r="CF34" s="19"/>
      <c r="CG34" s="19"/>
      <c r="CH34" s="19"/>
      <c r="CI34" s="19"/>
      <c r="CJ34" s="19"/>
      <c r="CK34" s="19"/>
      <c r="CL34" s="19"/>
      <c r="CM34" s="19"/>
      <c r="CN34" s="19"/>
      <c r="CO34" s="19"/>
      <c r="CP34" s="19"/>
      <c r="CQ34" s="19"/>
      <c r="CR34" s="19"/>
      <c r="CS34" s="19"/>
      <c r="CT34" s="19"/>
      <c r="CU34" s="19"/>
      <c r="CV34" s="19"/>
      <c r="CW34" s="19"/>
      <c r="CX34" s="19"/>
    </row>
    <row r="35" spans="1:102" s="20" customFormat="1" ht="21.95" customHeight="1">
      <c r="A35" s="409" t="s">
        <v>495</v>
      </c>
      <c r="B35" s="299">
        <f>SUM(B36:B37)</f>
        <v>29700000</v>
      </c>
      <c r="C35" s="300">
        <f>+B35/$B$7</f>
        <v>2.5912120152529385E-3</v>
      </c>
      <c r="D35" s="299">
        <f>SUM(D36:D37)</f>
        <v>5700000</v>
      </c>
      <c r="E35" s="301">
        <f t="shared" ref="E35:E57" si="27">+D35/$D$7</f>
        <v>5.0200095820533773E-4</v>
      </c>
      <c r="F35" s="299">
        <f>SUM(F36:F37)</f>
        <v>24000000</v>
      </c>
      <c r="G35" s="303">
        <f>+F35/D35</f>
        <v>4.2105263157894735</v>
      </c>
      <c r="H35" s="26"/>
      <c r="I35" s="22" t="s">
        <v>421</v>
      </c>
      <c r="J35" s="25">
        <v>27080000</v>
      </c>
      <c r="K35" s="22"/>
      <c r="L35" s="22"/>
      <c r="M35" s="25">
        <f t="shared" si="22"/>
        <v>27080000</v>
      </c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  <c r="AY35" s="19"/>
      <c r="AZ35" s="19"/>
      <c r="BA35" s="19"/>
      <c r="BB35" s="19"/>
      <c r="BC35" s="19"/>
      <c r="BD35" s="19"/>
      <c r="BE35" s="19"/>
      <c r="BF35" s="19"/>
      <c r="BG35" s="19"/>
      <c r="BH35" s="19"/>
      <c r="BI35" s="19"/>
      <c r="BJ35" s="19"/>
      <c r="BK35" s="19"/>
      <c r="BL35" s="19"/>
      <c r="BM35" s="19"/>
      <c r="BN35" s="19"/>
      <c r="BO35" s="19"/>
      <c r="BP35" s="19"/>
      <c r="BQ35" s="19"/>
      <c r="BR35" s="19"/>
      <c r="BS35" s="19"/>
      <c r="BT35" s="19"/>
      <c r="BU35" s="19"/>
      <c r="BV35" s="19"/>
      <c r="BW35" s="19"/>
      <c r="BX35" s="19"/>
      <c r="BY35" s="19"/>
      <c r="BZ35" s="19"/>
      <c r="CA35" s="19"/>
      <c r="CB35" s="19"/>
      <c r="CC35" s="19"/>
      <c r="CD35" s="19"/>
      <c r="CE35" s="19"/>
      <c r="CF35" s="19"/>
      <c r="CG35" s="19"/>
      <c r="CH35" s="19"/>
      <c r="CI35" s="19"/>
      <c r="CJ35" s="19"/>
      <c r="CK35" s="19"/>
      <c r="CL35" s="19"/>
      <c r="CM35" s="19"/>
      <c r="CN35" s="19"/>
      <c r="CO35" s="19"/>
      <c r="CP35" s="19"/>
      <c r="CQ35" s="19"/>
      <c r="CR35" s="19"/>
      <c r="CS35" s="19"/>
      <c r="CT35" s="19"/>
      <c r="CU35" s="19"/>
      <c r="CV35" s="19"/>
      <c r="CW35" s="19"/>
      <c r="CX35" s="19"/>
    </row>
    <row r="36" spans="1:102" s="20" customFormat="1" ht="21.95" customHeight="1">
      <c r="A36" s="373" t="s">
        <v>279</v>
      </c>
      <c r="B36" s="308">
        <f>'예산세입(일산서구)'!P68</f>
        <v>5700000</v>
      </c>
      <c r="C36" s="305">
        <f t="shared" ref="C36:C57" si="28">+B36/$B$7</f>
        <v>4.9730331605864469E-4</v>
      </c>
      <c r="D36" s="308">
        <f>'예산세입(일산서구)'!Q68</f>
        <v>5700000</v>
      </c>
      <c r="E36" s="310">
        <f t="shared" si="27"/>
        <v>5.0200095820533773E-4</v>
      </c>
      <c r="F36" s="309">
        <f t="shared" ref="F36" si="29">+B36-D36</f>
        <v>0</v>
      </c>
      <c r="G36" s="307">
        <f>+F36/D36</f>
        <v>0</v>
      </c>
      <c r="H36" s="26"/>
      <c r="I36" s="19" t="s">
        <v>422</v>
      </c>
      <c r="J36" s="25">
        <v>140070000</v>
      </c>
      <c r="K36" s="19"/>
      <c r="L36" s="25">
        <f>B36</f>
        <v>5700000</v>
      </c>
      <c r="M36" s="25">
        <f t="shared" si="22"/>
        <v>145770000</v>
      </c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</row>
    <row r="37" spans="1:102" s="20" customFormat="1" ht="21.95" customHeight="1">
      <c r="A37" s="373" t="s">
        <v>424</v>
      </c>
      <c r="B37" s="304">
        <f>'예산세입(토당)'!P94</f>
        <v>24000000</v>
      </c>
      <c r="C37" s="305">
        <f t="shared" si="28"/>
        <v>2.0939086991942934E-3</v>
      </c>
      <c r="D37" s="304">
        <f>'예산세입(토당)'!Q94</f>
        <v>0</v>
      </c>
      <c r="E37" s="305">
        <f t="shared" si="27"/>
        <v>0</v>
      </c>
      <c r="F37" s="306">
        <f t="shared" ref="F37" si="30">+B37-D37</f>
        <v>24000000</v>
      </c>
      <c r="G37" s="307"/>
      <c r="H37" s="21"/>
      <c r="I37" s="19" t="s">
        <v>424</v>
      </c>
      <c r="J37" s="25">
        <v>187922000</v>
      </c>
      <c r="K37" s="25">
        <f>B34</f>
        <v>24120000</v>
      </c>
      <c r="L37" s="25">
        <f>B37</f>
        <v>24000000</v>
      </c>
      <c r="M37" s="25">
        <f t="shared" si="22"/>
        <v>236042000</v>
      </c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 s="19"/>
      <c r="AR37" s="19"/>
      <c r="AS37" s="19"/>
      <c r="AT37" s="19"/>
      <c r="AU37" s="19"/>
      <c r="AV37" s="19"/>
      <c r="AW37" s="19"/>
      <c r="AX37" s="19"/>
      <c r="AY37" s="19"/>
      <c r="AZ37" s="19"/>
      <c r="BA37" s="19"/>
      <c r="BB37" s="19"/>
      <c r="BC37" s="19"/>
      <c r="BD37" s="19"/>
      <c r="BE37" s="19"/>
      <c r="BF37" s="19"/>
      <c r="BG37" s="19"/>
      <c r="BH37" s="19"/>
      <c r="BI37" s="19"/>
      <c r="BJ37" s="19"/>
      <c r="BK37" s="19"/>
      <c r="BL37" s="19"/>
      <c r="BM37" s="19"/>
      <c r="BN37" s="19"/>
      <c r="BO37" s="19"/>
      <c r="BP37" s="19"/>
      <c r="BQ37" s="19"/>
      <c r="BR37" s="19"/>
      <c r="BS37" s="19"/>
      <c r="BT37" s="19"/>
      <c r="BU37" s="19"/>
      <c r="BV37" s="19"/>
      <c r="BW37" s="19"/>
      <c r="BX37" s="19"/>
      <c r="BY37" s="19"/>
      <c r="BZ37" s="19"/>
      <c r="CA37" s="19"/>
      <c r="CB37" s="19"/>
      <c r="CC37" s="19"/>
      <c r="CD37" s="19"/>
      <c r="CE37" s="19"/>
      <c r="CF37" s="19"/>
      <c r="CG37" s="19"/>
      <c r="CH37" s="19"/>
      <c r="CI37" s="19"/>
      <c r="CJ37" s="19"/>
      <c r="CK37" s="19"/>
      <c r="CL37" s="19"/>
      <c r="CM37" s="19"/>
      <c r="CN37" s="19"/>
      <c r="CO37" s="19"/>
      <c r="CP37" s="19"/>
      <c r="CQ37" s="19"/>
      <c r="CR37" s="19"/>
      <c r="CS37" s="19"/>
      <c r="CT37" s="19"/>
      <c r="CU37" s="19"/>
      <c r="CV37" s="19"/>
      <c r="CW37" s="19"/>
      <c r="CX37" s="19"/>
    </row>
    <row r="38" spans="1:102" s="20" customFormat="1" ht="21.95" customHeight="1">
      <c r="A38" s="409" t="s">
        <v>525</v>
      </c>
      <c r="B38" s="299">
        <f>SUM(B39:B44)</f>
        <v>58950000</v>
      </c>
      <c r="C38" s="300">
        <f>+B38/$B$7</f>
        <v>5.1431632423959836E-3</v>
      </c>
      <c r="D38" s="299">
        <f>SUM(D39:D44)</f>
        <v>19762000</v>
      </c>
      <c r="E38" s="301">
        <f t="shared" si="27"/>
        <v>1.7404461291322605E-3</v>
      </c>
      <c r="F38" s="299">
        <f>SUM(F39:F44)</f>
        <v>39188000</v>
      </c>
      <c r="G38" s="303">
        <f t="shared" si="3"/>
        <v>1.9829976723003744</v>
      </c>
      <c r="H38" s="21"/>
      <c r="I38" s="19" t="s">
        <v>326</v>
      </c>
      <c r="J38" s="25">
        <v>895955800</v>
      </c>
      <c r="K38" s="25"/>
      <c r="L38" s="19"/>
      <c r="M38" s="25">
        <f t="shared" si="22"/>
        <v>895955800</v>
      </c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9"/>
      <c r="AS38" s="19"/>
      <c r="AT38" s="19"/>
      <c r="AU38" s="19"/>
      <c r="AV38" s="19"/>
      <c r="AW38" s="19"/>
      <c r="AX38" s="19"/>
      <c r="AY38" s="19"/>
      <c r="AZ38" s="19"/>
      <c r="BA38" s="19"/>
      <c r="BB38" s="19"/>
      <c r="BC38" s="19"/>
      <c r="BD38" s="19"/>
      <c r="BE38" s="19"/>
      <c r="BF38" s="19"/>
      <c r="BG38" s="19"/>
      <c r="BH38" s="19"/>
      <c r="BI38" s="19"/>
      <c r="BJ38" s="19"/>
      <c r="BK38" s="19"/>
      <c r="BL38" s="19"/>
      <c r="BM38" s="19"/>
      <c r="BN38" s="19"/>
      <c r="BO38" s="19"/>
      <c r="BP38" s="19"/>
      <c r="BQ38" s="19"/>
      <c r="BR38" s="19"/>
      <c r="BS38" s="19"/>
      <c r="BT38" s="19"/>
      <c r="BU38" s="19"/>
      <c r="BV38" s="19"/>
      <c r="BW38" s="19"/>
      <c r="BX38" s="19"/>
      <c r="BY38" s="19"/>
      <c r="BZ38" s="19"/>
      <c r="CA38" s="19"/>
      <c r="CB38" s="19"/>
      <c r="CC38" s="19"/>
      <c r="CD38" s="19"/>
      <c r="CE38" s="19"/>
      <c r="CF38" s="19"/>
      <c r="CG38" s="19"/>
      <c r="CH38" s="19"/>
      <c r="CI38" s="19"/>
      <c r="CJ38" s="19"/>
      <c r="CK38" s="19"/>
      <c r="CL38" s="19"/>
      <c r="CM38" s="19"/>
      <c r="CN38" s="19"/>
      <c r="CO38" s="19"/>
      <c r="CP38" s="19"/>
      <c r="CQ38" s="19"/>
      <c r="CR38" s="19"/>
      <c r="CS38" s="19"/>
      <c r="CT38" s="19"/>
      <c r="CU38" s="19"/>
      <c r="CV38" s="19"/>
      <c r="CW38" s="19"/>
      <c r="CX38" s="19"/>
    </row>
    <row r="39" spans="1:102" s="20" customFormat="1" ht="21.95" customHeight="1">
      <c r="A39" s="373" t="s">
        <v>417</v>
      </c>
      <c r="B39" s="308">
        <f>'예산세입(진로)'!O28</f>
        <v>17123000</v>
      </c>
      <c r="C39" s="305">
        <f t="shared" ref="C39" si="31">+B39/$B$7</f>
        <v>1.4939166106793288E-3</v>
      </c>
      <c r="D39" s="308">
        <v>0</v>
      </c>
      <c r="E39" s="305">
        <f t="shared" si="27"/>
        <v>0</v>
      </c>
      <c r="F39" s="309">
        <f t="shared" ref="F39:F44" si="32">+B39-D39</f>
        <v>17123000</v>
      </c>
      <c r="G39" s="307"/>
      <c r="H39" s="21"/>
      <c r="I39" s="19"/>
      <c r="J39" s="25"/>
      <c r="K39" s="25"/>
      <c r="L39" s="19"/>
      <c r="M39" s="25">
        <f>SUM(M31:M38)</f>
        <v>2252339800</v>
      </c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9"/>
      <c r="AS39" s="19"/>
      <c r="AT39" s="19"/>
      <c r="AU39" s="19"/>
      <c r="AV39" s="19"/>
      <c r="AW39" s="19"/>
      <c r="AX39" s="19"/>
      <c r="AY39" s="19"/>
      <c r="AZ39" s="19"/>
      <c r="BA39" s="19"/>
      <c r="BB39" s="19"/>
      <c r="BC39" s="19"/>
      <c r="BD39" s="19"/>
      <c r="BE39" s="19"/>
      <c r="BF39" s="19"/>
      <c r="BG39" s="19"/>
      <c r="BH39" s="19"/>
      <c r="BI39" s="19"/>
      <c r="BJ39" s="19"/>
      <c r="BK39" s="19"/>
      <c r="BL39" s="19"/>
      <c r="BM39" s="19"/>
      <c r="BN39" s="19"/>
      <c r="BO39" s="19"/>
      <c r="BP39" s="19"/>
      <c r="BQ39" s="19"/>
      <c r="BR39" s="19"/>
      <c r="BS39" s="19"/>
      <c r="BT39" s="19"/>
      <c r="BU39" s="19"/>
      <c r="BV39" s="19"/>
      <c r="BW39" s="19"/>
      <c r="BX39" s="19"/>
      <c r="BY39" s="19"/>
      <c r="BZ39" s="19"/>
      <c r="CA39" s="19"/>
      <c r="CB39" s="19"/>
      <c r="CC39" s="19"/>
      <c r="CD39" s="19"/>
      <c r="CE39" s="19"/>
      <c r="CF39" s="19"/>
      <c r="CG39" s="19"/>
      <c r="CH39" s="19"/>
      <c r="CI39" s="19"/>
      <c r="CJ39" s="19"/>
      <c r="CK39" s="19"/>
      <c r="CL39" s="19"/>
      <c r="CM39" s="19"/>
      <c r="CN39" s="19"/>
      <c r="CO39" s="19"/>
      <c r="CP39" s="19"/>
      <c r="CQ39" s="19"/>
      <c r="CR39" s="19"/>
      <c r="CS39" s="19"/>
      <c r="CT39" s="19"/>
      <c r="CU39" s="19"/>
      <c r="CV39" s="19"/>
      <c r="CW39" s="19"/>
      <c r="CX39" s="19"/>
    </row>
    <row r="40" spans="1:102" s="20" customFormat="1" ht="21.95" customHeight="1">
      <c r="A40" s="373" t="s">
        <v>421</v>
      </c>
      <c r="B40" s="308">
        <f>'예산세입(탄현)'!O47</f>
        <v>6059000</v>
      </c>
      <c r="C40" s="305">
        <f t="shared" ref="C40" si="33">+B40/$B$7</f>
        <v>5.2862470035075937E-4</v>
      </c>
      <c r="D40" s="308">
        <v>0</v>
      </c>
      <c r="E40" s="305">
        <f t="shared" ref="E40" si="34">+D40/$D$7</f>
        <v>0</v>
      </c>
      <c r="F40" s="309">
        <f t="shared" si="32"/>
        <v>6059000</v>
      </c>
      <c r="G40" s="307"/>
      <c r="H40" s="21"/>
      <c r="I40" s="19"/>
      <c r="J40" s="25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9"/>
      <c r="BB40" s="19"/>
      <c r="BC40" s="19"/>
      <c r="BD40" s="19"/>
      <c r="BE40" s="19"/>
      <c r="BF40" s="19"/>
      <c r="BG40" s="19"/>
      <c r="BH40" s="19"/>
      <c r="BI40" s="19"/>
      <c r="BJ40" s="19"/>
      <c r="BK40" s="19"/>
      <c r="BL40" s="19"/>
      <c r="BM40" s="19"/>
      <c r="BN40" s="19"/>
      <c r="BO40" s="19"/>
      <c r="BP40" s="19"/>
      <c r="BQ40" s="19"/>
      <c r="BR40" s="19"/>
      <c r="BS40" s="19"/>
      <c r="BT40" s="19"/>
      <c r="BU40" s="19"/>
      <c r="BV40" s="19"/>
      <c r="BW40" s="19"/>
      <c r="BX40" s="19"/>
      <c r="BY40" s="19"/>
      <c r="BZ40" s="19"/>
      <c r="CA40" s="19"/>
      <c r="CB40" s="19"/>
      <c r="CC40" s="19"/>
      <c r="CD40" s="19"/>
      <c r="CE40" s="19"/>
      <c r="CF40" s="19"/>
      <c r="CG40" s="19"/>
      <c r="CH40" s="19"/>
      <c r="CI40" s="19"/>
      <c r="CJ40" s="19"/>
      <c r="CK40" s="19"/>
      <c r="CL40" s="19"/>
      <c r="CM40" s="19"/>
      <c r="CN40" s="19"/>
      <c r="CO40" s="19"/>
      <c r="CP40" s="19"/>
      <c r="CQ40" s="19"/>
      <c r="CR40" s="19"/>
      <c r="CS40" s="19"/>
      <c r="CT40" s="19"/>
      <c r="CU40" s="19"/>
      <c r="CV40" s="19"/>
      <c r="CW40" s="19"/>
      <c r="CX40" s="19"/>
    </row>
    <row r="41" spans="1:102" s="20" customFormat="1" ht="21.95" customHeight="1">
      <c r="A41" s="373" t="s">
        <v>423</v>
      </c>
      <c r="B41" s="308">
        <f>'예산세입(주교)'!O22</f>
        <v>19762000</v>
      </c>
      <c r="C41" s="305">
        <f t="shared" ref="C41" si="35">+B41/$B$7</f>
        <v>1.7241593213949012E-3</v>
      </c>
      <c r="D41" s="308">
        <f>'예산세입(주교)'!O22</f>
        <v>19762000</v>
      </c>
      <c r="E41" s="305">
        <f t="shared" ref="E41" si="36">+D41/$D$7</f>
        <v>1.7404461291322605E-3</v>
      </c>
      <c r="F41" s="309">
        <f t="shared" si="32"/>
        <v>0</v>
      </c>
      <c r="G41" s="307">
        <f t="shared" si="3"/>
        <v>0</v>
      </c>
      <c r="H41" s="21"/>
      <c r="I41" s="19"/>
      <c r="J41" s="25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  <c r="AW41" s="19"/>
      <c r="AX41" s="19"/>
      <c r="AY41" s="19"/>
      <c r="AZ41" s="19"/>
      <c r="BA41" s="19"/>
      <c r="BB41" s="19"/>
      <c r="BC41" s="19"/>
      <c r="BD41" s="19"/>
      <c r="BE41" s="19"/>
      <c r="BF41" s="19"/>
      <c r="BG41" s="19"/>
      <c r="BH41" s="19"/>
      <c r="BI41" s="19"/>
      <c r="BJ41" s="19"/>
      <c r="BK41" s="19"/>
      <c r="BL41" s="19"/>
      <c r="BM41" s="19"/>
      <c r="BN41" s="19"/>
      <c r="BO41" s="19"/>
      <c r="BP41" s="19"/>
      <c r="BQ41" s="19"/>
      <c r="BR41" s="19"/>
      <c r="BS41" s="19"/>
      <c r="BT41" s="19"/>
      <c r="BU41" s="19"/>
      <c r="BV41" s="19"/>
      <c r="BW41" s="19"/>
      <c r="BX41" s="19"/>
      <c r="BY41" s="19"/>
      <c r="BZ41" s="19"/>
      <c r="CA41" s="19"/>
      <c r="CB41" s="19"/>
      <c r="CC41" s="19"/>
      <c r="CD41" s="19"/>
      <c r="CE41" s="19"/>
      <c r="CF41" s="19"/>
      <c r="CG41" s="19"/>
      <c r="CH41" s="19"/>
      <c r="CI41" s="19"/>
      <c r="CJ41" s="19"/>
      <c r="CK41" s="19"/>
      <c r="CL41" s="19"/>
      <c r="CM41" s="19"/>
      <c r="CN41" s="19"/>
      <c r="CO41" s="19"/>
      <c r="CP41" s="19"/>
      <c r="CQ41" s="19"/>
      <c r="CR41" s="19"/>
      <c r="CS41" s="19"/>
      <c r="CT41" s="19"/>
      <c r="CU41" s="19"/>
      <c r="CV41" s="19"/>
      <c r="CW41" s="19"/>
      <c r="CX41" s="19"/>
    </row>
    <row r="42" spans="1:102" s="20" customFormat="1" ht="21.95" customHeight="1">
      <c r="A42" s="373" t="s">
        <v>326</v>
      </c>
      <c r="B42" s="308">
        <f>'예산세입(상담)'!O23</f>
        <v>12259000</v>
      </c>
      <c r="C42" s="305">
        <f t="shared" ref="C42" si="37">+B42/$B$7</f>
        <v>1.0695511143092853E-3</v>
      </c>
      <c r="D42" s="308">
        <v>0</v>
      </c>
      <c r="E42" s="305">
        <f t="shared" ref="E42" si="38">+D42/$D$7</f>
        <v>0</v>
      </c>
      <c r="F42" s="309">
        <f t="shared" si="32"/>
        <v>12259000</v>
      </c>
      <c r="G42" s="307"/>
      <c r="H42" s="21"/>
      <c r="I42" s="19"/>
      <c r="J42" s="25"/>
      <c r="K42" s="25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9"/>
      <c r="BB42" s="19"/>
      <c r="BC42" s="19"/>
      <c r="BD42" s="19"/>
      <c r="BE42" s="19"/>
      <c r="BF42" s="19"/>
      <c r="BG42" s="19"/>
      <c r="BH42" s="19"/>
      <c r="BI42" s="19"/>
      <c r="BJ42" s="19"/>
      <c r="BK42" s="19"/>
      <c r="BL42" s="19"/>
      <c r="BM42" s="19"/>
      <c r="BN42" s="19"/>
      <c r="BO42" s="19"/>
      <c r="BP42" s="19"/>
      <c r="BQ42" s="19"/>
      <c r="BR42" s="19"/>
      <c r="BS42" s="19"/>
      <c r="BT42" s="19"/>
      <c r="BU42" s="19"/>
      <c r="BV42" s="19"/>
      <c r="BW42" s="19"/>
      <c r="BX42" s="19"/>
      <c r="BY42" s="19"/>
      <c r="BZ42" s="19"/>
      <c r="CA42" s="19"/>
      <c r="CB42" s="19"/>
      <c r="CC42" s="19"/>
      <c r="CD42" s="19"/>
      <c r="CE42" s="19"/>
      <c r="CF42" s="19"/>
      <c r="CG42" s="19"/>
      <c r="CH42" s="19"/>
      <c r="CI42" s="19"/>
      <c r="CJ42" s="19"/>
      <c r="CK42" s="19"/>
      <c r="CL42" s="19"/>
      <c r="CM42" s="19"/>
      <c r="CN42" s="19"/>
      <c r="CO42" s="19"/>
      <c r="CP42" s="19"/>
      <c r="CQ42" s="19"/>
      <c r="CR42" s="19"/>
      <c r="CS42" s="19"/>
      <c r="CT42" s="19"/>
      <c r="CU42" s="19"/>
      <c r="CV42" s="19"/>
      <c r="CW42" s="19"/>
      <c r="CX42" s="19"/>
    </row>
    <row r="43" spans="1:102" s="20" customFormat="1" ht="21.95" customHeight="1">
      <c r="A43" s="373" t="s">
        <v>426</v>
      </c>
      <c r="B43" s="308">
        <f>'예산세입(화정)'!O32</f>
        <v>1177000</v>
      </c>
      <c r="C43" s="305">
        <f t="shared" ref="C43" si="39">+B43/$B$7</f>
        <v>1.0268877245632014E-4</v>
      </c>
      <c r="D43" s="308">
        <f>'예산세입(주교)'!O23</f>
        <v>0</v>
      </c>
      <c r="E43" s="305">
        <f t="shared" ref="E43" si="40">+D43/$D$7</f>
        <v>0</v>
      </c>
      <c r="F43" s="309">
        <f t="shared" si="32"/>
        <v>1177000</v>
      </c>
      <c r="G43" s="307"/>
      <c r="H43" s="21"/>
      <c r="I43" s="19"/>
      <c r="J43" s="25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19"/>
      <c r="AZ43" s="19"/>
      <c r="BA43" s="19"/>
      <c r="BB43" s="19"/>
      <c r="BC43" s="19"/>
      <c r="BD43" s="19"/>
      <c r="BE43" s="19"/>
      <c r="BF43" s="19"/>
      <c r="BG43" s="19"/>
      <c r="BH43" s="19"/>
      <c r="BI43" s="19"/>
      <c r="BJ43" s="19"/>
      <c r="BK43" s="19"/>
      <c r="BL43" s="19"/>
      <c r="BM43" s="19"/>
      <c r="BN43" s="19"/>
      <c r="BO43" s="19"/>
      <c r="BP43" s="19"/>
      <c r="BQ43" s="19"/>
      <c r="BR43" s="19"/>
      <c r="BS43" s="19"/>
      <c r="BT43" s="19"/>
      <c r="BU43" s="19"/>
      <c r="BV43" s="19"/>
      <c r="BW43" s="19"/>
      <c r="BX43" s="19"/>
      <c r="BY43" s="19"/>
      <c r="BZ43" s="19"/>
      <c r="CA43" s="19"/>
      <c r="CB43" s="19"/>
      <c r="CC43" s="19"/>
      <c r="CD43" s="19"/>
      <c r="CE43" s="19"/>
      <c r="CF43" s="19"/>
      <c r="CG43" s="19"/>
      <c r="CH43" s="19"/>
      <c r="CI43" s="19"/>
      <c r="CJ43" s="19"/>
      <c r="CK43" s="19"/>
      <c r="CL43" s="19"/>
      <c r="CM43" s="19"/>
      <c r="CN43" s="19"/>
      <c r="CO43" s="19"/>
      <c r="CP43" s="19"/>
      <c r="CQ43" s="19"/>
      <c r="CR43" s="19"/>
      <c r="CS43" s="19"/>
      <c r="CT43" s="19"/>
      <c r="CU43" s="19"/>
      <c r="CV43" s="19"/>
      <c r="CW43" s="19"/>
      <c r="CX43" s="19"/>
    </row>
    <row r="44" spans="1:102" s="20" customFormat="1" ht="21.95" customHeight="1">
      <c r="A44" s="373" t="s">
        <v>358</v>
      </c>
      <c r="B44" s="308">
        <f>'예산세입(백마)'!O21</f>
        <v>2570000</v>
      </c>
      <c r="C44" s="305">
        <f t="shared" ref="C44" si="41">+B44/$B$7</f>
        <v>2.2422272320538894E-4</v>
      </c>
      <c r="D44" s="308">
        <f>'예산세입(주교)'!O24</f>
        <v>0</v>
      </c>
      <c r="E44" s="305">
        <f t="shared" ref="E44" si="42">+D44/$D$7</f>
        <v>0</v>
      </c>
      <c r="F44" s="309">
        <f t="shared" si="32"/>
        <v>2570000</v>
      </c>
      <c r="G44" s="307"/>
      <c r="H44" s="21"/>
      <c r="I44" s="19"/>
      <c r="J44" s="25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  <c r="BA44" s="19"/>
      <c r="BB44" s="19"/>
      <c r="BC44" s="19"/>
      <c r="BD44" s="19"/>
      <c r="BE44" s="19"/>
      <c r="BF44" s="19"/>
      <c r="BG44" s="19"/>
      <c r="BH44" s="19"/>
      <c r="BI44" s="19"/>
      <c r="BJ44" s="19"/>
      <c r="BK44" s="19"/>
      <c r="BL44" s="19"/>
      <c r="BM44" s="19"/>
      <c r="BN44" s="19"/>
      <c r="BO44" s="19"/>
      <c r="BP44" s="19"/>
      <c r="BQ44" s="19"/>
      <c r="BR44" s="19"/>
      <c r="BS44" s="19"/>
      <c r="BT44" s="19"/>
      <c r="BU44" s="19"/>
      <c r="BV44" s="19"/>
      <c r="BW44" s="19"/>
      <c r="BX44" s="19"/>
      <c r="BY44" s="19"/>
      <c r="BZ44" s="19"/>
      <c r="CA44" s="19"/>
      <c r="CB44" s="19"/>
      <c r="CC44" s="19"/>
      <c r="CD44" s="19"/>
      <c r="CE44" s="19"/>
      <c r="CF44" s="19"/>
      <c r="CG44" s="19"/>
      <c r="CH44" s="19"/>
      <c r="CI44" s="19"/>
      <c r="CJ44" s="19"/>
      <c r="CK44" s="19"/>
      <c r="CL44" s="19"/>
      <c r="CM44" s="19"/>
      <c r="CN44" s="19"/>
      <c r="CO44" s="19"/>
      <c r="CP44" s="19"/>
      <c r="CQ44" s="19"/>
      <c r="CR44" s="19"/>
      <c r="CS44" s="19"/>
      <c r="CT44" s="19"/>
      <c r="CU44" s="19"/>
      <c r="CV44" s="19"/>
      <c r="CW44" s="19"/>
      <c r="CX44" s="19"/>
    </row>
    <row r="45" spans="1:102" s="20" customFormat="1" ht="21.95" customHeight="1">
      <c r="A45" s="409" t="s">
        <v>2466</v>
      </c>
      <c r="B45" s="299">
        <f>SUM(B46:B57)</f>
        <v>2321000</v>
      </c>
      <c r="C45" s="300">
        <f t="shared" si="28"/>
        <v>2.0249842045124816E-4</v>
      </c>
      <c r="D45" s="299">
        <f>SUM(D46:D57)</f>
        <v>2321000</v>
      </c>
      <c r="E45" s="301">
        <f t="shared" si="27"/>
        <v>2.0441126736747174E-4</v>
      </c>
      <c r="F45" s="302">
        <f>SUM(F46:F57)</f>
        <v>0</v>
      </c>
      <c r="G45" s="303">
        <f t="shared" si="3"/>
        <v>0</v>
      </c>
      <c r="H45" s="26"/>
      <c r="I45" s="22"/>
      <c r="J45" s="25"/>
      <c r="K45" s="22"/>
      <c r="L45" s="22"/>
      <c r="M45" s="22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  <c r="AX45" s="19"/>
      <c r="AY45" s="19"/>
      <c r="AZ45" s="19"/>
      <c r="BA45" s="19"/>
      <c r="BB45" s="19"/>
      <c r="BC45" s="19"/>
      <c r="BD45" s="19"/>
      <c r="BE45" s="19"/>
      <c r="BF45" s="19"/>
      <c r="BG45" s="19"/>
      <c r="BH45" s="19"/>
      <c r="BI45" s="19"/>
      <c r="BJ45" s="19"/>
      <c r="BK45" s="19"/>
      <c r="BL45" s="19"/>
      <c r="BM45" s="19"/>
      <c r="BN45" s="19"/>
      <c r="BO45" s="19"/>
      <c r="BP45" s="19"/>
      <c r="BQ45" s="19"/>
      <c r="BR45" s="19"/>
      <c r="BS45" s="19"/>
      <c r="BT45" s="19"/>
      <c r="BU45" s="19"/>
      <c r="BV45" s="19"/>
      <c r="BW45" s="19"/>
      <c r="BX45" s="19"/>
      <c r="BY45" s="19"/>
      <c r="BZ45" s="19"/>
      <c r="CA45" s="19"/>
      <c r="CB45" s="19"/>
      <c r="CC45" s="19"/>
      <c r="CD45" s="19"/>
      <c r="CE45" s="19"/>
      <c r="CF45" s="19"/>
      <c r="CG45" s="19"/>
      <c r="CH45" s="19"/>
      <c r="CI45" s="19"/>
      <c r="CJ45" s="19"/>
      <c r="CK45" s="19"/>
      <c r="CL45" s="19"/>
      <c r="CM45" s="19"/>
      <c r="CN45" s="19"/>
      <c r="CO45" s="19"/>
      <c r="CP45" s="19"/>
      <c r="CQ45" s="19"/>
      <c r="CR45" s="19"/>
      <c r="CS45" s="19"/>
      <c r="CT45" s="19"/>
      <c r="CU45" s="19"/>
      <c r="CV45" s="19"/>
      <c r="CW45" s="19"/>
      <c r="CX45" s="19"/>
    </row>
    <row r="46" spans="1:102" s="20" customFormat="1" ht="21.95" customHeight="1">
      <c r="A46" s="373" t="s">
        <v>413</v>
      </c>
      <c r="B46" s="304">
        <f>'예산세입(사무국)'!P9</f>
        <v>900000</v>
      </c>
      <c r="C46" s="305">
        <f t="shared" si="28"/>
        <v>7.8521576219786013E-5</v>
      </c>
      <c r="D46" s="304">
        <f>'예산세입(사무국)'!Q9</f>
        <v>900000</v>
      </c>
      <c r="E46" s="305">
        <f t="shared" si="27"/>
        <v>7.9263309190316487E-5</v>
      </c>
      <c r="F46" s="306">
        <f>+B46-D46</f>
        <v>0</v>
      </c>
      <c r="G46" s="307">
        <f t="shared" si="3"/>
        <v>0</v>
      </c>
      <c r="H46" s="21"/>
      <c r="I46" s="22"/>
      <c r="J46" s="25"/>
      <c r="K46" s="22"/>
      <c r="L46" s="22"/>
      <c r="M46" s="22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  <c r="AS46" s="19"/>
      <c r="AT46" s="19"/>
      <c r="AU46" s="19"/>
      <c r="AV46" s="19"/>
      <c r="AW46" s="19"/>
      <c r="AX46" s="19"/>
      <c r="AY46" s="19"/>
      <c r="AZ46" s="19"/>
      <c r="BA46" s="19"/>
      <c r="BB46" s="19"/>
      <c r="BC46" s="19"/>
      <c r="BD46" s="19"/>
      <c r="BE46" s="19"/>
      <c r="BF46" s="19"/>
      <c r="BG46" s="19"/>
      <c r="BH46" s="19"/>
      <c r="BI46" s="19"/>
      <c r="BJ46" s="19"/>
      <c r="BK46" s="19"/>
      <c r="BL46" s="19"/>
      <c r="BM46" s="19"/>
      <c r="BN46" s="19"/>
      <c r="BO46" s="19"/>
      <c r="BP46" s="19"/>
      <c r="BQ46" s="19"/>
      <c r="BR46" s="19"/>
      <c r="BS46" s="19"/>
      <c r="BT46" s="19"/>
      <c r="BU46" s="19"/>
      <c r="BV46" s="19"/>
      <c r="BW46" s="19"/>
      <c r="BX46" s="19"/>
      <c r="BY46" s="19"/>
      <c r="BZ46" s="19"/>
      <c r="CA46" s="19"/>
      <c r="CB46" s="19"/>
      <c r="CC46" s="19"/>
      <c r="CD46" s="19"/>
      <c r="CE46" s="19"/>
      <c r="CF46" s="19"/>
      <c r="CG46" s="19"/>
      <c r="CH46" s="19"/>
      <c r="CI46" s="19"/>
      <c r="CJ46" s="19"/>
      <c r="CK46" s="19"/>
      <c r="CL46" s="19"/>
      <c r="CM46" s="19"/>
      <c r="CN46" s="19"/>
      <c r="CO46" s="19"/>
      <c r="CP46" s="19"/>
      <c r="CQ46" s="19"/>
      <c r="CR46" s="19"/>
      <c r="CS46" s="19"/>
      <c r="CT46" s="19"/>
      <c r="CU46" s="19"/>
      <c r="CV46" s="19"/>
      <c r="CW46" s="19"/>
      <c r="CX46" s="19"/>
    </row>
    <row r="47" spans="1:102" s="20" customFormat="1" ht="21.95" customHeight="1">
      <c r="A47" s="373" t="s">
        <v>415</v>
      </c>
      <c r="B47" s="304">
        <f>'예산세입(마두)'!P70</f>
        <v>200000</v>
      </c>
      <c r="C47" s="305">
        <f t="shared" si="28"/>
        <v>1.7449239159952447E-5</v>
      </c>
      <c r="D47" s="304">
        <f>'예산세입(마두)'!Q70</f>
        <v>200000</v>
      </c>
      <c r="E47" s="305">
        <f t="shared" si="27"/>
        <v>1.7614068708959218E-5</v>
      </c>
      <c r="F47" s="306">
        <f>+B47-D47</f>
        <v>0</v>
      </c>
      <c r="G47" s="307">
        <f t="shared" si="3"/>
        <v>0</v>
      </c>
      <c r="H47" s="21"/>
      <c r="I47" s="22"/>
      <c r="J47" s="25"/>
      <c r="K47" s="22"/>
      <c r="L47" s="22"/>
      <c r="M47" s="22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  <c r="AN47" s="19"/>
      <c r="AO47" s="19"/>
      <c r="AP47" s="19"/>
      <c r="AQ47" s="19"/>
      <c r="AR47" s="19"/>
      <c r="AS47" s="19"/>
      <c r="AT47" s="19"/>
      <c r="AU47" s="19"/>
      <c r="AV47" s="19"/>
      <c r="AW47" s="19"/>
      <c r="AX47" s="19"/>
      <c r="AY47" s="19"/>
      <c r="AZ47" s="19"/>
      <c r="BA47" s="19"/>
      <c r="BB47" s="19"/>
      <c r="BC47" s="19"/>
      <c r="BD47" s="19"/>
      <c r="BE47" s="19"/>
      <c r="BF47" s="19"/>
      <c r="BG47" s="19"/>
      <c r="BH47" s="19"/>
      <c r="BI47" s="19"/>
      <c r="BJ47" s="19"/>
      <c r="BK47" s="19"/>
      <c r="BL47" s="19"/>
      <c r="BM47" s="19"/>
      <c r="BN47" s="19"/>
      <c r="BO47" s="19"/>
      <c r="BP47" s="19"/>
      <c r="BQ47" s="19"/>
      <c r="BR47" s="19"/>
      <c r="BS47" s="19"/>
      <c r="BT47" s="19"/>
      <c r="BU47" s="19"/>
      <c r="BV47" s="19"/>
      <c r="BW47" s="19"/>
      <c r="BX47" s="19"/>
      <c r="BY47" s="19"/>
      <c r="BZ47" s="19"/>
      <c r="CA47" s="19"/>
      <c r="CB47" s="19"/>
      <c r="CC47" s="19"/>
      <c r="CD47" s="19"/>
      <c r="CE47" s="19"/>
      <c r="CF47" s="19"/>
      <c r="CG47" s="19"/>
      <c r="CH47" s="19"/>
      <c r="CI47" s="19"/>
      <c r="CJ47" s="19"/>
      <c r="CK47" s="19"/>
      <c r="CL47" s="19"/>
      <c r="CM47" s="19"/>
      <c r="CN47" s="19"/>
      <c r="CO47" s="19"/>
      <c r="CP47" s="19"/>
      <c r="CQ47" s="19"/>
      <c r="CR47" s="19"/>
      <c r="CS47" s="19"/>
      <c r="CT47" s="19"/>
      <c r="CU47" s="19"/>
      <c r="CV47" s="19"/>
      <c r="CW47" s="19"/>
      <c r="CX47" s="19"/>
    </row>
    <row r="48" spans="1:102" s="20" customFormat="1" ht="21.95" customHeight="1">
      <c r="A48" s="374" t="s">
        <v>417</v>
      </c>
      <c r="B48" s="311">
        <f>'예산세입(진로)'!P9</f>
        <v>240000</v>
      </c>
      <c r="C48" s="312">
        <f t="shared" si="28"/>
        <v>2.0939086991942936E-5</v>
      </c>
      <c r="D48" s="311">
        <f>'예산세입(진로)'!Q9</f>
        <v>240000</v>
      </c>
      <c r="E48" s="312">
        <f t="shared" si="27"/>
        <v>2.1136882450751065E-5</v>
      </c>
      <c r="F48" s="313">
        <f t="shared" ref="F48:F57" si="43">+B48-D48</f>
        <v>0</v>
      </c>
      <c r="G48" s="314">
        <f t="shared" si="3"/>
        <v>0</v>
      </c>
      <c r="H48" s="21"/>
      <c r="I48" s="22"/>
      <c r="J48" s="25"/>
      <c r="K48" s="22"/>
      <c r="L48" s="22"/>
      <c r="M48" s="22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  <c r="AM48" s="19"/>
      <c r="AN48" s="19"/>
      <c r="AO48" s="19"/>
      <c r="AP48" s="19"/>
      <c r="AQ48" s="19"/>
      <c r="AR48" s="19"/>
      <c r="AS48" s="19"/>
      <c r="AT48" s="19"/>
      <c r="AU48" s="19"/>
      <c r="AV48" s="19"/>
      <c r="AW48" s="19"/>
      <c r="AX48" s="19"/>
      <c r="AY48" s="19"/>
      <c r="AZ48" s="19"/>
      <c r="BA48" s="19"/>
      <c r="BB48" s="19"/>
      <c r="BC48" s="19"/>
      <c r="BD48" s="19"/>
      <c r="BE48" s="19"/>
      <c r="BF48" s="19"/>
      <c r="BG48" s="19"/>
      <c r="BH48" s="19"/>
      <c r="BI48" s="19"/>
      <c r="BJ48" s="19"/>
      <c r="BK48" s="19"/>
      <c r="BL48" s="19"/>
      <c r="BM48" s="19"/>
      <c r="BN48" s="19"/>
      <c r="BO48" s="19"/>
      <c r="BP48" s="19"/>
      <c r="BQ48" s="19"/>
      <c r="BR48" s="19"/>
      <c r="BS48" s="19"/>
      <c r="BT48" s="19"/>
      <c r="BU48" s="19"/>
      <c r="BV48" s="19"/>
      <c r="BW48" s="19"/>
      <c r="BX48" s="19"/>
      <c r="BY48" s="19"/>
      <c r="BZ48" s="19"/>
      <c r="CA48" s="19"/>
      <c r="CB48" s="19"/>
      <c r="CC48" s="19"/>
      <c r="CD48" s="19"/>
      <c r="CE48" s="19"/>
      <c r="CF48" s="19"/>
      <c r="CG48" s="19"/>
      <c r="CH48" s="19"/>
      <c r="CI48" s="19"/>
      <c r="CJ48" s="19"/>
      <c r="CK48" s="19"/>
      <c r="CL48" s="19"/>
      <c r="CM48" s="19"/>
      <c r="CN48" s="19"/>
      <c r="CO48" s="19"/>
      <c r="CP48" s="19"/>
      <c r="CQ48" s="19"/>
      <c r="CR48" s="19"/>
      <c r="CS48" s="19"/>
      <c r="CT48" s="19"/>
      <c r="CU48" s="19"/>
      <c r="CV48" s="19"/>
      <c r="CW48" s="19"/>
      <c r="CX48" s="19"/>
    </row>
    <row r="49" spans="1:102" s="20" customFormat="1" ht="21.95" customHeight="1">
      <c r="A49" s="379" t="s">
        <v>419</v>
      </c>
      <c r="B49" s="315">
        <f>'예산세입(성사)'!P26</f>
        <v>100000</v>
      </c>
      <c r="C49" s="316">
        <f t="shared" si="28"/>
        <v>8.7246195799762235E-6</v>
      </c>
      <c r="D49" s="315">
        <f>'예산세입(성사)'!Q26</f>
        <v>100000</v>
      </c>
      <c r="E49" s="316">
        <f t="shared" si="27"/>
        <v>8.8070343544796091E-6</v>
      </c>
      <c r="F49" s="317">
        <f t="shared" si="43"/>
        <v>0</v>
      </c>
      <c r="G49" s="318">
        <f t="shared" si="3"/>
        <v>0</v>
      </c>
      <c r="H49" s="21"/>
      <c r="I49" s="25"/>
      <c r="J49" s="25"/>
      <c r="K49" s="25"/>
      <c r="L49" s="25"/>
      <c r="M49" s="25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/>
      <c r="AM49" s="19"/>
      <c r="AN49" s="19"/>
      <c r="AO49" s="19"/>
      <c r="AP49" s="19"/>
      <c r="AQ49" s="19"/>
      <c r="AR49" s="19"/>
      <c r="AS49" s="19"/>
      <c r="AT49" s="19"/>
      <c r="AU49" s="19"/>
      <c r="AV49" s="19"/>
      <c r="AW49" s="19"/>
      <c r="AX49" s="19"/>
      <c r="AY49" s="19"/>
      <c r="AZ49" s="19"/>
      <c r="BA49" s="19"/>
      <c r="BB49" s="19"/>
      <c r="BC49" s="19"/>
      <c r="BD49" s="19"/>
      <c r="BE49" s="19"/>
      <c r="BF49" s="19"/>
      <c r="BG49" s="19"/>
      <c r="BH49" s="19"/>
      <c r="BI49" s="19"/>
      <c r="BJ49" s="19"/>
      <c r="BK49" s="19"/>
      <c r="BL49" s="19"/>
      <c r="BM49" s="19"/>
      <c r="BN49" s="19"/>
      <c r="BO49" s="19"/>
      <c r="BP49" s="19"/>
      <c r="BQ49" s="19"/>
      <c r="BR49" s="19"/>
      <c r="BS49" s="19"/>
      <c r="BT49" s="19"/>
      <c r="BU49" s="19"/>
      <c r="BV49" s="19"/>
      <c r="BW49" s="19"/>
      <c r="BX49" s="19"/>
      <c r="BY49" s="19"/>
      <c r="BZ49" s="19"/>
      <c r="CA49" s="19"/>
      <c r="CB49" s="19"/>
      <c r="CC49" s="19"/>
      <c r="CD49" s="19"/>
      <c r="CE49" s="19"/>
      <c r="CF49" s="19"/>
      <c r="CG49" s="19"/>
      <c r="CH49" s="19"/>
      <c r="CI49" s="19"/>
      <c r="CJ49" s="19"/>
      <c r="CK49" s="19"/>
      <c r="CL49" s="19"/>
      <c r="CM49" s="19"/>
      <c r="CN49" s="19"/>
      <c r="CO49" s="19"/>
      <c r="CP49" s="19"/>
      <c r="CQ49" s="19"/>
      <c r="CR49" s="19"/>
      <c r="CS49" s="19"/>
      <c r="CT49" s="19"/>
      <c r="CU49" s="19"/>
      <c r="CV49" s="19"/>
      <c r="CW49" s="19"/>
      <c r="CX49" s="19"/>
    </row>
    <row r="50" spans="1:102" s="20" customFormat="1" ht="21.95" customHeight="1">
      <c r="A50" s="373" t="s">
        <v>421</v>
      </c>
      <c r="B50" s="304">
        <f>'예산세입(탄현)'!P34</f>
        <v>70000</v>
      </c>
      <c r="C50" s="305">
        <f t="shared" si="28"/>
        <v>6.1072337059833565E-6</v>
      </c>
      <c r="D50" s="304">
        <f>'예산세입(탄현)'!Q34</f>
        <v>70000</v>
      </c>
      <c r="E50" s="305">
        <f t="shared" si="27"/>
        <v>6.1649240481357269E-6</v>
      </c>
      <c r="F50" s="306">
        <f t="shared" si="43"/>
        <v>0</v>
      </c>
      <c r="G50" s="307">
        <f t="shared" si="3"/>
        <v>0</v>
      </c>
      <c r="H50" s="21"/>
      <c r="I50" s="25"/>
      <c r="J50" s="25"/>
      <c r="K50" s="25"/>
      <c r="L50" s="25"/>
      <c r="M50" s="25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  <c r="AO50" s="19"/>
      <c r="AP50" s="19"/>
      <c r="AQ50" s="19"/>
      <c r="AR50" s="19"/>
      <c r="AS50" s="19"/>
      <c r="AT50" s="19"/>
      <c r="AU50" s="19"/>
      <c r="AV50" s="19"/>
      <c r="AW50" s="19"/>
      <c r="AX50" s="19"/>
      <c r="AY50" s="19"/>
      <c r="AZ50" s="19"/>
      <c r="BA50" s="19"/>
      <c r="BB50" s="19"/>
      <c r="BC50" s="19"/>
      <c r="BD50" s="19"/>
      <c r="BE50" s="19"/>
      <c r="BF50" s="19"/>
      <c r="BG50" s="19"/>
      <c r="BH50" s="19"/>
      <c r="BI50" s="19"/>
      <c r="BJ50" s="19"/>
      <c r="BK50" s="19"/>
      <c r="BL50" s="19"/>
      <c r="BM50" s="19"/>
      <c r="BN50" s="19"/>
      <c r="BO50" s="19"/>
      <c r="BP50" s="19"/>
      <c r="BQ50" s="19"/>
      <c r="BR50" s="19"/>
      <c r="BS50" s="19"/>
      <c r="BT50" s="19"/>
      <c r="BU50" s="19"/>
      <c r="BV50" s="19"/>
      <c r="BW50" s="19"/>
      <c r="BX50" s="19"/>
      <c r="BY50" s="19"/>
      <c r="BZ50" s="19"/>
      <c r="CA50" s="19"/>
      <c r="CB50" s="19"/>
      <c r="CC50" s="19"/>
      <c r="CD50" s="19"/>
      <c r="CE50" s="19"/>
      <c r="CF50" s="19"/>
      <c r="CG50" s="19"/>
      <c r="CH50" s="19"/>
      <c r="CI50" s="19"/>
      <c r="CJ50" s="19"/>
      <c r="CK50" s="19"/>
      <c r="CL50" s="19"/>
      <c r="CM50" s="19"/>
      <c r="CN50" s="19"/>
      <c r="CO50" s="19"/>
      <c r="CP50" s="19"/>
      <c r="CQ50" s="19"/>
      <c r="CR50" s="19"/>
      <c r="CS50" s="19"/>
      <c r="CT50" s="19"/>
      <c r="CU50" s="19"/>
      <c r="CV50" s="19"/>
      <c r="CW50" s="19"/>
      <c r="CX50" s="19"/>
    </row>
    <row r="51" spans="1:102" s="20" customFormat="1" ht="21.95" customHeight="1">
      <c r="A51" s="373" t="s">
        <v>428</v>
      </c>
      <c r="B51" s="304">
        <f>'예산세입(주교)'!P14</f>
        <v>10000</v>
      </c>
      <c r="C51" s="305">
        <f t="shared" si="28"/>
        <v>8.7246195799762235E-7</v>
      </c>
      <c r="D51" s="304">
        <f>'예산세입(주교)'!Q14</f>
        <v>10000</v>
      </c>
      <c r="E51" s="305">
        <f t="shared" si="27"/>
        <v>8.8070343544796096E-7</v>
      </c>
      <c r="F51" s="306">
        <f t="shared" si="43"/>
        <v>0</v>
      </c>
      <c r="G51" s="307">
        <f t="shared" si="3"/>
        <v>0</v>
      </c>
      <c r="H51" s="21"/>
      <c r="I51" s="19"/>
      <c r="J51" s="25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  <c r="AQ51" s="19"/>
      <c r="AR51" s="19"/>
      <c r="AS51" s="19"/>
      <c r="AT51" s="19"/>
      <c r="AU51" s="19"/>
      <c r="AV51" s="19"/>
      <c r="AW51" s="19"/>
      <c r="AX51" s="19"/>
      <c r="AY51" s="19"/>
      <c r="AZ51" s="19"/>
      <c r="BA51" s="19"/>
      <c r="BB51" s="19"/>
      <c r="BC51" s="19"/>
      <c r="BD51" s="19"/>
      <c r="BE51" s="19"/>
      <c r="BF51" s="19"/>
      <c r="BG51" s="19"/>
      <c r="BH51" s="19"/>
      <c r="BI51" s="19"/>
      <c r="BJ51" s="19"/>
      <c r="BK51" s="19"/>
      <c r="BL51" s="19"/>
      <c r="BM51" s="19"/>
      <c r="BN51" s="19"/>
      <c r="BO51" s="19"/>
      <c r="BP51" s="19"/>
      <c r="BQ51" s="19"/>
      <c r="BR51" s="19"/>
      <c r="BS51" s="19"/>
      <c r="BT51" s="19"/>
      <c r="BU51" s="19"/>
      <c r="BV51" s="19"/>
      <c r="BW51" s="19"/>
      <c r="BX51" s="19"/>
      <c r="BY51" s="19"/>
      <c r="BZ51" s="19"/>
      <c r="CA51" s="19"/>
      <c r="CB51" s="19"/>
      <c r="CC51" s="19"/>
      <c r="CD51" s="19"/>
      <c r="CE51" s="19"/>
      <c r="CF51" s="19"/>
      <c r="CG51" s="19"/>
      <c r="CH51" s="19"/>
      <c r="CI51" s="19"/>
      <c r="CJ51" s="19"/>
      <c r="CK51" s="19"/>
      <c r="CL51" s="19"/>
      <c r="CM51" s="19"/>
      <c r="CN51" s="19"/>
      <c r="CO51" s="19"/>
      <c r="CP51" s="19"/>
      <c r="CQ51" s="19"/>
      <c r="CR51" s="19"/>
      <c r="CS51" s="19"/>
      <c r="CT51" s="19"/>
      <c r="CU51" s="19"/>
      <c r="CV51" s="19"/>
      <c r="CW51" s="19"/>
      <c r="CX51" s="19"/>
    </row>
    <row r="52" spans="1:102" s="20" customFormat="1" ht="21.95" customHeight="1">
      <c r="A52" s="373" t="s">
        <v>422</v>
      </c>
      <c r="B52" s="304">
        <f>'예산세입(일산서구)'!P59</f>
        <v>233000</v>
      </c>
      <c r="C52" s="305">
        <f t="shared" si="28"/>
        <v>2.0328363621344602E-5</v>
      </c>
      <c r="D52" s="304">
        <f>'예산세입(일산서구)'!Q59</f>
        <v>233000</v>
      </c>
      <c r="E52" s="305">
        <f t="shared" si="27"/>
        <v>2.052039004593749E-5</v>
      </c>
      <c r="F52" s="306">
        <f t="shared" si="43"/>
        <v>0</v>
      </c>
      <c r="G52" s="307">
        <f t="shared" si="3"/>
        <v>0</v>
      </c>
      <c r="H52" s="21"/>
      <c r="I52" s="19"/>
      <c r="J52" s="25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  <c r="AQ52" s="19"/>
      <c r="AR52" s="19"/>
      <c r="AS52" s="19"/>
      <c r="AT52" s="19"/>
      <c r="AU52" s="19"/>
      <c r="AV52" s="19"/>
      <c r="AW52" s="19"/>
      <c r="AX52" s="19"/>
      <c r="AY52" s="19"/>
      <c r="AZ52" s="19"/>
      <c r="BA52" s="19"/>
      <c r="BB52" s="19"/>
      <c r="BC52" s="19"/>
      <c r="BD52" s="19"/>
      <c r="BE52" s="19"/>
      <c r="BF52" s="19"/>
      <c r="BG52" s="19"/>
      <c r="BH52" s="19"/>
      <c r="BI52" s="19"/>
      <c r="BJ52" s="19"/>
      <c r="BK52" s="19"/>
      <c r="BL52" s="19"/>
      <c r="BM52" s="19"/>
      <c r="BN52" s="19"/>
      <c r="BO52" s="19"/>
      <c r="BP52" s="19"/>
      <c r="BQ52" s="19"/>
      <c r="BR52" s="19"/>
      <c r="BS52" s="19"/>
      <c r="BT52" s="19"/>
      <c r="BU52" s="19"/>
      <c r="BV52" s="19"/>
      <c r="BW52" s="19"/>
      <c r="BX52" s="19"/>
      <c r="BY52" s="19"/>
      <c r="BZ52" s="19"/>
      <c r="CA52" s="19"/>
      <c r="CB52" s="19"/>
      <c r="CC52" s="19"/>
      <c r="CD52" s="19"/>
      <c r="CE52" s="19"/>
      <c r="CF52" s="19"/>
      <c r="CG52" s="19"/>
      <c r="CH52" s="19"/>
      <c r="CI52" s="19"/>
      <c r="CJ52" s="19"/>
      <c r="CK52" s="19"/>
      <c r="CL52" s="19"/>
      <c r="CM52" s="19"/>
      <c r="CN52" s="19"/>
      <c r="CO52" s="19"/>
      <c r="CP52" s="19"/>
      <c r="CQ52" s="19"/>
      <c r="CR52" s="19"/>
      <c r="CS52" s="19"/>
      <c r="CT52" s="19"/>
      <c r="CU52" s="19"/>
      <c r="CV52" s="19"/>
      <c r="CW52" s="19"/>
      <c r="CX52" s="19"/>
    </row>
    <row r="53" spans="1:102" s="20" customFormat="1" ht="21.95" customHeight="1">
      <c r="A53" s="373" t="s">
        <v>424</v>
      </c>
      <c r="B53" s="304">
        <f>'예산세입(토당)'!P74</f>
        <v>500000</v>
      </c>
      <c r="C53" s="305">
        <f t="shared" si="28"/>
        <v>4.3623097899881119E-5</v>
      </c>
      <c r="D53" s="304">
        <f>'예산세입(토당)'!Q74</f>
        <v>500000</v>
      </c>
      <c r="E53" s="305">
        <f t="shared" si="27"/>
        <v>4.4035171772398051E-5</v>
      </c>
      <c r="F53" s="306">
        <f t="shared" si="43"/>
        <v>0</v>
      </c>
      <c r="G53" s="307">
        <f t="shared" si="3"/>
        <v>0</v>
      </c>
      <c r="H53" s="21"/>
      <c r="I53" s="19"/>
      <c r="J53" s="25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  <c r="AM53" s="19"/>
      <c r="AN53" s="19"/>
      <c r="AO53" s="19"/>
      <c r="AP53" s="19"/>
      <c r="AQ53" s="19"/>
      <c r="AR53" s="19"/>
      <c r="AS53" s="19"/>
      <c r="AT53" s="19"/>
      <c r="AU53" s="19"/>
      <c r="AV53" s="19"/>
      <c r="AW53" s="19"/>
      <c r="AX53" s="19"/>
      <c r="AY53" s="19"/>
      <c r="AZ53" s="19"/>
      <c r="BA53" s="19"/>
      <c r="BB53" s="19"/>
      <c r="BC53" s="19"/>
      <c r="BD53" s="19"/>
      <c r="BE53" s="19"/>
      <c r="BF53" s="19"/>
      <c r="BG53" s="19"/>
      <c r="BH53" s="19"/>
      <c r="BI53" s="19"/>
      <c r="BJ53" s="19"/>
      <c r="BK53" s="19"/>
      <c r="BL53" s="19"/>
      <c r="BM53" s="19"/>
      <c r="BN53" s="19"/>
      <c r="BO53" s="19"/>
      <c r="BP53" s="19"/>
      <c r="BQ53" s="19"/>
      <c r="BR53" s="19"/>
      <c r="BS53" s="19"/>
      <c r="BT53" s="19"/>
      <c r="BU53" s="19"/>
      <c r="BV53" s="19"/>
      <c r="BW53" s="19"/>
      <c r="BX53" s="19"/>
      <c r="BY53" s="19"/>
      <c r="BZ53" s="19"/>
      <c r="CA53" s="19"/>
      <c r="CB53" s="19"/>
      <c r="CC53" s="19"/>
      <c r="CD53" s="19"/>
      <c r="CE53" s="19"/>
      <c r="CF53" s="19"/>
      <c r="CG53" s="19"/>
      <c r="CH53" s="19"/>
      <c r="CI53" s="19"/>
      <c r="CJ53" s="19"/>
      <c r="CK53" s="19"/>
      <c r="CL53" s="19"/>
      <c r="CM53" s="19"/>
      <c r="CN53" s="19"/>
      <c r="CO53" s="19"/>
      <c r="CP53" s="19"/>
      <c r="CQ53" s="19"/>
      <c r="CR53" s="19"/>
      <c r="CS53" s="19"/>
      <c r="CT53" s="19"/>
      <c r="CU53" s="19"/>
      <c r="CV53" s="19"/>
      <c r="CW53" s="19"/>
      <c r="CX53" s="19"/>
    </row>
    <row r="54" spans="1:102" s="20" customFormat="1" ht="21.95" customHeight="1">
      <c r="A54" s="373" t="s">
        <v>326</v>
      </c>
      <c r="B54" s="304">
        <f>'예산세입(상담)'!P16</f>
        <v>24000</v>
      </c>
      <c r="C54" s="305">
        <f t="shared" si="28"/>
        <v>2.0939086991942936E-6</v>
      </c>
      <c r="D54" s="304">
        <f>'예산세입(상담)'!Q16</f>
        <v>24000</v>
      </c>
      <c r="E54" s="305">
        <f t="shared" si="27"/>
        <v>2.1136882450751062E-6</v>
      </c>
      <c r="F54" s="306">
        <f t="shared" si="43"/>
        <v>0</v>
      </c>
      <c r="G54" s="307">
        <f t="shared" si="3"/>
        <v>0</v>
      </c>
      <c r="H54" s="21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 s="19"/>
      <c r="AR54" s="19"/>
      <c r="AS54" s="19"/>
      <c r="AT54" s="19"/>
      <c r="AU54" s="19"/>
      <c r="AV54" s="19"/>
      <c r="AW54" s="19"/>
      <c r="AX54" s="19"/>
      <c r="AY54" s="19"/>
      <c r="AZ54" s="19"/>
      <c r="BA54" s="19"/>
      <c r="BB54" s="19"/>
      <c r="BC54" s="19"/>
      <c r="BD54" s="19"/>
      <c r="BE54" s="19"/>
      <c r="BF54" s="19"/>
      <c r="BG54" s="19"/>
      <c r="BH54" s="19"/>
      <c r="BI54" s="19"/>
      <c r="BJ54" s="19"/>
      <c r="BK54" s="19"/>
      <c r="BL54" s="19"/>
      <c r="BM54" s="19"/>
      <c r="BN54" s="19"/>
      <c r="BO54" s="19"/>
      <c r="BP54" s="19"/>
      <c r="BQ54" s="19"/>
      <c r="BR54" s="19"/>
      <c r="BS54" s="19"/>
      <c r="BT54" s="19"/>
      <c r="BU54" s="19"/>
      <c r="BV54" s="19"/>
      <c r="BW54" s="19"/>
      <c r="BX54" s="19"/>
      <c r="BY54" s="19"/>
      <c r="BZ54" s="19"/>
      <c r="CA54" s="19"/>
      <c r="CB54" s="19"/>
      <c r="CC54" s="19"/>
      <c r="CD54" s="19"/>
      <c r="CE54" s="19"/>
      <c r="CF54" s="19"/>
      <c r="CG54" s="19"/>
      <c r="CH54" s="19"/>
      <c r="CI54" s="19"/>
      <c r="CJ54" s="19"/>
      <c r="CK54" s="19"/>
      <c r="CL54" s="19"/>
      <c r="CM54" s="19"/>
      <c r="CN54" s="19"/>
      <c r="CO54" s="19"/>
      <c r="CP54" s="19"/>
      <c r="CQ54" s="19"/>
      <c r="CR54" s="19"/>
      <c r="CS54" s="19"/>
      <c r="CT54" s="19"/>
      <c r="CU54" s="19"/>
      <c r="CV54" s="19"/>
      <c r="CW54" s="19"/>
      <c r="CX54" s="19"/>
    </row>
    <row r="55" spans="1:102" s="20" customFormat="1" ht="21.95" customHeight="1">
      <c r="A55" s="373" t="s">
        <v>426</v>
      </c>
      <c r="B55" s="304">
        <f>'예산세입(화정)'!P25</f>
        <v>20000</v>
      </c>
      <c r="C55" s="305">
        <f t="shared" si="28"/>
        <v>1.7449239159952447E-6</v>
      </c>
      <c r="D55" s="304">
        <f>'예산세입(화정)'!Q25</f>
        <v>20000</v>
      </c>
      <c r="E55" s="305">
        <f t="shared" si="27"/>
        <v>1.7614068708959219E-6</v>
      </c>
      <c r="F55" s="306">
        <f t="shared" si="43"/>
        <v>0</v>
      </c>
      <c r="G55" s="307">
        <f t="shared" si="3"/>
        <v>0</v>
      </c>
      <c r="H55" s="21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  <c r="AN55" s="19"/>
      <c r="AO55" s="19"/>
      <c r="AP55" s="19"/>
      <c r="AQ55" s="19"/>
      <c r="AR55" s="19"/>
      <c r="AS55" s="19"/>
      <c r="AT55" s="19"/>
      <c r="AU55" s="19"/>
      <c r="AV55" s="19"/>
      <c r="AW55" s="19"/>
      <c r="AX55" s="19"/>
      <c r="AY55" s="19"/>
      <c r="AZ55" s="19"/>
      <c r="BA55" s="19"/>
      <c r="BB55" s="19"/>
      <c r="BC55" s="19"/>
      <c r="BD55" s="19"/>
      <c r="BE55" s="19"/>
      <c r="BF55" s="19"/>
      <c r="BG55" s="19"/>
      <c r="BH55" s="19"/>
      <c r="BI55" s="19"/>
      <c r="BJ55" s="19"/>
      <c r="BK55" s="19"/>
      <c r="BL55" s="19"/>
      <c r="BM55" s="19"/>
      <c r="BN55" s="19"/>
      <c r="BO55" s="19"/>
      <c r="BP55" s="19"/>
      <c r="BQ55" s="19"/>
      <c r="BR55" s="19"/>
      <c r="BS55" s="19"/>
      <c r="BT55" s="19"/>
      <c r="BU55" s="19"/>
      <c r="BV55" s="19"/>
      <c r="BW55" s="19"/>
      <c r="BX55" s="19"/>
      <c r="BY55" s="19"/>
      <c r="BZ55" s="19"/>
      <c r="CA55" s="19"/>
      <c r="CB55" s="19"/>
      <c r="CC55" s="19"/>
      <c r="CD55" s="19"/>
      <c r="CE55" s="19"/>
      <c r="CF55" s="19"/>
      <c r="CG55" s="19"/>
      <c r="CH55" s="19"/>
      <c r="CI55" s="19"/>
      <c r="CJ55" s="19"/>
      <c r="CK55" s="19"/>
      <c r="CL55" s="19"/>
      <c r="CM55" s="19"/>
      <c r="CN55" s="19"/>
      <c r="CO55" s="19"/>
      <c r="CP55" s="19"/>
      <c r="CQ55" s="19"/>
      <c r="CR55" s="19"/>
      <c r="CS55" s="19"/>
      <c r="CT55" s="19"/>
      <c r="CU55" s="19"/>
      <c r="CV55" s="19"/>
      <c r="CW55" s="19"/>
      <c r="CX55" s="19"/>
    </row>
    <row r="56" spans="1:102" s="20" customFormat="1" ht="21.95" customHeight="1">
      <c r="A56" s="379" t="s">
        <v>358</v>
      </c>
      <c r="B56" s="315">
        <f>'예산세입(백마)'!P14</f>
        <v>14000</v>
      </c>
      <c r="C56" s="316">
        <f t="shared" si="28"/>
        <v>1.2214467411966712E-6</v>
      </c>
      <c r="D56" s="315">
        <f>'예산세입(백마)'!Q14</f>
        <v>14000</v>
      </c>
      <c r="E56" s="316">
        <f t="shared" si="27"/>
        <v>1.2329848096271455E-6</v>
      </c>
      <c r="F56" s="317">
        <f t="shared" si="43"/>
        <v>0</v>
      </c>
      <c r="G56" s="318">
        <f t="shared" si="3"/>
        <v>0</v>
      </c>
      <c r="H56" s="21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  <c r="AQ56" s="19"/>
      <c r="AR56" s="19"/>
      <c r="AS56" s="19"/>
      <c r="AT56" s="19"/>
      <c r="AU56" s="19"/>
      <c r="AV56" s="19"/>
      <c r="AW56" s="19"/>
      <c r="AX56" s="19"/>
      <c r="AY56" s="19"/>
      <c r="AZ56" s="19"/>
      <c r="BA56" s="19"/>
      <c r="BB56" s="19"/>
      <c r="BC56" s="19"/>
      <c r="BD56" s="19"/>
      <c r="BE56" s="19"/>
      <c r="BF56" s="19"/>
      <c r="BG56" s="19"/>
      <c r="BH56" s="19"/>
      <c r="BI56" s="19"/>
      <c r="BJ56" s="19"/>
      <c r="BK56" s="19"/>
      <c r="BL56" s="19"/>
      <c r="BM56" s="19"/>
      <c r="BN56" s="19"/>
      <c r="BO56" s="19"/>
      <c r="BP56" s="19"/>
      <c r="BQ56" s="19"/>
      <c r="BR56" s="19"/>
      <c r="BS56" s="19"/>
      <c r="BT56" s="19"/>
      <c r="BU56" s="19"/>
      <c r="BV56" s="19"/>
      <c r="BW56" s="19"/>
      <c r="BX56" s="19"/>
      <c r="BY56" s="19"/>
      <c r="BZ56" s="19"/>
      <c r="CA56" s="19"/>
      <c r="CB56" s="19"/>
      <c r="CC56" s="19"/>
      <c r="CD56" s="19"/>
      <c r="CE56" s="19"/>
      <c r="CF56" s="19"/>
      <c r="CG56" s="19"/>
      <c r="CH56" s="19"/>
      <c r="CI56" s="19"/>
      <c r="CJ56" s="19"/>
      <c r="CK56" s="19"/>
      <c r="CL56" s="19"/>
      <c r="CM56" s="19"/>
      <c r="CN56" s="19"/>
      <c r="CO56" s="19"/>
      <c r="CP56" s="19"/>
      <c r="CQ56" s="19"/>
      <c r="CR56" s="19"/>
      <c r="CS56" s="19"/>
      <c r="CT56" s="19"/>
      <c r="CU56" s="19"/>
      <c r="CV56" s="19"/>
      <c r="CW56" s="19"/>
      <c r="CX56" s="19"/>
    </row>
    <row r="57" spans="1:102" s="20" customFormat="1" ht="21.95" customHeight="1">
      <c r="A57" s="373" t="s">
        <v>377</v>
      </c>
      <c r="B57" s="304">
        <f>'예산세입(능곡)'!P14</f>
        <v>10000</v>
      </c>
      <c r="C57" s="305">
        <f t="shared" si="28"/>
        <v>8.7246195799762235E-7</v>
      </c>
      <c r="D57" s="304">
        <f>'예산세입(능곡)'!Q14</f>
        <v>10000</v>
      </c>
      <c r="E57" s="305">
        <f t="shared" si="27"/>
        <v>8.8070343544796096E-7</v>
      </c>
      <c r="F57" s="306">
        <f t="shared" si="43"/>
        <v>0</v>
      </c>
      <c r="G57" s="307">
        <f t="shared" si="3"/>
        <v>0</v>
      </c>
      <c r="H57" s="21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  <c r="AM57" s="19"/>
      <c r="AN57" s="19"/>
      <c r="AO57" s="19"/>
      <c r="AP57" s="19"/>
      <c r="AQ57" s="19"/>
      <c r="AR57" s="19"/>
      <c r="AS57" s="19"/>
      <c r="AT57" s="19"/>
      <c r="AU57" s="19"/>
      <c r="AV57" s="19"/>
      <c r="AW57" s="19"/>
      <c r="AX57" s="19"/>
      <c r="AY57" s="19"/>
      <c r="AZ57" s="19"/>
      <c r="BA57" s="19"/>
      <c r="BB57" s="19"/>
      <c r="BC57" s="19"/>
      <c r="BD57" s="19"/>
      <c r="BE57" s="19"/>
      <c r="BF57" s="19"/>
      <c r="BG57" s="19"/>
      <c r="BH57" s="19"/>
      <c r="BI57" s="19"/>
      <c r="BJ57" s="19"/>
      <c r="BK57" s="19"/>
      <c r="BL57" s="19"/>
      <c r="BM57" s="19"/>
      <c r="BN57" s="19"/>
      <c r="BO57" s="19"/>
      <c r="BP57" s="19"/>
      <c r="BQ57" s="19"/>
      <c r="BR57" s="19"/>
      <c r="BS57" s="19"/>
      <c r="BT57" s="19"/>
      <c r="BU57" s="19"/>
      <c r="BV57" s="19"/>
      <c r="BW57" s="19"/>
      <c r="BX57" s="19"/>
      <c r="BY57" s="19"/>
      <c r="BZ57" s="19"/>
      <c r="CA57" s="19"/>
      <c r="CB57" s="19"/>
      <c r="CC57" s="19"/>
      <c r="CD57" s="19"/>
      <c r="CE57" s="19"/>
      <c r="CF57" s="19"/>
      <c r="CG57" s="19"/>
      <c r="CH57" s="19"/>
      <c r="CI57" s="19"/>
      <c r="CJ57" s="19"/>
      <c r="CK57" s="19"/>
      <c r="CL57" s="19"/>
      <c r="CM57" s="19"/>
      <c r="CN57" s="19"/>
      <c r="CO57" s="19"/>
      <c r="CP57" s="19"/>
      <c r="CQ57" s="19"/>
      <c r="CR57" s="19"/>
      <c r="CS57" s="19"/>
      <c r="CT57" s="19"/>
      <c r="CU57" s="19"/>
      <c r="CV57" s="19"/>
      <c r="CW57" s="19"/>
      <c r="CX57" s="19"/>
    </row>
    <row r="58" spans="1:102" s="20" customFormat="1" ht="21.95" customHeight="1">
      <c r="A58" s="409" t="s">
        <v>2465</v>
      </c>
      <c r="B58" s="299">
        <f>SUM(B59:B59)</f>
        <v>50000000</v>
      </c>
      <c r="C58" s="300">
        <f t="shared" ref="C58:C59" si="44">+B58/$B$7</f>
        <v>4.3623097899881114E-3</v>
      </c>
      <c r="D58" s="299">
        <f>SUM(D59:D59)</f>
        <v>50000000</v>
      </c>
      <c r="E58" s="301">
        <f t="shared" ref="E58:E59" si="45">+D58/$D$7</f>
        <v>4.4035171772398053E-3</v>
      </c>
      <c r="F58" s="302">
        <f>SUM(F59:F59)</f>
        <v>0</v>
      </c>
      <c r="G58" s="303">
        <f t="shared" si="3"/>
        <v>0</v>
      </c>
      <c r="H58" s="26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/>
      <c r="AO58" s="19"/>
      <c r="AP58" s="19"/>
      <c r="AQ58" s="19"/>
      <c r="AR58" s="19"/>
      <c r="AS58" s="19"/>
      <c r="AT58" s="19"/>
      <c r="AU58" s="19"/>
      <c r="AV58" s="19"/>
      <c r="AW58" s="19"/>
      <c r="AX58" s="19"/>
      <c r="AY58" s="19"/>
      <c r="AZ58" s="19"/>
      <c r="BA58" s="19"/>
      <c r="BB58" s="19"/>
      <c r="BC58" s="19"/>
      <c r="BD58" s="19"/>
      <c r="BE58" s="19"/>
      <c r="BF58" s="19"/>
      <c r="BG58" s="19"/>
      <c r="BH58" s="19"/>
      <c r="BI58" s="19"/>
      <c r="BJ58" s="19"/>
      <c r="BK58" s="19"/>
      <c r="BL58" s="19"/>
      <c r="BM58" s="19"/>
      <c r="BN58" s="19"/>
      <c r="BO58" s="19"/>
      <c r="BP58" s="19"/>
      <c r="BQ58" s="19"/>
      <c r="BR58" s="19"/>
      <c r="BS58" s="19"/>
      <c r="BT58" s="19"/>
      <c r="BU58" s="19"/>
      <c r="BV58" s="19"/>
      <c r="BW58" s="19"/>
      <c r="BX58" s="19"/>
      <c r="BY58" s="19"/>
      <c r="BZ58" s="19"/>
      <c r="CA58" s="19"/>
      <c r="CB58" s="19"/>
      <c r="CC58" s="19"/>
      <c r="CD58" s="19"/>
      <c r="CE58" s="19"/>
      <c r="CF58" s="19"/>
      <c r="CG58" s="19"/>
      <c r="CH58" s="19"/>
      <c r="CI58" s="19"/>
      <c r="CJ58" s="19"/>
      <c r="CK58" s="19"/>
      <c r="CL58" s="19"/>
      <c r="CM58" s="19"/>
      <c r="CN58" s="19"/>
      <c r="CO58" s="19"/>
      <c r="CP58" s="19"/>
      <c r="CQ58" s="19"/>
      <c r="CR58" s="19"/>
      <c r="CS58" s="19"/>
      <c r="CT58" s="19"/>
      <c r="CU58" s="19"/>
      <c r="CV58" s="19"/>
      <c r="CW58" s="19"/>
      <c r="CX58" s="19"/>
    </row>
    <row r="59" spans="1:102" s="20" customFormat="1" ht="21.95" customHeight="1">
      <c r="A59" s="373" t="s">
        <v>424</v>
      </c>
      <c r="B59" s="304">
        <f>'예산세입(토당)'!P100</f>
        <v>50000000</v>
      </c>
      <c r="C59" s="305">
        <f t="shared" si="44"/>
        <v>4.3623097899881114E-3</v>
      </c>
      <c r="D59" s="304">
        <f>'예산세입(토당)'!Q100</f>
        <v>50000000</v>
      </c>
      <c r="E59" s="305">
        <f t="shared" si="45"/>
        <v>4.4035171772398053E-3</v>
      </c>
      <c r="F59" s="306">
        <f>+B59-D59</f>
        <v>0</v>
      </c>
      <c r="G59" s="307">
        <f t="shared" si="3"/>
        <v>0</v>
      </c>
      <c r="H59" s="21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  <c r="AM59" s="19"/>
      <c r="AN59" s="19"/>
      <c r="AO59" s="19"/>
      <c r="AP59" s="19"/>
      <c r="AQ59" s="19"/>
      <c r="AR59" s="19"/>
      <c r="AS59" s="19"/>
      <c r="AT59" s="19"/>
      <c r="AU59" s="19"/>
      <c r="AV59" s="19"/>
      <c r="AW59" s="19"/>
      <c r="AX59" s="19"/>
      <c r="AY59" s="19"/>
      <c r="AZ59" s="19"/>
      <c r="BA59" s="19"/>
      <c r="BB59" s="19"/>
      <c r="BC59" s="19"/>
      <c r="BD59" s="19"/>
      <c r="BE59" s="19"/>
      <c r="BF59" s="19"/>
      <c r="BG59" s="19"/>
      <c r="BH59" s="19"/>
      <c r="BI59" s="19"/>
      <c r="BJ59" s="19"/>
      <c r="BK59" s="19"/>
      <c r="BL59" s="19"/>
      <c r="BM59" s="19"/>
      <c r="BN59" s="19"/>
      <c r="BO59" s="19"/>
      <c r="BP59" s="19"/>
      <c r="BQ59" s="19"/>
      <c r="BR59" s="19"/>
      <c r="BS59" s="19"/>
      <c r="BT59" s="19"/>
      <c r="BU59" s="19"/>
      <c r="BV59" s="19"/>
      <c r="BW59" s="19"/>
      <c r="BX59" s="19"/>
      <c r="BY59" s="19"/>
      <c r="BZ59" s="19"/>
      <c r="CA59" s="19"/>
      <c r="CB59" s="19"/>
      <c r="CC59" s="19"/>
      <c r="CD59" s="19"/>
      <c r="CE59" s="19"/>
      <c r="CF59" s="19"/>
      <c r="CG59" s="19"/>
      <c r="CH59" s="19"/>
      <c r="CI59" s="19"/>
      <c r="CJ59" s="19"/>
      <c r="CK59" s="19"/>
      <c r="CL59" s="19"/>
      <c r="CM59" s="19"/>
      <c r="CN59" s="19"/>
      <c r="CO59" s="19"/>
      <c r="CP59" s="19"/>
      <c r="CQ59" s="19"/>
      <c r="CR59" s="19"/>
      <c r="CS59" s="19"/>
      <c r="CT59" s="19"/>
      <c r="CU59" s="19"/>
      <c r="CV59" s="19"/>
      <c r="CW59" s="19"/>
      <c r="CX59" s="19"/>
    </row>
    <row r="60" spans="1:102" s="20" customFormat="1" ht="21.95" customHeight="1">
      <c r="A60" s="409" t="s">
        <v>2464</v>
      </c>
      <c r="B60" s="299">
        <f>SUM(B61:B61)</f>
        <v>847517000</v>
      </c>
      <c r="C60" s="300">
        <f t="shared" si="10"/>
        <v>7.3942634125627085E-2</v>
      </c>
      <c r="D60" s="299">
        <f>SUM(D61:D61)</f>
        <v>886705000</v>
      </c>
      <c r="E60" s="301">
        <f t="shared" si="1"/>
        <v>7.8092413972888422E-2</v>
      </c>
      <c r="F60" s="302">
        <f>SUM(F61:F61)</f>
        <v>-39188000</v>
      </c>
      <c r="G60" s="303">
        <f t="shared" si="3"/>
        <v>-4.4195081791576683E-2</v>
      </c>
      <c r="H60" s="26"/>
      <c r="I60" s="19"/>
      <c r="J60" s="25"/>
      <c r="K60" s="25"/>
      <c r="L60" s="25"/>
      <c r="M60" s="25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  <c r="AM60" s="19"/>
      <c r="AN60" s="19"/>
      <c r="AO60" s="19"/>
      <c r="AP60" s="19"/>
      <c r="AQ60" s="19"/>
      <c r="AR60" s="19"/>
      <c r="AS60" s="19"/>
      <c r="AT60" s="19"/>
      <c r="AU60" s="19"/>
      <c r="AV60" s="19"/>
      <c r="AW60" s="19"/>
      <c r="AX60" s="19"/>
      <c r="AY60" s="19"/>
      <c r="AZ60" s="19"/>
      <c r="BA60" s="19"/>
      <c r="BB60" s="19"/>
      <c r="BC60" s="19"/>
      <c r="BD60" s="19"/>
      <c r="BE60" s="19"/>
      <c r="BF60" s="19"/>
      <c r="BG60" s="19"/>
      <c r="BH60" s="19"/>
      <c r="BI60" s="19"/>
      <c r="BJ60" s="19"/>
      <c r="BK60" s="19"/>
      <c r="BL60" s="19"/>
      <c r="BM60" s="19"/>
      <c r="BN60" s="19"/>
      <c r="BO60" s="19"/>
      <c r="BP60" s="19"/>
      <c r="BQ60" s="19"/>
      <c r="BR60" s="19"/>
      <c r="BS60" s="19"/>
      <c r="BT60" s="19"/>
      <c r="BU60" s="19"/>
      <c r="BV60" s="19"/>
      <c r="BW60" s="19"/>
      <c r="BX60" s="19"/>
      <c r="BY60" s="19"/>
      <c r="BZ60" s="19"/>
      <c r="CA60" s="19"/>
      <c r="CB60" s="19"/>
      <c r="CC60" s="19"/>
      <c r="CD60" s="19"/>
      <c r="CE60" s="19"/>
      <c r="CF60" s="19"/>
      <c r="CG60" s="19"/>
      <c r="CH60" s="19"/>
      <c r="CI60" s="19"/>
      <c r="CJ60" s="19"/>
      <c r="CK60" s="19"/>
      <c r="CL60" s="19"/>
      <c r="CM60" s="19"/>
      <c r="CN60" s="19"/>
      <c r="CO60" s="19"/>
      <c r="CP60" s="19"/>
      <c r="CQ60" s="19"/>
      <c r="CR60" s="19"/>
      <c r="CS60" s="19"/>
      <c r="CT60" s="19"/>
      <c r="CU60" s="19"/>
      <c r="CV60" s="19"/>
      <c r="CW60" s="19"/>
      <c r="CX60" s="19"/>
    </row>
    <row r="61" spans="1:102" s="20" customFormat="1" ht="21.95" customHeight="1">
      <c r="A61" s="376" t="s">
        <v>527</v>
      </c>
      <c r="B61" s="385">
        <f>'예산세입(사무국)'!P32-'세입 세부내역서(조직별)7'!B38</f>
        <v>847517000</v>
      </c>
      <c r="C61" s="386">
        <f t="shared" si="10"/>
        <v>7.3942634125627085E-2</v>
      </c>
      <c r="D61" s="385">
        <v>886705000</v>
      </c>
      <c r="E61" s="386">
        <f t="shared" si="1"/>
        <v>7.8092413972888422E-2</v>
      </c>
      <c r="F61" s="387">
        <f>+B61-D61</f>
        <v>-39188000</v>
      </c>
      <c r="G61" s="388">
        <f t="shared" si="3"/>
        <v>-4.4195081791576683E-2</v>
      </c>
      <c r="H61" s="21"/>
      <c r="I61" s="25"/>
      <c r="J61" s="25"/>
      <c r="K61" s="25"/>
      <c r="L61" s="25"/>
      <c r="M61" s="25"/>
      <c r="N61" s="25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  <c r="AM61" s="19"/>
      <c r="AN61" s="19"/>
      <c r="AO61" s="19"/>
      <c r="AP61" s="19"/>
      <c r="AQ61" s="19"/>
      <c r="AR61" s="19"/>
      <c r="AS61" s="19"/>
      <c r="AT61" s="19"/>
      <c r="AU61" s="19"/>
      <c r="AV61" s="19"/>
      <c r="AW61" s="19"/>
      <c r="AX61" s="19"/>
      <c r="AY61" s="19"/>
      <c r="AZ61" s="19"/>
      <c r="BA61" s="19"/>
      <c r="BB61" s="19"/>
      <c r="BC61" s="19"/>
      <c r="BD61" s="19"/>
      <c r="BE61" s="19"/>
      <c r="BF61" s="19"/>
      <c r="BG61" s="19"/>
      <c r="BH61" s="19"/>
      <c r="BI61" s="19"/>
      <c r="BJ61" s="19"/>
      <c r="BK61" s="19"/>
      <c r="BL61" s="19"/>
      <c r="BM61" s="19"/>
      <c r="BN61" s="19"/>
      <c r="BO61" s="19"/>
      <c r="BP61" s="19"/>
      <c r="BQ61" s="19"/>
      <c r="BR61" s="19"/>
      <c r="BS61" s="19"/>
      <c r="BT61" s="19"/>
      <c r="BU61" s="19"/>
      <c r="BV61" s="19"/>
      <c r="BW61" s="19"/>
      <c r="BX61" s="19"/>
      <c r="BY61" s="19"/>
      <c r="BZ61" s="19"/>
      <c r="CA61" s="19"/>
      <c r="CB61" s="19"/>
      <c r="CC61" s="19"/>
      <c r="CD61" s="19"/>
      <c r="CE61" s="19"/>
      <c r="CF61" s="19"/>
      <c r="CG61" s="19"/>
      <c r="CH61" s="19"/>
      <c r="CI61" s="19"/>
      <c r="CJ61" s="19"/>
      <c r="CK61" s="19"/>
      <c r="CL61" s="19"/>
      <c r="CM61" s="19"/>
      <c r="CN61" s="19"/>
      <c r="CO61" s="19"/>
      <c r="CP61" s="19"/>
      <c r="CQ61" s="19"/>
      <c r="CR61" s="19"/>
      <c r="CS61" s="19"/>
      <c r="CT61" s="19"/>
      <c r="CU61" s="19"/>
      <c r="CV61" s="19"/>
      <c r="CW61" s="19"/>
      <c r="CX61" s="19"/>
    </row>
    <row r="62" spans="1:102" s="20" customFormat="1" ht="21.95" customHeight="1">
      <c r="A62" s="409" t="s">
        <v>3142</v>
      </c>
      <c r="B62" s="299">
        <f>SUM(B63:B63)</f>
        <v>12134000</v>
      </c>
      <c r="C62" s="300">
        <f t="shared" ref="C62:C63" si="46">+B62/$B$7</f>
        <v>1.058645339834315E-3</v>
      </c>
      <c r="D62" s="299">
        <f>SUM(D63:D63)</f>
        <v>0</v>
      </c>
      <c r="E62" s="301">
        <f t="shared" ref="E62:E63" si="47">+D62/$D$7</f>
        <v>0</v>
      </c>
      <c r="F62" s="302">
        <f>SUM(F63:F63)</f>
        <v>12134000</v>
      </c>
      <c r="G62" s="303"/>
      <c r="H62" s="26"/>
      <c r="I62" s="19"/>
      <c r="J62" s="25"/>
      <c r="K62" s="25"/>
      <c r="L62" s="25"/>
      <c r="M62" s="25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  <c r="BD62" s="19"/>
      <c r="BE62" s="19"/>
      <c r="BF62" s="19"/>
      <c r="BG62" s="19"/>
      <c r="BH62" s="19"/>
      <c r="BI62" s="19"/>
      <c r="BJ62" s="19"/>
      <c r="BK62" s="19"/>
      <c r="BL62" s="19"/>
      <c r="BM62" s="19"/>
      <c r="BN62" s="19"/>
      <c r="BO62" s="19"/>
      <c r="BP62" s="19"/>
      <c r="BQ62" s="19"/>
      <c r="BR62" s="19"/>
      <c r="BS62" s="19"/>
      <c r="BT62" s="19"/>
      <c r="BU62" s="19"/>
      <c r="BV62" s="19"/>
      <c r="BW62" s="19"/>
      <c r="BX62" s="19"/>
      <c r="BY62" s="19"/>
      <c r="BZ62" s="19"/>
      <c r="CA62" s="19"/>
      <c r="CB62" s="19"/>
      <c r="CC62" s="19"/>
      <c r="CD62" s="19"/>
      <c r="CE62" s="19"/>
      <c r="CF62" s="19"/>
      <c r="CG62" s="19"/>
      <c r="CH62" s="19"/>
      <c r="CI62" s="19"/>
      <c r="CJ62" s="19"/>
      <c r="CK62" s="19"/>
      <c r="CL62" s="19"/>
      <c r="CM62" s="19"/>
      <c r="CN62" s="19"/>
      <c r="CO62" s="19"/>
      <c r="CP62" s="19"/>
      <c r="CQ62" s="19"/>
      <c r="CR62" s="19"/>
      <c r="CS62" s="19"/>
      <c r="CT62" s="19"/>
      <c r="CU62" s="19"/>
      <c r="CV62" s="19"/>
      <c r="CW62" s="19"/>
      <c r="CX62" s="19"/>
    </row>
    <row r="63" spans="1:102" s="20" customFormat="1" ht="21.95" customHeight="1">
      <c r="A63" s="376" t="s">
        <v>527</v>
      </c>
      <c r="B63" s="385">
        <f>'예산세입(사무국)'!P23</f>
        <v>12134000</v>
      </c>
      <c r="C63" s="386">
        <f t="shared" si="46"/>
        <v>1.058645339834315E-3</v>
      </c>
      <c r="D63" s="385">
        <v>0</v>
      </c>
      <c r="E63" s="386">
        <f t="shared" si="47"/>
        <v>0</v>
      </c>
      <c r="F63" s="387">
        <f>+B63-D63</f>
        <v>12134000</v>
      </c>
      <c r="G63" s="388"/>
      <c r="H63" s="21"/>
      <c r="I63" s="25"/>
      <c r="J63" s="25"/>
      <c r="K63" s="25"/>
      <c r="L63" s="25"/>
      <c r="M63" s="25"/>
      <c r="N63" s="25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  <c r="AM63" s="19"/>
      <c r="AN63" s="19"/>
      <c r="AO63" s="19"/>
      <c r="AP63" s="19"/>
      <c r="AQ63" s="19"/>
      <c r="AR63" s="19"/>
      <c r="AS63" s="19"/>
      <c r="AT63" s="19"/>
      <c r="AU63" s="19"/>
      <c r="AV63" s="19"/>
      <c r="AW63" s="19"/>
      <c r="AX63" s="19"/>
      <c r="AY63" s="19"/>
      <c r="AZ63" s="19"/>
      <c r="BA63" s="19"/>
      <c r="BB63" s="19"/>
      <c r="BC63" s="19"/>
      <c r="BD63" s="19"/>
      <c r="BE63" s="19"/>
      <c r="BF63" s="19"/>
      <c r="BG63" s="19"/>
      <c r="BH63" s="19"/>
      <c r="BI63" s="19"/>
      <c r="BJ63" s="19"/>
      <c r="BK63" s="19"/>
      <c r="BL63" s="19"/>
      <c r="BM63" s="19"/>
      <c r="BN63" s="19"/>
      <c r="BO63" s="19"/>
      <c r="BP63" s="19"/>
      <c r="BQ63" s="19"/>
      <c r="BR63" s="19"/>
      <c r="BS63" s="19"/>
      <c r="BT63" s="19"/>
      <c r="BU63" s="19"/>
      <c r="BV63" s="19"/>
      <c r="BW63" s="19"/>
      <c r="BX63" s="19"/>
      <c r="BY63" s="19"/>
      <c r="BZ63" s="19"/>
      <c r="CA63" s="19"/>
      <c r="CB63" s="19"/>
      <c r="CC63" s="19"/>
      <c r="CD63" s="19"/>
      <c r="CE63" s="19"/>
      <c r="CF63" s="19"/>
      <c r="CG63" s="19"/>
      <c r="CH63" s="19"/>
      <c r="CI63" s="19"/>
      <c r="CJ63" s="19"/>
      <c r="CK63" s="19"/>
      <c r="CL63" s="19"/>
      <c r="CM63" s="19"/>
      <c r="CN63" s="19"/>
      <c r="CO63" s="19"/>
      <c r="CP63" s="19"/>
      <c r="CQ63" s="19"/>
      <c r="CR63" s="19"/>
      <c r="CS63" s="19"/>
      <c r="CT63" s="19"/>
      <c r="CU63" s="19"/>
      <c r="CV63" s="19"/>
      <c r="CW63" s="19"/>
      <c r="CX63" s="19"/>
    </row>
    <row r="64" spans="1:102" s="20" customFormat="1" ht="21.95" customHeight="1">
      <c r="A64" s="382" t="s">
        <v>496</v>
      </c>
      <c r="B64" s="367">
        <f>B65+B74+B81+B88</f>
        <v>2324743000</v>
      </c>
      <c r="C64" s="368">
        <f>+B64/$B$7</f>
        <v>0.20282498296212664</v>
      </c>
      <c r="D64" s="367">
        <f>D65+D74+D81+D88</f>
        <v>2372510000</v>
      </c>
      <c r="E64" s="368">
        <f>+D64/$D$7</f>
        <v>0.20894777076346419</v>
      </c>
      <c r="F64" s="369">
        <f>B64-D64</f>
        <v>-47767000</v>
      </c>
      <c r="G64" s="370">
        <f t="shared" si="3"/>
        <v>-2.0133529468790438E-2</v>
      </c>
      <c r="H64" s="27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9"/>
      <c r="BB64" s="19"/>
      <c r="BC64" s="19"/>
      <c r="BD64" s="19"/>
      <c r="BE64" s="19"/>
      <c r="BF64" s="19"/>
      <c r="BG64" s="19"/>
      <c r="BH64" s="19"/>
      <c r="BI64" s="19"/>
      <c r="BJ64" s="19"/>
      <c r="BK64" s="19"/>
      <c r="BL64" s="19"/>
      <c r="BM64" s="19"/>
      <c r="BN64" s="19"/>
      <c r="BO64" s="19"/>
      <c r="BP64" s="19"/>
      <c r="BQ64" s="19"/>
      <c r="BR64" s="19"/>
      <c r="BS64" s="19"/>
      <c r="BT64" s="19"/>
      <c r="BU64" s="19"/>
      <c r="BV64" s="19"/>
      <c r="BW64" s="19"/>
      <c r="BX64" s="19"/>
      <c r="BY64" s="19"/>
      <c r="BZ64" s="19"/>
      <c r="CA64" s="19"/>
      <c r="CB64" s="19"/>
      <c r="CC64" s="19"/>
      <c r="CD64" s="19"/>
      <c r="CE64" s="19"/>
      <c r="CF64" s="19"/>
      <c r="CG64" s="19"/>
      <c r="CH64" s="19"/>
      <c r="CI64" s="19"/>
      <c r="CJ64" s="19"/>
      <c r="CK64" s="19"/>
      <c r="CL64" s="19"/>
      <c r="CM64" s="19"/>
      <c r="CN64" s="19"/>
      <c r="CO64" s="19"/>
      <c r="CP64" s="19"/>
      <c r="CQ64" s="19"/>
      <c r="CR64" s="19"/>
      <c r="CS64" s="19"/>
      <c r="CT64" s="19"/>
      <c r="CU64" s="19"/>
      <c r="CV64" s="19"/>
      <c r="CW64" s="19"/>
      <c r="CX64" s="19"/>
    </row>
    <row r="65" spans="1:102" s="20" customFormat="1" ht="21.95" customHeight="1">
      <c r="A65" s="409" t="s">
        <v>2463</v>
      </c>
      <c r="B65" s="299">
        <f>SUM(B66:B73)</f>
        <v>1773784000</v>
      </c>
      <c r="C65" s="300">
        <f t="shared" si="10"/>
        <v>0.15475590617048546</v>
      </c>
      <c r="D65" s="299">
        <f>SUM(D66:D73)</f>
        <v>1894317000</v>
      </c>
      <c r="E65" s="301">
        <f>+D65/$D$7</f>
        <v>0.16683314897274751</v>
      </c>
      <c r="F65" s="302">
        <f>SUM(F66:F73)</f>
        <v>-120533000</v>
      </c>
      <c r="G65" s="303">
        <f t="shared" si="3"/>
        <v>-6.3628737956741135E-2</v>
      </c>
      <c r="H65" s="28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  <c r="AM65" s="19"/>
      <c r="AN65" s="19"/>
      <c r="AO65" s="19"/>
      <c r="AP65" s="19"/>
      <c r="AQ65" s="19"/>
      <c r="AR65" s="19"/>
      <c r="AS65" s="19"/>
      <c r="AT65" s="19"/>
      <c r="AU65" s="19"/>
      <c r="AV65" s="19"/>
      <c r="AW65" s="19"/>
      <c r="AX65" s="19"/>
      <c r="AY65" s="19"/>
      <c r="AZ65" s="19"/>
      <c r="BA65" s="19"/>
      <c r="BB65" s="19"/>
      <c r="BC65" s="19"/>
      <c r="BD65" s="19"/>
      <c r="BE65" s="19"/>
      <c r="BF65" s="19"/>
      <c r="BG65" s="19"/>
      <c r="BH65" s="19"/>
      <c r="BI65" s="19"/>
      <c r="BJ65" s="19"/>
      <c r="BK65" s="19"/>
      <c r="BL65" s="19"/>
      <c r="BM65" s="19"/>
      <c r="BN65" s="19"/>
      <c r="BO65" s="19"/>
      <c r="BP65" s="19"/>
      <c r="BQ65" s="19"/>
      <c r="BR65" s="19"/>
      <c r="BS65" s="19"/>
      <c r="BT65" s="19"/>
      <c r="BU65" s="19"/>
      <c r="BV65" s="19"/>
      <c r="BW65" s="19"/>
      <c r="BX65" s="19"/>
      <c r="BY65" s="19"/>
      <c r="BZ65" s="19"/>
      <c r="CA65" s="19"/>
      <c r="CB65" s="19"/>
      <c r="CC65" s="19"/>
      <c r="CD65" s="19"/>
      <c r="CE65" s="19"/>
      <c r="CF65" s="19"/>
      <c r="CG65" s="19"/>
      <c r="CH65" s="19"/>
      <c r="CI65" s="19"/>
      <c r="CJ65" s="19"/>
      <c r="CK65" s="19"/>
      <c r="CL65" s="19"/>
      <c r="CM65" s="19"/>
      <c r="CN65" s="19"/>
      <c r="CO65" s="19"/>
      <c r="CP65" s="19"/>
      <c r="CQ65" s="19"/>
      <c r="CR65" s="19"/>
      <c r="CS65" s="19"/>
      <c r="CT65" s="19"/>
      <c r="CU65" s="19"/>
      <c r="CV65" s="19"/>
      <c r="CW65" s="19"/>
      <c r="CX65" s="19"/>
    </row>
    <row r="66" spans="1:102" s="20" customFormat="1" ht="21.95" customHeight="1">
      <c r="A66" s="375" t="s">
        <v>430</v>
      </c>
      <c r="B66" s="336">
        <f>'예산세입(마두)'!P8</f>
        <v>708400000</v>
      </c>
      <c r="C66" s="337">
        <f t="shared" si="10"/>
        <v>6.1805205104551564E-2</v>
      </c>
      <c r="D66" s="336">
        <f>'예산세입(마두)'!Q8</f>
        <v>718450000</v>
      </c>
      <c r="E66" s="337">
        <f t="shared" ref="E66:E93" si="48">+D66/$D$7</f>
        <v>6.3274138319758755E-2</v>
      </c>
      <c r="F66" s="338">
        <f t="shared" ref="F66:F73" si="49">+B66-D66</f>
        <v>-10050000</v>
      </c>
      <c r="G66" s="339">
        <f t="shared" si="3"/>
        <v>-1.39884473519382E-2</v>
      </c>
      <c r="H66" s="27"/>
      <c r="I66" s="19"/>
      <c r="J66" s="96"/>
      <c r="K66" s="96"/>
      <c r="L66" s="96"/>
      <c r="M66" s="96"/>
      <c r="N66" s="25"/>
      <c r="O66" s="25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  <c r="AT66" s="19"/>
      <c r="AU66" s="19"/>
      <c r="AV66" s="19"/>
      <c r="AW66" s="19"/>
      <c r="AX66" s="19"/>
      <c r="AY66" s="19"/>
      <c r="AZ66" s="19"/>
      <c r="BA66" s="19"/>
      <c r="BB66" s="19"/>
      <c r="BC66" s="19"/>
      <c r="BD66" s="19"/>
      <c r="BE66" s="19"/>
      <c r="BF66" s="19"/>
      <c r="BG66" s="19"/>
      <c r="BH66" s="19"/>
      <c r="BI66" s="19"/>
      <c r="BJ66" s="19"/>
      <c r="BK66" s="19"/>
      <c r="BL66" s="19"/>
      <c r="BM66" s="19"/>
      <c r="BN66" s="19"/>
      <c r="BO66" s="19"/>
      <c r="BP66" s="19"/>
      <c r="BQ66" s="19"/>
      <c r="BR66" s="19"/>
      <c r="BS66" s="19"/>
      <c r="BT66" s="19"/>
      <c r="BU66" s="19"/>
      <c r="BV66" s="19"/>
      <c r="BW66" s="19"/>
      <c r="BX66" s="19"/>
      <c r="BY66" s="19"/>
      <c r="BZ66" s="19"/>
      <c r="CA66" s="19"/>
      <c r="CB66" s="19"/>
      <c r="CC66" s="19"/>
      <c r="CD66" s="19"/>
      <c r="CE66" s="19"/>
      <c r="CF66" s="19"/>
      <c r="CG66" s="19"/>
      <c r="CH66" s="19"/>
      <c r="CI66" s="19"/>
      <c r="CJ66" s="19"/>
      <c r="CK66" s="19"/>
      <c r="CL66" s="19"/>
      <c r="CM66" s="19"/>
      <c r="CN66" s="19"/>
      <c r="CO66" s="19"/>
      <c r="CP66" s="19"/>
      <c r="CQ66" s="19"/>
      <c r="CR66" s="19"/>
      <c r="CS66" s="19"/>
      <c r="CT66" s="19"/>
      <c r="CU66" s="19"/>
      <c r="CV66" s="19"/>
      <c r="CW66" s="19"/>
      <c r="CX66" s="19"/>
    </row>
    <row r="67" spans="1:102" s="20" customFormat="1" ht="21.95" customHeight="1">
      <c r="A67" s="375" t="s">
        <v>431</v>
      </c>
      <c r="B67" s="336">
        <f>'예산세입(성사)'!P8</f>
        <v>17400000</v>
      </c>
      <c r="C67" s="337">
        <f t="shared" si="10"/>
        <v>1.5180838069158628E-3</v>
      </c>
      <c r="D67" s="336">
        <f>'예산세입(성사)'!Q8</f>
        <v>18000000</v>
      </c>
      <c r="E67" s="337">
        <f t="shared" si="48"/>
        <v>1.5852661838063299E-3</v>
      </c>
      <c r="F67" s="338">
        <f t="shared" si="49"/>
        <v>-600000</v>
      </c>
      <c r="G67" s="339">
        <f t="shared" si="3"/>
        <v>-3.3333333333333333E-2</v>
      </c>
      <c r="H67" s="27"/>
      <c r="I67" s="19"/>
      <c r="J67" s="96"/>
      <c r="K67" s="96"/>
      <c r="L67" s="96"/>
      <c r="M67" s="96"/>
      <c r="N67" s="25"/>
      <c r="O67" s="25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  <c r="AM67" s="19"/>
      <c r="AN67" s="19"/>
      <c r="AO67" s="19"/>
      <c r="AP67" s="19"/>
      <c r="AQ67" s="19"/>
      <c r="AR67" s="19"/>
      <c r="AS67" s="19"/>
      <c r="AT67" s="19"/>
      <c r="AU67" s="19"/>
      <c r="AV67" s="19"/>
      <c r="AW67" s="19"/>
      <c r="AX67" s="19"/>
      <c r="AY67" s="19"/>
      <c r="AZ67" s="19"/>
      <c r="BA67" s="19"/>
      <c r="BB67" s="19"/>
      <c r="BC67" s="19"/>
      <c r="BD67" s="19"/>
      <c r="BE67" s="19"/>
      <c r="BF67" s="19"/>
      <c r="BG67" s="19"/>
      <c r="BH67" s="19"/>
      <c r="BI67" s="19"/>
      <c r="BJ67" s="19"/>
      <c r="BK67" s="19"/>
      <c r="BL67" s="19"/>
      <c r="BM67" s="19"/>
      <c r="BN67" s="19"/>
      <c r="BO67" s="19"/>
      <c r="BP67" s="19"/>
      <c r="BQ67" s="19"/>
      <c r="BR67" s="19"/>
      <c r="BS67" s="19"/>
      <c r="BT67" s="19"/>
      <c r="BU67" s="19"/>
      <c r="BV67" s="19"/>
      <c r="BW67" s="19"/>
      <c r="BX67" s="19"/>
      <c r="BY67" s="19"/>
      <c r="BZ67" s="19"/>
      <c r="CA67" s="19"/>
      <c r="CB67" s="19"/>
      <c r="CC67" s="19"/>
      <c r="CD67" s="19"/>
      <c r="CE67" s="19"/>
      <c r="CF67" s="19"/>
      <c r="CG67" s="19"/>
      <c r="CH67" s="19"/>
      <c r="CI67" s="19"/>
      <c r="CJ67" s="19"/>
      <c r="CK67" s="19"/>
      <c r="CL67" s="19"/>
      <c r="CM67" s="19"/>
      <c r="CN67" s="19"/>
      <c r="CO67" s="19"/>
      <c r="CP67" s="19"/>
      <c r="CQ67" s="19"/>
      <c r="CR67" s="19"/>
      <c r="CS67" s="19"/>
      <c r="CT67" s="19"/>
      <c r="CU67" s="19"/>
      <c r="CV67" s="19"/>
      <c r="CW67" s="19"/>
      <c r="CX67" s="19"/>
    </row>
    <row r="68" spans="1:102" s="20" customFormat="1" ht="21.95" customHeight="1">
      <c r="A68" s="375" t="s">
        <v>240</v>
      </c>
      <c r="B68" s="336">
        <f>'예산세입(탄현)'!P8</f>
        <v>89260000</v>
      </c>
      <c r="C68" s="337">
        <f t="shared" si="10"/>
        <v>7.7875954370867769E-3</v>
      </c>
      <c r="D68" s="336">
        <f>'예산세입(탄현)'!Q8</f>
        <v>111120000</v>
      </c>
      <c r="E68" s="337">
        <f t="shared" si="48"/>
        <v>9.7863765746977419E-3</v>
      </c>
      <c r="F68" s="338">
        <f t="shared" si="49"/>
        <v>-21860000</v>
      </c>
      <c r="G68" s="339">
        <f t="shared" si="3"/>
        <v>-0.19672426205903529</v>
      </c>
      <c r="H68" s="27"/>
      <c r="I68" s="19"/>
      <c r="J68" s="96"/>
      <c r="K68" s="96"/>
      <c r="L68" s="96"/>
      <c r="M68" s="96"/>
      <c r="N68" s="25"/>
      <c r="O68" s="25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  <c r="AM68" s="19"/>
      <c r="AN68" s="19"/>
      <c r="AO68" s="19"/>
      <c r="AP68" s="19"/>
      <c r="AQ68" s="19"/>
      <c r="AR68" s="19"/>
      <c r="AS68" s="19"/>
      <c r="AT68" s="19"/>
      <c r="AU68" s="19"/>
      <c r="AV68" s="19"/>
      <c r="AW68" s="19"/>
      <c r="AX68" s="19"/>
      <c r="AY68" s="19"/>
      <c r="AZ68" s="19"/>
      <c r="BA68" s="19"/>
      <c r="BB68" s="19"/>
      <c r="BC68" s="19"/>
      <c r="BD68" s="19"/>
      <c r="BE68" s="19"/>
      <c r="BF68" s="19"/>
      <c r="BG68" s="19"/>
      <c r="BH68" s="19"/>
      <c r="BI68" s="19"/>
      <c r="BJ68" s="19"/>
      <c r="BK68" s="19"/>
      <c r="BL68" s="19"/>
      <c r="BM68" s="19"/>
      <c r="BN68" s="19"/>
      <c r="BO68" s="19"/>
      <c r="BP68" s="19"/>
      <c r="BQ68" s="19"/>
      <c r="BR68" s="19"/>
      <c r="BS68" s="19"/>
      <c r="BT68" s="19"/>
      <c r="BU68" s="19"/>
      <c r="BV68" s="19"/>
      <c r="BW68" s="19"/>
      <c r="BX68" s="19"/>
      <c r="BY68" s="19"/>
      <c r="BZ68" s="19"/>
      <c r="CA68" s="19"/>
      <c r="CB68" s="19"/>
      <c r="CC68" s="19"/>
      <c r="CD68" s="19"/>
      <c r="CE68" s="19"/>
      <c r="CF68" s="19"/>
      <c r="CG68" s="19"/>
      <c r="CH68" s="19"/>
      <c r="CI68" s="19"/>
      <c r="CJ68" s="19"/>
      <c r="CK68" s="19"/>
      <c r="CL68" s="19"/>
      <c r="CM68" s="19"/>
      <c r="CN68" s="19"/>
      <c r="CO68" s="19"/>
      <c r="CP68" s="19"/>
      <c r="CQ68" s="19"/>
      <c r="CR68" s="19"/>
      <c r="CS68" s="19"/>
      <c r="CT68" s="19"/>
      <c r="CU68" s="19"/>
      <c r="CV68" s="19"/>
      <c r="CW68" s="19"/>
      <c r="CX68" s="19"/>
    </row>
    <row r="69" spans="1:102" s="20" customFormat="1" ht="21.95" customHeight="1">
      <c r="A69" s="373" t="s">
        <v>428</v>
      </c>
      <c r="B69" s="336">
        <f>'예산세입(주교)'!P8</f>
        <v>480000</v>
      </c>
      <c r="C69" s="337">
        <f t="shared" si="10"/>
        <v>4.1878173983885873E-5</v>
      </c>
      <c r="D69" s="336">
        <f>'예산세입(주교)'!Q8</f>
        <v>0</v>
      </c>
      <c r="E69" s="337">
        <f t="shared" si="48"/>
        <v>0</v>
      </c>
      <c r="F69" s="338">
        <f t="shared" si="49"/>
        <v>480000</v>
      </c>
      <c r="G69" s="339"/>
      <c r="H69" s="27"/>
      <c r="I69" s="19"/>
      <c r="J69" s="96"/>
      <c r="K69" s="96"/>
      <c r="L69" s="96"/>
      <c r="M69" s="96"/>
      <c r="N69" s="25"/>
      <c r="O69" s="25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19"/>
      <c r="AP69" s="19"/>
      <c r="AQ69" s="19"/>
      <c r="AR69" s="19"/>
      <c r="AS69" s="19"/>
      <c r="AT69" s="19"/>
      <c r="AU69" s="19"/>
      <c r="AV69" s="19"/>
      <c r="AW69" s="19"/>
      <c r="AX69" s="19"/>
      <c r="AY69" s="19"/>
      <c r="AZ69" s="19"/>
      <c r="BA69" s="19"/>
      <c r="BB69" s="19"/>
      <c r="BC69" s="19"/>
      <c r="BD69" s="19"/>
      <c r="BE69" s="19"/>
      <c r="BF69" s="19"/>
      <c r="BG69" s="19"/>
      <c r="BH69" s="19"/>
      <c r="BI69" s="19"/>
      <c r="BJ69" s="19"/>
      <c r="BK69" s="19"/>
      <c r="BL69" s="19"/>
      <c r="BM69" s="19"/>
      <c r="BN69" s="19"/>
      <c r="BO69" s="19"/>
      <c r="BP69" s="19"/>
      <c r="BQ69" s="19"/>
      <c r="BR69" s="19"/>
      <c r="BS69" s="19"/>
      <c r="BT69" s="19"/>
      <c r="BU69" s="19"/>
      <c r="BV69" s="19"/>
      <c r="BW69" s="19"/>
      <c r="BX69" s="19"/>
      <c r="BY69" s="19"/>
      <c r="BZ69" s="19"/>
      <c r="CA69" s="19"/>
      <c r="CB69" s="19"/>
      <c r="CC69" s="19"/>
      <c r="CD69" s="19"/>
      <c r="CE69" s="19"/>
      <c r="CF69" s="19"/>
      <c r="CG69" s="19"/>
      <c r="CH69" s="19"/>
      <c r="CI69" s="19"/>
      <c r="CJ69" s="19"/>
      <c r="CK69" s="19"/>
      <c r="CL69" s="19"/>
      <c r="CM69" s="19"/>
      <c r="CN69" s="19"/>
      <c r="CO69" s="19"/>
      <c r="CP69" s="19"/>
      <c r="CQ69" s="19"/>
      <c r="CR69" s="19"/>
      <c r="CS69" s="19"/>
      <c r="CT69" s="19"/>
      <c r="CU69" s="19"/>
      <c r="CV69" s="19"/>
      <c r="CW69" s="19"/>
      <c r="CX69" s="19"/>
    </row>
    <row r="70" spans="1:102" s="20" customFormat="1" ht="21.95" customHeight="1">
      <c r="A70" s="375" t="s">
        <v>422</v>
      </c>
      <c r="B70" s="336">
        <f>'예산세입(일산서구)'!P8</f>
        <v>270444000</v>
      </c>
      <c r="C70" s="337">
        <f t="shared" si="10"/>
        <v>2.3595210176870898E-2</v>
      </c>
      <c r="D70" s="336">
        <f>'예산세입(일산서구)'!Q8</f>
        <v>354944000</v>
      </c>
      <c r="E70" s="337">
        <f t="shared" si="48"/>
        <v>3.1260040019164104E-2</v>
      </c>
      <c r="F70" s="338">
        <f t="shared" si="49"/>
        <v>-84500000</v>
      </c>
      <c r="G70" s="339">
        <f t="shared" si="3"/>
        <v>-0.23806572304363505</v>
      </c>
      <c r="H70" s="21"/>
      <c r="I70" s="19"/>
      <c r="J70" s="96"/>
      <c r="K70" s="96"/>
      <c r="L70" s="96"/>
      <c r="M70" s="96"/>
      <c r="N70" s="25"/>
      <c r="O70" s="25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  <c r="AM70" s="19"/>
      <c r="AN70" s="19"/>
      <c r="AO70" s="19"/>
      <c r="AP70" s="19"/>
      <c r="AQ70" s="19"/>
      <c r="AR70" s="19"/>
      <c r="AS70" s="19"/>
      <c r="AT70" s="19"/>
      <c r="AU70" s="19"/>
      <c r="AV70" s="19"/>
      <c r="AW70" s="19"/>
      <c r="AX70" s="19"/>
      <c r="AY70" s="19"/>
      <c r="AZ70" s="19"/>
      <c r="BA70" s="19"/>
      <c r="BB70" s="19"/>
      <c r="BC70" s="19"/>
      <c r="BD70" s="19"/>
      <c r="BE70" s="19"/>
      <c r="BF70" s="19"/>
      <c r="BG70" s="19"/>
      <c r="BH70" s="19"/>
      <c r="BI70" s="19"/>
      <c r="BJ70" s="19"/>
      <c r="BK70" s="19"/>
      <c r="BL70" s="19"/>
      <c r="BM70" s="19"/>
      <c r="BN70" s="19"/>
      <c r="BO70" s="19"/>
      <c r="BP70" s="19"/>
      <c r="BQ70" s="19"/>
      <c r="BR70" s="19"/>
      <c r="BS70" s="19"/>
      <c r="BT70" s="19"/>
      <c r="BU70" s="19"/>
      <c r="BV70" s="19"/>
      <c r="BW70" s="19"/>
      <c r="BX70" s="19"/>
      <c r="BY70" s="19"/>
      <c r="BZ70" s="19"/>
      <c r="CA70" s="19"/>
      <c r="CB70" s="19"/>
      <c r="CC70" s="19"/>
      <c r="CD70" s="19"/>
      <c r="CE70" s="19"/>
      <c r="CF70" s="19"/>
      <c r="CG70" s="19"/>
      <c r="CH70" s="19"/>
      <c r="CI70" s="19"/>
      <c r="CJ70" s="19"/>
      <c r="CK70" s="19"/>
      <c r="CL70" s="19"/>
      <c r="CM70" s="19"/>
      <c r="CN70" s="19"/>
      <c r="CO70" s="19"/>
      <c r="CP70" s="19"/>
      <c r="CQ70" s="19"/>
      <c r="CR70" s="19"/>
      <c r="CS70" s="19"/>
      <c r="CT70" s="19"/>
      <c r="CU70" s="19"/>
      <c r="CV70" s="19"/>
      <c r="CW70" s="19"/>
      <c r="CX70" s="19"/>
    </row>
    <row r="71" spans="1:102" s="20" customFormat="1" ht="21.95" customHeight="1">
      <c r="A71" s="375" t="s">
        <v>432</v>
      </c>
      <c r="B71" s="336">
        <f>'예산세입(토당)'!P8</f>
        <v>650000000</v>
      </c>
      <c r="C71" s="337">
        <f t="shared" si="10"/>
        <v>5.6710027269845455E-2</v>
      </c>
      <c r="D71" s="336">
        <f>'예산세입(토당)'!Q8</f>
        <v>650000000</v>
      </c>
      <c r="E71" s="337">
        <f t="shared" si="48"/>
        <v>5.7245723304117466E-2</v>
      </c>
      <c r="F71" s="338">
        <f t="shared" si="49"/>
        <v>0</v>
      </c>
      <c r="G71" s="339">
        <f t="shared" si="3"/>
        <v>0</v>
      </c>
      <c r="H71" s="27"/>
      <c r="I71" s="19"/>
      <c r="J71" s="96"/>
      <c r="K71" s="96"/>
      <c r="L71" s="96"/>
      <c r="M71" s="96"/>
      <c r="N71" s="25"/>
      <c r="O71" s="25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BY71" s="19"/>
      <c r="BZ71" s="19"/>
      <c r="CA71" s="19"/>
      <c r="CB71" s="19"/>
      <c r="CC71" s="19"/>
      <c r="CD71" s="19"/>
      <c r="CE71" s="19"/>
      <c r="CF71" s="19"/>
      <c r="CG71" s="19"/>
      <c r="CH71" s="19"/>
      <c r="CI71" s="19"/>
      <c r="CJ71" s="19"/>
      <c r="CK71" s="19"/>
      <c r="CL71" s="19"/>
      <c r="CM71" s="19"/>
      <c r="CN71" s="19"/>
      <c r="CO71" s="19"/>
      <c r="CP71" s="19"/>
      <c r="CQ71" s="19"/>
      <c r="CR71" s="19"/>
      <c r="CS71" s="19"/>
      <c r="CT71" s="19"/>
      <c r="CU71" s="19"/>
      <c r="CV71" s="19"/>
      <c r="CW71" s="19"/>
      <c r="CX71" s="19"/>
    </row>
    <row r="72" spans="1:102" s="20" customFormat="1" ht="21.95" customHeight="1">
      <c r="A72" s="375" t="s">
        <v>433</v>
      </c>
      <c r="B72" s="336">
        <f>'예산세입(상담)'!P8</f>
        <v>36480000</v>
      </c>
      <c r="C72" s="337">
        <f t="shared" si="10"/>
        <v>3.1827412227753262E-3</v>
      </c>
      <c r="D72" s="336">
        <f>'예산세입(상담)'!Q9</f>
        <v>40483000</v>
      </c>
      <c r="E72" s="337">
        <f t="shared" si="48"/>
        <v>3.5653517177239805E-3</v>
      </c>
      <c r="F72" s="338">
        <f t="shared" si="49"/>
        <v>-4003000</v>
      </c>
      <c r="G72" s="339">
        <f t="shared" si="3"/>
        <v>-9.8881011782723613E-2</v>
      </c>
      <c r="H72" s="27"/>
      <c r="I72" s="19"/>
      <c r="J72" s="96"/>
      <c r="K72" s="96"/>
      <c r="L72" s="96"/>
      <c r="M72" s="96"/>
      <c r="N72" s="25"/>
      <c r="O72" s="25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  <c r="AM72" s="19"/>
      <c r="AN72" s="19"/>
      <c r="AO72" s="19"/>
      <c r="AP72" s="19"/>
      <c r="AQ72" s="19"/>
      <c r="AR72" s="19"/>
      <c r="AS72" s="19"/>
      <c r="AT72" s="19"/>
      <c r="AU72" s="19"/>
      <c r="AV72" s="19"/>
      <c r="AW72" s="19"/>
      <c r="AX72" s="19"/>
      <c r="AY72" s="19"/>
      <c r="AZ72" s="19"/>
      <c r="BA72" s="19"/>
      <c r="BB72" s="19"/>
      <c r="BC72" s="19"/>
      <c r="BD72" s="19"/>
      <c r="BE72" s="19"/>
      <c r="BF72" s="19"/>
      <c r="BG72" s="19"/>
      <c r="BH72" s="19"/>
      <c r="BI72" s="19"/>
      <c r="BJ72" s="19"/>
      <c r="BK72" s="19"/>
      <c r="BL72" s="19"/>
      <c r="BM72" s="19"/>
      <c r="BN72" s="19"/>
      <c r="BO72" s="19"/>
      <c r="BP72" s="19"/>
      <c r="BQ72" s="19"/>
      <c r="BR72" s="19"/>
      <c r="BS72" s="19"/>
      <c r="BT72" s="19"/>
      <c r="BU72" s="19"/>
      <c r="BV72" s="19"/>
      <c r="BW72" s="19"/>
      <c r="BX72" s="19"/>
      <c r="BY72" s="19"/>
      <c r="BZ72" s="19"/>
      <c r="CA72" s="19"/>
      <c r="CB72" s="19"/>
      <c r="CC72" s="19"/>
      <c r="CD72" s="19"/>
      <c r="CE72" s="19"/>
      <c r="CF72" s="19"/>
      <c r="CG72" s="19"/>
      <c r="CH72" s="19"/>
      <c r="CI72" s="19"/>
      <c r="CJ72" s="19"/>
      <c r="CK72" s="19"/>
      <c r="CL72" s="19"/>
      <c r="CM72" s="19"/>
      <c r="CN72" s="19"/>
      <c r="CO72" s="19"/>
      <c r="CP72" s="19"/>
      <c r="CQ72" s="19"/>
      <c r="CR72" s="19"/>
      <c r="CS72" s="19"/>
      <c r="CT72" s="19"/>
      <c r="CU72" s="19"/>
      <c r="CV72" s="19"/>
      <c r="CW72" s="19"/>
      <c r="CX72" s="19"/>
    </row>
    <row r="73" spans="1:102" s="20" customFormat="1" ht="21.95" customHeight="1">
      <c r="A73" s="375" t="s">
        <v>434</v>
      </c>
      <c r="B73" s="336">
        <f>'예산세입(화정)'!P8</f>
        <v>1320000</v>
      </c>
      <c r="C73" s="337">
        <f t="shared" si="10"/>
        <v>1.1516497845568615E-4</v>
      </c>
      <c r="D73" s="336">
        <f>'예산세입(화정)'!Q8</f>
        <v>1320000</v>
      </c>
      <c r="E73" s="337">
        <f t="shared" si="48"/>
        <v>1.1625285347913085E-4</v>
      </c>
      <c r="F73" s="338">
        <f t="shared" si="49"/>
        <v>0</v>
      </c>
      <c r="G73" s="339">
        <f t="shared" si="3"/>
        <v>0</v>
      </c>
      <c r="H73" s="27"/>
      <c r="I73" s="19"/>
      <c r="J73" s="96"/>
      <c r="K73" s="96"/>
      <c r="L73" s="96"/>
      <c r="M73" s="96"/>
      <c r="N73" s="25"/>
      <c r="O73" s="25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  <c r="AM73" s="19"/>
      <c r="AN73" s="19"/>
      <c r="AO73" s="19"/>
      <c r="AP73" s="19"/>
      <c r="AQ73" s="19"/>
      <c r="AR73" s="19"/>
      <c r="AS73" s="19"/>
      <c r="AT73" s="19"/>
      <c r="AU73" s="19"/>
      <c r="AV73" s="19"/>
      <c r="AW73" s="19"/>
      <c r="AX73" s="19"/>
      <c r="AY73" s="19"/>
      <c r="AZ73" s="19"/>
      <c r="BA73" s="19"/>
      <c r="BB73" s="19"/>
      <c r="BC73" s="19"/>
      <c r="BD73" s="19"/>
      <c r="BE73" s="19"/>
      <c r="BF73" s="19"/>
      <c r="BG73" s="19"/>
      <c r="BH73" s="19"/>
      <c r="BI73" s="19"/>
      <c r="BJ73" s="19"/>
      <c r="BK73" s="19"/>
      <c r="BL73" s="19"/>
      <c r="BM73" s="19"/>
      <c r="BN73" s="19"/>
      <c r="BO73" s="19"/>
      <c r="BP73" s="19"/>
      <c r="BQ73" s="19"/>
      <c r="BR73" s="19"/>
      <c r="BS73" s="19"/>
      <c r="BT73" s="19"/>
      <c r="BU73" s="19"/>
      <c r="BV73" s="19"/>
      <c r="BW73" s="19"/>
      <c r="BX73" s="19"/>
      <c r="BY73" s="19"/>
      <c r="BZ73" s="19"/>
      <c r="CA73" s="19"/>
      <c r="CB73" s="19"/>
      <c r="CC73" s="19"/>
      <c r="CD73" s="19"/>
      <c r="CE73" s="19"/>
      <c r="CF73" s="19"/>
      <c r="CG73" s="19"/>
      <c r="CH73" s="19"/>
      <c r="CI73" s="19"/>
      <c r="CJ73" s="19"/>
      <c r="CK73" s="19"/>
      <c r="CL73" s="19"/>
      <c r="CM73" s="19"/>
      <c r="CN73" s="19"/>
      <c r="CO73" s="19"/>
      <c r="CP73" s="19"/>
      <c r="CQ73" s="19"/>
      <c r="CR73" s="19"/>
      <c r="CS73" s="19"/>
      <c r="CT73" s="19"/>
      <c r="CU73" s="19"/>
      <c r="CV73" s="19"/>
      <c r="CW73" s="19"/>
      <c r="CX73" s="19"/>
    </row>
    <row r="74" spans="1:102" s="20" customFormat="1" ht="21.95" customHeight="1">
      <c r="A74" s="409" t="s">
        <v>497</v>
      </c>
      <c r="B74" s="299">
        <f>SUM(B75:B80)</f>
        <v>29003000</v>
      </c>
      <c r="C74" s="300">
        <f t="shared" si="10"/>
        <v>2.530401416780504E-3</v>
      </c>
      <c r="D74" s="299">
        <f>SUM(D75:D80)</f>
        <v>30403000</v>
      </c>
      <c r="E74" s="301">
        <f t="shared" si="48"/>
        <v>2.6776026547924358E-3</v>
      </c>
      <c r="F74" s="302">
        <f>SUM(F75:F80)</f>
        <v>-1400000</v>
      </c>
      <c r="G74" s="303">
        <f t="shared" si="3"/>
        <v>-4.6048087359800018E-2</v>
      </c>
      <c r="H74" s="2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  <c r="AM74" s="19"/>
      <c r="AN74" s="19"/>
      <c r="AO74" s="19"/>
      <c r="AP74" s="19"/>
      <c r="AQ74" s="19"/>
      <c r="AR74" s="19"/>
      <c r="AS74" s="19"/>
      <c r="AT74" s="19"/>
      <c r="AU74" s="19"/>
      <c r="AV74" s="19"/>
      <c r="AW74" s="19"/>
      <c r="AX74" s="19"/>
      <c r="AY74" s="19"/>
      <c r="AZ74" s="19"/>
      <c r="BA74" s="19"/>
      <c r="BB74" s="19"/>
      <c r="BC74" s="19"/>
      <c r="BD74" s="19"/>
      <c r="BE74" s="19"/>
      <c r="BF74" s="19"/>
      <c r="BG74" s="19"/>
      <c r="BH74" s="19"/>
      <c r="BI74" s="19"/>
      <c r="BJ74" s="19"/>
      <c r="BK74" s="19"/>
      <c r="BL74" s="19"/>
      <c r="BM74" s="19"/>
      <c r="BN74" s="19"/>
      <c r="BO74" s="19"/>
      <c r="BP74" s="19"/>
      <c r="BQ74" s="19"/>
      <c r="BR74" s="19"/>
      <c r="BS74" s="19"/>
      <c r="BT74" s="19"/>
      <c r="BU74" s="19"/>
      <c r="BV74" s="19"/>
      <c r="BW74" s="19"/>
      <c r="BX74" s="19"/>
      <c r="BY74" s="19"/>
      <c r="BZ74" s="19"/>
      <c r="CA74" s="19"/>
      <c r="CB74" s="19"/>
      <c r="CC74" s="19"/>
      <c r="CD74" s="19"/>
      <c r="CE74" s="19"/>
      <c r="CF74" s="19"/>
      <c r="CG74" s="19"/>
      <c r="CH74" s="19"/>
      <c r="CI74" s="19"/>
      <c r="CJ74" s="19"/>
      <c r="CK74" s="19"/>
      <c r="CL74" s="19"/>
      <c r="CM74" s="19"/>
      <c r="CN74" s="19"/>
      <c r="CO74" s="19"/>
      <c r="CP74" s="19"/>
      <c r="CQ74" s="19"/>
      <c r="CR74" s="19"/>
      <c r="CS74" s="19"/>
      <c r="CT74" s="19"/>
      <c r="CU74" s="19"/>
      <c r="CV74" s="19"/>
      <c r="CW74" s="19"/>
      <c r="CX74" s="19"/>
    </row>
    <row r="75" spans="1:102" s="20" customFormat="1" ht="21.95" customHeight="1">
      <c r="A75" s="375" t="s">
        <v>430</v>
      </c>
      <c r="B75" s="336">
        <f>'예산세입(마두)'!P55</f>
        <v>3500000</v>
      </c>
      <c r="C75" s="337">
        <f t="shared" si="10"/>
        <v>3.0536168529916781E-4</v>
      </c>
      <c r="D75" s="336">
        <f>'예산세입(마두)'!Q55</f>
        <v>3500000</v>
      </c>
      <c r="E75" s="337">
        <f t="shared" si="48"/>
        <v>3.0824620240678635E-4</v>
      </c>
      <c r="F75" s="338">
        <f t="shared" ref="F75:F80" si="50">+B75-D75</f>
        <v>0</v>
      </c>
      <c r="G75" s="339">
        <f t="shared" si="3"/>
        <v>0</v>
      </c>
      <c r="H75" s="27"/>
      <c r="I75" s="19"/>
      <c r="J75" s="19"/>
      <c r="K75" s="19"/>
      <c r="L75" s="19"/>
      <c r="M75" s="19"/>
      <c r="N75" s="19"/>
      <c r="O75" s="25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  <c r="AM75" s="19"/>
      <c r="AN75" s="19"/>
      <c r="AO75" s="19"/>
      <c r="AP75" s="19"/>
      <c r="AQ75" s="19"/>
      <c r="AR75" s="19"/>
      <c r="AS75" s="19"/>
      <c r="AT75" s="19"/>
      <c r="AU75" s="19"/>
      <c r="AV75" s="19"/>
      <c r="AW75" s="19"/>
      <c r="AX75" s="19"/>
      <c r="AY75" s="19"/>
      <c r="AZ75" s="19"/>
      <c r="BA75" s="19"/>
      <c r="BB75" s="19"/>
      <c r="BC75" s="19"/>
      <c r="BD75" s="19"/>
      <c r="BE75" s="19"/>
      <c r="BF75" s="19"/>
      <c r="BG75" s="19"/>
      <c r="BH75" s="19"/>
      <c r="BI75" s="19"/>
      <c r="BJ75" s="19"/>
      <c r="BK75" s="19"/>
      <c r="BL75" s="19"/>
      <c r="BM75" s="19"/>
      <c r="BN75" s="19"/>
      <c r="BO75" s="19"/>
      <c r="BP75" s="19"/>
      <c r="BQ75" s="19"/>
      <c r="BR75" s="19"/>
      <c r="BS75" s="19"/>
      <c r="BT75" s="19"/>
      <c r="BU75" s="19"/>
      <c r="BV75" s="19"/>
      <c r="BW75" s="19"/>
      <c r="BX75" s="19"/>
      <c r="BY75" s="19"/>
      <c r="BZ75" s="19"/>
      <c r="CA75" s="19"/>
      <c r="CB75" s="19"/>
      <c r="CC75" s="19"/>
      <c r="CD75" s="19"/>
      <c r="CE75" s="19"/>
      <c r="CF75" s="19"/>
      <c r="CG75" s="19"/>
      <c r="CH75" s="19"/>
      <c r="CI75" s="19"/>
      <c r="CJ75" s="19"/>
      <c r="CK75" s="19"/>
      <c r="CL75" s="19"/>
      <c r="CM75" s="19"/>
      <c r="CN75" s="19"/>
      <c r="CO75" s="19"/>
      <c r="CP75" s="19"/>
      <c r="CQ75" s="19"/>
      <c r="CR75" s="19"/>
      <c r="CS75" s="19"/>
      <c r="CT75" s="19"/>
      <c r="CU75" s="19"/>
      <c r="CV75" s="19"/>
      <c r="CW75" s="19"/>
      <c r="CX75" s="19"/>
    </row>
    <row r="76" spans="1:102" s="20" customFormat="1" ht="21.95" customHeight="1">
      <c r="A76" s="375" t="s">
        <v>431</v>
      </c>
      <c r="B76" s="336">
        <f>'예산세입(성사)'!P20</f>
        <v>2400000</v>
      </c>
      <c r="C76" s="337">
        <f t="shared" si="10"/>
        <v>2.0939086991942935E-4</v>
      </c>
      <c r="D76" s="336">
        <f>'예산세입(성사)'!Q20</f>
        <v>3800000</v>
      </c>
      <c r="E76" s="337">
        <f t="shared" si="48"/>
        <v>3.346673054702252E-4</v>
      </c>
      <c r="F76" s="338">
        <f t="shared" si="50"/>
        <v>-1400000</v>
      </c>
      <c r="G76" s="339">
        <f t="shared" si="3"/>
        <v>-0.36842105263157893</v>
      </c>
      <c r="H76" s="27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  <c r="AM76" s="19"/>
      <c r="AN76" s="19"/>
      <c r="AO76" s="19"/>
      <c r="AP76" s="19"/>
      <c r="AQ76" s="19"/>
      <c r="AR76" s="19"/>
      <c r="AS76" s="19"/>
      <c r="AT76" s="19"/>
      <c r="AU76" s="19"/>
      <c r="AV76" s="19"/>
      <c r="AW76" s="19"/>
      <c r="AX76" s="19"/>
      <c r="AY76" s="19"/>
      <c r="AZ76" s="19"/>
      <c r="BA76" s="19"/>
      <c r="BB76" s="19"/>
      <c r="BC76" s="19"/>
      <c r="BD76" s="19"/>
      <c r="BE76" s="19"/>
      <c r="BF76" s="19"/>
      <c r="BG76" s="19"/>
      <c r="BH76" s="19"/>
      <c r="BI76" s="19"/>
      <c r="BJ76" s="19"/>
      <c r="BK76" s="19"/>
      <c r="BL76" s="19"/>
      <c r="BM76" s="19"/>
      <c r="BN76" s="19"/>
      <c r="BO76" s="19"/>
      <c r="BP76" s="19"/>
      <c r="BQ76" s="19"/>
      <c r="BR76" s="19"/>
      <c r="BS76" s="19"/>
      <c r="BT76" s="19"/>
      <c r="BU76" s="19"/>
      <c r="BV76" s="19"/>
      <c r="BW76" s="19"/>
      <c r="BX76" s="19"/>
      <c r="BY76" s="19"/>
      <c r="BZ76" s="19"/>
      <c r="CA76" s="19"/>
      <c r="CB76" s="19"/>
      <c r="CC76" s="19"/>
      <c r="CD76" s="19"/>
      <c r="CE76" s="19"/>
      <c r="CF76" s="19"/>
      <c r="CG76" s="19"/>
      <c r="CH76" s="19"/>
      <c r="CI76" s="19"/>
      <c r="CJ76" s="19"/>
      <c r="CK76" s="19"/>
      <c r="CL76" s="19"/>
      <c r="CM76" s="19"/>
      <c r="CN76" s="19"/>
      <c r="CO76" s="19"/>
      <c r="CP76" s="19"/>
      <c r="CQ76" s="19"/>
      <c r="CR76" s="19"/>
      <c r="CS76" s="19"/>
      <c r="CT76" s="19"/>
      <c r="CU76" s="19"/>
      <c r="CV76" s="19"/>
      <c r="CW76" s="19"/>
      <c r="CX76" s="19"/>
    </row>
    <row r="77" spans="1:102" s="20" customFormat="1" ht="21.95" customHeight="1">
      <c r="A77" s="375" t="s">
        <v>240</v>
      </c>
      <c r="B77" s="336">
        <f>'예산세입(탄현)'!P28</f>
        <v>1280000</v>
      </c>
      <c r="C77" s="337">
        <f t="shared" si="10"/>
        <v>1.1167513062369566E-4</v>
      </c>
      <c r="D77" s="336">
        <f>'예산세입(탄현)'!Q28</f>
        <v>1280000</v>
      </c>
      <c r="E77" s="337">
        <f t="shared" si="48"/>
        <v>1.12730039737339E-4</v>
      </c>
      <c r="F77" s="338">
        <f t="shared" si="50"/>
        <v>0</v>
      </c>
      <c r="G77" s="339">
        <f t="shared" si="3"/>
        <v>0</v>
      </c>
      <c r="H77" s="27"/>
      <c r="I77" s="19"/>
      <c r="J77" s="25"/>
      <c r="K77" s="25"/>
      <c r="L77" s="25"/>
      <c r="M77" s="25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  <c r="AM77" s="19"/>
      <c r="AN77" s="19"/>
      <c r="AO77" s="19"/>
      <c r="AP77" s="19"/>
      <c r="AQ77" s="19"/>
      <c r="AR77" s="19"/>
      <c r="AS77" s="19"/>
      <c r="AT77" s="19"/>
      <c r="AU77" s="19"/>
      <c r="AV77" s="19"/>
      <c r="AW77" s="19"/>
      <c r="AX77" s="19"/>
      <c r="AY77" s="19"/>
      <c r="AZ77" s="19"/>
      <c r="BA77" s="19"/>
      <c r="BB77" s="19"/>
      <c r="BC77" s="19"/>
      <c r="BD77" s="19"/>
      <c r="BE77" s="19"/>
      <c r="BF77" s="19"/>
      <c r="BG77" s="19"/>
      <c r="BH77" s="19"/>
      <c r="BI77" s="19"/>
      <c r="BJ77" s="19"/>
      <c r="BK77" s="19"/>
      <c r="BL77" s="19"/>
      <c r="BM77" s="19"/>
      <c r="BN77" s="19"/>
      <c r="BO77" s="19"/>
      <c r="BP77" s="19"/>
      <c r="BQ77" s="19"/>
      <c r="BR77" s="19"/>
      <c r="BS77" s="19"/>
      <c r="BT77" s="19"/>
      <c r="BU77" s="19"/>
      <c r="BV77" s="19"/>
      <c r="BW77" s="19"/>
      <c r="BX77" s="19"/>
      <c r="BY77" s="19"/>
      <c r="BZ77" s="19"/>
      <c r="CA77" s="19"/>
      <c r="CB77" s="19"/>
      <c r="CC77" s="19"/>
      <c r="CD77" s="19"/>
      <c r="CE77" s="19"/>
      <c r="CF77" s="19"/>
      <c r="CG77" s="19"/>
      <c r="CH77" s="19"/>
      <c r="CI77" s="19"/>
      <c r="CJ77" s="19"/>
      <c r="CK77" s="19"/>
      <c r="CL77" s="19"/>
      <c r="CM77" s="19"/>
      <c r="CN77" s="19"/>
      <c r="CO77" s="19"/>
      <c r="CP77" s="19"/>
      <c r="CQ77" s="19"/>
      <c r="CR77" s="19"/>
      <c r="CS77" s="19"/>
      <c r="CT77" s="19"/>
      <c r="CU77" s="19"/>
      <c r="CV77" s="19"/>
      <c r="CW77" s="19"/>
      <c r="CX77" s="19"/>
    </row>
    <row r="78" spans="1:102" s="20" customFormat="1" ht="21.95" customHeight="1">
      <c r="A78" s="375" t="s">
        <v>422</v>
      </c>
      <c r="B78" s="336">
        <f>'예산세입(일산서구)'!P46</f>
        <v>1503000</v>
      </c>
      <c r="C78" s="337">
        <f t="shared" si="10"/>
        <v>1.3113103228704263E-4</v>
      </c>
      <c r="D78" s="336">
        <f>'예산세입(일산서구)'!Q46</f>
        <v>1503000</v>
      </c>
      <c r="E78" s="337">
        <f t="shared" si="48"/>
        <v>1.3236972634782853E-4</v>
      </c>
      <c r="F78" s="338">
        <f t="shared" si="50"/>
        <v>0</v>
      </c>
      <c r="G78" s="339">
        <f t="shared" si="3"/>
        <v>0</v>
      </c>
      <c r="H78" s="21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  <c r="AM78" s="19"/>
      <c r="AN78" s="19"/>
      <c r="AO78" s="19"/>
      <c r="AP78" s="19"/>
      <c r="AQ78" s="19"/>
      <c r="AR78" s="19"/>
      <c r="AS78" s="19"/>
      <c r="AT78" s="19"/>
      <c r="AU78" s="19"/>
      <c r="AV78" s="19"/>
      <c r="AW78" s="19"/>
      <c r="AX78" s="19"/>
      <c r="AY78" s="19"/>
      <c r="AZ78" s="19"/>
      <c r="BA78" s="19"/>
      <c r="BB78" s="19"/>
      <c r="BC78" s="19"/>
      <c r="BD78" s="19"/>
      <c r="BE78" s="19"/>
      <c r="BF78" s="19"/>
      <c r="BG78" s="19"/>
      <c r="BH78" s="19"/>
      <c r="BI78" s="19"/>
      <c r="BJ78" s="19"/>
      <c r="BK78" s="19"/>
      <c r="BL78" s="19"/>
      <c r="BM78" s="19"/>
      <c r="BN78" s="19"/>
      <c r="BO78" s="19"/>
      <c r="BP78" s="19"/>
      <c r="BQ78" s="19"/>
      <c r="BR78" s="19"/>
      <c r="BS78" s="19"/>
      <c r="BT78" s="19"/>
      <c r="BU78" s="19"/>
      <c r="BV78" s="19"/>
      <c r="BW78" s="19"/>
      <c r="BX78" s="19"/>
      <c r="BY78" s="19"/>
      <c r="BZ78" s="19"/>
      <c r="CA78" s="19"/>
      <c r="CB78" s="19"/>
      <c r="CC78" s="19"/>
      <c r="CD78" s="19"/>
      <c r="CE78" s="19"/>
      <c r="CF78" s="19"/>
      <c r="CG78" s="19"/>
      <c r="CH78" s="19"/>
      <c r="CI78" s="19"/>
      <c r="CJ78" s="19"/>
      <c r="CK78" s="19"/>
      <c r="CL78" s="19"/>
      <c r="CM78" s="19"/>
      <c r="CN78" s="19"/>
      <c r="CO78" s="19"/>
      <c r="CP78" s="19"/>
      <c r="CQ78" s="19"/>
      <c r="CR78" s="19"/>
      <c r="CS78" s="19"/>
      <c r="CT78" s="19"/>
      <c r="CU78" s="19"/>
      <c r="CV78" s="19"/>
      <c r="CW78" s="19"/>
      <c r="CX78" s="19"/>
    </row>
    <row r="79" spans="1:102" s="20" customFormat="1" ht="21.95" customHeight="1">
      <c r="A79" s="375" t="s">
        <v>432</v>
      </c>
      <c r="B79" s="336">
        <f>'예산세입(토당)'!P60</f>
        <v>19960000</v>
      </c>
      <c r="C79" s="337">
        <f t="shared" si="10"/>
        <v>1.7414340681632542E-3</v>
      </c>
      <c r="D79" s="336">
        <f>'예산세입(토당)'!Q61</f>
        <v>19960000</v>
      </c>
      <c r="E79" s="337">
        <f t="shared" si="48"/>
        <v>1.7578840571541301E-3</v>
      </c>
      <c r="F79" s="338">
        <f t="shared" si="50"/>
        <v>0</v>
      </c>
      <c r="G79" s="339">
        <f t="shared" si="3"/>
        <v>0</v>
      </c>
      <c r="H79" s="27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  <c r="AM79" s="19"/>
      <c r="AN79" s="19"/>
      <c r="AO79" s="19"/>
      <c r="AP79" s="19"/>
      <c r="AQ79" s="19"/>
      <c r="AR79" s="19"/>
      <c r="AS79" s="19"/>
      <c r="AT79" s="19"/>
      <c r="AU79" s="19"/>
      <c r="AV79" s="19"/>
      <c r="AW79" s="19"/>
      <c r="AX79" s="19"/>
      <c r="AY79" s="19"/>
      <c r="AZ79" s="19"/>
      <c r="BA79" s="19"/>
      <c r="BB79" s="19"/>
      <c r="BC79" s="19"/>
      <c r="BD79" s="19"/>
      <c r="BE79" s="19"/>
      <c r="BF79" s="19"/>
      <c r="BG79" s="19"/>
      <c r="BH79" s="19"/>
      <c r="BI79" s="19"/>
      <c r="BJ79" s="19"/>
      <c r="BK79" s="19"/>
      <c r="BL79" s="19"/>
      <c r="BM79" s="19"/>
      <c r="BN79" s="19"/>
      <c r="BO79" s="19"/>
      <c r="BP79" s="19"/>
      <c r="BQ79" s="19"/>
      <c r="BR79" s="19"/>
      <c r="BS79" s="19"/>
      <c r="BT79" s="19"/>
      <c r="BU79" s="19"/>
      <c r="BV79" s="19"/>
      <c r="BW79" s="19"/>
      <c r="BX79" s="19"/>
      <c r="BY79" s="19"/>
      <c r="BZ79" s="19"/>
      <c r="CA79" s="19"/>
      <c r="CB79" s="19"/>
      <c r="CC79" s="19"/>
      <c r="CD79" s="19"/>
      <c r="CE79" s="19"/>
      <c r="CF79" s="19"/>
      <c r="CG79" s="19"/>
      <c r="CH79" s="19"/>
      <c r="CI79" s="19"/>
      <c r="CJ79" s="19"/>
      <c r="CK79" s="19"/>
      <c r="CL79" s="19"/>
      <c r="CM79" s="19"/>
      <c r="CN79" s="19"/>
      <c r="CO79" s="19"/>
      <c r="CP79" s="19"/>
      <c r="CQ79" s="19"/>
      <c r="CR79" s="19"/>
      <c r="CS79" s="19"/>
      <c r="CT79" s="19"/>
      <c r="CU79" s="19"/>
      <c r="CV79" s="19"/>
      <c r="CW79" s="19"/>
      <c r="CX79" s="19"/>
    </row>
    <row r="80" spans="1:102" s="20" customFormat="1" ht="21.95" customHeight="1">
      <c r="A80" s="375" t="s">
        <v>429</v>
      </c>
      <c r="B80" s="336">
        <f>'예산세입(화정)'!P15</f>
        <v>360000</v>
      </c>
      <c r="C80" s="337">
        <f t="shared" si="10"/>
        <v>3.1408630487914401E-5</v>
      </c>
      <c r="D80" s="336">
        <f>'예산세입(화정)'!Q15</f>
        <v>360000</v>
      </c>
      <c r="E80" s="337">
        <f t="shared" si="48"/>
        <v>3.1705323676126594E-5</v>
      </c>
      <c r="F80" s="338">
        <f t="shared" si="50"/>
        <v>0</v>
      </c>
      <c r="G80" s="339">
        <f t="shared" ref="G80:G99" si="51">+F80/D80</f>
        <v>0</v>
      </c>
      <c r="H80" s="27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  <c r="AM80" s="19"/>
      <c r="AN80" s="19"/>
      <c r="AO80" s="19"/>
      <c r="AP80" s="19"/>
      <c r="AQ80" s="19"/>
      <c r="AR80" s="19"/>
      <c r="AS80" s="19"/>
      <c r="AT80" s="19"/>
      <c r="AU80" s="19"/>
      <c r="AV80" s="19"/>
      <c r="AW80" s="19"/>
      <c r="AX80" s="19"/>
      <c r="AY80" s="19"/>
      <c r="AZ80" s="19"/>
      <c r="BA80" s="19"/>
      <c r="BB80" s="19"/>
      <c r="BC80" s="19"/>
      <c r="BD80" s="19"/>
      <c r="BE80" s="19"/>
      <c r="BF80" s="19"/>
      <c r="BG80" s="19"/>
      <c r="BH80" s="19"/>
      <c r="BI80" s="19"/>
      <c r="BJ80" s="19"/>
      <c r="BK80" s="19"/>
      <c r="BL80" s="19"/>
      <c r="BM80" s="19"/>
      <c r="BN80" s="19"/>
      <c r="BO80" s="19"/>
      <c r="BP80" s="19"/>
      <c r="BQ80" s="19"/>
      <c r="BR80" s="19"/>
      <c r="BS80" s="19"/>
      <c r="BT80" s="19"/>
      <c r="BU80" s="19"/>
      <c r="BV80" s="19"/>
      <c r="BW80" s="19"/>
      <c r="BX80" s="19"/>
      <c r="BY80" s="19"/>
      <c r="BZ80" s="19"/>
      <c r="CA80" s="19"/>
      <c r="CB80" s="19"/>
      <c r="CC80" s="19"/>
      <c r="CD80" s="19"/>
      <c r="CE80" s="19"/>
      <c r="CF80" s="19"/>
      <c r="CG80" s="19"/>
      <c r="CH80" s="19"/>
      <c r="CI80" s="19"/>
      <c r="CJ80" s="19"/>
      <c r="CK80" s="19"/>
      <c r="CL80" s="19"/>
      <c r="CM80" s="19"/>
      <c r="CN80" s="19"/>
      <c r="CO80" s="19"/>
      <c r="CP80" s="19"/>
      <c r="CQ80" s="19"/>
      <c r="CR80" s="19"/>
      <c r="CS80" s="19"/>
      <c r="CT80" s="19"/>
      <c r="CU80" s="19"/>
      <c r="CV80" s="19"/>
      <c r="CW80" s="19"/>
      <c r="CX80" s="19"/>
    </row>
    <row r="81" spans="1:102" s="20" customFormat="1" ht="21.95" customHeight="1">
      <c r="A81" s="409" t="s">
        <v>498</v>
      </c>
      <c r="B81" s="299">
        <f>SUM(B82:B87)</f>
        <v>256156000</v>
      </c>
      <c r="C81" s="300">
        <f t="shared" si="10"/>
        <v>2.2348636531283893E-2</v>
      </c>
      <c r="D81" s="299">
        <f>SUM(D82:D87)</f>
        <v>263518000</v>
      </c>
      <c r="E81" s="301">
        <f t="shared" si="48"/>
        <v>2.3208120790237579E-2</v>
      </c>
      <c r="F81" s="302">
        <f>SUM(F82:F87)</f>
        <v>-7362000</v>
      </c>
      <c r="G81" s="303">
        <f t="shared" si="51"/>
        <v>-2.7937370502204784E-2</v>
      </c>
      <c r="H81" s="2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  <c r="AM81" s="19"/>
      <c r="AN81" s="19"/>
      <c r="AO81" s="19"/>
      <c r="AP81" s="19"/>
      <c r="AQ81" s="19"/>
      <c r="AR81" s="19"/>
      <c r="AS81" s="19"/>
      <c r="AT81" s="19"/>
      <c r="AU81" s="19"/>
      <c r="AV81" s="19"/>
      <c r="AW81" s="19"/>
      <c r="AX81" s="19"/>
      <c r="AY81" s="19"/>
      <c r="AZ81" s="19"/>
      <c r="BA81" s="19"/>
      <c r="BB81" s="19"/>
      <c r="BC81" s="19"/>
      <c r="BD81" s="19"/>
      <c r="BE81" s="19"/>
      <c r="BF81" s="19"/>
      <c r="BG81" s="19"/>
      <c r="BH81" s="19"/>
      <c r="BI81" s="19"/>
      <c r="BJ81" s="19"/>
      <c r="BK81" s="19"/>
      <c r="BL81" s="19"/>
      <c r="BM81" s="19"/>
      <c r="BN81" s="19"/>
      <c r="BO81" s="19"/>
      <c r="BP81" s="19"/>
      <c r="BQ81" s="19"/>
      <c r="BR81" s="19"/>
      <c r="BS81" s="19"/>
      <c r="BT81" s="19"/>
      <c r="BU81" s="19"/>
      <c r="BV81" s="19"/>
      <c r="BW81" s="19"/>
      <c r="BX81" s="19"/>
      <c r="BY81" s="19"/>
      <c r="BZ81" s="19"/>
      <c r="CA81" s="19"/>
      <c r="CB81" s="19"/>
      <c r="CC81" s="19"/>
      <c r="CD81" s="19"/>
      <c r="CE81" s="19"/>
      <c r="CF81" s="19"/>
      <c r="CG81" s="19"/>
      <c r="CH81" s="19"/>
      <c r="CI81" s="19"/>
      <c r="CJ81" s="19"/>
      <c r="CK81" s="19"/>
      <c r="CL81" s="19"/>
      <c r="CM81" s="19"/>
      <c r="CN81" s="19"/>
      <c r="CO81" s="19"/>
      <c r="CP81" s="19"/>
      <c r="CQ81" s="19"/>
      <c r="CR81" s="19"/>
      <c r="CS81" s="19"/>
      <c r="CT81" s="19"/>
      <c r="CU81" s="19"/>
      <c r="CV81" s="19"/>
      <c r="CW81" s="19"/>
      <c r="CX81" s="19"/>
    </row>
    <row r="82" spans="1:102" s="20" customFormat="1" ht="21.95" customHeight="1">
      <c r="A82" s="375" t="s">
        <v>430</v>
      </c>
      <c r="B82" s="336">
        <f>'예산세입(마두)'!P64</f>
        <v>50400000</v>
      </c>
      <c r="C82" s="337">
        <f t="shared" si="10"/>
        <v>4.397208268308017E-3</v>
      </c>
      <c r="D82" s="336">
        <f>'예산세입(마두)'!Q64</f>
        <v>55800000</v>
      </c>
      <c r="E82" s="337">
        <f t="shared" si="48"/>
        <v>4.914325169799622E-3</v>
      </c>
      <c r="F82" s="338">
        <f t="shared" ref="F82:F87" si="52">+B82-D82</f>
        <v>-5400000</v>
      </c>
      <c r="G82" s="339">
        <f t="shared" si="51"/>
        <v>-9.6774193548387094E-2</v>
      </c>
      <c r="H82" s="27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  <c r="AN82" s="19"/>
      <c r="AO82" s="19"/>
      <c r="AP82" s="19"/>
      <c r="AQ82" s="19"/>
      <c r="AR82" s="19"/>
      <c r="AS82" s="19"/>
      <c r="AT82" s="19"/>
      <c r="AU82" s="19"/>
      <c r="AV82" s="19"/>
      <c r="AW82" s="19"/>
      <c r="AX82" s="19"/>
      <c r="AY82" s="19"/>
      <c r="AZ82" s="19"/>
      <c r="BA82" s="19"/>
      <c r="BB82" s="19"/>
      <c r="BC82" s="19"/>
      <c r="BD82" s="19"/>
      <c r="BE82" s="19"/>
      <c r="BF82" s="19"/>
      <c r="BG82" s="19"/>
      <c r="BH82" s="19"/>
      <c r="BI82" s="19"/>
      <c r="BJ82" s="19"/>
      <c r="BK82" s="19"/>
      <c r="BL82" s="19"/>
      <c r="BM82" s="19"/>
      <c r="BN82" s="19"/>
      <c r="BO82" s="19"/>
      <c r="BP82" s="19"/>
      <c r="BQ82" s="19"/>
      <c r="BR82" s="19"/>
      <c r="BS82" s="19"/>
      <c r="BT82" s="19"/>
      <c r="BU82" s="19"/>
      <c r="BV82" s="19"/>
      <c r="BW82" s="19"/>
      <c r="BX82" s="19"/>
      <c r="BY82" s="19"/>
      <c r="BZ82" s="19"/>
      <c r="CA82" s="19"/>
      <c r="CB82" s="19"/>
      <c r="CC82" s="19"/>
      <c r="CD82" s="19"/>
      <c r="CE82" s="19"/>
      <c r="CF82" s="19"/>
      <c r="CG82" s="19"/>
      <c r="CH82" s="19"/>
      <c r="CI82" s="19"/>
      <c r="CJ82" s="19"/>
      <c r="CK82" s="19"/>
      <c r="CL82" s="19"/>
      <c r="CM82" s="19"/>
      <c r="CN82" s="19"/>
      <c r="CO82" s="19"/>
      <c r="CP82" s="19"/>
      <c r="CQ82" s="19"/>
      <c r="CR82" s="19"/>
      <c r="CS82" s="19"/>
      <c r="CT82" s="19"/>
      <c r="CU82" s="19"/>
      <c r="CV82" s="19"/>
      <c r="CW82" s="19"/>
      <c r="CX82" s="19"/>
    </row>
    <row r="83" spans="1:102" s="20" customFormat="1" ht="21.95" customHeight="1">
      <c r="A83" s="375" t="s">
        <v>422</v>
      </c>
      <c r="B83" s="336">
        <f>'예산세입(일산서구)'!P53</f>
        <v>84000000</v>
      </c>
      <c r="C83" s="337">
        <f t="shared" si="10"/>
        <v>7.328680447180028E-3</v>
      </c>
      <c r="D83" s="336">
        <f>'예산세입(일산서구)'!Q53</f>
        <v>84000000</v>
      </c>
      <c r="E83" s="337">
        <f t="shared" si="10"/>
        <v>7.328680447180028E-3</v>
      </c>
      <c r="F83" s="338">
        <f t="shared" si="52"/>
        <v>0</v>
      </c>
      <c r="G83" s="339">
        <f t="shared" si="51"/>
        <v>0</v>
      </c>
      <c r="H83" s="21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  <c r="AM83" s="19"/>
      <c r="AN83" s="19"/>
      <c r="AO83" s="19"/>
      <c r="AP83" s="19"/>
      <c r="AQ83" s="19"/>
      <c r="AR83" s="19"/>
      <c r="AS83" s="19"/>
      <c r="AT83" s="19"/>
      <c r="AU83" s="19"/>
      <c r="AV83" s="19"/>
      <c r="AW83" s="19"/>
      <c r="AX83" s="19"/>
      <c r="AY83" s="19"/>
      <c r="AZ83" s="19"/>
      <c r="BA83" s="19"/>
      <c r="BB83" s="19"/>
      <c r="BC83" s="19"/>
      <c r="BD83" s="19"/>
      <c r="BE83" s="19"/>
      <c r="BF83" s="19"/>
      <c r="BG83" s="19"/>
      <c r="BH83" s="19"/>
      <c r="BI83" s="19"/>
      <c r="BJ83" s="19"/>
      <c r="BK83" s="19"/>
      <c r="BL83" s="19"/>
      <c r="BM83" s="19"/>
      <c r="BN83" s="19"/>
      <c r="BO83" s="19"/>
      <c r="BP83" s="19"/>
      <c r="BQ83" s="19"/>
      <c r="BR83" s="19"/>
      <c r="BS83" s="19"/>
      <c r="BT83" s="19"/>
      <c r="BU83" s="19"/>
      <c r="BV83" s="19"/>
      <c r="BW83" s="19"/>
      <c r="BX83" s="19"/>
      <c r="BY83" s="19"/>
      <c r="BZ83" s="19"/>
      <c r="CA83" s="19"/>
      <c r="CB83" s="19"/>
      <c r="CC83" s="19"/>
      <c r="CD83" s="19"/>
      <c r="CE83" s="19"/>
      <c r="CF83" s="19"/>
      <c r="CG83" s="19"/>
      <c r="CH83" s="19"/>
      <c r="CI83" s="19"/>
      <c r="CJ83" s="19"/>
      <c r="CK83" s="19"/>
      <c r="CL83" s="19"/>
      <c r="CM83" s="19"/>
      <c r="CN83" s="19"/>
      <c r="CO83" s="19"/>
      <c r="CP83" s="19"/>
      <c r="CQ83" s="19"/>
      <c r="CR83" s="19"/>
      <c r="CS83" s="19"/>
      <c r="CT83" s="19"/>
      <c r="CU83" s="19"/>
      <c r="CV83" s="19"/>
      <c r="CW83" s="19"/>
      <c r="CX83" s="19"/>
    </row>
    <row r="84" spans="1:102" s="20" customFormat="1" ht="21.95" customHeight="1">
      <c r="A84" s="375" t="s">
        <v>432</v>
      </c>
      <c r="B84" s="336">
        <f>'예산세입(토당)'!P64</f>
        <v>71868000</v>
      </c>
      <c r="C84" s="337">
        <f t="shared" si="10"/>
        <v>6.2702095997373124E-3</v>
      </c>
      <c r="D84" s="336">
        <f>'예산세입(토당)'!Q65</f>
        <v>71868000</v>
      </c>
      <c r="E84" s="337">
        <f t="shared" si="48"/>
        <v>6.3294394498774062E-3</v>
      </c>
      <c r="F84" s="338">
        <f t="shared" si="52"/>
        <v>0</v>
      </c>
      <c r="G84" s="339">
        <f t="shared" si="51"/>
        <v>0</v>
      </c>
      <c r="H84" s="27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  <c r="AM84" s="19"/>
      <c r="AN84" s="19"/>
      <c r="AO84" s="19"/>
      <c r="AP84" s="19"/>
      <c r="AQ84" s="19"/>
      <c r="AR84" s="19"/>
      <c r="AS84" s="19"/>
      <c r="AT84" s="19"/>
      <c r="AU84" s="19"/>
      <c r="AV84" s="19"/>
      <c r="AW84" s="19"/>
      <c r="AX84" s="19"/>
      <c r="AY84" s="19"/>
      <c r="AZ84" s="19"/>
      <c r="BA84" s="19"/>
      <c r="BB84" s="19"/>
      <c r="BC84" s="19"/>
      <c r="BD84" s="19"/>
      <c r="BE84" s="19"/>
      <c r="BF84" s="19"/>
      <c r="BG84" s="19"/>
      <c r="BH84" s="19"/>
      <c r="BI84" s="19"/>
      <c r="BJ84" s="19"/>
      <c r="BK84" s="19"/>
      <c r="BL84" s="19"/>
      <c r="BM84" s="19"/>
      <c r="BN84" s="19"/>
      <c r="BO84" s="19"/>
      <c r="BP84" s="19"/>
      <c r="BQ84" s="19"/>
      <c r="BR84" s="19"/>
      <c r="BS84" s="19"/>
      <c r="BT84" s="19"/>
      <c r="BU84" s="19"/>
      <c r="BV84" s="19"/>
      <c r="BW84" s="19"/>
      <c r="BX84" s="19"/>
      <c r="BY84" s="19"/>
      <c r="BZ84" s="19"/>
      <c r="CA84" s="19"/>
      <c r="CB84" s="19"/>
      <c r="CC84" s="19"/>
      <c r="CD84" s="19"/>
      <c r="CE84" s="19"/>
      <c r="CF84" s="19"/>
      <c r="CG84" s="19"/>
      <c r="CH84" s="19"/>
      <c r="CI84" s="19"/>
      <c r="CJ84" s="19"/>
      <c r="CK84" s="19"/>
      <c r="CL84" s="19"/>
      <c r="CM84" s="19"/>
      <c r="CN84" s="19"/>
      <c r="CO84" s="19"/>
      <c r="CP84" s="19"/>
      <c r="CQ84" s="19"/>
      <c r="CR84" s="19"/>
      <c r="CS84" s="19"/>
      <c r="CT84" s="19"/>
      <c r="CU84" s="19"/>
      <c r="CV84" s="19"/>
      <c r="CW84" s="19"/>
      <c r="CX84" s="19"/>
    </row>
    <row r="85" spans="1:102" s="20" customFormat="1" ht="21.95" customHeight="1">
      <c r="A85" s="375" t="s">
        <v>429</v>
      </c>
      <c r="B85" s="336">
        <f>'예산세입(화정)'!P19</f>
        <v>37713000</v>
      </c>
      <c r="C85" s="337">
        <f t="shared" si="10"/>
        <v>3.2903157821964333E-3</v>
      </c>
      <c r="D85" s="336">
        <f>'예산세입(화정)'!Q19</f>
        <v>37800000</v>
      </c>
      <c r="E85" s="337">
        <f t="shared" si="48"/>
        <v>3.3290589859932924E-3</v>
      </c>
      <c r="F85" s="338">
        <f t="shared" si="52"/>
        <v>-87000</v>
      </c>
      <c r="G85" s="339">
        <f t="shared" si="51"/>
        <v>-2.3015873015873015E-3</v>
      </c>
      <c r="H85" s="27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  <c r="AM85" s="19"/>
      <c r="AN85" s="19"/>
      <c r="AO85" s="19"/>
      <c r="AP85" s="19"/>
      <c r="AQ85" s="19"/>
      <c r="AR85" s="19"/>
      <c r="AS85" s="19"/>
      <c r="AT85" s="19"/>
      <c r="AU85" s="19"/>
      <c r="AV85" s="19"/>
      <c r="AW85" s="19"/>
      <c r="AX85" s="19"/>
      <c r="AY85" s="19"/>
      <c r="AZ85" s="19"/>
      <c r="BA85" s="19"/>
      <c r="BB85" s="19"/>
      <c r="BC85" s="19"/>
      <c r="BD85" s="19"/>
      <c r="BE85" s="19"/>
      <c r="BF85" s="19"/>
      <c r="BG85" s="19"/>
      <c r="BH85" s="19"/>
      <c r="BI85" s="19"/>
      <c r="BJ85" s="19"/>
      <c r="BK85" s="19"/>
      <c r="BL85" s="19"/>
      <c r="BM85" s="19"/>
      <c r="BN85" s="19"/>
      <c r="BO85" s="19"/>
      <c r="BP85" s="19"/>
      <c r="BQ85" s="19"/>
      <c r="BR85" s="19"/>
      <c r="BS85" s="19"/>
      <c r="BT85" s="19"/>
      <c r="BU85" s="19"/>
      <c r="BV85" s="19"/>
      <c r="BW85" s="19"/>
      <c r="BX85" s="19"/>
      <c r="BY85" s="19"/>
      <c r="BZ85" s="19"/>
      <c r="CA85" s="19"/>
      <c r="CB85" s="19"/>
      <c r="CC85" s="19"/>
      <c r="CD85" s="19"/>
      <c r="CE85" s="19"/>
      <c r="CF85" s="19"/>
      <c r="CG85" s="19"/>
      <c r="CH85" s="19"/>
      <c r="CI85" s="19"/>
      <c r="CJ85" s="19"/>
      <c r="CK85" s="19"/>
      <c r="CL85" s="19"/>
      <c r="CM85" s="19"/>
      <c r="CN85" s="19"/>
      <c r="CO85" s="19"/>
      <c r="CP85" s="19"/>
      <c r="CQ85" s="19"/>
      <c r="CR85" s="19"/>
      <c r="CS85" s="19"/>
      <c r="CT85" s="19"/>
      <c r="CU85" s="19"/>
      <c r="CV85" s="19"/>
      <c r="CW85" s="19"/>
      <c r="CX85" s="19"/>
    </row>
    <row r="86" spans="1:102" s="20" customFormat="1" ht="21.95" customHeight="1">
      <c r="A86" s="375" t="s">
        <v>358</v>
      </c>
      <c r="B86" s="336">
        <f>'예산세입(백마)'!P8</f>
        <v>9375000</v>
      </c>
      <c r="C86" s="337">
        <f t="shared" si="10"/>
        <v>8.1793308562277099E-4</v>
      </c>
      <c r="D86" s="336">
        <f>'예산세입(백마)'!Q9</f>
        <v>11250000</v>
      </c>
      <c r="E86" s="337">
        <f t="shared" si="48"/>
        <v>9.9079136487895602E-4</v>
      </c>
      <c r="F86" s="338">
        <f t="shared" si="52"/>
        <v>-1875000</v>
      </c>
      <c r="G86" s="339">
        <f t="shared" si="51"/>
        <v>-0.16666666666666666</v>
      </c>
      <c r="H86" s="27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  <c r="AM86" s="19"/>
      <c r="AN86" s="19"/>
      <c r="AO86" s="19"/>
      <c r="AP86" s="19"/>
      <c r="AQ86" s="19"/>
      <c r="AR86" s="19"/>
      <c r="AS86" s="19"/>
      <c r="AT86" s="19"/>
      <c r="AU86" s="19"/>
      <c r="AV86" s="19"/>
      <c r="AW86" s="19"/>
      <c r="AX86" s="19"/>
      <c r="AY86" s="19"/>
      <c r="AZ86" s="19"/>
      <c r="BA86" s="19"/>
      <c r="BB86" s="19"/>
      <c r="BC86" s="19"/>
      <c r="BD86" s="19"/>
      <c r="BE86" s="19"/>
      <c r="BF86" s="19"/>
      <c r="BG86" s="19"/>
      <c r="BH86" s="19"/>
      <c r="BI86" s="19"/>
      <c r="BJ86" s="19"/>
      <c r="BK86" s="19"/>
      <c r="BL86" s="19"/>
      <c r="BM86" s="19"/>
      <c r="BN86" s="19"/>
      <c r="BO86" s="19"/>
      <c r="BP86" s="19"/>
      <c r="BQ86" s="19"/>
      <c r="BR86" s="19"/>
      <c r="BS86" s="19"/>
      <c r="BT86" s="19"/>
      <c r="BU86" s="19"/>
      <c r="BV86" s="19"/>
      <c r="BW86" s="19"/>
      <c r="BX86" s="19"/>
      <c r="BY86" s="19"/>
      <c r="BZ86" s="19"/>
      <c r="CA86" s="19"/>
      <c r="CB86" s="19"/>
      <c r="CC86" s="19"/>
      <c r="CD86" s="19"/>
      <c r="CE86" s="19"/>
      <c r="CF86" s="19"/>
      <c r="CG86" s="19"/>
      <c r="CH86" s="19"/>
      <c r="CI86" s="19"/>
      <c r="CJ86" s="19"/>
      <c r="CK86" s="19"/>
      <c r="CL86" s="19"/>
      <c r="CM86" s="19"/>
      <c r="CN86" s="19"/>
      <c r="CO86" s="19"/>
      <c r="CP86" s="19"/>
      <c r="CQ86" s="19"/>
      <c r="CR86" s="19"/>
      <c r="CS86" s="19"/>
      <c r="CT86" s="19"/>
      <c r="CU86" s="19"/>
      <c r="CV86" s="19"/>
      <c r="CW86" s="19"/>
      <c r="CX86" s="19"/>
    </row>
    <row r="87" spans="1:102" s="20" customFormat="1" ht="21.95" customHeight="1" thickBot="1">
      <c r="A87" s="378" t="s">
        <v>377</v>
      </c>
      <c r="B87" s="340">
        <f>'예산세입(능곡)'!P9</f>
        <v>2800000</v>
      </c>
      <c r="C87" s="341">
        <f t="shared" si="10"/>
        <v>2.4428934823933425E-4</v>
      </c>
      <c r="D87" s="340">
        <f>'예산세입(능곡)'!Q8</f>
        <v>2800000</v>
      </c>
      <c r="E87" s="341">
        <f t="shared" si="48"/>
        <v>2.4659696192542909E-4</v>
      </c>
      <c r="F87" s="342">
        <f t="shared" si="52"/>
        <v>0</v>
      </c>
      <c r="G87" s="343">
        <f t="shared" si="51"/>
        <v>0</v>
      </c>
      <c r="H87" s="21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  <c r="AM87" s="19"/>
      <c r="AN87" s="19"/>
      <c r="AO87" s="19"/>
      <c r="AP87" s="19"/>
      <c r="AQ87" s="19"/>
      <c r="AR87" s="19"/>
      <c r="AS87" s="19"/>
      <c r="AT87" s="19"/>
      <c r="AU87" s="19"/>
      <c r="AV87" s="19"/>
      <c r="AW87" s="19"/>
      <c r="AX87" s="19"/>
      <c r="AY87" s="19"/>
      <c r="AZ87" s="19"/>
      <c r="BA87" s="19"/>
      <c r="BB87" s="19"/>
      <c r="BC87" s="19"/>
      <c r="BD87" s="19"/>
      <c r="BE87" s="19"/>
      <c r="BF87" s="19"/>
      <c r="BG87" s="19"/>
      <c r="BH87" s="19"/>
      <c r="BI87" s="19"/>
      <c r="BJ87" s="19"/>
      <c r="BK87" s="19"/>
      <c r="BL87" s="19"/>
      <c r="BM87" s="19"/>
      <c r="BN87" s="19"/>
      <c r="BO87" s="19"/>
      <c r="BP87" s="19"/>
      <c r="BQ87" s="19"/>
      <c r="BR87" s="19"/>
      <c r="BS87" s="19"/>
      <c r="BT87" s="19"/>
      <c r="BU87" s="19"/>
      <c r="BV87" s="19"/>
      <c r="BW87" s="19"/>
      <c r="BX87" s="19"/>
      <c r="BY87" s="19"/>
      <c r="BZ87" s="19"/>
      <c r="CA87" s="19"/>
      <c r="CB87" s="19"/>
      <c r="CC87" s="19"/>
      <c r="CD87" s="19"/>
      <c r="CE87" s="19"/>
      <c r="CF87" s="19"/>
      <c r="CG87" s="19"/>
      <c r="CH87" s="19"/>
      <c r="CI87" s="19"/>
      <c r="CJ87" s="19"/>
      <c r="CK87" s="19"/>
      <c r="CL87" s="19"/>
      <c r="CM87" s="19"/>
      <c r="CN87" s="19"/>
      <c r="CO87" s="19"/>
      <c r="CP87" s="19"/>
      <c r="CQ87" s="19"/>
      <c r="CR87" s="19"/>
      <c r="CS87" s="19"/>
      <c r="CT87" s="19"/>
      <c r="CU87" s="19"/>
      <c r="CV87" s="19"/>
      <c r="CW87" s="19"/>
      <c r="CX87" s="19"/>
    </row>
    <row r="88" spans="1:102" s="20" customFormat="1" ht="21.95" customHeight="1" thickTop="1">
      <c r="A88" s="409" t="s">
        <v>499</v>
      </c>
      <c r="B88" s="299">
        <f>SUM(B89:B99)</f>
        <v>265800000</v>
      </c>
      <c r="C88" s="300">
        <f t="shared" ref="C88:C99" si="53">+B88/$B$7</f>
        <v>2.3190038843576802E-2</v>
      </c>
      <c r="D88" s="299">
        <f>SUM(D89:D99)</f>
        <v>184272000</v>
      </c>
      <c r="E88" s="301">
        <f t="shared" si="48"/>
        <v>1.6228898345686665E-2</v>
      </c>
      <c r="F88" s="299">
        <f>SUM(F89:F99)</f>
        <v>81528000</v>
      </c>
      <c r="G88" s="303">
        <f t="shared" si="51"/>
        <v>0.44243292524094818</v>
      </c>
      <c r="H88" s="29"/>
      <c r="I88" s="244" t="s">
        <v>1382</v>
      </c>
      <c r="J88" s="245">
        <v>103568</v>
      </c>
      <c r="K88" s="245">
        <v>50000</v>
      </c>
      <c r="L88" s="245">
        <v>53568</v>
      </c>
      <c r="M88" s="245"/>
      <c r="N88" s="246">
        <v>1.071</v>
      </c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  <c r="AM88" s="19"/>
      <c r="AN88" s="19"/>
      <c r="AO88" s="19"/>
      <c r="AP88" s="19"/>
      <c r="AQ88" s="19"/>
      <c r="AR88" s="19"/>
      <c r="AS88" s="19"/>
      <c r="AT88" s="19"/>
      <c r="AU88" s="19"/>
      <c r="AV88" s="19"/>
      <c r="AW88" s="19"/>
      <c r="AX88" s="19"/>
      <c r="AY88" s="19"/>
      <c r="AZ88" s="19"/>
      <c r="BA88" s="19"/>
      <c r="BB88" s="19"/>
      <c r="BC88" s="19"/>
      <c r="BD88" s="19"/>
      <c r="BE88" s="19"/>
      <c r="BF88" s="19"/>
      <c r="BG88" s="19"/>
      <c r="BH88" s="19"/>
      <c r="BI88" s="19"/>
      <c r="BJ88" s="19"/>
      <c r="BK88" s="19"/>
      <c r="BL88" s="19"/>
      <c r="BM88" s="19"/>
      <c r="BN88" s="19"/>
      <c r="BO88" s="19"/>
      <c r="BP88" s="19"/>
      <c r="BQ88" s="19"/>
      <c r="BR88" s="19"/>
      <c r="BS88" s="19"/>
      <c r="BT88" s="19"/>
      <c r="BU88" s="19"/>
      <c r="BV88" s="19"/>
      <c r="BW88" s="19"/>
      <c r="BX88" s="19"/>
      <c r="BY88" s="19"/>
      <c r="BZ88" s="19"/>
      <c r="CA88" s="19"/>
      <c r="CB88" s="19"/>
      <c r="CC88" s="19"/>
      <c r="CD88" s="19"/>
      <c r="CE88" s="19"/>
      <c r="CF88" s="19"/>
      <c r="CG88" s="19"/>
      <c r="CH88" s="19"/>
      <c r="CI88" s="19"/>
      <c r="CJ88" s="19"/>
      <c r="CK88" s="19"/>
      <c r="CL88" s="19"/>
      <c r="CM88" s="19"/>
      <c r="CN88" s="19"/>
      <c r="CO88" s="19"/>
      <c r="CP88" s="19"/>
      <c r="CQ88" s="19"/>
      <c r="CR88" s="19"/>
      <c r="CS88" s="19"/>
      <c r="CT88" s="19"/>
      <c r="CU88" s="19"/>
      <c r="CV88" s="19"/>
      <c r="CW88" s="19"/>
      <c r="CX88" s="19"/>
    </row>
    <row r="89" spans="1:102" s="20" customFormat="1" ht="21.95" customHeight="1">
      <c r="A89" s="393" t="s">
        <v>430</v>
      </c>
      <c r="B89" s="389">
        <f>'예산세입(마두)'!P92</f>
        <v>103568000</v>
      </c>
      <c r="C89" s="390">
        <f t="shared" si="53"/>
        <v>9.0359140065897747E-3</v>
      </c>
      <c r="D89" s="389">
        <f>'예산세입(마두)'!Q92</f>
        <v>103568000</v>
      </c>
      <c r="E89" s="390">
        <f t="shared" si="48"/>
        <v>9.1212693402474426E-3</v>
      </c>
      <c r="F89" s="391">
        <f t="shared" ref="F89:F93" si="54">+B89-D89</f>
        <v>0</v>
      </c>
      <c r="G89" s="392">
        <f t="shared" si="51"/>
        <v>0</v>
      </c>
      <c r="H89" s="27"/>
      <c r="I89" s="247" t="s">
        <v>1383</v>
      </c>
      <c r="J89" s="248">
        <v>1333</v>
      </c>
      <c r="K89" s="249" t="s">
        <v>1384</v>
      </c>
      <c r="L89" s="248">
        <v>1333</v>
      </c>
      <c r="M89" s="248"/>
      <c r="N89" s="249" t="s">
        <v>1384</v>
      </c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  <c r="AM89" s="19"/>
      <c r="AN89" s="19"/>
      <c r="AO89" s="19"/>
      <c r="AP89" s="19"/>
      <c r="AQ89" s="19"/>
      <c r="AR89" s="19"/>
      <c r="AS89" s="19"/>
      <c r="AT89" s="19"/>
      <c r="AU89" s="19"/>
      <c r="AV89" s="19"/>
      <c r="AW89" s="19"/>
      <c r="AX89" s="19"/>
      <c r="AY89" s="19"/>
      <c r="AZ89" s="19"/>
      <c r="BA89" s="19"/>
      <c r="BB89" s="19"/>
      <c r="BC89" s="19"/>
      <c r="BD89" s="19"/>
      <c r="BE89" s="19"/>
      <c r="BF89" s="19"/>
      <c r="BG89" s="19"/>
      <c r="BH89" s="19"/>
      <c r="BI89" s="19"/>
      <c r="BJ89" s="19"/>
      <c r="BK89" s="19"/>
      <c r="BL89" s="19"/>
      <c r="BM89" s="19"/>
      <c r="BN89" s="19"/>
      <c r="BO89" s="19"/>
      <c r="BP89" s="19"/>
      <c r="BQ89" s="19"/>
      <c r="BR89" s="19"/>
      <c r="BS89" s="19"/>
      <c r="BT89" s="19"/>
      <c r="BU89" s="19"/>
      <c r="BV89" s="19"/>
      <c r="BW89" s="19"/>
      <c r="BX89" s="19"/>
      <c r="BY89" s="19"/>
      <c r="BZ89" s="19"/>
      <c r="CA89" s="19"/>
      <c r="CB89" s="19"/>
      <c r="CC89" s="19"/>
      <c r="CD89" s="19"/>
      <c r="CE89" s="19"/>
      <c r="CF89" s="19"/>
      <c r="CG89" s="19"/>
      <c r="CH89" s="19"/>
      <c r="CI89" s="19"/>
      <c r="CJ89" s="19"/>
      <c r="CK89" s="19"/>
      <c r="CL89" s="19"/>
      <c r="CM89" s="19"/>
      <c r="CN89" s="19"/>
      <c r="CO89" s="19"/>
      <c r="CP89" s="19"/>
      <c r="CQ89" s="19"/>
      <c r="CR89" s="19"/>
      <c r="CS89" s="19"/>
      <c r="CT89" s="19"/>
      <c r="CU89" s="19"/>
      <c r="CV89" s="19"/>
      <c r="CW89" s="19"/>
      <c r="CX89" s="19"/>
    </row>
    <row r="90" spans="1:102" s="20" customFormat="1" ht="21.95" customHeight="1">
      <c r="A90" s="375" t="s">
        <v>417</v>
      </c>
      <c r="B90" s="336">
        <f>'예산세입(진로)'!P32</f>
        <v>1333000</v>
      </c>
      <c r="C90" s="337">
        <f t="shared" si="53"/>
        <v>1.1629917900108306E-4</v>
      </c>
      <c r="D90" s="336">
        <f>'예산세입(진로)'!Q32</f>
        <v>1333000</v>
      </c>
      <c r="E90" s="337">
        <f t="shared" ref="E90" si="55">+D90/$D$7</f>
        <v>1.173977679452132E-4</v>
      </c>
      <c r="F90" s="338">
        <f t="shared" ref="F90" si="56">+B90-D90</f>
        <v>0</v>
      </c>
      <c r="G90" s="307">
        <f t="shared" si="51"/>
        <v>0</v>
      </c>
      <c r="H90" s="27"/>
      <c r="I90" s="247" t="s">
        <v>1385</v>
      </c>
      <c r="J90" s="248">
        <v>9739</v>
      </c>
      <c r="K90" s="248">
        <v>11030</v>
      </c>
      <c r="L90" s="250" t="s">
        <v>1386</v>
      </c>
      <c r="M90" s="250"/>
      <c r="N90" s="250" t="s">
        <v>1387</v>
      </c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  <c r="AM90" s="19"/>
      <c r="AN90" s="19"/>
      <c r="AO90" s="19"/>
      <c r="AP90" s="19"/>
      <c r="AQ90" s="19"/>
      <c r="AR90" s="19"/>
      <c r="AS90" s="19"/>
      <c r="AT90" s="19"/>
      <c r="AU90" s="19"/>
      <c r="AV90" s="19"/>
      <c r="AW90" s="19"/>
      <c r="AX90" s="19"/>
      <c r="AY90" s="19"/>
      <c r="AZ90" s="19"/>
      <c r="BA90" s="19"/>
      <c r="BB90" s="19"/>
      <c r="BC90" s="19"/>
      <c r="BD90" s="19"/>
      <c r="BE90" s="19"/>
      <c r="BF90" s="19"/>
      <c r="BG90" s="19"/>
      <c r="BH90" s="19"/>
      <c r="BI90" s="19"/>
      <c r="BJ90" s="19"/>
      <c r="BK90" s="19"/>
      <c r="BL90" s="19"/>
      <c r="BM90" s="19"/>
      <c r="BN90" s="19"/>
      <c r="BO90" s="19"/>
      <c r="BP90" s="19"/>
      <c r="BQ90" s="19"/>
      <c r="BR90" s="19"/>
      <c r="BS90" s="19"/>
      <c r="BT90" s="19"/>
      <c r="BU90" s="19"/>
      <c r="BV90" s="19"/>
      <c r="BW90" s="19"/>
      <c r="BX90" s="19"/>
      <c r="BY90" s="19"/>
      <c r="BZ90" s="19"/>
      <c r="CA90" s="19"/>
      <c r="CB90" s="19"/>
      <c r="CC90" s="19"/>
      <c r="CD90" s="19"/>
      <c r="CE90" s="19"/>
      <c r="CF90" s="19"/>
      <c r="CG90" s="19"/>
      <c r="CH90" s="19"/>
      <c r="CI90" s="19"/>
      <c r="CJ90" s="19"/>
      <c r="CK90" s="19"/>
      <c r="CL90" s="19"/>
      <c r="CM90" s="19"/>
      <c r="CN90" s="19"/>
      <c r="CO90" s="19"/>
      <c r="CP90" s="19"/>
      <c r="CQ90" s="19"/>
      <c r="CR90" s="19"/>
      <c r="CS90" s="19"/>
      <c r="CT90" s="19"/>
      <c r="CU90" s="19"/>
      <c r="CV90" s="19"/>
      <c r="CW90" s="19"/>
      <c r="CX90" s="19"/>
    </row>
    <row r="91" spans="1:102" s="20" customFormat="1" ht="21.95" customHeight="1">
      <c r="A91" s="375" t="s">
        <v>431</v>
      </c>
      <c r="B91" s="336">
        <f>'예산세입(성사)'!P50</f>
        <v>9739000</v>
      </c>
      <c r="C91" s="337">
        <f t="shared" si="53"/>
        <v>8.4969070089388444E-4</v>
      </c>
      <c r="D91" s="336">
        <f>'예산세입(성사)'!Q50</f>
        <v>9739000</v>
      </c>
      <c r="E91" s="337">
        <f t="shared" si="48"/>
        <v>8.5771707578276919E-4</v>
      </c>
      <c r="F91" s="338">
        <f t="shared" si="54"/>
        <v>0</v>
      </c>
      <c r="G91" s="307">
        <f t="shared" si="51"/>
        <v>0</v>
      </c>
      <c r="H91" s="27"/>
      <c r="I91" s="247" t="s">
        <v>1388</v>
      </c>
      <c r="J91" s="248">
        <v>15116</v>
      </c>
      <c r="K91" s="248">
        <v>15360</v>
      </c>
      <c r="L91" s="250" t="s">
        <v>1389</v>
      </c>
      <c r="M91" s="250"/>
      <c r="N91" s="250" t="s">
        <v>1390</v>
      </c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  <c r="AM91" s="19"/>
      <c r="AN91" s="19"/>
      <c r="AO91" s="19"/>
      <c r="AP91" s="19"/>
      <c r="AQ91" s="19"/>
      <c r="AR91" s="19"/>
      <c r="AS91" s="19"/>
      <c r="AT91" s="19"/>
      <c r="AU91" s="19"/>
      <c r="AV91" s="19"/>
      <c r="AW91" s="19"/>
      <c r="AX91" s="19"/>
      <c r="AY91" s="19"/>
      <c r="AZ91" s="19"/>
      <c r="BA91" s="19"/>
      <c r="BB91" s="19"/>
      <c r="BC91" s="19"/>
      <c r="BD91" s="19"/>
      <c r="BE91" s="19"/>
      <c r="BF91" s="19"/>
      <c r="BG91" s="19"/>
      <c r="BH91" s="19"/>
      <c r="BI91" s="19"/>
      <c r="BJ91" s="19"/>
      <c r="BK91" s="19"/>
      <c r="BL91" s="19"/>
      <c r="BM91" s="19"/>
      <c r="BN91" s="19"/>
      <c r="BO91" s="19"/>
      <c r="BP91" s="19"/>
      <c r="BQ91" s="19"/>
      <c r="BR91" s="19"/>
      <c r="BS91" s="19"/>
      <c r="BT91" s="19"/>
      <c r="BU91" s="19"/>
      <c r="BV91" s="19"/>
      <c r="BW91" s="19"/>
      <c r="BX91" s="19"/>
      <c r="BY91" s="19"/>
      <c r="BZ91" s="19"/>
      <c r="CA91" s="19"/>
      <c r="CB91" s="19"/>
      <c r="CC91" s="19"/>
      <c r="CD91" s="19"/>
      <c r="CE91" s="19"/>
      <c r="CF91" s="19"/>
      <c r="CG91" s="19"/>
      <c r="CH91" s="19"/>
      <c r="CI91" s="19"/>
      <c r="CJ91" s="19"/>
      <c r="CK91" s="19"/>
      <c r="CL91" s="19"/>
      <c r="CM91" s="19"/>
      <c r="CN91" s="19"/>
      <c r="CO91" s="19"/>
      <c r="CP91" s="19"/>
      <c r="CQ91" s="19"/>
      <c r="CR91" s="19"/>
      <c r="CS91" s="19"/>
      <c r="CT91" s="19"/>
      <c r="CU91" s="19"/>
      <c r="CV91" s="19"/>
      <c r="CW91" s="19"/>
      <c r="CX91" s="19"/>
    </row>
    <row r="92" spans="1:102" s="20" customFormat="1" ht="21.95" customHeight="1">
      <c r="A92" s="375" t="s">
        <v>240</v>
      </c>
      <c r="B92" s="336">
        <f>'예산세입(탄현)'!P51</f>
        <v>15116000</v>
      </c>
      <c r="C92" s="337">
        <f t="shared" si="53"/>
        <v>1.3188134957092059E-3</v>
      </c>
      <c r="D92" s="336">
        <f>'예산세입(탄현)'!Q51</f>
        <v>15116000</v>
      </c>
      <c r="E92" s="337">
        <f t="shared" si="48"/>
        <v>1.3312713130231378E-3</v>
      </c>
      <c r="F92" s="338">
        <f t="shared" si="54"/>
        <v>0</v>
      </c>
      <c r="G92" s="307">
        <f t="shared" si="51"/>
        <v>0</v>
      </c>
      <c r="H92" s="27"/>
      <c r="I92" s="247" t="s">
        <v>1391</v>
      </c>
      <c r="J92" s="248">
        <v>1156</v>
      </c>
      <c r="K92" s="249" t="s">
        <v>1384</v>
      </c>
      <c r="L92" s="248">
        <v>1156</v>
      </c>
      <c r="M92" s="248"/>
      <c r="N92" s="249" t="s">
        <v>1384</v>
      </c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  <c r="AM92" s="19"/>
      <c r="AN92" s="19"/>
      <c r="AO92" s="19"/>
      <c r="AP92" s="19"/>
      <c r="AQ92" s="19"/>
      <c r="AR92" s="19"/>
      <c r="AS92" s="19"/>
      <c r="AT92" s="19"/>
      <c r="AU92" s="19"/>
      <c r="AV92" s="19"/>
      <c r="AW92" s="19"/>
      <c r="AX92" s="19"/>
      <c r="AY92" s="19"/>
      <c r="AZ92" s="19"/>
      <c r="BA92" s="19"/>
      <c r="BB92" s="19"/>
      <c r="BC92" s="19"/>
      <c r="BD92" s="19"/>
      <c r="BE92" s="19"/>
      <c r="BF92" s="19"/>
      <c r="BG92" s="19"/>
      <c r="BH92" s="19"/>
      <c r="BI92" s="19"/>
      <c r="BJ92" s="19"/>
      <c r="BK92" s="19"/>
      <c r="BL92" s="19"/>
      <c r="BM92" s="19"/>
      <c r="BN92" s="19"/>
      <c r="BO92" s="19"/>
      <c r="BP92" s="19"/>
      <c r="BQ92" s="19"/>
      <c r="BR92" s="19"/>
      <c r="BS92" s="19"/>
      <c r="BT92" s="19"/>
      <c r="BU92" s="19"/>
      <c r="BV92" s="19"/>
      <c r="BW92" s="19"/>
      <c r="BX92" s="19"/>
      <c r="BY92" s="19"/>
      <c r="BZ92" s="19"/>
      <c r="CA92" s="19"/>
      <c r="CB92" s="19"/>
      <c r="CC92" s="19"/>
      <c r="CD92" s="19"/>
      <c r="CE92" s="19"/>
      <c r="CF92" s="19"/>
      <c r="CG92" s="19"/>
      <c r="CH92" s="19"/>
      <c r="CI92" s="19"/>
      <c r="CJ92" s="19"/>
      <c r="CK92" s="19"/>
      <c r="CL92" s="19"/>
      <c r="CM92" s="19"/>
      <c r="CN92" s="19"/>
      <c r="CO92" s="19"/>
      <c r="CP92" s="19"/>
      <c r="CQ92" s="19"/>
      <c r="CR92" s="19"/>
      <c r="CS92" s="19"/>
      <c r="CT92" s="19"/>
      <c r="CU92" s="19"/>
      <c r="CV92" s="19"/>
      <c r="CW92" s="19"/>
      <c r="CX92" s="19"/>
    </row>
    <row r="93" spans="1:102" s="20" customFormat="1" ht="21.95" customHeight="1">
      <c r="A93" s="373" t="s">
        <v>428</v>
      </c>
      <c r="B93" s="336">
        <f>'예산세입(주교)'!P26</f>
        <v>1156000</v>
      </c>
      <c r="C93" s="337">
        <f t="shared" si="53"/>
        <v>1.0085660234452514E-4</v>
      </c>
      <c r="D93" s="336">
        <f>'예산세입(주교)'!Q26</f>
        <v>1156000</v>
      </c>
      <c r="E93" s="337">
        <f t="shared" si="48"/>
        <v>1.018093171377843E-4</v>
      </c>
      <c r="F93" s="338">
        <f t="shared" si="54"/>
        <v>0</v>
      </c>
      <c r="G93" s="307">
        <f t="shared" si="51"/>
        <v>0</v>
      </c>
      <c r="H93" s="27"/>
      <c r="I93" s="247" t="s">
        <v>1392</v>
      </c>
      <c r="J93" s="248">
        <v>18801</v>
      </c>
      <c r="K93" s="248">
        <v>24300</v>
      </c>
      <c r="L93" s="250" t="s">
        <v>1393</v>
      </c>
      <c r="M93" s="250"/>
      <c r="N93" s="250" t="s">
        <v>1394</v>
      </c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  <c r="AM93" s="19"/>
      <c r="AN93" s="19"/>
      <c r="AO93" s="19"/>
      <c r="AP93" s="19"/>
      <c r="AQ93" s="19"/>
      <c r="AR93" s="19"/>
      <c r="AS93" s="19"/>
      <c r="AT93" s="19"/>
      <c r="AU93" s="19"/>
      <c r="AV93" s="19"/>
      <c r="AW93" s="19"/>
      <c r="AX93" s="19"/>
      <c r="AY93" s="19"/>
      <c r="AZ93" s="19"/>
      <c r="BA93" s="19"/>
      <c r="BB93" s="19"/>
      <c r="BC93" s="19"/>
      <c r="BD93" s="19"/>
      <c r="BE93" s="19"/>
      <c r="BF93" s="19"/>
      <c r="BG93" s="19"/>
      <c r="BH93" s="19"/>
      <c r="BI93" s="19"/>
      <c r="BJ93" s="19"/>
      <c r="BK93" s="19"/>
      <c r="BL93" s="19"/>
      <c r="BM93" s="19"/>
      <c r="BN93" s="19"/>
      <c r="BO93" s="19"/>
      <c r="BP93" s="19"/>
      <c r="BQ93" s="19"/>
      <c r="BR93" s="19"/>
      <c r="BS93" s="19"/>
      <c r="BT93" s="19"/>
      <c r="BU93" s="19"/>
      <c r="BV93" s="19"/>
      <c r="BW93" s="19"/>
      <c r="BX93" s="19"/>
      <c r="BY93" s="19"/>
      <c r="BZ93" s="19"/>
      <c r="CA93" s="19"/>
      <c r="CB93" s="19"/>
      <c r="CC93" s="19"/>
      <c r="CD93" s="19"/>
      <c r="CE93" s="19"/>
      <c r="CF93" s="19"/>
      <c r="CG93" s="19"/>
      <c r="CH93" s="19"/>
      <c r="CI93" s="19"/>
      <c r="CJ93" s="19"/>
      <c r="CK93" s="19"/>
      <c r="CL93" s="19"/>
      <c r="CM93" s="19"/>
      <c r="CN93" s="19"/>
      <c r="CO93" s="19"/>
      <c r="CP93" s="19"/>
      <c r="CQ93" s="19"/>
      <c r="CR93" s="19"/>
      <c r="CS93" s="19"/>
      <c r="CT93" s="19"/>
      <c r="CU93" s="19"/>
      <c r="CV93" s="19"/>
      <c r="CW93" s="19"/>
      <c r="CX93" s="19"/>
    </row>
    <row r="94" spans="1:102" s="20" customFormat="1" ht="21.95" customHeight="1">
      <c r="A94" s="374" t="s">
        <v>422</v>
      </c>
      <c r="B94" s="348">
        <f>'예산세입(일산서구)'!P77</f>
        <v>18801000</v>
      </c>
      <c r="C94" s="349">
        <f t="shared" si="53"/>
        <v>1.6403157272313297E-3</v>
      </c>
      <c r="D94" s="348">
        <f>'예산세입(일산서구)'!Q78</f>
        <v>18801000</v>
      </c>
      <c r="E94" s="349">
        <f t="shared" ref="E94" si="57">+D94/$D$7</f>
        <v>1.6558105289857115E-3</v>
      </c>
      <c r="F94" s="350">
        <f t="shared" ref="F94" si="58">+B94-D94</f>
        <v>0</v>
      </c>
      <c r="G94" s="314">
        <f t="shared" si="51"/>
        <v>0</v>
      </c>
      <c r="H94" s="27"/>
      <c r="I94" s="251" t="s">
        <v>1395</v>
      </c>
      <c r="J94" s="252">
        <v>39</v>
      </c>
      <c r="K94" s="252" t="s">
        <v>1384</v>
      </c>
      <c r="L94" s="252">
        <v>39</v>
      </c>
      <c r="M94" s="252"/>
      <c r="N94" s="252" t="s">
        <v>1384</v>
      </c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  <c r="AM94" s="19"/>
      <c r="AN94" s="19"/>
      <c r="AO94" s="19"/>
      <c r="AP94" s="19"/>
      <c r="AQ94" s="19"/>
      <c r="AR94" s="19"/>
      <c r="AS94" s="19"/>
      <c r="AT94" s="19"/>
      <c r="AU94" s="19"/>
      <c r="AV94" s="19"/>
      <c r="AW94" s="19"/>
      <c r="AX94" s="19"/>
      <c r="AY94" s="19"/>
      <c r="AZ94" s="19"/>
      <c r="BA94" s="19"/>
      <c r="BB94" s="19"/>
      <c r="BC94" s="19"/>
      <c r="BD94" s="19"/>
      <c r="BE94" s="19"/>
      <c r="BF94" s="19"/>
      <c r="BG94" s="19"/>
      <c r="BH94" s="19"/>
      <c r="BI94" s="19"/>
      <c r="BJ94" s="19"/>
      <c r="BK94" s="19"/>
      <c r="BL94" s="19"/>
      <c r="BM94" s="19"/>
      <c r="BN94" s="19"/>
      <c r="BO94" s="19"/>
      <c r="BP94" s="19"/>
      <c r="BQ94" s="19"/>
      <c r="BR94" s="19"/>
      <c r="BS94" s="19"/>
      <c r="BT94" s="19"/>
      <c r="BU94" s="19"/>
      <c r="BV94" s="19"/>
      <c r="BW94" s="19"/>
      <c r="BX94" s="19"/>
      <c r="BY94" s="19"/>
      <c r="BZ94" s="19"/>
      <c r="CA94" s="19"/>
      <c r="CB94" s="19"/>
      <c r="CC94" s="19"/>
      <c r="CD94" s="19"/>
      <c r="CE94" s="19"/>
      <c r="CF94" s="19"/>
      <c r="CG94" s="19"/>
      <c r="CH94" s="19"/>
      <c r="CI94" s="19"/>
      <c r="CJ94" s="19"/>
      <c r="CK94" s="19"/>
      <c r="CL94" s="19"/>
      <c r="CM94" s="19"/>
      <c r="CN94" s="19"/>
      <c r="CO94" s="19"/>
      <c r="CP94" s="19"/>
      <c r="CQ94" s="19"/>
      <c r="CR94" s="19"/>
      <c r="CS94" s="19"/>
      <c r="CT94" s="19"/>
      <c r="CU94" s="19"/>
      <c r="CV94" s="19"/>
      <c r="CW94" s="19"/>
      <c r="CX94" s="19"/>
    </row>
    <row r="95" spans="1:102" s="20" customFormat="1" ht="21.95" customHeight="1">
      <c r="A95" s="379" t="s">
        <v>424</v>
      </c>
      <c r="B95" s="344">
        <f>'예산세입(토당)'!P105</f>
        <v>99575000</v>
      </c>
      <c r="C95" s="345">
        <f t="shared" si="53"/>
        <v>8.6875399467613249E-3</v>
      </c>
      <c r="D95" s="344">
        <f>'예산세입(토당)'!Q106</f>
        <v>26150000</v>
      </c>
      <c r="E95" s="345">
        <f t="shared" ref="E95" si="59">+D95/$D$7</f>
        <v>2.3030394836964182E-3</v>
      </c>
      <c r="F95" s="346">
        <f t="shared" ref="F95" si="60">+B95-D95</f>
        <v>73425000</v>
      </c>
      <c r="G95" s="318">
        <f t="shared" si="51"/>
        <v>2.8078393881453154</v>
      </c>
      <c r="H95" s="27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  <c r="AM95" s="19"/>
      <c r="AN95" s="19"/>
      <c r="AO95" s="19"/>
      <c r="AP95" s="19"/>
      <c r="AQ95" s="19"/>
      <c r="AR95" s="19"/>
      <c r="AS95" s="19"/>
      <c r="AT95" s="19"/>
      <c r="AU95" s="19"/>
      <c r="AV95" s="19"/>
      <c r="AW95" s="19"/>
      <c r="AX95" s="19"/>
      <c r="AY95" s="19"/>
      <c r="AZ95" s="19"/>
      <c r="BA95" s="19"/>
      <c r="BB95" s="19"/>
      <c r="BC95" s="19"/>
      <c r="BD95" s="19"/>
      <c r="BE95" s="19"/>
      <c r="BF95" s="19"/>
      <c r="BG95" s="19"/>
      <c r="BH95" s="19"/>
      <c r="BI95" s="19"/>
      <c r="BJ95" s="19"/>
      <c r="BK95" s="19"/>
      <c r="BL95" s="19"/>
      <c r="BM95" s="19"/>
      <c r="BN95" s="19"/>
      <c r="BO95" s="19"/>
      <c r="BP95" s="19"/>
      <c r="BQ95" s="19"/>
      <c r="BR95" s="19"/>
      <c r="BS95" s="19"/>
      <c r="BT95" s="19"/>
      <c r="BU95" s="19"/>
      <c r="BV95" s="19"/>
      <c r="BW95" s="19"/>
      <c r="BX95" s="19"/>
      <c r="BY95" s="19"/>
      <c r="BZ95" s="19"/>
      <c r="CA95" s="19"/>
      <c r="CB95" s="19"/>
      <c r="CC95" s="19"/>
      <c r="CD95" s="19"/>
      <c r="CE95" s="19"/>
      <c r="CF95" s="19"/>
      <c r="CG95" s="19"/>
      <c r="CH95" s="19"/>
      <c r="CI95" s="19"/>
      <c r="CJ95" s="19"/>
      <c r="CK95" s="19"/>
      <c r="CL95" s="19"/>
      <c r="CM95" s="19"/>
      <c r="CN95" s="19"/>
      <c r="CO95" s="19"/>
      <c r="CP95" s="19"/>
      <c r="CQ95" s="19"/>
      <c r="CR95" s="19"/>
      <c r="CS95" s="19"/>
      <c r="CT95" s="19"/>
      <c r="CU95" s="19"/>
      <c r="CV95" s="19"/>
      <c r="CW95" s="19"/>
      <c r="CX95" s="19"/>
    </row>
    <row r="96" spans="1:102" s="30" customFormat="1" ht="21.95" customHeight="1">
      <c r="A96" s="373" t="s">
        <v>326</v>
      </c>
      <c r="B96" s="336">
        <f>'예산세입(상담)'!P43</f>
        <v>15169000</v>
      </c>
      <c r="C96" s="337">
        <f t="shared" si="53"/>
        <v>1.3234375440865933E-3</v>
      </c>
      <c r="D96" s="336">
        <f>'예산세입(상담)'!Q43</f>
        <v>7620000</v>
      </c>
      <c r="E96" s="337">
        <f t="shared" ref="E96:E98" si="61">+D96/$D$7</f>
        <v>6.710960178113463E-4</v>
      </c>
      <c r="F96" s="338">
        <f t="shared" ref="F96:F98" si="62">+B96-D96</f>
        <v>7549000</v>
      </c>
      <c r="G96" s="307">
        <f t="shared" si="51"/>
        <v>0.99068241469816276</v>
      </c>
      <c r="J96" s="110"/>
      <c r="K96" s="110"/>
      <c r="L96" s="110"/>
      <c r="M96" s="110"/>
      <c r="N96" s="110"/>
    </row>
    <row r="97" spans="1:7" s="30" customFormat="1" ht="21.95" customHeight="1">
      <c r="A97" s="373" t="s">
        <v>426</v>
      </c>
      <c r="B97" s="336">
        <f>'예산세입(화정)'!P35</f>
        <v>377000</v>
      </c>
      <c r="C97" s="337">
        <f t="shared" si="53"/>
        <v>3.2891815816510362E-5</v>
      </c>
      <c r="D97" s="336">
        <v>0</v>
      </c>
      <c r="E97" s="337">
        <f t="shared" ref="E97" si="63">+D97/$D$7</f>
        <v>0</v>
      </c>
      <c r="F97" s="338">
        <f t="shared" ref="F97" si="64">+B97-D97</f>
        <v>377000</v>
      </c>
      <c r="G97" s="307"/>
    </row>
    <row r="98" spans="1:7" s="30" customFormat="1" ht="21.95" customHeight="1">
      <c r="A98" s="373" t="s">
        <v>358</v>
      </c>
      <c r="B98" s="336">
        <f>'예산세입(백마)'!P23</f>
        <v>927000</v>
      </c>
      <c r="C98" s="337">
        <f t="shared" ref="C98" si="65">+B98/$B$7</f>
        <v>8.0877223506379588E-5</v>
      </c>
      <c r="D98" s="336">
        <f>'예산세입(백마)'!Q24</f>
        <v>750000</v>
      </c>
      <c r="E98" s="337">
        <f t="shared" si="61"/>
        <v>6.6052757658597073E-5</v>
      </c>
      <c r="F98" s="338">
        <f t="shared" si="62"/>
        <v>177000</v>
      </c>
      <c r="G98" s="307">
        <f t="shared" si="51"/>
        <v>0.23599999999999999</v>
      </c>
    </row>
    <row r="99" spans="1:7" s="30" customFormat="1" ht="21.95" customHeight="1" thickBot="1">
      <c r="A99" s="380" t="s">
        <v>973</v>
      </c>
      <c r="B99" s="363">
        <f>'예산세입(능곡)'!P24</f>
        <v>39000</v>
      </c>
      <c r="C99" s="364">
        <f t="shared" si="53"/>
        <v>3.4026016361907271E-6</v>
      </c>
      <c r="D99" s="363">
        <f>'예산세입(능곡)'!Q25</f>
        <v>39000</v>
      </c>
      <c r="E99" s="364">
        <f t="shared" ref="E99" si="66">+D99/$D$7</f>
        <v>3.4347433982470477E-6</v>
      </c>
      <c r="F99" s="365">
        <f t="shared" ref="F99" si="67">+B99-D99</f>
        <v>0</v>
      </c>
      <c r="G99" s="331">
        <f t="shared" si="51"/>
        <v>0</v>
      </c>
    </row>
    <row r="100" spans="1:7" s="30" customFormat="1" ht="20.25">
      <c r="A100" s="31"/>
      <c r="B100" s="161"/>
      <c r="C100" s="161"/>
      <c r="D100" s="161"/>
      <c r="E100" s="161"/>
      <c r="F100" s="162"/>
      <c r="G100" s="163"/>
    </row>
    <row r="101" spans="1:7" s="30" customFormat="1" ht="20.25">
      <c r="A101" s="31" t="s">
        <v>1372</v>
      </c>
      <c r="B101" s="164">
        <v>58950000</v>
      </c>
      <c r="C101" s="164"/>
      <c r="D101" s="164">
        <v>19762000</v>
      </c>
      <c r="E101" s="161"/>
      <c r="F101" s="162"/>
      <c r="G101" s="163"/>
    </row>
    <row r="102" spans="1:7" s="30" customFormat="1" ht="20.25">
      <c r="A102" s="31" t="s">
        <v>326</v>
      </c>
      <c r="B102" s="164">
        <f>'예산세출(상담)'!O149</f>
        <v>700000</v>
      </c>
      <c r="C102" s="161"/>
      <c r="D102" s="161"/>
      <c r="E102" s="161"/>
      <c r="F102" s="162"/>
      <c r="G102" s="163"/>
    </row>
    <row r="103" spans="1:7" s="30" customFormat="1" ht="20.25">
      <c r="A103" s="31"/>
      <c r="B103" s="161"/>
      <c r="C103" s="161"/>
      <c r="D103" s="161"/>
      <c r="E103" s="161"/>
      <c r="F103" s="162"/>
      <c r="G103" s="163"/>
    </row>
    <row r="104" spans="1:7" s="30" customFormat="1" ht="20.25">
      <c r="A104" s="31"/>
      <c r="B104" s="161"/>
      <c r="C104" s="161"/>
      <c r="D104" s="161"/>
      <c r="E104" s="161"/>
      <c r="F104" s="162"/>
      <c r="G104" s="163"/>
    </row>
    <row r="105" spans="1:7" s="30" customFormat="1" ht="20.25">
      <c r="A105" s="31"/>
      <c r="B105" s="161"/>
      <c r="C105" s="161"/>
      <c r="D105" s="161"/>
      <c r="E105" s="161"/>
      <c r="F105" s="162"/>
      <c r="G105" s="163"/>
    </row>
    <row r="106" spans="1:7" s="30" customFormat="1" ht="20.25">
      <c r="A106" s="31"/>
      <c r="B106" s="161"/>
      <c r="C106" s="161"/>
      <c r="D106" s="161"/>
      <c r="E106" s="161"/>
      <c r="F106" s="162"/>
      <c r="G106" s="163"/>
    </row>
    <row r="107" spans="1:7" s="30" customFormat="1" ht="20.25">
      <c r="A107" s="31"/>
      <c r="B107" s="161"/>
      <c r="C107" s="161"/>
      <c r="D107" s="161"/>
      <c r="E107" s="161"/>
      <c r="F107" s="162"/>
      <c r="G107" s="163"/>
    </row>
    <row r="108" spans="1:7" s="30" customFormat="1" ht="20.25">
      <c r="A108" s="31"/>
      <c r="B108" s="161"/>
      <c r="C108" s="161"/>
      <c r="D108" s="161"/>
      <c r="E108" s="161"/>
      <c r="F108" s="162"/>
      <c r="G108" s="163"/>
    </row>
    <row r="109" spans="1:7" s="30" customFormat="1" ht="20.25">
      <c r="A109" s="31"/>
      <c r="B109" s="161"/>
      <c r="C109" s="161"/>
      <c r="D109" s="161"/>
      <c r="E109" s="161"/>
      <c r="F109" s="162"/>
      <c r="G109" s="163"/>
    </row>
    <row r="110" spans="1:7" s="30" customFormat="1" ht="20.25">
      <c r="A110" s="31"/>
      <c r="B110" s="161"/>
      <c r="C110" s="161"/>
      <c r="D110" s="161"/>
      <c r="E110" s="161"/>
      <c r="F110" s="162"/>
      <c r="G110" s="163"/>
    </row>
    <row r="111" spans="1:7" s="30" customFormat="1" ht="20.25">
      <c r="A111" s="31"/>
      <c r="B111" s="161"/>
      <c r="C111" s="161"/>
      <c r="D111" s="161"/>
      <c r="E111" s="161"/>
      <c r="F111" s="162"/>
      <c r="G111" s="163"/>
    </row>
    <row r="112" spans="1:7" s="30" customFormat="1" ht="20.25">
      <c r="A112" s="31"/>
      <c r="B112" s="161"/>
      <c r="C112" s="161"/>
      <c r="D112" s="161"/>
      <c r="E112" s="161"/>
      <c r="F112" s="162"/>
      <c r="G112" s="163"/>
    </row>
    <row r="113" spans="1:7" s="30" customFormat="1" ht="20.25">
      <c r="A113" s="31"/>
      <c r="B113" s="161"/>
      <c r="C113" s="161"/>
      <c r="D113" s="161"/>
      <c r="E113" s="161"/>
      <c r="F113" s="162"/>
      <c r="G113" s="163"/>
    </row>
    <row r="114" spans="1:7" s="30" customFormat="1" ht="20.25">
      <c r="A114" s="31"/>
      <c r="B114" s="161"/>
      <c r="C114" s="161"/>
      <c r="D114" s="161"/>
      <c r="E114" s="161"/>
      <c r="F114" s="162"/>
      <c r="G114" s="163"/>
    </row>
    <row r="115" spans="1:7" s="30" customFormat="1" ht="20.25">
      <c r="A115" s="31"/>
      <c r="B115" s="161"/>
      <c r="C115" s="161"/>
      <c r="D115" s="161"/>
      <c r="E115" s="161"/>
      <c r="F115" s="162"/>
      <c r="G115" s="163"/>
    </row>
    <row r="116" spans="1:7" s="30" customFormat="1" ht="20.25">
      <c r="A116" s="31"/>
      <c r="B116" s="161"/>
      <c r="C116" s="161"/>
      <c r="D116" s="161"/>
      <c r="E116" s="161"/>
      <c r="F116" s="162"/>
      <c r="G116" s="163"/>
    </row>
    <row r="117" spans="1:7" s="30" customFormat="1" ht="20.25">
      <c r="A117" s="31"/>
      <c r="B117" s="161"/>
      <c r="C117" s="161"/>
      <c r="D117" s="161"/>
      <c r="E117" s="161"/>
      <c r="F117" s="162"/>
      <c r="G117" s="163"/>
    </row>
    <row r="118" spans="1:7" s="30" customFormat="1" ht="20.25">
      <c r="A118" s="31"/>
      <c r="B118" s="161"/>
      <c r="C118" s="161"/>
      <c r="D118" s="161"/>
      <c r="E118" s="161"/>
      <c r="F118" s="162"/>
      <c r="G118" s="163"/>
    </row>
    <row r="119" spans="1:7" s="30" customFormat="1" ht="20.25">
      <c r="A119" s="31"/>
      <c r="B119" s="161"/>
      <c r="C119" s="161"/>
      <c r="D119" s="161"/>
      <c r="E119" s="161"/>
      <c r="F119" s="162"/>
      <c r="G119" s="163"/>
    </row>
    <row r="120" spans="1:7" s="30" customFormat="1" ht="20.25">
      <c r="A120" s="31"/>
      <c r="B120" s="161"/>
      <c r="C120" s="161"/>
      <c r="D120" s="161"/>
      <c r="E120" s="161"/>
      <c r="F120" s="162"/>
      <c r="G120" s="163"/>
    </row>
    <row r="121" spans="1:7" s="30" customFormat="1" ht="20.25">
      <c r="A121" s="31"/>
      <c r="B121" s="161"/>
      <c r="C121" s="161"/>
      <c r="D121" s="161"/>
      <c r="E121" s="161"/>
      <c r="F121" s="162"/>
      <c r="G121" s="163"/>
    </row>
    <row r="122" spans="1:7" s="30" customFormat="1" ht="20.25">
      <c r="A122" s="31"/>
      <c r="B122" s="161"/>
      <c r="C122" s="161"/>
      <c r="D122" s="161"/>
      <c r="E122" s="161"/>
      <c r="F122" s="162"/>
      <c r="G122" s="163"/>
    </row>
    <row r="123" spans="1:7" s="30" customFormat="1" ht="20.25">
      <c r="A123" s="31"/>
      <c r="B123" s="161"/>
      <c r="C123" s="161"/>
      <c r="D123" s="161"/>
      <c r="E123" s="161"/>
      <c r="F123" s="162"/>
      <c r="G123" s="163"/>
    </row>
    <row r="124" spans="1:7" s="30" customFormat="1" ht="20.25">
      <c r="A124" s="31"/>
      <c r="B124" s="161"/>
      <c r="C124" s="161"/>
      <c r="D124" s="161"/>
      <c r="E124" s="161"/>
      <c r="F124" s="162"/>
      <c r="G124" s="163"/>
    </row>
    <row r="125" spans="1:7" s="30" customFormat="1" ht="20.25">
      <c r="A125" s="31"/>
      <c r="B125" s="161"/>
      <c r="C125" s="161"/>
      <c r="D125" s="161"/>
      <c r="E125" s="161"/>
      <c r="F125" s="162"/>
      <c r="G125" s="163"/>
    </row>
    <row r="126" spans="1:7" s="30" customFormat="1" ht="20.25">
      <c r="A126" s="31"/>
      <c r="B126" s="161"/>
      <c r="C126" s="161"/>
      <c r="D126" s="161"/>
      <c r="E126" s="161"/>
      <c r="F126" s="162"/>
      <c r="G126" s="163"/>
    </row>
    <row r="127" spans="1:7" s="30" customFormat="1" ht="20.25">
      <c r="A127" s="31"/>
      <c r="B127" s="161"/>
      <c r="C127" s="161"/>
      <c r="D127" s="161"/>
      <c r="E127" s="161"/>
      <c r="F127" s="162"/>
      <c r="G127" s="163"/>
    </row>
    <row r="128" spans="1:7" s="30" customFormat="1" ht="20.25">
      <c r="A128" s="31"/>
      <c r="B128" s="161"/>
      <c r="C128" s="161"/>
      <c r="D128" s="161"/>
      <c r="E128" s="161"/>
      <c r="F128" s="162"/>
      <c r="G128" s="163"/>
    </row>
    <row r="129" spans="1:7" s="30" customFormat="1" ht="20.25">
      <c r="A129" s="31"/>
      <c r="B129" s="161"/>
      <c r="C129" s="161"/>
      <c r="D129" s="161"/>
      <c r="E129" s="161"/>
      <c r="F129" s="162"/>
      <c r="G129" s="163"/>
    </row>
    <row r="130" spans="1:7" s="30" customFormat="1" ht="21.75" customHeight="1">
      <c r="A130" s="31"/>
      <c r="B130" s="161"/>
      <c r="C130" s="161"/>
      <c r="D130" s="161"/>
      <c r="E130" s="161"/>
      <c r="F130" s="162"/>
      <c r="G130" s="163"/>
    </row>
    <row r="131" spans="1:7" s="30" customFormat="1" ht="21.75" customHeight="1">
      <c r="A131" s="31"/>
      <c r="B131" s="161"/>
      <c r="C131" s="161"/>
      <c r="D131" s="161"/>
      <c r="E131" s="161"/>
      <c r="F131" s="162"/>
      <c r="G131" s="163"/>
    </row>
    <row r="132" spans="1:7" s="30" customFormat="1" ht="21.75" customHeight="1">
      <c r="A132" s="31"/>
      <c r="B132" s="161"/>
      <c r="C132" s="161"/>
      <c r="D132" s="161"/>
      <c r="E132" s="161"/>
      <c r="F132" s="162"/>
      <c r="G132" s="163"/>
    </row>
    <row r="133" spans="1:7" s="30" customFormat="1" ht="21.75" customHeight="1">
      <c r="A133" s="31"/>
      <c r="B133" s="161"/>
      <c r="C133" s="161"/>
      <c r="D133" s="161"/>
      <c r="E133" s="161"/>
      <c r="F133" s="162"/>
      <c r="G133" s="163"/>
    </row>
    <row r="134" spans="1:7" s="30" customFormat="1" ht="21.75" customHeight="1">
      <c r="A134" s="31"/>
      <c r="B134" s="161"/>
      <c r="C134" s="161"/>
      <c r="D134" s="161"/>
      <c r="E134" s="161"/>
      <c r="F134" s="162"/>
      <c r="G134" s="163"/>
    </row>
    <row r="135" spans="1:7" s="30" customFormat="1" ht="21.75" customHeight="1">
      <c r="A135" s="31"/>
      <c r="B135" s="161"/>
      <c r="C135" s="161"/>
      <c r="D135" s="161"/>
      <c r="E135" s="161"/>
      <c r="F135" s="162"/>
      <c r="G135" s="163"/>
    </row>
    <row r="136" spans="1:7" s="30" customFormat="1" ht="21.75" customHeight="1">
      <c r="A136" s="31"/>
      <c r="B136" s="161"/>
      <c r="C136" s="161"/>
      <c r="D136" s="161"/>
      <c r="E136" s="161"/>
      <c r="F136" s="162"/>
      <c r="G136" s="163"/>
    </row>
    <row r="137" spans="1:7" s="30" customFormat="1" ht="21.75" customHeight="1">
      <c r="A137" s="31"/>
      <c r="B137" s="161"/>
      <c r="C137" s="161"/>
      <c r="D137" s="161"/>
      <c r="E137" s="161"/>
      <c r="F137" s="162"/>
      <c r="G137" s="163"/>
    </row>
    <row r="138" spans="1:7" s="30" customFormat="1" ht="21.75" customHeight="1">
      <c r="A138" s="31"/>
      <c r="B138" s="161"/>
      <c r="C138" s="161"/>
      <c r="D138" s="161"/>
      <c r="E138" s="161"/>
      <c r="F138" s="162"/>
      <c r="G138" s="163"/>
    </row>
    <row r="139" spans="1:7" s="30" customFormat="1" ht="21.75" customHeight="1">
      <c r="A139" s="31"/>
      <c r="B139" s="161"/>
      <c r="C139" s="161"/>
      <c r="D139" s="161"/>
      <c r="E139" s="161"/>
      <c r="F139" s="162"/>
      <c r="G139" s="163"/>
    </row>
    <row r="140" spans="1:7" s="30" customFormat="1" ht="21.75" customHeight="1">
      <c r="A140" s="31"/>
      <c r="B140" s="161"/>
      <c r="C140" s="161"/>
      <c r="D140" s="161"/>
      <c r="E140" s="161"/>
      <c r="F140" s="162"/>
      <c r="G140" s="163"/>
    </row>
    <row r="141" spans="1:7" s="30" customFormat="1" ht="21.75" customHeight="1">
      <c r="A141" s="31"/>
      <c r="B141" s="161"/>
      <c r="C141" s="161"/>
      <c r="D141" s="161"/>
      <c r="E141" s="161"/>
      <c r="F141" s="162"/>
      <c r="G141" s="163"/>
    </row>
    <row r="142" spans="1:7" s="30" customFormat="1" ht="21.75" customHeight="1">
      <c r="A142" s="31"/>
      <c r="B142" s="161"/>
      <c r="C142" s="161"/>
      <c r="D142" s="161"/>
      <c r="E142" s="161"/>
      <c r="F142" s="162"/>
      <c r="G142" s="163"/>
    </row>
    <row r="143" spans="1:7" s="30" customFormat="1" ht="21.75" customHeight="1">
      <c r="A143" s="31"/>
      <c r="B143" s="161"/>
      <c r="C143" s="161"/>
      <c r="D143" s="161"/>
      <c r="E143" s="161"/>
      <c r="F143" s="162"/>
      <c r="G143" s="163"/>
    </row>
    <row r="144" spans="1:7" s="30" customFormat="1" ht="21.75" customHeight="1">
      <c r="A144" s="31"/>
      <c r="B144" s="161"/>
      <c r="C144" s="161"/>
      <c r="D144" s="161"/>
      <c r="E144" s="161"/>
      <c r="F144" s="162"/>
      <c r="G144" s="163"/>
    </row>
    <row r="145" spans="1:7" s="30" customFormat="1" ht="21.75" customHeight="1">
      <c r="A145" s="31"/>
      <c r="B145" s="161"/>
      <c r="C145" s="161"/>
      <c r="D145" s="161"/>
      <c r="E145" s="161"/>
      <c r="F145" s="162"/>
      <c r="G145" s="163"/>
    </row>
    <row r="146" spans="1:7" s="30" customFormat="1" ht="21.75" customHeight="1">
      <c r="A146" s="31"/>
      <c r="B146" s="161"/>
      <c r="C146" s="161"/>
      <c r="D146" s="161"/>
      <c r="E146" s="161"/>
      <c r="F146" s="162"/>
      <c r="G146" s="163"/>
    </row>
    <row r="147" spans="1:7" s="30" customFormat="1" ht="21.75" customHeight="1">
      <c r="A147" s="31"/>
      <c r="B147" s="161"/>
      <c r="C147" s="161"/>
      <c r="D147" s="161"/>
      <c r="E147" s="161"/>
      <c r="F147" s="162"/>
      <c r="G147" s="163"/>
    </row>
    <row r="148" spans="1:7" s="30" customFormat="1" ht="21.75" customHeight="1">
      <c r="A148" s="31"/>
      <c r="B148" s="161"/>
      <c r="C148" s="161"/>
      <c r="D148" s="161"/>
      <c r="E148" s="161"/>
      <c r="F148" s="162"/>
      <c r="G148" s="163"/>
    </row>
    <row r="149" spans="1:7" s="30" customFormat="1" ht="21.75" customHeight="1">
      <c r="A149" s="31"/>
      <c r="B149" s="161"/>
      <c r="C149" s="161"/>
      <c r="D149" s="161"/>
      <c r="E149" s="161"/>
      <c r="F149" s="162"/>
      <c r="G149" s="163"/>
    </row>
    <row r="150" spans="1:7" s="30" customFormat="1" ht="21.75" customHeight="1">
      <c r="A150" s="31"/>
      <c r="B150" s="161"/>
      <c r="C150" s="161"/>
      <c r="D150" s="161"/>
      <c r="E150" s="161"/>
      <c r="F150" s="162"/>
      <c r="G150" s="163"/>
    </row>
    <row r="151" spans="1:7" s="30" customFormat="1" ht="21.75" customHeight="1">
      <c r="A151" s="31"/>
      <c r="B151" s="161"/>
      <c r="C151" s="161"/>
      <c r="D151" s="161"/>
      <c r="E151" s="161"/>
      <c r="F151" s="162"/>
      <c r="G151" s="163"/>
    </row>
    <row r="152" spans="1:7" s="30" customFormat="1" ht="21.75" customHeight="1">
      <c r="A152" s="31"/>
      <c r="B152" s="161"/>
      <c r="C152" s="161"/>
      <c r="D152" s="161"/>
      <c r="E152" s="161"/>
      <c r="F152" s="162"/>
      <c r="G152" s="163"/>
    </row>
    <row r="153" spans="1:7" s="30" customFormat="1" ht="21.75" customHeight="1">
      <c r="A153" s="31"/>
      <c r="B153" s="161"/>
      <c r="C153" s="161"/>
      <c r="D153" s="161"/>
      <c r="E153" s="161"/>
      <c r="F153" s="162"/>
      <c r="G153" s="163"/>
    </row>
    <row r="154" spans="1:7" s="30" customFormat="1" ht="21.75" customHeight="1">
      <c r="A154" s="31"/>
      <c r="B154" s="161"/>
      <c r="C154" s="161"/>
      <c r="D154" s="161"/>
      <c r="E154" s="161"/>
      <c r="F154" s="162"/>
      <c r="G154" s="163"/>
    </row>
    <row r="155" spans="1:7" s="30" customFormat="1" ht="21.75" customHeight="1">
      <c r="A155" s="31"/>
      <c r="B155" s="161"/>
      <c r="C155" s="161"/>
      <c r="D155" s="161"/>
      <c r="E155" s="161"/>
      <c r="F155" s="162"/>
      <c r="G155" s="163"/>
    </row>
    <row r="156" spans="1:7" s="30" customFormat="1" ht="21.75" customHeight="1">
      <c r="A156" s="31"/>
      <c r="B156" s="161"/>
      <c r="C156" s="161"/>
      <c r="D156" s="161"/>
      <c r="E156" s="161"/>
      <c r="F156" s="162"/>
      <c r="G156" s="163"/>
    </row>
    <row r="157" spans="1:7" s="30" customFormat="1" ht="21.75" customHeight="1">
      <c r="A157" s="31"/>
      <c r="B157" s="161"/>
      <c r="C157" s="161"/>
      <c r="D157" s="161"/>
      <c r="E157" s="161"/>
      <c r="F157" s="162"/>
      <c r="G157" s="163"/>
    </row>
    <row r="158" spans="1:7" s="30" customFormat="1" ht="21.75" customHeight="1">
      <c r="A158" s="31"/>
      <c r="B158" s="161"/>
      <c r="C158" s="161"/>
      <c r="D158" s="161"/>
      <c r="E158" s="161"/>
      <c r="F158" s="162"/>
      <c r="G158" s="163"/>
    </row>
    <row r="159" spans="1:7" s="30" customFormat="1" ht="21.75" customHeight="1">
      <c r="A159" s="31"/>
      <c r="B159" s="161"/>
      <c r="C159" s="161"/>
      <c r="D159" s="161"/>
      <c r="E159" s="161"/>
      <c r="F159" s="162"/>
      <c r="G159" s="163"/>
    </row>
    <row r="160" spans="1:7" s="30" customFormat="1" ht="21.75" customHeight="1">
      <c r="A160" s="31"/>
      <c r="B160" s="161"/>
      <c r="C160" s="161"/>
      <c r="D160" s="161"/>
      <c r="E160" s="161"/>
      <c r="F160" s="162"/>
      <c r="G160" s="163"/>
    </row>
    <row r="161" spans="1:7" s="30" customFormat="1" ht="21.75" customHeight="1">
      <c r="A161" s="31"/>
      <c r="B161" s="161"/>
      <c r="C161" s="161"/>
      <c r="D161" s="161"/>
      <c r="E161" s="161"/>
      <c r="F161" s="162"/>
      <c r="G161" s="163"/>
    </row>
    <row r="162" spans="1:7" s="30" customFormat="1" ht="21.75" customHeight="1">
      <c r="A162" s="31"/>
      <c r="B162" s="161"/>
      <c r="C162" s="161"/>
      <c r="D162" s="161"/>
      <c r="E162" s="161"/>
      <c r="F162" s="162"/>
      <c r="G162" s="163"/>
    </row>
    <row r="163" spans="1:7" s="30" customFormat="1" ht="21.75" customHeight="1">
      <c r="A163" s="31"/>
      <c r="B163" s="161"/>
      <c r="C163" s="161"/>
      <c r="D163" s="161"/>
      <c r="E163" s="161"/>
      <c r="F163" s="162"/>
      <c r="G163" s="163"/>
    </row>
    <row r="164" spans="1:7" s="30" customFormat="1" ht="21.75" customHeight="1">
      <c r="A164" s="31"/>
      <c r="B164" s="161"/>
      <c r="C164" s="161"/>
      <c r="D164" s="161"/>
      <c r="E164" s="161"/>
      <c r="F164" s="162"/>
      <c r="G164" s="163"/>
    </row>
    <row r="165" spans="1:7" s="30" customFormat="1" ht="21.75" customHeight="1">
      <c r="A165" s="31"/>
      <c r="B165" s="161"/>
      <c r="C165" s="161"/>
      <c r="D165" s="161"/>
      <c r="E165" s="161"/>
      <c r="F165" s="162"/>
      <c r="G165" s="163"/>
    </row>
    <row r="166" spans="1:7" s="30" customFormat="1" ht="21.75" customHeight="1">
      <c r="A166" s="31"/>
      <c r="B166" s="161"/>
      <c r="C166" s="161"/>
      <c r="D166" s="161"/>
      <c r="E166" s="161"/>
      <c r="F166" s="162"/>
      <c r="G166" s="163"/>
    </row>
    <row r="167" spans="1:7" s="30" customFormat="1" ht="21.75" customHeight="1">
      <c r="A167" s="31"/>
      <c r="B167" s="161"/>
      <c r="C167" s="161"/>
      <c r="D167" s="161"/>
      <c r="E167" s="161"/>
      <c r="F167" s="162"/>
      <c r="G167" s="163"/>
    </row>
    <row r="168" spans="1:7" s="30" customFormat="1" ht="21.75" customHeight="1">
      <c r="A168" s="31"/>
      <c r="B168" s="161"/>
      <c r="C168" s="161"/>
      <c r="D168" s="161"/>
      <c r="E168" s="161"/>
      <c r="F168" s="162"/>
      <c r="G168" s="163"/>
    </row>
    <row r="169" spans="1:7" s="30" customFormat="1" ht="21.75" customHeight="1">
      <c r="A169" s="31"/>
      <c r="B169" s="161"/>
      <c r="C169" s="161"/>
      <c r="D169" s="161"/>
      <c r="E169" s="161"/>
      <c r="F169" s="162"/>
      <c r="G169" s="163"/>
    </row>
    <row r="170" spans="1:7" s="30" customFormat="1" ht="21.75" customHeight="1">
      <c r="A170" s="31"/>
      <c r="B170" s="161"/>
      <c r="C170" s="161"/>
      <c r="D170" s="161"/>
      <c r="E170" s="161"/>
      <c r="F170" s="162"/>
      <c r="G170" s="163"/>
    </row>
    <row r="171" spans="1:7" s="30" customFormat="1" ht="21.75" customHeight="1">
      <c r="A171" s="31"/>
      <c r="B171" s="161"/>
      <c r="C171" s="161"/>
      <c r="D171" s="161"/>
      <c r="E171" s="161"/>
      <c r="F171" s="162"/>
      <c r="G171" s="163"/>
    </row>
    <row r="172" spans="1:7" s="30" customFormat="1" ht="21.75" customHeight="1">
      <c r="A172" s="31"/>
      <c r="B172" s="161"/>
      <c r="C172" s="161"/>
      <c r="D172" s="161"/>
      <c r="E172" s="161"/>
      <c r="F172" s="162"/>
      <c r="G172" s="163"/>
    </row>
    <row r="173" spans="1:7" s="30" customFormat="1" ht="21.75" customHeight="1">
      <c r="A173" s="31"/>
      <c r="B173" s="161"/>
      <c r="C173" s="161"/>
      <c r="D173" s="161"/>
      <c r="E173" s="161"/>
      <c r="F173" s="162"/>
      <c r="G173" s="163"/>
    </row>
    <row r="174" spans="1:7" s="30" customFormat="1" ht="21.75" customHeight="1">
      <c r="A174" s="31"/>
      <c r="B174" s="161"/>
      <c r="C174" s="161"/>
      <c r="D174" s="161"/>
      <c r="E174" s="161"/>
      <c r="F174" s="162"/>
      <c r="G174" s="163"/>
    </row>
    <row r="175" spans="1:7" s="30" customFormat="1" ht="21.75" customHeight="1">
      <c r="A175" s="31"/>
      <c r="B175" s="161"/>
      <c r="C175" s="161"/>
      <c r="D175" s="161"/>
      <c r="E175" s="161"/>
      <c r="F175" s="162"/>
      <c r="G175" s="163"/>
    </row>
    <row r="176" spans="1:7" s="30" customFormat="1" ht="21.75" customHeight="1">
      <c r="A176" s="31"/>
      <c r="B176" s="161"/>
      <c r="C176" s="161"/>
      <c r="D176" s="161"/>
      <c r="E176" s="161"/>
      <c r="F176" s="162"/>
      <c r="G176" s="163"/>
    </row>
    <row r="177" spans="1:7" s="30" customFormat="1" ht="21.75" customHeight="1">
      <c r="A177" s="31"/>
      <c r="B177" s="161"/>
      <c r="C177" s="161"/>
      <c r="D177" s="161"/>
      <c r="E177" s="161"/>
      <c r="F177" s="162"/>
      <c r="G177" s="163"/>
    </row>
    <row r="178" spans="1:7" s="30" customFormat="1" ht="21.75" customHeight="1">
      <c r="A178" s="31"/>
      <c r="B178" s="161"/>
      <c r="C178" s="161"/>
      <c r="D178" s="161"/>
      <c r="E178" s="161"/>
      <c r="F178" s="162"/>
      <c r="G178" s="163"/>
    </row>
    <row r="179" spans="1:7" s="30" customFormat="1" ht="21.75" customHeight="1">
      <c r="A179" s="31"/>
      <c r="B179" s="161"/>
      <c r="C179" s="161"/>
      <c r="D179" s="161"/>
      <c r="E179" s="161"/>
      <c r="F179" s="162"/>
      <c r="G179" s="163"/>
    </row>
    <row r="180" spans="1:7" s="30" customFormat="1" ht="21.75" customHeight="1">
      <c r="A180" s="31"/>
      <c r="B180" s="161"/>
      <c r="C180" s="161"/>
      <c r="D180" s="161"/>
      <c r="E180" s="161"/>
      <c r="F180" s="162"/>
      <c r="G180" s="163"/>
    </row>
    <row r="181" spans="1:7" s="30" customFormat="1" ht="21.75" customHeight="1">
      <c r="A181" s="31"/>
      <c r="B181" s="161"/>
      <c r="C181" s="161"/>
      <c r="D181" s="161"/>
      <c r="E181" s="161"/>
      <c r="F181" s="162"/>
      <c r="G181" s="163"/>
    </row>
    <row r="182" spans="1:7" s="30" customFormat="1" ht="21.75" customHeight="1">
      <c r="A182" s="31"/>
      <c r="B182" s="161"/>
      <c r="C182" s="161"/>
      <c r="D182" s="161"/>
      <c r="E182" s="161"/>
      <c r="F182" s="162"/>
      <c r="G182" s="163"/>
    </row>
    <row r="183" spans="1:7" s="30" customFormat="1" ht="21.75" customHeight="1">
      <c r="A183" s="31"/>
      <c r="B183" s="161"/>
      <c r="C183" s="161"/>
      <c r="D183" s="161"/>
      <c r="E183" s="161"/>
      <c r="F183" s="162"/>
      <c r="G183" s="163"/>
    </row>
    <row r="184" spans="1:7" s="30" customFormat="1" ht="21.75" customHeight="1">
      <c r="A184" s="31"/>
      <c r="B184" s="161"/>
      <c r="C184" s="161"/>
      <c r="D184" s="161"/>
      <c r="E184" s="161"/>
      <c r="F184" s="162"/>
      <c r="G184" s="163"/>
    </row>
    <row r="185" spans="1:7" s="30" customFormat="1" ht="21.75" customHeight="1">
      <c r="A185" s="31"/>
      <c r="B185" s="161"/>
      <c r="C185" s="161"/>
      <c r="D185" s="161"/>
      <c r="E185" s="161"/>
      <c r="F185" s="162"/>
      <c r="G185" s="163"/>
    </row>
    <row r="186" spans="1:7" s="30" customFormat="1" ht="21.75" customHeight="1">
      <c r="A186" s="31"/>
      <c r="B186" s="161"/>
      <c r="C186" s="161"/>
      <c r="D186" s="161"/>
      <c r="E186" s="161"/>
      <c r="F186" s="162"/>
      <c r="G186" s="163"/>
    </row>
    <row r="187" spans="1:7" s="30" customFormat="1" ht="21.75" customHeight="1">
      <c r="A187" s="31"/>
      <c r="B187" s="161"/>
      <c r="C187" s="161"/>
      <c r="D187" s="161"/>
      <c r="E187" s="161"/>
      <c r="F187" s="162"/>
      <c r="G187" s="163"/>
    </row>
    <row r="188" spans="1:7" s="30" customFormat="1" ht="21.75" customHeight="1">
      <c r="A188" s="31"/>
      <c r="B188" s="161"/>
      <c r="C188" s="161"/>
      <c r="D188" s="161"/>
      <c r="E188" s="161"/>
      <c r="F188" s="162"/>
      <c r="G188" s="163"/>
    </row>
    <row r="189" spans="1:7" s="30" customFormat="1" ht="21.75" customHeight="1">
      <c r="A189" s="31"/>
      <c r="B189" s="161"/>
      <c r="C189" s="161"/>
      <c r="D189" s="161"/>
      <c r="E189" s="161"/>
      <c r="F189" s="162"/>
      <c r="G189" s="163"/>
    </row>
    <row r="190" spans="1:7" s="30" customFormat="1" ht="21.75" customHeight="1">
      <c r="A190" s="31"/>
      <c r="B190" s="161"/>
      <c r="C190" s="161"/>
      <c r="D190" s="161"/>
      <c r="E190" s="161"/>
      <c r="F190" s="162"/>
      <c r="G190" s="163"/>
    </row>
    <row r="191" spans="1:7" s="30" customFormat="1" ht="21.75" customHeight="1">
      <c r="A191" s="31"/>
      <c r="B191" s="161"/>
      <c r="C191" s="161"/>
      <c r="D191" s="161"/>
      <c r="E191" s="161"/>
      <c r="F191" s="162"/>
      <c r="G191" s="163"/>
    </row>
    <row r="192" spans="1:7" s="30" customFormat="1" ht="21.75" customHeight="1">
      <c r="A192" s="31"/>
      <c r="B192" s="161"/>
      <c r="C192" s="161"/>
      <c r="D192" s="161"/>
      <c r="E192" s="161"/>
      <c r="F192" s="162"/>
      <c r="G192" s="163"/>
    </row>
    <row r="193" spans="1:7" s="30" customFormat="1" ht="21.75" customHeight="1">
      <c r="A193" s="31"/>
      <c r="B193" s="161"/>
      <c r="C193" s="161"/>
      <c r="D193" s="161"/>
      <c r="E193" s="161"/>
      <c r="F193" s="162"/>
      <c r="G193" s="163"/>
    </row>
    <row r="194" spans="1:7" s="30" customFormat="1" ht="21.75" customHeight="1">
      <c r="A194" s="31"/>
      <c r="B194" s="161"/>
      <c r="C194" s="161"/>
      <c r="D194" s="161"/>
      <c r="E194" s="161"/>
      <c r="F194" s="162"/>
      <c r="G194" s="163"/>
    </row>
    <row r="195" spans="1:7" s="30" customFormat="1" ht="21.75" customHeight="1">
      <c r="A195" s="31"/>
      <c r="B195" s="161"/>
      <c r="C195" s="161"/>
      <c r="D195" s="161"/>
      <c r="E195" s="161"/>
      <c r="F195" s="162"/>
      <c r="G195" s="163"/>
    </row>
    <row r="196" spans="1:7" s="30" customFormat="1" ht="21.75" customHeight="1">
      <c r="A196" s="31"/>
      <c r="B196" s="161"/>
      <c r="C196" s="161"/>
      <c r="D196" s="161"/>
      <c r="E196" s="161"/>
      <c r="F196" s="162"/>
      <c r="G196" s="163"/>
    </row>
    <row r="197" spans="1:7" s="30" customFormat="1" ht="21.75" customHeight="1">
      <c r="A197" s="31"/>
      <c r="B197" s="161"/>
      <c r="C197" s="161"/>
      <c r="D197" s="161"/>
      <c r="E197" s="161"/>
      <c r="F197" s="162"/>
      <c r="G197" s="163"/>
    </row>
    <row r="198" spans="1:7" s="30" customFormat="1" ht="21.75" customHeight="1">
      <c r="A198" s="31"/>
      <c r="B198" s="161"/>
      <c r="C198" s="161"/>
      <c r="D198" s="161"/>
      <c r="E198" s="161"/>
      <c r="F198" s="162"/>
      <c r="G198" s="163"/>
    </row>
    <row r="199" spans="1:7" s="30" customFormat="1" ht="21.75" customHeight="1">
      <c r="A199" s="31"/>
      <c r="B199" s="161"/>
      <c r="C199" s="161"/>
      <c r="D199" s="161"/>
      <c r="E199" s="161"/>
      <c r="F199" s="162"/>
      <c r="G199" s="163"/>
    </row>
    <row r="200" spans="1:7" s="30" customFormat="1" ht="21.75" customHeight="1">
      <c r="A200" s="31"/>
      <c r="B200" s="161"/>
      <c r="C200" s="161"/>
      <c r="D200" s="161"/>
      <c r="E200" s="161"/>
      <c r="F200" s="162"/>
      <c r="G200" s="163"/>
    </row>
    <row r="201" spans="1:7" s="30" customFormat="1" ht="21.75" customHeight="1">
      <c r="A201" s="31"/>
      <c r="B201" s="161"/>
      <c r="C201" s="161"/>
      <c r="D201" s="161"/>
      <c r="E201" s="161"/>
      <c r="F201" s="162"/>
      <c r="G201" s="163"/>
    </row>
    <row r="202" spans="1:7" s="30" customFormat="1" ht="21.75" customHeight="1">
      <c r="A202" s="31"/>
      <c r="B202" s="161"/>
      <c r="C202" s="161"/>
      <c r="D202" s="161"/>
      <c r="E202" s="161"/>
      <c r="F202" s="162"/>
      <c r="G202" s="163"/>
    </row>
    <row r="203" spans="1:7" s="30" customFormat="1" ht="21.75" customHeight="1">
      <c r="A203" s="31"/>
      <c r="B203" s="161"/>
      <c r="C203" s="161"/>
      <c r="D203" s="161"/>
      <c r="E203" s="161"/>
      <c r="F203" s="162"/>
      <c r="G203" s="163"/>
    </row>
    <row r="204" spans="1:7" s="30" customFormat="1" ht="21.75" customHeight="1">
      <c r="A204" s="31"/>
      <c r="B204" s="161"/>
      <c r="C204" s="161"/>
      <c r="D204" s="161"/>
      <c r="E204" s="161"/>
      <c r="F204" s="162"/>
      <c r="G204" s="163"/>
    </row>
    <row r="205" spans="1:7" s="30" customFormat="1" ht="21.75" customHeight="1">
      <c r="A205" s="31"/>
      <c r="B205" s="161"/>
      <c r="C205" s="161"/>
      <c r="D205" s="161"/>
      <c r="E205" s="161"/>
      <c r="F205" s="162"/>
      <c r="G205" s="163"/>
    </row>
  </sheetData>
  <mergeCells count="9">
    <mergeCell ref="A5:A6"/>
    <mergeCell ref="B5:C5"/>
    <mergeCell ref="D5:E5"/>
    <mergeCell ref="F5:G5"/>
    <mergeCell ref="A1:G1"/>
    <mergeCell ref="A2:G2"/>
    <mergeCell ref="A3:C3"/>
    <mergeCell ref="F3:G3"/>
    <mergeCell ref="A4:G4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68" firstPageNumber="14" fitToHeight="0" orientation="portrait" useFirstPageNumber="1" r:id="rId1"/>
  <headerFooter scaleWithDoc="0" alignWithMargins="0">
    <oddFooter>&amp;C&amp;P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DU249"/>
  <sheetViews>
    <sheetView view="pageBreakPreview" zoomScale="85" zoomScaleNormal="100" zoomScaleSheetLayoutView="85" workbookViewId="0">
      <pane ySplit="8" topLeftCell="A120" activePane="bottomLeft" state="frozen"/>
      <selection activeCell="C15" sqref="C15"/>
      <selection pane="bottomLeft" activeCell="B137" sqref="B137"/>
    </sheetView>
  </sheetViews>
  <sheetFormatPr defaultColWidth="9" defaultRowHeight="21.75" customHeight="1"/>
  <cols>
    <col min="1" max="1" width="29.125" style="384" bestFit="1" customWidth="1"/>
    <col min="2" max="3" width="17.125" style="38" customWidth="1"/>
    <col min="4" max="4" width="17.125" style="39" customWidth="1"/>
    <col min="5" max="6" width="17.125" style="5" customWidth="1"/>
    <col min="7" max="7" width="17.125" style="128" customWidth="1"/>
    <col min="8" max="8" width="4" style="5" customWidth="1"/>
    <col min="9" max="9" width="14.75" style="111" customWidth="1"/>
    <col min="10" max="11" width="14.5" style="111" customWidth="1"/>
    <col min="12" max="12" width="11.375" style="111" customWidth="1"/>
    <col min="13" max="13" width="15.125" style="260" bestFit="1" customWidth="1"/>
    <col min="14" max="14" width="11.375" style="111" bestFit="1" customWidth="1"/>
    <col min="15" max="15" width="14.375" style="5" customWidth="1"/>
    <col min="16" max="16" width="23" style="5" customWidth="1"/>
    <col min="17" max="17" width="9" style="5"/>
    <col min="18" max="18" width="9" style="111"/>
    <col min="19" max="19" width="34.375" style="111" bestFit="1" customWidth="1"/>
    <col min="20" max="24" width="9" style="111"/>
    <col min="25" max="16384" width="9" style="5"/>
  </cols>
  <sheetData>
    <row r="1" spans="1:125" s="3355" customFormat="1" ht="50.1" customHeight="1">
      <c r="A1" s="3580" t="s">
        <v>3307</v>
      </c>
      <c r="B1" s="3580"/>
      <c r="C1" s="3580"/>
      <c r="D1" s="3580"/>
      <c r="E1" s="3580"/>
      <c r="F1" s="3580"/>
      <c r="G1" s="3580"/>
      <c r="H1" s="3351"/>
      <c r="I1" s="3352"/>
      <c r="J1" s="3352"/>
      <c r="K1" s="3352"/>
      <c r="L1" s="3352"/>
      <c r="M1" s="3353"/>
      <c r="N1" s="3352"/>
      <c r="O1" s="3354"/>
      <c r="P1" s="3354">
        <v>1335835800</v>
      </c>
      <c r="Q1" s="3354"/>
      <c r="R1" s="3352"/>
      <c r="S1" s="3352">
        <v>1335835800</v>
      </c>
      <c r="T1" s="3352"/>
      <c r="U1" s="3352"/>
      <c r="V1" s="3352"/>
      <c r="W1" s="3352"/>
      <c r="X1" s="3352"/>
      <c r="Y1" s="3354"/>
      <c r="Z1" s="3354"/>
      <c r="AA1" s="3354"/>
      <c r="AB1" s="3354"/>
      <c r="AC1" s="3354"/>
      <c r="AD1" s="3354"/>
      <c r="AE1" s="3354"/>
      <c r="AF1" s="3354"/>
      <c r="AG1" s="3354"/>
      <c r="AH1" s="3354"/>
      <c r="AI1" s="3354"/>
      <c r="AJ1" s="3354"/>
      <c r="AK1" s="3354"/>
      <c r="AL1" s="3354"/>
      <c r="AM1" s="3354"/>
      <c r="AN1" s="3354"/>
      <c r="AO1" s="3354"/>
      <c r="AP1" s="3354"/>
      <c r="AQ1" s="3354"/>
      <c r="AR1" s="3354"/>
      <c r="AS1" s="3354"/>
      <c r="AT1" s="3354"/>
      <c r="AU1" s="3354"/>
      <c r="AV1" s="3354"/>
      <c r="AW1" s="3354"/>
      <c r="AX1" s="3354"/>
      <c r="AY1" s="3354"/>
      <c r="AZ1" s="3354"/>
      <c r="BA1" s="3354"/>
      <c r="BB1" s="3354"/>
      <c r="BC1" s="3354"/>
      <c r="BD1" s="3354"/>
      <c r="BE1" s="3354"/>
      <c r="BF1" s="3354"/>
      <c r="BG1" s="3354"/>
      <c r="BH1" s="3354"/>
      <c r="BI1" s="3354"/>
      <c r="BJ1" s="3354"/>
      <c r="BK1" s="3354"/>
      <c r="BL1" s="3354"/>
      <c r="BM1" s="3354"/>
      <c r="BN1" s="3354"/>
      <c r="BO1" s="3354"/>
      <c r="BP1" s="3354"/>
      <c r="BQ1" s="3354"/>
      <c r="BR1" s="3354"/>
      <c r="BS1" s="3354"/>
      <c r="BT1" s="3354"/>
      <c r="BU1" s="3354"/>
      <c r="BV1" s="3354"/>
      <c r="BW1" s="3354"/>
      <c r="BX1" s="3354"/>
      <c r="BY1" s="3354"/>
      <c r="BZ1" s="3354"/>
      <c r="CA1" s="3354"/>
      <c r="CB1" s="3354"/>
      <c r="CC1" s="3354"/>
      <c r="CD1" s="3354"/>
      <c r="CE1" s="3354"/>
      <c r="CF1" s="3354"/>
      <c r="CG1" s="3354"/>
      <c r="CH1" s="3354"/>
      <c r="CI1" s="3354"/>
      <c r="CJ1" s="3354"/>
      <c r="CK1" s="3354"/>
      <c r="CL1" s="3354"/>
      <c r="CM1" s="3354"/>
      <c r="CN1" s="3354"/>
      <c r="CO1" s="3354"/>
      <c r="CP1" s="3354"/>
      <c r="CQ1" s="3354"/>
      <c r="CR1" s="3354"/>
      <c r="CS1" s="3354"/>
      <c r="CT1" s="3354"/>
      <c r="CU1" s="3354"/>
      <c r="CV1" s="3354"/>
      <c r="CW1" s="3354"/>
      <c r="CX1" s="3354"/>
      <c r="CY1" s="3354"/>
      <c r="CZ1" s="3354"/>
      <c r="DA1" s="3354"/>
      <c r="DB1" s="3354"/>
      <c r="DC1" s="3354"/>
      <c r="DD1" s="3354"/>
      <c r="DE1" s="3354"/>
      <c r="DF1" s="3354"/>
      <c r="DG1" s="3354"/>
      <c r="DH1" s="3354"/>
      <c r="DI1" s="3354"/>
      <c r="DJ1" s="3354"/>
      <c r="DK1" s="3354"/>
      <c r="DL1" s="3354"/>
      <c r="DM1" s="3354"/>
      <c r="DN1" s="3354"/>
      <c r="DO1" s="3354"/>
      <c r="DP1" s="3354"/>
      <c r="DQ1" s="3354"/>
      <c r="DR1" s="3354"/>
      <c r="DS1" s="3354"/>
      <c r="DT1" s="3354"/>
      <c r="DU1" s="3354"/>
    </row>
    <row r="2" spans="1:125" s="2881" customFormat="1" ht="17.25" customHeight="1">
      <c r="A2" s="3546"/>
      <c r="B2" s="3546"/>
      <c r="C2" s="3546"/>
      <c r="D2" s="3546"/>
      <c r="E2" s="3546"/>
      <c r="F2" s="3546"/>
      <c r="G2" s="3546"/>
      <c r="I2" s="107"/>
      <c r="J2" s="107"/>
      <c r="K2" s="107"/>
      <c r="L2" s="107"/>
      <c r="M2" s="255"/>
      <c r="N2" s="197"/>
      <c r="O2" s="198"/>
      <c r="P2" s="198"/>
      <c r="Q2" s="14"/>
      <c r="R2" s="107"/>
      <c r="S2" s="107"/>
      <c r="T2" s="107"/>
      <c r="U2" s="107"/>
      <c r="V2" s="107"/>
      <c r="W2" s="107"/>
      <c r="X2" s="107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14"/>
      <c r="BI2" s="14"/>
      <c r="BJ2" s="14"/>
      <c r="BK2" s="14"/>
      <c r="BL2" s="14"/>
      <c r="BM2" s="14"/>
      <c r="BN2" s="14"/>
      <c r="BO2" s="14"/>
      <c r="BP2" s="14"/>
      <c r="BQ2" s="14"/>
      <c r="BR2" s="14"/>
      <c r="BS2" s="14"/>
      <c r="BT2" s="14"/>
      <c r="BU2" s="14"/>
      <c r="BV2" s="14"/>
      <c r="BW2" s="14"/>
      <c r="BX2" s="14"/>
      <c r="BY2" s="14"/>
      <c r="BZ2" s="14"/>
      <c r="CA2" s="14"/>
      <c r="CB2" s="14"/>
      <c r="CC2" s="14"/>
      <c r="CD2" s="14"/>
      <c r="CE2" s="14"/>
      <c r="CF2" s="14"/>
      <c r="CG2" s="14"/>
      <c r="CH2" s="14"/>
      <c r="CI2" s="14"/>
      <c r="CJ2" s="14"/>
      <c r="CK2" s="14"/>
      <c r="CL2" s="14"/>
      <c r="CM2" s="14"/>
      <c r="CN2" s="14"/>
      <c r="CO2" s="14"/>
      <c r="CP2" s="14"/>
      <c r="CQ2" s="14"/>
      <c r="CR2" s="14"/>
      <c r="CS2" s="14"/>
      <c r="CT2" s="14"/>
      <c r="CU2" s="14"/>
      <c r="CV2" s="14"/>
      <c r="CW2" s="14"/>
      <c r="CX2" s="14"/>
      <c r="CY2" s="14"/>
      <c r="CZ2" s="14"/>
      <c r="DA2" s="14"/>
      <c r="DB2" s="14"/>
      <c r="DC2" s="14"/>
      <c r="DD2" s="14"/>
      <c r="DE2" s="14"/>
      <c r="DF2" s="14"/>
      <c r="DG2" s="14"/>
      <c r="DH2" s="14"/>
      <c r="DI2" s="14"/>
      <c r="DJ2" s="14"/>
      <c r="DK2" s="14"/>
      <c r="DL2" s="14"/>
      <c r="DM2" s="14"/>
      <c r="DN2" s="14"/>
      <c r="DO2" s="14"/>
      <c r="DP2" s="14"/>
      <c r="DQ2" s="14"/>
      <c r="DR2" s="14"/>
      <c r="DS2" s="14"/>
      <c r="DT2" s="14"/>
      <c r="DU2" s="14"/>
    </row>
    <row r="3" spans="1:125" s="2881" customFormat="1" ht="21.75" customHeight="1" thickBot="1">
      <c r="A3" s="3591" t="s">
        <v>3293</v>
      </c>
      <c r="B3" s="3591"/>
      <c r="C3" s="33"/>
      <c r="D3" s="33"/>
      <c r="E3" s="33"/>
      <c r="F3" s="3548" t="s">
        <v>3275</v>
      </c>
      <c r="G3" s="3548"/>
      <c r="H3" s="40"/>
      <c r="I3" s="107"/>
      <c r="J3" s="107"/>
      <c r="K3" s="107"/>
      <c r="L3" s="107"/>
      <c r="M3" s="255"/>
      <c r="N3" s="107"/>
      <c r="O3" s="14"/>
      <c r="P3" s="14"/>
      <c r="Q3" s="14"/>
      <c r="R3" s="107"/>
      <c r="S3" s="107"/>
      <c r="T3" s="107"/>
      <c r="U3" s="107"/>
      <c r="V3" s="107"/>
      <c r="W3" s="107"/>
      <c r="X3" s="107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</row>
    <row r="4" spans="1:125" s="2881" customFormat="1" ht="20.100000000000001" customHeight="1">
      <c r="A4" s="3586" t="s">
        <v>3274</v>
      </c>
      <c r="B4" s="3587"/>
      <c r="C4" s="3587"/>
      <c r="D4" s="3587"/>
      <c r="E4" s="3587"/>
      <c r="F4" s="3587"/>
      <c r="G4" s="3588"/>
      <c r="H4" s="17"/>
      <c r="I4" s="107"/>
      <c r="J4" s="107"/>
      <c r="K4" s="107"/>
      <c r="L4" s="107"/>
      <c r="M4" s="255"/>
      <c r="N4" s="107"/>
      <c r="O4" s="14"/>
      <c r="P4" s="14"/>
      <c r="Q4" s="14"/>
      <c r="R4" s="107"/>
      <c r="S4" s="107"/>
      <c r="T4" s="107"/>
      <c r="U4" s="107"/>
      <c r="V4" s="107"/>
      <c r="W4" s="107"/>
      <c r="X4" s="107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Q4" s="14"/>
      <c r="DR4" s="14"/>
      <c r="DS4" s="14"/>
      <c r="DT4" s="14"/>
      <c r="DU4" s="14"/>
    </row>
    <row r="5" spans="1:125" s="20" customFormat="1" ht="20.100000000000001" customHeight="1">
      <c r="A5" s="371" t="s">
        <v>3273</v>
      </c>
      <c r="B5" s="3589" t="str">
        <f>'세입 세부내역서(조직별)7'!B5:C5</f>
        <v>2019년추경액(A)</v>
      </c>
      <c r="C5" s="3589"/>
      <c r="D5" s="3589" t="str">
        <f>'세입 세부내역서(조직별)7'!D5:E5</f>
        <v>2019년기정액(B)</v>
      </c>
      <c r="E5" s="3589"/>
      <c r="F5" s="3589" t="s">
        <v>3272</v>
      </c>
      <c r="G5" s="3590"/>
      <c r="H5" s="21"/>
      <c r="I5" s="25"/>
      <c r="J5" s="25"/>
      <c r="K5" s="25"/>
      <c r="L5" s="25"/>
      <c r="M5" s="256"/>
      <c r="N5" s="114"/>
      <c r="O5" s="19"/>
      <c r="P5" s="19"/>
      <c r="Q5" s="19"/>
      <c r="R5" s="25"/>
      <c r="S5" s="25"/>
      <c r="T5" s="25"/>
      <c r="U5" s="25"/>
      <c r="V5" s="25"/>
      <c r="W5" s="25"/>
      <c r="X5" s="25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  <c r="BQ5" s="19"/>
      <c r="BR5" s="19"/>
      <c r="BS5" s="19"/>
      <c r="BT5" s="19"/>
      <c r="BU5" s="19"/>
      <c r="BV5" s="19"/>
      <c r="BW5" s="19"/>
      <c r="BX5" s="19"/>
      <c r="BY5" s="19"/>
      <c r="BZ5" s="19"/>
      <c r="CA5" s="19"/>
      <c r="CB5" s="19"/>
      <c r="CC5" s="19"/>
      <c r="CD5" s="19"/>
      <c r="CE5" s="19"/>
      <c r="CF5" s="19"/>
      <c r="CG5" s="19"/>
      <c r="CH5" s="19"/>
      <c r="CI5" s="19"/>
      <c r="CJ5" s="19"/>
      <c r="CK5" s="19"/>
      <c r="CL5" s="19"/>
      <c r="CM5" s="19"/>
      <c r="CN5" s="19"/>
      <c r="CO5" s="19"/>
      <c r="CP5" s="19"/>
      <c r="CQ5" s="19"/>
      <c r="CR5" s="19"/>
      <c r="CS5" s="19"/>
      <c r="CT5" s="19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</row>
    <row r="6" spans="1:125" s="20" customFormat="1" ht="20.100000000000001" customHeight="1">
      <c r="A6" s="371"/>
      <c r="B6" s="2882" t="s">
        <v>3271</v>
      </c>
      <c r="C6" s="2882" t="s">
        <v>3270</v>
      </c>
      <c r="D6" s="2882" t="s">
        <v>407</v>
      </c>
      <c r="E6" s="2882" t="s">
        <v>3269</v>
      </c>
      <c r="F6" s="264" t="s">
        <v>3268</v>
      </c>
      <c r="G6" s="265" t="s">
        <v>449</v>
      </c>
      <c r="H6" s="21"/>
      <c r="I6" s="25"/>
      <c r="J6" s="25"/>
      <c r="K6" s="25"/>
      <c r="L6" s="25"/>
      <c r="M6" s="256"/>
      <c r="N6" s="25"/>
      <c r="O6" s="19"/>
      <c r="P6" s="19"/>
      <c r="Q6" s="19"/>
      <c r="R6" s="25"/>
      <c r="S6" s="25"/>
      <c r="T6" s="25"/>
      <c r="U6" s="25"/>
      <c r="V6" s="25"/>
      <c r="W6" s="25"/>
      <c r="X6" s="25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  <c r="CV6" s="19"/>
      <c r="CW6" s="19"/>
      <c r="CX6" s="19"/>
      <c r="CY6" s="19"/>
      <c r="CZ6" s="19"/>
      <c r="DA6" s="19"/>
      <c r="DB6" s="19"/>
      <c r="DC6" s="19"/>
      <c r="DD6" s="19"/>
      <c r="DE6" s="19"/>
      <c r="DF6" s="19"/>
      <c r="DG6" s="19"/>
      <c r="DH6" s="19"/>
      <c r="DI6" s="19"/>
      <c r="DJ6" s="19"/>
      <c r="DK6" s="19"/>
      <c r="DL6" s="19"/>
      <c r="DM6" s="19"/>
      <c r="DN6" s="19"/>
      <c r="DO6" s="19"/>
      <c r="DP6" s="19"/>
      <c r="DQ6" s="19"/>
      <c r="DR6" s="19"/>
      <c r="DS6" s="19"/>
      <c r="DT6" s="19"/>
      <c r="DU6" s="19"/>
    </row>
    <row r="7" spans="1:125" s="20" customFormat="1" ht="21.95" customHeight="1">
      <c r="A7" s="372" t="s">
        <v>3267</v>
      </c>
      <c r="B7" s="286">
        <f>SUM(B8,B74)</f>
        <v>11461817800</v>
      </c>
      <c r="C7" s="287">
        <f>+C8+C74</f>
        <v>1</v>
      </c>
      <c r="D7" s="286">
        <f>SUM(D8,D74)</f>
        <v>11354560000</v>
      </c>
      <c r="E7" s="287">
        <f>+E8+E74</f>
        <v>1</v>
      </c>
      <c r="F7" s="288">
        <f>B7-D7</f>
        <v>107257800</v>
      </c>
      <c r="G7" s="289">
        <f t="shared" ref="G7:G38" si="0">+F7/D7</f>
        <v>9.4462312938590302E-3</v>
      </c>
      <c r="H7" s="21"/>
      <c r="I7" s="25"/>
      <c r="J7" s="25"/>
      <c r="K7" s="25"/>
      <c r="L7" s="25"/>
      <c r="M7" s="256"/>
      <c r="N7" s="25"/>
      <c r="O7" s="19"/>
      <c r="P7" s="19"/>
      <c r="Q7" s="19"/>
      <c r="R7" s="25"/>
      <c r="S7" s="25"/>
      <c r="T7" s="25"/>
      <c r="U7" s="25"/>
      <c r="V7" s="25"/>
      <c r="W7" s="25"/>
      <c r="X7" s="25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</row>
    <row r="8" spans="1:125" s="20" customFormat="1" ht="21.95" customHeight="1">
      <c r="A8" s="381" t="s">
        <v>3266</v>
      </c>
      <c r="B8" s="294">
        <f>SUM(B9,B22,B35,B47,B56,B59,B62,B72)</f>
        <v>8225102800</v>
      </c>
      <c r="C8" s="298">
        <f>+B8/B7</f>
        <v>0.71760892936197263</v>
      </c>
      <c r="D8" s="294">
        <f>SUM(D9,D22,D35,D47,D56,D59,D62,D72)</f>
        <v>8043024000</v>
      </c>
      <c r="E8" s="298">
        <f>+D8/D7</f>
        <v>0.70835188681904016</v>
      </c>
      <c r="F8" s="296">
        <f>SUM(F9,F22,F35,F47,F56,F59,F62,F72)</f>
        <v>182078800</v>
      </c>
      <c r="G8" s="297">
        <f t="shared" si="0"/>
        <v>2.2638102285906396E-2</v>
      </c>
      <c r="H8" s="21"/>
      <c r="I8" s="25"/>
      <c r="J8" s="25"/>
      <c r="K8" s="25"/>
      <c r="L8" s="25"/>
      <c r="M8" s="256"/>
      <c r="N8" s="25"/>
      <c r="O8" s="19"/>
      <c r="P8" s="19"/>
      <c r="Q8" s="19"/>
      <c r="R8" s="25"/>
      <c r="S8" s="25"/>
      <c r="T8" s="25"/>
      <c r="U8" s="25"/>
      <c r="V8" s="25"/>
      <c r="W8" s="25"/>
      <c r="X8" s="25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  <c r="CM8" s="19"/>
      <c r="CN8" s="19"/>
      <c r="CO8" s="19"/>
      <c r="CP8" s="19"/>
      <c r="CQ8" s="19"/>
      <c r="CR8" s="19"/>
      <c r="CS8" s="19"/>
      <c r="CT8" s="19"/>
      <c r="CU8" s="19"/>
      <c r="CV8" s="19"/>
      <c r="CW8" s="19"/>
      <c r="CX8" s="19"/>
      <c r="CY8" s="19"/>
      <c r="CZ8" s="19"/>
      <c r="DA8" s="19"/>
      <c r="DB8" s="19"/>
      <c r="DC8" s="19"/>
      <c r="DD8" s="19"/>
      <c r="DE8" s="19"/>
      <c r="DF8" s="19"/>
      <c r="DG8" s="19"/>
      <c r="DH8" s="19"/>
      <c r="DI8" s="19"/>
      <c r="DJ8" s="19"/>
      <c r="DK8" s="19"/>
      <c r="DL8" s="19"/>
      <c r="DM8" s="19"/>
      <c r="DN8" s="19"/>
      <c r="DO8" s="19"/>
      <c r="DP8" s="19"/>
      <c r="DQ8" s="19"/>
      <c r="DR8" s="19"/>
      <c r="DS8" s="19"/>
      <c r="DT8" s="19"/>
      <c r="DU8" s="19"/>
    </row>
    <row r="9" spans="1:125" s="24" customFormat="1" ht="21.95" customHeight="1">
      <c r="A9" s="409" t="s">
        <v>3265</v>
      </c>
      <c r="B9" s="299">
        <f>SUM(B10:B21)</f>
        <v>3588237000</v>
      </c>
      <c r="C9" s="300">
        <f t="shared" ref="C9:C21" si="1">+B9/$B$7</f>
        <v>0.31306002787795145</v>
      </c>
      <c r="D9" s="299">
        <f>SUM(D10:D21)</f>
        <v>3547562000</v>
      </c>
      <c r="E9" s="300">
        <f t="shared" ref="E9:E40" si="2">+D9/$D$7</f>
        <v>0.31243500408646396</v>
      </c>
      <c r="F9" s="299">
        <f>SUM(F10:F21)</f>
        <v>40675000</v>
      </c>
      <c r="G9" s="303">
        <f t="shared" si="0"/>
        <v>1.1465620614946265E-2</v>
      </c>
      <c r="H9" s="21"/>
      <c r="I9" s="108"/>
      <c r="J9" s="108" t="s">
        <v>3264</v>
      </c>
      <c r="K9" s="108"/>
      <c r="L9" s="108"/>
      <c r="M9" s="257" t="s">
        <v>3263</v>
      </c>
      <c r="N9" s="108"/>
      <c r="O9" s="23"/>
      <c r="P9" s="23"/>
      <c r="Q9" s="23"/>
      <c r="R9" s="108"/>
      <c r="S9" s="108"/>
      <c r="T9" s="108"/>
      <c r="U9" s="108"/>
      <c r="V9" s="108"/>
      <c r="W9" s="108"/>
      <c r="X9" s="108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23"/>
      <c r="CN9" s="23"/>
      <c r="CO9" s="23"/>
      <c r="CP9" s="23"/>
      <c r="CQ9" s="23"/>
      <c r="CR9" s="23"/>
      <c r="CS9" s="23"/>
      <c r="CT9" s="23"/>
      <c r="CU9" s="23"/>
      <c r="CV9" s="23"/>
      <c r="CW9" s="23"/>
      <c r="CX9" s="23"/>
      <c r="CY9" s="23"/>
      <c r="CZ9" s="23"/>
      <c r="DA9" s="23"/>
      <c r="DB9" s="23"/>
      <c r="DC9" s="23"/>
      <c r="DD9" s="23"/>
      <c r="DE9" s="23"/>
      <c r="DF9" s="23"/>
      <c r="DG9" s="23"/>
      <c r="DH9" s="23"/>
      <c r="DI9" s="23"/>
      <c r="DJ9" s="23"/>
      <c r="DK9" s="23"/>
      <c r="DL9" s="23"/>
      <c r="DM9" s="23"/>
      <c r="DN9" s="23"/>
      <c r="DO9" s="23"/>
      <c r="DP9" s="23"/>
      <c r="DQ9" s="23"/>
      <c r="DR9" s="23"/>
      <c r="DS9" s="23"/>
      <c r="DT9" s="23"/>
      <c r="DU9" s="23"/>
    </row>
    <row r="10" spans="1:125" s="20" customFormat="1" ht="21.95" customHeight="1">
      <c r="A10" s="373" t="s">
        <v>3241</v>
      </c>
      <c r="B10" s="304">
        <f>'예산세출(사무국)'!P8</f>
        <v>2200111000</v>
      </c>
      <c r="C10" s="305">
        <f t="shared" si="1"/>
        <v>0.19195131508721069</v>
      </c>
      <c r="D10" s="304">
        <f>'예산세출(사무국)'!Q8</f>
        <v>2200111000</v>
      </c>
      <c r="E10" s="305">
        <f t="shared" si="2"/>
        <v>0.19376453160668489</v>
      </c>
      <c r="F10" s="306">
        <f t="shared" ref="F10:F21" si="3">+B10-D10</f>
        <v>0</v>
      </c>
      <c r="G10" s="307">
        <f t="shared" si="0"/>
        <v>0</v>
      </c>
      <c r="H10" s="21"/>
      <c r="I10" s="25" t="s">
        <v>413</v>
      </c>
      <c r="J10" s="96">
        <f>SUMIFS(B:B,A:A,I10)</f>
        <v>4510007000</v>
      </c>
      <c r="K10" s="96">
        <v>4180490000</v>
      </c>
      <c r="L10" s="96">
        <f t="shared" ref="L10:L21" si="4">J10-K10</f>
        <v>329517000</v>
      </c>
      <c r="M10" s="148">
        <f t="shared" ref="M10:M21" si="5">SUMIFS(D:D,A:A,I10)</f>
        <v>4537061000</v>
      </c>
      <c r="N10" s="25">
        <v>4168356000</v>
      </c>
      <c r="O10" s="25">
        <f t="shared" ref="O10:O21" si="6">M10-N10</f>
        <v>368705000</v>
      </c>
      <c r="P10" s="25">
        <f t="shared" ref="P10:P21" si="7">M10-O10</f>
        <v>4168356000</v>
      </c>
      <c r="Q10" s="19"/>
      <c r="R10" s="25"/>
      <c r="S10" s="25"/>
      <c r="T10" s="25"/>
      <c r="U10" s="25"/>
      <c r="V10" s="25"/>
      <c r="W10" s="25"/>
      <c r="X10" s="25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9"/>
      <c r="CI10" s="19"/>
      <c r="CJ10" s="19"/>
      <c r="CK10" s="19"/>
      <c r="CL10" s="19"/>
      <c r="CM10" s="19"/>
      <c r="CN10" s="19"/>
      <c r="CO10" s="19"/>
      <c r="CP10" s="19"/>
      <c r="CQ10" s="19"/>
      <c r="CR10" s="19"/>
      <c r="CS10" s="19"/>
      <c r="CT10" s="19"/>
      <c r="CU10" s="19"/>
      <c r="CV10" s="19"/>
      <c r="CW10" s="19"/>
      <c r="CX10" s="19"/>
      <c r="CY10" s="19"/>
      <c r="CZ10" s="19"/>
      <c r="DA10" s="19"/>
      <c r="DB10" s="19"/>
      <c r="DC10" s="19"/>
      <c r="DD10" s="19"/>
      <c r="DE10" s="19"/>
      <c r="DF10" s="19"/>
      <c r="DG10" s="19"/>
      <c r="DH10" s="19"/>
      <c r="DI10" s="19"/>
      <c r="DJ10" s="19"/>
      <c r="DK10" s="19"/>
      <c r="DL10" s="19"/>
      <c r="DM10" s="19"/>
      <c r="DN10" s="19"/>
      <c r="DO10" s="19"/>
      <c r="DP10" s="19"/>
      <c r="DQ10" s="19"/>
      <c r="DR10" s="19"/>
      <c r="DS10" s="19"/>
      <c r="DT10" s="19"/>
      <c r="DU10" s="19"/>
    </row>
    <row r="11" spans="1:125" s="20" customFormat="1" ht="21.95" customHeight="1">
      <c r="A11" s="373" t="s">
        <v>95</v>
      </c>
      <c r="B11" s="304">
        <f>'예산세출(마두)'!P8</f>
        <v>17903000</v>
      </c>
      <c r="C11" s="305">
        <f t="shared" si="1"/>
        <v>1.5619686434031432E-3</v>
      </c>
      <c r="D11" s="304">
        <f>'예산세출(마두)'!Q8</f>
        <v>12925000</v>
      </c>
      <c r="E11" s="305">
        <f t="shared" si="2"/>
        <v>1.1383091903164897E-3</v>
      </c>
      <c r="F11" s="306">
        <f t="shared" si="3"/>
        <v>4978000</v>
      </c>
      <c r="G11" s="307">
        <f t="shared" si="0"/>
        <v>0.38514506769825918</v>
      </c>
      <c r="H11" s="21"/>
      <c r="I11" s="25" t="s">
        <v>415</v>
      </c>
      <c r="J11" s="96">
        <f t="shared" ref="J11:J21" si="8">SUMIFS(B:B,A:A,I11)</f>
        <v>1250861000</v>
      </c>
      <c r="K11" s="96">
        <v>1250861000</v>
      </c>
      <c r="L11" s="96">
        <f t="shared" si="4"/>
        <v>0</v>
      </c>
      <c r="M11" s="148">
        <f t="shared" si="5"/>
        <v>1266311000</v>
      </c>
      <c r="N11" s="25">
        <v>1266311000</v>
      </c>
      <c r="O11" s="25">
        <f t="shared" si="6"/>
        <v>0</v>
      </c>
      <c r="P11" s="25">
        <f t="shared" si="7"/>
        <v>1266311000</v>
      </c>
      <c r="Q11" s="19"/>
      <c r="R11" s="25"/>
      <c r="S11" s="25"/>
      <c r="T11" s="25"/>
      <c r="U11" s="25"/>
      <c r="V11" s="25"/>
      <c r="W11" s="25"/>
      <c r="X11" s="25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19"/>
      <c r="CQ11" s="19"/>
      <c r="CR11" s="19"/>
      <c r="CS11" s="19"/>
      <c r="CT11" s="19"/>
      <c r="CU11" s="19"/>
      <c r="CV11" s="19"/>
      <c r="CW11" s="19"/>
      <c r="CX11" s="19"/>
      <c r="CY11" s="19"/>
      <c r="CZ11" s="19"/>
      <c r="DA11" s="19"/>
      <c r="DB11" s="19"/>
      <c r="DC11" s="19"/>
      <c r="DD11" s="19"/>
      <c r="DE11" s="19"/>
      <c r="DF11" s="19"/>
      <c r="DG11" s="19"/>
      <c r="DH11" s="19"/>
      <c r="DI11" s="19"/>
      <c r="DJ11" s="19"/>
      <c r="DK11" s="19"/>
      <c r="DL11" s="19"/>
      <c r="DM11" s="19"/>
      <c r="DN11" s="19"/>
      <c r="DO11" s="19"/>
      <c r="DP11" s="19"/>
      <c r="DQ11" s="19"/>
      <c r="DR11" s="19"/>
      <c r="DS11" s="19"/>
      <c r="DT11" s="19"/>
      <c r="DU11" s="19"/>
    </row>
    <row r="12" spans="1:125" s="20" customFormat="1" ht="21.95" customHeight="1">
      <c r="A12" s="373" t="s">
        <v>3256</v>
      </c>
      <c r="B12" s="304">
        <f>'예산세출(진로)'!P8</f>
        <v>38371000</v>
      </c>
      <c r="C12" s="305">
        <f t="shared" si="1"/>
        <v>3.3477237790326768E-3</v>
      </c>
      <c r="D12" s="304">
        <f>'예산세출(진로)'!Q8</f>
        <v>21248000</v>
      </c>
      <c r="E12" s="305">
        <f t="shared" si="2"/>
        <v>1.8713186596398274E-3</v>
      </c>
      <c r="F12" s="306">
        <f t="shared" si="3"/>
        <v>17123000</v>
      </c>
      <c r="G12" s="307">
        <f t="shared" si="0"/>
        <v>0.80586408132530118</v>
      </c>
      <c r="H12" s="21"/>
      <c r="I12" s="25" t="s">
        <v>417</v>
      </c>
      <c r="J12" s="96">
        <f t="shared" si="8"/>
        <v>670584000</v>
      </c>
      <c r="K12" s="96">
        <v>670584000</v>
      </c>
      <c r="L12" s="96">
        <f t="shared" si="4"/>
        <v>0</v>
      </c>
      <c r="M12" s="148">
        <f t="shared" si="5"/>
        <v>553461000</v>
      </c>
      <c r="N12" s="25">
        <v>553461000</v>
      </c>
      <c r="O12" s="25">
        <f t="shared" si="6"/>
        <v>0</v>
      </c>
      <c r="P12" s="25">
        <f t="shared" si="7"/>
        <v>553461000</v>
      </c>
      <c r="Q12" s="19"/>
      <c r="R12" s="25"/>
      <c r="S12" s="25"/>
      <c r="T12" s="25"/>
      <c r="U12" s="25"/>
      <c r="V12" s="25"/>
      <c r="W12" s="25"/>
      <c r="X12" s="25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  <c r="CV12" s="19"/>
      <c r="CW12" s="19"/>
      <c r="CX12" s="19"/>
      <c r="CY12" s="19"/>
      <c r="CZ12" s="19"/>
      <c r="DA12" s="19"/>
      <c r="DB12" s="19"/>
      <c r="DC12" s="19"/>
      <c r="DD12" s="19"/>
      <c r="DE12" s="19"/>
      <c r="DF12" s="19"/>
      <c r="DG12" s="19"/>
      <c r="DH12" s="19"/>
      <c r="DI12" s="19"/>
      <c r="DJ12" s="19"/>
      <c r="DK12" s="19"/>
      <c r="DL12" s="19"/>
      <c r="DM12" s="19"/>
      <c r="DN12" s="19"/>
      <c r="DO12" s="19"/>
      <c r="DP12" s="19"/>
      <c r="DQ12" s="19"/>
      <c r="DR12" s="19"/>
      <c r="DS12" s="19"/>
      <c r="DT12" s="19"/>
      <c r="DU12" s="19"/>
    </row>
    <row r="13" spans="1:125" s="20" customFormat="1" ht="21.95" customHeight="1">
      <c r="A13" s="373" t="s">
        <v>3235</v>
      </c>
      <c r="B13" s="304">
        <f>'예산세출(성사)'!P8</f>
        <v>37340000</v>
      </c>
      <c r="C13" s="305">
        <f t="shared" si="1"/>
        <v>3.2577729511631217E-3</v>
      </c>
      <c r="D13" s="304">
        <f>'예산세출(성사)'!Q8</f>
        <v>37340000</v>
      </c>
      <c r="E13" s="305">
        <f t="shared" si="2"/>
        <v>3.2885466279626865E-3</v>
      </c>
      <c r="F13" s="306">
        <f t="shared" si="3"/>
        <v>0</v>
      </c>
      <c r="G13" s="307">
        <f t="shared" si="0"/>
        <v>0</v>
      </c>
      <c r="H13" s="21"/>
      <c r="I13" s="25" t="s">
        <v>419</v>
      </c>
      <c r="J13" s="96">
        <f t="shared" si="8"/>
        <v>466283000</v>
      </c>
      <c r="K13" s="96">
        <v>466283000</v>
      </c>
      <c r="L13" s="96">
        <f t="shared" si="4"/>
        <v>0</v>
      </c>
      <c r="M13" s="148">
        <f t="shared" si="5"/>
        <v>466283000</v>
      </c>
      <c r="N13" s="25">
        <v>466283000</v>
      </c>
      <c r="O13" s="25">
        <f t="shared" si="6"/>
        <v>0</v>
      </c>
      <c r="P13" s="25">
        <f t="shared" si="7"/>
        <v>466283000</v>
      </c>
      <c r="Q13" s="19"/>
      <c r="R13" s="25"/>
      <c r="S13" s="25"/>
      <c r="T13" s="25"/>
      <c r="U13" s="25"/>
      <c r="V13" s="25"/>
      <c r="W13" s="25"/>
      <c r="X13" s="25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19"/>
      <c r="BW13" s="19"/>
      <c r="BX13" s="19"/>
      <c r="BY13" s="19"/>
      <c r="BZ13" s="19"/>
      <c r="CA13" s="19"/>
      <c r="CB13" s="19"/>
      <c r="CC13" s="19"/>
      <c r="CD13" s="19"/>
      <c r="CE13" s="19"/>
      <c r="CF13" s="19"/>
      <c r="CG13" s="19"/>
      <c r="CH13" s="19"/>
      <c r="CI13" s="19"/>
      <c r="CJ13" s="19"/>
      <c r="CK13" s="19"/>
      <c r="CL13" s="19"/>
      <c r="CM13" s="19"/>
      <c r="CN13" s="19"/>
      <c r="CO13" s="19"/>
      <c r="CP13" s="19"/>
      <c r="CQ13" s="19"/>
      <c r="CR13" s="19"/>
      <c r="CS13" s="19"/>
      <c r="CT13" s="19"/>
      <c r="CU13" s="19"/>
      <c r="CV13" s="19"/>
      <c r="CW13" s="19"/>
      <c r="CX13" s="19"/>
      <c r="CY13" s="19"/>
      <c r="CZ13" s="19"/>
      <c r="DA13" s="19"/>
      <c r="DB13" s="19"/>
      <c r="DC13" s="19"/>
      <c r="DD13" s="19"/>
      <c r="DE13" s="19"/>
      <c r="DF13" s="19"/>
      <c r="DG13" s="19"/>
      <c r="DH13" s="19"/>
      <c r="DI13" s="19"/>
      <c r="DJ13" s="19"/>
      <c r="DK13" s="19"/>
      <c r="DL13" s="19"/>
      <c r="DM13" s="19"/>
      <c r="DN13" s="19"/>
      <c r="DO13" s="19"/>
      <c r="DP13" s="19"/>
      <c r="DQ13" s="19"/>
      <c r="DR13" s="19"/>
      <c r="DS13" s="19"/>
      <c r="DT13" s="19"/>
      <c r="DU13" s="19"/>
    </row>
    <row r="14" spans="1:125" s="20" customFormat="1" ht="21.95" customHeight="1">
      <c r="A14" s="373" t="s">
        <v>3240</v>
      </c>
      <c r="B14" s="304">
        <f>'예산세출(탄현)'!P8</f>
        <v>35516000</v>
      </c>
      <c r="C14" s="305">
        <f t="shared" si="1"/>
        <v>3.0986358900243556E-3</v>
      </c>
      <c r="D14" s="304">
        <f>'예산세출(탄현)'!Q8</f>
        <v>32717000</v>
      </c>
      <c r="E14" s="305">
        <f t="shared" si="2"/>
        <v>2.8813974297550939E-3</v>
      </c>
      <c r="F14" s="306">
        <f t="shared" si="3"/>
        <v>2799000</v>
      </c>
      <c r="G14" s="307">
        <f t="shared" si="0"/>
        <v>8.5551853776324238E-2</v>
      </c>
      <c r="H14" s="21"/>
      <c r="I14" s="25" t="s">
        <v>421</v>
      </c>
      <c r="J14" s="96">
        <f t="shared" si="8"/>
        <v>225812000</v>
      </c>
      <c r="K14" s="96">
        <v>225812000</v>
      </c>
      <c r="L14" s="96">
        <f t="shared" si="4"/>
        <v>0</v>
      </c>
      <c r="M14" s="148">
        <f t="shared" si="5"/>
        <v>241613000</v>
      </c>
      <c r="N14" s="25">
        <v>241613000</v>
      </c>
      <c r="O14" s="25">
        <f t="shared" si="6"/>
        <v>0</v>
      </c>
      <c r="P14" s="25">
        <f t="shared" si="7"/>
        <v>241613000</v>
      </c>
      <c r="Q14" s="19"/>
      <c r="R14" s="25"/>
      <c r="S14" s="25"/>
      <c r="T14" s="25"/>
      <c r="U14" s="25"/>
      <c r="V14" s="25"/>
      <c r="W14" s="25"/>
      <c r="X14" s="25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  <c r="CL14" s="19"/>
      <c r="CM14" s="19"/>
      <c r="CN14" s="19"/>
      <c r="CO14" s="19"/>
      <c r="CP14" s="19"/>
      <c r="CQ14" s="19"/>
      <c r="CR14" s="19"/>
      <c r="CS14" s="19"/>
      <c r="CT14" s="19"/>
      <c r="CU14" s="19"/>
      <c r="CV14" s="19"/>
      <c r="CW14" s="19"/>
      <c r="CX14" s="19"/>
      <c r="CY14" s="19"/>
      <c r="CZ14" s="19"/>
      <c r="DA14" s="19"/>
      <c r="DB14" s="19"/>
      <c r="DC14" s="19"/>
      <c r="DD14" s="19"/>
      <c r="DE14" s="19"/>
      <c r="DF14" s="19"/>
      <c r="DG14" s="19"/>
      <c r="DH14" s="19"/>
      <c r="DI14" s="19"/>
      <c r="DJ14" s="19"/>
      <c r="DK14" s="19"/>
      <c r="DL14" s="19"/>
      <c r="DM14" s="19"/>
      <c r="DN14" s="19"/>
      <c r="DO14" s="19"/>
      <c r="DP14" s="19"/>
      <c r="DQ14" s="19"/>
      <c r="DR14" s="19"/>
      <c r="DS14" s="19"/>
      <c r="DT14" s="19"/>
      <c r="DU14" s="19"/>
    </row>
    <row r="15" spans="1:125" s="20" customFormat="1" ht="21.95" customHeight="1">
      <c r="A15" s="373" t="s">
        <v>3239</v>
      </c>
      <c r="B15" s="304">
        <f>'예산세출(주교)'!P8</f>
        <v>14672000</v>
      </c>
      <c r="C15" s="305">
        <f t="shared" si="1"/>
        <v>1.2800761847741116E-3</v>
      </c>
      <c r="D15" s="304">
        <f>'예산세출(주교)'!Q8</f>
        <v>14672000</v>
      </c>
      <c r="E15" s="305">
        <f t="shared" si="2"/>
        <v>1.2921680804892483E-3</v>
      </c>
      <c r="F15" s="306">
        <f t="shared" si="3"/>
        <v>0</v>
      </c>
      <c r="G15" s="307">
        <f t="shared" si="0"/>
        <v>0</v>
      </c>
      <c r="H15" s="21"/>
      <c r="I15" s="25" t="s">
        <v>423</v>
      </c>
      <c r="J15" s="96">
        <f t="shared" si="8"/>
        <v>37449000</v>
      </c>
      <c r="K15" s="96">
        <v>37449000</v>
      </c>
      <c r="L15" s="96">
        <f t="shared" si="4"/>
        <v>0</v>
      </c>
      <c r="M15" s="148">
        <f t="shared" si="5"/>
        <v>36969000</v>
      </c>
      <c r="N15" s="25">
        <v>36969000</v>
      </c>
      <c r="O15" s="25">
        <f t="shared" si="6"/>
        <v>0</v>
      </c>
      <c r="P15" s="25">
        <f t="shared" si="7"/>
        <v>36969000</v>
      </c>
      <c r="Q15" s="19"/>
      <c r="R15" s="25"/>
      <c r="S15" s="25"/>
      <c r="T15" s="25"/>
      <c r="U15" s="25"/>
      <c r="V15" s="25"/>
      <c r="W15" s="25"/>
      <c r="X15" s="25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  <c r="BC15" s="19"/>
      <c r="BD15" s="19"/>
      <c r="BE15" s="19"/>
      <c r="BF15" s="19"/>
      <c r="BG15" s="19"/>
      <c r="BH15" s="19"/>
      <c r="BI15" s="19"/>
      <c r="BJ15" s="19"/>
      <c r="BK15" s="19"/>
      <c r="BL15" s="19"/>
      <c r="BM15" s="19"/>
      <c r="BN15" s="19"/>
      <c r="BO15" s="19"/>
      <c r="BP15" s="19"/>
      <c r="BQ15" s="19"/>
      <c r="BR15" s="19"/>
      <c r="BS15" s="19"/>
      <c r="BT15" s="19"/>
      <c r="BU15" s="19"/>
      <c r="BV15" s="19"/>
      <c r="BW15" s="19"/>
      <c r="BX15" s="19"/>
      <c r="BY15" s="19"/>
      <c r="BZ15" s="19"/>
      <c r="CA15" s="19"/>
      <c r="CB15" s="19"/>
      <c r="CC15" s="19"/>
      <c r="CD15" s="19"/>
      <c r="CE15" s="19"/>
      <c r="CF15" s="19"/>
      <c r="CG15" s="19"/>
      <c r="CH15" s="19"/>
      <c r="CI15" s="19"/>
      <c r="CJ15" s="19"/>
      <c r="CK15" s="19"/>
      <c r="CL15" s="19"/>
      <c r="CM15" s="19"/>
      <c r="CN15" s="19"/>
      <c r="CO15" s="19"/>
      <c r="CP15" s="19"/>
      <c r="CQ15" s="19"/>
      <c r="CR15" s="19"/>
      <c r="CS15" s="19"/>
      <c r="CT15" s="19"/>
      <c r="CU15" s="19"/>
      <c r="CV15" s="19"/>
      <c r="CW15" s="19"/>
      <c r="CX15" s="19"/>
      <c r="CY15" s="19"/>
      <c r="CZ15" s="19"/>
      <c r="DA15" s="19"/>
      <c r="DB15" s="19"/>
      <c r="DC15" s="19"/>
      <c r="DD15" s="19"/>
      <c r="DE15" s="19"/>
      <c r="DF15" s="19"/>
      <c r="DG15" s="19"/>
      <c r="DH15" s="19"/>
      <c r="DI15" s="19"/>
      <c r="DJ15" s="19"/>
      <c r="DK15" s="19"/>
      <c r="DL15" s="19"/>
      <c r="DM15" s="19"/>
      <c r="DN15" s="19"/>
      <c r="DO15" s="19"/>
      <c r="DP15" s="19"/>
      <c r="DQ15" s="19"/>
      <c r="DR15" s="19"/>
      <c r="DS15" s="19"/>
      <c r="DT15" s="19"/>
      <c r="DU15" s="19"/>
    </row>
    <row r="16" spans="1:125" s="20" customFormat="1" ht="21.95" customHeight="1">
      <c r="A16" s="373" t="s">
        <v>3245</v>
      </c>
      <c r="B16" s="304">
        <f>'예산세출(일산서구)'!P8</f>
        <v>155959000</v>
      </c>
      <c r="C16" s="305">
        <f t="shared" si="1"/>
        <v>1.3606829450735118E-2</v>
      </c>
      <c r="D16" s="304">
        <f>'예산세출(일산서구)'!Q8</f>
        <v>140184000</v>
      </c>
      <c r="E16" s="305">
        <f t="shared" si="2"/>
        <v>1.2346053039483697E-2</v>
      </c>
      <c r="F16" s="306">
        <f t="shared" si="3"/>
        <v>15775000</v>
      </c>
      <c r="G16" s="307">
        <f t="shared" si="0"/>
        <v>0.11253067397135194</v>
      </c>
      <c r="H16" s="21"/>
      <c r="I16" s="25" t="s">
        <v>422</v>
      </c>
      <c r="J16" s="96">
        <f t="shared" si="8"/>
        <v>944153000</v>
      </c>
      <c r="K16" s="96">
        <v>944153000</v>
      </c>
      <c r="L16" s="96">
        <f t="shared" si="4"/>
        <v>0</v>
      </c>
      <c r="M16" s="148">
        <f t="shared" si="5"/>
        <v>1048085000</v>
      </c>
      <c r="N16" s="25">
        <v>1048085000</v>
      </c>
      <c r="O16" s="25">
        <f t="shared" si="6"/>
        <v>0</v>
      </c>
      <c r="P16" s="25">
        <f t="shared" si="7"/>
        <v>1048085000</v>
      </c>
      <c r="Q16" s="19"/>
      <c r="R16" s="25"/>
      <c r="S16" s="25"/>
      <c r="T16" s="25"/>
      <c r="U16" s="25"/>
      <c r="V16" s="25"/>
      <c r="W16" s="25"/>
      <c r="X16" s="25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  <c r="BJ16" s="19"/>
      <c r="BK16" s="19"/>
      <c r="BL16" s="19"/>
      <c r="BM16" s="19"/>
      <c r="BN16" s="19"/>
      <c r="BO16" s="19"/>
      <c r="BP16" s="19"/>
      <c r="BQ16" s="19"/>
      <c r="BR16" s="19"/>
      <c r="BS16" s="19"/>
      <c r="BT16" s="19"/>
      <c r="BU16" s="19"/>
      <c r="BV16" s="19"/>
      <c r="BW16" s="19"/>
      <c r="BX16" s="19"/>
      <c r="BY16" s="19"/>
      <c r="BZ16" s="19"/>
      <c r="CA16" s="19"/>
      <c r="CB16" s="19"/>
      <c r="CC16" s="19"/>
      <c r="CD16" s="19"/>
      <c r="CE16" s="19"/>
      <c r="CF16" s="19"/>
      <c r="CG16" s="19"/>
      <c r="CH16" s="19"/>
      <c r="CI16" s="19"/>
      <c r="CJ16" s="19"/>
      <c r="CK16" s="19"/>
      <c r="CL16" s="19"/>
      <c r="CM16" s="19"/>
      <c r="CN16" s="19"/>
      <c r="CO16" s="19"/>
      <c r="CP16" s="19"/>
      <c r="CQ16" s="19"/>
      <c r="CR16" s="19"/>
      <c r="CS16" s="19"/>
      <c r="CT16" s="19"/>
      <c r="CU16" s="19"/>
      <c r="CV16" s="19"/>
      <c r="CW16" s="19"/>
      <c r="CX16" s="19"/>
      <c r="CY16" s="19"/>
      <c r="CZ16" s="19"/>
      <c r="DA16" s="19"/>
      <c r="DB16" s="19"/>
      <c r="DC16" s="19"/>
      <c r="DD16" s="19"/>
      <c r="DE16" s="19"/>
      <c r="DF16" s="19"/>
      <c r="DG16" s="19"/>
      <c r="DH16" s="19"/>
      <c r="DI16" s="19"/>
      <c r="DJ16" s="19"/>
      <c r="DK16" s="19"/>
      <c r="DL16" s="19"/>
      <c r="DM16" s="19"/>
      <c r="DN16" s="19"/>
      <c r="DO16" s="19"/>
      <c r="DP16" s="19"/>
      <c r="DQ16" s="19"/>
      <c r="DR16" s="19"/>
      <c r="DS16" s="19"/>
      <c r="DT16" s="19"/>
      <c r="DU16" s="19"/>
    </row>
    <row r="17" spans="1:125" s="20" customFormat="1" ht="21.95" customHeight="1">
      <c r="A17" s="373" t="s">
        <v>3238</v>
      </c>
      <c r="B17" s="304">
        <f>'예산세출(토당)'!P8</f>
        <v>612394000</v>
      </c>
      <c r="C17" s="305">
        <f t="shared" si="1"/>
        <v>5.342904683059959E-2</v>
      </c>
      <c r="D17" s="304">
        <f>'예산세출(토당)'!Q8</f>
        <v>612394000</v>
      </c>
      <c r="E17" s="305">
        <f t="shared" si="2"/>
        <v>5.3933749964771863E-2</v>
      </c>
      <c r="F17" s="306">
        <f t="shared" si="3"/>
        <v>0</v>
      </c>
      <c r="G17" s="307">
        <f t="shared" si="0"/>
        <v>0</v>
      </c>
      <c r="H17" s="21"/>
      <c r="I17" s="25" t="s">
        <v>424</v>
      </c>
      <c r="J17" s="96">
        <f t="shared" si="8"/>
        <v>2059049000</v>
      </c>
      <c r="K17" s="96">
        <v>2059049000</v>
      </c>
      <c r="L17" s="96">
        <f t="shared" si="4"/>
        <v>0</v>
      </c>
      <c r="M17" s="148">
        <f t="shared" si="5"/>
        <v>1933404000</v>
      </c>
      <c r="N17" s="25">
        <v>1933404000</v>
      </c>
      <c r="O17" s="25">
        <f t="shared" si="6"/>
        <v>0</v>
      </c>
      <c r="P17" s="25">
        <f t="shared" si="7"/>
        <v>1933404000</v>
      </c>
      <c r="Q17" s="19"/>
      <c r="R17" s="25"/>
      <c r="S17" s="25"/>
      <c r="T17" s="25"/>
      <c r="U17" s="25"/>
      <c r="V17" s="25"/>
      <c r="W17" s="25"/>
      <c r="X17" s="25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  <c r="BJ17" s="19"/>
      <c r="BK17" s="19"/>
      <c r="BL17" s="19"/>
      <c r="BM17" s="19"/>
      <c r="BN17" s="19"/>
      <c r="BO17" s="19"/>
      <c r="BP17" s="19"/>
      <c r="BQ17" s="19"/>
      <c r="BR17" s="19"/>
      <c r="BS17" s="19"/>
      <c r="BT17" s="19"/>
      <c r="BU17" s="19"/>
      <c r="BV17" s="19"/>
      <c r="BW17" s="19"/>
      <c r="BX17" s="19"/>
      <c r="BY17" s="19"/>
      <c r="BZ17" s="19"/>
      <c r="CA17" s="19"/>
      <c r="CB17" s="19"/>
      <c r="CC17" s="19"/>
      <c r="CD17" s="19"/>
      <c r="CE17" s="19"/>
      <c r="CF17" s="19"/>
      <c r="CG17" s="19"/>
      <c r="CH17" s="19"/>
      <c r="CI17" s="19"/>
      <c r="CJ17" s="19"/>
      <c r="CK17" s="19"/>
      <c r="CL17" s="19"/>
      <c r="CM17" s="19"/>
      <c r="CN17" s="19"/>
      <c r="CO17" s="19"/>
      <c r="CP17" s="19"/>
      <c r="CQ17" s="19"/>
      <c r="CR17" s="19"/>
      <c r="CS17" s="19"/>
      <c r="CT17" s="19"/>
      <c r="CU17" s="19"/>
      <c r="CV17" s="19"/>
      <c r="CW17" s="19"/>
      <c r="CX17" s="19"/>
      <c r="CY17" s="19"/>
      <c r="CZ17" s="19"/>
      <c r="DA17" s="19"/>
      <c r="DB17" s="19"/>
      <c r="DC17" s="19"/>
      <c r="DD17" s="19"/>
      <c r="DE17" s="19"/>
      <c r="DF17" s="19"/>
      <c r="DG17" s="19"/>
      <c r="DH17" s="19"/>
      <c r="DI17" s="19"/>
      <c r="DJ17" s="19"/>
      <c r="DK17" s="19"/>
      <c r="DL17" s="19"/>
      <c r="DM17" s="19"/>
      <c r="DN17" s="19"/>
      <c r="DO17" s="19"/>
      <c r="DP17" s="19"/>
      <c r="DQ17" s="19"/>
      <c r="DR17" s="19"/>
      <c r="DS17" s="19"/>
      <c r="DT17" s="19"/>
      <c r="DU17" s="19"/>
    </row>
    <row r="18" spans="1:125" s="20" customFormat="1" ht="21.95" customHeight="1">
      <c r="A18" s="373" t="s">
        <v>970</v>
      </c>
      <c r="B18" s="304">
        <f>'예산세출(상담)'!P8</f>
        <v>309399000</v>
      </c>
      <c r="C18" s="305">
        <f t="shared" si="1"/>
        <v>2.6993885734250635E-2</v>
      </c>
      <c r="D18" s="304">
        <f>'예산세출(상담)'!Q8</f>
        <v>309399000</v>
      </c>
      <c r="E18" s="305">
        <f t="shared" si="2"/>
        <v>2.7248876222416368E-2</v>
      </c>
      <c r="F18" s="306">
        <f t="shared" si="3"/>
        <v>0</v>
      </c>
      <c r="G18" s="307">
        <f t="shared" si="0"/>
        <v>0</v>
      </c>
      <c r="H18" s="21"/>
      <c r="I18" s="25" t="s">
        <v>326</v>
      </c>
      <c r="J18" s="96">
        <f t="shared" si="8"/>
        <v>1335835800</v>
      </c>
      <c r="K18" s="96">
        <v>1335835800</v>
      </c>
      <c r="L18" s="96">
        <f t="shared" si="4"/>
        <v>0</v>
      </c>
      <c r="M18" s="148">
        <f t="shared" si="5"/>
        <v>1311228000</v>
      </c>
      <c r="N18" s="25">
        <v>1311228000</v>
      </c>
      <c r="O18" s="25">
        <f t="shared" si="6"/>
        <v>0</v>
      </c>
      <c r="P18" s="25">
        <f t="shared" si="7"/>
        <v>1311228000</v>
      </c>
      <c r="Q18" s="19"/>
      <c r="R18" s="25"/>
      <c r="S18" s="25"/>
      <c r="T18" s="25"/>
      <c r="U18" s="25"/>
      <c r="V18" s="25"/>
      <c r="W18" s="25"/>
      <c r="X18" s="25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  <c r="BC18" s="19"/>
      <c r="BD18" s="19"/>
      <c r="BE18" s="19"/>
      <c r="BF18" s="19"/>
      <c r="BG18" s="19"/>
      <c r="BH18" s="19"/>
      <c r="BI18" s="19"/>
      <c r="BJ18" s="19"/>
      <c r="BK18" s="19"/>
      <c r="BL18" s="19"/>
      <c r="BM18" s="19"/>
      <c r="BN18" s="19"/>
      <c r="BO18" s="19"/>
      <c r="BP18" s="19"/>
      <c r="BQ18" s="19"/>
      <c r="BR18" s="19"/>
      <c r="BS18" s="19"/>
      <c r="BT18" s="19"/>
      <c r="BU18" s="19"/>
      <c r="BV18" s="19"/>
      <c r="BW18" s="19"/>
      <c r="BX18" s="19"/>
      <c r="BY18" s="19"/>
      <c r="BZ18" s="19"/>
      <c r="CA18" s="19"/>
      <c r="CB18" s="19"/>
      <c r="CC18" s="19"/>
      <c r="CD18" s="19"/>
      <c r="CE18" s="19"/>
      <c r="CF18" s="19"/>
      <c r="CG18" s="19"/>
      <c r="CH18" s="19"/>
      <c r="CI18" s="19"/>
      <c r="CJ18" s="19"/>
      <c r="CK18" s="19"/>
      <c r="CL18" s="19"/>
      <c r="CM18" s="19"/>
      <c r="CN18" s="19"/>
      <c r="CO18" s="19"/>
      <c r="CP18" s="19"/>
      <c r="CQ18" s="19"/>
      <c r="CR18" s="19"/>
      <c r="CS18" s="19"/>
      <c r="CT18" s="19"/>
      <c r="CU18" s="19"/>
      <c r="CV18" s="19"/>
      <c r="CW18" s="19"/>
      <c r="CX18" s="19"/>
      <c r="CY18" s="19"/>
      <c r="CZ18" s="19"/>
      <c r="DA18" s="19"/>
      <c r="DB18" s="19"/>
      <c r="DC18" s="19"/>
      <c r="DD18" s="19"/>
      <c r="DE18" s="19"/>
      <c r="DF18" s="19"/>
      <c r="DG18" s="19"/>
      <c r="DH18" s="19"/>
      <c r="DI18" s="19"/>
      <c r="DJ18" s="19"/>
      <c r="DK18" s="19"/>
      <c r="DL18" s="19"/>
      <c r="DM18" s="19"/>
      <c r="DN18" s="19"/>
      <c r="DO18" s="19"/>
      <c r="DP18" s="19"/>
      <c r="DQ18" s="19"/>
      <c r="DR18" s="19"/>
      <c r="DS18" s="19"/>
      <c r="DT18" s="19"/>
      <c r="DU18" s="19"/>
    </row>
    <row r="19" spans="1:125" s="20" customFormat="1" ht="21.95" customHeight="1">
      <c r="A19" s="373" t="s">
        <v>3243</v>
      </c>
      <c r="B19" s="304">
        <f>'예산세출(화정)'!P8</f>
        <v>62617000</v>
      </c>
      <c r="C19" s="305">
        <f t="shared" si="1"/>
        <v>5.4630950423937121E-3</v>
      </c>
      <c r="D19" s="304">
        <f>'예산세출(화정)'!Q8</f>
        <v>62617000</v>
      </c>
      <c r="E19" s="305">
        <f t="shared" si="2"/>
        <v>5.5147007017444976E-3</v>
      </c>
      <c r="F19" s="306">
        <f t="shared" si="3"/>
        <v>0</v>
      </c>
      <c r="G19" s="307">
        <f t="shared" si="0"/>
        <v>0</v>
      </c>
      <c r="H19" s="21"/>
      <c r="I19" s="25" t="s">
        <v>426</v>
      </c>
      <c r="J19" s="96">
        <f t="shared" si="8"/>
        <v>157291000</v>
      </c>
      <c r="K19" s="96">
        <v>157291000</v>
      </c>
      <c r="L19" s="96">
        <f t="shared" si="4"/>
        <v>0</v>
      </c>
      <c r="M19" s="148">
        <f t="shared" si="5"/>
        <v>155824000</v>
      </c>
      <c r="N19" s="25">
        <v>155824000</v>
      </c>
      <c r="O19" s="25">
        <f t="shared" si="6"/>
        <v>0</v>
      </c>
      <c r="P19" s="25">
        <f t="shared" si="7"/>
        <v>155824000</v>
      </c>
      <c r="Q19" s="19"/>
      <c r="R19" s="25"/>
      <c r="S19" s="25"/>
      <c r="T19" s="25"/>
      <c r="U19" s="25"/>
      <c r="V19" s="25"/>
      <c r="W19" s="25"/>
      <c r="X19" s="25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19"/>
      <c r="BI19" s="19"/>
      <c r="BJ19" s="19"/>
      <c r="BK19" s="19"/>
      <c r="BL19" s="19"/>
      <c r="BM19" s="19"/>
      <c r="BN19" s="19"/>
      <c r="BO19" s="19"/>
      <c r="BP19" s="19"/>
      <c r="BQ19" s="19"/>
      <c r="BR19" s="19"/>
      <c r="BS19" s="19"/>
      <c r="BT19" s="19"/>
      <c r="BU19" s="19"/>
      <c r="BV19" s="19"/>
      <c r="BW19" s="19"/>
      <c r="BX19" s="19"/>
      <c r="BY19" s="19"/>
      <c r="BZ19" s="19"/>
      <c r="CA19" s="19"/>
      <c r="CB19" s="19"/>
      <c r="CC19" s="19"/>
      <c r="CD19" s="19"/>
      <c r="CE19" s="19"/>
      <c r="CF19" s="19"/>
      <c r="CG19" s="19"/>
      <c r="CH19" s="19"/>
      <c r="CI19" s="19"/>
      <c r="CJ19" s="19"/>
      <c r="CK19" s="19"/>
      <c r="CL19" s="19"/>
      <c r="CM19" s="19"/>
      <c r="CN19" s="19"/>
      <c r="CO19" s="19"/>
      <c r="CP19" s="19"/>
      <c r="CQ19" s="19"/>
      <c r="CR19" s="19"/>
      <c r="CS19" s="19"/>
      <c r="CT19" s="19"/>
      <c r="CU19" s="19"/>
      <c r="CV19" s="19"/>
      <c r="CW19" s="19"/>
      <c r="CX19" s="19"/>
      <c r="CY19" s="19"/>
      <c r="CZ19" s="19"/>
      <c r="DA19" s="19"/>
      <c r="DB19" s="19"/>
      <c r="DC19" s="19"/>
      <c r="DD19" s="19"/>
      <c r="DE19" s="19"/>
      <c r="DF19" s="19"/>
      <c r="DG19" s="19"/>
      <c r="DH19" s="19"/>
      <c r="DI19" s="19"/>
      <c r="DJ19" s="19"/>
      <c r="DK19" s="19"/>
      <c r="DL19" s="19"/>
      <c r="DM19" s="19"/>
      <c r="DN19" s="19"/>
      <c r="DO19" s="19"/>
      <c r="DP19" s="19"/>
      <c r="DQ19" s="19"/>
      <c r="DR19" s="19"/>
      <c r="DS19" s="19"/>
      <c r="DT19" s="19"/>
      <c r="DU19" s="19"/>
    </row>
    <row r="20" spans="1:125" s="20" customFormat="1" ht="21.95" customHeight="1">
      <c r="A20" s="373" t="s">
        <v>358</v>
      </c>
      <c r="B20" s="304">
        <f>'예산세출(백마)'!P8</f>
        <v>57190000</v>
      </c>
      <c r="C20" s="305">
        <f t="shared" si="1"/>
        <v>4.9896099377884024E-3</v>
      </c>
      <c r="D20" s="304">
        <f>'예산세출(백마)'!Q8</f>
        <v>57190000</v>
      </c>
      <c r="E20" s="305">
        <f t="shared" si="2"/>
        <v>5.0367429473268891E-3</v>
      </c>
      <c r="F20" s="306">
        <f t="shared" si="3"/>
        <v>0</v>
      </c>
      <c r="G20" s="307">
        <f t="shared" si="0"/>
        <v>0</v>
      </c>
      <c r="H20" s="21"/>
      <c r="I20" s="25" t="s">
        <v>358</v>
      </c>
      <c r="J20" s="96">
        <f t="shared" si="8"/>
        <v>102266000</v>
      </c>
      <c r="K20" s="96">
        <v>102266000</v>
      </c>
      <c r="L20" s="96">
        <f t="shared" si="4"/>
        <v>0</v>
      </c>
      <c r="M20" s="148">
        <f t="shared" si="5"/>
        <v>101394000</v>
      </c>
      <c r="N20" s="25">
        <v>101394000</v>
      </c>
      <c r="O20" s="25">
        <f t="shared" si="6"/>
        <v>0</v>
      </c>
      <c r="P20" s="25">
        <f t="shared" si="7"/>
        <v>101394000</v>
      </c>
      <c r="Q20" s="19"/>
      <c r="R20" s="25"/>
      <c r="S20" s="25"/>
      <c r="T20" s="25"/>
      <c r="U20" s="25"/>
      <c r="V20" s="25"/>
      <c r="W20" s="25"/>
      <c r="X20" s="25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  <c r="BC20" s="19"/>
      <c r="BD20" s="19"/>
      <c r="BE20" s="19"/>
      <c r="BF20" s="19"/>
      <c r="BG20" s="19"/>
      <c r="BH20" s="19"/>
      <c r="BI20" s="19"/>
      <c r="BJ20" s="19"/>
      <c r="BK20" s="19"/>
      <c r="BL20" s="19"/>
      <c r="BM20" s="19"/>
      <c r="BN20" s="19"/>
      <c r="BO20" s="19"/>
      <c r="BP20" s="19"/>
      <c r="BQ20" s="19"/>
      <c r="BR20" s="19"/>
      <c r="BS20" s="19"/>
      <c r="BT20" s="19"/>
      <c r="BU20" s="19"/>
      <c r="BV20" s="19"/>
      <c r="BW20" s="19"/>
      <c r="BX20" s="19"/>
      <c r="BY20" s="19"/>
      <c r="BZ20" s="19"/>
      <c r="CA20" s="19"/>
      <c r="CB20" s="19"/>
      <c r="CC20" s="19"/>
      <c r="CD20" s="19"/>
      <c r="CE20" s="19"/>
      <c r="CF20" s="19"/>
      <c r="CG20" s="19"/>
      <c r="CH20" s="19"/>
      <c r="CI20" s="19"/>
      <c r="CJ20" s="19"/>
      <c r="CK20" s="19"/>
      <c r="CL20" s="19"/>
      <c r="CM20" s="19"/>
      <c r="CN20" s="19"/>
      <c r="CO20" s="19"/>
      <c r="CP20" s="19"/>
      <c r="CQ20" s="19"/>
      <c r="CR20" s="19"/>
      <c r="CS20" s="19"/>
      <c r="CT20" s="19"/>
      <c r="CU20" s="19"/>
      <c r="CV20" s="19"/>
      <c r="CW20" s="19"/>
      <c r="CX20" s="19"/>
      <c r="CY20" s="19"/>
      <c r="CZ20" s="19"/>
      <c r="DA20" s="19"/>
      <c r="DB20" s="19"/>
      <c r="DC20" s="19"/>
      <c r="DD20" s="19"/>
      <c r="DE20" s="19"/>
      <c r="DF20" s="19"/>
      <c r="DG20" s="19"/>
      <c r="DH20" s="19"/>
      <c r="DI20" s="19"/>
      <c r="DJ20" s="19"/>
      <c r="DK20" s="19"/>
      <c r="DL20" s="19"/>
      <c r="DM20" s="19"/>
      <c r="DN20" s="19"/>
      <c r="DO20" s="19"/>
      <c r="DP20" s="19"/>
      <c r="DQ20" s="19"/>
      <c r="DR20" s="19"/>
      <c r="DS20" s="19"/>
      <c r="DT20" s="19"/>
      <c r="DU20" s="19"/>
    </row>
    <row r="21" spans="1:125" s="20" customFormat="1" ht="21.95" customHeight="1">
      <c r="A21" s="373" t="s">
        <v>377</v>
      </c>
      <c r="B21" s="304">
        <f>'예산세출(능곡)'!P8</f>
        <v>46765000</v>
      </c>
      <c r="C21" s="305">
        <f t="shared" si="1"/>
        <v>4.0800683465758809E-3</v>
      </c>
      <c r="D21" s="304">
        <f>'예산세출(능곡)'!Q8</f>
        <v>46765000</v>
      </c>
      <c r="E21" s="305">
        <f t="shared" si="2"/>
        <v>4.1186096158723892E-3</v>
      </c>
      <c r="F21" s="306">
        <f t="shared" si="3"/>
        <v>0</v>
      </c>
      <c r="G21" s="307">
        <f t="shared" si="0"/>
        <v>0</v>
      </c>
      <c r="H21" s="21"/>
      <c r="I21" s="25" t="s">
        <v>377</v>
      </c>
      <c r="J21" s="96">
        <f t="shared" si="8"/>
        <v>91394000</v>
      </c>
      <c r="K21" s="96">
        <v>91394000</v>
      </c>
      <c r="L21" s="96">
        <f t="shared" si="4"/>
        <v>0</v>
      </c>
      <c r="M21" s="148">
        <f t="shared" si="5"/>
        <v>91394000</v>
      </c>
      <c r="N21" s="25">
        <v>91394000</v>
      </c>
      <c r="O21" s="25">
        <f t="shared" si="6"/>
        <v>0</v>
      </c>
      <c r="P21" s="25">
        <f t="shared" si="7"/>
        <v>91394000</v>
      </c>
      <c r="Q21" s="19"/>
      <c r="R21" s="25"/>
      <c r="S21" s="25"/>
      <c r="T21" s="25"/>
      <c r="U21" s="25"/>
      <c r="V21" s="25"/>
      <c r="W21" s="25"/>
      <c r="X21" s="25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19"/>
      <c r="BN21" s="19"/>
      <c r="BO21" s="19"/>
      <c r="BP21" s="19"/>
      <c r="BQ21" s="19"/>
      <c r="BR21" s="19"/>
      <c r="BS21" s="19"/>
      <c r="BT21" s="19"/>
      <c r="BU21" s="19"/>
      <c r="BV21" s="19"/>
      <c r="BW21" s="19"/>
      <c r="BX21" s="19"/>
      <c r="BY21" s="19"/>
      <c r="BZ21" s="19"/>
      <c r="CA21" s="19"/>
      <c r="CB21" s="19"/>
      <c r="CC21" s="19"/>
      <c r="CD21" s="19"/>
      <c r="CE21" s="19"/>
      <c r="CF21" s="19"/>
      <c r="CG21" s="19"/>
      <c r="CH21" s="19"/>
      <c r="CI21" s="19"/>
      <c r="CJ21" s="19"/>
      <c r="CK21" s="19"/>
      <c r="CL21" s="19"/>
      <c r="CM21" s="19"/>
      <c r="CN21" s="19"/>
      <c r="CO21" s="19"/>
      <c r="CP21" s="19"/>
      <c r="CQ21" s="19"/>
      <c r="CR21" s="19"/>
      <c r="CS21" s="19"/>
      <c r="CT21" s="19"/>
      <c r="CU21" s="19"/>
      <c r="CV21" s="19"/>
      <c r="CW21" s="19"/>
      <c r="CX21" s="19"/>
      <c r="CY21" s="19"/>
      <c r="CZ21" s="19"/>
      <c r="DA21" s="19"/>
      <c r="DB21" s="19"/>
      <c r="DC21" s="19"/>
      <c r="DD21" s="19"/>
      <c r="DE21" s="19"/>
      <c r="DF21" s="19"/>
      <c r="DG21" s="19"/>
      <c r="DH21" s="19"/>
      <c r="DI21" s="19"/>
      <c r="DJ21" s="19"/>
      <c r="DK21" s="19"/>
      <c r="DL21" s="19"/>
      <c r="DM21" s="19"/>
      <c r="DN21" s="19"/>
      <c r="DO21" s="19"/>
      <c r="DP21" s="19"/>
      <c r="DQ21" s="19"/>
      <c r="DR21" s="19"/>
      <c r="DS21" s="19"/>
      <c r="DT21" s="19"/>
      <c r="DU21" s="19"/>
    </row>
    <row r="22" spans="1:125" s="20" customFormat="1" ht="21.95" customHeight="1">
      <c r="A22" s="409" t="s">
        <v>3262</v>
      </c>
      <c r="B22" s="299">
        <f>SUM(B23:B34)</f>
        <v>1419468000</v>
      </c>
      <c r="C22" s="300">
        <f>B22/$B$7</f>
        <v>0.1238431830594969</v>
      </c>
      <c r="D22" s="299">
        <f>SUM(D23:D34)</f>
        <v>1423731000</v>
      </c>
      <c r="E22" s="300">
        <f t="shared" si="2"/>
        <v>0.12538847828537611</v>
      </c>
      <c r="F22" s="302">
        <f>SUM(F23:F34)</f>
        <v>-4263000</v>
      </c>
      <c r="G22" s="303">
        <f t="shared" si="0"/>
        <v>-2.9942454016945617E-3</v>
      </c>
      <c r="H22" s="26"/>
      <c r="I22" s="25"/>
      <c r="J22" s="25">
        <f>SUM(J10:J21)</f>
        <v>11850984800</v>
      </c>
      <c r="K22" s="25">
        <f t="shared" ref="K22:L22" si="9">SUM(K10:K21)</f>
        <v>11521467800</v>
      </c>
      <c r="L22" s="25">
        <f t="shared" si="9"/>
        <v>329517000</v>
      </c>
      <c r="M22" s="148">
        <f>SUM(M10:M21)</f>
        <v>11743027000</v>
      </c>
      <c r="N22" s="25"/>
      <c r="O22" s="19"/>
      <c r="P22" s="19"/>
      <c r="Q22" s="19"/>
      <c r="R22" s="25"/>
      <c r="S22" s="25"/>
      <c r="T22" s="25"/>
      <c r="U22" s="25"/>
      <c r="V22" s="25"/>
      <c r="W22" s="25"/>
      <c r="X22" s="25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  <c r="BE22" s="19"/>
      <c r="BF22" s="19"/>
      <c r="BG22" s="19"/>
      <c r="BH22" s="19"/>
      <c r="BI22" s="19"/>
      <c r="BJ22" s="19"/>
      <c r="BK22" s="19"/>
      <c r="BL22" s="19"/>
      <c r="BM22" s="19"/>
      <c r="BN22" s="19"/>
      <c r="BO22" s="19"/>
      <c r="BP22" s="19"/>
      <c r="BQ22" s="19"/>
      <c r="BR22" s="19"/>
      <c r="BS22" s="19"/>
      <c r="BT22" s="19"/>
      <c r="BU22" s="19"/>
      <c r="BV22" s="19"/>
      <c r="BW22" s="19"/>
      <c r="BX22" s="19"/>
      <c r="BY22" s="19"/>
      <c r="BZ22" s="19"/>
      <c r="CA22" s="19"/>
      <c r="CB22" s="19"/>
      <c r="CC22" s="19"/>
      <c r="CD22" s="19"/>
      <c r="CE22" s="19"/>
      <c r="CF22" s="19"/>
      <c r="CG22" s="19"/>
      <c r="CH22" s="19"/>
      <c r="CI22" s="19"/>
      <c r="CJ22" s="19"/>
      <c r="CK22" s="19"/>
      <c r="CL22" s="19"/>
      <c r="CM22" s="19"/>
      <c r="CN22" s="19"/>
      <c r="CO22" s="19"/>
      <c r="CP22" s="19"/>
      <c r="CQ22" s="19"/>
      <c r="CR22" s="19"/>
      <c r="CS22" s="19"/>
      <c r="CT22" s="19"/>
      <c r="CU22" s="19"/>
      <c r="CV22" s="19"/>
      <c r="CW22" s="19"/>
      <c r="CX22" s="19"/>
      <c r="CY22" s="19"/>
      <c r="CZ22" s="19"/>
      <c r="DA22" s="19"/>
      <c r="DB22" s="19"/>
      <c r="DC22" s="19"/>
      <c r="DD22" s="19"/>
      <c r="DE22" s="19"/>
      <c r="DF22" s="19"/>
      <c r="DG22" s="19"/>
      <c r="DH22" s="19"/>
      <c r="DI22" s="19"/>
      <c r="DJ22" s="19"/>
      <c r="DK22" s="19"/>
      <c r="DL22" s="19"/>
      <c r="DM22" s="19"/>
      <c r="DN22" s="19"/>
      <c r="DO22" s="19"/>
      <c r="DP22" s="19"/>
      <c r="DQ22" s="19"/>
      <c r="DR22" s="19"/>
      <c r="DS22" s="19"/>
      <c r="DT22" s="19"/>
      <c r="DU22" s="19"/>
    </row>
    <row r="23" spans="1:125" s="20" customFormat="1" ht="21.95" customHeight="1">
      <c r="A23" s="373" t="s">
        <v>3241</v>
      </c>
      <c r="B23" s="304">
        <f>'예산세출(사무국)'!P72</f>
        <v>396810000</v>
      </c>
      <c r="C23" s="305">
        <f t="shared" ref="C23:C54" si="10">+B23/$B$7</f>
        <v>3.4620162955303652E-2</v>
      </c>
      <c r="D23" s="304">
        <f>'예산세출(사무국)'!Q72</f>
        <v>396810000</v>
      </c>
      <c r="E23" s="305">
        <f t="shared" si="2"/>
        <v>3.4947193022010541E-2</v>
      </c>
      <c r="F23" s="306">
        <f t="shared" ref="F23:F34" si="11">+B23-D23</f>
        <v>0</v>
      </c>
      <c r="G23" s="307">
        <f t="shared" si="0"/>
        <v>0</v>
      </c>
      <c r="H23" s="21"/>
      <c r="I23" s="25"/>
      <c r="J23" s="25"/>
      <c r="K23" s="25"/>
      <c r="L23" s="25"/>
      <c r="M23" s="148"/>
      <c r="N23" s="25"/>
      <c r="O23" s="19"/>
      <c r="P23" s="19"/>
      <c r="Q23" s="19"/>
      <c r="R23" s="25">
        <v>1335835800</v>
      </c>
      <c r="S23" s="25"/>
      <c r="T23" s="25"/>
      <c r="U23" s="25"/>
      <c r="V23" s="25"/>
      <c r="W23" s="25"/>
      <c r="X23" s="25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19"/>
      <c r="BE23" s="19"/>
      <c r="BF23" s="19"/>
      <c r="BG23" s="19"/>
      <c r="BH23" s="19"/>
      <c r="BI23" s="19"/>
      <c r="BJ23" s="19"/>
      <c r="BK23" s="19"/>
      <c r="BL23" s="19"/>
      <c r="BM23" s="19"/>
      <c r="BN23" s="19"/>
      <c r="BO23" s="19"/>
      <c r="BP23" s="19"/>
      <c r="BQ23" s="19"/>
      <c r="BR23" s="19"/>
      <c r="BS23" s="19"/>
      <c r="BT23" s="19"/>
      <c r="BU23" s="19"/>
      <c r="BV23" s="19"/>
      <c r="BW23" s="19"/>
      <c r="BX23" s="19"/>
      <c r="BY23" s="19"/>
      <c r="BZ23" s="19"/>
      <c r="CA23" s="19"/>
      <c r="CB23" s="19"/>
      <c r="CC23" s="19"/>
      <c r="CD23" s="19"/>
      <c r="CE23" s="19"/>
      <c r="CF23" s="19"/>
      <c r="CG23" s="19"/>
      <c r="CH23" s="19"/>
      <c r="CI23" s="19"/>
      <c r="CJ23" s="19"/>
      <c r="CK23" s="19"/>
      <c r="CL23" s="19"/>
      <c r="CM23" s="19"/>
      <c r="CN23" s="19"/>
      <c r="CO23" s="19"/>
      <c r="CP23" s="19"/>
      <c r="CQ23" s="19"/>
      <c r="CR23" s="19"/>
      <c r="CS23" s="19"/>
      <c r="CT23" s="19"/>
      <c r="CU23" s="19"/>
      <c r="CV23" s="19"/>
      <c r="CW23" s="19"/>
      <c r="CX23" s="19"/>
      <c r="CY23" s="19"/>
      <c r="CZ23" s="19"/>
      <c r="DA23" s="19"/>
      <c r="DB23" s="19"/>
      <c r="DC23" s="19"/>
      <c r="DD23" s="19"/>
      <c r="DE23" s="19"/>
      <c r="DF23" s="19"/>
      <c r="DG23" s="19"/>
      <c r="DH23" s="19"/>
      <c r="DI23" s="19"/>
      <c r="DJ23" s="19"/>
      <c r="DK23" s="19"/>
      <c r="DL23" s="19"/>
      <c r="DM23" s="19"/>
      <c r="DN23" s="19"/>
      <c r="DO23" s="19"/>
      <c r="DP23" s="19"/>
      <c r="DQ23" s="19"/>
      <c r="DR23" s="19"/>
      <c r="DS23" s="19"/>
      <c r="DT23" s="19"/>
      <c r="DU23" s="19"/>
    </row>
    <row r="24" spans="1:125" s="20" customFormat="1" ht="21.95" customHeight="1">
      <c r="A24" s="373" t="s">
        <v>3261</v>
      </c>
      <c r="B24" s="304">
        <f>'예산세출(마두)'!P33</f>
        <v>229906000</v>
      </c>
      <c r="C24" s="305">
        <f t="shared" si="10"/>
        <v>2.0058423891540136E-2</v>
      </c>
      <c r="D24" s="304">
        <f>'예산세출(마두)'!Q33</f>
        <v>233630000</v>
      </c>
      <c r="E24" s="305">
        <f t="shared" si="2"/>
        <v>2.0575874362370714E-2</v>
      </c>
      <c r="F24" s="306">
        <f t="shared" si="11"/>
        <v>-3724000</v>
      </c>
      <c r="G24" s="307">
        <f t="shared" si="0"/>
        <v>-1.5939733767067584E-2</v>
      </c>
      <c r="H24" s="21"/>
      <c r="I24" s="25"/>
      <c r="J24" s="277">
        <f>J22-B136-B137</f>
        <v>11461817800</v>
      </c>
      <c r="K24" s="25">
        <v>1335835800</v>
      </c>
      <c r="L24" s="25"/>
      <c r="M24" s="148"/>
      <c r="N24" s="25"/>
      <c r="O24" s="19"/>
      <c r="P24" s="19"/>
      <c r="Q24" s="19"/>
      <c r="R24" s="25"/>
      <c r="S24" s="25"/>
      <c r="T24" s="25"/>
      <c r="U24" s="25"/>
      <c r="V24" s="25"/>
      <c r="W24" s="25"/>
      <c r="X24" s="25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19"/>
      <c r="BE24" s="19"/>
      <c r="BF24" s="19"/>
      <c r="BG24" s="19"/>
      <c r="BH24" s="19"/>
      <c r="BI24" s="19"/>
      <c r="BJ24" s="19"/>
      <c r="BK24" s="19"/>
      <c r="BL24" s="19"/>
      <c r="BM24" s="19"/>
      <c r="BN24" s="19"/>
      <c r="BO24" s="19"/>
      <c r="BP24" s="19"/>
      <c r="BQ24" s="19"/>
      <c r="BR24" s="19"/>
      <c r="BS24" s="19"/>
      <c r="BT24" s="19"/>
      <c r="BU24" s="19"/>
      <c r="BV24" s="19"/>
      <c r="BW24" s="19"/>
      <c r="BX24" s="19"/>
      <c r="BY24" s="19"/>
      <c r="BZ24" s="19"/>
      <c r="CA24" s="19"/>
      <c r="CB24" s="19"/>
      <c r="CC24" s="19"/>
      <c r="CD24" s="19"/>
      <c r="CE24" s="19"/>
      <c r="CF24" s="19"/>
      <c r="CG24" s="19"/>
      <c r="CH24" s="19"/>
      <c r="CI24" s="19"/>
      <c r="CJ24" s="19"/>
      <c r="CK24" s="19"/>
      <c r="CL24" s="19"/>
      <c r="CM24" s="19"/>
      <c r="CN24" s="19"/>
      <c r="CO24" s="19"/>
      <c r="CP24" s="19"/>
      <c r="CQ24" s="19"/>
      <c r="CR24" s="19"/>
      <c r="CS24" s="19"/>
      <c r="CT24" s="19"/>
      <c r="CU24" s="19"/>
      <c r="CV24" s="19"/>
      <c r="CW24" s="19"/>
      <c r="CX24" s="19"/>
      <c r="CY24" s="19"/>
      <c r="CZ24" s="19"/>
      <c r="DA24" s="19"/>
      <c r="DB24" s="19"/>
      <c r="DC24" s="19"/>
      <c r="DD24" s="19"/>
      <c r="DE24" s="19"/>
      <c r="DF24" s="19"/>
      <c r="DG24" s="19"/>
      <c r="DH24" s="19"/>
      <c r="DI24" s="19"/>
      <c r="DJ24" s="19"/>
      <c r="DK24" s="19"/>
      <c r="DL24" s="19"/>
      <c r="DM24" s="19"/>
      <c r="DN24" s="19"/>
      <c r="DO24" s="19"/>
      <c r="DP24" s="19"/>
      <c r="DQ24" s="19"/>
      <c r="DR24" s="19"/>
      <c r="DS24" s="19"/>
      <c r="DT24" s="19"/>
      <c r="DU24" s="19"/>
    </row>
    <row r="25" spans="1:125" s="20" customFormat="1" ht="21.95" customHeight="1">
      <c r="A25" s="373" t="s">
        <v>3256</v>
      </c>
      <c r="B25" s="304">
        <f>'예산세출(진로)'!P15</f>
        <v>38310000</v>
      </c>
      <c r="C25" s="305">
        <f t="shared" si="10"/>
        <v>3.3424017610888912E-3</v>
      </c>
      <c r="D25" s="304">
        <f>'예산세출(진로)'!Q15</f>
        <v>38310000</v>
      </c>
      <c r="E25" s="305">
        <f t="shared" si="2"/>
        <v>3.3739748612011387E-3</v>
      </c>
      <c r="F25" s="306">
        <f t="shared" si="11"/>
        <v>0</v>
      </c>
      <c r="G25" s="307">
        <f t="shared" si="0"/>
        <v>0</v>
      </c>
      <c r="H25" s="21"/>
      <c r="I25" s="25"/>
      <c r="J25" s="25"/>
      <c r="K25" s="25"/>
      <c r="L25" s="25"/>
      <c r="M25" s="256"/>
      <c r="N25" s="25"/>
      <c r="O25" s="19"/>
      <c r="P25" s="19"/>
      <c r="Q25" s="19"/>
      <c r="R25" s="25"/>
      <c r="S25" s="25"/>
      <c r="T25" s="25"/>
      <c r="U25" s="25"/>
      <c r="V25" s="25"/>
      <c r="W25" s="25"/>
      <c r="X25" s="25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  <c r="AY25" s="19"/>
      <c r="AZ25" s="19"/>
      <c r="BA25" s="19"/>
      <c r="BB25" s="19"/>
      <c r="BC25" s="19"/>
      <c r="BD25" s="19"/>
      <c r="BE25" s="19"/>
      <c r="BF25" s="19"/>
      <c r="BG25" s="19"/>
      <c r="BH25" s="19"/>
      <c r="BI25" s="19"/>
      <c r="BJ25" s="19"/>
      <c r="BK25" s="19"/>
      <c r="BL25" s="19"/>
      <c r="BM25" s="19"/>
      <c r="BN25" s="19"/>
      <c r="BO25" s="19"/>
      <c r="BP25" s="19"/>
      <c r="BQ25" s="19"/>
      <c r="BR25" s="19"/>
      <c r="BS25" s="19"/>
      <c r="BT25" s="19"/>
      <c r="BU25" s="19"/>
      <c r="BV25" s="19"/>
      <c r="BW25" s="19"/>
      <c r="BX25" s="19"/>
      <c r="BY25" s="19"/>
      <c r="BZ25" s="19"/>
      <c r="CA25" s="19"/>
      <c r="CB25" s="19"/>
      <c r="CC25" s="19"/>
      <c r="CD25" s="19"/>
      <c r="CE25" s="19"/>
      <c r="CF25" s="19"/>
      <c r="CG25" s="19"/>
      <c r="CH25" s="19"/>
      <c r="CI25" s="19"/>
      <c r="CJ25" s="19"/>
      <c r="CK25" s="19"/>
      <c r="CL25" s="19"/>
      <c r="CM25" s="19"/>
      <c r="CN25" s="19"/>
      <c r="CO25" s="19"/>
      <c r="CP25" s="19"/>
      <c r="CQ25" s="19"/>
      <c r="CR25" s="19"/>
      <c r="CS25" s="19"/>
      <c r="CT25" s="19"/>
      <c r="CU25" s="19"/>
      <c r="CV25" s="19"/>
      <c r="CW25" s="19"/>
      <c r="CX25" s="19"/>
      <c r="CY25" s="19"/>
      <c r="CZ25" s="19"/>
      <c r="DA25" s="19"/>
      <c r="DB25" s="19"/>
      <c r="DC25" s="19"/>
      <c r="DD25" s="19"/>
      <c r="DE25" s="19"/>
      <c r="DF25" s="19"/>
      <c r="DG25" s="19"/>
      <c r="DH25" s="19"/>
      <c r="DI25" s="19"/>
      <c r="DJ25" s="19"/>
      <c r="DK25" s="19"/>
      <c r="DL25" s="19"/>
      <c r="DM25" s="19"/>
      <c r="DN25" s="19"/>
      <c r="DO25" s="19"/>
      <c r="DP25" s="19"/>
      <c r="DQ25" s="19"/>
      <c r="DR25" s="19"/>
      <c r="DS25" s="19"/>
      <c r="DT25" s="19"/>
      <c r="DU25" s="19"/>
    </row>
    <row r="26" spans="1:125" s="20" customFormat="1" ht="21.95" customHeight="1">
      <c r="A26" s="373" t="s">
        <v>3235</v>
      </c>
      <c r="B26" s="304">
        <f>'예산세출(성사)'!P24</f>
        <v>86150000</v>
      </c>
      <c r="C26" s="305">
        <f t="shared" si="10"/>
        <v>7.5162597681495162E-3</v>
      </c>
      <c r="D26" s="304">
        <f>'예산세출(성사)'!Q24</f>
        <v>86150000</v>
      </c>
      <c r="E26" s="305">
        <f t="shared" si="2"/>
        <v>7.5872600963841838E-3</v>
      </c>
      <c r="F26" s="306">
        <f t="shared" si="11"/>
        <v>0</v>
      </c>
      <c r="G26" s="307">
        <f t="shared" si="0"/>
        <v>0</v>
      </c>
      <c r="H26" s="21"/>
      <c r="I26" s="25"/>
      <c r="J26" s="25"/>
      <c r="K26" s="25"/>
      <c r="L26" s="25"/>
      <c r="M26" s="256"/>
      <c r="N26" s="25"/>
      <c r="O26" s="19"/>
      <c r="P26" s="19"/>
      <c r="Q26" s="19"/>
      <c r="R26" s="25"/>
      <c r="S26" s="25"/>
      <c r="T26" s="25"/>
      <c r="U26" s="25"/>
      <c r="V26" s="25"/>
      <c r="W26" s="25"/>
      <c r="X26" s="25"/>
      <c r="Y26" s="25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19"/>
      <c r="AX26" s="19"/>
      <c r="AY26" s="19"/>
      <c r="AZ26" s="19"/>
      <c r="BA26" s="19"/>
      <c r="BB26" s="19"/>
      <c r="BC26" s="19"/>
      <c r="BD26" s="19"/>
      <c r="BE26" s="19"/>
      <c r="BF26" s="19"/>
      <c r="BG26" s="19"/>
      <c r="BH26" s="19"/>
      <c r="BI26" s="19"/>
      <c r="BJ26" s="19"/>
      <c r="BK26" s="19"/>
      <c r="BL26" s="19"/>
      <c r="BM26" s="19"/>
      <c r="BN26" s="19"/>
      <c r="BO26" s="19"/>
      <c r="BP26" s="19"/>
      <c r="BQ26" s="19"/>
      <c r="BR26" s="19"/>
      <c r="BS26" s="19"/>
      <c r="BT26" s="19"/>
      <c r="BU26" s="19"/>
      <c r="BV26" s="19"/>
      <c r="BW26" s="19"/>
      <c r="BX26" s="19"/>
      <c r="BY26" s="19"/>
      <c r="BZ26" s="19"/>
      <c r="CA26" s="19"/>
      <c r="CB26" s="19"/>
      <c r="CC26" s="19"/>
      <c r="CD26" s="19"/>
      <c r="CE26" s="19"/>
      <c r="CF26" s="19"/>
      <c r="CG26" s="19"/>
      <c r="CH26" s="19"/>
      <c r="CI26" s="19"/>
      <c r="CJ26" s="19"/>
      <c r="CK26" s="19"/>
      <c r="CL26" s="19"/>
      <c r="CM26" s="19"/>
      <c r="CN26" s="19"/>
      <c r="CO26" s="19"/>
      <c r="CP26" s="19"/>
      <c r="CQ26" s="19"/>
      <c r="CR26" s="19"/>
      <c r="CS26" s="19"/>
      <c r="CT26" s="19"/>
      <c r="CU26" s="19"/>
      <c r="CV26" s="19"/>
      <c r="CW26" s="19"/>
      <c r="CX26" s="19"/>
      <c r="CY26" s="19"/>
      <c r="CZ26" s="19"/>
      <c r="DA26" s="19"/>
      <c r="DB26" s="19"/>
      <c r="DC26" s="19"/>
      <c r="DD26" s="19"/>
      <c r="DE26" s="19"/>
      <c r="DF26" s="19"/>
      <c r="DG26" s="19"/>
      <c r="DH26" s="19"/>
      <c r="DI26" s="19"/>
      <c r="DJ26" s="19"/>
      <c r="DK26" s="19"/>
      <c r="DL26" s="19"/>
      <c r="DM26" s="19"/>
      <c r="DN26" s="19"/>
      <c r="DO26" s="19"/>
      <c r="DP26" s="19"/>
      <c r="DQ26" s="19"/>
      <c r="DR26" s="19"/>
      <c r="DS26" s="19"/>
      <c r="DT26" s="19"/>
      <c r="DU26" s="19"/>
    </row>
    <row r="27" spans="1:125" s="20" customFormat="1" ht="21.95" customHeight="1">
      <c r="A27" s="373" t="s">
        <v>3240</v>
      </c>
      <c r="B27" s="304">
        <f>'예산세출(탄현)'!P27</f>
        <v>28890000</v>
      </c>
      <c r="C27" s="305">
        <f t="shared" si="10"/>
        <v>2.5205425966551309E-3</v>
      </c>
      <c r="D27" s="304">
        <f>'예산세출(탄현)'!Q27</f>
        <v>25630000</v>
      </c>
      <c r="E27" s="305">
        <f t="shared" si="2"/>
        <v>2.257242905053124E-3</v>
      </c>
      <c r="F27" s="306">
        <f t="shared" si="11"/>
        <v>3260000</v>
      </c>
      <c r="G27" s="307">
        <f t="shared" si="0"/>
        <v>0.12719469371829886</v>
      </c>
      <c r="H27" s="21"/>
      <c r="I27" s="25"/>
      <c r="J27" s="25"/>
      <c r="K27" s="25"/>
      <c r="L27" s="25"/>
      <c r="M27" s="256"/>
      <c r="N27" s="25"/>
      <c r="O27" s="19"/>
      <c r="P27" s="19"/>
      <c r="Q27" s="19"/>
      <c r="R27" s="25"/>
      <c r="S27" s="25"/>
      <c r="T27" s="25"/>
      <c r="U27" s="25"/>
      <c r="V27" s="25"/>
      <c r="W27" s="25"/>
      <c r="X27" s="25"/>
      <c r="Y27" s="25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19"/>
      <c r="AX27" s="19"/>
      <c r="AY27" s="19"/>
      <c r="AZ27" s="19"/>
      <c r="BA27" s="19"/>
      <c r="BB27" s="19"/>
      <c r="BC27" s="19"/>
      <c r="BD27" s="19"/>
      <c r="BE27" s="19"/>
      <c r="BF27" s="19"/>
      <c r="BG27" s="19"/>
      <c r="BH27" s="19"/>
      <c r="BI27" s="19"/>
      <c r="BJ27" s="19"/>
      <c r="BK27" s="19"/>
      <c r="BL27" s="19"/>
      <c r="BM27" s="19"/>
      <c r="BN27" s="19"/>
      <c r="BO27" s="19"/>
      <c r="BP27" s="19"/>
      <c r="BQ27" s="19"/>
      <c r="BR27" s="19"/>
      <c r="BS27" s="19"/>
      <c r="BT27" s="19"/>
      <c r="BU27" s="19"/>
      <c r="BV27" s="19"/>
      <c r="BW27" s="19"/>
      <c r="BX27" s="19"/>
      <c r="BY27" s="19"/>
      <c r="BZ27" s="19"/>
      <c r="CA27" s="19"/>
      <c r="CB27" s="19"/>
      <c r="CC27" s="19"/>
      <c r="CD27" s="19"/>
      <c r="CE27" s="19"/>
      <c r="CF27" s="19"/>
      <c r="CG27" s="19"/>
      <c r="CH27" s="19"/>
      <c r="CI27" s="19"/>
      <c r="CJ27" s="19"/>
      <c r="CK27" s="19"/>
      <c r="CL27" s="19"/>
      <c r="CM27" s="19"/>
      <c r="CN27" s="19"/>
      <c r="CO27" s="19"/>
      <c r="CP27" s="19"/>
      <c r="CQ27" s="19"/>
      <c r="CR27" s="19"/>
      <c r="CS27" s="19"/>
      <c r="CT27" s="19"/>
      <c r="CU27" s="19"/>
      <c r="CV27" s="19"/>
      <c r="CW27" s="19"/>
      <c r="CX27" s="19"/>
      <c r="CY27" s="19"/>
      <c r="CZ27" s="19"/>
      <c r="DA27" s="19"/>
      <c r="DB27" s="19"/>
      <c r="DC27" s="19"/>
      <c r="DD27" s="19"/>
      <c r="DE27" s="19"/>
      <c r="DF27" s="19"/>
      <c r="DG27" s="19"/>
      <c r="DH27" s="19"/>
      <c r="DI27" s="19"/>
      <c r="DJ27" s="19"/>
      <c r="DK27" s="19"/>
      <c r="DL27" s="19"/>
      <c r="DM27" s="19"/>
      <c r="DN27" s="19"/>
      <c r="DO27" s="19"/>
      <c r="DP27" s="19"/>
      <c r="DQ27" s="19"/>
      <c r="DR27" s="19"/>
      <c r="DS27" s="19"/>
      <c r="DT27" s="19"/>
      <c r="DU27" s="19"/>
    </row>
    <row r="28" spans="1:125" s="20" customFormat="1" ht="21.95" customHeight="1">
      <c r="A28" s="373" t="s">
        <v>3239</v>
      </c>
      <c r="B28" s="304">
        <f>'예산세출(주교)'!P13</f>
        <v>13424000</v>
      </c>
      <c r="C28" s="305">
        <f t="shared" si="10"/>
        <v>1.1711929324160083E-3</v>
      </c>
      <c r="D28" s="304">
        <f>'예산세출(주교)'!Q13</f>
        <v>13424000</v>
      </c>
      <c r="E28" s="305">
        <f t="shared" si="2"/>
        <v>1.1822562917453427E-3</v>
      </c>
      <c r="F28" s="306">
        <f t="shared" si="11"/>
        <v>0</v>
      </c>
      <c r="G28" s="307">
        <f t="shared" si="0"/>
        <v>0</v>
      </c>
      <c r="H28" s="21"/>
      <c r="I28" s="25"/>
      <c r="J28" s="25"/>
      <c r="K28" s="25"/>
      <c r="L28" s="25"/>
      <c r="M28" s="256"/>
      <c r="N28" s="25"/>
      <c r="O28" s="19"/>
      <c r="P28" s="19"/>
      <c r="Q28" s="19"/>
      <c r="R28" s="25"/>
      <c r="S28" s="25"/>
      <c r="T28" s="25"/>
      <c r="U28" s="25"/>
      <c r="V28" s="25"/>
      <c r="W28" s="25"/>
      <c r="X28" s="25"/>
      <c r="Y28" s="25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19"/>
      <c r="BE28" s="19"/>
      <c r="BF28" s="19"/>
      <c r="BG28" s="19"/>
      <c r="BH28" s="19"/>
      <c r="BI28" s="19"/>
      <c r="BJ28" s="19"/>
      <c r="BK28" s="19"/>
      <c r="BL28" s="19"/>
      <c r="BM28" s="19"/>
      <c r="BN28" s="19"/>
      <c r="BO28" s="19"/>
      <c r="BP28" s="19"/>
      <c r="BQ28" s="19"/>
      <c r="BR28" s="19"/>
      <c r="BS28" s="19"/>
      <c r="BT28" s="19"/>
      <c r="BU28" s="19"/>
      <c r="BV28" s="19"/>
      <c r="BW28" s="19"/>
      <c r="BX28" s="19"/>
      <c r="BY28" s="19"/>
      <c r="BZ28" s="19"/>
      <c r="CA28" s="19"/>
      <c r="CB28" s="19"/>
      <c r="CC28" s="19"/>
      <c r="CD28" s="19"/>
      <c r="CE28" s="19"/>
      <c r="CF28" s="19"/>
      <c r="CG28" s="19"/>
      <c r="CH28" s="19"/>
      <c r="CI28" s="19"/>
      <c r="CJ28" s="19"/>
      <c r="CK28" s="19"/>
      <c r="CL28" s="19"/>
      <c r="CM28" s="19"/>
      <c r="CN28" s="19"/>
      <c r="CO28" s="19"/>
      <c r="CP28" s="19"/>
      <c r="CQ28" s="19"/>
      <c r="CR28" s="19"/>
      <c r="CS28" s="19"/>
      <c r="CT28" s="19"/>
      <c r="CU28" s="19"/>
      <c r="CV28" s="19"/>
      <c r="CW28" s="19"/>
      <c r="CX28" s="19"/>
      <c r="CY28" s="19"/>
      <c r="CZ28" s="19"/>
      <c r="DA28" s="19"/>
      <c r="DB28" s="19"/>
      <c r="DC28" s="19"/>
      <c r="DD28" s="19"/>
      <c r="DE28" s="19"/>
      <c r="DF28" s="19"/>
      <c r="DG28" s="19"/>
      <c r="DH28" s="19"/>
      <c r="DI28" s="19"/>
      <c r="DJ28" s="19"/>
      <c r="DK28" s="19"/>
      <c r="DL28" s="19"/>
      <c r="DM28" s="19"/>
      <c r="DN28" s="19"/>
      <c r="DO28" s="19"/>
      <c r="DP28" s="19"/>
      <c r="DQ28" s="19"/>
      <c r="DR28" s="19"/>
      <c r="DS28" s="19"/>
      <c r="DT28" s="19"/>
      <c r="DU28" s="19"/>
    </row>
    <row r="29" spans="1:125" s="20" customFormat="1" ht="21.95" customHeight="1">
      <c r="A29" s="373" t="s">
        <v>3245</v>
      </c>
      <c r="B29" s="304">
        <f>'예산세출(일산서구)'!P21</f>
        <v>181724000</v>
      </c>
      <c r="C29" s="305">
        <f t="shared" si="10"/>
        <v>1.5854727685515994E-2</v>
      </c>
      <c r="D29" s="304">
        <f>'예산세출(일산서구)'!Q21</f>
        <v>195619000</v>
      </c>
      <c r="E29" s="305">
        <f t="shared" si="2"/>
        <v>1.7228232533889467E-2</v>
      </c>
      <c r="F29" s="306">
        <f t="shared" si="11"/>
        <v>-13895000</v>
      </c>
      <c r="G29" s="307">
        <f t="shared" si="0"/>
        <v>-7.1030932578123804E-2</v>
      </c>
      <c r="H29" s="21"/>
      <c r="I29" s="25"/>
      <c r="J29" s="25"/>
      <c r="K29" s="25"/>
      <c r="L29" s="25"/>
      <c r="M29" s="256"/>
      <c r="N29" s="25"/>
      <c r="O29" s="19"/>
      <c r="P29" s="19"/>
      <c r="Q29" s="19"/>
      <c r="R29" s="25"/>
      <c r="S29" s="25"/>
      <c r="T29" s="25"/>
      <c r="U29" s="25"/>
      <c r="V29" s="25"/>
      <c r="W29" s="25"/>
      <c r="X29" s="25"/>
      <c r="Y29" s="25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  <c r="AU29" s="19"/>
      <c r="AV29" s="19"/>
      <c r="AW29" s="19"/>
      <c r="AX29" s="19"/>
      <c r="AY29" s="19"/>
      <c r="AZ29" s="19"/>
      <c r="BA29" s="19"/>
      <c r="BB29" s="19"/>
      <c r="BC29" s="19"/>
      <c r="BD29" s="19"/>
      <c r="BE29" s="19"/>
      <c r="BF29" s="19"/>
      <c r="BG29" s="19"/>
      <c r="BH29" s="19"/>
      <c r="BI29" s="19"/>
      <c r="BJ29" s="19"/>
      <c r="BK29" s="19"/>
      <c r="BL29" s="19"/>
      <c r="BM29" s="19"/>
      <c r="BN29" s="19"/>
      <c r="BO29" s="19"/>
      <c r="BP29" s="19"/>
      <c r="BQ29" s="19"/>
      <c r="BR29" s="19"/>
      <c r="BS29" s="19"/>
      <c r="BT29" s="19"/>
      <c r="BU29" s="19"/>
      <c r="BV29" s="19"/>
      <c r="BW29" s="19"/>
      <c r="BX29" s="19"/>
      <c r="BY29" s="19"/>
      <c r="BZ29" s="19"/>
      <c r="CA29" s="19"/>
      <c r="CB29" s="19"/>
      <c r="CC29" s="19"/>
      <c r="CD29" s="19"/>
      <c r="CE29" s="19"/>
      <c r="CF29" s="19"/>
      <c r="CG29" s="19"/>
      <c r="CH29" s="19"/>
      <c r="CI29" s="19"/>
      <c r="CJ29" s="19"/>
      <c r="CK29" s="19"/>
      <c r="CL29" s="19"/>
      <c r="CM29" s="19"/>
      <c r="CN29" s="19"/>
      <c r="CO29" s="19"/>
      <c r="CP29" s="19"/>
      <c r="CQ29" s="19"/>
      <c r="CR29" s="19"/>
      <c r="CS29" s="19"/>
      <c r="CT29" s="19"/>
      <c r="CU29" s="19"/>
      <c r="CV29" s="19"/>
      <c r="CW29" s="19"/>
      <c r="CX29" s="19"/>
      <c r="CY29" s="19"/>
      <c r="CZ29" s="19"/>
      <c r="DA29" s="19"/>
      <c r="DB29" s="19"/>
      <c r="DC29" s="19"/>
      <c r="DD29" s="19"/>
      <c r="DE29" s="19"/>
      <c r="DF29" s="19"/>
      <c r="DG29" s="19"/>
      <c r="DH29" s="19"/>
      <c r="DI29" s="19"/>
      <c r="DJ29" s="19"/>
      <c r="DK29" s="19"/>
      <c r="DL29" s="19"/>
      <c r="DM29" s="19"/>
      <c r="DN29" s="19"/>
      <c r="DO29" s="19"/>
      <c r="DP29" s="19"/>
      <c r="DQ29" s="19"/>
      <c r="DR29" s="19"/>
      <c r="DS29" s="19"/>
      <c r="DT29" s="19"/>
      <c r="DU29" s="19"/>
    </row>
    <row r="30" spans="1:125" s="20" customFormat="1" ht="21.95" customHeight="1">
      <c r="A30" s="373" t="s">
        <v>3238</v>
      </c>
      <c r="B30" s="304">
        <f>'예산세출(토당)'!P71</f>
        <v>311110000</v>
      </c>
      <c r="C30" s="305">
        <f t="shared" si="10"/>
        <v>2.7143163975264027E-2</v>
      </c>
      <c r="D30" s="304">
        <f>'예산세출(토당)'!Q71</f>
        <v>311110000</v>
      </c>
      <c r="E30" s="305">
        <f t="shared" si="2"/>
        <v>2.7399564580221514E-2</v>
      </c>
      <c r="F30" s="306">
        <f t="shared" si="11"/>
        <v>0</v>
      </c>
      <c r="G30" s="307">
        <f t="shared" si="0"/>
        <v>0</v>
      </c>
      <c r="H30" s="21"/>
      <c r="I30" s="25"/>
      <c r="J30" s="25"/>
      <c r="K30" s="25"/>
      <c r="L30" s="25"/>
      <c r="M30" s="256"/>
      <c r="N30" s="25"/>
      <c r="O30" s="19"/>
      <c r="P30" s="19"/>
      <c r="Q30" s="19"/>
      <c r="R30" s="25"/>
      <c r="S30" s="25"/>
      <c r="T30" s="25"/>
      <c r="U30" s="25"/>
      <c r="V30" s="25"/>
      <c r="W30" s="25"/>
      <c r="X30" s="25"/>
      <c r="Y30" s="25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9"/>
      <c r="BC30" s="19"/>
      <c r="BD30" s="19"/>
      <c r="BE30" s="19"/>
      <c r="BF30" s="19"/>
      <c r="BG30" s="19"/>
      <c r="BH30" s="19"/>
      <c r="BI30" s="19"/>
      <c r="BJ30" s="19"/>
      <c r="BK30" s="19"/>
      <c r="BL30" s="19"/>
      <c r="BM30" s="19"/>
      <c r="BN30" s="19"/>
      <c r="BO30" s="19"/>
      <c r="BP30" s="19"/>
      <c r="BQ30" s="19"/>
      <c r="BR30" s="19"/>
      <c r="BS30" s="19"/>
      <c r="BT30" s="19"/>
      <c r="BU30" s="19"/>
      <c r="BV30" s="19"/>
      <c r="BW30" s="19"/>
      <c r="BX30" s="19"/>
      <c r="BY30" s="19"/>
      <c r="BZ30" s="19"/>
      <c r="CA30" s="19"/>
      <c r="CB30" s="19"/>
      <c r="CC30" s="19"/>
      <c r="CD30" s="19"/>
      <c r="CE30" s="19"/>
      <c r="CF30" s="19"/>
      <c r="CG30" s="19"/>
      <c r="CH30" s="19"/>
      <c r="CI30" s="19"/>
      <c r="CJ30" s="19"/>
      <c r="CK30" s="19"/>
      <c r="CL30" s="19"/>
      <c r="CM30" s="19"/>
      <c r="CN30" s="19"/>
      <c r="CO30" s="19"/>
      <c r="CP30" s="19"/>
      <c r="CQ30" s="19"/>
      <c r="CR30" s="19"/>
      <c r="CS30" s="19"/>
      <c r="CT30" s="19"/>
      <c r="CU30" s="19"/>
      <c r="CV30" s="19"/>
      <c r="CW30" s="19"/>
      <c r="CX30" s="19"/>
      <c r="CY30" s="19"/>
      <c r="CZ30" s="19"/>
      <c r="DA30" s="19"/>
      <c r="DB30" s="19"/>
      <c r="DC30" s="19"/>
      <c r="DD30" s="19"/>
      <c r="DE30" s="19"/>
      <c r="DF30" s="19"/>
      <c r="DG30" s="19"/>
      <c r="DH30" s="19"/>
      <c r="DI30" s="19"/>
      <c r="DJ30" s="19"/>
      <c r="DK30" s="19"/>
      <c r="DL30" s="19"/>
      <c r="DM30" s="19"/>
      <c r="DN30" s="19"/>
      <c r="DO30" s="19"/>
      <c r="DP30" s="19"/>
      <c r="DQ30" s="19"/>
      <c r="DR30" s="19"/>
      <c r="DS30" s="19"/>
      <c r="DT30" s="19"/>
      <c r="DU30" s="19"/>
    </row>
    <row r="31" spans="1:125" s="20" customFormat="1" ht="21.95" customHeight="1">
      <c r="A31" s="373" t="s">
        <v>3244</v>
      </c>
      <c r="B31" s="304">
        <f>'예산세출(상담)'!P78</f>
        <v>60440000</v>
      </c>
      <c r="C31" s="305">
        <f t="shared" si="10"/>
        <v>5.273160074137629E-3</v>
      </c>
      <c r="D31" s="304">
        <f>'예산세출(상담)'!Q78</f>
        <v>53181000</v>
      </c>
      <c r="E31" s="305">
        <f t="shared" si="2"/>
        <v>4.6836689400558016E-3</v>
      </c>
      <c r="F31" s="306">
        <f t="shared" si="11"/>
        <v>7259000</v>
      </c>
      <c r="G31" s="307">
        <f t="shared" si="0"/>
        <v>0.13649611703427916</v>
      </c>
      <c r="H31" s="21"/>
      <c r="I31" s="25"/>
      <c r="J31" s="25"/>
      <c r="K31" s="25"/>
      <c r="L31" s="25"/>
      <c r="M31" s="256"/>
      <c r="N31" s="25"/>
      <c r="O31" s="148"/>
      <c r="P31" s="148"/>
      <c r="Q31" s="19"/>
      <c r="R31" s="25"/>
      <c r="S31" s="25"/>
      <c r="T31" s="25"/>
      <c r="U31" s="25"/>
      <c r="V31" s="25"/>
      <c r="W31" s="25"/>
      <c r="X31" s="25"/>
      <c r="Y31" s="25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19"/>
      <c r="BE31" s="19"/>
      <c r="BF31" s="19"/>
      <c r="BG31" s="19"/>
      <c r="BH31" s="19"/>
      <c r="BI31" s="19"/>
      <c r="BJ31" s="19"/>
      <c r="BK31" s="19"/>
      <c r="BL31" s="19"/>
      <c r="BM31" s="19"/>
      <c r="BN31" s="19"/>
      <c r="BO31" s="19"/>
      <c r="BP31" s="19"/>
      <c r="BQ31" s="19"/>
      <c r="BR31" s="19"/>
      <c r="BS31" s="19"/>
      <c r="BT31" s="19"/>
      <c r="BU31" s="19"/>
      <c r="BV31" s="19"/>
      <c r="BW31" s="19"/>
      <c r="BX31" s="19"/>
      <c r="BY31" s="19"/>
      <c r="BZ31" s="19"/>
      <c r="CA31" s="19"/>
      <c r="CB31" s="19"/>
      <c r="CC31" s="19"/>
      <c r="CD31" s="19"/>
      <c r="CE31" s="19"/>
      <c r="CF31" s="19"/>
      <c r="CG31" s="19"/>
      <c r="CH31" s="19"/>
      <c r="CI31" s="19"/>
      <c r="CJ31" s="19"/>
      <c r="CK31" s="19"/>
      <c r="CL31" s="19"/>
      <c r="CM31" s="19"/>
      <c r="CN31" s="19"/>
      <c r="CO31" s="19"/>
      <c r="CP31" s="19"/>
      <c r="CQ31" s="19"/>
      <c r="CR31" s="19"/>
      <c r="CS31" s="19"/>
      <c r="CT31" s="19"/>
      <c r="CU31" s="19"/>
      <c r="CV31" s="19"/>
      <c r="CW31" s="19"/>
      <c r="CX31" s="19"/>
      <c r="CY31" s="19"/>
      <c r="CZ31" s="19"/>
      <c r="DA31" s="19"/>
      <c r="DB31" s="19"/>
      <c r="DC31" s="19"/>
      <c r="DD31" s="19"/>
      <c r="DE31" s="19"/>
      <c r="DF31" s="19"/>
      <c r="DG31" s="19"/>
      <c r="DH31" s="19"/>
      <c r="DI31" s="19"/>
      <c r="DJ31" s="19"/>
      <c r="DK31" s="19"/>
      <c r="DL31" s="19"/>
      <c r="DM31" s="19"/>
      <c r="DN31" s="19"/>
      <c r="DO31" s="19"/>
      <c r="DP31" s="19"/>
      <c r="DQ31" s="19"/>
      <c r="DR31" s="19"/>
      <c r="DS31" s="19"/>
      <c r="DT31" s="19"/>
      <c r="DU31" s="19"/>
    </row>
    <row r="32" spans="1:125" s="20" customFormat="1" ht="21.95" customHeight="1">
      <c r="A32" s="373" t="s">
        <v>971</v>
      </c>
      <c r="B32" s="304">
        <f>'예산세출(화정)'!P30</f>
        <v>23384000</v>
      </c>
      <c r="C32" s="305">
        <f t="shared" si="10"/>
        <v>2.0401650425816401E-3</v>
      </c>
      <c r="D32" s="304">
        <f>'예산세출(화정)'!Q30</f>
        <v>22207000</v>
      </c>
      <c r="E32" s="305">
        <f t="shared" si="2"/>
        <v>1.9557781190992869E-3</v>
      </c>
      <c r="F32" s="306">
        <f t="shared" si="11"/>
        <v>1177000</v>
      </c>
      <c r="G32" s="307">
        <f t="shared" si="0"/>
        <v>5.3001305894537755E-2</v>
      </c>
      <c r="H32" s="21"/>
      <c r="I32" s="25"/>
      <c r="J32" s="25"/>
      <c r="K32" s="25"/>
      <c r="L32" s="25"/>
      <c r="M32" s="256"/>
      <c r="N32" s="147"/>
      <c r="O32" s="149"/>
      <c r="P32" s="149"/>
      <c r="Q32" s="19"/>
      <c r="R32" s="25"/>
      <c r="S32" s="25"/>
      <c r="T32" s="25"/>
      <c r="U32" s="25"/>
      <c r="V32" s="25"/>
      <c r="W32" s="25"/>
      <c r="X32" s="25"/>
      <c r="Y32" s="25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19"/>
      <c r="BE32" s="19"/>
      <c r="BF32" s="19"/>
      <c r="BG32" s="19"/>
      <c r="BH32" s="19"/>
      <c r="BI32" s="19"/>
      <c r="BJ32" s="19"/>
      <c r="BK32" s="19"/>
      <c r="BL32" s="19"/>
      <c r="BM32" s="19"/>
      <c r="BN32" s="19"/>
      <c r="BO32" s="19"/>
      <c r="BP32" s="19"/>
      <c r="BQ32" s="19"/>
      <c r="BR32" s="19"/>
      <c r="BS32" s="19"/>
      <c r="BT32" s="19"/>
      <c r="BU32" s="19"/>
      <c r="BV32" s="19"/>
      <c r="BW32" s="19"/>
      <c r="BX32" s="19"/>
      <c r="BY32" s="19"/>
      <c r="BZ32" s="19"/>
      <c r="CA32" s="19"/>
      <c r="CB32" s="19"/>
      <c r="CC32" s="19"/>
      <c r="CD32" s="19"/>
      <c r="CE32" s="19"/>
      <c r="CF32" s="19"/>
      <c r="CG32" s="19"/>
      <c r="CH32" s="19"/>
      <c r="CI32" s="19"/>
      <c r="CJ32" s="19"/>
      <c r="CK32" s="19"/>
      <c r="CL32" s="19"/>
      <c r="CM32" s="19"/>
      <c r="CN32" s="19"/>
      <c r="CO32" s="19"/>
      <c r="CP32" s="19"/>
      <c r="CQ32" s="19"/>
      <c r="CR32" s="19"/>
      <c r="CS32" s="19"/>
      <c r="CT32" s="19"/>
      <c r="CU32" s="19"/>
      <c r="CV32" s="19"/>
      <c r="CW32" s="19"/>
      <c r="CX32" s="19"/>
      <c r="CY32" s="19"/>
      <c r="CZ32" s="19"/>
      <c r="DA32" s="19"/>
      <c r="DB32" s="19"/>
      <c r="DC32" s="19"/>
      <c r="DD32" s="19"/>
      <c r="DE32" s="19"/>
      <c r="DF32" s="19"/>
      <c r="DG32" s="19"/>
      <c r="DH32" s="19"/>
      <c r="DI32" s="19"/>
      <c r="DJ32" s="19"/>
      <c r="DK32" s="19"/>
      <c r="DL32" s="19"/>
      <c r="DM32" s="19"/>
      <c r="DN32" s="19"/>
      <c r="DO32" s="19"/>
      <c r="DP32" s="19"/>
      <c r="DQ32" s="19"/>
      <c r="DR32" s="19"/>
      <c r="DS32" s="19"/>
      <c r="DT32" s="19"/>
      <c r="DU32" s="19"/>
    </row>
    <row r="33" spans="1:125" s="20" customFormat="1" ht="21.95" customHeight="1">
      <c r="A33" s="373" t="s">
        <v>358</v>
      </c>
      <c r="B33" s="304">
        <f>'예산세출(백마)'!P25</f>
        <v>27240000</v>
      </c>
      <c r="C33" s="305">
        <f t="shared" si="10"/>
        <v>2.3765863735855232E-3</v>
      </c>
      <c r="D33" s="304">
        <f>'예산세출(백마)'!Q25</f>
        <v>25580000</v>
      </c>
      <c r="E33" s="305">
        <f t="shared" si="2"/>
        <v>2.2528393878758842E-3</v>
      </c>
      <c r="F33" s="306">
        <f t="shared" si="11"/>
        <v>1660000</v>
      </c>
      <c r="G33" s="307">
        <f t="shared" si="0"/>
        <v>6.4894448788115719E-2</v>
      </c>
      <c r="H33" s="21"/>
      <c r="I33" s="25"/>
      <c r="J33" s="25"/>
      <c r="K33" s="25"/>
      <c r="L33" s="25"/>
      <c r="M33" s="256"/>
      <c r="N33" s="25"/>
      <c r="O33" s="149"/>
      <c r="P33" s="149"/>
      <c r="Q33" s="19"/>
      <c r="R33" s="25"/>
      <c r="S33" s="25"/>
      <c r="T33" s="25"/>
      <c r="U33" s="25"/>
      <c r="V33" s="25"/>
      <c r="W33" s="25"/>
      <c r="X33" s="25"/>
      <c r="Y33" s="25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  <c r="BF33" s="19"/>
      <c r="BG33" s="19"/>
      <c r="BH33" s="19"/>
      <c r="BI33" s="19"/>
      <c r="BJ33" s="19"/>
      <c r="BK33" s="19"/>
      <c r="BL33" s="19"/>
      <c r="BM33" s="19"/>
      <c r="BN33" s="19"/>
      <c r="BO33" s="19"/>
      <c r="BP33" s="19"/>
      <c r="BQ33" s="19"/>
      <c r="BR33" s="19"/>
      <c r="BS33" s="19"/>
      <c r="BT33" s="19"/>
      <c r="BU33" s="19"/>
      <c r="BV33" s="19"/>
      <c r="BW33" s="19"/>
      <c r="BX33" s="19"/>
      <c r="BY33" s="19"/>
      <c r="BZ33" s="19"/>
      <c r="CA33" s="19"/>
      <c r="CB33" s="19"/>
      <c r="CC33" s="19"/>
      <c r="CD33" s="19"/>
      <c r="CE33" s="19"/>
      <c r="CF33" s="19"/>
      <c r="CG33" s="19"/>
      <c r="CH33" s="19"/>
      <c r="CI33" s="19"/>
      <c r="CJ33" s="19"/>
      <c r="CK33" s="19"/>
      <c r="CL33" s="19"/>
      <c r="CM33" s="19"/>
      <c r="CN33" s="19"/>
      <c r="CO33" s="19"/>
      <c r="CP33" s="19"/>
      <c r="CQ33" s="19"/>
      <c r="CR33" s="19"/>
      <c r="CS33" s="19"/>
      <c r="CT33" s="19"/>
      <c r="CU33" s="19"/>
      <c r="CV33" s="19"/>
      <c r="CW33" s="19"/>
      <c r="CX33" s="19"/>
      <c r="CY33" s="19"/>
      <c r="CZ33" s="19"/>
      <c r="DA33" s="19"/>
      <c r="DB33" s="19"/>
      <c r="DC33" s="19"/>
      <c r="DD33" s="19"/>
      <c r="DE33" s="19"/>
      <c r="DF33" s="19"/>
      <c r="DG33" s="19"/>
      <c r="DH33" s="19"/>
      <c r="DI33" s="19"/>
      <c r="DJ33" s="19"/>
      <c r="DK33" s="19"/>
      <c r="DL33" s="19"/>
      <c r="DM33" s="19"/>
      <c r="DN33" s="19"/>
      <c r="DO33" s="19"/>
      <c r="DP33" s="19"/>
      <c r="DQ33" s="19"/>
      <c r="DR33" s="19"/>
      <c r="DS33" s="19"/>
      <c r="DT33" s="19"/>
      <c r="DU33" s="19"/>
    </row>
    <row r="34" spans="1:125" s="20" customFormat="1" ht="21.95" customHeight="1">
      <c r="A34" s="373" t="s">
        <v>377</v>
      </c>
      <c r="B34" s="304">
        <f>'예산세출(능곡)'!P22</f>
        <v>22080000</v>
      </c>
      <c r="C34" s="305">
        <f t="shared" si="10"/>
        <v>1.9263960032587502E-3</v>
      </c>
      <c r="D34" s="304">
        <f>'예산세출(능곡)'!Q22</f>
        <v>22080000</v>
      </c>
      <c r="E34" s="305">
        <f t="shared" si="2"/>
        <v>1.9445931854690979E-3</v>
      </c>
      <c r="F34" s="306">
        <f t="shared" si="11"/>
        <v>0</v>
      </c>
      <c r="G34" s="307">
        <f t="shared" si="0"/>
        <v>0</v>
      </c>
      <c r="H34" s="21"/>
      <c r="I34" s="25"/>
      <c r="J34" s="25"/>
      <c r="K34" s="25"/>
      <c r="L34" s="25"/>
      <c r="M34" s="256"/>
      <c r="N34" s="25"/>
      <c r="O34" s="149"/>
      <c r="P34" s="149"/>
      <c r="Q34" s="19"/>
      <c r="R34" s="25"/>
      <c r="S34" s="25"/>
      <c r="T34" s="25"/>
      <c r="U34" s="25"/>
      <c r="V34" s="25"/>
      <c r="W34" s="25"/>
      <c r="X34" s="25"/>
      <c r="Y34" s="25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9"/>
      <c r="BC34" s="19"/>
      <c r="BD34" s="19"/>
      <c r="BE34" s="19"/>
      <c r="BF34" s="19"/>
      <c r="BG34" s="19"/>
      <c r="BH34" s="19"/>
      <c r="BI34" s="19"/>
      <c r="BJ34" s="19"/>
      <c r="BK34" s="19"/>
      <c r="BL34" s="19"/>
      <c r="BM34" s="19"/>
      <c r="BN34" s="19"/>
      <c r="BO34" s="19"/>
      <c r="BP34" s="19"/>
      <c r="BQ34" s="19"/>
      <c r="BR34" s="19"/>
      <c r="BS34" s="19"/>
      <c r="BT34" s="19"/>
      <c r="BU34" s="19"/>
      <c r="BV34" s="19"/>
      <c r="BW34" s="19"/>
      <c r="BX34" s="19"/>
      <c r="BY34" s="19"/>
      <c r="BZ34" s="19"/>
      <c r="CA34" s="19"/>
      <c r="CB34" s="19"/>
      <c r="CC34" s="19"/>
      <c r="CD34" s="19"/>
      <c r="CE34" s="19"/>
      <c r="CF34" s="19"/>
      <c r="CG34" s="19"/>
      <c r="CH34" s="19"/>
      <c r="CI34" s="19"/>
      <c r="CJ34" s="19"/>
      <c r="CK34" s="19"/>
      <c r="CL34" s="19"/>
      <c r="CM34" s="19"/>
      <c r="CN34" s="19"/>
      <c r="CO34" s="19"/>
      <c r="CP34" s="19"/>
      <c r="CQ34" s="19"/>
      <c r="CR34" s="19"/>
      <c r="CS34" s="19"/>
      <c r="CT34" s="19"/>
      <c r="CU34" s="19"/>
      <c r="CV34" s="19"/>
      <c r="CW34" s="19"/>
      <c r="CX34" s="19"/>
      <c r="CY34" s="19"/>
      <c r="CZ34" s="19"/>
      <c r="DA34" s="19"/>
      <c r="DB34" s="19"/>
      <c r="DC34" s="19"/>
      <c r="DD34" s="19"/>
      <c r="DE34" s="19"/>
      <c r="DF34" s="19"/>
      <c r="DG34" s="19"/>
      <c r="DH34" s="19"/>
      <c r="DI34" s="19"/>
      <c r="DJ34" s="19"/>
      <c r="DK34" s="19"/>
      <c r="DL34" s="19"/>
      <c r="DM34" s="19"/>
      <c r="DN34" s="19"/>
      <c r="DO34" s="19"/>
      <c r="DP34" s="19"/>
      <c r="DQ34" s="19"/>
      <c r="DR34" s="19"/>
      <c r="DS34" s="19"/>
      <c r="DT34" s="19"/>
      <c r="DU34" s="19"/>
    </row>
    <row r="35" spans="1:125" s="20" customFormat="1" ht="21.95" customHeight="1">
      <c r="A35" s="409" t="s">
        <v>3260</v>
      </c>
      <c r="B35" s="299">
        <f>SUM(B36:B46)</f>
        <v>857890000</v>
      </c>
      <c r="C35" s="300">
        <f t="shared" si="10"/>
        <v>7.4847638914658024E-2</v>
      </c>
      <c r="D35" s="299">
        <f>SUM(D36:D46)</f>
        <v>851980000</v>
      </c>
      <c r="E35" s="300">
        <f t="shared" si="2"/>
        <v>7.5034171293295385E-2</v>
      </c>
      <c r="F35" s="302">
        <f>SUM(F36:F46)</f>
        <v>5910000</v>
      </c>
      <c r="G35" s="303">
        <f t="shared" si="0"/>
        <v>6.9367825535810697E-3</v>
      </c>
      <c r="H35" s="26"/>
      <c r="I35" s="25"/>
      <c r="J35" s="25"/>
      <c r="K35" s="25"/>
      <c r="L35" s="25"/>
      <c r="M35" s="256"/>
      <c r="N35" s="25"/>
      <c r="O35" s="19"/>
      <c r="P35" s="19"/>
      <c r="Q35" s="19"/>
      <c r="R35" s="25"/>
      <c r="S35" s="25"/>
      <c r="T35" s="25"/>
      <c r="U35" s="25"/>
      <c r="V35" s="25"/>
      <c r="W35" s="25"/>
      <c r="X35" s="25"/>
      <c r="Y35" s="25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  <c r="AY35" s="19"/>
      <c r="AZ35" s="19"/>
      <c r="BA35" s="19"/>
      <c r="BB35" s="19"/>
      <c r="BC35" s="19"/>
      <c r="BD35" s="19"/>
      <c r="BE35" s="19"/>
      <c r="BF35" s="19"/>
      <c r="BG35" s="19"/>
      <c r="BH35" s="19"/>
      <c r="BI35" s="19"/>
      <c r="BJ35" s="19"/>
      <c r="BK35" s="19"/>
      <c r="BL35" s="19"/>
      <c r="BM35" s="19"/>
      <c r="BN35" s="19"/>
      <c r="BO35" s="19"/>
      <c r="BP35" s="19"/>
      <c r="BQ35" s="19"/>
      <c r="BR35" s="19"/>
      <c r="BS35" s="19"/>
      <c r="BT35" s="19"/>
      <c r="BU35" s="19"/>
      <c r="BV35" s="19"/>
      <c r="BW35" s="19"/>
      <c r="BX35" s="19"/>
      <c r="BY35" s="19"/>
      <c r="BZ35" s="19"/>
      <c r="CA35" s="19"/>
      <c r="CB35" s="19"/>
      <c r="CC35" s="19"/>
      <c r="CD35" s="19"/>
      <c r="CE35" s="19"/>
      <c r="CF35" s="19"/>
      <c r="CG35" s="19"/>
      <c r="CH35" s="19"/>
      <c r="CI35" s="19"/>
      <c r="CJ35" s="19"/>
      <c r="CK35" s="19"/>
      <c r="CL35" s="19"/>
      <c r="CM35" s="19"/>
      <c r="CN35" s="19"/>
      <c r="CO35" s="19"/>
      <c r="CP35" s="19"/>
      <c r="CQ35" s="19"/>
      <c r="CR35" s="19"/>
      <c r="CS35" s="19"/>
      <c r="CT35" s="19"/>
      <c r="CU35" s="19"/>
      <c r="CV35" s="19"/>
      <c r="CW35" s="19"/>
      <c r="CX35" s="19"/>
      <c r="CY35" s="19"/>
      <c r="CZ35" s="19"/>
      <c r="DA35" s="19"/>
      <c r="DB35" s="19"/>
      <c r="DC35" s="19"/>
      <c r="DD35" s="19"/>
      <c r="DE35" s="19"/>
      <c r="DF35" s="19"/>
      <c r="DG35" s="19"/>
      <c r="DH35" s="19"/>
      <c r="DI35" s="19"/>
      <c r="DJ35" s="19"/>
      <c r="DK35" s="19"/>
      <c r="DL35" s="19"/>
      <c r="DM35" s="19"/>
      <c r="DN35" s="19"/>
      <c r="DO35" s="19"/>
      <c r="DP35" s="19"/>
      <c r="DQ35" s="19"/>
      <c r="DR35" s="19"/>
      <c r="DS35" s="19"/>
      <c r="DT35" s="19"/>
      <c r="DU35" s="19"/>
    </row>
    <row r="36" spans="1:125" s="20" customFormat="1" ht="21.95" customHeight="1">
      <c r="A36" s="373" t="s">
        <v>411</v>
      </c>
      <c r="B36" s="304">
        <f>'예산세출(사무국)'!P222</f>
        <v>528000000</v>
      </c>
      <c r="C36" s="305">
        <f t="shared" si="10"/>
        <v>4.6065991382274456E-2</v>
      </c>
      <c r="D36" s="304">
        <f>'예산세출(사무국)'!Q222</f>
        <v>528000000</v>
      </c>
      <c r="E36" s="305">
        <f t="shared" si="2"/>
        <v>4.6501141391652338E-2</v>
      </c>
      <c r="F36" s="306">
        <f t="shared" ref="F36:F46" si="12">+B36-D36</f>
        <v>0</v>
      </c>
      <c r="G36" s="307">
        <f t="shared" si="0"/>
        <v>0</v>
      </c>
      <c r="H36" s="21"/>
      <c r="I36" s="25"/>
      <c r="J36" s="25"/>
      <c r="K36" s="25"/>
      <c r="L36" s="25"/>
      <c r="M36" s="256"/>
      <c r="N36" s="25"/>
      <c r="O36" s="95"/>
      <c r="P36" s="95"/>
      <c r="Q36" s="19"/>
      <c r="R36" s="25"/>
      <c r="S36" s="25"/>
      <c r="T36" s="25"/>
      <c r="U36" s="25"/>
      <c r="V36" s="25"/>
      <c r="W36" s="25"/>
      <c r="X36" s="25"/>
      <c r="Y36" s="25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  <c r="DN36" s="19"/>
      <c r="DO36" s="19"/>
      <c r="DP36" s="19"/>
      <c r="DQ36" s="19"/>
      <c r="DR36" s="19"/>
      <c r="DS36" s="19"/>
      <c r="DT36" s="19"/>
      <c r="DU36" s="19"/>
    </row>
    <row r="37" spans="1:125" s="20" customFormat="1" ht="21.95" customHeight="1">
      <c r="A37" s="373" t="s">
        <v>3236</v>
      </c>
      <c r="B37" s="304">
        <f>'예산세출(마두)'!P137</f>
        <v>69004000</v>
      </c>
      <c r="C37" s="305">
        <f t="shared" si="10"/>
        <v>6.0203364949667935E-3</v>
      </c>
      <c r="D37" s="304">
        <f>'예산세출(마두)'!Q137</f>
        <v>69004000</v>
      </c>
      <c r="E37" s="305">
        <f t="shared" si="2"/>
        <v>6.0772059859651104E-3</v>
      </c>
      <c r="F37" s="306">
        <f t="shared" si="12"/>
        <v>0</v>
      </c>
      <c r="G37" s="307">
        <f t="shared" si="0"/>
        <v>0</v>
      </c>
      <c r="H37" s="21"/>
      <c r="I37" s="25"/>
      <c r="J37" s="25"/>
      <c r="K37" s="25"/>
      <c r="L37" s="25"/>
      <c r="M37" s="256"/>
      <c r="N37" s="25"/>
      <c r="O37" s="19"/>
      <c r="P37" s="19"/>
      <c r="Q37" s="19"/>
      <c r="R37" s="25"/>
      <c r="S37" s="25"/>
      <c r="T37" s="25"/>
      <c r="U37" s="25"/>
      <c r="V37" s="25"/>
      <c r="W37" s="25"/>
      <c r="X37" s="25"/>
      <c r="Y37" s="25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 s="19"/>
      <c r="AR37" s="19"/>
      <c r="AS37" s="19"/>
      <c r="AT37" s="19"/>
      <c r="AU37" s="19"/>
      <c r="AV37" s="19"/>
      <c r="AW37" s="19"/>
      <c r="AX37" s="19"/>
      <c r="AY37" s="19"/>
      <c r="AZ37" s="19"/>
      <c r="BA37" s="19"/>
      <c r="BB37" s="19"/>
      <c r="BC37" s="19"/>
      <c r="BD37" s="19"/>
      <c r="BE37" s="19"/>
      <c r="BF37" s="19"/>
      <c r="BG37" s="19"/>
      <c r="BH37" s="19"/>
      <c r="BI37" s="19"/>
      <c r="BJ37" s="19"/>
      <c r="BK37" s="19"/>
      <c r="BL37" s="19"/>
      <c r="BM37" s="19"/>
      <c r="BN37" s="19"/>
      <c r="BO37" s="19"/>
      <c r="BP37" s="19"/>
      <c r="BQ37" s="19"/>
      <c r="BR37" s="19"/>
      <c r="BS37" s="19"/>
      <c r="BT37" s="19"/>
      <c r="BU37" s="19"/>
      <c r="BV37" s="19"/>
      <c r="BW37" s="19"/>
      <c r="BX37" s="19"/>
      <c r="BY37" s="19"/>
      <c r="BZ37" s="19"/>
      <c r="CA37" s="19"/>
      <c r="CB37" s="19"/>
      <c r="CC37" s="19"/>
      <c r="CD37" s="19"/>
      <c r="CE37" s="19"/>
      <c r="CF37" s="19"/>
      <c r="CG37" s="19"/>
      <c r="CH37" s="19"/>
      <c r="CI37" s="19"/>
      <c r="CJ37" s="19"/>
      <c r="CK37" s="19"/>
      <c r="CL37" s="19"/>
      <c r="CM37" s="19"/>
      <c r="CN37" s="19"/>
      <c r="CO37" s="19"/>
      <c r="CP37" s="19"/>
      <c r="CQ37" s="19"/>
      <c r="CR37" s="19"/>
      <c r="CS37" s="19"/>
      <c r="CT37" s="19"/>
      <c r="CU37" s="19"/>
      <c r="CV37" s="19"/>
      <c r="CW37" s="19"/>
      <c r="CX37" s="19"/>
      <c r="CY37" s="19"/>
      <c r="CZ37" s="19"/>
      <c r="DA37" s="19"/>
      <c r="DB37" s="19"/>
      <c r="DC37" s="19"/>
      <c r="DD37" s="19"/>
      <c r="DE37" s="19"/>
      <c r="DF37" s="19"/>
      <c r="DG37" s="19"/>
      <c r="DH37" s="19"/>
      <c r="DI37" s="19"/>
      <c r="DJ37" s="19"/>
      <c r="DK37" s="19"/>
      <c r="DL37" s="19"/>
      <c r="DM37" s="19"/>
      <c r="DN37" s="19"/>
      <c r="DO37" s="19"/>
      <c r="DP37" s="19"/>
      <c r="DQ37" s="19"/>
      <c r="DR37" s="19"/>
      <c r="DS37" s="19"/>
      <c r="DT37" s="19"/>
      <c r="DU37" s="19"/>
    </row>
    <row r="38" spans="1:125" s="20" customFormat="1" ht="21.95" customHeight="1">
      <c r="A38" s="373" t="s">
        <v>3235</v>
      </c>
      <c r="B38" s="304">
        <f>'예산세출(성사)'!P130</f>
        <v>60592000</v>
      </c>
      <c r="C38" s="305">
        <f t="shared" si="10"/>
        <v>5.2864214958991936E-3</v>
      </c>
      <c r="D38" s="304">
        <f>'예산세출(성사)'!Q130</f>
        <v>60592000</v>
      </c>
      <c r="E38" s="305">
        <f t="shared" si="2"/>
        <v>5.3363582560662856E-3</v>
      </c>
      <c r="F38" s="306">
        <f t="shared" si="12"/>
        <v>0</v>
      </c>
      <c r="G38" s="307">
        <f t="shared" si="0"/>
        <v>0</v>
      </c>
      <c r="H38" s="21"/>
      <c r="I38" s="25"/>
      <c r="J38" s="25"/>
      <c r="K38" s="25"/>
      <c r="L38" s="25"/>
      <c r="M38" s="256"/>
      <c r="N38" s="25"/>
      <c r="O38" s="19"/>
      <c r="P38" s="19"/>
      <c r="Q38" s="19"/>
      <c r="R38" s="25"/>
      <c r="S38" s="25"/>
      <c r="T38" s="25"/>
      <c r="U38" s="25"/>
      <c r="V38" s="25"/>
      <c r="W38" s="25"/>
      <c r="X38" s="25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9"/>
      <c r="AS38" s="19"/>
      <c r="AT38" s="19"/>
      <c r="AU38" s="19"/>
      <c r="AV38" s="19"/>
      <c r="AW38" s="19"/>
      <c r="AX38" s="19"/>
      <c r="AY38" s="19"/>
      <c r="AZ38" s="19"/>
      <c r="BA38" s="19"/>
      <c r="BB38" s="19"/>
      <c r="BC38" s="19"/>
      <c r="BD38" s="19"/>
      <c r="BE38" s="19"/>
      <c r="BF38" s="19"/>
      <c r="BG38" s="19"/>
      <c r="BH38" s="19"/>
      <c r="BI38" s="19"/>
      <c r="BJ38" s="19"/>
      <c r="BK38" s="19"/>
      <c r="BL38" s="19"/>
      <c r="BM38" s="19"/>
      <c r="BN38" s="19"/>
      <c r="BO38" s="19"/>
      <c r="BP38" s="19"/>
      <c r="BQ38" s="19"/>
      <c r="BR38" s="19"/>
      <c r="BS38" s="19"/>
      <c r="BT38" s="19"/>
      <c r="BU38" s="19"/>
      <c r="BV38" s="19"/>
      <c r="BW38" s="19"/>
      <c r="BX38" s="19"/>
      <c r="BY38" s="19"/>
      <c r="BZ38" s="19"/>
      <c r="CA38" s="19"/>
      <c r="CB38" s="19"/>
      <c r="CC38" s="19"/>
      <c r="CD38" s="19"/>
      <c r="CE38" s="19"/>
      <c r="CF38" s="19"/>
      <c r="CG38" s="19"/>
      <c r="CH38" s="19"/>
      <c r="CI38" s="19"/>
      <c r="CJ38" s="19"/>
      <c r="CK38" s="19"/>
      <c r="CL38" s="19"/>
      <c r="CM38" s="19"/>
      <c r="CN38" s="19"/>
      <c r="CO38" s="19"/>
      <c r="CP38" s="19"/>
      <c r="CQ38" s="19"/>
      <c r="CR38" s="19"/>
      <c r="CS38" s="19"/>
      <c r="CT38" s="19"/>
      <c r="CU38" s="19"/>
      <c r="CV38" s="19"/>
      <c r="CW38" s="19"/>
      <c r="CX38" s="19"/>
      <c r="CY38" s="19"/>
      <c r="CZ38" s="19"/>
      <c r="DA38" s="19"/>
      <c r="DB38" s="19"/>
      <c r="DC38" s="19"/>
      <c r="DD38" s="19"/>
      <c r="DE38" s="19"/>
      <c r="DF38" s="19"/>
      <c r="DG38" s="19"/>
      <c r="DH38" s="19"/>
      <c r="DI38" s="19"/>
      <c r="DJ38" s="19"/>
      <c r="DK38" s="19"/>
      <c r="DL38" s="19"/>
      <c r="DM38" s="19"/>
      <c r="DN38" s="19"/>
      <c r="DO38" s="19"/>
      <c r="DP38" s="19"/>
      <c r="DQ38" s="19"/>
      <c r="DR38" s="19"/>
      <c r="DS38" s="19"/>
      <c r="DT38" s="19"/>
      <c r="DU38" s="19"/>
    </row>
    <row r="39" spans="1:125" s="20" customFormat="1" ht="21.95" customHeight="1">
      <c r="A39" s="373" t="s">
        <v>3240</v>
      </c>
      <c r="B39" s="304">
        <f>'예산세출(탄현)'!P70</f>
        <v>28600000</v>
      </c>
      <c r="C39" s="305">
        <f t="shared" si="10"/>
        <v>2.4952411998732001E-3</v>
      </c>
      <c r="D39" s="304">
        <f>'예산세출(탄현)'!Q70</f>
        <v>28600000</v>
      </c>
      <c r="E39" s="305">
        <f t="shared" si="2"/>
        <v>2.5188118253811685E-3</v>
      </c>
      <c r="F39" s="306">
        <f t="shared" si="12"/>
        <v>0</v>
      </c>
      <c r="G39" s="307">
        <f t="shared" ref="G39:G57" si="13">+F39/D39</f>
        <v>0</v>
      </c>
      <c r="H39" s="21"/>
      <c r="I39" s="25"/>
      <c r="J39" s="25"/>
      <c r="K39" s="25"/>
      <c r="L39" s="25"/>
      <c r="M39" s="256"/>
      <c r="N39" s="25"/>
      <c r="O39" s="19"/>
      <c r="P39" s="19"/>
      <c r="Q39" s="19"/>
      <c r="R39" s="25"/>
      <c r="S39" s="25"/>
      <c r="T39" s="25"/>
      <c r="U39" s="25"/>
      <c r="V39" s="25"/>
      <c r="W39" s="25"/>
      <c r="X39" s="25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9"/>
      <c r="AS39" s="19"/>
      <c r="AT39" s="19"/>
      <c r="AU39" s="19"/>
      <c r="AV39" s="19"/>
      <c r="AW39" s="19"/>
      <c r="AX39" s="19"/>
      <c r="AY39" s="19"/>
      <c r="AZ39" s="19"/>
      <c r="BA39" s="19"/>
      <c r="BB39" s="19"/>
      <c r="BC39" s="19"/>
      <c r="BD39" s="19"/>
      <c r="BE39" s="19"/>
      <c r="BF39" s="19"/>
      <c r="BG39" s="19"/>
      <c r="BH39" s="19"/>
      <c r="BI39" s="19"/>
      <c r="BJ39" s="19"/>
      <c r="BK39" s="19"/>
      <c r="BL39" s="19"/>
      <c r="BM39" s="19"/>
      <c r="BN39" s="19"/>
      <c r="BO39" s="19"/>
      <c r="BP39" s="19"/>
      <c r="BQ39" s="19"/>
      <c r="BR39" s="19"/>
      <c r="BS39" s="19"/>
      <c r="BT39" s="19"/>
      <c r="BU39" s="19"/>
      <c r="BV39" s="19"/>
      <c r="BW39" s="19"/>
      <c r="BX39" s="19"/>
      <c r="BY39" s="19"/>
      <c r="BZ39" s="19"/>
      <c r="CA39" s="19"/>
      <c r="CB39" s="19"/>
      <c r="CC39" s="19"/>
      <c r="CD39" s="19"/>
      <c r="CE39" s="19"/>
      <c r="CF39" s="19"/>
      <c r="CG39" s="19"/>
      <c r="CH39" s="19"/>
      <c r="CI39" s="19"/>
      <c r="CJ39" s="19"/>
      <c r="CK39" s="19"/>
      <c r="CL39" s="19"/>
      <c r="CM39" s="19"/>
      <c r="CN39" s="19"/>
      <c r="CO39" s="19"/>
      <c r="CP39" s="19"/>
      <c r="CQ39" s="19"/>
      <c r="CR39" s="19"/>
      <c r="CS39" s="19"/>
      <c r="CT39" s="19"/>
      <c r="CU39" s="19"/>
      <c r="CV39" s="19"/>
      <c r="CW39" s="19"/>
      <c r="CX39" s="19"/>
      <c r="CY39" s="19"/>
      <c r="CZ39" s="19"/>
      <c r="DA39" s="19"/>
      <c r="DB39" s="19"/>
      <c r="DC39" s="19"/>
      <c r="DD39" s="19"/>
      <c r="DE39" s="19"/>
      <c r="DF39" s="19"/>
      <c r="DG39" s="19"/>
      <c r="DH39" s="19"/>
      <c r="DI39" s="19"/>
      <c r="DJ39" s="19"/>
      <c r="DK39" s="19"/>
      <c r="DL39" s="19"/>
      <c r="DM39" s="19"/>
      <c r="DN39" s="19"/>
      <c r="DO39" s="19"/>
      <c r="DP39" s="19"/>
      <c r="DQ39" s="19"/>
      <c r="DR39" s="19"/>
      <c r="DS39" s="19"/>
      <c r="DT39" s="19"/>
      <c r="DU39" s="19"/>
    </row>
    <row r="40" spans="1:125" s="20" customFormat="1" ht="21.95" customHeight="1">
      <c r="A40" s="373" t="s">
        <v>3239</v>
      </c>
      <c r="B40" s="304">
        <f>'예산세출(주교)'!P68</f>
        <v>6307000</v>
      </c>
      <c r="C40" s="305">
        <f t="shared" si="10"/>
        <v>5.5026175690910042E-4</v>
      </c>
      <c r="D40" s="304">
        <f>'예산세출(주교)'!Q68</f>
        <v>6307000</v>
      </c>
      <c r="E40" s="305">
        <f t="shared" si="2"/>
        <v>5.5545965673702903E-4</v>
      </c>
      <c r="F40" s="306">
        <f t="shared" si="12"/>
        <v>0</v>
      </c>
      <c r="G40" s="307">
        <f t="shared" si="13"/>
        <v>0</v>
      </c>
      <c r="H40" s="21"/>
      <c r="I40" s="25"/>
      <c r="J40" s="25"/>
      <c r="K40" s="25"/>
      <c r="L40" s="25"/>
      <c r="M40" s="256"/>
      <c r="N40" s="25"/>
      <c r="O40" s="19"/>
      <c r="P40" s="19"/>
      <c r="Q40" s="19"/>
      <c r="R40" s="25"/>
      <c r="S40" s="25"/>
      <c r="T40" s="25"/>
      <c r="U40" s="25"/>
      <c r="V40" s="25"/>
      <c r="W40" s="25"/>
      <c r="X40" s="25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9"/>
      <c r="BB40" s="19"/>
      <c r="BC40" s="19"/>
      <c r="BD40" s="19"/>
      <c r="BE40" s="19"/>
      <c r="BF40" s="19"/>
      <c r="BG40" s="19"/>
      <c r="BH40" s="19"/>
      <c r="BI40" s="19"/>
      <c r="BJ40" s="19"/>
      <c r="BK40" s="19"/>
      <c r="BL40" s="19"/>
      <c r="BM40" s="19"/>
      <c r="BN40" s="19"/>
      <c r="BO40" s="19"/>
      <c r="BP40" s="19"/>
      <c r="BQ40" s="19"/>
      <c r="BR40" s="19"/>
      <c r="BS40" s="19"/>
      <c r="BT40" s="19"/>
      <c r="BU40" s="19"/>
      <c r="BV40" s="19"/>
      <c r="BW40" s="19"/>
      <c r="BX40" s="19"/>
      <c r="BY40" s="19"/>
      <c r="BZ40" s="19"/>
      <c r="CA40" s="19"/>
      <c r="CB40" s="19"/>
      <c r="CC40" s="19"/>
      <c r="CD40" s="19"/>
      <c r="CE40" s="19"/>
      <c r="CF40" s="19"/>
      <c r="CG40" s="19"/>
      <c r="CH40" s="19"/>
      <c r="CI40" s="19"/>
      <c r="CJ40" s="19"/>
      <c r="CK40" s="19"/>
      <c r="CL40" s="19"/>
      <c r="CM40" s="19"/>
      <c r="CN40" s="19"/>
      <c r="CO40" s="19"/>
      <c r="CP40" s="19"/>
      <c r="CQ40" s="19"/>
      <c r="CR40" s="19"/>
      <c r="CS40" s="19"/>
      <c r="CT40" s="19"/>
      <c r="CU40" s="19"/>
      <c r="CV40" s="19"/>
      <c r="CW40" s="19"/>
      <c r="CX40" s="19"/>
      <c r="CY40" s="19"/>
      <c r="CZ40" s="19"/>
      <c r="DA40" s="19"/>
      <c r="DB40" s="19"/>
      <c r="DC40" s="19"/>
      <c r="DD40" s="19"/>
      <c r="DE40" s="19"/>
      <c r="DF40" s="19"/>
      <c r="DG40" s="19"/>
      <c r="DH40" s="19"/>
      <c r="DI40" s="19"/>
      <c r="DJ40" s="19"/>
      <c r="DK40" s="19"/>
      <c r="DL40" s="19"/>
      <c r="DM40" s="19"/>
      <c r="DN40" s="19"/>
      <c r="DO40" s="19"/>
      <c r="DP40" s="19"/>
      <c r="DQ40" s="19"/>
      <c r="DR40" s="19"/>
      <c r="DS40" s="19"/>
      <c r="DT40" s="19"/>
      <c r="DU40" s="19"/>
    </row>
    <row r="41" spans="1:125" s="20" customFormat="1" ht="21.95" customHeight="1">
      <c r="A41" s="373" t="s">
        <v>3245</v>
      </c>
      <c r="B41" s="304">
        <f>'예산세출(일산서구)'!P108</f>
        <v>84599000</v>
      </c>
      <c r="C41" s="305">
        <f t="shared" si="10"/>
        <v>7.3809409184640851E-3</v>
      </c>
      <c r="D41" s="304">
        <f>'예산세출(일산서구)'!Q108</f>
        <v>84599000</v>
      </c>
      <c r="E41" s="305">
        <f t="shared" ref="E41:E72" si="14">+D41/$D$7</f>
        <v>7.4506629935462056E-3</v>
      </c>
      <c r="F41" s="306">
        <f t="shared" si="12"/>
        <v>0</v>
      </c>
      <c r="G41" s="307">
        <f t="shared" si="13"/>
        <v>0</v>
      </c>
      <c r="H41" s="21"/>
      <c r="I41" s="25"/>
      <c r="J41" s="25"/>
      <c r="K41" s="25"/>
      <c r="L41" s="25"/>
      <c r="M41" s="256"/>
      <c r="N41" s="25"/>
      <c r="O41" s="19"/>
      <c r="P41" s="19"/>
      <c r="Q41" s="19"/>
      <c r="R41" s="25"/>
      <c r="S41" s="25"/>
      <c r="T41" s="25"/>
      <c r="U41" s="25"/>
      <c r="V41" s="25"/>
      <c r="W41" s="25"/>
      <c r="X41" s="25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  <c r="AW41" s="19"/>
      <c r="AX41" s="19"/>
      <c r="AY41" s="19"/>
      <c r="AZ41" s="19"/>
      <c r="BA41" s="19"/>
      <c r="BB41" s="19"/>
      <c r="BC41" s="19"/>
      <c r="BD41" s="19"/>
      <c r="BE41" s="19"/>
      <c r="BF41" s="19"/>
      <c r="BG41" s="19"/>
      <c r="BH41" s="19"/>
      <c r="BI41" s="19"/>
      <c r="BJ41" s="19"/>
      <c r="BK41" s="19"/>
      <c r="BL41" s="19"/>
      <c r="BM41" s="19"/>
      <c r="BN41" s="19"/>
      <c r="BO41" s="19"/>
      <c r="BP41" s="19"/>
      <c r="BQ41" s="19"/>
      <c r="BR41" s="19"/>
      <c r="BS41" s="19"/>
      <c r="BT41" s="19"/>
      <c r="BU41" s="19"/>
      <c r="BV41" s="19"/>
      <c r="BW41" s="19"/>
      <c r="BX41" s="19"/>
      <c r="BY41" s="19"/>
      <c r="BZ41" s="19"/>
      <c r="CA41" s="19"/>
      <c r="CB41" s="19"/>
      <c r="CC41" s="19"/>
      <c r="CD41" s="19"/>
      <c r="CE41" s="19"/>
      <c r="CF41" s="19"/>
      <c r="CG41" s="19"/>
      <c r="CH41" s="19"/>
      <c r="CI41" s="19"/>
      <c r="CJ41" s="19"/>
      <c r="CK41" s="19"/>
      <c r="CL41" s="19"/>
      <c r="CM41" s="19"/>
      <c r="CN41" s="19"/>
      <c r="CO41" s="19"/>
      <c r="CP41" s="19"/>
      <c r="CQ41" s="19"/>
      <c r="CR41" s="19"/>
      <c r="CS41" s="19"/>
      <c r="CT41" s="19"/>
      <c r="CU41" s="19"/>
      <c r="CV41" s="19"/>
      <c r="CW41" s="19"/>
      <c r="CX41" s="19"/>
      <c r="CY41" s="19"/>
      <c r="CZ41" s="19"/>
      <c r="DA41" s="19"/>
      <c r="DB41" s="19"/>
      <c r="DC41" s="19"/>
      <c r="DD41" s="19"/>
      <c r="DE41" s="19"/>
      <c r="DF41" s="19"/>
      <c r="DG41" s="19"/>
      <c r="DH41" s="19"/>
      <c r="DI41" s="19"/>
      <c r="DJ41" s="19"/>
      <c r="DK41" s="19"/>
      <c r="DL41" s="19"/>
      <c r="DM41" s="19"/>
      <c r="DN41" s="19"/>
      <c r="DO41" s="19"/>
      <c r="DP41" s="19"/>
      <c r="DQ41" s="19"/>
      <c r="DR41" s="19"/>
      <c r="DS41" s="19"/>
      <c r="DT41" s="19"/>
      <c r="DU41" s="19"/>
    </row>
    <row r="42" spans="1:125" s="20" customFormat="1" ht="21.95" customHeight="1">
      <c r="A42" s="373" t="s">
        <v>3238</v>
      </c>
      <c r="B42" s="304">
        <f>'예산세출(토당)'!P118</f>
        <v>7600000</v>
      </c>
      <c r="C42" s="305">
        <f t="shared" si="10"/>
        <v>6.6307108807819295E-4</v>
      </c>
      <c r="D42" s="304">
        <f>'예산세출(토당)'!Q118</f>
        <v>7600000</v>
      </c>
      <c r="E42" s="305">
        <f t="shared" si="14"/>
        <v>6.6933461094045041E-4</v>
      </c>
      <c r="F42" s="306">
        <f t="shared" si="12"/>
        <v>0</v>
      </c>
      <c r="G42" s="307">
        <f t="shared" si="13"/>
        <v>0</v>
      </c>
      <c r="H42" s="21"/>
      <c r="I42" s="25"/>
      <c r="J42" s="25"/>
      <c r="K42" s="25"/>
      <c r="L42" s="25"/>
      <c r="M42" s="256"/>
      <c r="N42" s="25"/>
      <c r="O42" s="19"/>
      <c r="P42" s="19"/>
      <c r="Q42" s="19"/>
      <c r="R42" s="25"/>
      <c r="S42" s="25"/>
      <c r="T42" s="25"/>
      <c r="U42" s="25"/>
      <c r="V42" s="25"/>
      <c r="W42" s="25"/>
      <c r="X42" s="25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9"/>
      <c r="BB42" s="19"/>
      <c r="BC42" s="19"/>
      <c r="BD42" s="19"/>
      <c r="BE42" s="19"/>
      <c r="BF42" s="19"/>
      <c r="BG42" s="19"/>
      <c r="BH42" s="19"/>
      <c r="BI42" s="19"/>
      <c r="BJ42" s="19"/>
      <c r="BK42" s="19"/>
      <c r="BL42" s="19"/>
      <c r="BM42" s="19"/>
      <c r="BN42" s="19"/>
      <c r="BO42" s="19"/>
      <c r="BP42" s="19"/>
      <c r="BQ42" s="19"/>
      <c r="BR42" s="19"/>
      <c r="BS42" s="19"/>
      <c r="BT42" s="19"/>
      <c r="BU42" s="19"/>
      <c r="BV42" s="19"/>
      <c r="BW42" s="19"/>
      <c r="BX42" s="19"/>
      <c r="BY42" s="19"/>
      <c r="BZ42" s="19"/>
      <c r="CA42" s="19"/>
      <c r="CB42" s="19"/>
      <c r="CC42" s="19"/>
      <c r="CD42" s="19"/>
      <c r="CE42" s="19"/>
      <c r="CF42" s="19"/>
      <c r="CG42" s="19"/>
      <c r="CH42" s="19"/>
      <c r="CI42" s="19"/>
      <c r="CJ42" s="19"/>
      <c r="CK42" s="19"/>
      <c r="CL42" s="19"/>
      <c r="CM42" s="19"/>
      <c r="CN42" s="19"/>
      <c r="CO42" s="19"/>
      <c r="CP42" s="19"/>
      <c r="CQ42" s="19"/>
      <c r="CR42" s="19"/>
      <c r="CS42" s="19"/>
      <c r="CT42" s="19"/>
      <c r="CU42" s="19"/>
      <c r="CV42" s="19"/>
      <c r="CW42" s="19"/>
      <c r="CX42" s="19"/>
      <c r="CY42" s="19"/>
      <c r="CZ42" s="19"/>
      <c r="DA42" s="19"/>
      <c r="DB42" s="19"/>
      <c r="DC42" s="19"/>
      <c r="DD42" s="19"/>
      <c r="DE42" s="19"/>
      <c r="DF42" s="19"/>
      <c r="DG42" s="19"/>
      <c r="DH42" s="19"/>
      <c r="DI42" s="19"/>
      <c r="DJ42" s="19"/>
      <c r="DK42" s="19"/>
      <c r="DL42" s="19"/>
      <c r="DM42" s="19"/>
      <c r="DN42" s="19"/>
      <c r="DO42" s="19"/>
      <c r="DP42" s="19"/>
      <c r="DQ42" s="19"/>
      <c r="DR42" s="19"/>
      <c r="DS42" s="19"/>
      <c r="DT42" s="19"/>
      <c r="DU42" s="19"/>
    </row>
    <row r="43" spans="1:125" s="20" customFormat="1" ht="21.95" customHeight="1">
      <c r="A43" s="373" t="s">
        <v>3244</v>
      </c>
      <c r="B43" s="304">
        <f>'예산세출(상담)'!P155</f>
        <v>17168000</v>
      </c>
      <c r="C43" s="305">
        <f t="shared" si="10"/>
        <v>1.497842689490318E-3</v>
      </c>
      <c r="D43" s="304">
        <f>'예산세출(상담)'!Q155</f>
        <v>12168000</v>
      </c>
      <c r="E43" s="305">
        <f t="shared" si="14"/>
        <v>1.0716399402530788E-3</v>
      </c>
      <c r="F43" s="306">
        <f t="shared" si="12"/>
        <v>5000000</v>
      </c>
      <c r="G43" s="307">
        <f t="shared" si="13"/>
        <v>0.41091387245233402</v>
      </c>
      <c r="H43" s="21"/>
      <c r="I43" s="25"/>
      <c r="J43" s="25"/>
      <c r="K43" s="25"/>
      <c r="L43" s="25"/>
      <c r="M43" s="256"/>
      <c r="N43" s="25"/>
      <c r="O43" s="19"/>
      <c r="P43" s="19"/>
      <c r="Q43" s="19"/>
      <c r="R43" s="25"/>
      <c r="S43" s="25"/>
      <c r="T43" s="25"/>
      <c r="U43" s="25"/>
      <c r="V43" s="25"/>
      <c r="W43" s="25"/>
      <c r="X43" s="25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19"/>
      <c r="AZ43" s="19"/>
      <c r="BA43" s="19"/>
      <c r="BB43" s="19"/>
      <c r="BC43" s="19"/>
      <c r="BD43" s="19"/>
      <c r="BE43" s="19"/>
      <c r="BF43" s="19"/>
      <c r="BG43" s="19"/>
      <c r="BH43" s="19"/>
      <c r="BI43" s="19"/>
      <c r="BJ43" s="19"/>
      <c r="BK43" s="19"/>
      <c r="BL43" s="19"/>
      <c r="BM43" s="19"/>
      <c r="BN43" s="19"/>
      <c r="BO43" s="19"/>
      <c r="BP43" s="19"/>
      <c r="BQ43" s="19"/>
      <c r="BR43" s="19"/>
      <c r="BS43" s="19"/>
      <c r="BT43" s="19"/>
      <c r="BU43" s="19"/>
      <c r="BV43" s="19"/>
      <c r="BW43" s="19"/>
      <c r="BX43" s="19"/>
      <c r="BY43" s="19"/>
      <c r="BZ43" s="19"/>
      <c r="CA43" s="19"/>
      <c r="CB43" s="19"/>
      <c r="CC43" s="19"/>
      <c r="CD43" s="19"/>
      <c r="CE43" s="19"/>
      <c r="CF43" s="19"/>
      <c r="CG43" s="19"/>
      <c r="CH43" s="19"/>
      <c r="CI43" s="19"/>
      <c r="CJ43" s="19"/>
      <c r="CK43" s="19"/>
      <c r="CL43" s="19"/>
      <c r="CM43" s="19"/>
      <c r="CN43" s="19"/>
      <c r="CO43" s="19"/>
      <c r="CP43" s="19"/>
      <c r="CQ43" s="19"/>
      <c r="CR43" s="19"/>
      <c r="CS43" s="19"/>
      <c r="CT43" s="19"/>
      <c r="CU43" s="19"/>
      <c r="CV43" s="19"/>
      <c r="CW43" s="19"/>
      <c r="CX43" s="19"/>
      <c r="CY43" s="19"/>
      <c r="CZ43" s="19"/>
      <c r="DA43" s="19"/>
      <c r="DB43" s="19"/>
      <c r="DC43" s="19"/>
      <c r="DD43" s="19"/>
      <c r="DE43" s="19"/>
      <c r="DF43" s="19"/>
      <c r="DG43" s="19"/>
      <c r="DH43" s="19"/>
      <c r="DI43" s="19"/>
      <c r="DJ43" s="19"/>
      <c r="DK43" s="19"/>
      <c r="DL43" s="19"/>
      <c r="DM43" s="19"/>
      <c r="DN43" s="19"/>
      <c r="DO43" s="19"/>
      <c r="DP43" s="19"/>
      <c r="DQ43" s="19"/>
      <c r="DR43" s="19"/>
      <c r="DS43" s="19"/>
      <c r="DT43" s="19"/>
      <c r="DU43" s="19"/>
    </row>
    <row r="44" spans="1:125" s="20" customFormat="1" ht="21.95" customHeight="1">
      <c r="A44" s="373" t="s">
        <v>3259</v>
      </c>
      <c r="B44" s="304">
        <f>'예산세출(화정)'!P86</f>
        <v>30000000</v>
      </c>
      <c r="C44" s="305">
        <f t="shared" si="10"/>
        <v>2.6173858739928671E-3</v>
      </c>
      <c r="D44" s="304">
        <f>'예산세출(화정)'!Q86</f>
        <v>30000000</v>
      </c>
      <c r="E44" s="305">
        <f t="shared" si="14"/>
        <v>2.642110306343883E-3</v>
      </c>
      <c r="F44" s="306">
        <f t="shared" si="12"/>
        <v>0</v>
      </c>
      <c r="G44" s="307">
        <f t="shared" si="13"/>
        <v>0</v>
      </c>
      <c r="H44" s="21"/>
      <c r="I44" s="25"/>
      <c r="J44" s="25"/>
      <c r="K44" s="25"/>
      <c r="L44" s="25"/>
      <c r="M44" s="256"/>
      <c r="N44" s="25"/>
      <c r="O44" s="19"/>
      <c r="P44" s="19"/>
      <c r="Q44" s="19"/>
      <c r="R44" s="25"/>
      <c r="S44" s="25"/>
      <c r="T44" s="25"/>
      <c r="U44" s="25"/>
      <c r="V44" s="25"/>
      <c r="W44" s="25"/>
      <c r="X44" s="25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  <c r="BA44" s="19"/>
      <c r="BB44" s="19"/>
      <c r="BC44" s="19"/>
      <c r="BD44" s="19"/>
      <c r="BE44" s="19"/>
      <c r="BF44" s="19"/>
      <c r="BG44" s="19"/>
      <c r="BH44" s="19"/>
      <c r="BI44" s="19"/>
      <c r="BJ44" s="19"/>
      <c r="BK44" s="19"/>
      <c r="BL44" s="19"/>
      <c r="BM44" s="19"/>
      <c r="BN44" s="19"/>
      <c r="BO44" s="19"/>
      <c r="BP44" s="19"/>
      <c r="BQ44" s="19"/>
      <c r="BR44" s="19"/>
      <c r="BS44" s="19"/>
      <c r="BT44" s="19"/>
      <c r="BU44" s="19"/>
      <c r="BV44" s="19"/>
      <c r="BW44" s="19"/>
      <c r="BX44" s="19"/>
      <c r="BY44" s="19"/>
      <c r="BZ44" s="19"/>
      <c r="CA44" s="19"/>
      <c r="CB44" s="19"/>
      <c r="CC44" s="19"/>
      <c r="CD44" s="19"/>
      <c r="CE44" s="19"/>
      <c r="CF44" s="19"/>
      <c r="CG44" s="19"/>
      <c r="CH44" s="19"/>
      <c r="CI44" s="19"/>
      <c r="CJ44" s="19"/>
      <c r="CK44" s="19"/>
      <c r="CL44" s="19"/>
      <c r="CM44" s="19"/>
      <c r="CN44" s="19"/>
      <c r="CO44" s="19"/>
      <c r="CP44" s="19"/>
      <c r="CQ44" s="19"/>
      <c r="CR44" s="19"/>
      <c r="CS44" s="19"/>
      <c r="CT44" s="19"/>
      <c r="CU44" s="19"/>
      <c r="CV44" s="19"/>
      <c r="CW44" s="19"/>
      <c r="CX44" s="19"/>
      <c r="CY44" s="19"/>
      <c r="CZ44" s="19"/>
      <c r="DA44" s="19"/>
      <c r="DB44" s="19"/>
      <c r="DC44" s="19"/>
      <c r="DD44" s="19"/>
      <c r="DE44" s="19"/>
      <c r="DF44" s="19"/>
      <c r="DG44" s="19"/>
      <c r="DH44" s="19"/>
      <c r="DI44" s="19"/>
      <c r="DJ44" s="19"/>
      <c r="DK44" s="19"/>
      <c r="DL44" s="19"/>
      <c r="DM44" s="19"/>
      <c r="DN44" s="19"/>
      <c r="DO44" s="19"/>
      <c r="DP44" s="19"/>
      <c r="DQ44" s="19"/>
      <c r="DR44" s="19"/>
      <c r="DS44" s="19"/>
      <c r="DT44" s="19"/>
      <c r="DU44" s="19"/>
    </row>
    <row r="45" spans="1:125" s="20" customFormat="1" ht="21.95" customHeight="1">
      <c r="A45" s="373" t="s">
        <v>358</v>
      </c>
      <c r="B45" s="304">
        <f>'예산세출(백마)'!P78</f>
        <v>7520000</v>
      </c>
      <c r="C45" s="305">
        <f t="shared" si="10"/>
        <v>6.5609139241421194E-4</v>
      </c>
      <c r="D45" s="304">
        <f>'예산세출(백마)'!Q78</f>
        <v>6610000</v>
      </c>
      <c r="E45" s="305">
        <f t="shared" si="14"/>
        <v>5.8214497083110218E-4</v>
      </c>
      <c r="F45" s="306">
        <f t="shared" si="12"/>
        <v>910000</v>
      </c>
      <c r="G45" s="307">
        <f t="shared" si="13"/>
        <v>0.13767019667170954</v>
      </c>
      <c r="H45" s="21"/>
      <c r="I45" s="25"/>
      <c r="J45" s="25"/>
      <c r="K45" s="25"/>
      <c r="L45" s="25"/>
      <c r="M45" s="256"/>
      <c r="N45" s="25"/>
      <c r="O45" s="19"/>
      <c r="P45" s="19"/>
      <c r="Q45" s="19"/>
      <c r="R45" s="25"/>
      <c r="S45" s="25"/>
      <c r="T45" s="25"/>
      <c r="U45" s="25"/>
      <c r="V45" s="25"/>
      <c r="W45" s="25"/>
      <c r="X45" s="25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  <c r="AX45" s="19"/>
      <c r="AY45" s="19"/>
      <c r="AZ45" s="19"/>
      <c r="BA45" s="19"/>
      <c r="BB45" s="19"/>
      <c r="BC45" s="19"/>
      <c r="BD45" s="19"/>
      <c r="BE45" s="19"/>
      <c r="BF45" s="19"/>
      <c r="BG45" s="19"/>
      <c r="BH45" s="19"/>
      <c r="BI45" s="19"/>
      <c r="BJ45" s="19"/>
      <c r="BK45" s="19"/>
      <c r="BL45" s="19"/>
      <c r="BM45" s="19"/>
      <c r="BN45" s="19"/>
      <c r="BO45" s="19"/>
      <c r="BP45" s="19"/>
      <c r="BQ45" s="19"/>
      <c r="BR45" s="19"/>
      <c r="BS45" s="19"/>
      <c r="BT45" s="19"/>
      <c r="BU45" s="19"/>
      <c r="BV45" s="19"/>
      <c r="BW45" s="19"/>
      <c r="BX45" s="19"/>
      <c r="BY45" s="19"/>
      <c r="BZ45" s="19"/>
      <c r="CA45" s="19"/>
      <c r="CB45" s="19"/>
      <c r="CC45" s="19"/>
      <c r="CD45" s="19"/>
      <c r="CE45" s="19"/>
      <c r="CF45" s="19"/>
      <c r="CG45" s="19"/>
      <c r="CH45" s="19"/>
      <c r="CI45" s="19"/>
      <c r="CJ45" s="19"/>
      <c r="CK45" s="19"/>
      <c r="CL45" s="19"/>
      <c r="CM45" s="19"/>
      <c r="CN45" s="19"/>
      <c r="CO45" s="19"/>
      <c r="CP45" s="19"/>
      <c r="CQ45" s="19"/>
      <c r="CR45" s="19"/>
      <c r="CS45" s="19"/>
      <c r="CT45" s="19"/>
      <c r="CU45" s="19"/>
      <c r="CV45" s="19"/>
      <c r="CW45" s="19"/>
      <c r="CX45" s="19"/>
      <c r="CY45" s="19"/>
      <c r="CZ45" s="19"/>
      <c r="DA45" s="19"/>
      <c r="DB45" s="19"/>
      <c r="DC45" s="19"/>
      <c r="DD45" s="19"/>
      <c r="DE45" s="19"/>
      <c r="DF45" s="19"/>
      <c r="DG45" s="19"/>
      <c r="DH45" s="19"/>
      <c r="DI45" s="19"/>
      <c r="DJ45" s="19"/>
      <c r="DK45" s="19"/>
      <c r="DL45" s="19"/>
      <c r="DM45" s="19"/>
      <c r="DN45" s="19"/>
      <c r="DO45" s="19"/>
      <c r="DP45" s="19"/>
      <c r="DQ45" s="19"/>
      <c r="DR45" s="19"/>
      <c r="DS45" s="19"/>
      <c r="DT45" s="19"/>
      <c r="DU45" s="19"/>
    </row>
    <row r="46" spans="1:125" s="20" customFormat="1" ht="21.95" customHeight="1">
      <c r="A46" s="374" t="s">
        <v>377</v>
      </c>
      <c r="B46" s="311">
        <f>'예산세출(능곡)'!P68</f>
        <v>18500000</v>
      </c>
      <c r="C46" s="312">
        <f t="shared" si="10"/>
        <v>1.6140546222956013E-3</v>
      </c>
      <c r="D46" s="311">
        <f>'예산세출(능곡)'!Q68</f>
        <v>18500000</v>
      </c>
      <c r="E46" s="312">
        <f t="shared" si="14"/>
        <v>1.6293013555787278E-3</v>
      </c>
      <c r="F46" s="313">
        <f t="shared" si="12"/>
        <v>0</v>
      </c>
      <c r="G46" s="314">
        <f t="shared" si="13"/>
        <v>0</v>
      </c>
      <c r="H46" s="21"/>
      <c r="I46" s="25"/>
      <c r="J46" s="25"/>
      <c r="K46" s="25"/>
      <c r="L46" s="25"/>
      <c r="M46" s="256"/>
      <c r="N46" s="25"/>
      <c r="O46" s="19"/>
      <c r="P46" s="19"/>
      <c r="Q46" s="19"/>
      <c r="R46" s="25"/>
      <c r="S46" s="25"/>
      <c r="T46" s="25"/>
      <c r="U46" s="25"/>
      <c r="V46" s="25"/>
      <c r="W46" s="25"/>
      <c r="X46" s="25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  <c r="AS46" s="19"/>
      <c r="AT46" s="19"/>
      <c r="AU46" s="19"/>
      <c r="AV46" s="19"/>
      <c r="AW46" s="19"/>
      <c r="AX46" s="19"/>
      <c r="AY46" s="19"/>
      <c r="AZ46" s="19"/>
      <c r="BA46" s="19"/>
      <c r="BB46" s="19"/>
      <c r="BC46" s="19"/>
      <c r="BD46" s="19"/>
      <c r="BE46" s="19"/>
      <c r="BF46" s="19"/>
      <c r="BG46" s="19"/>
      <c r="BH46" s="19"/>
      <c r="BI46" s="19"/>
      <c r="BJ46" s="19"/>
      <c r="BK46" s="19"/>
      <c r="BL46" s="19"/>
      <c r="BM46" s="19"/>
      <c r="BN46" s="19"/>
      <c r="BO46" s="19"/>
      <c r="BP46" s="19"/>
      <c r="BQ46" s="19"/>
      <c r="BR46" s="19"/>
      <c r="BS46" s="19"/>
      <c r="BT46" s="19"/>
      <c r="BU46" s="19"/>
      <c r="BV46" s="19"/>
      <c r="BW46" s="19"/>
      <c r="BX46" s="19"/>
      <c r="BY46" s="19"/>
      <c r="BZ46" s="19"/>
      <c r="CA46" s="19"/>
      <c r="CB46" s="19"/>
      <c r="CC46" s="19"/>
      <c r="CD46" s="19"/>
      <c r="CE46" s="19"/>
      <c r="CF46" s="19"/>
      <c r="CG46" s="19"/>
      <c r="CH46" s="19"/>
      <c r="CI46" s="19"/>
      <c r="CJ46" s="19"/>
      <c r="CK46" s="19"/>
      <c r="CL46" s="19"/>
      <c r="CM46" s="19"/>
      <c r="CN46" s="19"/>
      <c r="CO46" s="19"/>
      <c r="CP46" s="19"/>
      <c r="CQ46" s="19"/>
      <c r="CR46" s="19"/>
      <c r="CS46" s="19"/>
      <c r="CT46" s="19"/>
      <c r="CU46" s="19"/>
      <c r="CV46" s="19"/>
      <c r="CW46" s="19"/>
      <c r="CX46" s="19"/>
      <c r="CY46" s="19"/>
      <c r="CZ46" s="19"/>
      <c r="DA46" s="19"/>
      <c r="DB46" s="19"/>
      <c r="DC46" s="19"/>
      <c r="DD46" s="19"/>
      <c r="DE46" s="19"/>
      <c r="DF46" s="19"/>
      <c r="DG46" s="19"/>
      <c r="DH46" s="19"/>
      <c r="DI46" s="19"/>
      <c r="DJ46" s="19"/>
      <c r="DK46" s="19"/>
      <c r="DL46" s="19"/>
      <c r="DM46" s="19"/>
      <c r="DN46" s="19"/>
      <c r="DO46" s="19"/>
      <c r="DP46" s="19"/>
      <c r="DQ46" s="19"/>
      <c r="DR46" s="19"/>
      <c r="DS46" s="19"/>
      <c r="DT46" s="19"/>
      <c r="DU46" s="19"/>
    </row>
    <row r="47" spans="1:125" s="20" customFormat="1" ht="21.95" customHeight="1">
      <c r="A47" s="409" t="s">
        <v>3258</v>
      </c>
      <c r="B47" s="299">
        <f>SUM(B48:B55)</f>
        <v>2094819800</v>
      </c>
      <c r="C47" s="300">
        <f t="shared" si="10"/>
        <v>0.18276505843601876</v>
      </c>
      <c r="D47" s="299">
        <f>SUM(D48:D55)</f>
        <v>2060049000</v>
      </c>
      <c r="E47" s="300">
        <f t="shared" si="14"/>
        <v>0.18142922314911367</v>
      </c>
      <c r="F47" s="302">
        <f>SUM(F48:F55)</f>
        <v>34770800</v>
      </c>
      <c r="G47" s="303">
        <f t="shared" si="13"/>
        <v>1.6878627644293896E-2</v>
      </c>
      <c r="H47" s="26"/>
      <c r="I47" s="25"/>
      <c r="J47" s="25"/>
      <c r="K47" s="25"/>
      <c r="L47" s="25"/>
      <c r="M47" s="256"/>
      <c r="N47" s="25"/>
      <c r="O47" s="19"/>
      <c r="P47" s="19"/>
      <c r="Q47" s="19"/>
      <c r="R47" s="25"/>
      <c r="S47" s="25"/>
      <c r="T47" s="25"/>
      <c r="U47" s="25"/>
      <c r="V47" s="25"/>
      <c r="W47" s="25"/>
      <c r="X47" s="25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  <c r="AN47" s="19"/>
      <c r="AO47" s="19"/>
      <c r="AP47" s="19"/>
      <c r="AQ47" s="19"/>
      <c r="AR47" s="19"/>
      <c r="AS47" s="19"/>
      <c r="AT47" s="19"/>
      <c r="AU47" s="19"/>
      <c r="AV47" s="19"/>
      <c r="AW47" s="19"/>
      <c r="AX47" s="19"/>
      <c r="AY47" s="19"/>
      <c r="AZ47" s="19"/>
      <c r="BA47" s="19"/>
      <c r="BB47" s="19"/>
      <c r="BC47" s="19"/>
      <c r="BD47" s="19"/>
      <c r="BE47" s="19"/>
      <c r="BF47" s="19"/>
      <c r="BG47" s="19"/>
      <c r="BH47" s="19"/>
      <c r="BI47" s="19"/>
      <c r="BJ47" s="19"/>
      <c r="BK47" s="19"/>
      <c r="BL47" s="19"/>
      <c r="BM47" s="19"/>
      <c r="BN47" s="19"/>
      <c r="BO47" s="19"/>
      <c r="BP47" s="19"/>
      <c r="BQ47" s="19"/>
      <c r="BR47" s="19"/>
      <c r="BS47" s="19"/>
      <c r="BT47" s="19"/>
      <c r="BU47" s="19"/>
      <c r="BV47" s="19"/>
      <c r="BW47" s="19"/>
      <c r="BX47" s="19"/>
      <c r="BY47" s="19"/>
      <c r="BZ47" s="19"/>
      <c r="CA47" s="19"/>
      <c r="CB47" s="19"/>
      <c r="CC47" s="19"/>
      <c r="CD47" s="19"/>
      <c r="CE47" s="19"/>
      <c r="CF47" s="19"/>
      <c r="CG47" s="19"/>
      <c r="CH47" s="19"/>
      <c r="CI47" s="19"/>
      <c r="CJ47" s="19"/>
      <c r="CK47" s="19"/>
      <c r="CL47" s="19"/>
      <c r="CM47" s="19"/>
      <c r="CN47" s="19"/>
      <c r="CO47" s="19"/>
      <c r="CP47" s="19"/>
      <c r="CQ47" s="19"/>
      <c r="CR47" s="19"/>
      <c r="CS47" s="19"/>
      <c r="CT47" s="19"/>
      <c r="CU47" s="19"/>
      <c r="CV47" s="19"/>
      <c r="CW47" s="19"/>
      <c r="CX47" s="19"/>
      <c r="CY47" s="19"/>
      <c r="CZ47" s="19"/>
      <c r="DA47" s="19"/>
      <c r="DB47" s="19"/>
      <c r="DC47" s="19"/>
      <c r="DD47" s="19"/>
      <c r="DE47" s="19"/>
      <c r="DF47" s="19"/>
      <c r="DG47" s="19"/>
      <c r="DH47" s="19"/>
      <c r="DI47" s="19"/>
      <c r="DJ47" s="19"/>
      <c r="DK47" s="19"/>
      <c r="DL47" s="19"/>
      <c r="DM47" s="19"/>
      <c r="DN47" s="19"/>
      <c r="DO47" s="19"/>
      <c r="DP47" s="19"/>
      <c r="DQ47" s="19"/>
      <c r="DR47" s="19"/>
      <c r="DS47" s="19"/>
      <c r="DT47" s="19"/>
      <c r="DU47" s="19"/>
    </row>
    <row r="48" spans="1:125" s="20" customFormat="1" ht="21.95" customHeight="1">
      <c r="A48" s="373" t="s">
        <v>3241</v>
      </c>
      <c r="B48" s="304">
        <f>'예산세출(사무국)'!P212</f>
        <v>38420000</v>
      </c>
      <c r="C48" s="305">
        <f t="shared" si="10"/>
        <v>3.3519988426268651E-3</v>
      </c>
      <c r="D48" s="304">
        <f>'예산세출(사무국)'!Q212</f>
        <v>38420000</v>
      </c>
      <c r="E48" s="305">
        <f t="shared" si="14"/>
        <v>3.3836625989910663E-3</v>
      </c>
      <c r="F48" s="306">
        <f t="shared" ref="F48:F55" si="15">+B48-D48</f>
        <v>0</v>
      </c>
      <c r="G48" s="307">
        <f t="shared" si="13"/>
        <v>0</v>
      </c>
      <c r="H48" s="21"/>
      <c r="I48" s="25"/>
      <c r="J48" s="25"/>
      <c r="K48" s="25"/>
      <c r="L48" s="25"/>
      <c r="M48" s="256"/>
      <c r="N48" s="25"/>
      <c r="O48" s="19"/>
      <c r="P48" s="19"/>
      <c r="Q48" s="19"/>
      <c r="R48" s="25"/>
      <c r="S48" s="25"/>
      <c r="T48" s="25"/>
      <c r="U48" s="25"/>
      <c r="V48" s="25"/>
      <c r="W48" s="25"/>
      <c r="X48" s="25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  <c r="AM48" s="19"/>
      <c r="AN48" s="19"/>
      <c r="AO48" s="19"/>
      <c r="AP48" s="19"/>
      <c r="AQ48" s="19"/>
      <c r="AR48" s="19"/>
      <c r="AS48" s="19"/>
      <c r="AT48" s="19"/>
      <c r="AU48" s="19"/>
      <c r="AV48" s="19"/>
      <c r="AW48" s="19"/>
      <c r="AX48" s="19"/>
      <c r="AY48" s="19"/>
      <c r="AZ48" s="19"/>
      <c r="BA48" s="19"/>
      <c r="BB48" s="19"/>
      <c r="BC48" s="19"/>
      <c r="BD48" s="19"/>
      <c r="BE48" s="19"/>
      <c r="BF48" s="19"/>
      <c r="BG48" s="19"/>
      <c r="BH48" s="19"/>
      <c r="BI48" s="19"/>
      <c r="BJ48" s="19"/>
      <c r="BK48" s="19"/>
      <c r="BL48" s="19"/>
      <c r="BM48" s="19"/>
      <c r="BN48" s="19"/>
      <c r="BO48" s="19"/>
      <c r="BP48" s="19"/>
      <c r="BQ48" s="19"/>
      <c r="BR48" s="19"/>
      <c r="BS48" s="19"/>
      <c r="BT48" s="19"/>
      <c r="BU48" s="19"/>
      <c r="BV48" s="19"/>
      <c r="BW48" s="19"/>
      <c r="BX48" s="19"/>
      <c r="BY48" s="19"/>
      <c r="BZ48" s="19"/>
      <c r="CA48" s="19"/>
      <c r="CB48" s="19"/>
      <c r="CC48" s="19"/>
      <c r="CD48" s="19"/>
      <c r="CE48" s="19"/>
      <c r="CF48" s="19"/>
      <c r="CG48" s="19"/>
      <c r="CH48" s="19"/>
      <c r="CI48" s="19"/>
      <c r="CJ48" s="19"/>
      <c r="CK48" s="19"/>
      <c r="CL48" s="19"/>
      <c r="CM48" s="19"/>
      <c r="CN48" s="19"/>
      <c r="CO48" s="19"/>
      <c r="CP48" s="19"/>
      <c r="CQ48" s="19"/>
      <c r="CR48" s="19"/>
      <c r="CS48" s="19"/>
      <c r="CT48" s="19"/>
      <c r="CU48" s="19"/>
      <c r="CV48" s="19"/>
      <c r="CW48" s="19"/>
      <c r="CX48" s="19"/>
      <c r="CY48" s="19"/>
      <c r="CZ48" s="19"/>
      <c r="DA48" s="19"/>
      <c r="DB48" s="19"/>
      <c r="DC48" s="19"/>
      <c r="DD48" s="19"/>
      <c r="DE48" s="19"/>
      <c r="DF48" s="19"/>
      <c r="DG48" s="19"/>
      <c r="DH48" s="19"/>
      <c r="DI48" s="19"/>
      <c r="DJ48" s="19"/>
      <c r="DK48" s="19"/>
      <c r="DL48" s="19"/>
      <c r="DM48" s="19"/>
      <c r="DN48" s="19"/>
      <c r="DO48" s="19"/>
      <c r="DP48" s="19"/>
      <c r="DQ48" s="19"/>
      <c r="DR48" s="19"/>
      <c r="DS48" s="19"/>
      <c r="DT48" s="19"/>
      <c r="DU48" s="19"/>
    </row>
    <row r="49" spans="1:125" s="20" customFormat="1" ht="21.95" customHeight="1">
      <c r="A49" s="373" t="s">
        <v>95</v>
      </c>
      <c r="B49" s="304">
        <f>'예산세출(마두)'!P126</f>
        <v>65880000</v>
      </c>
      <c r="C49" s="305">
        <f t="shared" si="10"/>
        <v>5.7477793792883357E-3</v>
      </c>
      <c r="D49" s="304">
        <f>'예산세출(마두)'!Q127</f>
        <v>65880000</v>
      </c>
      <c r="E49" s="305">
        <f t="shared" si="14"/>
        <v>5.8020742327311668E-3</v>
      </c>
      <c r="F49" s="306">
        <f t="shared" si="15"/>
        <v>0</v>
      </c>
      <c r="G49" s="307">
        <f t="shared" si="13"/>
        <v>0</v>
      </c>
      <c r="H49" s="21"/>
      <c r="I49" s="25"/>
      <c r="J49" s="25"/>
      <c r="K49" s="25"/>
      <c r="L49" s="25"/>
      <c r="M49" s="256"/>
      <c r="N49" s="25"/>
      <c r="O49" s="19"/>
      <c r="P49" s="19"/>
      <c r="Q49" s="19"/>
      <c r="R49" s="25"/>
      <c r="S49" s="25"/>
      <c r="T49" s="25"/>
      <c r="U49" s="25"/>
      <c r="V49" s="25"/>
      <c r="W49" s="25"/>
      <c r="X49" s="25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/>
      <c r="AM49" s="19"/>
      <c r="AN49" s="19"/>
      <c r="AO49" s="19"/>
      <c r="AP49" s="19"/>
      <c r="AQ49" s="19"/>
      <c r="AR49" s="19"/>
      <c r="AS49" s="19"/>
      <c r="AT49" s="19"/>
      <c r="AU49" s="19"/>
      <c r="AV49" s="19"/>
      <c r="AW49" s="19"/>
      <c r="AX49" s="19"/>
      <c r="AY49" s="19"/>
      <c r="AZ49" s="19"/>
      <c r="BA49" s="19"/>
      <c r="BB49" s="19"/>
      <c r="BC49" s="19"/>
      <c r="BD49" s="19"/>
      <c r="BE49" s="19"/>
      <c r="BF49" s="19"/>
      <c r="BG49" s="19"/>
      <c r="BH49" s="19"/>
      <c r="BI49" s="19"/>
      <c r="BJ49" s="19"/>
      <c r="BK49" s="19"/>
      <c r="BL49" s="19"/>
      <c r="BM49" s="19"/>
      <c r="BN49" s="19"/>
      <c r="BO49" s="19"/>
      <c r="BP49" s="19"/>
      <c r="BQ49" s="19"/>
      <c r="BR49" s="19"/>
      <c r="BS49" s="19"/>
      <c r="BT49" s="19"/>
      <c r="BU49" s="19"/>
      <c r="BV49" s="19"/>
      <c r="BW49" s="19"/>
      <c r="BX49" s="19"/>
      <c r="BY49" s="19"/>
      <c r="BZ49" s="19"/>
      <c r="CA49" s="19"/>
      <c r="CB49" s="19"/>
      <c r="CC49" s="19"/>
      <c r="CD49" s="19"/>
      <c r="CE49" s="19"/>
      <c r="CF49" s="19"/>
      <c r="CG49" s="19"/>
      <c r="CH49" s="19"/>
      <c r="CI49" s="19"/>
      <c r="CJ49" s="19"/>
      <c r="CK49" s="19"/>
      <c r="CL49" s="19"/>
      <c r="CM49" s="19"/>
      <c r="CN49" s="19"/>
      <c r="CO49" s="19"/>
      <c r="CP49" s="19"/>
      <c r="CQ49" s="19"/>
      <c r="CR49" s="19"/>
      <c r="CS49" s="19"/>
      <c r="CT49" s="19"/>
      <c r="CU49" s="19"/>
      <c r="CV49" s="19"/>
      <c r="CW49" s="19"/>
      <c r="CX49" s="19"/>
      <c r="CY49" s="19"/>
      <c r="CZ49" s="19"/>
      <c r="DA49" s="19"/>
      <c r="DB49" s="19"/>
      <c r="DC49" s="19"/>
      <c r="DD49" s="19"/>
      <c r="DE49" s="19"/>
      <c r="DF49" s="19"/>
      <c r="DG49" s="19"/>
      <c r="DH49" s="19"/>
      <c r="DI49" s="19"/>
      <c r="DJ49" s="19"/>
      <c r="DK49" s="19"/>
      <c r="DL49" s="19"/>
      <c r="DM49" s="19"/>
      <c r="DN49" s="19"/>
      <c r="DO49" s="19"/>
      <c r="DP49" s="19"/>
      <c r="DQ49" s="19"/>
      <c r="DR49" s="19"/>
      <c r="DS49" s="19"/>
      <c r="DT49" s="19"/>
      <c r="DU49" s="19"/>
    </row>
    <row r="50" spans="1:125" s="20" customFormat="1" ht="21.95" customHeight="1">
      <c r="A50" s="373" t="s">
        <v>167</v>
      </c>
      <c r="B50" s="304">
        <f>'예산세출(진로)'!P78</f>
        <v>487630000</v>
      </c>
      <c r="C50" s="305">
        <f t="shared" si="10"/>
        <v>4.2543862457838061E-2</v>
      </c>
      <c r="D50" s="304">
        <f>'예산세출(진로)'!Q78</f>
        <v>447630000</v>
      </c>
      <c r="E50" s="305">
        <f t="shared" si="14"/>
        <v>3.9422927880957075E-2</v>
      </c>
      <c r="F50" s="306">
        <f t="shared" si="15"/>
        <v>40000000</v>
      </c>
      <c r="G50" s="307">
        <f t="shared" si="13"/>
        <v>8.9359515671425055E-2</v>
      </c>
      <c r="H50" s="21"/>
      <c r="I50" s="25"/>
      <c r="J50" s="25"/>
      <c r="K50" s="25"/>
      <c r="L50" s="25"/>
      <c r="M50" s="256"/>
      <c r="N50" s="25"/>
      <c r="O50" s="19"/>
      <c r="P50" s="19"/>
      <c r="Q50" s="19"/>
      <c r="R50" s="25"/>
      <c r="S50" s="25"/>
      <c r="T50" s="25"/>
      <c r="U50" s="25"/>
      <c r="V50" s="25"/>
      <c r="W50" s="25"/>
      <c r="X50" s="25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  <c r="AO50" s="19"/>
      <c r="AP50" s="19"/>
      <c r="AQ50" s="19"/>
      <c r="AR50" s="19"/>
      <c r="AS50" s="19"/>
      <c r="AT50" s="19"/>
      <c r="AU50" s="19"/>
      <c r="AV50" s="19"/>
      <c r="AW50" s="19"/>
      <c r="AX50" s="19"/>
      <c r="AY50" s="19"/>
      <c r="AZ50" s="19"/>
      <c r="BA50" s="19"/>
      <c r="BB50" s="19"/>
      <c r="BC50" s="19"/>
      <c r="BD50" s="19"/>
      <c r="BE50" s="19"/>
      <c r="BF50" s="19"/>
      <c r="BG50" s="19"/>
      <c r="BH50" s="19"/>
      <c r="BI50" s="19"/>
      <c r="BJ50" s="19"/>
      <c r="BK50" s="19"/>
      <c r="BL50" s="19"/>
      <c r="BM50" s="19"/>
      <c r="BN50" s="19"/>
      <c r="BO50" s="19"/>
      <c r="BP50" s="19"/>
      <c r="BQ50" s="19"/>
      <c r="BR50" s="19"/>
      <c r="BS50" s="19"/>
      <c r="BT50" s="19"/>
      <c r="BU50" s="19"/>
      <c r="BV50" s="19"/>
      <c r="BW50" s="19"/>
      <c r="BX50" s="19"/>
      <c r="BY50" s="19"/>
      <c r="BZ50" s="19"/>
      <c r="CA50" s="19"/>
      <c r="CB50" s="19"/>
      <c r="CC50" s="19"/>
      <c r="CD50" s="19"/>
      <c r="CE50" s="19"/>
      <c r="CF50" s="19"/>
      <c r="CG50" s="19"/>
      <c r="CH50" s="19"/>
      <c r="CI50" s="19"/>
      <c r="CJ50" s="19"/>
      <c r="CK50" s="19"/>
      <c r="CL50" s="19"/>
      <c r="CM50" s="19"/>
      <c r="CN50" s="19"/>
      <c r="CO50" s="19"/>
      <c r="CP50" s="19"/>
      <c r="CQ50" s="19"/>
      <c r="CR50" s="19"/>
      <c r="CS50" s="19"/>
      <c r="CT50" s="19"/>
      <c r="CU50" s="19"/>
      <c r="CV50" s="19"/>
      <c r="CW50" s="19"/>
      <c r="CX50" s="19"/>
      <c r="CY50" s="19"/>
      <c r="CZ50" s="19"/>
      <c r="DA50" s="19"/>
      <c r="DB50" s="19"/>
      <c r="DC50" s="19"/>
      <c r="DD50" s="19"/>
      <c r="DE50" s="19"/>
      <c r="DF50" s="19"/>
      <c r="DG50" s="19"/>
      <c r="DH50" s="19"/>
      <c r="DI50" s="19"/>
      <c r="DJ50" s="19"/>
      <c r="DK50" s="19"/>
      <c r="DL50" s="19"/>
      <c r="DM50" s="19"/>
      <c r="DN50" s="19"/>
      <c r="DO50" s="19"/>
      <c r="DP50" s="19"/>
      <c r="DQ50" s="19"/>
      <c r="DR50" s="19"/>
      <c r="DS50" s="19"/>
      <c r="DT50" s="19"/>
      <c r="DU50" s="19"/>
    </row>
    <row r="51" spans="1:125" s="20" customFormat="1" ht="21.95" customHeight="1">
      <c r="A51" s="373" t="s">
        <v>3235</v>
      </c>
      <c r="B51" s="304">
        <f>'예산세출(성사)'!P97</f>
        <v>252562000</v>
      </c>
      <c r="C51" s="305">
        <f t="shared" si="10"/>
        <v>2.2035073703579548E-2</v>
      </c>
      <c r="D51" s="304">
        <f>'예산세출(성사)'!Q97</f>
        <v>250562000</v>
      </c>
      <c r="E51" s="305">
        <f t="shared" si="14"/>
        <v>2.20670814192712E-2</v>
      </c>
      <c r="F51" s="306">
        <f t="shared" si="15"/>
        <v>2000000</v>
      </c>
      <c r="G51" s="307">
        <f t="shared" si="13"/>
        <v>7.9820563373536289E-3</v>
      </c>
      <c r="H51" s="21"/>
      <c r="I51" s="25"/>
      <c r="J51" s="25"/>
      <c r="K51" s="25"/>
      <c r="L51" s="25"/>
      <c r="M51" s="256"/>
      <c r="N51" s="25"/>
      <c r="O51" s="19"/>
      <c r="P51" s="19"/>
      <c r="Q51" s="19"/>
      <c r="R51" s="25"/>
      <c r="S51" s="25"/>
      <c r="T51" s="25"/>
      <c r="U51" s="25"/>
      <c r="V51" s="25"/>
      <c r="W51" s="25"/>
      <c r="X51" s="25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  <c r="AQ51" s="19"/>
      <c r="AR51" s="19"/>
      <c r="AS51" s="19"/>
      <c r="AT51" s="19"/>
      <c r="AU51" s="19"/>
      <c r="AV51" s="19"/>
      <c r="AW51" s="19"/>
      <c r="AX51" s="19"/>
      <c r="AY51" s="19"/>
      <c r="AZ51" s="19"/>
      <c r="BA51" s="19"/>
      <c r="BB51" s="19"/>
      <c r="BC51" s="19"/>
      <c r="BD51" s="19"/>
      <c r="BE51" s="19"/>
      <c r="BF51" s="19"/>
      <c r="BG51" s="19"/>
      <c r="BH51" s="19"/>
      <c r="BI51" s="19"/>
      <c r="BJ51" s="19"/>
      <c r="BK51" s="19"/>
      <c r="BL51" s="19"/>
      <c r="BM51" s="19"/>
      <c r="BN51" s="19"/>
      <c r="BO51" s="19"/>
      <c r="BP51" s="19"/>
      <c r="BQ51" s="19"/>
      <c r="BR51" s="19"/>
      <c r="BS51" s="19"/>
      <c r="BT51" s="19"/>
      <c r="BU51" s="19"/>
      <c r="BV51" s="19"/>
      <c r="BW51" s="19"/>
      <c r="BX51" s="19"/>
      <c r="BY51" s="19"/>
      <c r="BZ51" s="19"/>
      <c r="CA51" s="19"/>
      <c r="CB51" s="19"/>
      <c r="CC51" s="19"/>
      <c r="CD51" s="19"/>
      <c r="CE51" s="19"/>
      <c r="CF51" s="19"/>
      <c r="CG51" s="19"/>
      <c r="CH51" s="19"/>
      <c r="CI51" s="19"/>
      <c r="CJ51" s="19"/>
      <c r="CK51" s="19"/>
      <c r="CL51" s="19"/>
      <c r="CM51" s="19"/>
      <c r="CN51" s="19"/>
      <c r="CO51" s="19"/>
      <c r="CP51" s="19"/>
      <c r="CQ51" s="19"/>
      <c r="CR51" s="19"/>
      <c r="CS51" s="19"/>
      <c r="CT51" s="19"/>
      <c r="CU51" s="19"/>
      <c r="CV51" s="19"/>
      <c r="CW51" s="19"/>
      <c r="CX51" s="19"/>
      <c r="CY51" s="19"/>
      <c r="CZ51" s="19"/>
      <c r="DA51" s="19"/>
      <c r="DB51" s="19"/>
      <c r="DC51" s="19"/>
      <c r="DD51" s="19"/>
      <c r="DE51" s="19"/>
      <c r="DF51" s="19"/>
      <c r="DG51" s="19"/>
      <c r="DH51" s="19"/>
      <c r="DI51" s="19"/>
      <c r="DJ51" s="19"/>
      <c r="DK51" s="19"/>
      <c r="DL51" s="19"/>
      <c r="DM51" s="19"/>
      <c r="DN51" s="19"/>
      <c r="DO51" s="19"/>
      <c r="DP51" s="19"/>
      <c r="DQ51" s="19"/>
      <c r="DR51" s="19"/>
      <c r="DS51" s="19"/>
      <c r="DT51" s="19"/>
      <c r="DU51" s="19"/>
    </row>
    <row r="52" spans="1:125" s="20" customFormat="1" ht="21.95" customHeight="1">
      <c r="A52" s="373" t="s">
        <v>3240</v>
      </c>
      <c r="B52" s="304">
        <f>'예산세출(탄현)'!P63</f>
        <v>27080000</v>
      </c>
      <c r="C52" s="305">
        <f t="shared" si="10"/>
        <v>2.3626269822575614E-3</v>
      </c>
      <c r="D52" s="304">
        <f>'예산세출(탄현)'!Q63</f>
        <v>27080000</v>
      </c>
      <c r="E52" s="305">
        <f t="shared" si="14"/>
        <v>2.3849449031930784E-3</v>
      </c>
      <c r="F52" s="306">
        <f t="shared" si="15"/>
        <v>0</v>
      </c>
      <c r="G52" s="307">
        <f t="shared" si="13"/>
        <v>0</v>
      </c>
      <c r="H52" s="21"/>
      <c r="I52" s="25"/>
      <c r="J52" s="25"/>
      <c r="K52" s="25"/>
      <c r="L52" s="25"/>
      <c r="M52" s="256"/>
      <c r="N52" s="25"/>
      <c r="O52" s="19"/>
      <c r="P52" s="19"/>
      <c r="Q52" s="19"/>
      <c r="R52" s="25"/>
      <c r="S52" s="25"/>
      <c r="T52" s="25"/>
      <c r="U52" s="25"/>
      <c r="V52" s="25"/>
      <c r="W52" s="25"/>
      <c r="X52" s="25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  <c r="AQ52" s="19"/>
      <c r="AR52" s="19"/>
      <c r="AS52" s="19"/>
      <c r="AT52" s="19"/>
      <c r="AU52" s="19"/>
      <c r="AV52" s="19"/>
      <c r="AW52" s="19"/>
      <c r="AX52" s="19"/>
      <c r="AY52" s="19"/>
      <c r="AZ52" s="19"/>
      <c r="BA52" s="19"/>
      <c r="BB52" s="19"/>
      <c r="BC52" s="19"/>
      <c r="BD52" s="19"/>
      <c r="BE52" s="19"/>
      <c r="BF52" s="19"/>
      <c r="BG52" s="19"/>
      <c r="BH52" s="19"/>
      <c r="BI52" s="19"/>
      <c r="BJ52" s="19"/>
      <c r="BK52" s="19"/>
      <c r="BL52" s="19"/>
      <c r="BM52" s="19"/>
      <c r="BN52" s="19"/>
      <c r="BO52" s="19"/>
      <c r="BP52" s="19"/>
      <c r="BQ52" s="19"/>
      <c r="BR52" s="19"/>
      <c r="BS52" s="19"/>
      <c r="BT52" s="19"/>
      <c r="BU52" s="19"/>
      <c r="BV52" s="19"/>
      <c r="BW52" s="19"/>
      <c r="BX52" s="19"/>
      <c r="BY52" s="19"/>
      <c r="BZ52" s="19"/>
      <c r="CA52" s="19"/>
      <c r="CB52" s="19"/>
      <c r="CC52" s="19"/>
      <c r="CD52" s="19"/>
      <c r="CE52" s="19"/>
      <c r="CF52" s="19"/>
      <c r="CG52" s="19"/>
      <c r="CH52" s="19"/>
      <c r="CI52" s="19"/>
      <c r="CJ52" s="19"/>
      <c r="CK52" s="19"/>
      <c r="CL52" s="19"/>
      <c r="CM52" s="19"/>
      <c r="CN52" s="19"/>
      <c r="CO52" s="19"/>
      <c r="CP52" s="19"/>
      <c r="CQ52" s="19"/>
      <c r="CR52" s="19"/>
      <c r="CS52" s="19"/>
      <c r="CT52" s="19"/>
      <c r="CU52" s="19"/>
      <c r="CV52" s="19"/>
      <c r="CW52" s="19"/>
      <c r="CX52" s="19"/>
      <c r="CY52" s="19"/>
      <c r="CZ52" s="19"/>
      <c r="DA52" s="19"/>
      <c r="DB52" s="19"/>
      <c r="DC52" s="19"/>
      <c r="DD52" s="19"/>
      <c r="DE52" s="19"/>
      <c r="DF52" s="19"/>
      <c r="DG52" s="19"/>
      <c r="DH52" s="19"/>
      <c r="DI52" s="19"/>
      <c r="DJ52" s="19"/>
      <c r="DK52" s="19"/>
      <c r="DL52" s="19"/>
      <c r="DM52" s="19"/>
      <c r="DN52" s="19"/>
      <c r="DO52" s="19"/>
      <c r="DP52" s="19"/>
      <c r="DQ52" s="19"/>
      <c r="DR52" s="19"/>
      <c r="DS52" s="19"/>
      <c r="DT52" s="19"/>
      <c r="DU52" s="19"/>
    </row>
    <row r="53" spans="1:125" s="20" customFormat="1" ht="21.95" customHeight="1">
      <c r="A53" s="373" t="s">
        <v>3245</v>
      </c>
      <c r="B53" s="304">
        <f>'예산세출(일산서구)'!P98</f>
        <v>140070000</v>
      </c>
      <c r="C53" s="305">
        <f t="shared" si="10"/>
        <v>1.2220574645672696E-2</v>
      </c>
      <c r="D53" s="304">
        <f>'예산세출(일산서구)'!Q98</f>
        <v>159502000</v>
      </c>
      <c r="E53" s="305">
        <f t="shared" si="14"/>
        <v>1.4047395936082067E-2</v>
      </c>
      <c r="F53" s="306">
        <f t="shared" si="15"/>
        <v>-19432000</v>
      </c>
      <c r="G53" s="307">
        <f t="shared" si="13"/>
        <v>-0.12182919336434653</v>
      </c>
      <c r="H53" s="21"/>
      <c r="I53" s="25"/>
      <c r="J53" s="25"/>
      <c r="K53" s="25"/>
      <c r="L53" s="25"/>
      <c r="M53" s="256"/>
      <c r="N53" s="25"/>
      <c r="O53" s="19"/>
      <c r="P53" s="19"/>
      <c r="Q53" s="19"/>
      <c r="R53" s="25"/>
      <c r="S53" s="25"/>
      <c r="T53" s="25"/>
      <c r="U53" s="25"/>
      <c r="V53" s="25"/>
      <c r="W53" s="25"/>
      <c r="X53" s="25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  <c r="AM53" s="19"/>
      <c r="AN53" s="19"/>
      <c r="AO53" s="19"/>
      <c r="AP53" s="19"/>
      <c r="AQ53" s="19"/>
      <c r="AR53" s="19"/>
      <c r="AS53" s="19"/>
      <c r="AT53" s="19"/>
      <c r="AU53" s="19"/>
      <c r="AV53" s="19"/>
      <c r="AW53" s="19"/>
      <c r="AX53" s="19"/>
      <c r="AY53" s="19"/>
      <c r="AZ53" s="19"/>
      <c r="BA53" s="19"/>
      <c r="BB53" s="19"/>
      <c r="BC53" s="19"/>
      <c r="BD53" s="19"/>
      <c r="BE53" s="19"/>
      <c r="BF53" s="19"/>
      <c r="BG53" s="19"/>
      <c r="BH53" s="19"/>
      <c r="BI53" s="19"/>
      <c r="BJ53" s="19"/>
      <c r="BK53" s="19"/>
      <c r="BL53" s="19"/>
      <c r="BM53" s="19"/>
      <c r="BN53" s="19"/>
      <c r="BO53" s="19"/>
      <c r="BP53" s="19"/>
      <c r="BQ53" s="19"/>
      <c r="BR53" s="19"/>
      <c r="BS53" s="19"/>
      <c r="BT53" s="19"/>
      <c r="BU53" s="19"/>
      <c r="BV53" s="19"/>
      <c r="BW53" s="19"/>
      <c r="BX53" s="19"/>
      <c r="BY53" s="19"/>
      <c r="BZ53" s="19"/>
      <c r="CA53" s="19"/>
      <c r="CB53" s="19"/>
      <c r="CC53" s="19"/>
      <c r="CD53" s="19"/>
      <c r="CE53" s="19"/>
      <c r="CF53" s="19"/>
      <c r="CG53" s="19"/>
      <c r="CH53" s="19"/>
      <c r="CI53" s="19"/>
      <c r="CJ53" s="19"/>
      <c r="CK53" s="19"/>
      <c r="CL53" s="19"/>
      <c r="CM53" s="19"/>
      <c r="CN53" s="19"/>
      <c r="CO53" s="19"/>
      <c r="CP53" s="19"/>
      <c r="CQ53" s="19"/>
      <c r="CR53" s="19"/>
      <c r="CS53" s="19"/>
      <c r="CT53" s="19"/>
      <c r="CU53" s="19"/>
      <c r="CV53" s="19"/>
      <c r="CW53" s="19"/>
      <c r="CX53" s="19"/>
      <c r="CY53" s="19"/>
      <c r="CZ53" s="19"/>
      <c r="DA53" s="19"/>
      <c r="DB53" s="19"/>
      <c r="DC53" s="19"/>
      <c r="DD53" s="19"/>
      <c r="DE53" s="19"/>
      <c r="DF53" s="19"/>
      <c r="DG53" s="19"/>
      <c r="DH53" s="19"/>
      <c r="DI53" s="19"/>
      <c r="DJ53" s="19"/>
      <c r="DK53" s="19"/>
      <c r="DL53" s="19"/>
      <c r="DM53" s="19"/>
      <c r="DN53" s="19"/>
      <c r="DO53" s="19"/>
      <c r="DP53" s="19"/>
      <c r="DQ53" s="19"/>
      <c r="DR53" s="19"/>
      <c r="DS53" s="19"/>
      <c r="DT53" s="19"/>
      <c r="DU53" s="19"/>
    </row>
    <row r="54" spans="1:125" s="20" customFormat="1" ht="21.95" customHeight="1">
      <c r="A54" s="373" t="s">
        <v>3238</v>
      </c>
      <c r="B54" s="304">
        <f>'예산세출(토당)'!P99</f>
        <v>187922000</v>
      </c>
      <c r="C54" s="305">
        <f t="shared" si="10"/>
        <v>1.639547960708292E-2</v>
      </c>
      <c r="D54" s="304">
        <f>'예산세출(토당)'!Q99</f>
        <v>183822000</v>
      </c>
      <c r="E54" s="305">
        <f t="shared" si="14"/>
        <v>1.6189266691091508E-2</v>
      </c>
      <c r="F54" s="306">
        <f t="shared" si="15"/>
        <v>4100000</v>
      </c>
      <c r="G54" s="307">
        <f t="shared" si="13"/>
        <v>2.2304185570823948E-2</v>
      </c>
      <c r="H54" s="21"/>
      <c r="I54" s="25"/>
      <c r="J54" s="25"/>
      <c r="K54" s="25"/>
      <c r="L54" s="25"/>
      <c r="M54" s="256"/>
      <c r="N54" s="25"/>
      <c r="O54" s="19"/>
      <c r="P54" s="19"/>
      <c r="Q54" s="19"/>
      <c r="R54" s="25"/>
      <c r="S54" s="25"/>
      <c r="T54" s="25"/>
      <c r="U54" s="25"/>
      <c r="V54" s="25"/>
      <c r="W54" s="25"/>
      <c r="X54" s="25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 s="19"/>
      <c r="AR54" s="19"/>
      <c r="AS54" s="19"/>
      <c r="AT54" s="19"/>
      <c r="AU54" s="19"/>
      <c r="AV54" s="19"/>
      <c r="AW54" s="19"/>
      <c r="AX54" s="19"/>
      <c r="AY54" s="19"/>
      <c r="AZ54" s="19"/>
      <c r="BA54" s="19"/>
      <c r="BB54" s="19"/>
      <c r="BC54" s="19"/>
      <c r="BD54" s="19"/>
      <c r="BE54" s="19"/>
      <c r="BF54" s="19"/>
      <c r="BG54" s="19"/>
      <c r="BH54" s="19"/>
      <c r="BI54" s="19"/>
      <c r="BJ54" s="19"/>
      <c r="BK54" s="19"/>
      <c r="BL54" s="19"/>
      <c r="BM54" s="19"/>
      <c r="BN54" s="19"/>
      <c r="BO54" s="19"/>
      <c r="BP54" s="19"/>
      <c r="BQ54" s="19"/>
      <c r="BR54" s="19"/>
      <c r="BS54" s="19"/>
      <c r="BT54" s="19"/>
      <c r="BU54" s="19"/>
      <c r="BV54" s="19"/>
      <c r="BW54" s="19"/>
      <c r="BX54" s="19"/>
      <c r="BY54" s="19"/>
      <c r="BZ54" s="19"/>
      <c r="CA54" s="19"/>
      <c r="CB54" s="19"/>
      <c r="CC54" s="19"/>
      <c r="CD54" s="19"/>
      <c r="CE54" s="19"/>
      <c r="CF54" s="19"/>
      <c r="CG54" s="19"/>
      <c r="CH54" s="19"/>
      <c r="CI54" s="19"/>
      <c r="CJ54" s="19"/>
      <c r="CK54" s="19"/>
      <c r="CL54" s="19"/>
      <c r="CM54" s="19"/>
      <c r="CN54" s="19"/>
      <c r="CO54" s="19"/>
      <c r="CP54" s="19"/>
      <c r="CQ54" s="19"/>
      <c r="CR54" s="19"/>
      <c r="CS54" s="19"/>
      <c r="CT54" s="19"/>
      <c r="CU54" s="19"/>
      <c r="CV54" s="19"/>
      <c r="CW54" s="19"/>
      <c r="CX54" s="19"/>
      <c r="CY54" s="19"/>
      <c r="CZ54" s="19"/>
      <c r="DA54" s="19"/>
      <c r="DB54" s="19"/>
      <c r="DC54" s="19"/>
      <c r="DD54" s="19"/>
      <c r="DE54" s="19"/>
      <c r="DF54" s="19"/>
      <c r="DG54" s="19"/>
      <c r="DH54" s="19"/>
      <c r="DI54" s="19"/>
      <c r="DJ54" s="19"/>
      <c r="DK54" s="19"/>
      <c r="DL54" s="19"/>
      <c r="DM54" s="19"/>
      <c r="DN54" s="19"/>
      <c r="DO54" s="19"/>
      <c r="DP54" s="19"/>
      <c r="DQ54" s="19"/>
      <c r="DR54" s="19"/>
      <c r="DS54" s="19"/>
      <c r="DT54" s="19"/>
      <c r="DU54" s="19"/>
    </row>
    <row r="55" spans="1:125" s="20" customFormat="1" ht="21.95" customHeight="1">
      <c r="A55" s="373" t="s">
        <v>3244</v>
      </c>
      <c r="B55" s="304">
        <f>'예산세출(상담)'!P137-B137</f>
        <v>895255800</v>
      </c>
      <c r="C55" s="305">
        <f t="shared" ref="C55:C86" si="16">+B55/$B$7</f>
        <v>7.8107662817672771E-2</v>
      </c>
      <c r="D55" s="304">
        <f>'예산세출(상담)'!Q138</f>
        <v>887153000</v>
      </c>
      <c r="E55" s="305">
        <f t="shared" si="14"/>
        <v>7.8131869486796499E-2</v>
      </c>
      <c r="F55" s="306">
        <f t="shared" si="15"/>
        <v>8102800</v>
      </c>
      <c r="G55" s="307">
        <f t="shared" si="13"/>
        <v>9.1334865575610977E-3</v>
      </c>
      <c r="H55" s="21"/>
      <c r="I55" s="25"/>
      <c r="J55" s="25"/>
      <c r="K55" s="25"/>
      <c r="L55" s="25"/>
      <c r="M55" s="256"/>
      <c r="N55" s="25"/>
      <c r="O55" s="19"/>
      <c r="P55" s="19"/>
      <c r="Q55" s="19"/>
      <c r="R55" s="25"/>
      <c r="S55" s="25"/>
      <c r="T55" s="25"/>
      <c r="U55" s="25"/>
      <c r="V55" s="25"/>
      <c r="W55" s="25"/>
      <c r="X55" s="25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  <c r="AN55" s="19"/>
      <c r="AO55" s="19"/>
      <c r="AP55" s="19"/>
      <c r="AQ55" s="19"/>
      <c r="AR55" s="19"/>
      <c r="AS55" s="19"/>
      <c r="AT55" s="19"/>
      <c r="AU55" s="19"/>
      <c r="AV55" s="19"/>
      <c r="AW55" s="19"/>
      <c r="AX55" s="19"/>
      <c r="AY55" s="19"/>
      <c r="AZ55" s="19"/>
      <c r="BA55" s="19"/>
      <c r="BB55" s="19"/>
      <c r="BC55" s="19"/>
      <c r="BD55" s="19"/>
      <c r="BE55" s="19"/>
      <c r="BF55" s="19"/>
      <c r="BG55" s="19"/>
      <c r="BH55" s="19"/>
      <c r="BI55" s="19"/>
      <c r="BJ55" s="19"/>
      <c r="BK55" s="19"/>
      <c r="BL55" s="19"/>
      <c r="BM55" s="19"/>
      <c r="BN55" s="19"/>
      <c r="BO55" s="19"/>
      <c r="BP55" s="19"/>
      <c r="BQ55" s="19"/>
      <c r="BR55" s="19"/>
      <c r="BS55" s="19"/>
      <c r="BT55" s="19"/>
      <c r="BU55" s="19"/>
      <c r="BV55" s="19"/>
      <c r="BW55" s="19"/>
      <c r="BX55" s="19"/>
      <c r="BY55" s="19"/>
      <c r="BZ55" s="19"/>
      <c r="CA55" s="19"/>
      <c r="CB55" s="19"/>
      <c r="CC55" s="19"/>
      <c r="CD55" s="19"/>
      <c r="CE55" s="19"/>
      <c r="CF55" s="19"/>
      <c r="CG55" s="19"/>
      <c r="CH55" s="19"/>
      <c r="CI55" s="19"/>
      <c r="CJ55" s="19"/>
      <c r="CK55" s="19"/>
      <c r="CL55" s="19"/>
      <c r="CM55" s="19"/>
      <c r="CN55" s="19"/>
      <c r="CO55" s="19"/>
      <c r="CP55" s="19"/>
      <c r="CQ55" s="19"/>
      <c r="CR55" s="19"/>
      <c r="CS55" s="19"/>
      <c r="CT55" s="19"/>
      <c r="CU55" s="19"/>
      <c r="CV55" s="19"/>
      <c r="CW55" s="19"/>
      <c r="CX55" s="19"/>
      <c r="CY55" s="19"/>
      <c r="CZ55" s="19"/>
      <c r="DA55" s="19"/>
      <c r="DB55" s="19"/>
      <c r="DC55" s="19"/>
      <c r="DD55" s="19"/>
      <c r="DE55" s="19"/>
      <c r="DF55" s="19"/>
      <c r="DG55" s="19"/>
      <c r="DH55" s="19"/>
      <c r="DI55" s="19"/>
      <c r="DJ55" s="19"/>
      <c r="DK55" s="19"/>
      <c r="DL55" s="19"/>
      <c r="DM55" s="19"/>
      <c r="DN55" s="19"/>
      <c r="DO55" s="19"/>
      <c r="DP55" s="19"/>
      <c r="DQ55" s="19"/>
      <c r="DR55" s="19"/>
      <c r="DS55" s="19"/>
      <c r="DT55" s="19"/>
      <c r="DU55" s="19"/>
    </row>
    <row r="56" spans="1:125" s="20" customFormat="1" ht="21.95" customHeight="1">
      <c r="A56" s="409" t="s">
        <v>3257</v>
      </c>
      <c r="B56" s="299">
        <f>SUM(B57:B58)</f>
        <v>127120000</v>
      </c>
      <c r="C56" s="300">
        <f t="shared" si="16"/>
        <v>1.1090736410065775E-2</v>
      </c>
      <c r="D56" s="299">
        <f>SUM(D57:D58)</f>
        <v>43000000</v>
      </c>
      <c r="E56" s="300">
        <f t="shared" si="14"/>
        <v>3.7870247724262323E-3</v>
      </c>
      <c r="F56" s="299">
        <f>SUM(F57:F58)</f>
        <v>84120000</v>
      </c>
      <c r="G56" s="303">
        <f t="shared" si="13"/>
        <v>1.9562790697674419</v>
      </c>
      <c r="H56" s="26"/>
      <c r="I56" s="25"/>
      <c r="J56" s="25"/>
      <c r="K56" s="25"/>
      <c r="L56" s="25"/>
      <c r="M56" s="256"/>
      <c r="N56" s="25"/>
      <c r="O56" s="19"/>
      <c r="P56" s="19"/>
      <c r="Q56" s="19"/>
      <c r="R56" s="25"/>
      <c r="S56" s="25"/>
      <c r="T56" s="25"/>
      <c r="U56" s="25"/>
      <c r="V56" s="25"/>
      <c r="W56" s="25"/>
      <c r="X56" s="25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  <c r="AQ56" s="19"/>
      <c r="AR56" s="19"/>
      <c r="AS56" s="19"/>
      <c r="AT56" s="19"/>
      <c r="AU56" s="19"/>
      <c r="AV56" s="19"/>
      <c r="AW56" s="19"/>
      <c r="AX56" s="19"/>
      <c r="AY56" s="19"/>
      <c r="AZ56" s="19"/>
      <c r="BA56" s="19"/>
      <c r="BB56" s="19"/>
      <c r="BC56" s="19"/>
      <c r="BD56" s="19"/>
      <c r="BE56" s="19"/>
      <c r="BF56" s="19"/>
      <c r="BG56" s="19"/>
      <c r="BH56" s="19"/>
      <c r="BI56" s="19"/>
      <c r="BJ56" s="19"/>
      <c r="BK56" s="19"/>
      <c r="BL56" s="19"/>
      <c r="BM56" s="19"/>
      <c r="BN56" s="19"/>
      <c r="BO56" s="19"/>
      <c r="BP56" s="19"/>
      <c r="BQ56" s="19"/>
      <c r="BR56" s="19"/>
      <c r="BS56" s="19"/>
      <c r="BT56" s="19"/>
      <c r="BU56" s="19"/>
      <c r="BV56" s="19"/>
      <c r="BW56" s="19"/>
      <c r="BX56" s="19"/>
      <c r="BY56" s="19"/>
      <c r="BZ56" s="19"/>
      <c r="CA56" s="19"/>
      <c r="CB56" s="19"/>
      <c r="CC56" s="19"/>
      <c r="CD56" s="19"/>
      <c r="CE56" s="19"/>
      <c r="CF56" s="19"/>
      <c r="CG56" s="19"/>
      <c r="CH56" s="19"/>
      <c r="CI56" s="19"/>
      <c r="CJ56" s="19"/>
      <c r="CK56" s="19"/>
      <c r="CL56" s="19"/>
      <c r="CM56" s="19"/>
      <c r="CN56" s="19"/>
      <c r="CO56" s="19"/>
      <c r="CP56" s="19"/>
      <c r="CQ56" s="19"/>
      <c r="CR56" s="19"/>
      <c r="CS56" s="19"/>
      <c r="CT56" s="19"/>
      <c r="CU56" s="19"/>
      <c r="CV56" s="19"/>
      <c r="CW56" s="19"/>
      <c r="CX56" s="19"/>
      <c r="CY56" s="19"/>
      <c r="CZ56" s="19"/>
      <c r="DA56" s="19"/>
      <c r="DB56" s="19"/>
      <c r="DC56" s="19"/>
      <c r="DD56" s="19"/>
      <c r="DE56" s="19"/>
      <c r="DF56" s="19"/>
      <c r="DG56" s="19"/>
      <c r="DH56" s="19"/>
      <c r="DI56" s="19"/>
      <c r="DJ56" s="19"/>
      <c r="DK56" s="19"/>
      <c r="DL56" s="19"/>
      <c r="DM56" s="19"/>
      <c r="DN56" s="19"/>
      <c r="DO56" s="19"/>
      <c r="DP56" s="19"/>
      <c r="DQ56" s="19"/>
      <c r="DR56" s="19"/>
      <c r="DS56" s="19"/>
      <c r="DT56" s="19"/>
      <c r="DU56" s="19"/>
    </row>
    <row r="57" spans="1:125" s="20" customFormat="1" ht="21.95" customHeight="1">
      <c r="A57" s="373" t="s">
        <v>3256</v>
      </c>
      <c r="B57" s="304">
        <f>'예산세출(진로)'!P168</f>
        <v>103000000</v>
      </c>
      <c r="C57" s="305">
        <f t="shared" si="16"/>
        <v>8.9863581673755109E-3</v>
      </c>
      <c r="D57" s="304">
        <f>'예산세입(진로)'!Q17</f>
        <v>43000000</v>
      </c>
      <c r="E57" s="305">
        <f t="shared" si="14"/>
        <v>3.7870247724262323E-3</v>
      </c>
      <c r="F57" s="306">
        <f>+B57-D57</f>
        <v>60000000</v>
      </c>
      <c r="G57" s="307">
        <f t="shared" si="13"/>
        <v>1.3953488372093024</v>
      </c>
      <c r="H57" s="21"/>
      <c r="I57" s="25"/>
      <c r="J57" s="25"/>
      <c r="K57" s="25"/>
      <c r="L57" s="25"/>
      <c r="M57" s="256"/>
      <c r="N57" s="25"/>
      <c r="O57" s="19"/>
      <c r="P57" s="19"/>
      <c r="Q57" s="19"/>
      <c r="R57" s="25"/>
      <c r="S57" s="25"/>
      <c r="T57" s="25"/>
      <c r="U57" s="25"/>
      <c r="V57" s="25"/>
      <c r="W57" s="25"/>
      <c r="X57" s="25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  <c r="AM57" s="19"/>
      <c r="AN57" s="19"/>
      <c r="AO57" s="19"/>
      <c r="AP57" s="19"/>
      <c r="AQ57" s="19"/>
      <c r="AR57" s="19"/>
      <c r="AS57" s="19"/>
      <c r="AT57" s="19"/>
      <c r="AU57" s="19"/>
      <c r="AV57" s="19"/>
      <c r="AW57" s="19"/>
      <c r="AX57" s="19"/>
      <c r="AY57" s="19"/>
      <c r="AZ57" s="19"/>
      <c r="BA57" s="19"/>
      <c r="BB57" s="19"/>
      <c r="BC57" s="19"/>
      <c r="BD57" s="19"/>
      <c r="BE57" s="19"/>
      <c r="BF57" s="19"/>
      <c r="BG57" s="19"/>
      <c r="BH57" s="19"/>
      <c r="BI57" s="19"/>
      <c r="BJ57" s="19"/>
      <c r="BK57" s="19"/>
      <c r="BL57" s="19"/>
      <c r="BM57" s="19"/>
      <c r="BN57" s="19"/>
      <c r="BO57" s="19"/>
      <c r="BP57" s="19"/>
      <c r="BQ57" s="19"/>
      <c r="BR57" s="19"/>
      <c r="BS57" s="19"/>
      <c r="BT57" s="19"/>
      <c r="BU57" s="19"/>
      <c r="BV57" s="19"/>
      <c r="BW57" s="19"/>
      <c r="BX57" s="19"/>
      <c r="BY57" s="19"/>
      <c r="BZ57" s="19"/>
      <c r="CA57" s="19"/>
      <c r="CB57" s="19"/>
      <c r="CC57" s="19"/>
      <c r="CD57" s="19"/>
      <c r="CE57" s="19"/>
      <c r="CF57" s="19"/>
      <c r="CG57" s="19"/>
      <c r="CH57" s="19"/>
      <c r="CI57" s="19"/>
      <c r="CJ57" s="19"/>
      <c r="CK57" s="19"/>
      <c r="CL57" s="19"/>
      <c r="CM57" s="19"/>
      <c r="CN57" s="19"/>
      <c r="CO57" s="19"/>
      <c r="CP57" s="19"/>
      <c r="CQ57" s="19"/>
      <c r="CR57" s="19"/>
      <c r="CS57" s="19"/>
      <c r="CT57" s="19"/>
      <c r="CU57" s="19"/>
      <c r="CV57" s="19"/>
      <c r="CW57" s="19"/>
      <c r="CX57" s="19"/>
      <c r="CY57" s="19"/>
      <c r="CZ57" s="19"/>
      <c r="DA57" s="19"/>
      <c r="DB57" s="19"/>
      <c r="DC57" s="19"/>
      <c r="DD57" s="19"/>
      <c r="DE57" s="19"/>
      <c r="DF57" s="19"/>
      <c r="DG57" s="19"/>
      <c r="DH57" s="19"/>
      <c r="DI57" s="19"/>
      <c r="DJ57" s="19"/>
      <c r="DK57" s="19"/>
      <c r="DL57" s="19"/>
      <c r="DM57" s="19"/>
      <c r="DN57" s="19"/>
      <c r="DO57" s="19"/>
      <c r="DP57" s="19"/>
      <c r="DQ57" s="19"/>
      <c r="DR57" s="19"/>
      <c r="DS57" s="19"/>
      <c r="DT57" s="19"/>
      <c r="DU57" s="19"/>
    </row>
    <row r="58" spans="1:125" s="20" customFormat="1" ht="21.95" customHeight="1">
      <c r="A58" s="373" t="s">
        <v>424</v>
      </c>
      <c r="B58" s="304">
        <f>'예산세출(토당)'!P108</f>
        <v>24120000</v>
      </c>
      <c r="C58" s="305">
        <f t="shared" si="16"/>
        <v>2.1043782426902651E-3</v>
      </c>
      <c r="D58" s="304">
        <v>0</v>
      </c>
      <c r="E58" s="305">
        <f t="shared" si="14"/>
        <v>0</v>
      </c>
      <c r="F58" s="306">
        <f>+B58-D58</f>
        <v>24120000</v>
      </c>
      <c r="G58" s="307"/>
      <c r="H58" s="21"/>
      <c r="I58" s="25"/>
      <c r="J58" s="25"/>
      <c r="K58" s="25"/>
      <c r="L58" s="25"/>
      <c r="M58" s="256"/>
      <c r="N58" s="25"/>
      <c r="O58" s="19"/>
      <c r="P58" s="19"/>
      <c r="Q58" s="19"/>
      <c r="R58" s="25"/>
      <c r="S58" s="25"/>
      <c r="T58" s="25"/>
      <c r="U58" s="25"/>
      <c r="V58" s="25"/>
      <c r="W58" s="25"/>
      <c r="X58" s="25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/>
      <c r="AO58" s="19"/>
      <c r="AP58" s="19"/>
      <c r="AQ58" s="19"/>
      <c r="AR58" s="19"/>
      <c r="AS58" s="19"/>
      <c r="AT58" s="19"/>
      <c r="AU58" s="19"/>
      <c r="AV58" s="19"/>
      <c r="AW58" s="19"/>
      <c r="AX58" s="19"/>
      <c r="AY58" s="19"/>
      <c r="AZ58" s="19"/>
      <c r="BA58" s="19"/>
      <c r="BB58" s="19"/>
      <c r="BC58" s="19"/>
      <c r="BD58" s="19"/>
      <c r="BE58" s="19"/>
      <c r="BF58" s="19"/>
      <c r="BG58" s="19"/>
      <c r="BH58" s="19"/>
      <c r="BI58" s="19"/>
      <c r="BJ58" s="19"/>
      <c r="BK58" s="19"/>
      <c r="BL58" s="19"/>
      <c r="BM58" s="19"/>
      <c r="BN58" s="19"/>
      <c r="BO58" s="19"/>
      <c r="BP58" s="19"/>
      <c r="BQ58" s="19"/>
      <c r="BR58" s="19"/>
      <c r="BS58" s="19"/>
      <c r="BT58" s="19"/>
      <c r="BU58" s="19"/>
      <c r="BV58" s="19"/>
      <c r="BW58" s="19"/>
      <c r="BX58" s="19"/>
      <c r="BY58" s="19"/>
      <c r="BZ58" s="19"/>
      <c r="CA58" s="19"/>
      <c r="CB58" s="19"/>
      <c r="CC58" s="19"/>
      <c r="CD58" s="19"/>
      <c r="CE58" s="19"/>
      <c r="CF58" s="19"/>
      <c r="CG58" s="19"/>
      <c r="CH58" s="19"/>
      <c r="CI58" s="19"/>
      <c r="CJ58" s="19"/>
      <c r="CK58" s="19"/>
      <c r="CL58" s="19"/>
      <c r="CM58" s="19"/>
      <c r="CN58" s="19"/>
      <c r="CO58" s="19"/>
      <c r="CP58" s="19"/>
      <c r="CQ58" s="19"/>
      <c r="CR58" s="19"/>
      <c r="CS58" s="19"/>
      <c r="CT58" s="19"/>
      <c r="CU58" s="19"/>
      <c r="CV58" s="19"/>
      <c r="CW58" s="19"/>
      <c r="CX58" s="19"/>
      <c r="CY58" s="19"/>
      <c r="CZ58" s="19"/>
      <c r="DA58" s="19"/>
      <c r="DB58" s="19"/>
      <c r="DC58" s="19"/>
      <c r="DD58" s="19"/>
      <c r="DE58" s="19"/>
      <c r="DF58" s="19"/>
      <c r="DG58" s="19"/>
      <c r="DH58" s="19"/>
      <c r="DI58" s="19"/>
      <c r="DJ58" s="19"/>
      <c r="DK58" s="19"/>
      <c r="DL58" s="19"/>
      <c r="DM58" s="19"/>
      <c r="DN58" s="19"/>
      <c r="DO58" s="19"/>
      <c r="DP58" s="19"/>
      <c r="DQ58" s="19"/>
      <c r="DR58" s="19"/>
      <c r="DS58" s="19"/>
      <c r="DT58" s="19"/>
      <c r="DU58" s="19"/>
    </row>
    <row r="59" spans="1:125" s="20" customFormat="1" ht="21.95" customHeight="1">
      <c r="A59" s="409" t="s">
        <v>3255</v>
      </c>
      <c r="B59" s="299">
        <f>SUM(B60:B61)</f>
        <v>29700000</v>
      </c>
      <c r="C59" s="300">
        <f t="shared" si="16"/>
        <v>2.5912120152529385E-3</v>
      </c>
      <c r="D59" s="299">
        <f>SUM(D60:D61)</f>
        <v>5700000</v>
      </c>
      <c r="E59" s="300">
        <f t="shared" si="14"/>
        <v>5.0200095820533773E-4</v>
      </c>
      <c r="F59" s="299">
        <f>SUM(F60:F61)</f>
        <v>24000000</v>
      </c>
      <c r="G59" s="303">
        <f>+F59/D59</f>
        <v>4.2105263157894735</v>
      </c>
      <c r="H59" s="26"/>
      <c r="I59" s="25"/>
      <c r="J59" s="25"/>
      <c r="K59" s="25"/>
      <c r="L59" s="25"/>
      <c r="M59" s="256"/>
      <c r="N59" s="25"/>
      <c r="O59" s="19"/>
      <c r="P59" s="19"/>
      <c r="Q59" s="19"/>
      <c r="R59" s="25"/>
      <c r="S59" s="25"/>
      <c r="T59" s="25"/>
      <c r="U59" s="25"/>
      <c r="V59" s="25"/>
      <c r="W59" s="25"/>
      <c r="X59" s="25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  <c r="AM59" s="19"/>
      <c r="AN59" s="19"/>
      <c r="AO59" s="19"/>
      <c r="AP59" s="19"/>
      <c r="AQ59" s="19"/>
      <c r="AR59" s="19"/>
      <c r="AS59" s="19"/>
      <c r="AT59" s="19"/>
      <c r="AU59" s="19"/>
      <c r="AV59" s="19"/>
      <c r="AW59" s="19"/>
      <c r="AX59" s="19"/>
      <c r="AY59" s="19"/>
      <c r="AZ59" s="19"/>
      <c r="BA59" s="19"/>
      <c r="BB59" s="19"/>
      <c r="BC59" s="19"/>
      <c r="BD59" s="19"/>
      <c r="BE59" s="19"/>
      <c r="BF59" s="19"/>
      <c r="BG59" s="19"/>
      <c r="BH59" s="19"/>
      <c r="BI59" s="19"/>
      <c r="BJ59" s="19"/>
      <c r="BK59" s="19"/>
      <c r="BL59" s="19"/>
      <c r="BM59" s="19"/>
      <c r="BN59" s="19"/>
      <c r="BO59" s="19"/>
      <c r="BP59" s="19"/>
      <c r="BQ59" s="19"/>
      <c r="BR59" s="19"/>
      <c r="BS59" s="19"/>
      <c r="BT59" s="19"/>
      <c r="BU59" s="19"/>
      <c r="BV59" s="19"/>
      <c r="BW59" s="19"/>
      <c r="BX59" s="19"/>
      <c r="BY59" s="19"/>
      <c r="BZ59" s="19"/>
      <c r="CA59" s="19"/>
      <c r="CB59" s="19"/>
      <c r="CC59" s="19"/>
      <c r="CD59" s="19"/>
      <c r="CE59" s="19"/>
      <c r="CF59" s="19"/>
      <c r="CG59" s="19"/>
      <c r="CH59" s="19"/>
      <c r="CI59" s="19"/>
      <c r="CJ59" s="19"/>
      <c r="CK59" s="19"/>
      <c r="CL59" s="19"/>
      <c r="CM59" s="19"/>
      <c r="CN59" s="19"/>
      <c r="CO59" s="19"/>
      <c r="CP59" s="19"/>
      <c r="CQ59" s="19"/>
      <c r="CR59" s="19"/>
      <c r="CS59" s="19"/>
      <c r="CT59" s="19"/>
      <c r="CU59" s="19"/>
      <c r="CV59" s="19"/>
      <c r="CW59" s="19"/>
      <c r="CX59" s="19"/>
      <c r="CY59" s="19"/>
      <c r="CZ59" s="19"/>
      <c r="DA59" s="19"/>
      <c r="DB59" s="19"/>
      <c r="DC59" s="19"/>
      <c r="DD59" s="19"/>
      <c r="DE59" s="19"/>
      <c r="DF59" s="19"/>
      <c r="DG59" s="19"/>
      <c r="DH59" s="19"/>
      <c r="DI59" s="19"/>
      <c r="DJ59" s="19"/>
      <c r="DK59" s="19"/>
      <c r="DL59" s="19"/>
      <c r="DM59" s="19"/>
      <c r="DN59" s="19"/>
      <c r="DO59" s="19"/>
      <c r="DP59" s="19"/>
      <c r="DQ59" s="19"/>
      <c r="DR59" s="19"/>
      <c r="DS59" s="19"/>
      <c r="DT59" s="19"/>
      <c r="DU59" s="19"/>
    </row>
    <row r="60" spans="1:125" s="20" customFormat="1" ht="21.95" customHeight="1">
      <c r="A60" s="373" t="s">
        <v>422</v>
      </c>
      <c r="B60" s="304">
        <f>'예산세출(일산서구)'!P103</f>
        <v>5700000</v>
      </c>
      <c r="C60" s="305">
        <f t="shared" si="16"/>
        <v>4.9730331605864469E-4</v>
      </c>
      <c r="D60" s="304">
        <f>'예산세출(일산서구)'!Q103</f>
        <v>5700000</v>
      </c>
      <c r="E60" s="305">
        <f t="shared" si="14"/>
        <v>5.0200095820533773E-4</v>
      </c>
      <c r="F60" s="306">
        <f>+B60-D60</f>
        <v>0</v>
      </c>
      <c r="G60" s="307">
        <f>+F60/D60</f>
        <v>0</v>
      </c>
      <c r="H60" s="26"/>
      <c r="I60" s="25"/>
      <c r="J60" s="25"/>
      <c r="K60" s="25"/>
      <c r="L60" s="25"/>
      <c r="M60" s="256"/>
      <c r="N60" s="25"/>
      <c r="O60" s="19"/>
      <c r="P60" s="19"/>
      <c r="Q60" s="19"/>
      <c r="R60" s="25"/>
      <c r="S60" s="25"/>
      <c r="T60" s="25"/>
      <c r="U60" s="25"/>
      <c r="V60" s="25"/>
      <c r="W60" s="25"/>
      <c r="X60" s="25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  <c r="AM60" s="19"/>
      <c r="AN60" s="19"/>
      <c r="AO60" s="19"/>
      <c r="AP60" s="19"/>
      <c r="AQ60" s="19"/>
      <c r="AR60" s="19"/>
      <c r="AS60" s="19"/>
      <c r="AT60" s="19"/>
      <c r="AU60" s="19"/>
      <c r="AV60" s="19"/>
      <c r="AW60" s="19"/>
      <c r="AX60" s="19"/>
      <c r="AY60" s="19"/>
      <c r="AZ60" s="19"/>
      <c r="BA60" s="19"/>
      <c r="BB60" s="19"/>
      <c r="BC60" s="19"/>
      <c r="BD60" s="19"/>
      <c r="BE60" s="19"/>
      <c r="BF60" s="19"/>
      <c r="BG60" s="19"/>
      <c r="BH60" s="19"/>
      <c r="BI60" s="19"/>
      <c r="BJ60" s="19"/>
      <c r="BK60" s="19"/>
      <c r="BL60" s="19"/>
      <c r="BM60" s="19"/>
      <c r="BN60" s="19"/>
      <c r="BO60" s="19"/>
      <c r="BP60" s="19"/>
      <c r="BQ60" s="19"/>
      <c r="BR60" s="19"/>
      <c r="BS60" s="19"/>
      <c r="BT60" s="19"/>
      <c r="BU60" s="19"/>
      <c r="BV60" s="19"/>
      <c r="BW60" s="19"/>
      <c r="BX60" s="19"/>
      <c r="BY60" s="19"/>
      <c r="BZ60" s="19"/>
      <c r="CA60" s="19"/>
      <c r="CB60" s="19"/>
      <c r="CC60" s="19"/>
      <c r="CD60" s="19"/>
      <c r="CE60" s="19"/>
      <c r="CF60" s="19"/>
      <c r="CG60" s="19"/>
      <c r="CH60" s="19"/>
      <c r="CI60" s="19"/>
      <c r="CJ60" s="19"/>
      <c r="CK60" s="19"/>
      <c r="CL60" s="19"/>
      <c r="CM60" s="19"/>
      <c r="CN60" s="19"/>
      <c r="CO60" s="19"/>
      <c r="CP60" s="19"/>
      <c r="CQ60" s="19"/>
      <c r="CR60" s="19"/>
      <c r="CS60" s="19"/>
      <c r="CT60" s="19"/>
      <c r="CU60" s="19"/>
      <c r="CV60" s="19"/>
      <c r="CW60" s="19"/>
      <c r="CX60" s="19"/>
      <c r="CY60" s="19"/>
      <c r="CZ60" s="19"/>
      <c r="DA60" s="19"/>
      <c r="DB60" s="19"/>
      <c r="DC60" s="19"/>
      <c r="DD60" s="19"/>
      <c r="DE60" s="19"/>
      <c r="DF60" s="19"/>
      <c r="DG60" s="19"/>
      <c r="DH60" s="19"/>
      <c r="DI60" s="19"/>
      <c r="DJ60" s="19"/>
      <c r="DK60" s="19"/>
      <c r="DL60" s="19"/>
      <c r="DM60" s="19"/>
      <c r="DN60" s="19"/>
      <c r="DO60" s="19"/>
      <c r="DP60" s="19"/>
      <c r="DQ60" s="19"/>
      <c r="DR60" s="19"/>
      <c r="DS60" s="19"/>
      <c r="DT60" s="19"/>
      <c r="DU60" s="19"/>
    </row>
    <row r="61" spans="1:125" s="20" customFormat="1" ht="21.95" customHeight="1">
      <c r="A61" s="373" t="s">
        <v>424</v>
      </c>
      <c r="B61" s="304">
        <f>'예산세출(토당)'!P113</f>
        <v>24000000</v>
      </c>
      <c r="C61" s="305">
        <f t="shared" si="16"/>
        <v>2.0939086991942934E-3</v>
      </c>
      <c r="D61" s="304">
        <f>'예산세출(토당)'!Q113</f>
        <v>0</v>
      </c>
      <c r="E61" s="305">
        <f t="shared" si="14"/>
        <v>0</v>
      </c>
      <c r="F61" s="306">
        <f>+B61-D61</f>
        <v>24000000</v>
      </c>
      <c r="G61" s="307"/>
      <c r="H61" s="21"/>
      <c r="I61" s="25"/>
      <c r="J61" s="25"/>
      <c r="K61" s="25"/>
      <c r="L61" s="25"/>
      <c r="M61" s="256"/>
      <c r="N61" s="25"/>
      <c r="O61" s="19"/>
      <c r="P61" s="19"/>
      <c r="Q61" s="19"/>
      <c r="R61" s="25"/>
      <c r="S61" s="25"/>
      <c r="T61" s="25"/>
      <c r="U61" s="25"/>
      <c r="V61" s="25"/>
      <c r="W61" s="25"/>
      <c r="X61" s="25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  <c r="AM61" s="19"/>
      <c r="AN61" s="19"/>
      <c r="AO61" s="19"/>
      <c r="AP61" s="19"/>
      <c r="AQ61" s="19"/>
      <c r="AR61" s="19"/>
      <c r="AS61" s="19"/>
      <c r="AT61" s="19"/>
      <c r="AU61" s="19"/>
      <c r="AV61" s="19"/>
      <c r="AW61" s="19"/>
      <c r="AX61" s="19"/>
      <c r="AY61" s="19"/>
      <c r="AZ61" s="19"/>
      <c r="BA61" s="19"/>
      <c r="BB61" s="19"/>
      <c r="BC61" s="19"/>
      <c r="BD61" s="19"/>
      <c r="BE61" s="19"/>
      <c r="BF61" s="19"/>
      <c r="BG61" s="19"/>
      <c r="BH61" s="19"/>
      <c r="BI61" s="19"/>
      <c r="BJ61" s="19"/>
      <c r="BK61" s="19"/>
      <c r="BL61" s="19"/>
      <c r="BM61" s="19"/>
      <c r="BN61" s="19"/>
      <c r="BO61" s="19"/>
      <c r="BP61" s="19"/>
      <c r="BQ61" s="19"/>
      <c r="BR61" s="19"/>
      <c r="BS61" s="19"/>
      <c r="BT61" s="19"/>
      <c r="BU61" s="19"/>
      <c r="BV61" s="19"/>
      <c r="BW61" s="19"/>
      <c r="BX61" s="19"/>
      <c r="BY61" s="19"/>
      <c r="BZ61" s="19"/>
      <c r="CA61" s="19"/>
      <c r="CB61" s="19"/>
      <c r="CC61" s="19"/>
      <c r="CD61" s="19"/>
      <c r="CE61" s="19"/>
      <c r="CF61" s="19"/>
      <c r="CG61" s="19"/>
      <c r="CH61" s="19"/>
      <c r="CI61" s="19"/>
      <c r="CJ61" s="19"/>
      <c r="CK61" s="19"/>
      <c r="CL61" s="19"/>
      <c r="CM61" s="19"/>
      <c r="CN61" s="19"/>
      <c r="CO61" s="19"/>
      <c r="CP61" s="19"/>
      <c r="CQ61" s="19"/>
      <c r="CR61" s="19"/>
      <c r="CS61" s="19"/>
      <c r="CT61" s="19"/>
      <c r="CU61" s="19"/>
      <c r="CV61" s="19"/>
      <c r="CW61" s="19"/>
      <c r="CX61" s="19"/>
      <c r="CY61" s="19"/>
      <c r="CZ61" s="19"/>
      <c r="DA61" s="19"/>
      <c r="DB61" s="19"/>
      <c r="DC61" s="19"/>
      <c r="DD61" s="19"/>
      <c r="DE61" s="19"/>
      <c r="DF61" s="19"/>
      <c r="DG61" s="19"/>
      <c r="DH61" s="19"/>
      <c r="DI61" s="19"/>
      <c r="DJ61" s="19"/>
      <c r="DK61" s="19"/>
      <c r="DL61" s="19"/>
      <c r="DM61" s="19"/>
      <c r="DN61" s="19"/>
      <c r="DO61" s="19"/>
      <c r="DP61" s="19"/>
      <c r="DQ61" s="19"/>
      <c r="DR61" s="19"/>
      <c r="DS61" s="19"/>
      <c r="DT61" s="19"/>
      <c r="DU61" s="19"/>
    </row>
    <row r="62" spans="1:125" s="20" customFormat="1" ht="21.95" customHeight="1">
      <c r="A62" s="409" t="s">
        <v>3254</v>
      </c>
      <c r="B62" s="299">
        <f>SUM(B63:B71)</f>
        <v>16420000</v>
      </c>
      <c r="C62" s="300">
        <f t="shared" si="16"/>
        <v>1.4325825350320958E-3</v>
      </c>
      <c r="D62" s="299">
        <f>SUM(D63:D71)</f>
        <v>19554000</v>
      </c>
      <c r="E62" s="300">
        <f t="shared" si="14"/>
        <v>1.7221274976749429E-3</v>
      </c>
      <c r="F62" s="302">
        <f>SUM(F63:F71)</f>
        <v>-3134000</v>
      </c>
      <c r="G62" s="303">
        <f>+F62/D62</f>
        <v>-0.1602741127135113</v>
      </c>
      <c r="H62" s="26"/>
      <c r="I62" s="25"/>
      <c r="J62" s="25"/>
      <c r="K62" s="25"/>
      <c r="L62" s="25"/>
      <c r="M62" s="256"/>
      <c r="N62" s="25"/>
      <c r="O62" s="19"/>
      <c r="P62" s="19"/>
      <c r="Q62" s="19"/>
      <c r="R62" s="25"/>
      <c r="S62" s="25"/>
      <c r="T62" s="25"/>
      <c r="U62" s="25"/>
      <c r="V62" s="25"/>
      <c r="W62" s="25"/>
      <c r="X62" s="25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  <c r="BD62" s="19"/>
      <c r="BE62" s="19"/>
      <c r="BF62" s="19"/>
      <c r="BG62" s="19"/>
      <c r="BH62" s="19"/>
      <c r="BI62" s="19"/>
      <c r="BJ62" s="19"/>
      <c r="BK62" s="19"/>
      <c r="BL62" s="19"/>
      <c r="BM62" s="19"/>
      <c r="BN62" s="19"/>
      <c r="BO62" s="19"/>
      <c r="BP62" s="19"/>
      <c r="BQ62" s="19"/>
      <c r="BR62" s="19"/>
      <c r="BS62" s="19"/>
      <c r="BT62" s="19"/>
      <c r="BU62" s="19"/>
      <c r="BV62" s="19"/>
      <c r="BW62" s="19"/>
      <c r="BX62" s="19"/>
      <c r="BY62" s="19"/>
      <c r="BZ62" s="19"/>
      <c r="CA62" s="19"/>
      <c r="CB62" s="19"/>
      <c r="CC62" s="19"/>
      <c r="CD62" s="19"/>
      <c r="CE62" s="19"/>
      <c r="CF62" s="19"/>
      <c r="CG62" s="19"/>
      <c r="CH62" s="19"/>
      <c r="CI62" s="19"/>
      <c r="CJ62" s="19"/>
      <c r="CK62" s="19"/>
      <c r="CL62" s="19"/>
      <c r="CM62" s="19"/>
      <c r="CN62" s="19"/>
      <c r="CO62" s="19"/>
      <c r="CP62" s="19"/>
      <c r="CQ62" s="19"/>
      <c r="CR62" s="19"/>
      <c r="CS62" s="19"/>
      <c r="CT62" s="19"/>
      <c r="CU62" s="19"/>
      <c r="CV62" s="19"/>
      <c r="CW62" s="19"/>
      <c r="CX62" s="19"/>
      <c r="CY62" s="19"/>
      <c r="CZ62" s="19"/>
      <c r="DA62" s="19"/>
      <c r="DB62" s="19"/>
      <c r="DC62" s="19"/>
      <c r="DD62" s="19"/>
      <c r="DE62" s="19"/>
      <c r="DF62" s="19"/>
      <c r="DG62" s="19"/>
      <c r="DH62" s="19"/>
      <c r="DI62" s="19"/>
      <c r="DJ62" s="19"/>
      <c r="DK62" s="19"/>
      <c r="DL62" s="19"/>
      <c r="DM62" s="19"/>
      <c r="DN62" s="19"/>
      <c r="DO62" s="19"/>
      <c r="DP62" s="19"/>
      <c r="DQ62" s="19"/>
      <c r="DR62" s="19"/>
      <c r="DS62" s="19"/>
      <c r="DT62" s="19"/>
      <c r="DU62" s="19"/>
    </row>
    <row r="63" spans="1:125" s="20" customFormat="1" ht="21.95" customHeight="1">
      <c r="A63" s="373" t="s">
        <v>3241</v>
      </c>
      <c r="B63" s="304">
        <f>'예산세출(사무국)'!P200</f>
        <v>6200000</v>
      </c>
      <c r="C63" s="305">
        <f t="shared" si="16"/>
        <v>5.4092641395852583E-4</v>
      </c>
      <c r="D63" s="304">
        <f>'예산세출(사무국)'!Q200</f>
        <v>6200000</v>
      </c>
      <c r="E63" s="305">
        <f t="shared" si="14"/>
        <v>5.4603612997773578E-4</v>
      </c>
      <c r="F63" s="306">
        <f t="shared" ref="F63:F71" si="17">+B63-D63</f>
        <v>0</v>
      </c>
      <c r="G63" s="307">
        <f>+F63/D63</f>
        <v>0</v>
      </c>
      <c r="H63" s="21"/>
      <c r="I63" s="25"/>
      <c r="J63" s="25"/>
      <c r="K63" s="25"/>
      <c r="L63" s="25"/>
      <c r="M63" s="256"/>
      <c r="N63" s="25"/>
      <c r="O63" s="19"/>
      <c r="P63" s="19"/>
      <c r="Q63" s="19"/>
      <c r="R63" s="25"/>
      <c r="S63" s="25"/>
      <c r="T63" s="25"/>
      <c r="U63" s="25"/>
      <c r="V63" s="25"/>
      <c r="W63" s="25"/>
      <c r="X63" s="25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  <c r="AM63" s="19"/>
      <c r="AN63" s="19"/>
      <c r="AO63" s="19"/>
      <c r="AP63" s="19"/>
      <c r="AQ63" s="19"/>
      <c r="AR63" s="19"/>
      <c r="AS63" s="19"/>
      <c r="AT63" s="19"/>
      <c r="AU63" s="19"/>
      <c r="AV63" s="19"/>
      <c r="AW63" s="19"/>
      <c r="AX63" s="19"/>
      <c r="AY63" s="19"/>
      <c r="AZ63" s="19"/>
      <c r="BA63" s="19"/>
      <c r="BB63" s="19"/>
      <c r="BC63" s="19"/>
      <c r="BD63" s="19"/>
      <c r="BE63" s="19"/>
      <c r="BF63" s="19"/>
      <c r="BG63" s="19"/>
      <c r="BH63" s="19"/>
      <c r="BI63" s="19"/>
      <c r="BJ63" s="19"/>
      <c r="BK63" s="19"/>
      <c r="BL63" s="19"/>
      <c r="BM63" s="19"/>
      <c r="BN63" s="19"/>
      <c r="BO63" s="19"/>
      <c r="BP63" s="19"/>
      <c r="BQ63" s="19"/>
      <c r="BR63" s="19"/>
      <c r="BS63" s="19"/>
      <c r="BT63" s="19"/>
      <c r="BU63" s="19"/>
      <c r="BV63" s="19"/>
      <c r="BW63" s="19"/>
      <c r="BX63" s="19"/>
      <c r="BY63" s="19"/>
      <c r="BZ63" s="19"/>
      <c r="CA63" s="19"/>
      <c r="CB63" s="19"/>
      <c r="CC63" s="19"/>
      <c r="CD63" s="19"/>
      <c r="CE63" s="19"/>
      <c r="CF63" s="19"/>
      <c r="CG63" s="19"/>
      <c r="CH63" s="19"/>
      <c r="CI63" s="19"/>
      <c r="CJ63" s="19"/>
      <c r="CK63" s="19"/>
      <c r="CL63" s="19"/>
      <c r="CM63" s="19"/>
      <c r="CN63" s="19"/>
      <c r="CO63" s="19"/>
      <c r="CP63" s="19"/>
      <c r="CQ63" s="19"/>
      <c r="CR63" s="19"/>
      <c r="CS63" s="19"/>
      <c r="CT63" s="19"/>
      <c r="CU63" s="19"/>
      <c r="CV63" s="19"/>
      <c r="CW63" s="19"/>
      <c r="CX63" s="19"/>
      <c r="CY63" s="19"/>
      <c r="CZ63" s="19"/>
      <c r="DA63" s="19"/>
      <c r="DB63" s="19"/>
      <c r="DC63" s="19"/>
      <c r="DD63" s="19"/>
      <c r="DE63" s="19"/>
      <c r="DF63" s="19"/>
      <c r="DG63" s="19"/>
      <c r="DH63" s="19"/>
      <c r="DI63" s="19"/>
      <c r="DJ63" s="19"/>
      <c r="DK63" s="19"/>
      <c r="DL63" s="19"/>
      <c r="DM63" s="19"/>
      <c r="DN63" s="19"/>
      <c r="DO63" s="19"/>
      <c r="DP63" s="19"/>
      <c r="DQ63" s="19"/>
      <c r="DR63" s="19"/>
      <c r="DS63" s="19"/>
      <c r="DT63" s="19"/>
      <c r="DU63" s="19"/>
    </row>
    <row r="64" spans="1:125" s="20" customFormat="1" ht="21.95" customHeight="1">
      <c r="A64" s="373" t="s">
        <v>3236</v>
      </c>
      <c r="B64" s="304">
        <f>'예산세출(마두)'!P120</f>
        <v>2100000</v>
      </c>
      <c r="C64" s="305">
        <f t="shared" si="16"/>
        <v>1.8321701117950069E-4</v>
      </c>
      <c r="D64" s="304">
        <f>'예산세출(마두)'!Q120</f>
        <v>3354000</v>
      </c>
      <c r="E64" s="305">
        <f t="shared" si="14"/>
        <v>2.953879322492461E-4</v>
      </c>
      <c r="F64" s="306">
        <f t="shared" si="17"/>
        <v>-1254000</v>
      </c>
      <c r="G64" s="307">
        <f>+F64/D64</f>
        <v>-0.37388193202146691</v>
      </c>
      <c r="H64" s="21"/>
      <c r="I64" s="25"/>
      <c r="J64" s="25"/>
      <c r="K64" s="25"/>
      <c r="L64" s="25"/>
      <c r="M64" s="256"/>
      <c r="N64" s="25"/>
      <c r="O64" s="19"/>
      <c r="P64" s="19"/>
      <c r="Q64" s="19"/>
      <c r="R64" s="25"/>
      <c r="S64" s="25"/>
      <c r="T64" s="25"/>
      <c r="U64" s="25"/>
      <c r="V64" s="25"/>
      <c r="W64" s="25"/>
      <c r="X64" s="25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9"/>
      <c r="BB64" s="19"/>
      <c r="BC64" s="19"/>
      <c r="BD64" s="19"/>
      <c r="BE64" s="19"/>
      <c r="BF64" s="19"/>
      <c r="BG64" s="19"/>
      <c r="BH64" s="19"/>
      <c r="BI64" s="19"/>
      <c r="BJ64" s="19"/>
      <c r="BK64" s="19"/>
      <c r="BL64" s="19"/>
      <c r="BM64" s="19"/>
      <c r="BN64" s="19"/>
      <c r="BO64" s="19"/>
      <c r="BP64" s="19"/>
      <c r="BQ64" s="19"/>
      <c r="BR64" s="19"/>
      <c r="BS64" s="19"/>
      <c r="BT64" s="19"/>
      <c r="BU64" s="19"/>
      <c r="BV64" s="19"/>
      <c r="BW64" s="19"/>
      <c r="BX64" s="19"/>
      <c r="BY64" s="19"/>
      <c r="BZ64" s="19"/>
      <c r="CA64" s="19"/>
      <c r="CB64" s="19"/>
      <c r="CC64" s="19"/>
      <c r="CD64" s="19"/>
      <c r="CE64" s="19"/>
      <c r="CF64" s="19"/>
      <c r="CG64" s="19"/>
      <c r="CH64" s="19"/>
      <c r="CI64" s="19"/>
      <c r="CJ64" s="19"/>
      <c r="CK64" s="19"/>
      <c r="CL64" s="19"/>
      <c r="CM64" s="19"/>
      <c r="CN64" s="19"/>
      <c r="CO64" s="19"/>
      <c r="CP64" s="19"/>
      <c r="CQ64" s="19"/>
      <c r="CR64" s="19"/>
      <c r="CS64" s="19"/>
      <c r="CT64" s="19"/>
      <c r="CU64" s="19"/>
      <c r="CV64" s="19"/>
      <c r="CW64" s="19"/>
      <c r="CX64" s="19"/>
      <c r="CY64" s="19"/>
      <c r="CZ64" s="19"/>
      <c r="DA64" s="19"/>
      <c r="DB64" s="19"/>
      <c r="DC64" s="19"/>
      <c r="DD64" s="19"/>
      <c r="DE64" s="19"/>
      <c r="DF64" s="19"/>
      <c r="DG64" s="19"/>
      <c r="DH64" s="19"/>
      <c r="DI64" s="19"/>
      <c r="DJ64" s="19"/>
      <c r="DK64" s="19"/>
      <c r="DL64" s="19"/>
      <c r="DM64" s="19"/>
      <c r="DN64" s="19"/>
      <c r="DO64" s="19"/>
      <c r="DP64" s="19"/>
      <c r="DQ64" s="19"/>
      <c r="DR64" s="19"/>
      <c r="DS64" s="19"/>
      <c r="DT64" s="19"/>
      <c r="DU64" s="19"/>
    </row>
    <row r="65" spans="1:125" s="20" customFormat="1" ht="21.95" customHeight="1">
      <c r="A65" s="373" t="s">
        <v>167</v>
      </c>
      <c r="B65" s="304">
        <f>'예산세출(진로)'!P72</f>
        <v>1700000</v>
      </c>
      <c r="C65" s="305">
        <f t="shared" si="16"/>
        <v>1.4831853285959579E-4</v>
      </c>
      <c r="D65" s="304">
        <f>'예산세출(진로)'!Q72</f>
        <v>1700000</v>
      </c>
      <c r="E65" s="305">
        <f t="shared" si="14"/>
        <v>1.4971958402615337E-4</v>
      </c>
      <c r="F65" s="306">
        <f t="shared" si="17"/>
        <v>0</v>
      </c>
      <c r="G65" s="307">
        <f>+F65/D65</f>
        <v>0</v>
      </c>
      <c r="H65" s="21"/>
      <c r="I65" s="25"/>
      <c r="J65" s="25"/>
      <c r="K65" s="25"/>
      <c r="L65" s="25"/>
      <c r="M65" s="256"/>
      <c r="N65" s="25"/>
      <c r="O65" s="19"/>
      <c r="P65" s="19"/>
      <c r="Q65" s="19"/>
      <c r="R65" s="25"/>
      <c r="S65" s="25"/>
      <c r="T65" s="25"/>
      <c r="U65" s="25"/>
      <c r="V65" s="25"/>
      <c r="W65" s="25"/>
      <c r="X65" s="25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  <c r="AM65" s="19"/>
      <c r="AN65" s="19"/>
      <c r="AO65" s="19"/>
      <c r="AP65" s="19"/>
      <c r="AQ65" s="19"/>
      <c r="AR65" s="19"/>
      <c r="AS65" s="19"/>
      <c r="AT65" s="19"/>
      <c r="AU65" s="19"/>
      <c r="AV65" s="19"/>
      <c r="AW65" s="19"/>
      <c r="AX65" s="19"/>
      <c r="AY65" s="19"/>
      <c r="AZ65" s="19"/>
      <c r="BA65" s="19"/>
      <c r="BB65" s="19"/>
      <c r="BC65" s="19"/>
      <c r="BD65" s="19"/>
      <c r="BE65" s="19"/>
      <c r="BF65" s="19"/>
      <c r="BG65" s="19"/>
      <c r="BH65" s="19"/>
      <c r="BI65" s="19"/>
      <c r="BJ65" s="19"/>
      <c r="BK65" s="19"/>
      <c r="BL65" s="19"/>
      <c r="BM65" s="19"/>
      <c r="BN65" s="19"/>
      <c r="BO65" s="19"/>
      <c r="BP65" s="19"/>
      <c r="BQ65" s="19"/>
      <c r="BR65" s="19"/>
      <c r="BS65" s="19"/>
      <c r="BT65" s="19"/>
      <c r="BU65" s="19"/>
      <c r="BV65" s="19"/>
      <c r="BW65" s="19"/>
      <c r="BX65" s="19"/>
      <c r="BY65" s="19"/>
      <c r="BZ65" s="19"/>
      <c r="CA65" s="19"/>
      <c r="CB65" s="19"/>
      <c r="CC65" s="19"/>
      <c r="CD65" s="19"/>
      <c r="CE65" s="19"/>
      <c r="CF65" s="19"/>
      <c r="CG65" s="19"/>
      <c r="CH65" s="19"/>
      <c r="CI65" s="19"/>
      <c r="CJ65" s="19"/>
      <c r="CK65" s="19"/>
      <c r="CL65" s="19"/>
      <c r="CM65" s="19"/>
      <c r="CN65" s="19"/>
      <c r="CO65" s="19"/>
      <c r="CP65" s="19"/>
      <c r="CQ65" s="19"/>
      <c r="CR65" s="19"/>
      <c r="CS65" s="19"/>
      <c r="CT65" s="19"/>
      <c r="CU65" s="19"/>
      <c r="CV65" s="19"/>
      <c r="CW65" s="19"/>
      <c r="CX65" s="19"/>
      <c r="CY65" s="19"/>
      <c r="CZ65" s="19"/>
      <c r="DA65" s="19"/>
      <c r="DB65" s="19"/>
      <c r="DC65" s="19"/>
      <c r="DD65" s="19"/>
      <c r="DE65" s="19"/>
      <c r="DF65" s="19"/>
      <c r="DG65" s="19"/>
      <c r="DH65" s="19"/>
      <c r="DI65" s="19"/>
      <c r="DJ65" s="19"/>
      <c r="DK65" s="19"/>
      <c r="DL65" s="19"/>
      <c r="DM65" s="19"/>
      <c r="DN65" s="19"/>
      <c r="DO65" s="19"/>
      <c r="DP65" s="19"/>
      <c r="DQ65" s="19"/>
      <c r="DR65" s="19"/>
      <c r="DS65" s="19"/>
      <c r="DT65" s="19"/>
      <c r="DU65" s="19"/>
    </row>
    <row r="66" spans="1:125" s="20" customFormat="1" ht="21.95" customHeight="1">
      <c r="A66" s="373" t="s">
        <v>3235</v>
      </c>
      <c r="B66" s="304">
        <v>0</v>
      </c>
      <c r="C66" s="305">
        <f t="shared" si="16"/>
        <v>0</v>
      </c>
      <c r="D66" s="304">
        <v>0</v>
      </c>
      <c r="E66" s="305">
        <f t="shared" si="14"/>
        <v>0</v>
      </c>
      <c r="F66" s="306">
        <f t="shared" si="17"/>
        <v>0</v>
      </c>
      <c r="G66" s="307"/>
      <c r="H66" s="21"/>
      <c r="I66" s="25"/>
      <c r="J66" s="25"/>
      <c r="K66" s="25"/>
      <c r="L66" s="25"/>
      <c r="M66" s="256"/>
      <c r="N66" s="25"/>
      <c r="O66" s="19"/>
      <c r="P66" s="19"/>
      <c r="Q66" s="19"/>
      <c r="R66" s="25"/>
      <c r="S66" s="25"/>
      <c r="T66" s="25"/>
      <c r="U66" s="25"/>
      <c r="V66" s="25"/>
      <c r="W66" s="25"/>
      <c r="X66" s="25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  <c r="AT66" s="19"/>
      <c r="AU66" s="19"/>
      <c r="AV66" s="19"/>
      <c r="AW66" s="19"/>
      <c r="AX66" s="19"/>
      <c r="AY66" s="19"/>
      <c r="AZ66" s="19"/>
      <c r="BA66" s="19"/>
      <c r="BB66" s="19"/>
      <c r="BC66" s="19"/>
      <c r="BD66" s="19"/>
      <c r="BE66" s="19"/>
      <c r="BF66" s="19"/>
      <c r="BG66" s="19"/>
      <c r="BH66" s="19"/>
      <c r="BI66" s="19"/>
      <c r="BJ66" s="19"/>
      <c r="BK66" s="19"/>
      <c r="BL66" s="19"/>
      <c r="BM66" s="19"/>
      <c r="BN66" s="19"/>
      <c r="BO66" s="19"/>
      <c r="BP66" s="19"/>
      <c r="BQ66" s="19"/>
      <c r="BR66" s="19"/>
      <c r="BS66" s="19"/>
      <c r="BT66" s="19"/>
      <c r="BU66" s="19"/>
      <c r="BV66" s="19"/>
      <c r="BW66" s="19"/>
      <c r="BX66" s="19"/>
      <c r="BY66" s="19"/>
      <c r="BZ66" s="19"/>
      <c r="CA66" s="19"/>
      <c r="CB66" s="19"/>
      <c r="CC66" s="19"/>
      <c r="CD66" s="19"/>
      <c r="CE66" s="19"/>
      <c r="CF66" s="19"/>
      <c r="CG66" s="19"/>
      <c r="CH66" s="19"/>
      <c r="CI66" s="19"/>
      <c r="CJ66" s="19"/>
      <c r="CK66" s="19"/>
      <c r="CL66" s="19"/>
      <c r="CM66" s="19"/>
      <c r="CN66" s="19"/>
      <c r="CO66" s="19"/>
      <c r="CP66" s="19"/>
      <c r="CQ66" s="19"/>
      <c r="CR66" s="19"/>
      <c r="CS66" s="19"/>
      <c r="CT66" s="19"/>
      <c r="CU66" s="19"/>
      <c r="CV66" s="19"/>
      <c r="CW66" s="19"/>
      <c r="CX66" s="19"/>
      <c r="CY66" s="19"/>
      <c r="CZ66" s="19"/>
      <c r="DA66" s="19"/>
      <c r="DB66" s="19"/>
      <c r="DC66" s="19"/>
      <c r="DD66" s="19"/>
      <c r="DE66" s="19"/>
      <c r="DF66" s="19"/>
      <c r="DG66" s="19"/>
      <c r="DH66" s="19"/>
      <c r="DI66" s="19"/>
      <c r="DJ66" s="19"/>
      <c r="DK66" s="19"/>
      <c r="DL66" s="19"/>
      <c r="DM66" s="19"/>
      <c r="DN66" s="19"/>
      <c r="DO66" s="19"/>
      <c r="DP66" s="19"/>
      <c r="DQ66" s="19"/>
      <c r="DR66" s="19"/>
      <c r="DS66" s="19"/>
      <c r="DT66" s="19"/>
      <c r="DU66" s="19"/>
    </row>
    <row r="67" spans="1:125" s="20" customFormat="1" ht="21.95" customHeight="1">
      <c r="A67" s="373" t="s">
        <v>3253</v>
      </c>
      <c r="B67" s="304">
        <f>'예산세출(주교)'!P62</f>
        <v>1400000</v>
      </c>
      <c r="C67" s="305">
        <f t="shared" si="16"/>
        <v>1.2214467411966713E-4</v>
      </c>
      <c r="D67" s="304">
        <f>'예산세출(주교)'!Q62</f>
        <v>1400000</v>
      </c>
      <c r="E67" s="305">
        <f t="shared" si="14"/>
        <v>1.2329848096271454E-4</v>
      </c>
      <c r="F67" s="306">
        <f t="shared" si="17"/>
        <v>0</v>
      </c>
      <c r="G67" s="307">
        <f t="shared" ref="G67:G87" si="18">+F67/D67</f>
        <v>0</v>
      </c>
      <c r="H67" s="21"/>
      <c r="I67" s="25"/>
      <c r="J67" s="25"/>
      <c r="K67" s="25"/>
      <c r="L67" s="25"/>
      <c r="M67" s="256"/>
      <c r="N67" s="25"/>
      <c r="O67" s="19"/>
      <c r="P67" s="19"/>
      <c r="Q67" s="19"/>
      <c r="R67" s="25"/>
      <c r="S67" s="25"/>
      <c r="T67" s="25"/>
      <c r="U67" s="25"/>
      <c r="V67" s="25"/>
      <c r="W67" s="25"/>
      <c r="X67" s="25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  <c r="AM67" s="19"/>
      <c r="AN67" s="19"/>
      <c r="AO67" s="19"/>
      <c r="AP67" s="19"/>
      <c r="AQ67" s="19"/>
      <c r="AR67" s="19"/>
      <c r="AS67" s="19"/>
      <c r="AT67" s="19"/>
      <c r="AU67" s="19"/>
      <c r="AV67" s="19"/>
      <c r="AW67" s="19"/>
      <c r="AX67" s="19"/>
      <c r="AY67" s="19"/>
      <c r="AZ67" s="19"/>
      <c r="BA67" s="19"/>
      <c r="BB67" s="19"/>
      <c r="BC67" s="19"/>
      <c r="BD67" s="19"/>
      <c r="BE67" s="19"/>
      <c r="BF67" s="19"/>
      <c r="BG67" s="19"/>
      <c r="BH67" s="19"/>
      <c r="BI67" s="19"/>
      <c r="BJ67" s="19"/>
      <c r="BK67" s="19"/>
      <c r="BL67" s="19"/>
      <c r="BM67" s="19"/>
      <c r="BN67" s="19"/>
      <c r="BO67" s="19"/>
      <c r="BP67" s="19"/>
      <c r="BQ67" s="19"/>
      <c r="BR67" s="19"/>
      <c r="BS67" s="19"/>
      <c r="BT67" s="19"/>
      <c r="BU67" s="19"/>
      <c r="BV67" s="19"/>
      <c r="BW67" s="19"/>
      <c r="BX67" s="19"/>
      <c r="BY67" s="19"/>
      <c r="BZ67" s="19"/>
      <c r="CA67" s="19"/>
      <c r="CB67" s="19"/>
      <c r="CC67" s="19"/>
      <c r="CD67" s="19"/>
      <c r="CE67" s="19"/>
      <c r="CF67" s="19"/>
      <c r="CG67" s="19"/>
      <c r="CH67" s="19"/>
      <c r="CI67" s="19"/>
      <c r="CJ67" s="19"/>
      <c r="CK67" s="19"/>
      <c r="CL67" s="19"/>
      <c r="CM67" s="19"/>
      <c r="CN67" s="19"/>
      <c r="CO67" s="19"/>
      <c r="CP67" s="19"/>
      <c r="CQ67" s="19"/>
      <c r="CR67" s="19"/>
      <c r="CS67" s="19"/>
      <c r="CT67" s="19"/>
      <c r="CU67" s="19"/>
      <c r="CV67" s="19"/>
      <c r="CW67" s="19"/>
      <c r="CX67" s="19"/>
      <c r="CY67" s="19"/>
      <c r="CZ67" s="19"/>
      <c r="DA67" s="19"/>
      <c r="DB67" s="19"/>
      <c r="DC67" s="19"/>
      <c r="DD67" s="19"/>
      <c r="DE67" s="19"/>
      <c r="DF67" s="19"/>
      <c r="DG67" s="19"/>
      <c r="DH67" s="19"/>
      <c r="DI67" s="19"/>
      <c r="DJ67" s="19"/>
      <c r="DK67" s="19"/>
      <c r="DL67" s="19"/>
      <c r="DM67" s="19"/>
      <c r="DN67" s="19"/>
      <c r="DO67" s="19"/>
      <c r="DP67" s="19"/>
      <c r="DQ67" s="19"/>
      <c r="DR67" s="19"/>
      <c r="DS67" s="19"/>
      <c r="DT67" s="19"/>
      <c r="DU67" s="19"/>
    </row>
    <row r="68" spans="1:125" s="20" customFormat="1" ht="21.95" customHeight="1">
      <c r="A68" s="373" t="s">
        <v>422</v>
      </c>
      <c r="B68" s="304">
        <f>'예산세출(일산서구)'!P92</f>
        <v>1120000</v>
      </c>
      <c r="C68" s="305">
        <f t="shared" si="16"/>
        <v>9.7715739295733704E-5</v>
      </c>
      <c r="D68" s="304">
        <f>'예산세출(일산서구)'!Q92</f>
        <v>3000000</v>
      </c>
      <c r="E68" s="305">
        <f t="shared" si="14"/>
        <v>2.6421103063438829E-4</v>
      </c>
      <c r="F68" s="306">
        <f t="shared" si="17"/>
        <v>-1880000</v>
      </c>
      <c r="G68" s="307">
        <f t="shared" si="18"/>
        <v>-0.62666666666666671</v>
      </c>
      <c r="H68" s="21"/>
      <c r="I68" s="25"/>
      <c r="J68" s="25"/>
      <c r="K68" s="25"/>
      <c r="L68" s="25"/>
      <c r="M68" s="256"/>
      <c r="N68" s="25"/>
      <c r="O68" s="19"/>
      <c r="P68" s="19"/>
      <c r="Q68" s="19"/>
      <c r="R68" s="25"/>
      <c r="S68" s="25"/>
      <c r="T68" s="25"/>
      <c r="U68" s="25"/>
      <c r="V68" s="25"/>
      <c r="W68" s="25"/>
      <c r="X68" s="25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  <c r="AM68" s="19"/>
      <c r="AN68" s="19"/>
      <c r="AO68" s="19"/>
      <c r="AP68" s="19"/>
      <c r="AQ68" s="19"/>
      <c r="AR68" s="19"/>
      <c r="AS68" s="19"/>
      <c r="AT68" s="19"/>
      <c r="AU68" s="19"/>
      <c r="AV68" s="19"/>
      <c r="AW68" s="19"/>
      <c r="AX68" s="19"/>
      <c r="AY68" s="19"/>
      <c r="AZ68" s="19"/>
      <c r="BA68" s="19"/>
      <c r="BB68" s="19"/>
      <c r="BC68" s="19"/>
      <c r="BD68" s="19"/>
      <c r="BE68" s="19"/>
      <c r="BF68" s="19"/>
      <c r="BG68" s="19"/>
      <c r="BH68" s="19"/>
      <c r="BI68" s="19"/>
      <c r="BJ68" s="19"/>
      <c r="BK68" s="19"/>
      <c r="BL68" s="19"/>
      <c r="BM68" s="19"/>
      <c r="BN68" s="19"/>
      <c r="BO68" s="19"/>
      <c r="BP68" s="19"/>
      <c r="BQ68" s="19"/>
      <c r="BR68" s="19"/>
      <c r="BS68" s="19"/>
      <c r="BT68" s="19"/>
      <c r="BU68" s="19"/>
      <c r="BV68" s="19"/>
      <c r="BW68" s="19"/>
      <c r="BX68" s="19"/>
      <c r="BY68" s="19"/>
      <c r="BZ68" s="19"/>
      <c r="CA68" s="19"/>
      <c r="CB68" s="19"/>
      <c r="CC68" s="19"/>
      <c r="CD68" s="19"/>
      <c r="CE68" s="19"/>
      <c r="CF68" s="19"/>
      <c r="CG68" s="19"/>
      <c r="CH68" s="19"/>
      <c r="CI68" s="19"/>
      <c r="CJ68" s="19"/>
      <c r="CK68" s="19"/>
      <c r="CL68" s="19"/>
      <c r="CM68" s="19"/>
      <c r="CN68" s="19"/>
      <c r="CO68" s="19"/>
      <c r="CP68" s="19"/>
      <c r="CQ68" s="19"/>
      <c r="CR68" s="19"/>
      <c r="CS68" s="19"/>
      <c r="CT68" s="19"/>
      <c r="CU68" s="19"/>
      <c r="CV68" s="19"/>
      <c r="CW68" s="19"/>
      <c r="CX68" s="19"/>
      <c r="CY68" s="19"/>
      <c r="CZ68" s="19"/>
      <c r="DA68" s="19"/>
      <c r="DB68" s="19"/>
      <c r="DC68" s="19"/>
      <c r="DD68" s="19"/>
      <c r="DE68" s="19"/>
      <c r="DF68" s="19"/>
      <c r="DG68" s="19"/>
      <c r="DH68" s="19"/>
      <c r="DI68" s="19"/>
      <c r="DJ68" s="19"/>
      <c r="DK68" s="19"/>
      <c r="DL68" s="19"/>
      <c r="DM68" s="19"/>
      <c r="DN68" s="19"/>
      <c r="DO68" s="19"/>
      <c r="DP68" s="19"/>
      <c r="DQ68" s="19"/>
      <c r="DR68" s="19"/>
      <c r="DS68" s="19"/>
      <c r="DT68" s="19"/>
      <c r="DU68" s="19"/>
    </row>
    <row r="69" spans="1:125" s="20" customFormat="1" ht="21.95" customHeight="1">
      <c r="A69" s="373" t="s">
        <v>3244</v>
      </c>
      <c r="B69" s="304">
        <f>'예산세출(상담)'!P132</f>
        <v>1200000</v>
      </c>
      <c r="C69" s="305">
        <f t="shared" si="16"/>
        <v>1.0469543495971468E-4</v>
      </c>
      <c r="D69" s="304">
        <v>1200000</v>
      </c>
      <c r="E69" s="305">
        <f t="shared" si="14"/>
        <v>1.0568441225375532E-4</v>
      </c>
      <c r="F69" s="306">
        <f t="shared" si="17"/>
        <v>0</v>
      </c>
      <c r="G69" s="307">
        <f t="shared" si="18"/>
        <v>0</v>
      </c>
      <c r="H69" s="21"/>
      <c r="I69" s="25"/>
      <c r="J69" s="25"/>
      <c r="K69" s="25"/>
      <c r="L69" s="25"/>
      <c r="M69" s="256"/>
      <c r="N69" s="25"/>
      <c r="O69" s="19"/>
      <c r="P69" s="19"/>
      <c r="Q69" s="19"/>
      <c r="R69" s="25"/>
      <c r="S69" s="25"/>
      <c r="T69" s="25"/>
      <c r="U69" s="25"/>
      <c r="V69" s="25"/>
      <c r="W69" s="25"/>
      <c r="X69" s="25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19"/>
      <c r="AP69" s="19"/>
      <c r="AQ69" s="19"/>
      <c r="AR69" s="19"/>
      <c r="AS69" s="19"/>
      <c r="AT69" s="19"/>
      <c r="AU69" s="19"/>
      <c r="AV69" s="19"/>
      <c r="AW69" s="19"/>
      <c r="AX69" s="19"/>
      <c r="AY69" s="19"/>
      <c r="AZ69" s="19"/>
      <c r="BA69" s="19"/>
      <c r="BB69" s="19"/>
      <c r="BC69" s="19"/>
      <c r="BD69" s="19"/>
      <c r="BE69" s="19"/>
      <c r="BF69" s="19"/>
      <c r="BG69" s="19"/>
      <c r="BH69" s="19"/>
      <c r="BI69" s="19"/>
      <c r="BJ69" s="19"/>
      <c r="BK69" s="19"/>
      <c r="BL69" s="19"/>
      <c r="BM69" s="19"/>
      <c r="BN69" s="19"/>
      <c r="BO69" s="19"/>
      <c r="BP69" s="19"/>
      <c r="BQ69" s="19"/>
      <c r="BR69" s="19"/>
      <c r="BS69" s="19"/>
      <c r="BT69" s="19"/>
      <c r="BU69" s="19"/>
      <c r="BV69" s="19"/>
      <c r="BW69" s="19"/>
      <c r="BX69" s="19"/>
      <c r="BY69" s="19"/>
      <c r="BZ69" s="19"/>
      <c r="CA69" s="19"/>
      <c r="CB69" s="19"/>
      <c r="CC69" s="19"/>
      <c r="CD69" s="19"/>
      <c r="CE69" s="19"/>
      <c r="CF69" s="19"/>
      <c r="CG69" s="19"/>
      <c r="CH69" s="19"/>
      <c r="CI69" s="19"/>
      <c r="CJ69" s="19"/>
      <c r="CK69" s="19"/>
      <c r="CL69" s="19"/>
      <c r="CM69" s="19"/>
      <c r="CN69" s="19"/>
      <c r="CO69" s="19"/>
      <c r="CP69" s="19"/>
      <c r="CQ69" s="19"/>
      <c r="CR69" s="19"/>
      <c r="CS69" s="19"/>
      <c r="CT69" s="19"/>
      <c r="CU69" s="19"/>
      <c r="CV69" s="19"/>
      <c r="CW69" s="19"/>
      <c r="CX69" s="19"/>
      <c r="CY69" s="19"/>
      <c r="CZ69" s="19"/>
      <c r="DA69" s="19"/>
      <c r="DB69" s="19"/>
      <c r="DC69" s="19"/>
      <c r="DD69" s="19"/>
      <c r="DE69" s="19"/>
      <c r="DF69" s="19"/>
      <c r="DG69" s="19"/>
      <c r="DH69" s="19"/>
      <c r="DI69" s="19"/>
      <c r="DJ69" s="19"/>
      <c r="DK69" s="19"/>
      <c r="DL69" s="19"/>
      <c r="DM69" s="19"/>
      <c r="DN69" s="19"/>
      <c r="DO69" s="19"/>
      <c r="DP69" s="19"/>
      <c r="DQ69" s="19"/>
      <c r="DR69" s="19"/>
      <c r="DS69" s="19"/>
      <c r="DT69" s="19"/>
      <c r="DU69" s="19"/>
    </row>
    <row r="70" spans="1:125" s="20" customFormat="1" ht="21.95" customHeight="1">
      <c r="A70" s="373" t="s">
        <v>426</v>
      </c>
      <c r="B70" s="304">
        <f>'예산세출(화정)'!P81</f>
        <v>1500000</v>
      </c>
      <c r="C70" s="305">
        <f t="shared" si="16"/>
        <v>1.3086929369964334E-4</v>
      </c>
      <c r="D70" s="304">
        <f>'예산세출(화정)'!Q81</f>
        <v>1500000</v>
      </c>
      <c r="E70" s="305">
        <f t="shared" si="14"/>
        <v>1.3210551531719415E-4</v>
      </c>
      <c r="F70" s="306">
        <f t="shared" si="17"/>
        <v>0</v>
      </c>
      <c r="G70" s="307">
        <f t="shared" si="18"/>
        <v>0</v>
      </c>
      <c r="H70" s="21"/>
      <c r="I70" s="25"/>
      <c r="J70" s="25"/>
      <c r="K70" s="25"/>
      <c r="L70" s="25"/>
      <c r="M70" s="256"/>
      <c r="N70" s="25"/>
      <c r="O70" s="19"/>
      <c r="P70" s="19"/>
      <c r="Q70" s="19"/>
      <c r="R70" s="25"/>
      <c r="S70" s="25"/>
      <c r="T70" s="25"/>
      <c r="U70" s="25"/>
      <c r="V70" s="25"/>
      <c r="W70" s="25"/>
      <c r="X70" s="25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  <c r="AM70" s="19"/>
      <c r="AN70" s="19"/>
      <c r="AO70" s="19"/>
      <c r="AP70" s="19"/>
      <c r="AQ70" s="19"/>
      <c r="AR70" s="19"/>
      <c r="AS70" s="19"/>
      <c r="AT70" s="19"/>
      <c r="AU70" s="19"/>
      <c r="AV70" s="19"/>
      <c r="AW70" s="19"/>
      <c r="AX70" s="19"/>
      <c r="AY70" s="19"/>
      <c r="AZ70" s="19"/>
      <c r="BA70" s="19"/>
      <c r="BB70" s="19"/>
      <c r="BC70" s="19"/>
      <c r="BD70" s="19"/>
      <c r="BE70" s="19"/>
      <c r="BF70" s="19"/>
      <c r="BG70" s="19"/>
      <c r="BH70" s="19"/>
      <c r="BI70" s="19"/>
      <c r="BJ70" s="19"/>
      <c r="BK70" s="19"/>
      <c r="BL70" s="19"/>
      <c r="BM70" s="19"/>
      <c r="BN70" s="19"/>
      <c r="BO70" s="19"/>
      <c r="BP70" s="19"/>
      <c r="BQ70" s="19"/>
      <c r="BR70" s="19"/>
      <c r="BS70" s="19"/>
      <c r="BT70" s="19"/>
      <c r="BU70" s="19"/>
      <c r="BV70" s="19"/>
      <c r="BW70" s="19"/>
      <c r="BX70" s="19"/>
      <c r="BY70" s="19"/>
      <c r="BZ70" s="19"/>
      <c r="CA70" s="19"/>
      <c r="CB70" s="19"/>
      <c r="CC70" s="19"/>
      <c r="CD70" s="19"/>
      <c r="CE70" s="19"/>
      <c r="CF70" s="19"/>
      <c r="CG70" s="19"/>
      <c r="CH70" s="19"/>
      <c r="CI70" s="19"/>
      <c r="CJ70" s="19"/>
      <c r="CK70" s="19"/>
      <c r="CL70" s="19"/>
      <c r="CM70" s="19"/>
      <c r="CN70" s="19"/>
      <c r="CO70" s="19"/>
      <c r="CP70" s="19"/>
      <c r="CQ70" s="19"/>
      <c r="CR70" s="19"/>
      <c r="CS70" s="19"/>
      <c r="CT70" s="19"/>
      <c r="CU70" s="19"/>
      <c r="CV70" s="19"/>
      <c r="CW70" s="19"/>
      <c r="CX70" s="19"/>
      <c r="CY70" s="19"/>
      <c r="CZ70" s="19"/>
      <c r="DA70" s="19"/>
      <c r="DB70" s="19"/>
      <c r="DC70" s="19"/>
      <c r="DD70" s="19"/>
      <c r="DE70" s="19"/>
      <c r="DF70" s="19"/>
      <c r="DG70" s="19"/>
      <c r="DH70" s="19"/>
      <c r="DI70" s="19"/>
      <c r="DJ70" s="19"/>
      <c r="DK70" s="19"/>
      <c r="DL70" s="19"/>
      <c r="DM70" s="19"/>
      <c r="DN70" s="19"/>
      <c r="DO70" s="19"/>
      <c r="DP70" s="19"/>
      <c r="DQ70" s="19"/>
      <c r="DR70" s="19"/>
      <c r="DS70" s="19"/>
      <c r="DT70" s="19"/>
      <c r="DU70" s="19"/>
    </row>
    <row r="71" spans="1:125" s="20" customFormat="1" ht="21.95" customHeight="1">
      <c r="A71" s="373" t="s">
        <v>377</v>
      </c>
      <c r="B71" s="304">
        <f>'예산세출(능곡)'!P63</f>
        <v>1200000</v>
      </c>
      <c r="C71" s="305">
        <f t="shared" si="16"/>
        <v>1.0469543495971468E-4</v>
      </c>
      <c r="D71" s="304">
        <f>'예산세출(능곡)'!Q63</f>
        <v>1200000</v>
      </c>
      <c r="E71" s="305">
        <f t="shared" si="14"/>
        <v>1.0568441225375532E-4</v>
      </c>
      <c r="F71" s="306">
        <f t="shared" si="17"/>
        <v>0</v>
      </c>
      <c r="G71" s="307">
        <f t="shared" si="18"/>
        <v>0</v>
      </c>
      <c r="H71" s="21"/>
      <c r="I71" s="25"/>
      <c r="J71" s="25"/>
      <c r="K71" s="25"/>
      <c r="L71" s="25"/>
      <c r="M71" s="256"/>
      <c r="N71" s="25"/>
      <c r="O71" s="19"/>
      <c r="P71" s="19"/>
      <c r="Q71" s="19"/>
      <c r="R71" s="25"/>
      <c r="S71" s="25"/>
      <c r="T71" s="25"/>
      <c r="U71" s="25"/>
      <c r="V71" s="25"/>
      <c r="W71" s="25"/>
      <c r="X71" s="25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BY71" s="19"/>
      <c r="BZ71" s="19"/>
      <c r="CA71" s="19"/>
      <c r="CB71" s="19"/>
      <c r="CC71" s="19"/>
      <c r="CD71" s="19"/>
      <c r="CE71" s="19"/>
      <c r="CF71" s="19"/>
      <c r="CG71" s="19"/>
      <c r="CH71" s="19"/>
      <c r="CI71" s="19"/>
      <c r="CJ71" s="19"/>
      <c r="CK71" s="19"/>
      <c r="CL71" s="19"/>
      <c r="CM71" s="19"/>
      <c r="CN71" s="19"/>
      <c r="CO71" s="19"/>
      <c r="CP71" s="19"/>
      <c r="CQ71" s="19"/>
      <c r="CR71" s="19"/>
      <c r="CS71" s="19"/>
      <c r="CT71" s="19"/>
      <c r="CU71" s="19"/>
      <c r="CV71" s="19"/>
      <c r="CW71" s="19"/>
      <c r="CX71" s="19"/>
      <c r="CY71" s="19"/>
      <c r="CZ71" s="19"/>
      <c r="DA71" s="19"/>
      <c r="DB71" s="19"/>
      <c r="DC71" s="19"/>
      <c r="DD71" s="19"/>
      <c r="DE71" s="19"/>
      <c r="DF71" s="19"/>
      <c r="DG71" s="19"/>
      <c r="DH71" s="19"/>
      <c r="DI71" s="19"/>
      <c r="DJ71" s="19"/>
      <c r="DK71" s="19"/>
      <c r="DL71" s="19"/>
      <c r="DM71" s="19"/>
      <c r="DN71" s="19"/>
      <c r="DO71" s="19"/>
      <c r="DP71" s="19"/>
      <c r="DQ71" s="19"/>
      <c r="DR71" s="19"/>
      <c r="DS71" s="19"/>
      <c r="DT71" s="19"/>
      <c r="DU71" s="19"/>
    </row>
    <row r="72" spans="1:125" s="20" customFormat="1" ht="21.95" customHeight="1">
      <c r="A72" s="409" t="s">
        <v>3252</v>
      </c>
      <c r="B72" s="299">
        <f>SUM(B73:B73)</f>
        <v>91448000</v>
      </c>
      <c r="C72" s="300">
        <f t="shared" si="16"/>
        <v>7.9784901134966561E-3</v>
      </c>
      <c r="D72" s="299">
        <f>SUM(D73:D73)</f>
        <v>91448000</v>
      </c>
      <c r="E72" s="300">
        <f t="shared" si="14"/>
        <v>8.0538567764845137E-3</v>
      </c>
      <c r="F72" s="299">
        <f>SUM(F73:F73)</f>
        <v>0</v>
      </c>
      <c r="G72" s="303">
        <f t="shared" si="18"/>
        <v>0</v>
      </c>
      <c r="H72" s="26"/>
      <c r="I72" s="25"/>
      <c r="J72" s="25"/>
      <c r="K72" s="25"/>
      <c r="L72" s="25"/>
      <c r="M72" s="256"/>
      <c r="N72" s="25"/>
      <c r="O72" s="19"/>
      <c r="P72" s="19"/>
      <c r="Q72" s="19"/>
      <c r="R72" s="25"/>
      <c r="S72" s="25"/>
      <c r="T72" s="25"/>
      <c r="U72" s="25"/>
      <c r="V72" s="25"/>
      <c r="W72" s="25"/>
      <c r="X72" s="25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  <c r="AM72" s="19"/>
      <c r="AN72" s="19"/>
      <c r="AO72" s="19"/>
      <c r="AP72" s="19"/>
      <c r="AQ72" s="19"/>
      <c r="AR72" s="19"/>
      <c r="AS72" s="19"/>
      <c r="AT72" s="19"/>
      <c r="AU72" s="19"/>
      <c r="AV72" s="19"/>
      <c r="AW72" s="19"/>
      <c r="AX72" s="19"/>
      <c r="AY72" s="19"/>
      <c r="AZ72" s="19"/>
      <c r="BA72" s="19"/>
      <c r="BB72" s="19"/>
      <c r="BC72" s="19"/>
      <c r="BD72" s="19"/>
      <c r="BE72" s="19"/>
      <c r="BF72" s="19"/>
      <c r="BG72" s="19"/>
      <c r="BH72" s="19"/>
      <c r="BI72" s="19"/>
      <c r="BJ72" s="19"/>
      <c r="BK72" s="19"/>
      <c r="BL72" s="19"/>
      <c r="BM72" s="19"/>
      <c r="BN72" s="19"/>
      <c r="BO72" s="19"/>
      <c r="BP72" s="19"/>
      <c r="BQ72" s="19"/>
      <c r="BR72" s="19"/>
      <c r="BS72" s="19"/>
      <c r="BT72" s="19"/>
      <c r="BU72" s="19"/>
      <c r="BV72" s="19"/>
      <c r="BW72" s="19"/>
      <c r="BX72" s="19"/>
      <c r="BY72" s="19"/>
      <c r="BZ72" s="19"/>
      <c r="CA72" s="19"/>
      <c r="CB72" s="19"/>
      <c r="CC72" s="19"/>
      <c r="CD72" s="19"/>
      <c r="CE72" s="19"/>
      <c r="CF72" s="19"/>
      <c r="CG72" s="19"/>
      <c r="CH72" s="19"/>
      <c r="CI72" s="19"/>
      <c r="CJ72" s="19"/>
      <c r="CK72" s="19"/>
      <c r="CL72" s="19"/>
      <c r="CM72" s="19"/>
      <c r="CN72" s="19"/>
      <c r="CO72" s="19"/>
      <c r="CP72" s="19"/>
      <c r="CQ72" s="19"/>
      <c r="CR72" s="19"/>
      <c r="CS72" s="19"/>
      <c r="CT72" s="19"/>
      <c r="CU72" s="19"/>
      <c r="CV72" s="19"/>
      <c r="CW72" s="19"/>
      <c r="CX72" s="19"/>
      <c r="CY72" s="19"/>
      <c r="CZ72" s="19"/>
      <c r="DA72" s="19"/>
      <c r="DB72" s="19"/>
      <c r="DC72" s="19"/>
      <c r="DD72" s="19"/>
      <c r="DE72" s="19"/>
      <c r="DF72" s="19"/>
      <c r="DG72" s="19"/>
      <c r="DH72" s="19"/>
      <c r="DI72" s="19"/>
      <c r="DJ72" s="19"/>
      <c r="DK72" s="19"/>
      <c r="DL72" s="19"/>
      <c r="DM72" s="19"/>
      <c r="DN72" s="19"/>
      <c r="DO72" s="19"/>
      <c r="DP72" s="19"/>
      <c r="DQ72" s="19"/>
      <c r="DR72" s="19"/>
      <c r="DS72" s="19"/>
      <c r="DT72" s="19"/>
      <c r="DU72" s="19"/>
    </row>
    <row r="73" spans="1:125" s="20" customFormat="1" ht="21.95" customHeight="1">
      <c r="A73" s="373" t="s">
        <v>411</v>
      </c>
      <c r="B73" s="304">
        <f>'예산세출(사무국)'!P206</f>
        <v>91448000</v>
      </c>
      <c r="C73" s="305">
        <f t="shared" si="16"/>
        <v>7.9784901134966561E-3</v>
      </c>
      <c r="D73" s="304">
        <f>'예산세출(사무국)'!Q206</f>
        <v>91448000</v>
      </c>
      <c r="E73" s="305">
        <f t="shared" ref="E73:E102" si="19">+D73/$D$7</f>
        <v>8.0538567764845137E-3</v>
      </c>
      <c r="F73" s="306">
        <f>+B73-D73</f>
        <v>0</v>
      </c>
      <c r="G73" s="307">
        <f t="shared" si="18"/>
        <v>0</v>
      </c>
      <c r="H73" s="21"/>
      <c r="I73" s="25"/>
      <c r="J73" s="25"/>
      <c r="K73" s="25"/>
      <c r="L73" s="25"/>
      <c r="M73" s="256"/>
      <c r="N73" s="25"/>
      <c r="O73" s="19"/>
      <c r="P73" s="19"/>
      <c r="Q73" s="19"/>
      <c r="R73" s="25"/>
      <c r="S73" s="25"/>
      <c r="T73" s="25"/>
      <c r="U73" s="25"/>
      <c r="V73" s="25"/>
      <c r="W73" s="25"/>
      <c r="X73" s="25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  <c r="AM73" s="19"/>
      <c r="AN73" s="19"/>
      <c r="AO73" s="19"/>
      <c r="AP73" s="19"/>
      <c r="AQ73" s="19"/>
      <c r="AR73" s="19"/>
      <c r="AS73" s="19"/>
      <c r="AT73" s="19"/>
      <c r="AU73" s="19"/>
      <c r="AV73" s="19"/>
      <c r="AW73" s="19"/>
      <c r="AX73" s="19"/>
      <c r="AY73" s="19"/>
      <c r="AZ73" s="19"/>
      <c r="BA73" s="19"/>
      <c r="BB73" s="19"/>
      <c r="BC73" s="19"/>
      <c r="BD73" s="19"/>
      <c r="BE73" s="19"/>
      <c r="BF73" s="19"/>
      <c r="BG73" s="19"/>
      <c r="BH73" s="19"/>
      <c r="BI73" s="19"/>
      <c r="BJ73" s="19"/>
      <c r="BK73" s="19"/>
      <c r="BL73" s="19"/>
      <c r="BM73" s="19"/>
      <c r="BN73" s="19"/>
      <c r="BO73" s="19"/>
      <c r="BP73" s="19"/>
      <c r="BQ73" s="19"/>
      <c r="BR73" s="19"/>
      <c r="BS73" s="19"/>
      <c r="BT73" s="19"/>
      <c r="BU73" s="19"/>
      <c r="BV73" s="19"/>
      <c r="BW73" s="19"/>
      <c r="BX73" s="19"/>
      <c r="BY73" s="19"/>
      <c r="BZ73" s="19"/>
      <c r="CA73" s="19"/>
      <c r="CB73" s="19"/>
      <c r="CC73" s="19"/>
      <c r="CD73" s="19"/>
      <c r="CE73" s="19"/>
      <c r="CF73" s="19"/>
      <c r="CG73" s="19"/>
      <c r="CH73" s="19"/>
      <c r="CI73" s="19"/>
      <c r="CJ73" s="19"/>
      <c r="CK73" s="19"/>
      <c r="CL73" s="19"/>
      <c r="CM73" s="19"/>
      <c r="CN73" s="19"/>
      <c r="CO73" s="19"/>
      <c r="CP73" s="19"/>
      <c r="CQ73" s="19"/>
      <c r="CR73" s="19"/>
      <c r="CS73" s="19"/>
      <c r="CT73" s="19"/>
      <c r="CU73" s="19"/>
      <c r="CV73" s="19"/>
      <c r="CW73" s="19"/>
      <c r="CX73" s="19"/>
      <c r="CY73" s="19"/>
      <c r="CZ73" s="19"/>
      <c r="DA73" s="19"/>
      <c r="DB73" s="19"/>
      <c r="DC73" s="19"/>
      <c r="DD73" s="19"/>
      <c r="DE73" s="19"/>
      <c r="DF73" s="19"/>
      <c r="DG73" s="19"/>
      <c r="DH73" s="19"/>
      <c r="DI73" s="19"/>
      <c r="DJ73" s="19"/>
      <c r="DK73" s="19"/>
      <c r="DL73" s="19"/>
      <c r="DM73" s="19"/>
      <c r="DN73" s="19"/>
      <c r="DO73" s="19"/>
      <c r="DP73" s="19"/>
      <c r="DQ73" s="19"/>
      <c r="DR73" s="19"/>
      <c r="DS73" s="19"/>
      <c r="DT73" s="19"/>
      <c r="DU73" s="19"/>
    </row>
    <row r="74" spans="1:125" s="20" customFormat="1" ht="21.95" customHeight="1">
      <c r="A74" s="382" t="s">
        <v>3251</v>
      </c>
      <c r="B74" s="367">
        <f>SUM(B75,B82,B101,B117,B130,B113,B93,B115)</f>
        <v>3236715000</v>
      </c>
      <c r="C74" s="368">
        <f t="shared" si="16"/>
        <v>0.28239107063802743</v>
      </c>
      <c r="D74" s="367">
        <f>SUM(D75,D82,D101,D117,D130,D113,D93,D115)</f>
        <v>3311536000</v>
      </c>
      <c r="E74" s="368">
        <f t="shared" si="19"/>
        <v>0.2916481131809599</v>
      </c>
      <c r="F74" s="369">
        <f>SUM(F75,F82,F101,F117,F130,F113)</f>
        <v>-151152000</v>
      </c>
      <c r="G74" s="370">
        <f t="shared" si="18"/>
        <v>-4.5644075740079525E-2</v>
      </c>
      <c r="H74" s="29"/>
      <c r="I74" s="25"/>
      <c r="J74" s="25"/>
      <c r="K74" s="25"/>
      <c r="L74" s="25"/>
      <c r="M74" s="256"/>
      <c r="N74" s="25"/>
      <c r="O74" s="19"/>
      <c r="P74" s="19"/>
      <c r="Q74" s="19"/>
      <c r="R74" s="25"/>
      <c r="S74" s="25"/>
      <c r="T74" s="25"/>
      <c r="U74" s="25"/>
      <c r="V74" s="25"/>
      <c r="W74" s="25"/>
      <c r="X74" s="25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  <c r="AM74" s="19"/>
      <c r="AN74" s="19"/>
      <c r="AO74" s="19"/>
      <c r="AP74" s="19"/>
      <c r="AQ74" s="19"/>
      <c r="AR74" s="19"/>
      <c r="AS74" s="19"/>
      <c r="AT74" s="19"/>
      <c r="AU74" s="19"/>
      <c r="AV74" s="19"/>
      <c r="AW74" s="19"/>
      <c r="AX74" s="19"/>
      <c r="AY74" s="19"/>
      <c r="AZ74" s="19"/>
      <c r="BA74" s="19"/>
      <c r="BB74" s="19"/>
      <c r="BC74" s="19"/>
      <c r="BD74" s="19"/>
      <c r="BE74" s="19"/>
      <c r="BF74" s="19"/>
      <c r="BG74" s="19"/>
      <c r="BH74" s="19"/>
      <c r="BI74" s="19"/>
      <c r="BJ74" s="19"/>
      <c r="BK74" s="19"/>
      <c r="BL74" s="19"/>
      <c r="BM74" s="19"/>
      <c r="BN74" s="19"/>
      <c r="BO74" s="19"/>
      <c r="BP74" s="19"/>
      <c r="BQ74" s="19"/>
      <c r="BR74" s="19"/>
      <c r="BS74" s="19"/>
      <c r="BT74" s="19"/>
      <c r="BU74" s="19"/>
      <c r="BV74" s="19"/>
      <c r="BW74" s="19"/>
      <c r="BX74" s="19"/>
      <c r="BY74" s="19"/>
      <c r="BZ74" s="19"/>
      <c r="CA74" s="19"/>
      <c r="CB74" s="19"/>
      <c r="CC74" s="19"/>
      <c r="CD74" s="19"/>
      <c r="CE74" s="19"/>
      <c r="CF74" s="19"/>
      <c r="CG74" s="19"/>
      <c r="CH74" s="19"/>
      <c r="CI74" s="19"/>
      <c r="CJ74" s="19"/>
      <c r="CK74" s="19"/>
      <c r="CL74" s="19"/>
      <c r="CM74" s="19"/>
      <c r="CN74" s="19"/>
      <c r="CO74" s="19"/>
      <c r="CP74" s="19"/>
      <c r="CQ74" s="19"/>
      <c r="CR74" s="19"/>
      <c r="CS74" s="19"/>
      <c r="CT74" s="19"/>
      <c r="CU74" s="19"/>
      <c r="CV74" s="19"/>
      <c r="CW74" s="19"/>
      <c r="CX74" s="19"/>
      <c r="CY74" s="19"/>
      <c r="CZ74" s="19"/>
      <c r="DA74" s="19"/>
      <c r="DB74" s="19"/>
      <c r="DC74" s="19"/>
      <c r="DD74" s="19"/>
      <c r="DE74" s="19"/>
      <c r="DF74" s="19"/>
      <c r="DG74" s="19"/>
      <c r="DH74" s="19"/>
      <c r="DI74" s="19"/>
      <c r="DJ74" s="19"/>
      <c r="DK74" s="19"/>
      <c r="DL74" s="19"/>
      <c r="DM74" s="19"/>
      <c r="DN74" s="19"/>
      <c r="DO74" s="19"/>
      <c r="DP74" s="19"/>
      <c r="DQ74" s="19"/>
      <c r="DR74" s="19"/>
      <c r="DS74" s="19"/>
      <c r="DT74" s="19"/>
      <c r="DU74" s="19"/>
    </row>
    <row r="75" spans="1:125" s="20" customFormat="1" ht="21.95" customHeight="1">
      <c r="A75" s="409" t="s">
        <v>3250</v>
      </c>
      <c r="B75" s="299">
        <f>SUM(B76:B81)</f>
        <v>342804000</v>
      </c>
      <c r="C75" s="300">
        <f t="shared" si="16"/>
        <v>2.9908344904941691E-2</v>
      </c>
      <c r="D75" s="299">
        <f>SUM(D76:D81)</f>
        <v>317913000</v>
      </c>
      <c r="E75" s="300">
        <f t="shared" si="19"/>
        <v>2.7998707127356762E-2</v>
      </c>
      <c r="F75" s="299">
        <f>SUM(F76:F81)</f>
        <v>24891000</v>
      </c>
      <c r="G75" s="303">
        <f t="shared" si="18"/>
        <v>7.8295005237281903E-2</v>
      </c>
      <c r="H75" s="27"/>
      <c r="I75" s="25"/>
      <c r="J75" s="25"/>
      <c r="K75" s="25"/>
      <c r="L75" s="25"/>
      <c r="M75" s="256"/>
      <c r="N75" s="25"/>
      <c r="O75" s="19"/>
      <c r="P75" s="19"/>
      <c r="Q75" s="19"/>
      <c r="R75" s="25"/>
      <c r="S75" s="25"/>
      <c r="T75" s="25"/>
      <c r="U75" s="25"/>
      <c r="V75" s="25"/>
      <c r="W75" s="25"/>
      <c r="X75" s="25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  <c r="AM75" s="19"/>
      <c r="AN75" s="19"/>
      <c r="AO75" s="19"/>
      <c r="AP75" s="19"/>
      <c r="AQ75" s="19"/>
      <c r="AR75" s="19"/>
      <c r="AS75" s="19"/>
      <c r="AT75" s="19"/>
      <c r="AU75" s="19"/>
      <c r="AV75" s="19"/>
      <c r="AW75" s="19"/>
      <c r="AX75" s="19"/>
      <c r="AY75" s="19"/>
      <c r="AZ75" s="19"/>
      <c r="BA75" s="19"/>
      <c r="BB75" s="19"/>
      <c r="BC75" s="19"/>
      <c r="BD75" s="19"/>
      <c r="BE75" s="19"/>
      <c r="BF75" s="19"/>
      <c r="BG75" s="19"/>
      <c r="BH75" s="19"/>
      <c r="BI75" s="19"/>
      <c r="BJ75" s="19"/>
      <c r="BK75" s="19"/>
      <c r="BL75" s="19"/>
      <c r="BM75" s="19"/>
      <c r="BN75" s="19"/>
      <c r="BO75" s="19"/>
      <c r="BP75" s="19"/>
      <c r="BQ75" s="19"/>
      <c r="BR75" s="19"/>
      <c r="BS75" s="19"/>
      <c r="BT75" s="19"/>
      <c r="BU75" s="19"/>
      <c r="BV75" s="19"/>
      <c r="BW75" s="19"/>
      <c r="BX75" s="19"/>
      <c r="BY75" s="19"/>
      <c r="BZ75" s="19"/>
      <c r="CA75" s="19"/>
      <c r="CB75" s="19"/>
      <c r="CC75" s="19"/>
      <c r="CD75" s="19"/>
      <c r="CE75" s="19"/>
      <c r="CF75" s="19"/>
      <c r="CG75" s="19"/>
      <c r="CH75" s="19"/>
      <c r="CI75" s="19"/>
      <c r="CJ75" s="19"/>
      <c r="CK75" s="19"/>
      <c r="CL75" s="19"/>
      <c r="CM75" s="19"/>
      <c r="CN75" s="19"/>
      <c r="CO75" s="19"/>
      <c r="CP75" s="19"/>
      <c r="CQ75" s="19"/>
      <c r="CR75" s="19"/>
      <c r="CS75" s="19"/>
      <c r="CT75" s="19"/>
      <c r="CU75" s="19"/>
      <c r="CV75" s="19"/>
      <c r="CW75" s="19"/>
      <c r="CX75" s="19"/>
      <c r="CY75" s="19"/>
      <c r="CZ75" s="19"/>
      <c r="DA75" s="19"/>
      <c r="DB75" s="19"/>
      <c r="DC75" s="19"/>
      <c r="DD75" s="19"/>
      <c r="DE75" s="19"/>
      <c r="DF75" s="19"/>
      <c r="DG75" s="19"/>
      <c r="DH75" s="19"/>
      <c r="DI75" s="19"/>
      <c r="DJ75" s="19"/>
      <c r="DK75" s="19"/>
      <c r="DL75" s="19"/>
      <c r="DM75" s="19"/>
      <c r="DN75" s="19"/>
      <c r="DO75" s="19"/>
      <c r="DP75" s="19"/>
      <c r="DQ75" s="19"/>
      <c r="DR75" s="19"/>
      <c r="DS75" s="19"/>
      <c r="DT75" s="19"/>
      <c r="DU75" s="19"/>
    </row>
    <row r="76" spans="1:125" s="20" customFormat="1" ht="21.75" customHeight="1">
      <c r="A76" s="375" t="s">
        <v>3236</v>
      </c>
      <c r="B76" s="336">
        <f>'예산세출(마두)'!P210</f>
        <v>204300000</v>
      </c>
      <c r="C76" s="337">
        <f t="shared" si="16"/>
        <v>1.7824397801891424E-2</v>
      </c>
      <c r="D76" s="336">
        <f>'예산세출(마두)'!Q210</f>
        <v>204300000</v>
      </c>
      <c r="E76" s="337">
        <f t="shared" si="19"/>
        <v>1.7992771186201843E-2</v>
      </c>
      <c r="F76" s="338">
        <f t="shared" ref="F76:F81" si="20">+B76-D76</f>
        <v>0</v>
      </c>
      <c r="G76" s="339">
        <f t="shared" si="18"/>
        <v>0</v>
      </c>
      <c r="H76" s="27"/>
      <c r="I76" s="25"/>
      <c r="J76" s="248">
        <v>14672</v>
      </c>
      <c r="K76" s="249" t="s">
        <v>1384</v>
      </c>
      <c r="L76" s="248">
        <v>14672</v>
      </c>
      <c r="M76" s="258" t="s">
        <v>1384</v>
      </c>
      <c r="N76" s="25"/>
      <c r="O76" s="19"/>
      <c r="P76" s="19"/>
      <c r="Q76" s="19"/>
      <c r="R76" s="25"/>
      <c r="S76" s="25"/>
      <c r="T76" s="25"/>
      <c r="U76" s="25"/>
      <c r="V76" s="25"/>
      <c r="W76" s="25"/>
      <c r="X76" s="25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  <c r="AM76" s="19"/>
      <c r="AN76" s="19"/>
      <c r="AO76" s="19"/>
      <c r="AP76" s="19"/>
      <c r="AQ76" s="19"/>
      <c r="AR76" s="19"/>
      <c r="AS76" s="19"/>
      <c r="AT76" s="19"/>
      <c r="AU76" s="19"/>
      <c r="AV76" s="19"/>
      <c r="AW76" s="19"/>
      <c r="AX76" s="19"/>
      <c r="AY76" s="19"/>
      <c r="AZ76" s="19"/>
      <c r="BA76" s="19"/>
      <c r="BB76" s="19"/>
      <c r="BC76" s="19"/>
      <c r="BD76" s="19"/>
      <c r="BE76" s="19"/>
      <c r="BF76" s="19"/>
      <c r="BG76" s="19"/>
      <c r="BH76" s="19"/>
      <c r="BI76" s="19"/>
      <c r="BJ76" s="19"/>
      <c r="BK76" s="19"/>
      <c r="BL76" s="19"/>
      <c r="BM76" s="19"/>
      <c r="BN76" s="19"/>
      <c r="BO76" s="19"/>
      <c r="BP76" s="19"/>
      <c r="BQ76" s="19"/>
      <c r="BR76" s="19"/>
      <c r="BS76" s="19"/>
      <c r="BT76" s="19"/>
      <c r="BU76" s="19"/>
      <c r="BV76" s="19"/>
      <c r="BW76" s="19"/>
      <c r="BX76" s="19"/>
      <c r="BY76" s="19"/>
      <c r="BZ76" s="19"/>
      <c r="CA76" s="19"/>
      <c r="CB76" s="19"/>
      <c r="CC76" s="19"/>
      <c r="CD76" s="19"/>
      <c r="CE76" s="19"/>
      <c r="CF76" s="19"/>
      <c r="CG76" s="19"/>
      <c r="CH76" s="19"/>
      <c r="CI76" s="19"/>
      <c r="CJ76" s="19"/>
      <c r="CK76" s="19"/>
      <c r="CL76" s="19"/>
      <c r="CM76" s="19"/>
      <c r="CN76" s="19"/>
      <c r="CO76" s="19"/>
      <c r="CP76" s="19"/>
      <c r="CQ76" s="19"/>
      <c r="CR76" s="19"/>
      <c r="CS76" s="19"/>
      <c r="CT76" s="19"/>
      <c r="CU76" s="19"/>
      <c r="CV76" s="19"/>
      <c r="CW76" s="19"/>
      <c r="CX76" s="19"/>
      <c r="CY76" s="19"/>
      <c r="CZ76" s="19"/>
      <c r="DA76" s="19"/>
      <c r="DB76" s="19"/>
      <c r="DC76" s="19"/>
      <c r="DD76" s="19"/>
      <c r="DE76" s="19"/>
      <c r="DF76" s="19"/>
      <c r="DG76" s="19"/>
      <c r="DH76" s="19"/>
      <c r="DI76" s="19"/>
      <c r="DJ76" s="19"/>
      <c r="DK76" s="19"/>
      <c r="DL76" s="19"/>
      <c r="DM76" s="19"/>
      <c r="DN76" s="19"/>
      <c r="DO76" s="19"/>
      <c r="DP76" s="19"/>
      <c r="DQ76" s="19"/>
      <c r="DR76" s="19"/>
      <c r="DS76" s="19"/>
      <c r="DT76" s="19"/>
      <c r="DU76" s="19"/>
    </row>
    <row r="77" spans="1:125" s="20" customFormat="1" ht="21.95" customHeight="1">
      <c r="A77" s="373" t="s">
        <v>3245</v>
      </c>
      <c r="B77" s="336">
        <f>'예산세출(일산서구)'!P251</f>
        <v>49895000</v>
      </c>
      <c r="C77" s="337">
        <f t="shared" si="16"/>
        <v>4.3531489394291363E-3</v>
      </c>
      <c r="D77" s="336">
        <f>'예산세출(일산서구)'!Q251</f>
        <v>46410000</v>
      </c>
      <c r="E77" s="337">
        <f t="shared" si="19"/>
        <v>4.0873446439139869E-3</v>
      </c>
      <c r="F77" s="338">
        <f t="shared" si="20"/>
        <v>3485000</v>
      </c>
      <c r="G77" s="339">
        <f t="shared" si="18"/>
        <v>7.5091575091575088E-2</v>
      </c>
      <c r="H77" s="27"/>
      <c r="I77" s="25"/>
      <c r="J77" s="248">
        <v>140184</v>
      </c>
      <c r="K77" s="248">
        <v>130434</v>
      </c>
      <c r="L77" s="248">
        <v>9750</v>
      </c>
      <c r="M77" s="258">
        <v>7.4999999999999997E-2</v>
      </c>
      <c r="N77" s="25"/>
      <c r="O77" s="19"/>
      <c r="P77" s="19"/>
      <c r="Q77" s="19"/>
      <c r="R77" s="25"/>
      <c r="S77" s="25"/>
      <c r="T77" s="25"/>
      <c r="U77" s="25"/>
      <c r="V77" s="25"/>
      <c r="W77" s="25"/>
      <c r="X77" s="25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  <c r="AM77" s="19"/>
      <c r="AN77" s="19"/>
      <c r="AO77" s="19"/>
      <c r="AP77" s="19"/>
      <c r="AQ77" s="19"/>
      <c r="AR77" s="19"/>
      <c r="AS77" s="19"/>
      <c r="AT77" s="19"/>
      <c r="AU77" s="19"/>
      <c r="AV77" s="19"/>
      <c r="AW77" s="19"/>
      <c r="AX77" s="19"/>
      <c r="AY77" s="19"/>
      <c r="AZ77" s="19"/>
      <c r="BA77" s="19"/>
      <c r="BB77" s="19"/>
      <c r="BC77" s="19"/>
      <c r="BD77" s="19"/>
      <c r="BE77" s="19"/>
      <c r="BF77" s="19"/>
      <c r="BG77" s="19"/>
      <c r="BH77" s="19"/>
      <c r="BI77" s="19"/>
      <c r="BJ77" s="19"/>
      <c r="BK77" s="19"/>
      <c r="BL77" s="19"/>
      <c r="BM77" s="19"/>
      <c r="BN77" s="19"/>
      <c r="BO77" s="19"/>
      <c r="BP77" s="19"/>
      <c r="BQ77" s="19"/>
      <c r="BR77" s="19"/>
      <c r="BS77" s="19"/>
      <c r="BT77" s="19"/>
      <c r="BU77" s="19"/>
      <c r="BV77" s="19"/>
      <c r="BW77" s="19"/>
      <c r="BX77" s="19"/>
      <c r="BY77" s="19"/>
      <c r="BZ77" s="19"/>
      <c r="CA77" s="19"/>
      <c r="CB77" s="19"/>
      <c r="CC77" s="19"/>
      <c r="CD77" s="19"/>
      <c r="CE77" s="19"/>
      <c r="CF77" s="19"/>
      <c r="CG77" s="19"/>
      <c r="CH77" s="19"/>
      <c r="CI77" s="19"/>
      <c r="CJ77" s="19"/>
      <c r="CK77" s="19"/>
      <c r="CL77" s="19"/>
      <c r="CM77" s="19"/>
      <c r="CN77" s="19"/>
      <c r="CO77" s="19"/>
      <c r="CP77" s="19"/>
      <c r="CQ77" s="19"/>
      <c r="CR77" s="19"/>
      <c r="CS77" s="19"/>
      <c r="CT77" s="19"/>
      <c r="CU77" s="19"/>
      <c r="CV77" s="19"/>
      <c r="CW77" s="19"/>
      <c r="CX77" s="19"/>
      <c r="CY77" s="19"/>
      <c r="CZ77" s="19"/>
      <c r="DA77" s="19"/>
      <c r="DB77" s="19"/>
      <c r="DC77" s="19"/>
      <c r="DD77" s="19"/>
      <c r="DE77" s="19"/>
      <c r="DF77" s="19"/>
      <c r="DG77" s="19"/>
      <c r="DH77" s="19"/>
      <c r="DI77" s="19"/>
      <c r="DJ77" s="19"/>
      <c r="DK77" s="19"/>
      <c r="DL77" s="19"/>
      <c r="DM77" s="19"/>
      <c r="DN77" s="19"/>
      <c r="DO77" s="19"/>
      <c r="DP77" s="19"/>
      <c r="DQ77" s="19"/>
      <c r="DR77" s="19"/>
      <c r="DS77" s="19"/>
      <c r="DT77" s="19"/>
      <c r="DU77" s="19"/>
    </row>
    <row r="78" spans="1:125" s="20" customFormat="1" ht="21.95" customHeight="1">
      <c r="A78" s="375" t="s">
        <v>3238</v>
      </c>
      <c r="B78" s="336">
        <f>'예산세출(토당)'!P131</f>
        <v>57547000</v>
      </c>
      <c r="C78" s="337">
        <f t="shared" si="16"/>
        <v>5.0207568296889169E-3</v>
      </c>
      <c r="D78" s="336">
        <f>'예산세출(토당)'!Q131</f>
        <v>35699000</v>
      </c>
      <c r="E78" s="337">
        <f t="shared" si="19"/>
        <v>3.144023194205676E-3</v>
      </c>
      <c r="F78" s="338">
        <f t="shared" si="20"/>
        <v>21848000</v>
      </c>
      <c r="G78" s="339">
        <f t="shared" si="18"/>
        <v>0.61200593854169583</v>
      </c>
      <c r="H78" s="27"/>
      <c r="I78" s="25"/>
      <c r="J78" s="248">
        <v>204300</v>
      </c>
      <c r="K78" s="248">
        <v>187960</v>
      </c>
      <c r="L78" s="248">
        <v>16340</v>
      </c>
      <c r="M78" s="258">
        <v>8.6999999999999994E-2</v>
      </c>
      <c r="N78" s="25"/>
      <c r="O78" s="19"/>
      <c r="P78" s="19"/>
      <c r="Q78" s="19"/>
      <c r="R78" s="25"/>
      <c r="S78" s="25"/>
      <c r="T78" s="25"/>
      <c r="U78" s="25"/>
      <c r="V78" s="25"/>
      <c r="W78" s="25"/>
      <c r="X78" s="25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  <c r="AM78" s="19"/>
      <c r="AN78" s="19"/>
      <c r="AO78" s="19"/>
      <c r="AP78" s="19"/>
      <c r="AQ78" s="19"/>
      <c r="AR78" s="19"/>
      <c r="AS78" s="19"/>
      <c r="AT78" s="19"/>
      <c r="AU78" s="19"/>
      <c r="AV78" s="19"/>
      <c r="AW78" s="19"/>
      <c r="AX78" s="19"/>
      <c r="AY78" s="19"/>
      <c r="AZ78" s="19"/>
      <c r="BA78" s="19"/>
      <c r="BB78" s="19"/>
      <c r="BC78" s="19"/>
      <c r="BD78" s="19"/>
      <c r="BE78" s="19"/>
      <c r="BF78" s="19"/>
      <c r="BG78" s="19"/>
      <c r="BH78" s="19"/>
      <c r="BI78" s="19"/>
      <c r="BJ78" s="19"/>
      <c r="BK78" s="19"/>
      <c r="BL78" s="19"/>
      <c r="BM78" s="19"/>
      <c r="BN78" s="19"/>
      <c r="BO78" s="19"/>
      <c r="BP78" s="19"/>
      <c r="BQ78" s="19"/>
      <c r="BR78" s="19"/>
      <c r="BS78" s="19"/>
      <c r="BT78" s="19"/>
      <c r="BU78" s="19"/>
      <c r="BV78" s="19"/>
      <c r="BW78" s="19"/>
      <c r="BX78" s="19"/>
      <c r="BY78" s="19"/>
      <c r="BZ78" s="19"/>
      <c r="CA78" s="19"/>
      <c r="CB78" s="19"/>
      <c r="CC78" s="19"/>
      <c r="CD78" s="19"/>
      <c r="CE78" s="19"/>
      <c r="CF78" s="19"/>
      <c r="CG78" s="19"/>
      <c r="CH78" s="19"/>
      <c r="CI78" s="19"/>
      <c r="CJ78" s="19"/>
      <c r="CK78" s="19"/>
      <c r="CL78" s="19"/>
      <c r="CM78" s="19"/>
      <c r="CN78" s="19"/>
      <c r="CO78" s="19"/>
      <c r="CP78" s="19"/>
      <c r="CQ78" s="19"/>
      <c r="CR78" s="19"/>
      <c r="CS78" s="19"/>
      <c r="CT78" s="19"/>
      <c r="CU78" s="19"/>
      <c r="CV78" s="19"/>
      <c r="CW78" s="19"/>
      <c r="CX78" s="19"/>
      <c r="CY78" s="19"/>
      <c r="CZ78" s="19"/>
      <c r="DA78" s="19"/>
      <c r="DB78" s="19"/>
      <c r="DC78" s="19"/>
      <c r="DD78" s="19"/>
      <c r="DE78" s="19"/>
      <c r="DF78" s="19"/>
      <c r="DG78" s="19"/>
      <c r="DH78" s="19"/>
      <c r="DI78" s="19"/>
      <c r="DJ78" s="19"/>
      <c r="DK78" s="19"/>
      <c r="DL78" s="19"/>
      <c r="DM78" s="19"/>
      <c r="DN78" s="19"/>
      <c r="DO78" s="19"/>
      <c r="DP78" s="19"/>
      <c r="DQ78" s="19"/>
      <c r="DR78" s="19"/>
      <c r="DS78" s="19"/>
      <c r="DT78" s="19"/>
      <c r="DU78" s="19"/>
    </row>
    <row r="79" spans="1:125" s="20" customFormat="1" ht="21.95" customHeight="1">
      <c r="A79" s="373" t="s">
        <v>3249</v>
      </c>
      <c r="B79" s="336">
        <f>'예산세출(상담)'!P189</f>
        <v>9624000</v>
      </c>
      <c r="C79" s="337">
        <f t="shared" si="16"/>
        <v>8.3965738837691174E-4</v>
      </c>
      <c r="D79" s="336">
        <f>'예산세출(상담)'!Q189</f>
        <v>9664000</v>
      </c>
      <c r="E79" s="337">
        <f t="shared" si="19"/>
        <v>8.5111180001690948E-4</v>
      </c>
      <c r="F79" s="338">
        <f t="shared" si="20"/>
        <v>-40000</v>
      </c>
      <c r="G79" s="339">
        <f t="shared" si="18"/>
        <v>-4.1390728476821195E-3</v>
      </c>
      <c r="H79" s="27"/>
      <c r="I79" s="25"/>
      <c r="J79" s="253">
        <v>46410</v>
      </c>
      <c r="K79" s="253">
        <v>47711</v>
      </c>
      <c r="L79" s="254" t="s">
        <v>1396</v>
      </c>
      <c r="M79" s="259" t="s">
        <v>1397</v>
      </c>
      <c r="N79" s="25"/>
      <c r="O79" s="19"/>
      <c r="P79" s="19"/>
      <c r="Q79" s="19"/>
      <c r="R79" s="25"/>
      <c r="S79" s="25"/>
      <c r="T79" s="25"/>
      <c r="U79" s="25"/>
      <c r="V79" s="25"/>
      <c r="W79" s="25"/>
      <c r="X79" s="25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  <c r="AM79" s="19"/>
      <c r="AN79" s="19"/>
      <c r="AO79" s="19"/>
      <c r="AP79" s="19"/>
      <c r="AQ79" s="19"/>
      <c r="AR79" s="19"/>
      <c r="AS79" s="19"/>
      <c r="AT79" s="19"/>
      <c r="AU79" s="19"/>
      <c r="AV79" s="19"/>
      <c r="AW79" s="19"/>
      <c r="AX79" s="19"/>
      <c r="AY79" s="19"/>
      <c r="AZ79" s="19"/>
      <c r="BA79" s="19"/>
      <c r="BB79" s="19"/>
      <c r="BC79" s="19"/>
      <c r="BD79" s="19"/>
      <c r="BE79" s="19"/>
      <c r="BF79" s="19"/>
      <c r="BG79" s="19"/>
      <c r="BH79" s="19"/>
      <c r="BI79" s="19"/>
      <c r="BJ79" s="19"/>
      <c r="BK79" s="19"/>
      <c r="BL79" s="19"/>
      <c r="BM79" s="19"/>
      <c r="BN79" s="19"/>
      <c r="BO79" s="19"/>
      <c r="BP79" s="19"/>
      <c r="BQ79" s="19"/>
      <c r="BR79" s="19"/>
      <c r="BS79" s="19"/>
      <c r="BT79" s="19"/>
      <c r="BU79" s="19"/>
      <c r="BV79" s="19"/>
      <c r="BW79" s="19"/>
      <c r="BX79" s="19"/>
      <c r="BY79" s="19"/>
      <c r="BZ79" s="19"/>
      <c r="CA79" s="19"/>
      <c r="CB79" s="19"/>
      <c r="CC79" s="19"/>
      <c r="CD79" s="19"/>
      <c r="CE79" s="19"/>
      <c r="CF79" s="19"/>
      <c r="CG79" s="19"/>
      <c r="CH79" s="19"/>
      <c r="CI79" s="19"/>
      <c r="CJ79" s="19"/>
      <c r="CK79" s="19"/>
      <c r="CL79" s="19"/>
      <c r="CM79" s="19"/>
      <c r="CN79" s="19"/>
      <c r="CO79" s="19"/>
      <c r="CP79" s="19"/>
      <c r="CQ79" s="19"/>
      <c r="CR79" s="19"/>
      <c r="CS79" s="19"/>
      <c r="CT79" s="19"/>
      <c r="CU79" s="19"/>
      <c r="CV79" s="19"/>
      <c r="CW79" s="19"/>
      <c r="CX79" s="19"/>
      <c r="CY79" s="19"/>
      <c r="CZ79" s="19"/>
      <c r="DA79" s="19"/>
      <c r="DB79" s="19"/>
      <c r="DC79" s="19"/>
      <c r="DD79" s="19"/>
      <c r="DE79" s="19"/>
      <c r="DF79" s="19"/>
      <c r="DG79" s="19"/>
      <c r="DH79" s="19"/>
      <c r="DI79" s="19"/>
      <c r="DJ79" s="19"/>
      <c r="DK79" s="19"/>
      <c r="DL79" s="19"/>
      <c r="DM79" s="19"/>
      <c r="DN79" s="19"/>
      <c r="DO79" s="19"/>
      <c r="DP79" s="19"/>
      <c r="DQ79" s="19"/>
      <c r="DR79" s="19"/>
      <c r="DS79" s="19"/>
      <c r="DT79" s="19"/>
      <c r="DU79" s="19"/>
    </row>
    <row r="80" spans="1:125" s="20" customFormat="1" ht="21.95" customHeight="1">
      <c r="A80" s="375" t="s">
        <v>971</v>
      </c>
      <c r="B80" s="336">
        <f>'예산세출(화정)'!P144</f>
        <v>19038000</v>
      </c>
      <c r="C80" s="337">
        <f t="shared" si="16"/>
        <v>1.6609930756358734E-3</v>
      </c>
      <c r="D80" s="336">
        <f>'예산세출(화정)'!Q144</f>
        <v>18240000</v>
      </c>
      <c r="E80" s="337">
        <f t="shared" si="19"/>
        <v>1.6064030662570809E-3</v>
      </c>
      <c r="F80" s="338">
        <f t="shared" si="20"/>
        <v>798000</v>
      </c>
      <c r="G80" s="339">
        <f t="shared" si="18"/>
        <v>4.3749999999999997E-2</v>
      </c>
      <c r="H80" s="27"/>
      <c r="I80" s="25"/>
      <c r="J80" s="109"/>
      <c r="K80" s="109"/>
      <c r="L80" s="109"/>
      <c r="M80" s="256"/>
      <c r="N80" s="25"/>
      <c r="O80" s="19"/>
      <c r="P80" s="19"/>
      <c r="Q80" s="19"/>
      <c r="R80" s="25"/>
      <c r="S80" s="25"/>
      <c r="T80" s="25"/>
      <c r="U80" s="25"/>
      <c r="V80" s="25"/>
      <c r="W80" s="25"/>
      <c r="X80" s="25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  <c r="AM80" s="19"/>
      <c r="AN80" s="19"/>
      <c r="AO80" s="19"/>
      <c r="AP80" s="19"/>
      <c r="AQ80" s="19"/>
      <c r="AR80" s="19"/>
      <c r="AS80" s="19"/>
      <c r="AT80" s="19"/>
      <c r="AU80" s="19"/>
      <c r="AV80" s="19"/>
      <c r="AW80" s="19"/>
      <c r="AX80" s="19"/>
      <c r="AY80" s="19"/>
      <c r="AZ80" s="19"/>
      <c r="BA80" s="19"/>
      <c r="BB80" s="19"/>
      <c r="BC80" s="19"/>
      <c r="BD80" s="19"/>
      <c r="BE80" s="19"/>
      <c r="BF80" s="19"/>
      <c r="BG80" s="19"/>
      <c r="BH80" s="19"/>
      <c r="BI80" s="19"/>
      <c r="BJ80" s="19"/>
      <c r="BK80" s="19"/>
      <c r="BL80" s="19"/>
      <c r="BM80" s="19"/>
      <c r="BN80" s="19"/>
      <c r="BO80" s="19"/>
      <c r="BP80" s="19"/>
      <c r="BQ80" s="19"/>
      <c r="BR80" s="19"/>
      <c r="BS80" s="19"/>
      <c r="BT80" s="19"/>
      <c r="BU80" s="19"/>
      <c r="BV80" s="19"/>
      <c r="BW80" s="19"/>
      <c r="BX80" s="19"/>
      <c r="BY80" s="19"/>
      <c r="BZ80" s="19"/>
      <c r="CA80" s="19"/>
      <c r="CB80" s="19"/>
      <c r="CC80" s="19"/>
      <c r="CD80" s="19"/>
      <c r="CE80" s="19"/>
      <c r="CF80" s="19"/>
      <c r="CG80" s="19"/>
      <c r="CH80" s="19"/>
      <c r="CI80" s="19"/>
      <c r="CJ80" s="19"/>
      <c r="CK80" s="19"/>
      <c r="CL80" s="19"/>
      <c r="CM80" s="19"/>
      <c r="CN80" s="19"/>
      <c r="CO80" s="19"/>
      <c r="CP80" s="19"/>
      <c r="CQ80" s="19"/>
      <c r="CR80" s="19"/>
      <c r="CS80" s="19"/>
      <c r="CT80" s="19"/>
      <c r="CU80" s="19"/>
      <c r="CV80" s="19"/>
      <c r="CW80" s="19"/>
      <c r="CX80" s="19"/>
      <c r="CY80" s="19"/>
      <c r="CZ80" s="19"/>
      <c r="DA80" s="19"/>
      <c r="DB80" s="19"/>
      <c r="DC80" s="19"/>
      <c r="DD80" s="19"/>
      <c r="DE80" s="19"/>
      <c r="DF80" s="19"/>
      <c r="DG80" s="19"/>
      <c r="DH80" s="19"/>
      <c r="DI80" s="19"/>
      <c r="DJ80" s="19"/>
      <c r="DK80" s="19"/>
      <c r="DL80" s="19"/>
      <c r="DM80" s="19"/>
      <c r="DN80" s="19"/>
      <c r="DO80" s="19"/>
      <c r="DP80" s="19"/>
      <c r="DQ80" s="19"/>
      <c r="DR80" s="19"/>
      <c r="DS80" s="19"/>
      <c r="DT80" s="19"/>
      <c r="DU80" s="19"/>
    </row>
    <row r="81" spans="1:125" s="20" customFormat="1" ht="21.95" customHeight="1">
      <c r="A81" s="375" t="s">
        <v>358</v>
      </c>
      <c r="B81" s="336">
        <f>'예산세출(백마)'!P111</f>
        <v>2400000</v>
      </c>
      <c r="C81" s="337">
        <f t="shared" si="16"/>
        <v>2.0939086991942935E-4</v>
      </c>
      <c r="D81" s="336">
        <f>'예산세출(백마)'!Q111</f>
        <v>3600000</v>
      </c>
      <c r="E81" s="337">
        <f t="shared" si="19"/>
        <v>3.1705323676126595E-4</v>
      </c>
      <c r="F81" s="338">
        <f t="shared" si="20"/>
        <v>-1200000</v>
      </c>
      <c r="G81" s="339">
        <f t="shared" si="18"/>
        <v>-0.33333333333333331</v>
      </c>
      <c r="H81" s="27"/>
      <c r="I81" s="25"/>
      <c r="J81" s="25"/>
      <c r="K81" s="25"/>
      <c r="L81" s="25"/>
      <c r="M81" s="256"/>
      <c r="N81" s="25"/>
      <c r="O81" s="19"/>
      <c r="P81" s="19"/>
      <c r="Q81" s="19"/>
      <c r="R81" s="25"/>
      <c r="S81" s="25"/>
      <c r="T81" s="25"/>
      <c r="U81" s="25"/>
      <c r="V81" s="25"/>
      <c r="W81" s="25"/>
      <c r="X81" s="25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  <c r="AM81" s="19"/>
      <c r="AN81" s="19"/>
      <c r="AO81" s="19"/>
      <c r="AP81" s="19"/>
      <c r="AQ81" s="19"/>
      <c r="AR81" s="19"/>
      <c r="AS81" s="19"/>
      <c r="AT81" s="19"/>
      <c r="AU81" s="19"/>
      <c r="AV81" s="19"/>
      <c r="AW81" s="19"/>
      <c r="AX81" s="19"/>
      <c r="AY81" s="19"/>
      <c r="AZ81" s="19"/>
      <c r="BA81" s="19"/>
      <c r="BB81" s="19"/>
      <c r="BC81" s="19"/>
      <c r="BD81" s="19"/>
      <c r="BE81" s="19"/>
      <c r="BF81" s="19"/>
      <c r="BG81" s="19"/>
      <c r="BH81" s="19"/>
      <c r="BI81" s="19"/>
      <c r="BJ81" s="19"/>
      <c r="BK81" s="19"/>
      <c r="BL81" s="19"/>
      <c r="BM81" s="19"/>
      <c r="BN81" s="19"/>
      <c r="BO81" s="19"/>
      <c r="BP81" s="19"/>
      <c r="BQ81" s="19"/>
      <c r="BR81" s="19"/>
      <c r="BS81" s="19"/>
      <c r="BT81" s="19"/>
      <c r="BU81" s="19"/>
      <c r="BV81" s="19"/>
      <c r="BW81" s="19"/>
      <c r="BX81" s="19"/>
      <c r="BY81" s="19"/>
      <c r="BZ81" s="19"/>
      <c r="CA81" s="19"/>
      <c r="CB81" s="19"/>
      <c r="CC81" s="19"/>
      <c r="CD81" s="19"/>
      <c r="CE81" s="19"/>
      <c r="CF81" s="19"/>
      <c r="CG81" s="19"/>
      <c r="CH81" s="19"/>
      <c r="CI81" s="19"/>
      <c r="CJ81" s="19"/>
      <c r="CK81" s="19"/>
      <c r="CL81" s="19"/>
      <c r="CM81" s="19"/>
      <c r="CN81" s="19"/>
      <c r="CO81" s="19"/>
      <c r="CP81" s="19"/>
      <c r="CQ81" s="19"/>
      <c r="CR81" s="19"/>
      <c r="CS81" s="19"/>
      <c r="CT81" s="19"/>
      <c r="CU81" s="19"/>
      <c r="CV81" s="19"/>
      <c r="CW81" s="19"/>
      <c r="CX81" s="19"/>
      <c r="CY81" s="19"/>
      <c r="CZ81" s="19"/>
      <c r="DA81" s="19"/>
      <c r="DB81" s="19"/>
      <c r="DC81" s="19"/>
      <c r="DD81" s="19"/>
      <c r="DE81" s="19"/>
      <c r="DF81" s="19"/>
      <c r="DG81" s="19"/>
      <c r="DH81" s="19"/>
      <c r="DI81" s="19"/>
      <c r="DJ81" s="19"/>
      <c r="DK81" s="19"/>
      <c r="DL81" s="19"/>
      <c r="DM81" s="19"/>
      <c r="DN81" s="19"/>
      <c r="DO81" s="19"/>
      <c r="DP81" s="19"/>
      <c r="DQ81" s="19"/>
      <c r="DR81" s="19"/>
      <c r="DS81" s="19"/>
      <c r="DT81" s="19"/>
      <c r="DU81" s="19"/>
    </row>
    <row r="82" spans="1:125" s="20" customFormat="1" ht="21.95" customHeight="1">
      <c r="A82" s="409" t="s">
        <v>3248</v>
      </c>
      <c r="B82" s="299">
        <f>SUM(B83:B92)</f>
        <v>405716000</v>
      </c>
      <c r="C82" s="300">
        <f t="shared" si="16"/>
        <v>3.5397177575096334E-2</v>
      </c>
      <c r="D82" s="299">
        <f>SUM(D83:D92)</f>
        <v>343152000</v>
      </c>
      <c r="E82" s="300">
        <f t="shared" si="19"/>
        <v>3.022151452808387E-2</v>
      </c>
      <c r="F82" s="299">
        <f>SUM(F83:F92)</f>
        <v>62564000</v>
      </c>
      <c r="G82" s="303">
        <f t="shared" si="18"/>
        <v>0.18232153681167529</v>
      </c>
      <c r="H82" s="29"/>
      <c r="I82" s="25"/>
      <c r="J82" s="248">
        <v>14672</v>
      </c>
      <c r="K82" s="249">
        <v>0</v>
      </c>
      <c r="L82" s="248">
        <f>J82-K82</f>
        <v>14672</v>
      </c>
      <c r="M82" s="258" t="e">
        <f>L82/K82</f>
        <v>#DIV/0!</v>
      </c>
      <c r="N82" s="25"/>
      <c r="O82" s="19"/>
      <c r="P82" s="19"/>
      <c r="Q82" s="19"/>
      <c r="R82" s="25"/>
      <c r="S82" s="25"/>
      <c r="T82" s="25"/>
      <c r="U82" s="25"/>
      <c r="V82" s="25"/>
      <c r="W82" s="25"/>
      <c r="X82" s="25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  <c r="AN82" s="19"/>
      <c r="AO82" s="19"/>
      <c r="AP82" s="19"/>
      <c r="AQ82" s="19"/>
      <c r="AR82" s="19"/>
      <c r="AS82" s="19"/>
      <c r="AT82" s="19"/>
      <c r="AU82" s="19"/>
      <c r="AV82" s="19"/>
      <c r="AW82" s="19"/>
      <c r="AX82" s="19"/>
      <c r="AY82" s="19"/>
      <c r="AZ82" s="19"/>
      <c r="BA82" s="19"/>
      <c r="BB82" s="19"/>
      <c r="BC82" s="19"/>
      <c r="BD82" s="19"/>
      <c r="BE82" s="19"/>
      <c r="BF82" s="19"/>
      <c r="BG82" s="19"/>
      <c r="BH82" s="19"/>
      <c r="BI82" s="19"/>
      <c r="BJ82" s="19"/>
      <c r="BK82" s="19"/>
      <c r="BL82" s="19"/>
      <c r="BM82" s="19"/>
      <c r="BN82" s="19"/>
      <c r="BO82" s="19"/>
      <c r="BP82" s="19"/>
      <c r="BQ82" s="19"/>
      <c r="BR82" s="19"/>
      <c r="BS82" s="19"/>
      <c r="BT82" s="19"/>
      <c r="BU82" s="19"/>
      <c r="BV82" s="19"/>
      <c r="BW82" s="19"/>
      <c r="BX82" s="19"/>
      <c r="BY82" s="19"/>
      <c r="BZ82" s="19"/>
      <c r="CA82" s="19"/>
      <c r="CB82" s="19"/>
      <c r="CC82" s="19"/>
      <c r="CD82" s="19"/>
      <c r="CE82" s="19"/>
      <c r="CF82" s="19"/>
      <c r="CG82" s="19"/>
      <c r="CH82" s="19"/>
      <c r="CI82" s="19"/>
      <c r="CJ82" s="19"/>
      <c r="CK82" s="19"/>
      <c r="CL82" s="19"/>
      <c r="CM82" s="19"/>
      <c r="CN82" s="19"/>
      <c r="CO82" s="19"/>
      <c r="CP82" s="19"/>
      <c r="CQ82" s="19"/>
      <c r="CR82" s="19"/>
      <c r="CS82" s="19"/>
      <c r="CT82" s="19"/>
      <c r="CU82" s="19"/>
      <c r="CV82" s="19"/>
      <c r="CW82" s="19"/>
      <c r="CX82" s="19"/>
      <c r="CY82" s="19"/>
      <c r="CZ82" s="19"/>
      <c r="DA82" s="19"/>
      <c r="DB82" s="19"/>
      <c r="DC82" s="19"/>
      <c r="DD82" s="19"/>
      <c r="DE82" s="19"/>
      <c r="DF82" s="19"/>
      <c r="DG82" s="19"/>
      <c r="DH82" s="19"/>
      <c r="DI82" s="19"/>
      <c r="DJ82" s="19"/>
      <c r="DK82" s="19"/>
      <c r="DL82" s="19"/>
      <c r="DM82" s="19"/>
      <c r="DN82" s="19"/>
      <c r="DO82" s="19"/>
      <c r="DP82" s="19"/>
      <c r="DQ82" s="19"/>
      <c r="DR82" s="19"/>
      <c r="DS82" s="19"/>
      <c r="DT82" s="19"/>
      <c r="DU82" s="19"/>
    </row>
    <row r="83" spans="1:125" s="20" customFormat="1" ht="21.95" customHeight="1">
      <c r="A83" s="393" t="s">
        <v>3247</v>
      </c>
      <c r="B83" s="389">
        <f>'예산세출(사무국)'!P351</f>
        <v>18000000</v>
      </c>
      <c r="C83" s="390">
        <f t="shared" si="16"/>
        <v>1.5704315243957202E-3</v>
      </c>
      <c r="D83" s="389">
        <f>'예산세출(사무국)'!Q351</f>
        <v>18000000</v>
      </c>
      <c r="E83" s="390">
        <f t="shared" si="19"/>
        <v>1.5852661838063299E-3</v>
      </c>
      <c r="F83" s="391">
        <f t="shared" ref="F83:F92" si="21">+B83-D83</f>
        <v>0</v>
      </c>
      <c r="G83" s="392">
        <f t="shared" si="18"/>
        <v>0</v>
      </c>
      <c r="H83" s="29"/>
      <c r="I83" s="25"/>
      <c r="J83" s="248">
        <v>140184</v>
      </c>
      <c r="K83" s="248">
        <v>130434</v>
      </c>
      <c r="L83" s="248">
        <f>J83-K83</f>
        <v>9750</v>
      </c>
      <c r="M83" s="258">
        <f>L83/K83</f>
        <v>7.4750448502691011E-2</v>
      </c>
      <c r="N83" s="25"/>
      <c r="O83" s="19"/>
      <c r="P83" s="19"/>
      <c r="Q83" s="19"/>
      <c r="R83" s="25"/>
      <c r="S83" s="25"/>
      <c r="T83" s="25"/>
      <c r="U83" s="25"/>
      <c r="V83" s="25"/>
      <c r="W83" s="25"/>
      <c r="X83" s="25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  <c r="AM83" s="19"/>
      <c r="AN83" s="19"/>
      <c r="AO83" s="19"/>
      <c r="AP83" s="19"/>
      <c r="AQ83" s="19"/>
      <c r="AR83" s="19"/>
      <c r="AS83" s="19"/>
      <c r="AT83" s="19"/>
      <c r="AU83" s="19"/>
      <c r="AV83" s="19"/>
      <c r="AW83" s="19"/>
      <c r="AX83" s="19"/>
      <c r="AY83" s="19"/>
      <c r="AZ83" s="19"/>
      <c r="BA83" s="19"/>
      <c r="BB83" s="19"/>
      <c r="BC83" s="19"/>
      <c r="BD83" s="19"/>
      <c r="BE83" s="19"/>
      <c r="BF83" s="19"/>
      <c r="BG83" s="19"/>
      <c r="BH83" s="19"/>
      <c r="BI83" s="19"/>
      <c r="BJ83" s="19"/>
      <c r="BK83" s="19"/>
      <c r="BL83" s="19"/>
      <c r="BM83" s="19"/>
      <c r="BN83" s="19"/>
      <c r="BO83" s="19"/>
      <c r="BP83" s="19"/>
      <c r="BQ83" s="19"/>
      <c r="BR83" s="19"/>
      <c r="BS83" s="19"/>
      <c r="BT83" s="19"/>
      <c r="BU83" s="19"/>
      <c r="BV83" s="19"/>
      <c r="BW83" s="19"/>
      <c r="BX83" s="19"/>
      <c r="BY83" s="19"/>
      <c r="BZ83" s="19"/>
      <c r="CA83" s="19"/>
      <c r="CB83" s="19"/>
      <c r="CC83" s="19"/>
      <c r="CD83" s="19"/>
      <c r="CE83" s="19"/>
      <c r="CF83" s="19"/>
      <c r="CG83" s="19"/>
      <c r="CH83" s="19"/>
      <c r="CI83" s="19"/>
      <c r="CJ83" s="19"/>
      <c r="CK83" s="19"/>
      <c r="CL83" s="19"/>
      <c r="CM83" s="19"/>
      <c r="CN83" s="19"/>
      <c r="CO83" s="19"/>
      <c r="CP83" s="19"/>
      <c r="CQ83" s="19"/>
      <c r="CR83" s="19"/>
      <c r="CS83" s="19"/>
      <c r="CT83" s="19"/>
      <c r="CU83" s="19"/>
      <c r="CV83" s="19"/>
      <c r="CW83" s="19"/>
      <c r="CX83" s="19"/>
      <c r="CY83" s="19"/>
      <c r="CZ83" s="19"/>
      <c r="DA83" s="19"/>
      <c r="DB83" s="19"/>
      <c r="DC83" s="19"/>
      <c r="DD83" s="19"/>
      <c r="DE83" s="19"/>
      <c r="DF83" s="19"/>
      <c r="DG83" s="19"/>
      <c r="DH83" s="19"/>
      <c r="DI83" s="19"/>
      <c r="DJ83" s="19"/>
      <c r="DK83" s="19"/>
      <c r="DL83" s="19"/>
      <c r="DM83" s="19"/>
      <c r="DN83" s="19"/>
      <c r="DO83" s="19"/>
      <c r="DP83" s="19"/>
      <c r="DQ83" s="19"/>
      <c r="DR83" s="19"/>
      <c r="DS83" s="19"/>
      <c r="DT83" s="19"/>
      <c r="DU83" s="19"/>
    </row>
    <row r="84" spans="1:125" s="20" customFormat="1" ht="21.95" customHeight="1">
      <c r="A84" s="375" t="s">
        <v>3236</v>
      </c>
      <c r="B84" s="336">
        <f>'예산세출(마두)'!P221</f>
        <v>85182000</v>
      </c>
      <c r="C84" s="337">
        <f t="shared" si="16"/>
        <v>7.4318054506153468E-3</v>
      </c>
      <c r="D84" s="336">
        <f>'예산세출(마두)'!Q221</f>
        <v>70040000</v>
      </c>
      <c r="E84" s="337">
        <f t="shared" si="19"/>
        <v>6.1684468618775192E-3</v>
      </c>
      <c r="F84" s="338">
        <f t="shared" si="21"/>
        <v>15142000</v>
      </c>
      <c r="G84" s="339">
        <f t="shared" si="18"/>
        <v>0.21619074814391775</v>
      </c>
      <c r="H84" s="27"/>
      <c r="I84" s="25"/>
      <c r="J84" s="248">
        <v>204300</v>
      </c>
      <c r="K84" s="248">
        <v>187960</v>
      </c>
      <c r="L84" s="248">
        <f>J84-K84</f>
        <v>16340</v>
      </c>
      <c r="M84" s="258">
        <f>L84/K84</f>
        <v>8.6933390082996387E-2</v>
      </c>
      <c r="N84" s="25"/>
      <c r="O84" s="19"/>
      <c r="P84" s="19"/>
      <c r="Q84" s="19"/>
      <c r="R84" s="25"/>
      <c r="S84" s="25"/>
      <c r="T84" s="25"/>
      <c r="U84" s="25"/>
      <c r="V84" s="25"/>
      <c r="W84" s="25"/>
      <c r="X84" s="25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  <c r="AM84" s="19"/>
      <c r="AN84" s="19"/>
      <c r="AO84" s="19"/>
      <c r="AP84" s="19"/>
      <c r="AQ84" s="19"/>
      <c r="AR84" s="19"/>
      <c r="AS84" s="19"/>
      <c r="AT84" s="19"/>
      <c r="AU84" s="19"/>
      <c r="AV84" s="19"/>
      <c r="AW84" s="19"/>
      <c r="AX84" s="19"/>
      <c r="AY84" s="19"/>
      <c r="AZ84" s="19"/>
      <c r="BA84" s="19"/>
      <c r="BB84" s="19"/>
      <c r="BC84" s="19"/>
      <c r="BD84" s="19"/>
      <c r="BE84" s="19"/>
      <c r="BF84" s="19"/>
      <c r="BG84" s="19"/>
      <c r="BH84" s="19"/>
      <c r="BI84" s="19"/>
      <c r="BJ84" s="19"/>
      <c r="BK84" s="19"/>
      <c r="BL84" s="19"/>
      <c r="BM84" s="19"/>
      <c r="BN84" s="19"/>
      <c r="BO84" s="19"/>
      <c r="BP84" s="19"/>
      <c r="BQ84" s="19"/>
      <c r="BR84" s="19"/>
      <c r="BS84" s="19"/>
      <c r="BT84" s="19"/>
      <c r="BU84" s="19"/>
      <c r="BV84" s="19"/>
      <c r="BW84" s="19"/>
      <c r="BX84" s="19"/>
      <c r="BY84" s="19"/>
      <c r="BZ84" s="19"/>
      <c r="CA84" s="19"/>
      <c r="CB84" s="19"/>
      <c r="CC84" s="19"/>
      <c r="CD84" s="19"/>
      <c r="CE84" s="19"/>
      <c r="CF84" s="19"/>
      <c r="CG84" s="19"/>
      <c r="CH84" s="19"/>
      <c r="CI84" s="19"/>
      <c r="CJ84" s="19"/>
      <c r="CK84" s="19"/>
      <c r="CL84" s="19"/>
      <c r="CM84" s="19"/>
      <c r="CN84" s="19"/>
      <c r="CO84" s="19"/>
      <c r="CP84" s="19"/>
      <c r="CQ84" s="19"/>
      <c r="CR84" s="19"/>
      <c r="CS84" s="19"/>
      <c r="CT84" s="19"/>
      <c r="CU84" s="19"/>
      <c r="CV84" s="19"/>
      <c r="CW84" s="19"/>
      <c r="CX84" s="19"/>
      <c r="CY84" s="19"/>
      <c r="CZ84" s="19"/>
      <c r="DA84" s="19"/>
      <c r="DB84" s="19"/>
      <c r="DC84" s="19"/>
      <c r="DD84" s="19"/>
      <c r="DE84" s="19"/>
      <c r="DF84" s="19"/>
      <c r="DG84" s="19"/>
      <c r="DH84" s="19"/>
      <c r="DI84" s="19"/>
      <c r="DJ84" s="19"/>
      <c r="DK84" s="19"/>
      <c r="DL84" s="19"/>
      <c r="DM84" s="19"/>
      <c r="DN84" s="19"/>
      <c r="DO84" s="19"/>
      <c r="DP84" s="19"/>
      <c r="DQ84" s="19"/>
      <c r="DR84" s="19"/>
      <c r="DS84" s="19"/>
      <c r="DT84" s="19"/>
      <c r="DU84" s="19"/>
    </row>
    <row r="85" spans="1:125" s="20" customFormat="1" ht="21.95" customHeight="1">
      <c r="A85" s="375" t="s">
        <v>417</v>
      </c>
      <c r="B85" s="336">
        <f>'예산세출(진로)'!P187</f>
        <v>1333000</v>
      </c>
      <c r="C85" s="337">
        <f t="shared" si="16"/>
        <v>1.1629917900108306E-4</v>
      </c>
      <c r="D85" s="336">
        <f>'예산세출(진로)'!Q188</f>
        <v>1333000</v>
      </c>
      <c r="E85" s="337">
        <f t="shared" si="19"/>
        <v>1.173977679452132E-4</v>
      </c>
      <c r="F85" s="338">
        <f t="shared" si="21"/>
        <v>0</v>
      </c>
      <c r="G85" s="339">
        <f t="shared" si="18"/>
        <v>0</v>
      </c>
      <c r="H85" s="27"/>
      <c r="I85" s="25"/>
      <c r="J85" s="253">
        <v>46410</v>
      </c>
      <c r="K85" s="253">
        <v>47711</v>
      </c>
      <c r="L85" s="248">
        <f>J85-K85</f>
        <v>-1301</v>
      </c>
      <c r="M85" s="258">
        <f>L85/K85</f>
        <v>-2.7268344826140722E-2</v>
      </c>
      <c r="N85" s="25"/>
      <c r="O85" s="19"/>
      <c r="P85" s="19"/>
      <c r="Q85" s="19"/>
      <c r="R85" s="25"/>
      <c r="S85" s="25"/>
      <c r="T85" s="25"/>
      <c r="U85" s="25"/>
      <c r="V85" s="25"/>
      <c r="W85" s="25"/>
      <c r="X85" s="25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  <c r="AM85" s="19"/>
      <c r="AN85" s="19"/>
      <c r="AO85" s="19"/>
      <c r="AP85" s="19"/>
      <c r="AQ85" s="19"/>
      <c r="AR85" s="19"/>
      <c r="AS85" s="19"/>
      <c r="AT85" s="19"/>
      <c r="AU85" s="19"/>
      <c r="AV85" s="19"/>
      <c r="AW85" s="19"/>
      <c r="AX85" s="19"/>
      <c r="AY85" s="19"/>
      <c r="AZ85" s="19"/>
      <c r="BA85" s="19"/>
      <c r="BB85" s="19"/>
      <c r="BC85" s="19"/>
      <c r="BD85" s="19"/>
      <c r="BE85" s="19"/>
      <c r="BF85" s="19"/>
      <c r="BG85" s="19"/>
      <c r="BH85" s="19"/>
      <c r="BI85" s="19"/>
      <c r="BJ85" s="19"/>
      <c r="BK85" s="19"/>
      <c r="BL85" s="19"/>
      <c r="BM85" s="19"/>
      <c r="BN85" s="19"/>
      <c r="BO85" s="19"/>
      <c r="BP85" s="19"/>
      <c r="BQ85" s="19"/>
      <c r="BR85" s="19"/>
      <c r="BS85" s="19"/>
      <c r="BT85" s="19"/>
      <c r="BU85" s="19"/>
      <c r="BV85" s="19"/>
      <c r="BW85" s="19"/>
      <c r="BX85" s="19"/>
      <c r="BY85" s="19"/>
      <c r="BZ85" s="19"/>
      <c r="CA85" s="19"/>
      <c r="CB85" s="19"/>
      <c r="CC85" s="19"/>
      <c r="CD85" s="19"/>
      <c r="CE85" s="19"/>
      <c r="CF85" s="19"/>
      <c r="CG85" s="19"/>
      <c r="CH85" s="19"/>
      <c r="CI85" s="19"/>
      <c r="CJ85" s="19"/>
      <c r="CK85" s="19"/>
      <c r="CL85" s="19"/>
      <c r="CM85" s="19"/>
      <c r="CN85" s="19"/>
      <c r="CO85" s="19"/>
      <c r="CP85" s="19"/>
      <c r="CQ85" s="19"/>
      <c r="CR85" s="19"/>
      <c r="CS85" s="19"/>
      <c r="CT85" s="19"/>
      <c r="CU85" s="19"/>
      <c r="CV85" s="19"/>
      <c r="CW85" s="19"/>
      <c r="CX85" s="19"/>
      <c r="CY85" s="19"/>
      <c r="CZ85" s="19"/>
      <c r="DA85" s="19"/>
      <c r="DB85" s="19"/>
      <c r="DC85" s="19"/>
      <c r="DD85" s="19"/>
      <c r="DE85" s="19"/>
      <c r="DF85" s="19"/>
      <c r="DG85" s="19"/>
      <c r="DH85" s="19"/>
      <c r="DI85" s="19"/>
      <c r="DJ85" s="19"/>
      <c r="DK85" s="19"/>
      <c r="DL85" s="19"/>
      <c r="DM85" s="19"/>
      <c r="DN85" s="19"/>
      <c r="DO85" s="19"/>
      <c r="DP85" s="19"/>
      <c r="DQ85" s="19"/>
      <c r="DR85" s="19"/>
      <c r="DS85" s="19"/>
      <c r="DT85" s="19"/>
      <c r="DU85" s="19"/>
    </row>
    <row r="86" spans="1:125" s="20" customFormat="1" ht="21.95" customHeight="1">
      <c r="A86" s="375" t="s">
        <v>3246</v>
      </c>
      <c r="B86" s="336">
        <f>'예산세출(성사)'!P278</f>
        <v>5402000</v>
      </c>
      <c r="C86" s="337">
        <f t="shared" si="16"/>
        <v>4.7130394971031561E-4</v>
      </c>
      <c r="D86" s="336">
        <f>'예산세출(성사)'!Q278</f>
        <v>5902000</v>
      </c>
      <c r="E86" s="337">
        <f t="shared" si="19"/>
        <v>5.1979116760138657E-4</v>
      </c>
      <c r="F86" s="338">
        <f t="shared" si="21"/>
        <v>-500000</v>
      </c>
      <c r="G86" s="339">
        <f t="shared" si="18"/>
        <v>-8.4717045069467978E-2</v>
      </c>
      <c r="H86" s="27"/>
      <c r="I86" s="25"/>
      <c r="J86" s="25"/>
      <c r="K86" s="25"/>
      <c r="L86" s="25"/>
      <c r="M86" s="256"/>
      <c r="N86" s="25"/>
      <c r="O86" s="19"/>
      <c r="P86" s="19"/>
      <c r="Q86" s="19"/>
      <c r="R86" s="25"/>
      <c r="S86" s="25"/>
      <c r="T86" s="25"/>
      <c r="U86" s="25"/>
      <c r="V86" s="25"/>
      <c r="W86" s="25"/>
      <c r="X86" s="25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  <c r="AM86" s="19"/>
      <c r="AN86" s="19"/>
      <c r="AO86" s="19"/>
      <c r="AP86" s="19"/>
      <c r="AQ86" s="19"/>
      <c r="AR86" s="19"/>
      <c r="AS86" s="19"/>
      <c r="AT86" s="19"/>
      <c r="AU86" s="19"/>
      <c r="AV86" s="19"/>
      <c r="AW86" s="19"/>
      <c r="AX86" s="19"/>
      <c r="AY86" s="19"/>
      <c r="AZ86" s="19"/>
      <c r="BA86" s="19"/>
      <c r="BB86" s="19"/>
      <c r="BC86" s="19"/>
      <c r="BD86" s="19"/>
      <c r="BE86" s="19"/>
      <c r="BF86" s="19"/>
      <c r="BG86" s="19"/>
      <c r="BH86" s="19"/>
      <c r="BI86" s="19"/>
      <c r="BJ86" s="19"/>
      <c r="BK86" s="19"/>
      <c r="BL86" s="19"/>
      <c r="BM86" s="19"/>
      <c r="BN86" s="19"/>
      <c r="BO86" s="19"/>
      <c r="BP86" s="19"/>
      <c r="BQ86" s="19"/>
      <c r="BR86" s="19"/>
      <c r="BS86" s="19"/>
      <c r="BT86" s="19"/>
      <c r="BU86" s="19"/>
      <c r="BV86" s="19"/>
      <c r="BW86" s="19"/>
      <c r="BX86" s="19"/>
      <c r="BY86" s="19"/>
      <c r="BZ86" s="19"/>
      <c r="CA86" s="19"/>
      <c r="CB86" s="19"/>
      <c r="CC86" s="19"/>
      <c r="CD86" s="19"/>
      <c r="CE86" s="19"/>
      <c r="CF86" s="19"/>
      <c r="CG86" s="19"/>
      <c r="CH86" s="19"/>
      <c r="CI86" s="19"/>
      <c r="CJ86" s="19"/>
      <c r="CK86" s="19"/>
      <c r="CL86" s="19"/>
      <c r="CM86" s="19"/>
      <c r="CN86" s="19"/>
      <c r="CO86" s="19"/>
      <c r="CP86" s="19"/>
      <c r="CQ86" s="19"/>
      <c r="CR86" s="19"/>
      <c r="CS86" s="19"/>
      <c r="CT86" s="19"/>
      <c r="CU86" s="19"/>
      <c r="CV86" s="19"/>
      <c r="CW86" s="19"/>
      <c r="CX86" s="19"/>
      <c r="CY86" s="19"/>
      <c r="CZ86" s="19"/>
      <c r="DA86" s="19"/>
      <c r="DB86" s="19"/>
      <c r="DC86" s="19"/>
      <c r="DD86" s="19"/>
      <c r="DE86" s="19"/>
      <c r="DF86" s="19"/>
      <c r="DG86" s="19"/>
      <c r="DH86" s="19"/>
      <c r="DI86" s="19"/>
      <c r="DJ86" s="19"/>
      <c r="DK86" s="19"/>
      <c r="DL86" s="19"/>
      <c r="DM86" s="19"/>
      <c r="DN86" s="19"/>
      <c r="DO86" s="19"/>
      <c r="DP86" s="19"/>
      <c r="DQ86" s="19"/>
      <c r="DR86" s="19"/>
      <c r="DS86" s="19"/>
      <c r="DT86" s="19"/>
      <c r="DU86" s="19"/>
    </row>
    <row r="87" spans="1:125" s="20" customFormat="1" ht="21.95" customHeight="1">
      <c r="A87" s="373" t="s">
        <v>3240</v>
      </c>
      <c r="B87" s="336">
        <f>'예산세출(탄현)'!P114</f>
        <v>29126000</v>
      </c>
      <c r="C87" s="337">
        <f t="shared" ref="C87:C116" si="22">+B87/$B$7</f>
        <v>2.541132698863875E-3</v>
      </c>
      <c r="D87" s="336">
        <f>'예산세출(탄현)'!Q114</f>
        <v>30496000</v>
      </c>
      <c r="E87" s="337">
        <f t="shared" si="19"/>
        <v>2.6857931967421019E-3</v>
      </c>
      <c r="F87" s="338">
        <f t="shared" si="21"/>
        <v>-1370000</v>
      </c>
      <c r="G87" s="339">
        <f t="shared" si="18"/>
        <v>-4.4923924449108081E-2</v>
      </c>
      <c r="H87" s="27"/>
      <c r="I87" s="25"/>
      <c r="J87" s="25"/>
      <c r="K87" s="25"/>
      <c r="L87" s="25">
        <f t="shared" ref="L87:M87" si="23">L76-L82</f>
        <v>0</v>
      </c>
      <c r="M87" s="256" t="e">
        <f t="shared" si="23"/>
        <v>#VALUE!</v>
      </c>
      <c r="N87" s="25"/>
      <c r="O87" s="19"/>
      <c r="P87" s="19"/>
      <c r="Q87" s="19"/>
      <c r="R87" s="25"/>
      <c r="S87" s="25"/>
      <c r="T87" s="25"/>
      <c r="U87" s="25"/>
      <c r="V87" s="25"/>
      <c r="W87" s="25"/>
      <c r="X87" s="25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  <c r="AM87" s="19"/>
      <c r="AN87" s="19"/>
      <c r="AO87" s="19"/>
      <c r="AP87" s="19"/>
      <c r="AQ87" s="19"/>
      <c r="AR87" s="19"/>
      <c r="AS87" s="19"/>
      <c r="AT87" s="19"/>
      <c r="AU87" s="19"/>
      <c r="AV87" s="19"/>
      <c r="AW87" s="19"/>
      <c r="AX87" s="19"/>
      <c r="AY87" s="19"/>
      <c r="AZ87" s="19"/>
      <c r="BA87" s="19"/>
      <c r="BB87" s="19"/>
      <c r="BC87" s="19"/>
      <c r="BD87" s="19"/>
      <c r="BE87" s="19"/>
      <c r="BF87" s="19"/>
      <c r="BG87" s="19"/>
      <c r="BH87" s="19"/>
      <c r="BI87" s="19"/>
      <c r="BJ87" s="19"/>
      <c r="BK87" s="19"/>
      <c r="BL87" s="19"/>
      <c r="BM87" s="19"/>
      <c r="BN87" s="19"/>
      <c r="BO87" s="19"/>
      <c r="BP87" s="19"/>
      <c r="BQ87" s="19"/>
      <c r="BR87" s="19"/>
      <c r="BS87" s="19"/>
      <c r="BT87" s="19"/>
      <c r="BU87" s="19"/>
      <c r="BV87" s="19"/>
      <c r="BW87" s="19"/>
      <c r="BX87" s="19"/>
      <c r="BY87" s="19"/>
      <c r="BZ87" s="19"/>
      <c r="CA87" s="19"/>
      <c r="CB87" s="19"/>
      <c r="CC87" s="19"/>
      <c r="CD87" s="19"/>
      <c r="CE87" s="19"/>
      <c r="CF87" s="19"/>
      <c r="CG87" s="19"/>
      <c r="CH87" s="19"/>
      <c r="CI87" s="19"/>
      <c r="CJ87" s="19"/>
      <c r="CK87" s="19"/>
      <c r="CL87" s="19"/>
      <c r="CM87" s="19"/>
      <c r="CN87" s="19"/>
      <c r="CO87" s="19"/>
      <c r="CP87" s="19"/>
      <c r="CQ87" s="19"/>
      <c r="CR87" s="19"/>
      <c r="CS87" s="19"/>
      <c r="CT87" s="19"/>
      <c r="CU87" s="19"/>
      <c r="CV87" s="19"/>
      <c r="CW87" s="19"/>
      <c r="CX87" s="19"/>
      <c r="CY87" s="19"/>
      <c r="CZ87" s="19"/>
      <c r="DA87" s="19"/>
      <c r="DB87" s="19"/>
      <c r="DC87" s="19"/>
      <c r="DD87" s="19"/>
      <c r="DE87" s="19"/>
      <c r="DF87" s="19"/>
      <c r="DG87" s="19"/>
      <c r="DH87" s="19"/>
      <c r="DI87" s="19"/>
      <c r="DJ87" s="19"/>
      <c r="DK87" s="19"/>
      <c r="DL87" s="19"/>
      <c r="DM87" s="19"/>
      <c r="DN87" s="19"/>
      <c r="DO87" s="19"/>
      <c r="DP87" s="19"/>
      <c r="DQ87" s="19"/>
      <c r="DR87" s="19"/>
      <c r="DS87" s="19"/>
      <c r="DT87" s="19"/>
      <c r="DU87" s="19"/>
    </row>
    <row r="88" spans="1:125" s="20" customFormat="1" ht="21.95" customHeight="1">
      <c r="A88" s="373" t="s">
        <v>3245</v>
      </c>
      <c r="B88" s="336">
        <f>'예산세출(일산서구)'!P259</f>
        <v>68427000</v>
      </c>
      <c r="C88" s="337">
        <f t="shared" si="22"/>
        <v>5.9699954399903303E-3</v>
      </c>
      <c r="D88" s="336">
        <f>'예산세출(일산서구)'!Q259</f>
        <v>60903000</v>
      </c>
      <c r="E88" s="337">
        <f t="shared" si="19"/>
        <v>5.3637481329087168E-3</v>
      </c>
      <c r="F88" s="338">
        <f t="shared" si="21"/>
        <v>7524000</v>
      </c>
      <c r="G88" s="339">
        <f>+F88/D88</f>
        <v>0.12354071228018325</v>
      </c>
      <c r="H88" s="27"/>
      <c r="I88" s="25"/>
      <c r="J88" s="25"/>
      <c r="K88" s="25"/>
      <c r="L88" s="25">
        <f>L78-L84</f>
        <v>0</v>
      </c>
      <c r="M88" s="256">
        <f>M78-M84</f>
        <v>6.6609917003607189E-5</v>
      </c>
      <c r="N88" s="25"/>
      <c r="O88" s="19"/>
      <c r="P88" s="19"/>
      <c r="Q88" s="19"/>
      <c r="R88" s="25"/>
      <c r="S88" s="25"/>
      <c r="T88" s="25"/>
      <c r="U88" s="25"/>
      <c r="V88" s="25"/>
      <c r="W88" s="25"/>
      <c r="X88" s="25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  <c r="AM88" s="19"/>
      <c r="AN88" s="19"/>
      <c r="AO88" s="19"/>
      <c r="AP88" s="19"/>
      <c r="AQ88" s="19"/>
      <c r="AR88" s="19"/>
      <c r="AS88" s="19"/>
      <c r="AT88" s="19"/>
      <c r="AU88" s="19"/>
      <c r="AV88" s="19"/>
      <c r="AW88" s="19"/>
      <c r="AX88" s="19"/>
      <c r="AY88" s="19"/>
      <c r="AZ88" s="19"/>
      <c r="BA88" s="19"/>
      <c r="BB88" s="19"/>
      <c r="BC88" s="19"/>
      <c r="BD88" s="19"/>
      <c r="BE88" s="19"/>
      <c r="BF88" s="19"/>
      <c r="BG88" s="19"/>
      <c r="BH88" s="19"/>
      <c r="BI88" s="19"/>
      <c r="BJ88" s="19"/>
      <c r="BK88" s="19"/>
      <c r="BL88" s="19"/>
      <c r="BM88" s="19"/>
      <c r="BN88" s="19"/>
      <c r="BO88" s="19"/>
      <c r="BP88" s="19"/>
      <c r="BQ88" s="19"/>
      <c r="BR88" s="19"/>
      <c r="BS88" s="19"/>
      <c r="BT88" s="19"/>
      <c r="BU88" s="19"/>
      <c r="BV88" s="19"/>
      <c r="BW88" s="19"/>
      <c r="BX88" s="19"/>
      <c r="BY88" s="19"/>
      <c r="BZ88" s="19"/>
      <c r="CA88" s="19"/>
      <c r="CB88" s="19"/>
      <c r="CC88" s="19"/>
      <c r="CD88" s="19"/>
      <c r="CE88" s="19"/>
      <c r="CF88" s="19"/>
      <c r="CG88" s="19"/>
      <c r="CH88" s="19"/>
      <c r="CI88" s="19"/>
      <c r="CJ88" s="19"/>
      <c r="CK88" s="19"/>
      <c r="CL88" s="19"/>
      <c r="CM88" s="19"/>
      <c r="CN88" s="19"/>
      <c r="CO88" s="19"/>
      <c r="CP88" s="19"/>
      <c r="CQ88" s="19"/>
      <c r="CR88" s="19"/>
      <c r="CS88" s="19"/>
      <c r="CT88" s="19"/>
      <c r="CU88" s="19"/>
      <c r="CV88" s="19"/>
      <c r="CW88" s="19"/>
      <c r="CX88" s="19"/>
      <c r="CY88" s="19"/>
      <c r="CZ88" s="19"/>
      <c r="DA88" s="19"/>
      <c r="DB88" s="19"/>
      <c r="DC88" s="19"/>
      <c r="DD88" s="19"/>
      <c r="DE88" s="19"/>
      <c r="DF88" s="19"/>
      <c r="DG88" s="19"/>
      <c r="DH88" s="19"/>
      <c r="DI88" s="19"/>
      <c r="DJ88" s="19"/>
      <c r="DK88" s="19"/>
      <c r="DL88" s="19"/>
      <c r="DM88" s="19"/>
      <c r="DN88" s="19"/>
      <c r="DO88" s="19"/>
      <c r="DP88" s="19"/>
      <c r="DQ88" s="19"/>
      <c r="DR88" s="19"/>
      <c r="DS88" s="19"/>
      <c r="DT88" s="19"/>
      <c r="DU88" s="19"/>
    </row>
    <row r="89" spans="1:125" s="20" customFormat="1" ht="21.95" customHeight="1">
      <c r="A89" s="375" t="s">
        <v>3238</v>
      </c>
      <c r="B89" s="336">
        <f>'예산세출(토당)'!P154</f>
        <v>190514000</v>
      </c>
      <c r="C89" s="337">
        <f t="shared" si="22"/>
        <v>1.6621621746595903E-2</v>
      </c>
      <c r="D89" s="336">
        <f>'예산세출(토당)'!Q154</f>
        <v>153664000</v>
      </c>
      <c r="E89" s="337">
        <f t="shared" si="19"/>
        <v>1.3533241270467547E-2</v>
      </c>
      <c r="F89" s="338">
        <f t="shared" si="21"/>
        <v>36850000</v>
      </c>
      <c r="G89" s="339">
        <f>+F89/D89</f>
        <v>0.23980893377759266</v>
      </c>
      <c r="H89" s="27"/>
      <c r="I89" s="25"/>
      <c r="J89" s="25"/>
      <c r="K89" s="25"/>
      <c r="L89" s="25" t="e">
        <f>L79-L85</f>
        <v>#VALUE!</v>
      </c>
      <c r="M89" s="256" t="e">
        <f>M79-M85</f>
        <v>#VALUE!</v>
      </c>
      <c r="N89" s="25"/>
      <c r="O89" s="19"/>
      <c r="P89" s="19"/>
      <c r="Q89" s="19"/>
      <c r="R89" s="25"/>
      <c r="S89" s="25"/>
      <c r="T89" s="25"/>
      <c r="U89" s="25"/>
      <c r="V89" s="25"/>
      <c r="W89" s="25"/>
      <c r="X89" s="25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  <c r="AM89" s="19"/>
      <c r="AN89" s="19"/>
      <c r="AO89" s="19"/>
      <c r="AP89" s="19"/>
      <c r="AQ89" s="19"/>
      <c r="AR89" s="19"/>
      <c r="AS89" s="19"/>
      <c r="AT89" s="19"/>
      <c r="AU89" s="19"/>
      <c r="AV89" s="19"/>
      <c r="AW89" s="19"/>
      <c r="AX89" s="19"/>
      <c r="AY89" s="19"/>
      <c r="AZ89" s="19"/>
      <c r="BA89" s="19"/>
      <c r="BB89" s="19"/>
      <c r="BC89" s="19"/>
      <c r="BD89" s="19"/>
      <c r="BE89" s="19"/>
      <c r="BF89" s="19"/>
      <c r="BG89" s="19"/>
      <c r="BH89" s="19"/>
      <c r="BI89" s="19"/>
      <c r="BJ89" s="19"/>
      <c r="BK89" s="19"/>
      <c r="BL89" s="19"/>
      <c r="BM89" s="19"/>
      <c r="BN89" s="19"/>
      <c r="BO89" s="19"/>
      <c r="BP89" s="19"/>
      <c r="BQ89" s="19"/>
      <c r="BR89" s="19"/>
      <c r="BS89" s="19"/>
      <c r="BT89" s="19"/>
      <c r="BU89" s="19"/>
      <c r="BV89" s="19"/>
      <c r="BW89" s="19"/>
      <c r="BX89" s="19"/>
      <c r="BY89" s="19"/>
      <c r="BZ89" s="19"/>
      <c r="CA89" s="19"/>
      <c r="CB89" s="19"/>
      <c r="CC89" s="19"/>
      <c r="CD89" s="19"/>
      <c r="CE89" s="19"/>
      <c r="CF89" s="19"/>
      <c r="CG89" s="19"/>
      <c r="CH89" s="19"/>
      <c r="CI89" s="19"/>
      <c r="CJ89" s="19"/>
      <c r="CK89" s="19"/>
      <c r="CL89" s="19"/>
      <c r="CM89" s="19"/>
      <c r="CN89" s="19"/>
      <c r="CO89" s="19"/>
      <c r="CP89" s="19"/>
      <c r="CQ89" s="19"/>
      <c r="CR89" s="19"/>
      <c r="CS89" s="19"/>
      <c r="CT89" s="19"/>
      <c r="CU89" s="19"/>
      <c r="CV89" s="19"/>
      <c r="CW89" s="19"/>
      <c r="CX89" s="19"/>
      <c r="CY89" s="19"/>
      <c r="CZ89" s="19"/>
      <c r="DA89" s="19"/>
      <c r="DB89" s="19"/>
      <c r="DC89" s="19"/>
      <c r="DD89" s="19"/>
      <c r="DE89" s="19"/>
      <c r="DF89" s="19"/>
      <c r="DG89" s="19"/>
      <c r="DH89" s="19"/>
      <c r="DI89" s="19"/>
      <c r="DJ89" s="19"/>
      <c r="DK89" s="19"/>
      <c r="DL89" s="19"/>
      <c r="DM89" s="19"/>
      <c r="DN89" s="19"/>
      <c r="DO89" s="19"/>
      <c r="DP89" s="19"/>
      <c r="DQ89" s="19"/>
      <c r="DR89" s="19"/>
      <c r="DS89" s="19"/>
      <c r="DT89" s="19"/>
      <c r="DU89" s="19"/>
    </row>
    <row r="90" spans="1:125" s="20" customFormat="1" ht="21.95" customHeight="1">
      <c r="A90" s="373" t="s">
        <v>3244</v>
      </c>
      <c r="B90" s="336">
        <f>'예산세출(상담)'!P195</f>
        <v>5245000</v>
      </c>
      <c r="C90" s="337">
        <f t="shared" si="22"/>
        <v>4.5760629696975293E-4</v>
      </c>
      <c r="D90" s="336">
        <f>'예산세출(상담)'!Q195</f>
        <v>719000</v>
      </c>
      <c r="E90" s="337">
        <f t="shared" si="19"/>
        <v>6.3322577008708393E-5</v>
      </c>
      <c r="F90" s="338">
        <f t="shared" si="21"/>
        <v>4526000</v>
      </c>
      <c r="G90" s="339">
        <f>+F90/D90</f>
        <v>6.2948539638386647</v>
      </c>
      <c r="H90" s="27"/>
      <c r="I90" s="25"/>
      <c r="J90" s="25"/>
      <c r="K90" s="25"/>
      <c r="L90" s="25"/>
      <c r="M90" s="256"/>
      <c r="N90" s="25"/>
      <c r="O90" s="19"/>
      <c r="P90" s="19"/>
      <c r="Q90" s="19"/>
      <c r="R90" s="25"/>
      <c r="S90" s="25"/>
      <c r="T90" s="25"/>
      <c r="U90" s="25"/>
      <c r="V90" s="25"/>
      <c r="W90" s="25"/>
      <c r="X90" s="25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  <c r="AM90" s="19"/>
      <c r="AN90" s="19"/>
      <c r="AO90" s="19"/>
      <c r="AP90" s="19"/>
      <c r="AQ90" s="19"/>
      <c r="AR90" s="19"/>
      <c r="AS90" s="19"/>
      <c r="AT90" s="19"/>
      <c r="AU90" s="19"/>
      <c r="AV90" s="19"/>
      <c r="AW90" s="19"/>
      <c r="AX90" s="19"/>
      <c r="AY90" s="19"/>
      <c r="AZ90" s="19"/>
      <c r="BA90" s="19"/>
      <c r="BB90" s="19"/>
      <c r="BC90" s="19"/>
      <c r="BD90" s="19"/>
      <c r="BE90" s="19"/>
      <c r="BF90" s="19"/>
      <c r="BG90" s="19"/>
      <c r="BH90" s="19"/>
      <c r="BI90" s="19"/>
      <c r="BJ90" s="19"/>
      <c r="BK90" s="19"/>
      <c r="BL90" s="19"/>
      <c r="BM90" s="19"/>
      <c r="BN90" s="19"/>
      <c r="BO90" s="19"/>
      <c r="BP90" s="19"/>
      <c r="BQ90" s="19"/>
      <c r="BR90" s="19"/>
      <c r="BS90" s="19"/>
      <c r="BT90" s="19"/>
      <c r="BU90" s="19"/>
      <c r="BV90" s="19"/>
      <c r="BW90" s="19"/>
      <c r="BX90" s="19"/>
      <c r="BY90" s="19"/>
      <c r="BZ90" s="19"/>
      <c r="CA90" s="19"/>
      <c r="CB90" s="19"/>
      <c r="CC90" s="19"/>
      <c r="CD90" s="19"/>
      <c r="CE90" s="19"/>
      <c r="CF90" s="19"/>
      <c r="CG90" s="19"/>
      <c r="CH90" s="19"/>
      <c r="CI90" s="19"/>
      <c r="CJ90" s="19"/>
      <c r="CK90" s="19"/>
      <c r="CL90" s="19"/>
      <c r="CM90" s="19"/>
      <c r="CN90" s="19"/>
      <c r="CO90" s="19"/>
      <c r="CP90" s="19"/>
      <c r="CQ90" s="19"/>
      <c r="CR90" s="19"/>
      <c r="CS90" s="19"/>
      <c r="CT90" s="19"/>
      <c r="CU90" s="19"/>
      <c r="CV90" s="19"/>
      <c r="CW90" s="19"/>
      <c r="CX90" s="19"/>
      <c r="CY90" s="19"/>
      <c r="CZ90" s="19"/>
      <c r="DA90" s="19"/>
      <c r="DB90" s="19"/>
      <c r="DC90" s="19"/>
      <c r="DD90" s="19"/>
      <c r="DE90" s="19"/>
      <c r="DF90" s="19"/>
      <c r="DG90" s="19"/>
      <c r="DH90" s="19"/>
      <c r="DI90" s="19"/>
      <c r="DJ90" s="19"/>
      <c r="DK90" s="19"/>
      <c r="DL90" s="19"/>
      <c r="DM90" s="19"/>
      <c r="DN90" s="19"/>
      <c r="DO90" s="19"/>
      <c r="DP90" s="19"/>
      <c r="DQ90" s="19"/>
      <c r="DR90" s="19"/>
      <c r="DS90" s="19"/>
      <c r="DT90" s="19"/>
      <c r="DU90" s="19"/>
    </row>
    <row r="91" spans="1:125" s="20" customFormat="1" ht="21.95" customHeight="1">
      <c r="A91" s="375" t="s">
        <v>3243</v>
      </c>
      <c r="B91" s="336">
        <f>'예산세출(화정)'!P153</f>
        <v>2432000</v>
      </c>
      <c r="C91" s="337">
        <f t="shared" si="22"/>
        <v>2.1218274818502175E-4</v>
      </c>
      <c r="D91" s="336">
        <f>'예산세출(화정)'!Q153</f>
        <v>2040000</v>
      </c>
      <c r="E91" s="337">
        <f t="shared" si="19"/>
        <v>1.7966350083138403E-4</v>
      </c>
      <c r="F91" s="338">
        <f t="shared" si="21"/>
        <v>392000</v>
      </c>
      <c r="G91" s="339">
        <f>+F91/D91</f>
        <v>0.19215686274509805</v>
      </c>
      <c r="H91" s="27"/>
      <c r="I91" s="25"/>
      <c r="J91" s="25"/>
      <c r="K91" s="25"/>
      <c r="L91" s="25"/>
      <c r="M91" s="256"/>
      <c r="N91" s="25"/>
      <c r="O91" s="19"/>
      <c r="P91" s="19"/>
      <c r="Q91" s="19"/>
      <c r="R91" s="25"/>
      <c r="S91" s="25"/>
      <c r="T91" s="25"/>
      <c r="U91" s="25"/>
      <c r="V91" s="25"/>
      <c r="W91" s="25"/>
      <c r="X91" s="25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  <c r="AM91" s="19"/>
      <c r="AN91" s="19"/>
      <c r="AO91" s="19"/>
      <c r="AP91" s="19"/>
      <c r="AQ91" s="19"/>
      <c r="AR91" s="19"/>
      <c r="AS91" s="19"/>
      <c r="AT91" s="19"/>
      <c r="AU91" s="19"/>
      <c r="AV91" s="19"/>
      <c r="AW91" s="19"/>
      <c r="AX91" s="19"/>
      <c r="AY91" s="19"/>
      <c r="AZ91" s="19"/>
      <c r="BA91" s="19"/>
      <c r="BB91" s="19"/>
      <c r="BC91" s="19"/>
      <c r="BD91" s="19"/>
      <c r="BE91" s="19"/>
      <c r="BF91" s="19"/>
      <c r="BG91" s="19"/>
      <c r="BH91" s="19"/>
      <c r="BI91" s="19"/>
      <c r="BJ91" s="19"/>
      <c r="BK91" s="19"/>
      <c r="BL91" s="19"/>
      <c r="BM91" s="19"/>
      <c r="BN91" s="19"/>
      <c r="BO91" s="19"/>
      <c r="BP91" s="19"/>
      <c r="BQ91" s="19"/>
      <c r="BR91" s="19"/>
      <c r="BS91" s="19"/>
      <c r="BT91" s="19"/>
      <c r="BU91" s="19"/>
      <c r="BV91" s="19"/>
      <c r="BW91" s="19"/>
      <c r="BX91" s="19"/>
      <c r="BY91" s="19"/>
      <c r="BZ91" s="19"/>
      <c r="CA91" s="19"/>
      <c r="CB91" s="19"/>
      <c r="CC91" s="19"/>
      <c r="CD91" s="19"/>
      <c r="CE91" s="19"/>
      <c r="CF91" s="19"/>
      <c r="CG91" s="19"/>
      <c r="CH91" s="19"/>
      <c r="CI91" s="19"/>
      <c r="CJ91" s="19"/>
      <c r="CK91" s="19"/>
      <c r="CL91" s="19"/>
      <c r="CM91" s="19"/>
      <c r="CN91" s="19"/>
      <c r="CO91" s="19"/>
      <c r="CP91" s="19"/>
      <c r="CQ91" s="19"/>
      <c r="CR91" s="19"/>
      <c r="CS91" s="19"/>
      <c r="CT91" s="19"/>
      <c r="CU91" s="19"/>
      <c r="CV91" s="19"/>
      <c r="CW91" s="19"/>
      <c r="CX91" s="19"/>
      <c r="CY91" s="19"/>
      <c r="CZ91" s="19"/>
      <c r="DA91" s="19"/>
      <c r="DB91" s="19"/>
      <c r="DC91" s="19"/>
      <c r="DD91" s="19"/>
      <c r="DE91" s="19"/>
      <c r="DF91" s="19"/>
      <c r="DG91" s="19"/>
      <c r="DH91" s="19"/>
      <c r="DI91" s="19"/>
      <c r="DJ91" s="19"/>
      <c r="DK91" s="19"/>
      <c r="DL91" s="19"/>
      <c r="DM91" s="19"/>
      <c r="DN91" s="19"/>
      <c r="DO91" s="19"/>
      <c r="DP91" s="19"/>
      <c r="DQ91" s="19"/>
      <c r="DR91" s="19"/>
      <c r="DS91" s="19"/>
      <c r="DT91" s="19"/>
      <c r="DU91" s="19"/>
    </row>
    <row r="92" spans="1:125" s="20" customFormat="1" ht="21.95" customHeight="1">
      <c r="A92" s="3076" t="s">
        <v>377</v>
      </c>
      <c r="B92" s="348">
        <f>'예산세출(능곡)'!P93</f>
        <v>55000</v>
      </c>
      <c r="C92" s="349">
        <f t="shared" si="22"/>
        <v>4.7985407689869225E-6</v>
      </c>
      <c r="D92" s="348">
        <f>'예산세출(능곡)'!Q93</f>
        <v>55000</v>
      </c>
      <c r="E92" s="349">
        <f t="shared" si="19"/>
        <v>4.8438688949637858E-6</v>
      </c>
      <c r="F92" s="350">
        <f t="shared" si="21"/>
        <v>0</v>
      </c>
      <c r="G92" s="3077">
        <f t="shared" ref="G92:G101" si="24">+F92/D92</f>
        <v>0</v>
      </c>
      <c r="H92" s="27"/>
      <c r="I92" s="25"/>
      <c r="J92" s="25"/>
      <c r="K92" s="25"/>
      <c r="L92" s="25"/>
      <c r="M92" s="256"/>
      <c r="N92" s="25"/>
      <c r="O92" s="19"/>
      <c r="P92" s="19"/>
      <c r="Q92" s="19"/>
      <c r="R92" s="25"/>
      <c r="S92" s="25"/>
      <c r="T92" s="25"/>
      <c r="U92" s="25"/>
      <c r="V92" s="25"/>
      <c r="W92" s="25"/>
      <c r="X92" s="25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  <c r="AM92" s="19"/>
      <c r="AN92" s="19"/>
      <c r="AO92" s="19"/>
      <c r="AP92" s="19"/>
      <c r="AQ92" s="19"/>
      <c r="AR92" s="19"/>
      <c r="AS92" s="19"/>
      <c r="AT92" s="19"/>
      <c r="AU92" s="19"/>
      <c r="AV92" s="19"/>
      <c r="AW92" s="19"/>
      <c r="AX92" s="19"/>
      <c r="AY92" s="19"/>
      <c r="AZ92" s="19"/>
      <c r="BA92" s="19"/>
      <c r="BB92" s="19"/>
      <c r="BC92" s="19"/>
      <c r="BD92" s="19"/>
      <c r="BE92" s="19"/>
      <c r="BF92" s="19"/>
      <c r="BG92" s="19"/>
      <c r="BH92" s="19"/>
      <c r="BI92" s="19"/>
      <c r="BJ92" s="19"/>
      <c r="BK92" s="19"/>
      <c r="BL92" s="19"/>
      <c r="BM92" s="19"/>
      <c r="BN92" s="19"/>
      <c r="BO92" s="19"/>
      <c r="BP92" s="19"/>
      <c r="BQ92" s="19"/>
      <c r="BR92" s="19"/>
      <c r="BS92" s="19"/>
      <c r="BT92" s="19"/>
      <c r="BU92" s="19"/>
      <c r="BV92" s="19"/>
      <c r="BW92" s="19"/>
      <c r="BX92" s="19"/>
      <c r="BY92" s="19"/>
      <c r="BZ92" s="19"/>
      <c r="CA92" s="19"/>
      <c r="CB92" s="19"/>
      <c r="CC92" s="19"/>
      <c r="CD92" s="19"/>
      <c r="CE92" s="19"/>
      <c r="CF92" s="19"/>
      <c r="CG92" s="19"/>
      <c r="CH92" s="19"/>
      <c r="CI92" s="19"/>
      <c r="CJ92" s="19"/>
      <c r="CK92" s="19"/>
      <c r="CL92" s="19"/>
      <c r="CM92" s="19"/>
      <c r="CN92" s="19"/>
      <c r="CO92" s="19"/>
      <c r="CP92" s="19"/>
      <c r="CQ92" s="19"/>
      <c r="CR92" s="19"/>
      <c r="CS92" s="19"/>
      <c r="CT92" s="19"/>
      <c r="CU92" s="19"/>
      <c r="CV92" s="19"/>
      <c r="CW92" s="19"/>
      <c r="CX92" s="19"/>
      <c r="CY92" s="19"/>
      <c r="CZ92" s="19"/>
      <c r="DA92" s="19"/>
      <c r="DB92" s="19"/>
      <c r="DC92" s="19"/>
      <c r="DD92" s="19"/>
      <c r="DE92" s="19"/>
      <c r="DF92" s="19"/>
      <c r="DG92" s="19"/>
      <c r="DH92" s="19"/>
      <c r="DI92" s="19"/>
      <c r="DJ92" s="19"/>
      <c r="DK92" s="19"/>
      <c r="DL92" s="19"/>
      <c r="DM92" s="19"/>
      <c r="DN92" s="19"/>
      <c r="DO92" s="19"/>
      <c r="DP92" s="19"/>
      <c r="DQ92" s="19"/>
      <c r="DR92" s="19"/>
      <c r="DS92" s="19"/>
      <c r="DT92" s="19"/>
      <c r="DU92" s="19"/>
    </row>
    <row r="93" spans="1:125" s="20" customFormat="1" ht="21.95" customHeight="1">
      <c r="A93" s="409" t="s">
        <v>3242</v>
      </c>
      <c r="B93" s="299">
        <f>SUM(B94:B100)</f>
        <v>162194000</v>
      </c>
      <c r="C93" s="300">
        <f t="shared" si="22"/>
        <v>1.4150809481546636E-2</v>
      </c>
      <c r="D93" s="299">
        <f>SUM(D94:D100)</f>
        <v>117772000</v>
      </c>
      <c r="E93" s="300">
        <f t="shared" si="19"/>
        <v>1.0372220499957726E-2</v>
      </c>
      <c r="F93" s="299">
        <f>SUM(F94:F100)</f>
        <v>44422000</v>
      </c>
      <c r="G93" s="303">
        <f t="shared" si="24"/>
        <v>0.3771864280134497</v>
      </c>
      <c r="H93" s="29"/>
      <c r="I93" s="25"/>
      <c r="J93" s="25"/>
      <c r="K93" s="25"/>
      <c r="L93" s="25"/>
      <c r="M93" s="256"/>
      <c r="N93" s="25"/>
      <c r="O93" s="19"/>
      <c r="P93" s="19"/>
      <c r="Q93" s="19"/>
      <c r="R93" s="25"/>
      <c r="S93" s="25"/>
      <c r="T93" s="25"/>
      <c r="U93" s="25"/>
      <c r="V93" s="25"/>
      <c r="W93" s="25"/>
      <c r="X93" s="25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  <c r="AM93" s="19"/>
      <c r="AN93" s="19"/>
      <c r="AO93" s="19"/>
      <c r="AP93" s="19"/>
      <c r="AQ93" s="19"/>
      <c r="AR93" s="19"/>
      <c r="AS93" s="19"/>
      <c r="AT93" s="19"/>
      <c r="AU93" s="19"/>
      <c r="AV93" s="19"/>
      <c r="AW93" s="19"/>
      <c r="AX93" s="19"/>
      <c r="AY93" s="19"/>
      <c r="AZ93" s="19"/>
      <c r="BA93" s="19"/>
      <c r="BB93" s="19"/>
      <c r="BC93" s="19"/>
      <c r="BD93" s="19"/>
      <c r="BE93" s="19"/>
      <c r="BF93" s="19"/>
      <c r="BG93" s="19"/>
      <c r="BH93" s="19"/>
      <c r="BI93" s="19"/>
      <c r="BJ93" s="19"/>
      <c r="BK93" s="19"/>
      <c r="BL93" s="19"/>
      <c r="BM93" s="19"/>
      <c r="BN93" s="19"/>
      <c r="BO93" s="19"/>
      <c r="BP93" s="19"/>
      <c r="BQ93" s="19"/>
      <c r="BR93" s="19"/>
      <c r="BS93" s="19"/>
      <c r="BT93" s="19"/>
      <c r="BU93" s="19"/>
      <c r="BV93" s="19"/>
      <c r="BW93" s="19"/>
      <c r="BX93" s="19"/>
      <c r="BY93" s="19"/>
      <c r="BZ93" s="19"/>
      <c r="CA93" s="19"/>
      <c r="CB93" s="19"/>
      <c r="CC93" s="19"/>
      <c r="CD93" s="19"/>
      <c r="CE93" s="19"/>
      <c r="CF93" s="19"/>
      <c r="CG93" s="19"/>
      <c r="CH93" s="19"/>
      <c r="CI93" s="19"/>
      <c r="CJ93" s="19"/>
      <c r="CK93" s="19"/>
      <c r="CL93" s="19"/>
      <c r="CM93" s="19"/>
      <c r="CN93" s="19"/>
      <c r="CO93" s="19"/>
      <c r="CP93" s="19"/>
      <c r="CQ93" s="19"/>
      <c r="CR93" s="19"/>
      <c r="CS93" s="19"/>
      <c r="CT93" s="19"/>
      <c r="CU93" s="19"/>
      <c r="CV93" s="19"/>
      <c r="CW93" s="19"/>
      <c r="CX93" s="19"/>
      <c r="CY93" s="19"/>
      <c r="CZ93" s="19"/>
      <c r="DA93" s="19"/>
      <c r="DB93" s="19"/>
      <c r="DC93" s="19"/>
      <c r="DD93" s="19"/>
      <c r="DE93" s="19"/>
      <c r="DF93" s="19"/>
      <c r="DG93" s="19"/>
      <c r="DH93" s="19"/>
      <c r="DI93" s="19"/>
      <c r="DJ93" s="19"/>
      <c r="DK93" s="19"/>
      <c r="DL93" s="19"/>
      <c r="DM93" s="19"/>
      <c r="DN93" s="19"/>
      <c r="DO93" s="19"/>
      <c r="DP93" s="19"/>
      <c r="DQ93" s="19"/>
      <c r="DR93" s="19"/>
      <c r="DS93" s="19"/>
      <c r="DT93" s="19"/>
      <c r="DU93" s="19"/>
    </row>
    <row r="94" spans="1:125" s="20" customFormat="1" ht="21.95" customHeight="1">
      <c r="A94" s="375" t="s">
        <v>3241</v>
      </c>
      <c r="B94" s="336">
        <f>'예산세출(사무국)'!P355</f>
        <v>112134000</v>
      </c>
      <c r="C94" s="337">
        <f t="shared" si="22"/>
        <v>9.7832649198105383E-3</v>
      </c>
      <c r="D94" s="336">
        <f>'예산세출(사무국)'!Q355</f>
        <v>100000000</v>
      </c>
      <c r="E94" s="337">
        <f t="shared" si="19"/>
        <v>8.8070343544796106E-3</v>
      </c>
      <c r="F94" s="338">
        <f t="shared" ref="F94:F100" si="25">+B94-D94</f>
        <v>12134000</v>
      </c>
      <c r="G94" s="339">
        <f t="shared" si="24"/>
        <v>0.12134</v>
      </c>
      <c r="H94" s="27"/>
      <c r="I94" s="25"/>
      <c r="J94" s="25"/>
      <c r="K94" s="25"/>
      <c r="L94" s="25"/>
      <c r="M94" s="256"/>
      <c r="N94" s="25"/>
      <c r="O94" s="19"/>
      <c r="P94" s="19"/>
      <c r="Q94" s="19"/>
      <c r="R94" s="25"/>
      <c r="S94" s="25"/>
      <c r="T94" s="25"/>
      <c r="U94" s="25"/>
      <c r="V94" s="25"/>
      <c r="W94" s="25"/>
      <c r="X94" s="25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  <c r="AM94" s="19"/>
      <c r="AN94" s="19"/>
      <c r="AO94" s="19"/>
      <c r="AP94" s="19"/>
      <c r="AQ94" s="19"/>
      <c r="AR94" s="19"/>
      <c r="AS94" s="19"/>
      <c r="AT94" s="19"/>
      <c r="AU94" s="19"/>
      <c r="AV94" s="19"/>
      <c r="AW94" s="19"/>
      <c r="AX94" s="19"/>
      <c r="AY94" s="19"/>
      <c r="AZ94" s="19"/>
      <c r="BA94" s="19"/>
      <c r="BB94" s="19"/>
      <c r="BC94" s="19"/>
      <c r="BD94" s="19"/>
      <c r="BE94" s="19"/>
      <c r="BF94" s="19"/>
      <c r="BG94" s="19"/>
      <c r="BH94" s="19"/>
      <c r="BI94" s="19"/>
      <c r="BJ94" s="19"/>
      <c r="BK94" s="19"/>
      <c r="BL94" s="19"/>
      <c r="BM94" s="19"/>
      <c r="BN94" s="19"/>
      <c r="BO94" s="19"/>
      <c r="BP94" s="19"/>
      <c r="BQ94" s="19"/>
      <c r="BR94" s="19"/>
      <c r="BS94" s="19"/>
      <c r="BT94" s="19"/>
      <c r="BU94" s="19"/>
      <c r="BV94" s="19"/>
      <c r="BW94" s="19"/>
      <c r="BX94" s="19"/>
      <c r="BY94" s="19"/>
      <c r="BZ94" s="19"/>
      <c r="CA94" s="19"/>
      <c r="CB94" s="19"/>
      <c r="CC94" s="19"/>
      <c r="CD94" s="19"/>
      <c r="CE94" s="19"/>
      <c r="CF94" s="19"/>
      <c r="CG94" s="19"/>
      <c r="CH94" s="19"/>
      <c r="CI94" s="19"/>
      <c r="CJ94" s="19"/>
      <c r="CK94" s="19"/>
      <c r="CL94" s="19"/>
      <c r="CM94" s="19"/>
      <c r="CN94" s="19"/>
      <c r="CO94" s="19"/>
      <c r="CP94" s="19"/>
      <c r="CQ94" s="19"/>
      <c r="CR94" s="19"/>
      <c r="CS94" s="19"/>
      <c r="CT94" s="19"/>
      <c r="CU94" s="19"/>
      <c r="CV94" s="19"/>
      <c r="CW94" s="19"/>
      <c r="CX94" s="19"/>
      <c r="CY94" s="19"/>
      <c r="CZ94" s="19"/>
      <c r="DA94" s="19"/>
      <c r="DB94" s="19"/>
      <c r="DC94" s="19"/>
      <c r="DD94" s="19"/>
      <c r="DE94" s="19"/>
      <c r="DF94" s="19"/>
      <c r="DG94" s="19"/>
      <c r="DH94" s="19"/>
      <c r="DI94" s="19"/>
      <c r="DJ94" s="19"/>
      <c r="DK94" s="19"/>
      <c r="DL94" s="19"/>
      <c r="DM94" s="19"/>
      <c r="DN94" s="19"/>
      <c r="DO94" s="19"/>
      <c r="DP94" s="19"/>
      <c r="DQ94" s="19"/>
      <c r="DR94" s="19"/>
      <c r="DS94" s="19"/>
      <c r="DT94" s="19"/>
      <c r="DU94" s="19"/>
    </row>
    <row r="95" spans="1:125" s="20" customFormat="1" ht="21.95" customHeight="1">
      <c r="A95" s="377" t="s">
        <v>3236</v>
      </c>
      <c r="B95" s="336">
        <f>'예산세출(마두)'!P275</f>
        <v>13400000</v>
      </c>
      <c r="C95" s="337">
        <f t="shared" si="22"/>
        <v>1.1690990237168139E-3</v>
      </c>
      <c r="D95" s="336">
        <f>'예산세출(마두)'!Q275</f>
        <v>5000000</v>
      </c>
      <c r="E95" s="337">
        <f t="shared" si="19"/>
        <v>4.4035171772398052E-4</v>
      </c>
      <c r="F95" s="338">
        <f t="shared" si="25"/>
        <v>8400000</v>
      </c>
      <c r="G95" s="339">
        <f t="shared" si="24"/>
        <v>1.68</v>
      </c>
      <c r="H95" s="27"/>
      <c r="I95" s="25"/>
      <c r="J95" s="25"/>
      <c r="K95" s="25"/>
      <c r="L95" s="25"/>
      <c r="M95" s="256"/>
      <c r="N95" s="25"/>
      <c r="O95" s="19"/>
      <c r="P95" s="19"/>
      <c r="Q95" s="19"/>
      <c r="R95" s="25"/>
      <c r="S95" s="25"/>
      <c r="T95" s="25"/>
      <c r="U95" s="25"/>
      <c r="V95" s="25"/>
      <c r="W95" s="25"/>
      <c r="X95" s="25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  <c r="AM95" s="19"/>
      <c r="AN95" s="19"/>
      <c r="AO95" s="19"/>
      <c r="AP95" s="19"/>
      <c r="AQ95" s="19"/>
      <c r="AR95" s="19"/>
      <c r="AS95" s="19"/>
      <c r="AT95" s="19"/>
      <c r="AU95" s="19"/>
      <c r="AV95" s="19"/>
      <c r="AW95" s="19"/>
      <c r="AX95" s="19"/>
      <c r="AY95" s="19"/>
      <c r="AZ95" s="19"/>
      <c r="BA95" s="19"/>
      <c r="BB95" s="19"/>
      <c r="BC95" s="19"/>
      <c r="BD95" s="19"/>
      <c r="BE95" s="19"/>
      <c r="BF95" s="19"/>
      <c r="BG95" s="19"/>
      <c r="BH95" s="19"/>
      <c r="BI95" s="19"/>
      <c r="BJ95" s="19"/>
      <c r="BK95" s="19"/>
      <c r="BL95" s="19"/>
      <c r="BM95" s="19"/>
      <c r="BN95" s="19"/>
      <c r="BO95" s="19"/>
      <c r="BP95" s="19"/>
      <c r="BQ95" s="19"/>
      <c r="BR95" s="19"/>
      <c r="BS95" s="19"/>
      <c r="BT95" s="19"/>
      <c r="BU95" s="19"/>
      <c r="BV95" s="19"/>
      <c r="BW95" s="19"/>
      <c r="BX95" s="19"/>
      <c r="BY95" s="19"/>
      <c r="BZ95" s="19"/>
      <c r="CA95" s="19"/>
      <c r="CB95" s="19"/>
      <c r="CC95" s="19"/>
      <c r="CD95" s="19"/>
      <c r="CE95" s="19"/>
      <c r="CF95" s="19"/>
      <c r="CG95" s="19"/>
      <c r="CH95" s="19"/>
      <c r="CI95" s="19"/>
      <c r="CJ95" s="19"/>
      <c r="CK95" s="19"/>
      <c r="CL95" s="19"/>
      <c r="CM95" s="19"/>
      <c r="CN95" s="19"/>
      <c r="CO95" s="19"/>
      <c r="CP95" s="19"/>
      <c r="CQ95" s="19"/>
      <c r="CR95" s="19"/>
      <c r="CS95" s="19"/>
      <c r="CT95" s="19"/>
      <c r="CU95" s="19"/>
      <c r="CV95" s="19"/>
      <c r="CW95" s="19"/>
      <c r="CX95" s="19"/>
      <c r="CY95" s="19"/>
      <c r="CZ95" s="19"/>
      <c r="DA95" s="19"/>
      <c r="DB95" s="19"/>
      <c r="DC95" s="19"/>
      <c r="DD95" s="19"/>
      <c r="DE95" s="19"/>
      <c r="DF95" s="19"/>
      <c r="DG95" s="19"/>
      <c r="DH95" s="19"/>
      <c r="DI95" s="19"/>
      <c r="DJ95" s="19"/>
      <c r="DK95" s="19"/>
      <c r="DL95" s="19"/>
      <c r="DM95" s="19"/>
      <c r="DN95" s="19"/>
      <c r="DO95" s="19"/>
      <c r="DP95" s="19"/>
      <c r="DQ95" s="19"/>
      <c r="DR95" s="19"/>
      <c r="DS95" s="19"/>
      <c r="DT95" s="19"/>
      <c r="DU95" s="19"/>
    </row>
    <row r="96" spans="1:125" s="20" customFormat="1" ht="21.95" customHeight="1">
      <c r="A96" s="375" t="s">
        <v>419</v>
      </c>
      <c r="B96" s="336">
        <f>'예산세출(성사)'!P294</f>
        <v>4728000</v>
      </c>
      <c r="C96" s="337">
        <f t="shared" si="22"/>
        <v>4.1250001374127586E-4</v>
      </c>
      <c r="D96" s="336">
        <f>'예산세출(성사)'!Q294</f>
        <v>5000000</v>
      </c>
      <c r="E96" s="337">
        <f t="shared" si="19"/>
        <v>4.4035171772398052E-4</v>
      </c>
      <c r="F96" s="338">
        <f t="shared" si="25"/>
        <v>-272000</v>
      </c>
      <c r="G96" s="339">
        <f t="shared" si="24"/>
        <v>-5.4399999999999997E-2</v>
      </c>
      <c r="H96" s="27"/>
      <c r="I96" s="25"/>
      <c r="J96" s="25"/>
      <c r="K96" s="25"/>
      <c r="L96" s="25"/>
      <c r="M96" s="256"/>
      <c r="N96" s="25"/>
      <c r="O96" s="19"/>
      <c r="P96" s="19"/>
      <c r="Q96" s="19"/>
      <c r="R96" s="25"/>
      <c r="S96" s="25"/>
      <c r="T96" s="25"/>
      <c r="U96" s="25"/>
      <c r="V96" s="25"/>
      <c r="W96" s="25"/>
      <c r="X96" s="25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  <c r="AM96" s="19"/>
      <c r="AN96" s="19"/>
      <c r="AO96" s="19"/>
      <c r="AP96" s="19"/>
      <c r="AQ96" s="19"/>
      <c r="AR96" s="19"/>
      <c r="AS96" s="19"/>
      <c r="AT96" s="19"/>
      <c r="AU96" s="19"/>
      <c r="AV96" s="19"/>
      <c r="AW96" s="19"/>
      <c r="AX96" s="19"/>
      <c r="AY96" s="19"/>
      <c r="AZ96" s="19"/>
      <c r="BA96" s="19"/>
      <c r="BB96" s="19"/>
      <c r="BC96" s="19"/>
      <c r="BD96" s="19"/>
      <c r="BE96" s="19"/>
      <c r="BF96" s="19"/>
      <c r="BG96" s="19"/>
      <c r="BH96" s="19"/>
      <c r="BI96" s="19"/>
      <c r="BJ96" s="19"/>
      <c r="BK96" s="19"/>
      <c r="BL96" s="19"/>
      <c r="BM96" s="19"/>
      <c r="BN96" s="19"/>
      <c r="BO96" s="19"/>
      <c r="BP96" s="19"/>
      <c r="BQ96" s="19"/>
      <c r="BR96" s="19"/>
      <c r="BS96" s="19"/>
      <c r="BT96" s="19"/>
      <c r="BU96" s="19"/>
      <c r="BV96" s="19"/>
      <c r="BW96" s="19"/>
      <c r="BX96" s="19"/>
      <c r="BY96" s="19"/>
      <c r="BZ96" s="19"/>
      <c r="CA96" s="19"/>
      <c r="CB96" s="19"/>
      <c r="CC96" s="19"/>
      <c r="CD96" s="19"/>
      <c r="CE96" s="19"/>
      <c r="CF96" s="19"/>
      <c r="CG96" s="19"/>
      <c r="CH96" s="19"/>
      <c r="CI96" s="19"/>
      <c r="CJ96" s="19"/>
      <c r="CK96" s="19"/>
      <c r="CL96" s="19"/>
      <c r="CM96" s="19"/>
      <c r="CN96" s="19"/>
      <c r="CO96" s="19"/>
      <c r="CP96" s="19"/>
      <c r="CQ96" s="19"/>
      <c r="CR96" s="19"/>
      <c r="CS96" s="19"/>
      <c r="CT96" s="19"/>
      <c r="CU96" s="19"/>
      <c r="CV96" s="19"/>
      <c r="CW96" s="19"/>
      <c r="CX96" s="19"/>
      <c r="CY96" s="19"/>
      <c r="CZ96" s="19"/>
      <c r="DA96" s="19"/>
      <c r="DB96" s="19"/>
      <c r="DC96" s="19"/>
      <c r="DD96" s="19"/>
      <c r="DE96" s="19"/>
      <c r="DF96" s="19"/>
      <c r="DG96" s="19"/>
      <c r="DH96" s="19"/>
      <c r="DI96" s="19"/>
      <c r="DJ96" s="19"/>
      <c r="DK96" s="19"/>
      <c r="DL96" s="19"/>
      <c r="DM96" s="19"/>
      <c r="DN96" s="19"/>
      <c r="DO96" s="19"/>
      <c r="DP96" s="19"/>
      <c r="DQ96" s="19"/>
      <c r="DR96" s="19"/>
      <c r="DS96" s="19"/>
      <c r="DT96" s="19"/>
      <c r="DU96" s="19"/>
    </row>
    <row r="97" spans="1:125" s="20" customFormat="1" ht="21.95" customHeight="1">
      <c r="A97" s="373" t="s">
        <v>3240</v>
      </c>
      <c r="B97" s="336">
        <f>'예산세출(탄현)'!P170</f>
        <v>9000000</v>
      </c>
      <c r="C97" s="337">
        <f t="shared" si="22"/>
        <v>7.8521576219786008E-4</v>
      </c>
      <c r="D97" s="336">
        <f>'예산세출(탄현)'!Q170</f>
        <v>1456000</v>
      </c>
      <c r="E97" s="337">
        <f t="shared" si="19"/>
        <v>1.2823042020122311E-4</v>
      </c>
      <c r="F97" s="338">
        <f t="shared" si="25"/>
        <v>7544000</v>
      </c>
      <c r="G97" s="339">
        <f t="shared" si="24"/>
        <v>5.1813186813186816</v>
      </c>
      <c r="H97" s="27"/>
      <c r="I97" s="25" t="e">
        <f>B130+#REF!</f>
        <v>#REF!</v>
      </c>
      <c r="J97" s="25"/>
      <c r="K97" s="25"/>
      <c r="L97" s="25"/>
      <c r="M97" s="256"/>
      <c r="N97" s="25"/>
      <c r="O97" s="19"/>
      <c r="P97" s="19"/>
      <c r="Q97" s="19"/>
      <c r="R97" s="25"/>
      <c r="S97" s="25"/>
      <c r="T97" s="25"/>
      <c r="U97" s="25"/>
      <c r="V97" s="25"/>
      <c r="W97" s="25"/>
      <c r="X97" s="25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  <c r="AM97" s="19"/>
      <c r="AN97" s="19"/>
      <c r="AO97" s="19"/>
      <c r="AP97" s="19"/>
      <c r="AQ97" s="19"/>
      <c r="AR97" s="19"/>
      <c r="AS97" s="19"/>
      <c r="AT97" s="19"/>
      <c r="AU97" s="19"/>
      <c r="AV97" s="19"/>
      <c r="AW97" s="19"/>
      <c r="AX97" s="19"/>
      <c r="AY97" s="19"/>
      <c r="AZ97" s="19"/>
      <c r="BA97" s="19"/>
      <c r="BB97" s="19"/>
      <c r="BC97" s="19"/>
      <c r="BD97" s="19"/>
      <c r="BE97" s="19"/>
      <c r="BF97" s="19"/>
      <c r="BG97" s="19"/>
      <c r="BH97" s="19"/>
      <c r="BI97" s="19"/>
      <c r="BJ97" s="19"/>
      <c r="BK97" s="19"/>
      <c r="BL97" s="19"/>
      <c r="BM97" s="19"/>
      <c r="BN97" s="19"/>
      <c r="BO97" s="19"/>
      <c r="BP97" s="19"/>
      <c r="BQ97" s="19"/>
      <c r="BR97" s="19"/>
      <c r="BS97" s="19"/>
      <c r="BT97" s="19"/>
      <c r="BU97" s="19"/>
      <c r="BV97" s="19"/>
      <c r="BW97" s="19"/>
      <c r="BX97" s="19"/>
      <c r="BY97" s="19"/>
      <c r="BZ97" s="19"/>
      <c r="CA97" s="19"/>
      <c r="CB97" s="19"/>
      <c r="CC97" s="19"/>
      <c r="CD97" s="19"/>
      <c r="CE97" s="19"/>
      <c r="CF97" s="19"/>
      <c r="CG97" s="19"/>
      <c r="CH97" s="19"/>
      <c r="CI97" s="19"/>
      <c r="CJ97" s="19"/>
      <c r="CK97" s="19"/>
      <c r="CL97" s="19"/>
      <c r="CM97" s="19"/>
      <c r="CN97" s="19"/>
      <c r="CO97" s="19"/>
      <c r="CP97" s="19"/>
      <c r="CQ97" s="19"/>
      <c r="CR97" s="19"/>
      <c r="CS97" s="19"/>
      <c r="CT97" s="19"/>
      <c r="CU97" s="19"/>
      <c r="CV97" s="19"/>
      <c r="CW97" s="19"/>
      <c r="CX97" s="19"/>
      <c r="CY97" s="19"/>
      <c r="CZ97" s="19"/>
      <c r="DA97" s="19"/>
      <c r="DB97" s="19"/>
      <c r="DC97" s="19"/>
      <c r="DD97" s="19"/>
      <c r="DE97" s="19"/>
      <c r="DF97" s="19"/>
      <c r="DG97" s="19"/>
      <c r="DH97" s="19"/>
      <c r="DI97" s="19"/>
      <c r="DJ97" s="19"/>
      <c r="DK97" s="19"/>
      <c r="DL97" s="19"/>
      <c r="DM97" s="19"/>
      <c r="DN97" s="19"/>
      <c r="DO97" s="19"/>
      <c r="DP97" s="19"/>
      <c r="DQ97" s="19"/>
      <c r="DR97" s="19"/>
      <c r="DS97" s="19"/>
      <c r="DT97" s="19"/>
      <c r="DU97" s="19"/>
    </row>
    <row r="98" spans="1:125" s="20" customFormat="1" ht="21.95" customHeight="1">
      <c r="A98" s="375" t="s">
        <v>3239</v>
      </c>
      <c r="B98" s="336">
        <f>'예산세출(주교)'!P86</f>
        <v>1156000</v>
      </c>
      <c r="C98" s="337">
        <f t="shared" si="22"/>
        <v>1.0085660234452514E-4</v>
      </c>
      <c r="D98" s="336">
        <f>'예산세출(주교)'!Q85</f>
        <v>1156000</v>
      </c>
      <c r="E98" s="337">
        <f t="shared" si="19"/>
        <v>1.018093171377843E-4</v>
      </c>
      <c r="F98" s="338">
        <f t="shared" si="25"/>
        <v>0</v>
      </c>
      <c r="G98" s="339">
        <f t="shared" si="24"/>
        <v>0</v>
      </c>
      <c r="H98" s="27"/>
      <c r="I98" s="25" t="e">
        <f>I93-I94-I97</f>
        <v>#REF!</v>
      </c>
      <c r="J98" s="25"/>
      <c r="K98" s="25"/>
      <c r="L98" s="25"/>
      <c r="M98" s="256"/>
      <c r="N98" s="25"/>
      <c r="O98" s="19"/>
      <c r="P98" s="19"/>
      <c r="Q98" s="19"/>
      <c r="R98" s="25"/>
      <c r="S98" s="25"/>
      <c r="T98" s="25"/>
      <c r="U98" s="25"/>
      <c r="V98" s="25"/>
      <c r="W98" s="25"/>
      <c r="X98" s="25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  <c r="AM98" s="19"/>
      <c r="AN98" s="19"/>
      <c r="AO98" s="19"/>
      <c r="AP98" s="19"/>
      <c r="AQ98" s="19"/>
      <c r="AR98" s="19"/>
      <c r="AS98" s="19"/>
      <c r="AT98" s="19"/>
      <c r="AU98" s="19"/>
      <c r="AV98" s="19"/>
      <c r="AW98" s="19"/>
      <c r="AX98" s="19"/>
      <c r="AY98" s="19"/>
      <c r="AZ98" s="19"/>
      <c r="BA98" s="19"/>
      <c r="BB98" s="19"/>
      <c r="BC98" s="19"/>
      <c r="BD98" s="19"/>
      <c r="BE98" s="19"/>
      <c r="BF98" s="19"/>
      <c r="BG98" s="19"/>
      <c r="BH98" s="19"/>
      <c r="BI98" s="19"/>
      <c r="BJ98" s="19"/>
      <c r="BK98" s="19"/>
      <c r="BL98" s="19"/>
      <c r="BM98" s="19"/>
      <c r="BN98" s="19"/>
      <c r="BO98" s="19"/>
      <c r="BP98" s="19"/>
      <c r="BQ98" s="19"/>
      <c r="BR98" s="19"/>
      <c r="BS98" s="19"/>
      <c r="BT98" s="19"/>
      <c r="BU98" s="19"/>
      <c r="BV98" s="19"/>
      <c r="BW98" s="19"/>
      <c r="BX98" s="19"/>
      <c r="BY98" s="19"/>
      <c r="BZ98" s="19"/>
      <c r="CA98" s="19"/>
      <c r="CB98" s="19"/>
      <c r="CC98" s="19"/>
      <c r="CD98" s="19"/>
      <c r="CE98" s="19"/>
      <c r="CF98" s="19"/>
      <c r="CG98" s="19"/>
      <c r="CH98" s="19"/>
      <c r="CI98" s="19"/>
      <c r="CJ98" s="19"/>
      <c r="CK98" s="19"/>
      <c r="CL98" s="19"/>
      <c r="CM98" s="19"/>
      <c r="CN98" s="19"/>
      <c r="CO98" s="19"/>
      <c r="CP98" s="19"/>
      <c r="CQ98" s="19"/>
      <c r="CR98" s="19"/>
      <c r="CS98" s="19"/>
      <c r="CT98" s="19"/>
      <c r="CU98" s="19"/>
      <c r="CV98" s="19"/>
      <c r="CW98" s="19"/>
      <c r="CX98" s="19"/>
      <c r="CY98" s="19"/>
      <c r="CZ98" s="19"/>
      <c r="DA98" s="19"/>
      <c r="DB98" s="19"/>
      <c r="DC98" s="19"/>
      <c r="DD98" s="19"/>
      <c r="DE98" s="19"/>
      <c r="DF98" s="19"/>
      <c r="DG98" s="19"/>
      <c r="DH98" s="19"/>
      <c r="DI98" s="19"/>
      <c r="DJ98" s="19"/>
      <c r="DK98" s="19"/>
      <c r="DL98" s="19"/>
      <c r="DM98" s="19"/>
      <c r="DN98" s="19"/>
      <c r="DO98" s="19"/>
      <c r="DP98" s="19"/>
      <c r="DQ98" s="19"/>
      <c r="DR98" s="19"/>
      <c r="DS98" s="19"/>
      <c r="DT98" s="19"/>
      <c r="DU98" s="19"/>
    </row>
    <row r="99" spans="1:125" s="20" customFormat="1" ht="21.95" customHeight="1">
      <c r="A99" s="373" t="s">
        <v>440</v>
      </c>
      <c r="B99" s="336">
        <f>'예산세출(일산서구)'!P308</f>
        <v>11890000</v>
      </c>
      <c r="C99" s="337">
        <f t="shared" si="22"/>
        <v>1.037357268059173E-3</v>
      </c>
      <c r="D99" s="336">
        <f>'예산세출(일산서구)'!Q308</f>
        <v>200000</v>
      </c>
      <c r="E99" s="337">
        <f t="shared" si="19"/>
        <v>1.7614068708959218E-5</v>
      </c>
      <c r="F99" s="338">
        <f t="shared" si="25"/>
        <v>11690000</v>
      </c>
      <c r="G99" s="339">
        <f t="shared" si="24"/>
        <v>58.45</v>
      </c>
      <c r="H99" s="27"/>
      <c r="I99" s="25"/>
      <c r="J99" s="25"/>
      <c r="K99" s="25"/>
      <c r="L99" s="25"/>
      <c r="M99" s="256"/>
      <c r="N99" s="25"/>
      <c r="O99" s="19"/>
      <c r="P99" s="19"/>
      <c r="Q99" s="19"/>
      <c r="R99" s="25"/>
      <c r="S99" s="25"/>
      <c r="T99" s="25"/>
      <c r="U99" s="25"/>
      <c r="V99" s="25"/>
      <c r="W99" s="25"/>
      <c r="X99" s="25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  <c r="AM99" s="19"/>
      <c r="AN99" s="19"/>
      <c r="AO99" s="19"/>
      <c r="AP99" s="19"/>
      <c r="AQ99" s="19"/>
      <c r="AR99" s="19"/>
      <c r="AS99" s="19"/>
      <c r="AT99" s="19"/>
      <c r="AU99" s="19"/>
      <c r="AV99" s="19"/>
      <c r="AW99" s="19"/>
      <c r="AX99" s="19"/>
      <c r="AY99" s="19"/>
      <c r="AZ99" s="19"/>
      <c r="BA99" s="19"/>
      <c r="BB99" s="19"/>
      <c r="BC99" s="19"/>
      <c r="BD99" s="19"/>
      <c r="BE99" s="19"/>
      <c r="BF99" s="19"/>
      <c r="BG99" s="19"/>
      <c r="BH99" s="19"/>
      <c r="BI99" s="19"/>
      <c r="BJ99" s="19"/>
      <c r="BK99" s="19"/>
      <c r="BL99" s="19"/>
      <c r="BM99" s="19"/>
      <c r="BN99" s="19"/>
      <c r="BO99" s="19"/>
      <c r="BP99" s="19"/>
      <c r="BQ99" s="19"/>
      <c r="BR99" s="19"/>
      <c r="BS99" s="19"/>
      <c r="BT99" s="19"/>
      <c r="BU99" s="19"/>
      <c r="BV99" s="19"/>
      <c r="BW99" s="19"/>
      <c r="BX99" s="19"/>
      <c r="BY99" s="19"/>
      <c r="BZ99" s="19"/>
      <c r="CA99" s="19"/>
      <c r="CB99" s="19"/>
      <c r="CC99" s="19"/>
      <c r="CD99" s="19"/>
      <c r="CE99" s="19"/>
      <c r="CF99" s="19"/>
      <c r="CG99" s="19"/>
      <c r="CH99" s="19"/>
      <c r="CI99" s="19"/>
      <c r="CJ99" s="19"/>
      <c r="CK99" s="19"/>
      <c r="CL99" s="19"/>
      <c r="CM99" s="19"/>
      <c r="CN99" s="19"/>
      <c r="CO99" s="19"/>
      <c r="CP99" s="19"/>
      <c r="CQ99" s="19"/>
      <c r="CR99" s="19"/>
      <c r="CS99" s="19"/>
      <c r="CT99" s="19"/>
      <c r="CU99" s="19"/>
      <c r="CV99" s="19"/>
      <c r="CW99" s="19"/>
      <c r="CX99" s="19"/>
      <c r="CY99" s="19"/>
      <c r="CZ99" s="19"/>
      <c r="DA99" s="19"/>
      <c r="DB99" s="19"/>
      <c r="DC99" s="19"/>
      <c r="DD99" s="19"/>
      <c r="DE99" s="19"/>
      <c r="DF99" s="19"/>
      <c r="DG99" s="19"/>
      <c r="DH99" s="19"/>
      <c r="DI99" s="19"/>
      <c r="DJ99" s="19"/>
      <c r="DK99" s="19"/>
      <c r="DL99" s="19"/>
      <c r="DM99" s="19"/>
      <c r="DN99" s="19"/>
      <c r="DO99" s="19"/>
      <c r="DP99" s="19"/>
      <c r="DQ99" s="19"/>
      <c r="DR99" s="19"/>
      <c r="DS99" s="19"/>
      <c r="DT99" s="19"/>
      <c r="DU99" s="19"/>
    </row>
    <row r="100" spans="1:125" s="20" customFormat="1" ht="21.95" customHeight="1">
      <c r="A100" s="375" t="s">
        <v>3238</v>
      </c>
      <c r="B100" s="336">
        <f>'예산세출(토당)'!P243</f>
        <v>9886000</v>
      </c>
      <c r="C100" s="337">
        <f t="shared" si="22"/>
        <v>8.6251589167644948E-4</v>
      </c>
      <c r="D100" s="336">
        <f>'예산세출(토당)'!Q243</f>
        <v>4960000</v>
      </c>
      <c r="E100" s="337">
        <f t="shared" si="19"/>
        <v>4.3682890398218864E-4</v>
      </c>
      <c r="F100" s="338">
        <f t="shared" si="25"/>
        <v>4926000</v>
      </c>
      <c r="G100" s="339">
        <f t="shared" si="24"/>
        <v>0.9931451612903226</v>
      </c>
      <c r="H100" s="27"/>
      <c r="I100" s="25"/>
      <c r="J100" s="25"/>
      <c r="K100" s="25"/>
      <c r="L100" s="25"/>
      <c r="M100" s="256"/>
      <c r="N100" s="25"/>
      <c r="O100" s="19"/>
      <c r="P100" s="19"/>
      <c r="Q100" s="19"/>
      <c r="R100" s="25"/>
      <c r="S100" s="25"/>
      <c r="T100" s="25"/>
      <c r="U100" s="25"/>
      <c r="V100" s="25"/>
      <c r="W100" s="25"/>
      <c r="X100" s="25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  <c r="AM100" s="19"/>
      <c r="AN100" s="19"/>
      <c r="AO100" s="19"/>
      <c r="AP100" s="19"/>
      <c r="AQ100" s="19"/>
      <c r="AR100" s="19"/>
      <c r="AS100" s="19"/>
      <c r="AT100" s="19"/>
      <c r="AU100" s="19"/>
      <c r="AV100" s="19"/>
      <c r="AW100" s="19"/>
      <c r="AX100" s="19"/>
      <c r="AY100" s="19"/>
      <c r="AZ100" s="19"/>
      <c r="BA100" s="19"/>
      <c r="BB100" s="19"/>
      <c r="BC100" s="19"/>
      <c r="BD100" s="19"/>
      <c r="BE100" s="19"/>
      <c r="BF100" s="19"/>
      <c r="BG100" s="19"/>
      <c r="BH100" s="19"/>
      <c r="BI100" s="19"/>
      <c r="BJ100" s="19"/>
      <c r="BK100" s="19"/>
      <c r="BL100" s="19"/>
      <c r="BM100" s="19"/>
      <c r="BN100" s="19"/>
      <c r="BO100" s="19"/>
      <c r="BP100" s="19"/>
      <c r="BQ100" s="19"/>
      <c r="BR100" s="19"/>
      <c r="BS100" s="19"/>
      <c r="BT100" s="19"/>
      <c r="BU100" s="19"/>
      <c r="BV100" s="19"/>
      <c r="BW100" s="19"/>
      <c r="BX100" s="19"/>
      <c r="BY100" s="19"/>
      <c r="BZ100" s="19"/>
      <c r="CA100" s="19"/>
      <c r="CB100" s="19"/>
      <c r="CC100" s="19"/>
      <c r="CD100" s="19"/>
      <c r="CE100" s="19"/>
      <c r="CF100" s="19"/>
      <c r="CG100" s="19"/>
      <c r="CH100" s="19"/>
      <c r="CI100" s="19"/>
      <c r="CJ100" s="19"/>
      <c r="CK100" s="19"/>
      <c r="CL100" s="19"/>
      <c r="CM100" s="19"/>
      <c r="CN100" s="19"/>
      <c r="CO100" s="19"/>
      <c r="CP100" s="19"/>
      <c r="CQ100" s="19"/>
      <c r="CR100" s="19"/>
      <c r="CS100" s="19"/>
      <c r="CT100" s="19"/>
      <c r="CU100" s="19"/>
      <c r="CV100" s="19"/>
      <c r="CW100" s="19"/>
      <c r="CX100" s="19"/>
      <c r="CY100" s="19"/>
      <c r="CZ100" s="19"/>
      <c r="DA100" s="19"/>
      <c r="DB100" s="19"/>
      <c r="DC100" s="19"/>
      <c r="DD100" s="19"/>
      <c r="DE100" s="19"/>
      <c r="DF100" s="19"/>
      <c r="DG100" s="19"/>
      <c r="DH100" s="19"/>
      <c r="DI100" s="19"/>
      <c r="DJ100" s="19"/>
      <c r="DK100" s="19"/>
      <c r="DL100" s="19"/>
      <c r="DM100" s="19"/>
      <c r="DN100" s="19"/>
      <c r="DO100" s="19"/>
      <c r="DP100" s="19"/>
      <c r="DQ100" s="19"/>
      <c r="DR100" s="19"/>
      <c r="DS100" s="19"/>
      <c r="DT100" s="19"/>
      <c r="DU100" s="19"/>
    </row>
    <row r="101" spans="1:125" s="20" customFormat="1" ht="21.95" customHeight="1">
      <c r="A101" s="409" t="s">
        <v>3237</v>
      </c>
      <c r="B101" s="299">
        <f>SUM(B102:B112)</f>
        <v>1865496000</v>
      </c>
      <c r="C101" s="300">
        <f t="shared" si="22"/>
        <v>0.16275742927967324</v>
      </c>
      <c r="D101" s="299">
        <f>SUM(D102:D112)</f>
        <v>2005712000</v>
      </c>
      <c r="E101" s="300">
        <f t="shared" si="19"/>
        <v>0.17664374489192008</v>
      </c>
      <c r="F101" s="302">
        <f>SUM(F102:F112)</f>
        <v>-140216000</v>
      </c>
      <c r="G101" s="303">
        <f t="shared" si="24"/>
        <v>-6.9908341775888061E-2</v>
      </c>
      <c r="H101" s="29"/>
      <c r="I101" s="25"/>
      <c r="J101" s="25"/>
      <c r="K101" s="25"/>
      <c r="L101" s="25"/>
      <c r="M101" s="256"/>
      <c r="N101" s="25"/>
      <c r="O101" s="19"/>
      <c r="P101" s="19"/>
      <c r="Q101" s="19"/>
      <c r="R101" s="25"/>
      <c r="S101" s="25"/>
      <c r="T101" s="25"/>
      <c r="U101" s="25"/>
      <c r="V101" s="25"/>
      <c r="W101" s="25"/>
      <c r="X101" s="25"/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  <c r="AM101" s="19"/>
      <c r="AN101" s="19"/>
      <c r="AO101" s="19"/>
      <c r="AP101" s="19"/>
      <c r="AQ101" s="19"/>
      <c r="AR101" s="19"/>
      <c r="AS101" s="19"/>
      <c r="AT101" s="19"/>
      <c r="AU101" s="19"/>
      <c r="AV101" s="19"/>
      <c r="AW101" s="19"/>
      <c r="AX101" s="19"/>
      <c r="AY101" s="19"/>
      <c r="AZ101" s="19"/>
      <c r="BA101" s="19"/>
      <c r="BB101" s="19"/>
      <c r="BC101" s="19"/>
      <c r="BD101" s="19"/>
      <c r="BE101" s="19"/>
      <c r="BF101" s="19"/>
      <c r="BG101" s="19"/>
      <c r="BH101" s="19"/>
      <c r="BI101" s="19"/>
      <c r="BJ101" s="19"/>
      <c r="BK101" s="19"/>
      <c r="BL101" s="19"/>
      <c r="BM101" s="19"/>
      <c r="BN101" s="19"/>
      <c r="BO101" s="19"/>
      <c r="BP101" s="19"/>
      <c r="BQ101" s="19"/>
      <c r="BR101" s="19"/>
      <c r="BS101" s="19"/>
      <c r="BT101" s="19"/>
      <c r="BU101" s="19"/>
      <c r="BV101" s="19"/>
      <c r="BW101" s="19"/>
      <c r="BX101" s="19"/>
      <c r="BY101" s="19"/>
      <c r="BZ101" s="19"/>
      <c r="CA101" s="19"/>
      <c r="CB101" s="19"/>
      <c r="CC101" s="19"/>
      <c r="CD101" s="19"/>
      <c r="CE101" s="19"/>
      <c r="CF101" s="19"/>
      <c r="CG101" s="19"/>
      <c r="CH101" s="19"/>
      <c r="CI101" s="19"/>
      <c r="CJ101" s="19"/>
      <c r="CK101" s="19"/>
      <c r="CL101" s="19"/>
      <c r="CM101" s="19"/>
      <c r="CN101" s="19"/>
      <c r="CO101" s="19"/>
      <c r="CP101" s="19"/>
      <c r="CQ101" s="19"/>
      <c r="CR101" s="19"/>
      <c r="CS101" s="19"/>
      <c r="CT101" s="19"/>
      <c r="CU101" s="19"/>
      <c r="CV101" s="19"/>
      <c r="CW101" s="19"/>
      <c r="CX101" s="19"/>
      <c r="CY101" s="19"/>
      <c r="CZ101" s="19"/>
      <c r="DA101" s="19"/>
      <c r="DB101" s="19"/>
      <c r="DC101" s="19"/>
      <c r="DD101" s="19"/>
      <c r="DE101" s="19"/>
      <c r="DF101" s="19"/>
      <c r="DG101" s="19"/>
      <c r="DH101" s="19"/>
      <c r="DI101" s="19"/>
      <c r="DJ101" s="19"/>
      <c r="DK101" s="19"/>
      <c r="DL101" s="19"/>
      <c r="DM101" s="19"/>
      <c r="DN101" s="19"/>
      <c r="DO101" s="19"/>
      <c r="DP101" s="19"/>
      <c r="DQ101" s="19"/>
      <c r="DR101" s="19"/>
      <c r="DS101" s="19"/>
      <c r="DT101" s="19"/>
      <c r="DU101" s="19"/>
    </row>
    <row r="102" spans="1:125" s="20" customFormat="1" ht="21.95" customHeight="1">
      <c r="A102" s="375" t="s">
        <v>411</v>
      </c>
      <c r="B102" s="336">
        <f>'예산세출(사무국)'!P359</f>
        <v>400000000</v>
      </c>
      <c r="C102" s="337">
        <f t="shared" si="22"/>
        <v>3.4898478319904891E-2</v>
      </c>
      <c r="D102" s="336">
        <f>'예산세출(사무국)'!Q359</f>
        <v>400000000</v>
      </c>
      <c r="E102" s="337">
        <f t="shared" si="19"/>
        <v>3.5228137417918443E-2</v>
      </c>
      <c r="F102" s="338">
        <f t="shared" ref="F102:F112" si="26">+B102-D102</f>
        <v>0</v>
      </c>
      <c r="G102" s="339">
        <f>+F102/D102</f>
        <v>0</v>
      </c>
      <c r="H102" s="27"/>
      <c r="I102" s="25"/>
      <c r="J102" s="25"/>
      <c r="K102" s="25"/>
      <c r="L102" s="25"/>
      <c r="M102" s="256"/>
      <c r="N102" s="25"/>
      <c r="O102" s="19"/>
      <c r="P102" s="19"/>
      <c r="Q102" s="19"/>
      <c r="R102" s="25"/>
      <c r="S102" s="25"/>
      <c r="T102" s="25"/>
      <c r="U102" s="25"/>
      <c r="V102" s="25"/>
      <c r="W102" s="25"/>
      <c r="X102" s="25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  <c r="AM102" s="19"/>
      <c r="AN102" s="19"/>
      <c r="AO102" s="19"/>
      <c r="AP102" s="19"/>
      <c r="AQ102" s="19"/>
      <c r="AR102" s="19"/>
      <c r="AS102" s="19"/>
      <c r="AT102" s="19"/>
      <c r="AU102" s="19"/>
      <c r="AV102" s="19"/>
      <c r="AW102" s="19"/>
      <c r="AX102" s="19"/>
      <c r="AY102" s="19"/>
      <c r="AZ102" s="19"/>
      <c r="BA102" s="19"/>
      <c r="BB102" s="19"/>
      <c r="BC102" s="19"/>
      <c r="BD102" s="19"/>
      <c r="BE102" s="19"/>
      <c r="BF102" s="19"/>
      <c r="BG102" s="19"/>
      <c r="BH102" s="19"/>
      <c r="BI102" s="19"/>
      <c r="BJ102" s="19"/>
      <c r="BK102" s="19"/>
      <c r="BL102" s="19"/>
      <c r="BM102" s="19"/>
      <c r="BN102" s="19"/>
      <c r="BO102" s="19"/>
      <c r="BP102" s="19"/>
      <c r="BQ102" s="19"/>
      <c r="BR102" s="19"/>
      <c r="BS102" s="19"/>
      <c r="BT102" s="19"/>
      <c r="BU102" s="19"/>
      <c r="BV102" s="19"/>
      <c r="BW102" s="19"/>
      <c r="BX102" s="19"/>
      <c r="BY102" s="19"/>
      <c r="BZ102" s="19"/>
      <c r="CA102" s="19"/>
      <c r="CB102" s="19"/>
      <c r="CC102" s="19"/>
      <c r="CD102" s="19"/>
      <c r="CE102" s="19"/>
      <c r="CF102" s="19"/>
      <c r="CG102" s="19"/>
      <c r="CH102" s="19"/>
      <c r="CI102" s="19"/>
      <c r="CJ102" s="19"/>
      <c r="CK102" s="19"/>
      <c r="CL102" s="19"/>
      <c r="CM102" s="19"/>
      <c r="CN102" s="19"/>
      <c r="CO102" s="19"/>
      <c r="CP102" s="19"/>
      <c r="CQ102" s="19"/>
      <c r="CR102" s="19"/>
      <c r="CS102" s="19"/>
      <c r="CT102" s="19"/>
      <c r="CU102" s="19"/>
      <c r="CV102" s="19"/>
      <c r="CW102" s="19"/>
      <c r="CX102" s="19"/>
      <c r="CY102" s="19"/>
      <c r="CZ102" s="19"/>
      <c r="DA102" s="19"/>
      <c r="DB102" s="19"/>
      <c r="DC102" s="19"/>
      <c r="DD102" s="19"/>
      <c r="DE102" s="19"/>
      <c r="DF102" s="19"/>
      <c r="DG102" s="19"/>
      <c r="DH102" s="19"/>
      <c r="DI102" s="19"/>
      <c r="DJ102" s="19"/>
      <c r="DK102" s="19"/>
      <c r="DL102" s="19"/>
      <c r="DM102" s="19"/>
      <c r="DN102" s="19"/>
      <c r="DO102" s="19"/>
      <c r="DP102" s="19"/>
      <c r="DQ102" s="19"/>
      <c r="DR102" s="19"/>
      <c r="DS102" s="19"/>
      <c r="DT102" s="19"/>
      <c r="DU102" s="19"/>
    </row>
    <row r="103" spans="1:125" s="20" customFormat="1" ht="21.95" customHeight="1">
      <c r="A103" s="375" t="s">
        <v>3236</v>
      </c>
      <c r="B103" s="336">
        <f>'예산세출(마두)'!P284</f>
        <v>525100000</v>
      </c>
      <c r="C103" s="337">
        <f t="shared" si="22"/>
        <v>4.5812977414455149E-2</v>
      </c>
      <c r="D103" s="336">
        <f>'예산세출(마두)'!Q284</f>
        <v>514576000</v>
      </c>
      <c r="E103" s="337">
        <f t="shared" ref="E103:E134" si="27">+D103/$D$7</f>
        <v>4.5318885099906996E-2</v>
      </c>
      <c r="F103" s="338">
        <f t="shared" si="26"/>
        <v>10524000</v>
      </c>
      <c r="G103" s="339">
        <f>+F103/D103</f>
        <v>2.0451789434408132E-2</v>
      </c>
      <c r="H103" s="27"/>
      <c r="I103" s="25"/>
      <c r="J103" s="25"/>
      <c r="K103" s="25"/>
      <c r="L103" s="25"/>
      <c r="M103" s="256"/>
      <c r="N103" s="25"/>
      <c r="O103" s="19"/>
      <c r="P103" s="19"/>
      <c r="Q103" s="19"/>
      <c r="R103" s="25"/>
      <c r="S103" s="25"/>
      <c r="T103" s="25"/>
      <c r="U103" s="25"/>
      <c r="V103" s="25"/>
      <c r="W103" s="25"/>
      <c r="X103" s="25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  <c r="AM103" s="19"/>
      <c r="AN103" s="19"/>
      <c r="AO103" s="19"/>
      <c r="AP103" s="19"/>
      <c r="AQ103" s="19"/>
      <c r="AR103" s="19"/>
      <c r="AS103" s="19"/>
      <c r="AT103" s="19"/>
      <c r="AU103" s="19"/>
      <c r="AV103" s="19"/>
      <c r="AW103" s="19"/>
      <c r="AX103" s="19"/>
      <c r="AY103" s="19"/>
      <c r="AZ103" s="19"/>
      <c r="BA103" s="19"/>
      <c r="BB103" s="19"/>
      <c r="BC103" s="19"/>
      <c r="BD103" s="19"/>
      <c r="BE103" s="19"/>
      <c r="BF103" s="19"/>
      <c r="BG103" s="19"/>
      <c r="BH103" s="19"/>
      <c r="BI103" s="19"/>
      <c r="BJ103" s="19"/>
      <c r="BK103" s="19"/>
      <c r="BL103" s="19"/>
      <c r="BM103" s="19"/>
      <c r="BN103" s="19"/>
      <c r="BO103" s="19"/>
      <c r="BP103" s="19"/>
      <c r="BQ103" s="19"/>
      <c r="BR103" s="19"/>
      <c r="BS103" s="19"/>
      <c r="BT103" s="19"/>
      <c r="BU103" s="19"/>
      <c r="BV103" s="19"/>
      <c r="BW103" s="19"/>
      <c r="BX103" s="19"/>
      <c r="BY103" s="19"/>
      <c r="BZ103" s="19"/>
      <c r="CA103" s="19"/>
      <c r="CB103" s="19"/>
      <c r="CC103" s="19"/>
      <c r="CD103" s="19"/>
      <c r="CE103" s="19"/>
      <c r="CF103" s="19"/>
      <c r="CG103" s="19"/>
      <c r="CH103" s="19"/>
      <c r="CI103" s="19"/>
      <c r="CJ103" s="19"/>
      <c r="CK103" s="19"/>
      <c r="CL103" s="19"/>
      <c r="CM103" s="19"/>
      <c r="CN103" s="19"/>
      <c r="CO103" s="19"/>
      <c r="CP103" s="19"/>
      <c r="CQ103" s="19"/>
      <c r="CR103" s="19"/>
      <c r="CS103" s="19"/>
      <c r="CT103" s="19"/>
      <c r="CU103" s="19"/>
      <c r="CV103" s="19"/>
      <c r="CW103" s="19"/>
      <c r="CX103" s="19"/>
      <c r="CY103" s="19"/>
      <c r="CZ103" s="19"/>
      <c r="DA103" s="19"/>
      <c r="DB103" s="19"/>
      <c r="DC103" s="19"/>
      <c r="DD103" s="19"/>
      <c r="DE103" s="19"/>
      <c r="DF103" s="19"/>
      <c r="DG103" s="19"/>
      <c r="DH103" s="19"/>
      <c r="DI103" s="19"/>
      <c r="DJ103" s="19"/>
      <c r="DK103" s="19"/>
      <c r="DL103" s="19"/>
      <c r="DM103" s="19"/>
      <c r="DN103" s="19"/>
      <c r="DO103" s="19"/>
      <c r="DP103" s="19"/>
      <c r="DQ103" s="19"/>
      <c r="DR103" s="19"/>
      <c r="DS103" s="19"/>
      <c r="DT103" s="19"/>
      <c r="DU103" s="19"/>
    </row>
    <row r="104" spans="1:125" s="20" customFormat="1" ht="21" customHeight="1">
      <c r="A104" s="375" t="s">
        <v>3235</v>
      </c>
      <c r="B104" s="336">
        <f>'예산세출(성사)'!P301</f>
        <v>12300000</v>
      </c>
      <c r="C104" s="337">
        <f t="shared" si="22"/>
        <v>1.0731282083370755E-3</v>
      </c>
      <c r="D104" s="336">
        <f>'예산세출(성사)'!Q301</f>
        <v>12928000</v>
      </c>
      <c r="E104" s="337">
        <f t="shared" si="27"/>
        <v>1.1385734013471239E-3</v>
      </c>
      <c r="F104" s="338">
        <f t="shared" si="26"/>
        <v>-628000</v>
      </c>
      <c r="G104" s="339">
        <f>+F104/D104</f>
        <v>-4.8576732673267328E-2</v>
      </c>
      <c r="H104" s="27"/>
      <c r="I104" s="25"/>
      <c r="J104" s="25"/>
      <c r="K104" s="25"/>
      <c r="L104" s="25"/>
      <c r="M104" s="256"/>
      <c r="N104" s="25"/>
      <c r="O104" s="19"/>
      <c r="P104" s="19"/>
      <c r="Q104" s="19"/>
      <c r="R104" s="25"/>
      <c r="S104" s="25"/>
      <c r="T104" s="25"/>
      <c r="U104" s="25"/>
      <c r="V104" s="25"/>
      <c r="W104" s="25"/>
      <c r="X104" s="25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  <c r="AM104" s="19"/>
      <c r="AN104" s="19"/>
      <c r="AO104" s="19"/>
      <c r="AP104" s="19"/>
      <c r="AQ104" s="19"/>
      <c r="AR104" s="19"/>
      <c r="AS104" s="19"/>
      <c r="AT104" s="19"/>
      <c r="AU104" s="19"/>
      <c r="AV104" s="19"/>
      <c r="AW104" s="19"/>
      <c r="AX104" s="19"/>
      <c r="AY104" s="19"/>
      <c r="AZ104" s="19"/>
      <c r="BA104" s="19"/>
      <c r="BB104" s="19"/>
      <c r="BC104" s="19"/>
      <c r="BD104" s="19"/>
      <c r="BE104" s="19"/>
      <c r="BF104" s="19"/>
      <c r="BG104" s="19"/>
      <c r="BH104" s="19"/>
      <c r="BI104" s="19"/>
      <c r="BJ104" s="19"/>
      <c r="BK104" s="19"/>
      <c r="BL104" s="19"/>
      <c r="BM104" s="19"/>
      <c r="BN104" s="19"/>
      <c r="BO104" s="19"/>
      <c r="BP104" s="19"/>
      <c r="BQ104" s="19"/>
      <c r="BR104" s="19"/>
      <c r="BS104" s="19"/>
      <c r="BT104" s="19"/>
      <c r="BU104" s="19"/>
      <c r="BV104" s="19"/>
      <c r="BW104" s="19"/>
      <c r="BX104" s="19"/>
      <c r="BY104" s="19"/>
      <c r="BZ104" s="19"/>
      <c r="CA104" s="19"/>
      <c r="CB104" s="19"/>
      <c r="CC104" s="19"/>
      <c r="CD104" s="19"/>
      <c r="CE104" s="19"/>
      <c r="CF104" s="19"/>
      <c r="CG104" s="19"/>
      <c r="CH104" s="19"/>
      <c r="CI104" s="19"/>
      <c r="CJ104" s="19"/>
      <c r="CK104" s="19"/>
      <c r="CL104" s="19"/>
      <c r="CM104" s="19"/>
      <c r="CN104" s="19"/>
      <c r="CO104" s="19"/>
      <c r="CP104" s="19"/>
      <c r="CQ104" s="19"/>
      <c r="CR104" s="19"/>
      <c r="CS104" s="19"/>
      <c r="CT104" s="19"/>
      <c r="CU104" s="19"/>
      <c r="CV104" s="19"/>
      <c r="CW104" s="19"/>
      <c r="CX104" s="19"/>
      <c r="CY104" s="19"/>
      <c r="CZ104" s="19"/>
      <c r="DA104" s="19"/>
      <c r="DB104" s="19"/>
      <c r="DC104" s="19"/>
      <c r="DD104" s="19"/>
      <c r="DE104" s="19"/>
      <c r="DF104" s="19"/>
      <c r="DG104" s="19"/>
      <c r="DH104" s="19"/>
      <c r="DI104" s="19"/>
      <c r="DJ104" s="19"/>
      <c r="DK104" s="19"/>
      <c r="DL104" s="19"/>
      <c r="DM104" s="19"/>
      <c r="DN104" s="19"/>
      <c r="DO104" s="19"/>
      <c r="DP104" s="19"/>
      <c r="DQ104" s="19"/>
      <c r="DR104" s="19"/>
      <c r="DS104" s="19"/>
      <c r="DT104" s="19"/>
      <c r="DU104" s="19"/>
    </row>
    <row r="105" spans="1:125" s="20" customFormat="1" ht="21.95" customHeight="1">
      <c r="A105" s="373" t="s">
        <v>3229</v>
      </c>
      <c r="B105" s="336">
        <f>'예산세출(탄현)'!P175</f>
        <v>67170000</v>
      </c>
      <c r="C105" s="337">
        <f t="shared" si="22"/>
        <v>5.8603269718700288E-3</v>
      </c>
      <c r="D105" s="336">
        <f>'예산세출(탄현)'!Q175</f>
        <v>95204000</v>
      </c>
      <c r="E105" s="337">
        <f t="shared" si="27"/>
        <v>8.3846489868387684E-3</v>
      </c>
      <c r="F105" s="338">
        <f t="shared" si="26"/>
        <v>-28034000</v>
      </c>
      <c r="G105" s="339">
        <f>+F105/D105</f>
        <v>-0.2944624175454813</v>
      </c>
      <c r="H105" s="27"/>
      <c r="I105" s="25"/>
      <c r="J105" s="25"/>
      <c r="K105" s="25"/>
      <c r="L105" s="25"/>
      <c r="M105" s="256"/>
      <c r="N105" s="25"/>
      <c r="O105" s="19"/>
      <c r="P105" s="19"/>
      <c r="Q105" s="19"/>
      <c r="R105" s="25"/>
      <c r="S105" s="25"/>
      <c r="T105" s="25"/>
      <c r="U105" s="25"/>
      <c r="V105" s="25"/>
      <c r="W105" s="25"/>
      <c r="X105" s="25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  <c r="AM105" s="19"/>
      <c r="AN105" s="19"/>
      <c r="AO105" s="19"/>
      <c r="AP105" s="19"/>
      <c r="AQ105" s="19"/>
      <c r="AR105" s="19"/>
      <c r="AS105" s="19"/>
      <c r="AT105" s="19"/>
      <c r="AU105" s="19"/>
      <c r="AV105" s="19"/>
      <c r="AW105" s="19"/>
      <c r="AX105" s="19"/>
      <c r="AY105" s="19"/>
      <c r="AZ105" s="19"/>
      <c r="BA105" s="19"/>
      <c r="BB105" s="19"/>
      <c r="BC105" s="19"/>
      <c r="BD105" s="19"/>
      <c r="BE105" s="19"/>
      <c r="BF105" s="19"/>
      <c r="BG105" s="19"/>
      <c r="BH105" s="19"/>
      <c r="BI105" s="19"/>
      <c r="BJ105" s="19"/>
      <c r="BK105" s="19"/>
      <c r="BL105" s="19"/>
      <c r="BM105" s="19"/>
      <c r="BN105" s="19"/>
      <c r="BO105" s="19"/>
      <c r="BP105" s="19"/>
      <c r="BQ105" s="19"/>
      <c r="BR105" s="19"/>
      <c r="BS105" s="19"/>
      <c r="BT105" s="19"/>
      <c r="BU105" s="19"/>
      <c r="BV105" s="19"/>
      <c r="BW105" s="19"/>
      <c r="BX105" s="19"/>
      <c r="BY105" s="19"/>
      <c r="BZ105" s="19"/>
      <c r="CA105" s="19"/>
      <c r="CB105" s="19"/>
      <c r="CC105" s="19"/>
      <c r="CD105" s="19"/>
      <c r="CE105" s="19"/>
      <c r="CF105" s="19"/>
      <c r="CG105" s="19"/>
      <c r="CH105" s="19"/>
      <c r="CI105" s="19"/>
      <c r="CJ105" s="19"/>
      <c r="CK105" s="19"/>
      <c r="CL105" s="19"/>
      <c r="CM105" s="19"/>
      <c r="CN105" s="19"/>
      <c r="CO105" s="19"/>
      <c r="CP105" s="19"/>
      <c r="CQ105" s="19"/>
      <c r="CR105" s="19"/>
      <c r="CS105" s="19"/>
      <c r="CT105" s="19"/>
      <c r="CU105" s="19"/>
      <c r="CV105" s="19"/>
      <c r="CW105" s="19"/>
      <c r="CX105" s="19"/>
      <c r="CY105" s="19"/>
      <c r="CZ105" s="19"/>
      <c r="DA105" s="19"/>
      <c r="DB105" s="19"/>
      <c r="DC105" s="19"/>
      <c r="DD105" s="19"/>
      <c r="DE105" s="19"/>
      <c r="DF105" s="19"/>
      <c r="DG105" s="19"/>
      <c r="DH105" s="19"/>
      <c r="DI105" s="19"/>
      <c r="DJ105" s="19"/>
      <c r="DK105" s="19"/>
      <c r="DL105" s="19"/>
      <c r="DM105" s="19"/>
      <c r="DN105" s="19"/>
      <c r="DO105" s="19"/>
      <c r="DP105" s="19"/>
      <c r="DQ105" s="19"/>
      <c r="DR105" s="19"/>
      <c r="DS105" s="19"/>
      <c r="DT105" s="19"/>
      <c r="DU105" s="19"/>
    </row>
    <row r="106" spans="1:125" s="20" customFormat="1" ht="21.95" customHeight="1">
      <c r="A106" s="373" t="s">
        <v>423</v>
      </c>
      <c r="B106" s="336">
        <f>'예산세출(주교)'!P90</f>
        <v>480000</v>
      </c>
      <c r="C106" s="337">
        <f t="shared" si="22"/>
        <v>4.1878173983885873E-5</v>
      </c>
      <c r="D106" s="336">
        <f>'예산세출(일산서구)'!Q315</f>
        <v>0</v>
      </c>
      <c r="E106" s="337">
        <f t="shared" si="27"/>
        <v>0</v>
      </c>
      <c r="F106" s="338">
        <f t="shared" si="26"/>
        <v>480000</v>
      </c>
      <c r="G106" s="339"/>
      <c r="H106" s="27"/>
      <c r="I106" s="25"/>
      <c r="J106" s="25"/>
      <c r="K106" s="25"/>
      <c r="L106" s="25"/>
      <c r="M106" s="256"/>
      <c r="N106" s="25"/>
      <c r="O106" s="19"/>
      <c r="P106" s="19"/>
      <c r="Q106" s="19"/>
      <c r="R106" s="25"/>
      <c r="S106" s="25"/>
      <c r="T106" s="25"/>
      <c r="U106" s="25"/>
      <c r="V106" s="25"/>
      <c r="W106" s="25"/>
      <c r="X106" s="25"/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  <c r="AM106" s="19"/>
      <c r="AN106" s="19"/>
      <c r="AO106" s="19"/>
      <c r="AP106" s="19"/>
      <c r="AQ106" s="19"/>
      <c r="AR106" s="19"/>
      <c r="AS106" s="19"/>
      <c r="AT106" s="19"/>
      <c r="AU106" s="19"/>
      <c r="AV106" s="19"/>
      <c r="AW106" s="19"/>
      <c r="AX106" s="19"/>
      <c r="AY106" s="19"/>
      <c r="AZ106" s="19"/>
      <c r="BA106" s="19"/>
      <c r="BB106" s="19"/>
      <c r="BC106" s="19"/>
      <c r="BD106" s="19"/>
      <c r="BE106" s="19"/>
      <c r="BF106" s="19"/>
      <c r="BG106" s="19"/>
      <c r="BH106" s="19"/>
      <c r="BI106" s="19"/>
      <c r="BJ106" s="19"/>
      <c r="BK106" s="19"/>
      <c r="BL106" s="19"/>
      <c r="BM106" s="19"/>
      <c r="BN106" s="19"/>
      <c r="BO106" s="19"/>
      <c r="BP106" s="19"/>
      <c r="BQ106" s="19"/>
      <c r="BR106" s="19"/>
      <c r="BS106" s="19"/>
      <c r="BT106" s="19"/>
      <c r="BU106" s="19"/>
      <c r="BV106" s="19"/>
      <c r="BW106" s="19"/>
      <c r="BX106" s="19"/>
      <c r="BY106" s="19"/>
      <c r="BZ106" s="19"/>
      <c r="CA106" s="19"/>
      <c r="CB106" s="19"/>
      <c r="CC106" s="19"/>
      <c r="CD106" s="19"/>
      <c r="CE106" s="19"/>
      <c r="CF106" s="19"/>
      <c r="CG106" s="19"/>
      <c r="CH106" s="19"/>
      <c r="CI106" s="19"/>
      <c r="CJ106" s="19"/>
      <c r="CK106" s="19"/>
      <c r="CL106" s="19"/>
      <c r="CM106" s="19"/>
      <c r="CN106" s="19"/>
      <c r="CO106" s="19"/>
      <c r="CP106" s="19"/>
      <c r="CQ106" s="19"/>
      <c r="CR106" s="19"/>
      <c r="CS106" s="19"/>
      <c r="CT106" s="19"/>
      <c r="CU106" s="19"/>
      <c r="CV106" s="19"/>
      <c r="CW106" s="19"/>
      <c r="CX106" s="19"/>
      <c r="CY106" s="19"/>
      <c r="CZ106" s="19"/>
      <c r="DA106" s="19"/>
      <c r="DB106" s="19"/>
      <c r="DC106" s="19"/>
      <c r="DD106" s="19"/>
      <c r="DE106" s="19"/>
      <c r="DF106" s="19"/>
      <c r="DG106" s="19"/>
      <c r="DH106" s="19"/>
      <c r="DI106" s="19"/>
      <c r="DJ106" s="19"/>
      <c r="DK106" s="19"/>
      <c r="DL106" s="19"/>
      <c r="DM106" s="19"/>
      <c r="DN106" s="19"/>
      <c r="DO106" s="19"/>
      <c r="DP106" s="19"/>
      <c r="DQ106" s="19"/>
      <c r="DR106" s="19"/>
      <c r="DS106" s="19"/>
      <c r="DT106" s="19"/>
      <c r="DU106" s="19"/>
    </row>
    <row r="107" spans="1:125" s="20" customFormat="1" ht="21.95" customHeight="1">
      <c r="A107" s="373" t="s">
        <v>3234</v>
      </c>
      <c r="B107" s="336">
        <f>'예산세출(일산서구)'!P316</f>
        <v>244536000</v>
      </c>
      <c r="C107" s="337">
        <f t="shared" si="22"/>
        <v>2.1334835736090657E-2</v>
      </c>
      <c r="D107" s="336">
        <f>'예산세출(일산서구)'!Q316</f>
        <v>351735000</v>
      </c>
      <c r="E107" s="337">
        <f t="shared" si="27"/>
        <v>3.0977422286728857E-2</v>
      </c>
      <c r="F107" s="338">
        <f t="shared" si="26"/>
        <v>-107199000</v>
      </c>
      <c r="G107" s="339">
        <f t="shared" ref="G107:G134" si="28">+F107/D107</f>
        <v>-0.30477205850995776</v>
      </c>
      <c r="H107" s="27"/>
      <c r="I107" s="25"/>
      <c r="J107" s="25"/>
      <c r="K107" s="25"/>
      <c r="L107" s="25"/>
      <c r="M107" s="256"/>
      <c r="N107" s="25"/>
      <c r="O107" s="19"/>
      <c r="P107" s="19"/>
      <c r="Q107" s="19"/>
      <c r="R107" s="25"/>
      <c r="S107" s="25"/>
      <c r="T107" s="25"/>
      <c r="U107" s="25"/>
      <c r="V107" s="25"/>
      <c r="W107" s="25"/>
      <c r="X107" s="25"/>
      <c r="Y107" s="19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  <c r="AM107" s="19"/>
      <c r="AN107" s="19"/>
      <c r="AO107" s="19"/>
      <c r="AP107" s="19"/>
      <c r="AQ107" s="19"/>
      <c r="AR107" s="19"/>
      <c r="AS107" s="19"/>
      <c r="AT107" s="19"/>
      <c r="AU107" s="19"/>
      <c r="AV107" s="19"/>
      <c r="AW107" s="19"/>
      <c r="AX107" s="19"/>
      <c r="AY107" s="19"/>
      <c r="AZ107" s="19"/>
      <c r="BA107" s="19"/>
      <c r="BB107" s="19"/>
      <c r="BC107" s="19"/>
      <c r="BD107" s="19"/>
      <c r="BE107" s="19"/>
      <c r="BF107" s="19"/>
      <c r="BG107" s="19"/>
      <c r="BH107" s="19"/>
      <c r="BI107" s="19"/>
      <c r="BJ107" s="19"/>
      <c r="BK107" s="19"/>
      <c r="BL107" s="19"/>
      <c r="BM107" s="19"/>
      <c r="BN107" s="19"/>
      <c r="BO107" s="19"/>
      <c r="BP107" s="19"/>
      <c r="BQ107" s="19"/>
      <c r="BR107" s="19"/>
      <c r="BS107" s="19"/>
      <c r="BT107" s="19"/>
      <c r="BU107" s="19"/>
      <c r="BV107" s="19"/>
      <c r="BW107" s="19"/>
      <c r="BX107" s="19"/>
      <c r="BY107" s="19"/>
      <c r="BZ107" s="19"/>
      <c r="CA107" s="19"/>
      <c r="CB107" s="19"/>
      <c r="CC107" s="19"/>
      <c r="CD107" s="19"/>
      <c r="CE107" s="19"/>
      <c r="CF107" s="19"/>
      <c r="CG107" s="19"/>
      <c r="CH107" s="19"/>
      <c r="CI107" s="19"/>
      <c r="CJ107" s="19"/>
      <c r="CK107" s="19"/>
      <c r="CL107" s="19"/>
      <c r="CM107" s="19"/>
      <c r="CN107" s="19"/>
      <c r="CO107" s="19"/>
      <c r="CP107" s="19"/>
      <c r="CQ107" s="19"/>
      <c r="CR107" s="19"/>
      <c r="CS107" s="19"/>
      <c r="CT107" s="19"/>
      <c r="CU107" s="19"/>
      <c r="CV107" s="19"/>
      <c r="CW107" s="19"/>
      <c r="CX107" s="19"/>
      <c r="CY107" s="19"/>
      <c r="CZ107" s="19"/>
      <c r="DA107" s="19"/>
      <c r="DB107" s="19"/>
      <c r="DC107" s="19"/>
      <c r="DD107" s="19"/>
      <c r="DE107" s="19"/>
      <c r="DF107" s="19"/>
      <c r="DG107" s="19"/>
      <c r="DH107" s="19"/>
      <c r="DI107" s="19"/>
      <c r="DJ107" s="19"/>
      <c r="DK107" s="19"/>
      <c r="DL107" s="19"/>
      <c r="DM107" s="19"/>
      <c r="DN107" s="19"/>
      <c r="DO107" s="19"/>
      <c r="DP107" s="19"/>
      <c r="DQ107" s="19"/>
      <c r="DR107" s="19"/>
      <c r="DS107" s="19"/>
      <c r="DT107" s="19"/>
      <c r="DU107" s="19"/>
    </row>
    <row r="108" spans="1:125" s="20" customFormat="1" ht="21.95" customHeight="1">
      <c r="A108" s="375" t="s">
        <v>3226</v>
      </c>
      <c r="B108" s="336">
        <f>'예산세출(토당)'!P250</f>
        <v>550144000</v>
      </c>
      <c r="C108" s="337">
        <f t="shared" si="22"/>
        <v>4.7997971142064395E-2</v>
      </c>
      <c r="D108" s="336">
        <f>'예산세출(토당)'!Q250</f>
        <v>563165000</v>
      </c>
      <c r="E108" s="337">
        <f t="shared" si="27"/>
        <v>4.9598135022405093E-2</v>
      </c>
      <c r="F108" s="338">
        <f t="shared" si="26"/>
        <v>-13021000</v>
      </c>
      <c r="G108" s="339">
        <f t="shared" si="28"/>
        <v>-2.3121110154217681E-2</v>
      </c>
      <c r="H108" s="27"/>
      <c r="I108" s="25"/>
      <c r="J108" s="25"/>
      <c r="K108" s="25"/>
      <c r="L108" s="25"/>
      <c r="M108" s="256"/>
      <c r="N108" s="25"/>
      <c r="O108" s="19"/>
      <c r="P108" s="19"/>
      <c r="Q108" s="19"/>
      <c r="R108" s="25"/>
      <c r="S108" s="25"/>
      <c r="T108" s="25"/>
      <c r="U108" s="25"/>
      <c r="V108" s="25"/>
      <c r="W108" s="25"/>
      <c r="X108" s="25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  <c r="AM108" s="19"/>
      <c r="AN108" s="19"/>
      <c r="AO108" s="19"/>
      <c r="AP108" s="19"/>
      <c r="AQ108" s="19"/>
      <c r="AR108" s="19"/>
      <c r="AS108" s="19"/>
      <c r="AT108" s="19"/>
      <c r="AU108" s="19"/>
      <c r="AV108" s="19"/>
      <c r="AW108" s="19"/>
      <c r="AX108" s="19"/>
      <c r="AY108" s="19"/>
      <c r="AZ108" s="19"/>
      <c r="BA108" s="19"/>
      <c r="BB108" s="19"/>
      <c r="BC108" s="19"/>
      <c r="BD108" s="19"/>
      <c r="BE108" s="19"/>
      <c r="BF108" s="19"/>
      <c r="BG108" s="19"/>
      <c r="BH108" s="19"/>
      <c r="BI108" s="19"/>
      <c r="BJ108" s="19"/>
      <c r="BK108" s="19"/>
      <c r="BL108" s="19"/>
      <c r="BM108" s="19"/>
      <c r="BN108" s="19"/>
      <c r="BO108" s="19"/>
      <c r="BP108" s="19"/>
      <c r="BQ108" s="19"/>
      <c r="BR108" s="19"/>
      <c r="BS108" s="19"/>
      <c r="BT108" s="19"/>
      <c r="BU108" s="19"/>
      <c r="BV108" s="19"/>
      <c r="BW108" s="19"/>
      <c r="BX108" s="19"/>
      <c r="BY108" s="19"/>
      <c r="BZ108" s="19"/>
      <c r="CA108" s="19"/>
      <c r="CB108" s="19"/>
      <c r="CC108" s="19"/>
      <c r="CD108" s="19"/>
      <c r="CE108" s="19"/>
      <c r="CF108" s="19"/>
      <c r="CG108" s="19"/>
      <c r="CH108" s="19"/>
      <c r="CI108" s="19"/>
      <c r="CJ108" s="19"/>
      <c r="CK108" s="19"/>
      <c r="CL108" s="19"/>
      <c r="CM108" s="19"/>
      <c r="CN108" s="19"/>
      <c r="CO108" s="19"/>
      <c r="CP108" s="19"/>
      <c r="CQ108" s="19"/>
      <c r="CR108" s="19"/>
      <c r="CS108" s="19"/>
      <c r="CT108" s="19"/>
      <c r="CU108" s="19"/>
      <c r="CV108" s="19"/>
      <c r="CW108" s="19"/>
      <c r="CX108" s="19"/>
      <c r="CY108" s="19"/>
      <c r="CZ108" s="19"/>
      <c r="DA108" s="19"/>
      <c r="DB108" s="19"/>
      <c r="DC108" s="19"/>
      <c r="DD108" s="19"/>
      <c r="DE108" s="19"/>
      <c r="DF108" s="19"/>
      <c r="DG108" s="19"/>
      <c r="DH108" s="19"/>
      <c r="DI108" s="19"/>
      <c r="DJ108" s="19"/>
      <c r="DK108" s="19"/>
      <c r="DL108" s="19"/>
      <c r="DM108" s="19"/>
      <c r="DN108" s="19"/>
      <c r="DO108" s="19"/>
      <c r="DP108" s="19"/>
      <c r="DQ108" s="19"/>
      <c r="DR108" s="19"/>
      <c r="DS108" s="19"/>
      <c r="DT108" s="19"/>
      <c r="DU108" s="19"/>
    </row>
    <row r="109" spans="1:125" s="20" customFormat="1" ht="21.95" customHeight="1">
      <c r="A109" s="375" t="s">
        <v>970</v>
      </c>
      <c r="B109" s="336">
        <f>'예산세출(상담)'!P218</f>
        <v>36780000</v>
      </c>
      <c r="C109" s="337">
        <f t="shared" si="22"/>
        <v>3.2089150815152547E-3</v>
      </c>
      <c r="D109" s="336">
        <f>'예산세출(상담)'!Q218</f>
        <v>37720000</v>
      </c>
      <c r="E109" s="337">
        <f t="shared" si="27"/>
        <v>3.3220133585097089E-3</v>
      </c>
      <c r="F109" s="338">
        <f t="shared" si="26"/>
        <v>-940000</v>
      </c>
      <c r="G109" s="339">
        <f t="shared" si="28"/>
        <v>-2.4920466595970307E-2</v>
      </c>
      <c r="H109" s="27"/>
      <c r="I109" s="25"/>
      <c r="J109" s="25"/>
      <c r="K109" s="25"/>
      <c r="L109" s="25"/>
      <c r="M109" s="256"/>
      <c r="N109" s="25"/>
      <c r="O109" s="19"/>
      <c r="P109" s="19"/>
      <c r="Q109" s="19"/>
      <c r="R109" s="25"/>
      <c r="S109" s="25"/>
      <c r="T109" s="25"/>
      <c r="U109" s="25"/>
      <c r="V109" s="25"/>
      <c r="W109" s="25"/>
      <c r="X109" s="25"/>
      <c r="Y109" s="19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  <c r="AM109" s="19"/>
      <c r="AN109" s="19"/>
      <c r="AO109" s="19"/>
      <c r="AP109" s="19"/>
      <c r="AQ109" s="19"/>
      <c r="AR109" s="19"/>
      <c r="AS109" s="19"/>
      <c r="AT109" s="19"/>
      <c r="AU109" s="19"/>
      <c r="AV109" s="19"/>
      <c r="AW109" s="19"/>
      <c r="AX109" s="19"/>
      <c r="AY109" s="19"/>
      <c r="AZ109" s="19"/>
      <c r="BA109" s="19"/>
      <c r="BB109" s="19"/>
      <c r="BC109" s="19"/>
      <c r="BD109" s="19"/>
      <c r="BE109" s="19"/>
      <c r="BF109" s="19"/>
      <c r="BG109" s="19"/>
      <c r="BH109" s="19"/>
      <c r="BI109" s="19"/>
      <c r="BJ109" s="19"/>
      <c r="BK109" s="19"/>
      <c r="BL109" s="19"/>
      <c r="BM109" s="19"/>
      <c r="BN109" s="19"/>
      <c r="BO109" s="19"/>
      <c r="BP109" s="19"/>
      <c r="BQ109" s="19"/>
      <c r="BR109" s="19"/>
      <c r="BS109" s="19"/>
      <c r="BT109" s="19"/>
      <c r="BU109" s="19"/>
      <c r="BV109" s="19"/>
      <c r="BW109" s="19"/>
      <c r="BX109" s="19"/>
      <c r="BY109" s="19"/>
      <c r="BZ109" s="19"/>
      <c r="CA109" s="19"/>
      <c r="CB109" s="19"/>
      <c r="CC109" s="19"/>
      <c r="CD109" s="19"/>
      <c r="CE109" s="19"/>
      <c r="CF109" s="19"/>
      <c r="CG109" s="19"/>
      <c r="CH109" s="19"/>
      <c r="CI109" s="19"/>
      <c r="CJ109" s="19"/>
      <c r="CK109" s="19"/>
      <c r="CL109" s="19"/>
      <c r="CM109" s="19"/>
      <c r="CN109" s="19"/>
      <c r="CO109" s="19"/>
      <c r="CP109" s="19"/>
      <c r="CQ109" s="19"/>
      <c r="CR109" s="19"/>
      <c r="CS109" s="19"/>
      <c r="CT109" s="19"/>
      <c r="CU109" s="19"/>
      <c r="CV109" s="19"/>
      <c r="CW109" s="19"/>
      <c r="CX109" s="19"/>
      <c r="CY109" s="19"/>
      <c r="CZ109" s="19"/>
      <c r="DA109" s="19"/>
      <c r="DB109" s="19"/>
      <c r="DC109" s="19"/>
      <c r="DD109" s="19"/>
      <c r="DE109" s="19"/>
      <c r="DF109" s="19"/>
      <c r="DG109" s="19"/>
      <c r="DH109" s="19"/>
      <c r="DI109" s="19"/>
      <c r="DJ109" s="19"/>
      <c r="DK109" s="19"/>
      <c r="DL109" s="19"/>
      <c r="DM109" s="19"/>
      <c r="DN109" s="19"/>
      <c r="DO109" s="19"/>
      <c r="DP109" s="19"/>
      <c r="DQ109" s="19"/>
      <c r="DR109" s="19"/>
      <c r="DS109" s="19"/>
      <c r="DT109" s="19"/>
      <c r="DU109" s="19"/>
    </row>
    <row r="110" spans="1:125" s="20" customFormat="1" ht="21.95" customHeight="1">
      <c r="A110" s="375" t="s">
        <v>426</v>
      </c>
      <c r="B110" s="336">
        <f>'예산세출(화정)'!P170</f>
        <v>18300000</v>
      </c>
      <c r="C110" s="337">
        <f t="shared" si="22"/>
        <v>1.5966053831356489E-3</v>
      </c>
      <c r="D110" s="336">
        <f>'예산세출(화정)'!Q170</f>
        <v>19200000</v>
      </c>
      <c r="E110" s="337">
        <f t="shared" si="27"/>
        <v>1.6909505960600851E-3</v>
      </c>
      <c r="F110" s="338">
        <f t="shared" si="26"/>
        <v>-900000</v>
      </c>
      <c r="G110" s="339">
        <f t="shared" si="28"/>
        <v>-4.6875E-2</v>
      </c>
      <c r="H110" s="27"/>
      <c r="I110" s="25"/>
      <c r="J110" s="25"/>
      <c r="K110" s="25"/>
      <c r="L110" s="25"/>
      <c r="M110" s="256"/>
      <c r="N110" s="25"/>
      <c r="O110" s="19"/>
      <c r="P110" s="19"/>
      <c r="Q110" s="19"/>
      <c r="R110" s="25"/>
      <c r="S110" s="25"/>
      <c r="T110" s="25"/>
      <c r="U110" s="25"/>
      <c r="V110" s="25"/>
      <c r="W110" s="25"/>
      <c r="X110" s="25"/>
      <c r="Y110" s="19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  <c r="AM110" s="19"/>
      <c r="AN110" s="19"/>
      <c r="AO110" s="19"/>
      <c r="AP110" s="19"/>
      <c r="AQ110" s="19"/>
      <c r="AR110" s="19"/>
      <c r="AS110" s="19"/>
      <c r="AT110" s="19"/>
      <c r="AU110" s="19"/>
      <c r="AV110" s="19"/>
      <c r="AW110" s="19"/>
      <c r="AX110" s="19"/>
      <c r="AY110" s="19"/>
      <c r="AZ110" s="19"/>
      <c r="BA110" s="19"/>
      <c r="BB110" s="19"/>
      <c r="BC110" s="19"/>
      <c r="BD110" s="19"/>
      <c r="BE110" s="19"/>
      <c r="BF110" s="19"/>
      <c r="BG110" s="19"/>
      <c r="BH110" s="19"/>
      <c r="BI110" s="19"/>
      <c r="BJ110" s="19"/>
      <c r="BK110" s="19"/>
      <c r="BL110" s="19"/>
      <c r="BM110" s="19"/>
      <c r="BN110" s="19"/>
      <c r="BO110" s="19"/>
      <c r="BP110" s="19"/>
      <c r="BQ110" s="19"/>
      <c r="BR110" s="19"/>
      <c r="BS110" s="19"/>
      <c r="BT110" s="19"/>
      <c r="BU110" s="19"/>
      <c r="BV110" s="19"/>
      <c r="BW110" s="19"/>
      <c r="BX110" s="19"/>
      <c r="BY110" s="19"/>
      <c r="BZ110" s="19"/>
      <c r="CA110" s="19"/>
      <c r="CB110" s="19"/>
      <c r="CC110" s="19"/>
      <c r="CD110" s="19"/>
      <c r="CE110" s="19"/>
      <c r="CF110" s="19"/>
      <c r="CG110" s="19"/>
      <c r="CH110" s="19"/>
      <c r="CI110" s="19"/>
      <c r="CJ110" s="19"/>
      <c r="CK110" s="19"/>
      <c r="CL110" s="19"/>
      <c r="CM110" s="19"/>
      <c r="CN110" s="19"/>
      <c r="CO110" s="19"/>
      <c r="CP110" s="19"/>
      <c r="CQ110" s="19"/>
      <c r="CR110" s="19"/>
      <c r="CS110" s="19"/>
      <c r="CT110" s="19"/>
      <c r="CU110" s="19"/>
      <c r="CV110" s="19"/>
      <c r="CW110" s="19"/>
      <c r="CX110" s="19"/>
      <c r="CY110" s="19"/>
      <c r="CZ110" s="19"/>
      <c r="DA110" s="19"/>
      <c r="DB110" s="19"/>
      <c r="DC110" s="19"/>
      <c r="DD110" s="19"/>
      <c r="DE110" s="19"/>
      <c r="DF110" s="19"/>
      <c r="DG110" s="19"/>
      <c r="DH110" s="19"/>
      <c r="DI110" s="19"/>
      <c r="DJ110" s="19"/>
      <c r="DK110" s="19"/>
      <c r="DL110" s="19"/>
      <c r="DM110" s="19"/>
      <c r="DN110" s="19"/>
      <c r="DO110" s="19"/>
      <c r="DP110" s="19"/>
      <c r="DQ110" s="19"/>
      <c r="DR110" s="19"/>
      <c r="DS110" s="19"/>
      <c r="DT110" s="19"/>
      <c r="DU110" s="19"/>
    </row>
    <row r="111" spans="1:125" s="20" customFormat="1" ht="21.95" customHeight="1">
      <c r="A111" s="375" t="s">
        <v>358</v>
      </c>
      <c r="B111" s="336">
        <f>'예산세출(백마)'!P115</f>
        <v>7902000</v>
      </c>
      <c r="C111" s="337">
        <f t="shared" si="22"/>
        <v>6.8941943920972114E-4</v>
      </c>
      <c r="D111" s="336">
        <f>'예산세출(백마)'!Q115</f>
        <v>8400000</v>
      </c>
      <c r="E111" s="337">
        <f t="shared" si="27"/>
        <v>7.3979088577628721E-4</v>
      </c>
      <c r="F111" s="338">
        <f t="shared" si="26"/>
        <v>-498000</v>
      </c>
      <c r="G111" s="339">
        <f t="shared" si="28"/>
        <v>-5.9285714285714289E-2</v>
      </c>
      <c r="H111" s="27"/>
      <c r="I111" s="25"/>
      <c r="J111" s="25"/>
      <c r="K111" s="25"/>
      <c r="L111" s="25"/>
      <c r="M111" s="256"/>
      <c r="N111" s="25"/>
      <c r="O111" s="19"/>
      <c r="P111" s="19"/>
      <c r="Q111" s="19"/>
      <c r="R111" s="25"/>
      <c r="S111" s="25"/>
      <c r="T111" s="25"/>
      <c r="U111" s="25"/>
      <c r="V111" s="25"/>
      <c r="W111" s="25"/>
      <c r="X111" s="25"/>
      <c r="Y111" s="19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  <c r="AM111" s="19"/>
      <c r="AN111" s="19"/>
      <c r="AO111" s="19"/>
      <c r="AP111" s="19"/>
      <c r="AQ111" s="19"/>
      <c r="AR111" s="19"/>
      <c r="AS111" s="19"/>
      <c r="AT111" s="19"/>
      <c r="AU111" s="19"/>
      <c r="AV111" s="19"/>
      <c r="AW111" s="19"/>
      <c r="AX111" s="19"/>
      <c r="AY111" s="19"/>
      <c r="AZ111" s="19"/>
      <c r="BA111" s="19"/>
      <c r="BB111" s="19"/>
      <c r="BC111" s="19"/>
      <c r="BD111" s="19"/>
      <c r="BE111" s="19"/>
      <c r="BF111" s="19"/>
      <c r="BG111" s="19"/>
      <c r="BH111" s="19"/>
      <c r="BI111" s="19"/>
      <c r="BJ111" s="19"/>
      <c r="BK111" s="19"/>
      <c r="BL111" s="19"/>
      <c r="BM111" s="19"/>
      <c r="BN111" s="19"/>
      <c r="BO111" s="19"/>
      <c r="BP111" s="19"/>
      <c r="BQ111" s="19"/>
      <c r="BR111" s="19"/>
      <c r="BS111" s="19"/>
      <c r="BT111" s="19"/>
      <c r="BU111" s="19"/>
      <c r="BV111" s="19"/>
      <c r="BW111" s="19"/>
      <c r="BX111" s="19"/>
      <c r="BY111" s="19"/>
      <c r="BZ111" s="19"/>
      <c r="CA111" s="19"/>
      <c r="CB111" s="19"/>
      <c r="CC111" s="19"/>
      <c r="CD111" s="19"/>
      <c r="CE111" s="19"/>
      <c r="CF111" s="19"/>
      <c r="CG111" s="19"/>
      <c r="CH111" s="19"/>
      <c r="CI111" s="19"/>
      <c r="CJ111" s="19"/>
      <c r="CK111" s="19"/>
      <c r="CL111" s="19"/>
      <c r="CM111" s="19"/>
      <c r="CN111" s="19"/>
      <c r="CO111" s="19"/>
      <c r="CP111" s="19"/>
      <c r="CQ111" s="19"/>
      <c r="CR111" s="19"/>
      <c r="CS111" s="19"/>
      <c r="CT111" s="19"/>
      <c r="CU111" s="19"/>
      <c r="CV111" s="19"/>
      <c r="CW111" s="19"/>
      <c r="CX111" s="19"/>
      <c r="CY111" s="19"/>
      <c r="CZ111" s="19"/>
      <c r="DA111" s="19"/>
      <c r="DB111" s="19"/>
      <c r="DC111" s="19"/>
      <c r="DD111" s="19"/>
      <c r="DE111" s="19"/>
      <c r="DF111" s="19"/>
      <c r="DG111" s="19"/>
      <c r="DH111" s="19"/>
      <c r="DI111" s="19"/>
      <c r="DJ111" s="19"/>
      <c r="DK111" s="19"/>
      <c r="DL111" s="19"/>
      <c r="DM111" s="19"/>
      <c r="DN111" s="19"/>
      <c r="DO111" s="19"/>
      <c r="DP111" s="19"/>
      <c r="DQ111" s="19"/>
      <c r="DR111" s="19"/>
      <c r="DS111" s="19"/>
      <c r="DT111" s="19"/>
      <c r="DU111" s="19"/>
    </row>
    <row r="112" spans="1:125" s="20" customFormat="1" ht="21.95" customHeight="1">
      <c r="A112" s="375" t="s">
        <v>377</v>
      </c>
      <c r="B112" s="336">
        <f>'예산세출(능곡)'!P97</f>
        <v>2784000</v>
      </c>
      <c r="C112" s="337">
        <f t="shared" si="22"/>
        <v>2.4289340910653805E-4</v>
      </c>
      <c r="D112" s="336">
        <f>'예산세출(능곡)'!Q97</f>
        <v>2784000</v>
      </c>
      <c r="E112" s="337">
        <f t="shared" si="27"/>
        <v>2.4518783642871233E-4</v>
      </c>
      <c r="F112" s="338">
        <f t="shared" si="26"/>
        <v>0</v>
      </c>
      <c r="G112" s="339">
        <f t="shared" si="28"/>
        <v>0</v>
      </c>
      <c r="H112" s="27"/>
      <c r="I112" s="25"/>
      <c r="J112" s="25"/>
      <c r="K112" s="25"/>
      <c r="L112" s="25"/>
      <c r="M112" s="256"/>
      <c r="N112" s="25"/>
      <c r="O112" s="19"/>
      <c r="P112" s="19"/>
      <c r="Q112" s="19"/>
      <c r="R112" s="25"/>
      <c r="S112" s="25"/>
      <c r="T112" s="25"/>
      <c r="U112" s="25"/>
      <c r="V112" s="25"/>
      <c r="W112" s="25"/>
      <c r="X112" s="25"/>
      <c r="Y112" s="19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  <c r="AM112" s="19"/>
      <c r="AN112" s="19"/>
      <c r="AO112" s="19"/>
      <c r="AP112" s="19"/>
      <c r="AQ112" s="19"/>
      <c r="AR112" s="19"/>
      <c r="AS112" s="19"/>
      <c r="AT112" s="19"/>
      <c r="AU112" s="19"/>
      <c r="AV112" s="19"/>
      <c r="AW112" s="19"/>
      <c r="AX112" s="19"/>
      <c r="AY112" s="19"/>
      <c r="AZ112" s="19"/>
      <c r="BA112" s="19"/>
      <c r="BB112" s="19"/>
      <c r="BC112" s="19"/>
      <c r="BD112" s="19"/>
      <c r="BE112" s="19"/>
      <c r="BF112" s="19"/>
      <c r="BG112" s="19"/>
      <c r="BH112" s="19"/>
      <c r="BI112" s="19"/>
      <c r="BJ112" s="19"/>
      <c r="BK112" s="19"/>
      <c r="BL112" s="19"/>
      <c r="BM112" s="19"/>
      <c r="BN112" s="19"/>
      <c r="BO112" s="19"/>
      <c r="BP112" s="19"/>
      <c r="BQ112" s="19"/>
      <c r="BR112" s="19"/>
      <c r="BS112" s="19"/>
      <c r="BT112" s="19"/>
      <c r="BU112" s="19"/>
      <c r="BV112" s="19"/>
      <c r="BW112" s="19"/>
      <c r="BX112" s="19"/>
      <c r="BY112" s="19"/>
      <c r="BZ112" s="19"/>
      <c r="CA112" s="19"/>
      <c r="CB112" s="19"/>
      <c r="CC112" s="19"/>
      <c r="CD112" s="19"/>
      <c r="CE112" s="19"/>
      <c r="CF112" s="19"/>
      <c r="CG112" s="19"/>
      <c r="CH112" s="19"/>
      <c r="CI112" s="19"/>
      <c r="CJ112" s="19"/>
      <c r="CK112" s="19"/>
      <c r="CL112" s="19"/>
      <c r="CM112" s="19"/>
      <c r="CN112" s="19"/>
      <c r="CO112" s="19"/>
      <c r="CP112" s="19"/>
      <c r="CQ112" s="19"/>
      <c r="CR112" s="19"/>
      <c r="CS112" s="19"/>
      <c r="CT112" s="19"/>
      <c r="CU112" s="19"/>
      <c r="CV112" s="19"/>
      <c r="CW112" s="19"/>
      <c r="CX112" s="19"/>
      <c r="CY112" s="19"/>
      <c r="CZ112" s="19"/>
      <c r="DA112" s="19"/>
      <c r="DB112" s="19"/>
      <c r="DC112" s="19"/>
      <c r="DD112" s="19"/>
      <c r="DE112" s="19"/>
      <c r="DF112" s="19"/>
      <c r="DG112" s="19"/>
      <c r="DH112" s="19"/>
      <c r="DI112" s="19"/>
      <c r="DJ112" s="19"/>
      <c r="DK112" s="19"/>
      <c r="DL112" s="19"/>
      <c r="DM112" s="19"/>
      <c r="DN112" s="19"/>
      <c r="DO112" s="19"/>
      <c r="DP112" s="19"/>
      <c r="DQ112" s="19"/>
      <c r="DR112" s="19"/>
      <c r="DS112" s="19"/>
      <c r="DT112" s="19"/>
      <c r="DU112" s="19"/>
    </row>
    <row r="113" spans="1:125" s="20" customFormat="1" ht="21.95" customHeight="1">
      <c r="A113" s="409" t="s">
        <v>3233</v>
      </c>
      <c r="B113" s="299">
        <f>SUM(B114:B114)</f>
        <v>329517000</v>
      </c>
      <c r="C113" s="300">
        <f t="shared" si="22"/>
        <v>2.8749104701350253E-2</v>
      </c>
      <c r="D113" s="299">
        <f>SUM(D114:D114)</f>
        <v>368705000</v>
      </c>
      <c r="E113" s="300">
        <f t="shared" si="27"/>
        <v>3.2471976016684043E-2</v>
      </c>
      <c r="F113" s="302">
        <f>SUM(F114:F114)</f>
        <v>-39188000</v>
      </c>
      <c r="G113" s="303">
        <f t="shared" si="28"/>
        <v>-0.10628551280834271</v>
      </c>
      <c r="H113" s="27"/>
      <c r="I113" s="25"/>
      <c r="J113" s="25"/>
      <c r="K113" s="25"/>
      <c r="L113" s="25"/>
      <c r="M113" s="256"/>
      <c r="N113" s="25"/>
      <c r="O113" s="19"/>
      <c r="P113" s="19"/>
      <c r="Q113" s="19"/>
      <c r="R113" s="25"/>
      <c r="S113" s="25"/>
      <c r="T113" s="25"/>
      <c r="U113" s="25"/>
      <c r="V113" s="25"/>
      <c r="W113" s="25"/>
      <c r="X113" s="25"/>
      <c r="Y113" s="19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  <c r="AM113" s="19"/>
      <c r="AN113" s="19"/>
      <c r="AO113" s="19"/>
      <c r="AP113" s="19"/>
      <c r="AQ113" s="19"/>
      <c r="AR113" s="19"/>
      <c r="AS113" s="19"/>
      <c r="AT113" s="19"/>
      <c r="AU113" s="19"/>
      <c r="AV113" s="19"/>
      <c r="AW113" s="19"/>
      <c r="AX113" s="19"/>
      <c r="AY113" s="19"/>
      <c r="AZ113" s="19"/>
      <c r="BA113" s="19"/>
      <c r="BB113" s="19"/>
      <c r="BC113" s="19"/>
      <c r="BD113" s="19"/>
      <c r="BE113" s="19"/>
      <c r="BF113" s="19"/>
      <c r="BG113" s="19"/>
      <c r="BH113" s="19"/>
      <c r="BI113" s="19"/>
      <c r="BJ113" s="19"/>
      <c r="BK113" s="19"/>
      <c r="BL113" s="19"/>
      <c r="BM113" s="19"/>
      <c r="BN113" s="19"/>
      <c r="BO113" s="19"/>
      <c r="BP113" s="19"/>
      <c r="BQ113" s="19"/>
      <c r="BR113" s="19"/>
      <c r="BS113" s="19"/>
      <c r="BT113" s="19"/>
      <c r="BU113" s="19"/>
      <c r="BV113" s="19"/>
      <c r="BW113" s="19"/>
      <c r="BX113" s="19"/>
      <c r="BY113" s="19"/>
      <c r="BZ113" s="19"/>
      <c r="CA113" s="19"/>
      <c r="CB113" s="19"/>
      <c r="CC113" s="19"/>
      <c r="CD113" s="19"/>
      <c r="CE113" s="19"/>
      <c r="CF113" s="19"/>
      <c r="CG113" s="19"/>
      <c r="CH113" s="19"/>
      <c r="CI113" s="19"/>
      <c r="CJ113" s="19"/>
      <c r="CK113" s="19"/>
      <c r="CL113" s="19"/>
      <c r="CM113" s="19"/>
      <c r="CN113" s="19"/>
      <c r="CO113" s="19"/>
      <c r="CP113" s="19"/>
      <c r="CQ113" s="19"/>
      <c r="CR113" s="19"/>
      <c r="CS113" s="19"/>
      <c r="CT113" s="19"/>
      <c r="CU113" s="19"/>
      <c r="CV113" s="19"/>
      <c r="CW113" s="19"/>
      <c r="CX113" s="19"/>
      <c r="CY113" s="19"/>
      <c r="CZ113" s="19"/>
      <c r="DA113" s="19"/>
      <c r="DB113" s="19"/>
      <c r="DC113" s="19"/>
      <c r="DD113" s="19"/>
      <c r="DE113" s="19"/>
      <c r="DF113" s="19"/>
      <c r="DG113" s="19"/>
      <c r="DH113" s="19"/>
      <c r="DI113" s="19"/>
      <c r="DJ113" s="19"/>
      <c r="DK113" s="19"/>
      <c r="DL113" s="19"/>
      <c r="DM113" s="19"/>
      <c r="DN113" s="19"/>
      <c r="DO113" s="19"/>
      <c r="DP113" s="19"/>
      <c r="DQ113" s="19"/>
      <c r="DR113" s="19"/>
      <c r="DS113" s="19"/>
      <c r="DT113" s="19"/>
      <c r="DU113" s="19"/>
    </row>
    <row r="114" spans="1:125" s="20" customFormat="1" ht="21.95" customHeight="1">
      <c r="A114" s="373" t="s">
        <v>3220</v>
      </c>
      <c r="B114" s="336">
        <f>'예산세출(사무국)'!O369</f>
        <v>329517000</v>
      </c>
      <c r="C114" s="337">
        <f t="shared" si="22"/>
        <v>2.8749104701350253E-2</v>
      </c>
      <c r="D114" s="336">
        <v>368705000</v>
      </c>
      <c r="E114" s="337">
        <f t="shared" si="27"/>
        <v>3.2471976016684043E-2</v>
      </c>
      <c r="F114" s="338">
        <f>+B114-D114</f>
        <v>-39188000</v>
      </c>
      <c r="G114" s="339">
        <f t="shared" si="28"/>
        <v>-0.10628551280834271</v>
      </c>
      <c r="H114" s="27"/>
      <c r="I114" s="25"/>
      <c r="J114" s="25"/>
      <c r="K114" s="25"/>
      <c r="L114" s="25"/>
      <c r="M114" s="256"/>
      <c r="N114" s="25"/>
      <c r="O114" s="19"/>
      <c r="P114" s="19"/>
      <c r="Q114" s="19"/>
      <c r="R114" s="25"/>
      <c r="S114" s="25"/>
      <c r="T114" s="25"/>
      <c r="U114" s="25"/>
      <c r="V114" s="25"/>
      <c r="W114" s="25"/>
      <c r="X114" s="25"/>
      <c r="Y114" s="19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  <c r="AM114" s="19"/>
      <c r="AN114" s="19"/>
      <c r="AO114" s="19"/>
      <c r="AP114" s="19"/>
      <c r="AQ114" s="19"/>
      <c r="AR114" s="19"/>
      <c r="AS114" s="19"/>
      <c r="AT114" s="19"/>
      <c r="AU114" s="19"/>
      <c r="AV114" s="19"/>
      <c r="AW114" s="19"/>
      <c r="AX114" s="19"/>
      <c r="AY114" s="19"/>
      <c r="AZ114" s="19"/>
      <c r="BA114" s="19"/>
      <c r="BB114" s="19"/>
      <c r="BC114" s="19"/>
      <c r="BD114" s="19"/>
      <c r="BE114" s="19"/>
      <c r="BF114" s="19"/>
      <c r="BG114" s="19"/>
      <c r="BH114" s="19"/>
      <c r="BI114" s="19"/>
      <c r="BJ114" s="19"/>
      <c r="BK114" s="19"/>
      <c r="BL114" s="19"/>
      <c r="BM114" s="19"/>
      <c r="BN114" s="19"/>
      <c r="BO114" s="19"/>
      <c r="BP114" s="19"/>
      <c r="BQ114" s="19"/>
      <c r="BR114" s="19"/>
      <c r="BS114" s="19"/>
      <c r="BT114" s="19"/>
      <c r="BU114" s="19"/>
      <c r="BV114" s="19"/>
      <c r="BW114" s="19"/>
      <c r="BX114" s="19"/>
      <c r="BY114" s="19"/>
      <c r="BZ114" s="19"/>
      <c r="CA114" s="19"/>
      <c r="CB114" s="19"/>
      <c r="CC114" s="19"/>
      <c r="CD114" s="19"/>
      <c r="CE114" s="19"/>
      <c r="CF114" s="19"/>
      <c r="CG114" s="19"/>
      <c r="CH114" s="19"/>
      <c r="CI114" s="19"/>
      <c r="CJ114" s="19"/>
      <c r="CK114" s="19"/>
      <c r="CL114" s="19"/>
      <c r="CM114" s="19"/>
      <c r="CN114" s="19"/>
      <c r="CO114" s="19"/>
      <c r="CP114" s="19"/>
      <c r="CQ114" s="19"/>
      <c r="CR114" s="19"/>
      <c r="CS114" s="19"/>
      <c r="CT114" s="19"/>
      <c r="CU114" s="19"/>
      <c r="CV114" s="19"/>
      <c r="CW114" s="19"/>
      <c r="CX114" s="19"/>
      <c r="CY114" s="19"/>
      <c r="CZ114" s="19"/>
      <c r="DA114" s="19"/>
      <c r="DB114" s="19"/>
      <c r="DC114" s="19"/>
      <c r="DD114" s="19"/>
      <c r="DE114" s="19"/>
      <c r="DF114" s="19"/>
      <c r="DG114" s="19"/>
      <c r="DH114" s="19"/>
      <c r="DI114" s="19"/>
      <c r="DJ114" s="19"/>
      <c r="DK114" s="19"/>
      <c r="DL114" s="19"/>
      <c r="DM114" s="19"/>
      <c r="DN114" s="19"/>
      <c r="DO114" s="19"/>
      <c r="DP114" s="19"/>
      <c r="DQ114" s="19"/>
      <c r="DR114" s="19"/>
      <c r="DS114" s="19"/>
      <c r="DT114" s="19"/>
      <c r="DU114" s="19"/>
    </row>
    <row r="115" spans="1:125" s="20" customFormat="1" ht="21.95" customHeight="1">
      <c r="A115" s="409" t="s">
        <v>3232</v>
      </c>
      <c r="B115" s="299">
        <f>SUM(B116:B116)</f>
        <v>81909000</v>
      </c>
      <c r="C115" s="300">
        <f t="shared" si="22"/>
        <v>7.1462486517627245E-3</v>
      </c>
      <c r="D115" s="299">
        <f>SUM(D116:D116)</f>
        <v>50000000</v>
      </c>
      <c r="E115" s="300">
        <f t="shared" si="27"/>
        <v>4.4035171772398053E-3</v>
      </c>
      <c r="F115" s="302">
        <f>SUM(F116:F116)</f>
        <v>31909000</v>
      </c>
      <c r="G115" s="303">
        <f t="shared" si="28"/>
        <v>0.63817999999999997</v>
      </c>
      <c r="H115" s="27"/>
      <c r="I115" s="25"/>
      <c r="J115" s="25"/>
      <c r="K115" s="25"/>
      <c r="L115" s="25"/>
      <c r="M115" s="256"/>
      <c r="N115" s="25"/>
      <c r="O115" s="19"/>
      <c r="P115" s="19"/>
      <c r="Q115" s="19"/>
      <c r="R115" s="25"/>
      <c r="S115" s="25"/>
      <c r="T115" s="25"/>
      <c r="U115" s="25"/>
      <c r="V115" s="25"/>
      <c r="W115" s="25"/>
      <c r="X115" s="25"/>
      <c r="Y115" s="19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  <c r="AM115" s="19"/>
      <c r="AN115" s="19"/>
      <c r="AO115" s="19"/>
      <c r="AP115" s="19"/>
      <c r="AQ115" s="19"/>
      <c r="AR115" s="19"/>
      <c r="AS115" s="19"/>
      <c r="AT115" s="19"/>
      <c r="AU115" s="19"/>
      <c r="AV115" s="19"/>
      <c r="AW115" s="19"/>
      <c r="AX115" s="19"/>
      <c r="AY115" s="19"/>
      <c r="AZ115" s="19"/>
      <c r="BA115" s="19"/>
      <c r="BB115" s="19"/>
      <c r="BC115" s="19"/>
      <c r="BD115" s="19"/>
      <c r="BE115" s="19"/>
      <c r="BF115" s="19"/>
      <c r="BG115" s="19"/>
      <c r="BH115" s="19"/>
      <c r="BI115" s="19"/>
      <c r="BJ115" s="19"/>
      <c r="BK115" s="19"/>
      <c r="BL115" s="19"/>
      <c r="BM115" s="19"/>
      <c r="BN115" s="19"/>
      <c r="BO115" s="19"/>
      <c r="BP115" s="19"/>
      <c r="BQ115" s="19"/>
      <c r="BR115" s="19"/>
      <c r="BS115" s="19"/>
      <c r="BT115" s="19"/>
      <c r="BU115" s="19"/>
      <c r="BV115" s="19"/>
      <c r="BW115" s="19"/>
      <c r="BX115" s="19"/>
      <c r="BY115" s="19"/>
      <c r="BZ115" s="19"/>
      <c r="CA115" s="19"/>
      <c r="CB115" s="19"/>
      <c r="CC115" s="19"/>
      <c r="CD115" s="19"/>
      <c r="CE115" s="19"/>
      <c r="CF115" s="19"/>
      <c r="CG115" s="19"/>
      <c r="CH115" s="19"/>
      <c r="CI115" s="19"/>
      <c r="CJ115" s="19"/>
      <c r="CK115" s="19"/>
      <c r="CL115" s="19"/>
      <c r="CM115" s="19"/>
      <c r="CN115" s="19"/>
      <c r="CO115" s="19"/>
      <c r="CP115" s="19"/>
      <c r="CQ115" s="19"/>
      <c r="CR115" s="19"/>
      <c r="CS115" s="19"/>
      <c r="CT115" s="19"/>
      <c r="CU115" s="19"/>
      <c r="CV115" s="19"/>
      <c r="CW115" s="19"/>
      <c r="CX115" s="19"/>
      <c r="CY115" s="19"/>
      <c r="CZ115" s="19"/>
      <c r="DA115" s="19"/>
      <c r="DB115" s="19"/>
      <c r="DC115" s="19"/>
      <c r="DD115" s="19"/>
      <c r="DE115" s="19"/>
      <c r="DF115" s="19"/>
      <c r="DG115" s="19"/>
      <c r="DH115" s="19"/>
      <c r="DI115" s="19"/>
      <c r="DJ115" s="19"/>
      <c r="DK115" s="19"/>
      <c r="DL115" s="19"/>
      <c r="DM115" s="19"/>
      <c r="DN115" s="19"/>
      <c r="DO115" s="19"/>
      <c r="DP115" s="19"/>
      <c r="DQ115" s="19"/>
      <c r="DR115" s="19"/>
      <c r="DS115" s="19"/>
      <c r="DT115" s="19"/>
      <c r="DU115" s="19"/>
    </row>
    <row r="116" spans="1:125" s="20" customFormat="1" ht="21.95" customHeight="1">
      <c r="A116" s="378" t="s">
        <v>424</v>
      </c>
      <c r="B116" s="340">
        <f>'예산세출(토당)'!P439</f>
        <v>81909000</v>
      </c>
      <c r="C116" s="341">
        <f t="shared" si="22"/>
        <v>7.1462486517627245E-3</v>
      </c>
      <c r="D116" s="340">
        <f>'예산세출(토당)'!Q440</f>
        <v>50000000</v>
      </c>
      <c r="E116" s="341">
        <f t="shared" si="27"/>
        <v>4.4035171772398053E-3</v>
      </c>
      <c r="F116" s="342">
        <f>+B116-D116</f>
        <v>31909000</v>
      </c>
      <c r="G116" s="343">
        <f t="shared" si="28"/>
        <v>0.63817999999999997</v>
      </c>
      <c r="H116" s="27"/>
      <c r="I116" s="25"/>
      <c r="J116" s="25"/>
      <c r="K116" s="25"/>
      <c r="L116" s="25"/>
      <c r="M116" s="256"/>
      <c r="N116" s="25"/>
      <c r="O116" s="19"/>
      <c r="P116" s="19"/>
      <c r="Q116" s="19"/>
      <c r="R116" s="25"/>
      <c r="S116" s="25"/>
      <c r="T116" s="25"/>
      <c r="U116" s="25"/>
      <c r="V116" s="25"/>
      <c r="W116" s="25"/>
      <c r="X116" s="25"/>
      <c r="Y116" s="19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  <c r="AM116" s="19"/>
      <c r="AN116" s="19"/>
      <c r="AO116" s="19"/>
      <c r="AP116" s="19"/>
      <c r="AQ116" s="19"/>
      <c r="AR116" s="19"/>
      <c r="AS116" s="19"/>
      <c r="AT116" s="19"/>
      <c r="AU116" s="19"/>
      <c r="AV116" s="19"/>
      <c r="AW116" s="19"/>
      <c r="AX116" s="19"/>
      <c r="AY116" s="19"/>
      <c r="AZ116" s="19"/>
      <c r="BA116" s="19"/>
      <c r="BB116" s="19"/>
      <c r="BC116" s="19"/>
      <c r="BD116" s="19"/>
      <c r="BE116" s="19"/>
      <c r="BF116" s="19"/>
      <c r="BG116" s="19"/>
      <c r="BH116" s="19"/>
      <c r="BI116" s="19"/>
      <c r="BJ116" s="19"/>
      <c r="BK116" s="19"/>
      <c r="BL116" s="19"/>
      <c r="BM116" s="19"/>
      <c r="BN116" s="19"/>
      <c r="BO116" s="19"/>
      <c r="BP116" s="19"/>
      <c r="BQ116" s="19"/>
      <c r="BR116" s="19"/>
      <c r="BS116" s="19"/>
      <c r="BT116" s="19"/>
      <c r="BU116" s="19"/>
      <c r="BV116" s="19"/>
      <c r="BW116" s="19"/>
      <c r="BX116" s="19"/>
      <c r="BY116" s="19"/>
      <c r="BZ116" s="19"/>
      <c r="CA116" s="19"/>
      <c r="CB116" s="19"/>
      <c r="CC116" s="19"/>
      <c r="CD116" s="19"/>
      <c r="CE116" s="19"/>
      <c r="CF116" s="19"/>
      <c r="CG116" s="19"/>
      <c r="CH116" s="19"/>
      <c r="CI116" s="19"/>
      <c r="CJ116" s="19"/>
      <c r="CK116" s="19"/>
      <c r="CL116" s="19"/>
      <c r="CM116" s="19"/>
      <c r="CN116" s="19"/>
      <c r="CO116" s="19"/>
      <c r="CP116" s="19"/>
      <c r="CQ116" s="19"/>
      <c r="CR116" s="19"/>
      <c r="CS116" s="19"/>
      <c r="CT116" s="19"/>
      <c r="CU116" s="19"/>
      <c r="CV116" s="19"/>
      <c r="CW116" s="19"/>
      <c r="CX116" s="19"/>
      <c r="CY116" s="19"/>
      <c r="CZ116" s="19"/>
      <c r="DA116" s="19"/>
      <c r="DB116" s="19"/>
      <c r="DC116" s="19"/>
      <c r="DD116" s="19"/>
      <c r="DE116" s="19"/>
      <c r="DF116" s="19"/>
      <c r="DG116" s="19"/>
      <c r="DH116" s="19"/>
      <c r="DI116" s="19"/>
      <c r="DJ116" s="19"/>
      <c r="DK116" s="19"/>
      <c r="DL116" s="19"/>
      <c r="DM116" s="19"/>
      <c r="DN116" s="19"/>
      <c r="DO116" s="19"/>
      <c r="DP116" s="19"/>
      <c r="DQ116" s="19"/>
      <c r="DR116" s="19"/>
      <c r="DS116" s="19"/>
      <c r="DT116" s="19"/>
      <c r="DU116" s="19"/>
    </row>
    <row r="117" spans="1:125" s="20" customFormat="1" ht="21.95" customHeight="1">
      <c r="A117" s="409" t="s">
        <v>3231</v>
      </c>
      <c r="B117" s="299">
        <f>SUM(B118:B129)</f>
        <v>2321000</v>
      </c>
      <c r="C117" s="300">
        <f t="shared" ref="C117:C134" si="29">+B117/$B$7</f>
        <v>2.0249842045124816E-4</v>
      </c>
      <c r="D117" s="299">
        <f>SUM(D118:D129)</f>
        <v>2321000</v>
      </c>
      <c r="E117" s="300">
        <f t="shared" si="27"/>
        <v>2.0441126736747174E-4</v>
      </c>
      <c r="F117" s="302">
        <f>SUM(F118:F129)</f>
        <v>0</v>
      </c>
      <c r="G117" s="303">
        <f t="shared" si="28"/>
        <v>0</v>
      </c>
      <c r="H117" s="29"/>
      <c r="I117" s="25"/>
      <c r="J117" s="25"/>
      <c r="K117" s="25"/>
      <c r="L117" s="25"/>
      <c r="M117" s="256"/>
      <c r="N117" s="25"/>
      <c r="O117" s="19"/>
      <c r="P117" s="19"/>
      <c r="Q117" s="19"/>
      <c r="R117" s="25"/>
      <c r="S117" s="25"/>
      <c r="T117" s="25"/>
      <c r="U117" s="25"/>
      <c r="V117" s="25"/>
      <c r="W117" s="25"/>
      <c r="X117" s="25"/>
      <c r="Y117" s="19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  <c r="AM117" s="19"/>
      <c r="AN117" s="19"/>
      <c r="AO117" s="19"/>
      <c r="AP117" s="19"/>
      <c r="AQ117" s="19"/>
      <c r="AR117" s="19"/>
      <c r="AS117" s="19"/>
      <c r="AT117" s="19"/>
      <c r="AU117" s="19"/>
      <c r="AV117" s="19"/>
      <c r="AW117" s="19"/>
      <c r="AX117" s="19"/>
      <c r="AY117" s="19"/>
      <c r="AZ117" s="19"/>
      <c r="BA117" s="19"/>
      <c r="BB117" s="19"/>
      <c r="BC117" s="19"/>
      <c r="BD117" s="19"/>
      <c r="BE117" s="19"/>
      <c r="BF117" s="19"/>
      <c r="BG117" s="19"/>
      <c r="BH117" s="19"/>
      <c r="BI117" s="19"/>
      <c r="BJ117" s="19"/>
      <c r="BK117" s="19"/>
      <c r="BL117" s="19"/>
      <c r="BM117" s="19"/>
      <c r="BN117" s="19"/>
      <c r="BO117" s="19"/>
      <c r="BP117" s="19"/>
      <c r="BQ117" s="19"/>
      <c r="BR117" s="19"/>
      <c r="BS117" s="19"/>
      <c r="BT117" s="19"/>
      <c r="BU117" s="19"/>
      <c r="BV117" s="19"/>
      <c r="BW117" s="19"/>
      <c r="BX117" s="19"/>
      <c r="BY117" s="19"/>
      <c r="BZ117" s="19"/>
      <c r="CA117" s="19"/>
      <c r="CB117" s="19"/>
      <c r="CC117" s="19"/>
      <c r="CD117" s="19"/>
      <c r="CE117" s="19"/>
      <c r="CF117" s="19"/>
      <c r="CG117" s="19"/>
      <c r="CH117" s="19"/>
      <c r="CI117" s="19"/>
      <c r="CJ117" s="19"/>
      <c r="CK117" s="19"/>
      <c r="CL117" s="19"/>
      <c r="CM117" s="19"/>
      <c r="CN117" s="19"/>
      <c r="CO117" s="19"/>
      <c r="CP117" s="19"/>
      <c r="CQ117" s="19"/>
      <c r="CR117" s="19"/>
      <c r="CS117" s="19"/>
      <c r="CT117" s="19"/>
      <c r="CU117" s="19"/>
      <c r="CV117" s="19"/>
      <c r="CW117" s="19"/>
      <c r="CX117" s="19"/>
      <c r="CY117" s="19"/>
      <c r="CZ117" s="19"/>
      <c r="DA117" s="19"/>
      <c r="DB117" s="19"/>
      <c r="DC117" s="19"/>
      <c r="DD117" s="19"/>
      <c r="DE117" s="19"/>
      <c r="DF117" s="19"/>
      <c r="DG117" s="19"/>
      <c r="DH117" s="19"/>
      <c r="DI117" s="19"/>
      <c r="DJ117" s="19"/>
      <c r="DK117" s="19"/>
      <c r="DL117" s="19"/>
      <c r="DM117" s="19"/>
      <c r="DN117" s="19"/>
      <c r="DO117" s="19"/>
      <c r="DP117" s="19"/>
      <c r="DQ117" s="19"/>
      <c r="DR117" s="19"/>
      <c r="DS117" s="19"/>
      <c r="DT117" s="19"/>
      <c r="DU117" s="19"/>
    </row>
    <row r="118" spans="1:125" s="20" customFormat="1" ht="21.95" customHeight="1">
      <c r="A118" s="379" t="s">
        <v>3220</v>
      </c>
      <c r="B118" s="344">
        <f>'예산세출(사무국)'!P377</f>
        <v>900000</v>
      </c>
      <c r="C118" s="345">
        <f t="shared" si="29"/>
        <v>7.8521576219786013E-5</v>
      </c>
      <c r="D118" s="344">
        <f>'예산세출(사무국)'!Q378</f>
        <v>900000</v>
      </c>
      <c r="E118" s="345">
        <f t="shared" si="27"/>
        <v>7.9263309190316487E-5</v>
      </c>
      <c r="F118" s="346">
        <f t="shared" ref="F118:F129" si="30">+B118-D118</f>
        <v>0</v>
      </c>
      <c r="G118" s="347">
        <f t="shared" si="28"/>
        <v>0</v>
      </c>
      <c r="H118" s="27"/>
      <c r="I118" s="25"/>
      <c r="J118" s="25"/>
      <c r="K118" s="25"/>
      <c r="L118" s="25"/>
      <c r="M118" s="256"/>
      <c r="N118" s="25"/>
      <c r="O118" s="19"/>
      <c r="P118" s="19"/>
      <c r="Q118" s="19"/>
      <c r="R118" s="25"/>
      <c r="S118" s="25"/>
      <c r="T118" s="25"/>
      <c r="U118" s="25"/>
      <c r="V118" s="25"/>
      <c r="W118" s="25"/>
      <c r="X118" s="25"/>
      <c r="Y118" s="19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  <c r="AM118" s="19"/>
      <c r="AN118" s="19"/>
      <c r="AO118" s="19"/>
      <c r="AP118" s="19"/>
      <c r="AQ118" s="19"/>
      <c r="AR118" s="19"/>
      <c r="AS118" s="19"/>
      <c r="AT118" s="19"/>
      <c r="AU118" s="19"/>
      <c r="AV118" s="19"/>
      <c r="AW118" s="19"/>
      <c r="AX118" s="19"/>
      <c r="AY118" s="19"/>
      <c r="AZ118" s="19"/>
      <c r="BA118" s="19"/>
      <c r="BB118" s="19"/>
      <c r="BC118" s="19"/>
      <c r="BD118" s="19"/>
      <c r="BE118" s="19"/>
      <c r="BF118" s="19"/>
      <c r="BG118" s="19"/>
      <c r="BH118" s="19"/>
      <c r="BI118" s="19"/>
      <c r="BJ118" s="19"/>
      <c r="BK118" s="19"/>
      <c r="BL118" s="19"/>
      <c r="BM118" s="19"/>
      <c r="BN118" s="19"/>
      <c r="BO118" s="19"/>
      <c r="BP118" s="19"/>
      <c r="BQ118" s="19"/>
      <c r="BR118" s="19"/>
      <c r="BS118" s="19"/>
      <c r="BT118" s="19"/>
      <c r="BU118" s="19"/>
      <c r="BV118" s="19"/>
      <c r="BW118" s="19"/>
      <c r="BX118" s="19"/>
      <c r="BY118" s="19"/>
      <c r="BZ118" s="19"/>
      <c r="CA118" s="19"/>
      <c r="CB118" s="19"/>
      <c r="CC118" s="19"/>
      <c r="CD118" s="19"/>
      <c r="CE118" s="19"/>
      <c r="CF118" s="19"/>
      <c r="CG118" s="19"/>
      <c r="CH118" s="19"/>
      <c r="CI118" s="19"/>
      <c r="CJ118" s="19"/>
      <c r="CK118" s="19"/>
      <c r="CL118" s="19"/>
      <c r="CM118" s="19"/>
      <c r="CN118" s="19"/>
      <c r="CO118" s="19"/>
      <c r="CP118" s="19"/>
      <c r="CQ118" s="19"/>
      <c r="CR118" s="19"/>
      <c r="CS118" s="19"/>
      <c r="CT118" s="19"/>
      <c r="CU118" s="19"/>
      <c r="CV118" s="19"/>
      <c r="CW118" s="19"/>
      <c r="CX118" s="19"/>
      <c r="CY118" s="19"/>
      <c r="CZ118" s="19"/>
      <c r="DA118" s="19"/>
      <c r="DB118" s="19"/>
      <c r="DC118" s="19"/>
      <c r="DD118" s="19"/>
      <c r="DE118" s="19"/>
      <c r="DF118" s="19"/>
      <c r="DG118" s="19"/>
      <c r="DH118" s="19"/>
      <c r="DI118" s="19"/>
      <c r="DJ118" s="19"/>
      <c r="DK118" s="19"/>
      <c r="DL118" s="19"/>
      <c r="DM118" s="19"/>
      <c r="DN118" s="19"/>
      <c r="DO118" s="19"/>
      <c r="DP118" s="19"/>
      <c r="DQ118" s="19"/>
      <c r="DR118" s="19"/>
      <c r="DS118" s="19"/>
      <c r="DT118" s="19"/>
      <c r="DU118" s="19"/>
    </row>
    <row r="119" spans="1:125" s="20" customFormat="1" ht="21.95" customHeight="1">
      <c r="A119" s="373" t="s">
        <v>3230</v>
      </c>
      <c r="B119" s="336">
        <f>'예산세출(마두)'!O344</f>
        <v>200000</v>
      </c>
      <c r="C119" s="337">
        <f t="shared" si="29"/>
        <v>1.7449239159952447E-5</v>
      </c>
      <c r="D119" s="336">
        <f>'예산세출(마두)'!O344</f>
        <v>200000</v>
      </c>
      <c r="E119" s="337">
        <f t="shared" si="27"/>
        <v>1.7614068708959218E-5</v>
      </c>
      <c r="F119" s="338">
        <f t="shared" si="30"/>
        <v>0</v>
      </c>
      <c r="G119" s="339">
        <f t="shared" si="28"/>
        <v>0</v>
      </c>
      <c r="H119" s="27"/>
      <c r="I119" s="25"/>
      <c r="J119" s="25"/>
      <c r="K119" s="25"/>
      <c r="L119" s="25"/>
      <c r="M119" s="256"/>
      <c r="N119" s="25"/>
      <c r="O119" s="19"/>
      <c r="P119" s="19"/>
      <c r="Q119" s="19"/>
      <c r="R119" s="25"/>
      <c r="S119" s="25"/>
      <c r="T119" s="25"/>
      <c r="U119" s="25"/>
      <c r="V119" s="25"/>
      <c r="W119" s="25"/>
      <c r="X119" s="25"/>
      <c r="Y119" s="19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  <c r="AM119" s="19"/>
      <c r="AN119" s="19"/>
      <c r="AO119" s="19"/>
      <c r="AP119" s="19"/>
      <c r="AQ119" s="19"/>
      <c r="AR119" s="19"/>
      <c r="AS119" s="19"/>
      <c r="AT119" s="19"/>
      <c r="AU119" s="19"/>
      <c r="AV119" s="19"/>
      <c r="AW119" s="19"/>
      <c r="AX119" s="19"/>
      <c r="AY119" s="19"/>
      <c r="AZ119" s="19"/>
      <c r="BA119" s="19"/>
      <c r="BB119" s="19"/>
      <c r="BC119" s="19"/>
      <c r="BD119" s="19"/>
      <c r="BE119" s="19"/>
      <c r="BF119" s="19"/>
      <c r="BG119" s="19"/>
      <c r="BH119" s="19"/>
      <c r="BI119" s="19"/>
      <c r="BJ119" s="19"/>
      <c r="BK119" s="19"/>
      <c r="BL119" s="19"/>
      <c r="BM119" s="19"/>
      <c r="BN119" s="19"/>
      <c r="BO119" s="19"/>
      <c r="BP119" s="19"/>
      <c r="BQ119" s="19"/>
      <c r="BR119" s="19"/>
      <c r="BS119" s="19"/>
      <c r="BT119" s="19"/>
      <c r="BU119" s="19"/>
      <c r="BV119" s="19"/>
      <c r="BW119" s="19"/>
      <c r="BX119" s="19"/>
      <c r="BY119" s="19"/>
      <c r="BZ119" s="19"/>
      <c r="CA119" s="19"/>
      <c r="CB119" s="19"/>
      <c r="CC119" s="19"/>
      <c r="CD119" s="19"/>
      <c r="CE119" s="19"/>
      <c r="CF119" s="19"/>
      <c r="CG119" s="19"/>
      <c r="CH119" s="19"/>
      <c r="CI119" s="19"/>
      <c r="CJ119" s="19"/>
      <c r="CK119" s="19"/>
      <c r="CL119" s="19"/>
      <c r="CM119" s="19"/>
      <c r="CN119" s="19"/>
      <c r="CO119" s="19"/>
      <c r="CP119" s="19"/>
      <c r="CQ119" s="19"/>
      <c r="CR119" s="19"/>
      <c r="CS119" s="19"/>
      <c r="CT119" s="19"/>
      <c r="CU119" s="19"/>
      <c r="CV119" s="19"/>
      <c r="CW119" s="19"/>
      <c r="CX119" s="19"/>
      <c r="CY119" s="19"/>
      <c r="CZ119" s="19"/>
      <c r="DA119" s="19"/>
      <c r="DB119" s="19"/>
      <c r="DC119" s="19"/>
      <c r="DD119" s="19"/>
      <c r="DE119" s="19"/>
      <c r="DF119" s="19"/>
      <c r="DG119" s="19"/>
      <c r="DH119" s="19"/>
      <c r="DI119" s="19"/>
      <c r="DJ119" s="19"/>
      <c r="DK119" s="19"/>
      <c r="DL119" s="19"/>
      <c r="DM119" s="19"/>
      <c r="DN119" s="19"/>
      <c r="DO119" s="19"/>
      <c r="DP119" s="19"/>
      <c r="DQ119" s="19"/>
      <c r="DR119" s="19"/>
      <c r="DS119" s="19"/>
      <c r="DT119" s="19"/>
      <c r="DU119" s="19"/>
    </row>
    <row r="120" spans="1:125" s="20" customFormat="1" ht="21.95" customHeight="1">
      <c r="A120" s="373" t="s">
        <v>167</v>
      </c>
      <c r="B120" s="336">
        <f>'예산세출(진로)'!P193</f>
        <v>240000</v>
      </c>
      <c r="C120" s="337">
        <f t="shared" si="29"/>
        <v>2.0939086991942936E-5</v>
      </c>
      <c r="D120" s="336">
        <f>'예산세출(진로)'!Q193</f>
        <v>240000</v>
      </c>
      <c r="E120" s="337">
        <f t="shared" si="27"/>
        <v>2.1136882450751065E-5</v>
      </c>
      <c r="F120" s="338">
        <f t="shared" si="30"/>
        <v>0</v>
      </c>
      <c r="G120" s="339">
        <f t="shared" si="28"/>
        <v>0</v>
      </c>
      <c r="H120" s="27"/>
      <c r="I120" s="25"/>
      <c r="J120" s="25"/>
      <c r="K120" s="25"/>
      <c r="L120" s="25"/>
      <c r="M120" s="256"/>
      <c r="N120" s="25"/>
      <c r="O120" s="19"/>
      <c r="P120" s="19"/>
      <c r="Q120" s="19"/>
      <c r="R120" s="25"/>
      <c r="S120" s="25"/>
      <c r="T120" s="25"/>
      <c r="U120" s="25"/>
      <c r="V120" s="25"/>
      <c r="W120" s="25"/>
      <c r="X120" s="25"/>
      <c r="Y120" s="19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  <c r="AM120" s="19"/>
      <c r="AN120" s="19"/>
      <c r="AO120" s="19"/>
      <c r="AP120" s="19"/>
      <c r="AQ120" s="19"/>
      <c r="AR120" s="19"/>
      <c r="AS120" s="19"/>
      <c r="AT120" s="19"/>
      <c r="AU120" s="19"/>
      <c r="AV120" s="19"/>
      <c r="AW120" s="19"/>
      <c r="AX120" s="19"/>
      <c r="AY120" s="19"/>
      <c r="AZ120" s="19"/>
      <c r="BA120" s="19"/>
      <c r="BB120" s="19"/>
      <c r="BC120" s="19"/>
      <c r="BD120" s="19"/>
      <c r="BE120" s="19"/>
      <c r="BF120" s="19"/>
      <c r="BG120" s="19"/>
      <c r="BH120" s="19"/>
      <c r="BI120" s="19"/>
      <c r="BJ120" s="19"/>
      <c r="BK120" s="19"/>
      <c r="BL120" s="19"/>
      <c r="BM120" s="19"/>
      <c r="BN120" s="19"/>
      <c r="BO120" s="19"/>
      <c r="BP120" s="19"/>
      <c r="BQ120" s="19"/>
      <c r="BR120" s="19"/>
      <c r="BS120" s="19"/>
      <c r="BT120" s="19"/>
      <c r="BU120" s="19"/>
      <c r="BV120" s="19"/>
      <c r="BW120" s="19"/>
      <c r="BX120" s="19"/>
      <c r="BY120" s="19"/>
      <c r="BZ120" s="19"/>
      <c r="CA120" s="19"/>
      <c r="CB120" s="19"/>
      <c r="CC120" s="19"/>
      <c r="CD120" s="19"/>
      <c r="CE120" s="19"/>
      <c r="CF120" s="19"/>
      <c r="CG120" s="19"/>
      <c r="CH120" s="19"/>
      <c r="CI120" s="19"/>
      <c r="CJ120" s="19"/>
      <c r="CK120" s="19"/>
      <c r="CL120" s="19"/>
      <c r="CM120" s="19"/>
      <c r="CN120" s="19"/>
      <c r="CO120" s="19"/>
      <c r="CP120" s="19"/>
      <c r="CQ120" s="19"/>
      <c r="CR120" s="19"/>
      <c r="CS120" s="19"/>
      <c r="CT120" s="19"/>
      <c r="CU120" s="19"/>
      <c r="CV120" s="19"/>
      <c r="CW120" s="19"/>
      <c r="CX120" s="19"/>
      <c r="CY120" s="19"/>
      <c r="CZ120" s="19"/>
      <c r="DA120" s="19"/>
      <c r="DB120" s="19"/>
      <c r="DC120" s="19"/>
      <c r="DD120" s="19"/>
      <c r="DE120" s="19"/>
      <c r="DF120" s="19"/>
      <c r="DG120" s="19"/>
      <c r="DH120" s="19"/>
      <c r="DI120" s="19"/>
      <c r="DJ120" s="19"/>
      <c r="DK120" s="19"/>
      <c r="DL120" s="19"/>
      <c r="DM120" s="19"/>
      <c r="DN120" s="19"/>
      <c r="DO120" s="19"/>
      <c r="DP120" s="19"/>
      <c r="DQ120" s="19"/>
      <c r="DR120" s="19"/>
      <c r="DS120" s="19"/>
      <c r="DT120" s="19"/>
      <c r="DU120" s="19"/>
    </row>
    <row r="121" spans="1:125" s="20" customFormat="1" ht="21.95" customHeight="1">
      <c r="A121" s="373" t="s">
        <v>3222</v>
      </c>
      <c r="B121" s="336">
        <f>'예산세출(성사)'!O320</f>
        <v>100000</v>
      </c>
      <c r="C121" s="337">
        <f t="shared" si="29"/>
        <v>8.7246195799762235E-6</v>
      </c>
      <c r="D121" s="336">
        <f>'예산세출(성사)'!O320</f>
        <v>100000</v>
      </c>
      <c r="E121" s="337">
        <f t="shared" si="27"/>
        <v>8.8070343544796091E-6</v>
      </c>
      <c r="F121" s="338">
        <f t="shared" si="30"/>
        <v>0</v>
      </c>
      <c r="G121" s="339">
        <f t="shared" si="28"/>
        <v>0</v>
      </c>
      <c r="H121" s="27"/>
      <c r="I121" s="25"/>
      <c r="J121" s="25"/>
      <c r="K121" s="25"/>
      <c r="L121" s="25"/>
      <c r="M121" s="256"/>
      <c r="N121" s="25"/>
      <c r="O121" s="19"/>
      <c r="P121" s="19"/>
      <c r="Q121" s="19"/>
      <c r="R121" s="25"/>
      <c r="S121" s="25"/>
      <c r="T121" s="25"/>
      <c r="U121" s="25"/>
      <c r="V121" s="25"/>
      <c r="W121" s="25"/>
      <c r="X121" s="25"/>
      <c r="Y121" s="19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  <c r="AM121" s="19"/>
      <c r="AN121" s="19"/>
      <c r="AO121" s="19"/>
      <c r="AP121" s="19"/>
      <c r="AQ121" s="19"/>
      <c r="AR121" s="19"/>
      <c r="AS121" s="19"/>
      <c r="AT121" s="19"/>
      <c r="AU121" s="19"/>
      <c r="AV121" s="19"/>
      <c r="AW121" s="19"/>
      <c r="AX121" s="19"/>
      <c r="AY121" s="19"/>
      <c r="AZ121" s="19"/>
      <c r="BA121" s="19"/>
      <c r="BB121" s="19"/>
      <c r="BC121" s="19"/>
      <c r="BD121" s="19"/>
      <c r="BE121" s="19"/>
      <c r="BF121" s="19"/>
      <c r="BG121" s="19"/>
      <c r="BH121" s="19"/>
      <c r="BI121" s="19"/>
      <c r="BJ121" s="19"/>
      <c r="BK121" s="19"/>
      <c r="BL121" s="19"/>
      <c r="BM121" s="19"/>
      <c r="BN121" s="19"/>
      <c r="BO121" s="19"/>
      <c r="BP121" s="19"/>
      <c r="BQ121" s="19"/>
      <c r="BR121" s="19"/>
      <c r="BS121" s="19"/>
      <c r="BT121" s="19"/>
      <c r="BU121" s="19"/>
      <c r="BV121" s="19"/>
      <c r="BW121" s="19"/>
      <c r="BX121" s="19"/>
      <c r="BY121" s="19"/>
      <c r="BZ121" s="19"/>
      <c r="CA121" s="19"/>
      <c r="CB121" s="19"/>
      <c r="CC121" s="19"/>
      <c r="CD121" s="19"/>
      <c r="CE121" s="19"/>
      <c r="CF121" s="19"/>
      <c r="CG121" s="19"/>
      <c r="CH121" s="19"/>
      <c r="CI121" s="19"/>
      <c r="CJ121" s="19"/>
      <c r="CK121" s="19"/>
      <c r="CL121" s="19"/>
      <c r="CM121" s="19"/>
      <c r="CN121" s="19"/>
      <c r="CO121" s="19"/>
      <c r="CP121" s="19"/>
      <c r="CQ121" s="19"/>
      <c r="CR121" s="19"/>
      <c r="CS121" s="19"/>
      <c r="CT121" s="19"/>
      <c r="CU121" s="19"/>
      <c r="CV121" s="19"/>
      <c r="CW121" s="19"/>
      <c r="CX121" s="19"/>
      <c r="CY121" s="19"/>
      <c r="CZ121" s="19"/>
      <c r="DA121" s="19"/>
      <c r="DB121" s="19"/>
      <c r="DC121" s="19"/>
      <c r="DD121" s="19"/>
      <c r="DE121" s="19"/>
      <c r="DF121" s="19"/>
      <c r="DG121" s="19"/>
      <c r="DH121" s="19"/>
      <c r="DI121" s="19"/>
      <c r="DJ121" s="19"/>
      <c r="DK121" s="19"/>
      <c r="DL121" s="19"/>
      <c r="DM121" s="19"/>
      <c r="DN121" s="19"/>
      <c r="DO121" s="19"/>
      <c r="DP121" s="19"/>
      <c r="DQ121" s="19"/>
      <c r="DR121" s="19"/>
      <c r="DS121" s="19"/>
      <c r="DT121" s="19"/>
      <c r="DU121" s="19"/>
    </row>
    <row r="122" spans="1:125" s="20" customFormat="1" ht="21.95" customHeight="1">
      <c r="A122" s="373" t="s">
        <v>3229</v>
      </c>
      <c r="B122" s="336">
        <f>'예산세출(탄현)'!O201</f>
        <v>70000</v>
      </c>
      <c r="C122" s="337">
        <f t="shared" si="29"/>
        <v>6.1072337059833565E-6</v>
      </c>
      <c r="D122" s="336">
        <f>'예산세출(탄현)'!Q201</f>
        <v>70000</v>
      </c>
      <c r="E122" s="337">
        <f t="shared" si="27"/>
        <v>6.1649240481357269E-6</v>
      </c>
      <c r="F122" s="338">
        <f t="shared" si="30"/>
        <v>0</v>
      </c>
      <c r="G122" s="339">
        <f t="shared" si="28"/>
        <v>0</v>
      </c>
      <c r="H122" s="27"/>
      <c r="I122" s="25"/>
      <c r="J122" s="25"/>
      <c r="K122" s="25"/>
      <c r="L122" s="25"/>
      <c r="M122" s="256"/>
      <c r="N122" s="25"/>
      <c r="O122" s="19"/>
      <c r="P122" s="19"/>
      <c r="Q122" s="19"/>
      <c r="R122" s="25"/>
      <c r="S122" s="25"/>
      <c r="T122" s="25"/>
      <c r="U122" s="25"/>
      <c r="V122" s="25"/>
      <c r="W122" s="25"/>
      <c r="X122" s="25"/>
      <c r="Y122" s="19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  <c r="AM122" s="19"/>
      <c r="AN122" s="19"/>
      <c r="AO122" s="19"/>
      <c r="AP122" s="19"/>
      <c r="AQ122" s="19"/>
      <c r="AR122" s="19"/>
      <c r="AS122" s="19"/>
      <c r="AT122" s="19"/>
      <c r="AU122" s="19"/>
      <c r="AV122" s="19"/>
      <c r="AW122" s="19"/>
      <c r="AX122" s="19"/>
      <c r="AY122" s="19"/>
      <c r="AZ122" s="19"/>
      <c r="BA122" s="19"/>
      <c r="BB122" s="19"/>
      <c r="BC122" s="19"/>
      <c r="BD122" s="19"/>
      <c r="BE122" s="19"/>
      <c r="BF122" s="19"/>
      <c r="BG122" s="19"/>
      <c r="BH122" s="19"/>
      <c r="BI122" s="19"/>
      <c r="BJ122" s="19"/>
      <c r="BK122" s="19"/>
      <c r="BL122" s="19"/>
      <c r="BM122" s="19"/>
      <c r="BN122" s="19"/>
      <c r="BO122" s="19"/>
      <c r="BP122" s="19"/>
      <c r="BQ122" s="19"/>
      <c r="BR122" s="19"/>
      <c r="BS122" s="19"/>
      <c r="BT122" s="19"/>
      <c r="BU122" s="19"/>
      <c r="BV122" s="19"/>
      <c r="BW122" s="19"/>
      <c r="BX122" s="19"/>
      <c r="BY122" s="19"/>
      <c r="BZ122" s="19"/>
      <c r="CA122" s="19"/>
      <c r="CB122" s="19"/>
      <c r="CC122" s="19"/>
      <c r="CD122" s="19"/>
      <c r="CE122" s="19"/>
      <c r="CF122" s="19"/>
      <c r="CG122" s="19"/>
      <c r="CH122" s="19"/>
      <c r="CI122" s="19"/>
      <c r="CJ122" s="19"/>
      <c r="CK122" s="19"/>
      <c r="CL122" s="19"/>
      <c r="CM122" s="19"/>
      <c r="CN122" s="19"/>
      <c r="CO122" s="19"/>
      <c r="CP122" s="19"/>
      <c r="CQ122" s="19"/>
      <c r="CR122" s="19"/>
      <c r="CS122" s="19"/>
      <c r="CT122" s="19"/>
      <c r="CU122" s="19"/>
      <c r="CV122" s="19"/>
      <c r="CW122" s="19"/>
      <c r="CX122" s="19"/>
      <c r="CY122" s="19"/>
      <c r="CZ122" s="19"/>
      <c r="DA122" s="19"/>
      <c r="DB122" s="19"/>
      <c r="DC122" s="19"/>
      <c r="DD122" s="19"/>
      <c r="DE122" s="19"/>
      <c r="DF122" s="19"/>
      <c r="DG122" s="19"/>
      <c r="DH122" s="19"/>
      <c r="DI122" s="19"/>
      <c r="DJ122" s="19"/>
      <c r="DK122" s="19"/>
      <c r="DL122" s="19"/>
      <c r="DM122" s="19"/>
      <c r="DN122" s="19"/>
      <c r="DO122" s="19"/>
      <c r="DP122" s="19"/>
      <c r="DQ122" s="19"/>
      <c r="DR122" s="19"/>
      <c r="DS122" s="19"/>
      <c r="DT122" s="19"/>
      <c r="DU122" s="19"/>
    </row>
    <row r="123" spans="1:125" s="20" customFormat="1" ht="21.95" customHeight="1">
      <c r="A123" s="373" t="s">
        <v>3228</v>
      </c>
      <c r="B123" s="336">
        <f>'예산세출(주교)'!P97</f>
        <v>10000</v>
      </c>
      <c r="C123" s="337">
        <f t="shared" si="29"/>
        <v>8.7246195799762235E-7</v>
      </c>
      <c r="D123" s="336">
        <f>'예산세출(주교)'!O98</f>
        <v>10000</v>
      </c>
      <c r="E123" s="337">
        <f t="shared" si="27"/>
        <v>8.8070343544796096E-7</v>
      </c>
      <c r="F123" s="338">
        <f t="shared" si="30"/>
        <v>0</v>
      </c>
      <c r="G123" s="339">
        <f t="shared" si="28"/>
        <v>0</v>
      </c>
      <c r="H123" s="27"/>
      <c r="I123" s="25"/>
      <c r="J123" s="25"/>
      <c r="K123" s="25"/>
      <c r="L123" s="25"/>
      <c r="M123" s="256"/>
      <c r="N123" s="25"/>
      <c r="O123" s="19"/>
      <c r="P123" s="19"/>
      <c r="Q123" s="19"/>
      <c r="R123" s="25"/>
      <c r="S123" s="25"/>
      <c r="T123" s="25"/>
      <c r="U123" s="25"/>
      <c r="V123" s="25"/>
      <c r="W123" s="25"/>
      <c r="X123" s="25"/>
      <c r="Y123" s="19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  <c r="AM123" s="19"/>
      <c r="AN123" s="19"/>
      <c r="AO123" s="19"/>
      <c r="AP123" s="19"/>
      <c r="AQ123" s="19"/>
      <c r="AR123" s="19"/>
      <c r="AS123" s="19"/>
      <c r="AT123" s="19"/>
      <c r="AU123" s="19"/>
      <c r="AV123" s="19"/>
      <c r="AW123" s="19"/>
      <c r="AX123" s="19"/>
      <c r="AY123" s="19"/>
      <c r="AZ123" s="19"/>
      <c r="BA123" s="19"/>
      <c r="BB123" s="19"/>
      <c r="BC123" s="19"/>
      <c r="BD123" s="19"/>
      <c r="BE123" s="19"/>
      <c r="BF123" s="19"/>
      <c r="BG123" s="19"/>
      <c r="BH123" s="19"/>
      <c r="BI123" s="19"/>
      <c r="BJ123" s="19"/>
      <c r="BK123" s="19"/>
      <c r="BL123" s="19"/>
      <c r="BM123" s="19"/>
      <c r="BN123" s="19"/>
      <c r="BO123" s="19"/>
      <c r="BP123" s="19"/>
      <c r="BQ123" s="19"/>
      <c r="BR123" s="19"/>
      <c r="BS123" s="19"/>
      <c r="BT123" s="19"/>
      <c r="BU123" s="19"/>
      <c r="BV123" s="19"/>
      <c r="BW123" s="19"/>
      <c r="BX123" s="19"/>
      <c r="BY123" s="19"/>
      <c r="BZ123" s="19"/>
      <c r="CA123" s="19"/>
      <c r="CB123" s="19"/>
      <c r="CC123" s="19"/>
      <c r="CD123" s="19"/>
      <c r="CE123" s="19"/>
      <c r="CF123" s="19"/>
      <c r="CG123" s="19"/>
      <c r="CH123" s="19"/>
      <c r="CI123" s="19"/>
      <c r="CJ123" s="19"/>
      <c r="CK123" s="19"/>
      <c r="CL123" s="19"/>
      <c r="CM123" s="19"/>
      <c r="CN123" s="19"/>
      <c r="CO123" s="19"/>
      <c r="CP123" s="19"/>
      <c r="CQ123" s="19"/>
      <c r="CR123" s="19"/>
      <c r="CS123" s="19"/>
      <c r="CT123" s="19"/>
      <c r="CU123" s="19"/>
      <c r="CV123" s="19"/>
      <c r="CW123" s="19"/>
      <c r="CX123" s="19"/>
      <c r="CY123" s="19"/>
      <c r="CZ123" s="19"/>
      <c r="DA123" s="19"/>
      <c r="DB123" s="19"/>
      <c r="DC123" s="19"/>
      <c r="DD123" s="19"/>
      <c r="DE123" s="19"/>
      <c r="DF123" s="19"/>
      <c r="DG123" s="19"/>
      <c r="DH123" s="19"/>
      <c r="DI123" s="19"/>
      <c r="DJ123" s="19"/>
      <c r="DK123" s="19"/>
      <c r="DL123" s="19"/>
      <c r="DM123" s="19"/>
      <c r="DN123" s="19"/>
      <c r="DO123" s="19"/>
      <c r="DP123" s="19"/>
      <c r="DQ123" s="19"/>
      <c r="DR123" s="19"/>
      <c r="DS123" s="19"/>
      <c r="DT123" s="19"/>
      <c r="DU123" s="19"/>
    </row>
    <row r="124" spans="1:125" s="20" customFormat="1" ht="21.95" customHeight="1">
      <c r="A124" s="373" t="s">
        <v>3227</v>
      </c>
      <c r="B124" s="336">
        <f>'예산세출(일산서구)'!O374</f>
        <v>233000</v>
      </c>
      <c r="C124" s="337">
        <f t="shared" si="29"/>
        <v>2.0328363621344602E-5</v>
      </c>
      <c r="D124" s="336">
        <f>'예산세출(일산서구)'!Q373</f>
        <v>233000</v>
      </c>
      <c r="E124" s="337">
        <f t="shared" si="27"/>
        <v>2.052039004593749E-5</v>
      </c>
      <c r="F124" s="338">
        <f t="shared" si="30"/>
        <v>0</v>
      </c>
      <c r="G124" s="339">
        <f t="shared" si="28"/>
        <v>0</v>
      </c>
      <c r="H124" s="27"/>
      <c r="I124" s="25"/>
      <c r="J124" s="25"/>
      <c r="K124" s="25"/>
      <c r="L124" s="25"/>
      <c r="M124" s="256"/>
      <c r="N124" s="25"/>
      <c r="O124" s="19"/>
      <c r="P124" s="19"/>
      <c r="Q124" s="19"/>
      <c r="R124" s="25"/>
      <c r="S124" s="25"/>
      <c r="T124" s="25"/>
      <c r="U124" s="25"/>
      <c r="V124" s="25"/>
      <c r="W124" s="25"/>
      <c r="X124" s="25"/>
      <c r="Y124" s="19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  <c r="AM124" s="19"/>
      <c r="AN124" s="19"/>
      <c r="AO124" s="19"/>
      <c r="AP124" s="19"/>
      <c r="AQ124" s="19"/>
      <c r="AR124" s="19"/>
      <c r="AS124" s="19"/>
      <c r="AT124" s="19"/>
      <c r="AU124" s="19"/>
      <c r="AV124" s="19"/>
      <c r="AW124" s="19"/>
      <c r="AX124" s="19"/>
      <c r="AY124" s="19"/>
      <c r="AZ124" s="19"/>
      <c r="BA124" s="19"/>
      <c r="BB124" s="19"/>
      <c r="BC124" s="19"/>
      <c r="BD124" s="19"/>
      <c r="BE124" s="19"/>
      <c r="BF124" s="19"/>
      <c r="BG124" s="19"/>
      <c r="BH124" s="19"/>
      <c r="BI124" s="19"/>
      <c r="BJ124" s="19"/>
      <c r="BK124" s="19"/>
      <c r="BL124" s="19"/>
      <c r="BM124" s="19"/>
      <c r="BN124" s="19"/>
      <c r="BO124" s="19"/>
      <c r="BP124" s="19"/>
      <c r="BQ124" s="19"/>
      <c r="BR124" s="19"/>
      <c r="BS124" s="19"/>
      <c r="BT124" s="19"/>
      <c r="BU124" s="19"/>
      <c r="BV124" s="19"/>
      <c r="BW124" s="19"/>
      <c r="BX124" s="19"/>
      <c r="BY124" s="19"/>
      <c r="BZ124" s="19"/>
      <c r="CA124" s="19"/>
      <c r="CB124" s="19"/>
      <c r="CC124" s="19"/>
      <c r="CD124" s="19"/>
      <c r="CE124" s="19"/>
      <c r="CF124" s="19"/>
      <c r="CG124" s="19"/>
      <c r="CH124" s="19"/>
      <c r="CI124" s="19"/>
      <c r="CJ124" s="19"/>
      <c r="CK124" s="19"/>
      <c r="CL124" s="19"/>
      <c r="CM124" s="19"/>
      <c r="CN124" s="19"/>
      <c r="CO124" s="19"/>
      <c r="CP124" s="19"/>
      <c r="CQ124" s="19"/>
      <c r="CR124" s="19"/>
      <c r="CS124" s="19"/>
      <c r="CT124" s="19"/>
      <c r="CU124" s="19"/>
      <c r="CV124" s="19"/>
      <c r="CW124" s="19"/>
      <c r="CX124" s="19"/>
      <c r="CY124" s="19"/>
      <c r="CZ124" s="19"/>
      <c r="DA124" s="19"/>
      <c r="DB124" s="19"/>
      <c r="DC124" s="19"/>
      <c r="DD124" s="19"/>
      <c r="DE124" s="19"/>
      <c r="DF124" s="19"/>
      <c r="DG124" s="19"/>
      <c r="DH124" s="19"/>
      <c r="DI124" s="19"/>
      <c r="DJ124" s="19"/>
      <c r="DK124" s="19"/>
      <c r="DL124" s="19"/>
      <c r="DM124" s="19"/>
      <c r="DN124" s="19"/>
      <c r="DO124" s="19"/>
      <c r="DP124" s="19"/>
      <c r="DQ124" s="19"/>
      <c r="DR124" s="19"/>
      <c r="DS124" s="19"/>
      <c r="DT124" s="19"/>
      <c r="DU124" s="19"/>
    </row>
    <row r="125" spans="1:125" s="20" customFormat="1" ht="21.95" customHeight="1">
      <c r="A125" s="373" t="s">
        <v>3226</v>
      </c>
      <c r="B125" s="336">
        <f>'예산세출(토당)'!O455</f>
        <v>500000</v>
      </c>
      <c r="C125" s="337">
        <f t="shared" si="29"/>
        <v>4.3623097899881119E-5</v>
      </c>
      <c r="D125" s="336">
        <f>'예산세출(토당)'!O455</f>
        <v>500000</v>
      </c>
      <c r="E125" s="337">
        <f t="shared" si="27"/>
        <v>4.4035171772398051E-5</v>
      </c>
      <c r="F125" s="338">
        <f t="shared" si="30"/>
        <v>0</v>
      </c>
      <c r="G125" s="339">
        <f t="shared" si="28"/>
        <v>0</v>
      </c>
      <c r="H125" s="27"/>
      <c r="I125" s="25"/>
      <c r="J125" s="25"/>
      <c r="K125" s="25"/>
      <c r="L125" s="25"/>
      <c r="M125" s="256"/>
      <c r="N125" s="25"/>
      <c r="O125" s="19"/>
      <c r="P125" s="19"/>
      <c r="Q125" s="19"/>
      <c r="R125" s="25"/>
      <c r="S125" s="25"/>
      <c r="T125" s="25"/>
      <c r="U125" s="25"/>
      <c r="V125" s="25"/>
      <c r="W125" s="25"/>
      <c r="X125" s="25"/>
      <c r="Y125" s="19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  <c r="AM125" s="19"/>
      <c r="AN125" s="19"/>
      <c r="AO125" s="19"/>
      <c r="AP125" s="19"/>
      <c r="AQ125" s="19"/>
      <c r="AR125" s="19"/>
      <c r="AS125" s="19"/>
      <c r="AT125" s="19"/>
      <c r="AU125" s="19"/>
      <c r="AV125" s="19"/>
      <c r="AW125" s="19"/>
      <c r="AX125" s="19"/>
      <c r="AY125" s="19"/>
      <c r="AZ125" s="19"/>
      <c r="BA125" s="19"/>
      <c r="BB125" s="19"/>
      <c r="BC125" s="19"/>
      <c r="BD125" s="19"/>
      <c r="BE125" s="19"/>
      <c r="BF125" s="19"/>
      <c r="BG125" s="19"/>
      <c r="BH125" s="19"/>
      <c r="BI125" s="19"/>
      <c r="BJ125" s="19"/>
      <c r="BK125" s="19"/>
      <c r="BL125" s="19"/>
      <c r="BM125" s="19"/>
      <c r="BN125" s="19"/>
      <c r="BO125" s="19"/>
      <c r="BP125" s="19"/>
      <c r="BQ125" s="19"/>
      <c r="BR125" s="19"/>
      <c r="BS125" s="19"/>
      <c r="BT125" s="19"/>
      <c r="BU125" s="19"/>
      <c r="BV125" s="19"/>
      <c r="BW125" s="19"/>
      <c r="BX125" s="19"/>
      <c r="BY125" s="19"/>
      <c r="BZ125" s="19"/>
      <c r="CA125" s="19"/>
      <c r="CB125" s="19"/>
      <c r="CC125" s="19"/>
      <c r="CD125" s="19"/>
      <c r="CE125" s="19"/>
      <c r="CF125" s="19"/>
      <c r="CG125" s="19"/>
      <c r="CH125" s="19"/>
      <c r="CI125" s="19"/>
      <c r="CJ125" s="19"/>
      <c r="CK125" s="19"/>
      <c r="CL125" s="19"/>
      <c r="CM125" s="19"/>
      <c r="CN125" s="19"/>
      <c r="CO125" s="19"/>
      <c r="CP125" s="19"/>
      <c r="CQ125" s="19"/>
      <c r="CR125" s="19"/>
      <c r="CS125" s="19"/>
      <c r="CT125" s="19"/>
      <c r="CU125" s="19"/>
      <c r="CV125" s="19"/>
      <c r="CW125" s="19"/>
      <c r="CX125" s="19"/>
      <c r="CY125" s="19"/>
      <c r="CZ125" s="19"/>
      <c r="DA125" s="19"/>
      <c r="DB125" s="19"/>
      <c r="DC125" s="19"/>
      <c r="DD125" s="19"/>
      <c r="DE125" s="19"/>
      <c r="DF125" s="19"/>
      <c r="DG125" s="19"/>
      <c r="DH125" s="19"/>
      <c r="DI125" s="19"/>
      <c r="DJ125" s="19"/>
      <c r="DK125" s="19"/>
      <c r="DL125" s="19"/>
      <c r="DM125" s="19"/>
      <c r="DN125" s="19"/>
      <c r="DO125" s="19"/>
      <c r="DP125" s="19"/>
      <c r="DQ125" s="19"/>
      <c r="DR125" s="19"/>
      <c r="DS125" s="19"/>
      <c r="DT125" s="19"/>
      <c r="DU125" s="19"/>
    </row>
    <row r="126" spans="1:125" s="20" customFormat="1" ht="21.95" customHeight="1">
      <c r="A126" s="373" t="s">
        <v>3225</v>
      </c>
      <c r="B126" s="336">
        <f>'예산세출(상담)'!O233</f>
        <v>24000</v>
      </c>
      <c r="C126" s="337">
        <f t="shared" si="29"/>
        <v>2.0939086991942936E-6</v>
      </c>
      <c r="D126" s="336">
        <f>'예산세출(상담)'!O233</f>
        <v>24000</v>
      </c>
      <c r="E126" s="337">
        <f t="shared" si="27"/>
        <v>2.1136882450751062E-6</v>
      </c>
      <c r="F126" s="338">
        <f t="shared" si="30"/>
        <v>0</v>
      </c>
      <c r="G126" s="339">
        <f t="shared" si="28"/>
        <v>0</v>
      </c>
      <c r="H126" s="27"/>
      <c r="I126" s="25"/>
      <c r="J126" s="25"/>
      <c r="K126" s="25"/>
      <c r="L126" s="25"/>
      <c r="M126" s="256"/>
      <c r="N126" s="25"/>
      <c r="O126" s="19"/>
      <c r="P126" s="19"/>
      <c r="Q126" s="19"/>
      <c r="R126" s="25"/>
      <c r="S126" s="25"/>
      <c r="T126" s="25"/>
      <c r="U126" s="25"/>
      <c r="V126" s="25"/>
      <c r="W126" s="25"/>
      <c r="X126" s="25"/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  <c r="AM126" s="19"/>
      <c r="AN126" s="19"/>
      <c r="AO126" s="19"/>
      <c r="AP126" s="19"/>
      <c r="AQ126" s="19"/>
      <c r="AR126" s="19"/>
      <c r="AS126" s="19"/>
      <c r="AT126" s="19"/>
      <c r="AU126" s="19"/>
      <c r="AV126" s="19"/>
      <c r="AW126" s="19"/>
      <c r="AX126" s="19"/>
      <c r="AY126" s="19"/>
      <c r="AZ126" s="19"/>
      <c r="BA126" s="19"/>
      <c r="BB126" s="19"/>
      <c r="BC126" s="19"/>
      <c r="BD126" s="19"/>
      <c r="BE126" s="19"/>
      <c r="BF126" s="19"/>
      <c r="BG126" s="19"/>
      <c r="BH126" s="19"/>
      <c r="BI126" s="19"/>
      <c r="BJ126" s="19"/>
      <c r="BK126" s="19"/>
      <c r="BL126" s="19"/>
      <c r="BM126" s="19"/>
      <c r="BN126" s="19"/>
      <c r="BO126" s="19"/>
      <c r="BP126" s="19"/>
      <c r="BQ126" s="19"/>
      <c r="BR126" s="19"/>
      <c r="BS126" s="19"/>
      <c r="BT126" s="19"/>
      <c r="BU126" s="19"/>
      <c r="BV126" s="19"/>
      <c r="BW126" s="19"/>
      <c r="BX126" s="19"/>
      <c r="BY126" s="19"/>
      <c r="BZ126" s="19"/>
      <c r="CA126" s="19"/>
      <c r="CB126" s="19"/>
      <c r="CC126" s="19"/>
      <c r="CD126" s="19"/>
      <c r="CE126" s="19"/>
      <c r="CF126" s="19"/>
      <c r="CG126" s="19"/>
      <c r="CH126" s="19"/>
      <c r="CI126" s="19"/>
      <c r="CJ126" s="19"/>
      <c r="CK126" s="19"/>
      <c r="CL126" s="19"/>
      <c r="CM126" s="19"/>
      <c r="CN126" s="19"/>
      <c r="CO126" s="19"/>
      <c r="CP126" s="19"/>
      <c r="CQ126" s="19"/>
      <c r="CR126" s="19"/>
      <c r="CS126" s="19"/>
      <c r="CT126" s="19"/>
      <c r="CU126" s="19"/>
      <c r="CV126" s="19"/>
      <c r="CW126" s="19"/>
      <c r="CX126" s="19"/>
      <c r="CY126" s="19"/>
      <c r="CZ126" s="19"/>
      <c r="DA126" s="19"/>
      <c r="DB126" s="19"/>
      <c r="DC126" s="19"/>
      <c r="DD126" s="19"/>
      <c r="DE126" s="19"/>
      <c r="DF126" s="19"/>
      <c r="DG126" s="19"/>
      <c r="DH126" s="19"/>
      <c r="DI126" s="19"/>
      <c r="DJ126" s="19"/>
      <c r="DK126" s="19"/>
      <c r="DL126" s="19"/>
      <c r="DM126" s="19"/>
      <c r="DN126" s="19"/>
      <c r="DO126" s="19"/>
      <c r="DP126" s="19"/>
      <c r="DQ126" s="19"/>
      <c r="DR126" s="19"/>
      <c r="DS126" s="19"/>
      <c r="DT126" s="19"/>
      <c r="DU126" s="19"/>
    </row>
    <row r="127" spans="1:125" s="20" customFormat="1" ht="21.95" customHeight="1">
      <c r="A127" s="373" t="s">
        <v>3224</v>
      </c>
      <c r="B127" s="336">
        <f>'예산세출(화정)'!P184</f>
        <v>20000</v>
      </c>
      <c r="C127" s="337">
        <f t="shared" si="29"/>
        <v>1.7449239159952447E-6</v>
      </c>
      <c r="D127" s="336">
        <f>'예산세출(화정)'!Q184</f>
        <v>20000</v>
      </c>
      <c r="E127" s="337">
        <f t="shared" si="27"/>
        <v>1.7614068708959219E-6</v>
      </c>
      <c r="F127" s="338">
        <f t="shared" si="30"/>
        <v>0</v>
      </c>
      <c r="G127" s="339">
        <f t="shared" si="28"/>
        <v>0</v>
      </c>
      <c r="H127" s="27"/>
      <c r="I127" s="25"/>
      <c r="J127" s="25"/>
      <c r="K127" s="25"/>
      <c r="L127" s="25"/>
      <c r="M127" s="256"/>
      <c r="N127" s="25"/>
      <c r="O127" s="19"/>
      <c r="P127" s="19"/>
      <c r="Q127" s="19"/>
      <c r="R127" s="25"/>
      <c r="S127" s="25"/>
      <c r="T127" s="25"/>
      <c r="U127" s="25"/>
      <c r="V127" s="25"/>
      <c r="W127" s="25"/>
      <c r="X127" s="25"/>
      <c r="Y127" s="19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  <c r="AM127" s="19"/>
      <c r="AN127" s="19"/>
      <c r="AO127" s="19"/>
      <c r="AP127" s="19"/>
      <c r="AQ127" s="19"/>
      <c r="AR127" s="19"/>
      <c r="AS127" s="19"/>
      <c r="AT127" s="19"/>
      <c r="AU127" s="19"/>
      <c r="AV127" s="19"/>
      <c r="AW127" s="19"/>
      <c r="AX127" s="19"/>
      <c r="AY127" s="19"/>
      <c r="AZ127" s="19"/>
      <c r="BA127" s="19"/>
      <c r="BB127" s="19"/>
      <c r="BC127" s="19"/>
      <c r="BD127" s="19"/>
      <c r="BE127" s="19"/>
      <c r="BF127" s="19"/>
      <c r="BG127" s="19"/>
      <c r="BH127" s="19"/>
      <c r="BI127" s="19"/>
      <c r="BJ127" s="19"/>
      <c r="BK127" s="19"/>
      <c r="BL127" s="19"/>
      <c r="BM127" s="19"/>
      <c r="BN127" s="19"/>
      <c r="BO127" s="19"/>
      <c r="BP127" s="19"/>
      <c r="BQ127" s="19"/>
      <c r="BR127" s="19"/>
      <c r="BS127" s="19"/>
      <c r="BT127" s="19"/>
      <c r="BU127" s="19"/>
      <c r="BV127" s="19"/>
      <c r="BW127" s="19"/>
      <c r="BX127" s="19"/>
      <c r="BY127" s="19"/>
      <c r="BZ127" s="19"/>
      <c r="CA127" s="19"/>
      <c r="CB127" s="19"/>
      <c r="CC127" s="19"/>
      <c r="CD127" s="19"/>
      <c r="CE127" s="19"/>
      <c r="CF127" s="19"/>
      <c r="CG127" s="19"/>
      <c r="CH127" s="19"/>
      <c r="CI127" s="19"/>
      <c r="CJ127" s="19"/>
      <c r="CK127" s="19"/>
      <c r="CL127" s="19"/>
      <c r="CM127" s="19"/>
      <c r="CN127" s="19"/>
      <c r="CO127" s="19"/>
      <c r="CP127" s="19"/>
      <c r="CQ127" s="19"/>
      <c r="CR127" s="19"/>
      <c r="CS127" s="19"/>
      <c r="CT127" s="19"/>
      <c r="CU127" s="19"/>
      <c r="CV127" s="19"/>
      <c r="CW127" s="19"/>
      <c r="CX127" s="19"/>
      <c r="CY127" s="19"/>
      <c r="CZ127" s="19"/>
      <c r="DA127" s="19"/>
      <c r="DB127" s="19"/>
      <c r="DC127" s="19"/>
      <c r="DD127" s="19"/>
      <c r="DE127" s="19"/>
      <c r="DF127" s="19"/>
      <c r="DG127" s="19"/>
      <c r="DH127" s="19"/>
      <c r="DI127" s="19"/>
      <c r="DJ127" s="19"/>
      <c r="DK127" s="19"/>
      <c r="DL127" s="19"/>
      <c r="DM127" s="19"/>
      <c r="DN127" s="19"/>
      <c r="DO127" s="19"/>
      <c r="DP127" s="19"/>
      <c r="DQ127" s="19"/>
      <c r="DR127" s="19"/>
      <c r="DS127" s="19"/>
      <c r="DT127" s="19"/>
      <c r="DU127" s="19"/>
    </row>
    <row r="128" spans="1:125" s="20" customFormat="1" ht="21.95" customHeight="1">
      <c r="A128" s="373" t="s">
        <v>358</v>
      </c>
      <c r="B128" s="336">
        <f>'예산세출(백마)'!O122</f>
        <v>14000</v>
      </c>
      <c r="C128" s="337">
        <f t="shared" si="29"/>
        <v>1.2214467411966712E-6</v>
      </c>
      <c r="D128" s="336">
        <f>'예산세출(백마)'!O122</f>
        <v>14000</v>
      </c>
      <c r="E128" s="337">
        <f t="shared" si="27"/>
        <v>1.2329848096271455E-6</v>
      </c>
      <c r="F128" s="338">
        <f t="shared" si="30"/>
        <v>0</v>
      </c>
      <c r="G128" s="339">
        <f t="shared" si="28"/>
        <v>0</v>
      </c>
      <c r="H128" s="27"/>
      <c r="I128" s="25"/>
      <c r="J128" s="25"/>
      <c r="K128" s="25"/>
      <c r="L128" s="25"/>
      <c r="M128" s="256"/>
      <c r="N128" s="25"/>
      <c r="O128" s="19"/>
      <c r="P128" s="19"/>
      <c r="Q128" s="19"/>
      <c r="R128" s="25"/>
      <c r="S128" s="25"/>
      <c r="T128" s="25"/>
      <c r="U128" s="25"/>
      <c r="V128" s="25"/>
      <c r="W128" s="25"/>
      <c r="X128" s="25"/>
      <c r="Y128" s="19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  <c r="AM128" s="19"/>
      <c r="AN128" s="19"/>
      <c r="AO128" s="19"/>
      <c r="AP128" s="19"/>
      <c r="AQ128" s="19"/>
      <c r="AR128" s="19"/>
      <c r="AS128" s="19"/>
      <c r="AT128" s="19"/>
      <c r="AU128" s="19"/>
      <c r="AV128" s="19"/>
      <c r="AW128" s="19"/>
      <c r="AX128" s="19"/>
      <c r="AY128" s="19"/>
      <c r="AZ128" s="19"/>
      <c r="BA128" s="19"/>
      <c r="BB128" s="19"/>
      <c r="BC128" s="19"/>
      <c r="BD128" s="19"/>
      <c r="BE128" s="19"/>
      <c r="BF128" s="19"/>
      <c r="BG128" s="19"/>
      <c r="BH128" s="19"/>
      <c r="BI128" s="19"/>
      <c r="BJ128" s="19"/>
      <c r="BK128" s="19"/>
      <c r="BL128" s="19"/>
      <c r="BM128" s="19"/>
      <c r="BN128" s="19"/>
      <c r="BO128" s="19"/>
      <c r="BP128" s="19"/>
      <c r="BQ128" s="19"/>
      <c r="BR128" s="19"/>
      <c r="BS128" s="19"/>
      <c r="BT128" s="19"/>
      <c r="BU128" s="19"/>
      <c r="BV128" s="19"/>
      <c r="BW128" s="19"/>
      <c r="BX128" s="19"/>
      <c r="BY128" s="19"/>
      <c r="BZ128" s="19"/>
      <c r="CA128" s="19"/>
      <c r="CB128" s="19"/>
      <c r="CC128" s="19"/>
      <c r="CD128" s="19"/>
      <c r="CE128" s="19"/>
      <c r="CF128" s="19"/>
      <c r="CG128" s="19"/>
      <c r="CH128" s="19"/>
      <c r="CI128" s="19"/>
      <c r="CJ128" s="19"/>
      <c r="CK128" s="19"/>
      <c r="CL128" s="19"/>
      <c r="CM128" s="19"/>
      <c r="CN128" s="19"/>
      <c r="CO128" s="19"/>
      <c r="CP128" s="19"/>
      <c r="CQ128" s="19"/>
      <c r="CR128" s="19"/>
      <c r="CS128" s="19"/>
      <c r="CT128" s="19"/>
      <c r="CU128" s="19"/>
      <c r="CV128" s="19"/>
      <c r="CW128" s="19"/>
      <c r="CX128" s="19"/>
      <c r="CY128" s="19"/>
      <c r="CZ128" s="19"/>
      <c r="DA128" s="19"/>
      <c r="DB128" s="19"/>
      <c r="DC128" s="19"/>
      <c r="DD128" s="19"/>
      <c r="DE128" s="19"/>
      <c r="DF128" s="19"/>
      <c r="DG128" s="19"/>
      <c r="DH128" s="19"/>
      <c r="DI128" s="19"/>
      <c r="DJ128" s="19"/>
      <c r="DK128" s="19"/>
      <c r="DL128" s="19"/>
      <c r="DM128" s="19"/>
      <c r="DN128" s="19"/>
      <c r="DO128" s="19"/>
      <c r="DP128" s="19"/>
      <c r="DQ128" s="19"/>
      <c r="DR128" s="19"/>
      <c r="DS128" s="19"/>
      <c r="DT128" s="19"/>
      <c r="DU128" s="19"/>
    </row>
    <row r="129" spans="1:125" s="20" customFormat="1" ht="21.95" customHeight="1">
      <c r="A129" s="376" t="s">
        <v>377</v>
      </c>
      <c r="B129" s="340">
        <f>'예산세출(능곡)'!O105</f>
        <v>10000</v>
      </c>
      <c r="C129" s="341">
        <f t="shared" si="29"/>
        <v>8.7246195799762235E-7</v>
      </c>
      <c r="D129" s="340">
        <f>'예산세출(능곡)'!Q104</f>
        <v>10000</v>
      </c>
      <c r="E129" s="341">
        <f t="shared" si="27"/>
        <v>8.8070343544796096E-7</v>
      </c>
      <c r="F129" s="342">
        <f t="shared" si="30"/>
        <v>0</v>
      </c>
      <c r="G129" s="343">
        <f t="shared" si="28"/>
        <v>0</v>
      </c>
      <c r="H129" s="27"/>
      <c r="I129" s="25"/>
      <c r="J129" s="25"/>
      <c r="K129" s="25"/>
      <c r="L129" s="25"/>
      <c r="M129" s="256"/>
      <c r="N129" s="25"/>
      <c r="O129" s="19"/>
      <c r="P129" s="19"/>
      <c r="Q129" s="19"/>
      <c r="R129" s="25"/>
      <c r="S129" s="25"/>
      <c r="T129" s="25"/>
      <c r="U129" s="25"/>
      <c r="V129" s="25"/>
      <c r="W129" s="25"/>
      <c r="X129" s="25"/>
      <c r="Y129" s="19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  <c r="AM129" s="19"/>
      <c r="AN129" s="19"/>
      <c r="AO129" s="19"/>
      <c r="AP129" s="19"/>
      <c r="AQ129" s="19"/>
      <c r="AR129" s="19"/>
      <c r="AS129" s="19"/>
      <c r="AT129" s="19"/>
      <c r="AU129" s="19"/>
      <c r="AV129" s="19"/>
      <c r="AW129" s="19"/>
      <c r="AX129" s="19"/>
      <c r="AY129" s="19"/>
      <c r="AZ129" s="19"/>
      <c r="BA129" s="19"/>
      <c r="BB129" s="19"/>
      <c r="BC129" s="19"/>
      <c r="BD129" s="19"/>
      <c r="BE129" s="19"/>
      <c r="BF129" s="19"/>
      <c r="BG129" s="19"/>
      <c r="BH129" s="19"/>
      <c r="BI129" s="19"/>
      <c r="BJ129" s="19"/>
      <c r="BK129" s="19"/>
      <c r="BL129" s="19"/>
      <c r="BM129" s="19"/>
      <c r="BN129" s="19"/>
      <c r="BO129" s="19"/>
      <c r="BP129" s="19"/>
      <c r="BQ129" s="19"/>
      <c r="BR129" s="19"/>
      <c r="BS129" s="19"/>
      <c r="BT129" s="19"/>
      <c r="BU129" s="19"/>
      <c r="BV129" s="19"/>
      <c r="BW129" s="19"/>
      <c r="BX129" s="19"/>
      <c r="BY129" s="19"/>
      <c r="BZ129" s="19"/>
      <c r="CA129" s="19"/>
      <c r="CB129" s="19"/>
      <c r="CC129" s="19"/>
      <c r="CD129" s="19"/>
      <c r="CE129" s="19"/>
      <c r="CF129" s="19"/>
      <c r="CG129" s="19"/>
      <c r="CH129" s="19"/>
      <c r="CI129" s="19"/>
      <c r="CJ129" s="19"/>
      <c r="CK129" s="19"/>
      <c r="CL129" s="19"/>
      <c r="CM129" s="19"/>
      <c r="CN129" s="19"/>
      <c r="CO129" s="19"/>
      <c r="CP129" s="19"/>
      <c r="CQ129" s="19"/>
      <c r="CR129" s="19"/>
      <c r="CS129" s="19"/>
      <c r="CT129" s="19"/>
      <c r="CU129" s="19"/>
      <c r="CV129" s="19"/>
      <c r="CW129" s="19"/>
      <c r="CX129" s="19"/>
      <c r="CY129" s="19"/>
      <c r="CZ129" s="19"/>
      <c r="DA129" s="19"/>
      <c r="DB129" s="19"/>
      <c r="DC129" s="19"/>
      <c r="DD129" s="19"/>
      <c r="DE129" s="19"/>
      <c r="DF129" s="19"/>
      <c r="DG129" s="19"/>
      <c r="DH129" s="19"/>
      <c r="DI129" s="19"/>
      <c r="DJ129" s="19"/>
      <c r="DK129" s="19"/>
      <c r="DL129" s="19"/>
      <c r="DM129" s="19"/>
      <c r="DN129" s="19"/>
      <c r="DO129" s="19"/>
      <c r="DP129" s="19"/>
      <c r="DQ129" s="19"/>
      <c r="DR129" s="19"/>
      <c r="DS129" s="19"/>
      <c r="DT129" s="19"/>
      <c r="DU129" s="19"/>
    </row>
    <row r="130" spans="1:125" s="20" customFormat="1" ht="21.95" customHeight="1">
      <c r="A130" s="409" t="s">
        <v>3223</v>
      </c>
      <c r="B130" s="299">
        <f>SUM(B131:B134)</f>
        <v>46758000</v>
      </c>
      <c r="C130" s="300">
        <f t="shared" si="29"/>
        <v>4.0794576232052824E-3</v>
      </c>
      <c r="D130" s="299">
        <f>SUM(D131:D134)</f>
        <v>105961000</v>
      </c>
      <c r="E130" s="300">
        <f t="shared" si="27"/>
        <v>9.3320216723501402E-3</v>
      </c>
      <c r="F130" s="302">
        <f>SUM(F131:F134)</f>
        <v>-59203000</v>
      </c>
      <c r="G130" s="303">
        <f t="shared" si="28"/>
        <v>-0.55872443634922286</v>
      </c>
      <c r="H130" s="29"/>
      <c r="I130" s="25"/>
      <c r="J130" s="25"/>
      <c r="K130" s="25"/>
      <c r="L130" s="25"/>
      <c r="M130" s="256"/>
      <c r="N130" s="25"/>
      <c r="O130" s="19"/>
      <c r="P130" s="19"/>
      <c r="Q130" s="19"/>
      <c r="R130" s="25"/>
      <c r="S130" s="25"/>
      <c r="T130" s="25"/>
      <c r="U130" s="25"/>
      <c r="V130" s="25"/>
      <c r="W130" s="25"/>
      <c r="X130" s="25"/>
      <c r="Y130" s="19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  <c r="AM130" s="19"/>
      <c r="AN130" s="19"/>
      <c r="AO130" s="19"/>
      <c r="AP130" s="19"/>
      <c r="AQ130" s="19"/>
      <c r="AR130" s="19"/>
      <c r="AS130" s="19"/>
      <c r="AT130" s="19"/>
      <c r="AU130" s="19"/>
      <c r="AV130" s="19"/>
      <c r="AW130" s="19"/>
      <c r="AX130" s="19"/>
      <c r="AY130" s="19"/>
      <c r="AZ130" s="19"/>
      <c r="BA130" s="19"/>
      <c r="BB130" s="19"/>
      <c r="BC130" s="19"/>
      <c r="BD130" s="19"/>
      <c r="BE130" s="19"/>
      <c r="BF130" s="19"/>
      <c r="BG130" s="19"/>
      <c r="BH130" s="19"/>
      <c r="BI130" s="19"/>
      <c r="BJ130" s="19"/>
      <c r="BK130" s="19"/>
      <c r="BL130" s="19"/>
      <c r="BM130" s="19"/>
      <c r="BN130" s="19"/>
      <c r="BO130" s="19"/>
      <c r="BP130" s="19"/>
      <c r="BQ130" s="19"/>
      <c r="BR130" s="19"/>
      <c r="BS130" s="19"/>
      <c r="BT130" s="19"/>
      <c r="BU130" s="19"/>
      <c r="BV130" s="19"/>
      <c r="BW130" s="19"/>
      <c r="BX130" s="19"/>
      <c r="BY130" s="19"/>
      <c r="BZ130" s="19"/>
      <c r="CA130" s="19"/>
      <c r="CB130" s="19"/>
      <c r="CC130" s="19"/>
      <c r="CD130" s="19"/>
      <c r="CE130" s="19"/>
      <c r="CF130" s="19"/>
      <c r="CG130" s="19"/>
      <c r="CH130" s="19"/>
      <c r="CI130" s="19"/>
      <c r="CJ130" s="19"/>
      <c r="CK130" s="19"/>
      <c r="CL130" s="19"/>
      <c r="CM130" s="19"/>
      <c r="CN130" s="19"/>
      <c r="CO130" s="19"/>
      <c r="CP130" s="19"/>
      <c r="CQ130" s="19"/>
      <c r="CR130" s="19"/>
      <c r="CS130" s="19"/>
      <c r="CT130" s="19"/>
      <c r="CU130" s="19"/>
      <c r="CV130" s="19"/>
      <c r="CW130" s="19"/>
      <c r="CX130" s="19"/>
      <c r="CY130" s="19"/>
      <c r="CZ130" s="19"/>
      <c r="DA130" s="19"/>
      <c r="DB130" s="19"/>
      <c r="DC130" s="19"/>
      <c r="DD130" s="19"/>
      <c r="DE130" s="19"/>
      <c r="DF130" s="19"/>
      <c r="DG130" s="19"/>
      <c r="DH130" s="19"/>
      <c r="DI130" s="19"/>
      <c r="DJ130" s="19"/>
      <c r="DK130" s="19"/>
      <c r="DL130" s="19"/>
      <c r="DM130" s="19"/>
      <c r="DN130" s="19"/>
      <c r="DO130" s="19"/>
      <c r="DP130" s="19"/>
      <c r="DQ130" s="19"/>
      <c r="DR130" s="19"/>
      <c r="DS130" s="19"/>
      <c r="DT130" s="19"/>
      <c r="DU130" s="19"/>
    </row>
    <row r="131" spans="1:125" s="20" customFormat="1" ht="21.95" customHeight="1">
      <c r="A131" s="375" t="s">
        <v>415</v>
      </c>
      <c r="B131" s="336">
        <f>'예산세출(마두)'!P346</f>
        <v>37886000</v>
      </c>
      <c r="C131" s="337">
        <f t="shared" si="29"/>
        <v>3.3054093740697921E-3</v>
      </c>
      <c r="D131" s="336">
        <f>'예산세출(마두)'!Q346</f>
        <v>87402000</v>
      </c>
      <c r="E131" s="337">
        <f t="shared" si="27"/>
        <v>7.6975241665022684E-3</v>
      </c>
      <c r="F131" s="338">
        <f>+B131-D131</f>
        <v>-49516000</v>
      </c>
      <c r="G131" s="339">
        <f t="shared" si="28"/>
        <v>-0.56653165831445507</v>
      </c>
      <c r="H131" s="27"/>
      <c r="I131" s="25"/>
      <c r="J131" s="25"/>
      <c r="K131" s="25"/>
      <c r="L131" s="25"/>
      <c r="M131" s="256"/>
      <c r="N131" s="25"/>
      <c r="O131" s="19"/>
      <c r="P131" s="19"/>
      <c r="Q131" s="19"/>
      <c r="R131" s="25"/>
      <c r="S131" s="25"/>
      <c r="T131" s="25"/>
      <c r="U131" s="25"/>
      <c r="V131" s="25"/>
      <c r="W131" s="25"/>
      <c r="X131" s="25"/>
      <c r="Y131" s="19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  <c r="AM131" s="19"/>
      <c r="AN131" s="19"/>
      <c r="AO131" s="19"/>
      <c r="AP131" s="19"/>
      <c r="AQ131" s="19"/>
      <c r="AR131" s="19"/>
      <c r="AS131" s="19"/>
      <c r="AT131" s="19"/>
      <c r="AU131" s="19"/>
      <c r="AV131" s="19"/>
      <c r="AW131" s="19"/>
      <c r="AX131" s="19"/>
      <c r="AY131" s="19"/>
      <c r="AZ131" s="19"/>
      <c r="BA131" s="19"/>
      <c r="BB131" s="19"/>
      <c r="BC131" s="19"/>
      <c r="BD131" s="19"/>
      <c r="BE131" s="19"/>
      <c r="BF131" s="19"/>
      <c r="BG131" s="19"/>
      <c r="BH131" s="19"/>
      <c r="BI131" s="19"/>
      <c r="BJ131" s="19"/>
      <c r="BK131" s="19"/>
      <c r="BL131" s="19"/>
      <c r="BM131" s="19"/>
      <c r="BN131" s="19"/>
      <c r="BO131" s="19"/>
      <c r="BP131" s="19"/>
      <c r="BQ131" s="19"/>
      <c r="BR131" s="19"/>
      <c r="BS131" s="19"/>
      <c r="BT131" s="19"/>
      <c r="BU131" s="19"/>
      <c r="BV131" s="19"/>
      <c r="BW131" s="19"/>
      <c r="BX131" s="19"/>
      <c r="BY131" s="19"/>
      <c r="BZ131" s="19"/>
      <c r="CA131" s="19"/>
      <c r="CB131" s="19"/>
      <c r="CC131" s="19"/>
      <c r="CD131" s="19"/>
      <c r="CE131" s="19"/>
      <c r="CF131" s="19"/>
      <c r="CG131" s="19"/>
      <c r="CH131" s="19"/>
      <c r="CI131" s="19"/>
      <c r="CJ131" s="19"/>
      <c r="CK131" s="19"/>
      <c r="CL131" s="19"/>
      <c r="CM131" s="19"/>
      <c r="CN131" s="19"/>
      <c r="CO131" s="19"/>
      <c r="CP131" s="19"/>
      <c r="CQ131" s="19"/>
      <c r="CR131" s="19"/>
      <c r="CS131" s="19"/>
      <c r="CT131" s="19"/>
      <c r="CU131" s="19"/>
      <c r="CV131" s="19"/>
      <c r="CW131" s="19"/>
      <c r="CX131" s="19"/>
      <c r="CY131" s="19"/>
      <c r="CZ131" s="19"/>
      <c r="DA131" s="19"/>
      <c r="DB131" s="19"/>
      <c r="DC131" s="19"/>
      <c r="DD131" s="19"/>
      <c r="DE131" s="19"/>
      <c r="DF131" s="19"/>
      <c r="DG131" s="19"/>
      <c r="DH131" s="19"/>
      <c r="DI131" s="19"/>
      <c r="DJ131" s="19"/>
      <c r="DK131" s="19"/>
      <c r="DL131" s="19"/>
      <c r="DM131" s="19"/>
      <c r="DN131" s="19"/>
      <c r="DO131" s="19"/>
      <c r="DP131" s="19"/>
      <c r="DQ131" s="19"/>
      <c r="DR131" s="19"/>
      <c r="DS131" s="19"/>
      <c r="DT131" s="19"/>
      <c r="DU131" s="19"/>
    </row>
    <row r="132" spans="1:125" s="20" customFormat="1" ht="21.95" customHeight="1">
      <c r="A132" s="375" t="s">
        <v>3222</v>
      </c>
      <c r="B132" s="336">
        <f>'예산세출(성사)'!O322</f>
        <v>7109000</v>
      </c>
      <c r="C132" s="337">
        <f t="shared" si="29"/>
        <v>6.2023320594050974E-4</v>
      </c>
      <c r="D132" s="336">
        <f>'예산세출(성사)'!Q322</f>
        <v>7709000</v>
      </c>
      <c r="E132" s="337">
        <f t="shared" si="27"/>
        <v>6.7893427838683308E-4</v>
      </c>
      <c r="F132" s="338">
        <f>+B132-D132</f>
        <v>-600000</v>
      </c>
      <c r="G132" s="339">
        <f t="shared" si="28"/>
        <v>-7.7831106498897393E-2</v>
      </c>
      <c r="H132" s="27"/>
      <c r="I132" s="25"/>
      <c r="J132" s="25"/>
      <c r="K132" s="25"/>
      <c r="L132" s="25"/>
      <c r="M132" s="256"/>
      <c r="N132" s="25"/>
      <c r="O132" s="19"/>
      <c r="P132" s="19"/>
      <c r="Q132" s="19"/>
      <c r="R132" s="25"/>
      <c r="S132" s="25"/>
      <c r="T132" s="25"/>
      <c r="U132" s="25"/>
      <c r="V132" s="25"/>
      <c r="W132" s="25"/>
      <c r="X132" s="25"/>
      <c r="Y132" s="19"/>
      <c r="Z132" s="19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/>
      <c r="AM132" s="19"/>
      <c r="AN132" s="19"/>
      <c r="AO132" s="19"/>
      <c r="AP132" s="19"/>
      <c r="AQ132" s="19"/>
      <c r="AR132" s="19"/>
      <c r="AS132" s="19"/>
      <c r="AT132" s="19"/>
      <c r="AU132" s="19"/>
      <c r="AV132" s="19"/>
      <c r="AW132" s="19"/>
      <c r="AX132" s="19"/>
      <c r="AY132" s="19"/>
      <c r="AZ132" s="19"/>
      <c r="BA132" s="19"/>
      <c r="BB132" s="19"/>
      <c r="BC132" s="19"/>
      <c r="BD132" s="19"/>
      <c r="BE132" s="19"/>
      <c r="BF132" s="19"/>
      <c r="BG132" s="19"/>
      <c r="BH132" s="19"/>
      <c r="BI132" s="19"/>
      <c r="BJ132" s="19"/>
      <c r="BK132" s="19"/>
      <c r="BL132" s="19"/>
      <c r="BM132" s="19"/>
      <c r="BN132" s="19"/>
      <c r="BO132" s="19"/>
      <c r="BP132" s="19"/>
      <c r="BQ132" s="19"/>
      <c r="BR132" s="19"/>
      <c r="BS132" s="19"/>
      <c r="BT132" s="19"/>
      <c r="BU132" s="19"/>
      <c r="BV132" s="19"/>
      <c r="BW132" s="19"/>
      <c r="BX132" s="19"/>
      <c r="BY132" s="19"/>
      <c r="BZ132" s="19"/>
      <c r="CA132" s="19"/>
      <c r="CB132" s="19"/>
      <c r="CC132" s="19"/>
      <c r="CD132" s="19"/>
      <c r="CE132" s="19"/>
      <c r="CF132" s="19"/>
      <c r="CG132" s="19"/>
      <c r="CH132" s="19"/>
      <c r="CI132" s="19"/>
      <c r="CJ132" s="19"/>
      <c r="CK132" s="19"/>
      <c r="CL132" s="19"/>
      <c r="CM132" s="19"/>
      <c r="CN132" s="19"/>
      <c r="CO132" s="19"/>
      <c r="CP132" s="19"/>
      <c r="CQ132" s="19"/>
      <c r="CR132" s="19"/>
      <c r="CS132" s="19"/>
      <c r="CT132" s="19"/>
      <c r="CU132" s="19"/>
      <c r="CV132" s="19"/>
      <c r="CW132" s="19"/>
      <c r="CX132" s="19"/>
      <c r="CY132" s="19"/>
      <c r="CZ132" s="19"/>
      <c r="DA132" s="19"/>
      <c r="DB132" s="19"/>
      <c r="DC132" s="19"/>
      <c r="DD132" s="19"/>
      <c r="DE132" s="19"/>
      <c r="DF132" s="19"/>
      <c r="DG132" s="19"/>
      <c r="DH132" s="19"/>
      <c r="DI132" s="19"/>
      <c r="DJ132" s="19"/>
      <c r="DK132" s="19"/>
      <c r="DL132" s="19"/>
      <c r="DM132" s="19"/>
      <c r="DN132" s="19"/>
      <c r="DO132" s="19"/>
      <c r="DP132" s="19"/>
      <c r="DQ132" s="19"/>
      <c r="DR132" s="19"/>
      <c r="DS132" s="19"/>
      <c r="DT132" s="19"/>
      <c r="DU132" s="19"/>
    </row>
    <row r="133" spans="1:125" s="20" customFormat="1" ht="21.95" customHeight="1">
      <c r="A133" s="373" t="s">
        <v>3221</v>
      </c>
      <c r="B133" s="336">
        <f>'예산세출(탄현)'!O203</f>
        <v>360000</v>
      </c>
      <c r="C133" s="337">
        <f t="shared" si="29"/>
        <v>3.1408630487914401E-5</v>
      </c>
      <c r="D133" s="336">
        <f>'예산세출(탄현)'!Q203</f>
        <v>360000</v>
      </c>
      <c r="E133" s="337">
        <f t="shared" si="27"/>
        <v>3.1705323676126594E-5</v>
      </c>
      <c r="F133" s="338">
        <f>+B133-D133</f>
        <v>0</v>
      </c>
      <c r="G133" s="339">
        <f t="shared" si="28"/>
        <v>0</v>
      </c>
      <c r="H133" s="27"/>
      <c r="I133" s="25"/>
      <c r="J133" s="25"/>
      <c r="K133" s="25"/>
      <c r="L133" s="25"/>
      <c r="M133" s="256"/>
      <c r="N133" s="25"/>
      <c r="O133" s="19"/>
      <c r="P133" s="19"/>
      <c r="Q133" s="19"/>
      <c r="R133" s="25"/>
      <c r="S133" s="25"/>
      <c r="T133" s="25"/>
      <c r="U133" s="25"/>
      <c r="V133" s="25"/>
      <c r="W133" s="25"/>
      <c r="X133" s="25"/>
      <c r="Y133" s="19"/>
      <c r="Z133" s="19"/>
      <c r="AA133" s="19"/>
      <c r="AB133" s="19"/>
      <c r="AC133" s="19"/>
      <c r="AD133" s="19"/>
      <c r="AE133" s="19"/>
      <c r="AF133" s="19"/>
      <c r="AG133" s="19"/>
      <c r="AH133" s="19"/>
      <c r="AI133" s="19"/>
      <c r="AJ133" s="19"/>
      <c r="AK133" s="19"/>
      <c r="AL133" s="19"/>
      <c r="AM133" s="19"/>
      <c r="AN133" s="19"/>
      <c r="AO133" s="19"/>
      <c r="AP133" s="19"/>
      <c r="AQ133" s="19"/>
      <c r="AR133" s="19"/>
      <c r="AS133" s="19"/>
      <c r="AT133" s="19"/>
      <c r="AU133" s="19"/>
      <c r="AV133" s="19"/>
      <c r="AW133" s="19"/>
      <c r="AX133" s="19"/>
      <c r="AY133" s="19"/>
      <c r="AZ133" s="19"/>
      <c r="BA133" s="19"/>
      <c r="BB133" s="19"/>
      <c r="BC133" s="19"/>
      <c r="BD133" s="19"/>
      <c r="BE133" s="19"/>
      <c r="BF133" s="19"/>
      <c r="BG133" s="19"/>
      <c r="BH133" s="19"/>
      <c r="BI133" s="19"/>
      <c r="BJ133" s="19"/>
      <c r="BK133" s="19"/>
      <c r="BL133" s="19"/>
      <c r="BM133" s="19"/>
      <c r="BN133" s="19"/>
      <c r="BO133" s="19"/>
      <c r="BP133" s="19"/>
      <c r="BQ133" s="19"/>
      <c r="BR133" s="19"/>
      <c r="BS133" s="19"/>
      <c r="BT133" s="19"/>
      <c r="BU133" s="19"/>
      <c r="BV133" s="19"/>
      <c r="BW133" s="19"/>
      <c r="BX133" s="19"/>
      <c r="BY133" s="19"/>
      <c r="BZ133" s="19"/>
      <c r="CA133" s="19"/>
      <c r="CB133" s="19"/>
      <c r="CC133" s="19"/>
      <c r="CD133" s="19"/>
      <c r="CE133" s="19"/>
      <c r="CF133" s="19"/>
      <c r="CG133" s="19"/>
      <c r="CH133" s="19"/>
      <c r="CI133" s="19"/>
      <c r="CJ133" s="19"/>
      <c r="CK133" s="19"/>
      <c r="CL133" s="19"/>
      <c r="CM133" s="19"/>
      <c r="CN133" s="19"/>
      <c r="CO133" s="19"/>
      <c r="CP133" s="19"/>
      <c r="CQ133" s="19"/>
      <c r="CR133" s="19"/>
      <c r="CS133" s="19"/>
      <c r="CT133" s="19"/>
      <c r="CU133" s="19"/>
      <c r="CV133" s="19"/>
      <c r="CW133" s="19"/>
      <c r="CX133" s="19"/>
      <c r="CY133" s="19"/>
      <c r="CZ133" s="19"/>
      <c r="DA133" s="19"/>
      <c r="DB133" s="19"/>
      <c r="DC133" s="19"/>
      <c r="DD133" s="19"/>
      <c r="DE133" s="19"/>
      <c r="DF133" s="19"/>
      <c r="DG133" s="19"/>
      <c r="DH133" s="19"/>
      <c r="DI133" s="19"/>
      <c r="DJ133" s="19"/>
      <c r="DK133" s="19"/>
      <c r="DL133" s="19"/>
      <c r="DM133" s="19"/>
      <c r="DN133" s="19"/>
      <c r="DO133" s="19"/>
      <c r="DP133" s="19"/>
      <c r="DQ133" s="19"/>
      <c r="DR133" s="19"/>
      <c r="DS133" s="19"/>
      <c r="DT133" s="19"/>
      <c r="DU133" s="19"/>
    </row>
    <row r="134" spans="1:125" s="20" customFormat="1" ht="21.95" customHeight="1" thickBot="1">
      <c r="A134" s="380" t="s">
        <v>424</v>
      </c>
      <c r="B134" s="363">
        <f>'예산세출(토당)'!O457+'예산세출(토당)'!O459</f>
        <v>1403000</v>
      </c>
      <c r="C134" s="364">
        <f t="shared" si="29"/>
        <v>1.2240641270706642E-4</v>
      </c>
      <c r="D134" s="363">
        <f>'예산세출(토당)'!Q457+'예산세출(토당)'!Q459</f>
        <v>10490000</v>
      </c>
      <c r="E134" s="364">
        <f t="shared" si="27"/>
        <v>9.238579037849111E-4</v>
      </c>
      <c r="F134" s="365">
        <f>+B134-D134</f>
        <v>-9087000</v>
      </c>
      <c r="G134" s="366">
        <f t="shared" si="28"/>
        <v>-0.86625357483317444</v>
      </c>
      <c r="H134" s="27"/>
      <c r="I134" s="25"/>
      <c r="J134" s="25"/>
      <c r="K134" s="25"/>
      <c r="L134" s="25"/>
      <c r="M134" s="256"/>
      <c r="N134" s="25"/>
      <c r="O134" s="19"/>
      <c r="P134" s="19"/>
      <c r="Q134" s="19"/>
      <c r="R134" s="25"/>
      <c r="S134" s="25"/>
      <c r="T134" s="25"/>
      <c r="U134" s="25"/>
      <c r="V134" s="25"/>
      <c r="W134" s="25"/>
      <c r="X134" s="25"/>
      <c r="Y134" s="19"/>
      <c r="Z134" s="19"/>
      <c r="AA134" s="19"/>
      <c r="AB134" s="19"/>
      <c r="AC134" s="19"/>
      <c r="AD134" s="19"/>
      <c r="AE134" s="19"/>
      <c r="AF134" s="19"/>
      <c r="AG134" s="19"/>
      <c r="AH134" s="19"/>
      <c r="AI134" s="19"/>
      <c r="AJ134" s="19"/>
      <c r="AK134" s="19"/>
      <c r="AL134" s="19"/>
      <c r="AM134" s="19"/>
      <c r="AN134" s="19"/>
      <c r="AO134" s="19"/>
      <c r="AP134" s="19"/>
      <c r="AQ134" s="19"/>
      <c r="AR134" s="19"/>
      <c r="AS134" s="19"/>
      <c r="AT134" s="19"/>
      <c r="AU134" s="19"/>
      <c r="AV134" s="19"/>
      <c r="AW134" s="19"/>
      <c r="AX134" s="19"/>
      <c r="AY134" s="19"/>
      <c r="AZ134" s="19"/>
      <c r="BA134" s="19"/>
      <c r="BB134" s="19"/>
      <c r="BC134" s="19"/>
      <c r="BD134" s="19"/>
      <c r="BE134" s="19"/>
      <c r="BF134" s="19"/>
      <c r="BG134" s="19"/>
      <c r="BH134" s="19"/>
      <c r="BI134" s="19"/>
      <c r="BJ134" s="19"/>
      <c r="BK134" s="19"/>
      <c r="BL134" s="19"/>
      <c r="BM134" s="19"/>
      <c r="BN134" s="19"/>
      <c r="BO134" s="19"/>
      <c r="BP134" s="19"/>
      <c r="BQ134" s="19"/>
      <c r="BR134" s="19"/>
      <c r="BS134" s="19"/>
      <c r="BT134" s="19"/>
      <c r="BU134" s="19"/>
      <c r="BV134" s="19"/>
      <c r="BW134" s="19"/>
      <c r="BX134" s="19"/>
      <c r="BY134" s="19"/>
      <c r="BZ134" s="19"/>
      <c r="CA134" s="19"/>
      <c r="CB134" s="19"/>
      <c r="CC134" s="19"/>
      <c r="CD134" s="19"/>
      <c r="CE134" s="19"/>
      <c r="CF134" s="19"/>
      <c r="CG134" s="19"/>
      <c r="CH134" s="19"/>
      <c r="CI134" s="19"/>
      <c r="CJ134" s="19"/>
      <c r="CK134" s="19"/>
      <c r="CL134" s="19"/>
      <c r="CM134" s="19"/>
      <c r="CN134" s="19"/>
      <c r="CO134" s="19"/>
      <c r="CP134" s="19"/>
      <c r="CQ134" s="19"/>
      <c r="CR134" s="19"/>
      <c r="CS134" s="19"/>
      <c r="CT134" s="19"/>
      <c r="CU134" s="19"/>
      <c r="CV134" s="19"/>
      <c r="CW134" s="19"/>
      <c r="CX134" s="19"/>
      <c r="CY134" s="19"/>
      <c r="CZ134" s="19"/>
      <c r="DA134" s="19"/>
      <c r="DB134" s="19"/>
      <c r="DC134" s="19"/>
      <c r="DD134" s="19"/>
      <c r="DE134" s="19"/>
      <c r="DF134" s="19"/>
      <c r="DG134" s="19"/>
      <c r="DH134" s="19"/>
      <c r="DI134" s="19"/>
      <c r="DJ134" s="19"/>
      <c r="DK134" s="19"/>
      <c r="DL134" s="19"/>
      <c r="DM134" s="19"/>
      <c r="DN134" s="19"/>
      <c r="DO134" s="19"/>
      <c r="DP134" s="19"/>
      <c r="DQ134" s="19"/>
      <c r="DR134" s="19"/>
      <c r="DS134" s="19"/>
      <c r="DT134" s="19"/>
      <c r="DU134" s="19"/>
    </row>
    <row r="135" spans="1:125" s="30" customFormat="1" ht="21.95" customHeight="1">
      <c r="A135" s="383"/>
      <c r="B135" s="34"/>
      <c r="C135" s="34"/>
      <c r="D135" s="35"/>
      <c r="G135" s="127"/>
      <c r="H135" s="36"/>
      <c r="I135" s="110"/>
      <c r="J135" s="110"/>
      <c r="K135" s="110"/>
      <c r="L135" s="110"/>
      <c r="M135" s="105"/>
      <c r="N135" s="110"/>
      <c r="R135" s="110"/>
      <c r="S135" s="110"/>
      <c r="T135" s="110"/>
      <c r="U135" s="110"/>
      <c r="V135" s="110"/>
      <c r="W135" s="110"/>
      <c r="X135" s="110"/>
    </row>
    <row r="136" spans="1:125" s="30" customFormat="1" ht="21.95" customHeight="1">
      <c r="A136" s="383" t="s">
        <v>3220</v>
      </c>
      <c r="B136" s="241">
        <f>'예산세출(사무국)'!P366</f>
        <v>388467000</v>
      </c>
      <c r="C136" s="34"/>
      <c r="D136" s="241">
        <f>'예산세출(사무국)'!Q368</f>
        <v>388467000</v>
      </c>
      <c r="G136" s="127"/>
      <c r="I136" s="110"/>
      <c r="J136" s="110"/>
      <c r="K136" s="110"/>
      <c r="L136" s="110"/>
      <c r="M136" s="105"/>
      <c r="N136" s="110"/>
      <c r="R136" s="110"/>
      <c r="S136" s="110"/>
      <c r="T136" s="110"/>
      <c r="U136" s="110"/>
      <c r="V136" s="110"/>
      <c r="W136" s="110"/>
      <c r="X136" s="110"/>
    </row>
    <row r="137" spans="1:125" s="30" customFormat="1" ht="16.5">
      <c r="A137" s="383" t="s">
        <v>326</v>
      </c>
      <c r="B137" s="34">
        <f>'예산세출(상담)'!O149</f>
        <v>700000</v>
      </c>
      <c r="C137" s="37"/>
      <c r="D137" s="35"/>
      <c r="G137" s="127"/>
      <c r="I137" s="110"/>
      <c r="J137" s="110"/>
      <c r="K137" s="110"/>
      <c r="L137" s="110"/>
      <c r="M137" s="105"/>
      <c r="N137" s="110"/>
      <c r="R137" s="110"/>
      <c r="S137" s="110"/>
      <c r="T137" s="110"/>
      <c r="U137" s="110"/>
      <c r="V137" s="110"/>
      <c r="W137" s="110"/>
      <c r="X137" s="110"/>
    </row>
    <row r="138" spans="1:125" s="30" customFormat="1" ht="16.5">
      <c r="A138" s="383"/>
      <c r="B138" s="34"/>
      <c r="C138" s="34"/>
      <c r="D138" s="35"/>
      <c r="G138" s="127"/>
      <c r="I138" s="110"/>
      <c r="J138" s="110"/>
      <c r="K138" s="110"/>
      <c r="L138" s="110"/>
      <c r="M138" s="105"/>
      <c r="N138" s="110"/>
      <c r="R138" s="110"/>
      <c r="S138" s="110"/>
      <c r="T138" s="110"/>
      <c r="U138" s="110"/>
      <c r="V138" s="110"/>
      <c r="W138" s="110"/>
      <c r="X138" s="110"/>
    </row>
    <row r="139" spans="1:125" s="30" customFormat="1" ht="16.5">
      <c r="A139" s="383"/>
      <c r="B139" s="34"/>
      <c r="C139" s="34"/>
      <c r="D139" s="35"/>
      <c r="G139" s="127"/>
      <c r="I139" s="110"/>
      <c r="J139" s="110"/>
      <c r="K139" s="110"/>
      <c r="L139" s="110"/>
      <c r="M139" s="105"/>
      <c r="N139" s="110"/>
      <c r="R139" s="110"/>
      <c r="S139" s="110"/>
      <c r="T139" s="110"/>
      <c r="U139" s="110"/>
      <c r="V139" s="110"/>
      <c r="W139" s="110"/>
      <c r="X139" s="110"/>
    </row>
    <row r="140" spans="1:125" s="30" customFormat="1" ht="16.5">
      <c r="A140" s="383"/>
      <c r="B140" s="34"/>
      <c r="C140" s="34"/>
      <c r="D140" s="35"/>
      <c r="G140" s="127"/>
      <c r="I140" s="110"/>
      <c r="J140" s="110"/>
      <c r="K140" s="110"/>
      <c r="L140" s="110"/>
      <c r="M140" s="105"/>
      <c r="N140" s="110"/>
      <c r="R140" s="110"/>
      <c r="S140" s="110"/>
      <c r="T140" s="110"/>
      <c r="U140" s="110"/>
      <c r="V140" s="110"/>
      <c r="W140" s="110"/>
      <c r="X140" s="110"/>
    </row>
    <row r="141" spans="1:125" s="30" customFormat="1" ht="16.5">
      <c r="A141" s="383"/>
      <c r="B141" s="34"/>
      <c r="C141" s="34"/>
      <c r="D141" s="35"/>
      <c r="G141" s="127"/>
      <c r="I141" s="110"/>
      <c r="J141" s="110"/>
      <c r="K141" s="110"/>
      <c r="L141" s="110"/>
      <c r="M141" s="105"/>
      <c r="N141" s="110"/>
      <c r="R141" s="110"/>
      <c r="S141" s="110"/>
      <c r="T141" s="110"/>
      <c r="U141" s="110"/>
      <c r="V141" s="110"/>
      <c r="W141" s="110"/>
      <c r="X141" s="110"/>
    </row>
    <row r="142" spans="1:125" s="30" customFormat="1" ht="16.5">
      <c r="A142" s="383"/>
      <c r="B142" s="34"/>
      <c r="C142" s="34"/>
      <c r="D142" s="35"/>
      <c r="G142" s="127"/>
      <c r="I142" s="110"/>
      <c r="J142" s="110"/>
      <c r="K142" s="110"/>
      <c r="L142" s="110"/>
      <c r="M142" s="105"/>
      <c r="N142" s="110"/>
      <c r="R142" s="110"/>
      <c r="S142" s="110"/>
      <c r="T142" s="110"/>
      <c r="U142" s="110"/>
      <c r="V142" s="110"/>
      <c r="W142" s="110"/>
      <c r="X142" s="110"/>
    </row>
    <row r="143" spans="1:125" s="30" customFormat="1" ht="16.5">
      <c r="A143" s="383"/>
      <c r="B143" s="34"/>
      <c r="C143" s="34"/>
      <c r="D143" s="35"/>
      <c r="G143" s="127"/>
      <c r="I143" s="110"/>
      <c r="J143" s="110"/>
      <c r="K143" s="110"/>
      <c r="L143" s="110"/>
      <c r="M143" s="105"/>
      <c r="N143" s="110"/>
      <c r="R143" s="110"/>
      <c r="S143" s="110"/>
      <c r="T143" s="110"/>
      <c r="U143" s="110"/>
      <c r="V143" s="110"/>
      <c r="W143" s="110"/>
      <c r="X143" s="110"/>
    </row>
    <row r="144" spans="1:125" s="30" customFormat="1" ht="16.5">
      <c r="A144" s="383"/>
      <c r="B144" s="34"/>
      <c r="C144" s="34"/>
      <c r="D144" s="35"/>
      <c r="G144" s="127"/>
      <c r="I144" s="110"/>
      <c r="J144" s="110"/>
      <c r="K144" s="110"/>
      <c r="L144" s="110"/>
      <c r="M144" s="105"/>
      <c r="N144" s="110"/>
      <c r="R144" s="110"/>
      <c r="S144" s="110"/>
      <c r="T144" s="110"/>
      <c r="U144" s="110"/>
      <c r="V144" s="110"/>
      <c r="W144" s="110"/>
      <c r="X144" s="110"/>
    </row>
    <row r="145" spans="1:24" s="30" customFormat="1" ht="16.5">
      <c r="A145" s="383"/>
      <c r="B145" s="34"/>
      <c r="C145" s="34"/>
      <c r="D145" s="35"/>
      <c r="G145" s="127"/>
      <c r="I145" s="110"/>
      <c r="J145" s="110"/>
      <c r="K145" s="110"/>
      <c r="L145" s="110"/>
      <c r="M145" s="105"/>
      <c r="N145" s="110"/>
      <c r="R145" s="110"/>
      <c r="S145" s="110"/>
      <c r="T145" s="110"/>
      <c r="U145" s="110"/>
      <c r="V145" s="110"/>
      <c r="W145" s="110"/>
      <c r="X145" s="110"/>
    </row>
    <row r="146" spans="1:24" s="30" customFormat="1" ht="16.5">
      <c r="A146" s="383"/>
      <c r="B146" s="34"/>
      <c r="C146" s="34"/>
      <c r="D146" s="35"/>
      <c r="G146" s="127"/>
      <c r="I146" s="110"/>
      <c r="J146" s="110"/>
      <c r="K146" s="110"/>
      <c r="L146" s="110"/>
      <c r="M146" s="105"/>
      <c r="N146" s="110"/>
      <c r="R146" s="110"/>
      <c r="S146" s="110"/>
      <c r="T146" s="110"/>
      <c r="U146" s="110"/>
      <c r="V146" s="110"/>
      <c r="W146" s="110"/>
      <c r="X146" s="110"/>
    </row>
    <row r="147" spans="1:24" s="30" customFormat="1" ht="16.5">
      <c r="A147" s="383"/>
      <c r="B147" s="34"/>
      <c r="C147" s="34"/>
      <c r="D147" s="35"/>
      <c r="G147" s="127"/>
      <c r="I147" s="110"/>
      <c r="J147" s="110"/>
      <c r="K147" s="110"/>
      <c r="L147" s="110"/>
      <c r="M147" s="105"/>
      <c r="N147" s="110"/>
      <c r="R147" s="110"/>
      <c r="S147" s="110"/>
      <c r="T147" s="110"/>
      <c r="U147" s="110"/>
      <c r="V147" s="110"/>
      <c r="W147" s="110"/>
      <c r="X147" s="110"/>
    </row>
    <row r="148" spans="1:24" s="30" customFormat="1" ht="16.5">
      <c r="A148" s="383"/>
      <c r="B148" s="34"/>
      <c r="C148" s="34"/>
      <c r="D148" s="35"/>
      <c r="G148" s="127"/>
      <c r="I148" s="110"/>
      <c r="J148" s="110"/>
      <c r="K148" s="110"/>
      <c r="L148" s="110"/>
      <c r="M148" s="105"/>
      <c r="N148" s="110"/>
      <c r="R148" s="110"/>
      <c r="S148" s="110"/>
      <c r="T148" s="110"/>
      <c r="U148" s="110"/>
      <c r="V148" s="110"/>
      <c r="W148" s="110"/>
      <c r="X148" s="110"/>
    </row>
    <row r="149" spans="1:24" s="30" customFormat="1" ht="16.5">
      <c r="A149" s="383"/>
      <c r="B149" s="34"/>
      <c r="C149" s="34"/>
      <c r="D149" s="35"/>
      <c r="G149" s="127"/>
      <c r="I149" s="110"/>
      <c r="J149" s="110"/>
      <c r="K149" s="110"/>
      <c r="L149" s="110"/>
      <c r="M149" s="105"/>
      <c r="N149" s="110"/>
      <c r="R149" s="110"/>
      <c r="S149" s="110"/>
      <c r="T149" s="110"/>
      <c r="U149" s="110"/>
      <c r="V149" s="110"/>
      <c r="W149" s="110"/>
      <c r="X149" s="110"/>
    </row>
    <row r="150" spans="1:24" s="30" customFormat="1" ht="16.5">
      <c r="A150" s="383"/>
      <c r="B150" s="34"/>
      <c r="C150" s="34"/>
      <c r="D150" s="35"/>
      <c r="G150" s="127"/>
      <c r="I150" s="110"/>
      <c r="J150" s="110"/>
      <c r="K150" s="110"/>
      <c r="L150" s="110"/>
      <c r="M150" s="105"/>
      <c r="N150" s="110"/>
      <c r="R150" s="110"/>
      <c r="S150" s="110"/>
      <c r="T150" s="110"/>
      <c r="U150" s="110"/>
      <c r="V150" s="110"/>
      <c r="W150" s="110"/>
      <c r="X150" s="110"/>
    </row>
    <row r="151" spans="1:24" s="30" customFormat="1" ht="16.5">
      <c r="A151" s="383"/>
      <c r="B151" s="34"/>
      <c r="C151" s="34"/>
      <c r="D151" s="35"/>
      <c r="G151" s="127"/>
      <c r="I151" s="110"/>
      <c r="J151" s="110"/>
      <c r="K151" s="110"/>
      <c r="L151" s="110"/>
      <c r="M151" s="105"/>
      <c r="N151" s="110"/>
      <c r="R151" s="110"/>
      <c r="S151" s="110"/>
      <c r="T151" s="110"/>
      <c r="U151" s="110"/>
      <c r="V151" s="110"/>
      <c r="W151" s="110"/>
      <c r="X151" s="110"/>
    </row>
    <row r="152" spans="1:24" s="30" customFormat="1" ht="16.5">
      <c r="A152" s="383"/>
      <c r="B152" s="34"/>
      <c r="C152" s="34"/>
      <c r="D152" s="35"/>
      <c r="G152" s="127"/>
      <c r="I152" s="110"/>
      <c r="J152" s="110"/>
      <c r="K152" s="110"/>
      <c r="L152" s="110"/>
      <c r="M152" s="105"/>
      <c r="N152" s="110"/>
      <c r="R152" s="110"/>
      <c r="S152" s="110"/>
      <c r="T152" s="110"/>
      <c r="U152" s="110"/>
      <c r="V152" s="110"/>
      <c r="W152" s="110"/>
      <c r="X152" s="110"/>
    </row>
    <row r="153" spans="1:24" s="30" customFormat="1" ht="16.5">
      <c r="A153" s="383"/>
      <c r="B153" s="34"/>
      <c r="C153" s="34"/>
      <c r="D153" s="35"/>
      <c r="G153" s="127"/>
      <c r="I153" s="110"/>
      <c r="J153" s="110"/>
      <c r="K153" s="110"/>
      <c r="L153" s="110"/>
      <c r="M153" s="105"/>
      <c r="N153" s="110"/>
      <c r="R153" s="110"/>
      <c r="S153" s="110"/>
      <c r="T153" s="110"/>
      <c r="U153" s="110"/>
      <c r="V153" s="110"/>
      <c r="W153" s="110"/>
      <c r="X153" s="110"/>
    </row>
    <row r="154" spans="1:24" s="30" customFormat="1" ht="16.5">
      <c r="A154" s="383"/>
      <c r="B154" s="34"/>
      <c r="C154" s="34"/>
      <c r="D154" s="35"/>
      <c r="G154" s="127"/>
      <c r="I154" s="110"/>
      <c r="J154" s="110"/>
      <c r="K154" s="110"/>
      <c r="L154" s="110"/>
      <c r="M154" s="105"/>
      <c r="N154" s="110"/>
      <c r="R154" s="110"/>
      <c r="S154" s="110"/>
      <c r="T154" s="110"/>
      <c r="U154" s="110"/>
      <c r="V154" s="110"/>
      <c r="W154" s="110"/>
      <c r="X154" s="110"/>
    </row>
    <row r="155" spans="1:24" s="30" customFormat="1" ht="16.5">
      <c r="A155" s="383"/>
      <c r="B155" s="34"/>
      <c r="C155" s="34"/>
      <c r="D155" s="35"/>
      <c r="G155" s="127"/>
      <c r="I155" s="110"/>
      <c r="J155" s="110"/>
      <c r="K155" s="110"/>
      <c r="L155" s="110"/>
      <c r="M155" s="105"/>
      <c r="N155" s="110"/>
      <c r="R155" s="110"/>
      <c r="S155" s="110"/>
      <c r="T155" s="110"/>
      <c r="U155" s="110"/>
      <c r="V155" s="110"/>
      <c r="W155" s="110"/>
      <c r="X155" s="110"/>
    </row>
    <row r="156" spans="1:24" s="30" customFormat="1" ht="16.5">
      <c r="A156" s="383"/>
      <c r="B156" s="34"/>
      <c r="C156" s="34"/>
      <c r="D156" s="35"/>
      <c r="G156" s="127"/>
      <c r="I156" s="110"/>
      <c r="J156" s="110"/>
      <c r="K156" s="110"/>
      <c r="L156" s="110"/>
      <c r="M156" s="105"/>
      <c r="N156" s="110"/>
      <c r="R156" s="110"/>
      <c r="S156" s="110"/>
      <c r="T156" s="110"/>
      <c r="U156" s="110"/>
      <c r="V156" s="110"/>
      <c r="W156" s="110"/>
      <c r="X156" s="110"/>
    </row>
    <row r="157" spans="1:24" s="30" customFormat="1" ht="16.5">
      <c r="A157" s="383"/>
      <c r="B157" s="34"/>
      <c r="C157" s="34"/>
      <c r="D157" s="35"/>
      <c r="G157" s="127"/>
      <c r="I157" s="110"/>
      <c r="J157" s="110"/>
      <c r="K157" s="110"/>
      <c r="L157" s="110"/>
      <c r="M157" s="105"/>
      <c r="N157" s="110"/>
      <c r="R157" s="110"/>
      <c r="S157" s="110"/>
      <c r="T157" s="110"/>
      <c r="U157" s="110"/>
      <c r="V157" s="110"/>
      <c r="W157" s="110"/>
      <c r="X157" s="110"/>
    </row>
    <row r="158" spans="1:24" s="30" customFormat="1" ht="16.5">
      <c r="A158" s="383"/>
      <c r="B158" s="34"/>
      <c r="C158" s="34"/>
      <c r="D158" s="35"/>
      <c r="G158" s="127"/>
      <c r="I158" s="110"/>
      <c r="J158" s="110"/>
      <c r="K158" s="110"/>
      <c r="L158" s="110"/>
      <c r="M158" s="105"/>
      <c r="N158" s="110"/>
      <c r="R158" s="110"/>
      <c r="S158" s="110"/>
      <c r="T158" s="110"/>
      <c r="U158" s="110"/>
      <c r="V158" s="110"/>
      <c r="W158" s="110"/>
      <c r="X158" s="110"/>
    </row>
    <row r="159" spans="1:24" s="30" customFormat="1" ht="16.5">
      <c r="A159" s="383"/>
      <c r="B159" s="34"/>
      <c r="C159" s="34"/>
      <c r="D159" s="35"/>
      <c r="G159" s="127"/>
      <c r="I159" s="110"/>
      <c r="J159" s="110"/>
      <c r="K159" s="110"/>
      <c r="L159" s="110"/>
      <c r="M159" s="105"/>
      <c r="N159" s="110"/>
      <c r="R159" s="110"/>
      <c r="S159" s="110"/>
      <c r="T159" s="110"/>
      <c r="U159" s="110"/>
      <c r="V159" s="110"/>
      <c r="W159" s="110"/>
      <c r="X159" s="110"/>
    </row>
    <row r="160" spans="1:24" s="30" customFormat="1" ht="16.5">
      <c r="A160" s="383"/>
      <c r="B160" s="34"/>
      <c r="C160" s="34"/>
      <c r="D160" s="35"/>
      <c r="G160" s="127"/>
      <c r="I160" s="110"/>
      <c r="J160" s="110"/>
      <c r="K160" s="110"/>
      <c r="L160" s="110"/>
      <c r="M160" s="105"/>
      <c r="N160" s="110"/>
      <c r="R160" s="110"/>
      <c r="S160" s="110"/>
      <c r="T160" s="110"/>
      <c r="U160" s="110"/>
      <c r="V160" s="110"/>
      <c r="W160" s="110"/>
      <c r="X160" s="110"/>
    </row>
    <row r="161" spans="1:24" s="30" customFormat="1" ht="16.5">
      <c r="A161" s="383"/>
      <c r="B161" s="34"/>
      <c r="C161" s="34"/>
      <c r="D161" s="35"/>
      <c r="G161" s="127"/>
      <c r="I161" s="110"/>
      <c r="J161" s="110"/>
      <c r="K161" s="110"/>
      <c r="L161" s="110"/>
      <c r="M161" s="105"/>
      <c r="N161" s="110"/>
      <c r="R161" s="110"/>
      <c r="S161" s="110"/>
      <c r="T161" s="110"/>
      <c r="U161" s="110"/>
      <c r="V161" s="110"/>
      <c r="W161" s="110"/>
      <c r="X161" s="110"/>
    </row>
    <row r="162" spans="1:24" s="30" customFormat="1" ht="16.5">
      <c r="A162" s="383"/>
      <c r="B162" s="34"/>
      <c r="C162" s="34"/>
      <c r="D162" s="35"/>
      <c r="G162" s="127"/>
      <c r="I162" s="110"/>
      <c r="J162" s="110"/>
      <c r="K162" s="110"/>
      <c r="L162" s="110"/>
      <c r="M162" s="105"/>
      <c r="N162" s="110"/>
      <c r="R162" s="110"/>
      <c r="S162" s="110"/>
      <c r="T162" s="110"/>
      <c r="U162" s="110"/>
      <c r="V162" s="110"/>
      <c r="W162" s="110"/>
      <c r="X162" s="110"/>
    </row>
    <row r="163" spans="1:24" s="30" customFormat="1" ht="16.5">
      <c r="A163" s="383"/>
      <c r="B163" s="34"/>
      <c r="C163" s="34"/>
      <c r="D163" s="35"/>
      <c r="G163" s="127"/>
      <c r="I163" s="110"/>
      <c r="J163" s="110"/>
      <c r="K163" s="110"/>
      <c r="L163" s="110"/>
      <c r="M163" s="105"/>
      <c r="N163" s="110"/>
      <c r="R163" s="110"/>
      <c r="S163" s="110"/>
      <c r="T163" s="110"/>
      <c r="U163" s="110"/>
      <c r="V163" s="110"/>
      <c r="W163" s="110"/>
      <c r="X163" s="110"/>
    </row>
    <row r="164" spans="1:24" s="30" customFormat="1" ht="16.5">
      <c r="A164" s="383"/>
      <c r="B164" s="34"/>
      <c r="C164" s="34"/>
      <c r="D164" s="35"/>
      <c r="G164" s="127"/>
      <c r="I164" s="110"/>
      <c r="J164" s="110"/>
      <c r="K164" s="110"/>
      <c r="L164" s="110"/>
      <c r="M164" s="105"/>
      <c r="N164" s="110"/>
      <c r="R164" s="110"/>
      <c r="S164" s="110"/>
      <c r="T164" s="110"/>
      <c r="U164" s="110"/>
      <c r="V164" s="110"/>
      <c r="W164" s="110"/>
      <c r="X164" s="110"/>
    </row>
    <row r="165" spans="1:24" s="30" customFormat="1" ht="16.5">
      <c r="A165" s="383"/>
      <c r="B165" s="34"/>
      <c r="C165" s="34"/>
      <c r="D165" s="35"/>
      <c r="G165" s="127"/>
      <c r="I165" s="110"/>
      <c r="J165" s="110"/>
      <c r="K165" s="110"/>
      <c r="L165" s="110"/>
      <c r="M165" s="105"/>
      <c r="N165" s="110"/>
      <c r="R165" s="110"/>
      <c r="S165" s="110"/>
      <c r="T165" s="110"/>
      <c r="U165" s="110"/>
      <c r="V165" s="110"/>
      <c r="W165" s="110"/>
      <c r="X165" s="110"/>
    </row>
    <row r="166" spans="1:24" s="30" customFormat="1" ht="16.5">
      <c r="A166" s="383"/>
      <c r="B166" s="34"/>
      <c r="C166" s="34"/>
      <c r="D166" s="35"/>
      <c r="G166" s="127"/>
      <c r="I166" s="110"/>
      <c r="J166" s="110"/>
      <c r="K166" s="110"/>
      <c r="L166" s="110"/>
      <c r="M166" s="105"/>
      <c r="N166" s="110"/>
      <c r="R166" s="110"/>
      <c r="S166" s="110"/>
      <c r="T166" s="110"/>
      <c r="U166" s="110"/>
      <c r="V166" s="110"/>
      <c r="W166" s="110"/>
      <c r="X166" s="110"/>
    </row>
    <row r="167" spans="1:24" s="30" customFormat="1" ht="16.5">
      <c r="A167" s="383"/>
      <c r="B167" s="34"/>
      <c r="C167" s="34"/>
      <c r="D167" s="35"/>
      <c r="G167" s="127"/>
      <c r="I167" s="110"/>
      <c r="J167" s="110"/>
      <c r="K167" s="110"/>
      <c r="L167" s="110"/>
      <c r="M167" s="105"/>
      <c r="N167" s="110"/>
      <c r="R167" s="110"/>
      <c r="S167" s="110"/>
      <c r="T167" s="110"/>
      <c r="U167" s="110"/>
      <c r="V167" s="110"/>
      <c r="W167" s="110"/>
      <c r="X167" s="110"/>
    </row>
    <row r="168" spans="1:24" s="30" customFormat="1" ht="16.5">
      <c r="A168" s="383"/>
      <c r="B168" s="34"/>
      <c r="C168" s="34"/>
      <c r="D168" s="35"/>
      <c r="G168" s="127"/>
      <c r="I168" s="110"/>
      <c r="J168" s="110"/>
      <c r="K168" s="110"/>
      <c r="L168" s="110"/>
      <c r="M168" s="105"/>
      <c r="N168" s="110"/>
      <c r="R168" s="110"/>
      <c r="S168" s="110"/>
      <c r="T168" s="110"/>
      <c r="U168" s="110"/>
      <c r="V168" s="110"/>
      <c r="W168" s="110"/>
      <c r="X168" s="110"/>
    </row>
    <row r="169" spans="1:24" s="30" customFormat="1" ht="16.5">
      <c r="A169" s="383"/>
      <c r="B169" s="34"/>
      <c r="C169" s="34"/>
      <c r="D169" s="35"/>
      <c r="G169" s="127"/>
      <c r="I169" s="110"/>
      <c r="J169" s="110"/>
      <c r="K169" s="110"/>
      <c r="L169" s="110"/>
      <c r="M169" s="105"/>
      <c r="N169" s="110"/>
      <c r="R169" s="110"/>
      <c r="S169" s="110"/>
      <c r="T169" s="110"/>
      <c r="U169" s="110"/>
      <c r="V169" s="110"/>
      <c r="W169" s="110"/>
      <c r="X169" s="110"/>
    </row>
    <row r="170" spans="1:24" s="30" customFormat="1" ht="16.5">
      <c r="A170" s="383"/>
      <c r="B170" s="34"/>
      <c r="C170" s="34"/>
      <c r="D170" s="35"/>
      <c r="G170" s="127"/>
      <c r="I170" s="110"/>
      <c r="J170" s="110"/>
      <c r="K170" s="110"/>
      <c r="L170" s="110"/>
      <c r="M170" s="105"/>
      <c r="N170" s="110"/>
      <c r="R170" s="110"/>
      <c r="S170" s="110"/>
      <c r="T170" s="110"/>
      <c r="U170" s="110"/>
      <c r="V170" s="110"/>
      <c r="W170" s="110"/>
      <c r="X170" s="110"/>
    </row>
    <row r="171" spans="1:24" s="30" customFormat="1" ht="16.5">
      <c r="A171" s="383"/>
      <c r="B171" s="34"/>
      <c r="C171" s="34"/>
      <c r="D171" s="35"/>
      <c r="G171" s="127"/>
      <c r="I171" s="110"/>
      <c r="J171" s="110"/>
      <c r="K171" s="110"/>
      <c r="L171" s="110"/>
      <c r="M171" s="105"/>
      <c r="N171" s="110"/>
      <c r="R171" s="110"/>
      <c r="S171" s="110"/>
      <c r="T171" s="110"/>
      <c r="U171" s="110"/>
      <c r="V171" s="110"/>
      <c r="W171" s="110"/>
      <c r="X171" s="110"/>
    </row>
    <row r="172" spans="1:24" s="30" customFormat="1" ht="16.5">
      <c r="A172" s="383"/>
      <c r="B172" s="34"/>
      <c r="C172" s="34"/>
      <c r="D172" s="35"/>
      <c r="G172" s="127"/>
      <c r="I172" s="110"/>
      <c r="J172" s="110"/>
      <c r="K172" s="110"/>
      <c r="L172" s="110"/>
      <c r="M172" s="105"/>
      <c r="N172" s="110"/>
      <c r="R172" s="110"/>
      <c r="S172" s="110"/>
      <c r="T172" s="110"/>
      <c r="U172" s="110"/>
      <c r="V172" s="110"/>
      <c r="W172" s="110"/>
      <c r="X172" s="110"/>
    </row>
    <row r="173" spans="1:24" s="30" customFormat="1" ht="16.5">
      <c r="A173" s="383"/>
      <c r="B173" s="34"/>
      <c r="C173" s="34"/>
      <c r="D173" s="35"/>
      <c r="G173" s="127"/>
      <c r="I173" s="110"/>
      <c r="J173" s="110"/>
      <c r="K173" s="110"/>
      <c r="L173" s="110"/>
      <c r="M173" s="105"/>
      <c r="N173" s="110"/>
      <c r="R173" s="110"/>
      <c r="S173" s="110"/>
      <c r="T173" s="110"/>
      <c r="U173" s="110"/>
      <c r="V173" s="110"/>
      <c r="W173" s="110"/>
      <c r="X173" s="110"/>
    </row>
    <row r="174" spans="1:24" s="30" customFormat="1" ht="21.75" customHeight="1">
      <c r="A174" s="383"/>
      <c r="B174" s="34"/>
      <c r="C174" s="34"/>
      <c r="D174" s="35"/>
      <c r="G174" s="127"/>
      <c r="I174" s="110"/>
      <c r="J174" s="110"/>
      <c r="K174" s="110"/>
      <c r="L174" s="110"/>
      <c r="M174" s="105"/>
      <c r="N174" s="110"/>
      <c r="R174" s="110"/>
      <c r="S174" s="110"/>
      <c r="T174" s="110"/>
      <c r="U174" s="110"/>
      <c r="V174" s="110"/>
      <c r="W174" s="110"/>
      <c r="X174" s="110"/>
    </row>
    <row r="175" spans="1:24" s="30" customFormat="1" ht="21.75" customHeight="1">
      <c r="A175" s="383"/>
      <c r="B175" s="34"/>
      <c r="C175" s="34"/>
      <c r="D175" s="35"/>
      <c r="G175" s="127"/>
      <c r="I175" s="110"/>
      <c r="J175" s="110"/>
      <c r="K175" s="110"/>
      <c r="L175" s="110"/>
      <c r="M175" s="105"/>
      <c r="N175" s="110"/>
      <c r="R175" s="110"/>
      <c r="S175" s="110"/>
      <c r="T175" s="110"/>
      <c r="U175" s="110"/>
      <c r="V175" s="110"/>
      <c r="W175" s="110"/>
      <c r="X175" s="110"/>
    </row>
    <row r="176" spans="1:24" s="30" customFormat="1" ht="21.75" customHeight="1">
      <c r="A176" s="383"/>
      <c r="B176" s="34"/>
      <c r="C176" s="34"/>
      <c r="D176" s="35"/>
      <c r="G176" s="127"/>
      <c r="I176" s="110"/>
      <c r="J176" s="110"/>
      <c r="K176" s="110"/>
      <c r="L176" s="110"/>
      <c r="M176" s="105"/>
      <c r="N176" s="110"/>
      <c r="R176" s="110"/>
      <c r="S176" s="110"/>
      <c r="T176" s="110"/>
      <c r="U176" s="110"/>
      <c r="V176" s="110"/>
      <c r="W176" s="110"/>
      <c r="X176" s="110"/>
    </row>
    <row r="177" spans="1:24" s="30" customFormat="1" ht="21.75" customHeight="1">
      <c r="A177" s="383"/>
      <c r="B177" s="34"/>
      <c r="C177" s="34"/>
      <c r="D177" s="35"/>
      <c r="G177" s="127"/>
      <c r="I177" s="110"/>
      <c r="J177" s="110"/>
      <c r="K177" s="110"/>
      <c r="L177" s="110"/>
      <c r="M177" s="105"/>
      <c r="N177" s="110"/>
      <c r="R177" s="110"/>
      <c r="S177" s="110"/>
      <c r="T177" s="110"/>
      <c r="U177" s="110"/>
      <c r="V177" s="110"/>
      <c r="W177" s="110"/>
      <c r="X177" s="110"/>
    </row>
    <row r="178" spans="1:24" s="30" customFormat="1" ht="21.75" customHeight="1">
      <c r="A178" s="383"/>
      <c r="B178" s="34"/>
      <c r="C178" s="34"/>
      <c r="D178" s="35"/>
      <c r="G178" s="127"/>
      <c r="I178" s="110"/>
      <c r="J178" s="110"/>
      <c r="K178" s="110"/>
      <c r="L178" s="110"/>
      <c r="M178" s="105"/>
      <c r="N178" s="110"/>
      <c r="R178" s="110"/>
      <c r="S178" s="110"/>
      <c r="T178" s="110"/>
      <c r="U178" s="110"/>
      <c r="V178" s="110"/>
      <c r="W178" s="110"/>
      <c r="X178" s="110"/>
    </row>
    <row r="179" spans="1:24" s="30" customFormat="1" ht="21.75" customHeight="1">
      <c r="A179" s="383"/>
      <c r="B179" s="34"/>
      <c r="C179" s="34"/>
      <c r="D179" s="35"/>
      <c r="G179" s="127"/>
      <c r="I179" s="110"/>
      <c r="J179" s="110"/>
      <c r="K179" s="110"/>
      <c r="L179" s="110"/>
      <c r="M179" s="105"/>
      <c r="N179" s="110"/>
      <c r="R179" s="110"/>
      <c r="S179" s="110"/>
      <c r="T179" s="110"/>
      <c r="U179" s="110"/>
      <c r="V179" s="110"/>
      <c r="W179" s="110"/>
      <c r="X179" s="110"/>
    </row>
    <row r="180" spans="1:24" s="30" customFormat="1" ht="21.75" customHeight="1">
      <c r="A180" s="383"/>
      <c r="B180" s="34"/>
      <c r="C180" s="34"/>
      <c r="D180" s="35"/>
      <c r="G180" s="127"/>
      <c r="I180" s="110"/>
      <c r="J180" s="110"/>
      <c r="K180" s="110"/>
      <c r="L180" s="110"/>
      <c r="M180" s="105"/>
      <c r="N180" s="110"/>
      <c r="R180" s="110"/>
      <c r="S180" s="110"/>
      <c r="T180" s="110"/>
      <c r="U180" s="110"/>
      <c r="V180" s="110"/>
      <c r="W180" s="110"/>
      <c r="X180" s="110"/>
    </row>
    <row r="181" spans="1:24" s="30" customFormat="1" ht="21.75" customHeight="1">
      <c r="A181" s="383"/>
      <c r="B181" s="34"/>
      <c r="C181" s="34"/>
      <c r="D181" s="35"/>
      <c r="G181" s="127"/>
      <c r="I181" s="110"/>
      <c r="J181" s="110"/>
      <c r="K181" s="110"/>
      <c r="L181" s="110"/>
      <c r="M181" s="105"/>
      <c r="N181" s="110"/>
      <c r="R181" s="110"/>
      <c r="S181" s="110"/>
      <c r="T181" s="110"/>
      <c r="U181" s="110"/>
      <c r="V181" s="110"/>
      <c r="W181" s="110"/>
      <c r="X181" s="110"/>
    </row>
    <row r="182" spans="1:24" s="30" customFormat="1" ht="21.75" customHeight="1">
      <c r="A182" s="383"/>
      <c r="B182" s="34"/>
      <c r="C182" s="34"/>
      <c r="D182" s="35"/>
      <c r="G182" s="127"/>
      <c r="I182" s="110"/>
      <c r="J182" s="110"/>
      <c r="K182" s="110"/>
      <c r="L182" s="110"/>
      <c r="M182" s="105"/>
      <c r="N182" s="110"/>
      <c r="R182" s="110"/>
      <c r="S182" s="110"/>
      <c r="T182" s="110"/>
      <c r="U182" s="110"/>
      <c r="V182" s="110"/>
      <c r="W182" s="110"/>
      <c r="X182" s="110"/>
    </row>
    <row r="183" spans="1:24" s="30" customFormat="1" ht="21.75" customHeight="1">
      <c r="A183" s="383"/>
      <c r="B183" s="34"/>
      <c r="C183" s="34"/>
      <c r="D183" s="35"/>
      <c r="G183" s="127"/>
      <c r="I183" s="110"/>
      <c r="J183" s="110"/>
      <c r="K183" s="110"/>
      <c r="L183" s="110"/>
      <c r="M183" s="105"/>
      <c r="N183" s="110"/>
      <c r="R183" s="110"/>
      <c r="S183" s="110"/>
      <c r="T183" s="110"/>
      <c r="U183" s="110"/>
      <c r="V183" s="110"/>
      <c r="W183" s="110"/>
      <c r="X183" s="110"/>
    </row>
    <row r="184" spans="1:24" s="30" customFormat="1" ht="21.75" customHeight="1">
      <c r="A184" s="383"/>
      <c r="B184" s="34"/>
      <c r="C184" s="34"/>
      <c r="D184" s="35"/>
      <c r="G184" s="127"/>
      <c r="I184" s="110"/>
      <c r="J184" s="110"/>
      <c r="K184" s="110"/>
      <c r="L184" s="110"/>
      <c r="M184" s="105"/>
      <c r="N184" s="110"/>
      <c r="R184" s="110"/>
      <c r="S184" s="110"/>
      <c r="T184" s="110"/>
      <c r="U184" s="110"/>
      <c r="V184" s="110"/>
      <c r="W184" s="110"/>
      <c r="X184" s="110"/>
    </row>
    <row r="185" spans="1:24" s="30" customFormat="1" ht="21.75" customHeight="1">
      <c r="A185" s="383"/>
      <c r="B185" s="34"/>
      <c r="C185" s="34"/>
      <c r="D185" s="35"/>
      <c r="G185" s="127"/>
      <c r="I185" s="110"/>
      <c r="J185" s="110"/>
      <c r="K185" s="110"/>
      <c r="L185" s="110"/>
      <c r="M185" s="105"/>
      <c r="N185" s="110"/>
      <c r="R185" s="110"/>
      <c r="S185" s="110"/>
      <c r="T185" s="110"/>
      <c r="U185" s="110"/>
      <c r="V185" s="110"/>
      <c r="W185" s="110"/>
      <c r="X185" s="110"/>
    </row>
    <row r="186" spans="1:24" s="30" customFormat="1" ht="21.75" customHeight="1">
      <c r="A186" s="383"/>
      <c r="B186" s="34"/>
      <c r="C186" s="34"/>
      <c r="D186" s="35"/>
      <c r="G186" s="127"/>
      <c r="I186" s="110"/>
      <c r="J186" s="110"/>
      <c r="K186" s="110"/>
      <c r="L186" s="110"/>
      <c r="M186" s="105"/>
      <c r="N186" s="110"/>
      <c r="R186" s="110"/>
      <c r="S186" s="110"/>
      <c r="T186" s="110"/>
      <c r="U186" s="110"/>
      <c r="V186" s="110"/>
      <c r="W186" s="110"/>
      <c r="X186" s="110"/>
    </row>
    <row r="187" spans="1:24" s="30" customFormat="1" ht="21.75" customHeight="1">
      <c r="A187" s="383"/>
      <c r="B187" s="34"/>
      <c r="C187" s="34"/>
      <c r="D187" s="35"/>
      <c r="G187" s="127"/>
      <c r="I187" s="110"/>
      <c r="J187" s="110"/>
      <c r="K187" s="110"/>
      <c r="L187" s="110"/>
      <c r="M187" s="105"/>
      <c r="N187" s="110"/>
      <c r="R187" s="110"/>
      <c r="S187" s="110"/>
      <c r="T187" s="110"/>
      <c r="U187" s="110"/>
      <c r="V187" s="110"/>
      <c r="W187" s="110"/>
      <c r="X187" s="110"/>
    </row>
    <row r="188" spans="1:24" s="30" customFormat="1" ht="21.75" customHeight="1">
      <c r="A188" s="383"/>
      <c r="B188" s="34"/>
      <c r="C188" s="34"/>
      <c r="D188" s="35"/>
      <c r="G188" s="127"/>
      <c r="I188" s="110"/>
      <c r="J188" s="110"/>
      <c r="K188" s="110"/>
      <c r="L188" s="110"/>
      <c r="M188" s="105"/>
      <c r="N188" s="110"/>
      <c r="R188" s="110"/>
      <c r="S188" s="110"/>
      <c r="T188" s="110"/>
      <c r="U188" s="110"/>
      <c r="V188" s="110"/>
      <c r="W188" s="110"/>
      <c r="X188" s="110"/>
    </row>
    <row r="189" spans="1:24" s="30" customFormat="1" ht="21.75" customHeight="1">
      <c r="A189" s="383"/>
      <c r="B189" s="34"/>
      <c r="C189" s="34"/>
      <c r="D189" s="35"/>
      <c r="G189" s="127"/>
      <c r="I189" s="110"/>
      <c r="J189" s="110"/>
      <c r="K189" s="110"/>
      <c r="L189" s="110"/>
      <c r="M189" s="105"/>
      <c r="N189" s="110"/>
      <c r="R189" s="110"/>
      <c r="S189" s="110"/>
      <c r="T189" s="110"/>
      <c r="U189" s="110"/>
      <c r="V189" s="110"/>
      <c r="W189" s="110"/>
      <c r="X189" s="110"/>
    </row>
    <row r="190" spans="1:24" s="30" customFormat="1" ht="21.75" customHeight="1">
      <c r="A190" s="383"/>
      <c r="B190" s="34"/>
      <c r="C190" s="34"/>
      <c r="D190" s="35"/>
      <c r="G190" s="127"/>
      <c r="I190" s="110"/>
      <c r="J190" s="110"/>
      <c r="K190" s="110"/>
      <c r="L190" s="110"/>
      <c r="M190" s="105"/>
      <c r="N190" s="110"/>
      <c r="R190" s="110"/>
      <c r="S190" s="110"/>
      <c r="T190" s="110"/>
      <c r="U190" s="110"/>
      <c r="V190" s="110"/>
      <c r="W190" s="110"/>
      <c r="X190" s="110"/>
    </row>
    <row r="191" spans="1:24" s="30" customFormat="1" ht="21.75" customHeight="1">
      <c r="A191" s="383"/>
      <c r="B191" s="34"/>
      <c r="C191" s="34"/>
      <c r="D191" s="35"/>
      <c r="G191" s="127"/>
      <c r="I191" s="110"/>
      <c r="J191" s="110"/>
      <c r="K191" s="110"/>
      <c r="L191" s="110"/>
      <c r="M191" s="105"/>
      <c r="N191" s="110"/>
      <c r="R191" s="110"/>
      <c r="S191" s="110"/>
      <c r="T191" s="110"/>
      <c r="U191" s="110"/>
      <c r="V191" s="110"/>
      <c r="W191" s="110"/>
      <c r="X191" s="110"/>
    </row>
    <row r="192" spans="1:24" s="30" customFormat="1" ht="21.75" customHeight="1">
      <c r="A192" s="383"/>
      <c r="B192" s="34"/>
      <c r="C192" s="34"/>
      <c r="D192" s="35"/>
      <c r="G192" s="127"/>
      <c r="I192" s="110"/>
      <c r="J192" s="110"/>
      <c r="K192" s="110"/>
      <c r="L192" s="110"/>
      <c r="M192" s="105"/>
      <c r="N192" s="110"/>
      <c r="R192" s="110"/>
      <c r="S192" s="110"/>
      <c r="T192" s="110"/>
      <c r="U192" s="110"/>
      <c r="V192" s="110"/>
      <c r="W192" s="110"/>
      <c r="X192" s="110"/>
    </row>
    <row r="193" spans="1:24" s="30" customFormat="1" ht="21.75" customHeight="1">
      <c r="A193" s="383"/>
      <c r="B193" s="34"/>
      <c r="C193" s="34"/>
      <c r="D193" s="35"/>
      <c r="G193" s="127"/>
      <c r="I193" s="110"/>
      <c r="J193" s="110"/>
      <c r="K193" s="110"/>
      <c r="L193" s="110"/>
      <c r="M193" s="105"/>
      <c r="N193" s="110"/>
      <c r="R193" s="110"/>
      <c r="S193" s="110"/>
      <c r="T193" s="110"/>
      <c r="U193" s="110"/>
      <c r="V193" s="110"/>
      <c r="W193" s="110"/>
      <c r="X193" s="110"/>
    </row>
    <row r="194" spans="1:24" s="30" customFormat="1" ht="21.75" customHeight="1">
      <c r="A194" s="383"/>
      <c r="B194" s="34"/>
      <c r="C194" s="34"/>
      <c r="D194" s="35"/>
      <c r="G194" s="127"/>
      <c r="I194" s="110"/>
      <c r="J194" s="110"/>
      <c r="K194" s="110"/>
      <c r="L194" s="110"/>
      <c r="M194" s="105"/>
      <c r="N194" s="110"/>
      <c r="R194" s="110"/>
      <c r="S194" s="110"/>
      <c r="T194" s="110"/>
      <c r="U194" s="110"/>
      <c r="V194" s="110"/>
      <c r="W194" s="110"/>
      <c r="X194" s="110"/>
    </row>
    <row r="195" spans="1:24" s="30" customFormat="1" ht="21.75" customHeight="1">
      <c r="A195" s="383"/>
      <c r="B195" s="34"/>
      <c r="C195" s="34"/>
      <c r="D195" s="35"/>
      <c r="G195" s="127"/>
      <c r="I195" s="110"/>
      <c r="J195" s="110"/>
      <c r="K195" s="110"/>
      <c r="L195" s="110"/>
      <c r="M195" s="105"/>
      <c r="N195" s="110"/>
      <c r="R195" s="110"/>
      <c r="S195" s="110"/>
      <c r="T195" s="110"/>
      <c r="U195" s="110"/>
      <c r="V195" s="110"/>
      <c r="W195" s="110"/>
      <c r="X195" s="110"/>
    </row>
    <row r="196" spans="1:24" s="30" customFormat="1" ht="21.75" customHeight="1">
      <c r="A196" s="383"/>
      <c r="B196" s="34"/>
      <c r="C196" s="34"/>
      <c r="D196" s="35"/>
      <c r="G196" s="127"/>
      <c r="I196" s="110"/>
      <c r="J196" s="110"/>
      <c r="K196" s="110"/>
      <c r="L196" s="110"/>
      <c r="M196" s="105"/>
      <c r="N196" s="110"/>
      <c r="R196" s="110"/>
      <c r="S196" s="110"/>
      <c r="T196" s="110"/>
      <c r="U196" s="110"/>
      <c r="V196" s="110"/>
      <c r="W196" s="110"/>
      <c r="X196" s="110"/>
    </row>
    <row r="197" spans="1:24" s="30" customFormat="1" ht="21.75" customHeight="1">
      <c r="A197" s="383"/>
      <c r="B197" s="34"/>
      <c r="C197" s="34"/>
      <c r="D197" s="35"/>
      <c r="G197" s="127"/>
      <c r="I197" s="110"/>
      <c r="J197" s="110"/>
      <c r="K197" s="110"/>
      <c r="L197" s="110"/>
      <c r="M197" s="105"/>
      <c r="N197" s="110"/>
      <c r="R197" s="110"/>
      <c r="S197" s="110"/>
      <c r="T197" s="110"/>
      <c r="U197" s="110"/>
      <c r="V197" s="110"/>
      <c r="W197" s="110"/>
      <c r="X197" s="110"/>
    </row>
    <row r="198" spans="1:24" s="30" customFormat="1" ht="21.75" customHeight="1">
      <c r="A198" s="383"/>
      <c r="B198" s="34"/>
      <c r="C198" s="34"/>
      <c r="D198" s="35"/>
      <c r="G198" s="127"/>
      <c r="I198" s="110"/>
      <c r="J198" s="110"/>
      <c r="K198" s="110"/>
      <c r="L198" s="110"/>
      <c r="M198" s="105"/>
      <c r="N198" s="110"/>
      <c r="R198" s="110"/>
      <c r="S198" s="110"/>
      <c r="T198" s="110"/>
      <c r="U198" s="110"/>
      <c r="V198" s="110"/>
      <c r="W198" s="110"/>
      <c r="X198" s="110"/>
    </row>
    <row r="199" spans="1:24" s="30" customFormat="1" ht="21.75" customHeight="1">
      <c r="A199" s="383"/>
      <c r="B199" s="34"/>
      <c r="C199" s="34"/>
      <c r="D199" s="35"/>
      <c r="G199" s="127"/>
      <c r="I199" s="110"/>
      <c r="J199" s="110"/>
      <c r="K199" s="110"/>
      <c r="L199" s="110"/>
      <c r="M199" s="105"/>
      <c r="N199" s="110"/>
      <c r="R199" s="110"/>
      <c r="S199" s="110"/>
      <c r="T199" s="110"/>
      <c r="U199" s="110"/>
      <c r="V199" s="110"/>
      <c r="W199" s="110"/>
      <c r="X199" s="110"/>
    </row>
    <row r="200" spans="1:24" s="30" customFormat="1" ht="21.75" customHeight="1">
      <c r="A200" s="383"/>
      <c r="B200" s="34"/>
      <c r="C200" s="34"/>
      <c r="D200" s="35"/>
      <c r="G200" s="127"/>
      <c r="I200" s="110"/>
      <c r="J200" s="110"/>
      <c r="K200" s="110"/>
      <c r="L200" s="110"/>
      <c r="M200" s="105"/>
      <c r="N200" s="110"/>
      <c r="R200" s="110"/>
      <c r="S200" s="110"/>
      <c r="T200" s="110"/>
      <c r="U200" s="110"/>
      <c r="V200" s="110"/>
      <c r="W200" s="110"/>
      <c r="X200" s="110"/>
    </row>
    <row r="201" spans="1:24" s="30" customFormat="1" ht="21.75" customHeight="1">
      <c r="A201" s="383"/>
      <c r="B201" s="34"/>
      <c r="C201" s="34"/>
      <c r="D201" s="35"/>
      <c r="G201" s="127"/>
      <c r="I201" s="110"/>
      <c r="J201" s="110"/>
      <c r="K201" s="110"/>
      <c r="L201" s="110"/>
      <c r="M201" s="105"/>
      <c r="N201" s="110"/>
      <c r="R201" s="110"/>
      <c r="S201" s="110"/>
      <c r="T201" s="110"/>
      <c r="U201" s="110"/>
      <c r="V201" s="110"/>
      <c r="W201" s="110"/>
      <c r="X201" s="110"/>
    </row>
    <row r="202" spans="1:24" s="30" customFormat="1" ht="21.75" customHeight="1">
      <c r="A202" s="383"/>
      <c r="B202" s="34"/>
      <c r="C202" s="34"/>
      <c r="D202" s="35"/>
      <c r="G202" s="127"/>
      <c r="I202" s="110"/>
      <c r="J202" s="110"/>
      <c r="K202" s="110"/>
      <c r="L202" s="110"/>
      <c r="M202" s="105"/>
      <c r="N202" s="110"/>
      <c r="R202" s="110"/>
      <c r="S202" s="110"/>
      <c r="T202" s="110"/>
      <c r="U202" s="110"/>
      <c r="V202" s="110"/>
      <c r="W202" s="110"/>
      <c r="X202" s="110"/>
    </row>
    <row r="203" spans="1:24" s="30" customFormat="1" ht="21.75" customHeight="1">
      <c r="A203" s="383"/>
      <c r="B203" s="34"/>
      <c r="C203" s="34"/>
      <c r="D203" s="35"/>
      <c r="G203" s="127"/>
      <c r="I203" s="110"/>
      <c r="J203" s="110"/>
      <c r="K203" s="110"/>
      <c r="L203" s="110"/>
      <c r="M203" s="105"/>
      <c r="N203" s="110"/>
      <c r="R203" s="110"/>
      <c r="S203" s="110"/>
      <c r="T203" s="110"/>
      <c r="U203" s="110"/>
      <c r="V203" s="110"/>
      <c r="W203" s="110"/>
      <c r="X203" s="110"/>
    </row>
    <row r="204" spans="1:24" s="30" customFormat="1" ht="21.75" customHeight="1">
      <c r="A204" s="383"/>
      <c r="B204" s="34"/>
      <c r="C204" s="34"/>
      <c r="D204" s="35"/>
      <c r="G204" s="127"/>
      <c r="I204" s="110"/>
      <c r="J204" s="110"/>
      <c r="K204" s="110"/>
      <c r="L204" s="110"/>
      <c r="M204" s="105"/>
      <c r="N204" s="110"/>
      <c r="R204" s="110"/>
      <c r="S204" s="110"/>
      <c r="T204" s="110"/>
      <c r="U204" s="110"/>
      <c r="V204" s="110"/>
      <c r="W204" s="110"/>
      <c r="X204" s="110"/>
    </row>
    <row r="205" spans="1:24" s="30" customFormat="1" ht="21.75" customHeight="1">
      <c r="A205" s="383"/>
      <c r="B205" s="34"/>
      <c r="C205" s="34"/>
      <c r="D205" s="35"/>
      <c r="G205" s="127"/>
      <c r="I205" s="110"/>
      <c r="J205" s="110"/>
      <c r="K205" s="110"/>
      <c r="L205" s="110"/>
      <c r="M205" s="105"/>
      <c r="N205" s="110"/>
      <c r="R205" s="110"/>
      <c r="S205" s="110"/>
      <c r="T205" s="110"/>
      <c r="U205" s="110"/>
      <c r="V205" s="110"/>
      <c r="W205" s="110"/>
      <c r="X205" s="110"/>
    </row>
    <row r="206" spans="1:24" s="30" customFormat="1" ht="21.75" customHeight="1">
      <c r="A206" s="383"/>
      <c r="B206" s="34"/>
      <c r="C206" s="34"/>
      <c r="D206" s="35"/>
      <c r="G206" s="127"/>
      <c r="I206" s="110"/>
      <c r="J206" s="110"/>
      <c r="K206" s="110"/>
      <c r="L206" s="110"/>
      <c r="M206" s="105"/>
      <c r="N206" s="110"/>
      <c r="R206" s="110"/>
      <c r="S206" s="110"/>
      <c r="T206" s="110"/>
      <c r="U206" s="110"/>
      <c r="V206" s="110"/>
      <c r="W206" s="110"/>
      <c r="X206" s="110"/>
    </row>
    <row r="207" spans="1:24" s="30" customFormat="1" ht="21.75" customHeight="1">
      <c r="A207" s="383"/>
      <c r="B207" s="34"/>
      <c r="C207" s="34"/>
      <c r="D207" s="35"/>
      <c r="G207" s="127"/>
      <c r="I207" s="110"/>
      <c r="J207" s="110"/>
      <c r="K207" s="110"/>
      <c r="L207" s="110"/>
      <c r="M207" s="105"/>
      <c r="N207" s="110"/>
      <c r="R207" s="110"/>
      <c r="S207" s="110"/>
      <c r="T207" s="110"/>
      <c r="U207" s="110"/>
      <c r="V207" s="110"/>
      <c r="W207" s="110"/>
      <c r="X207" s="110"/>
    </row>
    <row r="208" spans="1:24" s="30" customFormat="1" ht="21.75" customHeight="1">
      <c r="A208" s="383"/>
      <c r="B208" s="34"/>
      <c r="C208" s="34"/>
      <c r="D208" s="35"/>
      <c r="G208" s="127"/>
      <c r="I208" s="110"/>
      <c r="J208" s="110"/>
      <c r="K208" s="110"/>
      <c r="L208" s="110"/>
      <c r="M208" s="105"/>
      <c r="N208" s="110"/>
      <c r="R208" s="110"/>
      <c r="S208" s="110"/>
      <c r="T208" s="110"/>
      <c r="U208" s="110"/>
      <c r="V208" s="110"/>
      <c r="W208" s="110"/>
      <c r="X208" s="110"/>
    </row>
    <row r="209" spans="1:24" s="30" customFormat="1" ht="21.75" customHeight="1">
      <c r="A209" s="383"/>
      <c r="B209" s="34"/>
      <c r="C209" s="34"/>
      <c r="D209" s="35"/>
      <c r="G209" s="127"/>
      <c r="I209" s="110"/>
      <c r="J209" s="110"/>
      <c r="K209" s="110"/>
      <c r="L209" s="110"/>
      <c r="M209" s="105"/>
      <c r="N209" s="110"/>
      <c r="R209" s="110"/>
      <c r="S209" s="110"/>
      <c r="T209" s="110"/>
      <c r="U209" s="110"/>
      <c r="V209" s="110"/>
      <c r="W209" s="110"/>
      <c r="X209" s="110"/>
    </row>
    <row r="210" spans="1:24" s="30" customFormat="1" ht="21.75" customHeight="1">
      <c r="A210" s="383"/>
      <c r="B210" s="34"/>
      <c r="C210" s="34"/>
      <c r="D210" s="35"/>
      <c r="G210" s="127"/>
      <c r="I210" s="110"/>
      <c r="J210" s="110"/>
      <c r="K210" s="110"/>
      <c r="L210" s="110"/>
      <c r="M210" s="105"/>
      <c r="N210" s="110"/>
      <c r="R210" s="110"/>
      <c r="S210" s="110"/>
      <c r="T210" s="110"/>
      <c r="U210" s="110"/>
      <c r="V210" s="110"/>
      <c r="W210" s="110"/>
      <c r="X210" s="110"/>
    </row>
    <row r="211" spans="1:24" s="30" customFormat="1" ht="21.75" customHeight="1">
      <c r="A211" s="383"/>
      <c r="B211" s="34"/>
      <c r="C211" s="34"/>
      <c r="D211" s="35"/>
      <c r="G211" s="127"/>
      <c r="I211" s="110"/>
      <c r="J211" s="110"/>
      <c r="K211" s="110"/>
      <c r="L211" s="110"/>
      <c r="M211" s="105"/>
      <c r="N211" s="110"/>
      <c r="R211" s="110"/>
      <c r="S211" s="110"/>
      <c r="T211" s="110"/>
      <c r="U211" s="110"/>
      <c r="V211" s="110"/>
      <c r="W211" s="110"/>
      <c r="X211" s="110"/>
    </row>
    <row r="212" spans="1:24" s="30" customFormat="1" ht="21.75" customHeight="1">
      <c r="A212" s="383"/>
      <c r="B212" s="34"/>
      <c r="C212" s="34"/>
      <c r="D212" s="35"/>
      <c r="G212" s="127"/>
      <c r="I212" s="110"/>
      <c r="J212" s="110"/>
      <c r="K212" s="110"/>
      <c r="L212" s="110"/>
      <c r="M212" s="105"/>
      <c r="N212" s="110"/>
      <c r="R212" s="110"/>
      <c r="S212" s="110"/>
      <c r="T212" s="110"/>
      <c r="U212" s="110"/>
      <c r="V212" s="110"/>
      <c r="W212" s="110"/>
      <c r="X212" s="110"/>
    </row>
    <row r="213" spans="1:24" s="30" customFormat="1" ht="21.75" customHeight="1">
      <c r="A213" s="383"/>
      <c r="B213" s="34"/>
      <c r="C213" s="34"/>
      <c r="D213" s="35"/>
      <c r="G213" s="127"/>
      <c r="I213" s="110"/>
      <c r="J213" s="110"/>
      <c r="K213" s="110"/>
      <c r="L213" s="110"/>
      <c r="M213" s="105"/>
      <c r="N213" s="110"/>
      <c r="R213" s="110"/>
      <c r="S213" s="110"/>
      <c r="T213" s="110"/>
      <c r="U213" s="110"/>
      <c r="V213" s="110"/>
      <c r="W213" s="110"/>
      <c r="X213" s="110"/>
    </row>
    <row r="214" spans="1:24" s="30" customFormat="1" ht="21.75" customHeight="1">
      <c r="A214" s="383"/>
      <c r="B214" s="34"/>
      <c r="C214" s="34"/>
      <c r="D214" s="35"/>
      <c r="G214" s="127"/>
      <c r="I214" s="110"/>
      <c r="J214" s="110"/>
      <c r="K214" s="110"/>
      <c r="L214" s="110"/>
      <c r="M214" s="105"/>
      <c r="N214" s="110"/>
      <c r="R214" s="110"/>
      <c r="S214" s="110"/>
      <c r="T214" s="110"/>
      <c r="U214" s="110"/>
      <c r="V214" s="110"/>
      <c r="W214" s="110"/>
      <c r="X214" s="110"/>
    </row>
    <row r="215" spans="1:24" s="30" customFormat="1" ht="21.75" customHeight="1">
      <c r="A215" s="383"/>
      <c r="B215" s="34"/>
      <c r="C215" s="34"/>
      <c r="D215" s="35"/>
      <c r="G215" s="127"/>
      <c r="I215" s="110"/>
      <c r="J215" s="110"/>
      <c r="K215" s="110"/>
      <c r="L215" s="110"/>
      <c r="M215" s="105"/>
      <c r="N215" s="110"/>
      <c r="R215" s="110"/>
      <c r="S215" s="110"/>
      <c r="T215" s="110"/>
      <c r="U215" s="110"/>
      <c r="V215" s="110"/>
      <c r="W215" s="110"/>
      <c r="X215" s="110"/>
    </row>
    <row r="216" spans="1:24" s="30" customFormat="1" ht="21.75" customHeight="1">
      <c r="A216" s="383"/>
      <c r="B216" s="34"/>
      <c r="C216" s="34"/>
      <c r="D216" s="35"/>
      <c r="G216" s="127"/>
      <c r="I216" s="110"/>
      <c r="J216" s="110"/>
      <c r="K216" s="110"/>
      <c r="L216" s="110"/>
      <c r="M216" s="105"/>
      <c r="N216" s="110"/>
      <c r="R216" s="110"/>
      <c r="S216" s="110"/>
      <c r="T216" s="110"/>
      <c r="U216" s="110"/>
      <c r="V216" s="110"/>
      <c r="W216" s="110"/>
      <c r="X216" s="110"/>
    </row>
    <row r="217" spans="1:24" s="30" customFormat="1" ht="21.75" customHeight="1">
      <c r="A217" s="383"/>
      <c r="B217" s="34"/>
      <c r="C217" s="34"/>
      <c r="D217" s="35"/>
      <c r="G217" s="127"/>
      <c r="I217" s="110"/>
      <c r="J217" s="110"/>
      <c r="K217" s="110"/>
      <c r="L217" s="110"/>
      <c r="M217" s="105"/>
      <c r="N217" s="110"/>
      <c r="R217" s="110"/>
      <c r="S217" s="110"/>
      <c r="T217" s="110"/>
      <c r="U217" s="110"/>
      <c r="V217" s="110"/>
      <c r="W217" s="110"/>
      <c r="X217" s="110"/>
    </row>
    <row r="218" spans="1:24" s="30" customFormat="1" ht="21.75" customHeight="1">
      <c r="A218" s="383"/>
      <c r="B218" s="34"/>
      <c r="C218" s="34"/>
      <c r="D218" s="35"/>
      <c r="G218" s="127"/>
      <c r="I218" s="110"/>
      <c r="J218" s="110"/>
      <c r="K218" s="110"/>
      <c r="L218" s="110"/>
      <c r="M218" s="105"/>
      <c r="N218" s="110"/>
      <c r="R218" s="110"/>
      <c r="S218" s="110"/>
      <c r="T218" s="110"/>
      <c r="U218" s="110"/>
      <c r="V218" s="110"/>
      <c r="W218" s="110"/>
      <c r="X218" s="110"/>
    </row>
    <row r="219" spans="1:24" s="30" customFormat="1" ht="21.75" customHeight="1">
      <c r="A219" s="383"/>
      <c r="B219" s="34"/>
      <c r="C219" s="34"/>
      <c r="D219" s="35"/>
      <c r="G219" s="127"/>
      <c r="I219" s="110"/>
      <c r="J219" s="110"/>
      <c r="K219" s="110"/>
      <c r="L219" s="110"/>
      <c r="M219" s="105"/>
      <c r="N219" s="110"/>
      <c r="R219" s="110"/>
      <c r="S219" s="110"/>
      <c r="T219" s="110"/>
      <c r="U219" s="110"/>
      <c r="V219" s="110"/>
      <c r="W219" s="110"/>
      <c r="X219" s="110"/>
    </row>
    <row r="220" spans="1:24" s="30" customFormat="1" ht="21.75" customHeight="1">
      <c r="A220" s="383"/>
      <c r="B220" s="34"/>
      <c r="C220" s="34"/>
      <c r="D220" s="35"/>
      <c r="G220" s="127"/>
      <c r="I220" s="110"/>
      <c r="J220" s="110"/>
      <c r="K220" s="110"/>
      <c r="L220" s="110"/>
      <c r="M220" s="105"/>
      <c r="N220" s="110"/>
      <c r="R220" s="110"/>
      <c r="S220" s="110"/>
      <c r="T220" s="110"/>
      <c r="U220" s="110"/>
      <c r="V220" s="110"/>
      <c r="W220" s="110"/>
      <c r="X220" s="110"/>
    </row>
    <row r="221" spans="1:24" s="30" customFormat="1" ht="21.75" customHeight="1">
      <c r="A221" s="383"/>
      <c r="B221" s="34"/>
      <c r="C221" s="34"/>
      <c r="D221" s="35"/>
      <c r="G221" s="127"/>
      <c r="I221" s="110"/>
      <c r="J221" s="110"/>
      <c r="K221" s="110"/>
      <c r="L221" s="110"/>
      <c r="M221" s="105"/>
      <c r="N221" s="110"/>
      <c r="R221" s="110"/>
      <c r="S221" s="110"/>
      <c r="T221" s="110"/>
      <c r="U221" s="110"/>
      <c r="V221" s="110"/>
      <c r="W221" s="110"/>
      <c r="X221" s="110"/>
    </row>
    <row r="222" spans="1:24" s="30" customFormat="1" ht="21.75" customHeight="1">
      <c r="A222" s="383"/>
      <c r="B222" s="34"/>
      <c r="C222" s="34"/>
      <c r="D222" s="35"/>
      <c r="G222" s="127"/>
      <c r="I222" s="110"/>
      <c r="J222" s="110"/>
      <c r="K222" s="110"/>
      <c r="L222" s="110"/>
      <c r="M222" s="105"/>
      <c r="N222" s="110"/>
      <c r="R222" s="110"/>
      <c r="S222" s="110"/>
      <c r="T222" s="110"/>
      <c r="U222" s="110"/>
      <c r="V222" s="110"/>
      <c r="W222" s="110"/>
      <c r="X222" s="110"/>
    </row>
    <row r="223" spans="1:24" s="30" customFormat="1" ht="21.75" customHeight="1">
      <c r="A223" s="383"/>
      <c r="B223" s="34"/>
      <c r="C223" s="34"/>
      <c r="D223" s="35"/>
      <c r="G223" s="127"/>
      <c r="I223" s="110"/>
      <c r="J223" s="110"/>
      <c r="K223" s="110"/>
      <c r="L223" s="110"/>
      <c r="M223" s="105"/>
      <c r="N223" s="110"/>
      <c r="R223" s="110"/>
      <c r="S223" s="110"/>
      <c r="T223" s="110"/>
      <c r="U223" s="110"/>
      <c r="V223" s="110"/>
      <c r="W223" s="110"/>
      <c r="X223" s="110"/>
    </row>
    <row r="224" spans="1:24" s="30" customFormat="1" ht="21.75" customHeight="1">
      <c r="A224" s="383"/>
      <c r="B224" s="34"/>
      <c r="C224" s="34"/>
      <c r="D224" s="35"/>
      <c r="G224" s="127"/>
      <c r="I224" s="110"/>
      <c r="J224" s="110"/>
      <c r="K224" s="110"/>
      <c r="L224" s="110"/>
      <c r="M224" s="105"/>
      <c r="N224" s="110"/>
      <c r="R224" s="110"/>
      <c r="S224" s="110"/>
      <c r="T224" s="110"/>
      <c r="U224" s="110"/>
      <c r="V224" s="110"/>
      <c r="W224" s="110"/>
      <c r="X224" s="110"/>
    </row>
    <row r="225" spans="1:24" s="30" customFormat="1" ht="21.75" customHeight="1">
      <c r="A225" s="383"/>
      <c r="B225" s="34"/>
      <c r="C225" s="34"/>
      <c r="D225" s="35"/>
      <c r="G225" s="127"/>
      <c r="I225" s="110"/>
      <c r="J225" s="110"/>
      <c r="K225" s="110"/>
      <c r="L225" s="110"/>
      <c r="M225" s="105"/>
      <c r="N225" s="110"/>
      <c r="R225" s="110"/>
      <c r="S225" s="110"/>
      <c r="T225" s="110"/>
      <c r="U225" s="110"/>
      <c r="V225" s="110"/>
      <c r="W225" s="110"/>
      <c r="X225" s="110"/>
    </row>
    <row r="226" spans="1:24" s="30" customFormat="1" ht="21.75" customHeight="1">
      <c r="A226" s="383"/>
      <c r="B226" s="34"/>
      <c r="C226" s="34"/>
      <c r="D226" s="35"/>
      <c r="G226" s="127"/>
      <c r="I226" s="110"/>
      <c r="J226" s="110"/>
      <c r="K226" s="110"/>
      <c r="L226" s="110"/>
      <c r="M226" s="105"/>
      <c r="N226" s="110"/>
      <c r="R226" s="110"/>
      <c r="S226" s="110"/>
      <c r="T226" s="110"/>
      <c r="U226" s="110"/>
      <c r="V226" s="110"/>
      <c r="W226" s="110"/>
      <c r="X226" s="110"/>
    </row>
    <row r="227" spans="1:24" s="30" customFormat="1" ht="21.75" customHeight="1">
      <c r="A227" s="383"/>
      <c r="B227" s="34"/>
      <c r="C227" s="34"/>
      <c r="D227" s="35"/>
      <c r="G227" s="127"/>
      <c r="I227" s="110"/>
      <c r="J227" s="110"/>
      <c r="K227" s="110"/>
      <c r="L227" s="110"/>
      <c r="M227" s="105"/>
      <c r="N227" s="110"/>
      <c r="R227" s="110"/>
      <c r="S227" s="110"/>
      <c r="T227" s="110"/>
      <c r="U227" s="110"/>
      <c r="V227" s="110"/>
      <c r="W227" s="110"/>
      <c r="X227" s="110"/>
    </row>
    <row r="228" spans="1:24" s="30" customFormat="1" ht="21.75" customHeight="1">
      <c r="A228" s="383"/>
      <c r="B228" s="34"/>
      <c r="C228" s="34"/>
      <c r="D228" s="35"/>
      <c r="G228" s="127"/>
      <c r="I228" s="110"/>
      <c r="J228" s="110"/>
      <c r="K228" s="110"/>
      <c r="L228" s="110"/>
      <c r="M228" s="105"/>
      <c r="N228" s="110"/>
      <c r="R228" s="110"/>
      <c r="S228" s="110"/>
      <c r="T228" s="110"/>
      <c r="U228" s="110"/>
      <c r="V228" s="110"/>
      <c r="W228" s="110"/>
      <c r="X228" s="110"/>
    </row>
    <row r="229" spans="1:24" s="30" customFormat="1" ht="21.75" customHeight="1">
      <c r="A229" s="383"/>
      <c r="B229" s="34"/>
      <c r="C229" s="34"/>
      <c r="D229" s="35"/>
      <c r="G229" s="127"/>
      <c r="I229" s="110"/>
      <c r="J229" s="110"/>
      <c r="K229" s="110"/>
      <c r="L229" s="110"/>
      <c r="M229" s="105"/>
      <c r="N229" s="110"/>
      <c r="R229" s="110"/>
      <c r="S229" s="110"/>
      <c r="T229" s="110"/>
      <c r="U229" s="110"/>
      <c r="V229" s="110"/>
      <c r="W229" s="110"/>
      <c r="X229" s="110"/>
    </row>
    <row r="230" spans="1:24" s="30" customFormat="1" ht="21.75" customHeight="1">
      <c r="A230" s="383"/>
      <c r="B230" s="34"/>
      <c r="C230" s="34"/>
      <c r="D230" s="35"/>
      <c r="G230" s="127"/>
      <c r="I230" s="110"/>
      <c r="J230" s="110"/>
      <c r="K230" s="110"/>
      <c r="L230" s="110"/>
      <c r="M230" s="105"/>
      <c r="N230" s="110"/>
      <c r="R230" s="110"/>
      <c r="S230" s="110"/>
      <c r="T230" s="110"/>
      <c r="U230" s="110"/>
      <c r="V230" s="110"/>
      <c r="W230" s="110"/>
      <c r="X230" s="110"/>
    </row>
    <row r="231" spans="1:24" s="30" customFormat="1" ht="21.75" customHeight="1">
      <c r="A231" s="383"/>
      <c r="B231" s="34"/>
      <c r="C231" s="34"/>
      <c r="D231" s="35"/>
      <c r="G231" s="127"/>
      <c r="I231" s="110"/>
      <c r="J231" s="110"/>
      <c r="K231" s="110"/>
      <c r="L231" s="110"/>
      <c r="M231" s="105"/>
      <c r="N231" s="110"/>
      <c r="R231" s="110"/>
      <c r="S231" s="110"/>
      <c r="T231" s="110"/>
      <c r="U231" s="110"/>
      <c r="V231" s="110"/>
      <c r="W231" s="110"/>
      <c r="X231" s="110"/>
    </row>
    <row r="232" spans="1:24" s="30" customFormat="1" ht="21.75" customHeight="1">
      <c r="A232" s="383"/>
      <c r="B232" s="34"/>
      <c r="C232" s="34"/>
      <c r="D232" s="35"/>
      <c r="G232" s="127"/>
      <c r="I232" s="110"/>
      <c r="J232" s="110"/>
      <c r="K232" s="110"/>
      <c r="L232" s="110"/>
      <c r="M232" s="105"/>
      <c r="N232" s="110"/>
      <c r="R232" s="110"/>
      <c r="S232" s="110"/>
      <c r="T232" s="110"/>
      <c r="U232" s="110"/>
      <c r="V232" s="110"/>
      <c r="W232" s="110"/>
      <c r="X232" s="110"/>
    </row>
    <row r="233" spans="1:24" s="30" customFormat="1" ht="21.75" customHeight="1">
      <c r="A233" s="383"/>
      <c r="B233" s="34"/>
      <c r="C233" s="34"/>
      <c r="D233" s="35"/>
      <c r="G233" s="127"/>
      <c r="I233" s="110"/>
      <c r="J233" s="110"/>
      <c r="K233" s="110"/>
      <c r="L233" s="110"/>
      <c r="M233" s="105"/>
      <c r="N233" s="110"/>
      <c r="R233" s="110"/>
      <c r="S233" s="110"/>
      <c r="T233" s="110"/>
      <c r="U233" s="110"/>
      <c r="V233" s="110"/>
      <c r="W233" s="110"/>
      <c r="X233" s="110"/>
    </row>
    <row r="234" spans="1:24" s="30" customFormat="1" ht="21.75" customHeight="1">
      <c r="A234" s="383"/>
      <c r="B234" s="34"/>
      <c r="C234" s="34"/>
      <c r="D234" s="35"/>
      <c r="G234" s="127"/>
      <c r="I234" s="110"/>
      <c r="J234" s="110"/>
      <c r="K234" s="110"/>
      <c r="L234" s="110"/>
      <c r="M234" s="105"/>
      <c r="N234" s="110"/>
      <c r="R234" s="110"/>
      <c r="S234" s="110"/>
      <c r="T234" s="110"/>
      <c r="U234" s="110"/>
      <c r="V234" s="110"/>
      <c r="W234" s="110"/>
      <c r="X234" s="110"/>
    </row>
    <row r="235" spans="1:24" s="30" customFormat="1" ht="21.75" customHeight="1">
      <c r="A235" s="383"/>
      <c r="B235" s="34"/>
      <c r="C235" s="34"/>
      <c r="D235" s="35"/>
      <c r="G235" s="127"/>
      <c r="I235" s="110"/>
      <c r="J235" s="110"/>
      <c r="K235" s="110"/>
      <c r="L235" s="110"/>
      <c r="M235" s="105"/>
      <c r="N235" s="110"/>
      <c r="R235" s="110"/>
      <c r="S235" s="110"/>
      <c r="T235" s="110"/>
      <c r="U235" s="110"/>
      <c r="V235" s="110"/>
      <c r="W235" s="110"/>
      <c r="X235" s="110"/>
    </row>
    <row r="236" spans="1:24" s="30" customFormat="1" ht="21.75" customHeight="1">
      <c r="A236" s="383"/>
      <c r="B236" s="34"/>
      <c r="C236" s="34"/>
      <c r="D236" s="35"/>
      <c r="G236" s="127"/>
      <c r="I236" s="110"/>
      <c r="J236" s="110"/>
      <c r="K236" s="110"/>
      <c r="L236" s="110"/>
      <c r="M236" s="105"/>
      <c r="N236" s="110"/>
      <c r="R236" s="110"/>
      <c r="S236" s="110"/>
      <c r="T236" s="110"/>
      <c r="U236" s="110"/>
      <c r="V236" s="110"/>
      <c r="W236" s="110"/>
      <c r="X236" s="110"/>
    </row>
    <row r="237" spans="1:24" s="30" customFormat="1" ht="21.75" customHeight="1">
      <c r="A237" s="383"/>
      <c r="B237" s="34"/>
      <c r="C237" s="34"/>
      <c r="D237" s="35"/>
      <c r="G237" s="127"/>
      <c r="I237" s="110"/>
      <c r="J237" s="110"/>
      <c r="K237" s="110"/>
      <c r="L237" s="110"/>
      <c r="M237" s="105"/>
      <c r="N237" s="110"/>
      <c r="R237" s="110"/>
      <c r="S237" s="110"/>
      <c r="T237" s="110"/>
      <c r="U237" s="110"/>
      <c r="V237" s="110"/>
      <c r="W237" s="110"/>
      <c r="X237" s="110"/>
    </row>
    <row r="238" spans="1:24" s="30" customFormat="1" ht="21.75" customHeight="1">
      <c r="A238" s="383"/>
      <c r="B238" s="34"/>
      <c r="C238" s="34"/>
      <c r="D238" s="35"/>
      <c r="G238" s="127"/>
      <c r="I238" s="110"/>
      <c r="J238" s="110"/>
      <c r="K238" s="110"/>
      <c r="L238" s="110"/>
      <c r="M238" s="105"/>
      <c r="N238" s="110"/>
      <c r="R238" s="110"/>
      <c r="S238" s="110"/>
      <c r="T238" s="110"/>
      <c r="U238" s="110"/>
      <c r="V238" s="110"/>
      <c r="W238" s="110"/>
      <c r="X238" s="110"/>
    </row>
    <row r="239" spans="1:24" s="30" customFormat="1" ht="21.75" customHeight="1">
      <c r="A239" s="383"/>
      <c r="B239" s="34"/>
      <c r="C239" s="34"/>
      <c r="D239" s="35"/>
      <c r="G239" s="127"/>
      <c r="I239" s="110"/>
      <c r="J239" s="110"/>
      <c r="K239" s="110"/>
      <c r="L239" s="110"/>
      <c r="M239" s="105"/>
      <c r="N239" s="110"/>
      <c r="R239" s="110"/>
      <c r="S239" s="110"/>
      <c r="T239" s="110"/>
      <c r="U239" s="110"/>
      <c r="V239" s="110"/>
      <c r="W239" s="110"/>
      <c r="X239" s="110"/>
    </row>
    <row r="240" spans="1:24" s="30" customFormat="1" ht="21.75" customHeight="1">
      <c r="A240" s="383"/>
      <c r="B240" s="34"/>
      <c r="C240" s="34"/>
      <c r="D240" s="35"/>
      <c r="G240" s="127"/>
      <c r="I240" s="110"/>
      <c r="J240" s="110"/>
      <c r="K240" s="110"/>
      <c r="L240" s="110"/>
      <c r="M240" s="105"/>
      <c r="N240" s="110"/>
      <c r="R240" s="110"/>
      <c r="S240" s="110"/>
      <c r="T240" s="110"/>
      <c r="U240" s="110"/>
      <c r="V240" s="110"/>
      <c r="W240" s="110"/>
      <c r="X240" s="110"/>
    </row>
    <row r="241" spans="1:24" s="30" customFormat="1" ht="21.75" customHeight="1">
      <c r="A241" s="383"/>
      <c r="B241" s="34"/>
      <c r="C241" s="34"/>
      <c r="D241" s="35"/>
      <c r="G241" s="127"/>
      <c r="I241" s="110"/>
      <c r="J241" s="110"/>
      <c r="K241" s="110"/>
      <c r="L241" s="110"/>
      <c r="M241" s="105"/>
      <c r="N241" s="110"/>
      <c r="R241" s="110"/>
      <c r="S241" s="110"/>
      <c r="T241" s="110"/>
      <c r="U241" s="110"/>
      <c r="V241" s="110"/>
      <c r="W241" s="110"/>
      <c r="X241" s="110"/>
    </row>
    <row r="242" spans="1:24" s="30" customFormat="1" ht="21.75" customHeight="1">
      <c r="A242" s="383"/>
      <c r="B242" s="34"/>
      <c r="C242" s="34"/>
      <c r="D242" s="35"/>
      <c r="G242" s="127"/>
      <c r="I242" s="110"/>
      <c r="J242" s="110"/>
      <c r="K242" s="110"/>
      <c r="L242" s="110"/>
      <c r="M242" s="105"/>
      <c r="N242" s="110"/>
      <c r="R242" s="110"/>
      <c r="S242" s="110"/>
      <c r="T242" s="110"/>
      <c r="U242" s="110"/>
      <c r="V242" s="110"/>
      <c r="W242" s="110"/>
      <c r="X242" s="110"/>
    </row>
    <row r="243" spans="1:24" s="30" customFormat="1" ht="21.75" customHeight="1">
      <c r="A243" s="383"/>
      <c r="B243" s="34"/>
      <c r="C243" s="34"/>
      <c r="D243" s="35"/>
      <c r="G243" s="127"/>
      <c r="I243" s="110"/>
      <c r="J243" s="110"/>
      <c r="K243" s="110"/>
      <c r="L243" s="110"/>
      <c r="M243" s="105"/>
      <c r="N243" s="110"/>
      <c r="R243" s="110"/>
      <c r="S243" s="110"/>
      <c r="T243" s="110"/>
      <c r="U243" s="110"/>
      <c r="V243" s="110"/>
      <c r="W243" s="110"/>
      <c r="X243" s="110"/>
    </row>
    <row r="244" spans="1:24" s="30" customFormat="1" ht="21.75" customHeight="1">
      <c r="A244" s="383"/>
      <c r="B244" s="34"/>
      <c r="C244" s="34"/>
      <c r="D244" s="35"/>
      <c r="G244" s="127"/>
      <c r="I244" s="110"/>
      <c r="J244" s="110"/>
      <c r="K244" s="110"/>
      <c r="L244" s="110"/>
      <c r="M244" s="105"/>
      <c r="N244" s="110"/>
      <c r="R244" s="110"/>
      <c r="S244" s="110"/>
      <c r="T244" s="110"/>
      <c r="U244" s="110"/>
      <c r="V244" s="110"/>
      <c r="W244" s="110"/>
      <c r="X244" s="110"/>
    </row>
    <row r="245" spans="1:24" s="30" customFormat="1" ht="21.75" customHeight="1">
      <c r="A245" s="383"/>
      <c r="B245" s="34"/>
      <c r="C245" s="34"/>
      <c r="D245" s="35"/>
      <c r="G245" s="127"/>
      <c r="I245" s="110"/>
      <c r="J245" s="110"/>
      <c r="K245" s="110"/>
      <c r="L245" s="110"/>
      <c r="M245" s="105"/>
      <c r="N245" s="110"/>
      <c r="R245" s="110"/>
      <c r="S245" s="110"/>
      <c r="T245" s="110"/>
      <c r="U245" s="110"/>
      <c r="V245" s="110"/>
      <c r="W245" s="110"/>
      <c r="X245" s="110"/>
    </row>
    <row r="246" spans="1:24" s="30" customFormat="1" ht="21.75" customHeight="1">
      <c r="A246" s="383"/>
      <c r="B246" s="34"/>
      <c r="C246" s="34"/>
      <c r="D246" s="35"/>
      <c r="G246" s="127"/>
      <c r="I246" s="110"/>
      <c r="J246" s="110"/>
      <c r="K246" s="110"/>
      <c r="L246" s="110"/>
      <c r="M246" s="105"/>
      <c r="N246" s="110"/>
      <c r="R246" s="110"/>
      <c r="S246" s="110"/>
      <c r="T246" s="110"/>
      <c r="U246" s="110"/>
      <c r="V246" s="110"/>
      <c r="W246" s="110"/>
      <c r="X246" s="110"/>
    </row>
    <row r="247" spans="1:24" s="30" customFormat="1" ht="21.75" customHeight="1">
      <c r="A247" s="383"/>
      <c r="B247" s="34"/>
      <c r="C247" s="34"/>
      <c r="D247" s="35"/>
      <c r="G247" s="127"/>
      <c r="I247" s="110"/>
      <c r="J247" s="110"/>
      <c r="K247" s="110"/>
      <c r="L247" s="110"/>
      <c r="M247" s="105"/>
      <c r="N247" s="110"/>
      <c r="R247" s="110"/>
      <c r="S247" s="110"/>
      <c r="T247" s="110"/>
      <c r="U247" s="110"/>
      <c r="V247" s="110"/>
      <c r="W247" s="110"/>
      <c r="X247" s="110"/>
    </row>
    <row r="248" spans="1:24" s="30" customFormat="1" ht="21.75" customHeight="1">
      <c r="A248" s="383"/>
      <c r="B248" s="34"/>
      <c r="C248" s="34"/>
      <c r="D248" s="35"/>
      <c r="G248" s="127"/>
      <c r="I248" s="110"/>
      <c r="J248" s="110"/>
      <c r="K248" s="110"/>
      <c r="L248" s="110"/>
      <c r="M248" s="105"/>
      <c r="N248" s="110"/>
      <c r="R248" s="110"/>
      <c r="S248" s="110"/>
      <c r="T248" s="110"/>
      <c r="U248" s="110"/>
      <c r="V248" s="110"/>
      <c r="W248" s="110"/>
      <c r="X248" s="110"/>
    </row>
    <row r="249" spans="1:24" s="30" customFormat="1" ht="21.75" customHeight="1">
      <c r="A249" s="383"/>
      <c r="B249" s="34"/>
      <c r="C249" s="34"/>
      <c r="D249" s="35"/>
      <c r="G249" s="127"/>
      <c r="I249" s="110"/>
      <c r="J249" s="110"/>
      <c r="K249" s="110"/>
      <c r="L249" s="110"/>
      <c r="M249" s="105"/>
      <c r="N249" s="110"/>
      <c r="R249" s="110"/>
      <c r="S249" s="110"/>
      <c r="T249" s="110"/>
      <c r="U249" s="110"/>
      <c r="V249" s="110"/>
      <c r="W249" s="110"/>
      <c r="X249" s="110"/>
    </row>
  </sheetData>
  <mergeCells count="8">
    <mergeCell ref="A1:G1"/>
    <mergeCell ref="A2:G2"/>
    <mergeCell ref="F3:G3"/>
    <mergeCell ref="A4:G4"/>
    <mergeCell ref="B5:C5"/>
    <mergeCell ref="D5:E5"/>
    <mergeCell ref="F5:G5"/>
    <mergeCell ref="A3:B3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69" firstPageNumber="17" fitToHeight="0" orientation="portrait" useFirstPageNumber="1" r:id="rId1"/>
  <headerFooter scaleWithDoc="0" alignWithMargins="0">
    <oddFooter>&amp;C&amp;P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theme="1"/>
    <pageSetUpPr fitToPage="1"/>
  </sheetPr>
  <dimension ref="A11:K12"/>
  <sheetViews>
    <sheetView view="pageBreakPreview" zoomScale="85" zoomScaleNormal="100" zoomScaleSheetLayoutView="85" workbookViewId="0">
      <selection activeCell="S26" sqref="S26"/>
    </sheetView>
  </sheetViews>
  <sheetFormatPr defaultRowHeight="16.5"/>
  <sheetData>
    <row r="11" spans="1:11" ht="61.5" customHeight="1">
      <c r="A11" s="3496"/>
      <c r="B11" s="3496"/>
      <c r="C11" s="3496"/>
      <c r="D11" s="3496"/>
      <c r="E11" s="3496"/>
      <c r="F11" s="3496"/>
      <c r="G11" s="3496"/>
      <c r="H11" s="3496"/>
      <c r="I11" s="3496"/>
      <c r="J11" s="3496"/>
      <c r="K11" s="3496"/>
    </row>
    <row r="12" spans="1:11" ht="16.5" customHeight="1"/>
  </sheetData>
  <mergeCells count="1">
    <mergeCell ref="A11:K11"/>
  </mergeCells>
  <phoneticPr fontId="3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8" firstPageNumber="20" fitToHeight="0" orientation="portrait" useFirstPageNumber="1" r:id="rId1"/>
  <headerFooter scaleWithDoc="0" alignWithMargins="0">
    <oddFooter>&amp;C&amp;P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rgb="FFFF99FF"/>
    <pageSetUpPr fitToPage="1"/>
  </sheetPr>
  <dimension ref="A1:U328"/>
  <sheetViews>
    <sheetView view="pageBreakPreview" topLeftCell="A4" zoomScale="85" zoomScaleNormal="85" zoomScaleSheetLayoutView="85" workbookViewId="0">
      <selection activeCell="G22" sqref="G22"/>
    </sheetView>
  </sheetViews>
  <sheetFormatPr defaultColWidth="9" defaultRowHeight="19.5"/>
  <cols>
    <col min="1" max="1" width="3.625" style="410" customWidth="1"/>
    <col min="2" max="4" width="3.625" style="411" customWidth="1"/>
    <col min="5" max="5" width="10.625" style="462" customWidth="1"/>
    <col min="6" max="6" width="27.625" style="413" customWidth="1"/>
    <col min="7" max="7" width="20.625" style="414" customWidth="1"/>
    <col min="8" max="8" width="2.625" style="410" customWidth="1"/>
    <col min="9" max="9" width="5.75" style="410" bestFit="1" customWidth="1"/>
    <col min="10" max="10" width="2.625" style="410" customWidth="1"/>
    <col min="11" max="11" width="5.75" style="410" customWidth="1"/>
    <col min="12" max="12" width="2.625" style="410" customWidth="1"/>
    <col min="13" max="13" width="2.125" style="410" customWidth="1"/>
    <col min="14" max="14" width="2.625" style="415" customWidth="1"/>
    <col min="15" max="15" width="18.625" style="410" customWidth="1"/>
    <col min="16" max="16" width="12.625" style="416" customWidth="1"/>
    <col min="17" max="18" width="12.625" style="417" customWidth="1"/>
    <col min="19" max="19" width="12.625" style="529" customWidth="1"/>
    <col min="20" max="20" width="9" style="214"/>
    <col min="21" max="21" width="13.75" style="214" customWidth="1"/>
    <col min="22" max="16384" width="9" style="214"/>
  </cols>
  <sheetData>
    <row r="1" spans="1:21" ht="35.1" customHeight="1">
      <c r="A1" s="3592" t="s">
        <v>2517</v>
      </c>
      <c r="B1" s="3592"/>
      <c r="C1" s="3592"/>
      <c r="D1" s="3592"/>
      <c r="E1" s="3592"/>
      <c r="F1" s="3592"/>
      <c r="G1" s="3592"/>
      <c r="H1" s="3592"/>
      <c r="I1" s="3592"/>
      <c r="J1" s="3592"/>
      <c r="K1" s="3592"/>
      <c r="L1" s="3592"/>
      <c r="M1" s="3592"/>
      <c r="N1" s="3592"/>
      <c r="O1" s="3592"/>
      <c r="P1" s="3592"/>
      <c r="Q1" s="3592"/>
      <c r="R1" s="3592"/>
      <c r="S1" s="3592"/>
    </row>
    <row r="2" spans="1:21" ht="15" customHeight="1" thickBot="1">
      <c r="A2" s="410" t="s">
        <v>0</v>
      </c>
      <c r="E2" s="412"/>
      <c r="R2" s="418"/>
      <c r="S2" s="418" t="s">
        <v>1</v>
      </c>
    </row>
    <row r="3" spans="1:21" s="215" customFormat="1" ht="20.100000000000001" customHeight="1">
      <c r="A3" s="3593" t="s">
        <v>2</v>
      </c>
      <c r="B3" s="3594"/>
      <c r="C3" s="3594"/>
      <c r="D3" s="3594"/>
      <c r="E3" s="3594"/>
      <c r="F3" s="3595"/>
      <c r="G3" s="3596" t="s">
        <v>3</v>
      </c>
      <c r="H3" s="3597"/>
      <c r="I3" s="3597"/>
      <c r="J3" s="3597"/>
      <c r="K3" s="3597"/>
      <c r="L3" s="3597"/>
      <c r="M3" s="3597"/>
      <c r="N3" s="3597"/>
      <c r="O3" s="3598"/>
      <c r="P3" s="3537" t="s">
        <v>1236</v>
      </c>
      <c r="Q3" s="3604" t="s">
        <v>1238</v>
      </c>
      <c r="R3" s="3602" t="s">
        <v>4</v>
      </c>
      <c r="S3" s="3543" t="s">
        <v>5</v>
      </c>
    </row>
    <row r="4" spans="1:21" s="215" customFormat="1" ht="20.100000000000001" customHeight="1" thickBot="1">
      <c r="A4" s="419" t="s">
        <v>6</v>
      </c>
      <c r="B4" s="420" t="s">
        <v>7</v>
      </c>
      <c r="C4" s="420" t="s">
        <v>8</v>
      </c>
      <c r="D4" s="420" t="s">
        <v>9</v>
      </c>
      <c r="E4" s="420" t="s">
        <v>10</v>
      </c>
      <c r="F4" s="421" t="s">
        <v>11</v>
      </c>
      <c r="G4" s="3599"/>
      <c r="H4" s="3600"/>
      <c r="I4" s="3600"/>
      <c r="J4" s="3600"/>
      <c r="K4" s="3600"/>
      <c r="L4" s="3600"/>
      <c r="M4" s="3600"/>
      <c r="N4" s="3600"/>
      <c r="O4" s="3601"/>
      <c r="P4" s="3538"/>
      <c r="Q4" s="3605"/>
      <c r="R4" s="3603"/>
      <c r="S4" s="3544"/>
    </row>
    <row r="5" spans="1:21" ht="20.100000000000001" customHeight="1" thickBot="1">
      <c r="A5" s="422" t="s">
        <v>12</v>
      </c>
      <c r="B5" s="423"/>
      <c r="C5" s="424"/>
      <c r="D5" s="424"/>
      <c r="E5" s="425"/>
      <c r="F5" s="426"/>
      <c r="G5" s="427"/>
      <c r="H5" s="424"/>
      <c r="I5" s="424"/>
      <c r="J5" s="424"/>
      <c r="K5" s="424"/>
      <c r="L5" s="424"/>
      <c r="M5" s="424"/>
      <c r="N5" s="428"/>
      <c r="O5" s="426"/>
      <c r="P5" s="429">
        <f>P6+P28</f>
        <v>4180490000</v>
      </c>
      <c r="Q5" s="429">
        <f>Q6+Q28</f>
        <v>4168356000</v>
      </c>
      <c r="R5" s="430">
        <f>+P5-Q5</f>
        <v>12134000</v>
      </c>
      <c r="S5" s="3151">
        <f t="shared" ref="S5:S32" si="0">+R5/Q5</f>
        <v>2.9109797723610941E-3</v>
      </c>
    </row>
    <row r="6" spans="1:21" ht="20.100000000000001" customHeight="1">
      <c r="A6" s="431"/>
      <c r="B6" s="432" t="s">
        <v>13</v>
      </c>
      <c r="C6" s="433"/>
      <c r="D6" s="433"/>
      <c r="E6" s="434"/>
      <c r="F6" s="435"/>
      <c r="G6" s="436"/>
      <c r="H6" s="434"/>
      <c r="I6" s="434"/>
      <c r="J6" s="434"/>
      <c r="K6" s="434"/>
      <c r="L6" s="434"/>
      <c r="M6" s="434"/>
      <c r="N6" s="437"/>
      <c r="O6" s="435"/>
      <c r="P6" s="438">
        <f>SUM(P7)</f>
        <v>3274023000</v>
      </c>
      <c r="Q6" s="438">
        <f>SUM(Q7)</f>
        <v>3261889000</v>
      </c>
      <c r="R6" s="439">
        <f t="shared" ref="R6:R10" si="1">+P6-Q6</f>
        <v>12134000</v>
      </c>
      <c r="S6" s="2777">
        <f t="shared" si="0"/>
        <v>3.7199303838971833E-3</v>
      </c>
    </row>
    <row r="7" spans="1:21" ht="20.100000000000001" customHeight="1" thickBot="1">
      <c r="A7" s="431"/>
      <c r="B7" s="440"/>
      <c r="C7" s="441" t="s">
        <v>14</v>
      </c>
      <c r="D7" s="442"/>
      <c r="E7" s="442"/>
      <c r="F7" s="443"/>
      <c r="G7" s="442"/>
      <c r="H7" s="442"/>
      <c r="I7" s="442"/>
      <c r="J7" s="442"/>
      <c r="K7" s="442"/>
      <c r="L7" s="442"/>
      <c r="M7" s="442"/>
      <c r="N7" s="442"/>
      <c r="O7" s="444"/>
      <c r="P7" s="445">
        <f>SUM(P8,P12,P19,P23)</f>
        <v>3274023000</v>
      </c>
      <c r="Q7" s="445">
        <f>SUM(Q8,Q12,Q19,Q23)</f>
        <v>3261889000</v>
      </c>
      <c r="R7" s="446">
        <f t="shared" si="1"/>
        <v>12134000</v>
      </c>
      <c r="S7" s="3152">
        <f t="shared" si="0"/>
        <v>3.7199303838971833E-3</v>
      </c>
      <c r="U7" s="216"/>
    </row>
    <row r="8" spans="1:21" ht="20.100000000000001" customHeight="1" thickBot="1">
      <c r="A8" s="431"/>
      <c r="B8" s="440"/>
      <c r="C8" s="447"/>
      <c r="D8" s="422" t="s">
        <v>255</v>
      </c>
      <c r="E8" s="448"/>
      <c r="F8" s="449"/>
      <c r="G8" s="450"/>
      <c r="H8" s="451"/>
      <c r="I8" s="451"/>
      <c r="J8" s="451"/>
      <c r="K8" s="451"/>
      <c r="L8" s="451"/>
      <c r="M8" s="451"/>
      <c r="N8" s="452"/>
      <c r="O8" s="449"/>
      <c r="P8" s="453">
        <f>P9</f>
        <v>900000</v>
      </c>
      <c r="Q8" s="453">
        <f>Q9</f>
        <v>900000</v>
      </c>
      <c r="R8" s="454">
        <f t="shared" si="1"/>
        <v>0</v>
      </c>
      <c r="S8" s="3153">
        <f t="shared" si="0"/>
        <v>0</v>
      </c>
    </row>
    <row r="9" spans="1:21" ht="20.100000000000001" customHeight="1">
      <c r="A9" s="431"/>
      <c r="B9" s="440"/>
      <c r="C9" s="447"/>
      <c r="D9" s="455"/>
      <c r="E9" s="456" t="s">
        <v>17</v>
      </c>
      <c r="F9" s="457"/>
      <c r="G9" s="458"/>
      <c r="H9" s="458"/>
      <c r="I9" s="458"/>
      <c r="J9" s="458"/>
      <c r="K9" s="458"/>
      <c r="L9" s="458"/>
      <c r="M9" s="458"/>
      <c r="N9" s="458"/>
      <c r="O9" s="459"/>
      <c r="P9" s="460">
        <f>ROUNDUP(O10,-3)</f>
        <v>900000</v>
      </c>
      <c r="Q9" s="460">
        <f>Q10</f>
        <v>900000</v>
      </c>
      <c r="R9" s="461">
        <f t="shared" si="1"/>
        <v>0</v>
      </c>
      <c r="S9" s="3154">
        <f t="shared" si="0"/>
        <v>0</v>
      </c>
    </row>
    <row r="10" spans="1:21" ht="20.100000000000001" customHeight="1">
      <c r="A10" s="431"/>
      <c r="B10" s="440"/>
      <c r="C10" s="447"/>
      <c r="D10" s="440"/>
      <c r="F10" s="463" t="s">
        <v>18</v>
      </c>
      <c r="G10" s="464"/>
      <c r="H10" s="465"/>
      <c r="I10" s="465"/>
      <c r="J10" s="465"/>
      <c r="K10" s="465"/>
      <c r="L10" s="465"/>
      <c r="M10" s="465"/>
      <c r="N10" s="466"/>
      <c r="O10" s="467">
        <f>SUM(O11:O11)</f>
        <v>900000</v>
      </c>
      <c r="P10" s="468">
        <v>900000</v>
      </c>
      <c r="Q10" s="468">
        <v>900000</v>
      </c>
      <c r="R10" s="469">
        <f t="shared" si="1"/>
        <v>0</v>
      </c>
      <c r="S10" s="3155">
        <f t="shared" si="0"/>
        <v>0</v>
      </c>
      <c r="U10" s="217"/>
    </row>
    <row r="11" spans="1:21" ht="20.100000000000001" customHeight="1" thickBot="1">
      <c r="A11" s="431"/>
      <c r="B11" s="440"/>
      <c r="C11" s="447"/>
      <c r="D11" s="470"/>
      <c r="E11" s="471"/>
      <c r="F11" s="472" t="s">
        <v>1403</v>
      </c>
      <c r="G11" s="473">
        <v>900000</v>
      </c>
      <c r="H11" s="412" t="s">
        <v>19</v>
      </c>
      <c r="I11" s="474">
        <v>1</v>
      </c>
      <c r="J11" s="474"/>
      <c r="K11" s="474"/>
      <c r="L11" s="474"/>
      <c r="M11" s="412"/>
      <c r="N11" s="475" t="s">
        <v>20</v>
      </c>
      <c r="O11" s="476">
        <f>G11*I11</f>
        <v>900000</v>
      </c>
      <c r="P11" s="477"/>
      <c r="Q11" s="477"/>
      <c r="R11" s="478"/>
      <c r="S11" s="3156"/>
    </row>
    <row r="12" spans="1:21" ht="20.100000000000001" customHeight="1" thickBot="1">
      <c r="A12" s="431"/>
      <c r="B12" s="440"/>
      <c r="C12" s="447"/>
      <c r="D12" s="422" t="s">
        <v>257</v>
      </c>
      <c r="E12" s="448"/>
      <c r="F12" s="449"/>
      <c r="G12" s="450"/>
      <c r="H12" s="451"/>
      <c r="I12" s="451"/>
      <c r="J12" s="451"/>
      <c r="K12" s="451"/>
      <c r="L12" s="451"/>
      <c r="M12" s="451"/>
      <c r="N12" s="452"/>
      <c r="O12" s="449"/>
      <c r="P12" s="453">
        <f>P13</f>
        <v>38420000</v>
      </c>
      <c r="Q12" s="453">
        <f>Q13</f>
        <v>38420000</v>
      </c>
      <c r="R12" s="454">
        <f>+P12-Q12</f>
        <v>0</v>
      </c>
      <c r="S12" s="3153">
        <f t="shared" si="0"/>
        <v>0</v>
      </c>
    </row>
    <row r="13" spans="1:21" ht="20.100000000000001" customHeight="1">
      <c r="A13" s="431"/>
      <c r="B13" s="440"/>
      <c r="C13" s="447"/>
      <c r="D13" s="455"/>
      <c r="E13" s="456" t="s">
        <v>22</v>
      </c>
      <c r="F13" s="457"/>
      <c r="G13" s="458"/>
      <c r="H13" s="458"/>
      <c r="I13" s="458"/>
      <c r="J13" s="458"/>
      <c r="K13" s="458"/>
      <c r="L13" s="458"/>
      <c r="M13" s="458"/>
      <c r="N13" s="458"/>
      <c r="O13" s="459"/>
      <c r="P13" s="460">
        <f>ROUNDUP(O14+O16,-3)</f>
        <v>38420000</v>
      </c>
      <c r="Q13" s="460">
        <f>Q14+Q16</f>
        <v>38420000</v>
      </c>
      <c r="R13" s="461">
        <f>+P13-Q13</f>
        <v>0</v>
      </c>
      <c r="S13" s="3154">
        <f t="shared" si="0"/>
        <v>0</v>
      </c>
      <c r="U13" s="217"/>
    </row>
    <row r="14" spans="1:21" ht="20.100000000000001" customHeight="1">
      <c r="A14" s="431"/>
      <c r="B14" s="440"/>
      <c r="C14" s="447"/>
      <c r="D14" s="440"/>
      <c r="F14" s="479" t="s">
        <v>1298</v>
      </c>
      <c r="G14" s="480"/>
      <c r="H14" s="481"/>
      <c r="I14" s="482"/>
      <c r="J14" s="481"/>
      <c r="K14" s="481"/>
      <c r="L14" s="481"/>
      <c r="M14" s="481"/>
      <c r="N14" s="483"/>
      <c r="O14" s="484">
        <f>SUM(O15)</f>
        <v>2800000</v>
      </c>
      <c r="P14" s="485">
        <f>O14</f>
        <v>2800000</v>
      </c>
      <c r="Q14" s="485">
        <v>2800000</v>
      </c>
      <c r="R14" s="486">
        <f t="shared" ref="R14" si="2">+P14-Q14</f>
        <v>0</v>
      </c>
      <c r="S14" s="3155">
        <f t="shared" si="0"/>
        <v>0</v>
      </c>
    </row>
    <row r="15" spans="1:21" ht="20.100000000000001" customHeight="1">
      <c r="A15" s="431"/>
      <c r="B15" s="440"/>
      <c r="C15" s="447"/>
      <c r="D15" s="440"/>
      <c r="F15" s="487" t="s">
        <v>1404</v>
      </c>
      <c r="G15" s="488">
        <v>2800000</v>
      </c>
      <c r="H15" s="489" t="s">
        <v>19</v>
      </c>
      <c r="I15" s="490">
        <v>1</v>
      </c>
      <c r="J15" s="491"/>
      <c r="K15" s="491"/>
      <c r="L15" s="491"/>
      <c r="M15" s="447"/>
      <c r="N15" s="492" t="s">
        <v>20</v>
      </c>
      <c r="O15" s="493">
        <f>PRODUCT(G15:L15)</f>
        <v>2800000</v>
      </c>
      <c r="P15" s="477"/>
      <c r="Q15" s="477"/>
      <c r="R15" s="478"/>
      <c r="S15" s="3156"/>
    </row>
    <row r="16" spans="1:21" ht="20.100000000000001" customHeight="1">
      <c r="A16" s="431"/>
      <c r="B16" s="440"/>
      <c r="C16" s="447"/>
      <c r="D16" s="440"/>
      <c r="F16" s="494" t="s">
        <v>1376</v>
      </c>
      <c r="G16" s="480"/>
      <c r="H16" s="481"/>
      <c r="I16" s="482"/>
      <c r="J16" s="481"/>
      <c r="K16" s="481"/>
      <c r="L16" s="481"/>
      <c r="M16" s="481"/>
      <c r="N16" s="483"/>
      <c r="O16" s="495">
        <f>SUM(O17:O18)</f>
        <v>35620000</v>
      </c>
      <c r="P16" s="485">
        <f>O16</f>
        <v>35620000</v>
      </c>
      <c r="Q16" s="485">
        <v>35620000</v>
      </c>
      <c r="R16" s="486">
        <f t="shared" ref="R16" si="3">+P16-Q16</f>
        <v>0</v>
      </c>
      <c r="S16" s="3157">
        <f t="shared" si="0"/>
        <v>0</v>
      </c>
    </row>
    <row r="17" spans="1:21" ht="20.100000000000001" customHeight="1">
      <c r="A17" s="431"/>
      <c r="B17" s="440"/>
      <c r="C17" s="447"/>
      <c r="D17" s="440"/>
      <c r="F17" s="496" t="s">
        <v>1405</v>
      </c>
      <c r="G17" s="497">
        <v>23620000</v>
      </c>
      <c r="H17" s="498" t="s">
        <v>19</v>
      </c>
      <c r="I17" s="490">
        <v>1</v>
      </c>
      <c r="J17" s="491"/>
      <c r="K17" s="491"/>
      <c r="L17" s="491"/>
      <c r="M17" s="447"/>
      <c r="N17" s="492" t="s">
        <v>20</v>
      </c>
      <c r="O17" s="493">
        <f>PRODUCT(G17:L17)</f>
        <v>23620000</v>
      </c>
      <c r="P17" s="477"/>
      <c r="Q17" s="477"/>
      <c r="R17" s="478"/>
      <c r="S17" s="3156"/>
    </row>
    <row r="18" spans="1:21" ht="20.100000000000001" customHeight="1" thickBot="1">
      <c r="A18" s="431"/>
      <c r="B18" s="440"/>
      <c r="C18" s="447"/>
      <c r="D18" s="440"/>
      <c r="F18" s="496" t="s">
        <v>1406</v>
      </c>
      <c r="G18" s="497">
        <v>12000000</v>
      </c>
      <c r="H18" s="498" t="s">
        <v>19</v>
      </c>
      <c r="I18" s="490">
        <v>1</v>
      </c>
      <c r="J18" s="491"/>
      <c r="K18" s="491"/>
      <c r="L18" s="491"/>
      <c r="M18" s="447"/>
      <c r="N18" s="492" t="s">
        <v>20</v>
      </c>
      <c r="O18" s="493">
        <f>PRODUCT(G18:L18)</f>
        <v>12000000</v>
      </c>
      <c r="P18" s="477"/>
      <c r="Q18" s="477"/>
      <c r="R18" s="478"/>
      <c r="S18" s="3156"/>
    </row>
    <row r="19" spans="1:21" ht="20.100000000000001" customHeight="1" thickBot="1">
      <c r="A19" s="431"/>
      <c r="B19" s="440"/>
      <c r="C19" s="447"/>
      <c r="D19" s="422" t="s">
        <v>1307</v>
      </c>
      <c r="E19" s="448"/>
      <c r="F19" s="449"/>
      <c r="G19" s="450"/>
      <c r="H19" s="451"/>
      <c r="I19" s="451"/>
      <c r="J19" s="451"/>
      <c r="K19" s="451"/>
      <c r="L19" s="451"/>
      <c r="M19" s="451"/>
      <c r="N19" s="452"/>
      <c r="O19" s="449"/>
      <c r="P19" s="453">
        <f>P20</f>
        <v>3222569000</v>
      </c>
      <c r="Q19" s="453">
        <f>Q20</f>
        <v>3222569000</v>
      </c>
      <c r="R19" s="454">
        <f>+P19-Q19</f>
        <v>0</v>
      </c>
      <c r="S19" s="3153">
        <f t="shared" si="0"/>
        <v>0</v>
      </c>
    </row>
    <row r="20" spans="1:21" ht="20.100000000000001" customHeight="1">
      <c r="A20" s="431"/>
      <c r="B20" s="440"/>
      <c r="C20" s="447"/>
      <c r="D20" s="455"/>
      <c r="E20" s="456" t="s">
        <v>15</v>
      </c>
      <c r="F20" s="457"/>
      <c r="G20" s="458"/>
      <c r="H20" s="458"/>
      <c r="I20" s="458"/>
      <c r="J20" s="458"/>
      <c r="K20" s="458"/>
      <c r="L20" s="458"/>
      <c r="M20" s="458"/>
      <c r="N20" s="458"/>
      <c r="O20" s="459"/>
      <c r="P20" s="460">
        <f>ROUNDUP(O21,-3)</f>
        <v>3222569000</v>
      </c>
      <c r="Q20" s="460">
        <f>Q21</f>
        <v>3222569000</v>
      </c>
      <c r="R20" s="461">
        <f>+P20-Q20</f>
        <v>0</v>
      </c>
      <c r="S20" s="3154">
        <f t="shared" si="0"/>
        <v>0</v>
      </c>
    </row>
    <row r="21" spans="1:21" ht="20.100000000000001" customHeight="1">
      <c r="A21" s="431"/>
      <c r="B21" s="440"/>
      <c r="C21" s="447"/>
      <c r="D21" s="440"/>
      <c r="F21" s="463" t="s">
        <v>524</v>
      </c>
      <c r="G21" s="464"/>
      <c r="H21" s="465"/>
      <c r="I21" s="465"/>
      <c r="J21" s="465"/>
      <c r="K21" s="465"/>
      <c r="L21" s="465"/>
      <c r="M21" s="465"/>
      <c r="N21" s="466"/>
      <c r="O21" s="467">
        <f>SUM(O22:O22)</f>
        <v>3222569000</v>
      </c>
      <c r="P21" s="468">
        <f>O21</f>
        <v>3222569000</v>
      </c>
      <c r="Q21" s="468">
        <v>3222569000</v>
      </c>
      <c r="R21" s="469">
        <f>+P21-Q21</f>
        <v>0</v>
      </c>
      <c r="S21" s="3155">
        <f t="shared" si="0"/>
        <v>0</v>
      </c>
    </row>
    <row r="22" spans="1:21" ht="20.100000000000001" customHeight="1" thickBot="1">
      <c r="A22" s="431"/>
      <c r="B22" s="440"/>
      <c r="C22" s="447"/>
      <c r="D22" s="470"/>
      <c r="E22" s="471"/>
      <c r="F22" s="472" t="s">
        <v>1407</v>
      </c>
      <c r="G22" s="473">
        <v>3222569000</v>
      </c>
      <c r="H22" s="412" t="s">
        <v>19</v>
      </c>
      <c r="I22" s="499">
        <v>1</v>
      </c>
      <c r="J22" s="499"/>
      <c r="K22" s="499"/>
      <c r="L22" s="499"/>
      <c r="M22" s="412"/>
      <c r="N22" s="475" t="s">
        <v>20</v>
      </c>
      <c r="O22" s="476">
        <f>G22</f>
        <v>3222569000</v>
      </c>
      <c r="P22" s="477"/>
      <c r="Q22" s="477"/>
      <c r="R22" s="478"/>
      <c r="S22" s="3156"/>
      <c r="U22" s="217"/>
    </row>
    <row r="23" spans="1:21" ht="20.100000000000001" customHeight="1" thickBot="1">
      <c r="A23" s="431"/>
      <c r="B23" s="440"/>
      <c r="C23" s="447"/>
      <c r="D23" s="422" t="s">
        <v>3138</v>
      </c>
      <c r="E23" s="448"/>
      <c r="F23" s="449"/>
      <c r="G23" s="450"/>
      <c r="H23" s="451"/>
      <c r="I23" s="451"/>
      <c r="J23" s="451"/>
      <c r="K23" s="451"/>
      <c r="L23" s="451"/>
      <c r="M23" s="451"/>
      <c r="N23" s="452"/>
      <c r="O23" s="449"/>
      <c r="P23" s="453">
        <f>P24</f>
        <v>12134000</v>
      </c>
      <c r="Q23" s="453">
        <f>Q24</f>
        <v>0</v>
      </c>
      <c r="R23" s="454">
        <f>+P23-Q23</f>
        <v>12134000</v>
      </c>
      <c r="S23" s="3153"/>
    </row>
    <row r="24" spans="1:21" ht="20.100000000000001" customHeight="1">
      <c r="A24" s="431"/>
      <c r="B24" s="440"/>
      <c r="C24" s="447"/>
      <c r="D24" s="455"/>
      <c r="E24" s="456" t="s">
        <v>3191</v>
      </c>
      <c r="F24" s="457"/>
      <c r="G24" s="458"/>
      <c r="H24" s="458"/>
      <c r="I24" s="458"/>
      <c r="J24" s="458"/>
      <c r="K24" s="458"/>
      <c r="L24" s="458"/>
      <c r="M24" s="458"/>
      <c r="N24" s="458"/>
      <c r="O24" s="459"/>
      <c r="P24" s="460">
        <f>ROUNDUP(O25,-3)</f>
        <v>12134000</v>
      </c>
      <c r="Q24" s="460">
        <f>Q25</f>
        <v>0</v>
      </c>
      <c r="R24" s="461">
        <f>+P24-Q24</f>
        <v>12134000</v>
      </c>
      <c r="S24" s="3154"/>
    </row>
    <row r="25" spans="1:21" ht="20.100000000000001" customHeight="1">
      <c r="A25" s="431"/>
      <c r="B25" s="440"/>
      <c r="C25" s="447"/>
      <c r="D25" s="440"/>
      <c r="F25" s="463" t="s">
        <v>524</v>
      </c>
      <c r="G25" s="464"/>
      <c r="H25" s="465"/>
      <c r="I25" s="465"/>
      <c r="J25" s="465"/>
      <c r="K25" s="465"/>
      <c r="L25" s="465"/>
      <c r="M25" s="465"/>
      <c r="N25" s="466"/>
      <c r="O25" s="467">
        <f>ROUNDDOWN(SUM(O26:O27),-3)</f>
        <v>12134000</v>
      </c>
      <c r="P25" s="468">
        <f>O25</f>
        <v>12134000</v>
      </c>
      <c r="Q25" s="468">
        <v>0</v>
      </c>
      <c r="R25" s="469">
        <f>+P25-Q25</f>
        <v>12134000</v>
      </c>
      <c r="S25" s="3155"/>
    </row>
    <row r="26" spans="1:21" ht="20.100000000000001" customHeight="1">
      <c r="A26" s="431"/>
      <c r="B26" s="440"/>
      <c r="C26" s="447"/>
      <c r="D26" s="440"/>
      <c r="E26" s="471"/>
      <c r="F26" s="472" t="s">
        <v>3139</v>
      </c>
      <c r="G26" s="473">
        <v>434240</v>
      </c>
      <c r="H26" s="412" t="s">
        <v>19</v>
      </c>
      <c r="I26" s="499">
        <v>1</v>
      </c>
      <c r="J26" s="499"/>
      <c r="K26" s="499"/>
      <c r="L26" s="499"/>
      <c r="M26" s="412"/>
      <c r="N26" s="475" t="s">
        <v>20</v>
      </c>
      <c r="O26" s="476">
        <f>G26</f>
        <v>434240</v>
      </c>
      <c r="P26" s="477"/>
      <c r="Q26" s="477"/>
      <c r="R26" s="478"/>
      <c r="S26" s="3156"/>
      <c r="U26" s="217"/>
    </row>
    <row r="27" spans="1:21" ht="20.100000000000001" customHeight="1">
      <c r="A27" s="431"/>
      <c r="B27" s="440"/>
      <c r="C27" s="447"/>
      <c r="D27" s="440"/>
      <c r="E27" s="471"/>
      <c r="F27" s="472" t="s">
        <v>3140</v>
      </c>
      <c r="G27" s="473">
        <v>11700000</v>
      </c>
      <c r="H27" s="412" t="s">
        <v>19</v>
      </c>
      <c r="I27" s="499">
        <v>1</v>
      </c>
      <c r="J27" s="499"/>
      <c r="K27" s="499"/>
      <c r="L27" s="499"/>
      <c r="M27" s="412"/>
      <c r="N27" s="475" t="s">
        <v>20</v>
      </c>
      <c r="O27" s="476">
        <f>G27</f>
        <v>11700000</v>
      </c>
      <c r="P27" s="477"/>
      <c r="Q27" s="477"/>
      <c r="R27" s="478"/>
      <c r="S27" s="3156"/>
      <c r="U27" s="217"/>
    </row>
    <row r="28" spans="1:21" ht="20.100000000000001" customHeight="1">
      <c r="A28" s="431"/>
      <c r="B28" s="500" t="s">
        <v>24</v>
      </c>
      <c r="C28" s="501"/>
      <c r="D28" s="501"/>
      <c r="E28" s="502"/>
      <c r="F28" s="503"/>
      <c r="G28" s="504"/>
      <c r="H28" s="502"/>
      <c r="I28" s="502"/>
      <c r="J28" s="502"/>
      <c r="K28" s="502"/>
      <c r="L28" s="502"/>
      <c r="M28" s="502"/>
      <c r="N28" s="505"/>
      <c r="O28" s="503"/>
      <c r="P28" s="445">
        <f>P29</f>
        <v>906467000</v>
      </c>
      <c r="Q28" s="445">
        <f>Q29</f>
        <v>906467000</v>
      </c>
      <c r="R28" s="446">
        <f>+P28-Q28</f>
        <v>0</v>
      </c>
      <c r="S28" s="3152">
        <f t="shared" si="0"/>
        <v>0</v>
      </c>
    </row>
    <row r="29" spans="1:21" ht="20.100000000000001" customHeight="1" thickBot="1">
      <c r="A29" s="431"/>
      <c r="B29" s="440"/>
      <c r="C29" s="441" t="s">
        <v>25</v>
      </c>
      <c r="D29" s="442"/>
      <c r="E29" s="442"/>
      <c r="F29" s="443"/>
      <c r="G29" s="442"/>
      <c r="H29" s="442"/>
      <c r="I29" s="442"/>
      <c r="J29" s="442"/>
      <c r="K29" s="442"/>
      <c r="L29" s="442"/>
      <c r="M29" s="442"/>
      <c r="N29" s="442"/>
      <c r="O29" s="444"/>
      <c r="P29" s="445">
        <f>P30</f>
        <v>906467000</v>
      </c>
      <c r="Q29" s="445">
        <f>Q30</f>
        <v>906467000</v>
      </c>
      <c r="R29" s="446">
        <f>+P29-Q29</f>
        <v>0</v>
      </c>
      <c r="S29" s="3152">
        <f t="shared" si="0"/>
        <v>0</v>
      </c>
    </row>
    <row r="30" spans="1:21" ht="20.100000000000001" customHeight="1" thickBot="1">
      <c r="A30" s="431"/>
      <c r="B30" s="440"/>
      <c r="C30" s="447"/>
      <c r="D30" s="422" t="s">
        <v>1308</v>
      </c>
      <c r="E30" s="448"/>
      <c r="F30" s="449"/>
      <c r="G30" s="450"/>
      <c r="H30" s="451"/>
      <c r="I30" s="451"/>
      <c r="J30" s="451"/>
      <c r="K30" s="451"/>
      <c r="L30" s="451"/>
      <c r="M30" s="451"/>
      <c r="N30" s="452"/>
      <c r="O30" s="449"/>
      <c r="P30" s="453">
        <f>SUM(P31)</f>
        <v>906467000</v>
      </c>
      <c r="Q30" s="453">
        <f>SUM(Q31)</f>
        <v>906467000</v>
      </c>
      <c r="R30" s="454">
        <f>+P30-Q30</f>
        <v>0</v>
      </c>
      <c r="S30" s="3153">
        <f t="shared" si="0"/>
        <v>0</v>
      </c>
    </row>
    <row r="31" spans="1:21" ht="20.100000000000001" customHeight="1">
      <c r="A31" s="431"/>
      <c r="B31" s="440"/>
      <c r="C31" s="447"/>
      <c r="D31" s="455"/>
      <c r="E31" s="456" t="s">
        <v>26</v>
      </c>
      <c r="F31" s="457"/>
      <c r="G31" s="458"/>
      <c r="H31" s="458"/>
      <c r="I31" s="458"/>
      <c r="J31" s="458"/>
      <c r="K31" s="458"/>
      <c r="L31" s="458"/>
      <c r="M31" s="458"/>
      <c r="N31" s="458"/>
      <c r="O31" s="459"/>
      <c r="P31" s="460">
        <f>P32</f>
        <v>906467000</v>
      </c>
      <c r="Q31" s="460">
        <f>Q32</f>
        <v>906467000</v>
      </c>
      <c r="R31" s="461">
        <f>+P31-Q31</f>
        <v>0</v>
      </c>
      <c r="S31" s="3154">
        <f t="shared" si="0"/>
        <v>0</v>
      </c>
    </row>
    <row r="32" spans="1:21" ht="20.100000000000001" customHeight="1">
      <c r="A32" s="431"/>
      <c r="B32" s="440"/>
      <c r="C32" s="447"/>
      <c r="D32" s="440"/>
      <c r="F32" s="463" t="s">
        <v>27</v>
      </c>
      <c r="G32" s="464"/>
      <c r="H32" s="465"/>
      <c r="I32" s="465"/>
      <c r="J32" s="465"/>
      <c r="K32" s="465"/>
      <c r="L32" s="465"/>
      <c r="M32" s="465"/>
      <c r="N32" s="466"/>
      <c r="O32" s="467">
        <f>SUM(O33:O34)</f>
        <v>906467000</v>
      </c>
      <c r="P32" s="468">
        <f>O32</f>
        <v>906467000</v>
      </c>
      <c r="Q32" s="468">
        <v>906467000</v>
      </c>
      <c r="R32" s="469">
        <f>+P32-Q32</f>
        <v>0</v>
      </c>
      <c r="S32" s="3155">
        <f t="shared" si="0"/>
        <v>0</v>
      </c>
    </row>
    <row r="33" spans="1:19" ht="20.100000000000001" customHeight="1">
      <c r="A33" s="431"/>
      <c r="B33" s="440"/>
      <c r="C33" s="447"/>
      <c r="D33" s="440"/>
      <c r="F33" s="506" t="s">
        <v>1408</v>
      </c>
      <c r="G33" s="473">
        <v>388467000</v>
      </c>
      <c r="H33" s="412" t="s">
        <v>19</v>
      </c>
      <c r="I33" s="474">
        <v>1</v>
      </c>
      <c r="J33" s="474"/>
      <c r="K33" s="474"/>
      <c r="L33" s="474"/>
      <c r="M33" s="412"/>
      <c r="N33" s="475" t="s">
        <v>28</v>
      </c>
      <c r="O33" s="476">
        <f>G33*I33</f>
        <v>388467000</v>
      </c>
      <c r="P33" s="477"/>
      <c r="Q33" s="477"/>
      <c r="R33" s="478"/>
      <c r="S33" s="3156"/>
    </row>
    <row r="34" spans="1:19" ht="20.100000000000001" customHeight="1" thickBot="1">
      <c r="A34" s="507"/>
      <c r="B34" s="508"/>
      <c r="C34" s="509"/>
      <c r="D34" s="508"/>
      <c r="E34" s="510"/>
      <c r="F34" s="511" t="s">
        <v>1409</v>
      </c>
      <c r="G34" s="512">
        <v>518000000</v>
      </c>
      <c r="H34" s="513" t="s">
        <v>19</v>
      </c>
      <c r="I34" s="514">
        <v>1</v>
      </c>
      <c r="J34" s="514"/>
      <c r="K34" s="514"/>
      <c r="L34" s="514"/>
      <c r="M34" s="513"/>
      <c r="N34" s="515" t="s">
        <v>28</v>
      </c>
      <c r="O34" s="516">
        <f>G34*I34</f>
        <v>518000000</v>
      </c>
      <c r="P34" s="517"/>
      <c r="Q34" s="517"/>
      <c r="R34" s="518"/>
      <c r="S34" s="3158"/>
    </row>
    <row r="35" spans="1:19" ht="20.100000000000001" customHeight="1" thickBot="1">
      <c r="A35" s="412"/>
      <c r="B35" s="447"/>
      <c r="C35" s="447"/>
      <c r="D35" s="447"/>
      <c r="E35" s="471"/>
      <c r="F35" s="472"/>
      <c r="G35" s="473"/>
      <c r="H35" s="412"/>
      <c r="I35" s="474"/>
      <c r="J35" s="474"/>
      <c r="K35" s="474"/>
      <c r="L35" s="474"/>
      <c r="M35" s="412"/>
      <c r="N35" s="475"/>
      <c r="O35" s="476"/>
      <c r="P35" s="519"/>
      <c r="Q35" s="519"/>
      <c r="R35" s="520"/>
      <c r="S35" s="3159"/>
    </row>
    <row r="36" spans="1:19" ht="20.100000000000001" customHeight="1" thickBot="1">
      <c r="F36" s="521"/>
      <c r="G36" s="522"/>
      <c r="O36" s="521">
        <v>19762000</v>
      </c>
      <c r="P36" s="523">
        <f>P5-O36</f>
        <v>4160728000</v>
      </c>
      <c r="Q36" s="523">
        <v>3623469000</v>
      </c>
      <c r="R36" s="430">
        <f>+P36-Q36</f>
        <v>537259000</v>
      </c>
      <c r="S36" s="3151">
        <f t="shared" ref="S36" si="4">+R36/Q36</f>
        <v>0.14827200122313727</v>
      </c>
    </row>
    <row r="37" spans="1:19" ht="20.100000000000001" customHeight="1">
      <c r="F37" s="521"/>
      <c r="G37" s="522"/>
      <c r="O37" s="524"/>
      <c r="P37" s="523"/>
      <c r="Q37" s="525"/>
      <c r="R37" s="525"/>
      <c r="S37" s="3160"/>
    </row>
    <row r="38" spans="1:19" ht="20.100000000000001" customHeight="1">
      <c r="F38" s="521"/>
      <c r="G38" s="522"/>
      <c r="O38" s="521"/>
      <c r="P38" s="523"/>
      <c r="Q38" s="525"/>
      <c r="R38" s="525"/>
      <c r="S38" s="3160"/>
    </row>
    <row r="39" spans="1:19" ht="20.100000000000001" customHeight="1">
      <c r="F39" s="521"/>
      <c r="G39" s="522"/>
      <c r="O39" s="527"/>
      <c r="P39" s="523"/>
      <c r="Q39" s="525"/>
      <c r="R39" s="525"/>
      <c r="S39" s="3160"/>
    </row>
    <row r="40" spans="1:19" ht="20.100000000000001" customHeight="1">
      <c r="F40" s="521"/>
      <c r="G40" s="522"/>
      <c r="O40" s="524"/>
      <c r="P40" s="523"/>
      <c r="Q40" s="525"/>
      <c r="R40" s="525"/>
      <c r="S40" s="3160"/>
    </row>
    <row r="41" spans="1:19" ht="20.100000000000001" customHeight="1">
      <c r="F41" s="521"/>
      <c r="G41" s="522"/>
      <c r="O41" s="521"/>
      <c r="P41" s="523"/>
      <c r="Q41" s="525"/>
      <c r="R41" s="525"/>
      <c r="S41" s="3160"/>
    </row>
    <row r="42" spans="1:19" ht="20.100000000000001" customHeight="1">
      <c r="F42" s="521"/>
      <c r="G42" s="522"/>
      <c r="O42" s="524"/>
      <c r="P42" s="523"/>
      <c r="Q42" s="525"/>
      <c r="R42" s="525"/>
      <c r="S42" s="3160"/>
    </row>
    <row r="43" spans="1:19" ht="20.100000000000001" customHeight="1">
      <c r="F43" s="521"/>
      <c r="G43" s="522"/>
      <c r="O43" s="521"/>
      <c r="P43" s="523"/>
      <c r="Q43" s="525"/>
      <c r="R43" s="525"/>
      <c r="S43" s="3160"/>
    </row>
    <row r="44" spans="1:19" ht="20.100000000000001" customHeight="1">
      <c r="F44" s="521"/>
      <c r="G44" s="522"/>
      <c r="O44" s="524"/>
      <c r="P44" s="523"/>
      <c r="Q44" s="525"/>
      <c r="R44" s="525"/>
      <c r="S44" s="3160"/>
    </row>
    <row r="45" spans="1:19" ht="20.100000000000001" customHeight="1">
      <c r="F45" s="521"/>
      <c r="G45" s="522"/>
      <c r="O45" s="521"/>
      <c r="P45" s="523"/>
      <c r="Q45" s="525"/>
      <c r="R45" s="525"/>
      <c r="S45" s="3160"/>
    </row>
    <row r="46" spans="1:19" ht="20.100000000000001" customHeight="1">
      <c r="F46" s="521"/>
      <c r="G46" s="522"/>
      <c r="O46" s="528"/>
      <c r="P46" s="523"/>
      <c r="Q46" s="525"/>
      <c r="R46" s="525"/>
      <c r="S46" s="3160"/>
    </row>
    <row r="47" spans="1:19" ht="20.100000000000001" customHeight="1">
      <c r="F47" s="521"/>
      <c r="G47" s="522"/>
      <c r="O47" s="521"/>
      <c r="P47" s="523"/>
      <c r="Q47" s="525"/>
      <c r="R47" s="525"/>
      <c r="S47" s="3160"/>
    </row>
    <row r="48" spans="1:19" ht="20.100000000000001" customHeight="1">
      <c r="F48" s="521"/>
      <c r="G48" s="522"/>
      <c r="O48" s="521"/>
      <c r="P48" s="523"/>
      <c r="Q48" s="525"/>
      <c r="R48" s="525"/>
      <c r="S48" s="3160"/>
    </row>
    <row r="49" spans="6:19" ht="20.100000000000001" customHeight="1">
      <c r="F49" s="521"/>
      <c r="G49" s="522"/>
      <c r="O49" s="524"/>
      <c r="P49" s="523"/>
      <c r="Q49" s="525"/>
      <c r="R49" s="525"/>
      <c r="S49" s="3160"/>
    </row>
    <row r="50" spans="6:19" ht="20.100000000000001" customHeight="1">
      <c r="F50" s="521"/>
      <c r="G50" s="522"/>
      <c r="O50" s="521"/>
      <c r="P50" s="523"/>
      <c r="Q50" s="525"/>
      <c r="R50" s="525"/>
      <c r="S50" s="3160"/>
    </row>
    <row r="51" spans="6:19" ht="20.100000000000001" customHeight="1">
      <c r="F51" s="521"/>
      <c r="G51" s="522"/>
      <c r="O51" s="524"/>
      <c r="P51" s="523"/>
      <c r="Q51" s="525"/>
      <c r="R51" s="525"/>
      <c r="S51" s="3160"/>
    </row>
    <row r="52" spans="6:19" ht="20.100000000000001" customHeight="1">
      <c r="F52" s="521"/>
      <c r="G52" s="522"/>
      <c r="N52" s="475"/>
      <c r="O52" s="521"/>
      <c r="P52" s="523"/>
      <c r="Q52" s="525"/>
      <c r="R52" s="525"/>
      <c r="S52" s="3160"/>
    </row>
    <row r="53" spans="6:19" ht="20.100000000000001" customHeight="1">
      <c r="F53" s="521"/>
      <c r="G53" s="522"/>
      <c r="O53" s="521"/>
      <c r="P53" s="523"/>
      <c r="Q53" s="525"/>
      <c r="R53" s="525"/>
      <c r="S53" s="3160"/>
    </row>
    <row r="54" spans="6:19" ht="20.100000000000001" customHeight="1">
      <c r="F54" s="521"/>
      <c r="G54" s="522"/>
      <c r="O54" s="521"/>
      <c r="P54" s="523"/>
      <c r="Q54" s="525"/>
      <c r="R54" s="525"/>
      <c r="S54" s="3160"/>
    </row>
    <row r="55" spans="6:19" ht="20.100000000000001" customHeight="1">
      <c r="F55" s="521"/>
      <c r="G55" s="522"/>
      <c r="O55" s="521"/>
      <c r="P55" s="523"/>
      <c r="Q55" s="525"/>
      <c r="R55" s="525"/>
      <c r="S55" s="3160"/>
    </row>
    <row r="56" spans="6:19" ht="20.100000000000001" customHeight="1">
      <c r="F56" s="521"/>
      <c r="G56" s="522"/>
      <c r="O56" s="521"/>
      <c r="P56" s="523"/>
      <c r="Q56" s="525"/>
      <c r="R56" s="525"/>
      <c r="S56" s="3160"/>
    </row>
    <row r="57" spans="6:19" ht="20.100000000000001" customHeight="1">
      <c r="F57" s="521"/>
      <c r="G57" s="522"/>
      <c r="O57" s="521"/>
      <c r="P57" s="523"/>
      <c r="Q57" s="525"/>
      <c r="R57" s="525"/>
      <c r="S57" s="3160"/>
    </row>
    <row r="58" spans="6:19" ht="20.100000000000001" customHeight="1">
      <c r="F58" s="521"/>
      <c r="G58" s="522"/>
      <c r="O58" s="521"/>
      <c r="P58" s="523"/>
      <c r="Q58" s="525"/>
      <c r="R58" s="525"/>
      <c r="S58" s="3160"/>
    </row>
    <row r="59" spans="6:19" ht="20.100000000000001" customHeight="1">
      <c r="F59" s="521"/>
      <c r="G59" s="522"/>
      <c r="O59" s="521"/>
      <c r="P59" s="523"/>
      <c r="Q59" s="525"/>
      <c r="R59" s="525"/>
      <c r="S59" s="3160"/>
    </row>
    <row r="60" spans="6:19" ht="20.100000000000001" customHeight="1">
      <c r="F60" s="521"/>
      <c r="G60" s="522"/>
      <c r="O60" s="521"/>
      <c r="P60" s="523"/>
      <c r="Q60" s="525"/>
      <c r="R60" s="525"/>
      <c r="S60" s="3160"/>
    </row>
    <row r="61" spans="6:19" ht="20.100000000000001" customHeight="1">
      <c r="F61" s="521"/>
      <c r="G61" s="522"/>
      <c r="O61" s="521"/>
      <c r="P61" s="523"/>
      <c r="Q61" s="525"/>
      <c r="R61" s="525"/>
      <c r="S61" s="3160"/>
    </row>
    <row r="62" spans="6:19" ht="20.100000000000001" customHeight="1">
      <c r="F62" s="521"/>
      <c r="G62" s="522"/>
      <c r="O62" s="521"/>
      <c r="P62" s="523"/>
      <c r="Q62" s="525"/>
      <c r="R62" s="525"/>
      <c r="S62" s="3160"/>
    </row>
    <row r="63" spans="6:19" ht="20.100000000000001" customHeight="1">
      <c r="F63" s="521"/>
      <c r="G63" s="522"/>
      <c r="O63" s="521"/>
      <c r="P63" s="523"/>
      <c r="Q63" s="525"/>
      <c r="R63" s="525"/>
      <c r="S63" s="3160"/>
    </row>
    <row r="64" spans="6:19" ht="20.100000000000001" customHeight="1">
      <c r="F64" s="521"/>
      <c r="G64" s="522"/>
      <c r="O64" s="521"/>
      <c r="P64" s="523"/>
      <c r="Q64" s="525"/>
      <c r="R64" s="525"/>
      <c r="S64" s="3160"/>
    </row>
    <row r="65" spans="6:19" ht="20.100000000000001" customHeight="1">
      <c r="F65" s="521"/>
      <c r="G65" s="522"/>
      <c r="O65" s="521"/>
      <c r="P65" s="523"/>
      <c r="Q65" s="525"/>
      <c r="R65" s="525"/>
      <c r="S65" s="3160"/>
    </row>
    <row r="66" spans="6:19" ht="20.100000000000001" customHeight="1">
      <c r="F66" s="521"/>
      <c r="G66" s="522"/>
      <c r="O66" s="521"/>
      <c r="P66" s="523"/>
      <c r="Q66" s="525"/>
      <c r="R66" s="525"/>
      <c r="S66" s="3160"/>
    </row>
    <row r="67" spans="6:19" ht="20.100000000000001" customHeight="1">
      <c r="F67" s="521"/>
      <c r="G67" s="522"/>
      <c r="O67" s="521"/>
      <c r="P67" s="523"/>
      <c r="Q67" s="525"/>
      <c r="R67" s="525"/>
      <c r="S67" s="3160"/>
    </row>
    <row r="68" spans="6:19" ht="20.100000000000001" customHeight="1">
      <c r="F68" s="521"/>
      <c r="G68" s="522"/>
      <c r="O68" s="521"/>
      <c r="P68" s="523"/>
      <c r="Q68" s="525"/>
      <c r="R68" s="525"/>
      <c r="S68" s="3160"/>
    </row>
    <row r="69" spans="6:19" ht="20.100000000000001" customHeight="1">
      <c r="F69" s="521"/>
      <c r="G69" s="522"/>
      <c r="O69" s="521"/>
      <c r="P69" s="523"/>
      <c r="Q69" s="525"/>
      <c r="R69" s="525"/>
      <c r="S69" s="3160"/>
    </row>
    <row r="70" spans="6:19" ht="20.100000000000001" customHeight="1">
      <c r="F70" s="521"/>
      <c r="G70" s="522"/>
      <c r="O70" s="521"/>
      <c r="P70" s="523"/>
      <c r="Q70" s="525"/>
      <c r="R70" s="525"/>
      <c r="S70" s="3160"/>
    </row>
    <row r="71" spans="6:19" ht="20.100000000000001" customHeight="1">
      <c r="F71" s="521"/>
      <c r="G71" s="522"/>
      <c r="O71" s="521"/>
      <c r="P71" s="523"/>
      <c r="Q71" s="525"/>
      <c r="R71" s="525"/>
      <c r="S71" s="3160"/>
    </row>
    <row r="72" spans="6:19" ht="20.100000000000001" customHeight="1">
      <c r="F72" s="521"/>
      <c r="G72" s="522"/>
      <c r="O72" s="521"/>
      <c r="P72" s="523"/>
      <c r="Q72" s="525"/>
      <c r="R72" s="525"/>
      <c r="S72" s="3160"/>
    </row>
    <row r="73" spans="6:19" ht="20.100000000000001" customHeight="1">
      <c r="F73" s="521"/>
      <c r="G73" s="522"/>
      <c r="O73" s="521"/>
      <c r="P73" s="523"/>
      <c r="Q73" s="525"/>
      <c r="R73" s="525"/>
      <c r="S73" s="3160"/>
    </row>
    <row r="74" spans="6:19" ht="20.100000000000001" customHeight="1">
      <c r="F74" s="521"/>
      <c r="G74" s="522"/>
      <c r="O74" s="521"/>
      <c r="P74" s="523"/>
      <c r="Q74" s="525"/>
      <c r="R74" s="525"/>
      <c r="S74" s="3160"/>
    </row>
    <row r="75" spans="6:19" ht="20.100000000000001" customHeight="1">
      <c r="F75" s="521"/>
      <c r="G75" s="522"/>
      <c r="O75" s="521"/>
      <c r="P75" s="523"/>
      <c r="Q75" s="525"/>
      <c r="R75" s="525"/>
      <c r="S75" s="3160"/>
    </row>
    <row r="76" spans="6:19" ht="20.100000000000001" customHeight="1">
      <c r="F76" s="521"/>
      <c r="G76" s="522"/>
      <c r="O76" s="521"/>
      <c r="P76" s="523"/>
      <c r="Q76" s="525"/>
      <c r="R76" s="525"/>
      <c r="S76" s="3160"/>
    </row>
    <row r="77" spans="6:19" ht="20.100000000000001" customHeight="1">
      <c r="F77" s="521"/>
      <c r="G77" s="522"/>
      <c r="O77" s="521"/>
      <c r="P77" s="523"/>
      <c r="Q77" s="525"/>
      <c r="R77" s="525"/>
      <c r="S77" s="3160"/>
    </row>
    <row r="78" spans="6:19" ht="20.100000000000001" customHeight="1">
      <c r="F78" s="521"/>
      <c r="G78" s="522"/>
      <c r="O78" s="521"/>
      <c r="P78" s="523"/>
      <c r="Q78" s="525"/>
      <c r="R78" s="525"/>
      <c r="S78" s="3160"/>
    </row>
    <row r="79" spans="6:19" ht="20.100000000000001" customHeight="1">
      <c r="F79" s="521"/>
      <c r="G79" s="522"/>
      <c r="O79" s="521"/>
      <c r="P79" s="523"/>
      <c r="Q79" s="525"/>
      <c r="R79" s="525"/>
      <c r="S79" s="3160"/>
    </row>
    <row r="80" spans="6:19" ht="20.100000000000001" customHeight="1">
      <c r="F80" s="521"/>
      <c r="G80" s="522"/>
      <c r="O80" s="521"/>
      <c r="P80" s="523"/>
      <c r="Q80" s="525"/>
      <c r="R80" s="525"/>
      <c r="S80" s="3160"/>
    </row>
    <row r="81" spans="6:19" ht="20.100000000000001" customHeight="1">
      <c r="F81" s="521"/>
      <c r="G81" s="522"/>
      <c r="O81" s="521"/>
      <c r="P81" s="523"/>
      <c r="Q81" s="525"/>
      <c r="R81" s="525"/>
      <c r="S81" s="3160"/>
    </row>
    <row r="82" spans="6:19" ht="20.100000000000001" customHeight="1">
      <c r="F82" s="521"/>
      <c r="G82" s="522"/>
      <c r="O82" s="521"/>
      <c r="P82" s="523"/>
      <c r="Q82" s="525"/>
      <c r="R82" s="525"/>
      <c r="S82" s="3160"/>
    </row>
    <row r="83" spans="6:19" ht="20.100000000000001" customHeight="1">
      <c r="F83" s="521"/>
      <c r="G83" s="522"/>
      <c r="O83" s="521"/>
      <c r="P83" s="523"/>
      <c r="Q83" s="525"/>
      <c r="R83" s="525"/>
      <c r="S83" s="3160"/>
    </row>
    <row r="84" spans="6:19" ht="20.100000000000001" customHeight="1">
      <c r="F84" s="521"/>
      <c r="G84" s="522"/>
      <c r="O84" s="521"/>
      <c r="P84" s="523"/>
      <c r="Q84" s="525"/>
      <c r="R84" s="525"/>
      <c r="S84" s="3160"/>
    </row>
    <row r="85" spans="6:19" ht="20.100000000000001" customHeight="1">
      <c r="F85" s="521"/>
      <c r="G85" s="522"/>
      <c r="O85" s="521"/>
      <c r="P85" s="523"/>
      <c r="Q85" s="525"/>
      <c r="R85" s="525"/>
      <c r="S85" s="3160"/>
    </row>
    <row r="86" spans="6:19" ht="20.100000000000001" customHeight="1">
      <c r="F86" s="521"/>
      <c r="G86" s="522"/>
      <c r="O86" s="521"/>
      <c r="P86" s="523"/>
      <c r="Q86" s="525"/>
      <c r="R86" s="525"/>
      <c r="S86" s="3160"/>
    </row>
    <row r="87" spans="6:19" ht="20.100000000000001" customHeight="1">
      <c r="F87" s="521"/>
      <c r="G87" s="522"/>
      <c r="O87" s="521"/>
      <c r="P87" s="523"/>
      <c r="Q87" s="525"/>
      <c r="R87" s="525"/>
      <c r="S87" s="3160"/>
    </row>
    <row r="88" spans="6:19" ht="20.100000000000001" customHeight="1">
      <c r="F88" s="521"/>
      <c r="G88" s="522"/>
      <c r="O88" s="521"/>
      <c r="P88" s="523"/>
      <c r="Q88" s="525"/>
      <c r="R88" s="525"/>
      <c r="S88" s="3160"/>
    </row>
    <row r="89" spans="6:19" ht="20.100000000000001" customHeight="1">
      <c r="F89" s="521"/>
      <c r="G89" s="522"/>
      <c r="O89" s="521"/>
      <c r="P89" s="523"/>
      <c r="Q89" s="525"/>
      <c r="R89" s="525"/>
      <c r="S89" s="3160"/>
    </row>
    <row r="90" spans="6:19" ht="20.100000000000001" customHeight="1">
      <c r="F90" s="521"/>
      <c r="G90" s="522"/>
      <c r="O90" s="521"/>
      <c r="P90" s="523"/>
      <c r="Q90" s="525"/>
      <c r="R90" s="525"/>
      <c r="S90" s="3160"/>
    </row>
    <row r="91" spans="6:19" ht="20.100000000000001" customHeight="1">
      <c r="F91" s="521"/>
      <c r="G91" s="522"/>
      <c r="O91" s="521"/>
      <c r="P91" s="523"/>
      <c r="Q91" s="525"/>
      <c r="R91" s="525"/>
      <c r="S91" s="3160"/>
    </row>
    <row r="92" spans="6:19" ht="20.100000000000001" customHeight="1">
      <c r="F92" s="521"/>
      <c r="G92" s="522"/>
      <c r="O92" s="521"/>
      <c r="P92" s="523"/>
      <c r="Q92" s="525"/>
      <c r="R92" s="525"/>
      <c r="S92" s="3160"/>
    </row>
    <row r="93" spans="6:19" ht="20.100000000000001" customHeight="1">
      <c r="F93" s="521"/>
      <c r="G93" s="522"/>
      <c r="O93" s="521"/>
      <c r="P93" s="523"/>
      <c r="Q93" s="525"/>
      <c r="R93" s="525"/>
      <c r="S93" s="3160"/>
    </row>
    <row r="94" spans="6:19" ht="20.100000000000001" customHeight="1">
      <c r="F94" s="521"/>
      <c r="G94" s="522"/>
      <c r="O94" s="521"/>
      <c r="P94" s="523"/>
      <c r="Q94" s="525"/>
      <c r="R94" s="525"/>
      <c r="S94" s="3160"/>
    </row>
    <row r="95" spans="6:19" ht="20.100000000000001" customHeight="1">
      <c r="F95" s="521"/>
      <c r="G95" s="522"/>
      <c r="O95" s="521"/>
      <c r="P95" s="523"/>
      <c r="Q95" s="525"/>
      <c r="R95" s="525"/>
      <c r="S95" s="3160"/>
    </row>
    <row r="96" spans="6:19" ht="20.100000000000001" customHeight="1">
      <c r="F96" s="521"/>
      <c r="G96" s="522"/>
      <c r="O96" s="521"/>
      <c r="P96" s="523"/>
      <c r="Q96" s="525"/>
      <c r="R96" s="525"/>
      <c r="S96" s="3160"/>
    </row>
    <row r="97" spans="6:19" ht="20.100000000000001" customHeight="1">
      <c r="F97" s="521"/>
      <c r="G97" s="522"/>
      <c r="O97" s="521"/>
      <c r="P97" s="523"/>
      <c r="Q97" s="525"/>
      <c r="R97" s="525"/>
      <c r="S97" s="3160"/>
    </row>
    <row r="98" spans="6:19" ht="20.100000000000001" customHeight="1">
      <c r="F98" s="521"/>
      <c r="G98" s="522"/>
      <c r="O98" s="521"/>
      <c r="P98" s="523"/>
      <c r="Q98" s="525"/>
      <c r="R98" s="525"/>
      <c r="S98" s="3160"/>
    </row>
    <row r="99" spans="6:19" ht="20.100000000000001" customHeight="1">
      <c r="F99" s="521"/>
      <c r="G99" s="522"/>
      <c r="O99" s="521"/>
      <c r="P99" s="523"/>
      <c r="Q99" s="525"/>
      <c r="R99" s="525"/>
      <c r="S99" s="3160"/>
    </row>
    <row r="100" spans="6:19" ht="20.100000000000001" customHeight="1">
      <c r="F100" s="521"/>
      <c r="G100" s="522"/>
      <c r="O100" s="521"/>
      <c r="P100" s="523"/>
      <c r="Q100" s="525"/>
      <c r="R100" s="525"/>
      <c r="S100" s="3160"/>
    </row>
    <row r="101" spans="6:19" ht="20.100000000000001" customHeight="1">
      <c r="F101" s="521"/>
      <c r="G101" s="522"/>
      <c r="O101" s="521"/>
      <c r="P101" s="523"/>
      <c r="Q101" s="525"/>
      <c r="R101" s="525"/>
      <c r="S101" s="3160"/>
    </row>
    <row r="102" spans="6:19" ht="20.100000000000001" customHeight="1">
      <c r="F102" s="521"/>
      <c r="G102" s="522"/>
      <c r="O102" s="521"/>
      <c r="P102" s="523"/>
      <c r="Q102" s="525"/>
      <c r="R102" s="525"/>
      <c r="S102" s="3160"/>
    </row>
    <row r="103" spans="6:19" ht="20.100000000000001" customHeight="1">
      <c r="F103" s="521"/>
      <c r="G103" s="522"/>
      <c r="O103" s="521"/>
      <c r="P103" s="523"/>
      <c r="Q103" s="525"/>
      <c r="R103" s="525"/>
      <c r="S103" s="3160"/>
    </row>
    <row r="104" spans="6:19" ht="20.100000000000001" customHeight="1">
      <c r="F104" s="521"/>
      <c r="G104" s="522"/>
      <c r="O104" s="521"/>
      <c r="P104" s="523"/>
      <c r="Q104" s="525"/>
      <c r="R104" s="525"/>
      <c r="S104" s="3160"/>
    </row>
    <row r="105" spans="6:19" ht="20.100000000000001" customHeight="1">
      <c r="F105" s="521"/>
      <c r="G105" s="522"/>
      <c r="O105" s="521"/>
      <c r="P105" s="523"/>
      <c r="Q105" s="525"/>
      <c r="R105" s="525"/>
      <c r="S105" s="3160"/>
    </row>
    <row r="106" spans="6:19" ht="20.100000000000001" customHeight="1">
      <c r="F106" s="521"/>
      <c r="G106" s="522"/>
      <c r="O106" s="521"/>
      <c r="P106" s="523"/>
      <c r="Q106" s="525"/>
      <c r="R106" s="525"/>
      <c r="S106" s="3160"/>
    </row>
    <row r="107" spans="6:19" ht="20.100000000000001" customHeight="1">
      <c r="F107" s="521"/>
      <c r="G107" s="522"/>
      <c r="O107" s="521"/>
      <c r="P107" s="523"/>
      <c r="Q107" s="525"/>
      <c r="R107" s="525"/>
      <c r="S107" s="3160"/>
    </row>
    <row r="108" spans="6:19" ht="20.100000000000001" customHeight="1">
      <c r="F108" s="521"/>
      <c r="G108" s="522"/>
      <c r="O108" s="521"/>
      <c r="P108" s="523"/>
      <c r="Q108" s="525"/>
      <c r="R108" s="525"/>
      <c r="S108" s="3160"/>
    </row>
    <row r="109" spans="6:19" ht="20.100000000000001" customHeight="1">
      <c r="F109" s="521"/>
      <c r="G109" s="522"/>
      <c r="O109" s="521"/>
      <c r="P109" s="523"/>
      <c r="Q109" s="525"/>
      <c r="R109" s="525"/>
      <c r="S109" s="3160"/>
    </row>
    <row r="110" spans="6:19" ht="20.100000000000001" customHeight="1">
      <c r="F110" s="521"/>
      <c r="G110" s="522"/>
      <c r="O110" s="521"/>
      <c r="P110" s="523"/>
      <c r="Q110" s="525"/>
      <c r="R110" s="525"/>
      <c r="S110" s="3160"/>
    </row>
    <row r="111" spans="6:19" ht="20.100000000000001" customHeight="1">
      <c r="F111" s="521"/>
      <c r="G111" s="522"/>
      <c r="O111" s="521"/>
      <c r="P111" s="523"/>
      <c r="Q111" s="525"/>
      <c r="R111" s="525"/>
      <c r="S111" s="3160"/>
    </row>
    <row r="112" spans="6:19" ht="20.100000000000001" customHeight="1">
      <c r="F112" s="521"/>
      <c r="G112" s="522"/>
      <c r="O112" s="521"/>
      <c r="P112" s="523"/>
      <c r="Q112" s="525"/>
      <c r="R112" s="525"/>
      <c r="S112" s="3160"/>
    </row>
    <row r="113" spans="6:19" ht="20.100000000000001" customHeight="1">
      <c r="F113" s="521"/>
      <c r="G113" s="522"/>
      <c r="O113" s="521"/>
      <c r="P113" s="523"/>
      <c r="Q113" s="525"/>
      <c r="R113" s="525"/>
      <c r="S113" s="3160"/>
    </row>
    <row r="114" spans="6:19" ht="20.100000000000001" customHeight="1">
      <c r="F114" s="521"/>
      <c r="G114" s="522"/>
      <c r="O114" s="521"/>
      <c r="P114" s="523"/>
      <c r="Q114" s="525"/>
      <c r="R114" s="525"/>
      <c r="S114" s="3160"/>
    </row>
    <row r="115" spans="6:19" ht="20.100000000000001" customHeight="1">
      <c r="F115" s="521"/>
      <c r="G115" s="522"/>
      <c r="O115" s="521"/>
      <c r="P115" s="523"/>
      <c r="Q115" s="525"/>
      <c r="R115" s="525"/>
      <c r="S115" s="3160"/>
    </row>
    <row r="116" spans="6:19" ht="20.100000000000001" customHeight="1">
      <c r="F116" s="521"/>
      <c r="G116" s="522"/>
      <c r="O116" s="521"/>
      <c r="P116" s="523"/>
      <c r="Q116" s="525"/>
      <c r="R116" s="525"/>
      <c r="S116" s="3160"/>
    </row>
    <row r="117" spans="6:19" ht="20.100000000000001" customHeight="1">
      <c r="F117" s="521"/>
      <c r="G117" s="522"/>
      <c r="O117" s="521"/>
      <c r="P117" s="523"/>
      <c r="Q117" s="525"/>
      <c r="R117" s="525"/>
      <c r="S117" s="3160"/>
    </row>
    <row r="118" spans="6:19" ht="20.100000000000001" customHeight="1">
      <c r="F118" s="521"/>
      <c r="G118" s="522"/>
      <c r="O118" s="521"/>
      <c r="P118" s="523"/>
      <c r="Q118" s="525"/>
      <c r="R118" s="525"/>
      <c r="S118" s="3160"/>
    </row>
    <row r="119" spans="6:19" ht="20.100000000000001" customHeight="1">
      <c r="F119" s="521"/>
      <c r="G119" s="522"/>
      <c r="O119" s="521"/>
      <c r="P119" s="523"/>
      <c r="Q119" s="525"/>
      <c r="R119" s="525"/>
      <c r="S119" s="3160"/>
    </row>
    <row r="120" spans="6:19" ht="20.100000000000001" customHeight="1">
      <c r="F120" s="521"/>
      <c r="G120" s="522"/>
      <c r="O120" s="521"/>
      <c r="P120" s="523"/>
      <c r="Q120" s="525"/>
      <c r="R120" s="525"/>
      <c r="S120" s="3160"/>
    </row>
    <row r="121" spans="6:19" ht="20.100000000000001" customHeight="1">
      <c r="F121" s="521"/>
      <c r="G121" s="522"/>
      <c r="O121" s="521"/>
      <c r="P121" s="523"/>
      <c r="Q121" s="525"/>
      <c r="R121" s="525"/>
      <c r="S121" s="3160"/>
    </row>
    <row r="122" spans="6:19" ht="20.100000000000001" customHeight="1">
      <c r="F122" s="521"/>
      <c r="G122" s="522"/>
      <c r="O122" s="521"/>
      <c r="P122" s="523"/>
      <c r="Q122" s="525"/>
      <c r="R122" s="525"/>
      <c r="S122" s="3160"/>
    </row>
    <row r="123" spans="6:19" ht="20.100000000000001" customHeight="1">
      <c r="F123" s="521"/>
      <c r="G123" s="522"/>
      <c r="O123" s="521"/>
      <c r="P123" s="523"/>
      <c r="Q123" s="525"/>
      <c r="R123" s="525"/>
      <c r="S123" s="3160"/>
    </row>
    <row r="124" spans="6:19" ht="20.100000000000001" customHeight="1">
      <c r="F124" s="521"/>
      <c r="G124" s="522"/>
      <c r="O124" s="521"/>
      <c r="P124" s="523"/>
      <c r="Q124" s="525"/>
      <c r="R124" s="525"/>
      <c r="S124" s="3160"/>
    </row>
    <row r="125" spans="6:19" ht="20.100000000000001" customHeight="1">
      <c r="F125" s="521"/>
      <c r="G125" s="522"/>
      <c r="O125" s="521"/>
      <c r="P125" s="523"/>
      <c r="Q125" s="525"/>
      <c r="R125" s="525"/>
      <c r="S125" s="3160"/>
    </row>
    <row r="126" spans="6:19" ht="20.100000000000001" customHeight="1">
      <c r="F126" s="521"/>
      <c r="G126" s="522"/>
      <c r="O126" s="521"/>
      <c r="P126" s="523"/>
      <c r="Q126" s="525"/>
      <c r="R126" s="525"/>
      <c r="S126" s="3160"/>
    </row>
    <row r="127" spans="6:19" ht="20.100000000000001" customHeight="1">
      <c r="F127" s="521"/>
      <c r="G127" s="522"/>
      <c r="O127" s="521"/>
      <c r="P127" s="523"/>
      <c r="Q127" s="525"/>
      <c r="R127" s="525"/>
      <c r="S127" s="3160"/>
    </row>
    <row r="128" spans="6:19" ht="20.100000000000001" customHeight="1">
      <c r="F128" s="521"/>
      <c r="G128" s="522"/>
      <c r="O128" s="521"/>
      <c r="P128" s="523"/>
      <c r="Q128" s="525"/>
      <c r="R128" s="525"/>
      <c r="S128" s="3160"/>
    </row>
    <row r="129" spans="6:19" ht="20.100000000000001" customHeight="1">
      <c r="F129" s="521"/>
      <c r="G129" s="522"/>
      <c r="O129" s="521"/>
      <c r="P129" s="523"/>
      <c r="Q129" s="525"/>
      <c r="R129" s="525"/>
      <c r="S129" s="3160"/>
    </row>
    <row r="130" spans="6:19" ht="20.100000000000001" customHeight="1">
      <c r="F130" s="521"/>
      <c r="G130" s="522"/>
      <c r="O130" s="521"/>
      <c r="P130" s="523"/>
      <c r="Q130" s="525"/>
      <c r="R130" s="525"/>
      <c r="S130" s="3160"/>
    </row>
    <row r="131" spans="6:19" ht="20.100000000000001" customHeight="1">
      <c r="F131" s="521"/>
      <c r="G131" s="522"/>
      <c r="O131" s="521"/>
      <c r="P131" s="523"/>
      <c r="Q131" s="525"/>
      <c r="R131" s="525"/>
      <c r="S131" s="3160"/>
    </row>
    <row r="132" spans="6:19" ht="20.100000000000001" customHeight="1">
      <c r="F132" s="521"/>
      <c r="G132" s="522"/>
      <c r="O132" s="521"/>
      <c r="P132" s="523"/>
      <c r="Q132" s="525"/>
      <c r="R132" s="525"/>
      <c r="S132" s="3160"/>
    </row>
    <row r="133" spans="6:19" ht="20.100000000000001" customHeight="1">
      <c r="F133" s="521"/>
      <c r="G133" s="522"/>
      <c r="O133" s="521"/>
      <c r="P133" s="523"/>
      <c r="Q133" s="525"/>
      <c r="R133" s="525"/>
      <c r="S133" s="3160"/>
    </row>
    <row r="134" spans="6:19" ht="20.100000000000001" customHeight="1">
      <c r="F134" s="521"/>
      <c r="G134" s="522"/>
      <c r="O134" s="521"/>
      <c r="P134" s="523"/>
      <c r="Q134" s="525"/>
      <c r="R134" s="525"/>
      <c r="S134" s="3160"/>
    </row>
    <row r="135" spans="6:19" ht="20.100000000000001" customHeight="1">
      <c r="F135" s="521"/>
      <c r="G135" s="522"/>
      <c r="O135" s="521"/>
      <c r="P135" s="523"/>
      <c r="Q135" s="525"/>
      <c r="R135" s="525"/>
      <c r="S135" s="3160"/>
    </row>
    <row r="136" spans="6:19" ht="20.100000000000001" customHeight="1">
      <c r="F136" s="521"/>
      <c r="G136" s="522"/>
      <c r="O136" s="521"/>
      <c r="P136" s="523"/>
      <c r="Q136" s="525"/>
      <c r="R136" s="525"/>
      <c r="S136" s="3160"/>
    </row>
    <row r="137" spans="6:19" ht="20.100000000000001" customHeight="1">
      <c r="F137" s="521"/>
      <c r="G137" s="522"/>
      <c r="O137" s="521"/>
      <c r="P137" s="523"/>
      <c r="Q137" s="525"/>
      <c r="R137" s="525"/>
      <c r="S137" s="3160"/>
    </row>
    <row r="138" spans="6:19" ht="20.100000000000001" customHeight="1">
      <c r="F138" s="521"/>
      <c r="G138" s="522"/>
      <c r="O138" s="521"/>
      <c r="P138" s="523"/>
      <c r="Q138" s="525"/>
      <c r="R138" s="525"/>
      <c r="S138" s="3160"/>
    </row>
    <row r="139" spans="6:19" ht="20.100000000000001" customHeight="1">
      <c r="F139" s="521"/>
      <c r="G139" s="522"/>
      <c r="O139" s="521"/>
      <c r="P139" s="523"/>
      <c r="Q139" s="525"/>
      <c r="R139" s="525"/>
      <c r="S139" s="3160"/>
    </row>
    <row r="140" spans="6:19" ht="20.100000000000001" customHeight="1">
      <c r="F140" s="521"/>
      <c r="G140" s="522"/>
      <c r="O140" s="521"/>
      <c r="P140" s="523"/>
      <c r="Q140" s="525"/>
      <c r="R140" s="525"/>
      <c r="S140" s="3160"/>
    </row>
    <row r="141" spans="6:19" ht="20.100000000000001" customHeight="1">
      <c r="F141" s="521"/>
      <c r="G141" s="522"/>
      <c r="O141" s="521"/>
      <c r="P141" s="523"/>
      <c r="Q141" s="525"/>
      <c r="R141" s="525"/>
      <c r="S141" s="3160"/>
    </row>
    <row r="142" spans="6:19" ht="20.100000000000001" customHeight="1">
      <c r="F142" s="521"/>
      <c r="G142" s="522"/>
      <c r="O142" s="521"/>
      <c r="P142" s="523"/>
      <c r="Q142" s="525"/>
      <c r="R142" s="525"/>
      <c r="S142" s="3160"/>
    </row>
    <row r="143" spans="6:19" ht="20.100000000000001" customHeight="1">
      <c r="F143" s="521"/>
      <c r="G143" s="522"/>
      <c r="O143" s="521"/>
      <c r="P143" s="523"/>
      <c r="Q143" s="525"/>
      <c r="R143" s="525"/>
      <c r="S143" s="3160"/>
    </row>
    <row r="144" spans="6:19" ht="20.100000000000001" customHeight="1">
      <c r="F144" s="521"/>
      <c r="G144" s="522"/>
      <c r="O144" s="521"/>
      <c r="P144" s="523"/>
      <c r="Q144" s="525"/>
      <c r="R144" s="525"/>
      <c r="S144" s="3160"/>
    </row>
    <row r="145" spans="6:19" ht="20.100000000000001" customHeight="1">
      <c r="F145" s="521"/>
      <c r="G145" s="522"/>
      <c r="O145" s="521"/>
      <c r="P145" s="523"/>
      <c r="Q145" s="525"/>
      <c r="R145" s="525"/>
      <c r="S145" s="3160"/>
    </row>
    <row r="146" spans="6:19" ht="20.100000000000001" customHeight="1">
      <c r="F146" s="521"/>
      <c r="G146" s="522"/>
      <c r="O146" s="521"/>
      <c r="P146" s="523"/>
      <c r="Q146" s="525"/>
      <c r="R146" s="525"/>
      <c r="S146" s="3160"/>
    </row>
    <row r="147" spans="6:19" ht="20.100000000000001" customHeight="1">
      <c r="F147" s="521"/>
      <c r="G147" s="522"/>
      <c r="O147" s="521"/>
      <c r="P147" s="523"/>
      <c r="Q147" s="525"/>
      <c r="R147" s="525"/>
      <c r="S147" s="3160"/>
    </row>
    <row r="148" spans="6:19" ht="20.100000000000001" customHeight="1">
      <c r="F148" s="521"/>
      <c r="G148" s="522"/>
      <c r="O148" s="521"/>
      <c r="P148" s="523"/>
      <c r="Q148" s="525"/>
      <c r="R148" s="525"/>
      <c r="S148" s="3160"/>
    </row>
    <row r="149" spans="6:19" ht="20.100000000000001" customHeight="1">
      <c r="F149" s="521"/>
      <c r="G149" s="522"/>
      <c r="O149" s="521"/>
      <c r="P149" s="523"/>
      <c r="Q149" s="525"/>
      <c r="R149" s="525"/>
      <c r="S149" s="3160"/>
    </row>
    <row r="150" spans="6:19" ht="20.100000000000001" customHeight="1">
      <c r="F150" s="521"/>
      <c r="G150" s="522"/>
      <c r="O150" s="521"/>
      <c r="P150" s="523"/>
      <c r="Q150" s="525"/>
      <c r="R150" s="525"/>
      <c r="S150" s="3160"/>
    </row>
    <row r="151" spans="6:19" ht="20.100000000000001" customHeight="1">
      <c r="F151" s="521"/>
      <c r="G151" s="522"/>
      <c r="O151" s="521"/>
      <c r="P151" s="523"/>
      <c r="Q151" s="525"/>
      <c r="R151" s="525"/>
      <c r="S151" s="3160"/>
    </row>
    <row r="152" spans="6:19" ht="20.100000000000001" customHeight="1">
      <c r="F152" s="521"/>
      <c r="G152" s="522"/>
      <c r="O152" s="521"/>
      <c r="P152" s="523"/>
      <c r="Q152" s="525"/>
      <c r="R152" s="525"/>
      <c r="S152" s="3160"/>
    </row>
    <row r="153" spans="6:19" ht="20.100000000000001" customHeight="1">
      <c r="F153" s="521"/>
      <c r="G153" s="522"/>
      <c r="O153" s="521"/>
      <c r="P153" s="523"/>
      <c r="Q153" s="525"/>
      <c r="R153" s="525"/>
      <c r="S153" s="3160"/>
    </row>
    <row r="154" spans="6:19" ht="20.100000000000001" customHeight="1">
      <c r="F154" s="521"/>
      <c r="G154" s="522"/>
      <c r="O154" s="521"/>
      <c r="P154" s="523"/>
      <c r="Q154" s="525"/>
      <c r="R154" s="525"/>
      <c r="S154" s="3160"/>
    </row>
    <row r="155" spans="6:19" ht="20.100000000000001" customHeight="1">
      <c r="F155" s="521"/>
      <c r="G155" s="522"/>
      <c r="O155" s="521"/>
      <c r="P155" s="523"/>
      <c r="Q155" s="525"/>
      <c r="R155" s="525"/>
      <c r="S155" s="3160"/>
    </row>
    <row r="156" spans="6:19" ht="20.100000000000001" customHeight="1">
      <c r="F156" s="521"/>
      <c r="G156" s="522"/>
      <c r="O156" s="521"/>
      <c r="P156" s="523"/>
      <c r="Q156" s="525"/>
      <c r="R156" s="525"/>
      <c r="S156" s="3160"/>
    </row>
    <row r="157" spans="6:19" ht="20.100000000000001" customHeight="1">
      <c r="F157" s="521"/>
      <c r="G157" s="522"/>
      <c r="O157" s="521"/>
      <c r="P157" s="523"/>
      <c r="Q157" s="525"/>
      <c r="R157" s="525"/>
      <c r="S157" s="3160"/>
    </row>
    <row r="158" spans="6:19" ht="20.100000000000001" customHeight="1">
      <c r="F158" s="521"/>
      <c r="G158" s="522"/>
      <c r="O158" s="521"/>
      <c r="P158" s="523"/>
      <c r="Q158" s="525"/>
      <c r="R158" s="525"/>
      <c r="S158" s="3160"/>
    </row>
    <row r="159" spans="6:19" ht="20.100000000000001" customHeight="1">
      <c r="F159" s="521"/>
      <c r="G159" s="522"/>
      <c r="O159" s="521"/>
      <c r="P159" s="523"/>
      <c r="Q159" s="525"/>
      <c r="R159" s="525"/>
      <c r="S159" s="3160"/>
    </row>
    <row r="160" spans="6:19" ht="20.100000000000001" customHeight="1">
      <c r="F160" s="521"/>
      <c r="G160" s="522"/>
      <c r="O160" s="521"/>
      <c r="P160" s="523"/>
      <c r="Q160" s="525"/>
      <c r="R160" s="525"/>
      <c r="S160" s="3160"/>
    </row>
    <row r="161" spans="6:19" ht="20.100000000000001" customHeight="1">
      <c r="F161" s="521"/>
      <c r="G161" s="522"/>
      <c r="O161" s="521"/>
      <c r="P161" s="523"/>
      <c r="Q161" s="525"/>
      <c r="R161" s="525"/>
      <c r="S161" s="3160"/>
    </row>
    <row r="162" spans="6:19" ht="20.100000000000001" customHeight="1">
      <c r="F162" s="521"/>
      <c r="G162" s="522"/>
      <c r="O162" s="521"/>
      <c r="P162" s="523"/>
      <c r="Q162" s="525"/>
      <c r="R162" s="525"/>
      <c r="S162" s="3160"/>
    </row>
    <row r="163" spans="6:19" ht="20.100000000000001" customHeight="1">
      <c r="F163" s="521"/>
      <c r="G163" s="522"/>
      <c r="O163" s="521"/>
      <c r="P163" s="523"/>
      <c r="Q163" s="525"/>
      <c r="R163" s="525"/>
      <c r="S163" s="3160"/>
    </row>
    <row r="164" spans="6:19" ht="20.100000000000001" customHeight="1">
      <c r="F164" s="521"/>
      <c r="G164" s="522"/>
      <c r="O164" s="521"/>
      <c r="P164" s="523"/>
      <c r="Q164" s="525"/>
      <c r="R164" s="525"/>
      <c r="S164" s="3160"/>
    </row>
    <row r="165" spans="6:19" ht="20.100000000000001" customHeight="1">
      <c r="F165" s="521"/>
      <c r="G165" s="522"/>
      <c r="O165" s="521"/>
      <c r="P165" s="523"/>
      <c r="Q165" s="525"/>
      <c r="R165" s="525"/>
      <c r="S165" s="3160"/>
    </row>
    <row r="166" spans="6:19" ht="20.100000000000001" customHeight="1">
      <c r="F166" s="521"/>
      <c r="G166" s="522"/>
      <c r="O166" s="521"/>
      <c r="P166" s="523"/>
      <c r="Q166" s="525"/>
      <c r="R166" s="525"/>
      <c r="S166" s="3160"/>
    </row>
    <row r="167" spans="6:19" ht="20.100000000000001" customHeight="1">
      <c r="F167" s="521"/>
      <c r="G167" s="522"/>
      <c r="O167" s="521"/>
      <c r="P167" s="523"/>
      <c r="Q167" s="525"/>
      <c r="R167" s="525"/>
      <c r="S167" s="3160"/>
    </row>
    <row r="168" spans="6:19" ht="20.100000000000001" customHeight="1">
      <c r="F168" s="521"/>
      <c r="G168" s="522"/>
      <c r="O168" s="521"/>
      <c r="P168" s="523"/>
      <c r="Q168" s="525"/>
      <c r="R168" s="525"/>
      <c r="S168" s="3160"/>
    </row>
    <row r="169" spans="6:19" ht="20.100000000000001" customHeight="1">
      <c r="F169" s="521"/>
      <c r="G169" s="522"/>
      <c r="O169" s="521"/>
      <c r="P169" s="523"/>
      <c r="Q169" s="525"/>
      <c r="R169" s="525"/>
      <c r="S169" s="3160"/>
    </row>
    <row r="170" spans="6:19" ht="20.100000000000001" customHeight="1">
      <c r="F170" s="521"/>
      <c r="G170" s="522"/>
      <c r="O170" s="521"/>
      <c r="P170" s="523"/>
      <c r="Q170" s="525"/>
      <c r="R170" s="525"/>
      <c r="S170" s="3160"/>
    </row>
    <row r="171" spans="6:19" ht="20.100000000000001" customHeight="1">
      <c r="F171" s="521"/>
      <c r="G171" s="522"/>
      <c r="O171" s="521"/>
      <c r="P171" s="523"/>
      <c r="Q171" s="525"/>
      <c r="R171" s="525"/>
      <c r="S171" s="3160"/>
    </row>
    <row r="172" spans="6:19" ht="20.100000000000001" customHeight="1">
      <c r="F172" s="521"/>
      <c r="G172" s="522"/>
      <c r="O172" s="521"/>
      <c r="P172" s="523"/>
      <c r="Q172" s="525"/>
      <c r="R172" s="525"/>
      <c r="S172" s="3160"/>
    </row>
    <row r="173" spans="6:19" ht="20.100000000000001" customHeight="1">
      <c r="F173" s="521"/>
      <c r="G173" s="522"/>
      <c r="O173" s="521"/>
      <c r="P173" s="523"/>
      <c r="Q173" s="525"/>
      <c r="R173" s="525"/>
      <c r="S173" s="3160"/>
    </row>
    <row r="174" spans="6:19" ht="20.100000000000001" customHeight="1">
      <c r="F174" s="521"/>
      <c r="G174" s="522"/>
      <c r="O174" s="521"/>
      <c r="P174" s="523"/>
      <c r="Q174" s="525"/>
      <c r="R174" s="525"/>
      <c r="S174" s="3160"/>
    </row>
    <row r="175" spans="6:19" ht="20.100000000000001" customHeight="1">
      <c r="F175" s="521"/>
      <c r="G175" s="522"/>
      <c r="O175" s="521"/>
      <c r="P175" s="523"/>
      <c r="Q175" s="525"/>
      <c r="R175" s="525"/>
      <c r="S175" s="3160"/>
    </row>
    <row r="176" spans="6:19" ht="20.100000000000001" customHeight="1">
      <c r="F176" s="521"/>
      <c r="G176" s="522"/>
      <c r="O176" s="521"/>
      <c r="P176" s="523"/>
      <c r="Q176" s="525"/>
      <c r="R176" s="525"/>
      <c r="S176" s="3160"/>
    </row>
    <row r="177" spans="6:19" ht="20.100000000000001" customHeight="1">
      <c r="F177" s="521"/>
      <c r="G177" s="522"/>
      <c r="O177" s="521"/>
      <c r="P177" s="523"/>
      <c r="Q177" s="525"/>
      <c r="R177" s="525"/>
      <c r="S177" s="3160"/>
    </row>
    <row r="178" spans="6:19" ht="20.100000000000001" customHeight="1">
      <c r="F178" s="521"/>
      <c r="G178" s="522"/>
      <c r="O178" s="521"/>
      <c r="P178" s="523"/>
      <c r="Q178" s="525"/>
      <c r="R178" s="525"/>
      <c r="S178" s="3160"/>
    </row>
    <row r="179" spans="6:19" ht="20.100000000000001" customHeight="1">
      <c r="F179" s="521"/>
      <c r="G179" s="522"/>
      <c r="O179" s="521"/>
      <c r="P179" s="523"/>
      <c r="Q179" s="525"/>
      <c r="R179" s="525"/>
      <c r="S179" s="3160"/>
    </row>
    <row r="180" spans="6:19" ht="20.100000000000001" customHeight="1">
      <c r="F180" s="521"/>
      <c r="G180" s="522"/>
      <c r="O180" s="521"/>
      <c r="P180" s="523"/>
      <c r="Q180" s="525"/>
      <c r="R180" s="525"/>
      <c r="S180" s="3160"/>
    </row>
    <row r="181" spans="6:19" ht="20.100000000000001" customHeight="1">
      <c r="F181" s="521"/>
      <c r="G181" s="522"/>
      <c r="O181" s="521"/>
      <c r="P181" s="523"/>
      <c r="Q181" s="525"/>
      <c r="R181" s="525"/>
      <c r="S181" s="3160"/>
    </row>
    <row r="182" spans="6:19" ht="20.100000000000001" customHeight="1">
      <c r="F182" s="521"/>
      <c r="G182" s="522"/>
      <c r="O182" s="521"/>
      <c r="P182" s="523"/>
      <c r="Q182" s="525"/>
      <c r="R182" s="525"/>
      <c r="S182" s="3160"/>
    </row>
    <row r="183" spans="6:19" ht="20.100000000000001" customHeight="1">
      <c r="F183" s="521"/>
      <c r="G183" s="522"/>
      <c r="O183" s="521"/>
      <c r="P183" s="523"/>
      <c r="Q183" s="525"/>
      <c r="R183" s="525"/>
      <c r="S183" s="3160"/>
    </row>
    <row r="184" spans="6:19" ht="20.100000000000001" customHeight="1">
      <c r="F184" s="521"/>
      <c r="G184" s="522"/>
      <c r="O184" s="521"/>
      <c r="P184" s="523"/>
      <c r="Q184" s="525"/>
      <c r="R184" s="525"/>
      <c r="S184" s="3160"/>
    </row>
    <row r="185" spans="6:19" ht="20.100000000000001" customHeight="1">
      <c r="F185" s="521"/>
      <c r="G185" s="522"/>
      <c r="O185" s="521"/>
      <c r="P185" s="523"/>
      <c r="Q185" s="525"/>
      <c r="R185" s="525"/>
      <c r="S185" s="3160"/>
    </row>
    <row r="186" spans="6:19" ht="20.100000000000001" customHeight="1">
      <c r="F186" s="521"/>
      <c r="G186" s="522"/>
      <c r="O186" s="521"/>
      <c r="P186" s="523"/>
      <c r="Q186" s="525"/>
      <c r="R186" s="525"/>
      <c r="S186" s="3160"/>
    </row>
    <row r="187" spans="6:19" ht="20.100000000000001" customHeight="1">
      <c r="F187" s="521"/>
      <c r="G187" s="522"/>
      <c r="O187" s="521"/>
      <c r="P187" s="523"/>
      <c r="Q187" s="525"/>
      <c r="R187" s="525"/>
      <c r="S187" s="3160"/>
    </row>
    <row r="188" spans="6:19" ht="20.100000000000001" customHeight="1">
      <c r="F188" s="521"/>
      <c r="G188" s="522"/>
      <c r="O188" s="521"/>
      <c r="P188" s="523"/>
      <c r="Q188" s="525"/>
      <c r="R188" s="525"/>
      <c r="S188" s="3160"/>
    </row>
    <row r="189" spans="6:19" ht="20.100000000000001" customHeight="1">
      <c r="F189" s="521"/>
      <c r="G189" s="522"/>
      <c r="O189" s="521"/>
      <c r="P189" s="523"/>
      <c r="Q189" s="525"/>
      <c r="R189" s="525"/>
      <c r="S189" s="3160"/>
    </row>
    <row r="190" spans="6:19" ht="20.100000000000001" customHeight="1">
      <c r="F190" s="521"/>
      <c r="G190" s="522"/>
      <c r="O190" s="521"/>
      <c r="P190" s="523"/>
      <c r="Q190" s="525"/>
      <c r="R190" s="525"/>
      <c r="S190" s="3160"/>
    </row>
    <row r="191" spans="6:19" ht="20.100000000000001" customHeight="1">
      <c r="F191" s="521"/>
      <c r="G191" s="522"/>
      <c r="O191" s="521"/>
      <c r="P191" s="523"/>
      <c r="Q191" s="525"/>
      <c r="R191" s="525"/>
      <c r="S191" s="3160"/>
    </row>
    <row r="192" spans="6:19" ht="20.100000000000001" customHeight="1">
      <c r="F192" s="521"/>
      <c r="G192" s="522"/>
      <c r="O192" s="521"/>
      <c r="P192" s="523"/>
      <c r="Q192" s="525"/>
      <c r="R192" s="525"/>
      <c r="S192" s="3160"/>
    </row>
    <row r="193" spans="6:19" ht="20.100000000000001" customHeight="1">
      <c r="F193" s="521"/>
      <c r="G193" s="522"/>
      <c r="O193" s="521"/>
      <c r="P193" s="523"/>
      <c r="Q193" s="525"/>
      <c r="R193" s="525"/>
      <c r="S193" s="3160"/>
    </row>
    <row r="194" spans="6:19" ht="20.100000000000001" customHeight="1">
      <c r="F194" s="521"/>
      <c r="G194" s="522"/>
      <c r="O194" s="521"/>
      <c r="P194" s="523"/>
      <c r="Q194" s="525"/>
      <c r="R194" s="525"/>
      <c r="S194" s="3160"/>
    </row>
    <row r="195" spans="6:19" ht="20.100000000000001" customHeight="1">
      <c r="F195" s="521"/>
      <c r="G195" s="522"/>
      <c r="O195" s="521"/>
      <c r="P195" s="523"/>
      <c r="Q195" s="525"/>
      <c r="R195" s="525"/>
      <c r="S195" s="3160"/>
    </row>
    <row r="196" spans="6:19" ht="20.100000000000001" customHeight="1">
      <c r="F196" s="521"/>
      <c r="G196" s="522"/>
      <c r="O196" s="521"/>
      <c r="P196" s="523"/>
      <c r="Q196" s="525"/>
      <c r="R196" s="525"/>
      <c r="S196" s="3160"/>
    </row>
    <row r="197" spans="6:19" ht="20.100000000000001" customHeight="1">
      <c r="F197" s="521"/>
      <c r="G197" s="522"/>
      <c r="O197" s="521"/>
      <c r="P197" s="523"/>
      <c r="Q197" s="525"/>
      <c r="R197" s="525"/>
      <c r="S197" s="3160"/>
    </row>
    <row r="198" spans="6:19" ht="20.100000000000001" customHeight="1">
      <c r="F198" s="521"/>
      <c r="G198" s="522"/>
      <c r="O198" s="521"/>
      <c r="P198" s="523"/>
      <c r="Q198" s="525"/>
      <c r="R198" s="525"/>
      <c r="S198" s="3160"/>
    </row>
    <row r="199" spans="6:19" ht="20.100000000000001" customHeight="1">
      <c r="F199" s="521"/>
      <c r="G199" s="522"/>
      <c r="O199" s="521"/>
      <c r="P199" s="523"/>
      <c r="Q199" s="525"/>
      <c r="R199" s="525"/>
      <c r="S199" s="3160"/>
    </row>
    <row r="200" spans="6:19" ht="20.100000000000001" customHeight="1">
      <c r="F200" s="521"/>
      <c r="G200" s="522"/>
      <c r="O200" s="521"/>
      <c r="P200" s="523"/>
      <c r="Q200" s="525"/>
      <c r="R200" s="525"/>
      <c r="S200" s="3160"/>
    </row>
    <row r="201" spans="6:19" ht="20.100000000000001" customHeight="1">
      <c r="F201" s="521"/>
      <c r="G201" s="522"/>
      <c r="O201" s="521"/>
      <c r="P201" s="523"/>
      <c r="Q201" s="525"/>
      <c r="R201" s="525"/>
      <c r="S201" s="3160"/>
    </row>
    <row r="202" spans="6:19" ht="20.100000000000001" customHeight="1">
      <c r="F202" s="521"/>
      <c r="G202" s="522"/>
      <c r="O202" s="521"/>
      <c r="P202" s="523"/>
      <c r="Q202" s="525"/>
      <c r="R202" s="525"/>
      <c r="S202" s="3160"/>
    </row>
    <row r="203" spans="6:19" ht="20.100000000000001" customHeight="1">
      <c r="F203" s="521"/>
      <c r="G203" s="522"/>
      <c r="O203" s="521"/>
      <c r="P203" s="523"/>
      <c r="Q203" s="525"/>
      <c r="R203" s="525"/>
      <c r="S203" s="3160"/>
    </row>
    <row r="204" spans="6:19" ht="20.100000000000001" customHeight="1">
      <c r="F204" s="521"/>
      <c r="G204" s="522"/>
      <c r="O204" s="521"/>
      <c r="P204" s="523"/>
      <c r="Q204" s="525"/>
      <c r="R204" s="525"/>
      <c r="S204" s="3160"/>
    </row>
    <row r="205" spans="6:19" ht="20.100000000000001" customHeight="1">
      <c r="F205" s="521"/>
      <c r="G205" s="522"/>
      <c r="O205" s="521"/>
      <c r="P205" s="523"/>
      <c r="Q205" s="525"/>
      <c r="R205" s="525"/>
      <c r="S205" s="3160"/>
    </row>
    <row r="206" spans="6:19" ht="20.100000000000001" customHeight="1">
      <c r="F206" s="521"/>
      <c r="G206" s="522"/>
      <c r="O206" s="521"/>
      <c r="P206" s="523"/>
      <c r="Q206" s="525"/>
      <c r="R206" s="525"/>
      <c r="S206" s="3160"/>
    </row>
    <row r="207" spans="6:19" ht="20.100000000000001" customHeight="1">
      <c r="F207" s="521"/>
      <c r="G207" s="522"/>
      <c r="O207" s="521"/>
      <c r="P207" s="523"/>
      <c r="Q207" s="525"/>
      <c r="R207" s="525"/>
      <c r="S207" s="3160"/>
    </row>
    <row r="208" spans="6:19" ht="20.100000000000001" customHeight="1">
      <c r="F208" s="521"/>
      <c r="G208" s="522"/>
      <c r="O208" s="521"/>
      <c r="P208" s="523"/>
      <c r="Q208" s="525"/>
      <c r="R208" s="525"/>
      <c r="S208" s="3160"/>
    </row>
    <row r="209" spans="6:19" ht="20.100000000000001" customHeight="1">
      <c r="F209" s="521"/>
      <c r="G209" s="522"/>
      <c r="O209" s="521"/>
      <c r="P209" s="523"/>
      <c r="Q209" s="525"/>
      <c r="R209" s="525"/>
      <c r="S209" s="3160"/>
    </row>
    <row r="210" spans="6:19" ht="20.100000000000001" customHeight="1">
      <c r="F210" s="521"/>
      <c r="G210" s="522"/>
      <c r="O210" s="521"/>
      <c r="P210" s="523"/>
      <c r="Q210" s="525"/>
      <c r="R210" s="525"/>
      <c r="S210" s="3160"/>
    </row>
    <row r="211" spans="6:19" ht="20.100000000000001" customHeight="1">
      <c r="F211" s="521"/>
      <c r="G211" s="522"/>
      <c r="O211" s="521"/>
      <c r="P211" s="523"/>
      <c r="Q211" s="525"/>
      <c r="R211" s="525"/>
      <c r="S211" s="3160"/>
    </row>
    <row r="212" spans="6:19" ht="20.100000000000001" customHeight="1">
      <c r="F212" s="521"/>
      <c r="G212" s="522"/>
      <c r="O212" s="521"/>
      <c r="P212" s="523"/>
      <c r="Q212" s="525"/>
      <c r="R212" s="525"/>
      <c r="S212" s="3160"/>
    </row>
    <row r="213" spans="6:19" ht="20.100000000000001" customHeight="1">
      <c r="F213" s="521"/>
      <c r="G213" s="522"/>
      <c r="O213" s="521"/>
      <c r="P213" s="523"/>
      <c r="Q213" s="525"/>
      <c r="R213" s="525"/>
      <c r="S213" s="3160"/>
    </row>
    <row r="214" spans="6:19" ht="20.100000000000001" customHeight="1">
      <c r="F214" s="521"/>
      <c r="G214" s="522"/>
      <c r="O214" s="521"/>
      <c r="P214" s="523"/>
      <c r="Q214" s="525"/>
      <c r="R214" s="525"/>
      <c r="S214" s="3160"/>
    </row>
    <row r="215" spans="6:19" ht="20.100000000000001" customHeight="1">
      <c r="F215" s="521"/>
      <c r="G215" s="522"/>
      <c r="O215" s="521"/>
      <c r="P215" s="523"/>
      <c r="Q215" s="525"/>
      <c r="R215" s="525"/>
      <c r="S215" s="3160"/>
    </row>
    <row r="216" spans="6:19" ht="20.100000000000001" customHeight="1">
      <c r="F216" s="521"/>
      <c r="G216" s="522"/>
      <c r="O216" s="521"/>
      <c r="P216" s="523"/>
      <c r="Q216" s="525"/>
      <c r="R216" s="525"/>
      <c r="S216" s="3160"/>
    </row>
    <row r="217" spans="6:19" ht="20.100000000000001" customHeight="1">
      <c r="F217" s="521"/>
      <c r="G217" s="522"/>
      <c r="O217" s="521"/>
      <c r="P217" s="523"/>
      <c r="Q217" s="525"/>
      <c r="R217" s="525"/>
      <c r="S217" s="3160"/>
    </row>
    <row r="218" spans="6:19" ht="20.100000000000001" customHeight="1">
      <c r="F218" s="521"/>
      <c r="G218" s="522"/>
      <c r="O218" s="521"/>
      <c r="P218" s="523"/>
      <c r="Q218" s="525"/>
      <c r="R218" s="525"/>
      <c r="S218" s="3160"/>
    </row>
    <row r="219" spans="6:19" ht="20.100000000000001" customHeight="1">
      <c r="F219" s="521"/>
      <c r="G219" s="522"/>
      <c r="O219" s="521"/>
      <c r="P219" s="523"/>
      <c r="Q219" s="525"/>
      <c r="R219" s="525"/>
      <c r="S219" s="3160"/>
    </row>
    <row r="220" spans="6:19" ht="20.100000000000001" customHeight="1">
      <c r="F220" s="521"/>
      <c r="G220" s="522"/>
      <c r="O220" s="521"/>
      <c r="P220" s="523"/>
      <c r="Q220" s="525"/>
      <c r="R220" s="525"/>
      <c r="S220" s="3160"/>
    </row>
    <row r="221" spans="6:19" ht="20.100000000000001" customHeight="1">
      <c r="F221" s="521"/>
      <c r="G221" s="522"/>
      <c r="O221" s="521"/>
      <c r="P221" s="523"/>
      <c r="Q221" s="525"/>
      <c r="R221" s="525"/>
      <c r="S221" s="3160"/>
    </row>
    <row r="222" spans="6:19" ht="20.100000000000001" customHeight="1">
      <c r="F222" s="521"/>
      <c r="G222" s="522"/>
      <c r="O222" s="521"/>
      <c r="P222" s="523"/>
      <c r="Q222" s="525"/>
      <c r="R222" s="525"/>
      <c r="S222" s="3160"/>
    </row>
    <row r="223" spans="6:19" ht="20.100000000000001" customHeight="1">
      <c r="F223" s="521"/>
      <c r="G223" s="522"/>
      <c r="O223" s="521"/>
      <c r="P223" s="523"/>
      <c r="Q223" s="525"/>
      <c r="R223" s="525"/>
      <c r="S223" s="3160"/>
    </row>
    <row r="224" spans="6:19" ht="20.100000000000001" customHeight="1">
      <c r="F224" s="521"/>
      <c r="G224" s="522"/>
      <c r="O224" s="521"/>
      <c r="P224" s="523"/>
      <c r="Q224" s="525"/>
      <c r="R224" s="525"/>
      <c r="S224" s="3160"/>
    </row>
    <row r="225" spans="6:19" ht="20.100000000000001" customHeight="1">
      <c r="F225" s="521"/>
      <c r="G225" s="522"/>
      <c r="O225" s="521"/>
      <c r="P225" s="523"/>
      <c r="Q225" s="525"/>
      <c r="R225" s="525"/>
      <c r="S225" s="3160"/>
    </row>
    <row r="226" spans="6:19" ht="20.100000000000001" customHeight="1">
      <c r="F226" s="521"/>
      <c r="G226" s="522"/>
      <c r="O226" s="521"/>
      <c r="P226" s="523"/>
      <c r="Q226" s="525"/>
      <c r="R226" s="525"/>
      <c r="S226" s="3160"/>
    </row>
    <row r="227" spans="6:19" ht="20.100000000000001" customHeight="1">
      <c r="F227" s="521"/>
      <c r="G227" s="522"/>
      <c r="O227" s="521"/>
      <c r="P227" s="523"/>
      <c r="Q227" s="525"/>
      <c r="R227" s="525"/>
      <c r="S227" s="3160"/>
    </row>
    <row r="228" spans="6:19" ht="20.100000000000001" customHeight="1">
      <c r="F228" s="521"/>
      <c r="G228" s="522"/>
      <c r="O228" s="521"/>
      <c r="P228" s="523"/>
      <c r="Q228" s="525"/>
      <c r="R228" s="525"/>
      <c r="S228" s="3160"/>
    </row>
    <row r="229" spans="6:19" ht="20.100000000000001" customHeight="1">
      <c r="F229" s="521"/>
      <c r="G229" s="522"/>
      <c r="O229" s="521"/>
      <c r="P229" s="523"/>
      <c r="Q229" s="525"/>
      <c r="R229" s="525"/>
      <c r="S229" s="3160"/>
    </row>
    <row r="230" spans="6:19" ht="20.100000000000001" customHeight="1">
      <c r="F230" s="521"/>
      <c r="G230" s="522"/>
      <c r="O230" s="521"/>
      <c r="P230" s="523"/>
      <c r="Q230" s="525"/>
      <c r="R230" s="525"/>
      <c r="S230" s="3160"/>
    </row>
    <row r="231" spans="6:19" ht="20.100000000000001" customHeight="1">
      <c r="F231" s="521"/>
      <c r="G231" s="522"/>
      <c r="O231" s="521"/>
      <c r="P231" s="523"/>
      <c r="Q231" s="525"/>
      <c r="R231" s="525"/>
      <c r="S231" s="3160"/>
    </row>
    <row r="232" spans="6:19" ht="20.100000000000001" customHeight="1">
      <c r="F232" s="521"/>
      <c r="G232" s="522"/>
      <c r="O232" s="521"/>
      <c r="P232" s="523"/>
      <c r="Q232" s="525"/>
      <c r="R232" s="525"/>
      <c r="S232" s="3160"/>
    </row>
    <row r="233" spans="6:19" ht="20.100000000000001" customHeight="1">
      <c r="F233" s="521"/>
      <c r="G233" s="522"/>
      <c r="O233" s="521"/>
      <c r="P233" s="523"/>
      <c r="Q233" s="525"/>
      <c r="R233" s="525"/>
      <c r="S233" s="3160"/>
    </row>
    <row r="234" spans="6:19" ht="20.100000000000001" customHeight="1">
      <c r="F234" s="521"/>
      <c r="G234" s="522"/>
      <c r="O234" s="521"/>
      <c r="P234" s="523"/>
      <c r="Q234" s="525"/>
      <c r="R234" s="525"/>
      <c r="S234" s="3160"/>
    </row>
    <row r="235" spans="6:19" ht="20.100000000000001" customHeight="1">
      <c r="F235" s="521"/>
      <c r="G235" s="522"/>
      <c r="O235" s="521"/>
      <c r="P235" s="523"/>
      <c r="Q235" s="525"/>
      <c r="R235" s="525"/>
      <c r="S235" s="3160"/>
    </row>
    <row r="236" spans="6:19" ht="20.100000000000001" customHeight="1">
      <c r="F236" s="521"/>
      <c r="G236" s="522"/>
      <c r="O236" s="521"/>
      <c r="P236" s="523"/>
      <c r="Q236" s="525"/>
      <c r="R236" s="525"/>
      <c r="S236" s="3160"/>
    </row>
    <row r="237" spans="6:19" ht="20.100000000000001" customHeight="1">
      <c r="F237" s="521"/>
      <c r="G237" s="522"/>
      <c r="O237" s="521"/>
      <c r="P237" s="523"/>
      <c r="Q237" s="525"/>
      <c r="R237" s="525"/>
      <c r="S237" s="3160"/>
    </row>
    <row r="238" spans="6:19" ht="20.100000000000001" customHeight="1">
      <c r="F238" s="521"/>
      <c r="G238" s="522"/>
      <c r="O238" s="521"/>
      <c r="P238" s="523"/>
      <c r="Q238" s="525"/>
      <c r="R238" s="525"/>
      <c r="S238" s="3160"/>
    </row>
    <row r="239" spans="6:19" ht="20.100000000000001" customHeight="1">
      <c r="F239" s="521"/>
      <c r="G239" s="522"/>
      <c r="O239" s="521"/>
      <c r="P239" s="523"/>
      <c r="Q239" s="525"/>
      <c r="R239" s="525"/>
      <c r="S239" s="3160"/>
    </row>
    <row r="240" spans="6:19" ht="20.100000000000001" customHeight="1">
      <c r="F240" s="521"/>
      <c r="G240" s="522"/>
      <c r="O240" s="521"/>
      <c r="P240" s="523"/>
      <c r="Q240" s="525"/>
      <c r="R240" s="525"/>
      <c r="S240" s="3160"/>
    </row>
    <row r="241" spans="6:19" ht="20.100000000000001" customHeight="1">
      <c r="F241" s="521"/>
      <c r="G241" s="522"/>
      <c r="O241" s="521"/>
      <c r="P241" s="523"/>
      <c r="Q241" s="525"/>
      <c r="R241" s="525"/>
      <c r="S241" s="3160"/>
    </row>
    <row r="242" spans="6:19" ht="20.100000000000001" customHeight="1">
      <c r="F242" s="521"/>
      <c r="G242" s="522"/>
      <c r="O242" s="521"/>
      <c r="P242" s="523"/>
      <c r="Q242" s="525"/>
      <c r="R242" s="525"/>
      <c r="S242" s="3160"/>
    </row>
    <row r="243" spans="6:19" ht="20.100000000000001" customHeight="1">
      <c r="F243" s="521"/>
      <c r="G243" s="522"/>
      <c r="O243" s="521"/>
      <c r="P243" s="523"/>
      <c r="Q243" s="525"/>
      <c r="R243" s="525"/>
      <c r="S243" s="3160"/>
    </row>
    <row r="244" spans="6:19" ht="20.100000000000001" customHeight="1">
      <c r="F244" s="521"/>
      <c r="G244" s="522"/>
      <c r="O244" s="521"/>
      <c r="P244" s="523"/>
      <c r="Q244" s="525"/>
      <c r="R244" s="525"/>
      <c r="S244" s="3160"/>
    </row>
    <row r="245" spans="6:19" ht="20.100000000000001" customHeight="1">
      <c r="F245" s="521"/>
      <c r="G245" s="522"/>
      <c r="O245" s="521"/>
      <c r="P245" s="523"/>
      <c r="Q245" s="525"/>
      <c r="R245" s="525"/>
      <c r="S245" s="3160"/>
    </row>
    <row r="246" spans="6:19" ht="20.100000000000001" customHeight="1">
      <c r="F246" s="521"/>
      <c r="G246" s="522"/>
      <c r="O246" s="521"/>
      <c r="P246" s="523"/>
      <c r="Q246" s="525"/>
      <c r="R246" s="525"/>
      <c r="S246" s="3160"/>
    </row>
    <row r="247" spans="6:19" ht="20.100000000000001" customHeight="1">
      <c r="F247" s="521"/>
      <c r="G247" s="522"/>
      <c r="O247" s="521"/>
      <c r="P247" s="523"/>
      <c r="Q247" s="525"/>
      <c r="R247" s="525"/>
      <c r="S247" s="3160"/>
    </row>
    <row r="248" spans="6:19" ht="20.100000000000001" customHeight="1">
      <c r="F248" s="521"/>
      <c r="G248" s="522"/>
      <c r="O248" s="521"/>
      <c r="P248" s="523"/>
      <c r="Q248" s="525"/>
      <c r="R248" s="525"/>
      <c r="S248" s="3160"/>
    </row>
    <row r="249" spans="6:19" ht="20.100000000000001" customHeight="1">
      <c r="F249" s="521"/>
      <c r="G249" s="522"/>
      <c r="O249" s="521"/>
      <c r="P249" s="523"/>
      <c r="Q249" s="525"/>
      <c r="R249" s="525"/>
      <c r="S249" s="3160"/>
    </row>
    <row r="250" spans="6:19" ht="20.100000000000001" customHeight="1">
      <c r="F250" s="521"/>
      <c r="G250" s="522"/>
      <c r="O250" s="521"/>
      <c r="P250" s="523"/>
      <c r="Q250" s="525"/>
      <c r="R250" s="525"/>
      <c r="S250" s="3160"/>
    </row>
    <row r="251" spans="6:19" ht="20.100000000000001" customHeight="1">
      <c r="F251" s="521"/>
      <c r="G251" s="522"/>
      <c r="O251" s="521"/>
      <c r="P251" s="523"/>
      <c r="Q251" s="525"/>
      <c r="R251" s="525"/>
      <c r="S251" s="3160"/>
    </row>
    <row r="252" spans="6:19" ht="20.100000000000001" customHeight="1">
      <c r="F252" s="521"/>
      <c r="G252" s="522"/>
      <c r="O252" s="521"/>
      <c r="P252" s="523"/>
      <c r="Q252" s="525"/>
      <c r="R252" s="525"/>
      <c r="S252" s="3160"/>
    </row>
    <row r="253" spans="6:19" ht="20.100000000000001" customHeight="1">
      <c r="F253" s="521"/>
      <c r="G253" s="522"/>
      <c r="O253" s="521"/>
      <c r="P253" s="523"/>
      <c r="Q253" s="525"/>
      <c r="R253" s="525"/>
      <c r="S253" s="3160"/>
    </row>
    <row r="254" spans="6:19" ht="20.100000000000001" customHeight="1">
      <c r="F254" s="521"/>
      <c r="G254" s="522"/>
      <c r="O254" s="521"/>
      <c r="P254" s="523"/>
      <c r="Q254" s="525"/>
      <c r="R254" s="525"/>
      <c r="S254" s="3160"/>
    </row>
    <row r="255" spans="6:19" ht="20.100000000000001" customHeight="1">
      <c r="F255" s="521"/>
      <c r="G255" s="522"/>
      <c r="O255" s="521"/>
      <c r="P255" s="523"/>
      <c r="Q255" s="525"/>
      <c r="R255" s="525"/>
      <c r="S255" s="3160"/>
    </row>
    <row r="256" spans="6:19" ht="20.100000000000001" customHeight="1">
      <c r="F256" s="521"/>
      <c r="G256" s="522"/>
      <c r="O256" s="521"/>
      <c r="P256" s="523"/>
      <c r="Q256" s="525"/>
      <c r="R256" s="525"/>
      <c r="S256" s="3160"/>
    </row>
    <row r="257" spans="6:19" ht="20.100000000000001" customHeight="1">
      <c r="F257" s="521"/>
      <c r="G257" s="522"/>
      <c r="O257" s="521"/>
      <c r="P257" s="523"/>
      <c r="Q257" s="525"/>
      <c r="R257" s="525"/>
      <c r="S257" s="3160"/>
    </row>
    <row r="258" spans="6:19" ht="20.100000000000001" customHeight="1">
      <c r="F258" s="521"/>
      <c r="G258" s="522"/>
      <c r="O258" s="521"/>
      <c r="P258" s="523"/>
      <c r="Q258" s="525"/>
      <c r="R258" s="525"/>
      <c r="S258" s="3160"/>
    </row>
    <row r="259" spans="6:19" ht="20.100000000000001" customHeight="1">
      <c r="F259" s="521"/>
      <c r="G259" s="522"/>
      <c r="O259" s="521"/>
      <c r="P259" s="523"/>
      <c r="Q259" s="525"/>
      <c r="R259" s="525"/>
      <c r="S259" s="3160"/>
    </row>
    <row r="260" spans="6:19" ht="20.100000000000001" customHeight="1">
      <c r="F260" s="521"/>
      <c r="G260" s="522"/>
      <c r="O260" s="521"/>
      <c r="P260" s="523"/>
      <c r="Q260" s="525"/>
      <c r="R260" s="525"/>
      <c r="S260" s="3160"/>
    </row>
    <row r="261" spans="6:19" ht="20.100000000000001" customHeight="1">
      <c r="F261" s="521"/>
      <c r="G261" s="522"/>
      <c r="O261" s="521"/>
      <c r="P261" s="523"/>
      <c r="Q261" s="525"/>
      <c r="R261" s="525"/>
      <c r="S261" s="3160"/>
    </row>
    <row r="262" spans="6:19" ht="20.100000000000001" customHeight="1">
      <c r="F262" s="521"/>
      <c r="G262" s="522"/>
      <c r="O262" s="521"/>
      <c r="P262" s="523"/>
      <c r="Q262" s="525"/>
      <c r="R262" s="525"/>
      <c r="S262" s="3160"/>
    </row>
    <row r="263" spans="6:19" ht="20.100000000000001" customHeight="1">
      <c r="F263" s="521"/>
      <c r="G263" s="522"/>
      <c r="O263" s="521"/>
      <c r="P263" s="523"/>
      <c r="Q263" s="525"/>
      <c r="R263" s="525"/>
      <c r="S263" s="3160"/>
    </row>
    <row r="264" spans="6:19" ht="20.100000000000001" customHeight="1">
      <c r="F264" s="521"/>
      <c r="G264" s="522"/>
      <c r="O264" s="521"/>
      <c r="P264" s="523"/>
      <c r="Q264" s="525"/>
      <c r="R264" s="525"/>
      <c r="S264" s="3160"/>
    </row>
    <row r="265" spans="6:19" ht="20.100000000000001" customHeight="1">
      <c r="F265" s="521"/>
      <c r="G265" s="522"/>
      <c r="O265" s="521"/>
      <c r="P265" s="523"/>
      <c r="Q265" s="525"/>
      <c r="R265" s="525"/>
      <c r="S265" s="3160"/>
    </row>
    <row r="266" spans="6:19" ht="20.100000000000001" customHeight="1">
      <c r="F266" s="521"/>
      <c r="G266" s="522"/>
      <c r="O266" s="521"/>
      <c r="P266" s="523"/>
      <c r="Q266" s="525"/>
      <c r="R266" s="525"/>
      <c r="S266" s="3160"/>
    </row>
    <row r="267" spans="6:19" ht="20.100000000000001" customHeight="1">
      <c r="F267" s="521"/>
      <c r="G267" s="522"/>
      <c r="O267" s="521"/>
      <c r="P267" s="523"/>
      <c r="Q267" s="525"/>
      <c r="R267" s="525"/>
      <c r="S267" s="3160"/>
    </row>
    <row r="268" spans="6:19" ht="20.100000000000001" customHeight="1">
      <c r="F268" s="521"/>
      <c r="G268" s="522"/>
      <c r="O268" s="521"/>
      <c r="P268" s="523"/>
      <c r="Q268" s="525"/>
      <c r="R268" s="525"/>
      <c r="S268" s="3160"/>
    </row>
    <row r="269" spans="6:19" ht="20.100000000000001" customHeight="1">
      <c r="F269" s="521"/>
      <c r="O269" s="521"/>
      <c r="P269" s="523"/>
      <c r="Q269" s="525"/>
      <c r="R269" s="525"/>
      <c r="S269" s="3160"/>
    </row>
    <row r="270" spans="6:19" ht="20.100000000000001" customHeight="1">
      <c r="F270" s="521"/>
      <c r="O270" s="521"/>
      <c r="P270" s="523"/>
      <c r="Q270" s="525"/>
      <c r="R270" s="525"/>
      <c r="S270" s="3160"/>
    </row>
    <row r="271" spans="6:19" ht="20.100000000000001" customHeight="1">
      <c r="F271" s="521"/>
      <c r="O271" s="521"/>
      <c r="P271" s="523"/>
      <c r="Q271" s="525"/>
      <c r="R271" s="525"/>
      <c r="S271" s="3160"/>
    </row>
    <row r="272" spans="6:19" ht="20.100000000000001" customHeight="1">
      <c r="F272" s="521"/>
      <c r="O272" s="521"/>
      <c r="P272" s="523"/>
      <c r="Q272" s="525"/>
      <c r="R272" s="525"/>
      <c r="S272" s="3160"/>
    </row>
    <row r="273" spans="6:19" ht="20.100000000000001" customHeight="1">
      <c r="F273" s="521"/>
      <c r="O273" s="521"/>
      <c r="P273" s="523"/>
      <c r="Q273" s="525"/>
      <c r="R273" s="525"/>
      <c r="S273" s="3160"/>
    </row>
    <row r="274" spans="6:19" ht="20.100000000000001" customHeight="1">
      <c r="F274" s="521"/>
      <c r="O274" s="521"/>
      <c r="P274" s="523"/>
      <c r="Q274" s="525"/>
      <c r="R274" s="525"/>
      <c r="S274" s="3160"/>
    </row>
    <row r="275" spans="6:19" ht="20.100000000000001" customHeight="1">
      <c r="F275" s="521"/>
      <c r="O275" s="521"/>
      <c r="P275" s="523"/>
      <c r="Q275" s="525"/>
      <c r="R275" s="525"/>
      <c r="S275" s="3160"/>
    </row>
    <row r="276" spans="6:19" ht="20.100000000000001" customHeight="1">
      <c r="F276" s="521"/>
      <c r="O276" s="521"/>
      <c r="P276" s="523"/>
      <c r="Q276" s="525"/>
      <c r="R276" s="525"/>
      <c r="S276" s="3160"/>
    </row>
    <row r="277" spans="6:19" ht="20.100000000000001" customHeight="1">
      <c r="F277" s="521"/>
      <c r="O277" s="521"/>
      <c r="P277" s="523"/>
      <c r="Q277" s="525"/>
      <c r="R277" s="525"/>
      <c r="S277" s="3160"/>
    </row>
    <row r="278" spans="6:19" ht="20.100000000000001" customHeight="1">
      <c r="F278" s="521"/>
      <c r="O278" s="521"/>
      <c r="P278" s="523"/>
      <c r="Q278" s="525"/>
      <c r="R278" s="525"/>
      <c r="S278" s="3160"/>
    </row>
    <row r="279" spans="6:19" ht="20.100000000000001" customHeight="1">
      <c r="F279" s="521"/>
      <c r="O279" s="521"/>
      <c r="P279" s="523"/>
      <c r="Q279" s="525"/>
      <c r="R279" s="525"/>
      <c r="S279" s="3160"/>
    </row>
    <row r="280" spans="6:19" ht="20.100000000000001" customHeight="1">
      <c r="F280" s="521"/>
      <c r="O280" s="521"/>
      <c r="P280" s="523"/>
      <c r="Q280" s="525"/>
      <c r="R280" s="525"/>
      <c r="S280" s="3160"/>
    </row>
    <row r="281" spans="6:19" ht="20.100000000000001" customHeight="1">
      <c r="F281" s="521"/>
      <c r="O281" s="521"/>
      <c r="P281" s="523"/>
      <c r="Q281" s="525"/>
      <c r="R281" s="525"/>
      <c r="S281" s="3160"/>
    </row>
    <row r="282" spans="6:19" ht="20.100000000000001" customHeight="1">
      <c r="F282" s="521"/>
      <c r="O282" s="521"/>
      <c r="P282" s="523"/>
      <c r="Q282" s="525"/>
      <c r="R282" s="525"/>
      <c r="S282" s="3160"/>
    </row>
    <row r="283" spans="6:19" ht="20.100000000000001" customHeight="1">
      <c r="F283" s="521"/>
      <c r="O283" s="521"/>
      <c r="P283" s="523"/>
      <c r="Q283" s="525"/>
      <c r="R283" s="525"/>
      <c r="S283" s="3160"/>
    </row>
    <row r="284" spans="6:19" ht="20.100000000000001" customHeight="1">
      <c r="F284" s="521"/>
      <c r="O284" s="521"/>
      <c r="P284" s="523"/>
      <c r="Q284" s="525"/>
      <c r="R284" s="525"/>
      <c r="S284" s="3160"/>
    </row>
    <row r="285" spans="6:19" ht="20.100000000000001" customHeight="1">
      <c r="F285" s="521"/>
      <c r="O285" s="521"/>
      <c r="P285" s="523"/>
      <c r="Q285" s="525"/>
      <c r="R285" s="525"/>
      <c r="S285" s="3160"/>
    </row>
    <row r="286" spans="6:19" ht="20.100000000000001" customHeight="1">
      <c r="F286" s="521"/>
      <c r="O286" s="521"/>
      <c r="P286" s="523"/>
      <c r="Q286" s="525"/>
      <c r="R286" s="525"/>
      <c r="S286" s="3160"/>
    </row>
    <row r="287" spans="6:19" ht="20.100000000000001" customHeight="1">
      <c r="F287" s="521"/>
      <c r="O287" s="521"/>
      <c r="P287" s="523"/>
      <c r="Q287" s="525"/>
      <c r="R287" s="525"/>
      <c r="S287" s="3160"/>
    </row>
    <row r="288" spans="6:19" ht="20.100000000000001" customHeight="1">
      <c r="F288" s="521"/>
      <c r="O288" s="521"/>
      <c r="P288" s="523"/>
      <c r="Q288" s="525"/>
      <c r="R288" s="525"/>
      <c r="S288" s="3160"/>
    </row>
    <row r="289" spans="6:19" ht="20.100000000000001" customHeight="1">
      <c r="F289" s="521"/>
      <c r="O289" s="521"/>
      <c r="P289" s="523"/>
      <c r="Q289" s="525"/>
      <c r="R289" s="525"/>
      <c r="S289" s="3160"/>
    </row>
    <row r="290" spans="6:19" ht="20.100000000000001" customHeight="1">
      <c r="F290" s="521"/>
      <c r="O290" s="521"/>
      <c r="P290" s="523"/>
      <c r="Q290" s="525"/>
      <c r="R290" s="525"/>
      <c r="S290" s="3160"/>
    </row>
    <row r="291" spans="6:19" ht="20.100000000000001" customHeight="1">
      <c r="F291" s="521"/>
      <c r="O291" s="521"/>
      <c r="P291" s="523"/>
      <c r="Q291" s="525"/>
      <c r="R291" s="525"/>
      <c r="S291" s="3160"/>
    </row>
    <row r="292" spans="6:19" ht="20.100000000000001" customHeight="1">
      <c r="F292" s="521"/>
      <c r="O292" s="521"/>
      <c r="P292" s="523"/>
      <c r="Q292" s="525"/>
      <c r="R292" s="525"/>
      <c r="S292" s="3160"/>
    </row>
    <row r="293" spans="6:19" ht="20.100000000000001" customHeight="1">
      <c r="F293" s="521"/>
      <c r="O293" s="521"/>
      <c r="P293" s="523"/>
      <c r="Q293" s="525"/>
      <c r="R293" s="525"/>
      <c r="S293" s="3160"/>
    </row>
    <row r="294" spans="6:19" ht="20.100000000000001" customHeight="1">
      <c r="F294" s="521"/>
      <c r="O294" s="521"/>
      <c r="P294" s="523"/>
      <c r="Q294" s="525"/>
      <c r="R294" s="525"/>
      <c r="S294" s="3160"/>
    </row>
    <row r="295" spans="6:19" ht="20.100000000000001" customHeight="1">
      <c r="F295" s="521"/>
      <c r="O295" s="521"/>
      <c r="P295" s="523"/>
      <c r="Q295" s="525"/>
      <c r="R295" s="525"/>
      <c r="S295" s="3160"/>
    </row>
    <row r="296" spans="6:19" ht="20.100000000000001" customHeight="1">
      <c r="F296" s="521"/>
      <c r="O296" s="521"/>
      <c r="P296" s="523"/>
      <c r="Q296" s="525"/>
      <c r="R296" s="525"/>
      <c r="S296" s="3160"/>
    </row>
    <row r="297" spans="6:19" ht="20.100000000000001" customHeight="1">
      <c r="F297" s="521"/>
      <c r="O297" s="521"/>
      <c r="P297" s="523"/>
      <c r="Q297" s="525"/>
      <c r="R297" s="525"/>
      <c r="S297" s="3160"/>
    </row>
    <row r="298" spans="6:19" ht="20.100000000000001" customHeight="1">
      <c r="F298" s="521"/>
      <c r="O298" s="521"/>
      <c r="P298" s="523"/>
      <c r="Q298" s="525"/>
      <c r="R298" s="525"/>
      <c r="S298" s="3160"/>
    </row>
    <row r="299" spans="6:19" ht="20.100000000000001" customHeight="1">
      <c r="F299" s="521"/>
      <c r="O299" s="521"/>
      <c r="P299" s="523"/>
      <c r="Q299" s="525"/>
      <c r="R299" s="525"/>
      <c r="S299" s="3160"/>
    </row>
    <row r="300" spans="6:19" ht="20.100000000000001" customHeight="1">
      <c r="F300" s="521"/>
      <c r="O300" s="521"/>
      <c r="P300" s="523"/>
      <c r="Q300" s="525"/>
      <c r="R300" s="525"/>
      <c r="S300" s="3160"/>
    </row>
    <row r="301" spans="6:19" ht="20.100000000000001" customHeight="1">
      <c r="F301" s="521"/>
      <c r="O301" s="521"/>
      <c r="P301" s="523"/>
      <c r="Q301" s="525"/>
      <c r="R301" s="525"/>
      <c r="S301" s="3160"/>
    </row>
    <row r="302" spans="6:19" ht="20.100000000000001" customHeight="1">
      <c r="F302" s="521"/>
      <c r="O302" s="521"/>
      <c r="P302" s="523"/>
      <c r="Q302" s="525"/>
      <c r="R302" s="525"/>
      <c r="S302" s="3160"/>
    </row>
    <row r="303" spans="6:19" ht="20.100000000000001" customHeight="1">
      <c r="F303" s="521"/>
      <c r="O303" s="521"/>
      <c r="P303" s="523"/>
      <c r="Q303" s="525"/>
      <c r="R303" s="525"/>
      <c r="S303" s="3160"/>
    </row>
    <row r="304" spans="6:19" ht="20.100000000000001" customHeight="1">
      <c r="F304" s="521"/>
      <c r="O304" s="521"/>
      <c r="P304" s="523"/>
      <c r="Q304" s="525"/>
      <c r="R304" s="525"/>
      <c r="S304" s="3160"/>
    </row>
    <row r="305" spans="6:19" ht="20.100000000000001" customHeight="1">
      <c r="F305" s="521"/>
      <c r="O305" s="521"/>
      <c r="P305" s="523"/>
      <c r="Q305" s="525"/>
      <c r="R305" s="525"/>
      <c r="S305" s="3160"/>
    </row>
    <row r="306" spans="6:19" ht="20.100000000000001" customHeight="1">
      <c r="F306" s="521"/>
      <c r="O306" s="521"/>
      <c r="P306" s="523"/>
      <c r="Q306" s="525"/>
      <c r="R306" s="525"/>
      <c r="S306" s="3160"/>
    </row>
    <row r="307" spans="6:19" ht="20.100000000000001" customHeight="1">
      <c r="F307" s="521"/>
      <c r="O307" s="521"/>
      <c r="P307" s="523"/>
      <c r="Q307" s="525"/>
      <c r="R307" s="525"/>
      <c r="S307" s="3160"/>
    </row>
    <row r="308" spans="6:19" ht="20.100000000000001" customHeight="1">
      <c r="F308" s="521"/>
      <c r="O308" s="521"/>
      <c r="P308" s="523"/>
      <c r="Q308" s="525"/>
      <c r="R308" s="525"/>
      <c r="S308" s="3160"/>
    </row>
    <row r="309" spans="6:19" ht="20.100000000000001" customHeight="1">
      <c r="F309" s="521"/>
      <c r="O309" s="521"/>
      <c r="P309" s="523"/>
      <c r="Q309" s="525"/>
      <c r="R309" s="525"/>
      <c r="S309" s="3160"/>
    </row>
    <row r="310" spans="6:19" ht="20.100000000000001" customHeight="1">
      <c r="F310" s="521"/>
      <c r="O310" s="521"/>
      <c r="P310" s="523"/>
      <c r="Q310" s="525"/>
      <c r="R310" s="525"/>
      <c r="S310" s="3160"/>
    </row>
    <row r="311" spans="6:19" ht="20.100000000000001" customHeight="1">
      <c r="F311" s="521"/>
      <c r="O311" s="521"/>
      <c r="P311" s="523"/>
      <c r="Q311" s="525"/>
      <c r="R311" s="525"/>
      <c r="S311" s="3160"/>
    </row>
    <row r="312" spans="6:19" ht="20.100000000000001" customHeight="1">
      <c r="F312" s="521"/>
      <c r="O312" s="521"/>
      <c r="P312" s="523"/>
      <c r="Q312" s="525"/>
      <c r="R312" s="525"/>
      <c r="S312" s="3160"/>
    </row>
    <row r="313" spans="6:19" ht="20.100000000000001" customHeight="1">
      <c r="F313" s="521"/>
      <c r="O313" s="521"/>
      <c r="P313" s="523"/>
      <c r="Q313" s="525"/>
      <c r="R313" s="525"/>
      <c r="S313" s="3160"/>
    </row>
    <row r="314" spans="6:19" ht="20.100000000000001" customHeight="1">
      <c r="F314" s="521"/>
      <c r="O314" s="521"/>
      <c r="P314" s="523"/>
      <c r="Q314" s="525"/>
      <c r="R314" s="525"/>
      <c r="S314" s="3160"/>
    </row>
    <row r="315" spans="6:19" ht="20.100000000000001" customHeight="1">
      <c r="F315" s="521"/>
      <c r="O315" s="521"/>
      <c r="P315" s="523"/>
      <c r="Q315" s="525"/>
      <c r="R315" s="525"/>
      <c r="S315" s="3160"/>
    </row>
    <row r="316" spans="6:19" ht="20.100000000000001" customHeight="1">
      <c r="F316" s="521"/>
      <c r="O316" s="521"/>
      <c r="P316" s="523"/>
      <c r="Q316" s="525"/>
      <c r="R316" s="525"/>
      <c r="S316" s="3160"/>
    </row>
    <row r="317" spans="6:19" ht="20.100000000000001" customHeight="1">
      <c r="F317" s="521"/>
      <c r="O317" s="521"/>
      <c r="P317" s="523"/>
      <c r="Q317" s="525"/>
      <c r="R317" s="525"/>
      <c r="S317" s="3160"/>
    </row>
    <row r="318" spans="6:19" ht="20.100000000000001" customHeight="1">
      <c r="F318" s="521"/>
      <c r="O318" s="521"/>
      <c r="P318" s="523"/>
      <c r="Q318" s="525"/>
      <c r="R318" s="525"/>
      <c r="S318" s="3160"/>
    </row>
    <row r="319" spans="6:19" ht="20.100000000000001" customHeight="1">
      <c r="F319" s="521"/>
      <c r="O319" s="521"/>
      <c r="P319" s="523"/>
      <c r="Q319" s="525"/>
      <c r="R319" s="525"/>
      <c r="S319" s="3160"/>
    </row>
    <row r="320" spans="6:19" ht="20.100000000000001" customHeight="1">
      <c r="F320" s="521"/>
      <c r="O320" s="521"/>
      <c r="P320" s="523"/>
      <c r="Q320" s="525"/>
      <c r="R320" s="525"/>
      <c r="S320" s="3160"/>
    </row>
    <row r="321" spans="5:19" ht="20.100000000000001" customHeight="1">
      <c r="F321" s="521"/>
      <c r="O321" s="521"/>
      <c r="P321" s="523"/>
      <c r="Q321" s="525"/>
      <c r="R321" s="525"/>
      <c r="S321" s="3160"/>
    </row>
    <row r="322" spans="5:19" ht="20.100000000000001" customHeight="1">
      <c r="F322" s="521"/>
      <c r="O322" s="521"/>
      <c r="P322" s="523"/>
      <c r="Q322" s="525"/>
      <c r="R322" s="525"/>
      <c r="S322" s="3160"/>
    </row>
    <row r="323" spans="5:19" ht="20.100000000000001" customHeight="1">
      <c r="P323" s="523"/>
      <c r="Q323" s="525"/>
      <c r="R323" s="525"/>
      <c r="S323" s="526"/>
    </row>
    <row r="324" spans="5:19" ht="20.100000000000001" customHeight="1">
      <c r="P324" s="523"/>
      <c r="Q324" s="525"/>
      <c r="R324" s="525"/>
      <c r="S324" s="526"/>
    </row>
    <row r="325" spans="5:19" ht="20.100000000000001" customHeight="1">
      <c r="P325" s="523"/>
      <c r="Q325" s="525"/>
      <c r="R325" s="525"/>
      <c r="S325" s="526"/>
    </row>
    <row r="326" spans="5:19" ht="20.100000000000001" customHeight="1">
      <c r="P326" s="523"/>
      <c r="Q326" s="525"/>
      <c r="R326" s="525"/>
      <c r="S326" s="526"/>
    </row>
    <row r="327" spans="5:19" ht="20.100000000000001" customHeight="1">
      <c r="P327" s="523"/>
      <c r="Q327" s="525"/>
      <c r="R327" s="525"/>
      <c r="S327" s="526"/>
    </row>
    <row r="328" spans="5:19" ht="20.100000000000001" customHeight="1">
      <c r="E328" s="462" t="s">
        <v>29</v>
      </c>
      <c r="P328" s="523"/>
      <c r="Q328" s="525"/>
      <c r="R328" s="525"/>
      <c r="S328" s="526"/>
    </row>
  </sheetData>
  <mergeCells count="7">
    <mergeCell ref="A1:S1"/>
    <mergeCell ref="A3:F3"/>
    <mergeCell ref="G3:O4"/>
    <mergeCell ref="S3:S4"/>
    <mergeCell ref="R3:R4"/>
    <mergeCell ref="Q3:Q4"/>
    <mergeCell ref="P3:P4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4" firstPageNumber="21" fitToHeight="0" orientation="portrait" useFirstPageNumber="1" r:id="rId1"/>
  <headerFooter scaleWithDoc="0" alignWithMargins="0">
    <oddFooter>&amp;C&amp;P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tabColor rgb="FFFF99FF"/>
    <pageSetUpPr fitToPage="1"/>
  </sheetPr>
  <dimension ref="A1:V328"/>
  <sheetViews>
    <sheetView view="pageBreakPreview" zoomScale="85" zoomScaleNormal="85" zoomScaleSheetLayoutView="85" workbookViewId="0">
      <pane xSplit="3" ySplit="7" topLeftCell="D86" activePane="bottomRight" state="frozen"/>
      <selection activeCell="U24" sqref="U24"/>
      <selection pane="topRight" activeCell="U24" sqref="U24"/>
      <selection pane="bottomLeft" activeCell="U24" sqref="U24"/>
      <selection pane="bottomRight" activeCell="U24" sqref="U24"/>
    </sheetView>
  </sheetViews>
  <sheetFormatPr defaultColWidth="9" defaultRowHeight="19.5"/>
  <cols>
    <col min="1" max="1" width="3.625" style="530" customWidth="1"/>
    <col min="2" max="4" width="3.625" style="531" customWidth="1"/>
    <col min="5" max="5" width="10.625" style="595" customWidth="1"/>
    <col min="6" max="6" width="27.625" style="533" customWidth="1"/>
    <col min="7" max="7" width="20.625" style="534" customWidth="1"/>
    <col min="8" max="8" width="2.625" style="530" customWidth="1"/>
    <col min="9" max="9" width="8.25" style="530" bestFit="1" customWidth="1"/>
    <col min="10" max="10" width="2.625" style="530" customWidth="1"/>
    <col min="11" max="11" width="6.875" style="530" bestFit="1" customWidth="1"/>
    <col min="12" max="12" width="2.625" style="530" customWidth="1"/>
    <col min="13" max="13" width="6.875" style="530" bestFit="1" customWidth="1"/>
    <col min="14" max="14" width="2.625" style="535" customWidth="1"/>
    <col min="15" max="15" width="18.625" style="534" customWidth="1"/>
    <col min="16" max="16" width="12.625" style="536" customWidth="1"/>
    <col min="17" max="17" width="12.625" style="537" customWidth="1"/>
    <col min="18" max="18" width="12.625" style="706" customWidth="1"/>
    <col min="19" max="19" width="12.625" style="707" customWidth="1"/>
    <col min="20" max="21" width="9" style="2"/>
    <col min="22" max="22" width="11.625" style="2" bestFit="1" customWidth="1"/>
    <col min="23" max="16384" width="9" style="2"/>
  </cols>
  <sheetData>
    <row r="1" spans="1:22" ht="35.1" customHeight="1">
      <c r="A1" s="3606" t="s">
        <v>2516</v>
      </c>
      <c r="B1" s="3606"/>
      <c r="C1" s="3606"/>
      <c r="D1" s="3606"/>
      <c r="E1" s="3606"/>
      <c r="F1" s="3606"/>
      <c r="G1" s="3606"/>
      <c r="H1" s="3606"/>
      <c r="I1" s="3606"/>
      <c r="J1" s="3606"/>
      <c r="K1" s="3606"/>
      <c r="L1" s="3606"/>
      <c r="M1" s="3606"/>
      <c r="N1" s="3606"/>
      <c r="O1" s="3606"/>
      <c r="P1" s="3606"/>
      <c r="Q1" s="3606"/>
      <c r="R1" s="3606"/>
      <c r="S1" s="3606"/>
    </row>
    <row r="2" spans="1:22" ht="15" customHeight="1" thickBot="1">
      <c r="A2" s="701" t="s">
        <v>85</v>
      </c>
      <c r="B2" s="641"/>
      <c r="C2" s="641"/>
      <c r="D2" s="641"/>
      <c r="E2" s="701"/>
      <c r="F2" s="1173"/>
      <c r="G2" s="1174"/>
      <c r="H2" s="701"/>
      <c r="I2" s="701"/>
      <c r="J2" s="701"/>
      <c r="K2" s="701"/>
      <c r="L2" s="701"/>
      <c r="M2" s="701"/>
      <c r="N2" s="725"/>
      <c r="O2" s="1174"/>
      <c r="P2" s="1175"/>
      <c r="Q2" s="1176"/>
      <c r="R2" s="538"/>
      <c r="S2" s="538" t="s">
        <v>86</v>
      </c>
    </row>
    <row r="3" spans="1:22" s="3" customFormat="1" ht="20.100000000000001" customHeight="1">
      <c r="A3" s="3607" t="s">
        <v>87</v>
      </c>
      <c r="B3" s="3608"/>
      <c r="C3" s="3608"/>
      <c r="D3" s="3608"/>
      <c r="E3" s="3608"/>
      <c r="F3" s="3609"/>
      <c r="G3" s="3610" t="s">
        <v>88</v>
      </c>
      <c r="H3" s="3611"/>
      <c r="I3" s="3611"/>
      <c r="J3" s="3611"/>
      <c r="K3" s="3611"/>
      <c r="L3" s="3611"/>
      <c r="M3" s="3611"/>
      <c r="N3" s="3611"/>
      <c r="O3" s="3612"/>
      <c r="P3" s="3622" t="s">
        <v>1235</v>
      </c>
      <c r="Q3" s="3620" t="s">
        <v>1237</v>
      </c>
      <c r="R3" s="3618" t="s">
        <v>4</v>
      </c>
      <c r="S3" s="3616" t="s">
        <v>5</v>
      </c>
    </row>
    <row r="4" spans="1:22" s="3" customFormat="1" ht="20.100000000000001" customHeight="1" thickBot="1">
      <c r="A4" s="539" t="s">
        <v>89</v>
      </c>
      <c r="B4" s="540" t="s">
        <v>90</v>
      </c>
      <c r="C4" s="540" t="s">
        <v>91</v>
      </c>
      <c r="D4" s="540" t="s">
        <v>92</v>
      </c>
      <c r="E4" s="540" t="s">
        <v>93</v>
      </c>
      <c r="F4" s="541" t="s">
        <v>94</v>
      </c>
      <c r="G4" s="3613"/>
      <c r="H4" s="3614"/>
      <c r="I4" s="3614"/>
      <c r="J4" s="3614"/>
      <c r="K4" s="3614"/>
      <c r="L4" s="3614"/>
      <c r="M4" s="3614"/>
      <c r="N4" s="3614"/>
      <c r="O4" s="3615"/>
      <c r="P4" s="3623"/>
      <c r="Q4" s="3621"/>
      <c r="R4" s="3619"/>
      <c r="S4" s="3617"/>
    </row>
    <row r="5" spans="1:22" s="212" customFormat="1" ht="20.100000000000001" customHeight="1" thickBot="1">
      <c r="A5" s="542" t="s">
        <v>95</v>
      </c>
      <c r="B5" s="543"/>
      <c r="C5" s="544"/>
      <c r="D5" s="544"/>
      <c r="E5" s="545"/>
      <c r="F5" s="546"/>
      <c r="G5" s="547"/>
      <c r="H5" s="544"/>
      <c r="I5" s="544"/>
      <c r="J5" s="544"/>
      <c r="K5" s="544"/>
      <c r="L5" s="544"/>
      <c r="M5" s="544"/>
      <c r="N5" s="548"/>
      <c r="O5" s="920"/>
      <c r="P5" s="549">
        <f>P6+P89</f>
        <v>1250861000</v>
      </c>
      <c r="Q5" s="549">
        <f>Q6+Q89</f>
        <v>1266311000</v>
      </c>
      <c r="R5" s="667">
        <f t="shared" ref="R5:R66" si="0">+P5-Q5</f>
        <v>-15450000</v>
      </c>
      <c r="S5" s="3219">
        <f t="shared" ref="S5:S66" si="1">+R5/Q5</f>
        <v>-1.2200794275655822E-2</v>
      </c>
    </row>
    <row r="6" spans="1:22" ht="20.100000000000001" customHeight="1">
      <c r="A6" s="551"/>
      <c r="B6" s="552" t="s">
        <v>96</v>
      </c>
      <c r="C6" s="553"/>
      <c r="D6" s="553"/>
      <c r="E6" s="554"/>
      <c r="F6" s="555"/>
      <c r="G6" s="556"/>
      <c r="H6" s="554"/>
      <c r="I6" s="554"/>
      <c r="J6" s="554"/>
      <c r="K6" s="554"/>
      <c r="L6" s="554"/>
      <c r="M6" s="554"/>
      <c r="N6" s="557"/>
      <c r="O6" s="1019"/>
      <c r="P6" s="558">
        <f>SUM(P7,P68)</f>
        <v>1147293000</v>
      </c>
      <c r="Q6" s="558">
        <f>SUM(Q7,Q68)</f>
        <v>1162743000</v>
      </c>
      <c r="R6" s="673">
        <f t="shared" si="0"/>
        <v>-15450000</v>
      </c>
      <c r="S6" s="2772">
        <f t="shared" si="1"/>
        <v>-1.328754505509816E-2</v>
      </c>
      <c r="V6" s="2">
        <v>1137867000</v>
      </c>
    </row>
    <row r="7" spans="1:22" ht="20.100000000000001" customHeight="1">
      <c r="A7" s="551"/>
      <c r="B7" s="559"/>
      <c r="C7" s="560" t="s">
        <v>97</v>
      </c>
      <c r="D7" s="561"/>
      <c r="E7" s="561"/>
      <c r="F7" s="562"/>
      <c r="G7" s="561"/>
      <c r="H7" s="561"/>
      <c r="I7" s="561"/>
      <c r="J7" s="561"/>
      <c r="K7" s="561"/>
      <c r="L7" s="561"/>
      <c r="M7" s="561"/>
      <c r="N7" s="561"/>
      <c r="O7" s="563"/>
      <c r="P7" s="564">
        <f>SUM(P8,P55,P64)</f>
        <v>762300000</v>
      </c>
      <c r="Q7" s="564">
        <f>SUM(Q8,Q55,Q64)</f>
        <v>777750000</v>
      </c>
      <c r="R7" s="673">
        <f t="shared" si="0"/>
        <v>-15450000</v>
      </c>
      <c r="S7" s="2772">
        <f t="shared" si="1"/>
        <v>-1.9864995178399229E-2</v>
      </c>
    </row>
    <row r="8" spans="1:22" ht="20.100000000000001" customHeight="1">
      <c r="A8" s="551"/>
      <c r="B8" s="565"/>
      <c r="C8" s="1177"/>
      <c r="D8" s="1133" t="s">
        <v>98</v>
      </c>
      <c r="E8" s="567"/>
      <c r="F8" s="568"/>
      <c r="G8" s="569"/>
      <c r="H8" s="570"/>
      <c r="I8" s="570"/>
      <c r="J8" s="570"/>
      <c r="K8" s="570"/>
      <c r="L8" s="570"/>
      <c r="M8" s="570"/>
      <c r="N8" s="571"/>
      <c r="O8" s="928"/>
      <c r="P8" s="572">
        <f>P9+P51</f>
        <v>708400000</v>
      </c>
      <c r="Q8" s="572">
        <f>Q9+Q51</f>
        <v>718450000</v>
      </c>
      <c r="R8" s="674">
        <f t="shared" si="0"/>
        <v>-10050000</v>
      </c>
      <c r="S8" s="3174">
        <f t="shared" si="1"/>
        <v>-1.39884473519382E-2</v>
      </c>
      <c r="V8" s="2">
        <v>1143363000</v>
      </c>
    </row>
    <row r="9" spans="1:22" ht="20.100000000000001" customHeight="1">
      <c r="A9" s="551"/>
      <c r="B9" s="565"/>
      <c r="C9" s="951"/>
      <c r="D9" s="559"/>
      <c r="E9" s="456" t="s">
        <v>99</v>
      </c>
      <c r="F9" s="457"/>
      <c r="G9" s="458"/>
      <c r="H9" s="458"/>
      <c r="I9" s="458"/>
      <c r="J9" s="458"/>
      <c r="K9" s="458"/>
      <c r="L9" s="458"/>
      <c r="M9" s="458"/>
      <c r="N9" s="458"/>
      <c r="O9" s="459"/>
      <c r="P9" s="573">
        <f>O10+O17+O26+O35+O48</f>
        <v>577800000</v>
      </c>
      <c r="Q9" s="573">
        <v>577800000</v>
      </c>
      <c r="R9" s="631">
        <f t="shared" si="0"/>
        <v>0</v>
      </c>
      <c r="S9" s="3170">
        <f t="shared" si="1"/>
        <v>0</v>
      </c>
    </row>
    <row r="10" spans="1:22" ht="20.100000000000001" customHeight="1">
      <c r="A10" s="551"/>
      <c r="B10" s="565"/>
      <c r="C10" s="951"/>
      <c r="D10" s="565"/>
      <c r="F10" s="633" t="s">
        <v>529</v>
      </c>
      <c r="G10" s="634"/>
      <c r="H10" s="635"/>
      <c r="I10" s="635"/>
      <c r="J10" s="635"/>
      <c r="K10" s="635"/>
      <c r="L10" s="635"/>
      <c r="M10" s="635"/>
      <c r="N10" s="696"/>
      <c r="O10" s="637">
        <f>SUM(O11:O16)</f>
        <v>33600000</v>
      </c>
      <c r="P10" s="468">
        <f>O10</f>
        <v>33600000</v>
      </c>
      <c r="Q10" s="616">
        <v>33600000</v>
      </c>
      <c r="R10" s="638">
        <f t="shared" si="0"/>
        <v>0</v>
      </c>
      <c r="S10" s="3224">
        <f t="shared" si="1"/>
        <v>0</v>
      </c>
    </row>
    <row r="11" spans="1:22" ht="20.100000000000001" customHeight="1">
      <c r="A11" s="551"/>
      <c r="B11" s="565"/>
      <c r="C11" s="951"/>
      <c r="D11" s="565"/>
      <c r="E11" s="583"/>
      <c r="F11" s="1050" t="s">
        <v>1410</v>
      </c>
      <c r="G11" s="1051">
        <v>40000</v>
      </c>
      <c r="H11" s="695" t="s">
        <v>530</v>
      </c>
      <c r="I11" s="1053">
        <v>10</v>
      </c>
      <c r="J11" s="695" t="s">
        <v>43</v>
      </c>
      <c r="K11" s="1178">
        <v>1</v>
      </c>
      <c r="L11" s="1052" t="s">
        <v>43</v>
      </c>
      <c r="M11" s="1055">
        <v>12</v>
      </c>
      <c r="N11" s="1179" t="s">
        <v>531</v>
      </c>
      <c r="O11" s="1180">
        <f t="shared" ref="O11:O16" si="2">G11*I11*K11*M11</f>
        <v>4800000</v>
      </c>
      <c r="P11" s="1181"/>
      <c r="Q11" s="1181"/>
      <c r="R11" s="1182"/>
      <c r="S11" s="3220"/>
      <c r="V11" s="2">
        <f>V6-V8</f>
        <v>-5496000</v>
      </c>
    </row>
    <row r="12" spans="1:22" ht="20.100000000000001" customHeight="1">
      <c r="A12" s="551"/>
      <c r="B12" s="565"/>
      <c r="C12" s="951"/>
      <c r="D12" s="565"/>
      <c r="E12" s="583"/>
      <c r="F12" s="1050" t="s">
        <v>1411</v>
      </c>
      <c r="G12" s="1051">
        <v>30000</v>
      </c>
      <c r="H12" s="695" t="s">
        <v>532</v>
      </c>
      <c r="I12" s="1053">
        <v>10</v>
      </c>
      <c r="J12" s="695" t="s">
        <v>530</v>
      </c>
      <c r="K12" s="1178">
        <v>1</v>
      </c>
      <c r="L12" s="1052" t="s">
        <v>532</v>
      </c>
      <c r="M12" s="1055">
        <v>12</v>
      </c>
      <c r="N12" s="1179" t="s">
        <v>533</v>
      </c>
      <c r="O12" s="1180">
        <f t="shared" si="2"/>
        <v>3600000</v>
      </c>
      <c r="P12" s="1181"/>
      <c r="Q12" s="1181"/>
      <c r="R12" s="1182"/>
      <c r="S12" s="3220"/>
    </row>
    <row r="13" spans="1:22" ht="20.100000000000001" customHeight="1">
      <c r="A13" s="551"/>
      <c r="B13" s="565"/>
      <c r="C13" s="951"/>
      <c r="D13" s="565"/>
      <c r="E13" s="583"/>
      <c r="F13" s="1050" t="s">
        <v>1412</v>
      </c>
      <c r="G13" s="1051">
        <v>40000</v>
      </c>
      <c r="H13" s="695" t="s">
        <v>534</v>
      </c>
      <c r="I13" s="1053">
        <v>10</v>
      </c>
      <c r="J13" s="695" t="s">
        <v>534</v>
      </c>
      <c r="K13" s="1178">
        <v>1</v>
      </c>
      <c r="L13" s="1052" t="s">
        <v>530</v>
      </c>
      <c r="M13" s="1055">
        <v>12</v>
      </c>
      <c r="N13" s="1179" t="s">
        <v>533</v>
      </c>
      <c r="O13" s="1180">
        <f t="shared" si="2"/>
        <v>4800000</v>
      </c>
      <c r="P13" s="1181"/>
      <c r="Q13" s="1181"/>
      <c r="R13" s="1182"/>
      <c r="S13" s="3220"/>
    </row>
    <row r="14" spans="1:22" ht="20.100000000000001" customHeight="1">
      <c r="A14" s="551"/>
      <c r="B14" s="565"/>
      <c r="C14" s="951"/>
      <c r="D14" s="565"/>
      <c r="E14" s="583"/>
      <c r="F14" s="1050" t="s">
        <v>1413</v>
      </c>
      <c r="G14" s="1051">
        <v>40000</v>
      </c>
      <c r="H14" s="695" t="s">
        <v>534</v>
      </c>
      <c r="I14" s="1053">
        <v>10</v>
      </c>
      <c r="J14" s="695" t="s">
        <v>534</v>
      </c>
      <c r="K14" s="1178">
        <v>1</v>
      </c>
      <c r="L14" s="1052" t="s">
        <v>534</v>
      </c>
      <c r="M14" s="1055">
        <v>12</v>
      </c>
      <c r="N14" s="1179" t="s">
        <v>531</v>
      </c>
      <c r="O14" s="1180">
        <f t="shared" si="2"/>
        <v>4800000</v>
      </c>
      <c r="P14" s="1181"/>
      <c r="Q14" s="1181"/>
      <c r="R14" s="1182"/>
      <c r="S14" s="3220"/>
      <c r="V14" s="4">
        <f>P5-V8</f>
        <v>107498000</v>
      </c>
    </row>
    <row r="15" spans="1:22" ht="20.100000000000001" customHeight="1">
      <c r="A15" s="551"/>
      <c r="B15" s="565"/>
      <c r="C15" s="565"/>
      <c r="D15" s="565"/>
      <c r="E15" s="583"/>
      <c r="F15" s="1050" t="s">
        <v>1414</v>
      </c>
      <c r="G15" s="1051">
        <v>40000</v>
      </c>
      <c r="H15" s="695" t="s">
        <v>534</v>
      </c>
      <c r="I15" s="1053">
        <v>10</v>
      </c>
      <c r="J15" s="695" t="s">
        <v>534</v>
      </c>
      <c r="K15" s="1178">
        <v>2</v>
      </c>
      <c r="L15" s="1052" t="s">
        <v>534</v>
      </c>
      <c r="M15" s="1055">
        <v>12</v>
      </c>
      <c r="N15" s="1179" t="s">
        <v>535</v>
      </c>
      <c r="O15" s="1180">
        <f t="shared" si="2"/>
        <v>9600000</v>
      </c>
      <c r="P15" s="1181"/>
      <c r="Q15" s="1181"/>
      <c r="R15" s="1182"/>
      <c r="S15" s="3220"/>
    </row>
    <row r="16" spans="1:22" ht="20.100000000000001" customHeight="1">
      <c r="A16" s="551"/>
      <c r="B16" s="565"/>
      <c r="C16" s="565"/>
      <c r="D16" s="565"/>
      <c r="E16" s="583"/>
      <c r="F16" s="1050" t="s">
        <v>1415</v>
      </c>
      <c r="G16" s="1051">
        <v>50000</v>
      </c>
      <c r="H16" s="695" t="s">
        <v>530</v>
      </c>
      <c r="I16" s="1053">
        <v>10</v>
      </c>
      <c r="J16" s="695" t="s">
        <v>532</v>
      </c>
      <c r="K16" s="1178">
        <v>1</v>
      </c>
      <c r="L16" s="1052" t="s">
        <v>534</v>
      </c>
      <c r="M16" s="1055">
        <v>12</v>
      </c>
      <c r="N16" s="1179" t="s">
        <v>531</v>
      </c>
      <c r="O16" s="1180">
        <f t="shared" si="2"/>
        <v>6000000</v>
      </c>
      <c r="P16" s="1181"/>
      <c r="Q16" s="1181"/>
      <c r="R16" s="1182"/>
      <c r="S16" s="3220"/>
    </row>
    <row r="17" spans="1:19" ht="20.100000000000001" customHeight="1">
      <c r="A17" s="551"/>
      <c r="B17" s="565"/>
      <c r="C17" s="565"/>
      <c r="D17" s="565"/>
      <c r="E17" s="583"/>
      <c r="F17" s="633" t="s">
        <v>536</v>
      </c>
      <c r="G17" s="634"/>
      <c r="H17" s="635"/>
      <c r="I17" s="635"/>
      <c r="J17" s="635"/>
      <c r="K17" s="635"/>
      <c r="L17" s="635"/>
      <c r="M17" s="635"/>
      <c r="N17" s="696"/>
      <c r="O17" s="637">
        <f>SUM(O18:O25)</f>
        <v>224700000</v>
      </c>
      <c r="P17" s="468">
        <f>O17</f>
        <v>224700000</v>
      </c>
      <c r="Q17" s="616">
        <v>224700000</v>
      </c>
      <c r="R17" s="638">
        <f t="shared" si="0"/>
        <v>0</v>
      </c>
      <c r="S17" s="3224">
        <f t="shared" si="1"/>
        <v>0</v>
      </c>
    </row>
    <row r="18" spans="1:19" ht="20.100000000000001" customHeight="1">
      <c r="A18" s="551"/>
      <c r="B18" s="565"/>
      <c r="C18" s="565"/>
      <c r="D18" s="565"/>
      <c r="E18" s="583"/>
      <c r="F18" s="1050" t="s">
        <v>1416</v>
      </c>
      <c r="G18" s="1051">
        <v>40000</v>
      </c>
      <c r="H18" s="1052" t="s">
        <v>534</v>
      </c>
      <c r="I18" s="1053">
        <v>20</v>
      </c>
      <c r="J18" s="1052" t="s">
        <v>534</v>
      </c>
      <c r="K18" s="1178">
        <v>4</v>
      </c>
      <c r="L18" s="1052" t="s">
        <v>534</v>
      </c>
      <c r="M18" s="1055">
        <v>12</v>
      </c>
      <c r="N18" s="1056" t="s">
        <v>533</v>
      </c>
      <c r="O18" s="1180">
        <f t="shared" ref="O18:O25" si="3">G18*I18*K18*M18</f>
        <v>38400000</v>
      </c>
      <c r="P18" s="1181"/>
      <c r="Q18" s="1181"/>
      <c r="R18" s="1182"/>
      <c r="S18" s="3220"/>
    </row>
    <row r="19" spans="1:19" ht="20.100000000000001" customHeight="1">
      <c r="A19" s="551"/>
      <c r="B19" s="565"/>
      <c r="C19" s="565"/>
      <c r="D19" s="565"/>
      <c r="E19" s="583"/>
      <c r="F19" s="1183" t="s">
        <v>1417</v>
      </c>
      <c r="G19" s="1051">
        <v>40000</v>
      </c>
      <c r="H19" s="1052" t="s">
        <v>532</v>
      </c>
      <c r="I19" s="1053">
        <v>20</v>
      </c>
      <c r="J19" s="1052" t="s">
        <v>534</v>
      </c>
      <c r="K19" s="1178">
        <v>4</v>
      </c>
      <c r="L19" s="1052" t="s">
        <v>534</v>
      </c>
      <c r="M19" s="1055">
        <v>12</v>
      </c>
      <c r="N19" s="1056" t="s">
        <v>533</v>
      </c>
      <c r="O19" s="1180">
        <f t="shared" si="3"/>
        <v>38400000</v>
      </c>
      <c r="P19" s="1181"/>
      <c r="Q19" s="1181"/>
      <c r="R19" s="1182"/>
      <c r="S19" s="3220"/>
    </row>
    <row r="20" spans="1:19" ht="20.100000000000001" customHeight="1">
      <c r="A20" s="551"/>
      <c r="B20" s="565"/>
      <c r="C20" s="565"/>
      <c r="D20" s="565"/>
      <c r="E20" s="583"/>
      <c r="F20" s="1183" t="s">
        <v>1418</v>
      </c>
      <c r="G20" s="1184">
        <v>40000</v>
      </c>
      <c r="H20" s="695" t="s">
        <v>19</v>
      </c>
      <c r="I20" s="1053">
        <v>20</v>
      </c>
      <c r="J20" s="695" t="s">
        <v>19</v>
      </c>
      <c r="K20" s="1178">
        <v>3</v>
      </c>
      <c r="L20" s="695" t="s">
        <v>19</v>
      </c>
      <c r="M20" s="1055">
        <v>12</v>
      </c>
      <c r="N20" s="1179" t="s">
        <v>20</v>
      </c>
      <c r="O20" s="1180">
        <f t="shared" si="3"/>
        <v>28800000</v>
      </c>
      <c r="P20" s="1181"/>
      <c r="Q20" s="1181"/>
      <c r="R20" s="1182"/>
      <c r="S20" s="3220"/>
    </row>
    <row r="21" spans="1:19" ht="20.100000000000001" customHeight="1">
      <c r="A21" s="551"/>
      <c r="B21" s="565"/>
      <c r="C21" s="565"/>
      <c r="D21" s="565"/>
      <c r="E21" s="583"/>
      <c r="F21" s="1183" t="s">
        <v>1419</v>
      </c>
      <c r="G21" s="1184">
        <v>40000</v>
      </c>
      <c r="H21" s="695" t="s">
        <v>19</v>
      </c>
      <c r="I21" s="1053">
        <v>20</v>
      </c>
      <c r="J21" s="695" t="s">
        <v>19</v>
      </c>
      <c r="K21" s="1178">
        <v>3</v>
      </c>
      <c r="L21" s="695" t="s">
        <v>19</v>
      </c>
      <c r="M21" s="1055">
        <v>12</v>
      </c>
      <c r="N21" s="1179" t="s">
        <v>20</v>
      </c>
      <c r="O21" s="1180">
        <f t="shared" si="3"/>
        <v>28800000</v>
      </c>
      <c r="P21" s="1181"/>
      <c r="Q21" s="1181"/>
      <c r="R21" s="1182"/>
      <c r="S21" s="3220"/>
    </row>
    <row r="22" spans="1:19" ht="20.100000000000001" customHeight="1">
      <c r="A22" s="551"/>
      <c r="B22" s="565"/>
      <c r="C22" s="565"/>
      <c r="D22" s="565"/>
      <c r="E22" s="583"/>
      <c r="F22" s="1183" t="s">
        <v>1420</v>
      </c>
      <c r="G22" s="1184">
        <v>30000</v>
      </c>
      <c r="H22" s="695" t="s">
        <v>19</v>
      </c>
      <c r="I22" s="1053">
        <v>15</v>
      </c>
      <c r="J22" s="695" t="s">
        <v>19</v>
      </c>
      <c r="K22" s="1178">
        <v>2</v>
      </c>
      <c r="L22" s="695" t="s">
        <v>19</v>
      </c>
      <c r="M22" s="1055">
        <v>12</v>
      </c>
      <c r="N22" s="1179" t="s">
        <v>20</v>
      </c>
      <c r="O22" s="1180">
        <f t="shared" si="3"/>
        <v>10800000</v>
      </c>
      <c r="P22" s="1181"/>
      <c r="Q22" s="1181"/>
      <c r="R22" s="1182"/>
      <c r="S22" s="3220"/>
    </row>
    <row r="23" spans="1:19" ht="20.100000000000001" customHeight="1">
      <c r="A23" s="551"/>
      <c r="B23" s="565"/>
      <c r="C23" s="565"/>
      <c r="D23" s="565"/>
      <c r="E23" s="583"/>
      <c r="F23" s="1183" t="s">
        <v>1421</v>
      </c>
      <c r="G23" s="1184">
        <v>40000</v>
      </c>
      <c r="H23" s="695" t="s">
        <v>19</v>
      </c>
      <c r="I23" s="1053">
        <v>20</v>
      </c>
      <c r="J23" s="695" t="s">
        <v>19</v>
      </c>
      <c r="K23" s="1178">
        <v>2</v>
      </c>
      <c r="L23" s="695" t="s">
        <v>19</v>
      </c>
      <c r="M23" s="1055">
        <v>12</v>
      </c>
      <c r="N23" s="1179" t="s">
        <v>20</v>
      </c>
      <c r="O23" s="1180">
        <f t="shared" si="3"/>
        <v>19200000</v>
      </c>
      <c r="P23" s="1181"/>
      <c r="Q23" s="1181"/>
      <c r="R23" s="1182"/>
      <c r="S23" s="3220"/>
    </row>
    <row r="24" spans="1:19" ht="20.100000000000001" customHeight="1">
      <c r="A24" s="551"/>
      <c r="B24" s="565"/>
      <c r="C24" s="565"/>
      <c r="D24" s="565"/>
      <c r="E24" s="583"/>
      <c r="F24" s="1183" t="s">
        <v>1422</v>
      </c>
      <c r="G24" s="1184">
        <v>45000</v>
      </c>
      <c r="H24" s="695" t="s">
        <v>19</v>
      </c>
      <c r="I24" s="1053">
        <v>15</v>
      </c>
      <c r="J24" s="695" t="s">
        <v>19</v>
      </c>
      <c r="K24" s="1178">
        <v>3</v>
      </c>
      <c r="L24" s="695" t="s">
        <v>19</v>
      </c>
      <c r="M24" s="1055">
        <v>12</v>
      </c>
      <c r="N24" s="1179" t="s">
        <v>20</v>
      </c>
      <c r="O24" s="1180">
        <f t="shared" si="3"/>
        <v>24300000</v>
      </c>
      <c r="P24" s="1181"/>
      <c r="Q24" s="1181"/>
      <c r="R24" s="1182"/>
      <c r="S24" s="3220"/>
    </row>
    <row r="25" spans="1:19" ht="20.100000000000001" customHeight="1">
      <c r="A25" s="551"/>
      <c r="B25" s="565"/>
      <c r="C25" s="565"/>
      <c r="D25" s="565"/>
      <c r="F25" s="1183" t="s">
        <v>1423</v>
      </c>
      <c r="G25" s="1184">
        <v>30000</v>
      </c>
      <c r="H25" s="695" t="s">
        <v>19</v>
      </c>
      <c r="I25" s="1053">
        <v>100</v>
      </c>
      <c r="J25" s="695" t="s">
        <v>19</v>
      </c>
      <c r="K25" s="1178">
        <v>1</v>
      </c>
      <c r="L25" s="695" t="s">
        <v>19</v>
      </c>
      <c r="M25" s="1055">
        <v>12</v>
      </c>
      <c r="N25" s="1179" t="s">
        <v>20</v>
      </c>
      <c r="O25" s="1180">
        <f t="shared" si="3"/>
        <v>36000000</v>
      </c>
      <c r="P25" s="1181"/>
      <c r="Q25" s="1181"/>
      <c r="R25" s="1182"/>
      <c r="S25" s="3220"/>
    </row>
    <row r="26" spans="1:19" ht="20.100000000000001" customHeight="1">
      <c r="A26" s="551"/>
      <c r="B26" s="565"/>
      <c r="C26" s="565"/>
      <c r="D26" s="565"/>
      <c r="E26" s="583"/>
      <c r="F26" s="633" t="s">
        <v>537</v>
      </c>
      <c r="G26" s="634"/>
      <c r="H26" s="635"/>
      <c r="I26" s="635"/>
      <c r="J26" s="635"/>
      <c r="K26" s="635"/>
      <c r="L26" s="635"/>
      <c r="M26" s="635"/>
      <c r="N26" s="696"/>
      <c r="O26" s="637">
        <f>SUM(O27:O34)</f>
        <v>69000000</v>
      </c>
      <c r="P26" s="468">
        <f>O26</f>
        <v>69000000</v>
      </c>
      <c r="Q26" s="616">
        <v>69000000</v>
      </c>
      <c r="R26" s="638">
        <f t="shared" si="0"/>
        <v>0</v>
      </c>
      <c r="S26" s="3224">
        <f t="shared" si="1"/>
        <v>0</v>
      </c>
    </row>
    <row r="27" spans="1:19" ht="20.100000000000001" customHeight="1">
      <c r="A27" s="551"/>
      <c r="B27" s="565"/>
      <c r="C27" s="565"/>
      <c r="D27" s="565"/>
      <c r="E27" s="583"/>
      <c r="F27" s="1050" t="s">
        <v>1410</v>
      </c>
      <c r="G27" s="1051">
        <v>40000</v>
      </c>
      <c r="H27" s="695" t="s">
        <v>534</v>
      </c>
      <c r="I27" s="1053">
        <v>10</v>
      </c>
      <c r="J27" s="695" t="s">
        <v>530</v>
      </c>
      <c r="K27" s="1178">
        <v>2</v>
      </c>
      <c r="L27" s="1052" t="s">
        <v>534</v>
      </c>
      <c r="M27" s="1055">
        <v>12</v>
      </c>
      <c r="N27" s="1179" t="s">
        <v>535</v>
      </c>
      <c r="O27" s="1180">
        <f t="shared" ref="O27:O34" si="4">G27*I27*K27*M27</f>
        <v>9600000</v>
      </c>
      <c r="P27" s="1181"/>
      <c r="Q27" s="1181"/>
      <c r="R27" s="1182"/>
      <c r="S27" s="3220"/>
    </row>
    <row r="28" spans="1:19" ht="20.100000000000001" customHeight="1">
      <c r="A28" s="551"/>
      <c r="B28" s="565"/>
      <c r="C28" s="565"/>
      <c r="D28" s="565"/>
      <c r="E28" s="583"/>
      <c r="F28" s="1050" t="s">
        <v>1412</v>
      </c>
      <c r="G28" s="1051">
        <v>30000</v>
      </c>
      <c r="H28" s="695" t="s">
        <v>534</v>
      </c>
      <c r="I28" s="1053">
        <v>10</v>
      </c>
      <c r="J28" s="695" t="s">
        <v>534</v>
      </c>
      <c r="K28" s="1178">
        <v>1</v>
      </c>
      <c r="L28" s="1052" t="s">
        <v>534</v>
      </c>
      <c r="M28" s="1055">
        <v>12</v>
      </c>
      <c r="N28" s="1179" t="s">
        <v>535</v>
      </c>
      <c r="O28" s="1180">
        <f t="shared" si="4"/>
        <v>3600000</v>
      </c>
      <c r="P28" s="1181"/>
      <c r="Q28" s="1181"/>
      <c r="R28" s="1182"/>
      <c r="S28" s="3220"/>
    </row>
    <row r="29" spans="1:19" ht="20.100000000000001" customHeight="1">
      <c r="A29" s="551"/>
      <c r="B29" s="565"/>
      <c r="C29" s="565"/>
      <c r="D29" s="565"/>
      <c r="E29" s="583"/>
      <c r="F29" s="1050" t="s">
        <v>1413</v>
      </c>
      <c r="G29" s="1051">
        <v>30000</v>
      </c>
      <c r="H29" s="695" t="s">
        <v>534</v>
      </c>
      <c r="I29" s="1053">
        <v>10</v>
      </c>
      <c r="J29" s="695" t="s">
        <v>534</v>
      </c>
      <c r="K29" s="1178">
        <v>1</v>
      </c>
      <c r="L29" s="1052" t="s">
        <v>534</v>
      </c>
      <c r="M29" s="1055">
        <v>12</v>
      </c>
      <c r="N29" s="1179" t="s">
        <v>535</v>
      </c>
      <c r="O29" s="1180">
        <f t="shared" si="4"/>
        <v>3600000</v>
      </c>
      <c r="P29" s="1181"/>
      <c r="Q29" s="1181"/>
      <c r="R29" s="1182"/>
      <c r="S29" s="3220"/>
    </row>
    <row r="30" spans="1:19" ht="20.100000000000001" customHeight="1">
      <c r="A30" s="551"/>
      <c r="B30" s="565"/>
      <c r="C30" s="565"/>
      <c r="D30" s="565"/>
      <c r="E30" s="583"/>
      <c r="F30" s="1050" t="s">
        <v>1424</v>
      </c>
      <c r="G30" s="1051">
        <v>45000</v>
      </c>
      <c r="H30" s="695" t="s">
        <v>534</v>
      </c>
      <c r="I30" s="1053">
        <v>10</v>
      </c>
      <c r="J30" s="695" t="s">
        <v>534</v>
      </c>
      <c r="K30" s="1178">
        <v>2</v>
      </c>
      <c r="L30" s="1052" t="s">
        <v>534</v>
      </c>
      <c r="M30" s="1055">
        <v>12</v>
      </c>
      <c r="N30" s="1179" t="s">
        <v>535</v>
      </c>
      <c r="O30" s="1180">
        <f t="shared" si="4"/>
        <v>10800000</v>
      </c>
      <c r="P30" s="1181"/>
      <c r="Q30" s="1181"/>
      <c r="R30" s="1182"/>
      <c r="S30" s="3220"/>
    </row>
    <row r="31" spans="1:19" ht="20.100000000000001" customHeight="1">
      <c r="A31" s="551"/>
      <c r="B31" s="565"/>
      <c r="C31" s="565"/>
      <c r="D31" s="565"/>
      <c r="E31" s="583"/>
      <c r="F31" s="1050" t="s">
        <v>1425</v>
      </c>
      <c r="G31" s="1051">
        <v>40000</v>
      </c>
      <c r="H31" s="695" t="s">
        <v>534</v>
      </c>
      <c r="I31" s="1053">
        <v>10</v>
      </c>
      <c r="J31" s="695" t="s">
        <v>534</v>
      </c>
      <c r="K31" s="1178">
        <v>1</v>
      </c>
      <c r="L31" s="1052" t="s">
        <v>534</v>
      </c>
      <c r="M31" s="1055">
        <v>12</v>
      </c>
      <c r="N31" s="1179" t="s">
        <v>535</v>
      </c>
      <c r="O31" s="1180">
        <f t="shared" si="4"/>
        <v>4800000</v>
      </c>
      <c r="P31" s="1181"/>
      <c r="Q31" s="1181"/>
      <c r="R31" s="1182"/>
      <c r="S31" s="3220"/>
    </row>
    <row r="32" spans="1:19" ht="20.100000000000001" customHeight="1">
      <c r="A32" s="551"/>
      <c r="B32" s="565"/>
      <c r="C32" s="565"/>
      <c r="D32" s="565"/>
      <c r="E32" s="583"/>
      <c r="F32" s="1050" t="s">
        <v>1426</v>
      </c>
      <c r="G32" s="1051">
        <v>35000</v>
      </c>
      <c r="H32" s="695" t="s">
        <v>534</v>
      </c>
      <c r="I32" s="1053">
        <v>15</v>
      </c>
      <c r="J32" s="695" t="s">
        <v>534</v>
      </c>
      <c r="K32" s="1178">
        <v>2</v>
      </c>
      <c r="L32" s="1052" t="s">
        <v>534</v>
      </c>
      <c r="M32" s="1055">
        <v>12</v>
      </c>
      <c r="N32" s="1179" t="s">
        <v>535</v>
      </c>
      <c r="O32" s="1180">
        <f t="shared" si="4"/>
        <v>12600000</v>
      </c>
      <c r="P32" s="1181"/>
      <c r="Q32" s="1181"/>
      <c r="R32" s="1182"/>
      <c r="S32" s="3220"/>
    </row>
    <row r="33" spans="1:19" ht="20.100000000000001" customHeight="1">
      <c r="A33" s="551"/>
      <c r="B33" s="565"/>
      <c r="C33" s="565"/>
      <c r="D33" s="565"/>
      <c r="E33" s="583"/>
      <c r="F33" s="1050" t="s">
        <v>1427</v>
      </c>
      <c r="G33" s="1051">
        <v>40000</v>
      </c>
      <c r="H33" s="695" t="s">
        <v>534</v>
      </c>
      <c r="I33" s="1053">
        <v>10</v>
      </c>
      <c r="J33" s="695" t="s">
        <v>534</v>
      </c>
      <c r="K33" s="1178">
        <v>3</v>
      </c>
      <c r="L33" s="1052" t="s">
        <v>534</v>
      </c>
      <c r="M33" s="1055">
        <v>12</v>
      </c>
      <c r="N33" s="1179" t="s">
        <v>535</v>
      </c>
      <c r="O33" s="1180">
        <f t="shared" si="4"/>
        <v>14400000</v>
      </c>
      <c r="P33" s="1181"/>
      <c r="Q33" s="1181"/>
      <c r="R33" s="1182"/>
      <c r="S33" s="3220"/>
    </row>
    <row r="34" spans="1:19" ht="20.100000000000001" customHeight="1">
      <c r="A34" s="551"/>
      <c r="B34" s="565"/>
      <c r="C34" s="565"/>
      <c r="D34" s="565"/>
      <c r="E34" s="583"/>
      <c r="F34" s="1050" t="s">
        <v>1428</v>
      </c>
      <c r="G34" s="1051">
        <v>40000</v>
      </c>
      <c r="H34" s="695" t="s">
        <v>534</v>
      </c>
      <c r="I34" s="1053">
        <v>10</v>
      </c>
      <c r="J34" s="695" t="s">
        <v>534</v>
      </c>
      <c r="K34" s="1178">
        <v>2</v>
      </c>
      <c r="L34" s="1052" t="s">
        <v>534</v>
      </c>
      <c r="M34" s="1055">
        <v>12</v>
      </c>
      <c r="N34" s="1179" t="s">
        <v>535</v>
      </c>
      <c r="O34" s="1180">
        <f t="shared" si="4"/>
        <v>9600000</v>
      </c>
      <c r="P34" s="1181"/>
      <c r="Q34" s="1181"/>
      <c r="R34" s="1182"/>
      <c r="S34" s="3220"/>
    </row>
    <row r="35" spans="1:19" ht="20.100000000000001" customHeight="1">
      <c r="A35" s="551"/>
      <c r="B35" s="565"/>
      <c r="C35" s="565"/>
      <c r="D35" s="565"/>
      <c r="E35" s="583"/>
      <c r="F35" s="633" t="s">
        <v>538</v>
      </c>
      <c r="G35" s="634"/>
      <c r="H35" s="635"/>
      <c r="I35" s="635"/>
      <c r="J35" s="635"/>
      <c r="K35" s="635"/>
      <c r="L35" s="635"/>
      <c r="M35" s="635"/>
      <c r="N35" s="696"/>
      <c r="O35" s="637">
        <f>SUM(O36:O47)</f>
        <v>244500000</v>
      </c>
      <c r="P35" s="468">
        <f>O35</f>
        <v>244500000</v>
      </c>
      <c r="Q35" s="616">
        <v>244500000</v>
      </c>
      <c r="R35" s="638">
        <f t="shared" si="0"/>
        <v>0</v>
      </c>
      <c r="S35" s="3224">
        <f t="shared" si="1"/>
        <v>0</v>
      </c>
    </row>
    <row r="36" spans="1:19" ht="20.100000000000001" customHeight="1">
      <c r="A36" s="551"/>
      <c r="B36" s="565"/>
      <c r="C36" s="565"/>
      <c r="D36" s="565"/>
      <c r="E36" s="583"/>
      <c r="F36" s="1183" t="s">
        <v>1429</v>
      </c>
      <c r="G36" s="1051">
        <v>30000</v>
      </c>
      <c r="H36" s="1052" t="s">
        <v>534</v>
      </c>
      <c r="I36" s="1053">
        <v>20</v>
      </c>
      <c r="J36" s="1052" t="s">
        <v>530</v>
      </c>
      <c r="K36" s="1178">
        <v>4</v>
      </c>
      <c r="L36" s="1052" t="s">
        <v>534</v>
      </c>
      <c r="M36" s="1055">
        <v>12</v>
      </c>
      <c r="N36" s="1056" t="s">
        <v>531</v>
      </c>
      <c r="O36" s="1180">
        <f t="shared" ref="O36:O47" si="5">G36*I36*K36*M36</f>
        <v>28800000</v>
      </c>
      <c r="P36" s="1181"/>
      <c r="Q36" s="1181"/>
      <c r="R36" s="1182"/>
      <c r="S36" s="3220"/>
    </row>
    <row r="37" spans="1:19" ht="20.100000000000001" customHeight="1">
      <c r="A37" s="551"/>
      <c r="B37" s="565"/>
      <c r="C37" s="565"/>
      <c r="D37" s="565"/>
      <c r="E37" s="583"/>
      <c r="F37" s="1183" t="s">
        <v>1418</v>
      </c>
      <c r="G37" s="1184">
        <v>40000</v>
      </c>
      <c r="H37" s="695" t="s">
        <v>19</v>
      </c>
      <c r="I37" s="1053">
        <v>20</v>
      </c>
      <c r="J37" s="695" t="s">
        <v>19</v>
      </c>
      <c r="K37" s="1178">
        <v>3</v>
      </c>
      <c r="L37" s="695" t="s">
        <v>19</v>
      </c>
      <c r="M37" s="1055">
        <v>12</v>
      </c>
      <c r="N37" s="1179" t="s">
        <v>20</v>
      </c>
      <c r="O37" s="1180">
        <f t="shared" si="5"/>
        <v>28800000</v>
      </c>
      <c r="P37" s="1181"/>
      <c r="Q37" s="1181"/>
      <c r="R37" s="1182"/>
      <c r="S37" s="3220"/>
    </row>
    <row r="38" spans="1:19" ht="20.100000000000001" customHeight="1">
      <c r="A38" s="551"/>
      <c r="B38" s="565"/>
      <c r="C38" s="565"/>
      <c r="D38" s="565"/>
      <c r="E38" s="583"/>
      <c r="F38" s="1183" t="s">
        <v>1430</v>
      </c>
      <c r="G38" s="1184">
        <v>30000</v>
      </c>
      <c r="H38" s="695" t="s">
        <v>19</v>
      </c>
      <c r="I38" s="1053">
        <v>15</v>
      </c>
      <c r="J38" s="695" t="s">
        <v>19</v>
      </c>
      <c r="K38" s="1178">
        <v>4</v>
      </c>
      <c r="L38" s="695" t="s">
        <v>19</v>
      </c>
      <c r="M38" s="1055">
        <v>12</v>
      </c>
      <c r="N38" s="1179" t="s">
        <v>20</v>
      </c>
      <c r="O38" s="1180">
        <f t="shared" si="5"/>
        <v>21600000</v>
      </c>
      <c r="P38" s="1181"/>
      <c r="Q38" s="1181"/>
      <c r="R38" s="1182"/>
      <c r="S38" s="3220"/>
    </row>
    <row r="39" spans="1:19" ht="20.100000000000001" customHeight="1">
      <c r="A39" s="551"/>
      <c r="B39" s="565"/>
      <c r="C39" s="565"/>
      <c r="D39" s="565"/>
      <c r="E39" s="583"/>
      <c r="F39" s="1183" t="s">
        <v>1431</v>
      </c>
      <c r="G39" s="1184">
        <v>35000</v>
      </c>
      <c r="H39" s="695" t="s">
        <v>19</v>
      </c>
      <c r="I39" s="1053">
        <v>15</v>
      </c>
      <c r="J39" s="695" t="s">
        <v>19</v>
      </c>
      <c r="K39" s="1178">
        <v>2</v>
      </c>
      <c r="L39" s="695" t="s">
        <v>19</v>
      </c>
      <c r="M39" s="1055">
        <v>12</v>
      </c>
      <c r="N39" s="1179" t="s">
        <v>20</v>
      </c>
      <c r="O39" s="1180">
        <f t="shared" si="5"/>
        <v>12600000</v>
      </c>
      <c r="P39" s="1181"/>
      <c r="Q39" s="1181"/>
      <c r="R39" s="1182"/>
      <c r="S39" s="3220"/>
    </row>
    <row r="40" spans="1:19" ht="20.100000000000001" customHeight="1">
      <c r="A40" s="551"/>
      <c r="B40" s="565"/>
      <c r="C40" s="565"/>
      <c r="D40" s="565"/>
      <c r="E40" s="583"/>
      <c r="F40" s="1183" t="s">
        <v>1432</v>
      </c>
      <c r="G40" s="1184">
        <v>40000</v>
      </c>
      <c r="H40" s="695" t="s">
        <v>19</v>
      </c>
      <c r="I40" s="1053">
        <v>15</v>
      </c>
      <c r="J40" s="695" t="s">
        <v>19</v>
      </c>
      <c r="K40" s="1178">
        <v>2</v>
      </c>
      <c r="L40" s="695" t="s">
        <v>19</v>
      </c>
      <c r="M40" s="1055">
        <v>12</v>
      </c>
      <c r="N40" s="1179" t="s">
        <v>20</v>
      </c>
      <c r="O40" s="1180">
        <f t="shared" si="5"/>
        <v>14400000</v>
      </c>
      <c r="P40" s="1181"/>
      <c r="Q40" s="1181"/>
      <c r="R40" s="1182"/>
      <c r="S40" s="3220"/>
    </row>
    <row r="41" spans="1:19" ht="20.100000000000001" customHeight="1">
      <c r="A41" s="551"/>
      <c r="B41" s="565"/>
      <c r="C41" s="565"/>
      <c r="D41" s="565"/>
      <c r="E41" s="583"/>
      <c r="F41" s="1183" t="s">
        <v>1433</v>
      </c>
      <c r="G41" s="1184">
        <v>30000</v>
      </c>
      <c r="H41" s="695" t="s">
        <v>19</v>
      </c>
      <c r="I41" s="1053">
        <v>15</v>
      </c>
      <c r="J41" s="695" t="s">
        <v>19</v>
      </c>
      <c r="K41" s="1178">
        <v>2</v>
      </c>
      <c r="L41" s="695" t="s">
        <v>19</v>
      </c>
      <c r="M41" s="1055">
        <v>12</v>
      </c>
      <c r="N41" s="1179" t="s">
        <v>20</v>
      </c>
      <c r="O41" s="1180">
        <f t="shared" si="5"/>
        <v>10800000</v>
      </c>
      <c r="P41" s="1181"/>
      <c r="Q41" s="1181"/>
      <c r="R41" s="1182"/>
      <c r="S41" s="3220"/>
    </row>
    <row r="42" spans="1:19" ht="20.100000000000001" customHeight="1">
      <c r="A42" s="551"/>
      <c r="B42" s="565"/>
      <c r="C42" s="565"/>
      <c r="D42" s="565"/>
      <c r="E42" s="583"/>
      <c r="F42" s="1183" t="s">
        <v>1434</v>
      </c>
      <c r="G42" s="1184">
        <v>40000</v>
      </c>
      <c r="H42" s="695" t="s">
        <v>19</v>
      </c>
      <c r="I42" s="1053">
        <v>15</v>
      </c>
      <c r="J42" s="695" t="s">
        <v>19</v>
      </c>
      <c r="K42" s="1178">
        <v>4</v>
      </c>
      <c r="L42" s="695" t="s">
        <v>19</v>
      </c>
      <c r="M42" s="1055">
        <v>12</v>
      </c>
      <c r="N42" s="1179" t="s">
        <v>20</v>
      </c>
      <c r="O42" s="1180">
        <f t="shared" si="5"/>
        <v>28800000</v>
      </c>
      <c r="P42" s="1181"/>
      <c r="Q42" s="1181"/>
      <c r="R42" s="1182"/>
      <c r="S42" s="3220"/>
    </row>
    <row r="43" spans="1:19" ht="20.100000000000001" customHeight="1">
      <c r="A43" s="551"/>
      <c r="B43" s="565"/>
      <c r="C43" s="565"/>
      <c r="D43" s="565"/>
      <c r="E43" s="583"/>
      <c r="F43" s="1183" t="s">
        <v>1435</v>
      </c>
      <c r="G43" s="1184">
        <v>30000</v>
      </c>
      <c r="H43" s="695" t="s">
        <v>19</v>
      </c>
      <c r="I43" s="1053">
        <v>15</v>
      </c>
      <c r="J43" s="695" t="s">
        <v>19</v>
      </c>
      <c r="K43" s="1178">
        <v>3</v>
      </c>
      <c r="L43" s="695" t="s">
        <v>19</v>
      </c>
      <c r="M43" s="1055">
        <v>12</v>
      </c>
      <c r="N43" s="1179" t="s">
        <v>20</v>
      </c>
      <c r="O43" s="1180">
        <f t="shared" si="5"/>
        <v>16200000</v>
      </c>
      <c r="P43" s="1181"/>
      <c r="Q43" s="1181"/>
      <c r="R43" s="1182"/>
      <c r="S43" s="3220"/>
    </row>
    <row r="44" spans="1:19" ht="20.100000000000001" customHeight="1">
      <c r="A44" s="551"/>
      <c r="B44" s="565"/>
      <c r="C44" s="565"/>
      <c r="D44" s="565"/>
      <c r="E44" s="583"/>
      <c r="F44" s="1183" t="s">
        <v>1436</v>
      </c>
      <c r="G44" s="1184">
        <v>35000</v>
      </c>
      <c r="H44" s="695" t="s">
        <v>19</v>
      </c>
      <c r="I44" s="1053">
        <v>15</v>
      </c>
      <c r="J44" s="695" t="s">
        <v>19</v>
      </c>
      <c r="K44" s="1178">
        <v>3</v>
      </c>
      <c r="L44" s="695" t="s">
        <v>19</v>
      </c>
      <c r="M44" s="1055">
        <v>12</v>
      </c>
      <c r="N44" s="1179" t="s">
        <v>20</v>
      </c>
      <c r="O44" s="1180">
        <f t="shared" si="5"/>
        <v>18900000</v>
      </c>
      <c r="P44" s="1181"/>
      <c r="Q44" s="1181"/>
      <c r="R44" s="1182"/>
      <c r="S44" s="3220"/>
    </row>
    <row r="45" spans="1:19" ht="20.100000000000001" customHeight="1">
      <c r="A45" s="551"/>
      <c r="B45" s="565"/>
      <c r="C45" s="565"/>
      <c r="D45" s="565"/>
      <c r="E45" s="583"/>
      <c r="F45" s="1183" t="s">
        <v>1437</v>
      </c>
      <c r="G45" s="1184">
        <v>30000</v>
      </c>
      <c r="H45" s="695" t="s">
        <v>19</v>
      </c>
      <c r="I45" s="1053">
        <v>15</v>
      </c>
      <c r="J45" s="695" t="s">
        <v>19</v>
      </c>
      <c r="K45" s="1178">
        <v>6</v>
      </c>
      <c r="L45" s="695" t="s">
        <v>19</v>
      </c>
      <c r="M45" s="1055">
        <v>12</v>
      </c>
      <c r="N45" s="1179" t="s">
        <v>20</v>
      </c>
      <c r="O45" s="1180">
        <f t="shared" si="5"/>
        <v>32400000</v>
      </c>
      <c r="P45" s="1181"/>
      <c r="Q45" s="1181"/>
      <c r="R45" s="1182"/>
      <c r="S45" s="3220"/>
    </row>
    <row r="46" spans="1:19" ht="20.100000000000001" customHeight="1">
      <c r="A46" s="551"/>
      <c r="B46" s="565"/>
      <c r="C46" s="565"/>
      <c r="D46" s="565"/>
      <c r="F46" s="1183" t="s">
        <v>1438</v>
      </c>
      <c r="G46" s="1184">
        <v>30000</v>
      </c>
      <c r="H46" s="695" t="s">
        <v>19</v>
      </c>
      <c r="I46" s="1053">
        <v>10</v>
      </c>
      <c r="J46" s="695" t="s">
        <v>19</v>
      </c>
      <c r="K46" s="1178">
        <v>2</v>
      </c>
      <c r="L46" s="695" t="s">
        <v>19</v>
      </c>
      <c r="M46" s="1055">
        <v>12</v>
      </c>
      <c r="N46" s="1179" t="s">
        <v>20</v>
      </c>
      <c r="O46" s="1180">
        <f t="shared" si="5"/>
        <v>7200000</v>
      </c>
      <c r="P46" s="1181"/>
      <c r="Q46" s="1181"/>
      <c r="R46" s="1182"/>
      <c r="S46" s="3220"/>
    </row>
    <row r="47" spans="1:19" ht="20.100000000000001" customHeight="1">
      <c r="A47" s="551"/>
      <c r="B47" s="565"/>
      <c r="C47" s="565"/>
      <c r="D47" s="565"/>
      <c r="E47" s="583"/>
      <c r="F47" s="1183" t="s">
        <v>1423</v>
      </c>
      <c r="G47" s="1184">
        <v>20000</v>
      </c>
      <c r="H47" s="695" t="s">
        <v>19</v>
      </c>
      <c r="I47" s="1053">
        <v>100</v>
      </c>
      <c r="J47" s="695" t="s">
        <v>19</v>
      </c>
      <c r="K47" s="1178">
        <v>1</v>
      </c>
      <c r="L47" s="695" t="s">
        <v>19</v>
      </c>
      <c r="M47" s="1055">
        <v>12</v>
      </c>
      <c r="N47" s="1179" t="s">
        <v>20</v>
      </c>
      <c r="O47" s="1180">
        <f t="shared" si="5"/>
        <v>24000000</v>
      </c>
      <c r="P47" s="1181"/>
      <c r="Q47" s="1181"/>
      <c r="R47" s="1182"/>
      <c r="S47" s="3220"/>
    </row>
    <row r="48" spans="1:19" ht="20.100000000000001" customHeight="1">
      <c r="A48" s="551"/>
      <c r="B48" s="565"/>
      <c r="C48" s="565"/>
      <c r="D48" s="565"/>
      <c r="E48" s="583"/>
      <c r="F48" s="1185" t="s">
        <v>539</v>
      </c>
      <c r="G48" s="634"/>
      <c r="H48" s="635"/>
      <c r="I48" s="766"/>
      <c r="J48" s="635"/>
      <c r="K48" s="1186"/>
      <c r="L48" s="635"/>
      <c r="M48" s="1130"/>
      <c r="N48" s="696"/>
      <c r="O48" s="637">
        <f>SUM(O49:O50)</f>
        <v>6000000</v>
      </c>
      <c r="P48" s="468">
        <f>O48</f>
        <v>6000000</v>
      </c>
      <c r="Q48" s="616">
        <v>6000000</v>
      </c>
      <c r="R48" s="638">
        <f t="shared" si="0"/>
        <v>0</v>
      </c>
      <c r="S48" s="3224">
        <f t="shared" si="1"/>
        <v>0</v>
      </c>
    </row>
    <row r="49" spans="1:22" ht="20.100000000000001" customHeight="1">
      <c r="A49" s="551"/>
      <c r="B49" s="565"/>
      <c r="C49" s="565"/>
      <c r="D49" s="565"/>
      <c r="E49" s="583"/>
      <c r="F49" s="1050" t="s">
        <v>1439</v>
      </c>
      <c r="G49" s="1051">
        <v>40000</v>
      </c>
      <c r="H49" s="1052" t="s">
        <v>19</v>
      </c>
      <c r="I49" s="1053">
        <v>15</v>
      </c>
      <c r="J49" s="1052" t="s">
        <v>19</v>
      </c>
      <c r="K49" s="1178">
        <v>5</v>
      </c>
      <c r="L49" s="1052" t="s">
        <v>19</v>
      </c>
      <c r="M49" s="1055">
        <v>1</v>
      </c>
      <c r="N49" s="1056" t="s">
        <v>20</v>
      </c>
      <c r="O49" s="1180">
        <f>G49*I49*K49*M49</f>
        <v>3000000</v>
      </c>
      <c r="P49" s="1181"/>
      <c r="Q49" s="1181"/>
      <c r="R49" s="1182"/>
      <c r="S49" s="3220"/>
    </row>
    <row r="50" spans="1:22" ht="20.100000000000001" customHeight="1">
      <c r="A50" s="551"/>
      <c r="B50" s="565"/>
      <c r="C50" s="565"/>
      <c r="D50" s="565"/>
      <c r="E50" s="583"/>
      <c r="F50" s="1050" t="s">
        <v>1440</v>
      </c>
      <c r="G50" s="1051">
        <v>40000</v>
      </c>
      <c r="H50" s="1052" t="s">
        <v>19</v>
      </c>
      <c r="I50" s="1053">
        <v>15</v>
      </c>
      <c r="J50" s="1052" t="s">
        <v>19</v>
      </c>
      <c r="K50" s="1178">
        <v>5</v>
      </c>
      <c r="L50" s="1052" t="s">
        <v>19</v>
      </c>
      <c r="M50" s="1055">
        <v>1</v>
      </c>
      <c r="N50" s="1056" t="s">
        <v>20</v>
      </c>
      <c r="O50" s="1180">
        <f>G50*I50*K50*M50</f>
        <v>3000000</v>
      </c>
      <c r="P50" s="1181"/>
      <c r="Q50" s="1181"/>
      <c r="R50" s="1182"/>
      <c r="S50" s="3220"/>
    </row>
    <row r="51" spans="1:22" ht="20.100000000000001" customHeight="1">
      <c r="A51" s="551"/>
      <c r="B51" s="565"/>
      <c r="C51" s="565"/>
      <c r="D51" s="565"/>
      <c r="E51" s="456" t="s">
        <v>102</v>
      </c>
      <c r="F51" s="457"/>
      <c r="G51" s="458"/>
      <c r="H51" s="458"/>
      <c r="I51" s="458"/>
      <c r="J51" s="458"/>
      <c r="K51" s="458"/>
      <c r="L51" s="458"/>
      <c r="M51" s="458"/>
      <c r="N51" s="458"/>
      <c r="O51" s="459"/>
      <c r="P51" s="573">
        <f>O52+O53+O54</f>
        <v>130600000</v>
      </c>
      <c r="Q51" s="573">
        <f>SUM(Q52:Q54)</f>
        <v>140650000</v>
      </c>
      <c r="R51" s="631">
        <f t="shared" si="0"/>
        <v>-10050000</v>
      </c>
      <c r="S51" s="3170">
        <f t="shared" si="1"/>
        <v>-7.1453963739779594E-2</v>
      </c>
    </row>
    <row r="52" spans="1:22" ht="20.100000000000001" customHeight="1">
      <c r="A52" s="551"/>
      <c r="B52" s="565"/>
      <c r="C52" s="565"/>
      <c r="D52" s="565"/>
      <c r="F52" s="1185" t="s">
        <v>2534</v>
      </c>
      <c r="G52" s="1187">
        <v>2500000</v>
      </c>
      <c r="H52" s="1188" t="s">
        <v>19</v>
      </c>
      <c r="I52" s="1189">
        <v>4</v>
      </c>
      <c r="J52" s="635"/>
      <c r="K52" s="635"/>
      <c r="L52" s="635"/>
      <c r="M52" s="635"/>
      <c r="N52" s="1190" t="s">
        <v>20</v>
      </c>
      <c r="O52" s="637">
        <f>+I52*G52</f>
        <v>10000000</v>
      </c>
      <c r="P52" s="616">
        <f>O52</f>
        <v>10000000</v>
      </c>
      <c r="Q52" s="616">
        <v>10000000</v>
      </c>
      <c r="R52" s="638">
        <f t="shared" si="0"/>
        <v>0</v>
      </c>
      <c r="S52" s="3224">
        <f t="shared" si="1"/>
        <v>0</v>
      </c>
    </row>
    <row r="53" spans="1:22" ht="20.100000000000001" customHeight="1">
      <c r="A53" s="551"/>
      <c r="B53" s="565"/>
      <c r="C53" s="565"/>
      <c r="D53" s="565"/>
      <c r="F53" s="1185" t="s">
        <v>2535</v>
      </c>
      <c r="G53" s="1187">
        <v>4100000</v>
      </c>
      <c r="H53" s="1188" t="s">
        <v>19</v>
      </c>
      <c r="I53" s="1191">
        <v>27</v>
      </c>
      <c r="J53" s="635"/>
      <c r="K53" s="635"/>
      <c r="L53" s="635"/>
      <c r="M53" s="635"/>
      <c r="N53" s="1190" t="s">
        <v>20</v>
      </c>
      <c r="O53" s="637">
        <f>+I53*G53</f>
        <v>110700000</v>
      </c>
      <c r="P53" s="616">
        <f t="shared" ref="P53:P54" si="6">O53</f>
        <v>110700000</v>
      </c>
      <c r="Q53" s="616">
        <v>123000000</v>
      </c>
      <c r="R53" s="638">
        <f t="shared" si="0"/>
        <v>-12300000</v>
      </c>
      <c r="S53" s="3224">
        <f t="shared" si="1"/>
        <v>-0.1</v>
      </c>
      <c r="V53" s="2">
        <v>-456000</v>
      </c>
    </row>
    <row r="54" spans="1:22" ht="20.100000000000001" customHeight="1">
      <c r="A54" s="551"/>
      <c r="B54" s="565"/>
      <c r="C54" s="565"/>
      <c r="D54" s="565"/>
      <c r="F54" s="1185" t="s">
        <v>2536</v>
      </c>
      <c r="G54" s="1187">
        <v>450000</v>
      </c>
      <c r="H54" s="1188" t="s">
        <v>19</v>
      </c>
      <c r="I54" s="1191">
        <v>22</v>
      </c>
      <c r="J54" s="635"/>
      <c r="K54" s="635"/>
      <c r="L54" s="635"/>
      <c r="M54" s="635"/>
      <c r="N54" s="1190" t="s">
        <v>20</v>
      </c>
      <c r="O54" s="637">
        <f>+I54*G54</f>
        <v>9900000</v>
      </c>
      <c r="P54" s="616">
        <f t="shared" si="6"/>
        <v>9900000</v>
      </c>
      <c r="Q54" s="616">
        <v>7650000</v>
      </c>
      <c r="R54" s="638">
        <f t="shared" si="0"/>
        <v>2250000</v>
      </c>
      <c r="S54" s="3224">
        <f t="shared" si="1"/>
        <v>0.29411764705882354</v>
      </c>
    </row>
    <row r="55" spans="1:22" ht="20.100000000000001" customHeight="1">
      <c r="A55" s="551"/>
      <c r="B55" s="565"/>
      <c r="C55" s="565"/>
      <c r="D55" s="1133" t="s">
        <v>1309</v>
      </c>
      <c r="E55" s="567"/>
      <c r="F55" s="568"/>
      <c r="G55" s="569"/>
      <c r="H55" s="570"/>
      <c r="I55" s="570"/>
      <c r="J55" s="570"/>
      <c r="K55" s="570"/>
      <c r="L55" s="570"/>
      <c r="M55" s="570"/>
      <c r="N55" s="571"/>
      <c r="O55" s="928"/>
      <c r="P55" s="572">
        <f>P56+P59</f>
        <v>3500000</v>
      </c>
      <c r="Q55" s="572">
        <f>Q56+Q59</f>
        <v>3500000</v>
      </c>
      <c r="R55" s="674">
        <f t="shared" si="0"/>
        <v>0</v>
      </c>
      <c r="S55" s="3174">
        <f t="shared" si="1"/>
        <v>0</v>
      </c>
    </row>
    <row r="56" spans="1:22" ht="20.100000000000001" customHeight="1">
      <c r="A56" s="551"/>
      <c r="B56" s="565"/>
      <c r="C56" s="565"/>
      <c r="D56" s="559"/>
      <c r="E56" s="456" t="s">
        <v>103</v>
      </c>
      <c r="F56" s="457"/>
      <c r="G56" s="458"/>
      <c r="H56" s="458"/>
      <c r="I56" s="458"/>
      <c r="J56" s="458"/>
      <c r="K56" s="458"/>
      <c r="L56" s="458"/>
      <c r="M56" s="458"/>
      <c r="N56" s="458"/>
      <c r="O56" s="459"/>
      <c r="P56" s="573">
        <f>ROUNDUP(O57,-3)</f>
        <v>3000000</v>
      </c>
      <c r="Q56" s="573">
        <v>3000000</v>
      </c>
      <c r="R56" s="631">
        <f t="shared" si="0"/>
        <v>0</v>
      </c>
      <c r="S56" s="3170">
        <f t="shared" si="1"/>
        <v>0</v>
      </c>
      <c r="V56" s="213">
        <f>O66-V53</f>
        <v>50856000</v>
      </c>
    </row>
    <row r="57" spans="1:22" ht="20.100000000000001" customHeight="1">
      <c r="A57" s="551"/>
      <c r="B57" s="565"/>
      <c r="C57" s="565"/>
      <c r="D57" s="565"/>
      <c r="F57" s="633" t="s">
        <v>104</v>
      </c>
      <c r="G57" s="634"/>
      <c r="H57" s="635"/>
      <c r="I57" s="635"/>
      <c r="J57" s="635"/>
      <c r="K57" s="635"/>
      <c r="L57" s="635"/>
      <c r="M57" s="635"/>
      <c r="N57" s="696"/>
      <c r="O57" s="637">
        <f>SUM(O58:O58)</f>
        <v>3000000</v>
      </c>
      <c r="P57" s="616">
        <f>P56</f>
        <v>3000000</v>
      </c>
      <c r="Q57" s="616">
        <v>3000000</v>
      </c>
      <c r="R57" s="638">
        <f t="shared" si="0"/>
        <v>0</v>
      </c>
      <c r="S57" s="3171">
        <f t="shared" si="1"/>
        <v>0</v>
      </c>
    </row>
    <row r="58" spans="1:22" ht="20.100000000000001" customHeight="1">
      <c r="A58" s="551"/>
      <c r="B58" s="565"/>
      <c r="C58" s="565"/>
      <c r="D58" s="565"/>
      <c r="E58" s="583"/>
      <c r="F58" s="1183" t="s">
        <v>1441</v>
      </c>
      <c r="G58" s="1051">
        <v>100000</v>
      </c>
      <c r="H58" s="1052" t="s">
        <v>19</v>
      </c>
      <c r="I58" s="1192">
        <v>30</v>
      </c>
      <c r="J58" s="678"/>
      <c r="K58" s="678"/>
      <c r="L58" s="678"/>
      <c r="M58" s="678"/>
      <c r="N58" s="1179" t="s">
        <v>20</v>
      </c>
      <c r="O58" s="1180">
        <f>G58*I58</f>
        <v>3000000</v>
      </c>
      <c r="P58" s="848"/>
      <c r="Q58" s="848"/>
      <c r="R58" s="849"/>
      <c r="S58" s="3197"/>
    </row>
    <row r="59" spans="1:22" ht="20.100000000000001" customHeight="1">
      <c r="A59" s="551"/>
      <c r="B59" s="565"/>
      <c r="C59" s="565"/>
      <c r="D59" s="565"/>
      <c r="E59" s="456" t="s">
        <v>105</v>
      </c>
      <c r="F59" s="457"/>
      <c r="G59" s="458"/>
      <c r="H59" s="458"/>
      <c r="I59" s="458"/>
      <c r="J59" s="458"/>
      <c r="K59" s="458"/>
      <c r="L59" s="458"/>
      <c r="M59" s="458"/>
      <c r="N59" s="458"/>
      <c r="O59" s="459"/>
      <c r="P59" s="573">
        <f>P60+P62</f>
        <v>500000</v>
      </c>
      <c r="Q59" s="573">
        <v>500000</v>
      </c>
      <c r="R59" s="631">
        <f t="shared" si="0"/>
        <v>0</v>
      </c>
      <c r="S59" s="3170">
        <f t="shared" si="1"/>
        <v>0</v>
      </c>
    </row>
    <row r="60" spans="1:22" ht="20.100000000000001" customHeight="1">
      <c r="A60" s="551"/>
      <c r="B60" s="565"/>
      <c r="C60" s="565"/>
      <c r="D60" s="565"/>
      <c r="F60" s="633" t="s">
        <v>588</v>
      </c>
      <c r="G60" s="634"/>
      <c r="H60" s="635"/>
      <c r="I60" s="635"/>
      <c r="J60" s="635"/>
      <c r="K60" s="635"/>
      <c r="L60" s="635"/>
      <c r="M60" s="635"/>
      <c r="N60" s="696"/>
      <c r="O60" s="637">
        <f>SUM(O61:O61)</f>
        <v>400000</v>
      </c>
      <c r="P60" s="616">
        <v>400000</v>
      </c>
      <c r="Q60" s="616">
        <v>400000</v>
      </c>
      <c r="R60" s="638">
        <f t="shared" si="0"/>
        <v>0</v>
      </c>
      <c r="S60" s="3171">
        <f t="shared" si="1"/>
        <v>0</v>
      </c>
      <c r="V60" s="2">
        <f>V56/12/25/80</f>
        <v>2119</v>
      </c>
    </row>
    <row r="61" spans="1:22" ht="20.100000000000001" customHeight="1">
      <c r="A61" s="551"/>
      <c r="B61" s="565"/>
      <c r="C61" s="565"/>
      <c r="D61" s="565"/>
      <c r="E61" s="583"/>
      <c r="F61" s="714" t="s">
        <v>1442</v>
      </c>
      <c r="G61" s="1193">
        <v>200000</v>
      </c>
      <c r="H61" s="1194" t="s">
        <v>1069</v>
      </c>
      <c r="I61" s="1195">
        <v>2</v>
      </c>
      <c r="J61" s="678"/>
      <c r="K61" s="678"/>
      <c r="L61" s="678"/>
      <c r="M61" s="678"/>
      <c r="N61" s="715" t="s">
        <v>20</v>
      </c>
      <c r="O61" s="1114">
        <f>SUM(G61*I61)</f>
        <v>400000</v>
      </c>
      <c r="P61" s="848"/>
      <c r="Q61" s="848"/>
      <c r="R61" s="849"/>
      <c r="S61" s="3197"/>
    </row>
    <row r="62" spans="1:22" ht="20.100000000000001" customHeight="1">
      <c r="A62" s="551"/>
      <c r="B62" s="565"/>
      <c r="C62" s="565"/>
      <c r="D62" s="565"/>
      <c r="F62" s="633" t="s">
        <v>590</v>
      </c>
      <c r="G62" s="634"/>
      <c r="H62" s="635"/>
      <c r="I62" s="635"/>
      <c r="J62" s="635"/>
      <c r="K62" s="635"/>
      <c r="L62" s="635"/>
      <c r="M62" s="635"/>
      <c r="N62" s="696"/>
      <c r="O62" s="637">
        <f>SUM(O63:O63)</f>
        <v>100000</v>
      </c>
      <c r="P62" s="616">
        <v>100000</v>
      </c>
      <c r="Q62" s="616">
        <v>100000</v>
      </c>
      <c r="R62" s="638">
        <f t="shared" si="0"/>
        <v>0</v>
      </c>
      <c r="S62" s="3171">
        <f t="shared" si="1"/>
        <v>0</v>
      </c>
    </row>
    <row r="63" spans="1:22" ht="20.100000000000001" customHeight="1">
      <c r="A63" s="551"/>
      <c r="B63" s="565"/>
      <c r="C63" s="565"/>
      <c r="D63" s="582"/>
      <c r="E63" s="979"/>
      <c r="F63" s="1135" t="s">
        <v>1443</v>
      </c>
      <c r="G63" s="1196">
        <v>100000</v>
      </c>
      <c r="H63" s="1197" t="s">
        <v>589</v>
      </c>
      <c r="I63" s="1198">
        <v>1</v>
      </c>
      <c r="J63" s="1091"/>
      <c r="K63" s="1091"/>
      <c r="L63" s="1091"/>
      <c r="M63" s="1091"/>
      <c r="N63" s="1137" t="s">
        <v>20</v>
      </c>
      <c r="O63" s="1199">
        <f>SUM(G63*I63)</f>
        <v>100000</v>
      </c>
      <c r="P63" s="892"/>
      <c r="Q63" s="892"/>
      <c r="R63" s="894"/>
      <c r="S63" s="3198"/>
    </row>
    <row r="64" spans="1:22" ht="20.100000000000001" customHeight="1">
      <c r="A64" s="551"/>
      <c r="B64" s="565"/>
      <c r="C64" s="565"/>
      <c r="D64" s="1075" t="s">
        <v>106</v>
      </c>
      <c r="E64" s="1076"/>
      <c r="F64" s="1077"/>
      <c r="G64" s="1078"/>
      <c r="H64" s="1079"/>
      <c r="I64" s="1079"/>
      <c r="J64" s="1079"/>
      <c r="K64" s="1079"/>
      <c r="L64" s="1079"/>
      <c r="M64" s="1079"/>
      <c r="N64" s="1080"/>
      <c r="O64" s="1200"/>
      <c r="P64" s="1081">
        <f>P65</f>
        <v>50400000</v>
      </c>
      <c r="Q64" s="1081">
        <f>Q65</f>
        <v>55800000</v>
      </c>
      <c r="R64" s="674">
        <f t="shared" si="0"/>
        <v>-5400000</v>
      </c>
      <c r="S64" s="3174">
        <f t="shared" si="1"/>
        <v>-9.6774193548387094E-2</v>
      </c>
    </row>
    <row r="65" spans="1:19" ht="20.100000000000001" customHeight="1">
      <c r="A65" s="551"/>
      <c r="B65" s="565"/>
      <c r="C65" s="588"/>
      <c r="D65" s="559"/>
      <c r="E65" s="456" t="s">
        <v>107</v>
      </c>
      <c r="F65" s="457"/>
      <c r="G65" s="458"/>
      <c r="H65" s="458"/>
      <c r="I65" s="458"/>
      <c r="J65" s="458"/>
      <c r="K65" s="458"/>
      <c r="L65" s="458"/>
      <c r="M65" s="458"/>
      <c r="N65" s="458"/>
      <c r="O65" s="459"/>
      <c r="P65" s="573">
        <f>ROUNDUP(O66,-3)</f>
        <v>50400000</v>
      </c>
      <c r="Q65" s="573">
        <v>55800000</v>
      </c>
      <c r="R65" s="631">
        <f t="shared" si="0"/>
        <v>-5400000</v>
      </c>
      <c r="S65" s="3170">
        <f t="shared" si="1"/>
        <v>-9.6774193548387094E-2</v>
      </c>
    </row>
    <row r="66" spans="1:19" ht="20.100000000000001" customHeight="1">
      <c r="A66" s="551"/>
      <c r="B66" s="565"/>
      <c r="C66" s="588"/>
      <c r="D66" s="565"/>
      <c r="F66" s="633" t="s">
        <v>585</v>
      </c>
      <c r="G66" s="634"/>
      <c r="H66" s="635"/>
      <c r="I66" s="635"/>
      <c r="J66" s="635"/>
      <c r="K66" s="635"/>
      <c r="L66" s="635"/>
      <c r="M66" s="635"/>
      <c r="N66" s="696"/>
      <c r="O66" s="637">
        <f>SUM(O67:O67)</f>
        <v>50400000</v>
      </c>
      <c r="P66" s="468">
        <f>O66</f>
        <v>50400000</v>
      </c>
      <c r="Q66" s="616">
        <v>55800000</v>
      </c>
      <c r="R66" s="638">
        <f t="shared" si="0"/>
        <v>-5400000</v>
      </c>
      <c r="S66" s="3171">
        <f t="shared" si="1"/>
        <v>-9.6774193548387094E-2</v>
      </c>
    </row>
    <row r="67" spans="1:19" ht="20.100000000000001" customHeight="1">
      <c r="A67" s="551"/>
      <c r="B67" s="565"/>
      <c r="C67" s="588"/>
      <c r="D67" s="582"/>
      <c r="E67" s="583"/>
      <c r="F67" s="1050" t="s">
        <v>1444</v>
      </c>
      <c r="G67" s="1051">
        <v>2400</v>
      </c>
      <c r="H67" s="1052" t="s">
        <v>19</v>
      </c>
      <c r="I67" s="1201">
        <v>70</v>
      </c>
      <c r="J67" s="1052" t="s">
        <v>19</v>
      </c>
      <c r="K67" s="1054">
        <v>25</v>
      </c>
      <c r="L67" s="1052" t="s">
        <v>19</v>
      </c>
      <c r="M67" s="1055">
        <v>12</v>
      </c>
      <c r="N67" s="1056" t="s">
        <v>1070</v>
      </c>
      <c r="O67" s="1057">
        <f>G67*I67*K67*M67</f>
        <v>50400000</v>
      </c>
      <c r="P67" s="848"/>
      <c r="Q67" s="892"/>
      <c r="R67" s="894"/>
      <c r="S67" s="3198"/>
    </row>
    <row r="68" spans="1:19" ht="20.100000000000001" customHeight="1">
      <c r="A68" s="1207"/>
      <c r="B68" s="582"/>
      <c r="C68" s="560" t="s">
        <v>108</v>
      </c>
      <c r="D68" s="561"/>
      <c r="E68" s="561"/>
      <c r="F68" s="562"/>
      <c r="G68" s="561"/>
      <c r="H68" s="561"/>
      <c r="I68" s="561"/>
      <c r="J68" s="561"/>
      <c r="K68" s="561"/>
      <c r="L68" s="561"/>
      <c r="M68" s="561"/>
      <c r="N68" s="561"/>
      <c r="O68" s="563"/>
      <c r="P68" s="564">
        <f>SUM(P69,P85,P73)</f>
        <v>384993000</v>
      </c>
      <c r="Q68" s="564">
        <f>SUM(Q69,Q85,Q73)</f>
        <v>384993000</v>
      </c>
      <c r="R68" s="673">
        <f t="shared" ref="R68:R93" si="7">+P68-Q68</f>
        <v>0</v>
      </c>
      <c r="S68" s="2772">
        <f t="shared" ref="S68:S93" si="8">+R68/Q68</f>
        <v>0</v>
      </c>
    </row>
    <row r="69" spans="1:19" ht="20.100000000000001" customHeight="1">
      <c r="A69" s="551"/>
      <c r="B69" s="565"/>
      <c r="C69" s="565"/>
      <c r="D69" s="1075" t="s">
        <v>255</v>
      </c>
      <c r="E69" s="1076"/>
      <c r="F69" s="1077"/>
      <c r="G69" s="1078"/>
      <c r="H69" s="1079"/>
      <c r="I69" s="1079"/>
      <c r="J69" s="1079"/>
      <c r="K69" s="1079"/>
      <c r="L69" s="1079"/>
      <c r="M69" s="1079"/>
      <c r="N69" s="1080"/>
      <c r="O69" s="1200"/>
      <c r="P69" s="1081">
        <f>P70</f>
        <v>200000</v>
      </c>
      <c r="Q69" s="1081">
        <f>Q70</f>
        <v>200000</v>
      </c>
      <c r="R69" s="674">
        <f t="shared" si="7"/>
        <v>0</v>
      </c>
      <c r="S69" s="3174">
        <f t="shared" si="8"/>
        <v>0</v>
      </c>
    </row>
    <row r="70" spans="1:19" ht="20.100000000000001" customHeight="1">
      <c r="A70" s="551"/>
      <c r="B70" s="565"/>
      <c r="C70" s="565"/>
      <c r="D70" s="594"/>
      <c r="E70" s="456" t="s">
        <v>109</v>
      </c>
      <c r="F70" s="457"/>
      <c r="G70" s="458"/>
      <c r="H70" s="458"/>
      <c r="I70" s="458"/>
      <c r="J70" s="458"/>
      <c r="K70" s="458"/>
      <c r="L70" s="458"/>
      <c r="M70" s="458"/>
      <c r="N70" s="458"/>
      <c r="O70" s="459"/>
      <c r="P70" s="872">
        <f>ROUNDUP(O71,-3)</f>
        <v>200000</v>
      </c>
      <c r="Q70" s="872">
        <v>200000</v>
      </c>
      <c r="R70" s="873">
        <f t="shared" si="7"/>
        <v>0</v>
      </c>
      <c r="S70" s="3199">
        <f t="shared" si="8"/>
        <v>0</v>
      </c>
    </row>
    <row r="71" spans="1:19" ht="20.100000000000001" customHeight="1">
      <c r="A71" s="551"/>
      <c r="B71" s="565"/>
      <c r="C71" s="565"/>
      <c r="D71" s="594"/>
      <c r="F71" s="633" t="s">
        <v>18</v>
      </c>
      <c r="G71" s="634"/>
      <c r="H71" s="635"/>
      <c r="I71" s="635"/>
      <c r="J71" s="635"/>
      <c r="K71" s="635"/>
      <c r="L71" s="635"/>
      <c r="M71" s="635"/>
      <c r="N71" s="696"/>
      <c r="O71" s="637">
        <f>SUM(O72:O72)</f>
        <v>200000</v>
      </c>
      <c r="P71" s="616">
        <v>200000</v>
      </c>
      <c r="Q71" s="616">
        <v>200000</v>
      </c>
      <c r="R71" s="638">
        <f t="shared" si="7"/>
        <v>0</v>
      </c>
      <c r="S71" s="3171">
        <f t="shared" si="8"/>
        <v>0</v>
      </c>
    </row>
    <row r="72" spans="1:19" ht="20.100000000000001" customHeight="1">
      <c r="A72" s="551"/>
      <c r="B72" s="565"/>
      <c r="C72" s="565"/>
      <c r="D72" s="1202"/>
      <c r="E72" s="583"/>
      <c r="F72" s="714" t="s">
        <v>1445</v>
      </c>
      <c r="G72" s="1193">
        <v>200000</v>
      </c>
      <c r="H72" s="1194" t="s">
        <v>591</v>
      </c>
      <c r="I72" s="1203">
        <v>1</v>
      </c>
      <c r="J72" s="678"/>
      <c r="K72" s="678"/>
      <c r="L72" s="678"/>
      <c r="M72" s="678"/>
      <c r="N72" s="1204" t="s">
        <v>587</v>
      </c>
      <c r="O72" s="1205">
        <f>G72*I72</f>
        <v>200000</v>
      </c>
      <c r="P72" s="848"/>
      <c r="Q72" s="892"/>
      <c r="R72" s="894"/>
      <c r="S72" s="3198"/>
    </row>
    <row r="73" spans="1:19" ht="20.100000000000001" customHeight="1">
      <c r="A73" s="551"/>
      <c r="B73" s="565"/>
      <c r="C73" s="565"/>
      <c r="D73" s="451" t="s">
        <v>21</v>
      </c>
      <c r="E73" s="567"/>
      <c r="F73" s="568"/>
      <c r="G73" s="569"/>
      <c r="H73" s="570"/>
      <c r="I73" s="570"/>
      <c r="J73" s="570"/>
      <c r="K73" s="570"/>
      <c r="L73" s="570"/>
      <c r="M73" s="570"/>
      <c r="N73" s="571"/>
      <c r="O73" s="928"/>
      <c r="P73" s="572">
        <f>SUM(P74,P84)</f>
        <v>65880000</v>
      </c>
      <c r="Q73" s="572">
        <f>SUM(Q74,Q84)</f>
        <v>65880000</v>
      </c>
      <c r="R73" s="674">
        <f t="shared" si="7"/>
        <v>0</v>
      </c>
      <c r="S73" s="3174">
        <f t="shared" si="8"/>
        <v>0</v>
      </c>
    </row>
    <row r="74" spans="1:19" ht="19.5" customHeight="1">
      <c r="A74" s="551"/>
      <c r="B74" s="565"/>
      <c r="C74" s="565"/>
      <c r="D74" s="870"/>
      <c r="E74" s="456" t="s">
        <v>111</v>
      </c>
      <c r="F74" s="457"/>
      <c r="G74" s="458"/>
      <c r="H74" s="458"/>
      <c r="I74" s="458"/>
      <c r="J74" s="458"/>
      <c r="K74" s="458"/>
      <c r="L74" s="458"/>
      <c r="M74" s="458"/>
      <c r="N74" s="458"/>
      <c r="O74" s="459"/>
      <c r="P74" s="573">
        <f>SUM(O75,O77,O79,O81)</f>
        <v>65880000</v>
      </c>
      <c r="Q74" s="573">
        <f>SUM(Q75,Q77,Q79,Q81)</f>
        <v>65880000</v>
      </c>
      <c r="R74" s="631">
        <f t="shared" si="7"/>
        <v>0</v>
      </c>
      <c r="S74" s="3170">
        <f t="shared" si="8"/>
        <v>0</v>
      </c>
    </row>
    <row r="75" spans="1:19" ht="20.100000000000001" customHeight="1">
      <c r="A75" s="551"/>
      <c r="B75" s="565"/>
      <c r="C75" s="565"/>
      <c r="D75" s="565"/>
      <c r="E75" s="684"/>
      <c r="F75" s="633" t="s">
        <v>1245</v>
      </c>
      <c r="G75" s="634"/>
      <c r="H75" s="635"/>
      <c r="I75" s="635"/>
      <c r="J75" s="635"/>
      <c r="K75" s="635"/>
      <c r="L75" s="635"/>
      <c r="M75" s="635"/>
      <c r="N75" s="696"/>
      <c r="O75" s="637">
        <f>SUM(O76:O76)</f>
        <v>24000000</v>
      </c>
      <c r="P75" s="1151">
        <f>O75</f>
        <v>24000000</v>
      </c>
      <c r="Q75" s="1109">
        <v>24000000</v>
      </c>
      <c r="R75" s="638">
        <f t="shared" si="7"/>
        <v>0</v>
      </c>
      <c r="S75" s="3171">
        <f t="shared" si="8"/>
        <v>0</v>
      </c>
    </row>
    <row r="76" spans="1:19" ht="20.100000000000001" customHeight="1">
      <c r="A76" s="551"/>
      <c r="B76" s="565"/>
      <c r="C76" s="565"/>
      <c r="D76" s="594"/>
      <c r="E76" s="684"/>
      <c r="F76" s="714" t="s">
        <v>1446</v>
      </c>
      <c r="G76" s="1193">
        <v>24000000</v>
      </c>
      <c r="H76" s="1194" t="s">
        <v>586</v>
      </c>
      <c r="I76" s="1195">
        <v>1</v>
      </c>
      <c r="J76" s="678"/>
      <c r="K76" s="678"/>
      <c r="L76" s="678"/>
      <c r="M76" s="678"/>
      <c r="N76" s="1204" t="s">
        <v>540</v>
      </c>
      <c r="O76" s="1205">
        <f>G76*I76</f>
        <v>24000000</v>
      </c>
      <c r="P76" s="848"/>
      <c r="Q76" s="1206"/>
      <c r="R76" s="1006"/>
      <c r="S76" s="3177"/>
    </row>
    <row r="77" spans="1:19" ht="20.100000000000001" customHeight="1">
      <c r="A77" s="551"/>
      <c r="B77" s="565"/>
      <c r="C77" s="565"/>
      <c r="D77" s="594"/>
      <c r="E77" s="684"/>
      <c r="F77" s="633" t="s">
        <v>1246</v>
      </c>
      <c r="G77" s="634"/>
      <c r="H77" s="635"/>
      <c r="I77" s="635"/>
      <c r="J77" s="635"/>
      <c r="K77" s="635"/>
      <c r="L77" s="635"/>
      <c r="M77" s="635"/>
      <c r="N77" s="696"/>
      <c r="O77" s="637">
        <f>SUM(O78:O78)</f>
        <v>25080000</v>
      </c>
      <c r="P77" s="468">
        <f>O77</f>
        <v>25080000</v>
      </c>
      <c r="Q77" s="1109">
        <v>25080000</v>
      </c>
      <c r="R77" s="638">
        <f t="shared" si="7"/>
        <v>0</v>
      </c>
      <c r="S77" s="3171">
        <f t="shared" si="8"/>
        <v>0</v>
      </c>
    </row>
    <row r="78" spans="1:19" ht="20.100000000000001" customHeight="1">
      <c r="A78" s="551"/>
      <c r="B78" s="565"/>
      <c r="C78" s="565"/>
      <c r="D78" s="594"/>
      <c r="E78" s="684"/>
      <c r="F78" s="714" t="s">
        <v>1447</v>
      </c>
      <c r="G78" s="1193">
        <v>25080000</v>
      </c>
      <c r="H78" s="1194" t="s">
        <v>1247</v>
      </c>
      <c r="I78" s="1195">
        <v>1</v>
      </c>
      <c r="J78" s="678"/>
      <c r="K78" s="678"/>
      <c r="L78" s="678"/>
      <c r="M78" s="678"/>
      <c r="N78" s="1204" t="s">
        <v>540</v>
      </c>
      <c r="O78" s="1205">
        <f>G78*I78</f>
        <v>25080000</v>
      </c>
      <c r="P78" s="848"/>
      <c r="Q78" s="1206"/>
      <c r="R78" s="1006"/>
      <c r="S78" s="3177"/>
    </row>
    <row r="79" spans="1:19" ht="20.100000000000001" customHeight="1">
      <c r="A79" s="551"/>
      <c r="B79" s="565"/>
      <c r="C79" s="565"/>
      <c r="D79" s="594"/>
      <c r="E79" s="684"/>
      <c r="F79" s="633" t="s">
        <v>1248</v>
      </c>
      <c r="G79" s="634"/>
      <c r="H79" s="635"/>
      <c r="I79" s="635"/>
      <c r="J79" s="635"/>
      <c r="K79" s="635"/>
      <c r="L79" s="635"/>
      <c r="M79" s="635"/>
      <c r="N79" s="696"/>
      <c r="O79" s="637">
        <f>SUM(O80:O80)</f>
        <v>4800000</v>
      </c>
      <c r="P79" s="468">
        <f>O79</f>
        <v>4800000</v>
      </c>
      <c r="Q79" s="1109">
        <v>4800000</v>
      </c>
      <c r="R79" s="638">
        <f t="shared" si="7"/>
        <v>0</v>
      </c>
      <c r="S79" s="3171">
        <f t="shared" si="8"/>
        <v>0</v>
      </c>
    </row>
    <row r="80" spans="1:19" ht="20.100000000000001" customHeight="1">
      <c r="A80" s="551"/>
      <c r="B80" s="565"/>
      <c r="C80" s="565"/>
      <c r="D80" s="594"/>
      <c r="E80" s="684"/>
      <c r="F80" s="714" t="s">
        <v>1448</v>
      </c>
      <c r="G80" s="1193">
        <v>4800000</v>
      </c>
      <c r="H80" s="1194" t="s">
        <v>1247</v>
      </c>
      <c r="I80" s="1195">
        <v>1</v>
      </c>
      <c r="J80" s="678"/>
      <c r="K80" s="678"/>
      <c r="L80" s="678"/>
      <c r="M80" s="678"/>
      <c r="N80" s="1204" t="s">
        <v>1249</v>
      </c>
      <c r="O80" s="1205">
        <f>G80*I80</f>
        <v>4800000</v>
      </c>
      <c r="P80" s="593"/>
      <c r="Q80" s="1206"/>
      <c r="R80" s="1006"/>
      <c r="S80" s="3177"/>
    </row>
    <row r="81" spans="1:19" ht="20.100000000000001" customHeight="1">
      <c r="A81" s="551"/>
      <c r="B81" s="565"/>
      <c r="C81" s="565"/>
      <c r="D81" s="594"/>
      <c r="E81" s="684"/>
      <c r="F81" s="1122" t="s">
        <v>2458</v>
      </c>
      <c r="G81" s="1123"/>
      <c r="H81" s="768"/>
      <c r="I81" s="768"/>
      <c r="J81" s="768"/>
      <c r="K81" s="768"/>
      <c r="L81" s="768"/>
      <c r="M81" s="768"/>
      <c r="N81" s="1124"/>
      <c r="O81" s="637">
        <f>SUM(O82:O83)</f>
        <v>12000000</v>
      </c>
      <c r="P81" s="468">
        <f>O81</f>
        <v>12000000</v>
      </c>
      <c r="Q81" s="1109">
        <v>12000000</v>
      </c>
      <c r="R81" s="638">
        <f t="shared" si="7"/>
        <v>0</v>
      </c>
      <c r="S81" s="3171">
        <f t="shared" si="8"/>
        <v>0</v>
      </c>
    </row>
    <row r="82" spans="1:19" ht="20.100000000000001" customHeight="1">
      <c r="A82" s="551"/>
      <c r="B82" s="565"/>
      <c r="C82" s="565"/>
      <c r="D82" s="594"/>
      <c r="E82" s="684"/>
      <c r="F82" s="1126" t="s">
        <v>2459</v>
      </c>
      <c r="G82" s="1193">
        <v>10000000</v>
      </c>
      <c r="H82" s="1194" t="s">
        <v>1250</v>
      </c>
      <c r="I82" s="1195">
        <v>1</v>
      </c>
      <c r="J82" s="776"/>
      <c r="K82" s="776"/>
      <c r="L82" s="776"/>
      <c r="M82" s="776"/>
      <c r="N82" s="1204" t="s">
        <v>540</v>
      </c>
      <c r="O82" s="1205">
        <f>G82*I82</f>
        <v>10000000</v>
      </c>
      <c r="P82" s="593"/>
      <c r="Q82" s="1206"/>
      <c r="R82" s="1006"/>
      <c r="S82" s="3177"/>
    </row>
    <row r="83" spans="1:19" ht="20.100000000000001" customHeight="1">
      <c r="A83" s="551"/>
      <c r="B83" s="565"/>
      <c r="C83" s="565"/>
      <c r="D83" s="594"/>
      <c r="E83" s="684"/>
      <c r="F83" s="1126" t="s">
        <v>2460</v>
      </c>
      <c r="G83" s="1193">
        <v>2000000</v>
      </c>
      <c r="H83" s="1194" t="s">
        <v>586</v>
      </c>
      <c r="I83" s="1195">
        <v>1</v>
      </c>
      <c r="J83" s="776"/>
      <c r="K83" s="776"/>
      <c r="L83" s="776"/>
      <c r="M83" s="776"/>
      <c r="N83" s="1204" t="s">
        <v>1249</v>
      </c>
      <c r="O83" s="1205">
        <f>G83*I83</f>
        <v>2000000</v>
      </c>
      <c r="P83" s="558"/>
      <c r="Q83" s="1206"/>
      <c r="R83" s="1006"/>
      <c r="S83" s="3177"/>
    </row>
    <row r="84" spans="1:19" ht="20.100000000000001" customHeight="1">
      <c r="A84" s="551"/>
      <c r="B84" s="565"/>
      <c r="C84" s="565"/>
      <c r="D84" s="1202"/>
      <c r="E84" s="456" t="s">
        <v>3009</v>
      </c>
      <c r="F84" s="457"/>
      <c r="G84" s="458"/>
      <c r="H84" s="458"/>
      <c r="I84" s="458"/>
      <c r="J84" s="458"/>
      <c r="K84" s="458"/>
      <c r="L84" s="458"/>
      <c r="M84" s="458"/>
      <c r="N84" s="458"/>
      <c r="O84" s="459"/>
      <c r="P84" s="573">
        <v>0</v>
      </c>
      <c r="Q84" s="573">
        <v>0</v>
      </c>
      <c r="R84" s="631">
        <f t="shared" si="7"/>
        <v>0</v>
      </c>
      <c r="S84" s="3170"/>
    </row>
    <row r="85" spans="1:19" ht="20.100000000000001" customHeight="1">
      <c r="A85" s="551"/>
      <c r="B85" s="565"/>
      <c r="C85" s="565"/>
      <c r="D85" s="451" t="s">
        <v>112</v>
      </c>
      <c r="E85" s="567"/>
      <c r="F85" s="568"/>
      <c r="G85" s="569"/>
      <c r="H85" s="570"/>
      <c r="I85" s="570"/>
      <c r="J85" s="570"/>
      <c r="K85" s="570"/>
      <c r="L85" s="570"/>
      <c r="M85" s="570"/>
      <c r="N85" s="571"/>
      <c r="O85" s="928"/>
      <c r="P85" s="572">
        <f>P86</f>
        <v>318913000</v>
      </c>
      <c r="Q85" s="572">
        <f>Q86</f>
        <v>318913000</v>
      </c>
      <c r="R85" s="674">
        <f t="shared" si="7"/>
        <v>0</v>
      </c>
      <c r="S85" s="3174">
        <f t="shared" si="8"/>
        <v>0</v>
      </c>
    </row>
    <row r="86" spans="1:19" ht="20.100000000000001" customHeight="1">
      <c r="A86" s="551"/>
      <c r="B86" s="565"/>
      <c r="C86" s="565"/>
      <c r="D86" s="559"/>
      <c r="E86" s="456" t="s">
        <v>113</v>
      </c>
      <c r="F86" s="457"/>
      <c r="G86" s="458"/>
      <c r="H86" s="458"/>
      <c r="I86" s="458"/>
      <c r="J86" s="458"/>
      <c r="K86" s="458"/>
      <c r="L86" s="458"/>
      <c r="M86" s="458"/>
      <c r="N86" s="458"/>
      <c r="O86" s="459"/>
      <c r="P86" s="573">
        <f>P87</f>
        <v>318913000</v>
      </c>
      <c r="Q86" s="573">
        <v>318913000</v>
      </c>
      <c r="R86" s="631">
        <f t="shared" si="7"/>
        <v>0</v>
      </c>
      <c r="S86" s="3170">
        <f t="shared" si="8"/>
        <v>0</v>
      </c>
    </row>
    <row r="87" spans="1:19" ht="20.100000000000001" customHeight="1">
      <c r="A87" s="551"/>
      <c r="B87" s="565"/>
      <c r="C87" s="588"/>
      <c r="D87" s="565"/>
      <c r="E87" s="684"/>
      <c r="F87" s="1185" t="s">
        <v>592</v>
      </c>
      <c r="G87" s="1187"/>
      <c r="H87" s="1188"/>
      <c r="I87" s="1188"/>
      <c r="J87" s="1188"/>
      <c r="K87" s="1188"/>
      <c r="L87" s="1188"/>
      <c r="M87" s="1188"/>
      <c r="N87" s="1190"/>
      <c r="O87" s="1209">
        <f>SUM(O88:O88)</f>
        <v>318913000</v>
      </c>
      <c r="P87" s="468">
        <f>O87</f>
        <v>318913000</v>
      </c>
      <c r="Q87" s="616">
        <v>318913000</v>
      </c>
      <c r="R87" s="638">
        <f t="shared" si="7"/>
        <v>0</v>
      </c>
      <c r="S87" s="3171">
        <f t="shared" si="8"/>
        <v>0</v>
      </c>
    </row>
    <row r="88" spans="1:19" ht="20.100000000000001" customHeight="1">
      <c r="A88" s="551"/>
      <c r="B88" s="582"/>
      <c r="C88" s="553"/>
      <c r="D88" s="582"/>
      <c r="E88" s="994"/>
      <c r="F88" s="911" t="s">
        <v>1451</v>
      </c>
      <c r="G88" s="1019">
        <v>318913000</v>
      </c>
      <c r="H88" s="554" t="s">
        <v>81</v>
      </c>
      <c r="I88" s="912">
        <v>1</v>
      </c>
      <c r="J88" s="554"/>
      <c r="K88" s="913"/>
      <c r="L88" s="554"/>
      <c r="M88" s="554"/>
      <c r="N88" s="557" t="s">
        <v>101</v>
      </c>
      <c r="O88" s="1019">
        <f>G88</f>
        <v>318913000</v>
      </c>
      <c r="P88" s="558"/>
      <c r="Q88" s="558"/>
      <c r="R88" s="673"/>
      <c r="S88" s="2772"/>
    </row>
    <row r="89" spans="1:19" ht="20.100000000000001" customHeight="1">
      <c r="A89" s="551"/>
      <c r="B89" s="1169" t="s">
        <v>114</v>
      </c>
      <c r="C89" s="709"/>
      <c r="D89" s="709"/>
      <c r="E89" s="710"/>
      <c r="F89" s="713"/>
      <c r="G89" s="711"/>
      <c r="H89" s="710"/>
      <c r="I89" s="710"/>
      <c r="J89" s="710"/>
      <c r="K89" s="710"/>
      <c r="L89" s="710"/>
      <c r="M89" s="710"/>
      <c r="N89" s="712"/>
      <c r="O89" s="1210"/>
      <c r="P89" s="564">
        <f>P90</f>
        <v>103568000</v>
      </c>
      <c r="Q89" s="564">
        <f>Q90</f>
        <v>103568000</v>
      </c>
      <c r="R89" s="625">
        <f t="shared" si="7"/>
        <v>0</v>
      </c>
      <c r="S89" s="2775">
        <f t="shared" si="8"/>
        <v>0</v>
      </c>
    </row>
    <row r="90" spans="1:19" ht="20.100000000000001" customHeight="1">
      <c r="A90" s="551"/>
      <c r="B90" s="565"/>
      <c r="C90" s="560" t="s">
        <v>115</v>
      </c>
      <c r="D90" s="561"/>
      <c r="E90" s="561"/>
      <c r="F90" s="562"/>
      <c r="G90" s="561"/>
      <c r="H90" s="561"/>
      <c r="I90" s="561"/>
      <c r="J90" s="561"/>
      <c r="K90" s="561"/>
      <c r="L90" s="561"/>
      <c r="M90" s="561"/>
      <c r="N90" s="561"/>
      <c r="O90" s="563"/>
      <c r="P90" s="564">
        <f>P91</f>
        <v>103568000</v>
      </c>
      <c r="Q90" s="564">
        <f>Q91</f>
        <v>103568000</v>
      </c>
      <c r="R90" s="625">
        <f t="shared" si="7"/>
        <v>0</v>
      </c>
      <c r="S90" s="2775">
        <f t="shared" si="8"/>
        <v>0</v>
      </c>
    </row>
    <row r="91" spans="1:19" ht="20.100000000000001" customHeight="1">
      <c r="A91" s="551"/>
      <c r="B91" s="565"/>
      <c r="C91" s="594"/>
      <c r="D91" s="1075" t="s">
        <v>116</v>
      </c>
      <c r="E91" s="1076"/>
      <c r="F91" s="1077"/>
      <c r="G91" s="1078"/>
      <c r="H91" s="1079"/>
      <c r="I91" s="1079"/>
      <c r="J91" s="1079"/>
      <c r="K91" s="1079"/>
      <c r="L91" s="1079"/>
      <c r="M91" s="1079"/>
      <c r="N91" s="1080"/>
      <c r="O91" s="1200"/>
      <c r="P91" s="1081">
        <f>SUM(P92)</f>
        <v>103568000</v>
      </c>
      <c r="Q91" s="1081">
        <f>SUM(Q92)</f>
        <v>103568000</v>
      </c>
      <c r="R91" s="674">
        <f t="shared" si="7"/>
        <v>0</v>
      </c>
      <c r="S91" s="3174">
        <f t="shared" si="8"/>
        <v>0</v>
      </c>
    </row>
    <row r="92" spans="1:19" ht="20.100000000000001" customHeight="1">
      <c r="A92" s="551"/>
      <c r="B92" s="565"/>
      <c r="C92" s="594"/>
      <c r="D92" s="559"/>
      <c r="E92" s="456" t="s">
        <v>117</v>
      </c>
      <c r="F92" s="457"/>
      <c r="G92" s="458"/>
      <c r="H92" s="458"/>
      <c r="I92" s="458"/>
      <c r="J92" s="458"/>
      <c r="K92" s="458"/>
      <c r="L92" s="458"/>
      <c r="M92" s="458"/>
      <c r="N92" s="458"/>
      <c r="O92" s="459"/>
      <c r="P92" s="573">
        <f>O93</f>
        <v>103568000</v>
      </c>
      <c r="Q92" s="573">
        <f>Q93</f>
        <v>103568000</v>
      </c>
      <c r="R92" s="631">
        <f t="shared" si="7"/>
        <v>0</v>
      </c>
      <c r="S92" s="3170">
        <f t="shared" si="8"/>
        <v>0</v>
      </c>
    </row>
    <row r="93" spans="1:19" ht="20.100000000000001" customHeight="1">
      <c r="A93" s="551"/>
      <c r="B93" s="565"/>
      <c r="C93" s="588"/>
      <c r="D93" s="565"/>
      <c r="F93" s="633" t="s">
        <v>27</v>
      </c>
      <c r="G93" s="634"/>
      <c r="H93" s="635"/>
      <c r="I93" s="635"/>
      <c r="J93" s="635"/>
      <c r="K93" s="635"/>
      <c r="L93" s="635"/>
      <c r="M93" s="635"/>
      <c r="N93" s="696"/>
      <c r="O93" s="637">
        <f>SUM(O94)</f>
        <v>103568000</v>
      </c>
      <c r="P93" s="616">
        <f>P92</f>
        <v>103568000</v>
      </c>
      <c r="Q93" s="616">
        <v>103568000</v>
      </c>
      <c r="R93" s="638">
        <f t="shared" si="7"/>
        <v>0</v>
      </c>
      <c r="S93" s="3171">
        <f t="shared" si="8"/>
        <v>0</v>
      </c>
    </row>
    <row r="94" spans="1:19" ht="20.100000000000001" customHeight="1" thickBot="1">
      <c r="A94" s="639"/>
      <c r="B94" s="640"/>
      <c r="C94" s="641"/>
      <c r="D94" s="640"/>
      <c r="E94" s="1110"/>
      <c r="F94" s="722" t="s">
        <v>2457</v>
      </c>
      <c r="G94" s="700">
        <v>103568000</v>
      </c>
      <c r="H94" s="701" t="s">
        <v>100</v>
      </c>
      <c r="I94" s="702">
        <v>1</v>
      </c>
      <c r="J94" s="701"/>
      <c r="K94" s="724"/>
      <c r="L94" s="701"/>
      <c r="M94" s="701"/>
      <c r="N94" s="725" t="s">
        <v>101</v>
      </c>
      <c r="O94" s="1095">
        <f>G94*I94</f>
        <v>103568000</v>
      </c>
      <c r="P94" s="726"/>
      <c r="Q94" s="726"/>
      <c r="R94" s="727"/>
      <c r="S94" s="3218"/>
    </row>
    <row r="95" spans="1:19" ht="20.100000000000001" customHeight="1">
      <c r="F95" s="655"/>
      <c r="G95" s="654"/>
      <c r="O95" s="1047"/>
      <c r="P95" s="656"/>
      <c r="Q95" s="657"/>
      <c r="R95" s="704"/>
      <c r="S95" s="3180"/>
    </row>
    <row r="96" spans="1:19" ht="20.100000000000001" customHeight="1">
      <c r="F96" s="655"/>
      <c r="G96" s="654"/>
      <c r="O96" s="1047"/>
      <c r="P96" s="656"/>
      <c r="Q96" s="657"/>
      <c r="R96" s="704"/>
      <c r="S96" s="3180"/>
    </row>
    <row r="97" spans="6:19" ht="20.100000000000001" customHeight="1">
      <c r="F97" s="655"/>
      <c r="G97" s="654"/>
      <c r="O97" s="1047"/>
      <c r="P97" s="656"/>
      <c r="Q97" s="657"/>
      <c r="R97" s="704"/>
      <c r="S97" s="3180"/>
    </row>
    <row r="98" spans="6:19" ht="20.100000000000001" customHeight="1">
      <c r="F98" s="655"/>
      <c r="G98" s="654"/>
      <c r="O98" s="1047"/>
      <c r="P98" s="656"/>
      <c r="Q98" s="657"/>
      <c r="R98" s="704"/>
      <c r="S98" s="3180"/>
    </row>
    <row r="99" spans="6:19" ht="20.100000000000001" customHeight="1">
      <c r="F99" s="655"/>
      <c r="G99" s="654"/>
      <c r="O99" s="1047"/>
      <c r="P99" s="656"/>
      <c r="Q99" s="657"/>
      <c r="R99" s="704"/>
      <c r="S99" s="3180"/>
    </row>
    <row r="100" spans="6:19" ht="20.100000000000001" customHeight="1">
      <c r="F100" s="655"/>
      <c r="G100" s="654"/>
      <c r="O100" s="1047"/>
      <c r="P100" s="656"/>
      <c r="Q100" s="657"/>
      <c r="R100" s="704"/>
      <c r="S100" s="3180"/>
    </row>
    <row r="101" spans="6:19" ht="20.100000000000001" customHeight="1">
      <c r="F101" s="655"/>
      <c r="G101" s="654"/>
      <c r="O101" s="1047"/>
      <c r="P101" s="656"/>
      <c r="Q101" s="657"/>
      <c r="R101" s="704"/>
      <c r="S101" s="3180"/>
    </row>
    <row r="102" spans="6:19" ht="20.100000000000001" customHeight="1">
      <c r="F102" s="655"/>
      <c r="G102" s="654"/>
      <c r="O102" s="1047"/>
      <c r="P102" s="656"/>
      <c r="Q102" s="657"/>
      <c r="R102" s="704"/>
      <c r="S102" s="3180"/>
    </row>
    <row r="103" spans="6:19" ht="20.100000000000001" customHeight="1">
      <c r="F103" s="655"/>
      <c r="G103" s="654"/>
      <c r="O103" s="1047"/>
      <c r="P103" s="656"/>
      <c r="Q103" s="657"/>
      <c r="R103" s="704"/>
      <c r="S103" s="3180"/>
    </row>
    <row r="104" spans="6:19" ht="20.100000000000001" customHeight="1">
      <c r="F104" s="655"/>
      <c r="G104" s="654"/>
      <c r="O104" s="1047"/>
      <c r="P104" s="656"/>
      <c r="Q104" s="657"/>
      <c r="R104" s="704"/>
      <c r="S104" s="3180"/>
    </row>
    <row r="105" spans="6:19" ht="20.100000000000001" customHeight="1">
      <c r="F105" s="655"/>
      <c r="G105" s="654"/>
      <c r="O105" s="1047"/>
      <c r="P105" s="656"/>
      <c r="Q105" s="657"/>
      <c r="R105" s="704"/>
      <c r="S105" s="3180"/>
    </row>
    <row r="106" spans="6:19" ht="20.100000000000001" customHeight="1">
      <c r="F106" s="655"/>
      <c r="G106" s="654"/>
      <c r="O106" s="1047"/>
      <c r="P106" s="656"/>
      <c r="Q106" s="657"/>
      <c r="R106" s="704"/>
      <c r="S106" s="3180"/>
    </row>
    <row r="107" spans="6:19" ht="20.100000000000001" customHeight="1">
      <c r="F107" s="655"/>
      <c r="G107" s="654"/>
      <c r="O107" s="1047"/>
      <c r="P107" s="656"/>
      <c r="Q107" s="657"/>
      <c r="R107" s="704"/>
      <c r="S107" s="3180"/>
    </row>
    <row r="108" spans="6:19" ht="20.100000000000001" customHeight="1">
      <c r="F108" s="655"/>
      <c r="G108" s="654"/>
      <c r="O108" s="1047"/>
      <c r="P108" s="656"/>
      <c r="Q108" s="657"/>
      <c r="R108" s="704"/>
      <c r="S108" s="3180"/>
    </row>
    <row r="109" spans="6:19" ht="20.100000000000001" customHeight="1">
      <c r="F109" s="655"/>
      <c r="G109" s="654"/>
      <c r="O109" s="1047"/>
      <c r="P109" s="656"/>
      <c r="Q109" s="657"/>
      <c r="R109" s="704"/>
      <c r="S109" s="3180"/>
    </row>
    <row r="110" spans="6:19" ht="20.100000000000001" customHeight="1">
      <c r="F110" s="655"/>
      <c r="G110" s="654"/>
      <c r="O110" s="1047"/>
      <c r="P110" s="656"/>
      <c r="Q110" s="657"/>
      <c r="R110" s="704"/>
      <c r="S110" s="3180"/>
    </row>
    <row r="111" spans="6:19" ht="20.100000000000001" customHeight="1">
      <c r="F111" s="655"/>
      <c r="G111" s="654"/>
      <c r="O111" s="1047"/>
      <c r="P111" s="656"/>
      <c r="Q111" s="657"/>
      <c r="R111" s="704"/>
      <c r="S111" s="3180"/>
    </row>
    <row r="112" spans="6:19" ht="20.100000000000001" customHeight="1">
      <c r="F112" s="655"/>
      <c r="G112" s="654"/>
      <c r="O112" s="1047"/>
      <c r="P112" s="656"/>
      <c r="Q112" s="657"/>
      <c r="R112" s="704"/>
      <c r="S112" s="3180"/>
    </row>
    <row r="113" spans="6:19" ht="20.100000000000001" customHeight="1">
      <c r="F113" s="655"/>
      <c r="G113" s="654"/>
      <c r="O113" s="1047"/>
      <c r="P113" s="656"/>
      <c r="Q113" s="657"/>
      <c r="R113" s="704"/>
      <c r="S113" s="3180"/>
    </row>
    <row r="114" spans="6:19" ht="20.100000000000001" customHeight="1">
      <c r="F114" s="655"/>
      <c r="G114" s="654"/>
      <c r="O114" s="1047"/>
      <c r="P114" s="656"/>
      <c r="Q114" s="657"/>
      <c r="R114" s="704"/>
      <c r="S114" s="3180"/>
    </row>
    <row r="115" spans="6:19" ht="20.100000000000001" customHeight="1">
      <c r="F115" s="655"/>
      <c r="G115" s="654"/>
      <c r="O115" s="1047"/>
      <c r="P115" s="656"/>
      <c r="Q115" s="657"/>
      <c r="R115" s="704"/>
      <c r="S115" s="3180"/>
    </row>
    <row r="116" spans="6:19" ht="20.100000000000001" customHeight="1">
      <c r="F116" s="655"/>
      <c r="G116" s="654"/>
      <c r="O116" s="1047"/>
      <c r="P116" s="656"/>
      <c r="Q116" s="657"/>
      <c r="R116" s="704"/>
      <c r="S116" s="3180"/>
    </row>
    <row r="117" spans="6:19" ht="20.100000000000001" customHeight="1">
      <c r="F117" s="655"/>
      <c r="G117" s="654"/>
      <c r="O117" s="1047"/>
      <c r="P117" s="656"/>
      <c r="Q117" s="657"/>
      <c r="R117" s="704"/>
      <c r="S117" s="3180"/>
    </row>
    <row r="118" spans="6:19" ht="20.100000000000001" customHeight="1">
      <c r="F118" s="655"/>
      <c r="G118" s="654"/>
      <c r="O118" s="1047"/>
      <c r="P118" s="656"/>
      <c r="Q118" s="657"/>
      <c r="R118" s="704"/>
      <c r="S118" s="3180"/>
    </row>
    <row r="119" spans="6:19" ht="20.100000000000001" customHeight="1">
      <c r="F119" s="655"/>
      <c r="G119" s="654"/>
      <c r="O119" s="1047"/>
      <c r="P119" s="656"/>
      <c r="Q119" s="657"/>
      <c r="R119" s="704"/>
      <c r="S119" s="3180"/>
    </row>
    <row r="120" spans="6:19" ht="20.100000000000001" customHeight="1">
      <c r="F120" s="655"/>
      <c r="G120" s="654"/>
      <c r="O120" s="1047"/>
      <c r="P120" s="656"/>
      <c r="Q120" s="657"/>
      <c r="R120" s="704"/>
      <c r="S120" s="3180"/>
    </row>
    <row r="121" spans="6:19" ht="20.100000000000001" customHeight="1">
      <c r="F121" s="655"/>
      <c r="G121" s="654"/>
      <c r="O121" s="1047"/>
      <c r="P121" s="656"/>
      <c r="Q121" s="657"/>
      <c r="R121" s="704"/>
      <c r="S121" s="3180"/>
    </row>
    <row r="122" spans="6:19" ht="20.100000000000001" customHeight="1">
      <c r="F122" s="655"/>
      <c r="G122" s="654"/>
      <c r="O122" s="1047"/>
      <c r="P122" s="656"/>
      <c r="Q122" s="657"/>
      <c r="R122" s="704"/>
      <c r="S122" s="3180"/>
    </row>
    <row r="123" spans="6:19" ht="20.100000000000001" customHeight="1">
      <c r="F123" s="655"/>
      <c r="G123" s="654"/>
      <c r="O123" s="1047"/>
      <c r="P123" s="656"/>
      <c r="Q123" s="657"/>
      <c r="R123" s="704"/>
      <c r="S123" s="3180"/>
    </row>
    <row r="124" spans="6:19" ht="20.100000000000001" customHeight="1">
      <c r="F124" s="655"/>
      <c r="G124" s="654"/>
      <c r="O124" s="1047"/>
      <c r="P124" s="656"/>
      <c r="Q124" s="657"/>
      <c r="R124" s="704"/>
      <c r="S124" s="3180"/>
    </row>
    <row r="125" spans="6:19" ht="20.100000000000001" customHeight="1">
      <c r="F125" s="655"/>
      <c r="G125" s="654"/>
      <c r="O125" s="1047"/>
      <c r="P125" s="656"/>
      <c r="Q125" s="657"/>
      <c r="R125" s="704"/>
      <c r="S125" s="3180"/>
    </row>
    <row r="126" spans="6:19" ht="20.100000000000001" customHeight="1">
      <c r="F126" s="655"/>
      <c r="G126" s="654"/>
      <c r="O126" s="1047"/>
      <c r="P126" s="656"/>
      <c r="Q126" s="657"/>
      <c r="R126" s="704"/>
      <c r="S126" s="3180"/>
    </row>
    <row r="127" spans="6:19" ht="20.100000000000001" customHeight="1">
      <c r="F127" s="655"/>
      <c r="G127" s="654"/>
      <c r="O127" s="1047"/>
      <c r="P127" s="656"/>
      <c r="Q127" s="657"/>
      <c r="R127" s="704"/>
      <c r="S127" s="3180"/>
    </row>
    <row r="128" spans="6:19" ht="20.100000000000001" customHeight="1">
      <c r="F128" s="655"/>
      <c r="G128" s="654"/>
      <c r="O128" s="1047"/>
      <c r="P128" s="656"/>
      <c r="Q128" s="657"/>
      <c r="R128" s="704"/>
      <c r="S128" s="3180"/>
    </row>
    <row r="129" spans="6:19" ht="20.100000000000001" customHeight="1">
      <c r="F129" s="655"/>
      <c r="G129" s="654"/>
      <c r="O129" s="1047"/>
      <c r="P129" s="656"/>
      <c r="Q129" s="657"/>
      <c r="R129" s="704"/>
      <c r="S129" s="3180"/>
    </row>
    <row r="130" spans="6:19" ht="20.100000000000001" customHeight="1">
      <c r="F130" s="655"/>
      <c r="G130" s="654"/>
      <c r="O130" s="1047"/>
      <c r="P130" s="656"/>
      <c r="Q130" s="657"/>
      <c r="R130" s="704"/>
      <c r="S130" s="3180"/>
    </row>
    <row r="131" spans="6:19" ht="20.100000000000001" customHeight="1">
      <c r="F131" s="655"/>
      <c r="G131" s="654"/>
      <c r="O131" s="1047"/>
      <c r="P131" s="656"/>
      <c r="Q131" s="657"/>
      <c r="R131" s="704"/>
      <c r="S131" s="3180"/>
    </row>
    <row r="132" spans="6:19" ht="20.100000000000001" customHeight="1">
      <c r="F132" s="655"/>
      <c r="G132" s="654"/>
      <c r="O132" s="1047"/>
      <c r="P132" s="656"/>
      <c r="Q132" s="657"/>
      <c r="R132" s="704"/>
      <c r="S132" s="3180"/>
    </row>
    <row r="133" spans="6:19" ht="20.100000000000001" customHeight="1">
      <c r="F133" s="655"/>
      <c r="G133" s="654"/>
      <c r="O133" s="1047"/>
      <c r="P133" s="656"/>
      <c r="Q133" s="657"/>
      <c r="R133" s="704"/>
      <c r="S133" s="3180"/>
    </row>
    <row r="134" spans="6:19" ht="20.100000000000001" customHeight="1">
      <c r="F134" s="655"/>
      <c r="G134" s="654"/>
      <c r="O134" s="1047"/>
      <c r="P134" s="656"/>
      <c r="Q134" s="657"/>
      <c r="R134" s="704"/>
      <c r="S134" s="3180"/>
    </row>
    <row r="135" spans="6:19" ht="20.100000000000001" customHeight="1">
      <c r="F135" s="655"/>
      <c r="G135" s="654"/>
      <c r="O135" s="1047"/>
      <c r="P135" s="656"/>
      <c r="Q135" s="657"/>
      <c r="R135" s="704"/>
      <c r="S135" s="3180"/>
    </row>
    <row r="136" spans="6:19" ht="20.100000000000001" customHeight="1">
      <c r="F136" s="655"/>
      <c r="G136" s="654"/>
      <c r="O136" s="1047"/>
      <c r="P136" s="656"/>
      <c r="Q136" s="657"/>
      <c r="R136" s="704"/>
      <c r="S136" s="3180"/>
    </row>
    <row r="137" spans="6:19" ht="20.100000000000001" customHeight="1">
      <c r="F137" s="655"/>
      <c r="G137" s="654"/>
      <c r="O137" s="1047"/>
      <c r="P137" s="656"/>
      <c r="Q137" s="657"/>
      <c r="R137" s="704"/>
      <c r="S137" s="3180"/>
    </row>
    <row r="138" spans="6:19" ht="20.100000000000001" customHeight="1">
      <c r="F138" s="655"/>
      <c r="G138" s="654"/>
      <c r="O138" s="1047"/>
      <c r="P138" s="656"/>
      <c r="Q138" s="657"/>
      <c r="R138" s="704"/>
      <c r="S138" s="3180"/>
    </row>
    <row r="139" spans="6:19" ht="20.100000000000001" customHeight="1">
      <c r="F139" s="655"/>
      <c r="G139" s="654"/>
      <c r="O139" s="1047"/>
      <c r="P139" s="656"/>
      <c r="Q139" s="657"/>
      <c r="R139" s="704"/>
      <c r="S139" s="3180"/>
    </row>
    <row r="140" spans="6:19" ht="20.100000000000001" customHeight="1">
      <c r="F140" s="655"/>
      <c r="G140" s="654"/>
      <c r="O140" s="1047"/>
      <c r="P140" s="656"/>
      <c r="Q140" s="657"/>
      <c r="R140" s="704"/>
      <c r="S140" s="3180"/>
    </row>
    <row r="141" spans="6:19" ht="20.100000000000001" customHeight="1">
      <c r="F141" s="655"/>
      <c r="G141" s="654"/>
      <c r="O141" s="1047"/>
      <c r="P141" s="656"/>
      <c r="Q141" s="657"/>
      <c r="R141" s="704"/>
      <c r="S141" s="3180"/>
    </row>
    <row r="142" spans="6:19" ht="20.100000000000001" customHeight="1">
      <c r="F142" s="655"/>
      <c r="G142" s="654"/>
      <c r="O142" s="1047"/>
      <c r="P142" s="656"/>
      <c r="Q142" s="657"/>
      <c r="R142" s="704"/>
      <c r="S142" s="3180"/>
    </row>
    <row r="143" spans="6:19" ht="20.100000000000001" customHeight="1">
      <c r="F143" s="655"/>
      <c r="G143" s="654"/>
      <c r="O143" s="1047"/>
      <c r="P143" s="656"/>
      <c r="Q143" s="657"/>
      <c r="R143" s="704"/>
      <c r="S143" s="3180"/>
    </row>
    <row r="144" spans="6:19" ht="20.100000000000001" customHeight="1">
      <c r="F144" s="655"/>
      <c r="G144" s="654"/>
      <c r="O144" s="1047"/>
      <c r="P144" s="656"/>
      <c r="Q144" s="657"/>
      <c r="R144" s="704"/>
      <c r="S144" s="3180"/>
    </row>
    <row r="145" spans="6:19" ht="20.100000000000001" customHeight="1">
      <c r="F145" s="655"/>
      <c r="G145" s="654"/>
      <c r="O145" s="1047"/>
      <c r="P145" s="656"/>
      <c r="Q145" s="657"/>
      <c r="R145" s="704"/>
      <c r="S145" s="3180"/>
    </row>
    <row r="146" spans="6:19" ht="20.100000000000001" customHeight="1">
      <c r="F146" s="655"/>
      <c r="G146" s="654"/>
      <c r="O146" s="1047"/>
      <c r="P146" s="656"/>
      <c r="Q146" s="657"/>
      <c r="R146" s="704"/>
      <c r="S146" s="3180"/>
    </row>
    <row r="147" spans="6:19" ht="20.100000000000001" customHeight="1">
      <c r="F147" s="655"/>
      <c r="G147" s="654"/>
      <c r="O147" s="1047"/>
      <c r="P147" s="656"/>
      <c r="Q147" s="657"/>
      <c r="R147" s="704"/>
      <c r="S147" s="3180"/>
    </row>
    <row r="148" spans="6:19" ht="20.100000000000001" customHeight="1">
      <c r="F148" s="655"/>
      <c r="G148" s="654"/>
      <c r="O148" s="1047"/>
      <c r="P148" s="656"/>
      <c r="Q148" s="657"/>
      <c r="R148" s="704"/>
      <c r="S148" s="3180"/>
    </row>
    <row r="149" spans="6:19" ht="20.100000000000001" customHeight="1">
      <c r="F149" s="655"/>
      <c r="G149" s="654"/>
      <c r="O149" s="1047"/>
      <c r="P149" s="656"/>
      <c r="Q149" s="657"/>
      <c r="R149" s="704"/>
      <c r="S149" s="3180"/>
    </row>
    <row r="150" spans="6:19" ht="20.100000000000001" customHeight="1">
      <c r="F150" s="655"/>
      <c r="G150" s="654"/>
      <c r="O150" s="1047"/>
      <c r="P150" s="656"/>
      <c r="Q150" s="657"/>
      <c r="R150" s="704"/>
      <c r="S150" s="3180"/>
    </row>
    <row r="151" spans="6:19" ht="20.100000000000001" customHeight="1">
      <c r="F151" s="655"/>
      <c r="G151" s="654"/>
      <c r="O151" s="1047"/>
      <c r="P151" s="656"/>
      <c r="Q151" s="657"/>
      <c r="R151" s="704"/>
      <c r="S151" s="3180"/>
    </row>
    <row r="152" spans="6:19" ht="20.100000000000001" customHeight="1">
      <c r="F152" s="655"/>
      <c r="G152" s="654"/>
      <c r="O152" s="1047"/>
      <c r="P152" s="656"/>
      <c r="Q152" s="657"/>
      <c r="R152" s="704"/>
      <c r="S152" s="3180"/>
    </row>
    <row r="153" spans="6:19" ht="20.100000000000001" customHeight="1">
      <c r="F153" s="655"/>
      <c r="G153" s="654"/>
      <c r="O153" s="1047"/>
      <c r="P153" s="656"/>
      <c r="Q153" s="657"/>
      <c r="R153" s="704"/>
      <c r="S153" s="3180"/>
    </row>
    <row r="154" spans="6:19" ht="20.100000000000001" customHeight="1">
      <c r="F154" s="655"/>
      <c r="G154" s="654"/>
      <c r="O154" s="1047"/>
      <c r="P154" s="656"/>
      <c r="Q154" s="657"/>
      <c r="R154" s="704"/>
      <c r="S154" s="3180"/>
    </row>
    <row r="155" spans="6:19" ht="20.100000000000001" customHeight="1">
      <c r="F155" s="655"/>
      <c r="G155" s="654"/>
      <c r="O155" s="1047"/>
      <c r="P155" s="656"/>
      <c r="Q155" s="657"/>
      <c r="R155" s="704"/>
      <c r="S155" s="3180"/>
    </row>
    <row r="156" spans="6:19" ht="20.100000000000001" customHeight="1">
      <c r="F156" s="655"/>
      <c r="G156" s="654"/>
      <c r="O156" s="1047"/>
      <c r="P156" s="656"/>
      <c r="Q156" s="657"/>
      <c r="R156" s="704"/>
      <c r="S156" s="3180"/>
    </row>
    <row r="157" spans="6:19" ht="20.100000000000001" customHeight="1">
      <c r="F157" s="655"/>
      <c r="G157" s="654"/>
      <c r="O157" s="1047"/>
      <c r="P157" s="656"/>
      <c r="Q157" s="657"/>
      <c r="R157" s="704"/>
      <c r="S157" s="3180"/>
    </row>
    <row r="158" spans="6:19" ht="20.100000000000001" customHeight="1">
      <c r="F158" s="655"/>
      <c r="G158" s="654"/>
      <c r="O158" s="1047"/>
      <c r="P158" s="656"/>
      <c r="Q158" s="657"/>
      <c r="R158" s="704"/>
      <c r="S158" s="3180"/>
    </row>
    <row r="159" spans="6:19" ht="20.100000000000001" customHeight="1">
      <c r="F159" s="655"/>
      <c r="G159" s="654"/>
      <c r="O159" s="1047"/>
      <c r="P159" s="656"/>
      <c r="Q159" s="657"/>
      <c r="R159" s="704"/>
      <c r="S159" s="3180"/>
    </row>
    <row r="160" spans="6:19" ht="20.100000000000001" customHeight="1">
      <c r="F160" s="655"/>
      <c r="G160" s="654"/>
      <c r="O160" s="1047"/>
      <c r="P160" s="656"/>
      <c r="Q160" s="657"/>
      <c r="R160" s="704"/>
      <c r="S160" s="3180"/>
    </row>
    <row r="161" spans="6:19" ht="20.100000000000001" customHeight="1">
      <c r="F161" s="655"/>
      <c r="G161" s="654"/>
      <c r="O161" s="1047"/>
      <c r="P161" s="656"/>
      <c r="Q161" s="657"/>
      <c r="R161" s="704"/>
      <c r="S161" s="3180"/>
    </row>
    <row r="162" spans="6:19" ht="20.100000000000001" customHeight="1">
      <c r="F162" s="655"/>
      <c r="G162" s="654"/>
      <c r="O162" s="1047"/>
      <c r="P162" s="656"/>
      <c r="Q162" s="657"/>
      <c r="R162" s="704"/>
      <c r="S162" s="3180"/>
    </row>
    <row r="163" spans="6:19" ht="20.100000000000001" customHeight="1">
      <c r="F163" s="655"/>
      <c r="G163" s="654"/>
      <c r="O163" s="1047"/>
      <c r="P163" s="656"/>
      <c r="Q163" s="657"/>
      <c r="R163" s="704"/>
      <c r="S163" s="3180"/>
    </row>
    <row r="164" spans="6:19" ht="20.100000000000001" customHeight="1">
      <c r="F164" s="655"/>
      <c r="G164" s="654"/>
      <c r="O164" s="1047"/>
      <c r="P164" s="656"/>
      <c r="Q164" s="657"/>
      <c r="R164" s="704"/>
      <c r="S164" s="3180"/>
    </row>
    <row r="165" spans="6:19" ht="20.100000000000001" customHeight="1">
      <c r="F165" s="655"/>
      <c r="G165" s="654"/>
      <c r="O165" s="1047"/>
      <c r="P165" s="656"/>
      <c r="Q165" s="657"/>
      <c r="R165" s="704"/>
      <c r="S165" s="3180"/>
    </row>
    <row r="166" spans="6:19" ht="20.100000000000001" customHeight="1">
      <c r="F166" s="655"/>
      <c r="G166" s="654"/>
      <c r="O166" s="1047"/>
      <c r="P166" s="656"/>
      <c r="Q166" s="657"/>
      <c r="R166" s="704"/>
      <c r="S166" s="3180"/>
    </row>
    <row r="167" spans="6:19" ht="20.100000000000001" customHeight="1">
      <c r="F167" s="655"/>
      <c r="G167" s="654"/>
      <c r="O167" s="1047"/>
      <c r="P167" s="656"/>
      <c r="Q167" s="657"/>
      <c r="R167" s="704"/>
      <c r="S167" s="3180"/>
    </row>
    <row r="168" spans="6:19" ht="20.100000000000001" customHeight="1">
      <c r="F168" s="655"/>
      <c r="G168" s="654"/>
      <c r="O168" s="1047"/>
      <c r="P168" s="656"/>
      <c r="Q168" s="657"/>
      <c r="R168" s="704"/>
      <c r="S168" s="3180"/>
    </row>
    <row r="169" spans="6:19" ht="20.100000000000001" customHeight="1">
      <c r="F169" s="655"/>
      <c r="G169" s="654"/>
      <c r="O169" s="1047"/>
      <c r="P169" s="656"/>
      <c r="Q169" s="657"/>
      <c r="R169" s="704"/>
      <c r="S169" s="3180"/>
    </row>
    <row r="170" spans="6:19" ht="20.100000000000001" customHeight="1">
      <c r="F170" s="655"/>
      <c r="G170" s="654"/>
      <c r="O170" s="1047"/>
      <c r="P170" s="656"/>
      <c r="Q170" s="657"/>
      <c r="R170" s="704"/>
      <c r="S170" s="3180"/>
    </row>
    <row r="171" spans="6:19" ht="20.100000000000001" customHeight="1">
      <c r="F171" s="655"/>
      <c r="G171" s="654"/>
      <c r="O171" s="1047"/>
      <c r="P171" s="656"/>
      <c r="Q171" s="657"/>
      <c r="R171" s="704"/>
      <c r="S171" s="3180"/>
    </row>
    <row r="172" spans="6:19" ht="20.100000000000001" customHeight="1">
      <c r="F172" s="655"/>
      <c r="G172" s="654"/>
      <c r="O172" s="1047"/>
      <c r="P172" s="656"/>
      <c r="Q172" s="657"/>
      <c r="R172" s="704"/>
      <c r="S172" s="3180"/>
    </row>
    <row r="173" spans="6:19" ht="20.100000000000001" customHeight="1">
      <c r="F173" s="655"/>
      <c r="G173" s="654"/>
      <c r="O173" s="1047"/>
      <c r="P173" s="656"/>
      <c r="Q173" s="657"/>
      <c r="R173" s="704"/>
      <c r="S173" s="3180"/>
    </row>
    <row r="174" spans="6:19" ht="20.100000000000001" customHeight="1">
      <c r="F174" s="655"/>
      <c r="G174" s="654"/>
      <c r="O174" s="1047"/>
      <c r="P174" s="656"/>
      <c r="Q174" s="657"/>
      <c r="R174" s="704"/>
      <c r="S174" s="3180"/>
    </row>
    <row r="175" spans="6:19" ht="20.100000000000001" customHeight="1">
      <c r="F175" s="655"/>
      <c r="G175" s="654"/>
      <c r="O175" s="1047"/>
      <c r="P175" s="656"/>
      <c r="Q175" s="657"/>
      <c r="R175" s="704"/>
      <c r="S175" s="3180"/>
    </row>
    <row r="176" spans="6:19" ht="20.100000000000001" customHeight="1">
      <c r="F176" s="655"/>
      <c r="G176" s="654"/>
      <c r="O176" s="1047"/>
      <c r="P176" s="656"/>
      <c r="Q176" s="657"/>
      <c r="R176" s="704"/>
      <c r="S176" s="3180"/>
    </row>
    <row r="177" spans="6:19" ht="20.100000000000001" customHeight="1">
      <c r="F177" s="655"/>
      <c r="G177" s="654"/>
      <c r="O177" s="1047"/>
      <c r="P177" s="656"/>
      <c r="Q177" s="657"/>
      <c r="R177" s="704"/>
      <c r="S177" s="3180"/>
    </row>
    <row r="178" spans="6:19" ht="20.100000000000001" customHeight="1">
      <c r="F178" s="655"/>
      <c r="G178" s="654"/>
      <c r="O178" s="1047"/>
      <c r="P178" s="656"/>
      <c r="Q178" s="657"/>
      <c r="R178" s="704"/>
      <c r="S178" s="3180"/>
    </row>
    <row r="179" spans="6:19" ht="20.100000000000001" customHeight="1">
      <c r="F179" s="655"/>
      <c r="G179" s="654"/>
      <c r="O179" s="1047"/>
      <c r="P179" s="656"/>
      <c r="Q179" s="657"/>
      <c r="R179" s="704"/>
      <c r="S179" s="3180"/>
    </row>
    <row r="180" spans="6:19" ht="20.100000000000001" customHeight="1">
      <c r="F180" s="655"/>
      <c r="G180" s="654"/>
      <c r="O180" s="1047"/>
      <c r="P180" s="656"/>
      <c r="Q180" s="657"/>
      <c r="R180" s="704"/>
      <c r="S180" s="3180"/>
    </row>
    <row r="181" spans="6:19" ht="20.100000000000001" customHeight="1">
      <c r="F181" s="655"/>
      <c r="G181" s="654"/>
      <c r="O181" s="1047"/>
      <c r="P181" s="656"/>
      <c r="Q181" s="657"/>
      <c r="R181" s="704"/>
      <c r="S181" s="3180"/>
    </row>
    <row r="182" spans="6:19" ht="20.100000000000001" customHeight="1">
      <c r="F182" s="655"/>
      <c r="G182" s="654"/>
      <c r="O182" s="1047"/>
      <c r="P182" s="656"/>
      <c r="Q182" s="657"/>
      <c r="R182" s="704"/>
      <c r="S182" s="3180"/>
    </row>
    <row r="183" spans="6:19" ht="20.100000000000001" customHeight="1">
      <c r="F183" s="655"/>
      <c r="G183" s="654"/>
      <c r="O183" s="1047"/>
      <c r="P183" s="656"/>
      <c r="Q183" s="657"/>
      <c r="R183" s="704"/>
      <c r="S183" s="3180"/>
    </row>
    <row r="184" spans="6:19" ht="20.100000000000001" customHeight="1">
      <c r="F184" s="655"/>
      <c r="G184" s="654"/>
      <c r="O184" s="1047"/>
      <c r="P184" s="656"/>
      <c r="Q184" s="657"/>
      <c r="R184" s="704"/>
      <c r="S184" s="3180"/>
    </row>
    <row r="185" spans="6:19" ht="20.100000000000001" customHeight="1">
      <c r="F185" s="655"/>
      <c r="G185" s="654"/>
      <c r="O185" s="1047"/>
      <c r="P185" s="656"/>
      <c r="Q185" s="657"/>
      <c r="R185" s="704"/>
      <c r="S185" s="3180"/>
    </row>
    <row r="186" spans="6:19" ht="20.100000000000001" customHeight="1">
      <c r="F186" s="655"/>
      <c r="G186" s="654"/>
      <c r="O186" s="1047"/>
      <c r="P186" s="656"/>
      <c r="Q186" s="657"/>
      <c r="R186" s="704"/>
      <c r="S186" s="3180"/>
    </row>
    <row r="187" spans="6:19" ht="20.100000000000001" customHeight="1">
      <c r="F187" s="655"/>
      <c r="G187" s="654"/>
      <c r="O187" s="1047"/>
      <c r="P187" s="656"/>
      <c r="Q187" s="657"/>
      <c r="R187" s="704"/>
      <c r="S187" s="3180"/>
    </row>
    <row r="188" spans="6:19" ht="20.100000000000001" customHeight="1">
      <c r="F188" s="655"/>
      <c r="G188" s="654"/>
      <c r="O188" s="1047"/>
      <c r="P188" s="656"/>
      <c r="Q188" s="657"/>
      <c r="R188" s="704"/>
      <c r="S188" s="3180"/>
    </row>
    <row r="189" spans="6:19" ht="20.100000000000001" customHeight="1">
      <c r="F189" s="655"/>
      <c r="G189" s="654"/>
      <c r="O189" s="1047"/>
      <c r="P189" s="656"/>
      <c r="Q189" s="657"/>
      <c r="R189" s="704"/>
      <c r="S189" s="3180"/>
    </row>
    <row r="190" spans="6:19" ht="20.100000000000001" customHeight="1">
      <c r="F190" s="655"/>
      <c r="G190" s="654"/>
      <c r="O190" s="1047"/>
      <c r="P190" s="656"/>
      <c r="Q190" s="657"/>
      <c r="R190" s="704"/>
      <c r="S190" s="3180"/>
    </row>
    <row r="191" spans="6:19" ht="20.100000000000001" customHeight="1">
      <c r="F191" s="655"/>
      <c r="G191" s="654"/>
      <c r="O191" s="1047"/>
      <c r="P191" s="656"/>
      <c r="Q191" s="657"/>
      <c r="R191" s="704"/>
      <c r="S191" s="3180"/>
    </row>
    <row r="192" spans="6:19" ht="20.100000000000001" customHeight="1">
      <c r="F192" s="655"/>
      <c r="G192" s="654"/>
      <c r="O192" s="1047"/>
      <c r="P192" s="656"/>
      <c r="Q192" s="657"/>
      <c r="R192" s="704"/>
      <c r="S192" s="3180"/>
    </row>
    <row r="193" spans="6:19" ht="20.100000000000001" customHeight="1">
      <c r="F193" s="655"/>
      <c r="G193" s="654"/>
      <c r="O193" s="1047"/>
      <c r="P193" s="656"/>
      <c r="Q193" s="657"/>
      <c r="R193" s="704"/>
      <c r="S193" s="3180"/>
    </row>
    <row r="194" spans="6:19" ht="20.100000000000001" customHeight="1">
      <c r="F194" s="655"/>
      <c r="G194" s="654"/>
      <c r="O194" s="1047"/>
      <c r="P194" s="656"/>
      <c r="Q194" s="657"/>
      <c r="R194" s="704"/>
      <c r="S194" s="3180"/>
    </row>
    <row r="195" spans="6:19" ht="20.100000000000001" customHeight="1">
      <c r="F195" s="655"/>
      <c r="G195" s="654"/>
      <c r="O195" s="1047"/>
      <c r="P195" s="656"/>
      <c r="Q195" s="657"/>
      <c r="R195" s="704"/>
      <c r="S195" s="3180"/>
    </row>
    <row r="196" spans="6:19" ht="20.100000000000001" customHeight="1">
      <c r="F196" s="655"/>
      <c r="G196" s="654"/>
      <c r="O196" s="1047"/>
      <c r="P196" s="656"/>
      <c r="Q196" s="657"/>
      <c r="R196" s="704"/>
      <c r="S196" s="3180"/>
    </row>
    <row r="197" spans="6:19" ht="20.100000000000001" customHeight="1">
      <c r="F197" s="655"/>
      <c r="G197" s="654"/>
      <c r="O197" s="1047"/>
      <c r="P197" s="656"/>
      <c r="Q197" s="657"/>
      <c r="R197" s="704"/>
      <c r="S197" s="3180"/>
    </row>
    <row r="198" spans="6:19" ht="20.100000000000001" customHeight="1">
      <c r="F198" s="655"/>
      <c r="G198" s="654"/>
      <c r="O198" s="1047"/>
      <c r="P198" s="656"/>
      <c r="Q198" s="657"/>
      <c r="R198" s="704"/>
      <c r="S198" s="3180"/>
    </row>
    <row r="199" spans="6:19" ht="20.100000000000001" customHeight="1">
      <c r="F199" s="655"/>
      <c r="G199" s="654"/>
      <c r="O199" s="1047"/>
      <c r="P199" s="656"/>
      <c r="Q199" s="657"/>
      <c r="R199" s="704"/>
      <c r="S199" s="3180"/>
    </row>
    <row r="200" spans="6:19" ht="20.100000000000001" customHeight="1">
      <c r="F200" s="655"/>
      <c r="G200" s="654"/>
      <c r="O200" s="1047"/>
      <c r="P200" s="656"/>
      <c r="Q200" s="657"/>
      <c r="R200" s="704"/>
      <c r="S200" s="3180"/>
    </row>
    <row r="201" spans="6:19" ht="20.100000000000001" customHeight="1">
      <c r="F201" s="655"/>
      <c r="G201" s="654"/>
      <c r="O201" s="1047"/>
      <c r="P201" s="656"/>
      <c r="Q201" s="657"/>
      <c r="R201" s="704"/>
      <c r="S201" s="3180"/>
    </row>
    <row r="202" spans="6:19" ht="20.100000000000001" customHeight="1">
      <c r="F202" s="655"/>
      <c r="G202" s="654"/>
      <c r="O202" s="1047"/>
      <c r="P202" s="656"/>
      <c r="Q202" s="657"/>
      <c r="R202" s="704"/>
      <c r="S202" s="3180"/>
    </row>
    <row r="203" spans="6:19" ht="20.100000000000001" customHeight="1">
      <c r="F203" s="655"/>
      <c r="G203" s="654"/>
      <c r="O203" s="1047"/>
      <c r="P203" s="656"/>
      <c r="Q203" s="657"/>
      <c r="R203" s="704"/>
      <c r="S203" s="3180"/>
    </row>
    <row r="204" spans="6:19" ht="20.100000000000001" customHeight="1">
      <c r="F204" s="655"/>
      <c r="G204" s="654"/>
      <c r="O204" s="1047"/>
      <c r="P204" s="656"/>
      <c r="Q204" s="657"/>
      <c r="R204" s="704"/>
      <c r="S204" s="3180"/>
    </row>
    <row r="205" spans="6:19" ht="20.100000000000001" customHeight="1">
      <c r="F205" s="655"/>
      <c r="G205" s="654"/>
      <c r="O205" s="1047"/>
      <c r="P205" s="656"/>
      <c r="Q205" s="657"/>
      <c r="R205" s="704"/>
      <c r="S205" s="3180"/>
    </row>
    <row r="206" spans="6:19" ht="20.100000000000001" customHeight="1">
      <c r="F206" s="655"/>
      <c r="G206" s="654"/>
      <c r="O206" s="1047"/>
      <c r="P206" s="656"/>
      <c r="Q206" s="657"/>
      <c r="R206" s="704"/>
      <c r="S206" s="3180"/>
    </row>
    <row r="207" spans="6:19" ht="20.100000000000001" customHeight="1">
      <c r="F207" s="655"/>
      <c r="G207" s="654"/>
      <c r="O207" s="1047"/>
      <c r="P207" s="656"/>
      <c r="Q207" s="657"/>
      <c r="R207" s="704"/>
      <c r="S207" s="3180"/>
    </row>
    <row r="208" spans="6:19" ht="20.100000000000001" customHeight="1">
      <c r="F208" s="655"/>
      <c r="G208" s="654"/>
      <c r="O208" s="1047"/>
      <c r="P208" s="656"/>
      <c r="Q208" s="657"/>
      <c r="R208" s="704"/>
      <c r="S208" s="3180"/>
    </row>
    <row r="209" spans="6:19" ht="20.100000000000001" customHeight="1">
      <c r="F209" s="655"/>
      <c r="G209" s="654"/>
      <c r="O209" s="1047"/>
      <c r="P209" s="656"/>
      <c r="Q209" s="657"/>
      <c r="R209" s="704"/>
      <c r="S209" s="3180"/>
    </row>
    <row r="210" spans="6:19" ht="20.100000000000001" customHeight="1">
      <c r="F210" s="655"/>
      <c r="G210" s="654"/>
      <c r="O210" s="1047"/>
      <c r="P210" s="656"/>
      <c r="Q210" s="657"/>
      <c r="R210" s="704"/>
      <c r="S210" s="3180"/>
    </row>
    <row r="211" spans="6:19" ht="20.100000000000001" customHeight="1">
      <c r="F211" s="655"/>
      <c r="G211" s="654"/>
      <c r="O211" s="1047"/>
      <c r="P211" s="656"/>
      <c r="Q211" s="657"/>
      <c r="R211" s="704"/>
      <c r="S211" s="3180"/>
    </row>
    <row r="212" spans="6:19" ht="20.100000000000001" customHeight="1">
      <c r="F212" s="655"/>
      <c r="G212" s="654"/>
      <c r="O212" s="1047"/>
      <c r="P212" s="656"/>
      <c r="Q212" s="657"/>
      <c r="R212" s="704"/>
      <c r="S212" s="3180"/>
    </row>
    <row r="213" spans="6:19" ht="20.100000000000001" customHeight="1">
      <c r="F213" s="655"/>
      <c r="G213" s="654"/>
      <c r="O213" s="1047"/>
      <c r="P213" s="656"/>
      <c r="Q213" s="657"/>
      <c r="R213" s="704"/>
      <c r="S213" s="3180"/>
    </row>
    <row r="214" spans="6:19" ht="20.100000000000001" customHeight="1">
      <c r="F214" s="655"/>
      <c r="G214" s="654"/>
      <c r="O214" s="1047"/>
      <c r="P214" s="656"/>
      <c r="Q214" s="657"/>
      <c r="R214" s="704"/>
      <c r="S214" s="3180"/>
    </row>
    <row r="215" spans="6:19" ht="20.100000000000001" customHeight="1">
      <c r="F215" s="655"/>
      <c r="G215" s="654"/>
      <c r="O215" s="1047"/>
      <c r="P215" s="656"/>
      <c r="Q215" s="657"/>
      <c r="R215" s="704"/>
      <c r="S215" s="3180"/>
    </row>
    <row r="216" spans="6:19" ht="20.100000000000001" customHeight="1">
      <c r="F216" s="655"/>
      <c r="G216" s="654"/>
      <c r="O216" s="1047"/>
      <c r="P216" s="656"/>
      <c r="Q216" s="657"/>
      <c r="R216" s="704"/>
      <c r="S216" s="3180"/>
    </row>
    <row r="217" spans="6:19" ht="20.100000000000001" customHeight="1">
      <c r="F217" s="655"/>
      <c r="G217" s="654"/>
      <c r="O217" s="1047"/>
      <c r="P217" s="656"/>
      <c r="Q217" s="657"/>
      <c r="R217" s="704"/>
      <c r="S217" s="3180"/>
    </row>
    <row r="218" spans="6:19" ht="20.100000000000001" customHeight="1">
      <c r="F218" s="655"/>
      <c r="G218" s="654"/>
      <c r="O218" s="1047"/>
      <c r="P218" s="656"/>
      <c r="Q218" s="657"/>
      <c r="R218" s="704"/>
      <c r="S218" s="3180"/>
    </row>
    <row r="219" spans="6:19" ht="20.100000000000001" customHeight="1">
      <c r="F219" s="655"/>
      <c r="G219" s="654"/>
      <c r="O219" s="1047"/>
      <c r="P219" s="656"/>
      <c r="Q219" s="657"/>
      <c r="R219" s="704"/>
      <c r="S219" s="3180"/>
    </row>
    <row r="220" spans="6:19" ht="20.100000000000001" customHeight="1">
      <c r="F220" s="655"/>
      <c r="G220" s="654"/>
      <c r="O220" s="1047"/>
      <c r="P220" s="656"/>
      <c r="Q220" s="657"/>
      <c r="R220" s="704"/>
      <c r="S220" s="3180"/>
    </row>
    <row r="221" spans="6:19" ht="20.100000000000001" customHeight="1">
      <c r="F221" s="655"/>
      <c r="G221" s="654"/>
      <c r="O221" s="1047"/>
      <c r="P221" s="656"/>
      <c r="Q221" s="657"/>
      <c r="R221" s="704"/>
      <c r="S221" s="3180"/>
    </row>
    <row r="222" spans="6:19" ht="20.100000000000001" customHeight="1">
      <c r="F222" s="655"/>
      <c r="G222" s="654"/>
      <c r="O222" s="1047"/>
      <c r="P222" s="656"/>
      <c r="Q222" s="657"/>
      <c r="R222" s="704"/>
      <c r="S222" s="3180"/>
    </row>
    <row r="223" spans="6:19" ht="20.100000000000001" customHeight="1">
      <c r="F223" s="655"/>
      <c r="G223" s="654"/>
      <c r="O223" s="1047"/>
      <c r="P223" s="656"/>
      <c r="Q223" s="657"/>
      <c r="R223" s="704"/>
      <c r="S223" s="3180"/>
    </row>
    <row r="224" spans="6:19" ht="20.100000000000001" customHeight="1">
      <c r="F224" s="655"/>
      <c r="G224" s="654"/>
      <c r="O224" s="1047"/>
      <c r="P224" s="656"/>
      <c r="Q224" s="657"/>
      <c r="R224" s="704"/>
      <c r="S224" s="3180"/>
    </row>
    <row r="225" spans="6:19" ht="20.100000000000001" customHeight="1">
      <c r="F225" s="655"/>
      <c r="G225" s="654"/>
      <c r="O225" s="1047"/>
      <c r="P225" s="656"/>
      <c r="Q225" s="657"/>
      <c r="R225" s="704"/>
      <c r="S225" s="3180"/>
    </row>
    <row r="226" spans="6:19" ht="20.100000000000001" customHeight="1">
      <c r="F226" s="655"/>
      <c r="G226" s="654"/>
      <c r="O226" s="1047"/>
      <c r="P226" s="656"/>
      <c r="Q226" s="657"/>
      <c r="R226" s="704"/>
      <c r="S226" s="3180"/>
    </row>
    <row r="227" spans="6:19" ht="20.100000000000001" customHeight="1">
      <c r="F227" s="655"/>
      <c r="G227" s="654"/>
      <c r="O227" s="1047"/>
      <c r="P227" s="656"/>
      <c r="Q227" s="657"/>
      <c r="R227" s="704"/>
      <c r="S227" s="3180"/>
    </row>
    <row r="228" spans="6:19" ht="20.100000000000001" customHeight="1">
      <c r="F228" s="655"/>
      <c r="G228" s="654"/>
      <c r="O228" s="1047"/>
      <c r="P228" s="656"/>
      <c r="Q228" s="657"/>
      <c r="R228" s="704"/>
      <c r="S228" s="3180"/>
    </row>
    <row r="229" spans="6:19" ht="20.100000000000001" customHeight="1">
      <c r="F229" s="655"/>
      <c r="G229" s="654"/>
      <c r="O229" s="1047"/>
      <c r="P229" s="656"/>
      <c r="Q229" s="657"/>
      <c r="R229" s="704"/>
      <c r="S229" s="3180"/>
    </row>
    <row r="230" spans="6:19" ht="20.100000000000001" customHeight="1">
      <c r="F230" s="655"/>
      <c r="G230" s="654"/>
      <c r="O230" s="1047"/>
      <c r="P230" s="656"/>
      <c r="Q230" s="657"/>
      <c r="R230" s="704"/>
      <c r="S230" s="3180"/>
    </row>
    <row r="231" spans="6:19" ht="20.100000000000001" customHeight="1">
      <c r="F231" s="655"/>
      <c r="G231" s="654"/>
      <c r="O231" s="1047"/>
      <c r="P231" s="656"/>
      <c r="Q231" s="657"/>
      <c r="R231" s="704"/>
      <c r="S231" s="3180"/>
    </row>
    <row r="232" spans="6:19" ht="20.100000000000001" customHeight="1">
      <c r="F232" s="655"/>
      <c r="G232" s="654"/>
      <c r="O232" s="1047"/>
      <c r="P232" s="656"/>
      <c r="Q232" s="657"/>
      <c r="R232" s="704"/>
      <c r="S232" s="3180"/>
    </row>
    <row r="233" spans="6:19" ht="20.100000000000001" customHeight="1">
      <c r="F233" s="655"/>
      <c r="G233" s="654"/>
      <c r="O233" s="1047"/>
      <c r="P233" s="656"/>
      <c r="Q233" s="657"/>
      <c r="R233" s="704"/>
      <c r="S233" s="3180"/>
    </row>
    <row r="234" spans="6:19" ht="20.100000000000001" customHeight="1">
      <c r="F234" s="655"/>
      <c r="G234" s="654"/>
      <c r="O234" s="1047"/>
      <c r="P234" s="656"/>
      <c r="Q234" s="657"/>
      <c r="R234" s="704"/>
      <c r="S234" s="3180"/>
    </row>
    <row r="235" spans="6:19" ht="20.100000000000001" customHeight="1">
      <c r="F235" s="655"/>
      <c r="G235" s="654"/>
      <c r="O235" s="1047"/>
      <c r="P235" s="656"/>
      <c r="Q235" s="657"/>
      <c r="R235" s="704"/>
      <c r="S235" s="3180"/>
    </row>
    <row r="236" spans="6:19" ht="20.100000000000001" customHeight="1">
      <c r="F236" s="655"/>
      <c r="G236" s="654"/>
      <c r="O236" s="1047"/>
      <c r="P236" s="656"/>
      <c r="Q236" s="657"/>
      <c r="R236" s="704"/>
      <c r="S236" s="3180"/>
    </row>
    <row r="237" spans="6:19" ht="20.100000000000001" customHeight="1">
      <c r="F237" s="655"/>
      <c r="G237" s="654"/>
      <c r="O237" s="1047"/>
      <c r="P237" s="656"/>
      <c r="Q237" s="657"/>
      <c r="R237" s="704"/>
      <c r="S237" s="3180"/>
    </row>
    <row r="238" spans="6:19" ht="20.100000000000001" customHeight="1">
      <c r="F238" s="655"/>
      <c r="G238" s="654"/>
      <c r="O238" s="1047"/>
      <c r="P238" s="656"/>
      <c r="Q238" s="657"/>
      <c r="R238" s="704"/>
      <c r="S238" s="3180"/>
    </row>
    <row r="239" spans="6:19" ht="20.100000000000001" customHeight="1">
      <c r="F239" s="655"/>
      <c r="G239" s="654"/>
      <c r="O239" s="1047"/>
      <c r="P239" s="656"/>
      <c r="Q239" s="657"/>
      <c r="R239" s="704"/>
      <c r="S239" s="3180"/>
    </row>
    <row r="240" spans="6:19" ht="20.100000000000001" customHeight="1">
      <c r="F240" s="655"/>
      <c r="G240" s="654"/>
      <c r="O240" s="1047"/>
      <c r="P240" s="656"/>
      <c r="Q240" s="657"/>
      <c r="R240" s="704"/>
      <c r="S240" s="3180"/>
    </row>
    <row r="241" spans="6:19" ht="20.100000000000001" customHeight="1">
      <c r="F241" s="655"/>
      <c r="G241" s="654"/>
      <c r="O241" s="1047"/>
      <c r="P241" s="656"/>
      <c r="Q241" s="657"/>
      <c r="R241" s="704"/>
      <c r="S241" s="3180"/>
    </row>
    <row r="242" spans="6:19" ht="20.100000000000001" customHeight="1">
      <c r="F242" s="655"/>
      <c r="G242" s="654"/>
      <c r="O242" s="1047"/>
      <c r="P242" s="656"/>
      <c r="Q242" s="657"/>
      <c r="R242" s="704"/>
      <c r="S242" s="3180"/>
    </row>
    <row r="243" spans="6:19" ht="20.100000000000001" customHeight="1">
      <c r="F243" s="655"/>
      <c r="G243" s="654"/>
      <c r="O243" s="1047"/>
      <c r="P243" s="656"/>
      <c r="Q243" s="657"/>
      <c r="R243" s="704"/>
      <c r="S243" s="3180"/>
    </row>
    <row r="244" spans="6:19" ht="20.100000000000001" customHeight="1">
      <c r="F244" s="655"/>
      <c r="G244" s="654"/>
      <c r="O244" s="1047"/>
      <c r="P244" s="656"/>
      <c r="Q244" s="657"/>
      <c r="R244" s="704"/>
      <c r="S244" s="3180"/>
    </row>
    <row r="245" spans="6:19" ht="20.100000000000001" customHeight="1">
      <c r="F245" s="655"/>
      <c r="G245" s="654"/>
      <c r="O245" s="1047"/>
      <c r="P245" s="656"/>
      <c r="Q245" s="657"/>
      <c r="R245" s="704"/>
      <c r="S245" s="3180"/>
    </row>
    <row r="246" spans="6:19" ht="20.100000000000001" customHeight="1">
      <c r="F246" s="655"/>
      <c r="G246" s="654"/>
      <c r="O246" s="1047"/>
      <c r="P246" s="656"/>
      <c r="Q246" s="657"/>
      <c r="R246" s="704"/>
      <c r="S246" s="3180"/>
    </row>
    <row r="247" spans="6:19" ht="20.100000000000001" customHeight="1">
      <c r="F247" s="655"/>
      <c r="G247" s="654"/>
      <c r="O247" s="1047"/>
      <c r="P247" s="656"/>
      <c r="Q247" s="657"/>
      <c r="R247" s="704"/>
      <c r="S247" s="3180"/>
    </row>
    <row r="248" spans="6:19" ht="20.100000000000001" customHeight="1">
      <c r="F248" s="655"/>
      <c r="G248" s="654"/>
      <c r="O248" s="1047"/>
      <c r="P248" s="656"/>
      <c r="Q248" s="657"/>
      <c r="R248" s="704"/>
      <c r="S248" s="3180"/>
    </row>
    <row r="249" spans="6:19" ht="20.100000000000001" customHeight="1">
      <c r="F249" s="655"/>
      <c r="G249" s="654"/>
      <c r="O249" s="1047"/>
      <c r="P249" s="656"/>
      <c r="Q249" s="657"/>
      <c r="R249" s="704"/>
      <c r="S249" s="3180"/>
    </row>
    <row r="250" spans="6:19" ht="20.100000000000001" customHeight="1">
      <c r="F250" s="655"/>
      <c r="G250" s="654"/>
      <c r="O250" s="1047"/>
      <c r="P250" s="656"/>
      <c r="Q250" s="657"/>
      <c r="R250" s="704"/>
      <c r="S250" s="3180"/>
    </row>
    <row r="251" spans="6:19" ht="20.100000000000001" customHeight="1">
      <c r="F251" s="655"/>
      <c r="G251" s="654"/>
      <c r="O251" s="1047"/>
      <c r="P251" s="656"/>
      <c r="Q251" s="657"/>
      <c r="R251" s="704"/>
      <c r="S251" s="3180"/>
    </row>
    <row r="252" spans="6:19" ht="20.100000000000001" customHeight="1">
      <c r="F252" s="655"/>
      <c r="G252" s="654"/>
      <c r="O252" s="1047"/>
      <c r="P252" s="656"/>
      <c r="Q252" s="657"/>
      <c r="R252" s="704"/>
      <c r="S252" s="3180"/>
    </row>
    <row r="253" spans="6:19" ht="20.100000000000001" customHeight="1">
      <c r="F253" s="655"/>
      <c r="G253" s="654"/>
      <c r="O253" s="1047"/>
      <c r="P253" s="656"/>
      <c r="Q253" s="657"/>
      <c r="R253" s="704"/>
      <c r="S253" s="3180"/>
    </row>
    <row r="254" spans="6:19" ht="20.100000000000001" customHeight="1">
      <c r="F254" s="655"/>
      <c r="G254" s="654"/>
      <c r="O254" s="1047"/>
      <c r="P254" s="656"/>
      <c r="Q254" s="657"/>
      <c r="R254" s="704"/>
      <c r="S254" s="3180"/>
    </row>
    <row r="255" spans="6:19" ht="20.100000000000001" customHeight="1">
      <c r="F255" s="655"/>
      <c r="G255" s="654"/>
      <c r="O255" s="1047"/>
      <c r="P255" s="656"/>
      <c r="Q255" s="657"/>
      <c r="R255" s="704"/>
      <c r="S255" s="3180"/>
    </row>
    <row r="256" spans="6:19" ht="20.100000000000001" customHeight="1">
      <c r="F256" s="655"/>
      <c r="G256" s="654"/>
      <c r="O256" s="1047"/>
      <c r="P256" s="656"/>
      <c r="Q256" s="657"/>
      <c r="R256" s="704"/>
      <c r="S256" s="3180"/>
    </row>
    <row r="257" spans="6:19" ht="20.100000000000001" customHeight="1">
      <c r="F257" s="655"/>
      <c r="G257" s="654"/>
      <c r="O257" s="1047"/>
      <c r="P257" s="656"/>
      <c r="Q257" s="657"/>
      <c r="R257" s="704"/>
      <c r="S257" s="3180"/>
    </row>
    <row r="258" spans="6:19" ht="20.100000000000001" customHeight="1">
      <c r="F258" s="655"/>
      <c r="G258" s="654"/>
      <c r="O258" s="1047"/>
      <c r="P258" s="656"/>
      <c r="Q258" s="657"/>
      <c r="R258" s="704"/>
      <c r="S258" s="3180"/>
    </row>
    <row r="259" spans="6:19" ht="20.100000000000001" customHeight="1">
      <c r="F259" s="655"/>
      <c r="G259" s="654"/>
      <c r="O259" s="1047"/>
      <c r="P259" s="656"/>
      <c r="Q259" s="657"/>
      <c r="R259" s="704"/>
      <c r="S259" s="3180"/>
    </row>
    <row r="260" spans="6:19" ht="20.100000000000001" customHeight="1">
      <c r="F260" s="655"/>
      <c r="G260" s="654"/>
      <c r="O260" s="1047"/>
      <c r="P260" s="656"/>
      <c r="Q260" s="657"/>
      <c r="R260" s="704"/>
      <c r="S260" s="3180"/>
    </row>
    <row r="261" spans="6:19" ht="20.100000000000001" customHeight="1">
      <c r="F261" s="655"/>
      <c r="G261" s="654"/>
      <c r="O261" s="1047"/>
      <c r="P261" s="656"/>
      <c r="Q261" s="657"/>
      <c r="R261" s="704"/>
      <c r="S261" s="3180"/>
    </row>
    <row r="262" spans="6:19" ht="20.100000000000001" customHeight="1">
      <c r="F262" s="655"/>
      <c r="O262" s="1047"/>
      <c r="P262" s="656"/>
      <c r="Q262" s="657"/>
      <c r="R262" s="704"/>
      <c r="S262" s="3180"/>
    </row>
    <row r="263" spans="6:19" ht="20.100000000000001" customHeight="1">
      <c r="F263" s="655"/>
      <c r="O263" s="1047"/>
      <c r="P263" s="656"/>
      <c r="Q263" s="657"/>
      <c r="R263" s="704"/>
      <c r="S263" s="3180"/>
    </row>
    <row r="264" spans="6:19" ht="20.100000000000001" customHeight="1">
      <c r="F264" s="655"/>
      <c r="O264" s="1047"/>
      <c r="P264" s="656"/>
      <c r="Q264" s="657"/>
      <c r="R264" s="704"/>
      <c r="S264" s="3180"/>
    </row>
    <row r="265" spans="6:19" ht="20.100000000000001" customHeight="1">
      <c r="F265" s="655"/>
      <c r="O265" s="1047"/>
      <c r="P265" s="656"/>
      <c r="Q265" s="657"/>
      <c r="R265" s="704"/>
      <c r="S265" s="3180"/>
    </row>
    <row r="266" spans="6:19" ht="20.100000000000001" customHeight="1">
      <c r="F266" s="655"/>
      <c r="O266" s="1047"/>
      <c r="P266" s="656"/>
      <c r="Q266" s="657"/>
      <c r="R266" s="704"/>
      <c r="S266" s="3180"/>
    </row>
    <row r="267" spans="6:19" ht="20.100000000000001" customHeight="1">
      <c r="F267" s="655"/>
      <c r="O267" s="1047"/>
      <c r="P267" s="656"/>
      <c r="Q267" s="657"/>
      <c r="R267" s="704"/>
      <c r="S267" s="3180"/>
    </row>
    <row r="268" spans="6:19" ht="20.100000000000001" customHeight="1">
      <c r="F268" s="655"/>
      <c r="O268" s="1047"/>
      <c r="P268" s="656"/>
      <c r="Q268" s="657"/>
      <c r="R268" s="704"/>
      <c r="S268" s="3180"/>
    </row>
    <row r="269" spans="6:19" ht="20.100000000000001" customHeight="1">
      <c r="F269" s="655"/>
      <c r="O269" s="1047"/>
      <c r="P269" s="656"/>
      <c r="Q269" s="657"/>
      <c r="R269" s="704"/>
      <c r="S269" s="3180"/>
    </row>
    <row r="270" spans="6:19" ht="20.100000000000001" customHeight="1">
      <c r="F270" s="655"/>
      <c r="O270" s="1047"/>
      <c r="P270" s="656"/>
      <c r="Q270" s="657"/>
      <c r="R270" s="704"/>
      <c r="S270" s="3180"/>
    </row>
    <row r="271" spans="6:19" ht="20.100000000000001" customHeight="1">
      <c r="F271" s="655"/>
      <c r="O271" s="1047"/>
      <c r="P271" s="656"/>
      <c r="Q271" s="657"/>
      <c r="R271" s="704"/>
      <c r="S271" s="3180"/>
    </row>
    <row r="272" spans="6:19" ht="20.100000000000001" customHeight="1">
      <c r="F272" s="655"/>
      <c r="O272" s="1047"/>
      <c r="P272" s="656"/>
      <c r="Q272" s="657"/>
      <c r="R272" s="704"/>
      <c r="S272" s="3180"/>
    </row>
    <row r="273" spans="6:19" ht="20.100000000000001" customHeight="1">
      <c r="F273" s="655"/>
      <c r="O273" s="1047"/>
      <c r="P273" s="656"/>
      <c r="Q273" s="657"/>
      <c r="R273" s="704"/>
      <c r="S273" s="3180"/>
    </row>
    <row r="274" spans="6:19" ht="20.100000000000001" customHeight="1">
      <c r="F274" s="655"/>
      <c r="O274" s="1047"/>
      <c r="P274" s="656"/>
      <c r="Q274" s="657"/>
      <c r="R274" s="704"/>
      <c r="S274" s="3180"/>
    </row>
    <row r="275" spans="6:19" ht="20.100000000000001" customHeight="1">
      <c r="F275" s="655"/>
      <c r="O275" s="1047"/>
      <c r="P275" s="656"/>
      <c r="Q275" s="657"/>
      <c r="R275" s="704"/>
      <c r="S275" s="3180"/>
    </row>
    <row r="276" spans="6:19" ht="20.100000000000001" customHeight="1">
      <c r="F276" s="655"/>
      <c r="O276" s="1047"/>
      <c r="P276" s="656"/>
      <c r="Q276" s="657"/>
      <c r="R276" s="704"/>
      <c r="S276" s="3180"/>
    </row>
    <row r="277" spans="6:19" ht="20.100000000000001" customHeight="1">
      <c r="F277" s="655"/>
      <c r="O277" s="1047"/>
      <c r="P277" s="656"/>
      <c r="Q277" s="657"/>
      <c r="R277" s="704"/>
      <c r="S277" s="3180"/>
    </row>
    <row r="278" spans="6:19" ht="20.100000000000001" customHeight="1">
      <c r="F278" s="655"/>
      <c r="O278" s="1047"/>
      <c r="P278" s="656"/>
      <c r="Q278" s="657"/>
      <c r="R278" s="704"/>
      <c r="S278" s="3180"/>
    </row>
    <row r="279" spans="6:19" ht="20.100000000000001" customHeight="1">
      <c r="F279" s="655"/>
      <c r="O279" s="1047"/>
      <c r="P279" s="656"/>
      <c r="Q279" s="657"/>
      <c r="R279" s="704"/>
      <c r="S279" s="3180"/>
    </row>
    <row r="280" spans="6:19" ht="20.100000000000001" customHeight="1">
      <c r="F280" s="655"/>
      <c r="O280" s="1047"/>
      <c r="P280" s="656"/>
      <c r="Q280" s="657"/>
      <c r="R280" s="704"/>
      <c r="S280" s="3180"/>
    </row>
    <row r="281" spans="6:19" ht="20.100000000000001" customHeight="1">
      <c r="F281" s="655"/>
      <c r="O281" s="1047"/>
      <c r="P281" s="656"/>
      <c r="Q281" s="657"/>
      <c r="R281" s="704"/>
      <c r="S281" s="3180"/>
    </row>
    <row r="282" spans="6:19" ht="20.100000000000001" customHeight="1">
      <c r="F282" s="655"/>
      <c r="O282" s="1047"/>
      <c r="P282" s="656"/>
      <c r="Q282" s="657"/>
      <c r="R282" s="704"/>
      <c r="S282" s="3180"/>
    </row>
    <row r="283" spans="6:19" ht="20.100000000000001" customHeight="1">
      <c r="F283" s="655"/>
      <c r="O283" s="1047"/>
      <c r="P283" s="656"/>
      <c r="Q283" s="657"/>
      <c r="R283" s="704"/>
      <c r="S283" s="3180"/>
    </row>
    <row r="284" spans="6:19" ht="20.100000000000001" customHeight="1">
      <c r="F284" s="655"/>
      <c r="O284" s="1047"/>
      <c r="P284" s="656"/>
      <c r="Q284" s="657"/>
      <c r="R284" s="704"/>
      <c r="S284" s="3180"/>
    </row>
    <row r="285" spans="6:19" ht="20.100000000000001" customHeight="1">
      <c r="F285" s="655"/>
      <c r="O285" s="1047"/>
      <c r="P285" s="656"/>
      <c r="Q285" s="657"/>
      <c r="R285" s="704"/>
      <c r="S285" s="3180"/>
    </row>
    <row r="286" spans="6:19" ht="20.100000000000001" customHeight="1">
      <c r="F286" s="655"/>
      <c r="O286" s="1047"/>
      <c r="P286" s="656"/>
      <c r="Q286" s="657"/>
      <c r="R286" s="704"/>
      <c r="S286" s="3180"/>
    </row>
    <row r="287" spans="6:19" ht="20.100000000000001" customHeight="1">
      <c r="F287" s="655"/>
      <c r="O287" s="1047"/>
      <c r="P287" s="656"/>
      <c r="Q287" s="657"/>
      <c r="R287" s="704"/>
      <c r="S287" s="3180"/>
    </row>
    <row r="288" spans="6:19" ht="20.100000000000001" customHeight="1">
      <c r="F288" s="655"/>
      <c r="O288" s="1047"/>
      <c r="P288" s="656"/>
      <c r="Q288" s="657"/>
      <c r="R288" s="704"/>
      <c r="S288" s="3180"/>
    </row>
    <row r="289" spans="6:19" ht="20.100000000000001" customHeight="1">
      <c r="F289" s="655"/>
      <c r="O289" s="1047"/>
      <c r="P289" s="656"/>
      <c r="Q289" s="657"/>
      <c r="R289" s="704"/>
      <c r="S289" s="3180"/>
    </row>
    <row r="290" spans="6:19" ht="20.100000000000001" customHeight="1">
      <c r="F290" s="655"/>
      <c r="O290" s="1047"/>
      <c r="P290" s="656"/>
      <c r="Q290" s="657"/>
      <c r="R290" s="704"/>
      <c r="S290" s="3180"/>
    </row>
    <row r="291" spans="6:19" ht="20.100000000000001" customHeight="1">
      <c r="F291" s="655"/>
      <c r="O291" s="1047"/>
      <c r="P291" s="656"/>
      <c r="Q291" s="657"/>
      <c r="R291" s="704"/>
      <c r="S291" s="3180"/>
    </row>
    <row r="292" spans="6:19" ht="20.100000000000001" customHeight="1">
      <c r="F292" s="655"/>
      <c r="O292" s="1047"/>
      <c r="P292" s="656"/>
      <c r="Q292" s="657"/>
      <c r="R292" s="704"/>
      <c r="S292" s="3180"/>
    </row>
    <row r="293" spans="6:19" ht="20.100000000000001" customHeight="1">
      <c r="F293" s="655"/>
      <c r="O293" s="1047"/>
      <c r="P293" s="656"/>
      <c r="Q293" s="657"/>
      <c r="R293" s="704"/>
      <c r="S293" s="3180"/>
    </row>
    <row r="294" spans="6:19" ht="20.100000000000001" customHeight="1">
      <c r="F294" s="655"/>
      <c r="O294" s="1047"/>
      <c r="P294" s="656"/>
      <c r="Q294" s="657"/>
      <c r="R294" s="704"/>
      <c r="S294" s="3180"/>
    </row>
    <row r="295" spans="6:19" ht="20.100000000000001" customHeight="1">
      <c r="F295" s="655"/>
      <c r="O295" s="1047"/>
      <c r="P295" s="656"/>
      <c r="Q295" s="657"/>
      <c r="R295" s="704"/>
      <c r="S295" s="3180"/>
    </row>
    <row r="296" spans="6:19" ht="20.100000000000001" customHeight="1">
      <c r="F296" s="655"/>
      <c r="O296" s="1047"/>
      <c r="P296" s="656"/>
      <c r="Q296" s="657"/>
      <c r="R296" s="704"/>
      <c r="S296" s="3180"/>
    </row>
    <row r="297" spans="6:19" ht="20.100000000000001" customHeight="1">
      <c r="F297" s="655"/>
      <c r="O297" s="1047"/>
      <c r="P297" s="656"/>
      <c r="Q297" s="657"/>
      <c r="R297" s="704"/>
      <c r="S297" s="3180"/>
    </row>
    <row r="298" spans="6:19" ht="20.100000000000001" customHeight="1">
      <c r="F298" s="655"/>
      <c r="O298" s="1047"/>
      <c r="P298" s="656"/>
      <c r="Q298" s="657"/>
      <c r="R298" s="704"/>
      <c r="S298" s="3180"/>
    </row>
    <row r="299" spans="6:19" ht="20.100000000000001" customHeight="1">
      <c r="F299" s="655"/>
      <c r="O299" s="1047"/>
      <c r="P299" s="656"/>
      <c r="Q299" s="657"/>
      <c r="R299" s="704"/>
      <c r="S299" s="3180"/>
    </row>
    <row r="300" spans="6:19" ht="20.100000000000001" customHeight="1">
      <c r="F300" s="655"/>
      <c r="O300" s="1047"/>
      <c r="P300" s="656"/>
      <c r="Q300" s="657"/>
      <c r="R300" s="704"/>
      <c r="S300" s="3180"/>
    </row>
    <row r="301" spans="6:19" ht="20.100000000000001" customHeight="1">
      <c r="F301" s="655"/>
      <c r="O301" s="1047"/>
      <c r="P301" s="656"/>
      <c r="Q301" s="657"/>
      <c r="R301" s="704"/>
      <c r="S301" s="3180"/>
    </row>
    <row r="302" spans="6:19" ht="20.100000000000001" customHeight="1">
      <c r="F302" s="655"/>
      <c r="O302" s="1047"/>
      <c r="P302" s="656"/>
      <c r="Q302" s="657"/>
      <c r="R302" s="704"/>
      <c r="S302" s="3180"/>
    </row>
    <row r="303" spans="6:19" ht="20.100000000000001" customHeight="1">
      <c r="F303" s="655"/>
      <c r="O303" s="1047"/>
      <c r="P303" s="656"/>
      <c r="Q303" s="657"/>
      <c r="R303" s="704"/>
      <c r="S303" s="3180"/>
    </row>
    <row r="304" spans="6:19" ht="20.100000000000001" customHeight="1">
      <c r="F304" s="655"/>
      <c r="O304" s="1047"/>
      <c r="P304" s="656"/>
      <c r="Q304" s="657"/>
      <c r="R304" s="704"/>
      <c r="S304" s="3180"/>
    </row>
    <row r="305" spans="6:19" ht="20.100000000000001" customHeight="1">
      <c r="F305" s="655"/>
      <c r="O305" s="1047"/>
      <c r="P305" s="656"/>
      <c r="Q305" s="657"/>
      <c r="R305" s="704"/>
      <c r="S305" s="3180"/>
    </row>
    <row r="306" spans="6:19" ht="20.100000000000001" customHeight="1">
      <c r="F306" s="655"/>
      <c r="O306" s="1047"/>
      <c r="P306" s="656"/>
      <c r="Q306" s="657"/>
      <c r="R306" s="704"/>
      <c r="S306" s="3180"/>
    </row>
    <row r="307" spans="6:19" ht="20.100000000000001" customHeight="1">
      <c r="F307" s="655"/>
      <c r="O307" s="1047"/>
      <c r="P307" s="656"/>
      <c r="Q307" s="657"/>
      <c r="R307" s="704"/>
      <c r="S307" s="3180"/>
    </row>
    <row r="308" spans="6:19" ht="20.100000000000001" customHeight="1">
      <c r="F308" s="655"/>
      <c r="O308" s="1047"/>
      <c r="P308" s="656"/>
      <c r="Q308" s="657"/>
      <c r="R308" s="704"/>
      <c r="S308" s="3180"/>
    </row>
    <row r="309" spans="6:19" ht="20.100000000000001" customHeight="1">
      <c r="F309" s="655"/>
      <c r="O309" s="1047"/>
      <c r="P309" s="656"/>
      <c r="Q309" s="657"/>
      <c r="R309" s="704"/>
      <c r="S309" s="3180"/>
    </row>
    <row r="310" spans="6:19" ht="20.100000000000001" customHeight="1">
      <c r="F310" s="655"/>
      <c r="O310" s="1047"/>
      <c r="P310" s="656"/>
      <c r="Q310" s="657"/>
      <c r="R310" s="704"/>
      <c r="S310" s="3180"/>
    </row>
    <row r="311" spans="6:19" ht="20.100000000000001" customHeight="1">
      <c r="F311" s="655"/>
      <c r="O311" s="1047"/>
      <c r="P311" s="656"/>
      <c r="Q311" s="657"/>
      <c r="R311" s="704"/>
      <c r="S311" s="3180"/>
    </row>
    <row r="312" spans="6:19" ht="20.100000000000001" customHeight="1">
      <c r="F312" s="655"/>
      <c r="O312" s="1047"/>
      <c r="P312" s="656"/>
      <c r="Q312" s="657"/>
      <c r="R312" s="704"/>
      <c r="S312" s="3180"/>
    </row>
    <row r="313" spans="6:19" ht="20.100000000000001" customHeight="1">
      <c r="F313" s="655"/>
      <c r="O313" s="1047"/>
      <c r="P313" s="656"/>
      <c r="Q313" s="657"/>
      <c r="R313" s="704"/>
      <c r="S313" s="3180"/>
    </row>
    <row r="314" spans="6:19" ht="20.100000000000001" customHeight="1">
      <c r="F314" s="655"/>
      <c r="O314" s="1047"/>
      <c r="P314" s="656"/>
      <c r="Q314" s="657"/>
      <c r="R314" s="704"/>
      <c r="S314" s="3180"/>
    </row>
    <row r="315" spans="6:19" ht="20.100000000000001" customHeight="1">
      <c r="F315" s="655"/>
      <c r="O315" s="1047"/>
      <c r="P315" s="656"/>
      <c r="Q315" s="657"/>
      <c r="R315" s="704"/>
      <c r="S315" s="3180"/>
    </row>
    <row r="316" spans="6:19" ht="20.100000000000001" customHeight="1">
      <c r="P316" s="656"/>
      <c r="Q316" s="657"/>
      <c r="R316" s="704"/>
      <c r="S316" s="3180"/>
    </row>
    <row r="317" spans="6:19" ht="20.100000000000001" customHeight="1">
      <c r="P317" s="656"/>
      <c r="Q317" s="657"/>
      <c r="R317" s="704"/>
      <c r="S317" s="3180"/>
    </row>
    <row r="318" spans="6:19" ht="20.100000000000001" customHeight="1">
      <c r="P318" s="656"/>
      <c r="Q318" s="657"/>
      <c r="R318" s="704"/>
      <c r="S318" s="3180"/>
    </row>
    <row r="319" spans="6:19" ht="20.100000000000001" customHeight="1">
      <c r="P319" s="656"/>
      <c r="Q319" s="657"/>
      <c r="R319" s="704"/>
      <c r="S319" s="3180"/>
    </row>
    <row r="320" spans="6:19" ht="20.100000000000001" customHeight="1">
      <c r="P320" s="656"/>
      <c r="Q320" s="657"/>
      <c r="R320" s="704"/>
      <c r="S320" s="3180"/>
    </row>
    <row r="321" spans="16:19" ht="20.100000000000001" customHeight="1">
      <c r="P321" s="656"/>
      <c r="Q321" s="657"/>
      <c r="R321" s="704"/>
      <c r="S321" s="3180"/>
    </row>
    <row r="322" spans="16:19" ht="20.100000000000001" customHeight="1">
      <c r="S322" s="3209"/>
    </row>
    <row r="323" spans="16:19" ht="20.100000000000001" customHeight="1"/>
    <row r="324" spans="16:19" ht="20.100000000000001" customHeight="1"/>
    <row r="325" spans="16:19" ht="20.100000000000001" customHeight="1"/>
    <row r="326" spans="16:19" ht="20.100000000000001" customHeight="1"/>
    <row r="327" spans="16:19" ht="20.100000000000001" customHeight="1"/>
    <row r="328" spans="16:19" ht="20.100000000000001" customHeight="1"/>
  </sheetData>
  <mergeCells count="7">
    <mergeCell ref="A1:S1"/>
    <mergeCell ref="A3:F3"/>
    <mergeCell ref="G3:O4"/>
    <mergeCell ref="S3:S4"/>
    <mergeCell ref="R3:R4"/>
    <mergeCell ref="Q3:Q4"/>
    <mergeCell ref="P3:P4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2" firstPageNumber="22" fitToHeight="0" orientation="portrait" useFirstPageNumber="1" r:id="rId1"/>
  <headerFooter scaleWithDoc="0" alignWithMargins="0">
    <oddFooter>&amp;C&amp;P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rgb="FFFF99FF"/>
    <pageSetUpPr fitToPage="1"/>
  </sheetPr>
  <dimension ref="A1:T328"/>
  <sheetViews>
    <sheetView view="pageBreakPreview" zoomScale="85" zoomScaleNormal="85" zoomScaleSheetLayoutView="85" workbookViewId="0">
      <pane xSplit="3" ySplit="6" topLeftCell="D10" activePane="bottomRight" state="frozen"/>
      <selection activeCell="U24" sqref="U24"/>
      <selection pane="topRight" activeCell="U24" sqref="U24"/>
      <selection pane="bottomLeft" activeCell="U24" sqref="U24"/>
      <selection pane="bottomRight" activeCell="U24" sqref="U24"/>
    </sheetView>
  </sheetViews>
  <sheetFormatPr defaultColWidth="9" defaultRowHeight="19.5"/>
  <cols>
    <col min="1" max="1" width="3.625" style="530" customWidth="1"/>
    <col min="2" max="4" width="3.625" style="531" customWidth="1"/>
    <col min="5" max="5" width="10.625" style="595" customWidth="1"/>
    <col min="6" max="6" width="27.625" style="533" customWidth="1"/>
    <col min="7" max="7" width="20.625" style="534" customWidth="1"/>
    <col min="8" max="8" width="2.625" style="530" customWidth="1"/>
    <col min="9" max="9" width="6.25" style="530" bestFit="1" customWidth="1"/>
    <col min="10" max="10" width="2.625" style="530" customWidth="1"/>
    <col min="11" max="11" width="9.75" style="530" customWidth="1"/>
    <col min="12" max="12" width="2.625" style="530" customWidth="1"/>
    <col min="13" max="13" width="9.75" style="530" customWidth="1"/>
    <col min="14" max="14" width="2.625" style="535" customWidth="1"/>
    <col min="15" max="15" width="18.625" style="530" customWidth="1"/>
    <col min="16" max="16" width="12.625" style="536" customWidth="1"/>
    <col min="17" max="18" width="12.625" style="537" customWidth="1"/>
    <col min="19" max="19" width="12.625" style="659" customWidth="1"/>
    <col min="20" max="20" width="13" style="2" bestFit="1" customWidth="1"/>
    <col min="21" max="16384" width="9" style="2"/>
  </cols>
  <sheetData>
    <row r="1" spans="1:20" ht="35.1" customHeight="1">
      <c r="A1" s="3624" t="s">
        <v>2515</v>
      </c>
      <c r="B1" s="3624"/>
      <c r="C1" s="3624"/>
      <c r="D1" s="3624"/>
      <c r="E1" s="3624"/>
      <c r="F1" s="3624"/>
      <c r="G1" s="3624"/>
      <c r="H1" s="3624"/>
      <c r="I1" s="3624"/>
      <c r="J1" s="3624"/>
      <c r="K1" s="3624"/>
      <c r="L1" s="3624"/>
      <c r="M1" s="3624"/>
      <c r="N1" s="3624"/>
      <c r="O1" s="3624"/>
      <c r="P1" s="3624"/>
      <c r="Q1" s="3624"/>
      <c r="R1" s="3624"/>
      <c r="S1" s="3624"/>
    </row>
    <row r="2" spans="1:20" ht="15" customHeight="1" thickBot="1">
      <c r="A2" s="530" t="s">
        <v>157</v>
      </c>
      <c r="E2" s="532"/>
      <c r="R2" s="538"/>
      <c r="S2" s="538" t="s">
        <v>86</v>
      </c>
    </row>
    <row r="3" spans="1:20" s="3" customFormat="1" ht="20.100000000000001" customHeight="1">
      <c r="A3" s="3607" t="s">
        <v>159</v>
      </c>
      <c r="B3" s="3608"/>
      <c r="C3" s="3608"/>
      <c r="D3" s="3608"/>
      <c r="E3" s="3608"/>
      <c r="F3" s="3609"/>
      <c r="G3" s="3610" t="s">
        <v>160</v>
      </c>
      <c r="H3" s="3611"/>
      <c r="I3" s="3611"/>
      <c r="J3" s="3611"/>
      <c r="K3" s="3611"/>
      <c r="L3" s="3611"/>
      <c r="M3" s="3611"/>
      <c r="N3" s="3611"/>
      <c r="O3" s="3612"/>
      <c r="P3" s="3622" t="s">
        <v>1235</v>
      </c>
      <c r="Q3" s="3620" t="s">
        <v>1237</v>
      </c>
      <c r="R3" s="3627" t="s">
        <v>4</v>
      </c>
      <c r="S3" s="3625" t="s">
        <v>5</v>
      </c>
    </row>
    <row r="4" spans="1:20" s="3" customFormat="1" ht="20.100000000000001" customHeight="1" thickBot="1">
      <c r="A4" s="539" t="s">
        <v>161</v>
      </c>
      <c r="B4" s="540" t="s">
        <v>162</v>
      </c>
      <c r="C4" s="540" t="s">
        <v>163</v>
      </c>
      <c r="D4" s="540" t="s">
        <v>164</v>
      </c>
      <c r="E4" s="540" t="s">
        <v>165</v>
      </c>
      <c r="F4" s="541" t="s">
        <v>166</v>
      </c>
      <c r="G4" s="3613"/>
      <c r="H4" s="3614"/>
      <c r="I4" s="3614"/>
      <c r="J4" s="3614"/>
      <c r="K4" s="3614"/>
      <c r="L4" s="3614"/>
      <c r="M4" s="3614"/>
      <c r="N4" s="3614"/>
      <c r="O4" s="3615"/>
      <c r="P4" s="3623"/>
      <c r="Q4" s="3621"/>
      <c r="R4" s="3628"/>
      <c r="S4" s="3626"/>
    </row>
    <row r="5" spans="1:20" ht="20.100000000000001" customHeight="1" thickBot="1">
      <c r="A5" s="542" t="s">
        <v>167</v>
      </c>
      <c r="B5" s="543"/>
      <c r="C5" s="544"/>
      <c r="D5" s="544"/>
      <c r="E5" s="545"/>
      <c r="F5" s="546"/>
      <c r="G5" s="547"/>
      <c r="H5" s="544"/>
      <c r="I5" s="544"/>
      <c r="J5" s="544"/>
      <c r="K5" s="544"/>
      <c r="L5" s="544"/>
      <c r="M5" s="544"/>
      <c r="N5" s="548"/>
      <c r="O5" s="546"/>
      <c r="P5" s="549">
        <f>P6+P29</f>
        <v>670584000</v>
      </c>
      <c r="Q5" s="549">
        <f>Q6+Q29</f>
        <v>553461000</v>
      </c>
      <c r="R5" s="667">
        <f>+P5-Q5</f>
        <v>117123000</v>
      </c>
      <c r="S5" s="3161">
        <f>+R5/Q5</f>
        <v>0.21161924688460435</v>
      </c>
      <c r="T5" s="4"/>
    </row>
    <row r="6" spans="1:20" ht="20.100000000000001" customHeight="1">
      <c r="A6" s="551"/>
      <c r="B6" s="552" t="s">
        <v>168</v>
      </c>
      <c r="C6" s="553"/>
      <c r="D6" s="553"/>
      <c r="E6" s="553"/>
      <c r="F6" s="1141"/>
      <c r="G6" s="1142"/>
      <c r="H6" s="553"/>
      <c r="I6" s="553"/>
      <c r="J6" s="553"/>
      <c r="K6" s="553"/>
      <c r="L6" s="553"/>
      <c r="M6" s="553"/>
      <c r="N6" s="985"/>
      <c r="O6" s="1141"/>
      <c r="P6" s="1049">
        <f>P7</f>
        <v>669251000</v>
      </c>
      <c r="Q6" s="1049">
        <f>Q7</f>
        <v>552128000</v>
      </c>
      <c r="R6" s="1022">
        <f t="shared" ref="R6:R9" si="0">+P6-Q6</f>
        <v>117123000</v>
      </c>
      <c r="S6" s="2776">
        <f t="shared" ref="S6:S33" si="1">+R6/Q6</f>
        <v>0.21213015822417991</v>
      </c>
      <c r="T6" s="2">
        <v>61498000</v>
      </c>
    </row>
    <row r="7" spans="1:20" ht="20.100000000000001" customHeight="1">
      <c r="A7" s="551"/>
      <c r="B7" s="565"/>
      <c r="C7" s="560" t="s">
        <v>1226</v>
      </c>
      <c r="D7" s="561"/>
      <c r="E7" s="561"/>
      <c r="F7" s="562"/>
      <c r="G7" s="561"/>
      <c r="H7" s="561"/>
      <c r="I7" s="561"/>
      <c r="J7" s="561"/>
      <c r="K7" s="561"/>
      <c r="L7" s="561"/>
      <c r="M7" s="561"/>
      <c r="N7" s="561"/>
      <c r="O7" s="563"/>
      <c r="P7" s="1021">
        <f>SUM(P8,P24,P12)</f>
        <v>669251000</v>
      </c>
      <c r="Q7" s="1021">
        <f>SUM(Q8,Q24,Q12)</f>
        <v>552128000</v>
      </c>
      <c r="R7" s="1022">
        <f t="shared" si="0"/>
        <v>117123000</v>
      </c>
      <c r="S7" s="2776">
        <f t="shared" si="1"/>
        <v>0.21213015822417991</v>
      </c>
    </row>
    <row r="8" spans="1:20" ht="20.100000000000001" customHeight="1">
      <c r="A8" s="551"/>
      <c r="B8" s="565"/>
      <c r="C8" s="588"/>
      <c r="D8" s="566" t="s">
        <v>169</v>
      </c>
      <c r="E8" s="567"/>
      <c r="F8" s="568"/>
      <c r="G8" s="569"/>
      <c r="H8" s="570"/>
      <c r="I8" s="570"/>
      <c r="J8" s="570"/>
      <c r="K8" s="570"/>
      <c r="L8" s="570"/>
      <c r="M8" s="570"/>
      <c r="N8" s="571"/>
      <c r="O8" s="568"/>
      <c r="P8" s="572">
        <f>P9</f>
        <v>240000</v>
      </c>
      <c r="Q8" s="572">
        <f>Q9</f>
        <v>240000</v>
      </c>
      <c r="R8" s="630">
        <f t="shared" si="0"/>
        <v>0</v>
      </c>
      <c r="S8" s="3163">
        <f t="shared" si="1"/>
        <v>0</v>
      </c>
      <c r="T8" s="4">
        <f>P5-T6</f>
        <v>609086000</v>
      </c>
    </row>
    <row r="9" spans="1:20" ht="20.100000000000001" customHeight="1">
      <c r="A9" s="551"/>
      <c r="B9" s="565"/>
      <c r="C9" s="588"/>
      <c r="D9" s="559"/>
      <c r="E9" s="456" t="s">
        <v>170</v>
      </c>
      <c r="F9" s="457"/>
      <c r="G9" s="458"/>
      <c r="H9" s="458"/>
      <c r="I9" s="458"/>
      <c r="J9" s="458"/>
      <c r="K9" s="458"/>
      <c r="L9" s="458"/>
      <c r="M9" s="458"/>
      <c r="N9" s="458"/>
      <c r="O9" s="459"/>
      <c r="P9" s="573">
        <f>ROUNDUP(O10,-3)</f>
        <v>240000</v>
      </c>
      <c r="Q9" s="573">
        <v>240000</v>
      </c>
      <c r="R9" s="631">
        <f t="shared" si="0"/>
        <v>0</v>
      </c>
      <c r="S9" s="3164">
        <f t="shared" si="1"/>
        <v>0</v>
      </c>
    </row>
    <row r="10" spans="1:20" ht="20.100000000000001" customHeight="1">
      <c r="A10" s="551"/>
      <c r="B10" s="565"/>
      <c r="C10" s="588"/>
      <c r="D10" s="565"/>
      <c r="F10" s="931" t="s">
        <v>596</v>
      </c>
      <c r="G10" s="949"/>
      <c r="H10" s="934"/>
      <c r="I10" s="934"/>
      <c r="J10" s="934"/>
      <c r="K10" s="934"/>
      <c r="L10" s="934"/>
      <c r="M10" s="934"/>
      <c r="N10" s="963"/>
      <c r="O10" s="1143">
        <f>SUM(O11:O11)</f>
        <v>240000</v>
      </c>
      <c r="P10" s="468">
        <f>O10</f>
        <v>240000</v>
      </c>
      <c r="Q10" s="936">
        <v>240000</v>
      </c>
      <c r="R10" s="937">
        <f t="shared" ref="R10" si="2">+P10-Q10</f>
        <v>0</v>
      </c>
      <c r="S10" s="3165">
        <f t="shared" si="1"/>
        <v>0</v>
      </c>
      <c r="T10" s="146">
        <f>G27-T8</f>
        <v>-547828000</v>
      </c>
    </row>
    <row r="11" spans="1:20" ht="20.100000000000001" customHeight="1">
      <c r="A11" s="551"/>
      <c r="B11" s="565"/>
      <c r="C11" s="588"/>
      <c r="D11" s="582"/>
      <c r="E11" s="583"/>
      <c r="F11" s="1144" t="s">
        <v>1445</v>
      </c>
      <c r="G11" s="1145">
        <v>240000</v>
      </c>
      <c r="H11" s="1146" t="s">
        <v>597</v>
      </c>
      <c r="I11" s="1147">
        <v>1</v>
      </c>
      <c r="J11" s="1146"/>
      <c r="K11" s="1148"/>
      <c r="L11" s="1146"/>
      <c r="M11" s="1146"/>
      <c r="N11" s="1149" t="s">
        <v>598</v>
      </c>
      <c r="O11" s="1150">
        <f>G11*I11</f>
        <v>240000</v>
      </c>
      <c r="P11" s="946"/>
      <c r="Q11" s="947"/>
      <c r="R11" s="948"/>
      <c r="S11" s="3223"/>
    </row>
    <row r="12" spans="1:20" ht="20.100000000000001" customHeight="1">
      <c r="A12" s="551"/>
      <c r="B12" s="565"/>
      <c r="C12" s="588"/>
      <c r="D12" s="1117" t="s">
        <v>21</v>
      </c>
      <c r="E12" s="567"/>
      <c r="F12" s="568"/>
      <c r="G12" s="569"/>
      <c r="H12" s="570"/>
      <c r="I12" s="570"/>
      <c r="J12" s="570"/>
      <c r="K12" s="570"/>
      <c r="L12" s="570"/>
      <c r="M12" s="570"/>
      <c r="N12" s="571"/>
      <c r="O12" s="568"/>
      <c r="P12" s="572">
        <f>P13+P17</f>
        <v>590630000</v>
      </c>
      <c r="Q12" s="572">
        <f>Q13+Q17</f>
        <v>490630000</v>
      </c>
      <c r="R12" s="630">
        <f t="shared" ref="R12:R13" si="3">+P12-Q12</f>
        <v>100000000</v>
      </c>
      <c r="S12" s="3163">
        <f t="shared" si="1"/>
        <v>0.20381957890874997</v>
      </c>
    </row>
    <row r="13" spans="1:20" ht="20.100000000000001" customHeight="1">
      <c r="A13" s="551"/>
      <c r="B13" s="565"/>
      <c r="C13" s="588"/>
      <c r="D13" s="559"/>
      <c r="E13" s="456" t="s">
        <v>22</v>
      </c>
      <c r="F13" s="457"/>
      <c r="G13" s="458"/>
      <c r="H13" s="458"/>
      <c r="I13" s="458"/>
      <c r="J13" s="458"/>
      <c r="K13" s="458"/>
      <c r="L13" s="458"/>
      <c r="M13" s="458"/>
      <c r="N13" s="458"/>
      <c r="O13" s="459"/>
      <c r="P13" s="573">
        <f>ROUNDUP(O14,-3)</f>
        <v>487630000</v>
      </c>
      <c r="Q13" s="573">
        <f>Q14</f>
        <v>447630000</v>
      </c>
      <c r="R13" s="631">
        <f t="shared" si="3"/>
        <v>40000000</v>
      </c>
      <c r="S13" s="3164">
        <f t="shared" si="1"/>
        <v>8.9359515671425055E-2</v>
      </c>
    </row>
    <row r="14" spans="1:20" ht="20.100000000000001" customHeight="1">
      <c r="A14" s="551"/>
      <c r="B14" s="565"/>
      <c r="C14" s="588"/>
      <c r="D14" s="565"/>
      <c r="E14" s="594"/>
      <c r="F14" s="931" t="s">
        <v>1251</v>
      </c>
      <c r="G14" s="949"/>
      <c r="H14" s="934"/>
      <c r="I14" s="934"/>
      <c r="J14" s="934"/>
      <c r="K14" s="934"/>
      <c r="L14" s="934"/>
      <c r="M14" s="934"/>
      <c r="N14" s="963"/>
      <c r="O14" s="1143">
        <f>SUM(O15:O16)</f>
        <v>487630000</v>
      </c>
      <c r="P14" s="1151">
        <f>O14</f>
        <v>487630000</v>
      </c>
      <c r="Q14" s="1152">
        <v>447630000</v>
      </c>
      <c r="R14" s="937">
        <f>+P14-Q14</f>
        <v>40000000</v>
      </c>
      <c r="S14" s="3165">
        <f t="shared" si="1"/>
        <v>8.9359515671425055E-2</v>
      </c>
    </row>
    <row r="15" spans="1:20" ht="20.100000000000001" customHeight="1">
      <c r="A15" s="551"/>
      <c r="B15" s="565"/>
      <c r="C15" s="588"/>
      <c r="D15" s="565"/>
      <c r="E15" s="594"/>
      <c r="F15" s="1144" t="s">
        <v>1452</v>
      </c>
      <c r="G15" s="1145">
        <v>447630000</v>
      </c>
      <c r="H15" s="1146" t="s">
        <v>1252</v>
      </c>
      <c r="I15" s="1147">
        <v>1</v>
      </c>
      <c r="J15" s="1146"/>
      <c r="K15" s="1148"/>
      <c r="L15" s="1146"/>
      <c r="M15" s="1146"/>
      <c r="N15" s="1149" t="s">
        <v>1253</v>
      </c>
      <c r="O15" s="1150">
        <f>G15*I15</f>
        <v>447630000</v>
      </c>
      <c r="P15" s="946"/>
      <c r="Q15" s="947"/>
      <c r="R15" s="948"/>
      <c r="S15" s="3223"/>
    </row>
    <row r="16" spans="1:20" ht="20.100000000000001" customHeight="1">
      <c r="A16" s="551"/>
      <c r="B16" s="565"/>
      <c r="C16" s="588"/>
      <c r="D16" s="565"/>
      <c r="E16" s="594"/>
      <c r="F16" s="1144" t="s">
        <v>3012</v>
      </c>
      <c r="G16" s="1145">
        <v>40000000</v>
      </c>
      <c r="H16" s="1146" t="s">
        <v>19</v>
      </c>
      <c r="I16" s="1147">
        <v>1</v>
      </c>
      <c r="J16" s="1146"/>
      <c r="K16" s="1148"/>
      <c r="L16" s="1146"/>
      <c r="M16" s="1146"/>
      <c r="N16" s="1149" t="s">
        <v>28</v>
      </c>
      <c r="O16" s="1150">
        <f>G16*I16</f>
        <v>40000000</v>
      </c>
      <c r="P16" s="946"/>
      <c r="Q16" s="947"/>
      <c r="R16" s="948"/>
      <c r="S16" s="3223"/>
    </row>
    <row r="17" spans="1:19" ht="20.100000000000001" customHeight="1">
      <c r="A17" s="551"/>
      <c r="B17" s="565"/>
      <c r="C17" s="588"/>
      <c r="D17" s="565"/>
      <c r="E17" s="456" t="s">
        <v>3009</v>
      </c>
      <c r="F17" s="457"/>
      <c r="G17" s="458"/>
      <c r="H17" s="458"/>
      <c r="I17" s="458"/>
      <c r="J17" s="458"/>
      <c r="K17" s="458"/>
      <c r="L17" s="458"/>
      <c r="M17" s="458"/>
      <c r="N17" s="458"/>
      <c r="O17" s="457"/>
      <c r="P17" s="573">
        <f>ROUNDUP(O18+O20,-3)</f>
        <v>103000000</v>
      </c>
      <c r="Q17" s="1153">
        <f>Q18+Q20</f>
        <v>43000000</v>
      </c>
      <c r="R17" s="631">
        <f t="shared" ref="R17" si="4">+P17-Q17</f>
        <v>60000000</v>
      </c>
      <c r="S17" s="3164">
        <f t="shared" si="1"/>
        <v>1.3953488372093024</v>
      </c>
    </row>
    <row r="18" spans="1:19" ht="20.100000000000001" customHeight="1">
      <c r="A18" s="551"/>
      <c r="B18" s="565"/>
      <c r="C18" s="588"/>
      <c r="D18" s="565"/>
      <c r="E18" s="594"/>
      <c r="F18" s="931" t="s">
        <v>1377</v>
      </c>
      <c r="G18" s="949"/>
      <c r="H18" s="934"/>
      <c r="I18" s="934"/>
      <c r="J18" s="934"/>
      <c r="K18" s="934"/>
      <c r="L18" s="934"/>
      <c r="M18" s="934"/>
      <c r="N18" s="963"/>
      <c r="O18" s="1143">
        <f>SUM(O19:O19)</f>
        <v>15000000</v>
      </c>
      <c r="P18" s="468">
        <f>O18</f>
        <v>15000000</v>
      </c>
      <c r="Q18" s="1152">
        <v>15000000</v>
      </c>
      <c r="R18" s="937">
        <f>+P18-Q18</f>
        <v>0</v>
      </c>
      <c r="S18" s="3165">
        <f t="shared" si="1"/>
        <v>0</v>
      </c>
    </row>
    <row r="19" spans="1:19" ht="20.100000000000001" customHeight="1">
      <c r="A19" s="551"/>
      <c r="B19" s="565"/>
      <c r="C19" s="588"/>
      <c r="D19" s="565"/>
      <c r="E19" s="594"/>
      <c r="F19" s="1144" t="s">
        <v>1453</v>
      </c>
      <c r="G19" s="1145">
        <v>15000000</v>
      </c>
      <c r="H19" s="1146" t="s">
        <v>43</v>
      </c>
      <c r="I19" s="1147">
        <v>1</v>
      </c>
      <c r="J19" s="1146"/>
      <c r="K19" s="1148"/>
      <c r="L19" s="1146"/>
      <c r="M19" s="1146"/>
      <c r="N19" s="1149" t="s">
        <v>101</v>
      </c>
      <c r="O19" s="1150">
        <f>G19*I19</f>
        <v>15000000</v>
      </c>
      <c r="P19" s="946"/>
      <c r="Q19" s="947"/>
      <c r="R19" s="948"/>
      <c r="S19" s="3223"/>
    </row>
    <row r="20" spans="1:19" ht="20.100000000000001" customHeight="1">
      <c r="A20" s="551"/>
      <c r="B20" s="565"/>
      <c r="C20" s="588"/>
      <c r="D20" s="565"/>
      <c r="E20" s="594"/>
      <c r="F20" s="931" t="s">
        <v>1378</v>
      </c>
      <c r="G20" s="949"/>
      <c r="H20" s="934"/>
      <c r="I20" s="934"/>
      <c r="J20" s="934"/>
      <c r="K20" s="934"/>
      <c r="L20" s="934"/>
      <c r="M20" s="934"/>
      <c r="N20" s="963"/>
      <c r="O20" s="1143">
        <f>SUM(O21:O23)</f>
        <v>88000000</v>
      </c>
      <c r="P20" s="468">
        <f>O20</f>
        <v>88000000</v>
      </c>
      <c r="Q20" s="1152">
        <v>28000000</v>
      </c>
      <c r="R20" s="937">
        <f>+P20-Q20</f>
        <v>60000000</v>
      </c>
      <c r="S20" s="3165">
        <f t="shared" si="1"/>
        <v>2.1428571428571428</v>
      </c>
    </row>
    <row r="21" spans="1:19" ht="20.100000000000001" customHeight="1">
      <c r="A21" s="551"/>
      <c r="B21" s="565"/>
      <c r="C21" s="588"/>
      <c r="D21" s="565"/>
      <c r="E21" s="594"/>
      <c r="F21" s="1144" t="s">
        <v>1453</v>
      </c>
      <c r="G21" s="1145">
        <v>28000000</v>
      </c>
      <c r="H21" s="1146" t="s">
        <v>1254</v>
      </c>
      <c r="I21" s="1147">
        <v>1</v>
      </c>
      <c r="J21" s="1146"/>
      <c r="K21" s="1148"/>
      <c r="L21" s="1146"/>
      <c r="M21" s="1146"/>
      <c r="N21" s="1149" t="s">
        <v>1255</v>
      </c>
      <c r="O21" s="1150">
        <f>G21*I21</f>
        <v>28000000</v>
      </c>
      <c r="P21" s="946"/>
      <c r="Q21" s="947"/>
      <c r="R21" s="948"/>
      <c r="S21" s="3223"/>
    </row>
    <row r="22" spans="1:19" ht="20.100000000000001" customHeight="1">
      <c r="A22" s="551"/>
      <c r="B22" s="565"/>
      <c r="C22" s="588"/>
      <c r="D22" s="565"/>
      <c r="E22" s="594"/>
      <c r="F22" s="1144" t="s">
        <v>3010</v>
      </c>
      <c r="G22" s="1145">
        <v>10000000</v>
      </c>
      <c r="H22" s="1146" t="s">
        <v>19</v>
      </c>
      <c r="I22" s="1147">
        <v>1</v>
      </c>
      <c r="J22" s="1146"/>
      <c r="K22" s="1148"/>
      <c r="L22" s="1146"/>
      <c r="M22" s="1146"/>
      <c r="N22" s="1149" t="s">
        <v>28</v>
      </c>
      <c r="O22" s="1150">
        <f>G22*I22</f>
        <v>10000000</v>
      </c>
      <c r="P22" s="946"/>
      <c r="Q22" s="947"/>
      <c r="R22" s="948"/>
      <c r="S22" s="3223"/>
    </row>
    <row r="23" spans="1:19" ht="20.100000000000001" customHeight="1">
      <c r="A23" s="551"/>
      <c r="B23" s="565"/>
      <c r="C23" s="588"/>
      <c r="D23" s="565"/>
      <c r="E23" s="594"/>
      <c r="F23" s="1144" t="s">
        <v>3011</v>
      </c>
      <c r="G23" s="1145">
        <v>50000000</v>
      </c>
      <c r="H23" s="1146" t="s">
        <v>19</v>
      </c>
      <c r="I23" s="1147">
        <v>1</v>
      </c>
      <c r="J23" s="1146"/>
      <c r="K23" s="1148"/>
      <c r="L23" s="1146"/>
      <c r="M23" s="1146"/>
      <c r="N23" s="1149" t="s">
        <v>28</v>
      </c>
      <c r="O23" s="1150">
        <f>G23*I23</f>
        <v>50000000</v>
      </c>
      <c r="P23" s="946"/>
      <c r="Q23" s="947"/>
      <c r="R23" s="948"/>
      <c r="S23" s="3223"/>
    </row>
    <row r="24" spans="1:19" ht="20.100000000000001" customHeight="1">
      <c r="A24" s="551"/>
      <c r="B24" s="565"/>
      <c r="C24" s="588"/>
      <c r="D24" s="566" t="s">
        <v>171</v>
      </c>
      <c r="E24" s="567"/>
      <c r="F24" s="568"/>
      <c r="G24" s="569"/>
      <c r="H24" s="570"/>
      <c r="I24" s="570"/>
      <c r="J24" s="570"/>
      <c r="K24" s="570"/>
      <c r="L24" s="570"/>
      <c r="M24" s="570"/>
      <c r="N24" s="571"/>
      <c r="O24" s="568"/>
      <c r="P24" s="572">
        <f>P25</f>
        <v>78381000</v>
      </c>
      <c r="Q24" s="572">
        <f>Q25</f>
        <v>61258000</v>
      </c>
      <c r="R24" s="630">
        <f t="shared" ref="R24:R25" si="5">+P24-Q24</f>
        <v>17123000</v>
      </c>
      <c r="S24" s="3163">
        <f t="shared" si="1"/>
        <v>0.27952267458944136</v>
      </c>
    </row>
    <row r="25" spans="1:19" ht="20.100000000000001" customHeight="1">
      <c r="A25" s="551"/>
      <c r="B25" s="565"/>
      <c r="C25" s="565"/>
      <c r="D25" s="870"/>
      <c r="E25" s="456" t="s">
        <v>172</v>
      </c>
      <c r="F25" s="457"/>
      <c r="G25" s="458"/>
      <c r="H25" s="458"/>
      <c r="I25" s="458"/>
      <c r="J25" s="458"/>
      <c r="K25" s="458"/>
      <c r="L25" s="458"/>
      <c r="M25" s="458"/>
      <c r="N25" s="458"/>
      <c r="O25" s="459"/>
      <c r="P25" s="573">
        <f>O26</f>
        <v>78381000</v>
      </c>
      <c r="Q25" s="573">
        <f>Q26</f>
        <v>61258000</v>
      </c>
      <c r="R25" s="631">
        <f t="shared" si="5"/>
        <v>17123000</v>
      </c>
      <c r="S25" s="3164">
        <f t="shared" si="1"/>
        <v>0.27952267458944136</v>
      </c>
    </row>
    <row r="26" spans="1:19" ht="20.100000000000001" customHeight="1">
      <c r="A26" s="551"/>
      <c r="B26" s="565"/>
      <c r="C26" s="565"/>
      <c r="D26" s="594"/>
      <c r="E26" s="610"/>
      <c r="F26" s="931" t="s">
        <v>599</v>
      </c>
      <c r="G26" s="949"/>
      <c r="H26" s="934"/>
      <c r="I26" s="934"/>
      <c r="J26" s="934"/>
      <c r="K26" s="934"/>
      <c r="L26" s="934"/>
      <c r="M26" s="934"/>
      <c r="N26" s="963"/>
      <c r="O26" s="1143">
        <f>SUM(O27:O28)</f>
        <v>78381000</v>
      </c>
      <c r="P26" s="468">
        <f>O26</f>
        <v>78381000</v>
      </c>
      <c r="Q26" s="936">
        <v>61258000</v>
      </c>
      <c r="R26" s="937">
        <f t="shared" ref="R26" si="6">+P26-Q26</f>
        <v>17123000</v>
      </c>
      <c r="S26" s="3165">
        <f t="shared" si="1"/>
        <v>0.27952267458944136</v>
      </c>
    </row>
    <row r="27" spans="1:19" ht="20.100000000000001" customHeight="1">
      <c r="A27" s="551"/>
      <c r="B27" s="565"/>
      <c r="C27" s="565"/>
      <c r="D27" s="594"/>
      <c r="E27" s="684"/>
      <c r="F27" s="1144" t="s">
        <v>1454</v>
      </c>
      <c r="G27" s="1154">
        <v>61258000</v>
      </c>
      <c r="H27" s="1149" t="s">
        <v>583</v>
      </c>
      <c r="I27" s="1155">
        <v>1</v>
      </c>
      <c r="J27" s="1156"/>
      <c r="K27" s="1157"/>
      <c r="L27" s="1156"/>
      <c r="M27" s="1156"/>
      <c r="N27" s="1156" t="s">
        <v>28</v>
      </c>
      <c r="O27" s="1158">
        <f>G27*I27</f>
        <v>61258000</v>
      </c>
      <c r="P27" s="946"/>
      <c r="Q27" s="947"/>
      <c r="R27" s="948"/>
      <c r="S27" s="3223"/>
    </row>
    <row r="28" spans="1:19" ht="20.100000000000001" customHeight="1">
      <c r="A28" s="551"/>
      <c r="B28" s="565"/>
      <c r="C28" s="582"/>
      <c r="D28" s="588"/>
      <c r="E28" s="1159"/>
      <c r="F28" s="1160" t="s">
        <v>1476</v>
      </c>
      <c r="G28" s="1161">
        <v>17123000</v>
      </c>
      <c r="H28" s="1162" t="s">
        <v>19</v>
      </c>
      <c r="I28" s="1163">
        <v>1</v>
      </c>
      <c r="J28" s="1164"/>
      <c r="K28" s="1165"/>
      <c r="L28" s="1164"/>
      <c r="M28" s="1164"/>
      <c r="N28" s="1164" t="s">
        <v>20</v>
      </c>
      <c r="O28" s="1166">
        <v>17123000</v>
      </c>
      <c r="P28" s="926"/>
      <c r="Q28" s="1167"/>
      <c r="R28" s="1168"/>
      <c r="S28" s="3223"/>
    </row>
    <row r="29" spans="1:19" ht="20.100000000000001" customHeight="1">
      <c r="A29" s="551"/>
      <c r="B29" s="1169" t="s">
        <v>173</v>
      </c>
      <c r="C29" s="709"/>
      <c r="D29" s="709"/>
      <c r="E29" s="554"/>
      <c r="F29" s="713"/>
      <c r="G29" s="556"/>
      <c r="H29" s="554"/>
      <c r="I29" s="554"/>
      <c r="J29" s="554"/>
      <c r="K29" s="554"/>
      <c r="L29" s="554"/>
      <c r="M29" s="554"/>
      <c r="N29" s="557"/>
      <c r="O29" s="1019"/>
      <c r="P29" s="558">
        <f>P30</f>
        <v>1333000</v>
      </c>
      <c r="Q29" s="558">
        <f>Q30</f>
        <v>1333000</v>
      </c>
      <c r="R29" s="673">
        <f t="shared" ref="R29:R32" si="7">+P29-Q29</f>
        <v>0</v>
      </c>
      <c r="S29" s="3162">
        <f t="shared" si="1"/>
        <v>0</v>
      </c>
    </row>
    <row r="30" spans="1:19" ht="20.100000000000001" customHeight="1">
      <c r="A30" s="551"/>
      <c r="B30" s="565"/>
      <c r="C30" s="560" t="s">
        <v>1225</v>
      </c>
      <c r="D30" s="561"/>
      <c r="E30" s="561"/>
      <c r="F30" s="562"/>
      <c r="G30" s="561"/>
      <c r="H30" s="561"/>
      <c r="I30" s="561"/>
      <c r="J30" s="561"/>
      <c r="K30" s="561"/>
      <c r="L30" s="561"/>
      <c r="M30" s="561"/>
      <c r="N30" s="561"/>
      <c r="O30" s="563"/>
      <c r="P30" s="564">
        <f>P31</f>
        <v>1333000</v>
      </c>
      <c r="Q30" s="564">
        <f>Q31</f>
        <v>1333000</v>
      </c>
      <c r="R30" s="625">
        <f t="shared" si="7"/>
        <v>0</v>
      </c>
      <c r="S30" s="3162">
        <f t="shared" si="1"/>
        <v>0</v>
      </c>
    </row>
    <row r="31" spans="1:19" ht="20.100000000000001" customHeight="1">
      <c r="A31" s="551"/>
      <c r="B31" s="565"/>
      <c r="C31" s="594"/>
      <c r="D31" s="566" t="s">
        <v>174</v>
      </c>
      <c r="E31" s="567"/>
      <c r="F31" s="568"/>
      <c r="G31" s="569"/>
      <c r="H31" s="570"/>
      <c r="I31" s="570"/>
      <c r="J31" s="570"/>
      <c r="K31" s="570"/>
      <c r="L31" s="570"/>
      <c r="M31" s="570"/>
      <c r="N31" s="571"/>
      <c r="O31" s="928"/>
      <c r="P31" s="572">
        <f>SUM(P32)</f>
        <v>1333000</v>
      </c>
      <c r="Q31" s="572">
        <f>SUM(Q32)</f>
        <v>1333000</v>
      </c>
      <c r="R31" s="630">
        <f t="shared" si="7"/>
        <v>0</v>
      </c>
      <c r="S31" s="3163">
        <f t="shared" si="1"/>
        <v>0</v>
      </c>
    </row>
    <row r="32" spans="1:19" ht="20.100000000000001" customHeight="1">
      <c r="A32" s="551"/>
      <c r="B32" s="565"/>
      <c r="C32" s="594"/>
      <c r="D32" s="559"/>
      <c r="E32" s="456" t="s">
        <v>175</v>
      </c>
      <c r="F32" s="457"/>
      <c r="G32" s="458"/>
      <c r="H32" s="458"/>
      <c r="I32" s="458"/>
      <c r="J32" s="458"/>
      <c r="K32" s="458"/>
      <c r="L32" s="458"/>
      <c r="M32" s="458"/>
      <c r="N32" s="458"/>
      <c r="O32" s="459"/>
      <c r="P32" s="573">
        <f>O33</f>
        <v>1333000</v>
      </c>
      <c r="Q32" s="573">
        <f>Q33</f>
        <v>1333000</v>
      </c>
      <c r="R32" s="631">
        <f t="shared" si="7"/>
        <v>0</v>
      </c>
      <c r="S32" s="3164">
        <f t="shared" si="1"/>
        <v>0</v>
      </c>
    </row>
    <row r="33" spans="1:19" ht="20.100000000000001" customHeight="1">
      <c r="A33" s="551"/>
      <c r="B33" s="565"/>
      <c r="C33" s="588"/>
      <c r="D33" s="565"/>
      <c r="F33" s="633" t="s">
        <v>27</v>
      </c>
      <c r="G33" s="634"/>
      <c r="H33" s="635"/>
      <c r="I33" s="635"/>
      <c r="J33" s="635"/>
      <c r="K33" s="635"/>
      <c r="L33" s="635"/>
      <c r="M33" s="635"/>
      <c r="N33" s="696"/>
      <c r="O33" s="637">
        <f>SUM(O34)</f>
        <v>1333000</v>
      </c>
      <c r="P33" s="616">
        <f>P32</f>
        <v>1333000</v>
      </c>
      <c r="Q33" s="616">
        <v>1333000</v>
      </c>
      <c r="R33" s="638">
        <f>+P33-Q33</f>
        <v>0</v>
      </c>
      <c r="S33" s="3171">
        <f t="shared" si="1"/>
        <v>0</v>
      </c>
    </row>
    <row r="34" spans="1:19" ht="20.100000000000001" customHeight="1" thickBot="1">
      <c r="A34" s="639"/>
      <c r="B34" s="640"/>
      <c r="C34" s="641"/>
      <c r="D34" s="640"/>
      <c r="E34" s="1110"/>
      <c r="F34" s="722" t="s">
        <v>2457</v>
      </c>
      <c r="G34" s="700">
        <v>1333000</v>
      </c>
      <c r="H34" s="701" t="s">
        <v>43</v>
      </c>
      <c r="I34" s="702">
        <v>1</v>
      </c>
      <c r="J34" s="701"/>
      <c r="K34" s="724"/>
      <c r="L34" s="701"/>
      <c r="M34" s="701"/>
      <c r="N34" s="725" t="s">
        <v>101</v>
      </c>
      <c r="O34" s="1095">
        <f>G34*I34</f>
        <v>1333000</v>
      </c>
      <c r="P34" s="726"/>
      <c r="Q34" s="726"/>
      <c r="R34" s="727"/>
      <c r="S34" s="3218"/>
    </row>
    <row r="35" spans="1:19" ht="20.100000000000001" customHeight="1">
      <c r="F35" s="655"/>
      <c r="G35" s="654"/>
      <c r="O35" s="655"/>
      <c r="P35" s="656"/>
      <c r="Q35" s="657"/>
      <c r="R35" s="657"/>
      <c r="S35" s="1310"/>
    </row>
    <row r="36" spans="1:19" ht="20.100000000000001" customHeight="1">
      <c r="F36" s="655"/>
      <c r="G36" s="654"/>
      <c r="O36" s="655"/>
      <c r="P36" s="656"/>
      <c r="Q36" s="657"/>
      <c r="R36" s="657"/>
      <c r="S36" s="1310"/>
    </row>
    <row r="37" spans="1:19" ht="20.100000000000001" customHeight="1">
      <c r="F37" s="655"/>
      <c r="G37" s="654"/>
      <c r="O37" s="655"/>
      <c r="P37" s="656"/>
      <c r="Q37" s="657"/>
      <c r="R37" s="657"/>
      <c r="S37" s="1310"/>
    </row>
    <row r="38" spans="1:19" ht="20.100000000000001" customHeight="1">
      <c r="F38" s="655"/>
      <c r="G38" s="654"/>
      <c r="O38" s="655"/>
      <c r="P38" s="656"/>
      <c r="Q38" s="657"/>
      <c r="R38" s="657"/>
      <c r="S38" s="1310"/>
    </row>
    <row r="39" spans="1:19" ht="20.100000000000001" customHeight="1">
      <c r="F39" s="655"/>
      <c r="G39" s="654"/>
      <c r="M39" s="1170"/>
      <c r="O39" s="655"/>
      <c r="P39" s="656"/>
      <c r="Q39" s="657"/>
      <c r="R39" s="657"/>
      <c r="S39" s="1310"/>
    </row>
    <row r="40" spans="1:19" ht="20.100000000000001" customHeight="1">
      <c r="F40" s="655"/>
      <c r="G40" s="654"/>
      <c r="O40" s="655"/>
      <c r="P40" s="656"/>
      <c r="Q40" s="657"/>
      <c r="R40" s="657"/>
      <c r="S40" s="1310"/>
    </row>
    <row r="41" spans="1:19" ht="20.100000000000001" customHeight="1">
      <c r="F41" s="655"/>
      <c r="G41" s="654"/>
      <c r="O41" s="655"/>
      <c r="P41" s="656"/>
      <c r="Q41" s="657"/>
      <c r="R41" s="657"/>
      <c r="S41" s="1310"/>
    </row>
    <row r="42" spans="1:19" ht="20.100000000000001" customHeight="1">
      <c r="F42" s="655"/>
      <c r="G42" s="654"/>
      <c r="K42" s="1170"/>
      <c r="O42" s="655"/>
      <c r="P42" s="656"/>
      <c r="Q42" s="657"/>
      <c r="R42" s="657"/>
      <c r="S42" s="1310"/>
    </row>
    <row r="43" spans="1:19" ht="20.100000000000001" customHeight="1">
      <c r="F43" s="655"/>
      <c r="G43" s="654"/>
      <c r="O43" s="655"/>
      <c r="P43" s="656"/>
      <c r="Q43" s="657"/>
      <c r="R43" s="657"/>
      <c r="S43" s="1310"/>
    </row>
    <row r="44" spans="1:19" ht="20.100000000000001" customHeight="1">
      <c r="F44" s="655"/>
      <c r="G44" s="654"/>
      <c r="O44" s="655"/>
      <c r="P44" s="656"/>
      <c r="Q44" s="657"/>
      <c r="R44" s="657"/>
      <c r="S44" s="1310"/>
    </row>
    <row r="45" spans="1:19" ht="20.100000000000001" customHeight="1">
      <c r="F45" s="655"/>
      <c r="G45" s="654"/>
      <c r="N45" s="623"/>
      <c r="O45" s="655"/>
      <c r="P45" s="656"/>
      <c r="Q45" s="657"/>
      <c r="R45" s="657"/>
      <c r="S45" s="1310"/>
    </row>
    <row r="46" spans="1:19" ht="20.100000000000001" customHeight="1">
      <c r="F46" s="655"/>
      <c r="G46" s="654"/>
      <c r="O46" s="655"/>
      <c r="P46" s="656"/>
      <c r="Q46" s="657"/>
      <c r="R46" s="657"/>
      <c r="S46" s="1310"/>
    </row>
    <row r="47" spans="1:19" ht="20.100000000000001" customHeight="1">
      <c r="F47" s="655"/>
      <c r="G47" s="654"/>
      <c r="O47" s="655"/>
      <c r="P47" s="656"/>
      <c r="Q47" s="657"/>
      <c r="R47" s="657"/>
      <c r="S47" s="1310"/>
    </row>
    <row r="48" spans="1:19" ht="20.100000000000001" customHeight="1">
      <c r="F48" s="655"/>
      <c r="G48" s="654"/>
      <c r="O48" s="655"/>
      <c r="P48" s="656"/>
      <c r="Q48" s="657"/>
      <c r="R48" s="657"/>
      <c r="S48" s="1310"/>
    </row>
    <row r="49" spans="6:19" ht="20.100000000000001" customHeight="1">
      <c r="F49" s="655"/>
      <c r="G49" s="654"/>
      <c r="O49" s="655"/>
      <c r="P49" s="656"/>
      <c r="Q49" s="657"/>
      <c r="R49" s="657"/>
      <c r="S49" s="1310"/>
    </row>
    <row r="50" spans="6:19" ht="20.100000000000001" customHeight="1">
      <c r="F50" s="1171"/>
      <c r="G50" s="654"/>
      <c r="O50" s="655"/>
      <c r="P50" s="656"/>
      <c r="Q50" s="657"/>
      <c r="R50" s="657"/>
      <c r="S50" s="1310"/>
    </row>
    <row r="51" spans="6:19" ht="20.100000000000001" customHeight="1">
      <c r="F51" s="1171"/>
      <c r="G51" s="654"/>
      <c r="O51" s="655"/>
      <c r="P51" s="656"/>
      <c r="Q51" s="657"/>
      <c r="R51" s="657"/>
      <c r="S51" s="1310"/>
    </row>
    <row r="52" spans="6:19" ht="20.100000000000001" customHeight="1">
      <c r="F52" s="655"/>
      <c r="G52" s="654"/>
      <c r="O52" s="655"/>
      <c r="P52" s="656"/>
      <c r="Q52" s="657"/>
      <c r="R52" s="657"/>
      <c r="S52" s="1310"/>
    </row>
    <row r="53" spans="6:19" ht="20.100000000000001" customHeight="1">
      <c r="F53" s="1172"/>
      <c r="G53" s="654"/>
      <c r="O53" s="655"/>
      <c r="P53" s="656"/>
      <c r="Q53" s="657"/>
      <c r="R53" s="657"/>
      <c r="S53" s="1310"/>
    </row>
    <row r="54" spans="6:19" ht="20.100000000000001" customHeight="1">
      <c r="F54" s="655"/>
      <c r="G54" s="654"/>
      <c r="O54" s="655"/>
      <c r="P54" s="656"/>
      <c r="Q54" s="657"/>
      <c r="R54" s="657"/>
      <c r="S54" s="1310"/>
    </row>
    <row r="55" spans="6:19" ht="20.100000000000001" customHeight="1">
      <c r="F55" s="655"/>
      <c r="G55" s="654"/>
      <c r="O55" s="655"/>
      <c r="P55" s="656"/>
      <c r="Q55" s="657"/>
      <c r="R55" s="657"/>
      <c r="S55" s="1310"/>
    </row>
    <row r="56" spans="6:19" ht="20.100000000000001" customHeight="1">
      <c r="F56" s="655"/>
      <c r="G56" s="654"/>
      <c r="O56" s="655"/>
      <c r="P56" s="656"/>
      <c r="Q56" s="657"/>
      <c r="R56" s="657"/>
      <c r="S56" s="1310"/>
    </row>
    <row r="57" spans="6:19" ht="20.100000000000001" customHeight="1">
      <c r="F57" s="655"/>
      <c r="G57" s="654"/>
      <c r="O57" s="655"/>
      <c r="P57" s="656"/>
      <c r="Q57" s="657"/>
      <c r="R57" s="657"/>
      <c r="S57" s="1310"/>
    </row>
    <row r="58" spans="6:19" ht="20.100000000000001" customHeight="1">
      <c r="F58" s="655"/>
      <c r="G58" s="654"/>
      <c r="O58" s="655"/>
      <c r="P58" s="656"/>
      <c r="Q58" s="657"/>
      <c r="R58" s="657"/>
      <c r="S58" s="1310"/>
    </row>
    <row r="59" spans="6:19" ht="20.100000000000001" customHeight="1">
      <c r="F59" s="655"/>
      <c r="G59" s="654"/>
      <c r="O59" s="655"/>
      <c r="P59" s="656"/>
      <c r="Q59" s="657"/>
      <c r="R59" s="657"/>
      <c r="S59" s="1310"/>
    </row>
    <row r="60" spans="6:19" ht="20.100000000000001" customHeight="1">
      <c r="F60" s="655"/>
      <c r="G60" s="654"/>
      <c r="O60" s="655"/>
      <c r="P60" s="656"/>
      <c r="Q60" s="657"/>
      <c r="R60" s="657"/>
      <c r="S60" s="1310"/>
    </row>
    <row r="61" spans="6:19" ht="20.100000000000001" customHeight="1">
      <c r="F61" s="655"/>
      <c r="G61" s="654"/>
      <c r="O61" s="655"/>
      <c r="P61" s="656"/>
      <c r="Q61" s="657"/>
      <c r="R61" s="657"/>
      <c r="S61" s="1310"/>
    </row>
    <row r="62" spans="6:19" ht="20.100000000000001" customHeight="1">
      <c r="F62" s="655"/>
      <c r="G62" s="654"/>
      <c r="O62" s="655"/>
      <c r="P62" s="656"/>
      <c r="Q62" s="657"/>
      <c r="R62" s="657"/>
      <c r="S62" s="1310"/>
    </row>
    <row r="63" spans="6:19" ht="20.100000000000001" customHeight="1">
      <c r="F63" s="655"/>
      <c r="G63" s="654"/>
      <c r="O63" s="655"/>
      <c r="P63" s="656"/>
      <c r="Q63" s="657"/>
      <c r="R63" s="657"/>
      <c r="S63" s="1310"/>
    </row>
    <row r="64" spans="6:19" ht="20.100000000000001" customHeight="1">
      <c r="F64" s="655"/>
      <c r="G64" s="654"/>
      <c r="O64" s="655"/>
      <c r="P64" s="656"/>
      <c r="Q64" s="657"/>
      <c r="R64" s="657"/>
      <c r="S64" s="1310"/>
    </row>
    <row r="65" spans="6:19" ht="20.100000000000001" customHeight="1">
      <c r="F65" s="655"/>
      <c r="G65" s="654"/>
      <c r="O65" s="655"/>
      <c r="P65" s="656"/>
      <c r="Q65" s="657"/>
      <c r="R65" s="657"/>
      <c r="S65" s="1310"/>
    </row>
    <row r="66" spans="6:19" ht="20.100000000000001" customHeight="1">
      <c r="F66" s="655"/>
      <c r="G66" s="654"/>
      <c r="O66" s="655"/>
      <c r="P66" s="656"/>
      <c r="Q66" s="657"/>
      <c r="R66" s="657"/>
      <c r="S66" s="1310"/>
    </row>
    <row r="67" spans="6:19" ht="20.100000000000001" customHeight="1">
      <c r="F67" s="655"/>
      <c r="G67" s="654"/>
      <c r="O67" s="655"/>
      <c r="P67" s="656"/>
      <c r="Q67" s="657"/>
      <c r="R67" s="657"/>
      <c r="S67" s="1310"/>
    </row>
    <row r="68" spans="6:19" ht="20.100000000000001" customHeight="1">
      <c r="F68" s="655"/>
      <c r="G68" s="654"/>
      <c r="O68" s="655"/>
      <c r="P68" s="656"/>
      <c r="Q68" s="657"/>
      <c r="R68" s="657"/>
      <c r="S68" s="1310"/>
    </row>
    <row r="69" spans="6:19" ht="20.100000000000001" customHeight="1">
      <c r="F69" s="655"/>
      <c r="G69" s="654"/>
      <c r="O69" s="655"/>
      <c r="P69" s="656"/>
      <c r="Q69" s="657"/>
      <c r="R69" s="657"/>
      <c r="S69" s="1310"/>
    </row>
    <row r="70" spans="6:19" ht="20.100000000000001" customHeight="1">
      <c r="F70" s="655"/>
      <c r="G70" s="654"/>
      <c r="O70" s="655"/>
      <c r="P70" s="656"/>
      <c r="Q70" s="657"/>
      <c r="R70" s="657"/>
      <c r="S70" s="1310"/>
    </row>
    <row r="71" spans="6:19" ht="20.100000000000001" customHeight="1">
      <c r="F71" s="655"/>
      <c r="G71" s="654"/>
      <c r="O71" s="655"/>
      <c r="P71" s="656"/>
      <c r="Q71" s="657"/>
      <c r="R71" s="657"/>
      <c r="S71" s="1310"/>
    </row>
    <row r="72" spans="6:19" ht="20.100000000000001" customHeight="1">
      <c r="F72" s="655"/>
      <c r="G72" s="654"/>
      <c r="O72" s="655"/>
      <c r="P72" s="656"/>
      <c r="Q72" s="657"/>
      <c r="R72" s="657"/>
      <c r="S72" s="1310"/>
    </row>
    <row r="73" spans="6:19" ht="20.100000000000001" customHeight="1">
      <c r="F73" s="655"/>
      <c r="G73" s="654"/>
      <c r="O73" s="655"/>
      <c r="P73" s="656"/>
      <c r="Q73" s="657"/>
      <c r="R73" s="657"/>
      <c r="S73" s="1310"/>
    </row>
    <row r="74" spans="6:19" ht="20.100000000000001" customHeight="1">
      <c r="F74" s="655"/>
      <c r="G74" s="654"/>
      <c r="O74" s="655"/>
      <c r="P74" s="656"/>
      <c r="Q74" s="657"/>
      <c r="R74" s="657"/>
      <c r="S74" s="1310"/>
    </row>
    <row r="75" spans="6:19" ht="20.100000000000001" customHeight="1">
      <c r="F75" s="655"/>
      <c r="G75" s="654"/>
      <c r="O75" s="655"/>
      <c r="P75" s="656"/>
      <c r="Q75" s="657"/>
      <c r="R75" s="657"/>
      <c r="S75" s="1310"/>
    </row>
    <row r="76" spans="6:19" ht="20.100000000000001" customHeight="1">
      <c r="F76" s="655"/>
      <c r="G76" s="654"/>
      <c r="O76" s="655"/>
      <c r="P76" s="656"/>
      <c r="Q76" s="657"/>
      <c r="R76" s="657"/>
      <c r="S76" s="1310"/>
    </row>
    <row r="77" spans="6:19" ht="20.100000000000001" customHeight="1">
      <c r="F77" s="655"/>
      <c r="G77" s="654"/>
      <c r="O77" s="655"/>
      <c r="P77" s="656"/>
      <c r="Q77" s="657"/>
      <c r="R77" s="657"/>
      <c r="S77" s="1310"/>
    </row>
    <row r="78" spans="6:19" ht="20.100000000000001" customHeight="1">
      <c r="F78" s="655"/>
      <c r="G78" s="654"/>
      <c r="O78" s="655"/>
      <c r="P78" s="656"/>
      <c r="Q78" s="657"/>
      <c r="R78" s="657"/>
      <c r="S78" s="1310"/>
    </row>
    <row r="79" spans="6:19" ht="20.100000000000001" customHeight="1">
      <c r="F79" s="655"/>
      <c r="G79" s="654"/>
      <c r="O79" s="655"/>
      <c r="P79" s="656"/>
      <c r="Q79" s="657"/>
      <c r="R79" s="657"/>
      <c r="S79" s="1310"/>
    </row>
    <row r="80" spans="6:19" ht="20.100000000000001" customHeight="1">
      <c r="F80" s="655"/>
      <c r="G80" s="654"/>
      <c r="O80" s="655"/>
      <c r="P80" s="656"/>
      <c r="Q80" s="657"/>
      <c r="R80" s="657"/>
      <c r="S80" s="1310"/>
    </row>
    <row r="81" spans="6:19" ht="20.100000000000001" customHeight="1">
      <c r="F81" s="655"/>
      <c r="G81" s="654"/>
      <c r="O81" s="655"/>
      <c r="P81" s="656"/>
      <c r="Q81" s="657"/>
      <c r="R81" s="657"/>
      <c r="S81" s="1310"/>
    </row>
    <row r="82" spans="6:19" ht="20.100000000000001" customHeight="1">
      <c r="F82" s="655"/>
      <c r="G82" s="654"/>
      <c r="O82" s="655"/>
      <c r="P82" s="656"/>
      <c r="Q82" s="657"/>
      <c r="R82" s="657"/>
      <c r="S82" s="1310"/>
    </row>
    <row r="83" spans="6:19" ht="20.100000000000001" customHeight="1">
      <c r="F83" s="655"/>
      <c r="G83" s="654"/>
      <c r="O83" s="655"/>
      <c r="P83" s="656"/>
      <c r="Q83" s="657"/>
      <c r="R83" s="657"/>
      <c r="S83" s="1310"/>
    </row>
    <row r="84" spans="6:19" ht="20.100000000000001" customHeight="1">
      <c r="F84" s="655"/>
      <c r="G84" s="654"/>
      <c r="O84" s="655"/>
      <c r="P84" s="656"/>
      <c r="Q84" s="657"/>
      <c r="R84" s="657"/>
      <c r="S84" s="1310"/>
    </row>
    <row r="85" spans="6:19" ht="20.100000000000001" customHeight="1">
      <c r="F85" s="655"/>
      <c r="G85" s="654"/>
      <c r="O85" s="655"/>
      <c r="P85" s="656"/>
      <c r="Q85" s="657"/>
      <c r="R85" s="657"/>
      <c r="S85" s="1310"/>
    </row>
    <row r="86" spans="6:19" ht="20.100000000000001" customHeight="1">
      <c r="F86" s="655"/>
      <c r="G86" s="654"/>
      <c r="O86" s="655"/>
      <c r="P86" s="656"/>
      <c r="Q86" s="657"/>
      <c r="R86" s="657"/>
      <c r="S86" s="1310"/>
    </row>
    <row r="87" spans="6:19" ht="20.100000000000001" customHeight="1">
      <c r="F87" s="655"/>
      <c r="G87" s="654"/>
      <c r="O87" s="655"/>
      <c r="P87" s="656"/>
      <c r="Q87" s="657"/>
      <c r="R87" s="657"/>
      <c r="S87" s="1310"/>
    </row>
    <row r="88" spans="6:19" ht="20.100000000000001" customHeight="1">
      <c r="F88" s="655"/>
      <c r="G88" s="654"/>
      <c r="O88" s="655"/>
      <c r="P88" s="656"/>
      <c r="Q88" s="657"/>
      <c r="R88" s="657"/>
      <c r="S88" s="1310"/>
    </row>
    <row r="89" spans="6:19" ht="20.100000000000001" customHeight="1">
      <c r="F89" s="655"/>
      <c r="G89" s="654"/>
      <c r="O89" s="655"/>
      <c r="P89" s="656"/>
      <c r="Q89" s="657"/>
      <c r="R89" s="657"/>
      <c r="S89" s="1310"/>
    </row>
    <row r="90" spans="6:19" ht="20.100000000000001" customHeight="1">
      <c r="F90" s="655"/>
      <c r="G90" s="654"/>
      <c r="O90" s="655"/>
      <c r="P90" s="656"/>
      <c r="Q90" s="657"/>
      <c r="R90" s="657"/>
      <c r="S90" s="1310"/>
    </row>
    <row r="91" spans="6:19" ht="20.100000000000001" customHeight="1">
      <c r="F91" s="655"/>
      <c r="G91" s="654"/>
      <c r="O91" s="655"/>
      <c r="P91" s="656"/>
      <c r="Q91" s="657"/>
      <c r="R91" s="657"/>
      <c r="S91" s="1310"/>
    </row>
    <row r="92" spans="6:19" ht="20.100000000000001" customHeight="1">
      <c r="F92" s="655"/>
      <c r="G92" s="654"/>
      <c r="O92" s="655"/>
      <c r="P92" s="656"/>
      <c r="Q92" s="657"/>
      <c r="R92" s="657"/>
      <c r="S92" s="1310"/>
    </row>
    <row r="93" spans="6:19" ht="20.100000000000001" customHeight="1">
      <c r="F93" s="655"/>
      <c r="G93" s="654"/>
      <c r="O93" s="655"/>
      <c r="P93" s="656"/>
      <c r="Q93" s="657"/>
      <c r="R93" s="657"/>
      <c r="S93" s="1310"/>
    </row>
    <row r="94" spans="6:19" ht="20.100000000000001" customHeight="1">
      <c r="F94" s="655"/>
      <c r="G94" s="654"/>
      <c r="O94" s="655"/>
      <c r="P94" s="656"/>
      <c r="Q94" s="657"/>
      <c r="R94" s="657"/>
      <c r="S94" s="1310"/>
    </row>
    <row r="95" spans="6:19" ht="20.100000000000001" customHeight="1">
      <c r="F95" s="655"/>
      <c r="G95" s="654"/>
      <c r="O95" s="655"/>
      <c r="P95" s="656"/>
      <c r="Q95" s="657"/>
      <c r="R95" s="657"/>
      <c r="S95" s="1310"/>
    </row>
    <row r="96" spans="6:19" ht="20.100000000000001" customHeight="1">
      <c r="F96" s="655"/>
      <c r="G96" s="654"/>
      <c r="O96" s="655"/>
      <c r="P96" s="656"/>
      <c r="Q96" s="657"/>
      <c r="R96" s="657"/>
      <c r="S96" s="1310"/>
    </row>
    <row r="97" spans="6:19" ht="20.100000000000001" customHeight="1">
      <c r="F97" s="655"/>
      <c r="G97" s="654"/>
      <c r="O97" s="655"/>
      <c r="P97" s="656"/>
      <c r="Q97" s="657"/>
      <c r="R97" s="657"/>
      <c r="S97" s="1310"/>
    </row>
    <row r="98" spans="6:19" ht="20.100000000000001" customHeight="1">
      <c r="F98" s="655"/>
      <c r="G98" s="654"/>
      <c r="O98" s="655"/>
      <c r="P98" s="656"/>
      <c r="Q98" s="657"/>
      <c r="R98" s="657"/>
      <c r="S98" s="1310"/>
    </row>
    <row r="99" spans="6:19" ht="20.100000000000001" customHeight="1">
      <c r="F99" s="655"/>
      <c r="G99" s="654"/>
      <c r="O99" s="655"/>
      <c r="P99" s="656"/>
      <c r="Q99" s="657"/>
      <c r="R99" s="657"/>
      <c r="S99" s="1310"/>
    </row>
    <row r="100" spans="6:19" ht="20.100000000000001" customHeight="1">
      <c r="F100" s="655"/>
      <c r="G100" s="654"/>
      <c r="O100" s="655"/>
      <c r="P100" s="656"/>
      <c r="Q100" s="657"/>
      <c r="R100" s="657"/>
      <c r="S100" s="1310"/>
    </row>
    <row r="101" spans="6:19" ht="20.100000000000001" customHeight="1">
      <c r="F101" s="655"/>
      <c r="G101" s="654"/>
      <c r="O101" s="655"/>
      <c r="P101" s="656"/>
      <c r="Q101" s="657"/>
      <c r="R101" s="657"/>
      <c r="S101" s="1310"/>
    </row>
    <row r="102" spans="6:19" ht="20.100000000000001" customHeight="1">
      <c r="F102" s="655"/>
      <c r="G102" s="654"/>
      <c r="O102" s="655"/>
      <c r="P102" s="656"/>
      <c r="Q102" s="657"/>
      <c r="R102" s="657"/>
      <c r="S102" s="1310"/>
    </row>
    <row r="103" spans="6:19" ht="20.100000000000001" customHeight="1">
      <c r="F103" s="655"/>
      <c r="G103" s="654"/>
      <c r="O103" s="655"/>
      <c r="P103" s="656"/>
      <c r="Q103" s="657"/>
      <c r="R103" s="657"/>
      <c r="S103" s="1310"/>
    </row>
    <row r="104" spans="6:19" ht="20.100000000000001" customHeight="1">
      <c r="F104" s="655"/>
      <c r="G104" s="654"/>
      <c r="O104" s="655"/>
      <c r="P104" s="656"/>
      <c r="Q104" s="657"/>
      <c r="R104" s="657"/>
      <c r="S104" s="1310"/>
    </row>
    <row r="105" spans="6:19" ht="20.100000000000001" customHeight="1">
      <c r="F105" s="655"/>
      <c r="G105" s="654"/>
      <c r="O105" s="655"/>
      <c r="P105" s="656"/>
      <c r="Q105" s="657"/>
      <c r="R105" s="657"/>
      <c r="S105" s="1310"/>
    </row>
    <row r="106" spans="6:19" ht="20.100000000000001" customHeight="1">
      <c r="F106" s="655"/>
      <c r="G106" s="654"/>
      <c r="O106" s="655"/>
      <c r="P106" s="656"/>
      <c r="Q106" s="657"/>
      <c r="R106" s="657"/>
      <c r="S106" s="1310"/>
    </row>
    <row r="107" spans="6:19" ht="20.100000000000001" customHeight="1">
      <c r="F107" s="655"/>
      <c r="G107" s="654"/>
      <c r="O107" s="655"/>
      <c r="P107" s="656"/>
      <c r="Q107" s="657"/>
      <c r="R107" s="657"/>
      <c r="S107" s="1310"/>
    </row>
    <row r="108" spans="6:19" ht="20.100000000000001" customHeight="1">
      <c r="F108" s="655"/>
      <c r="G108" s="654"/>
      <c r="O108" s="655"/>
      <c r="P108" s="656"/>
      <c r="Q108" s="657"/>
      <c r="R108" s="657"/>
      <c r="S108" s="1310"/>
    </row>
    <row r="109" spans="6:19" ht="20.100000000000001" customHeight="1">
      <c r="F109" s="655"/>
      <c r="G109" s="654"/>
      <c r="O109" s="655"/>
      <c r="P109" s="656"/>
      <c r="Q109" s="657"/>
      <c r="R109" s="657"/>
      <c r="S109" s="1310"/>
    </row>
    <row r="110" spans="6:19" ht="20.100000000000001" customHeight="1">
      <c r="F110" s="655"/>
      <c r="G110" s="654"/>
      <c r="O110" s="655"/>
      <c r="P110" s="656"/>
      <c r="Q110" s="657"/>
      <c r="R110" s="657"/>
      <c r="S110" s="1310"/>
    </row>
    <row r="111" spans="6:19" ht="20.100000000000001" customHeight="1">
      <c r="F111" s="655"/>
      <c r="G111" s="654"/>
      <c r="O111" s="655"/>
      <c r="P111" s="656"/>
      <c r="Q111" s="657"/>
      <c r="R111" s="657"/>
      <c r="S111" s="1310"/>
    </row>
    <row r="112" spans="6:19" ht="20.100000000000001" customHeight="1">
      <c r="F112" s="655"/>
      <c r="G112" s="654"/>
      <c r="O112" s="655"/>
      <c r="P112" s="656"/>
      <c r="Q112" s="657"/>
      <c r="R112" s="657"/>
      <c r="S112" s="1310"/>
    </row>
    <row r="113" spans="6:19" ht="20.100000000000001" customHeight="1">
      <c r="F113" s="655"/>
      <c r="G113" s="654"/>
      <c r="O113" s="655"/>
      <c r="P113" s="656"/>
      <c r="Q113" s="657"/>
      <c r="R113" s="657"/>
      <c r="S113" s="1310"/>
    </row>
    <row r="114" spans="6:19" ht="20.100000000000001" customHeight="1">
      <c r="F114" s="655"/>
      <c r="G114" s="654"/>
      <c r="O114" s="655"/>
      <c r="P114" s="656"/>
      <c r="Q114" s="657"/>
      <c r="R114" s="657"/>
      <c r="S114" s="1310"/>
    </row>
    <row r="115" spans="6:19" ht="20.100000000000001" customHeight="1">
      <c r="F115" s="655"/>
      <c r="G115" s="654"/>
      <c r="O115" s="655"/>
      <c r="P115" s="656"/>
      <c r="Q115" s="657"/>
      <c r="R115" s="657"/>
      <c r="S115" s="1310"/>
    </row>
    <row r="116" spans="6:19" ht="20.100000000000001" customHeight="1">
      <c r="F116" s="655"/>
      <c r="G116" s="654"/>
      <c r="O116" s="655"/>
      <c r="P116" s="656"/>
      <c r="Q116" s="657"/>
      <c r="R116" s="657"/>
      <c r="S116" s="1310"/>
    </row>
    <row r="117" spans="6:19" ht="20.100000000000001" customHeight="1">
      <c r="F117" s="655"/>
      <c r="G117" s="654"/>
      <c r="O117" s="655"/>
      <c r="P117" s="656"/>
      <c r="Q117" s="657"/>
      <c r="R117" s="657"/>
      <c r="S117" s="1310"/>
    </row>
    <row r="118" spans="6:19" ht="20.100000000000001" customHeight="1">
      <c r="F118" s="655"/>
      <c r="G118" s="654"/>
      <c r="O118" s="655"/>
      <c r="P118" s="656"/>
      <c r="Q118" s="657"/>
      <c r="R118" s="657"/>
      <c r="S118" s="1310"/>
    </row>
    <row r="119" spans="6:19" ht="20.100000000000001" customHeight="1">
      <c r="F119" s="655"/>
      <c r="G119" s="654"/>
      <c r="O119" s="655"/>
      <c r="P119" s="656"/>
      <c r="Q119" s="657"/>
      <c r="R119" s="657"/>
      <c r="S119" s="1310"/>
    </row>
    <row r="120" spans="6:19" ht="20.100000000000001" customHeight="1">
      <c r="F120" s="655"/>
      <c r="G120" s="654"/>
      <c r="O120" s="655"/>
      <c r="P120" s="656"/>
      <c r="Q120" s="657"/>
      <c r="R120" s="657"/>
      <c r="S120" s="1310"/>
    </row>
    <row r="121" spans="6:19" ht="20.100000000000001" customHeight="1">
      <c r="F121" s="655"/>
      <c r="G121" s="654"/>
      <c r="O121" s="655"/>
      <c r="P121" s="656"/>
      <c r="Q121" s="657"/>
      <c r="R121" s="657"/>
      <c r="S121" s="1310"/>
    </row>
    <row r="122" spans="6:19" ht="20.100000000000001" customHeight="1">
      <c r="F122" s="655"/>
      <c r="G122" s="654"/>
      <c r="O122" s="655"/>
      <c r="P122" s="656"/>
      <c r="Q122" s="657"/>
      <c r="R122" s="657"/>
      <c r="S122" s="1310"/>
    </row>
    <row r="123" spans="6:19" ht="20.100000000000001" customHeight="1">
      <c r="F123" s="655"/>
      <c r="G123" s="654"/>
      <c r="O123" s="655"/>
      <c r="P123" s="656"/>
      <c r="Q123" s="657"/>
      <c r="R123" s="657"/>
      <c r="S123" s="1310"/>
    </row>
    <row r="124" spans="6:19" ht="20.100000000000001" customHeight="1">
      <c r="F124" s="655"/>
      <c r="G124" s="654"/>
      <c r="O124" s="655"/>
      <c r="P124" s="656"/>
      <c r="Q124" s="657"/>
      <c r="R124" s="657"/>
      <c r="S124" s="1310"/>
    </row>
    <row r="125" spans="6:19" ht="20.100000000000001" customHeight="1">
      <c r="F125" s="655"/>
      <c r="G125" s="654"/>
      <c r="O125" s="655"/>
      <c r="P125" s="656"/>
      <c r="Q125" s="657"/>
      <c r="R125" s="657"/>
      <c r="S125" s="1310"/>
    </row>
    <row r="126" spans="6:19" ht="20.100000000000001" customHeight="1">
      <c r="F126" s="655"/>
      <c r="G126" s="654"/>
      <c r="O126" s="655"/>
      <c r="P126" s="656"/>
      <c r="Q126" s="657"/>
      <c r="R126" s="657"/>
      <c r="S126" s="1310"/>
    </row>
    <row r="127" spans="6:19" ht="20.100000000000001" customHeight="1">
      <c r="F127" s="655"/>
      <c r="G127" s="654"/>
      <c r="O127" s="655"/>
      <c r="P127" s="656"/>
      <c r="Q127" s="657"/>
      <c r="R127" s="657"/>
      <c r="S127" s="1310"/>
    </row>
    <row r="128" spans="6:19" ht="20.100000000000001" customHeight="1">
      <c r="F128" s="655"/>
      <c r="G128" s="654"/>
      <c r="O128" s="655"/>
      <c r="P128" s="656"/>
      <c r="Q128" s="657"/>
      <c r="R128" s="657"/>
      <c r="S128" s="1310"/>
    </row>
    <row r="129" spans="6:19" ht="20.100000000000001" customHeight="1">
      <c r="F129" s="655"/>
      <c r="G129" s="654"/>
      <c r="O129" s="655"/>
      <c r="P129" s="656"/>
      <c r="Q129" s="657"/>
      <c r="R129" s="657"/>
      <c r="S129" s="1310"/>
    </row>
    <row r="130" spans="6:19" ht="20.100000000000001" customHeight="1">
      <c r="F130" s="655"/>
      <c r="G130" s="654"/>
      <c r="O130" s="655"/>
      <c r="P130" s="656"/>
      <c r="Q130" s="657"/>
      <c r="R130" s="657"/>
      <c r="S130" s="1310"/>
    </row>
    <row r="131" spans="6:19" ht="20.100000000000001" customHeight="1">
      <c r="F131" s="655"/>
      <c r="G131" s="654"/>
      <c r="O131" s="655"/>
      <c r="P131" s="656"/>
      <c r="Q131" s="657"/>
      <c r="R131" s="657"/>
      <c r="S131" s="1310"/>
    </row>
    <row r="132" spans="6:19" ht="20.100000000000001" customHeight="1">
      <c r="F132" s="655"/>
      <c r="G132" s="654"/>
      <c r="O132" s="655"/>
      <c r="P132" s="656"/>
      <c r="Q132" s="657"/>
      <c r="R132" s="657"/>
      <c r="S132" s="1310"/>
    </row>
    <row r="133" spans="6:19" ht="20.100000000000001" customHeight="1">
      <c r="F133" s="655"/>
      <c r="G133" s="654"/>
      <c r="O133" s="655"/>
      <c r="P133" s="656"/>
      <c r="Q133" s="657"/>
      <c r="R133" s="657"/>
      <c r="S133" s="1310"/>
    </row>
    <row r="134" spans="6:19" ht="20.100000000000001" customHeight="1">
      <c r="F134" s="655"/>
      <c r="G134" s="654"/>
      <c r="O134" s="655"/>
      <c r="P134" s="656"/>
      <c r="Q134" s="657"/>
      <c r="R134" s="657"/>
      <c r="S134" s="1310"/>
    </row>
    <row r="135" spans="6:19" ht="20.100000000000001" customHeight="1">
      <c r="F135" s="655"/>
      <c r="G135" s="654"/>
      <c r="O135" s="655"/>
      <c r="P135" s="656"/>
      <c r="Q135" s="657"/>
      <c r="R135" s="657"/>
      <c r="S135" s="1310"/>
    </row>
    <row r="136" spans="6:19" ht="20.100000000000001" customHeight="1">
      <c r="F136" s="655"/>
      <c r="G136" s="654"/>
      <c r="O136" s="655"/>
      <c r="P136" s="656"/>
      <c r="Q136" s="657"/>
      <c r="R136" s="657"/>
      <c r="S136" s="1310"/>
    </row>
    <row r="137" spans="6:19" ht="20.100000000000001" customHeight="1">
      <c r="F137" s="655"/>
      <c r="G137" s="654"/>
      <c r="O137" s="655"/>
      <c r="P137" s="656"/>
      <c r="Q137" s="657"/>
      <c r="R137" s="657"/>
      <c r="S137" s="1310"/>
    </row>
    <row r="138" spans="6:19" ht="20.100000000000001" customHeight="1">
      <c r="F138" s="655"/>
      <c r="G138" s="654"/>
      <c r="O138" s="655"/>
      <c r="P138" s="656"/>
      <c r="Q138" s="657"/>
      <c r="R138" s="657"/>
      <c r="S138" s="1310"/>
    </row>
    <row r="139" spans="6:19" ht="20.100000000000001" customHeight="1">
      <c r="F139" s="655"/>
      <c r="G139" s="654"/>
      <c r="O139" s="655"/>
      <c r="P139" s="656"/>
      <c r="Q139" s="657"/>
      <c r="R139" s="657"/>
      <c r="S139" s="1310"/>
    </row>
    <row r="140" spans="6:19" ht="20.100000000000001" customHeight="1">
      <c r="F140" s="655"/>
      <c r="G140" s="654"/>
      <c r="O140" s="655"/>
      <c r="P140" s="656"/>
      <c r="Q140" s="657"/>
      <c r="R140" s="657"/>
      <c r="S140" s="1310"/>
    </row>
    <row r="141" spans="6:19" ht="20.100000000000001" customHeight="1">
      <c r="F141" s="655"/>
      <c r="G141" s="654"/>
      <c r="O141" s="655"/>
      <c r="P141" s="656"/>
      <c r="Q141" s="657"/>
      <c r="R141" s="657"/>
      <c r="S141" s="1310"/>
    </row>
    <row r="142" spans="6:19" ht="20.100000000000001" customHeight="1">
      <c r="F142" s="655"/>
      <c r="G142" s="654"/>
      <c r="O142" s="655"/>
      <c r="P142" s="656"/>
      <c r="Q142" s="657"/>
      <c r="R142" s="657"/>
      <c r="S142" s="1310"/>
    </row>
    <row r="143" spans="6:19" ht="20.100000000000001" customHeight="1">
      <c r="F143" s="655"/>
      <c r="G143" s="654"/>
      <c r="O143" s="655"/>
      <c r="P143" s="656"/>
      <c r="Q143" s="657"/>
      <c r="R143" s="657"/>
      <c r="S143" s="1310"/>
    </row>
    <row r="144" spans="6:19" ht="20.100000000000001" customHeight="1">
      <c r="F144" s="655"/>
      <c r="G144" s="654"/>
      <c r="O144" s="655"/>
      <c r="P144" s="656"/>
      <c r="Q144" s="657"/>
      <c r="R144" s="657"/>
      <c r="S144" s="1310"/>
    </row>
    <row r="145" spans="6:19" ht="20.100000000000001" customHeight="1">
      <c r="F145" s="655"/>
      <c r="G145" s="654"/>
      <c r="O145" s="655"/>
      <c r="P145" s="656"/>
      <c r="Q145" s="657"/>
      <c r="R145" s="657"/>
      <c r="S145" s="1310"/>
    </row>
    <row r="146" spans="6:19" ht="20.100000000000001" customHeight="1">
      <c r="F146" s="655"/>
      <c r="G146" s="654"/>
      <c r="O146" s="655"/>
      <c r="P146" s="656"/>
      <c r="Q146" s="657"/>
      <c r="R146" s="657"/>
      <c r="S146" s="1310"/>
    </row>
    <row r="147" spans="6:19" ht="20.100000000000001" customHeight="1">
      <c r="F147" s="655"/>
      <c r="G147" s="654"/>
      <c r="O147" s="655"/>
      <c r="P147" s="656"/>
      <c r="Q147" s="657"/>
      <c r="R147" s="657"/>
      <c r="S147" s="1310"/>
    </row>
    <row r="148" spans="6:19" ht="20.100000000000001" customHeight="1">
      <c r="F148" s="655"/>
      <c r="G148" s="654"/>
      <c r="O148" s="655"/>
      <c r="P148" s="656"/>
      <c r="Q148" s="657"/>
      <c r="R148" s="657"/>
      <c r="S148" s="1310"/>
    </row>
    <row r="149" spans="6:19" ht="20.100000000000001" customHeight="1">
      <c r="F149" s="655"/>
      <c r="G149" s="654"/>
      <c r="O149" s="655"/>
      <c r="P149" s="656"/>
      <c r="Q149" s="657"/>
      <c r="R149" s="657"/>
      <c r="S149" s="1310"/>
    </row>
    <row r="150" spans="6:19" ht="20.100000000000001" customHeight="1">
      <c r="F150" s="655"/>
      <c r="G150" s="654"/>
      <c r="O150" s="655"/>
      <c r="P150" s="656"/>
      <c r="Q150" s="657"/>
      <c r="R150" s="657"/>
      <c r="S150" s="1310"/>
    </row>
    <row r="151" spans="6:19" ht="20.100000000000001" customHeight="1">
      <c r="F151" s="655"/>
      <c r="G151" s="654"/>
      <c r="O151" s="655"/>
      <c r="P151" s="656"/>
      <c r="Q151" s="657"/>
      <c r="R151" s="657"/>
      <c r="S151" s="1310"/>
    </row>
    <row r="152" spans="6:19" ht="20.100000000000001" customHeight="1">
      <c r="F152" s="655"/>
      <c r="G152" s="654"/>
      <c r="O152" s="655"/>
      <c r="P152" s="656"/>
      <c r="Q152" s="657"/>
      <c r="R152" s="657"/>
      <c r="S152" s="1310"/>
    </row>
    <row r="153" spans="6:19" ht="20.100000000000001" customHeight="1">
      <c r="F153" s="655"/>
      <c r="G153" s="654"/>
      <c r="O153" s="655"/>
      <c r="P153" s="656"/>
      <c r="Q153" s="657"/>
      <c r="R153" s="657"/>
      <c r="S153" s="1310"/>
    </row>
    <row r="154" spans="6:19" ht="20.100000000000001" customHeight="1">
      <c r="F154" s="655"/>
      <c r="G154" s="654"/>
      <c r="O154" s="655"/>
      <c r="P154" s="656"/>
      <c r="Q154" s="657"/>
      <c r="R154" s="657"/>
      <c r="S154" s="1310"/>
    </row>
    <row r="155" spans="6:19" ht="20.100000000000001" customHeight="1">
      <c r="F155" s="655"/>
      <c r="G155" s="654"/>
      <c r="O155" s="655"/>
      <c r="P155" s="656"/>
      <c r="Q155" s="657"/>
      <c r="R155" s="657"/>
      <c r="S155" s="1310"/>
    </row>
    <row r="156" spans="6:19" ht="20.100000000000001" customHeight="1">
      <c r="F156" s="655"/>
      <c r="G156" s="654"/>
      <c r="O156" s="655"/>
      <c r="P156" s="656"/>
      <c r="Q156" s="657"/>
      <c r="R156" s="657"/>
      <c r="S156" s="1310"/>
    </row>
    <row r="157" spans="6:19" ht="20.100000000000001" customHeight="1">
      <c r="F157" s="655"/>
      <c r="G157" s="654"/>
      <c r="O157" s="655"/>
      <c r="P157" s="656"/>
      <c r="Q157" s="657"/>
      <c r="R157" s="657"/>
      <c r="S157" s="1310"/>
    </row>
    <row r="158" spans="6:19" ht="20.100000000000001" customHeight="1">
      <c r="F158" s="655"/>
      <c r="G158" s="654"/>
      <c r="O158" s="655"/>
      <c r="P158" s="656"/>
      <c r="Q158" s="657"/>
      <c r="R158" s="657"/>
      <c r="S158" s="1310"/>
    </row>
    <row r="159" spans="6:19" ht="20.100000000000001" customHeight="1">
      <c r="F159" s="655"/>
      <c r="G159" s="654"/>
      <c r="O159" s="655"/>
      <c r="P159" s="656"/>
      <c r="Q159" s="657"/>
      <c r="R159" s="657"/>
      <c r="S159" s="1310"/>
    </row>
    <row r="160" spans="6:19" ht="20.100000000000001" customHeight="1">
      <c r="F160" s="655"/>
      <c r="G160" s="654"/>
      <c r="O160" s="655"/>
      <c r="P160" s="656"/>
      <c r="Q160" s="657"/>
      <c r="R160" s="657"/>
      <c r="S160" s="1310"/>
    </row>
    <row r="161" spans="6:19" ht="20.100000000000001" customHeight="1">
      <c r="F161" s="655"/>
      <c r="G161" s="654"/>
      <c r="O161" s="655"/>
      <c r="P161" s="656"/>
      <c r="Q161" s="657"/>
      <c r="R161" s="657"/>
      <c r="S161" s="1310"/>
    </row>
    <row r="162" spans="6:19" ht="20.100000000000001" customHeight="1">
      <c r="F162" s="655"/>
      <c r="G162" s="654"/>
      <c r="O162" s="655"/>
      <c r="P162" s="656"/>
      <c r="Q162" s="657"/>
      <c r="R162" s="657"/>
      <c r="S162" s="1310"/>
    </row>
    <row r="163" spans="6:19" ht="20.100000000000001" customHeight="1">
      <c r="F163" s="655"/>
      <c r="G163" s="654"/>
      <c r="O163" s="655"/>
      <c r="P163" s="656"/>
      <c r="Q163" s="657"/>
      <c r="R163" s="657"/>
      <c r="S163" s="1310"/>
    </row>
    <row r="164" spans="6:19" ht="20.100000000000001" customHeight="1">
      <c r="F164" s="655"/>
      <c r="G164" s="654"/>
      <c r="O164" s="655"/>
      <c r="P164" s="656"/>
      <c r="Q164" s="657"/>
      <c r="R164" s="657"/>
      <c r="S164" s="1310"/>
    </row>
    <row r="165" spans="6:19" ht="20.100000000000001" customHeight="1">
      <c r="F165" s="655"/>
      <c r="G165" s="654"/>
      <c r="O165" s="655"/>
      <c r="P165" s="656"/>
      <c r="Q165" s="657"/>
      <c r="R165" s="657"/>
      <c r="S165" s="1310"/>
    </row>
    <row r="166" spans="6:19" ht="20.100000000000001" customHeight="1">
      <c r="F166" s="655"/>
      <c r="G166" s="654"/>
      <c r="O166" s="655"/>
      <c r="P166" s="656"/>
      <c r="Q166" s="657"/>
      <c r="R166" s="657"/>
      <c r="S166" s="1310"/>
    </row>
    <row r="167" spans="6:19" ht="20.100000000000001" customHeight="1">
      <c r="F167" s="655"/>
      <c r="G167" s="654"/>
      <c r="O167" s="655"/>
      <c r="P167" s="656"/>
      <c r="Q167" s="657"/>
      <c r="R167" s="657"/>
      <c r="S167" s="1310"/>
    </row>
    <row r="168" spans="6:19" ht="20.100000000000001" customHeight="1">
      <c r="F168" s="655"/>
      <c r="G168" s="654"/>
      <c r="O168" s="655"/>
      <c r="P168" s="656"/>
      <c r="Q168" s="657"/>
      <c r="R168" s="657"/>
      <c r="S168" s="1310"/>
    </row>
    <row r="169" spans="6:19" ht="20.100000000000001" customHeight="1">
      <c r="F169" s="655"/>
      <c r="G169" s="654"/>
      <c r="O169" s="655"/>
      <c r="P169" s="656"/>
      <c r="Q169" s="657"/>
      <c r="R169" s="657"/>
      <c r="S169" s="1310"/>
    </row>
    <row r="170" spans="6:19" ht="20.100000000000001" customHeight="1">
      <c r="F170" s="655"/>
      <c r="G170" s="654"/>
      <c r="O170" s="655"/>
      <c r="P170" s="656"/>
      <c r="Q170" s="657"/>
      <c r="R170" s="657"/>
      <c r="S170" s="1310"/>
    </row>
    <row r="171" spans="6:19" ht="20.100000000000001" customHeight="1">
      <c r="F171" s="655"/>
      <c r="G171" s="654"/>
      <c r="O171" s="655"/>
      <c r="P171" s="656"/>
      <c r="Q171" s="657"/>
      <c r="R171" s="657"/>
      <c r="S171" s="1310"/>
    </row>
    <row r="172" spans="6:19" ht="20.100000000000001" customHeight="1">
      <c r="F172" s="655"/>
      <c r="G172" s="654"/>
      <c r="O172" s="655"/>
      <c r="P172" s="656"/>
      <c r="Q172" s="657"/>
      <c r="R172" s="657"/>
      <c r="S172" s="1310"/>
    </row>
    <row r="173" spans="6:19" ht="20.100000000000001" customHeight="1">
      <c r="F173" s="655"/>
      <c r="G173" s="654"/>
      <c r="O173" s="655"/>
      <c r="P173" s="656"/>
      <c r="Q173" s="657"/>
      <c r="R173" s="657"/>
      <c r="S173" s="1310"/>
    </row>
    <row r="174" spans="6:19" ht="20.100000000000001" customHeight="1">
      <c r="F174" s="655"/>
      <c r="G174" s="654"/>
      <c r="O174" s="655"/>
      <c r="P174" s="656"/>
      <c r="Q174" s="657"/>
      <c r="R174" s="657"/>
      <c r="S174" s="1310"/>
    </row>
    <row r="175" spans="6:19" ht="20.100000000000001" customHeight="1">
      <c r="F175" s="655"/>
      <c r="G175" s="654"/>
      <c r="O175" s="655"/>
      <c r="P175" s="656"/>
      <c r="Q175" s="657"/>
      <c r="R175" s="657"/>
      <c r="S175" s="1310"/>
    </row>
    <row r="176" spans="6:19" ht="20.100000000000001" customHeight="1">
      <c r="F176" s="655"/>
      <c r="G176" s="654"/>
      <c r="O176" s="655"/>
      <c r="P176" s="656"/>
      <c r="Q176" s="657"/>
      <c r="R176" s="657"/>
      <c r="S176" s="1310"/>
    </row>
    <row r="177" spans="6:19" ht="20.100000000000001" customHeight="1">
      <c r="F177" s="655"/>
      <c r="G177" s="654"/>
      <c r="O177" s="655"/>
      <c r="P177" s="656"/>
      <c r="Q177" s="657"/>
      <c r="R177" s="657"/>
      <c r="S177" s="1310"/>
    </row>
    <row r="178" spans="6:19" ht="20.100000000000001" customHeight="1">
      <c r="F178" s="655"/>
      <c r="G178" s="654"/>
      <c r="O178" s="655"/>
      <c r="P178" s="656"/>
      <c r="Q178" s="657"/>
      <c r="R178" s="657"/>
      <c r="S178" s="1310"/>
    </row>
    <row r="179" spans="6:19" ht="20.100000000000001" customHeight="1">
      <c r="F179" s="655"/>
      <c r="G179" s="654"/>
      <c r="O179" s="655"/>
      <c r="P179" s="656"/>
      <c r="Q179" s="657"/>
      <c r="R179" s="657"/>
      <c r="S179" s="1310"/>
    </row>
    <row r="180" spans="6:19" ht="20.100000000000001" customHeight="1">
      <c r="F180" s="655"/>
      <c r="G180" s="654"/>
      <c r="O180" s="655"/>
      <c r="P180" s="656"/>
      <c r="Q180" s="657"/>
      <c r="R180" s="657"/>
      <c r="S180" s="1310"/>
    </row>
    <row r="181" spans="6:19" ht="20.100000000000001" customHeight="1">
      <c r="F181" s="655"/>
      <c r="G181" s="654"/>
      <c r="O181" s="655"/>
      <c r="P181" s="656"/>
      <c r="Q181" s="657"/>
      <c r="R181" s="657"/>
      <c r="S181" s="1310"/>
    </row>
    <row r="182" spans="6:19" ht="20.100000000000001" customHeight="1">
      <c r="F182" s="655"/>
      <c r="G182" s="654"/>
      <c r="O182" s="655"/>
      <c r="P182" s="656"/>
      <c r="Q182" s="657"/>
      <c r="R182" s="657"/>
      <c r="S182" s="1310"/>
    </row>
    <row r="183" spans="6:19" ht="20.100000000000001" customHeight="1">
      <c r="F183" s="655"/>
      <c r="G183" s="654"/>
      <c r="O183" s="655"/>
      <c r="P183" s="656"/>
      <c r="Q183" s="657"/>
      <c r="R183" s="657"/>
      <c r="S183" s="1310"/>
    </row>
    <row r="184" spans="6:19" ht="20.100000000000001" customHeight="1">
      <c r="F184" s="655"/>
      <c r="G184" s="654"/>
      <c r="O184" s="655"/>
      <c r="P184" s="656"/>
      <c r="Q184" s="657"/>
      <c r="R184" s="657"/>
      <c r="S184" s="1310"/>
    </row>
    <row r="185" spans="6:19" ht="20.100000000000001" customHeight="1">
      <c r="F185" s="655"/>
      <c r="G185" s="654"/>
      <c r="O185" s="655"/>
      <c r="P185" s="656"/>
      <c r="Q185" s="657"/>
      <c r="R185" s="657"/>
      <c r="S185" s="1310"/>
    </row>
    <row r="186" spans="6:19" ht="20.100000000000001" customHeight="1">
      <c r="F186" s="655"/>
      <c r="G186" s="654"/>
      <c r="O186" s="655"/>
      <c r="P186" s="656"/>
      <c r="Q186" s="657"/>
      <c r="R186" s="657"/>
      <c r="S186" s="1310"/>
    </row>
    <row r="187" spans="6:19" ht="20.100000000000001" customHeight="1">
      <c r="F187" s="655"/>
      <c r="G187" s="654"/>
      <c r="O187" s="655"/>
      <c r="P187" s="656"/>
      <c r="Q187" s="657"/>
      <c r="R187" s="657"/>
      <c r="S187" s="1310"/>
    </row>
    <row r="188" spans="6:19" ht="20.100000000000001" customHeight="1">
      <c r="F188" s="655"/>
      <c r="G188" s="654"/>
      <c r="O188" s="655"/>
      <c r="P188" s="656"/>
      <c r="Q188" s="657"/>
      <c r="R188" s="657"/>
      <c r="S188" s="1310"/>
    </row>
    <row r="189" spans="6:19" ht="20.100000000000001" customHeight="1">
      <c r="F189" s="655"/>
      <c r="G189" s="654"/>
      <c r="O189" s="655"/>
      <c r="P189" s="656"/>
      <c r="Q189" s="657"/>
      <c r="R189" s="657"/>
      <c r="S189" s="1310"/>
    </row>
    <row r="190" spans="6:19" ht="20.100000000000001" customHeight="1">
      <c r="F190" s="655"/>
      <c r="G190" s="654"/>
      <c r="O190" s="655"/>
      <c r="P190" s="656"/>
      <c r="Q190" s="657"/>
      <c r="R190" s="657"/>
      <c r="S190" s="1310"/>
    </row>
    <row r="191" spans="6:19" ht="20.100000000000001" customHeight="1">
      <c r="F191" s="655"/>
      <c r="G191" s="654"/>
      <c r="O191" s="655"/>
      <c r="P191" s="656"/>
      <c r="Q191" s="657"/>
      <c r="R191" s="657"/>
      <c r="S191" s="1310"/>
    </row>
    <row r="192" spans="6:19" ht="20.100000000000001" customHeight="1">
      <c r="F192" s="655"/>
      <c r="G192" s="654"/>
      <c r="O192" s="655"/>
      <c r="P192" s="656"/>
      <c r="Q192" s="657"/>
      <c r="R192" s="657"/>
      <c r="S192" s="1310"/>
    </row>
    <row r="193" spans="6:19" ht="20.100000000000001" customHeight="1">
      <c r="F193" s="655"/>
      <c r="G193" s="654"/>
      <c r="O193" s="655"/>
      <c r="P193" s="656"/>
      <c r="Q193" s="657"/>
      <c r="R193" s="657"/>
      <c r="S193" s="1310"/>
    </row>
    <row r="194" spans="6:19" ht="20.100000000000001" customHeight="1">
      <c r="F194" s="655"/>
      <c r="G194" s="654"/>
      <c r="O194" s="655"/>
      <c r="P194" s="656"/>
      <c r="Q194" s="657"/>
      <c r="R194" s="657"/>
      <c r="S194" s="1310"/>
    </row>
    <row r="195" spans="6:19" ht="20.100000000000001" customHeight="1">
      <c r="F195" s="655"/>
      <c r="G195" s="654"/>
      <c r="O195" s="655"/>
      <c r="P195" s="656"/>
      <c r="Q195" s="657"/>
      <c r="R195" s="657"/>
      <c r="S195" s="1310"/>
    </row>
    <row r="196" spans="6:19" ht="20.100000000000001" customHeight="1">
      <c r="F196" s="655"/>
      <c r="G196" s="654"/>
      <c r="O196" s="655"/>
      <c r="P196" s="656"/>
      <c r="Q196" s="657"/>
      <c r="R196" s="657"/>
      <c r="S196" s="1310"/>
    </row>
    <row r="197" spans="6:19" ht="20.100000000000001" customHeight="1">
      <c r="F197" s="655"/>
      <c r="G197" s="654"/>
      <c r="O197" s="655"/>
      <c r="P197" s="656"/>
      <c r="Q197" s="657"/>
      <c r="R197" s="657"/>
      <c r="S197" s="1310"/>
    </row>
    <row r="198" spans="6:19" ht="20.100000000000001" customHeight="1">
      <c r="F198" s="655"/>
      <c r="G198" s="654"/>
      <c r="O198" s="655"/>
      <c r="P198" s="656"/>
      <c r="Q198" s="657"/>
      <c r="R198" s="657"/>
      <c r="S198" s="1310"/>
    </row>
    <row r="199" spans="6:19" ht="20.100000000000001" customHeight="1">
      <c r="F199" s="655"/>
      <c r="G199" s="654"/>
      <c r="O199" s="655"/>
      <c r="P199" s="656"/>
      <c r="Q199" s="657"/>
      <c r="R199" s="657"/>
      <c r="S199" s="1310"/>
    </row>
    <row r="200" spans="6:19" ht="20.100000000000001" customHeight="1">
      <c r="F200" s="655"/>
      <c r="G200" s="654"/>
      <c r="O200" s="655"/>
      <c r="P200" s="656"/>
      <c r="Q200" s="657"/>
      <c r="R200" s="657"/>
      <c r="S200" s="1310"/>
    </row>
    <row r="201" spans="6:19" ht="20.100000000000001" customHeight="1">
      <c r="F201" s="655"/>
      <c r="G201" s="654"/>
      <c r="O201" s="655"/>
      <c r="P201" s="656"/>
      <c r="Q201" s="657"/>
      <c r="R201" s="657"/>
      <c r="S201" s="1310"/>
    </row>
    <row r="202" spans="6:19" ht="20.100000000000001" customHeight="1">
      <c r="F202" s="655"/>
      <c r="G202" s="654"/>
      <c r="O202" s="655"/>
      <c r="P202" s="656"/>
      <c r="Q202" s="657"/>
      <c r="R202" s="657"/>
      <c r="S202" s="1310"/>
    </row>
    <row r="203" spans="6:19" ht="20.100000000000001" customHeight="1">
      <c r="F203" s="655"/>
      <c r="G203" s="654"/>
      <c r="O203" s="655"/>
      <c r="P203" s="656"/>
      <c r="Q203" s="657"/>
      <c r="R203" s="657"/>
      <c r="S203" s="1310"/>
    </row>
    <row r="204" spans="6:19" ht="20.100000000000001" customHeight="1">
      <c r="F204" s="655"/>
      <c r="G204" s="654"/>
      <c r="O204" s="655"/>
      <c r="P204" s="656"/>
      <c r="Q204" s="657"/>
      <c r="R204" s="657"/>
      <c r="S204" s="1310"/>
    </row>
    <row r="205" spans="6:19" ht="20.100000000000001" customHeight="1">
      <c r="F205" s="655"/>
      <c r="G205" s="654"/>
      <c r="O205" s="655"/>
      <c r="P205" s="656"/>
      <c r="Q205" s="657"/>
      <c r="R205" s="657"/>
      <c r="S205" s="1310"/>
    </row>
    <row r="206" spans="6:19" ht="20.100000000000001" customHeight="1">
      <c r="F206" s="655"/>
      <c r="G206" s="654"/>
      <c r="O206" s="655"/>
      <c r="P206" s="656"/>
      <c r="Q206" s="657"/>
      <c r="R206" s="657"/>
      <c r="S206" s="1310"/>
    </row>
    <row r="207" spans="6:19" ht="20.100000000000001" customHeight="1">
      <c r="F207" s="655"/>
      <c r="G207" s="654"/>
      <c r="O207" s="655"/>
      <c r="P207" s="656"/>
      <c r="Q207" s="657"/>
      <c r="R207" s="657"/>
      <c r="S207" s="1310"/>
    </row>
    <row r="208" spans="6:19" ht="20.100000000000001" customHeight="1">
      <c r="F208" s="655"/>
      <c r="G208" s="654"/>
      <c r="O208" s="655"/>
      <c r="P208" s="656"/>
      <c r="Q208" s="657"/>
      <c r="R208" s="657"/>
      <c r="S208" s="1310"/>
    </row>
    <row r="209" spans="6:19" ht="20.100000000000001" customHeight="1">
      <c r="F209" s="655"/>
      <c r="G209" s="654"/>
      <c r="O209" s="655"/>
      <c r="P209" s="656"/>
      <c r="Q209" s="657"/>
      <c r="R209" s="657"/>
      <c r="S209" s="1310"/>
    </row>
    <row r="210" spans="6:19" ht="20.100000000000001" customHeight="1">
      <c r="F210" s="655"/>
      <c r="G210" s="654"/>
      <c r="O210" s="655"/>
      <c r="P210" s="656"/>
      <c r="Q210" s="657"/>
      <c r="R210" s="657"/>
      <c r="S210" s="1310"/>
    </row>
    <row r="211" spans="6:19" ht="20.100000000000001" customHeight="1">
      <c r="F211" s="655"/>
      <c r="G211" s="654"/>
      <c r="O211" s="655"/>
      <c r="P211" s="656"/>
      <c r="Q211" s="657"/>
      <c r="R211" s="657"/>
      <c r="S211" s="1310"/>
    </row>
    <row r="212" spans="6:19" ht="20.100000000000001" customHeight="1">
      <c r="F212" s="655"/>
      <c r="G212" s="654"/>
      <c r="O212" s="655"/>
      <c r="P212" s="656"/>
      <c r="Q212" s="657"/>
      <c r="R212" s="657"/>
      <c r="S212" s="1310"/>
    </row>
    <row r="213" spans="6:19" ht="20.100000000000001" customHeight="1">
      <c r="F213" s="655"/>
      <c r="G213" s="654"/>
      <c r="O213" s="655"/>
      <c r="P213" s="656"/>
      <c r="Q213" s="657"/>
      <c r="R213" s="657"/>
      <c r="S213" s="1310"/>
    </row>
    <row r="214" spans="6:19" ht="20.100000000000001" customHeight="1">
      <c r="F214" s="655"/>
      <c r="G214" s="654"/>
      <c r="O214" s="655"/>
      <c r="P214" s="656"/>
      <c r="Q214" s="657"/>
      <c r="R214" s="657"/>
      <c r="S214" s="1310"/>
    </row>
    <row r="215" spans="6:19" ht="20.100000000000001" customHeight="1">
      <c r="F215" s="655"/>
      <c r="G215" s="654"/>
      <c r="O215" s="655"/>
      <c r="P215" s="656"/>
      <c r="Q215" s="657"/>
      <c r="R215" s="657"/>
      <c r="S215" s="1310"/>
    </row>
    <row r="216" spans="6:19" ht="20.100000000000001" customHeight="1">
      <c r="F216" s="655"/>
      <c r="G216" s="654"/>
      <c r="O216" s="655"/>
      <c r="P216" s="656"/>
      <c r="Q216" s="657"/>
      <c r="R216" s="657"/>
      <c r="S216" s="1310"/>
    </row>
    <row r="217" spans="6:19" ht="20.100000000000001" customHeight="1">
      <c r="F217" s="655"/>
      <c r="G217" s="654"/>
      <c r="O217" s="655"/>
      <c r="P217" s="656"/>
      <c r="Q217" s="657"/>
      <c r="R217" s="657"/>
      <c r="S217" s="1310"/>
    </row>
    <row r="218" spans="6:19" ht="20.100000000000001" customHeight="1">
      <c r="F218" s="655"/>
      <c r="G218" s="654"/>
      <c r="O218" s="655"/>
      <c r="P218" s="656"/>
      <c r="Q218" s="657"/>
      <c r="R218" s="657"/>
      <c r="S218" s="1310"/>
    </row>
    <row r="219" spans="6:19" ht="20.100000000000001" customHeight="1">
      <c r="F219" s="655"/>
      <c r="G219" s="654"/>
      <c r="O219" s="655"/>
      <c r="P219" s="656"/>
      <c r="Q219" s="657"/>
      <c r="R219" s="657"/>
      <c r="S219" s="1310"/>
    </row>
    <row r="220" spans="6:19" ht="20.100000000000001" customHeight="1">
      <c r="F220" s="655"/>
      <c r="G220" s="654"/>
      <c r="O220" s="655"/>
      <c r="P220" s="656"/>
      <c r="Q220" s="657"/>
      <c r="R220" s="657"/>
      <c r="S220" s="1310"/>
    </row>
    <row r="221" spans="6:19" ht="20.100000000000001" customHeight="1">
      <c r="F221" s="655"/>
      <c r="G221" s="654"/>
      <c r="O221" s="655"/>
      <c r="P221" s="656"/>
      <c r="Q221" s="657"/>
      <c r="R221" s="657"/>
      <c r="S221" s="1310"/>
    </row>
    <row r="222" spans="6:19" ht="20.100000000000001" customHeight="1">
      <c r="F222" s="655"/>
      <c r="G222" s="654"/>
      <c r="O222" s="655"/>
      <c r="P222" s="656"/>
      <c r="Q222" s="657"/>
      <c r="R222" s="657"/>
      <c r="S222" s="1310"/>
    </row>
    <row r="223" spans="6:19" ht="20.100000000000001" customHeight="1">
      <c r="F223" s="655"/>
      <c r="G223" s="654"/>
      <c r="O223" s="655"/>
      <c r="P223" s="656"/>
      <c r="Q223" s="657"/>
      <c r="R223" s="657"/>
      <c r="S223" s="1310"/>
    </row>
    <row r="224" spans="6:19" ht="20.100000000000001" customHeight="1">
      <c r="F224" s="655"/>
      <c r="G224" s="654"/>
      <c r="O224" s="655"/>
      <c r="P224" s="656"/>
      <c r="Q224" s="657"/>
      <c r="R224" s="657"/>
      <c r="S224" s="1310"/>
    </row>
    <row r="225" spans="6:19" ht="20.100000000000001" customHeight="1">
      <c r="F225" s="655"/>
      <c r="G225" s="654"/>
      <c r="O225" s="655"/>
      <c r="P225" s="656"/>
      <c r="Q225" s="657"/>
      <c r="R225" s="657"/>
      <c r="S225" s="1310"/>
    </row>
    <row r="226" spans="6:19" ht="20.100000000000001" customHeight="1">
      <c r="F226" s="655"/>
      <c r="G226" s="654"/>
      <c r="O226" s="655"/>
      <c r="P226" s="656"/>
      <c r="Q226" s="657"/>
      <c r="R226" s="657"/>
      <c r="S226" s="1310"/>
    </row>
    <row r="227" spans="6:19" ht="20.100000000000001" customHeight="1">
      <c r="F227" s="655"/>
      <c r="G227" s="654"/>
      <c r="O227" s="655"/>
      <c r="P227" s="656"/>
      <c r="Q227" s="657"/>
      <c r="R227" s="657"/>
      <c r="S227" s="1310"/>
    </row>
    <row r="228" spans="6:19" ht="20.100000000000001" customHeight="1">
      <c r="F228" s="655"/>
      <c r="G228" s="654"/>
      <c r="O228" s="655"/>
      <c r="P228" s="656"/>
      <c r="Q228" s="657"/>
      <c r="R228" s="657"/>
      <c r="S228" s="1310"/>
    </row>
    <row r="229" spans="6:19" ht="20.100000000000001" customHeight="1">
      <c r="F229" s="655"/>
      <c r="G229" s="654"/>
      <c r="O229" s="655"/>
      <c r="P229" s="656"/>
      <c r="Q229" s="657"/>
      <c r="R229" s="657"/>
      <c r="S229" s="1310"/>
    </row>
    <row r="230" spans="6:19" ht="20.100000000000001" customHeight="1">
      <c r="F230" s="655"/>
      <c r="G230" s="654"/>
      <c r="O230" s="655"/>
      <c r="P230" s="656"/>
      <c r="Q230" s="657"/>
      <c r="R230" s="657"/>
      <c r="S230" s="1310"/>
    </row>
    <row r="231" spans="6:19" ht="20.100000000000001" customHeight="1">
      <c r="F231" s="655"/>
      <c r="G231" s="654"/>
      <c r="O231" s="655"/>
      <c r="P231" s="656"/>
      <c r="Q231" s="657"/>
      <c r="R231" s="657"/>
      <c r="S231" s="1310"/>
    </row>
    <row r="232" spans="6:19" ht="20.100000000000001" customHeight="1">
      <c r="F232" s="655"/>
      <c r="G232" s="654"/>
      <c r="O232" s="655"/>
      <c r="P232" s="656"/>
      <c r="Q232" s="657"/>
      <c r="R232" s="657"/>
      <c r="S232" s="1310"/>
    </row>
    <row r="233" spans="6:19" ht="20.100000000000001" customHeight="1">
      <c r="F233" s="655"/>
      <c r="G233" s="654"/>
      <c r="O233" s="655"/>
      <c r="P233" s="656"/>
      <c r="Q233" s="657"/>
      <c r="R233" s="657"/>
      <c r="S233" s="1310"/>
    </row>
    <row r="234" spans="6:19" ht="20.100000000000001" customHeight="1">
      <c r="F234" s="655"/>
      <c r="G234" s="654"/>
      <c r="O234" s="655"/>
      <c r="P234" s="656"/>
      <c r="Q234" s="657"/>
      <c r="R234" s="657"/>
      <c r="S234" s="1310"/>
    </row>
    <row r="235" spans="6:19" ht="20.100000000000001" customHeight="1">
      <c r="F235" s="655"/>
      <c r="G235" s="654"/>
      <c r="O235" s="655"/>
      <c r="P235" s="656"/>
      <c r="Q235" s="657"/>
      <c r="R235" s="657"/>
      <c r="S235" s="1310"/>
    </row>
    <row r="236" spans="6:19" ht="20.100000000000001" customHeight="1">
      <c r="F236" s="655"/>
      <c r="G236" s="654"/>
      <c r="O236" s="655"/>
      <c r="P236" s="656"/>
      <c r="Q236" s="657"/>
      <c r="R236" s="657"/>
      <c r="S236" s="1310"/>
    </row>
    <row r="237" spans="6:19" ht="20.100000000000001" customHeight="1">
      <c r="F237" s="655"/>
      <c r="G237" s="654"/>
      <c r="O237" s="655"/>
      <c r="P237" s="656"/>
      <c r="Q237" s="657"/>
      <c r="R237" s="657"/>
      <c r="S237" s="1310"/>
    </row>
    <row r="238" spans="6:19" ht="20.100000000000001" customHeight="1">
      <c r="F238" s="655"/>
      <c r="G238" s="654"/>
      <c r="O238" s="655"/>
      <c r="P238" s="656"/>
      <c r="Q238" s="657"/>
      <c r="R238" s="657"/>
      <c r="S238" s="1310"/>
    </row>
    <row r="239" spans="6:19" ht="20.100000000000001" customHeight="1">
      <c r="F239" s="655"/>
      <c r="G239" s="654"/>
      <c r="O239" s="655"/>
      <c r="P239" s="656"/>
      <c r="Q239" s="657"/>
      <c r="R239" s="657"/>
      <c r="S239" s="1310"/>
    </row>
    <row r="240" spans="6:19" ht="20.100000000000001" customHeight="1">
      <c r="F240" s="655"/>
      <c r="G240" s="654"/>
      <c r="O240" s="655"/>
      <c r="P240" s="656"/>
      <c r="Q240" s="657"/>
      <c r="R240" s="657"/>
      <c r="S240" s="1310"/>
    </row>
    <row r="241" spans="6:19" ht="20.100000000000001" customHeight="1">
      <c r="F241" s="655"/>
      <c r="G241" s="654"/>
      <c r="O241" s="655"/>
      <c r="P241" s="656"/>
      <c r="Q241" s="657"/>
      <c r="R241" s="657"/>
      <c r="S241" s="1310"/>
    </row>
    <row r="242" spans="6:19" ht="20.100000000000001" customHeight="1">
      <c r="F242" s="655"/>
      <c r="G242" s="654"/>
      <c r="O242" s="655"/>
      <c r="P242" s="656"/>
      <c r="Q242" s="657"/>
      <c r="R242" s="657"/>
      <c r="S242" s="1310"/>
    </row>
    <row r="243" spans="6:19" ht="20.100000000000001" customHeight="1">
      <c r="F243" s="655"/>
      <c r="G243" s="654"/>
      <c r="O243" s="655"/>
      <c r="P243" s="656"/>
      <c r="Q243" s="657"/>
      <c r="R243" s="657"/>
      <c r="S243" s="1310"/>
    </row>
    <row r="244" spans="6:19" ht="20.100000000000001" customHeight="1">
      <c r="F244" s="655"/>
      <c r="G244" s="654"/>
      <c r="O244" s="655"/>
      <c r="P244" s="656"/>
      <c r="Q244" s="657"/>
      <c r="R244" s="657"/>
      <c r="S244" s="1310"/>
    </row>
    <row r="245" spans="6:19" ht="20.100000000000001" customHeight="1">
      <c r="F245" s="655"/>
      <c r="G245" s="654"/>
      <c r="O245" s="655"/>
      <c r="P245" s="656"/>
      <c r="Q245" s="657"/>
      <c r="R245" s="657"/>
      <c r="S245" s="1310"/>
    </row>
    <row r="246" spans="6:19" ht="20.100000000000001" customHeight="1">
      <c r="F246" s="655"/>
      <c r="G246" s="654"/>
      <c r="O246" s="655"/>
      <c r="P246" s="656"/>
      <c r="Q246" s="657"/>
      <c r="R246" s="657"/>
      <c r="S246" s="1310"/>
    </row>
    <row r="247" spans="6:19" ht="20.100000000000001" customHeight="1">
      <c r="F247" s="655"/>
      <c r="G247" s="654"/>
      <c r="O247" s="655"/>
      <c r="P247" s="656"/>
      <c r="Q247" s="657"/>
      <c r="R247" s="657"/>
      <c r="S247" s="1310"/>
    </row>
    <row r="248" spans="6:19" ht="20.100000000000001" customHeight="1">
      <c r="F248" s="655"/>
      <c r="G248" s="654"/>
      <c r="O248" s="655"/>
      <c r="P248" s="656"/>
      <c r="Q248" s="657"/>
      <c r="R248" s="657"/>
      <c r="S248" s="1310"/>
    </row>
    <row r="249" spans="6:19" ht="20.100000000000001" customHeight="1">
      <c r="F249" s="655"/>
      <c r="G249" s="654"/>
      <c r="O249" s="655"/>
      <c r="P249" s="656"/>
      <c r="Q249" s="657"/>
      <c r="R249" s="657"/>
      <c r="S249" s="1310"/>
    </row>
    <row r="250" spans="6:19" ht="20.100000000000001" customHeight="1">
      <c r="F250" s="655"/>
      <c r="G250" s="654"/>
      <c r="O250" s="655"/>
      <c r="P250" s="656"/>
      <c r="Q250" s="657"/>
      <c r="R250" s="657"/>
      <c r="S250" s="1310"/>
    </row>
    <row r="251" spans="6:19" ht="20.100000000000001" customHeight="1">
      <c r="F251" s="655"/>
      <c r="G251" s="654"/>
      <c r="O251" s="655"/>
      <c r="P251" s="656"/>
      <c r="Q251" s="657"/>
      <c r="R251" s="657"/>
      <c r="S251" s="1310"/>
    </row>
    <row r="252" spans="6:19" ht="20.100000000000001" customHeight="1">
      <c r="F252" s="655"/>
      <c r="G252" s="654"/>
      <c r="O252" s="655"/>
      <c r="P252" s="656"/>
      <c r="Q252" s="657"/>
      <c r="R252" s="657"/>
      <c r="S252" s="1310"/>
    </row>
    <row r="253" spans="6:19" ht="20.100000000000001" customHeight="1">
      <c r="F253" s="655"/>
      <c r="G253" s="654"/>
      <c r="O253" s="655"/>
      <c r="P253" s="656"/>
      <c r="Q253" s="657"/>
      <c r="R253" s="657"/>
      <c r="S253" s="1310"/>
    </row>
    <row r="254" spans="6:19" ht="20.100000000000001" customHeight="1">
      <c r="F254" s="655"/>
      <c r="G254" s="654"/>
      <c r="O254" s="655"/>
      <c r="P254" s="656"/>
      <c r="Q254" s="657"/>
      <c r="R254" s="657"/>
      <c r="S254" s="1310"/>
    </row>
    <row r="255" spans="6:19" ht="20.100000000000001" customHeight="1">
      <c r="F255" s="655"/>
      <c r="G255" s="654"/>
      <c r="O255" s="655"/>
      <c r="P255" s="656"/>
      <c r="Q255" s="657"/>
      <c r="R255" s="657"/>
      <c r="S255" s="1310"/>
    </row>
    <row r="256" spans="6:19" ht="20.100000000000001" customHeight="1">
      <c r="F256" s="655"/>
      <c r="G256" s="654"/>
      <c r="O256" s="655"/>
      <c r="P256" s="656"/>
      <c r="Q256" s="657"/>
      <c r="R256" s="657"/>
      <c r="S256" s="1310"/>
    </row>
    <row r="257" spans="6:19" ht="20.100000000000001" customHeight="1">
      <c r="F257" s="655"/>
      <c r="G257" s="654"/>
      <c r="O257" s="655"/>
      <c r="P257" s="656"/>
      <c r="Q257" s="657"/>
      <c r="R257" s="657"/>
      <c r="S257" s="1310"/>
    </row>
    <row r="258" spans="6:19" ht="20.100000000000001" customHeight="1">
      <c r="F258" s="655"/>
      <c r="G258" s="654"/>
      <c r="O258" s="655"/>
      <c r="P258" s="656"/>
      <c r="Q258" s="657"/>
      <c r="R258" s="657"/>
      <c r="S258" s="1310"/>
    </row>
    <row r="259" spans="6:19" ht="20.100000000000001" customHeight="1">
      <c r="F259" s="655"/>
      <c r="G259" s="654"/>
      <c r="O259" s="655"/>
      <c r="P259" s="656"/>
      <c r="Q259" s="657"/>
      <c r="R259" s="657"/>
      <c r="S259" s="1310"/>
    </row>
    <row r="260" spans="6:19" ht="20.100000000000001" customHeight="1">
      <c r="F260" s="655"/>
      <c r="G260" s="654"/>
      <c r="O260" s="655"/>
      <c r="P260" s="656"/>
      <c r="Q260" s="657"/>
      <c r="R260" s="657"/>
      <c r="S260" s="1310"/>
    </row>
    <row r="261" spans="6:19" ht="20.100000000000001" customHeight="1">
      <c r="F261" s="655"/>
      <c r="G261" s="654"/>
      <c r="O261" s="655"/>
      <c r="P261" s="656"/>
      <c r="Q261" s="657"/>
      <c r="R261" s="657"/>
      <c r="S261" s="1310"/>
    </row>
    <row r="262" spans="6:19" ht="20.100000000000001" customHeight="1">
      <c r="F262" s="655"/>
      <c r="G262" s="654"/>
      <c r="O262" s="655"/>
      <c r="P262" s="656"/>
      <c r="Q262" s="657"/>
      <c r="R262" s="657"/>
      <c r="S262" s="1310"/>
    </row>
    <row r="263" spans="6:19" ht="20.100000000000001" customHeight="1">
      <c r="F263" s="655"/>
      <c r="G263" s="654"/>
      <c r="O263" s="655"/>
      <c r="P263" s="656"/>
      <c r="Q263" s="657"/>
      <c r="R263" s="657"/>
      <c r="S263" s="1310"/>
    </row>
    <row r="264" spans="6:19" ht="20.100000000000001" customHeight="1">
      <c r="F264" s="655"/>
      <c r="G264" s="654"/>
      <c r="O264" s="655"/>
      <c r="P264" s="656"/>
      <c r="Q264" s="657"/>
      <c r="R264" s="657"/>
      <c r="S264" s="1310"/>
    </row>
    <row r="265" spans="6:19" ht="20.100000000000001" customHeight="1">
      <c r="F265" s="655"/>
      <c r="G265" s="654"/>
      <c r="O265" s="655"/>
      <c r="P265" s="656"/>
      <c r="Q265" s="657"/>
      <c r="R265" s="657"/>
      <c r="S265" s="1310"/>
    </row>
    <row r="266" spans="6:19" ht="20.100000000000001" customHeight="1">
      <c r="F266" s="655"/>
      <c r="G266" s="654"/>
      <c r="O266" s="655"/>
      <c r="P266" s="656"/>
      <c r="Q266" s="657"/>
      <c r="R266" s="657"/>
      <c r="S266" s="1310"/>
    </row>
    <row r="267" spans="6:19" ht="20.100000000000001" customHeight="1">
      <c r="F267" s="655"/>
      <c r="G267" s="654"/>
      <c r="O267" s="655"/>
      <c r="P267" s="656"/>
      <c r="Q267" s="657"/>
      <c r="R267" s="657"/>
      <c r="S267" s="1310"/>
    </row>
    <row r="268" spans="6:19" ht="20.100000000000001" customHeight="1">
      <c r="F268" s="655"/>
      <c r="O268" s="655"/>
      <c r="P268" s="656"/>
      <c r="Q268" s="657"/>
      <c r="R268" s="657"/>
      <c r="S268" s="1310"/>
    </row>
    <row r="269" spans="6:19" ht="20.100000000000001" customHeight="1">
      <c r="F269" s="655"/>
      <c r="O269" s="655"/>
      <c r="P269" s="656"/>
      <c r="Q269" s="657"/>
      <c r="R269" s="657"/>
      <c r="S269" s="1310"/>
    </row>
    <row r="270" spans="6:19" ht="20.100000000000001" customHeight="1">
      <c r="F270" s="655"/>
      <c r="O270" s="655"/>
      <c r="P270" s="656"/>
      <c r="Q270" s="657"/>
      <c r="R270" s="657"/>
      <c r="S270" s="1310"/>
    </row>
    <row r="271" spans="6:19" ht="20.100000000000001" customHeight="1">
      <c r="F271" s="655"/>
      <c r="O271" s="655"/>
      <c r="P271" s="656"/>
      <c r="Q271" s="657"/>
      <c r="R271" s="657"/>
      <c r="S271" s="1310"/>
    </row>
    <row r="272" spans="6:19" ht="20.100000000000001" customHeight="1">
      <c r="F272" s="655"/>
      <c r="O272" s="655"/>
      <c r="P272" s="656"/>
      <c r="Q272" s="657"/>
      <c r="R272" s="657"/>
      <c r="S272" s="1310"/>
    </row>
    <row r="273" spans="6:19" ht="20.100000000000001" customHeight="1">
      <c r="F273" s="655"/>
      <c r="O273" s="655"/>
      <c r="P273" s="656"/>
      <c r="Q273" s="657"/>
      <c r="R273" s="657"/>
      <c r="S273" s="1310"/>
    </row>
    <row r="274" spans="6:19" ht="20.100000000000001" customHeight="1">
      <c r="F274" s="655"/>
      <c r="O274" s="655"/>
      <c r="P274" s="656"/>
      <c r="Q274" s="657"/>
      <c r="R274" s="657"/>
      <c r="S274" s="1310"/>
    </row>
    <row r="275" spans="6:19" ht="20.100000000000001" customHeight="1">
      <c r="F275" s="655"/>
      <c r="O275" s="655"/>
      <c r="P275" s="656"/>
      <c r="Q275" s="657"/>
      <c r="R275" s="657"/>
      <c r="S275" s="1310"/>
    </row>
    <row r="276" spans="6:19" ht="20.100000000000001" customHeight="1">
      <c r="F276" s="655"/>
      <c r="O276" s="655"/>
      <c r="P276" s="656"/>
      <c r="Q276" s="657"/>
      <c r="R276" s="657"/>
      <c r="S276" s="1310"/>
    </row>
    <row r="277" spans="6:19" ht="20.100000000000001" customHeight="1">
      <c r="F277" s="655"/>
      <c r="O277" s="655"/>
      <c r="P277" s="656"/>
      <c r="Q277" s="657"/>
      <c r="R277" s="657"/>
      <c r="S277" s="1310"/>
    </row>
    <row r="278" spans="6:19" ht="20.100000000000001" customHeight="1">
      <c r="F278" s="655"/>
      <c r="O278" s="655"/>
      <c r="P278" s="656"/>
      <c r="Q278" s="657"/>
      <c r="R278" s="657"/>
      <c r="S278" s="1310"/>
    </row>
    <row r="279" spans="6:19" ht="20.100000000000001" customHeight="1">
      <c r="F279" s="655"/>
      <c r="O279" s="655"/>
      <c r="P279" s="656"/>
      <c r="Q279" s="657"/>
      <c r="R279" s="657"/>
      <c r="S279" s="1310"/>
    </row>
    <row r="280" spans="6:19" ht="20.100000000000001" customHeight="1">
      <c r="F280" s="655"/>
      <c r="O280" s="655"/>
      <c r="P280" s="656"/>
      <c r="Q280" s="657"/>
      <c r="R280" s="657"/>
      <c r="S280" s="1310"/>
    </row>
    <row r="281" spans="6:19" ht="20.100000000000001" customHeight="1">
      <c r="F281" s="655"/>
      <c r="O281" s="655"/>
      <c r="P281" s="656"/>
      <c r="Q281" s="657"/>
      <c r="R281" s="657"/>
      <c r="S281" s="1310"/>
    </row>
    <row r="282" spans="6:19" ht="20.100000000000001" customHeight="1">
      <c r="F282" s="655"/>
      <c r="O282" s="655"/>
      <c r="P282" s="656"/>
      <c r="Q282" s="657"/>
      <c r="R282" s="657"/>
      <c r="S282" s="1310"/>
    </row>
    <row r="283" spans="6:19" ht="20.100000000000001" customHeight="1">
      <c r="F283" s="655"/>
      <c r="O283" s="655"/>
      <c r="P283" s="656"/>
      <c r="Q283" s="657"/>
      <c r="R283" s="657"/>
      <c r="S283" s="1310"/>
    </row>
    <row r="284" spans="6:19" ht="20.100000000000001" customHeight="1">
      <c r="F284" s="655"/>
      <c r="O284" s="655"/>
      <c r="P284" s="656"/>
      <c r="Q284" s="657"/>
      <c r="R284" s="657"/>
      <c r="S284" s="1310"/>
    </row>
    <row r="285" spans="6:19" ht="20.100000000000001" customHeight="1">
      <c r="F285" s="655"/>
      <c r="O285" s="655"/>
      <c r="P285" s="656"/>
      <c r="Q285" s="657"/>
      <c r="R285" s="657"/>
      <c r="S285" s="1310"/>
    </row>
    <row r="286" spans="6:19" ht="20.100000000000001" customHeight="1">
      <c r="F286" s="655"/>
      <c r="O286" s="655"/>
      <c r="P286" s="656"/>
      <c r="Q286" s="657"/>
      <c r="R286" s="657"/>
      <c r="S286" s="1310"/>
    </row>
    <row r="287" spans="6:19" ht="20.100000000000001" customHeight="1">
      <c r="F287" s="655"/>
      <c r="O287" s="655"/>
      <c r="P287" s="656"/>
      <c r="Q287" s="657"/>
      <c r="R287" s="657"/>
      <c r="S287" s="1310"/>
    </row>
    <row r="288" spans="6:19" ht="20.100000000000001" customHeight="1">
      <c r="F288" s="655"/>
      <c r="O288" s="655"/>
      <c r="P288" s="656"/>
      <c r="Q288" s="657"/>
      <c r="R288" s="657"/>
      <c r="S288" s="1310"/>
    </row>
    <row r="289" spans="6:19" ht="20.100000000000001" customHeight="1">
      <c r="F289" s="655"/>
      <c r="O289" s="655"/>
      <c r="P289" s="656"/>
      <c r="Q289" s="657"/>
      <c r="R289" s="657"/>
      <c r="S289" s="1310"/>
    </row>
    <row r="290" spans="6:19" ht="20.100000000000001" customHeight="1">
      <c r="F290" s="655"/>
      <c r="O290" s="655"/>
      <c r="P290" s="656"/>
      <c r="Q290" s="657"/>
      <c r="R290" s="657"/>
      <c r="S290" s="1310"/>
    </row>
    <row r="291" spans="6:19" ht="20.100000000000001" customHeight="1">
      <c r="F291" s="655"/>
      <c r="O291" s="655"/>
      <c r="P291" s="656"/>
      <c r="Q291" s="657"/>
      <c r="R291" s="657"/>
      <c r="S291" s="1310"/>
    </row>
    <row r="292" spans="6:19" ht="20.100000000000001" customHeight="1">
      <c r="F292" s="655"/>
      <c r="O292" s="655"/>
      <c r="P292" s="656"/>
      <c r="Q292" s="657"/>
      <c r="R292" s="657"/>
      <c r="S292" s="1310"/>
    </row>
    <row r="293" spans="6:19" ht="20.100000000000001" customHeight="1">
      <c r="F293" s="655"/>
      <c r="O293" s="655"/>
      <c r="P293" s="656"/>
      <c r="Q293" s="657"/>
      <c r="R293" s="657"/>
      <c r="S293" s="1310"/>
    </row>
    <row r="294" spans="6:19" ht="20.100000000000001" customHeight="1">
      <c r="F294" s="655"/>
      <c r="O294" s="655"/>
      <c r="P294" s="656"/>
      <c r="Q294" s="657"/>
      <c r="R294" s="657"/>
      <c r="S294" s="1310"/>
    </row>
    <row r="295" spans="6:19" ht="20.100000000000001" customHeight="1">
      <c r="F295" s="655"/>
      <c r="O295" s="655"/>
      <c r="P295" s="656"/>
      <c r="Q295" s="657"/>
      <c r="R295" s="657"/>
      <c r="S295" s="1310"/>
    </row>
    <row r="296" spans="6:19" ht="20.100000000000001" customHeight="1">
      <c r="F296" s="655"/>
      <c r="O296" s="655"/>
      <c r="P296" s="656"/>
      <c r="Q296" s="657"/>
      <c r="R296" s="657"/>
      <c r="S296" s="1310"/>
    </row>
    <row r="297" spans="6:19" ht="20.100000000000001" customHeight="1">
      <c r="F297" s="655"/>
      <c r="O297" s="655"/>
      <c r="P297" s="656"/>
      <c r="Q297" s="657"/>
      <c r="R297" s="657"/>
      <c r="S297" s="1310"/>
    </row>
    <row r="298" spans="6:19" ht="20.100000000000001" customHeight="1">
      <c r="F298" s="655"/>
      <c r="O298" s="655"/>
      <c r="P298" s="656"/>
      <c r="Q298" s="657"/>
      <c r="R298" s="657"/>
      <c r="S298" s="1310"/>
    </row>
    <row r="299" spans="6:19" ht="20.100000000000001" customHeight="1">
      <c r="F299" s="655"/>
      <c r="O299" s="655"/>
      <c r="P299" s="656"/>
      <c r="Q299" s="657"/>
      <c r="R299" s="657"/>
      <c r="S299" s="1310"/>
    </row>
    <row r="300" spans="6:19" ht="20.100000000000001" customHeight="1">
      <c r="F300" s="655"/>
      <c r="O300" s="655"/>
      <c r="P300" s="656"/>
      <c r="Q300" s="657"/>
      <c r="R300" s="657"/>
      <c r="S300" s="1310"/>
    </row>
    <row r="301" spans="6:19" ht="20.100000000000001" customHeight="1">
      <c r="F301" s="655"/>
      <c r="O301" s="655"/>
      <c r="P301" s="656"/>
      <c r="Q301" s="657"/>
      <c r="R301" s="657"/>
      <c r="S301" s="1310"/>
    </row>
    <row r="302" spans="6:19" ht="20.100000000000001" customHeight="1">
      <c r="F302" s="655"/>
      <c r="O302" s="655"/>
      <c r="P302" s="656"/>
      <c r="Q302" s="657"/>
      <c r="R302" s="657"/>
      <c r="S302" s="1310"/>
    </row>
    <row r="303" spans="6:19" ht="20.100000000000001" customHeight="1">
      <c r="F303" s="655"/>
      <c r="O303" s="655"/>
      <c r="P303" s="656"/>
      <c r="Q303" s="657"/>
      <c r="R303" s="657"/>
      <c r="S303" s="1310"/>
    </row>
    <row r="304" spans="6:19" ht="20.100000000000001" customHeight="1">
      <c r="F304" s="655"/>
      <c r="O304" s="655"/>
      <c r="P304" s="656"/>
      <c r="Q304" s="657"/>
      <c r="R304" s="657"/>
      <c r="S304" s="1310"/>
    </row>
    <row r="305" spans="6:19" ht="20.100000000000001" customHeight="1">
      <c r="F305" s="655"/>
      <c r="O305" s="655"/>
      <c r="P305" s="656"/>
      <c r="Q305" s="657"/>
      <c r="R305" s="657"/>
      <c r="S305" s="1310"/>
    </row>
    <row r="306" spans="6:19" ht="20.100000000000001" customHeight="1">
      <c r="F306" s="655"/>
      <c r="O306" s="655"/>
      <c r="P306" s="656"/>
      <c r="Q306" s="657"/>
      <c r="R306" s="657"/>
      <c r="S306" s="1310"/>
    </row>
    <row r="307" spans="6:19" ht="20.100000000000001" customHeight="1">
      <c r="F307" s="655"/>
      <c r="O307" s="655"/>
      <c r="P307" s="656"/>
      <c r="Q307" s="657"/>
      <c r="R307" s="657"/>
      <c r="S307" s="1310"/>
    </row>
    <row r="308" spans="6:19" ht="20.100000000000001" customHeight="1">
      <c r="F308" s="655"/>
      <c r="O308" s="655"/>
      <c r="P308" s="656"/>
      <c r="Q308" s="657"/>
      <c r="R308" s="657"/>
      <c r="S308" s="1310"/>
    </row>
    <row r="309" spans="6:19" ht="20.100000000000001" customHeight="1">
      <c r="F309" s="655"/>
      <c r="O309" s="655"/>
      <c r="P309" s="656"/>
      <c r="Q309" s="657"/>
      <c r="R309" s="657"/>
      <c r="S309" s="1310"/>
    </row>
    <row r="310" spans="6:19" ht="20.100000000000001" customHeight="1">
      <c r="F310" s="655"/>
      <c r="O310" s="655"/>
      <c r="P310" s="656"/>
      <c r="Q310" s="657"/>
      <c r="R310" s="657"/>
      <c r="S310" s="1310"/>
    </row>
    <row r="311" spans="6:19" ht="20.100000000000001" customHeight="1">
      <c r="F311" s="655"/>
      <c r="O311" s="655"/>
      <c r="P311" s="656"/>
      <c r="Q311" s="657"/>
      <c r="R311" s="657"/>
      <c r="S311" s="1310"/>
    </row>
    <row r="312" spans="6:19" ht="20.100000000000001" customHeight="1">
      <c r="F312" s="655"/>
      <c r="O312" s="655"/>
      <c r="P312" s="656"/>
      <c r="Q312" s="657"/>
      <c r="R312" s="657"/>
      <c r="S312" s="1310"/>
    </row>
    <row r="313" spans="6:19" ht="20.100000000000001" customHeight="1">
      <c r="F313" s="655"/>
      <c r="O313" s="655"/>
      <c r="P313" s="656"/>
      <c r="Q313" s="657"/>
      <c r="R313" s="657"/>
      <c r="S313" s="1310"/>
    </row>
    <row r="314" spans="6:19" ht="20.100000000000001" customHeight="1">
      <c r="F314" s="655"/>
      <c r="O314" s="655"/>
      <c r="P314" s="656"/>
      <c r="Q314" s="657"/>
      <c r="R314" s="657"/>
      <c r="S314" s="1310"/>
    </row>
    <row r="315" spans="6:19" ht="20.100000000000001" customHeight="1">
      <c r="F315" s="655"/>
      <c r="O315" s="655"/>
      <c r="P315" s="656"/>
      <c r="Q315" s="657"/>
      <c r="R315" s="657"/>
      <c r="S315" s="1310"/>
    </row>
    <row r="316" spans="6:19" ht="20.100000000000001" customHeight="1">
      <c r="F316" s="655"/>
      <c r="O316" s="655"/>
      <c r="P316" s="656"/>
      <c r="Q316" s="657"/>
      <c r="R316" s="657"/>
      <c r="S316" s="1310"/>
    </row>
    <row r="317" spans="6:19" ht="20.100000000000001" customHeight="1">
      <c r="F317" s="655"/>
      <c r="O317" s="655"/>
      <c r="P317" s="656"/>
      <c r="Q317" s="657"/>
      <c r="R317" s="657"/>
      <c r="S317" s="1310"/>
    </row>
    <row r="318" spans="6:19" ht="20.100000000000001" customHeight="1">
      <c r="F318" s="655"/>
      <c r="O318" s="655"/>
      <c r="P318" s="656"/>
      <c r="Q318" s="657"/>
      <c r="R318" s="657"/>
      <c r="S318" s="1310"/>
    </row>
    <row r="319" spans="6:19" ht="20.100000000000001" customHeight="1">
      <c r="F319" s="655"/>
      <c r="O319" s="655"/>
      <c r="P319" s="656"/>
      <c r="Q319" s="657"/>
      <c r="R319" s="657"/>
      <c r="S319" s="1310"/>
    </row>
    <row r="320" spans="6:19" ht="20.100000000000001" customHeight="1">
      <c r="F320" s="655"/>
      <c r="O320" s="655"/>
      <c r="P320" s="656"/>
      <c r="Q320" s="657"/>
      <c r="R320" s="657"/>
      <c r="S320" s="1310"/>
    </row>
    <row r="321" spans="6:19" ht="20.100000000000001" customHeight="1">
      <c r="F321" s="655"/>
      <c r="O321" s="655"/>
      <c r="P321" s="656"/>
      <c r="Q321" s="657"/>
      <c r="R321" s="657"/>
      <c r="S321" s="1310"/>
    </row>
    <row r="322" spans="6:19" ht="20.100000000000001" customHeight="1">
      <c r="P322" s="656"/>
      <c r="Q322" s="657"/>
      <c r="R322" s="657"/>
      <c r="S322" s="1310"/>
    </row>
    <row r="323" spans="6:19" ht="20.100000000000001" customHeight="1">
      <c r="P323" s="656"/>
      <c r="Q323" s="657"/>
      <c r="R323" s="657"/>
      <c r="S323" s="658"/>
    </row>
    <row r="324" spans="6:19" ht="20.100000000000001" customHeight="1">
      <c r="P324" s="656"/>
      <c r="Q324" s="657"/>
      <c r="R324" s="657"/>
      <c r="S324" s="658"/>
    </row>
    <row r="325" spans="6:19" ht="20.100000000000001" customHeight="1">
      <c r="P325" s="656"/>
      <c r="Q325" s="657"/>
      <c r="R325" s="657"/>
      <c r="S325" s="658"/>
    </row>
    <row r="326" spans="6:19" ht="20.100000000000001" customHeight="1">
      <c r="P326" s="656"/>
      <c r="Q326" s="657"/>
      <c r="R326" s="657"/>
      <c r="S326" s="658"/>
    </row>
    <row r="327" spans="6:19" ht="20.100000000000001" customHeight="1">
      <c r="P327" s="656"/>
      <c r="Q327" s="657"/>
      <c r="R327" s="657"/>
      <c r="S327" s="658"/>
    </row>
    <row r="328" spans="6:19" ht="20.100000000000001" customHeight="1"/>
  </sheetData>
  <mergeCells count="7">
    <mergeCell ref="A1:S1"/>
    <mergeCell ref="A3:F3"/>
    <mergeCell ref="G3:O4"/>
    <mergeCell ref="S3:S4"/>
    <mergeCell ref="R3:R4"/>
    <mergeCell ref="Q3:Q4"/>
    <mergeCell ref="P3:P4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1" firstPageNumber="24" fitToHeight="0" orientation="portrait" useFirstPageNumber="1" r:id="rId1"/>
  <headerFooter scaleWithDoc="0" alignWithMargins="0">
    <oddFooter>&amp;C&amp;P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6">
    <tabColor rgb="FFFF99FF"/>
    <pageSetUpPr fitToPage="1"/>
  </sheetPr>
  <dimension ref="A1:V328"/>
  <sheetViews>
    <sheetView view="pageBreakPreview" zoomScale="85" zoomScaleNormal="86" zoomScaleSheetLayoutView="85" workbookViewId="0">
      <pane ySplit="6" topLeftCell="A25" activePane="bottomLeft" state="frozen"/>
      <selection activeCell="U24" sqref="U24"/>
      <selection pane="bottomLeft" activeCell="R25" sqref="R25"/>
    </sheetView>
  </sheetViews>
  <sheetFormatPr defaultColWidth="9" defaultRowHeight="19.5"/>
  <cols>
    <col min="1" max="1" width="3.625" style="530" customWidth="1"/>
    <col min="2" max="4" width="3.625" style="531" customWidth="1"/>
    <col min="5" max="5" width="10.625" style="595" customWidth="1"/>
    <col min="6" max="6" width="27.625" style="533" customWidth="1"/>
    <col min="7" max="7" width="20.625" style="534" customWidth="1"/>
    <col min="8" max="8" width="2.625" style="530" customWidth="1"/>
    <col min="9" max="9" width="7.75" style="530" bestFit="1" customWidth="1"/>
    <col min="10" max="10" width="2.625" style="530" customWidth="1"/>
    <col min="11" max="11" width="5.625" style="530" bestFit="1" customWidth="1"/>
    <col min="12" max="12" width="2.625" style="530" customWidth="1"/>
    <col min="13" max="13" width="4.875" style="530" bestFit="1" customWidth="1"/>
    <col min="14" max="14" width="2.625" style="535" customWidth="1"/>
    <col min="15" max="15" width="18.625" style="530" customWidth="1"/>
    <col min="16" max="16" width="12.625" style="536" customWidth="1"/>
    <col min="17" max="17" width="12.625" style="537" customWidth="1"/>
    <col min="18" max="18" width="12.625" style="706" customWidth="1"/>
    <col min="19" max="19" width="12.625" style="707" customWidth="1"/>
    <col min="20" max="20" width="9" style="2"/>
    <col min="21" max="22" width="10.875" style="2" bestFit="1" customWidth="1"/>
    <col min="23" max="16384" width="9" style="2"/>
  </cols>
  <sheetData>
    <row r="1" spans="1:22" ht="35.1" customHeight="1">
      <c r="A1" s="3624" t="s">
        <v>2514</v>
      </c>
      <c r="B1" s="3624"/>
      <c r="C1" s="3624"/>
      <c r="D1" s="3624"/>
      <c r="E1" s="3624"/>
      <c r="F1" s="3624"/>
      <c r="G1" s="3624"/>
      <c r="H1" s="3624"/>
      <c r="I1" s="3624"/>
      <c r="J1" s="3624"/>
      <c r="K1" s="3624"/>
      <c r="L1" s="3624"/>
      <c r="M1" s="3624"/>
      <c r="N1" s="3624"/>
      <c r="O1" s="3624"/>
      <c r="P1" s="3624"/>
      <c r="Q1" s="3624"/>
      <c r="R1" s="3624"/>
      <c r="S1" s="3624"/>
    </row>
    <row r="2" spans="1:22" ht="15" customHeight="1" thickBot="1">
      <c r="A2" s="530" t="s">
        <v>191</v>
      </c>
      <c r="E2" s="532"/>
      <c r="R2" s="538"/>
      <c r="S2" s="538" t="s">
        <v>192</v>
      </c>
    </row>
    <row r="3" spans="1:22" s="3" customFormat="1" ht="20.100000000000001" customHeight="1">
      <c r="A3" s="3607" t="s">
        <v>193</v>
      </c>
      <c r="B3" s="3608"/>
      <c r="C3" s="3608"/>
      <c r="D3" s="3608"/>
      <c r="E3" s="3608"/>
      <c r="F3" s="3609"/>
      <c r="G3" s="3610" t="s">
        <v>194</v>
      </c>
      <c r="H3" s="3611"/>
      <c r="I3" s="3611"/>
      <c r="J3" s="3611"/>
      <c r="K3" s="3611"/>
      <c r="L3" s="3611"/>
      <c r="M3" s="3611"/>
      <c r="N3" s="3611"/>
      <c r="O3" s="3612"/>
      <c r="P3" s="3622" t="s">
        <v>1235</v>
      </c>
      <c r="Q3" s="3629" t="s">
        <v>1237</v>
      </c>
      <c r="R3" s="3618" t="s">
        <v>4</v>
      </c>
      <c r="S3" s="3616" t="s">
        <v>5</v>
      </c>
    </row>
    <row r="4" spans="1:22" s="3" customFormat="1" ht="20.100000000000001" customHeight="1" thickBot="1">
      <c r="A4" s="539" t="s">
        <v>195</v>
      </c>
      <c r="B4" s="540" t="s">
        <v>196</v>
      </c>
      <c r="C4" s="540" t="s">
        <v>197</v>
      </c>
      <c r="D4" s="540" t="s">
        <v>198</v>
      </c>
      <c r="E4" s="540" t="s">
        <v>199</v>
      </c>
      <c r="F4" s="541" t="s">
        <v>200</v>
      </c>
      <c r="G4" s="3613"/>
      <c r="H4" s="3614"/>
      <c r="I4" s="3614"/>
      <c r="J4" s="3614"/>
      <c r="K4" s="3614"/>
      <c r="L4" s="3614"/>
      <c r="M4" s="3614"/>
      <c r="N4" s="3614"/>
      <c r="O4" s="3615"/>
      <c r="P4" s="3623"/>
      <c r="Q4" s="3630"/>
      <c r="R4" s="3619"/>
      <c r="S4" s="3617"/>
    </row>
    <row r="5" spans="1:22" ht="20.100000000000001" customHeight="1" thickBot="1">
      <c r="A5" s="542" t="s">
        <v>201</v>
      </c>
      <c r="B5" s="543"/>
      <c r="C5" s="544"/>
      <c r="D5" s="544"/>
      <c r="E5" s="545"/>
      <c r="F5" s="546"/>
      <c r="G5" s="547"/>
      <c r="H5" s="544"/>
      <c r="I5" s="544"/>
      <c r="J5" s="544"/>
      <c r="K5" s="544"/>
      <c r="L5" s="544"/>
      <c r="M5" s="544"/>
      <c r="N5" s="548"/>
      <c r="O5" s="546"/>
      <c r="P5" s="549">
        <f>P6+P47</f>
        <v>466283000</v>
      </c>
      <c r="Q5" s="549">
        <f>Q6+Q47</f>
        <v>466283000</v>
      </c>
      <c r="R5" s="667">
        <f t="shared" ref="R5:R10" si="0">+P5-Q5</f>
        <v>0</v>
      </c>
      <c r="S5" s="3219">
        <f>+R5/Q5</f>
        <v>0</v>
      </c>
    </row>
    <row r="6" spans="1:22" ht="20.100000000000001" customHeight="1">
      <c r="A6" s="551"/>
      <c r="B6" s="560" t="s">
        <v>96</v>
      </c>
      <c r="C6" s="561"/>
      <c r="D6" s="561"/>
      <c r="E6" s="561"/>
      <c r="F6" s="562"/>
      <c r="G6" s="561"/>
      <c r="H6" s="561"/>
      <c r="I6" s="561"/>
      <c r="J6" s="561"/>
      <c r="K6" s="561"/>
      <c r="L6" s="561"/>
      <c r="M6" s="561"/>
      <c r="N6" s="561"/>
      <c r="O6" s="563"/>
      <c r="P6" s="558">
        <f>SUM(P7,P24)</f>
        <v>456544000</v>
      </c>
      <c r="Q6" s="558">
        <f>SUM(Q7,Q24)</f>
        <v>456544000</v>
      </c>
      <c r="R6" s="625">
        <f t="shared" si="0"/>
        <v>0</v>
      </c>
      <c r="S6" s="2775">
        <f>+R6/Q6</f>
        <v>0</v>
      </c>
    </row>
    <row r="7" spans="1:22" ht="20.100000000000001" customHeight="1">
      <c r="A7" s="551"/>
      <c r="B7" s="559"/>
      <c r="C7" s="560" t="s">
        <v>1227</v>
      </c>
      <c r="D7" s="561"/>
      <c r="E7" s="561"/>
      <c r="F7" s="562"/>
      <c r="G7" s="561"/>
      <c r="H7" s="561"/>
      <c r="I7" s="561"/>
      <c r="J7" s="561"/>
      <c r="K7" s="561"/>
      <c r="L7" s="561"/>
      <c r="M7" s="561"/>
      <c r="N7" s="561"/>
      <c r="O7" s="563"/>
      <c r="P7" s="564">
        <f>SUM(P8,P20)</f>
        <v>19800000</v>
      </c>
      <c r="Q7" s="564">
        <f>SUM(Q8,Q20)</f>
        <v>21800000</v>
      </c>
      <c r="R7" s="625">
        <f t="shared" si="0"/>
        <v>-2000000</v>
      </c>
      <c r="S7" s="2775">
        <f>+R7/Q7</f>
        <v>-9.1743119266055051E-2</v>
      </c>
    </row>
    <row r="8" spans="1:22" ht="20.100000000000001" customHeight="1">
      <c r="A8" s="551"/>
      <c r="B8" s="565"/>
      <c r="C8" s="588"/>
      <c r="D8" s="566" t="s">
        <v>202</v>
      </c>
      <c r="E8" s="567"/>
      <c r="F8" s="568"/>
      <c r="G8" s="569"/>
      <c r="H8" s="570"/>
      <c r="I8" s="570"/>
      <c r="J8" s="570"/>
      <c r="K8" s="570"/>
      <c r="L8" s="570"/>
      <c r="M8" s="570"/>
      <c r="N8" s="571"/>
      <c r="O8" s="568"/>
      <c r="P8" s="572">
        <f>P9</f>
        <v>17400000</v>
      </c>
      <c r="Q8" s="572">
        <f>Q9</f>
        <v>18000000</v>
      </c>
      <c r="R8" s="630">
        <f t="shared" si="0"/>
        <v>-600000</v>
      </c>
      <c r="S8" s="3169">
        <f>+R8/Q8</f>
        <v>-3.3333333333333333E-2</v>
      </c>
    </row>
    <row r="9" spans="1:22" ht="20.100000000000001" customHeight="1">
      <c r="A9" s="551"/>
      <c r="B9" s="565"/>
      <c r="C9" s="588"/>
      <c r="D9" s="565"/>
      <c r="E9" s="456" t="s">
        <v>203</v>
      </c>
      <c r="F9" s="457"/>
      <c r="G9" s="458"/>
      <c r="H9" s="458"/>
      <c r="I9" s="458"/>
      <c r="J9" s="458"/>
      <c r="K9" s="458"/>
      <c r="L9" s="458"/>
      <c r="M9" s="458"/>
      <c r="N9" s="458"/>
      <c r="O9" s="459"/>
      <c r="P9" s="573">
        <f>SUM(O10)</f>
        <v>17400000</v>
      </c>
      <c r="Q9" s="573">
        <f>Q10</f>
        <v>18000000</v>
      </c>
      <c r="R9" s="631">
        <f t="shared" si="0"/>
        <v>-600000</v>
      </c>
      <c r="S9" s="3170">
        <f t="shared" ref="S9" si="1">+R9/Q9</f>
        <v>-3.3333333333333333E-2</v>
      </c>
      <c r="V9" s="4"/>
    </row>
    <row r="10" spans="1:22" ht="20.100000000000001" customHeight="1">
      <c r="A10" s="551"/>
      <c r="B10" s="565"/>
      <c r="C10" s="588"/>
      <c r="D10" s="565"/>
      <c r="F10" s="633" t="s">
        <v>578</v>
      </c>
      <c r="G10" s="634"/>
      <c r="H10" s="635"/>
      <c r="I10" s="766"/>
      <c r="J10" s="635"/>
      <c r="K10" s="635"/>
      <c r="L10" s="635"/>
      <c r="M10" s="635"/>
      <c r="N10" s="696"/>
      <c r="O10" s="1112">
        <f>SUM(O11:O19)</f>
        <v>17400000</v>
      </c>
      <c r="P10" s="616">
        <f>P9</f>
        <v>17400000</v>
      </c>
      <c r="Q10" s="616">
        <v>18000000</v>
      </c>
      <c r="R10" s="638">
        <f t="shared" si="0"/>
        <v>-600000</v>
      </c>
      <c r="S10" s="3171">
        <f t="shared" ref="S10" si="2">+R10/Q10</f>
        <v>-3.3333333333333333E-2</v>
      </c>
    </row>
    <row r="11" spans="1:22" ht="20.100000000000001" customHeight="1">
      <c r="A11" s="551"/>
      <c r="B11" s="565"/>
      <c r="C11" s="588"/>
      <c r="D11" s="565"/>
      <c r="F11" s="1113" t="s">
        <v>2593</v>
      </c>
      <c r="G11" s="677">
        <v>1500000</v>
      </c>
      <c r="H11" s="678" t="s">
        <v>19</v>
      </c>
      <c r="I11" s="771">
        <v>7</v>
      </c>
      <c r="J11" s="678"/>
      <c r="K11" s="777"/>
      <c r="L11" s="678"/>
      <c r="M11" s="678"/>
      <c r="N11" s="715" t="s">
        <v>20</v>
      </c>
      <c r="O11" s="1114">
        <f t="shared" ref="O11:O17" si="3">G11*I11</f>
        <v>10500000</v>
      </c>
      <c r="P11" s="848"/>
      <c r="Q11" s="848"/>
      <c r="R11" s="849"/>
      <c r="S11" s="3197"/>
      <c r="U11" s="4"/>
    </row>
    <row r="12" spans="1:22" ht="20.100000000000001" customHeight="1">
      <c r="A12" s="551"/>
      <c r="B12" s="565"/>
      <c r="C12" s="588"/>
      <c r="D12" s="565"/>
      <c r="F12" s="1113" t="s">
        <v>2594</v>
      </c>
      <c r="G12" s="677">
        <v>30000</v>
      </c>
      <c r="H12" s="678" t="s">
        <v>19</v>
      </c>
      <c r="I12" s="771">
        <v>25</v>
      </c>
      <c r="J12" s="678"/>
      <c r="K12" s="777"/>
      <c r="L12" s="678"/>
      <c r="M12" s="678"/>
      <c r="N12" s="715" t="s">
        <v>20</v>
      </c>
      <c r="O12" s="1114">
        <f t="shared" si="3"/>
        <v>750000</v>
      </c>
      <c r="P12" s="848"/>
      <c r="Q12" s="848"/>
      <c r="R12" s="849"/>
      <c r="S12" s="3197"/>
      <c r="V12" s="146"/>
    </row>
    <row r="13" spans="1:22" ht="20.100000000000001" customHeight="1">
      <c r="A13" s="551"/>
      <c r="B13" s="565"/>
      <c r="C13" s="588"/>
      <c r="D13" s="565"/>
      <c r="F13" s="1113" t="s">
        <v>579</v>
      </c>
      <c r="G13" s="677">
        <v>30000</v>
      </c>
      <c r="H13" s="678" t="s">
        <v>19</v>
      </c>
      <c r="I13" s="771">
        <v>15</v>
      </c>
      <c r="J13" s="678"/>
      <c r="K13" s="777"/>
      <c r="L13" s="678"/>
      <c r="M13" s="678"/>
      <c r="N13" s="715" t="s">
        <v>20</v>
      </c>
      <c r="O13" s="1114">
        <f t="shared" si="3"/>
        <v>450000</v>
      </c>
      <c r="P13" s="848"/>
      <c r="Q13" s="848"/>
      <c r="R13" s="849"/>
      <c r="S13" s="3197"/>
    </row>
    <row r="14" spans="1:22" ht="20.100000000000001" customHeight="1">
      <c r="A14" s="551"/>
      <c r="B14" s="565"/>
      <c r="C14" s="588"/>
      <c r="D14" s="565"/>
      <c r="F14" s="1113" t="s">
        <v>2595</v>
      </c>
      <c r="G14" s="677">
        <v>30000</v>
      </c>
      <c r="H14" s="678" t="s">
        <v>19</v>
      </c>
      <c r="I14" s="771">
        <v>20</v>
      </c>
      <c r="J14" s="678"/>
      <c r="K14" s="777"/>
      <c r="L14" s="678"/>
      <c r="M14" s="678"/>
      <c r="N14" s="715" t="s">
        <v>20</v>
      </c>
      <c r="O14" s="1114">
        <f t="shared" si="3"/>
        <v>600000</v>
      </c>
      <c r="P14" s="848"/>
      <c r="Q14" s="848"/>
      <c r="R14" s="849"/>
      <c r="S14" s="3197"/>
    </row>
    <row r="15" spans="1:22" ht="20.100000000000001" customHeight="1">
      <c r="A15" s="551"/>
      <c r="B15" s="565"/>
      <c r="C15" s="588"/>
      <c r="D15" s="565"/>
      <c r="F15" s="1113" t="s">
        <v>2596</v>
      </c>
      <c r="G15" s="677">
        <v>1200000</v>
      </c>
      <c r="H15" s="678" t="s">
        <v>19</v>
      </c>
      <c r="I15" s="1088">
        <v>1</v>
      </c>
      <c r="J15" s="678"/>
      <c r="K15" s="777"/>
      <c r="L15" s="678"/>
      <c r="M15" s="678"/>
      <c r="N15" s="715" t="s">
        <v>20</v>
      </c>
      <c r="O15" s="1114">
        <f t="shared" si="3"/>
        <v>1200000</v>
      </c>
      <c r="P15" s="848"/>
      <c r="Q15" s="848"/>
      <c r="R15" s="849"/>
      <c r="S15" s="3197"/>
      <c r="U15" s="146"/>
    </row>
    <row r="16" spans="1:22" ht="20.100000000000001" customHeight="1">
      <c r="A16" s="551"/>
      <c r="B16" s="565"/>
      <c r="C16" s="588"/>
      <c r="D16" s="565"/>
      <c r="F16" s="1113" t="s">
        <v>580</v>
      </c>
      <c r="G16" s="677">
        <v>30000</v>
      </c>
      <c r="H16" s="678" t="s">
        <v>19</v>
      </c>
      <c r="I16" s="771">
        <v>40</v>
      </c>
      <c r="J16" s="678"/>
      <c r="K16" s="777"/>
      <c r="L16" s="678"/>
      <c r="M16" s="678"/>
      <c r="N16" s="715" t="s">
        <v>20</v>
      </c>
      <c r="O16" s="1114">
        <f t="shared" si="3"/>
        <v>1200000</v>
      </c>
      <c r="P16" s="848"/>
      <c r="Q16" s="848"/>
      <c r="R16" s="849"/>
      <c r="S16" s="3197"/>
    </row>
    <row r="17" spans="1:22" ht="20.100000000000001" customHeight="1">
      <c r="A17" s="551"/>
      <c r="B17" s="565"/>
      <c r="C17" s="588"/>
      <c r="D17" s="565"/>
      <c r="F17" s="1113" t="s">
        <v>2597</v>
      </c>
      <c r="G17" s="677">
        <v>30000</v>
      </c>
      <c r="H17" s="678" t="s">
        <v>19</v>
      </c>
      <c r="I17" s="771">
        <v>20</v>
      </c>
      <c r="J17" s="678"/>
      <c r="K17" s="777"/>
      <c r="L17" s="678"/>
      <c r="M17" s="678"/>
      <c r="N17" s="715" t="s">
        <v>20</v>
      </c>
      <c r="O17" s="1114">
        <f t="shared" si="3"/>
        <v>600000</v>
      </c>
      <c r="P17" s="848"/>
      <c r="Q17" s="848"/>
      <c r="R17" s="849"/>
      <c r="S17" s="3197"/>
      <c r="V17" s="146"/>
    </row>
    <row r="18" spans="1:22" ht="20.100000000000001" customHeight="1">
      <c r="A18" s="551"/>
      <c r="B18" s="565"/>
      <c r="C18" s="588"/>
      <c r="D18" s="565"/>
      <c r="F18" s="1113" t="s">
        <v>2598</v>
      </c>
      <c r="G18" s="677">
        <v>30000</v>
      </c>
      <c r="H18" s="678" t="s">
        <v>19</v>
      </c>
      <c r="I18" s="771">
        <v>15</v>
      </c>
      <c r="J18" s="678" t="s">
        <v>19</v>
      </c>
      <c r="K18" s="1115">
        <v>2</v>
      </c>
      <c r="L18" s="678"/>
      <c r="M18" s="678"/>
      <c r="N18" s="715" t="s">
        <v>20</v>
      </c>
      <c r="O18" s="1114">
        <f>G18*I18*K18</f>
        <v>900000</v>
      </c>
      <c r="P18" s="848"/>
      <c r="Q18" s="848"/>
      <c r="R18" s="849"/>
      <c r="S18" s="3197"/>
    </row>
    <row r="19" spans="1:22" ht="20.100000000000001" customHeight="1">
      <c r="A19" s="551"/>
      <c r="B19" s="565"/>
      <c r="C19" s="588"/>
      <c r="D19" s="565"/>
      <c r="F19" s="1113" t="s">
        <v>581</v>
      </c>
      <c r="G19" s="677">
        <v>30000</v>
      </c>
      <c r="H19" s="678" t="s">
        <v>19</v>
      </c>
      <c r="I19" s="771">
        <v>20</v>
      </c>
      <c r="J19" s="678" t="s">
        <v>19</v>
      </c>
      <c r="K19" s="1115">
        <v>2</v>
      </c>
      <c r="L19" s="678"/>
      <c r="M19" s="678"/>
      <c r="N19" s="715" t="s">
        <v>20</v>
      </c>
      <c r="O19" s="1114">
        <f>G19*I19*K19</f>
        <v>1200000</v>
      </c>
      <c r="P19" s="848"/>
      <c r="Q19" s="848"/>
      <c r="R19" s="849"/>
      <c r="S19" s="3197"/>
    </row>
    <row r="20" spans="1:22" ht="20.100000000000001" customHeight="1">
      <c r="A20" s="551"/>
      <c r="B20" s="565"/>
      <c r="C20" s="588"/>
      <c r="D20" s="566" t="s">
        <v>204</v>
      </c>
      <c r="E20" s="567"/>
      <c r="F20" s="568"/>
      <c r="G20" s="569"/>
      <c r="H20" s="570"/>
      <c r="I20" s="570"/>
      <c r="J20" s="570"/>
      <c r="K20" s="570"/>
      <c r="L20" s="570"/>
      <c r="M20" s="570"/>
      <c r="N20" s="571"/>
      <c r="O20" s="568"/>
      <c r="P20" s="572">
        <f>P21</f>
        <v>2400000</v>
      </c>
      <c r="Q20" s="572">
        <f>Q21</f>
        <v>3800000</v>
      </c>
      <c r="R20" s="630">
        <f>+P20-Q20</f>
        <v>-1400000</v>
      </c>
      <c r="S20" s="3169">
        <f>+R20/Q20</f>
        <v>-0.36842105263157893</v>
      </c>
    </row>
    <row r="21" spans="1:22" ht="20.100000000000001" customHeight="1">
      <c r="A21" s="551"/>
      <c r="B21" s="565"/>
      <c r="C21" s="588"/>
      <c r="D21" s="559"/>
      <c r="E21" s="456" t="s">
        <v>205</v>
      </c>
      <c r="F21" s="457"/>
      <c r="G21" s="458"/>
      <c r="H21" s="458"/>
      <c r="I21" s="458"/>
      <c r="J21" s="458"/>
      <c r="K21" s="458"/>
      <c r="L21" s="458"/>
      <c r="M21" s="458"/>
      <c r="N21" s="458"/>
      <c r="O21" s="459"/>
      <c r="P21" s="573">
        <f>ROUNDUP(O22,-3)</f>
        <v>2400000</v>
      </c>
      <c r="Q21" s="573">
        <f>Q22</f>
        <v>3800000</v>
      </c>
      <c r="R21" s="631">
        <f>+P21-Q21</f>
        <v>-1400000</v>
      </c>
      <c r="S21" s="3170">
        <f t="shared" ref="S21" si="4">+R21/Q21</f>
        <v>-0.36842105263157893</v>
      </c>
    </row>
    <row r="22" spans="1:22" ht="20.100000000000001" customHeight="1">
      <c r="A22" s="551"/>
      <c r="B22" s="565"/>
      <c r="C22" s="588"/>
      <c r="D22" s="565"/>
      <c r="F22" s="633" t="s">
        <v>582</v>
      </c>
      <c r="G22" s="634"/>
      <c r="H22" s="635"/>
      <c r="I22" s="766"/>
      <c r="J22" s="635"/>
      <c r="K22" s="635"/>
      <c r="L22" s="635"/>
      <c r="M22" s="635"/>
      <c r="N22" s="696"/>
      <c r="O22" s="1112">
        <f>SUM(O23:O23)</f>
        <v>2400000</v>
      </c>
      <c r="P22" s="616">
        <f>P21</f>
        <v>2400000</v>
      </c>
      <c r="Q22" s="616">
        <v>3800000</v>
      </c>
      <c r="R22" s="638">
        <f>+P22-Q22</f>
        <v>-1400000</v>
      </c>
      <c r="S22" s="3171">
        <f t="shared" ref="S22:S51" si="5">+R22/Q22</f>
        <v>-0.36842105263157893</v>
      </c>
      <c r="U22" s="4"/>
    </row>
    <row r="23" spans="1:22" ht="20.100000000000001" customHeight="1">
      <c r="A23" s="551"/>
      <c r="B23" s="565"/>
      <c r="C23" s="588"/>
      <c r="D23" s="565"/>
      <c r="E23" s="583"/>
      <c r="F23" s="714" t="s">
        <v>2599</v>
      </c>
      <c r="G23" s="677">
        <v>600000</v>
      </c>
      <c r="H23" s="678" t="s">
        <v>19</v>
      </c>
      <c r="I23" s="1116">
        <v>4</v>
      </c>
      <c r="J23" s="678"/>
      <c r="K23" s="681"/>
      <c r="L23" s="678"/>
      <c r="M23" s="678"/>
      <c r="N23" s="715" t="s">
        <v>20</v>
      </c>
      <c r="O23" s="716">
        <f>G23*I23</f>
        <v>2400000</v>
      </c>
      <c r="P23" s="848"/>
      <c r="Q23" s="848"/>
      <c r="R23" s="849"/>
      <c r="S23" s="3197"/>
      <c r="V23" s="146"/>
    </row>
    <row r="24" spans="1:22" ht="20.100000000000001" customHeight="1">
      <c r="A24" s="551"/>
      <c r="B24" s="565"/>
      <c r="C24" s="560" t="s">
        <v>206</v>
      </c>
      <c r="D24" s="561"/>
      <c r="E24" s="561"/>
      <c r="F24" s="562"/>
      <c r="G24" s="561"/>
      <c r="H24" s="561"/>
      <c r="I24" s="561"/>
      <c r="J24" s="561"/>
      <c r="K24" s="561"/>
      <c r="L24" s="561"/>
      <c r="M24" s="561"/>
      <c r="N24" s="561"/>
      <c r="O24" s="563"/>
      <c r="P24" s="564">
        <f>SUM(P25,P29,P43)</f>
        <v>436744000</v>
      </c>
      <c r="Q24" s="564">
        <f>SUM(Q25,Q29,Q43)</f>
        <v>434744000</v>
      </c>
      <c r="R24" s="625">
        <f>+P24-Q24</f>
        <v>2000000</v>
      </c>
      <c r="S24" s="2775">
        <f t="shared" si="5"/>
        <v>4.6004085162762451E-3</v>
      </c>
    </row>
    <row r="25" spans="1:22" ht="20.100000000000001" customHeight="1">
      <c r="A25" s="551"/>
      <c r="B25" s="565"/>
      <c r="C25" s="588"/>
      <c r="D25" s="566" t="s">
        <v>207</v>
      </c>
      <c r="E25" s="567"/>
      <c r="F25" s="568"/>
      <c r="G25" s="569"/>
      <c r="H25" s="570"/>
      <c r="I25" s="570"/>
      <c r="J25" s="570"/>
      <c r="K25" s="570"/>
      <c r="L25" s="570"/>
      <c r="M25" s="570"/>
      <c r="N25" s="571"/>
      <c r="O25" s="568"/>
      <c r="P25" s="572">
        <f>P26</f>
        <v>100000</v>
      </c>
      <c r="Q25" s="572">
        <f>Q26</f>
        <v>100000</v>
      </c>
      <c r="R25" s="630">
        <f>+P25-Q25</f>
        <v>0</v>
      </c>
      <c r="S25" s="3169">
        <f t="shared" si="5"/>
        <v>0</v>
      </c>
    </row>
    <row r="26" spans="1:22" ht="20.100000000000001" customHeight="1">
      <c r="A26" s="551"/>
      <c r="B26" s="565"/>
      <c r="C26" s="588"/>
      <c r="D26" s="559"/>
      <c r="E26" s="456" t="s">
        <v>109</v>
      </c>
      <c r="F26" s="457"/>
      <c r="G26" s="458"/>
      <c r="H26" s="458"/>
      <c r="I26" s="458"/>
      <c r="J26" s="458"/>
      <c r="K26" s="458"/>
      <c r="L26" s="458"/>
      <c r="M26" s="458"/>
      <c r="N26" s="458"/>
      <c r="O26" s="459"/>
      <c r="P26" s="573">
        <f>ROUNDUP(O27,-3)</f>
        <v>100000</v>
      </c>
      <c r="Q26" s="573">
        <f>Q27</f>
        <v>100000</v>
      </c>
      <c r="R26" s="631">
        <f>+P26-Q26</f>
        <v>0</v>
      </c>
      <c r="S26" s="3170">
        <f t="shared" si="5"/>
        <v>0</v>
      </c>
    </row>
    <row r="27" spans="1:22" ht="20.100000000000001" customHeight="1">
      <c r="A27" s="551"/>
      <c r="B27" s="565"/>
      <c r="C27" s="588"/>
      <c r="D27" s="565"/>
      <c r="F27" s="633" t="s">
        <v>593</v>
      </c>
      <c r="G27" s="634"/>
      <c r="H27" s="635"/>
      <c r="I27" s="766"/>
      <c r="J27" s="635"/>
      <c r="K27" s="635"/>
      <c r="L27" s="635"/>
      <c r="M27" s="635"/>
      <c r="N27" s="696"/>
      <c r="O27" s="1112">
        <f>SUM(O28:O28)</f>
        <v>100000</v>
      </c>
      <c r="P27" s="616">
        <f>P26</f>
        <v>100000</v>
      </c>
      <c r="Q27" s="616">
        <v>100000</v>
      </c>
      <c r="R27" s="638">
        <f>+P27-Q27</f>
        <v>0</v>
      </c>
      <c r="S27" s="3171">
        <f t="shared" si="5"/>
        <v>0</v>
      </c>
      <c r="V27" s="146"/>
    </row>
    <row r="28" spans="1:22" ht="20.100000000000001" customHeight="1">
      <c r="A28" s="551"/>
      <c r="B28" s="565"/>
      <c r="C28" s="588"/>
      <c r="D28" s="582"/>
      <c r="E28" s="583"/>
      <c r="F28" s="714" t="s">
        <v>1400</v>
      </c>
      <c r="G28" s="677">
        <v>100000</v>
      </c>
      <c r="H28" s="678" t="s">
        <v>19</v>
      </c>
      <c r="I28" s="782">
        <v>1</v>
      </c>
      <c r="J28" s="678"/>
      <c r="K28" s="681"/>
      <c r="L28" s="678"/>
      <c r="M28" s="678"/>
      <c r="N28" s="715" t="s">
        <v>20</v>
      </c>
      <c r="O28" s="716">
        <f>G28*I28</f>
        <v>100000</v>
      </c>
      <c r="P28" s="848"/>
      <c r="Q28" s="848"/>
      <c r="R28" s="849"/>
      <c r="S28" s="3197"/>
    </row>
    <row r="29" spans="1:22" ht="20.100000000000001" customHeight="1">
      <c r="A29" s="551"/>
      <c r="B29" s="565"/>
      <c r="C29" s="588"/>
      <c r="D29" s="1117" t="s">
        <v>21</v>
      </c>
      <c r="E29" s="567"/>
      <c r="F29" s="568"/>
      <c r="G29" s="569"/>
      <c r="H29" s="570"/>
      <c r="I29" s="570"/>
      <c r="J29" s="570"/>
      <c r="K29" s="570"/>
      <c r="L29" s="570"/>
      <c r="M29" s="570"/>
      <c r="N29" s="571"/>
      <c r="O29" s="568"/>
      <c r="P29" s="572">
        <f>SUM(P30:P30)</f>
        <v>252562000</v>
      </c>
      <c r="Q29" s="572">
        <f>SUM(Q30:Q30)</f>
        <v>250562000</v>
      </c>
      <c r="R29" s="630">
        <f>+P29-Q29</f>
        <v>2000000</v>
      </c>
      <c r="S29" s="3169">
        <f t="shared" si="5"/>
        <v>7.9820563373536289E-3</v>
      </c>
    </row>
    <row r="30" spans="1:22" ht="20.100000000000001" customHeight="1">
      <c r="A30" s="551"/>
      <c r="B30" s="565"/>
      <c r="C30" s="588"/>
      <c r="D30" s="559"/>
      <c r="E30" s="458" t="s">
        <v>208</v>
      </c>
      <c r="F30" s="457"/>
      <c r="G30" s="458"/>
      <c r="H30" s="458"/>
      <c r="I30" s="458"/>
      <c r="J30" s="458"/>
      <c r="K30" s="458"/>
      <c r="L30" s="458"/>
      <c r="M30" s="458"/>
      <c r="N30" s="458"/>
      <c r="O30" s="459"/>
      <c r="P30" s="573">
        <f>SUM(O31,O33,O35,O39,O41,O37)</f>
        <v>252562000</v>
      </c>
      <c r="Q30" s="573">
        <f>Q31+Q33+Q35+Q39+Q41+Q37</f>
        <v>250562000</v>
      </c>
      <c r="R30" s="631">
        <f>+P30-Q30</f>
        <v>2000000</v>
      </c>
      <c r="S30" s="3170">
        <f t="shared" si="5"/>
        <v>7.9820563373536289E-3</v>
      </c>
    </row>
    <row r="31" spans="1:22" ht="20.100000000000001" customHeight="1">
      <c r="A31" s="1118"/>
      <c r="B31" s="1119"/>
      <c r="C31" s="1120"/>
      <c r="D31" s="1119"/>
      <c r="E31" s="1121"/>
      <c r="F31" s="1122" t="s">
        <v>653</v>
      </c>
      <c r="G31" s="1123"/>
      <c r="H31" s="768"/>
      <c r="I31" s="766"/>
      <c r="J31" s="768"/>
      <c r="K31" s="768"/>
      <c r="L31" s="768"/>
      <c r="M31" s="768"/>
      <c r="N31" s="1124"/>
      <c r="O31" s="1112">
        <f>SUM(O32:O32)</f>
        <v>2000000</v>
      </c>
      <c r="P31" s="993">
        <f>O31</f>
        <v>2000000</v>
      </c>
      <c r="Q31" s="1109">
        <v>2000000</v>
      </c>
      <c r="R31" s="638">
        <f>+P31-Q31</f>
        <v>0</v>
      </c>
      <c r="S31" s="3171">
        <f t="shared" si="5"/>
        <v>0</v>
      </c>
      <c r="U31" s="269"/>
    </row>
    <row r="32" spans="1:22" ht="20.100000000000001" customHeight="1">
      <c r="A32" s="1118"/>
      <c r="B32" s="1119"/>
      <c r="C32" s="1120"/>
      <c r="D32" s="1119"/>
      <c r="E32" s="1125"/>
      <c r="F32" s="1126" t="s">
        <v>2456</v>
      </c>
      <c r="G32" s="1127">
        <v>2000000</v>
      </c>
      <c r="H32" s="776" t="s">
        <v>19</v>
      </c>
      <c r="I32" s="782">
        <v>1</v>
      </c>
      <c r="J32" s="776"/>
      <c r="K32" s="681"/>
      <c r="L32" s="776"/>
      <c r="M32" s="776"/>
      <c r="N32" s="1128" t="s">
        <v>20</v>
      </c>
      <c r="O32" s="716">
        <f>G32*I32</f>
        <v>2000000</v>
      </c>
      <c r="P32" s="848"/>
      <c r="Q32" s="882"/>
      <c r="R32" s="849"/>
      <c r="S32" s="3197"/>
    </row>
    <row r="33" spans="1:19" ht="20.100000000000001" customHeight="1">
      <c r="A33" s="1118"/>
      <c r="B33" s="1119"/>
      <c r="C33" s="1120"/>
      <c r="D33" s="1119"/>
      <c r="E33" s="1121"/>
      <c r="F33" s="1122" t="s">
        <v>1282</v>
      </c>
      <c r="G33" s="1123"/>
      <c r="H33" s="768"/>
      <c r="I33" s="766"/>
      <c r="J33" s="768"/>
      <c r="K33" s="768"/>
      <c r="L33" s="768"/>
      <c r="M33" s="768"/>
      <c r="N33" s="1124"/>
      <c r="O33" s="1112">
        <f>SUM(O34:O34)</f>
        <v>2000000</v>
      </c>
      <c r="P33" s="616">
        <f>O33</f>
        <v>2000000</v>
      </c>
      <c r="Q33" s="1109">
        <v>2000000</v>
      </c>
      <c r="R33" s="638">
        <f>+P33-Q33</f>
        <v>0</v>
      </c>
      <c r="S33" s="3171">
        <f t="shared" si="5"/>
        <v>0</v>
      </c>
    </row>
    <row r="34" spans="1:19" ht="20.100000000000001" customHeight="1">
      <c r="A34" s="1118"/>
      <c r="B34" s="1119"/>
      <c r="C34" s="1120"/>
      <c r="D34" s="1119"/>
      <c r="E34" s="1125"/>
      <c r="F34" s="1126" t="s">
        <v>2451</v>
      </c>
      <c r="G34" s="1127">
        <v>2000000</v>
      </c>
      <c r="H34" s="776" t="s">
        <v>19</v>
      </c>
      <c r="I34" s="782">
        <v>1</v>
      </c>
      <c r="J34" s="776"/>
      <c r="K34" s="681"/>
      <c r="L34" s="776"/>
      <c r="M34" s="776"/>
      <c r="N34" s="1128" t="s">
        <v>20</v>
      </c>
      <c r="O34" s="716">
        <f>G34*I34</f>
        <v>2000000</v>
      </c>
      <c r="P34" s="848"/>
      <c r="Q34" s="882"/>
      <c r="R34" s="849"/>
      <c r="S34" s="3197"/>
    </row>
    <row r="35" spans="1:19" ht="20.100000000000001" customHeight="1">
      <c r="A35" s="1118"/>
      <c r="B35" s="1119"/>
      <c r="C35" s="1120"/>
      <c r="D35" s="1119"/>
      <c r="E35" s="1121"/>
      <c r="F35" s="1122" t="s">
        <v>2453</v>
      </c>
      <c r="G35" s="1123"/>
      <c r="H35" s="768"/>
      <c r="I35" s="766"/>
      <c r="J35" s="768"/>
      <c r="K35" s="768"/>
      <c r="L35" s="768"/>
      <c r="M35" s="768"/>
      <c r="N35" s="1124"/>
      <c r="O35" s="1112">
        <f>SUM(O36:O36)</f>
        <v>52500000</v>
      </c>
      <c r="P35" s="616">
        <f>O35</f>
        <v>52500000</v>
      </c>
      <c r="Q35" s="1109">
        <v>52500000</v>
      </c>
      <c r="R35" s="638">
        <f>+P35-Q35</f>
        <v>0</v>
      </c>
      <c r="S35" s="3171">
        <f t="shared" si="5"/>
        <v>0</v>
      </c>
    </row>
    <row r="36" spans="1:19" ht="20.100000000000001" customHeight="1">
      <c r="A36" s="1118"/>
      <c r="B36" s="1119"/>
      <c r="C36" s="1120"/>
      <c r="D36" s="1119"/>
      <c r="E36" s="1125"/>
      <c r="F36" s="1126" t="s">
        <v>2452</v>
      </c>
      <c r="G36" s="1127">
        <v>52500000</v>
      </c>
      <c r="H36" s="776" t="s">
        <v>19</v>
      </c>
      <c r="I36" s="782">
        <v>1</v>
      </c>
      <c r="J36" s="776"/>
      <c r="K36" s="681"/>
      <c r="L36" s="776"/>
      <c r="M36" s="776"/>
      <c r="N36" s="1128" t="s">
        <v>20</v>
      </c>
      <c r="O36" s="716">
        <f>G36*I36</f>
        <v>52500000</v>
      </c>
      <c r="P36" s="848"/>
      <c r="Q36" s="882"/>
      <c r="R36" s="849"/>
      <c r="S36" s="3197"/>
    </row>
    <row r="37" spans="1:19" ht="20.100000000000001" customHeight="1">
      <c r="A37" s="1118"/>
      <c r="B37" s="1119"/>
      <c r="C37" s="1120"/>
      <c r="D37" s="1119"/>
      <c r="E37" s="1121"/>
      <c r="F37" s="1122" t="s">
        <v>2600</v>
      </c>
      <c r="G37" s="1123"/>
      <c r="H37" s="768"/>
      <c r="I37" s="1129"/>
      <c r="J37" s="768"/>
      <c r="K37" s="1130"/>
      <c r="L37" s="768"/>
      <c r="M37" s="768"/>
      <c r="N37" s="1124"/>
      <c r="O37" s="1131">
        <f>SUM(O38:O38)</f>
        <v>2000000</v>
      </c>
      <c r="P37" s="616">
        <f>O37</f>
        <v>2000000</v>
      </c>
      <c r="Q37" s="1109">
        <v>0</v>
      </c>
      <c r="R37" s="638">
        <f>+P37-Q37</f>
        <v>2000000</v>
      </c>
      <c r="S37" s="3171"/>
    </row>
    <row r="38" spans="1:19" ht="20.100000000000001" customHeight="1">
      <c r="A38" s="1118"/>
      <c r="B38" s="1119"/>
      <c r="C38" s="1120"/>
      <c r="D38" s="1119"/>
      <c r="E38" s="1125"/>
      <c r="F38" s="1126" t="s">
        <v>2601</v>
      </c>
      <c r="G38" s="1127">
        <v>2000000</v>
      </c>
      <c r="H38" s="776" t="s">
        <v>19</v>
      </c>
      <c r="I38" s="782">
        <v>1</v>
      </c>
      <c r="J38" s="776"/>
      <c r="K38" s="681"/>
      <c r="L38" s="776"/>
      <c r="M38" s="776"/>
      <c r="N38" s="1128" t="s">
        <v>28</v>
      </c>
      <c r="O38" s="716">
        <f>G38*I38</f>
        <v>2000000</v>
      </c>
      <c r="P38" s="848"/>
      <c r="Q38" s="882"/>
      <c r="R38" s="849"/>
      <c r="S38" s="3197"/>
    </row>
    <row r="39" spans="1:19" ht="20.100000000000001" customHeight="1">
      <c r="A39" s="1118"/>
      <c r="B39" s="1119"/>
      <c r="C39" s="1120"/>
      <c r="D39" s="1119"/>
      <c r="E39" s="1121"/>
      <c r="F39" s="1122" t="s">
        <v>1257</v>
      </c>
      <c r="G39" s="1123"/>
      <c r="H39" s="768"/>
      <c r="I39" s="766"/>
      <c r="J39" s="768"/>
      <c r="K39" s="768"/>
      <c r="L39" s="768"/>
      <c r="M39" s="768"/>
      <c r="N39" s="1124"/>
      <c r="O39" s="1112">
        <f>SUM(O40:O40)</f>
        <v>168982000</v>
      </c>
      <c r="P39" s="616">
        <f>O39</f>
        <v>168982000</v>
      </c>
      <c r="Q39" s="1109">
        <v>168982000</v>
      </c>
      <c r="R39" s="638">
        <f>+P39-Q39</f>
        <v>0</v>
      </c>
      <c r="S39" s="3171">
        <f t="shared" si="5"/>
        <v>0</v>
      </c>
    </row>
    <row r="40" spans="1:19" ht="20.100000000000001" customHeight="1">
      <c r="A40" s="1118"/>
      <c r="B40" s="1119"/>
      <c r="C40" s="1120"/>
      <c r="D40" s="1119"/>
      <c r="E40" s="1125"/>
      <c r="F40" s="1126" t="s">
        <v>1455</v>
      </c>
      <c r="G40" s="1127">
        <v>168982000</v>
      </c>
      <c r="H40" s="776" t="s">
        <v>19</v>
      </c>
      <c r="I40" s="782">
        <v>1</v>
      </c>
      <c r="J40" s="776"/>
      <c r="K40" s="681"/>
      <c r="L40" s="776"/>
      <c r="M40" s="776"/>
      <c r="N40" s="1128" t="s">
        <v>20</v>
      </c>
      <c r="O40" s="716">
        <f>G40*I40</f>
        <v>168982000</v>
      </c>
      <c r="P40" s="848"/>
      <c r="Q40" s="882"/>
      <c r="R40" s="849"/>
      <c r="S40" s="3197"/>
    </row>
    <row r="41" spans="1:19" ht="20.100000000000001" customHeight="1">
      <c r="A41" s="1118"/>
      <c r="B41" s="1119"/>
      <c r="C41" s="1120"/>
      <c r="D41" s="1119"/>
      <c r="E41" s="1121"/>
      <c r="F41" s="1122" t="s">
        <v>2454</v>
      </c>
      <c r="G41" s="1123"/>
      <c r="H41" s="768"/>
      <c r="I41" s="766"/>
      <c r="J41" s="768"/>
      <c r="K41" s="768"/>
      <c r="L41" s="768"/>
      <c r="M41" s="768"/>
      <c r="N41" s="1124"/>
      <c r="O41" s="1112">
        <f>SUM(O42:O42)</f>
        <v>25080000</v>
      </c>
      <c r="P41" s="616">
        <f>O41</f>
        <v>25080000</v>
      </c>
      <c r="Q41" s="1109">
        <v>25080000</v>
      </c>
      <c r="R41" s="638">
        <f>+P41-Q41</f>
        <v>0</v>
      </c>
      <c r="S41" s="3171">
        <f t="shared" si="5"/>
        <v>0</v>
      </c>
    </row>
    <row r="42" spans="1:19" ht="20.100000000000001" customHeight="1">
      <c r="A42" s="1118"/>
      <c r="B42" s="1119"/>
      <c r="C42" s="1120"/>
      <c r="D42" s="1132"/>
      <c r="E42" s="1125"/>
      <c r="F42" s="1126" t="s">
        <v>2455</v>
      </c>
      <c r="G42" s="1127">
        <v>25080000</v>
      </c>
      <c r="H42" s="776" t="s">
        <v>19</v>
      </c>
      <c r="I42" s="782">
        <v>1</v>
      </c>
      <c r="J42" s="776"/>
      <c r="K42" s="681"/>
      <c r="L42" s="776"/>
      <c r="M42" s="776"/>
      <c r="N42" s="1128" t="s">
        <v>20</v>
      </c>
      <c r="O42" s="716">
        <f>G42*I42</f>
        <v>25080000</v>
      </c>
      <c r="P42" s="892"/>
      <c r="Q42" s="882"/>
      <c r="R42" s="849"/>
      <c r="S42" s="3197"/>
    </row>
    <row r="43" spans="1:19" ht="20.100000000000001" customHeight="1">
      <c r="A43" s="551"/>
      <c r="B43" s="565"/>
      <c r="C43" s="588"/>
      <c r="D43" s="1133" t="s">
        <v>209</v>
      </c>
      <c r="E43" s="567"/>
      <c r="F43" s="568"/>
      <c r="G43" s="569"/>
      <c r="H43" s="570"/>
      <c r="I43" s="570"/>
      <c r="J43" s="570"/>
      <c r="K43" s="570"/>
      <c r="L43" s="570"/>
      <c r="M43" s="570"/>
      <c r="N43" s="571"/>
      <c r="O43" s="568"/>
      <c r="P43" s="572">
        <f>P44</f>
        <v>184082000</v>
      </c>
      <c r="Q43" s="572">
        <f>Q44</f>
        <v>184082000</v>
      </c>
      <c r="R43" s="630">
        <f>+P43-Q43</f>
        <v>0</v>
      </c>
      <c r="S43" s="3169">
        <f t="shared" si="5"/>
        <v>0</v>
      </c>
    </row>
    <row r="44" spans="1:19" ht="20.100000000000001" customHeight="1">
      <c r="A44" s="551"/>
      <c r="B44" s="565"/>
      <c r="C44" s="588"/>
      <c r="D44" s="559"/>
      <c r="E44" s="458" t="s">
        <v>210</v>
      </c>
      <c r="F44" s="457"/>
      <c r="G44" s="458"/>
      <c r="H44" s="458"/>
      <c r="I44" s="458"/>
      <c r="J44" s="458"/>
      <c r="K44" s="458"/>
      <c r="L44" s="458"/>
      <c r="M44" s="458"/>
      <c r="N44" s="458"/>
      <c r="O44" s="459"/>
      <c r="P44" s="573">
        <f>ROUNDUP(O45,-3)</f>
        <v>184082000</v>
      </c>
      <c r="Q44" s="573">
        <f>Q45</f>
        <v>184082000</v>
      </c>
      <c r="R44" s="631">
        <f>+P44-Q44</f>
        <v>0</v>
      </c>
      <c r="S44" s="3170">
        <f t="shared" si="5"/>
        <v>0</v>
      </c>
    </row>
    <row r="45" spans="1:19" ht="20.100000000000001" customHeight="1">
      <c r="A45" s="551"/>
      <c r="B45" s="565"/>
      <c r="C45" s="588"/>
      <c r="D45" s="565"/>
      <c r="E45" s="1134"/>
      <c r="F45" s="633" t="s">
        <v>594</v>
      </c>
      <c r="G45" s="634"/>
      <c r="H45" s="635"/>
      <c r="I45" s="766"/>
      <c r="J45" s="635"/>
      <c r="K45" s="635"/>
      <c r="L45" s="635"/>
      <c r="M45" s="635"/>
      <c r="N45" s="696"/>
      <c r="O45" s="1112">
        <f>SUM(O46:O46)</f>
        <v>184082000</v>
      </c>
      <c r="P45" s="468">
        <f>O45</f>
        <v>184082000</v>
      </c>
      <c r="Q45" s="616">
        <v>184082000</v>
      </c>
      <c r="R45" s="638">
        <f>+P45-Q45</f>
        <v>0</v>
      </c>
      <c r="S45" s="3171">
        <f t="shared" si="5"/>
        <v>0</v>
      </c>
    </row>
    <row r="46" spans="1:19" ht="20.100000000000001" customHeight="1">
      <c r="A46" s="551"/>
      <c r="B46" s="582"/>
      <c r="C46" s="553"/>
      <c r="D46" s="582"/>
      <c r="E46" s="979"/>
      <c r="F46" s="1135" t="s">
        <v>1401</v>
      </c>
      <c r="G46" s="1090">
        <v>184082000</v>
      </c>
      <c r="H46" s="1091" t="s">
        <v>19</v>
      </c>
      <c r="I46" s="1136">
        <v>1</v>
      </c>
      <c r="J46" s="1091"/>
      <c r="K46" s="1092"/>
      <c r="L46" s="1091"/>
      <c r="M46" s="1091"/>
      <c r="N46" s="1137" t="s">
        <v>20</v>
      </c>
      <c r="O46" s="1138">
        <f>G46</f>
        <v>184082000</v>
      </c>
      <c r="P46" s="892"/>
      <c r="Q46" s="892"/>
      <c r="R46" s="894"/>
      <c r="S46" s="3198"/>
    </row>
    <row r="47" spans="1:19" ht="20.100000000000001" customHeight="1">
      <c r="A47" s="1139"/>
      <c r="B47" s="560" t="s">
        <v>212</v>
      </c>
      <c r="C47" s="561"/>
      <c r="D47" s="561"/>
      <c r="E47" s="561"/>
      <c r="F47" s="562"/>
      <c r="G47" s="561"/>
      <c r="H47" s="561"/>
      <c r="I47" s="561"/>
      <c r="J47" s="561"/>
      <c r="K47" s="561"/>
      <c r="L47" s="561"/>
      <c r="M47" s="561"/>
      <c r="N47" s="561"/>
      <c r="O47" s="563"/>
      <c r="P47" s="558">
        <f>P48</f>
        <v>9739000</v>
      </c>
      <c r="Q47" s="558">
        <f>Q48</f>
        <v>9739000</v>
      </c>
      <c r="R47" s="673">
        <f>+P47-Q47</f>
        <v>0</v>
      </c>
      <c r="S47" s="2772">
        <f t="shared" si="5"/>
        <v>0</v>
      </c>
    </row>
    <row r="48" spans="1:19" ht="20.100000000000001" customHeight="1">
      <c r="A48" s="551"/>
      <c r="B48" s="565"/>
      <c r="C48" s="560" t="s">
        <v>115</v>
      </c>
      <c r="D48" s="561"/>
      <c r="E48" s="561"/>
      <c r="F48" s="562"/>
      <c r="G48" s="561"/>
      <c r="H48" s="561"/>
      <c r="I48" s="561"/>
      <c r="J48" s="561"/>
      <c r="K48" s="561"/>
      <c r="L48" s="561"/>
      <c r="M48" s="561"/>
      <c r="N48" s="561"/>
      <c r="O48" s="563"/>
      <c r="P48" s="564">
        <f>P49</f>
        <v>9739000</v>
      </c>
      <c r="Q48" s="564">
        <f>Q49</f>
        <v>9739000</v>
      </c>
      <c r="R48" s="625">
        <f>+P48-Q48</f>
        <v>0</v>
      </c>
      <c r="S48" s="2775">
        <f t="shared" si="5"/>
        <v>0</v>
      </c>
    </row>
    <row r="49" spans="1:19" ht="20.100000000000001" customHeight="1">
      <c r="A49" s="551"/>
      <c r="B49" s="565"/>
      <c r="C49" s="594"/>
      <c r="D49" s="566" t="s">
        <v>214</v>
      </c>
      <c r="E49" s="567"/>
      <c r="F49" s="568"/>
      <c r="G49" s="569"/>
      <c r="H49" s="570"/>
      <c r="I49" s="570"/>
      <c r="J49" s="570"/>
      <c r="K49" s="570"/>
      <c r="L49" s="570"/>
      <c r="M49" s="570"/>
      <c r="N49" s="571"/>
      <c r="O49" s="568"/>
      <c r="P49" s="572">
        <f>SUM(P50)</f>
        <v>9739000</v>
      </c>
      <c r="Q49" s="572">
        <f>SUM(Q50)</f>
        <v>9739000</v>
      </c>
      <c r="R49" s="630">
        <f>+P49-Q49</f>
        <v>0</v>
      </c>
      <c r="S49" s="3169">
        <f t="shared" si="5"/>
        <v>0</v>
      </c>
    </row>
    <row r="50" spans="1:19" ht="20.100000000000001" customHeight="1">
      <c r="A50" s="551"/>
      <c r="B50" s="565"/>
      <c r="C50" s="594"/>
      <c r="D50" s="559"/>
      <c r="E50" s="456" t="s">
        <v>215</v>
      </c>
      <c r="F50" s="457"/>
      <c r="G50" s="458"/>
      <c r="H50" s="458"/>
      <c r="I50" s="458"/>
      <c r="J50" s="458"/>
      <c r="K50" s="458"/>
      <c r="L50" s="458"/>
      <c r="M50" s="458"/>
      <c r="N50" s="458"/>
      <c r="O50" s="459"/>
      <c r="P50" s="573">
        <f>O51</f>
        <v>9739000</v>
      </c>
      <c r="Q50" s="573">
        <f>Q51</f>
        <v>9739000</v>
      </c>
      <c r="R50" s="631">
        <f>+P50-Q50</f>
        <v>0</v>
      </c>
      <c r="S50" s="3170">
        <f t="shared" si="5"/>
        <v>0</v>
      </c>
    </row>
    <row r="51" spans="1:19" ht="20.100000000000001" customHeight="1">
      <c r="A51" s="551"/>
      <c r="B51" s="565"/>
      <c r="C51" s="588"/>
      <c r="D51" s="565"/>
      <c r="F51" s="633" t="s">
        <v>595</v>
      </c>
      <c r="G51" s="634"/>
      <c r="H51" s="635"/>
      <c r="I51" s="766"/>
      <c r="J51" s="635"/>
      <c r="K51" s="635"/>
      <c r="L51" s="635"/>
      <c r="M51" s="635"/>
      <c r="N51" s="696"/>
      <c r="O51" s="1112">
        <f>SUM(O52)</f>
        <v>9739000</v>
      </c>
      <c r="P51" s="468">
        <f>O51</f>
        <v>9739000</v>
      </c>
      <c r="Q51" s="616">
        <v>9739000</v>
      </c>
      <c r="R51" s="638">
        <f>+P51-Q51</f>
        <v>0</v>
      </c>
      <c r="S51" s="3171">
        <f t="shared" si="5"/>
        <v>0</v>
      </c>
    </row>
    <row r="52" spans="1:19" ht="20.100000000000001" customHeight="1" thickBot="1">
      <c r="A52" s="639"/>
      <c r="B52" s="640"/>
      <c r="C52" s="641"/>
      <c r="D52" s="640"/>
      <c r="E52" s="1110"/>
      <c r="F52" s="643" t="s">
        <v>1402</v>
      </c>
      <c r="G52" s="644">
        <v>9739000</v>
      </c>
      <c r="H52" s="647" t="s">
        <v>19</v>
      </c>
      <c r="I52" s="646">
        <v>1</v>
      </c>
      <c r="J52" s="647"/>
      <c r="K52" s="648"/>
      <c r="L52" s="647"/>
      <c r="M52" s="647"/>
      <c r="N52" s="649" t="s">
        <v>1078</v>
      </c>
      <c r="O52" s="650">
        <f>G52</f>
        <v>9739000</v>
      </c>
      <c r="P52" s="651"/>
      <c r="Q52" s="651"/>
      <c r="R52" s="652"/>
      <c r="S52" s="3172"/>
    </row>
    <row r="53" spans="1:19" ht="20.100000000000001" customHeight="1">
      <c r="F53" s="655"/>
      <c r="G53" s="654"/>
      <c r="O53" s="655"/>
      <c r="P53" s="656"/>
      <c r="Q53" s="657"/>
      <c r="R53" s="704"/>
      <c r="S53" s="3180"/>
    </row>
    <row r="54" spans="1:19" ht="20.100000000000001" customHeight="1">
      <c r="F54" s="655"/>
      <c r="G54" s="654"/>
      <c r="O54" s="655"/>
      <c r="P54" s="656"/>
      <c r="Q54" s="657"/>
      <c r="R54" s="704"/>
      <c r="S54" s="3180"/>
    </row>
    <row r="55" spans="1:19" ht="20.100000000000001" customHeight="1">
      <c r="F55" s="655"/>
      <c r="G55" s="654"/>
      <c r="O55" s="1140"/>
      <c r="P55" s="656"/>
      <c r="Q55" s="657"/>
      <c r="R55" s="704"/>
      <c r="S55" s="3180"/>
    </row>
    <row r="56" spans="1:19" ht="20.100000000000001" customHeight="1">
      <c r="F56" s="655"/>
      <c r="G56" s="654"/>
      <c r="O56" s="655"/>
      <c r="P56" s="656"/>
      <c r="Q56" s="657"/>
      <c r="R56" s="704"/>
      <c r="S56" s="3180"/>
    </row>
    <row r="57" spans="1:19" ht="20.100000000000001" customHeight="1">
      <c r="F57" s="655"/>
      <c r="G57" s="654"/>
      <c r="O57" s="655"/>
      <c r="P57" s="656"/>
      <c r="Q57" s="657"/>
      <c r="R57" s="704"/>
      <c r="S57" s="3180"/>
    </row>
    <row r="58" spans="1:19" ht="20.100000000000001" customHeight="1">
      <c r="F58" s="655"/>
      <c r="G58" s="654"/>
      <c r="N58" s="623"/>
      <c r="O58" s="655"/>
      <c r="P58" s="656"/>
      <c r="Q58" s="657"/>
      <c r="R58" s="704"/>
      <c r="S58" s="3180"/>
    </row>
    <row r="59" spans="1:19" ht="20.100000000000001" customHeight="1">
      <c r="F59" s="655"/>
      <c r="G59" s="654"/>
      <c r="O59" s="655"/>
      <c r="P59" s="656"/>
      <c r="Q59" s="657"/>
      <c r="R59" s="704"/>
      <c r="S59" s="3180"/>
    </row>
    <row r="60" spans="1:19" ht="20.100000000000001" customHeight="1">
      <c r="F60" s="655"/>
      <c r="G60" s="654"/>
      <c r="O60" s="655"/>
      <c r="P60" s="656"/>
      <c r="Q60" s="657"/>
      <c r="R60" s="704"/>
      <c r="S60" s="3180"/>
    </row>
    <row r="61" spans="1:19" ht="20.100000000000001" customHeight="1">
      <c r="F61" s="655"/>
      <c r="G61" s="654"/>
      <c r="O61" s="655"/>
      <c r="P61" s="656"/>
      <c r="Q61" s="657"/>
      <c r="R61" s="704"/>
      <c r="S61" s="3180"/>
    </row>
    <row r="62" spans="1:19" ht="20.100000000000001" customHeight="1">
      <c r="F62" s="655"/>
      <c r="G62" s="654"/>
      <c r="O62" s="655"/>
      <c r="P62" s="656"/>
      <c r="Q62" s="657"/>
      <c r="R62" s="704"/>
      <c r="S62" s="3180"/>
    </row>
    <row r="63" spans="1:19" ht="20.100000000000001" customHeight="1">
      <c r="F63" s="655"/>
      <c r="G63" s="654"/>
      <c r="O63" s="655"/>
      <c r="P63" s="656"/>
      <c r="Q63" s="657"/>
      <c r="R63" s="704"/>
      <c r="S63" s="3180"/>
    </row>
    <row r="64" spans="1:19" ht="20.100000000000001" customHeight="1">
      <c r="F64" s="655"/>
      <c r="G64" s="654"/>
      <c r="O64" s="655"/>
      <c r="P64" s="656"/>
      <c r="Q64" s="657"/>
      <c r="R64" s="704"/>
      <c r="S64" s="3180"/>
    </row>
    <row r="65" spans="6:19" ht="20.100000000000001" customHeight="1">
      <c r="F65" s="655"/>
      <c r="G65" s="654"/>
      <c r="O65" s="655"/>
      <c r="P65" s="656"/>
      <c r="Q65" s="657"/>
      <c r="R65" s="704"/>
      <c r="S65" s="3180"/>
    </row>
    <row r="66" spans="6:19" ht="20.100000000000001" customHeight="1">
      <c r="F66" s="655"/>
      <c r="G66" s="654"/>
      <c r="O66" s="655"/>
      <c r="P66" s="656"/>
      <c r="Q66" s="657"/>
      <c r="R66" s="704"/>
      <c r="S66" s="3180"/>
    </row>
    <row r="67" spans="6:19" ht="20.100000000000001" customHeight="1">
      <c r="F67" s="655"/>
      <c r="G67" s="654"/>
      <c r="O67" s="655"/>
      <c r="P67" s="656"/>
      <c r="Q67" s="657"/>
      <c r="R67" s="704"/>
      <c r="S67" s="3180"/>
    </row>
    <row r="68" spans="6:19" ht="20.100000000000001" customHeight="1">
      <c r="F68" s="655"/>
      <c r="G68" s="654"/>
      <c r="O68" s="655"/>
      <c r="P68" s="656"/>
      <c r="Q68" s="657"/>
      <c r="R68" s="704"/>
      <c r="S68" s="3180"/>
    </row>
    <row r="69" spans="6:19" ht="20.100000000000001" customHeight="1">
      <c r="F69" s="655"/>
      <c r="G69" s="654"/>
      <c r="O69" s="655"/>
      <c r="P69" s="656"/>
      <c r="Q69" s="657"/>
      <c r="R69" s="704"/>
      <c r="S69" s="3180"/>
    </row>
    <row r="70" spans="6:19" ht="20.100000000000001" customHeight="1">
      <c r="F70" s="655"/>
      <c r="G70" s="654"/>
      <c r="O70" s="655"/>
      <c r="P70" s="656"/>
      <c r="Q70" s="657"/>
      <c r="R70" s="704"/>
      <c r="S70" s="3180"/>
    </row>
    <row r="71" spans="6:19" ht="20.100000000000001" customHeight="1">
      <c r="F71" s="655"/>
      <c r="G71" s="654"/>
      <c r="O71" s="655"/>
      <c r="P71" s="656"/>
      <c r="Q71" s="657"/>
      <c r="R71" s="704"/>
      <c r="S71" s="3180"/>
    </row>
    <row r="72" spans="6:19" ht="20.100000000000001" customHeight="1">
      <c r="F72" s="655"/>
      <c r="G72" s="654"/>
      <c r="O72" s="655"/>
      <c r="P72" s="656"/>
      <c r="Q72" s="657"/>
      <c r="R72" s="704"/>
      <c r="S72" s="3180"/>
    </row>
    <row r="73" spans="6:19" ht="20.100000000000001" customHeight="1">
      <c r="F73" s="655"/>
      <c r="G73" s="654"/>
      <c r="O73" s="655"/>
      <c r="P73" s="656"/>
      <c r="Q73" s="657"/>
      <c r="R73" s="704"/>
      <c r="S73" s="3180"/>
    </row>
    <row r="74" spans="6:19" ht="20.100000000000001" customHeight="1">
      <c r="F74" s="655"/>
      <c r="G74" s="654"/>
      <c r="O74" s="655"/>
      <c r="P74" s="656"/>
      <c r="Q74" s="657"/>
      <c r="R74" s="704"/>
      <c r="S74" s="3180"/>
    </row>
    <row r="75" spans="6:19" ht="20.100000000000001" customHeight="1">
      <c r="F75" s="655"/>
      <c r="G75" s="654"/>
      <c r="O75" s="655"/>
      <c r="P75" s="656"/>
      <c r="Q75" s="657"/>
      <c r="R75" s="704"/>
      <c r="S75" s="3180"/>
    </row>
    <row r="76" spans="6:19" ht="20.100000000000001" customHeight="1">
      <c r="F76" s="655"/>
      <c r="G76" s="654"/>
      <c r="O76" s="655"/>
      <c r="P76" s="656"/>
      <c r="Q76" s="657"/>
      <c r="R76" s="704"/>
      <c r="S76" s="3180"/>
    </row>
    <row r="77" spans="6:19" ht="20.100000000000001" customHeight="1">
      <c r="F77" s="655"/>
      <c r="G77" s="654"/>
      <c r="O77" s="655"/>
      <c r="P77" s="656"/>
      <c r="Q77" s="657"/>
      <c r="R77" s="704"/>
      <c r="S77" s="3180"/>
    </row>
    <row r="78" spans="6:19" ht="20.100000000000001" customHeight="1">
      <c r="F78" s="655"/>
      <c r="G78" s="654"/>
      <c r="O78" s="655"/>
      <c r="P78" s="656"/>
      <c r="Q78" s="657"/>
      <c r="R78" s="704"/>
      <c r="S78" s="3180"/>
    </row>
    <row r="79" spans="6:19" ht="20.100000000000001" customHeight="1">
      <c r="F79" s="655"/>
      <c r="G79" s="654"/>
      <c r="O79" s="655"/>
      <c r="P79" s="656"/>
      <c r="Q79" s="657"/>
      <c r="R79" s="704"/>
      <c r="S79" s="3180"/>
    </row>
    <row r="80" spans="6:19" ht="20.100000000000001" customHeight="1">
      <c r="F80" s="655"/>
      <c r="G80" s="654"/>
      <c r="O80" s="655"/>
      <c r="P80" s="656"/>
      <c r="Q80" s="657"/>
      <c r="R80" s="704"/>
      <c r="S80" s="3180"/>
    </row>
    <row r="81" spans="6:19" ht="20.100000000000001" customHeight="1">
      <c r="F81" s="655"/>
      <c r="G81" s="654"/>
      <c r="O81" s="655"/>
      <c r="P81" s="656"/>
      <c r="Q81" s="657"/>
      <c r="R81" s="704"/>
      <c r="S81" s="3180"/>
    </row>
    <row r="82" spans="6:19" ht="20.100000000000001" customHeight="1">
      <c r="F82" s="655"/>
      <c r="G82" s="654"/>
      <c r="O82" s="655"/>
      <c r="P82" s="656"/>
      <c r="Q82" s="657"/>
      <c r="R82" s="704"/>
      <c r="S82" s="3180"/>
    </row>
    <row r="83" spans="6:19" ht="20.100000000000001" customHeight="1">
      <c r="F83" s="655"/>
      <c r="G83" s="654"/>
      <c r="O83" s="655"/>
      <c r="P83" s="656"/>
      <c r="Q83" s="657"/>
      <c r="R83" s="704"/>
      <c r="S83" s="3180"/>
    </row>
    <row r="84" spans="6:19" ht="20.100000000000001" customHeight="1">
      <c r="F84" s="655"/>
      <c r="G84" s="654"/>
      <c r="O84" s="655"/>
      <c r="P84" s="656"/>
      <c r="Q84" s="657"/>
      <c r="R84" s="704"/>
      <c r="S84" s="3180"/>
    </row>
    <row r="85" spans="6:19" ht="20.100000000000001" customHeight="1">
      <c r="F85" s="655"/>
      <c r="G85" s="654"/>
      <c r="O85" s="655"/>
      <c r="P85" s="656"/>
      <c r="Q85" s="657"/>
      <c r="R85" s="704"/>
      <c r="S85" s="3180"/>
    </row>
    <row r="86" spans="6:19" ht="20.100000000000001" customHeight="1">
      <c r="F86" s="655"/>
      <c r="G86" s="654"/>
      <c r="O86" s="655"/>
      <c r="P86" s="656"/>
      <c r="Q86" s="657"/>
      <c r="R86" s="704"/>
      <c r="S86" s="3180"/>
    </row>
    <row r="87" spans="6:19" ht="20.100000000000001" customHeight="1">
      <c r="F87" s="655"/>
      <c r="G87" s="654"/>
      <c r="O87" s="655"/>
      <c r="P87" s="656"/>
      <c r="Q87" s="657"/>
      <c r="R87" s="704"/>
      <c r="S87" s="3180"/>
    </row>
    <row r="88" spans="6:19" ht="20.100000000000001" customHeight="1">
      <c r="F88" s="655"/>
      <c r="G88" s="654"/>
      <c r="O88" s="655"/>
      <c r="P88" s="656"/>
      <c r="Q88" s="657"/>
      <c r="R88" s="704"/>
      <c r="S88" s="3180"/>
    </row>
    <row r="89" spans="6:19" ht="20.100000000000001" customHeight="1">
      <c r="F89" s="655"/>
      <c r="G89" s="654"/>
      <c r="O89" s="655"/>
      <c r="P89" s="656"/>
      <c r="Q89" s="657"/>
      <c r="R89" s="704"/>
      <c r="S89" s="3180"/>
    </row>
    <row r="90" spans="6:19" ht="20.100000000000001" customHeight="1">
      <c r="F90" s="655"/>
      <c r="G90" s="654"/>
      <c r="O90" s="655"/>
      <c r="P90" s="656"/>
      <c r="Q90" s="657"/>
      <c r="R90" s="704"/>
      <c r="S90" s="3180"/>
    </row>
    <row r="91" spans="6:19" ht="20.100000000000001" customHeight="1">
      <c r="F91" s="655"/>
      <c r="G91" s="654"/>
      <c r="O91" s="655"/>
      <c r="P91" s="656"/>
      <c r="Q91" s="657"/>
      <c r="R91" s="704"/>
      <c r="S91" s="3180"/>
    </row>
    <row r="92" spans="6:19" ht="20.100000000000001" customHeight="1">
      <c r="F92" s="655"/>
      <c r="G92" s="654"/>
      <c r="O92" s="655"/>
      <c r="P92" s="656"/>
      <c r="Q92" s="657"/>
      <c r="R92" s="704"/>
      <c r="S92" s="3180"/>
    </row>
    <row r="93" spans="6:19" ht="20.100000000000001" customHeight="1">
      <c r="F93" s="655"/>
      <c r="G93" s="654"/>
      <c r="O93" s="655"/>
      <c r="P93" s="656"/>
      <c r="Q93" s="657"/>
      <c r="R93" s="704"/>
      <c r="S93" s="3180"/>
    </row>
    <row r="94" spans="6:19" ht="20.100000000000001" customHeight="1">
      <c r="F94" s="655"/>
      <c r="G94" s="654"/>
      <c r="O94" s="655"/>
      <c r="P94" s="656"/>
      <c r="Q94" s="657"/>
      <c r="R94" s="704"/>
      <c r="S94" s="3180"/>
    </row>
    <row r="95" spans="6:19" ht="20.100000000000001" customHeight="1">
      <c r="F95" s="655"/>
      <c r="G95" s="654"/>
      <c r="O95" s="655"/>
      <c r="P95" s="656"/>
      <c r="Q95" s="657"/>
      <c r="R95" s="704"/>
      <c r="S95" s="3180"/>
    </row>
    <row r="96" spans="6:19" ht="20.100000000000001" customHeight="1">
      <c r="F96" s="655"/>
      <c r="G96" s="654"/>
      <c r="O96" s="655"/>
      <c r="P96" s="656"/>
      <c r="Q96" s="657"/>
      <c r="R96" s="704"/>
      <c r="S96" s="3180"/>
    </row>
    <row r="97" spans="6:19" ht="20.100000000000001" customHeight="1">
      <c r="F97" s="655"/>
      <c r="G97" s="654"/>
      <c r="O97" s="655"/>
      <c r="P97" s="656"/>
      <c r="Q97" s="657"/>
      <c r="R97" s="704"/>
      <c r="S97" s="3180"/>
    </row>
    <row r="98" spans="6:19" ht="20.100000000000001" customHeight="1">
      <c r="F98" s="655"/>
      <c r="G98" s="654"/>
      <c r="O98" s="655"/>
      <c r="P98" s="656"/>
      <c r="Q98" s="657"/>
      <c r="R98" s="704"/>
      <c r="S98" s="3180"/>
    </row>
    <row r="99" spans="6:19" ht="20.100000000000001" customHeight="1">
      <c r="F99" s="655"/>
      <c r="G99" s="654"/>
      <c r="O99" s="655"/>
      <c r="P99" s="656"/>
      <c r="Q99" s="657"/>
      <c r="R99" s="704"/>
      <c r="S99" s="3180"/>
    </row>
    <row r="100" spans="6:19" ht="20.100000000000001" customHeight="1">
      <c r="F100" s="655"/>
      <c r="G100" s="654"/>
      <c r="O100" s="655"/>
      <c r="P100" s="656"/>
      <c r="Q100" s="657"/>
      <c r="R100" s="704"/>
      <c r="S100" s="3180"/>
    </row>
    <row r="101" spans="6:19" ht="20.100000000000001" customHeight="1">
      <c r="F101" s="655"/>
      <c r="G101" s="654"/>
      <c r="O101" s="655"/>
      <c r="P101" s="656"/>
      <c r="Q101" s="657"/>
      <c r="R101" s="704"/>
      <c r="S101" s="3180"/>
    </row>
    <row r="102" spans="6:19" ht="20.100000000000001" customHeight="1">
      <c r="F102" s="655"/>
      <c r="G102" s="654"/>
      <c r="O102" s="655"/>
      <c r="P102" s="656"/>
      <c r="Q102" s="657"/>
      <c r="R102" s="704"/>
      <c r="S102" s="3180"/>
    </row>
    <row r="103" spans="6:19" ht="20.100000000000001" customHeight="1">
      <c r="F103" s="655"/>
      <c r="G103" s="654"/>
      <c r="O103" s="655"/>
      <c r="P103" s="656"/>
      <c r="Q103" s="657"/>
      <c r="R103" s="704"/>
      <c r="S103" s="3180"/>
    </row>
    <row r="104" spans="6:19" ht="20.100000000000001" customHeight="1">
      <c r="F104" s="655"/>
      <c r="G104" s="654"/>
      <c r="O104" s="655"/>
      <c r="P104" s="656"/>
      <c r="Q104" s="657"/>
      <c r="R104" s="704"/>
      <c r="S104" s="3180"/>
    </row>
    <row r="105" spans="6:19" ht="20.100000000000001" customHeight="1">
      <c r="F105" s="655"/>
      <c r="G105" s="654"/>
      <c r="O105" s="655"/>
      <c r="P105" s="656"/>
      <c r="Q105" s="657"/>
      <c r="R105" s="704"/>
      <c r="S105" s="3180"/>
    </row>
    <row r="106" spans="6:19" ht="20.100000000000001" customHeight="1">
      <c r="F106" s="655"/>
      <c r="G106" s="654"/>
      <c r="O106" s="655"/>
      <c r="P106" s="656"/>
      <c r="Q106" s="657"/>
      <c r="R106" s="704"/>
      <c r="S106" s="3180"/>
    </row>
    <row r="107" spans="6:19" ht="20.100000000000001" customHeight="1">
      <c r="F107" s="655"/>
      <c r="G107" s="654"/>
      <c r="O107" s="655"/>
      <c r="P107" s="656"/>
      <c r="Q107" s="657"/>
      <c r="R107" s="704"/>
      <c r="S107" s="3180"/>
    </row>
    <row r="108" spans="6:19" ht="20.100000000000001" customHeight="1">
      <c r="F108" s="655"/>
      <c r="G108" s="654"/>
      <c r="O108" s="655"/>
      <c r="P108" s="656"/>
      <c r="Q108" s="657"/>
      <c r="R108" s="704"/>
      <c r="S108" s="3180"/>
    </row>
    <row r="109" spans="6:19" ht="20.100000000000001" customHeight="1">
      <c r="F109" s="655"/>
      <c r="G109" s="654"/>
      <c r="O109" s="655"/>
      <c r="P109" s="656"/>
      <c r="Q109" s="657"/>
      <c r="R109" s="704"/>
      <c r="S109" s="3180"/>
    </row>
    <row r="110" spans="6:19" ht="20.100000000000001" customHeight="1">
      <c r="F110" s="655"/>
      <c r="G110" s="654"/>
      <c r="O110" s="655"/>
      <c r="P110" s="656"/>
      <c r="Q110" s="657"/>
      <c r="R110" s="704"/>
      <c r="S110" s="3180"/>
    </row>
    <row r="111" spans="6:19" ht="20.100000000000001" customHeight="1">
      <c r="F111" s="655"/>
      <c r="G111" s="654"/>
      <c r="O111" s="655"/>
      <c r="P111" s="656"/>
      <c r="Q111" s="657"/>
      <c r="R111" s="704"/>
      <c r="S111" s="3180"/>
    </row>
    <row r="112" spans="6:19" ht="20.100000000000001" customHeight="1">
      <c r="F112" s="655"/>
      <c r="G112" s="654"/>
      <c r="O112" s="655"/>
      <c r="P112" s="656"/>
      <c r="Q112" s="657"/>
      <c r="R112" s="704"/>
      <c r="S112" s="3180"/>
    </row>
    <row r="113" spans="6:19" ht="20.100000000000001" customHeight="1">
      <c r="F113" s="655"/>
      <c r="G113" s="654"/>
      <c r="O113" s="655"/>
      <c r="P113" s="656"/>
      <c r="Q113" s="657"/>
      <c r="R113" s="704"/>
      <c r="S113" s="3180"/>
    </row>
    <row r="114" spans="6:19" ht="20.100000000000001" customHeight="1">
      <c r="F114" s="655"/>
      <c r="G114" s="654"/>
      <c r="O114" s="655"/>
      <c r="P114" s="656"/>
      <c r="Q114" s="657"/>
      <c r="R114" s="704"/>
      <c r="S114" s="3180"/>
    </row>
    <row r="115" spans="6:19" ht="20.100000000000001" customHeight="1">
      <c r="F115" s="655"/>
      <c r="G115" s="654"/>
      <c r="O115" s="655"/>
      <c r="P115" s="656"/>
      <c r="Q115" s="657"/>
      <c r="R115" s="704"/>
      <c r="S115" s="3180"/>
    </row>
    <row r="116" spans="6:19" ht="20.100000000000001" customHeight="1">
      <c r="F116" s="655"/>
      <c r="G116" s="654"/>
      <c r="O116" s="655"/>
      <c r="P116" s="656"/>
      <c r="Q116" s="657"/>
      <c r="R116" s="704"/>
      <c r="S116" s="3180"/>
    </row>
    <row r="117" spans="6:19" ht="20.100000000000001" customHeight="1">
      <c r="F117" s="655"/>
      <c r="G117" s="654"/>
      <c r="O117" s="655"/>
      <c r="P117" s="656"/>
      <c r="Q117" s="657"/>
      <c r="R117" s="704"/>
      <c r="S117" s="3180"/>
    </row>
    <row r="118" spans="6:19" ht="20.100000000000001" customHeight="1">
      <c r="F118" s="655"/>
      <c r="G118" s="654"/>
      <c r="O118" s="655"/>
      <c r="P118" s="656"/>
      <c r="Q118" s="657"/>
      <c r="R118" s="704"/>
      <c r="S118" s="3180"/>
    </row>
    <row r="119" spans="6:19" ht="20.100000000000001" customHeight="1">
      <c r="F119" s="655"/>
      <c r="G119" s="654"/>
      <c r="O119" s="655"/>
      <c r="P119" s="656"/>
      <c r="Q119" s="657"/>
      <c r="R119" s="704"/>
      <c r="S119" s="3180"/>
    </row>
    <row r="120" spans="6:19" ht="20.100000000000001" customHeight="1">
      <c r="F120" s="655"/>
      <c r="G120" s="654"/>
      <c r="O120" s="655"/>
      <c r="P120" s="656"/>
      <c r="Q120" s="657"/>
      <c r="R120" s="704"/>
      <c r="S120" s="3180"/>
    </row>
    <row r="121" spans="6:19" ht="20.100000000000001" customHeight="1">
      <c r="F121" s="655"/>
      <c r="G121" s="654"/>
      <c r="O121" s="655"/>
      <c r="P121" s="656"/>
      <c r="Q121" s="657"/>
      <c r="R121" s="704"/>
      <c r="S121" s="3180"/>
    </row>
    <row r="122" spans="6:19" ht="20.100000000000001" customHeight="1">
      <c r="F122" s="655"/>
      <c r="G122" s="654"/>
      <c r="O122" s="655"/>
      <c r="P122" s="656"/>
      <c r="Q122" s="657"/>
      <c r="R122" s="704"/>
      <c r="S122" s="3180"/>
    </row>
    <row r="123" spans="6:19" ht="20.100000000000001" customHeight="1">
      <c r="F123" s="655"/>
      <c r="G123" s="654"/>
      <c r="O123" s="655"/>
      <c r="P123" s="656"/>
      <c r="Q123" s="657"/>
      <c r="R123" s="704"/>
      <c r="S123" s="3180"/>
    </row>
    <row r="124" spans="6:19" ht="20.100000000000001" customHeight="1">
      <c r="F124" s="655"/>
      <c r="G124" s="654"/>
      <c r="O124" s="655"/>
      <c r="P124" s="656"/>
      <c r="Q124" s="657"/>
      <c r="R124" s="704"/>
      <c r="S124" s="3180"/>
    </row>
    <row r="125" spans="6:19" ht="20.100000000000001" customHeight="1">
      <c r="F125" s="655"/>
      <c r="G125" s="654"/>
      <c r="O125" s="655"/>
      <c r="P125" s="656"/>
      <c r="Q125" s="657"/>
      <c r="R125" s="704"/>
      <c r="S125" s="3180"/>
    </row>
    <row r="126" spans="6:19" ht="20.100000000000001" customHeight="1">
      <c r="F126" s="655"/>
      <c r="G126" s="654"/>
      <c r="O126" s="655"/>
      <c r="P126" s="656"/>
      <c r="Q126" s="657"/>
      <c r="R126" s="704"/>
      <c r="S126" s="3180"/>
    </row>
    <row r="127" spans="6:19" ht="20.100000000000001" customHeight="1">
      <c r="F127" s="655"/>
      <c r="G127" s="654"/>
      <c r="O127" s="655"/>
      <c r="P127" s="656"/>
      <c r="Q127" s="657"/>
      <c r="R127" s="704"/>
      <c r="S127" s="3180"/>
    </row>
    <row r="128" spans="6:19" ht="20.100000000000001" customHeight="1">
      <c r="F128" s="655"/>
      <c r="G128" s="654"/>
      <c r="O128" s="655"/>
      <c r="P128" s="656"/>
      <c r="Q128" s="657"/>
      <c r="R128" s="704"/>
      <c r="S128" s="3180"/>
    </row>
    <row r="129" spans="6:19" ht="20.100000000000001" customHeight="1">
      <c r="F129" s="655"/>
      <c r="G129" s="654"/>
      <c r="O129" s="655"/>
      <c r="P129" s="656"/>
      <c r="Q129" s="657"/>
      <c r="R129" s="704"/>
      <c r="S129" s="3180"/>
    </row>
    <row r="130" spans="6:19" ht="20.100000000000001" customHeight="1">
      <c r="F130" s="655"/>
      <c r="G130" s="654"/>
      <c r="O130" s="655"/>
      <c r="P130" s="656"/>
      <c r="Q130" s="657"/>
      <c r="R130" s="704"/>
      <c r="S130" s="3180"/>
    </row>
    <row r="131" spans="6:19" ht="20.100000000000001" customHeight="1">
      <c r="F131" s="655"/>
      <c r="G131" s="654"/>
      <c r="O131" s="655"/>
      <c r="P131" s="656"/>
      <c r="Q131" s="657"/>
      <c r="R131" s="704"/>
      <c r="S131" s="3180"/>
    </row>
    <row r="132" spans="6:19" ht="20.100000000000001" customHeight="1">
      <c r="F132" s="655"/>
      <c r="G132" s="654"/>
      <c r="O132" s="655"/>
      <c r="P132" s="656"/>
      <c r="Q132" s="657"/>
      <c r="R132" s="704"/>
      <c r="S132" s="3180"/>
    </row>
    <row r="133" spans="6:19" ht="20.100000000000001" customHeight="1">
      <c r="F133" s="655"/>
      <c r="G133" s="654"/>
      <c r="O133" s="655"/>
      <c r="P133" s="656"/>
      <c r="Q133" s="657"/>
      <c r="R133" s="704"/>
      <c r="S133" s="3180"/>
    </row>
    <row r="134" spans="6:19" ht="20.100000000000001" customHeight="1">
      <c r="F134" s="655"/>
      <c r="G134" s="654"/>
      <c r="O134" s="655"/>
      <c r="P134" s="656"/>
      <c r="Q134" s="657"/>
      <c r="R134" s="704"/>
      <c r="S134" s="3180"/>
    </row>
    <row r="135" spans="6:19" ht="20.100000000000001" customHeight="1">
      <c r="F135" s="655"/>
      <c r="G135" s="654"/>
      <c r="O135" s="655"/>
      <c r="P135" s="656"/>
      <c r="Q135" s="657"/>
      <c r="R135" s="704"/>
      <c r="S135" s="3180"/>
    </row>
    <row r="136" spans="6:19" ht="20.100000000000001" customHeight="1">
      <c r="F136" s="655"/>
      <c r="G136" s="654"/>
      <c r="O136" s="655"/>
      <c r="P136" s="656"/>
      <c r="Q136" s="657"/>
      <c r="R136" s="704"/>
      <c r="S136" s="3180"/>
    </row>
    <row r="137" spans="6:19" ht="20.100000000000001" customHeight="1">
      <c r="F137" s="655"/>
      <c r="G137" s="654"/>
      <c r="O137" s="655"/>
      <c r="P137" s="656"/>
      <c r="Q137" s="657"/>
      <c r="R137" s="704"/>
      <c r="S137" s="3180"/>
    </row>
    <row r="138" spans="6:19" ht="20.100000000000001" customHeight="1">
      <c r="F138" s="655"/>
      <c r="G138" s="654"/>
      <c r="O138" s="655"/>
      <c r="P138" s="656"/>
      <c r="Q138" s="657"/>
      <c r="R138" s="704"/>
      <c r="S138" s="3180"/>
    </row>
    <row r="139" spans="6:19" ht="20.100000000000001" customHeight="1">
      <c r="F139" s="655"/>
      <c r="G139" s="654"/>
      <c r="O139" s="655"/>
      <c r="P139" s="656"/>
      <c r="Q139" s="657"/>
      <c r="R139" s="704"/>
      <c r="S139" s="3180"/>
    </row>
    <row r="140" spans="6:19" ht="20.100000000000001" customHeight="1">
      <c r="F140" s="655"/>
      <c r="G140" s="654"/>
      <c r="O140" s="655"/>
      <c r="P140" s="656"/>
      <c r="Q140" s="657"/>
      <c r="R140" s="704"/>
      <c r="S140" s="3180"/>
    </row>
    <row r="141" spans="6:19" ht="20.100000000000001" customHeight="1">
      <c r="F141" s="655"/>
      <c r="G141" s="654"/>
      <c r="O141" s="655"/>
      <c r="P141" s="656"/>
      <c r="Q141" s="657"/>
      <c r="R141" s="704"/>
      <c r="S141" s="3180"/>
    </row>
    <row r="142" spans="6:19" ht="20.100000000000001" customHeight="1">
      <c r="F142" s="655"/>
      <c r="G142" s="654"/>
      <c r="O142" s="655"/>
      <c r="P142" s="656"/>
      <c r="Q142" s="657"/>
      <c r="R142" s="704"/>
      <c r="S142" s="3180"/>
    </row>
    <row r="143" spans="6:19" ht="20.100000000000001" customHeight="1">
      <c r="F143" s="655"/>
      <c r="G143" s="654"/>
      <c r="O143" s="655"/>
      <c r="P143" s="656"/>
      <c r="Q143" s="657"/>
      <c r="R143" s="704"/>
      <c r="S143" s="3180"/>
    </row>
    <row r="144" spans="6:19" ht="20.100000000000001" customHeight="1">
      <c r="F144" s="655"/>
      <c r="G144" s="654"/>
      <c r="O144" s="655"/>
      <c r="P144" s="656"/>
      <c r="Q144" s="657"/>
      <c r="R144" s="704"/>
      <c r="S144" s="3180"/>
    </row>
    <row r="145" spans="6:19" ht="20.100000000000001" customHeight="1">
      <c r="F145" s="655"/>
      <c r="G145" s="654"/>
      <c r="O145" s="655"/>
      <c r="P145" s="656"/>
      <c r="Q145" s="657"/>
      <c r="R145" s="704"/>
      <c r="S145" s="3180"/>
    </row>
    <row r="146" spans="6:19" ht="20.100000000000001" customHeight="1">
      <c r="F146" s="655"/>
      <c r="G146" s="654"/>
      <c r="O146" s="655"/>
      <c r="P146" s="656"/>
      <c r="Q146" s="657"/>
      <c r="R146" s="704"/>
      <c r="S146" s="3180"/>
    </row>
    <row r="147" spans="6:19" ht="20.100000000000001" customHeight="1">
      <c r="F147" s="655"/>
      <c r="G147" s="654"/>
      <c r="O147" s="655"/>
      <c r="P147" s="656"/>
      <c r="Q147" s="657"/>
      <c r="R147" s="704"/>
      <c r="S147" s="3180"/>
    </row>
    <row r="148" spans="6:19" ht="20.100000000000001" customHeight="1">
      <c r="F148" s="655"/>
      <c r="G148" s="654"/>
      <c r="O148" s="655"/>
      <c r="P148" s="656"/>
      <c r="Q148" s="657"/>
      <c r="R148" s="704"/>
      <c r="S148" s="3180"/>
    </row>
    <row r="149" spans="6:19" ht="20.100000000000001" customHeight="1">
      <c r="F149" s="655"/>
      <c r="G149" s="654"/>
      <c r="O149" s="655"/>
      <c r="P149" s="656"/>
      <c r="Q149" s="657"/>
      <c r="R149" s="704"/>
      <c r="S149" s="3180"/>
    </row>
    <row r="150" spans="6:19" ht="20.100000000000001" customHeight="1">
      <c r="F150" s="655"/>
      <c r="G150" s="654"/>
      <c r="O150" s="655"/>
      <c r="P150" s="656"/>
      <c r="Q150" s="657"/>
      <c r="R150" s="704"/>
      <c r="S150" s="3180"/>
    </row>
    <row r="151" spans="6:19" ht="20.100000000000001" customHeight="1">
      <c r="F151" s="655"/>
      <c r="G151" s="654"/>
      <c r="O151" s="655"/>
      <c r="P151" s="656"/>
      <c r="Q151" s="657"/>
      <c r="R151" s="704"/>
      <c r="S151" s="3180"/>
    </row>
    <row r="152" spans="6:19" ht="20.100000000000001" customHeight="1">
      <c r="F152" s="655"/>
      <c r="G152" s="654"/>
      <c r="O152" s="655"/>
      <c r="P152" s="656"/>
      <c r="Q152" s="657"/>
      <c r="R152" s="704"/>
      <c r="S152" s="3180"/>
    </row>
    <row r="153" spans="6:19" ht="20.100000000000001" customHeight="1">
      <c r="F153" s="655"/>
      <c r="G153" s="654"/>
      <c r="O153" s="655"/>
      <c r="P153" s="656"/>
      <c r="Q153" s="657"/>
      <c r="R153" s="704"/>
      <c r="S153" s="3180"/>
    </row>
    <row r="154" spans="6:19" ht="20.100000000000001" customHeight="1">
      <c r="F154" s="655"/>
      <c r="G154" s="654"/>
      <c r="O154" s="655"/>
      <c r="P154" s="656"/>
      <c r="Q154" s="657"/>
      <c r="R154" s="704"/>
      <c r="S154" s="3180"/>
    </row>
    <row r="155" spans="6:19" ht="20.100000000000001" customHeight="1">
      <c r="F155" s="655"/>
      <c r="G155" s="654"/>
      <c r="O155" s="655"/>
      <c r="P155" s="656"/>
      <c r="Q155" s="657"/>
      <c r="R155" s="704"/>
      <c r="S155" s="3180"/>
    </row>
    <row r="156" spans="6:19" ht="20.100000000000001" customHeight="1">
      <c r="F156" s="655"/>
      <c r="G156" s="654"/>
      <c r="O156" s="655"/>
      <c r="P156" s="656"/>
      <c r="Q156" s="657"/>
      <c r="R156" s="704"/>
      <c r="S156" s="3180"/>
    </row>
    <row r="157" spans="6:19" ht="20.100000000000001" customHeight="1">
      <c r="F157" s="655"/>
      <c r="G157" s="654"/>
      <c r="O157" s="655"/>
      <c r="P157" s="656"/>
      <c r="Q157" s="657"/>
      <c r="R157" s="704"/>
      <c r="S157" s="3180"/>
    </row>
    <row r="158" spans="6:19" ht="20.100000000000001" customHeight="1">
      <c r="F158" s="655"/>
      <c r="G158" s="654"/>
      <c r="O158" s="655"/>
      <c r="P158" s="656"/>
      <c r="Q158" s="657"/>
      <c r="R158" s="704"/>
      <c r="S158" s="3180"/>
    </row>
    <row r="159" spans="6:19" ht="20.100000000000001" customHeight="1">
      <c r="F159" s="655"/>
      <c r="G159" s="654"/>
      <c r="O159" s="655"/>
      <c r="P159" s="656"/>
      <c r="Q159" s="657"/>
      <c r="R159" s="704"/>
      <c r="S159" s="3180"/>
    </row>
    <row r="160" spans="6:19" ht="20.100000000000001" customHeight="1">
      <c r="F160" s="655"/>
      <c r="G160" s="654"/>
      <c r="O160" s="655"/>
      <c r="P160" s="656"/>
      <c r="Q160" s="657"/>
      <c r="R160" s="704"/>
      <c r="S160" s="3180"/>
    </row>
    <row r="161" spans="6:19" ht="20.100000000000001" customHeight="1">
      <c r="F161" s="655"/>
      <c r="G161" s="654"/>
      <c r="O161" s="655"/>
      <c r="P161" s="656"/>
      <c r="Q161" s="657"/>
      <c r="R161" s="704"/>
      <c r="S161" s="3180"/>
    </row>
    <row r="162" spans="6:19" ht="20.100000000000001" customHeight="1">
      <c r="F162" s="655"/>
      <c r="G162" s="654"/>
      <c r="O162" s="655"/>
      <c r="P162" s="656"/>
      <c r="Q162" s="657"/>
      <c r="R162" s="704"/>
      <c r="S162" s="3180"/>
    </row>
    <row r="163" spans="6:19" ht="20.100000000000001" customHeight="1">
      <c r="F163" s="655"/>
      <c r="G163" s="654"/>
      <c r="O163" s="655"/>
      <c r="P163" s="656"/>
      <c r="Q163" s="657"/>
      <c r="R163" s="704"/>
      <c r="S163" s="3180"/>
    </row>
    <row r="164" spans="6:19" ht="20.100000000000001" customHeight="1">
      <c r="F164" s="655"/>
      <c r="G164" s="654"/>
      <c r="O164" s="655"/>
      <c r="P164" s="656"/>
      <c r="Q164" s="657"/>
      <c r="R164" s="704"/>
      <c r="S164" s="3180"/>
    </row>
    <row r="165" spans="6:19" ht="20.100000000000001" customHeight="1">
      <c r="F165" s="655"/>
      <c r="G165" s="654"/>
      <c r="O165" s="655"/>
      <c r="P165" s="656"/>
      <c r="Q165" s="657"/>
      <c r="R165" s="704"/>
      <c r="S165" s="3180"/>
    </row>
    <row r="166" spans="6:19" ht="20.100000000000001" customHeight="1">
      <c r="F166" s="655"/>
      <c r="G166" s="654"/>
      <c r="O166" s="655"/>
      <c r="P166" s="656"/>
      <c r="Q166" s="657"/>
      <c r="R166" s="704"/>
      <c r="S166" s="3180"/>
    </row>
    <row r="167" spans="6:19" ht="20.100000000000001" customHeight="1">
      <c r="F167" s="655"/>
      <c r="G167" s="654"/>
      <c r="O167" s="655"/>
      <c r="P167" s="656"/>
      <c r="Q167" s="657"/>
      <c r="R167" s="704"/>
      <c r="S167" s="3180"/>
    </row>
    <row r="168" spans="6:19" ht="20.100000000000001" customHeight="1">
      <c r="F168" s="655"/>
      <c r="G168" s="654"/>
      <c r="O168" s="655"/>
      <c r="P168" s="656"/>
      <c r="Q168" s="657"/>
      <c r="R168" s="704"/>
      <c r="S168" s="3180"/>
    </row>
    <row r="169" spans="6:19" ht="20.100000000000001" customHeight="1">
      <c r="F169" s="655"/>
      <c r="G169" s="654"/>
      <c r="O169" s="655"/>
      <c r="P169" s="656"/>
      <c r="Q169" s="657"/>
      <c r="R169" s="704"/>
      <c r="S169" s="3180"/>
    </row>
    <row r="170" spans="6:19" ht="20.100000000000001" customHeight="1">
      <c r="F170" s="655"/>
      <c r="G170" s="654"/>
      <c r="O170" s="655"/>
      <c r="P170" s="656"/>
      <c r="Q170" s="657"/>
      <c r="R170" s="704"/>
      <c r="S170" s="3180"/>
    </row>
    <row r="171" spans="6:19" ht="20.100000000000001" customHeight="1">
      <c r="F171" s="655"/>
      <c r="G171" s="654"/>
      <c r="O171" s="655"/>
      <c r="P171" s="656"/>
      <c r="Q171" s="657"/>
      <c r="R171" s="704"/>
      <c r="S171" s="3180"/>
    </row>
    <row r="172" spans="6:19" ht="20.100000000000001" customHeight="1">
      <c r="F172" s="655"/>
      <c r="G172" s="654"/>
      <c r="O172" s="655"/>
      <c r="P172" s="656"/>
      <c r="Q172" s="657"/>
      <c r="R172" s="704"/>
      <c r="S172" s="3180"/>
    </row>
    <row r="173" spans="6:19" ht="20.100000000000001" customHeight="1">
      <c r="F173" s="655"/>
      <c r="G173" s="654"/>
      <c r="O173" s="655"/>
      <c r="P173" s="656"/>
      <c r="Q173" s="657"/>
      <c r="R173" s="704"/>
      <c r="S173" s="3180"/>
    </row>
    <row r="174" spans="6:19" ht="20.100000000000001" customHeight="1">
      <c r="F174" s="655"/>
      <c r="G174" s="654"/>
      <c r="O174" s="655"/>
      <c r="P174" s="656"/>
      <c r="Q174" s="657"/>
      <c r="R174" s="704"/>
      <c r="S174" s="3180"/>
    </row>
    <row r="175" spans="6:19" ht="20.100000000000001" customHeight="1">
      <c r="F175" s="655"/>
      <c r="G175" s="654"/>
      <c r="O175" s="655"/>
      <c r="P175" s="656"/>
      <c r="Q175" s="657"/>
      <c r="R175" s="704"/>
      <c r="S175" s="3180"/>
    </row>
    <row r="176" spans="6:19" ht="20.100000000000001" customHeight="1">
      <c r="F176" s="655"/>
      <c r="G176" s="654"/>
      <c r="O176" s="655"/>
      <c r="P176" s="656"/>
      <c r="Q176" s="657"/>
      <c r="R176" s="704"/>
      <c r="S176" s="3180"/>
    </row>
    <row r="177" spans="6:19" ht="20.100000000000001" customHeight="1">
      <c r="F177" s="655"/>
      <c r="G177" s="654"/>
      <c r="O177" s="655"/>
      <c r="P177" s="656"/>
      <c r="Q177" s="657"/>
      <c r="R177" s="704"/>
      <c r="S177" s="3180"/>
    </row>
    <row r="178" spans="6:19" ht="20.100000000000001" customHeight="1">
      <c r="F178" s="655"/>
      <c r="G178" s="654"/>
      <c r="O178" s="655"/>
      <c r="P178" s="656"/>
      <c r="Q178" s="657"/>
      <c r="R178" s="704"/>
      <c r="S178" s="3180"/>
    </row>
    <row r="179" spans="6:19" ht="20.100000000000001" customHeight="1">
      <c r="F179" s="655"/>
      <c r="G179" s="654"/>
      <c r="O179" s="655"/>
      <c r="P179" s="656"/>
      <c r="Q179" s="657"/>
      <c r="R179" s="704"/>
      <c r="S179" s="3180"/>
    </row>
    <row r="180" spans="6:19" ht="20.100000000000001" customHeight="1">
      <c r="F180" s="655"/>
      <c r="G180" s="654"/>
      <c r="O180" s="655"/>
      <c r="P180" s="656"/>
      <c r="Q180" s="657"/>
      <c r="R180" s="704"/>
      <c r="S180" s="3180"/>
    </row>
    <row r="181" spans="6:19" ht="20.100000000000001" customHeight="1">
      <c r="F181" s="655"/>
      <c r="G181" s="654"/>
      <c r="O181" s="655"/>
      <c r="P181" s="656"/>
      <c r="Q181" s="657"/>
      <c r="R181" s="704"/>
      <c r="S181" s="3180"/>
    </row>
    <row r="182" spans="6:19" ht="20.100000000000001" customHeight="1">
      <c r="F182" s="655"/>
      <c r="G182" s="654"/>
      <c r="O182" s="655"/>
      <c r="P182" s="656"/>
      <c r="Q182" s="657"/>
      <c r="R182" s="704"/>
      <c r="S182" s="3180"/>
    </row>
    <row r="183" spans="6:19" ht="20.100000000000001" customHeight="1">
      <c r="F183" s="655"/>
      <c r="G183" s="654"/>
      <c r="O183" s="655"/>
      <c r="P183" s="656"/>
      <c r="Q183" s="657"/>
      <c r="R183" s="704"/>
      <c r="S183" s="3180"/>
    </row>
    <row r="184" spans="6:19" ht="20.100000000000001" customHeight="1">
      <c r="F184" s="655"/>
      <c r="G184" s="654"/>
      <c r="O184" s="655"/>
      <c r="P184" s="656"/>
      <c r="Q184" s="657"/>
      <c r="R184" s="704"/>
      <c r="S184" s="3180"/>
    </row>
    <row r="185" spans="6:19" ht="20.100000000000001" customHeight="1">
      <c r="F185" s="655"/>
      <c r="G185" s="654"/>
      <c r="O185" s="655"/>
      <c r="P185" s="656"/>
      <c r="Q185" s="657"/>
      <c r="R185" s="704"/>
      <c r="S185" s="3180"/>
    </row>
    <row r="186" spans="6:19" ht="20.100000000000001" customHeight="1">
      <c r="F186" s="655"/>
      <c r="G186" s="654"/>
      <c r="O186" s="655"/>
      <c r="P186" s="656"/>
      <c r="Q186" s="657"/>
      <c r="R186" s="704"/>
      <c r="S186" s="3180"/>
    </row>
    <row r="187" spans="6:19" ht="20.100000000000001" customHeight="1">
      <c r="F187" s="655"/>
      <c r="G187" s="654"/>
      <c r="O187" s="655"/>
      <c r="P187" s="656"/>
      <c r="Q187" s="657"/>
      <c r="R187" s="704"/>
      <c r="S187" s="3180"/>
    </row>
    <row r="188" spans="6:19" ht="20.100000000000001" customHeight="1">
      <c r="F188" s="655"/>
      <c r="G188" s="654"/>
      <c r="O188" s="655"/>
      <c r="P188" s="656"/>
      <c r="Q188" s="657"/>
      <c r="R188" s="704"/>
      <c r="S188" s="3180"/>
    </row>
    <row r="189" spans="6:19" ht="20.100000000000001" customHeight="1">
      <c r="F189" s="655"/>
      <c r="G189" s="654"/>
      <c r="O189" s="655"/>
      <c r="P189" s="656"/>
      <c r="Q189" s="657"/>
      <c r="R189" s="704"/>
      <c r="S189" s="3180"/>
    </row>
    <row r="190" spans="6:19" ht="20.100000000000001" customHeight="1">
      <c r="F190" s="655"/>
      <c r="G190" s="654"/>
      <c r="O190" s="655"/>
      <c r="P190" s="656"/>
      <c r="Q190" s="657"/>
      <c r="R190" s="704"/>
      <c r="S190" s="3180"/>
    </row>
    <row r="191" spans="6:19" ht="20.100000000000001" customHeight="1">
      <c r="F191" s="655"/>
      <c r="G191" s="654"/>
      <c r="O191" s="655"/>
      <c r="P191" s="656"/>
      <c r="Q191" s="657"/>
      <c r="R191" s="704"/>
      <c r="S191" s="3180"/>
    </row>
    <row r="192" spans="6:19" ht="20.100000000000001" customHeight="1">
      <c r="F192" s="655"/>
      <c r="G192" s="654"/>
      <c r="O192" s="655"/>
      <c r="P192" s="656"/>
      <c r="Q192" s="657"/>
      <c r="R192" s="704"/>
      <c r="S192" s="3180"/>
    </row>
    <row r="193" spans="6:19" ht="20.100000000000001" customHeight="1">
      <c r="F193" s="655"/>
      <c r="G193" s="654"/>
      <c r="O193" s="655"/>
      <c r="P193" s="656"/>
      <c r="Q193" s="657"/>
      <c r="R193" s="704"/>
      <c r="S193" s="3180"/>
    </row>
    <row r="194" spans="6:19" ht="20.100000000000001" customHeight="1">
      <c r="F194" s="655"/>
      <c r="G194" s="654"/>
      <c r="O194" s="655"/>
      <c r="P194" s="656"/>
      <c r="Q194" s="657"/>
      <c r="R194" s="704"/>
      <c r="S194" s="3180"/>
    </row>
    <row r="195" spans="6:19" ht="20.100000000000001" customHeight="1">
      <c r="F195" s="655"/>
      <c r="G195" s="654"/>
      <c r="O195" s="655"/>
      <c r="P195" s="656"/>
      <c r="Q195" s="657"/>
      <c r="R195" s="704"/>
      <c r="S195" s="3180"/>
    </row>
    <row r="196" spans="6:19" ht="20.100000000000001" customHeight="1">
      <c r="F196" s="655"/>
      <c r="G196" s="654"/>
      <c r="O196" s="655"/>
      <c r="P196" s="656"/>
      <c r="Q196" s="657"/>
      <c r="R196" s="704"/>
      <c r="S196" s="3180"/>
    </row>
    <row r="197" spans="6:19" ht="20.100000000000001" customHeight="1">
      <c r="F197" s="655"/>
      <c r="G197" s="654"/>
      <c r="O197" s="655"/>
      <c r="P197" s="656"/>
      <c r="Q197" s="657"/>
      <c r="R197" s="704"/>
      <c r="S197" s="3180"/>
    </row>
    <row r="198" spans="6:19" ht="20.100000000000001" customHeight="1">
      <c r="F198" s="655"/>
      <c r="G198" s="654"/>
      <c r="O198" s="655"/>
      <c r="P198" s="656"/>
      <c r="Q198" s="657"/>
      <c r="R198" s="704"/>
      <c r="S198" s="3180"/>
    </row>
    <row r="199" spans="6:19" ht="20.100000000000001" customHeight="1">
      <c r="F199" s="655"/>
      <c r="G199" s="654"/>
      <c r="O199" s="655"/>
      <c r="P199" s="656"/>
      <c r="Q199" s="657"/>
      <c r="R199" s="704"/>
      <c r="S199" s="3180"/>
    </row>
    <row r="200" spans="6:19" ht="20.100000000000001" customHeight="1">
      <c r="F200" s="655"/>
      <c r="G200" s="654"/>
      <c r="O200" s="655"/>
      <c r="P200" s="656"/>
      <c r="Q200" s="657"/>
      <c r="R200" s="704"/>
      <c r="S200" s="3180"/>
    </row>
    <row r="201" spans="6:19" ht="20.100000000000001" customHeight="1">
      <c r="F201" s="655"/>
      <c r="G201" s="654"/>
      <c r="O201" s="655"/>
      <c r="P201" s="656"/>
      <c r="Q201" s="657"/>
      <c r="R201" s="704"/>
      <c r="S201" s="3180"/>
    </row>
    <row r="202" spans="6:19" ht="20.100000000000001" customHeight="1">
      <c r="F202" s="655"/>
      <c r="G202" s="654"/>
      <c r="O202" s="655"/>
      <c r="P202" s="656"/>
      <c r="Q202" s="657"/>
      <c r="R202" s="704"/>
      <c r="S202" s="3180"/>
    </row>
    <row r="203" spans="6:19" ht="20.100000000000001" customHeight="1">
      <c r="F203" s="655"/>
      <c r="G203" s="654"/>
      <c r="O203" s="655"/>
      <c r="P203" s="656"/>
      <c r="Q203" s="657"/>
      <c r="R203" s="704"/>
      <c r="S203" s="3180"/>
    </row>
    <row r="204" spans="6:19" ht="20.100000000000001" customHeight="1">
      <c r="F204" s="655"/>
      <c r="G204" s="654"/>
      <c r="O204" s="655"/>
      <c r="P204" s="656"/>
      <c r="Q204" s="657"/>
      <c r="R204" s="704"/>
      <c r="S204" s="3180"/>
    </row>
    <row r="205" spans="6:19" ht="20.100000000000001" customHeight="1">
      <c r="F205" s="655"/>
      <c r="G205" s="654"/>
      <c r="O205" s="655"/>
      <c r="P205" s="656"/>
      <c r="Q205" s="657"/>
      <c r="R205" s="704"/>
      <c r="S205" s="3180"/>
    </row>
    <row r="206" spans="6:19" ht="20.100000000000001" customHeight="1">
      <c r="F206" s="655"/>
      <c r="G206" s="654"/>
      <c r="O206" s="655"/>
      <c r="P206" s="656"/>
      <c r="Q206" s="657"/>
      <c r="R206" s="704"/>
      <c r="S206" s="3180"/>
    </row>
    <row r="207" spans="6:19" ht="20.100000000000001" customHeight="1">
      <c r="F207" s="655"/>
      <c r="G207" s="654"/>
      <c r="O207" s="655"/>
      <c r="P207" s="656"/>
      <c r="Q207" s="657"/>
      <c r="R207" s="704"/>
      <c r="S207" s="3180"/>
    </row>
    <row r="208" spans="6:19" ht="20.100000000000001" customHeight="1">
      <c r="F208" s="655"/>
      <c r="G208" s="654"/>
      <c r="O208" s="655"/>
      <c r="P208" s="656"/>
      <c r="Q208" s="657"/>
      <c r="R208" s="704"/>
      <c r="S208" s="3180"/>
    </row>
    <row r="209" spans="6:19" ht="20.100000000000001" customHeight="1">
      <c r="F209" s="655"/>
      <c r="G209" s="654"/>
      <c r="O209" s="655"/>
      <c r="P209" s="656"/>
      <c r="Q209" s="657"/>
      <c r="R209" s="704"/>
      <c r="S209" s="3180"/>
    </row>
    <row r="210" spans="6:19" ht="20.100000000000001" customHeight="1">
      <c r="F210" s="655"/>
      <c r="G210" s="654"/>
      <c r="O210" s="655"/>
      <c r="P210" s="656"/>
      <c r="Q210" s="657"/>
      <c r="R210" s="704"/>
      <c r="S210" s="3180"/>
    </row>
    <row r="211" spans="6:19" ht="20.100000000000001" customHeight="1">
      <c r="F211" s="655"/>
      <c r="G211" s="654"/>
      <c r="O211" s="655"/>
      <c r="P211" s="656"/>
      <c r="Q211" s="657"/>
      <c r="R211" s="704"/>
      <c r="S211" s="3180"/>
    </row>
    <row r="212" spans="6:19" ht="20.100000000000001" customHeight="1">
      <c r="F212" s="655"/>
      <c r="G212" s="654"/>
      <c r="O212" s="655"/>
      <c r="P212" s="656"/>
      <c r="Q212" s="657"/>
      <c r="R212" s="704"/>
      <c r="S212" s="3180"/>
    </row>
    <row r="213" spans="6:19" ht="20.100000000000001" customHeight="1">
      <c r="F213" s="655"/>
      <c r="G213" s="654"/>
      <c r="O213" s="655"/>
      <c r="P213" s="656"/>
      <c r="Q213" s="657"/>
      <c r="R213" s="704"/>
      <c r="S213" s="3180"/>
    </row>
    <row r="214" spans="6:19" ht="20.100000000000001" customHeight="1">
      <c r="F214" s="655"/>
      <c r="G214" s="654"/>
      <c r="O214" s="655"/>
      <c r="P214" s="656"/>
      <c r="Q214" s="657"/>
      <c r="R214" s="704"/>
      <c r="S214" s="3180"/>
    </row>
    <row r="215" spans="6:19" ht="20.100000000000001" customHeight="1">
      <c r="F215" s="655"/>
      <c r="G215" s="654"/>
      <c r="O215" s="655"/>
      <c r="P215" s="656"/>
      <c r="Q215" s="657"/>
      <c r="R215" s="704"/>
      <c r="S215" s="3180"/>
    </row>
    <row r="216" spans="6:19" ht="20.100000000000001" customHeight="1">
      <c r="F216" s="655"/>
      <c r="G216" s="654"/>
      <c r="O216" s="655"/>
      <c r="P216" s="656"/>
      <c r="Q216" s="657"/>
      <c r="R216" s="704"/>
      <c r="S216" s="3180"/>
    </row>
    <row r="217" spans="6:19" ht="20.100000000000001" customHeight="1">
      <c r="F217" s="655"/>
      <c r="G217" s="654"/>
      <c r="O217" s="655"/>
      <c r="P217" s="656"/>
      <c r="Q217" s="657"/>
      <c r="R217" s="704"/>
      <c r="S217" s="3180"/>
    </row>
    <row r="218" spans="6:19" ht="20.100000000000001" customHeight="1">
      <c r="F218" s="655"/>
      <c r="G218" s="654"/>
      <c r="O218" s="655"/>
      <c r="P218" s="656"/>
      <c r="Q218" s="657"/>
      <c r="R218" s="704"/>
      <c r="S218" s="3180"/>
    </row>
    <row r="219" spans="6:19" ht="20.100000000000001" customHeight="1">
      <c r="F219" s="655"/>
      <c r="G219" s="654"/>
      <c r="O219" s="655"/>
      <c r="P219" s="656"/>
      <c r="Q219" s="657"/>
      <c r="R219" s="704"/>
      <c r="S219" s="3180"/>
    </row>
    <row r="220" spans="6:19" ht="20.100000000000001" customHeight="1">
      <c r="F220" s="655"/>
      <c r="G220" s="654"/>
      <c r="O220" s="655"/>
      <c r="P220" s="656"/>
      <c r="Q220" s="657"/>
      <c r="R220" s="704"/>
      <c r="S220" s="3180"/>
    </row>
    <row r="221" spans="6:19" ht="20.100000000000001" customHeight="1">
      <c r="F221" s="655"/>
      <c r="G221" s="654"/>
      <c r="O221" s="655"/>
      <c r="P221" s="656"/>
      <c r="Q221" s="657"/>
      <c r="R221" s="704"/>
      <c r="S221" s="3180"/>
    </row>
    <row r="222" spans="6:19" ht="20.100000000000001" customHeight="1">
      <c r="F222" s="655"/>
      <c r="G222" s="654"/>
      <c r="O222" s="655"/>
      <c r="P222" s="656"/>
      <c r="Q222" s="657"/>
      <c r="R222" s="704"/>
      <c r="S222" s="3180"/>
    </row>
    <row r="223" spans="6:19" ht="20.100000000000001" customHeight="1">
      <c r="F223" s="655"/>
      <c r="G223" s="654"/>
      <c r="O223" s="655"/>
      <c r="P223" s="656"/>
      <c r="Q223" s="657"/>
      <c r="R223" s="704"/>
      <c r="S223" s="3180"/>
    </row>
    <row r="224" spans="6:19" ht="20.100000000000001" customHeight="1">
      <c r="F224" s="655"/>
      <c r="G224" s="654"/>
      <c r="O224" s="655"/>
      <c r="P224" s="656"/>
      <c r="Q224" s="657"/>
      <c r="R224" s="704"/>
      <c r="S224" s="3180"/>
    </row>
    <row r="225" spans="6:19" ht="20.100000000000001" customHeight="1">
      <c r="F225" s="655"/>
      <c r="G225" s="654"/>
      <c r="O225" s="655"/>
      <c r="P225" s="656"/>
      <c r="Q225" s="657"/>
      <c r="R225" s="704"/>
      <c r="S225" s="3180"/>
    </row>
    <row r="226" spans="6:19" ht="20.100000000000001" customHeight="1">
      <c r="F226" s="655"/>
      <c r="G226" s="654"/>
      <c r="O226" s="655"/>
      <c r="P226" s="656"/>
      <c r="Q226" s="657"/>
      <c r="R226" s="704"/>
      <c r="S226" s="3180"/>
    </row>
    <row r="227" spans="6:19" ht="20.100000000000001" customHeight="1">
      <c r="F227" s="655"/>
      <c r="G227" s="654"/>
      <c r="O227" s="655"/>
      <c r="P227" s="656"/>
      <c r="Q227" s="657"/>
      <c r="R227" s="704"/>
      <c r="S227" s="3180"/>
    </row>
    <row r="228" spans="6:19" ht="20.100000000000001" customHeight="1">
      <c r="F228" s="655"/>
      <c r="G228" s="654"/>
      <c r="O228" s="655"/>
      <c r="P228" s="656"/>
      <c r="Q228" s="657"/>
      <c r="R228" s="704"/>
      <c r="S228" s="3180"/>
    </row>
    <row r="229" spans="6:19" ht="20.100000000000001" customHeight="1">
      <c r="F229" s="655"/>
      <c r="G229" s="654"/>
      <c r="O229" s="655"/>
      <c r="P229" s="656"/>
      <c r="Q229" s="657"/>
      <c r="R229" s="704"/>
      <c r="S229" s="3180"/>
    </row>
    <row r="230" spans="6:19" ht="20.100000000000001" customHeight="1">
      <c r="F230" s="655"/>
      <c r="G230" s="654"/>
      <c r="O230" s="655"/>
      <c r="P230" s="656"/>
      <c r="Q230" s="657"/>
      <c r="R230" s="704"/>
      <c r="S230" s="3180"/>
    </row>
    <row r="231" spans="6:19" ht="20.100000000000001" customHeight="1">
      <c r="F231" s="655"/>
      <c r="G231" s="654"/>
      <c r="O231" s="655"/>
      <c r="P231" s="656"/>
      <c r="Q231" s="657"/>
      <c r="R231" s="704"/>
      <c r="S231" s="3180"/>
    </row>
    <row r="232" spans="6:19" ht="20.100000000000001" customHeight="1">
      <c r="F232" s="655"/>
      <c r="G232" s="654"/>
      <c r="O232" s="655"/>
      <c r="P232" s="656"/>
      <c r="Q232" s="657"/>
      <c r="R232" s="704"/>
      <c r="S232" s="3180"/>
    </row>
    <row r="233" spans="6:19" ht="20.100000000000001" customHeight="1">
      <c r="F233" s="655"/>
      <c r="G233" s="654"/>
      <c r="O233" s="655"/>
      <c r="P233" s="656"/>
      <c r="Q233" s="657"/>
      <c r="R233" s="704"/>
      <c r="S233" s="3180"/>
    </row>
    <row r="234" spans="6:19" ht="20.100000000000001" customHeight="1">
      <c r="F234" s="655"/>
      <c r="G234" s="654"/>
      <c r="O234" s="655"/>
      <c r="P234" s="656"/>
      <c r="Q234" s="657"/>
      <c r="R234" s="704"/>
      <c r="S234" s="3180"/>
    </row>
    <row r="235" spans="6:19" ht="20.100000000000001" customHeight="1">
      <c r="F235" s="655"/>
      <c r="G235" s="654"/>
      <c r="O235" s="655"/>
      <c r="P235" s="656"/>
      <c r="Q235" s="657"/>
      <c r="R235" s="704"/>
      <c r="S235" s="3180"/>
    </row>
    <row r="236" spans="6:19" ht="20.100000000000001" customHeight="1">
      <c r="F236" s="655"/>
      <c r="G236" s="654"/>
      <c r="O236" s="655"/>
      <c r="P236" s="656"/>
      <c r="Q236" s="657"/>
      <c r="R236" s="704"/>
      <c r="S236" s="3180"/>
    </row>
    <row r="237" spans="6:19" ht="20.100000000000001" customHeight="1">
      <c r="F237" s="655"/>
      <c r="G237" s="654"/>
      <c r="O237" s="655"/>
      <c r="P237" s="656"/>
      <c r="Q237" s="657"/>
      <c r="R237" s="704"/>
      <c r="S237" s="3180"/>
    </row>
    <row r="238" spans="6:19" ht="20.100000000000001" customHeight="1">
      <c r="F238" s="655"/>
      <c r="G238" s="654"/>
      <c r="O238" s="655"/>
      <c r="P238" s="656"/>
      <c r="Q238" s="657"/>
      <c r="R238" s="704"/>
      <c r="S238" s="3180"/>
    </row>
    <row r="239" spans="6:19" ht="20.100000000000001" customHeight="1">
      <c r="F239" s="655"/>
      <c r="G239" s="654"/>
      <c r="O239" s="655"/>
      <c r="P239" s="656"/>
      <c r="Q239" s="657"/>
      <c r="R239" s="704"/>
      <c r="S239" s="3180"/>
    </row>
    <row r="240" spans="6:19" ht="20.100000000000001" customHeight="1">
      <c r="F240" s="655"/>
      <c r="G240" s="654"/>
      <c r="O240" s="655"/>
      <c r="P240" s="656"/>
      <c r="Q240" s="657"/>
      <c r="R240" s="704"/>
      <c r="S240" s="3180"/>
    </row>
    <row r="241" spans="6:19" ht="20.100000000000001" customHeight="1">
      <c r="F241" s="655"/>
      <c r="G241" s="654"/>
      <c r="O241" s="655"/>
      <c r="P241" s="656"/>
      <c r="Q241" s="657"/>
      <c r="R241" s="704"/>
      <c r="S241" s="3180"/>
    </row>
    <row r="242" spans="6:19" ht="20.100000000000001" customHeight="1">
      <c r="F242" s="655"/>
      <c r="G242" s="654"/>
      <c r="O242" s="655"/>
      <c r="P242" s="656"/>
      <c r="Q242" s="657"/>
      <c r="R242" s="704"/>
      <c r="S242" s="3180"/>
    </row>
    <row r="243" spans="6:19" ht="20.100000000000001" customHeight="1">
      <c r="F243" s="655"/>
      <c r="G243" s="654"/>
      <c r="O243" s="655"/>
      <c r="P243" s="656"/>
      <c r="Q243" s="657"/>
      <c r="R243" s="704"/>
      <c r="S243" s="3180"/>
    </row>
    <row r="244" spans="6:19" ht="20.100000000000001" customHeight="1">
      <c r="F244" s="655"/>
      <c r="G244" s="654"/>
      <c r="O244" s="655"/>
      <c r="P244" s="656"/>
      <c r="Q244" s="657"/>
      <c r="R244" s="704"/>
      <c r="S244" s="3180"/>
    </row>
    <row r="245" spans="6:19" ht="20.100000000000001" customHeight="1">
      <c r="F245" s="655"/>
      <c r="G245" s="654"/>
      <c r="O245" s="655"/>
      <c r="P245" s="656"/>
      <c r="Q245" s="657"/>
      <c r="R245" s="704"/>
      <c r="S245" s="3180"/>
    </row>
    <row r="246" spans="6:19" ht="20.100000000000001" customHeight="1">
      <c r="F246" s="655"/>
      <c r="G246" s="654"/>
      <c r="O246" s="655"/>
      <c r="P246" s="656"/>
      <c r="Q246" s="657"/>
      <c r="R246" s="704"/>
      <c r="S246" s="3180"/>
    </row>
    <row r="247" spans="6:19" ht="20.100000000000001" customHeight="1">
      <c r="F247" s="655"/>
      <c r="G247" s="654"/>
      <c r="O247" s="655"/>
      <c r="P247" s="656"/>
      <c r="Q247" s="657"/>
      <c r="R247" s="704"/>
      <c r="S247" s="3180"/>
    </row>
    <row r="248" spans="6:19" ht="20.100000000000001" customHeight="1">
      <c r="F248" s="655"/>
      <c r="G248" s="654"/>
      <c r="O248" s="655"/>
      <c r="P248" s="656"/>
      <c r="Q248" s="657"/>
      <c r="R248" s="704"/>
      <c r="S248" s="3180"/>
    </row>
    <row r="249" spans="6:19" ht="20.100000000000001" customHeight="1">
      <c r="F249" s="655"/>
      <c r="G249" s="654"/>
      <c r="O249" s="655"/>
      <c r="P249" s="656"/>
      <c r="Q249" s="657"/>
      <c r="R249" s="704"/>
      <c r="S249" s="3180"/>
    </row>
    <row r="250" spans="6:19" ht="20.100000000000001" customHeight="1">
      <c r="F250" s="655"/>
      <c r="G250" s="654"/>
      <c r="O250" s="655"/>
      <c r="P250" s="656"/>
      <c r="Q250" s="657"/>
      <c r="R250" s="704"/>
      <c r="S250" s="3180"/>
    </row>
    <row r="251" spans="6:19" ht="20.100000000000001" customHeight="1">
      <c r="F251" s="655"/>
      <c r="G251" s="654"/>
      <c r="O251" s="655"/>
      <c r="P251" s="656"/>
      <c r="Q251" s="657"/>
      <c r="R251" s="704"/>
      <c r="S251" s="3180"/>
    </row>
    <row r="252" spans="6:19" ht="20.100000000000001" customHeight="1">
      <c r="F252" s="655"/>
      <c r="G252" s="654"/>
      <c r="O252" s="655"/>
      <c r="P252" s="656"/>
      <c r="Q252" s="657"/>
      <c r="R252" s="704"/>
      <c r="S252" s="3180"/>
    </row>
    <row r="253" spans="6:19" ht="20.100000000000001" customHeight="1">
      <c r="F253" s="655"/>
      <c r="G253" s="654"/>
      <c r="O253" s="655"/>
      <c r="P253" s="656"/>
      <c r="Q253" s="657"/>
      <c r="R253" s="704"/>
      <c r="S253" s="3180"/>
    </row>
    <row r="254" spans="6:19" ht="20.100000000000001" customHeight="1">
      <c r="F254" s="655"/>
      <c r="G254" s="654"/>
      <c r="O254" s="655"/>
      <c r="P254" s="656"/>
      <c r="Q254" s="657"/>
      <c r="R254" s="704"/>
      <c r="S254" s="3180"/>
    </row>
    <row r="255" spans="6:19" ht="20.100000000000001" customHeight="1">
      <c r="F255" s="655"/>
      <c r="G255" s="654"/>
      <c r="O255" s="655"/>
      <c r="P255" s="656"/>
      <c r="Q255" s="657"/>
      <c r="R255" s="704"/>
      <c r="S255" s="3180"/>
    </row>
    <row r="256" spans="6:19" ht="20.100000000000001" customHeight="1">
      <c r="F256" s="655"/>
      <c r="G256" s="654"/>
      <c r="O256" s="655"/>
      <c r="P256" s="656"/>
      <c r="Q256" s="657"/>
      <c r="R256" s="704"/>
      <c r="S256" s="3180"/>
    </row>
    <row r="257" spans="6:19" ht="20.100000000000001" customHeight="1">
      <c r="F257" s="655"/>
      <c r="G257" s="654"/>
      <c r="O257" s="655"/>
      <c r="P257" s="656"/>
      <c r="Q257" s="657"/>
      <c r="R257" s="704"/>
      <c r="S257" s="3180"/>
    </row>
    <row r="258" spans="6:19" ht="20.100000000000001" customHeight="1">
      <c r="F258" s="655"/>
      <c r="G258" s="654"/>
      <c r="O258" s="655"/>
      <c r="P258" s="656"/>
      <c r="Q258" s="657"/>
      <c r="R258" s="704"/>
      <c r="S258" s="3180"/>
    </row>
    <row r="259" spans="6:19" ht="20.100000000000001" customHeight="1">
      <c r="F259" s="655"/>
      <c r="G259" s="654"/>
      <c r="O259" s="655"/>
      <c r="P259" s="656"/>
      <c r="Q259" s="657"/>
      <c r="R259" s="704"/>
      <c r="S259" s="3180"/>
    </row>
    <row r="260" spans="6:19" ht="20.100000000000001" customHeight="1">
      <c r="F260" s="655"/>
      <c r="G260" s="654"/>
      <c r="O260" s="655"/>
      <c r="P260" s="656"/>
      <c r="Q260" s="657"/>
      <c r="R260" s="704"/>
      <c r="S260" s="3180"/>
    </row>
    <row r="261" spans="6:19" ht="20.100000000000001" customHeight="1">
      <c r="F261" s="655"/>
      <c r="G261" s="654"/>
      <c r="O261" s="655"/>
      <c r="P261" s="656"/>
      <c r="Q261" s="657"/>
      <c r="R261" s="704"/>
      <c r="S261" s="3180"/>
    </row>
    <row r="262" spans="6:19" ht="20.100000000000001" customHeight="1">
      <c r="F262" s="655"/>
      <c r="G262" s="654"/>
      <c r="O262" s="655"/>
      <c r="P262" s="656"/>
      <c r="Q262" s="657"/>
      <c r="R262" s="704"/>
      <c r="S262" s="3180"/>
    </row>
    <row r="263" spans="6:19" ht="20.100000000000001" customHeight="1">
      <c r="F263" s="655"/>
      <c r="G263" s="654"/>
      <c r="O263" s="655"/>
      <c r="P263" s="656"/>
      <c r="Q263" s="657"/>
      <c r="R263" s="704"/>
      <c r="S263" s="3180"/>
    </row>
    <row r="264" spans="6:19" ht="20.100000000000001" customHeight="1">
      <c r="F264" s="655"/>
      <c r="G264" s="654"/>
      <c r="O264" s="655"/>
      <c r="P264" s="656"/>
      <c r="Q264" s="657"/>
      <c r="R264" s="704"/>
      <c r="S264" s="3180"/>
    </row>
    <row r="265" spans="6:19" ht="20.100000000000001" customHeight="1">
      <c r="F265" s="655"/>
      <c r="G265" s="654"/>
      <c r="O265" s="655"/>
      <c r="P265" s="656"/>
      <c r="Q265" s="657"/>
      <c r="R265" s="704"/>
      <c r="S265" s="3180"/>
    </row>
    <row r="266" spans="6:19" ht="20.100000000000001" customHeight="1">
      <c r="F266" s="655"/>
      <c r="O266" s="655"/>
      <c r="P266" s="656"/>
      <c r="Q266" s="657"/>
      <c r="R266" s="704"/>
      <c r="S266" s="3180"/>
    </row>
    <row r="267" spans="6:19" ht="20.100000000000001" customHeight="1">
      <c r="F267" s="655"/>
      <c r="O267" s="655"/>
      <c r="P267" s="656"/>
      <c r="Q267" s="657"/>
      <c r="R267" s="704"/>
      <c r="S267" s="3180"/>
    </row>
    <row r="268" spans="6:19" ht="20.100000000000001" customHeight="1">
      <c r="F268" s="655"/>
      <c r="O268" s="655"/>
      <c r="P268" s="656"/>
      <c r="Q268" s="657"/>
      <c r="R268" s="704"/>
      <c r="S268" s="3180"/>
    </row>
    <row r="269" spans="6:19" ht="20.100000000000001" customHeight="1">
      <c r="F269" s="655"/>
      <c r="O269" s="655"/>
      <c r="P269" s="656"/>
      <c r="Q269" s="657"/>
      <c r="R269" s="704"/>
      <c r="S269" s="3180"/>
    </row>
    <row r="270" spans="6:19" ht="20.100000000000001" customHeight="1">
      <c r="F270" s="655"/>
      <c r="O270" s="655"/>
      <c r="P270" s="656"/>
      <c r="Q270" s="657"/>
      <c r="R270" s="704"/>
      <c r="S270" s="3180"/>
    </row>
    <row r="271" spans="6:19" ht="20.100000000000001" customHeight="1">
      <c r="F271" s="655"/>
      <c r="O271" s="655"/>
      <c r="P271" s="656"/>
      <c r="Q271" s="657"/>
      <c r="R271" s="704"/>
      <c r="S271" s="3180"/>
    </row>
    <row r="272" spans="6:19" ht="20.100000000000001" customHeight="1">
      <c r="F272" s="655"/>
      <c r="O272" s="655"/>
      <c r="P272" s="656"/>
      <c r="Q272" s="657"/>
      <c r="R272" s="704"/>
      <c r="S272" s="3180"/>
    </row>
    <row r="273" spans="6:19" ht="20.100000000000001" customHeight="1">
      <c r="F273" s="655"/>
      <c r="O273" s="655"/>
      <c r="P273" s="656"/>
      <c r="Q273" s="657"/>
      <c r="R273" s="704"/>
      <c r="S273" s="3180"/>
    </row>
    <row r="274" spans="6:19" ht="20.100000000000001" customHeight="1">
      <c r="F274" s="655"/>
      <c r="O274" s="655"/>
      <c r="P274" s="656"/>
      <c r="Q274" s="657"/>
      <c r="R274" s="704"/>
      <c r="S274" s="3180"/>
    </row>
    <row r="275" spans="6:19" ht="20.100000000000001" customHeight="1">
      <c r="F275" s="655"/>
      <c r="O275" s="655"/>
      <c r="P275" s="656"/>
      <c r="Q275" s="657"/>
      <c r="R275" s="704"/>
      <c r="S275" s="3180"/>
    </row>
    <row r="276" spans="6:19" ht="20.100000000000001" customHeight="1">
      <c r="F276" s="655"/>
      <c r="O276" s="655"/>
      <c r="P276" s="656"/>
      <c r="Q276" s="657"/>
      <c r="R276" s="704"/>
      <c r="S276" s="3180"/>
    </row>
    <row r="277" spans="6:19" ht="20.100000000000001" customHeight="1">
      <c r="F277" s="655"/>
      <c r="O277" s="655"/>
      <c r="P277" s="656"/>
      <c r="Q277" s="657"/>
      <c r="R277" s="704"/>
      <c r="S277" s="3180"/>
    </row>
    <row r="278" spans="6:19" ht="20.100000000000001" customHeight="1">
      <c r="F278" s="655"/>
      <c r="O278" s="655"/>
      <c r="P278" s="656"/>
      <c r="Q278" s="657"/>
      <c r="R278" s="704"/>
      <c r="S278" s="3180"/>
    </row>
    <row r="279" spans="6:19" ht="20.100000000000001" customHeight="1">
      <c r="F279" s="655"/>
      <c r="O279" s="655"/>
      <c r="P279" s="656"/>
      <c r="Q279" s="657"/>
      <c r="R279" s="704"/>
      <c r="S279" s="3180"/>
    </row>
    <row r="280" spans="6:19" ht="20.100000000000001" customHeight="1">
      <c r="F280" s="655"/>
      <c r="O280" s="655"/>
      <c r="P280" s="656"/>
      <c r="Q280" s="657"/>
      <c r="R280" s="704"/>
      <c r="S280" s="3180"/>
    </row>
    <row r="281" spans="6:19" ht="20.100000000000001" customHeight="1">
      <c r="F281" s="655"/>
      <c r="O281" s="655"/>
      <c r="P281" s="656"/>
      <c r="Q281" s="657"/>
      <c r="R281" s="704"/>
      <c r="S281" s="3180"/>
    </row>
    <row r="282" spans="6:19" ht="20.100000000000001" customHeight="1">
      <c r="F282" s="655"/>
      <c r="O282" s="655"/>
      <c r="P282" s="656"/>
      <c r="Q282" s="657"/>
      <c r="R282" s="704"/>
      <c r="S282" s="3180"/>
    </row>
    <row r="283" spans="6:19" ht="20.100000000000001" customHeight="1">
      <c r="F283" s="655"/>
      <c r="O283" s="655"/>
      <c r="P283" s="656"/>
      <c r="Q283" s="657"/>
      <c r="R283" s="704"/>
      <c r="S283" s="3180"/>
    </row>
    <row r="284" spans="6:19" ht="20.100000000000001" customHeight="1">
      <c r="F284" s="655"/>
      <c r="O284" s="655"/>
      <c r="P284" s="656"/>
      <c r="Q284" s="657"/>
      <c r="R284" s="704"/>
      <c r="S284" s="3180"/>
    </row>
    <row r="285" spans="6:19" ht="20.100000000000001" customHeight="1">
      <c r="F285" s="655"/>
      <c r="O285" s="655"/>
      <c r="P285" s="656"/>
      <c r="Q285" s="657"/>
      <c r="R285" s="704"/>
      <c r="S285" s="3180"/>
    </row>
    <row r="286" spans="6:19" ht="20.100000000000001" customHeight="1">
      <c r="F286" s="655"/>
      <c r="O286" s="655"/>
      <c r="P286" s="656"/>
      <c r="Q286" s="657"/>
      <c r="R286" s="704"/>
      <c r="S286" s="3180"/>
    </row>
    <row r="287" spans="6:19" ht="20.100000000000001" customHeight="1">
      <c r="F287" s="655"/>
      <c r="O287" s="655"/>
      <c r="P287" s="656"/>
      <c r="Q287" s="657"/>
      <c r="R287" s="704"/>
      <c r="S287" s="3180"/>
    </row>
    <row r="288" spans="6:19" ht="20.100000000000001" customHeight="1">
      <c r="F288" s="655"/>
      <c r="O288" s="655"/>
      <c r="P288" s="656"/>
      <c r="Q288" s="657"/>
      <c r="R288" s="704"/>
      <c r="S288" s="3180"/>
    </row>
    <row r="289" spans="6:19" ht="20.100000000000001" customHeight="1">
      <c r="F289" s="655"/>
      <c r="O289" s="655"/>
      <c r="P289" s="656"/>
      <c r="Q289" s="657"/>
      <c r="R289" s="704"/>
      <c r="S289" s="3180"/>
    </row>
    <row r="290" spans="6:19" ht="20.100000000000001" customHeight="1">
      <c r="F290" s="655"/>
      <c r="O290" s="655"/>
      <c r="P290" s="656"/>
      <c r="Q290" s="657"/>
      <c r="R290" s="704"/>
      <c r="S290" s="3180"/>
    </row>
    <row r="291" spans="6:19" ht="20.100000000000001" customHeight="1">
      <c r="F291" s="655"/>
      <c r="O291" s="655"/>
      <c r="P291" s="656"/>
      <c r="Q291" s="657"/>
      <c r="R291" s="704"/>
      <c r="S291" s="3180"/>
    </row>
    <row r="292" spans="6:19" ht="20.100000000000001" customHeight="1">
      <c r="F292" s="655"/>
      <c r="O292" s="655"/>
      <c r="P292" s="656"/>
      <c r="Q292" s="657"/>
      <c r="R292" s="704"/>
      <c r="S292" s="3180"/>
    </row>
    <row r="293" spans="6:19" ht="20.100000000000001" customHeight="1">
      <c r="F293" s="655"/>
      <c r="O293" s="655"/>
      <c r="P293" s="656"/>
      <c r="Q293" s="657"/>
      <c r="R293" s="704"/>
      <c r="S293" s="3180"/>
    </row>
    <row r="294" spans="6:19" ht="20.100000000000001" customHeight="1">
      <c r="F294" s="655"/>
      <c r="O294" s="655"/>
      <c r="P294" s="656"/>
      <c r="Q294" s="657"/>
      <c r="R294" s="704"/>
      <c r="S294" s="3180"/>
    </row>
    <row r="295" spans="6:19" ht="20.100000000000001" customHeight="1">
      <c r="F295" s="655"/>
      <c r="O295" s="655"/>
      <c r="P295" s="656"/>
      <c r="Q295" s="657"/>
      <c r="R295" s="704"/>
      <c r="S295" s="3180"/>
    </row>
    <row r="296" spans="6:19" ht="20.100000000000001" customHeight="1">
      <c r="F296" s="655"/>
      <c r="O296" s="655"/>
      <c r="P296" s="656"/>
      <c r="Q296" s="657"/>
      <c r="R296" s="704"/>
      <c r="S296" s="3180"/>
    </row>
    <row r="297" spans="6:19" ht="20.100000000000001" customHeight="1">
      <c r="F297" s="655"/>
      <c r="O297" s="655"/>
      <c r="P297" s="656"/>
      <c r="Q297" s="657"/>
      <c r="R297" s="704"/>
      <c r="S297" s="3180"/>
    </row>
    <row r="298" spans="6:19" ht="20.100000000000001" customHeight="1">
      <c r="F298" s="655"/>
      <c r="O298" s="655"/>
      <c r="P298" s="656"/>
      <c r="Q298" s="657"/>
      <c r="R298" s="704"/>
      <c r="S298" s="3180"/>
    </row>
    <row r="299" spans="6:19" ht="20.100000000000001" customHeight="1">
      <c r="F299" s="655"/>
      <c r="O299" s="655"/>
      <c r="P299" s="656"/>
      <c r="Q299" s="657"/>
      <c r="R299" s="704"/>
      <c r="S299" s="3180"/>
    </row>
    <row r="300" spans="6:19" ht="20.100000000000001" customHeight="1">
      <c r="F300" s="655"/>
      <c r="O300" s="655"/>
      <c r="P300" s="656"/>
      <c r="Q300" s="657"/>
      <c r="R300" s="704"/>
      <c r="S300" s="3180"/>
    </row>
    <row r="301" spans="6:19" ht="20.100000000000001" customHeight="1">
      <c r="F301" s="655"/>
      <c r="O301" s="655"/>
      <c r="P301" s="656"/>
      <c r="Q301" s="657"/>
      <c r="R301" s="704"/>
      <c r="S301" s="3180"/>
    </row>
    <row r="302" spans="6:19" ht="20.100000000000001" customHeight="1">
      <c r="F302" s="655"/>
      <c r="O302" s="655"/>
      <c r="P302" s="656"/>
      <c r="Q302" s="657"/>
      <c r="R302" s="704"/>
      <c r="S302" s="3180"/>
    </row>
    <row r="303" spans="6:19" ht="20.100000000000001" customHeight="1">
      <c r="F303" s="655"/>
      <c r="O303" s="655"/>
      <c r="P303" s="656"/>
      <c r="Q303" s="657"/>
      <c r="R303" s="704"/>
      <c r="S303" s="3180"/>
    </row>
    <row r="304" spans="6:19" ht="20.100000000000001" customHeight="1">
      <c r="F304" s="655"/>
      <c r="O304" s="655"/>
      <c r="P304" s="656"/>
      <c r="Q304" s="657"/>
      <c r="R304" s="704"/>
      <c r="S304" s="3180"/>
    </row>
    <row r="305" spans="6:19" ht="20.100000000000001" customHeight="1">
      <c r="F305" s="655"/>
      <c r="O305" s="655"/>
      <c r="P305" s="656"/>
      <c r="Q305" s="657"/>
      <c r="R305" s="704"/>
      <c r="S305" s="3180"/>
    </row>
    <row r="306" spans="6:19" ht="20.100000000000001" customHeight="1">
      <c r="F306" s="655"/>
      <c r="O306" s="655"/>
      <c r="P306" s="656"/>
      <c r="Q306" s="657"/>
      <c r="R306" s="704"/>
      <c r="S306" s="3180"/>
    </row>
    <row r="307" spans="6:19" ht="20.100000000000001" customHeight="1">
      <c r="F307" s="655"/>
      <c r="O307" s="655"/>
      <c r="P307" s="656"/>
      <c r="Q307" s="657"/>
      <c r="R307" s="704"/>
      <c r="S307" s="3180"/>
    </row>
    <row r="308" spans="6:19" ht="20.100000000000001" customHeight="1">
      <c r="F308" s="655"/>
      <c r="O308" s="655"/>
      <c r="P308" s="656"/>
      <c r="Q308" s="657"/>
      <c r="R308" s="704"/>
      <c r="S308" s="3180"/>
    </row>
    <row r="309" spans="6:19" ht="20.100000000000001" customHeight="1">
      <c r="F309" s="655"/>
      <c r="O309" s="655"/>
      <c r="P309" s="656"/>
      <c r="Q309" s="657"/>
      <c r="R309" s="704"/>
      <c r="S309" s="3180"/>
    </row>
    <row r="310" spans="6:19" ht="20.100000000000001" customHeight="1">
      <c r="F310" s="655"/>
      <c r="O310" s="655"/>
      <c r="P310" s="656"/>
      <c r="Q310" s="657"/>
      <c r="R310" s="704"/>
      <c r="S310" s="3180"/>
    </row>
    <row r="311" spans="6:19" ht="20.100000000000001" customHeight="1">
      <c r="F311" s="655"/>
      <c r="O311" s="655"/>
      <c r="P311" s="656"/>
      <c r="Q311" s="657"/>
      <c r="R311" s="704"/>
      <c r="S311" s="3180"/>
    </row>
    <row r="312" spans="6:19" ht="20.100000000000001" customHeight="1">
      <c r="F312" s="655"/>
      <c r="O312" s="655"/>
      <c r="P312" s="656"/>
      <c r="Q312" s="657"/>
      <c r="R312" s="704"/>
      <c r="S312" s="3180"/>
    </row>
    <row r="313" spans="6:19" ht="20.100000000000001" customHeight="1">
      <c r="F313" s="655"/>
      <c r="O313" s="655"/>
      <c r="P313" s="656"/>
      <c r="Q313" s="657"/>
      <c r="R313" s="704"/>
      <c r="S313" s="3180"/>
    </row>
    <row r="314" spans="6:19" ht="20.100000000000001" customHeight="1">
      <c r="F314" s="655"/>
      <c r="O314" s="655"/>
      <c r="P314" s="656"/>
      <c r="Q314" s="657"/>
      <c r="R314" s="704"/>
      <c r="S314" s="3180"/>
    </row>
    <row r="315" spans="6:19" ht="20.100000000000001" customHeight="1">
      <c r="F315" s="655"/>
      <c r="O315" s="655"/>
      <c r="P315" s="656"/>
      <c r="Q315" s="657"/>
      <c r="R315" s="704"/>
      <c r="S315" s="3180"/>
    </row>
    <row r="316" spans="6:19" ht="20.100000000000001" customHeight="1">
      <c r="F316" s="655"/>
      <c r="O316" s="655"/>
      <c r="P316" s="656"/>
      <c r="Q316" s="657"/>
      <c r="R316" s="704"/>
      <c r="S316" s="3180"/>
    </row>
    <row r="317" spans="6:19" ht="20.100000000000001" customHeight="1">
      <c r="F317" s="655"/>
      <c r="O317" s="655"/>
      <c r="P317" s="656"/>
      <c r="Q317" s="657"/>
      <c r="R317" s="704"/>
      <c r="S317" s="3180"/>
    </row>
    <row r="318" spans="6:19" ht="20.100000000000001" customHeight="1">
      <c r="F318" s="655"/>
      <c r="O318" s="655"/>
      <c r="P318" s="656"/>
      <c r="Q318" s="657"/>
      <c r="R318" s="704"/>
      <c r="S318" s="3180"/>
    </row>
    <row r="319" spans="6:19" ht="20.100000000000001" customHeight="1">
      <c r="F319" s="655"/>
      <c r="O319" s="655"/>
      <c r="P319" s="656"/>
      <c r="Q319" s="657"/>
      <c r="R319" s="704"/>
      <c r="S319" s="3180"/>
    </row>
    <row r="320" spans="6:19" ht="20.100000000000001" customHeight="1">
      <c r="P320" s="656"/>
      <c r="Q320" s="657"/>
      <c r="R320" s="704"/>
      <c r="S320" s="3180"/>
    </row>
    <row r="321" spans="16:19" ht="20.100000000000001" customHeight="1">
      <c r="P321" s="656"/>
      <c r="Q321" s="657"/>
      <c r="R321" s="704"/>
      <c r="S321" s="3180"/>
    </row>
    <row r="322" spans="16:19" ht="20.100000000000001" customHeight="1">
      <c r="P322" s="656"/>
      <c r="Q322" s="657"/>
      <c r="R322" s="704"/>
      <c r="S322" s="3180"/>
    </row>
    <row r="323" spans="16:19" ht="20.100000000000001" customHeight="1">
      <c r="P323" s="656"/>
      <c r="Q323" s="657"/>
      <c r="R323" s="704"/>
      <c r="S323" s="705"/>
    </row>
    <row r="324" spans="16:19" ht="20.100000000000001" customHeight="1">
      <c r="P324" s="656"/>
      <c r="Q324" s="657"/>
      <c r="R324" s="704"/>
      <c r="S324" s="705"/>
    </row>
    <row r="325" spans="16:19" ht="20.100000000000001" customHeight="1">
      <c r="P325" s="656"/>
      <c r="Q325" s="657"/>
      <c r="R325" s="704"/>
      <c r="S325" s="705"/>
    </row>
    <row r="326" spans="16:19" ht="20.100000000000001" customHeight="1"/>
    <row r="327" spans="16:19" ht="20.100000000000001" customHeight="1"/>
    <row r="328" spans="16:19" ht="20.100000000000001" customHeight="1"/>
  </sheetData>
  <mergeCells count="7">
    <mergeCell ref="A1:S1"/>
    <mergeCell ref="A3:F3"/>
    <mergeCell ref="G3:O4"/>
    <mergeCell ref="S3:S4"/>
    <mergeCell ref="R3:R4"/>
    <mergeCell ref="Q3:Q4"/>
    <mergeCell ref="P3:P4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rstPageNumber="25" fitToHeight="0" orientation="portrait" useFirstPageNumber="1" r:id="rId1"/>
  <headerFooter scaleWithDoc="0" alignWithMargins="0">
    <oddFooter>&amp;C&amp;P</oddFooter>
  </headerFooter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tabColor rgb="FFFF99FF"/>
    <pageSetUpPr fitToPage="1"/>
  </sheetPr>
  <dimension ref="A1:XFD328"/>
  <sheetViews>
    <sheetView view="pageBreakPreview" zoomScale="85" zoomScaleNormal="85" zoomScaleSheetLayoutView="85" workbookViewId="0">
      <pane xSplit="3" ySplit="7" topLeftCell="D11" activePane="bottomRight" state="frozen"/>
      <selection activeCell="U24" sqref="U24"/>
      <selection pane="topRight" activeCell="U24" sqref="U24"/>
      <selection pane="bottomLeft" activeCell="U24" sqref="U24"/>
      <selection pane="bottomRight" activeCell="U24" sqref="U24"/>
    </sheetView>
  </sheetViews>
  <sheetFormatPr defaultColWidth="9" defaultRowHeight="19.5"/>
  <cols>
    <col min="1" max="1" width="3.625" style="530" customWidth="1"/>
    <col min="2" max="4" width="3.625" style="531" customWidth="1"/>
    <col min="5" max="5" width="10.625" style="595" customWidth="1"/>
    <col min="6" max="6" width="27.625" style="533" customWidth="1"/>
    <col min="7" max="7" width="20.625" style="534" customWidth="1"/>
    <col min="8" max="8" width="2.625" style="530" customWidth="1"/>
    <col min="9" max="9" width="7.625" style="530" bestFit="1" customWidth="1"/>
    <col min="10" max="10" width="2.625" style="530" customWidth="1"/>
    <col min="11" max="11" width="6.75" style="530" bestFit="1" customWidth="1"/>
    <col min="12" max="12" width="2.625" style="530" customWidth="1"/>
    <col min="13" max="13" width="4.875" style="530" bestFit="1" customWidth="1"/>
    <col min="14" max="14" width="2.625" style="535" customWidth="1"/>
    <col min="15" max="15" width="18.625" style="530" customWidth="1"/>
    <col min="16" max="16" width="12.625" style="536" customWidth="1"/>
    <col min="17" max="17" width="12.625" style="537" customWidth="1"/>
    <col min="18" max="18" width="12.625" style="706" customWidth="1"/>
    <col min="19" max="19" width="12.625" style="707" customWidth="1"/>
    <col min="20" max="20" width="9" style="2"/>
    <col min="21" max="21" width="10.5" style="2" bestFit="1" customWidth="1"/>
    <col min="22" max="16384" width="9" style="2"/>
  </cols>
  <sheetData>
    <row r="1" spans="1:25" ht="35.1" customHeight="1">
      <c r="A1" s="3624" t="s">
        <v>2513</v>
      </c>
      <c r="B1" s="3624"/>
      <c r="C1" s="3624"/>
      <c r="D1" s="3624"/>
      <c r="E1" s="3624"/>
      <c r="F1" s="3624"/>
      <c r="G1" s="3624"/>
      <c r="H1" s="3624"/>
      <c r="I1" s="3624"/>
      <c r="J1" s="3624"/>
      <c r="K1" s="3624"/>
      <c r="L1" s="3624"/>
      <c r="M1" s="3624"/>
      <c r="N1" s="3624"/>
      <c r="O1" s="3624"/>
      <c r="P1" s="3624"/>
      <c r="Q1" s="3624"/>
      <c r="R1" s="3624"/>
      <c r="S1" s="3624"/>
    </row>
    <row r="2" spans="1:25" ht="15" customHeight="1" thickBot="1">
      <c r="A2" s="530" t="s">
        <v>176</v>
      </c>
      <c r="E2" s="532"/>
      <c r="R2" s="538"/>
      <c r="S2" s="538" t="s">
        <v>86</v>
      </c>
    </row>
    <row r="3" spans="1:25" s="3" customFormat="1" ht="20.100000000000001" customHeight="1">
      <c r="A3" s="3607" t="s">
        <v>224</v>
      </c>
      <c r="B3" s="3608"/>
      <c r="C3" s="3608"/>
      <c r="D3" s="3608"/>
      <c r="E3" s="3608"/>
      <c r="F3" s="3609"/>
      <c r="G3" s="3610" t="s">
        <v>225</v>
      </c>
      <c r="H3" s="3611"/>
      <c r="I3" s="3611"/>
      <c r="J3" s="3611"/>
      <c r="K3" s="3611"/>
      <c r="L3" s="3611"/>
      <c r="M3" s="3611"/>
      <c r="N3" s="3611"/>
      <c r="O3" s="3612"/>
      <c r="P3" s="3622" t="s">
        <v>1235</v>
      </c>
      <c r="Q3" s="3620" t="s">
        <v>1237</v>
      </c>
      <c r="R3" s="3618" t="s">
        <v>4</v>
      </c>
      <c r="S3" s="3616" t="s">
        <v>5</v>
      </c>
    </row>
    <row r="4" spans="1:25" s="3" customFormat="1" ht="20.100000000000001" customHeight="1" thickBot="1">
      <c r="A4" s="539" t="s">
        <v>226</v>
      </c>
      <c r="B4" s="540" t="s">
        <v>227</v>
      </c>
      <c r="C4" s="540" t="s">
        <v>228</v>
      </c>
      <c r="D4" s="540" t="s">
        <v>229</v>
      </c>
      <c r="E4" s="540" t="s">
        <v>230</v>
      </c>
      <c r="F4" s="541" t="s">
        <v>231</v>
      </c>
      <c r="G4" s="3613"/>
      <c r="H4" s="3614"/>
      <c r="I4" s="3614"/>
      <c r="J4" s="3614"/>
      <c r="K4" s="3614"/>
      <c r="L4" s="3614"/>
      <c r="M4" s="3614"/>
      <c r="N4" s="3614"/>
      <c r="O4" s="3615"/>
      <c r="P4" s="3623"/>
      <c r="Q4" s="3621"/>
      <c r="R4" s="3619"/>
      <c r="S4" s="3617"/>
    </row>
    <row r="5" spans="1:25" ht="20.100000000000001" customHeight="1" thickBot="1">
      <c r="A5" s="542" t="s">
        <v>232</v>
      </c>
      <c r="B5" s="543"/>
      <c r="C5" s="544"/>
      <c r="D5" s="544"/>
      <c r="E5" s="545"/>
      <c r="F5" s="546"/>
      <c r="G5" s="547"/>
      <c r="H5" s="544"/>
      <c r="I5" s="544"/>
      <c r="J5" s="544"/>
      <c r="K5" s="544"/>
      <c r="L5" s="544"/>
      <c r="M5" s="544"/>
      <c r="N5" s="548"/>
      <c r="O5" s="546"/>
      <c r="P5" s="549">
        <f>P6+P48</f>
        <v>225812000</v>
      </c>
      <c r="Q5" s="549">
        <f>Q6+Q48</f>
        <v>241613000</v>
      </c>
      <c r="R5" s="667">
        <f t="shared" ref="R5:R52" si="0">+P5-Q5</f>
        <v>-15801000</v>
      </c>
      <c r="S5" s="3219">
        <f>+R5/Q5</f>
        <v>-6.5397971135659094E-2</v>
      </c>
      <c r="W5" s="4"/>
    </row>
    <row r="6" spans="1:25" ht="20.100000000000001" customHeight="1">
      <c r="A6" s="551"/>
      <c r="B6" s="560" t="s">
        <v>1228</v>
      </c>
      <c r="C6" s="561"/>
      <c r="D6" s="561"/>
      <c r="E6" s="561"/>
      <c r="F6" s="562"/>
      <c r="G6" s="561"/>
      <c r="H6" s="561"/>
      <c r="I6" s="561"/>
      <c r="J6" s="561"/>
      <c r="K6" s="561"/>
      <c r="L6" s="561"/>
      <c r="M6" s="561"/>
      <c r="N6" s="561"/>
      <c r="O6" s="563"/>
      <c r="P6" s="558">
        <f>SUM(P7,P32)</f>
        <v>210696000</v>
      </c>
      <c r="Q6" s="558">
        <f>SUM(Q7,Q32)</f>
        <v>226497000</v>
      </c>
      <c r="R6" s="625">
        <f t="shared" si="0"/>
        <v>-15801000</v>
      </c>
      <c r="S6" s="2775">
        <f t="shared" ref="S6:S52" si="1">+R6/Q6</f>
        <v>-6.9762513410773649E-2</v>
      </c>
    </row>
    <row r="7" spans="1:25" ht="20.100000000000001" customHeight="1">
      <c r="A7" s="551"/>
      <c r="B7" s="559"/>
      <c r="C7" s="560" t="s">
        <v>97</v>
      </c>
      <c r="D7" s="561"/>
      <c r="E7" s="561"/>
      <c r="F7" s="562"/>
      <c r="G7" s="561"/>
      <c r="H7" s="561"/>
      <c r="I7" s="561"/>
      <c r="J7" s="561"/>
      <c r="K7" s="561"/>
      <c r="L7" s="561"/>
      <c r="M7" s="561"/>
      <c r="N7" s="561"/>
      <c r="O7" s="563"/>
      <c r="P7" s="564">
        <f>SUM(P8,P28)</f>
        <v>90540000</v>
      </c>
      <c r="Q7" s="564">
        <f>SUM(Q8,Q28)</f>
        <v>112400000</v>
      </c>
      <c r="R7" s="625">
        <f t="shared" si="0"/>
        <v>-21860000</v>
      </c>
      <c r="S7" s="2775">
        <f t="shared" si="1"/>
        <v>-0.19448398576512455</v>
      </c>
    </row>
    <row r="8" spans="1:25" ht="20.100000000000001" customHeight="1">
      <c r="A8" s="551"/>
      <c r="B8" s="565"/>
      <c r="C8" s="588"/>
      <c r="D8" s="566" t="s">
        <v>233</v>
      </c>
      <c r="E8" s="567"/>
      <c r="F8" s="568"/>
      <c r="G8" s="569"/>
      <c r="H8" s="570"/>
      <c r="I8" s="570"/>
      <c r="J8" s="570"/>
      <c r="K8" s="570"/>
      <c r="L8" s="570"/>
      <c r="M8" s="570"/>
      <c r="N8" s="571"/>
      <c r="O8" s="568"/>
      <c r="P8" s="572">
        <f>SUM(P9,P25)</f>
        <v>89260000</v>
      </c>
      <c r="Q8" s="572">
        <f>SUM(Q9,Q25)</f>
        <v>111120000</v>
      </c>
      <c r="R8" s="630">
        <f t="shared" si="0"/>
        <v>-21860000</v>
      </c>
      <c r="S8" s="3169">
        <f t="shared" si="1"/>
        <v>-0.19672426205903529</v>
      </c>
      <c r="X8" s="4"/>
    </row>
    <row r="9" spans="1:25" ht="20.100000000000001" customHeight="1">
      <c r="A9" s="551"/>
      <c r="B9" s="565"/>
      <c r="C9" s="588"/>
      <c r="D9" s="559"/>
      <c r="E9" s="456" t="s">
        <v>234</v>
      </c>
      <c r="F9" s="457"/>
      <c r="G9" s="458"/>
      <c r="H9" s="458"/>
      <c r="I9" s="458"/>
      <c r="J9" s="458"/>
      <c r="K9" s="458"/>
      <c r="L9" s="458"/>
      <c r="M9" s="458"/>
      <c r="N9" s="458"/>
      <c r="O9" s="459"/>
      <c r="P9" s="573">
        <f>O10</f>
        <v>78760000</v>
      </c>
      <c r="Q9" s="573">
        <f>Q10</f>
        <v>101120000</v>
      </c>
      <c r="R9" s="631">
        <f t="shared" si="0"/>
        <v>-22360000</v>
      </c>
      <c r="S9" s="3170">
        <f t="shared" si="1"/>
        <v>-0.221123417721519</v>
      </c>
    </row>
    <row r="10" spans="1:25" ht="20.100000000000001" customHeight="1">
      <c r="A10" s="551"/>
      <c r="B10" s="565"/>
      <c r="C10" s="588"/>
      <c r="D10" s="565"/>
      <c r="F10" s="633" t="s">
        <v>601</v>
      </c>
      <c r="G10" s="634"/>
      <c r="H10" s="635"/>
      <c r="I10" s="635"/>
      <c r="J10" s="635"/>
      <c r="K10" s="635"/>
      <c r="L10" s="635"/>
      <c r="M10" s="635"/>
      <c r="N10" s="696"/>
      <c r="O10" s="637">
        <f>SUM(O11:O24)</f>
        <v>78760000</v>
      </c>
      <c r="P10" s="616">
        <v>101120000</v>
      </c>
      <c r="Q10" s="616">
        <v>101120000</v>
      </c>
      <c r="R10" s="638">
        <f t="shared" si="0"/>
        <v>0</v>
      </c>
      <c r="S10" s="3171">
        <f t="shared" si="1"/>
        <v>0</v>
      </c>
    </row>
    <row r="11" spans="1:25" ht="20.100000000000001" customHeight="1">
      <c r="A11" s="551"/>
      <c r="B11" s="565"/>
      <c r="C11" s="588"/>
      <c r="D11" s="565"/>
      <c r="F11" s="842" t="s">
        <v>1456</v>
      </c>
      <c r="G11" s="843">
        <v>35000</v>
      </c>
      <c r="H11" s="844" t="s">
        <v>19</v>
      </c>
      <c r="I11" s="1096">
        <v>12</v>
      </c>
      <c r="J11" s="844" t="s">
        <v>19</v>
      </c>
      <c r="K11" s="845">
        <v>12</v>
      </c>
      <c r="L11" s="844"/>
      <c r="M11" s="844"/>
      <c r="N11" s="846" t="s">
        <v>20</v>
      </c>
      <c r="O11" s="847">
        <f t="shared" ref="O11:O24" si="2">G11*I11*K11</f>
        <v>5040000</v>
      </c>
      <c r="P11" s="848"/>
      <c r="Q11" s="848"/>
      <c r="R11" s="849"/>
      <c r="S11" s="3197"/>
    </row>
    <row r="12" spans="1:25" ht="20.100000000000001" customHeight="1">
      <c r="A12" s="551"/>
      <c r="B12" s="565"/>
      <c r="C12" s="588"/>
      <c r="D12" s="565"/>
      <c r="F12" s="842" t="s">
        <v>1457</v>
      </c>
      <c r="G12" s="843">
        <v>40000</v>
      </c>
      <c r="H12" s="844" t="s">
        <v>19</v>
      </c>
      <c r="I12" s="1096">
        <v>10</v>
      </c>
      <c r="J12" s="844" t="s">
        <v>19</v>
      </c>
      <c r="K12" s="845">
        <v>12</v>
      </c>
      <c r="L12" s="844"/>
      <c r="M12" s="844"/>
      <c r="N12" s="846" t="s">
        <v>20</v>
      </c>
      <c r="O12" s="847">
        <f t="shared" si="2"/>
        <v>4800000</v>
      </c>
      <c r="P12" s="848"/>
      <c r="Q12" s="848"/>
      <c r="R12" s="849"/>
      <c r="S12" s="3197"/>
    </row>
    <row r="13" spans="1:25" ht="20.100000000000001" customHeight="1">
      <c r="A13" s="551"/>
      <c r="B13" s="565"/>
      <c r="C13" s="588"/>
      <c r="D13" s="565"/>
      <c r="F13" s="842" t="s">
        <v>1458</v>
      </c>
      <c r="G13" s="843">
        <v>30000</v>
      </c>
      <c r="H13" s="844" t="s">
        <v>19</v>
      </c>
      <c r="I13" s="1096">
        <v>15</v>
      </c>
      <c r="J13" s="844" t="s">
        <v>19</v>
      </c>
      <c r="K13" s="845">
        <v>12</v>
      </c>
      <c r="L13" s="844"/>
      <c r="M13" s="844"/>
      <c r="N13" s="846" t="s">
        <v>20</v>
      </c>
      <c r="O13" s="847">
        <f t="shared" si="2"/>
        <v>5400000</v>
      </c>
      <c r="P13" s="848"/>
      <c r="Q13" s="848"/>
      <c r="R13" s="849"/>
      <c r="S13" s="3197"/>
      <c r="U13" s="4"/>
      <c r="W13" s="4"/>
      <c r="Y13" s="4"/>
    </row>
    <row r="14" spans="1:25" ht="20.100000000000001" customHeight="1">
      <c r="A14" s="551"/>
      <c r="B14" s="565"/>
      <c r="C14" s="588"/>
      <c r="D14" s="565"/>
      <c r="F14" s="842" t="s">
        <v>1459</v>
      </c>
      <c r="G14" s="843">
        <v>50000</v>
      </c>
      <c r="H14" s="844" t="s">
        <v>19</v>
      </c>
      <c r="I14" s="1096">
        <v>6</v>
      </c>
      <c r="J14" s="844" t="s">
        <v>19</v>
      </c>
      <c r="K14" s="845">
        <v>12</v>
      </c>
      <c r="L14" s="844"/>
      <c r="M14" s="844"/>
      <c r="N14" s="846" t="s">
        <v>20</v>
      </c>
      <c r="O14" s="847">
        <f t="shared" si="2"/>
        <v>3600000</v>
      </c>
      <c r="P14" s="848"/>
      <c r="Q14" s="848"/>
      <c r="R14" s="849"/>
      <c r="S14" s="3197"/>
    </row>
    <row r="15" spans="1:25" ht="20.100000000000001" customHeight="1">
      <c r="A15" s="551"/>
      <c r="B15" s="565"/>
      <c r="C15" s="588"/>
      <c r="D15" s="565"/>
      <c r="F15" s="842" t="s">
        <v>1461</v>
      </c>
      <c r="G15" s="843">
        <v>40000</v>
      </c>
      <c r="H15" s="844" t="s">
        <v>19</v>
      </c>
      <c r="I15" s="1096">
        <v>8</v>
      </c>
      <c r="J15" s="844" t="s">
        <v>19</v>
      </c>
      <c r="K15" s="845">
        <v>12</v>
      </c>
      <c r="L15" s="844"/>
      <c r="M15" s="844"/>
      <c r="N15" s="846" t="s">
        <v>20</v>
      </c>
      <c r="O15" s="847">
        <f>G15*I15*K15</f>
        <v>3840000</v>
      </c>
      <c r="P15" s="848"/>
      <c r="Q15" s="848"/>
      <c r="R15" s="849"/>
      <c r="S15" s="3197"/>
    </row>
    <row r="16" spans="1:25" ht="20.100000000000001" customHeight="1">
      <c r="A16" s="551"/>
      <c r="B16" s="565"/>
      <c r="C16" s="588"/>
      <c r="D16" s="565"/>
      <c r="F16" s="842" t="s">
        <v>1465</v>
      </c>
      <c r="G16" s="843">
        <v>45000</v>
      </c>
      <c r="H16" s="844" t="s">
        <v>19</v>
      </c>
      <c r="I16" s="1096">
        <v>15</v>
      </c>
      <c r="J16" s="844" t="s">
        <v>19</v>
      </c>
      <c r="K16" s="845">
        <v>12</v>
      </c>
      <c r="L16" s="844"/>
      <c r="M16" s="844"/>
      <c r="N16" s="846" t="s">
        <v>20</v>
      </c>
      <c r="O16" s="847">
        <f>G16*I16*K16</f>
        <v>8100000</v>
      </c>
      <c r="P16" s="848"/>
      <c r="Q16" s="848"/>
      <c r="R16" s="849"/>
      <c r="S16" s="3197"/>
    </row>
    <row r="17" spans="1:23 16384:16384" ht="20.100000000000001" customHeight="1">
      <c r="A17" s="551"/>
      <c r="B17" s="565"/>
      <c r="C17" s="588"/>
      <c r="D17" s="565"/>
      <c r="F17" s="842" t="s">
        <v>1468</v>
      </c>
      <c r="G17" s="843">
        <v>40000</v>
      </c>
      <c r="H17" s="844" t="s">
        <v>19</v>
      </c>
      <c r="I17" s="1096">
        <v>25</v>
      </c>
      <c r="J17" s="844" t="s">
        <v>19</v>
      </c>
      <c r="K17" s="845">
        <v>12</v>
      </c>
      <c r="L17" s="844"/>
      <c r="M17" s="844"/>
      <c r="N17" s="846" t="s">
        <v>20</v>
      </c>
      <c r="O17" s="847">
        <f>G17*I17*K17</f>
        <v>12000000</v>
      </c>
      <c r="P17" s="848"/>
      <c r="Q17" s="848"/>
      <c r="R17" s="849"/>
      <c r="S17" s="3197"/>
      <c r="W17" s="4"/>
    </row>
    <row r="18" spans="1:23 16384:16384" ht="20.100000000000001" customHeight="1">
      <c r="A18" s="551"/>
      <c r="B18" s="565"/>
      <c r="C18" s="588"/>
      <c r="D18" s="565"/>
      <c r="F18" s="842" t="s">
        <v>1469</v>
      </c>
      <c r="G18" s="843">
        <v>2000</v>
      </c>
      <c r="H18" s="844" t="s">
        <v>19</v>
      </c>
      <c r="I18" s="1096">
        <v>50</v>
      </c>
      <c r="J18" s="844" t="s">
        <v>19</v>
      </c>
      <c r="K18" s="845">
        <v>1</v>
      </c>
      <c r="L18" s="844"/>
      <c r="M18" s="844"/>
      <c r="N18" s="846" t="s">
        <v>20</v>
      </c>
      <c r="O18" s="847">
        <f>G18*I18*K18</f>
        <v>100000</v>
      </c>
      <c r="P18" s="848"/>
      <c r="Q18" s="848"/>
      <c r="R18" s="849"/>
      <c r="S18" s="3197"/>
      <c r="U18" s="146"/>
    </row>
    <row r="19" spans="1:23 16384:16384" ht="20.100000000000001" customHeight="1">
      <c r="A19" s="551"/>
      <c r="B19" s="565"/>
      <c r="C19" s="588"/>
      <c r="D19" s="565"/>
      <c r="F19" s="842" t="s">
        <v>1460</v>
      </c>
      <c r="G19" s="843">
        <v>50000</v>
      </c>
      <c r="H19" s="844" t="s">
        <v>19</v>
      </c>
      <c r="I19" s="1096">
        <v>6</v>
      </c>
      <c r="J19" s="844" t="s">
        <v>19</v>
      </c>
      <c r="K19" s="845">
        <v>12</v>
      </c>
      <c r="L19" s="844"/>
      <c r="M19" s="844"/>
      <c r="N19" s="846" t="s">
        <v>20</v>
      </c>
      <c r="O19" s="847">
        <f t="shared" si="2"/>
        <v>3600000</v>
      </c>
      <c r="P19" s="848"/>
      <c r="Q19" s="848"/>
      <c r="R19" s="849"/>
      <c r="S19" s="3197"/>
    </row>
    <row r="20" spans="1:23 16384:16384" ht="20.100000000000001" customHeight="1">
      <c r="A20" s="551"/>
      <c r="B20" s="565"/>
      <c r="C20" s="588"/>
      <c r="D20" s="565"/>
      <c r="F20" s="842" t="s">
        <v>1462</v>
      </c>
      <c r="G20" s="843">
        <v>40000</v>
      </c>
      <c r="H20" s="844" t="s">
        <v>19</v>
      </c>
      <c r="I20" s="1096">
        <v>6</v>
      </c>
      <c r="J20" s="844" t="s">
        <v>19</v>
      </c>
      <c r="K20" s="845">
        <v>12</v>
      </c>
      <c r="L20" s="844"/>
      <c r="M20" s="844"/>
      <c r="N20" s="846" t="s">
        <v>20</v>
      </c>
      <c r="O20" s="847">
        <f t="shared" si="2"/>
        <v>2880000</v>
      </c>
      <c r="P20" s="848"/>
      <c r="Q20" s="848"/>
      <c r="R20" s="849"/>
      <c r="S20" s="3197"/>
    </row>
    <row r="21" spans="1:23 16384:16384" ht="20.100000000000001" customHeight="1">
      <c r="A21" s="551"/>
      <c r="B21" s="565"/>
      <c r="C21" s="588"/>
      <c r="D21" s="565"/>
      <c r="F21" s="842" t="s">
        <v>1463</v>
      </c>
      <c r="G21" s="843">
        <v>40000</v>
      </c>
      <c r="H21" s="844" t="s">
        <v>19</v>
      </c>
      <c r="I21" s="1096">
        <v>5</v>
      </c>
      <c r="J21" s="844" t="s">
        <v>19</v>
      </c>
      <c r="K21" s="845">
        <v>12</v>
      </c>
      <c r="L21" s="844"/>
      <c r="M21" s="844"/>
      <c r="N21" s="846" t="s">
        <v>20</v>
      </c>
      <c r="O21" s="847">
        <f t="shared" si="2"/>
        <v>2400000</v>
      </c>
      <c r="P21" s="848"/>
      <c r="Q21" s="848"/>
      <c r="R21" s="849"/>
      <c r="S21" s="3197"/>
    </row>
    <row r="22" spans="1:23 16384:16384" ht="20.100000000000001" customHeight="1">
      <c r="A22" s="551"/>
      <c r="B22" s="565"/>
      <c r="C22" s="588"/>
      <c r="D22" s="565"/>
      <c r="F22" s="842" t="s">
        <v>1464</v>
      </c>
      <c r="G22" s="843">
        <v>45000</v>
      </c>
      <c r="H22" s="844" t="s">
        <v>19</v>
      </c>
      <c r="I22" s="1096">
        <v>25</v>
      </c>
      <c r="J22" s="844" t="s">
        <v>19</v>
      </c>
      <c r="K22" s="845">
        <v>12</v>
      </c>
      <c r="L22" s="844"/>
      <c r="M22" s="844"/>
      <c r="N22" s="846" t="s">
        <v>20</v>
      </c>
      <c r="O22" s="847">
        <f t="shared" si="2"/>
        <v>13500000</v>
      </c>
      <c r="P22" s="848"/>
      <c r="Q22" s="848"/>
      <c r="R22" s="849"/>
      <c r="S22" s="3197"/>
      <c r="U22" s="146"/>
    </row>
    <row r="23" spans="1:23 16384:16384" ht="20.100000000000001" customHeight="1">
      <c r="A23" s="551"/>
      <c r="B23" s="565"/>
      <c r="C23" s="588"/>
      <c r="D23" s="565"/>
      <c r="F23" s="842" t="s">
        <v>1466</v>
      </c>
      <c r="G23" s="843">
        <v>45000</v>
      </c>
      <c r="H23" s="844" t="s">
        <v>19</v>
      </c>
      <c r="I23" s="1096">
        <v>15</v>
      </c>
      <c r="J23" s="844" t="s">
        <v>19</v>
      </c>
      <c r="K23" s="845">
        <v>12</v>
      </c>
      <c r="L23" s="844"/>
      <c r="M23" s="844"/>
      <c r="N23" s="846" t="s">
        <v>20</v>
      </c>
      <c r="O23" s="847">
        <f t="shared" si="2"/>
        <v>8100000</v>
      </c>
      <c r="P23" s="848"/>
      <c r="Q23" s="848"/>
      <c r="R23" s="849"/>
      <c r="S23" s="3197"/>
    </row>
    <row r="24" spans="1:23 16384:16384" ht="20.100000000000001" customHeight="1">
      <c r="A24" s="551"/>
      <c r="B24" s="565"/>
      <c r="C24" s="588"/>
      <c r="D24" s="565"/>
      <c r="F24" s="842" t="s">
        <v>1467</v>
      </c>
      <c r="G24" s="843">
        <v>45000</v>
      </c>
      <c r="H24" s="844" t="s">
        <v>19</v>
      </c>
      <c r="I24" s="1096">
        <v>10</v>
      </c>
      <c r="J24" s="844" t="s">
        <v>19</v>
      </c>
      <c r="K24" s="845">
        <v>12</v>
      </c>
      <c r="L24" s="844"/>
      <c r="M24" s="844"/>
      <c r="N24" s="846" t="s">
        <v>20</v>
      </c>
      <c r="O24" s="847">
        <f t="shared" si="2"/>
        <v>5400000</v>
      </c>
      <c r="P24" s="848"/>
      <c r="Q24" s="848"/>
      <c r="R24" s="849"/>
      <c r="S24" s="3197"/>
    </row>
    <row r="25" spans="1:23 16384:16384" ht="20.100000000000001" customHeight="1">
      <c r="A25" s="551"/>
      <c r="B25" s="565"/>
      <c r="C25" s="588"/>
      <c r="D25" s="565"/>
      <c r="E25" s="456" t="s">
        <v>102</v>
      </c>
      <c r="F25" s="457"/>
      <c r="G25" s="458"/>
      <c r="H25" s="458"/>
      <c r="I25" s="458"/>
      <c r="J25" s="458"/>
      <c r="K25" s="458"/>
      <c r="L25" s="458"/>
      <c r="M25" s="458"/>
      <c r="N25" s="458"/>
      <c r="O25" s="459"/>
      <c r="P25" s="573">
        <f>O26</f>
        <v>10500000</v>
      </c>
      <c r="Q25" s="573">
        <f>Q26</f>
        <v>10000000</v>
      </c>
      <c r="R25" s="631">
        <f t="shared" si="0"/>
        <v>500000</v>
      </c>
      <c r="S25" s="3170">
        <f t="shared" si="1"/>
        <v>0.05</v>
      </c>
    </row>
    <row r="26" spans="1:23 16384:16384" ht="20.100000000000001" customHeight="1">
      <c r="A26" s="551"/>
      <c r="B26" s="565"/>
      <c r="C26" s="588"/>
      <c r="D26" s="565"/>
      <c r="F26" s="633" t="s">
        <v>603</v>
      </c>
      <c r="G26" s="634"/>
      <c r="H26" s="635"/>
      <c r="I26" s="767"/>
      <c r="J26" s="635"/>
      <c r="K26" s="635"/>
      <c r="L26" s="635"/>
      <c r="M26" s="635"/>
      <c r="N26" s="696"/>
      <c r="O26" s="637">
        <f>O27</f>
        <v>10500000</v>
      </c>
      <c r="P26" s="616">
        <f>O26</f>
        <v>10500000</v>
      </c>
      <c r="Q26" s="616">
        <v>10000000</v>
      </c>
      <c r="R26" s="638">
        <f t="shared" si="0"/>
        <v>500000</v>
      </c>
      <c r="S26" s="3171">
        <f t="shared" si="1"/>
        <v>0.05</v>
      </c>
      <c r="U26" s="4"/>
    </row>
    <row r="27" spans="1:23 16384:16384" ht="20.100000000000001" customHeight="1">
      <c r="A27" s="551"/>
      <c r="B27" s="565"/>
      <c r="C27" s="588"/>
      <c r="D27" s="565"/>
      <c r="F27" s="1097" t="s">
        <v>2699</v>
      </c>
      <c r="G27" s="1098">
        <v>1500000</v>
      </c>
      <c r="H27" s="1099" t="s">
        <v>19</v>
      </c>
      <c r="I27" s="1100">
        <v>7</v>
      </c>
      <c r="J27" s="1099"/>
      <c r="K27" s="1099"/>
      <c r="L27" s="1099"/>
      <c r="M27" s="1099"/>
      <c r="N27" s="1101" t="s">
        <v>20</v>
      </c>
      <c r="O27" s="1102">
        <f>G27*I27</f>
        <v>10500000</v>
      </c>
      <c r="P27" s="1103"/>
      <c r="Q27" s="1104"/>
      <c r="R27" s="1105"/>
      <c r="S27" s="3220"/>
      <c r="U27" s="4"/>
    </row>
    <row r="28" spans="1:23 16384:16384" ht="20.100000000000001" customHeight="1">
      <c r="A28" s="551"/>
      <c r="B28" s="565"/>
      <c r="C28" s="588"/>
      <c r="D28" s="566" t="s">
        <v>1310</v>
      </c>
      <c r="E28" s="567"/>
      <c r="F28" s="568"/>
      <c r="G28" s="569"/>
      <c r="H28" s="570"/>
      <c r="I28" s="570"/>
      <c r="J28" s="570"/>
      <c r="K28" s="570"/>
      <c r="L28" s="570"/>
      <c r="M28" s="570"/>
      <c r="N28" s="571"/>
      <c r="O28" s="568"/>
      <c r="P28" s="572">
        <f>SUM(P29)</f>
        <v>1280000</v>
      </c>
      <c r="Q28" s="572">
        <f>SUM(Q29)</f>
        <v>1280000</v>
      </c>
      <c r="R28" s="630">
        <f t="shared" si="0"/>
        <v>0</v>
      </c>
      <c r="S28" s="3169">
        <f t="shared" si="1"/>
        <v>0</v>
      </c>
      <c r="U28" s="150"/>
      <c r="XFD28" s="269">
        <f>SUM(R28:XFC28)</f>
        <v>0</v>
      </c>
    </row>
    <row r="29" spans="1:23 16384:16384" ht="20.100000000000001" customHeight="1">
      <c r="A29" s="551"/>
      <c r="B29" s="565"/>
      <c r="C29" s="588"/>
      <c r="D29" s="559"/>
      <c r="E29" s="456" t="s">
        <v>235</v>
      </c>
      <c r="F29" s="457"/>
      <c r="G29" s="458"/>
      <c r="H29" s="458"/>
      <c r="I29" s="458"/>
      <c r="J29" s="458"/>
      <c r="K29" s="458"/>
      <c r="L29" s="458"/>
      <c r="M29" s="458"/>
      <c r="N29" s="458"/>
      <c r="O29" s="459"/>
      <c r="P29" s="573">
        <f>O30</f>
        <v>1280000</v>
      </c>
      <c r="Q29" s="573">
        <f>Q30</f>
        <v>1280000</v>
      </c>
      <c r="R29" s="631">
        <f t="shared" si="0"/>
        <v>0</v>
      </c>
      <c r="S29" s="3170">
        <f t="shared" si="1"/>
        <v>0</v>
      </c>
    </row>
    <row r="30" spans="1:23 16384:16384" ht="20.100000000000001" customHeight="1">
      <c r="A30" s="551"/>
      <c r="B30" s="565"/>
      <c r="C30" s="588"/>
      <c r="D30" s="565"/>
      <c r="F30" s="633" t="s">
        <v>104</v>
      </c>
      <c r="G30" s="634"/>
      <c r="H30" s="635"/>
      <c r="I30" s="635"/>
      <c r="J30" s="635"/>
      <c r="K30" s="635"/>
      <c r="L30" s="635"/>
      <c r="M30" s="635"/>
      <c r="N30" s="696"/>
      <c r="O30" s="637">
        <f>SUM(O31:O31)</f>
        <v>1280000</v>
      </c>
      <c r="P30" s="616">
        <f>O30</f>
        <v>1280000</v>
      </c>
      <c r="Q30" s="616">
        <v>1280000</v>
      </c>
      <c r="R30" s="638">
        <f t="shared" si="0"/>
        <v>0</v>
      </c>
      <c r="S30" s="3171">
        <f t="shared" si="1"/>
        <v>0</v>
      </c>
      <c r="U30" s="146"/>
    </row>
    <row r="31" spans="1:23 16384:16384" ht="20.100000000000001" customHeight="1">
      <c r="A31" s="551"/>
      <c r="B31" s="565"/>
      <c r="C31" s="588"/>
      <c r="D31" s="565"/>
      <c r="F31" s="714" t="s">
        <v>1441</v>
      </c>
      <c r="G31" s="843">
        <v>320000</v>
      </c>
      <c r="H31" s="844" t="s">
        <v>19</v>
      </c>
      <c r="I31" s="1106">
        <v>4</v>
      </c>
      <c r="J31" s="844"/>
      <c r="K31" s="681"/>
      <c r="L31" s="678"/>
      <c r="M31" s="678"/>
      <c r="N31" s="715" t="s">
        <v>20</v>
      </c>
      <c r="O31" s="716">
        <f>ROUNDUP(G31*I31,-3)</f>
        <v>1280000</v>
      </c>
      <c r="P31" s="848"/>
      <c r="Q31" s="848"/>
      <c r="R31" s="849"/>
      <c r="S31" s="3197"/>
    </row>
    <row r="32" spans="1:23 16384:16384" ht="20.100000000000001" customHeight="1">
      <c r="A32" s="551"/>
      <c r="B32" s="565"/>
      <c r="C32" s="560" t="s">
        <v>1226</v>
      </c>
      <c r="D32" s="561"/>
      <c r="E32" s="561"/>
      <c r="F32" s="562"/>
      <c r="G32" s="561"/>
      <c r="H32" s="561"/>
      <c r="I32" s="561"/>
      <c r="J32" s="561"/>
      <c r="K32" s="561"/>
      <c r="L32" s="561"/>
      <c r="M32" s="561"/>
      <c r="N32" s="561"/>
      <c r="O32" s="563"/>
      <c r="P32" s="564">
        <f>SUM(P33,P37,P43)</f>
        <v>120156000</v>
      </c>
      <c r="Q32" s="564">
        <f>SUM(Q33,Q37,Q43)</f>
        <v>114097000</v>
      </c>
      <c r="R32" s="625">
        <f t="shared" si="0"/>
        <v>6059000</v>
      </c>
      <c r="S32" s="2775">
        <f t="shared" si="1"/>
        <v>5.3103937877420092E-2</v>
      </c>
    </row>
    <row r="33" spans="1:21" ht="20.100000000000001" customHeight="1">
      <c r="A33" s="551"/>
      <c r="B33" s="565"/>
      <c r="C33" s="588"/>
      <c r="D33" s="567" t="s">
        <v>169</v>
      </c>
      <c r="E33" s="570"/>
      <c r="F33" s="928"/>
      <c r="G33" s="1107"/>
      <c r="H33" s="570"/>
      <c r="I33" s="570"/>
      <c r="J33" s="570"/>
      <c r="K33" s="570"/>
      <c r="L33" s="570"/>
      <c r="M33" s="571"/>
      <c r="N33" s="570"/>
      <c r="O33" s="572"/>
      <c r="P33" s="572">
        <f>P34</f>
        <v>70000</v>
      </c>
      <c r="Q33" s="572">
        <f>Q34</f>
        <v>70000</v>
      </c>
      <c r="R33" s="630">
        <f t="shared" si="0"/>
        <v>0</v>
      </c>
      <c r="S33" s="3169">
        <f t="shared" si="1"/>
        <v>0</v>
      </c>
      <c r="U33" s="146"/>
    </row>
    <row r="34" spans="1:21" ht="20.100000000000001" customHeight="1">
      <c r="A34" s="551"/>
      <c r="B34" s="565"/>
      <c r="C34" s="588"/>
      <c r="D34" s="565"/>
      <c r="E34" s="456" t="s">
        <v>236</v>
      </c>
      <c r="F34" s="457"/>
      <c r="G34" s="458"/>
      <c r="H34" s="458"/>
      <c r="I34" s="458"/>
      <c r="J34" s="458"/>
      <c r="K34" s="458"/>
      <c r="L34" s="458"/>
      <c r="M34" s="458"/>
      <c r="N34" s="458"/>
      <c r="O34" s="459"/>
      <c r="P34" s="573">
        <f>O35</f>
        <v>70000</v>
      </c>
      <c r="Q34" s="573">
        <f>Q35</f>
        <v>70000</v>
      </c>
      <c r="R34" s="631">
        <f t="shared" si="0"/>
        <v>0</v>
      </c>
      <c r="S34" s="3170">
        <f t="shared" si="1"/>
        <v>0</v>
      </c>
    </row>
    <row r="35" spans="1:21" ht="20.100000000000001" customHeight="1">
      <c r="A35" s="551"/>
      <c r="B35" s="565"/>
      <c r="C35" s="588"/>
      <c r="D35" s="565"/>
      <c r="F35" s="633" t="s">
        <v>18</v>
      </c>
      <c r="G35" s="634"/>
      <c r="H35" s="635"/>
      <c r="I35" s="635"/>
      <c r="J35" s="635"/>
      <c r="K35" s="635"/>
      <c r="L35" s="635"/>
      <c r="M35" s="635"/>
      <c r="N35" s="696"/>
      <c r="O35" s="637">
        <f>SUM(O36:O36)</f>
        <v>70000</v>
      </c>
      <c r="P35" s="616">
        <v>70000</v>
      </c>
      <c r="Q35" s="616">
        <v>70000</v>
      </c>
      <c r="R35" s="638">
        <f t="shared" si="0"/>
        <v>0</v>
      </c>
      <c r="S35" s="3171">
        <f t="shared" si="1"/>
        <v>0</v>
      </c>
    </row>
    <row r="36" spans="1:21" ht="20.100000000000001" customHeight="1">
      <c r="A36" s="551"/>
      <c r="B36" s="565"/>
      <c r="C36" s="588"/>
      <c r="D36" s="582"/>
      <c r="E36" s="583"/>
      <c r="F36" s="714" t="s">
        <v>1472</v>
      </c>
      <c r="G36" s="677">
        <v>70000</v>
      </c>
      <c r="H36" s="678" t="s">
        <v>19</v>
      </c>
      <c r="I36" s="782">
        <v>1</v>
      </c>
      <c r="J36" s="678"/>
      <c r="K36" s="681"/>
      <c r="L36" s="678"/>
      <c r="M36" s="678"/>
      <c r="N36" s="715" t="s">
        <v>20</v>
      </c>
      <c r="O36" s="716">
        <f>G36*I36</f>
        <v>70000</v>
      </c>
      <c r="P36" s="848"/>
      <c r="Q36" s="848"/>
      <c r="R36" s="849"/>
      <c r="S36" s="3197"/>
    </row>
    <row r="37" spans="1:21" ht="20.100000000000001" customHeight="1">
      <c r="A37" s="551"/>
      <c r="B37" s="565"/>
      <c r="C37" s="588"/>
      <c r="D37" s="567" t="s">
        <v>1311</v>
      </c>
      <c r="E37" s="570"/>
      <c r="F37" s="928"/>
      <c r="G37" s="1107"/>
      <c r="H37" s="570"/>
      <c r="I37" s="570"/>
      <c r="J37" s="570"/>
      <c r="K37" s="570"/>
      <c r="L37" s="570"/>
      <c r="M37" s="571"/>
      <c r="N37" s="570"/>
      <c r="O37" s="572"/>
      <c r="P37" s="572">
        <f>P38</f>
        <v>27080000</v>
      </c>
      <c r="Q37" s="572">
        <f>Q38</f>
        <v>27080000</v>
      </c>
      <c r="R37" s="630">
        <f t="shared" si="0"/>
        <v>0</v>
      </c>
      <c r="S37" s="3169">
        <f t="shared" si="1"/>
        <v>0</v>
      </c>
    </row>
    <row r="38" spans="1:21" ht="20.100000000000001" customHeight="1">
      <c r="A38" s="551"/>
      <c r="B38" s="565"/>
      <c r="C38" s="588"/>
      <c r="D38" s="559"/>
      <c r="E38" s="456" t="s">
        <v>237</v>
      </c>
      <c r="F38" s="457"/>
      <c r="G38" s="458"/>
      <c r="H38" s="458"/>
      <c r="I38" s="458"/>
      <c r="J38" s="458"/>
      <c r="K38" s="458"/>
      <c r="L38" s="458"/>
      <c r="M38" s="458"/>
      <c r="N38" s="458"/>
      <c r="O38" s="459"/>
      <c r="P38" s="573">
        <f>SUM(O39,O41)</f>
        <v>27080000</v>
      </c>
      <c r="Q38" s="573">
        <f>Q39+Q41</f>
        <v>27080000</v>
      </c>
      <c r="R38" s="631">
        <f t="shared" si="0"/>
        <v>0</v>
      </c>
      <c r="S38" s="3170">
        <f t="shared" si="1"/>
        <v>0</v>
      </c>
    </row>
    <row r="39" spans="1:21" ht="20.100000000000001" customHeight="1">
      <c r="A39" s="551"/>
      <c r="B39" s="565"/>
      <c r="C39" s="588"/>
      <c r="D39" s="565"/>
      <c r="F39" s="633" t="s">
        <v>1259</v>
      </c>
      <c r="G39" s="634"/>
      <c r="H39" s="635"/>
      <c r="I39" s="635"/>
      <c r="J39" s="635"/>
      <c r="K39" s="635"/>
      <c r="L39" s="635"/>
      <c r="M39" s="635"/>
      <c r="N39" s="696"/>
      <c r="O39" s="637">
        <f>SUM(O40)</f>
        <v>2000000</v>
      </c>
      <c r="P39" s="993">
        <f>O39</f>
        <v>2000000</v>
      </c>
      <c r="Q39" s="616">
        <v>2000000</v>
      </c>
      <c r="R39" s="638">
        <f t="shared" si="0"/>
        <v>0</v>
      </c>
      <c r="S39" s="3171">
        <f t="shared" si="1"/>
        <v>0</v>
      </c>
    </row>
    <row r="40" spans="1:21" ht="20.100000000000001" customHeight="1">
      <c r="A40" s="551"/>
      <c r="B40" s="565"/>
      <c r="C40" s="588"/>
      <c r="D40" s="565"/>
      <c r="F40" s="1108" t="s">
        <v>1473</v>
      </c>
      <c r="G40" s="677">
        <v>2000000</v>
      </c>
      <c r="H40" s="678" t="s">
        <v>19</v>
      </c>
      <c r="I40" s="1088">
        <v>1</v>
      </c>
      <c r="J40" s="678"/>
      <c r="K40" s="681"/>
      <c r="L40" s="678"/>
      <c r="M40" s="678"/>
      <c r="N40" s="715" t="s">
        <v>20</v>
      </c>
      <c r="O40" s="716">
        <f>PRODUCT(G40:M40)</f>
        <v>2000000</v>
      </c>
      <c r="P40" s="848"/>
      <c r="Q40" s="882"/>
      <c r="R40" s="849"/>
      <c r="S40" s="3197"/>
    </row>
    <row r="41" spans="1:21" ht="20.100000000000001" customHeight="1">
      <c r="A41" s="551"/>
      <c r="B41" s="565"/>
      <c r="C41" s="588"/>
      <c r="D41" s="565"/>
      <c r="F41" s="633" t="s">
        <v>1260</v>
      </c>
      <c r="G41" s="634"/>
      <c r="H41" s="635"/>
      <c r="I41" s="635"/>
      <c r="J41" s="635"/>
      <c r="K41" s="635"/>
      <c r="L41" s="635"/>
      <c r="M41" s="635"/>
      <c r="N41" s="696"/>
      <c r="O41" s="637">
        <f>SUM(O42)</f>
        <v>25080000</v>
      </c>
      <c r="P41" s="616">
        <f>O41</f>
        <v>25080000</v>
      </c>
      <c r="Q41" s="1109">
        <v>25080000</v>
      </c>
      <c r="R41" s="638">
        <f t="shared" si="0"/>
        <v>0</v>
      </c>
      <c r="S41" s="3171">
        <f t="shared" si="1"/>
        <v>0</v>
      </c>
    </row>
    <row r="42" spans="1:21" ht="20.100000000000001" customHeight="1">
      <c r="A42" s="551"/>
      <c r="B42" s="565"/>
      <c r="C42" s="588"/>
      <c r="D42" s="565"/>
      <c r="F42" s="1108" t="s">
        <v>1474</v>
      </c>
      <c r="G42" s="677">
        <v>25080000</v>
      </c>
      <c r="H42" s="678" t="s">
        <v>19</v>
      </c>
      <c r="I42" s="1088">
        <v>1</v>
      </c>
      <c r="J42" s="678"/>
      <c r="K42" s="681"/>
      <c r="L42" s="678"/>
      <c r="M42" s="678"/>
      <c r="N42" s="715" t="s">
        <v>20</v>
      </c>
      <c r="O42" s="716">
        <f>PRODUCT(G42:M42)</f>
        <v>25080000</v>
      </c>
      <c r="P42" s="892"/>
      <c r="Q42" s="882"/>
      <c r="R42" s="849"/>
      <c r="S42" s="3197"/>
    </row>
    <row r="43" spans="1:21" ht="20.100000000000001" customHeight="1">
      <c r="A43" s="551"/>
      <c r="B43" s="565"/>
      <c r="C43" s="588"/>
      <c r="D43" s="567" t="s">
        <v>1312</v>
      </c>
      <c r="E43" s="570"/>
      <c r="F43" s="928"/>
      <c r="G43" s="1107"/>
      <c r="H43" s="570"/>
      <c r="I43" s="570"/>
      <c r="J43" s="570"/>
      <c r="K43" s="570"/>
      <c r="L43" s="570"/>
      <c r="M43" s="571"/>
      <c r="N43" s="570"/>
      <c r="O43" s="572"/>
      <c r="P43" s="572">
        <f>P44</f>
        <v>93006000</v>
      </c>
      <c r="Q43" s="572">
        <f>Q44</f>
        <v>86947000</v>
      </c>
      <c r="R43" s="630">
        <f t="shared" si="0"/>
        <v>6059000</v>
      </c>
      <c r="S43" s="3169">
        <f t="shared" si="1"/>
        <v>6.9686130631304133E-2</v>
      </c>
    </row>
    <row r="44" spans="1:21" ht="20.100000000000001" customHeight="1">
      <c r="A44" s="551"/>
      <c r="B44" s="565"/>
      <c r="C44" s="588"/>
      <c r="D44" s="559"/>
      <c r="E44" s="456" t="s">
        <v>210</v>
      </c>
      <c r="F44" s="457"/>
      <c r="G44" s="458"/>
      <c r="H44" s="458"/>
      <c r="I44" s="458"/>
      <c r="J44" s="458"/>
      <c r="K44" s="458"/>
      <c r="L44" s="458"/>
      <c r="M44" s="458"/>
      <c r="N44" s="458"/>
      <c r="O44" s="459"/>
      <c r="P44" s="573">
        <f>O45</f>
        <v>93006000</v>
      </c>
      <c r="Q44" s="573">
        <f>Q45</f>
        <v>86947000</v>
      </c>
      <c r="R44" s="631">
        <f t="shared" si="0"/>
        <v>6059000</v>
      </c>
      <c r="S44" s="3170">
        <f t="shared" si="1"/>
        <v>6.9686130631304133E-2</v>
      </c>
    </row>
    <row r="45" spans="1:21" ht="20.100000000000001" customHeight="1">
      <c r="A45" s="551"/>
      <c r="B45" s="565"/>
      <c r="C45" s="588"/>
      <c r="D45" s="565"/>
      <c r="E45" s="559"/>
      <c r="F45" s="633" t="s">
        <v>604</v>
      </c>
      <c r="G45" s="634"/>
      <c r="H45" s="635"/>
      <c r="I45" s="635"/>
      <c r="J45" s="635"/>
      <c r="K45" s="635"/>
      <c r="L45" s="635"/>
      <c r="M45" s="635"/>
      <c r="N45" s="696"/>
      <c r="O45" s="637">
        <f>SUM(O46:O47)</f>
        <v>93006000</v>
      </c>
      <c r="P45" s="616">
        <f>O45</f>
        <v>93006000</v>
      </c>
      <c r="Q45" s="616">
        <v>86947000</v>
      </c>
      <c r="R45" s="638">
        <f t="shared" si="0"/>
        <v>6059000</v>
      </c>
      <c r="S45" s="3171">
        <f t="shared" si="1"/>
        <v>6.9686130631304133E-2</v>
      </c>
    </row>
    <row r="46" spans="1:21" ht="20.100000000000001" customHeight="1">
      <c r="A46" s="551"/>
      <c r="B46" s="565"/>
      <c r="C46" s="588"/>
      <c r="D46" s="565"/>
      <c r="E46" s="594"/>
      <c r="F46" s="1087" t="s">
        <v>1471</v>
      </c>
      <c r="G46" s="677">
        <v>86947000</v>
      </c>
      <c r="H46" s="678" t="s">
        <v>19</v>
      </c>
      <c r="I46" s="1088">
        <v>1</v>
      </c>
      <c r="J46" s="678"/>
      <c r="K46" s="681"/>
      <c r="L46" s="678"/>
      <c r="M46" s="678"/>
      <c r="N46" s="715" t="s">
        <v>20</v>
      </c>
      <c r="O46" s="716">
        <f>G46</f>
        <v>86947000</v>
      </c>
      <c r="P46" s="848"/>
      <c r="Q46" s="848"/>
      <c r="R46" s="849"/>
      <c r="S46" s="3197"/>
    </row>
    <row r="47" spans="1:21" ht="20.100000000000001" customHeight="1">
      <c r="A47" s="551"/>
      <c r="B47" s="565"/>
      <c r="C47" s="588"/>
      <c r="D47" s="565"/>
      <c r="E47" s="594"/>
      <c r="F47" s="1087" t="s">
        <v>2698</v>
      </c>
      <c r="G47" s="677">
        <v>6059000</v>
      </c>
      <c r="H47" s="678" t="s">
        <v>19</v>
      </c>
      <c r="I47" s="1088">
        <v>1</v>
      </c>
      <c r="J47" s="678"/>
      <c r="K47" s="681"/>
      <c r="L47" s="678"/>
      <c r="M47" s="678"/>
      <c r="N47" s="715" t="s">
        <v>20</v>
      </c>
      <c r="O47" s="716">
        <f>G47</f>
        <v>6059000</v>
      </c>
      <c r="P47" s="892"/>
      <c r="Q47" s="892"/>
      <c r="R47" s="894"/>
      <c r="S47" s="3198"/>
    </row>
    <row r="48" spans="1:21" ht="20.100000000000001" customHeight="1">
      <c r="A48" s="551"/>
      <c r="B48" s="560" t="s">
        <v>212</v>
      </c>
      <c r="C48" s="561"/>
      <c r="D48" s="561"/>
      <c r="E48" s="561"/>
      <c r="F48" s="562"/>
      <c r="G48" s="561"/>
      <c r="H48" s="561"/>
      <c r="I48" s="561"/>
      <c r="J48" s="561"/>
      <c r="K48" s="561"/>
      <c r="L48" s="561"/>
      <c r="M48" s="561"/>
      <c r="N48" s="561"/>
      <c r="O48" s="563"/>
      <c r="P48" s="564">
        <f>P49</f>
        <v>15116000</v>
      </c>
      <c r="Q48" s="564">
        <f>Q49</f>
        <v>15116000</v>
      </c>
      <c r="R48" s="625">
        <f t="shared" si="0"/>
        <v>0</v>
      </c>
      <c r="S48" s="2775">
        <f t="shared" si="1"/>
        <v>0</v>
      </c>
    </row>
    <row r="49" spans="1:19" ht="20.100000000000001" customHeight="1">
      <c r="A49" s="551"/>
      <c r="B49" s="565"/>
      <c r="C49" s="560" t="s">
        <v>213</v>
      </c>
      <c r="D49" s="561"/>
      <c r="E49" s="561"/>
      <c r="F49" s="562"/>
      <c r="G49" s="561"/>
      <c r="H49" s="561"/>
      <c r="I49" s="561"/>
      <c r="J49" s="561"/>
      <c r="K49" s="561"/>
      <c r="L49" s="561"/>
      <c r="M49" s="561"/>
      <c r="N49" s="561"/>
      <c r="O49" s="563"/>
      <c r="P49" s="564">
        <f>P50</f>
        <v>15116000</v>
      </c>
      <c r="Q49" s="564">
        <f>Q50</f>
        <v>15116000</v>
      </c>
      <c r="R49" s="625">
        <f t="shared" si="0"/>
        <v>0</v>
      </c>
      <c r="S49" s="2775">
        <f t="shared" si="1"/>
        <v>0</v>
      </c>
    </row>
    <row r="50" spans="1:19" ht="20.100000000000001" customHeight="1">
      <c r="A50" s="551"/>
      <c r="B50" s="565"/>
      <c r="C50" s="594"/>
      <c r="D50" s="567" t="s">
        <v>1313</v>
      </c>
      <c r="E50" s="570"/>
      <c r="F50" s="928"/>
      <c r="G50" s="1107"/>
      <c r="H50" s="570"/>
      <c r="I50" s="570"/>
      <c r="J50" s="570"/>
      <c r="K50" s="570"/>
      <c r="L50" s="570"/>
      <c r="M50" s="571"/>
      <c r="N50" s="570"/>
      <c r="O50" s="572"/>
      <c r="P50" s="572">
        <f>SUM(P51)</f>
        <v>15116000</v>
      </c>
      <c r="Q50" s="572">
        <f>SUM(Q51)</f>
        <v>15116000</v>
      </c>
      <c r="R50" s="630">
        <f t="shared" si="0"/>
        <v>0</v>
      </c>
      <c r="S50" s="3221">
        <f t="shared" si="1"/>
        <v>0</v>
      </c>
    </row>
    <row r="51" spans="1:19" ht="20.100000000000001" customHeight="1">
      <c r="A51" s="551"/>
      <c r="B51" s="565"/>
      <c r="C51" s="594"/>
      <c r="D51" s="559"/>
      <c r="E51" s="456" t="s">
        <v>215</v>
      </c>
      <c r="F51" s="457"/>
      <c r="G51" s="458"/>
      <c r="H51" s="458"/>
      <c r="I51" s="458"/>
      <c r="J51" s="458"/>
      <c r="K51" s="458"/>
      <c r="L51" s="458"/>
      <c r="M51" s="458"/>
      <c r="N51" s="458"/>
      <c r="O51" s="459"/>
      <c r="P51" s="573">
        <f>O52</f>
        <v>15116000</v>
      </c>
      <c r="Q51" s="573">
        <f>Q52</f>
        <v>15116000</v>
      </c>
      <c r="R51" s="631">
        <f t="shared" si="0"/>
        <v>0</v>
      </c>
      <c r="S51" s="3222">
        <f t="shared" si="1"/>
        <v>0</v>
      </c>
    </row>
    <row r="52" spans="1:19" ht="20.100000000000001" customHeight="1">
      <c r="A52" s="551"/>
      <c r="B52" s="565"/>
      <c r="C52" s="588"/>
      <c r="D52" s="565"/>
      <c r="F52" s="633" t="s">
        <v>27</v>
      </c>
      <c r="G52" s="634"/>
      <c r="H52" s="635"/>
      <c r="I52" s="635"/>
      <c r="J52" s="635"/>
      <c r="K52" s="635"/>
      <c r="L52" s="635"/>
      <c r="M52" s="635"/>
      <c r="N52" s="696"/>
      <c r="O52" s="637">
        <f>SUM(O53)</f>
        <v>15116000</v>
      </c>
      <c r="P52" s="468">
        <f>O52</f>
        <v>15116000</v>
      </c>
      <c r="Q52" s="616">
        <v>15116000</v>
      </c>
      <c r="R52" s="638">
        <f t="shared" si="0"/>
        <v>0</v>
      </c>
      <c r="S52" s="3171">
        <f t="shared" si="1"/>
        <v>0</v>
      </c>
    </row>
    <row r="53" spans="1:19" ht="20.100000000000001" customHeight="1" thickBot="1">
      <c r="A53" s="639"/>
      <c r="B53" s="640"/>
      <c r="C53" s="641"/>
      <c r="D53" s="640"/>
      <c r="E53" s="1110"/>
      <c r="F53" s="643" t="s">
        <v>1470</v>
      </c>
      <c r="G53" s="644">
        <v>15116000</v>
      </c>
      <c r="H53" s="647" t="s">
        <v>19</v>
      </c>
      <c r="I53" s="646">
        <v>1</v>
      </c>
      <c r="J53" s="647"/>
      <c r="K53" s="648"/>
      <c r="L53" s="647"/>
      <c r="M53" s="647"/>
      <c r="N53" s="649" t="s">
        <v>20</v>
      </c>
      <c r="O53" s="650">
        <f>G53</f>
        <v>15116000</v>
      </c>
      <c r="P53" s="651"/>
      <c r="Q53" s="651"/>
      <c r="R53" s="652"/>
      <c r="S53" s="3172"/>
    </row>
    <row r="54" spans="1:19" ht="20.100000000000001" customHeight="1">
      <c r="F54" s="655"/>
      <c r="G54" s="654"/>
      <c r="O54" s="655"/>
      <c r="P54" s="656"/>
      <c r="Q54" s="657"/>
      <c r="R54" s="704"/>
      <c r="S54" s="3180"/>
    </row>
    <row r="55" spans="1:19" ht="20.100000000000001" customHeight="1">
      <c r="F55" s="655"/>
      <c r="G55" s="654"/>
      <c r="O55" s="655"/>
      <c r="P55" s="656"/>
      <c r="Q55" s="657"/>
      <c r="R55" s="704"/>
      <c r="S55" s="3180"/>
    </row>
    <row r="56" spans="1:19" ht="20.100000000000001" customHeight="1">
      <c r="F56" s="655"/>
      <c r="G56" s="654"/>
      <c r="O56" s="655"/>
      <c r="P56" s="656"/>
      <c r="Q56" s="657"/>
      <c r="R56" s="704"/>
      <c r="S56" s="3180"/>
    </row>
    <row r="57" spans="1:19" ht="20.100000000000001" customHeight="1">
      <c r="F57" s="655"/>
      <c r="G57" s="654"/>
      <c r="O57" s="655"/>
      <c r="P57" s="656"/>
      <c r="Q57" s="657"/>
      <c r="R57" s="704"/>
      <c r="S57" s="3180"/>
    </row>
    <row r="58" spans="1:19" ht="20.100000000000001" customHeight="1">
      <c r="F58" s="655"/>
      <c r="G58" s="654"/>
      <c r="O58" s="655"/>
      <c r="P58" s="656"/>
      <c r="Q58" s="657"/>
      <c r="R58" s="704"/>
      <c r="S58" s="3180"/>
    </row>
    <row r="59" spans="1:19" ht="20.100000000000001" customHeight="1">
      <c r="F59" s="655"/>
      <c r="G59" s="654"/>
      <c r="O59" s="655"/>
      <c r="P59" s="656"/>
      <c r="Q59" s="657"/>
      <c r="R59" s="704"/>
      <c r="S59" s="3180"/>
    </row>
    <row r="60" spans="1:19" ht="20.100000000000001" customHeight="1">
      <c r="B60" s="530"/>
      <c r="C60" s="530"/>
      <c r="D60" s="530"/>
      <c r="F60" s="655"/>
      <c r="G60" s="533"/>
      <c r="N60" s="530"/>
      <c r="O60" s="655"/>
      <c r="P60" s="655"/>
      <c r="Q60" s="655"/>
      <c r="R60" s="1111"/>
      <c r="S60" s="3180"/>
    </row>
    <row r="61" spans="1:19" ht="20.100000000000001" customHeight="1">
      <c r="B61" s="530"/>
      <c r="C61" s="530"/>
      <c r="D61" s="530"/>
      <c r="F61" s="655"/>
      <c r="G61" s="533"/>
      <c r="N61" s="530"/>
      <c r="O61" s="655"/>
      <c r="P61" s="655"/>
      <c r="Q61" s="655"/>
      <c r="R61" s="1111"/>
      <c r="S61" s="3180"/>
    </row>
    <row r="62" spans="1:19" ht="20.100000000000001" customHeight="1">
      <c r="B62" s="530"/>
      <c r="C62" s="530"/>
      <c r="D62" s="530"/>
      <c r="F62" s="655"/>
      <c r="G62" s="533"/>
      <c r="N62" s="530"/>
      <c r="O62" s="655"/>
      <c r="P62" s="655"/>
      <c r="Q62" s="655"/>
      <c r="R62" s="1111"/>
      <c r="S62" s="3180"/>
    </row>
    <row r="63" spans="1:19" ht="20.100000000000001" customHeight="1">
      <c r="B63" s="530"/>
      <c r="C63" s="530"/>
      <c r="D63" s="530"/>
      <c r="F63" s="655"/>
      <c r="G63" s="533"/>
      <c r="N63" s="530"/>
      <c r="O63" s="655"/>
      <c r="P63" s="655"/>
      <c r="Q63" s="655"/>
      <c r="R63" s="1111"/>
      <c r="S63" s="3180"/>
    </row>
    <row r="64" spans="1:19" ht="20.100000000000001" customHeight="1">
      <c r="B64" s="530"/>
      <c r="C64" s="530"/>
      <c r="D64" s="530"/>
      <c r="F64" s="655"/>
      <c r="G64" s="533"/>
      <c r="N64" s="530"/>
      <c r="O64" s="655"/>
      <c r="P64" s="655"/>
      <c r="Q64" s="655"/>
      <c r="R64" s="1111"/>
      <c r="S64" s="3180"/>
    </row>
    <row r="65" spans="2:19" ht="20.100000000000001" customHeight="1">
      <c r="B65" s="530"/>
      <c r="C65" s="530"/>
      <c r="D65" s="530"/>
      <c r="F65" s="655"/>
      <c r="G65" s="533"/>
      <c r="N65" s="530"/>
      <c r="O65" s="655"/>
      <c r="P65" s="655"/>
      <c r="Q65" s="655"/>
      <c r="R65" s="1111"/>
      <c r="S65" s="3180"/>
    </row>
    <row r="66" spans="2:19" ht="20.100000000000001" customHeight="1">
      <c r="B66" s="530"/>
      <c r="C66" s="530"/>
      <c r="D66" s="530"/>
      <c r="F66" s="655"/>
      <c r="G66" s="533"/>
      <c r="N66" s="530"/>
      <c r="O66" s="655"/>
      <c r="P66" s="655"/>
      <c r="Q66" s="655"/>
      <c r="R66" s="1111"/>
      <c r="S66" s="3180"/>
    </row>
    <row r="67" spans="2:19" ht="20.100000000000001" customHeight="1">
      <c r="B67" s="530"/>
      <c r="C67" s="530"/>
      <c r="D67" s="530"/>
      <c r="F67" s="655"/>
      <c r="G67" s="533"/>
      <c r="N67" s="530"/>
      <c r="O67" s="655"/>
      <c r="P67" s="655"/>
      <c r="Q67" s="655"/>
      <c r="R67" s="1111"/>
      <c r="S67" s="3180"/>
    </row>
    <row r="68" spans="2:19" ht="20.100000000000001" customHeight="1">
      <c r="B68" s="530"/>
      <c r="C68" s="530"/>
      <c r="D68" s="530"/>
      <c r="F68" s="655"/>
      <c r="G68" s="533"/>
      <c r="N68" s="530"/>
      <c r="O68" s="655"/>
      <c r="P68" s="655"/>
      <c r="Q68" s="655"/>
      <c r="R68" s="1111"/>
      <c r="S68" s="3180"/>
    </row>
    <row r="69" spans="2:19" ht="20.100000000000001" customHeight="1">
      <c r="B69" s="530"/>
      <c r="C69" s="530"/>
      <c r="D69" s="530"/>
      <c r="F69" s="655"/>
      <c r="G69" s="533"/>
      <c r="N69" s="530"/>
      <c r="O69" s="655"/>
      <c r="P69" s="655"/>
      <c r="Q69" s="655"/>
      <c r="R69" s="1111"/>
      <c r="S69" s="3180"/>
    </row>
    <row r="70" spans="2:19" ht="20.100000000000001" customHeight="1">
      <c r="B70" s="530"/>
      <c r="C70" s="530"/>
      <c r="D70" s="530"/>
      <c r="F70" s="655"/>
      <c r="G70" s="533"/>
      <c r="N70" s="530"/>
      <c r="O70" s="655"/>
      <c r="P70" s="655"/>
      <c r="Q70" s="655"/>
      <c r="R70" s="1111"/>
      <c r="S70" s="3180"/>
    </row>
    <row r="71" spans="2:19" ht="20.100000000000001" customHeight="1">
      <c r="B71" s="530"/>
      <c r="C71" s="530"/>
      <c r="D71" s="530"/>
      <c r="F71" s="655"/>
      <c r="G71" s="533"/>
      <c r="N71" s="530"/>
      <c r="O71" s="655"/>
      <c r="P71" s="655"/>
      <c r="Q71" s="655"/>
      <c r="R71" s="1111"/>
      <c r="S71" s="3180"/>
    </row>
    <row r="72" spans="2:19" ht="20.100000000000001" customHeight="1">
      <c r="B72" s="530"/>
      <c r="C72" s="530"/>
      <c r="D72" s="530"/>
      <c r="F72" s="655"/>
      <c r="G72" s="533"/>
      <c r="N72" s="530"/>
      <c r="O72" s="655"/>
      <c r="P72" s="655"/>
      <c r="Q72" s="655"/>
      <c r="R72" s="1111"/>
      <c r="S72" s="3180"/>
    </row>
    <row r="73" spans="2:19" ht="20.100000000000001" customHeight="1">
      <c r="B73" s="530"/>
      <c r="C73" s="530"/>
      <c r="D73" s="530"/>
      <c r="F73" s="655"/>
      <c r="G73" s="533"/>
      <c r="N73" s="530"/>
      <c r="O73" s="655"/>
      <c r="P73" s="655"/>
      <c r="Q73" s="655"/>
      <c r="R73" s="1111"/>
      <c r="S73" s="3180"/>
    </row>
    <row r="74" spans="2:19" ht="20.100000000000001" customHeight="1">
      <c r="B74" s="530"/>
      <c r="C74" s="530"/>
      <c r="D74" s="530"/>
      <c r="F74" s="655"/>
      <c r="G74" s="533"/>
      <c r="N74" s="530"/>
      <c r="O74" s="655"/>
      <c r="P74" s="655"/>
      <c r="Q74" s="655"/>
      <c r="R74" s="1111"/>
      <c r="S74" s="3180"/>
    </row>
    <row r="75" spans="2:19" ht="20.100000000000001" customHeight="1">
      <c r="B75" s="530"/>
      <c r="C75" s="530"/>
      <c r="D75" s="530"/>
      <c r="F75" s="655"/>
      <c r="G75" s="533"/>
      <c r="N75" s="530"/>
      <c r="O75" s="655"/>
      <c r="P75" s="655"/>
      <c r="Q75" s="655"/>
      <c r="R75" s="1111"/>
      <c r="S75" s="3180"/>
    </row>
    <row r="76" spans="2:19" ht="20.100000000000001" customHeight="1">
      <c r="B76" s="530"/>
      <c r="C76" s="530"/>
      <c r="D76" s="530"/>
      <c r="F76" s="655"/>
      <c r="G76" s="533"/>
      <c r="N76" s="530"/>
      <c r="O76" s="655"/>
      <c r="P76" s="655"/>
      <c r="Q76" s="655"/>
      <c r="R76" s="1111"/>
      <c r="S76" s="3180"/>
    </row>
    <row r="77" spans="2:19" ht="20.100000000000001" customHeight="1">
      <c r="B77" s="530"/>
      <c r="C77" s="530"/>
      <c r="D77" s="530"/>
      <c r="F77" s="655"/>
      <c r="G77" s="533"/>
      <c r="N77" s="530"/>
      <c r="O77" s="655"/>
      <c r="P77" s="655"/>
      <c r="Q77" s="655"/>
      <c r="R77" s="1111"/>
      <c r="S77" s="3180"/>
    </row>
    <row r="78" spans="2:19" ht="20.100000000000001" customHeight="1">
      <c r="B78" s="530"/>
      <c r="C78" s="530"/>
      <c r="D78" s="530"/>
      <c r="F78" s="655"/>
      <c r="G78" s="533"/>
      <c r="N78" s="530"/>
      <c r="O78" s="655"/>
      <c r="P78" s="655"/>
      <c r="Q78" s="655"/>
      <c r="R78" s="1111"/>
      <c r="S78" s="3180"/>
    </row>
    <row r="79" spans="2:19" ht="20.100000000000001" customHeight="1">
      <c r="B79" s="530"/>
      <c r="C79" s="530"/>
      <c r="D79" s="530"/>
      <c r="F79" s="655"/>
      <c r="G79" s="533"/>
      <c r="N79" s="530"/>
      <c r="O79" s="655"/>
      <c r="P79" s="655"/>
      <c r="Q79" s="655"/>
      <c r="R79" s="1111"/>
      <c r="S79" s="3180"/>
    </row>
    <row r="80" spans="2:19" ht="20.100000000000001" customHeight="1">
      <c r="B80" s="530"/>
      <c r="C80" s="530"/>
      <c r="D80" s="530"/>
      <c r="F80" s="655"/>
      <c r="G80" s="533"/>
      <c r="N80" s="530"/>
      <c r="O80" s="655"/>
      <c r="P80" s="655"/>
      <c r="Q80" s="655"/>
      <c r="R80" s="1111"/>
      <c r="S80" s="3180"/>
    </row>
    <row r="81" spans="2:19" ht="20.100000000000001" customHeight="1">
      <c r="B81" s="530"/>
      <c r="C81" s="530"/>
      <c r="D81" s="530"/>
      <c r="F81" s="655"/>
      <c r="G81" s="533"/>
      <c r="N81" s="530"/>
      <c r="O81" s="655"/>
      <c r="P81" s="655"/>
      <c r="Q81" s="655"/>
      <c r="R81" s="1111"/>
      <c r="S81" s="3180"/>
    </row>
    <row r="82" spans="2:19" ht="20.100000000000001" customHeight="1">
      <c r="B82" s="530"/>
      <c r="C82" s="530"/>
      <c r="D82" s="530"/>
      <c r="F82" s="655"/>
      <c r="G82" s="533"/>
      <c r="N82" s="530"/>
      <c r="O82" s="655"/>
      <c r="P82" s="655"/>
      <c r="Q82" s="655"/>
      <c r="R82" s="1111"/>
      <c r="S82" s="3180"/>
    </row>
    <row r="83" spans="2:19" ht="20.100000000000001" customHeight="1">
      <c r="B83" s="530"/>
      <c r="C83" s="530"/>
      <c r="D83" s="530"/>
      <c r="F83" s="655"/>
      <c r="G83" s="533"/>
      <c r="N83" s="530"/>
      <c r="O83" s="655"/>
      <c r="P83" s="655"/>
      <c r="Q83" s="655"/>
      <c r="R83" s="1111"/>
      <c r="S83" s="3180"/>
    </row>
    <row r="84" spans="2:19" ht="20.100000000000001" customHeight="1">
      <c r="B84" s="530"/>
      <c r="C84" s="530"/>
      <c r="D84" s="530"/>
      <c r="F84" s="655"/>
      <c r="G84" s="533"/>
      <c r="N84" s="530"/>
      <c r="O84" s="655"/>
      <c r="P84" s="655"/>
      <c r="Q84" s="655"/>
      <c r="R84" s="1111"/>
      <c r="S84" s="3180"/>
    </row>
    <row r="85" spans="2:19" ht="20.100000000000001" customHeight="1">
      <c r="B85" s="530"/>
      <c r="C85" s="530"/>
      <c r="D85" s="530"/>
      <c r="F85" s="655"/>
      <c r="G85" s="533"/>
      <c r="N85" s="530"/>
      <c r="O85" s="655"/>
      <c r="P85" s="655"/>
      <c r="Q85" s="655"/>
      <c r="R85" s="1111"/>
      <c r="S85" s="3180"/>
    </row>
    <row r="86" spans="2:19" ht="20.100000000000001" customHeight="1">
      <c r="B86" s="530"/>
      <c r="C86" s="530"/>
      <c r="D86" s="530"/>
      <c r="F86" s="655"/>
      <c r="G86" s="533"/>
      <c r="N86" s="530"/>
      <c r="O86" s="655"/>
      <c r="P86" s="655"/>
      <c r="Q86" s="655"/>
      <c r="R86" s="1111"/>
      <c r="S86" s="3180"/>
    </row>
    <row r="87" spans="2:19" ht="20.100000000000001" customHeight="1">
      <c r="B87" s="530"/>
      <c r="C87" s="530"/>
      <c r="D87" s="530"/>
      <c r="F87" s="655"/>
      <c r="G87" s="533"/>
      <c r="N87" s="530"/>
      <c r="O87" s="655"/>
      <c r="P87" s="655"/>
      <c r="Q87" s="655"/>
      <c r="R87" s="1111"/>
      <c r="S87" s="3180"/>
    </row>
    <row r="88" spans="2:19" ht="20.100000000000001" customHeight="1">
      <c r="B88" s="530"/>
      <c r="C88" s="530"/>
      <c r="D88" s="530"/>
      <c r="F88" s="655"/>
      <c r="G88" s="533"/>
      <c r="N88" s="530"/>
      <c r="O88" s="655"/>
      <c r="P88" s="655"/>
      <c r="Q88" s="655"/>
      <c r="R88" s="1111"/>
      <c r="S88" s="3180"/>
    </row>
    <row r="89" spans="2:19" ht="20.100000000000001" customHeight="1">
      <c r="B89" s="530"/>
      <c r="C89" s="530"/>
      <c r="D89" s="530"/>
      <c r="F89" s="655"/>
      <c r="G89" s="533"/>
      <c r="N89" s="530"/>
      <c r="O89" s="655"/>
      <c r="P89" s="655"/>
      <c r="Q89" s="655"/>
      <c r="R89" s="1111"/>
      <c r="S89" s="3180"/>
    </row>
    <row r="90" spans="2:19" ht="20.100000000000001" customHeight="1">
      <c r="B90" s="530"/>
      <c r="C90" s="530"/>
      <c r="D90" s="530"/>
      <c r="F90" s="655"/>
      <c r="G90" s="533"/>
      <c r="N90" s="530"/>
      <c r="O90" s="655"/>
      <c r="P90" s="655"/>
      <c r="Q90" s="655"/>
      <c r="R90" s="1111"/>
      <c r="S90" s="3180"/>
    </row>
    <row r="91" spans="2:19" ht="20.100000000000001" customHeight="1">
      <c r="B91" s="530"/>
      <c r="C91" s="530"/>
      <c r="D91" s="530"/>
      <c r="F91" s="655"/>
      <c r="G91" s="533"/>
      <c r="N91" s="530"/>
      <c r="O91" s="655"/>
      <c r="P91" s="655"/>
      <c r="Q91" s="655"/>
      <c r="R91" s="1111"/>
      <c r="S91" s="3180"/>
    </row>
    <row r="92" spans="2:19" ht="20.100000000000001" customHeight="1">
      <c r="B92" s="530"/>
      <c r="C92" s="530"/>
      <c r="D92" s="530"/>
      <c r="F92" s="655"/>
      <c r="G92" s="533"/>
      <c r="N92" s="530"/>
      <c r="O92" s="655"/>
      <c r="P92" s="655"/>
      <c r="Q92" s="655"/>
      <c r="R92" s="1111"/>
      <c r="S92" s="3180"/>
    </row>
    <row r="93" spans="2:19" ht="20.100000000000001" customHeight="1">
      <c r="B93" s="530"/>
      <c r="C93" s="530"/>
      <c r="D93" s="530"/>
      <c r="F93" s="655"/>
      <c r="G93" s="533"/>
      <c r="N93" s="530"/>
      <c r="O93" s="655"/>
      <c r="P93" s="655"/>
      <c r="Q93" s="655"/>
      <c r="R93" s="1111"/>
      <c r="S93" s="3180"/>
    </row>
    <row r="94" spans="2:19" ht="20.100000000000001" customHeight="1">
      <c r="B94" s="530"/>
      <c r="C94" s="530"/>
      <c r="D94" s="530"/>
      <c r="F94" s="655"/>
      <c r="G94" s="533"/>
      <c r="N94" s="530"/>
      <c r="O94" s="655"/>
      <c r="P94" s="655"/>
      <c r="Q94" s="655"/>
      <c r="R94" s="1111"/>
      <c r="S94" s="3180"/>
    </row>
    <row r="95" spans="2:19" ht="20.100000000000001" customHeight="1">
      <c r="B95" s="530"/>
      <c r="C95" s="530"/>
      <c r="D95" s="530"/>
      <c r="F95" s="655"/>
      <c r="G95" s="533"/>
      <c r="N95" s="530"/>
      <c r="O95" s="655"/>
      <c r="P95" s="655"/>
      <c r="Q95" s="655"/>
      <c r="R95" s="1111"/>
      <c r="S95" s="3180"/>
    </row>
    <row r="96" spans="2:19" ht="20.100000000000001" customHeight="1">
      <c r="B96" s="530"/>
      <c r="C96" s="530"/>
      <c r="D96" s="530"/>
      <c r="F96" s="655"/>
      <c r="G96" s="533"/>
      <c r="N96" s="530"/>
      <c r="O96" s="655"/>
      <c r="P96" s="655"/>
      <c r="Q96" s="655"/>
      <c r="R96" s="1111"/>
      <c r="S96" s="3180"/>
    </row>
    <row r="97" spans="2:19" ht="20.100000000000001" customHeight="1">
      <c r="B97" s="530"/>
      <c r="C97" s="530"/>
      <c r="D97" s="530"/>
      <c r="F97" s="655"/>
      <c r="G97" s="533"/>
      <c r="N97" s="530"/>
      <c r="O97" s="655"/>
      <c r="P97" s="655"/>
      <c r="Q97" s="655"/>
      <c r="R97" s="1111"/>
      <c r="S97" s="3180"/>
    </row>
    <row r="98" spans="2:19" ht="20.100000000000001" customHeight="1">
      <c r="B98" s="530"/>
      <c r="C98" s="530"/>
      <c r="D98" s="530"/>
      <c r="F98" s="655"/>
      <c r="G98" s="533"/>
      <c r="N98" s="530"/>
      <c r="O98" s="655"/>
      <c r="P98" s="655"/>
      <c r="Q98" s="655"/>
      <c r="R98" s="1111"/>
      <c r="S98" s="3180"/>
    </row>
    <row r="99" spans="2:19" ht="20.100000000000001" customHeight="1">
      <c r="B99" s="530"/>
      <c r="C99" s="530"/>
      <c r="D99" s="530"/>
      <c r="F99" s="655"/>
      <c r="G99" s="533"/>
      <c r="N99" s="530"/>
      <c r="O99" s="655"/>
      <c r="P99" s="655"/>
      <c r="Q99" s="655"/>
      <c r="R99" s="1111"/>
      <c r="S99" s="3180"/>
    </row>
    <row r="100" spans="2:19" ht="20.100000000000001" customHeight="1">
      <c r="B100" s="530"/>
      <c r="C100" s="530"/>
      <c r="D100" s="530"/>
      <c r="F100" s="655"/>
      <c r="G100" s="533"/>
      <c r="N100" s="530"/>
      <c r="O100" s="655"/>
      <c r="P100" s="655"/>
      <c r="Q100" s="655"/>
      <c r="R100" s="1111"/>
      <c r="S100" s="3180"/>
    </row>
    <row r="101" spans="2:19" ht="20.100000000000001" customHeight="1">
      <c r="B101" s="530"/>
      <c r="C101" s="530"/>
      <c r="D101" s="530"/>
      <c r="F101" s="655"/>
      <c r="G101" s="533"/>
      <c r="N101" s="530"/>
      <c r="O101" s="655"/>
      <c r="P101" s="655"/>
      <c r="Q101" s="655"/>
      <c r="R101" s="1111"/>
      <c r="S101" s="3180"/>
    </row>
    <row r="102" spans="2:19" ht="20.100000000000001" customHeight="1">
      <c r="B102" s="530"/>
      <c r="C102" s="530"/>
      <c r="D102" s="530"/>
      <c r="F102" s="655"/>
      <c r="G102" s="533"/>
      <c r="N102" s="530"/>
      <c r="O102" s="655"/>
      <c r="P102" s="655"/>
      <c r="Q102" s="655"/>
      <c r="R102" s="1111"/>
      <c r="S102" s="3180"/>
    </row>
    <row r="103" spans="2:19" ht="20.100000000000001" customHeight="1">
      <c r="B103" s="530"/>
      <c r="C103" s="530"/>
      <c r="D103" s="530"/>
      <c r="F103" s="655"/>
      <c r="G103" s="533"/>
      <c r="N103" s="530"/>
      <c r="O103" s="655"/>
      <c r="P103" s="655"/>
      <c r="Q103" s="655"/>
      <c r="R103" s="1111"/>
      <c r="S103" s="3180"/>
    </row>
    <row r="104" spans="2:19" ht="20.100000000000001" customHeight="1">
      <c r="B104" s="530"/>
      <c r="C104" s="530"/>
      <c r="D104" s="530"/>
      <c r="F104" s="655"/>
      <c r="G104" s="533"/>
      <c r="N104" s="530"/>
      <c r="O104" s="655"/>
      <c r="P104" s="655"/>
      <c r="Q104" s="655"/>
      <c r="R104" s="1111"/>
      <c r="S104" s="3180"/>
    </row>
    <row r="105" spans="2:19" ht="20.100000000000001" customHeight="1">
      <c r="B105" s="530"/>
      <c r="C105" s="530"/>
      <c r="D105" s="530"/>
      <c r="F105" s="655"/>
      <c r="G105" s="533"/>
      <c r="N105" s="530"/>
      <c r="O105" s="655"/>
      <c r="P105" s="655"/>
      <c r="Q105" s="655"/>
      <c r="R105" s="1111"/>
      <c r="S105" s="3180"/>
    </row>
    <row r="106" spans="2:19" ht="20.100000000000001" customHeight="1">
      <c r="B106" s="530"/>
      <c r="C106" s="530"/>
      <c r="D106" s="530"/>
      <c r="F106" s="655"/>
      <c r="G106" s="533"/>
      <c r="N106" s="530"/>
      <c r="O106" s="655"/>
      <c r="P106" s="655"/>
      <c r="Q106" s="655"/>
      <c r="R106" s="1111"/>
      <c r="S106" s="3180"/>
    </row>
    <row r="107" spans="2:19" ht="20.100000000000001" customHeight="1">
      <c r="B107" s="530"/>
      <c r="C107" s="530"/>
      <c r="D107" s="530"/>
      <c r="F107" s="655"/>
      <c r="G107" s="533"/>
      <c r="N107" s="530"/>
      <c r="O107" s="655"/>
      <c r="P107" s="655"/>
      <c r="Q107" s="655"/>
      <c r="R107" s="1111"/>
      <c r="S107" s="3180"/>
    </row>
    <row r="108" spans="2:19" ht="20.100000000000001" customHeight="1">
      <c r="B108" s="530"/>
      <c r="C108" s="530"/>
      <c r="D108" s="530"/>
      <c r="F108" s="655"/>
      <c r="G108" s="533"/>
      <c r="N108" s="530"/>
      <c r="O108" s="655"/>
      <c r="P108" s="655"/>
      <c r="Q108" s="655"/>
      <c r="R108" s="1111"/>
      <c r="S108" s="3180"/>
    </row>
    <row r="109" spans="2:19" ht="20.100000000000001" customHeight="1">
      <c r="B109" s="530"/>
      <c r="C109" s="530"/>
      <c r="D109" s="530"/>
      <c r="F109" s="655"/>
      <c r="G109" s="533"/>
      <c r="N109" s="530"/>
      <c r="O109" s="655"/>
      <c r="P109" s="655"/>
      <c r="Q109" s="655"/>
      <c r="R109" s="1111"/>
      <c r="S109" s="3180"/>
    </row>
    <row r="110" spans="2:19" ht="20.100000000000001" customHeight="1">
      <c r="B110" s="530"/>
      <c r="C110" s="530"/>
      <c r="D110" s="530"/>
      <c r="F110" s="655"/>
      <c r="G110" s="533"/>
      <c r="N110" s="530"/>
      <c r="O110" s="655"/>
      <c r="P110" s="655"/>
      <c r="Q110" s="655"/>
      <c r="R110" s="1111"/>
      <c r="S110" s="3180"/>
    </row>
    <row r="111" spans="2:19" ht="20.100000000000001" customHeight="1">
      <c r="B111" s="530"/>
      <c r="C111" s="530"/>
      <c r="D111" s="530"/>
      <c r="F111" s="655"/>
      <c r="G111" s="533"/>
      <c r="N111" s="530"/>
      <c r="O111" s="655"/>
      <c r="P111" s="655"/>
      <c r="Q111" s="655"/>
      <c r="R111" s="1111"/>
      <c r="S111" s="3180"/>
    </row>
    <row r="112" spans="2:19" ht="20.100000000000001" customHeight="1">
      <c r="B112" s="530"/>
      <c r="C112" s="530"/>
      <c r="D112" s="530"/>
      <c r="F112" s="655"/>
      <c r="G112" s="533"/>
      <c r="N112" s="530"/>
      <c r="O112" s="655"/>
      <c r="P112" s="655"/>
      <c r="Q112" s="655"/>
      <c r="R112" s="1111"/>
      <c r="S112" s="3180"/>
    </row>
    <row r="113" spans="2:19" ht="20.100000000000001" customHeight="1">
      <c r="B113" s="530"/>
      <c r="C113" s="530"/>
      <c r="D113" s="530"/>
      <c r="F113" s="655"/>
      <c r="G113" s="533"/>
      <c r="N113" s="530"/>
      <c r="O113" s="655"/>
      <c r="P113" s="655"/>
      <c r="Q113" s="655"/>
      <c r="R113" s="1111"/>
      <c r="S113" s="3180"/>
    </row>
    <row r="114" spans="2:19" ht="20.100000000000001" customHeight="1">
      <c r="B114" s="530"/>
      <c r="C114" s="530"/>
      <c r="D114" s="530"/>
      <c r="F114" s="655"/>
      <c r="G114" s="533"/>
      <c r="N114" s="530"/>
      <c r="O114" s="655"/>
      <c r="P114" s="655"/>
      <c r="Q114" s="655"/>
      <c r="R114" s="1111"/>
      <c r="S114" s="3180"/>
    </row>
    <row r="115" spans="2:19" ht="20.100000000000001" customHeight="1">
      <c r="B115" s="530"/>
      <c r="C115" s="530"/>
      <c r="D115" s="530"/>
      <c r="F115" s="655"/>
      <c r="G115" s="533"/>
      <c r="N115" s="530"/>
      <c r="O115" s="655"/>
      <c r="P115" s="655"/>
      <c r="Q115" s="655"/>
      <c r="R115" s="1111"/>
      <c r="S115" s="3180"/>
    </row>
    <row r="116" spans="2:19" ht="20.100000000000001" customHeight="1">
      <c r="B116" s="530"/>
      <c r="C116" s="530"/>
      <c r="D116" s="530"/>
      <c r="F116" s="655"/>
      <c r="G116" s="533"/>
      <c r="N116" s="530"/>
      <c r="O116" s="655"/>
      <c r="P116" s="655"/>
      <c r="Q116" s="655"/>
      <c r="R116" s="1111"/>
      <c r="S116" s="3180"/>
    </row>
    <row r="117" spans="2:19" ht="20.100000000000001" customHeight="1">
      <c r="B117" s="530"/>
      <c r="C117" s="530"/>
      <c r="D117" s="530"/>
      <c r="F117" s="655"/>
      <c r="G117" s="533"/>
      <c r="N117" s="530"/>
      <c r="O117" s="655"/>
      <c r="P117" s="655"/>
      <c r="Q117" s="655"/>
      <c r="R117" s="1111"/>
      <c r="S117" s="3180"/>
    </row>
    <row r="118" spans="2:19" ht="20.100000000000001" customHeight="1">
      <c r="B118" s="530"/>
      <c r="C118" s="530"/>
      <c r="D118" s="530"/>
      <c r="F118" s="655"/>
      <c r="G118" s="533"/>
      <c r="N118" s="530"/>
      <c r="O118" s="655"/>
      <c r="P118" s="655"/>
      <c r="Q118" s="655"/>
      <c r="R118" s="1111"/>
      <c r="S118" s="3180"/>
    </row>
    <row r="119" spans="2:19" ht="20.100000000000001" customHeight="1">
      <c r="B119" s="530"/>
      <c r="C119" s="530"/>
      <c r="D119" s="530"/>
      <c r="F119" s="655"/>
      <c r="G119" s="533"/>
      <c r="N119" s="530"/>
      <c r="O119" s="655"/>
      <c r="P119" s="655"/>
      <c r="Q119" s="655"/>
      <c r="R119" s="1111"/>
      <c r="S119" s="3180"/>
    </row>
    <row r="120" spans="2:19" ht="20.100000000000001" customHeight="1">
      <c r="B120" s="530"/>
      <c r="C120" s="530"/>
      <c r="D120" s="530"/>
      <c r="F120" s="655"/>
      <c r="G120" s="533"/>
      <c r="N120" s="530"/>
      <c r="O120" s="655"/>
      <c r="P120" s="655"/>
      <c r="Q120" s="655"/>
      <c r="R120" s="1111"/>
      <c r="S120" s="3180"/>
    </row>
    <row r="121" spans="2:19" ht="20.100000000000001" customHeight="1">
      <c r="B121" s="530"/>
      <c r="C121" s="530"/>
      <c r="D121" s="530"/>
      <c r="F121" s="655"/>
      <c r="G121" s="533"/>
      <c r="N121" s="530"/>
      <c r="O121" s="655"/>
      <c r="P121" s="655"/>
      <c r="Q121" s="655"/>
      <c r="R121" s="1111"/>
      <c r="S121" s="3180"/>
    </row>
    <row r="122" spans="2:19" ht="20.100000000000001" customHeight="1">
      <c r="B122" s="530"/>
      <c r="C122" s="530"/>
      <c r="D122" s="530"/>
      <c r="F122" s="655"/>
      <c r="G122" s="533"/>
      <c r="N122" s="530"/>
      <c r="O122" s="655"/>
      <c r="P122" s="655"/>
      <c r="Q122" s="655"/>
      <c r="R122" s="1111"/>
      <c r="S122" s="3180"/>
    </row>
    <row r="123" spans="2:19" ht="20.100000000000001" customHeight="1">
      <c r="B123" s="530"/>
      <c r="C123" s="530"/>
      <c r="D123" s="530"/>
      <c r="F123" s="655"/>
      <c r="G123" s="533"/>
      <c r="N123" s="530"/>
      <c r="O123" s="655"/>
      <c r="P123" s="655"/>
      <c r="Q123" s="655"/>
      <c r="R123" s="1111"/>
      <c r="S123" s="3180"/>
    </row>
    <row r="124" spans="2:19" ht="20.100000000000001" customHeight="1">
      <c r="B124" s="530"/>
      <c r="C124" s="530"/>
      <c r="D124" s="530"/>
      <c r="F124" s="655"/>
      <c r="G124" s="533"/>
      <c r="N124" s="530"/>
      <c r="O124" s="655"/>
      <c r="P124" s="655"/>
      <c r="Q124" s="655"/>
      <c r="R124" s="1111"/>
      <c r="S124" s="3180"/>
    </row>
    <row r="125" spans="2:19" ht="20.100000000000001" customHeight="1">
      <c r="B125" s="530"/>
      <c r="C125" s="530"/>
      <c r="D125" s="530"/>
      <c r="F125" s="655"/>
      <c r="G125" s="533"/>
      <c r="N125" s="530"/>
      <c r="O125" s="655"/>
      <c r="P125" s="655"/>
      <c r="Q125" s="655"/>
      <c r="R125" s="1111"/>
      <c r="S125" s="3180"/>
    </row>
    <row r="126" spans="2:19" ht="20.100000000000001" customHeight="1">
      <c r="B126" s="530"/>
      <c r="C126" s="530"/>
      <c r="D126" s="530"/>
      <c r="F126" s="655"/>
      <c r="G126" s="533"/>
      <c r="N126" s="530"/>
      <c r="O126" s="655"/>
      <c r="P126" s="655"/>
      <c r="Q126" s="655"/>
      <c r="R126" s="1111"/>
      <c r="S126" s="3180"/>
    </row>
    <row r="127" spans="2:19" ht="20.100000000000001" customHeight="1">
      <c r="F127" s="655"/>
      <c r="G127" s="654"/>
      <c r="O127" s="655"/>
      <c r="P127" s="656"/>
      <c r="Q127" s="657"/>
      <c r="R127" s="704"/>
      <c r="S127" s="3180"/>
    </row>
    <row r="128" spans="2:19" ht="20.100000000000001" customHeight="1">
      <c r="F128" s="655"/>
      <c r="G128" s="654"/>
      <c r="O128" s="655"/>
      <c r="P128" s="656"/>
      <c r="Q128" s="657"/>
      <c r="R128" s="704"/>
      <c r="S128" s="3180"/>
    </row>
    <row r="129" spans="6:19" ht="20.100000000000001" customHeight="1">
      <c r="F129" s="655"/>
      <c r="G129" s="654"/>
      <c r="O129" s="655"/>
      <c r="P129" s="656"/>
      <c r="Q129" s="657"/>
      <c r="R129" s="704"/>
      <c r="S129" s="3180"/>
    </row>
    <row r="130" spans="6:19" ht="20.100000000000001" customHeight="1">
      <c r="F130" s="655"/>
      <c r="G130" s="654"/>
      <c r="O130" s="655"/>
      <c r="P130" s="656"/>
      <c r="Q130" s="657"/>
      <c r="R130" s="704"/>
      <c r="S130" s="3180"/>
    </row>
    <row r="131" spans="6:19" ht="20.100000000000001" customHeight="1">
      <c r="F131" s="655"/>
      <c r="G131" s="654"/>
      <c r="O131" s="655"/>
      <c r="P131" s="656"/>
      <c r="Q131" s="657"/>
      <c r="R131" s="704"/>
      <c r="S131" s="3180"/>
    </row>
    <row r="132" spans="6:19" ht="20.100000000000001" customHeight="1">
      <c r="F132" s="655"/>
      <c r="G132" s="654"/>
      <c r="O132" s="655"/>
      <c r="P132" s="656"/>
      <c r="Q132" s="657"/>
      <c r="R132" s="704"/>
      <c r="S132" s="3180"/>
    </row>
    <row r="133" spans="6:19" ht="20.100000000000001" customHeight="1">
      <c r="F133" s="655"/>
      <c r="G133" s="654"/>
      <c r="O133" s="655"/>
      <c r="P133" s="656"/>
      <c r="Q133" s="657"/>
      <c r="R133" s="704"/>
      <c r="S133" s="3180"/>
    </row>
    <row r="134" spans="6:19" ht="20.100000000000001" customHeight="1">
      <c r="F134" s="655"/>
      <c r="G134" s="654"/>
      <c r="O134" s="655"/>
      <c r="P134" s="656"/>
      <c r="Q134" s="657"/>
      <c r="R134" s="704"/>
      <c r="S134" s="3180"/>
    </row>
    <row r="135" spans="6:19" ht="20.100000000000001" customHeight="1">
      <c r="F135" s="655"/>
      <c r="G135" s="654"/>
      <c r="O135" s="655"/>
      <c r="P135" s="656"/>
      <c r="Q135" s="657"/>
      <c r="R135" s="704"/>
      <c r="S135" s="3180"/>
    </row>
    <row r="136" spans="6:19" ht="20.100000000000001" customHeight="1">
      <c r="F136" s="655"/>
      <c r="G136" s="654"/>
      <c r="O136" s="655"/>
      <c r="P136" s="656"/>
      <c r="Q136" s="657"/>
      <c r="R136" s="704"/>
      <c r="S136" s="3180"/>
    </row>
    <row r="137" spans="6:19" ht="20.100000000000001" customHeight="1">
      <c r="F137" s="655"/>
      <c r="G137" s="654"/>
      <c r="O137" s="655"/>
      <c r="P137" s="656"/>
      <c r="Q137" s="657"/>
      <c r="R137" s="704"/>
      <c r="S137" s="3180"/>
    </row>
    <row r="138" spans="6:19" ht="20.100000000000001" customHeight="1">
      <c r="F138" s="655"/>
      <c r="G138" s="654"/>
      <c r="O138" s="655"/>
      <c r="P138" s="656"/>
      <c r="Q138" s="657"/>
      <c r="R138" s="704"/>
      <c r="S138" s="3180"/>
    </row>
    <row r="139" spans="6:19" ht="20.100000000000001" customHeight="1">
      <c r="F139" s="655"/>
      <c r="G139" s="654"/>
      <c r="O139" s="655"/>
      <c r="P139" s="656"/>
      <c r="Q139" s="657"/>
      <c r="R139" s="704"/>
      <c r="S139" s="3180"/>
    </row>
    <row r="140" spans="6:19" ht="20.100000000000001" customHeight="1">
      <c r="F140" s="655"/>
      <c r="G140" s="654"/>
      <c r="O140" s="655"/>
      <c r="P140" s="656"/>
      <c r="Q140" s="657"/>
      <c r="R140" s="704"/>
      <c r="S140" s="3180"/>
    </row>
    <row r="141" spans="6:19" ht="20.100000000000001" customHeight="1">
      <c r="F141" s="655"/>
      <c r="G141" s="654"/>
      <c r="O141" s="655"/>
      <c r="P141" s="656"/>
      <c r="Q141" s="657"/>
      <c r="R141" s="704"/>
      <c r="S141" s="3180"/>
    </row>
    <row r="142" spans="6:19" ht="20.100000000000001" customHeight="1">
      <c r="F142" s="655"/>
      <c r="G142" s="654"/>
      <c r="O142" s="655"/>
      <c r="P142" s="656"/>
      <c r="Q142" s="657"/>
      <c r="R142" s="704"/>
      <c r="S142" s="3180"/>
    </row>
    <row r="143" spans="6:19" ht="20.100000000000001" customHeight="1">
      <c r="F143" s="655"/>
      <c r="G143" s="654"/>
      <c r="O143" s="655"/>
      <c r="P143" s="656"/>
      <c r="Q143" s="657"/>
      <c r="R143" s="704"/>
      <c r="S143" s="3180"/>
    </row>
    <row r="144" spans="6:19" ht="20.100000000000001" customHeight="1">
      <c r="F144" s="655"/>
      <c r="G144" s="654"/>
      <c r="O144" s="655"/>
      <c r="P144" s="656"/>
      <c r="Q144" s="657"/>
      <c r="R144" s="704"/>
      <c r="S144" s="3180"/>
    </row>
    <row r="145" spans="6:19" ht="20.100000000000001" customHeight="1">
      <c r="F145" s="655"/>
      <c r="G145" s="654"/>
      <c r="O145" s="655"/>
      <c r="P145" s="656"/>
      <c r="Q145" s="657"/>
      <c r="R145" s="704"/>
      <c r="S145" s="3180"/>
    </row>
    <row r="146" spans="6:19" ht="20.100000000000001" customHeight="1">
      <c r="F146" s="655"/>
      <c r="G146" s="654"/>
      <c r="O146" s="655"/>
      <c r="P146" s="656"/>
      <c r="Q146" s="657"/>
      <c r="R146" s="704"/>
      <c r="S146" s="3180"/>
    </row>
    <row r="147" spans="6:19" ht="20.100000000000001" customHeight="1">
      <c r="F147" s="655"/>
      <c r="G147" s="654"/>
      <c r="O147" s="655"/>
      <c r="P147" s="656"/>
      <c r="Q147" s="657"/>
      <c r="R147" s="704"/>
      <c r="S147" s="3180"/>
    </row>
    <row r="148" spans="6:19" ht="20.100000000000001" customHeight="1">
      <c r="F148" s="655"/>
      <c r="G148" s="654"/>
      <c r="O148" s="655"/>
      <c r="P148" s="656"/>
      <c r="Q148" s="657"/>
      <c r="R148" s="704"/>
      <c r="S148" s="3180"/>
    </row>
    <row r="149" spans="6:19" ht="20.100000000000001" customHeight="1">
      <c r="F149" s="655"/>
      <c r="G149" s="654"/>
      <c r="O149" s="655"/>
      <c r="P149" s="656"/>
      <c r="Q149" s="657"/>
      <c r="R149" s="704"/>
      <c r="S149" s="3180"/>
    </row>
    <row r="150" spans="6:19" ht="20.100000000000001" customHeight="1">
      <c r="F150" s="655"/>
      <c r="G150" s="654"/>
      <c r="O150" s="655"/>
      <c r="P150" s="656"/>
      <c r="Q150" s="657"/>
      <c r="R150" s="704"/>
      <c r="S150" s="3180"/>
    </row>
    <row r="151" spans="6:19" ht="20.100000000000001" customHeight="1">
      <c r="F151" s="655"/>
      <c r="G151" s="654"/>
      <c r="O151" s="655"/>
      <c r="P151" s="656"/>
      <c r="Q151" s="657"/>
      <c r="R151" s="704"/>
      <c r="S151" s="3180"/>
    </row>
    <row r="152" spans="6:19" ht="20.100000000000001" customHeight="1">
      <c r="F152" s="655"/>
      <c r="G152" s="654"/>
      <c r="O152" s="655"/>
      <c r="P152" s="656"/>
      <c r="Q152" s="657"/>
      <c r="R152" s="704"/>
      <c r="S152" s="3180"/>
    </row>
    <row r="153" spans="6:19" ht="20.100000000000001" customHeight="1">
      <c r="F153" s="655"/>
      <c r="G153" s="654"/>
      <c r="O153" s="655"/>
      <c r="P153" s="656"/>
      <c r="Q153" s="657"/>
      <c r="R153" s="704"/>
      <c r="S153" s="3180"/>
    </row>
    <row r="154" spans="6:19" ht="20.100000000000001" customHeight="1">
      <c r="F154" s="655"/>
      <c r="G154" s="654"/>
      <c r="O154" s="655"/>
      <c r="P154" s="656"/>
      <c r="Q154" s="657"/>
      <c r="R154" s="704"/>
      <c r="S154" s="3180"/>
    </row>
    <row r="155" spans="6:19" ht="20.100000000000001" customHeight="1">
      <c r="F155" s="655"/>
      <c r="G155" s="654"/>
      <c r="O155" s="655"/>
      <c r="P155" s="656"/>
      <c r="Q155" s="657"/>
      <c r="R155" s="704"/>
      <c r="S155" s="3180"/>
    </row>
    <row r="156" spans="6:19" ht="20.100000000000001" customHeight="1">
      <c r="F156" s="655"/>
      <c r="G156" s="654"/>
      <c r="O156" s="655"/>
      <c r="P156" s="656"/>
      <c r="Q156" s="657"/>
      <c r="R156" s="704"/>
      <c r="S156" s="3180"/>
    </row>
    <row r="157" spans="6:19" ht="20.100000000000001" customHeight="1">
      <c r="F157" s="655"/>
      <c r="G157" s="654"/>
      <c r="O157" s="655"/>
      <c r="P157" s="656"/>
      <c r="Q157" s="657"/>
      <c r="R157" s="704"/>
      <c r="S157" s="3180"/>
    </row>
    <row r="158" spans="6:19" ht="20.100000000000001" customHeight="1">
      <c r="F158" s="655"/>
      <c r="G158" s="654"/>
      <c r="O158" s="655"/>
      <c r="P158" s="656"/>
      <c r="Q158" s="657"/>
      <c r="R158" s="704"/>
      <c r="S158" s="3180"/>
    </row>
    <row r="159" spans="6:19" ht="20.100000000000001" customHeight="1">
      <c r="F159" s="655"/>
      <c r="G159" s="654"/>
      <c r="O159" s="655"/>
      <c r="P159" s="656"/>
      <c r="Q159" s="657"/>
      <c r="R159" s="704"/>
      <c r="S159" s="3180"/>
    </row>
    <row r="160" spans="6:19" ht="20.100000000000001" customHeight="1">
      <c r="F160" s="655"/>
      <c r="G160" s="654"/>
      <c r="O160" s="655"/>
      <c r="P160" s="656"/>
      <c r="Q160" s="657"/>
      <c r="R160" s="704"/>
      <c r="S160" s="3180"/>
    </row>
    <row r="161" spans="6:19" ht="20.100000000000001" customHeight="1">
      <c r="F161" s="655"/>
      <c r="G161" s="654"/>
      <c r="O161" s="655"/>
      <c r="P161" s="656"/>
      <c r="Q161" s="657"/>
      <c r="R161" s="704"/>
      <c r="S161" s="3180"/>
    </row>
    <row r="162" spans="6:19" ht="20.100000000000001" customHeight="1">
      <c r="F162" s="655"/>
      <c r="G162" s="654"/>
      <c r="O162" s="655"/>
      <c r="P162" s="656"/>
      <c r="Q162" s="657"/>
      <c r="R162" s="704"/>
      <c r="S162" s="3180"/>
    </row>
    <row r="163" spans="6:19" ht="20.100000000000001" customHeight="1">
      <c r="F163" s="655"/>
      <c r="G163" s="654"/>
      <c r="O163" s="655"/>
      <c r="P163" s="656"/>
      <c r="Q163" s="657"/>
      <c r="R163" s="704"/>
      <c r="S163" s="3180"/>
    </row>
    <row r="164" spans="6:19" ht="20.100000000000001" customHeight="1">
      <c r="F164" s="655"/>
      <c r="G164" s="654"/>
      <c r="O164" s="655"/>
      <c r="P164" s="656"/>
      <c r="Q164" s="657"/>
      <c r="R164" s="704"/>
      <c r="S164" s="3180"/>
    </row>
    <row r="165" spans="6:19" ht="20.100000000000001" customHeight="1">
      <c r="F165" s="655"/>
      <c r="G165" s="654"/>
      <c r="O165" s="655"/>
      <c r="P165" s="656"/>
      <c r="Q165" s="657"/>
      <c r="R165" s="704"/>
      <c r="S165" s="3180"/>
    </row>
    <row r="166" spans="6:19" ht="20.100000000000001" customHeight="1">
      <c r="F166" s="655"/>
      <c r="G166" s="654"/>
      <c r="O166" s="655"/>
      <c r="P166" s="656"/>
      <c r="Q166" s="657"/>
      <c r="R166" s="704"/>
      <c r="S166" s="3180"/>
    </row>
    <row r="167" spans="6:19" ht="20.100000000000001" customHeight="1">
      <c r="F167" s="655"/>
      <c r="G167" s="654"/>
      <c r="O167" s="655"/>
      <c r="P167" s="656"/>
      <c r="Q167" s="657"/>
      <c r="R167" s="704"/>
      <c r="S167" s="3180"/>
    </row>
    <row r="168" spans="6:19" ht="20.100000000000001" customHeight="1">
      <c r="F168" s="655"/>
      <c r="G168" s="654"/>
      <c r="O168" s="655"/>
      <c r="P168" s="656"/>
      <c r="Q168" s="657"/>
      <c r="R168" s="704"/>
      <c r="S168" s="3180"/>
    </row>
    <row r="169" spans="6:19" ht="20.100000000000001" customHeight="1">
      <c r="F169" s="655"/>
      <c r="G169" s="654"/>
      <c r="O169" s="655"/>
      <c r="P169" s="656"/>
      <c r="Q169" s="657"/>
      <c r="R169" s="704"/>
      <c r="S169" s="3180"/>
    </row>
    <row r="170" spans="6:19" ht="20.100000000000001" customHeight="1">
      <c r="F170" s="655"/>
      <c r="G170" s="654"/>
      <c r="O170" s="655"/>
      <c r="P170" s="656"/>
      <c r="Q170" s="657"/>
      <c r="R170" s="704"/>
      <c r="S170" s="3180"/>
    </row>
    <row r="171" spans="6:19" ht="20.100000000000001" customHeight="1">
      <c r="F171" s="655"/>
      <c r="G171" s="654"/>
      <c r="O171" s="655"/>
      <c r="P171" s="656"/>
      <c r="Q171" s="657"/>
      <c r="R171" s="704"/>
      <c r="S171" s="3180"/>
    </row>
    <row r="172" spans="6:19" ht="20.100000000000001" customHeight="1">
      <c r="F172" s="655"/>
      <c r="G172" s="654"/>
      <c r="O172" s="655"/>
      <c r="P172" s="656"/>
      <c r="Q172" s="657"/>
      <c r="R172" s="704"/>
      <c r="S172" s="3180"/>
    </row>
    <row r="173" spans="6:19" ht="20.100000000000001" customHeight="1">
      <c r="F173" s="655"/>
      <c r="G173" s="654"/>
      <c r="O173" s="655"/>
      <c r="P173" s="656"/>
      <c r="Q173" s="657"/>
      <c r="R173" s="704"/>
      <c r="S173" s="3180"/>
    </row>
    <row r="174" spans="6:19" ht="20.100000000000001" customHeight="1">
      <c r="F174" s="655"/>
      <c r="G174" s="654"/>
      <c r="O174" s="655"/>
      <c r="P174" s="656"/>
      <c r="Q174" s="657"/>
      <c r="R174" s="704"/>
      <c r="S174" s="3180"/>
    </row>
    <row r="175" spans="6:19" ht="20.100000000000001" customHeight="1">
      <c r="F175" s="655"/>
      <c r="G175" s="654"/>
      <c r="O175" s="655"/>
      <c r="P175" s="656"/>
      <c r="Q175" s="657"/>
      <c r="R175" s="704"/>
      <c r="S175" s="3180"/>
    </row>
    <row r="176" spans="6:19" ht="20.100000000000001" customHeight="1">
      <c r="F176" s="655"/>
      <c r="G176" s="654"/>
      <c r="O176" s="655"/>
      <c r="P176" s="656"/>
      <c r="Q176" s="657"/>
      <c r="R176" s="704"/>
      <c r="S176" s="3180"/>
    </row>
    <row r="177" spans="6:19" ht="20.100000000000001" customHeight="1">
      <c r="F177" s="655"/>
      <c r="G177" s="654"/>
      <c r="O177" s="655"/>
      <c r="P177" s="656"/>
      <c r="Q177" s="657"/>
      <c r="R177" s="704"/>
      <c r="S177" s="3180"/>
    </row>
    <row r="178" spans="6:19" ht="20.100000000000001" customHeight="1">
      <c r="F178" s="655"/>
      <c r="G178" s="654"/>
      <c r="O178" s="655"/>
      <c r="P178" s="656"/>
      <c r="Q178" s="657"/>
      <c r="R178" s="704"/>
      <c r="S178" s="3180"/>
    </row>
    <row r="179" spans="6:19" ht="20.100000000000001" customHeight="1">
      <c r="F179" s="655"/>
      <c r="G179" s="654"/>
      <c r="O179" s="655"/>
      <c r="P179" s="656"/>
      <c r="Q179" s="657"/>
      <c r="R179" s="704"/>
      <c r="S179" s="3180"/>
    </row>
    <row r="180" spans="6:19" ht="20.100000000000001" customHeight="1">
      <c r="F180" s="655"/>
      <c r="G180" s="654"/>
      <c r="O180" s="655"/>
      <c r="P180" s="656"/>
      <c r="Q180" s="657"/>
      <c r="R180" s="704"/>
      <c r="S180" s="3180"/>
    </row>
    <row r="181" spans="6:19" ht="20.100000000000001" customHeight="1">
      <c r="F181" s="655"/>
      <c r="G181" s="654"/>
      <c r="O181" s="655"/>
      <c r="P181" s="656"/>
      <c r="Q181" s="657"/>
      <c r="R181" s="704"/>
      <c r="S181" s="3180"/>
    </row>
    <row r="182" spans="6:19" ht="20.100000000000001" customHeight="1">
      <c r="F182" s="655"/>
      <c r="G182" s="654"/>
      <c r="O182" s="655"/>
      <c r="P182" s="656"/>
      <c r="Q182" s="657"/>
      <c r="R182" s="704"/>
      <c r="S182" s="3180"/>
    </row>
    <row r="183" spans="6:19" ht="20.100000000000001" customHeight="1">
      <c r="F183" s="655"/>
      <c r="G183" s="654"/>
      <c r="O183" s="655"/>
      <c r="P183" s="656"/>
      <c r="Q183" s="657"/>
      <c r="R183" s="704"/>
      <c r="S183" s="3180"/>
    </row>
    <row r="184" spans="6:19" ht="20.100000000000001" customHeight="1">
      <c r="F184" s="655"/>
      <c r="G184" s="654"/>
      <c r="O184" s="655"/>
      <c r="P184" s="656"/>
      <c r="Q184" s="657"/>
      <c r="R184" s="704"/>
      <c r="S184" s="3180"/>
    </row>
    <row r="185" spans="6:19" ht="20.100000000000001" customHeight="1">
      <c r="F185" s="655"/>
      <c r="G185" s="654"/>
      <c r="O185" s="655"/>
      <c r="P185" s="656"/>
      <c r="Q185" s="657"/>
      <c r="R185" s="704"/>
      <c r="S185" s="3180"/>
    </row>
    <row r="186" spans="6:19" ht="20.100000000000001" customHeight="1">
      <c r="F186" s="655"/>
      <c r="G186" s="654"/>
      <c r="O186" s="655"/>
      <c r="P186" s="656"/>
      <c r="Q186" s="657"/>
      <c r="R186" s="704"/>
      <c r="S186" s="3180"/>
    </row>
    <row r="187" spans="6:19" ht="20.100000000000001" customHeight="1">
      <c r="F187" s="655"/>
      <c r="G187" s="654"/>
      <c r="O187" s="655"/>
      <c r="P187" s="656"/>
      <c r="Q187" s="657"/>
      <c r="R187" s="704"/>
      <c r="S187" s="3180"/>
    </row>
    <row r="188" spans="6:19" ht="20.100000000000001" customHeight="1">
      <c r="F188" s="655"/>
      <c r="G188" s="654"/>
      <c r="O188" s="655"/>
      <c r="P188" s="656"/>
      <c r="Q188" s="657"/>
      <c r="R188" s="704"/>
      <c r="S188" s="3180"/>
    </row>
    <row r="189" spans="6:19" ht="20.100000000000001" customHeight="1">
      <c r="F189" s="655"/>
      <c r="G189" s="654"/>
      <c r="O189" s="655"/>
      <c r="P189" s="656"/>
      <c r="Q189" s="657"/>
      <c r="R189" s="704"/>
      <c r="S189" s="3180"/>
    </row>
    <row r="190" spans="6:19" ht="20.100000000000001" customHeight="1">
      <c r="F190" s="655"/>
      <c r="G190" s="654"/>
      <c r="O190" s="655"/>
      <c r="P190" s="656"/>
      <c r="Q190" s="657"/>
      <c r="R190" s="704"/>
      <c r="S190" s="3180"/>
    </row>
    <row r="191" spans="6:19" ht="20.100000000000001" customHeight="1">
      <c r="F191" s="655"/>
      <c r="G191" s="654"/>
      <c r="O191" s="655"/>
      <c r="P191" s="656"/>
      <c r="Q191" s="657"/>
      <c r="R191" s="704"/>
      <c r="S191" s="3180"/>
    </row>
    <row r="192" spans="6:19" ht="20.100000000000001" customHeight="1">
      <c r="F192" s="655"/>
      <c r="G192" s="654"/>
      <c r="O192" s="655"/>
      <c r="P192" s="656"/>
      <c r="Q192" s="657"/>
      <c r="R192" s="704"/>
      <c r="S192" s="3180"/>
    </row>
    <row r="193" spans="6:19" ht="20.100000000000001" customHeight="1">
      <c r="F193" s="655"/>
      <c r="G193" s="654"/>
      <c r="O193" s="655"/>
      <c r="P193" s="656"/>
      <c r="Q193" s="657"/>
      <c r="R193" s="704"/>
      <c r="S193" s="3180"/>
    </row>
    <row r="194" spans="6:19" ht="20.100000000000001" customHeight="1">
      <c r="F194" s="655"/>
      <c r="G194" s="654"/>
      <c r="O194" s="655"/>
      <c r="P194" s="656"/>
      <c r="Q194" s="657"/>
      <c r="R194" s="704"/>
      <c r="S194" s="3180"/>
    </row>
    <row r="195" spans="6:19" ht="20.100000000000001" customHeight="1">
      <c r="F195" s="655"/>
      <c r="G195" s="654"/>
      <c r="O195" s="655"/>
      <c r="P195" s="656"/>
      <c r="Q195" s="657"/>
      <c r="R195" s="704"/>
      <c r="S195" s="3180"/>
    </row>
    <row r="196" spans="6:19" ht="20.100000000000001" customHeight="1">
      <c r="F196" s="655"/>
      <c r="G196" s="654"/>
      <c r="O196" s="655"/>
      <c r="P196" s="656"/>
      <c r="Q196" s="657"/>
      <c r="R196" s="704"/>
      <c r="S196" s="3180"/>
    </row>
    <row r="197" spans="6:19" ht="20.100000000000001" customHeight="1">
      <c r="F197" s="655"/>
      <c r="G197" s="654"/>
      <c r="O197" s="655"/>
      <c r="P197" s="656"/>
      <c r="Q197" s="657"/>
      <c r="R197" s="704"/>
      <c r="S197" s="3180"/>
    </row>
    <row r="198" spans="6:19" ht="20.100000000000001" customHeight="1">
      <c r="F198" s="655"/>
      <c r="G198" s="654"/>
      <c r="O198" s="655"/>
      <c r="P198" s="656"/>
      <c r="Q198" s="657"/>
      <c r="R198" s="704"/>
      <c r="S198" s="3180"/>
    </row>
    <row r="199" spans="6:19" ht="20.100000000000001" customHeight="1">
      <c r="F199" s="655"/>
      <c r="G199" s="654"/>
      <c r="O199" s="655"/>
      <c r="P199" s="656"/>
      <c r="Q199" s="657"/>
      <c r="R199" s="704"/>
      <c r="S199" s="3180"/>
    </row>
    <row r="200" spans="6:19" ht="20.100000000000001" customHeight="1">
      <c r="F200" s="655"/>
      <c r="G200" s="654"/>
      <c r="O200" s="655"/>
      <c r="P200" s="656"/>
      <c r="Q200" s="657"/>
      <c r="R200" s="704"/>
      <c r="S200" s="3180"/>
    </row>
    <row r="201" spans="6:19" ht="20.100000000000001" customHeight="1">
      <c r="F201" s="655"/>
      <c r="G201" s="654"/>
      <c r="O201" s="655"/>
      <c r="P201" s="656"/>
      <c r="Q201" s="657"/>
      <c r="R201" s="704"/>
      <c r="S201" s="3180"/>
    </row>
    <row r="202" spans="6:19" ht="20.100000000000001" customHeight="1">
      <c r="F202" s="655"/>
      <c r="G202" s="654"/>
      <c r="O202" s="655"/>
      <c r="P202" s="656"/>
      <c r="Q202" s="657"/>
      <c r="R202" s="704"/>
      <c r="S202" s="3180"/>
    </row>
    <row r="203" spans="6:19" ht="20.100000000000001" customHeight="1">
      <c r="F203" s="655"/>
      <c r="G203" s="654"/>
      <c r="O203" s="655"/>
      <c r="P203" s="656"/>
      <c r="Q203" s="657"/>
      <c r="R203" s="704"/>
      <c r="S203" s="3180"/>
    </row>
    <row r="204" spans="6:19" ht="20.100000000000001" customHeight="1">
      <c r="F204" s="655"/>
      <c r="G204" s="654"/>
      <c r="O204" s="655"/>
      <c r="P204" s="656"/>
      <c r="Q204" s="657"/>
      <c r="R204" s="704"/>
      <c r="S204" s="3180"/>
    </row>
    <row r="205" spans="6:19" ht="20.100000000000001" customHeight="1">
      <c r="F205" s="655"/>
      <c r="G205" s="654"/>
      <c r="O205" s="655"/>
      <c r="P205" s="656"/>
      <c r="Q205" s="657"/>
      <c r="R205" s="704"/>
      <c r="S205" s="3180"/>
    </row>
    <row r="206" spans="6:19" ht="20.100000000000001" customHeight="1">
      <c r="F206" s="655"/>
      <c r="G206" s="654"/>
      <c r="O206" s="655"/>
      <c r="P206" s="656"/>
      <c r="Q206" s="657"/>
      <c r="R206" s="704"/>
      <c r="S206" s="3180"/>
    </row>
    <row r="207" spans="6:19" ht="20.100000000000001" customHeight="1">
      <c r="F207" s="655"/>
      <c r="G207" s="654"/>
      <c r="O207" s="655"/>
      <c r="P207" s="656"/>
      <c r="Q207" s="657"/>
      <c r="R207" s="704"/>
      <c r="S207" s="3180"/>
    </row>
    <row r="208" spans="6:19" ht="20.100000000000001" customHeight="1">
      <c r="F208" s="655"/>
      <c r="G208" s="654"/>
      <c r="O208" s="655"/>
      <c r="P208" s="656"/>
      <c r="Q208" s="657"/>
      <c r="R208" s="704"/>
      <c r="S208" s="3180"/>
    </row>
    <row r="209" spans="6:19" ht="20.100000000000001" customHeight="1">
      <c r="F209" s="655"/>
      <c r="G209" s="654"/>
      <c r="O209" s="655"/>
      <c r="P209" s="656"/>
      <c r="Q209" s="657"/>
      <c r="R209" s="704"/>
      <c r="S209" s="3180"/>
    </row>
    <row r="210" spans="6:19" ht="20.100000000000001" customHeight="1">
      <c r="F210" s="655"/>
      <c r="G210" s="654"/>
      <c r="O210" s="655"/>
      <c r="P210" s="656"/>
      <c r="Q210" s="657"/>
      <c r="R210" s="704"/>
      <c r="S210" s="3180"/>
    </row>
    <row r="211" spans="6:19" ht="20.100000000000001" customHeight="1">
      <c r="F211" s="655"/>
      <c r="G211" s="654"/>
      <c r="O211" s="655"/>
      <c r="P211" s="656"/>
      <c r="Q211" s="657"/>
      <c r="R211" s="704"/>
      <c r="S211" s="3180"/>
    </row>
    <row r="212" spans="6:19" ht="20.100000000000001" customHeight="1">
      <c r="F212" s="655"/>
      <c r="G212" s="654"/>
      <c r="O212" s="655"/>
      <c r="P212" s="656"/>
      <c r="Q212" s="657"/>
      <c r="R212" s="704"/>
      <c r="S212" s="3180"/>
    </row>
    <row r="213" spans="6:19" ht="20.100000000000001" customHeight="1">
      <c r="F213" s="655"/>
      <c r="G213" s="654"/>
      <c r="O213" s="655"/>
      <c r="P213" s="656"/>
      <c r="Q213" s="657"/>
      <c r="R213" s="704"/>
      <c r="S213" s="3180"/>
    </row>
    <row r="214" spans="6:19" ht="20.100000000000001" customHeight="1">
      <c r="F214" s="655"/>
      <c r="G214" s="654"/>
      <c r="O214" s="655"/>
      <c r="P214" s="656"/>
      <c r="Q214" s="657"/>
      <c r="R214" s="704"/>
      <c r="S214" s="3180"/>
    </row>
    <row r="215" spans="6:19" ht="20.100000000000001" customHeight="1">
      <c r="F215" s="655"/>
      <c r="G215" s="654"/>
      <c r="O215" s="655"/>
      <c r="P215" s="656"/>
      <c r="Q215" s="657"/>
      <c r="R215" s="704"/>
      <c r="S215" s="3180"/>
    </row>
    <row r="216" spans="6:19" ht="20.100000000000001" customHeight="1">
      <c r="F216" s="655"/>
      <c r="G216" s="654"/>
      <c r="O216" s="655"/>
      <c r="P216" s="656"/>
      <c r="Q216" s="657"/>
      <c r="R216" s="704"/>
      <c r="S216" s="3180"/>
    </row>
    <row r="217" spans="6:19" ht="20.100000000000001" customHeight="1">
      <c r="F217" s="655"/>
      <c r="G217" s="654"/>
      <c r="O217" s="655"/>
      <c r="P217" s="656"/>
      <c r="Q217" s="657"/>
      <c r="R217" s="704"/>
      <c r="S217" s="3180"/>
    </row>
    <row r="218" spans="6:19" ht="20.100000000000001" customHeight="1">
      <c r="F218" s="655"/>
      <c r="G218" s="654"/>
      <c r="O218" s="655"/>
      <c r="P218" s="656"/>
      <c r="Q218" s="657"/>
      <c r="R218" s="704"/>
      <c r="S218" s="3180"/>
    </row>
    <row r="219" spans="6:19" ht="20.100000000000001" customHeight="1">
      <c r="F219" s="655"/>
      <c r="G219" s="654"/>
      <c r="O219" s="655"/>
      <c r="P219" s="656"/>
      <c r="Q219" s="657"/>
      <c r="R219" s="704"/>
      <c r="S219" s="3180"/>
    </row>
    <row r="220" spans="6:19" ht="20.100000000000001" customHeight="1">
      <c r="F220" s="655"/>
      <c r="G220" s="654"/>
      <c r="O220" s="655"/>
      <c r="P220" s="656"/>
      <c r="Q220" s="657"/>
      <c r="R220" s="704"/>
      <c r="S220" s="3180"/>
    </row>
    <row r="221" spans="6:19" ht="20.100000000000001" customHeight="1">
      <c r="F221" s="655"/>
      <c r="G221" s="654"/>
      <c r="O221" s="655"/>
      <c r="P221" s="656"/>
      <c r="Q221" s="657"/>
      <c r="R221" s="704"/>
      <c r="S221" s="3180"/>
    </row>
    <row r="222" spans="6:19" ht="20.100000000000001" customHeight="1">
      <c r="F222" s="655"/>
      <c r="G222" s="654"/>
      <c r="O222" s="655"/>
      <c r="P222" s="656"/>
      <c r="Q222" s="657"/>
      <c r="R222" s="704"/>
      <c r="S222" s="3180"/>
    </row>
    <row r="223" spans="6:19" ht="20.100000000000001" customHeight="1">
      <c r="F223" s="655"/>
      <c r="G223" s="654"/>
      <c r="O223" s="655"/>
      <c r="P223" s="656"/>
      <c r="Q223" s="657"/>
      <c r="R223" s="704"/>
      <c r="S223" s="3180"/>
    </row>
    <row r="224" spans="6:19" ht="20.100000000000001" customHeight="1">
      <c r="F224" s="655"/>
      <c r="G224" s="654"/>
      <c r="O224" s="655"/>
      <c r="P224" s="656"/>
      <c r="Q224" s="657"/>
      <c r="R224" s="704"/>
      <c r="S224" s="3180"/>
    </row>
    <row r="225" spans="6:19" ht="20.100000000000001" customHeight="1">
      <c r="F225" s="655"/>
      <c r="G225" s="654"/>
      <c r="O225" s="655"/>
      <c r="P225" s="656"/>
      <c r="Q225" s="657"/>
      <c r="R225" s="704"/>
      <c r="S225" s="3180"/>
    </row>
    <row r="226" spans="6:19" ht="20.100000000000001" customHeight="1">
      <c r="F226" s="655"/>
      <c r="G226" s="654"/>
      <c r="O226" s="655"/>
      <c r="P226" s="656"/>
      <c r="Q226" s="657"/>
      <c r="R226" s="704"/>
      <c r="S226" s="3180"/>
    </row>
    <row r="227" spans="6:19" ht="20.100000000000001" customHeight="1">
      <c r="F227" s="655"/>
      <c r="G227" s="654"/>
      <c r="O227" s="655"/>
      <c r="P227" s="656"/>
      <c r="Q227" s="657"/>
      <c r="R227" s="704"/>
      <c r="S227" s="3180"/>
    </row>
    <row r="228" spans="6:19" ht="20.100000000000001" customHeight="1">
      <c r="F228" s="655"/>
      <c r="G228" s="654"/>
      <c r="O228" s="655"/>
      <c r="P228" s="656"/>
      <c r="Q228" s="657"/>
      <c r="R228" s="704"/>
      <c r="S228" s="3180"/>
    </row>
    <row r="229" spans="6:19" ht="20.100000000000001" customHeight="1">
      <c r="F229" s="655"/>
      <c r="G229" s="654"/>
      <c r="O229" s="655"/>
      <c r="P229" s="656"/>
      <c r="Q229" s="657"/>
      <c r="R229" s="704"/>
      <c r="S229" s="3180"/>
    </row>
    <row r="230" spans="6:19" ht="20.100000000000001" customHeight="1">
      <c r="F230" s="655"/>
      <c r="G230" s="654"/>
      <c r="O230" s="655"/>
      <c r="P230" s="656"/>
      <c r="Q230" s="657"/>
      <c r="R230" s="704"/>
      <c r="S230" s="3180"/>
    </row>
    <row r="231" spans="6:19" ht="20.100000000000001" customHeight="1">
      <c r="F231" s="655"/>
      <c r="G231" s="654"/>
      <c r="O231" s="655"/>
      <c r="P231" s="656"/>
      <c r="Q231" s="657"/>
      <c r="R231" s="704"/>
      <c r="S231" s="3180"/>
    </row>
    <row r="232" spans="6:19" ht="20.100000000000001" customHeight="1">
      <c r="F232" s="655"/>
      <c r="G232" s="654"/>
      <c r="O232" s="655"/>
      <c r="P232" s="656"/>
      <c r="Q232" s="657"/>
      <c r="R232" s="704"/>
      <c r="S232" s="3180"/>
    </row>
    <row r="233" spans="6:19" ht="20.100000000000001" customHeight="1">
      <c r="F233" s="655"/>
      <c r="G233" s="654"/>
      <c r="O233" s="655"/>
      <c r="P233" s="656"/>
      <c r="Q233" s="657"/>
      <c r="R233" s="704"/>
      <c r="S233" s="3180"/>
    </row>
    <row r="234" spans="6:19" ht="20.100000000000001" customHeight="1">
      <c r="F234" s="655"/>
      <c r="G234" s="654"/>
      <c r="O234" s="655"/>
      <c r="P234" s="656"/>
      <c r="Q234" s="657"/>
      <c r="R234" s="704"/>
      <c r="S234" s="3180"/>
    </row>
    <row r="235" spans="6:19" ht="20.100000000000001" customHeight="1">
      <c r="F235" s="655"/>
      <c r="G235" s="654"/>
      <c r="O235" s="655"/>
      <c r="P235" s="656"/>
      <c r="Q235" s="657"/>
      <c r="R235" s="704"/>
      <c r="S235" s="3180"/>
    </row>
    <row r="236" spans="6:19" ht="20.100000000000001" customHeight="1">
      <c r="F236" s="655"/>
      <c r="G236" s="654"/>
      <c r="O236" s="655"/>
      <c r="P236" s="656"/>
      <c r="Q236" s="657"/>
      <c r="R236" s="704"/>
      <c r="S236" s="3180"/>
    </row>
    <row r="237" spans="6:19" ht="20.100000000000001" customHeight="1">
      <c r="F237" s="655"/>
      <c r="G237" s="654"/>
      <c r="O237" s="655"/>
      <c r="P237" s="656"/>
      <c r="Q237" s="657"/>
      <c r="R237" s="704"/>
      <c r="S237" s="3180"/>
    </row>
    <row r="238" spans="6:19" ht="20.100000000000001" customHeight="1">
      <c r="F238" s="655"/>
      <c r="G238" s="654"/>
      <c r="O238" s="655"/>
      <c r="P238" s="656"/>
      <c r="Q238" s="657"/>
      <c r="R238" s="704"/>
      <c r="S238" s="3180"/>
    </row>
    <row r="239" spans="6:19" ht="20.100000000000001" customHeight="1">
      <c r="F239" s="655"/>
      <c r="G239" s="654"/>
      <c r="O239" s="655"/>
      <c r="P239" s="656"/>
      <c r="Q239" s="657"/>
      <c r="R239" s="704"/>
      <c r="S239" s="3180"/>
    </row>
    <row r="240" spans="6:19" ht="20.100000000000001" customHeight="1">
      <c r="F240" s="655"/>
      <c r="G240" s="654"/>
      <c r="O240" s="655"/>
      <c r="P240" s="656"/>
      <c r="Q240" s="657"/>
      <c r="R240" s="704"/>
      <c r="S240" s="3180"/>
    </row>
    <row r="241" spans="6:19" ht="20.100000000000001" customHeight="1">
      <c r="F241" s="655"/>
      <c r="G241" s="654"/>
      <c r="O241" s="655"/>
      <c r="P241" s="656"/>
      <c r="Q241" s="657"/>
      <c r="R241" s="704"/>
      <c r="S241" s="3180"/>
    </row>
    <row r="242" spans="6:19" ht="20.100000000000001" customHeight="1">
      <c r="F242" s="655"/>
      <c r="G242" s="654"/>
      <c r="O242" s="655"/>
      <c r="P242" s="656"/>
      <c r="Q242" s="657"/>
      <c r="R242" s="704"/>
      <c r="S242" s="3180"/>
    </row>
    <row r="243" spans="6:19" ht="20.100000000000001" customHeight="1">
      <c r="F243" s="655"/>
      <c r="G243" s="654"/>
      <c r="O243" s="655"/>
      <c r="P243" s="656"/>
      <c r="Q243" s="657"/>
      <c r="R243" s="704"/>
      <c r="S243" s="3180"/>
    </row>
    <row r="244" spans="6:19" ht="20.100000000000001" customHeight="1">
      <c r="F244" s="655"/>
      <c r="G244" s="654"/>
      <c r="O244" s="655"/>
      <c r="P244" s="656"/>
      <c r="Q244" s="657"/>
      <c r="R244" s="704"/>
      <c r="S244" s="3180"/>
    </row>
    <row r="245" spans="6:19" ht="20.100000000000001" customHeight="1">
      <c r="F245" s="655"/>
      <c r="G245" s="654"/>
      <c r="O245" s="655"/>
      <c r="P245" s="656"/>
      <c r="Q245" s="657"/>
      <c r="R245" s="704"/>
      <c r="S245" s="3180"/>
    </row>
    <row r="246" spans="6:19" ht="20.100000000000001" customHeight="1">
      <c r="F246" s="655"/>
      <c r="G246" s="654"/>
      <c r="O246" s="655"/>
      <c r="P246" s="656"/>
      <c r="Q246" s="657"/>
      <c r="R246" s="704"/>
      <c r="S246" s="3180"/>
    </row>
    <row r="247" spans="6:19" ht="20.100000000000001" customHeight="1">
      <c r="F247" s="655"/>
      <c r="G247" s="654"/>
      <c r="O247" s="655"/>
      <c r="P247" s="656"/>
      <c r="Q247" s="657"/>
      <c r="R247" s="704"/>
      <c r="S247" s="3180"/>
    </row>
    <row r="248" spans="6:19" ht="20.100000000000001" customHeight="1">
      <c r="F248" s="655"/>
      <c r="G248" s="654"/>
      <c r="O248" s="655"/>
      <c r="P248" s="656"/>
      <c r="Q248" s="657"/>
      <c r="R248" s="704"/>
      <c r="S248" s="3180"/>
    </row>
    <row r="249" spans="6:19" ht="20.100000000000001" customHeight="1">
      <c r="F249" s="655"/>
      <c r="G249" s="654"/>
      <c r="O249" s="655"/>
      <c r="P249" s="656"/>
      <c r="Q249" s="657"/>
      <c r="R249" s="704"/>
      <c r="S249" s="3180"/>
    </row>
    <row r="250" spans="6:19" ht="20.100000000000001" customHeight="1">
      <c r="F250" s="655"/>
      <c r="G250" s="654"/>
      <c r="O250" s="655"/>
      <c r="P250" s="656"/>
      <c r="Q250" s="657"/>
      <c r="R250" s="704"/>
      <c r="S250" s="3180"/>
    </row>
    <row r="251" spans="6:19" ht="20.100000000000001" customHeight="1">
      <c r="F251" s="655"/>
      <c r="G251" s="654"/>
      <c r="O251" s="655"/>
      <c r="P251" s="656"/>
      <c r="Q251" s="657"/>
      <c r="R251" s="704"/>
      <c r="S251" s="3180"/>
    </row>
    <row r="252" spans="6:19" ht="20.100000000000001" customHeight="1">
      <c r="F252" s="655"/>
      <c r="G252" s="654"/>
      <c r="O252" s="655"/>
      <c r="P252" s="656"/>
      <c r="Q252" s="657"/>
      <c r="R252" s="704"/>
      <c r="S252" s="3180"/>
    </row>
    <row r="253" spans="6:19" ht="20.100000000000001" customHeight="1">
      <c r="F253" s="655"/>
      <c r="G253" s="654"/>
      <c r="O253" s="655"/>
      <c r="P253" s="656"/>
      <c r="Q253" s="657"/>
      <c r="R253" s="704"/>
      <c r="S253" s="3180"/>
    </row>
    <row r="254" spans="6:19" ht="20.100000000000001" customHeight="1">
      <c r="F254" s="655"/>
      <c r="G254" s="654"/>
      <c r="O254" s="655"/>
      <c r="P254" s="656"/>
      <c r="Q254" s="657"/>
      <c r="R254" s="704"/>
      <c r="S254" s="3180"/>
    </row>
    <row r="255" spans="6:19" ht="20.100000000000001" customHeight="1">
      <c r="F255" s="655"/>
      <c r="G255" s="654"/>
      <c r="O255" s="655"/>
      <c r="P255" s="656"/>
      <c r="Q255" s="657"/>
      <c r="R255" s="704"/>
      <c r="S255" s="3180"/>
    </row>
    <row r="256" spans="6:19" ht="20.100000000000001" customHeight="1">
      <c r="F256" s="655"/>
      <c r="G256" s="654"/>
      <c r="O256" s="655"/>
      <c r="P256" s="656"/>
      <c r="Q256" s="657"/>
      <c r="R256" s="704"/>
      <c r="S256" s="3180"/>
    </row>
    <row r="257" spans="6:19" ht="20.100000000000001" customHeight="1">
      <c r="F257" s="655"/>
      <c r="G257" s="654"/>
      <c r="O257" s="655"/>
      <c r="P257" s="656"/>
      <c r="Q257" s="657"/>
      <c r="R257" s="704"/>
      <c r="S257" s="3180"/>
    </row>
    <row r="258" spans="6:19" ht="20.100000000000001" customHeight="1">
      <c r="F258" s="655"/>
      <c r="G258" s="654"/>
      <c r="O258" s="655"/>
      <c r="P258" s="656"/>
      <c r="Q258" s="657"/>
      <c r="R258" s="704"/>
      <c r="S258" s="3180"/>
    </row>
    <row r="259" spans="6:19" ht="20.100000000000001" customHeight="1">
      <c r="F259" s="655"/>
      <c r="G259" s="654"/>
      <c r="O259" s="655"/>
      <c r="P259" s="656"/>
      <c r="Q259" s="657"/>
      <c r="R259" s="704"/>
      <c r="S259" s="3180"/>
    </row>
    <row r="260" spans="6:19" ht="20.100000000000001" customHeight="1">
      <c r="F260" s="655"/>
      <c r="G260" s="654"/>
      <c r="O260" s="655"/>
      <c r="P260" s="656"/>
      <c r="Q260" s="657"/>
      <c r="R260" s="704"/>
      <c r="S260" s="3180"/>
    </row>
    <row r="261" spans="6:19" ht="20.100000000000001" customHeight="1">
      <c r="F261" s="655"/>
      <c r="O261" s="655"/>
      <c r="P261" s="656"/>
      <c r="Q261" s="657"/>
      <c r="R261" s="704"/>
      <c r="S261" s="3180"/>
    </row>
    <row r="262" spans="6:19" ht="20.100000000000001" customHeight="1">
      <c r="F262" s="655"/>
      <c r="O262" s="655"/>
      <c r="P262" s="656"/>
      <c r="Q262" s="657"/>
      <c r="R262" s="704"/>
      <c r="S262" s="3180"/>
    </row>
    <row r="263" spans="6:19" ht="20.100000000000001" customHeight="1">
      <c r="F263" s="655"/>
      <c r="O263" s="655"/>
      <c r="P263" s="656"/>
      <c r="Q263" s="657"/>
      <c r="R263" s="704"/>
      <c r="S263" s="3180"/>
    </row>
    <row r="264" spans="6:19" ht="20.100000000000001" customHeight="1">
      <c r="F264" s="655"/>
      <c r="O264" s="655"/>
      <c r="P264" s="656"/>
      <c r="Q264" s="657"/>
      <c r="R264" s="704"/>
      <c r="S264" s="3180"/>
    </row>
    <row r="265" spans="6:19" ht="20.100000000000001" customHeight="1">
      <c r="F265" s="655"/>
      <c r="O265" s="655"/>
      <c r="P265" s="656"/>
      <c r="Q265" s="657"/>
      <c r="R265" s="704"/>
      <c r="S265" s="3180"/>
    </row>
    <row r="266" spans="6:19" ht="20.100000000000001" customHeight="1">
      <c r="F266" s="655"/>
      <c r="O266" s="655"/>
      <c r="P266" s="656"/>
      <c r="Q266" s="657"/>
      <c r="R266" s="704"/>
      <c r="S266" s="3180"/>
    </row>
    <row r="267" spans="6:19" ht="20.100000000000001" customHeight="1">
      <c r="F267" s="655"/>
      <c r="O267" s="655"/>
      <c r="P267" s="656"/>
      <c r="Q267" s="657"/>
      <c r="R267" s="704"/>
      <c r="S267" s="3180"/>
    </row>
    <row r="268" spans="6:19" ht="20.100000000000001" customHeight="1">
      <c r="F268" s="655"/>
      <c r="O268" s="655"/>
      <c r="P268" s="656"/>
      <c r="Q268" s="657"/>
      <c r="R268" s="704"/>
      <c r="S268" s="3180"/>
    </row>
    <row r="269" spans="6:19" ht="20.100000000000001" customHeight="1">
      <c r="F269" s="655"/>
      <c r="O269" s="655"/>
      <c r="P269" s="656"/>
      <c r="Q269" s="657"/>
      <c r="R269" s="704"/>
      <c r="S269" s="3180"/>
    </row>
    <row r="270" spans="6:19" ht="20.100000000000001" customHeight="1">
      <c r="F270" s="655"/>
      <c r="O270" s="655"/>
      <c r="P270" s="656"/>
      <c r="Q270" s="657"/>
      <c r="R270" s="704"/>
      <c r="S270" s="3180"/>
    </row>
    <row r="271" spans="6:19" ht="20.100000000000001" customHeight="1">
      <c r="F271" s="655"/>
      <c r="O271" s="655"/>
      <c r="P271" s="656"/>
      <c r="Q271" s="657"/>
      <c r="R271" s="704"/>
      <c r="S271" s="3180"/>
    </row>
    <row r="272" spans="6:19" ht="20.100000000000001" customHeight="1">
      <c r="F272" s="655"/>
      <c r="O272" s="655"/>
      <c r="P272" s="656"/>
      <c r="Q272" s="657"/>
      <c r="R272" s="704"/>
      <c r="S272" s="3180"/>
    </row>
    <row r="273" spans="6:19" ht="20.100000000000001" customHeight="1">
      <c r="F273" s="655"/>
      <c r="O273" s="655"/>
      <c r="P273" s="656"/>
      <c r="Q273" s="657"/>
      <c r="R273" s="704"/>
      <c r="S273" s="3180"/>
    </row>
    <row r="274" spans="6:19" ht="20.100000000000001" customHeight="1">
      <c r="F274" s="655"/>
      <c r="O274" s="655"/>
      <c r="P274" s="656"/>
      <c r="Q274" s="657"/>
      <c r="R274" s="704"/>
      <c r="S274" s="3180"/>
    </row>
    <row r="275" spans="6:19" ht="20.100000000000001" customHeight="1">
      <c r="F275" s="655"/>
      <c r="O275" s="655"/>
      <c r="P275" s="656"/>
      <c r="Q275" s="657"/>
      <c r="R275" s="704"/>
      <c r="S275" s="3180"/>
    </row>
    <row r="276" spans="6:19" ht="20.100000000000001" customHeight="1">
      <c r="F276" s="655"/>
      <c r="O276" s="655"/>
      <c r="P276" s="656"/>
      <c r="Q276" s="657"/>
      <c r="R276" s="704"/>
      <c r="S276" s="3180"/>
    </row>
    <row r="277" spans="6:19" ht="20.100000000000001" customHeight="1">
      <c r="F277" s="655"/>
      <c r="O277" s="655"/>
      <c r="P277" s="656"/>
      <c r="Q277" s="657"/>
      <c r="R277" s="704"/>
      <c r="S277" s="3180"/>
    </row>
    <row r="278" spans="6:19" ht="20.100000000000001" customHeight="1">
      <c r="F278" s="655"/>
      <c r="O278" s="655"/>
      <c r="P278" s="656"/>
      <c r="Q278" s="657"/>
      <c r="R278" s="704"/>
      <c r="S278" s="3180"/>
    </row>
    <row r="279" spans="6:19" ht="20.100000000000001" customHeight="1">
      <c r="F279" s="655"/>
      <c r="O279" s="655"/>
      <c r="P279" s="656"/>
      <c r="Q279" s="657"/>
      <c r="R279" s="704"/>
      <c r="S279" s="3180"/>
    </row>
    <row r="280" spans="6:19" ht="20.100000000000001" customHeight="1">
      <c r="F280" s="655"/>
      <c r="O280" s="655"/>
      <c r="P280" s="656"/>
      <c r="Q280" s="657"/>
      <c r="R280" s="704"/>
      <c r="S280" s="3180"/>
    </row>
    <row r="281" spans="6:19" ht="20.100000000000001" customHeight="1">
      <c r="F281" s="655"/>
      <c r="O281" s="655"/>
      <c r="P281" s="656"/>
      <c r="Q281" s="657"/>
      <c r="R281" s="704"/>
      <c r="S281" s="3180"/>
    </row>
    <row r="282" spans="6:19" ht="20.100000000000001" customHeight="1">
      <c r="F282" s="655"/>
      <c r="O282" s="655"/>
      <c r="P282" s="656"/>
      <c r="Q282" s="657"/>
      <c r="R282" s="704"/>
      <c r="S282" s="3180"/>
    </row>
    <row r="283" spans="6:19" ht="20.100000000000001" customHeight="1">
      <c r="F283" s="655"/>
      <c r="O283" s="655"/>
      <c r="P283" s="656"/>
      <c r="Q283" s="657"/>
      <c r="R283" s="704"/>
      <c r="S283" s="3180"/>
    </row>
    <row r="284" spans="6:19" ht="20.100000000000001" customHeight="1">
      <c r="F284" s="655"/>
      <c r="O284" s="655"/>
      <c r="P284" s="656"/>
      <c r="Q284" s="657"/>
      <c r="R284" s="704"/>
      <c r="S284" s="3180"/>
    </row>
    <row r="285" spans="6:19" ht="20.100000000000001" customHeight="1">
      <c r="F285" s="655"/>
      <c r="O285" s="655"/>
      <c r="P285" s="656"/>
      <c r="Q285" s="657"/>
      <c r="R285" s="704"/>
      <c r="S285" s="3180"/>
    </row>
    <row r="286" spans="6:19" ht="20.100000000000001" customHeight="1">
      <c r="F286" s="655"/>
      <c r="O286" s="655"/>
      <c r="P286" s="656"/>
      <c r="Q286" s="657"/>
      <c r="R286" s="704"/>
      <c r="S286" s="3180"/>
    </row>
    <row r="287" spans="6:19" ht="20.100000000000001" customHeight="1">
      <c r="F287" s="655"/>
      <c r="O287" s="655"/>
      <c r="P287" s="656"/>
      <c r="Q287" s="657"/>
      <c r="R287" s="704"/>
      <c r="S287" s="3180"/>
    </row>
    <row r="288" spans="6:19" ht="20.100000000000001" customHeight="1">
      <c r="F288" s="655"/>
      <c r="O288" s="655"/>
      <c r="P288" s="656"/>
      <c r="Q288" s="657"/>
      <c r="R288" s="704"/>
      <c r="S288" s="3180"/>
    </row>
    <row r="289" spans="6:19" ht="20.100000000000001" customHeight="1">
      <c r="F289" s="655"/>
      <c r="O289" s="655"/>
      <c r="P289" s="656"/>
      <c r="Q289" s="657"/>
      <c r="R289" s="704"/>
      <c r="S289" s="3180"/>
    </row>
    <row r="290" spans="6:19" ht="20.100000000000001" customHeight="1">
      <c r="F290" s="655"/>
      <c r="O290" s="655"/>
      <c r="P290" s="656"/>
      <c r="Q290" s="657"/>
      <c r="R290" s="704"/>
      <c r="S290" s="3180"/>
    </row>
    <row r="291" spans="6:19" ht="20.100000000000001" customHeight="1">
      <c r="F291" s="655"/>
      <c r="O291" s="655"/>
      <c r="P291" s="656"/>
      <c r="Q291" s="657"/>
      <c r="R291" s="704"/>
      <c r="S291" s="3180"/>
    </row>
    <row r="292" spans="6:19" ht="20.100000000000001" customHeight="1">
      <c r="F292" s="655"/>
      <c r="O292" s="655"/>
      <c r="P292" s="656"/>
      <c r="Q292" s="657"/>
      <c r="R292" s="704"/>
      <c r="S292" s="3180"/>
    </row>
    <row r="293" spans="6:19" ht="20.100000000000001" customHeight="1">
      <c r="F293" s="655"/>
      <c r="O293" s="655"/>
      <c r="P293" s="656"/>
      <c r="Q293" s="657"/>
      <c r="R293" s="704"/>
      <c r="S293" s="3180"/>
    </row>
    <row r="294" spans="6:19" ht="20.100000000000001" customHeight="1">
      <c r="F294" s="655"/>
      <c r="O294" s="655"/>
      <c r="P294" s="656"/>
      <c r="Q294" s="657"/>
      <c r="R294" s="704"/>
      <c r="S294" s="3180"/>
    </row>
    <row r="295" spans="6:19" ht="20.100000000000001" customHeight="1">
      <c r="F295" s="655"/>
      <c r="O295" s="655"/>
      <c r="P295" s="656"/>
      <c r="Q295" s="657"/>
      <c r="R295" s="704"/>
      <c r="S295" s="3180"/>
    </row>
    <row r="296" spans="6:19" ht="20.100000000000001" customHeight="1">
      <c r="F296" s="655"/>
      <c r="O296" s="655"/>
      <c r="P296" s="656"/>
      <c r="Q296" s="657"/>
      <c r="R296" s="704"/>
      <c r="S296" s="3180"/>
    </row>
    <row r="297" spans="6:19" ht="20.100000000000001" customHeight="1">
      <c r="F297" s="655"/>
      <c r="O297" s="655"/>
      <c r="P297" s="656"/>
      <c r="Q297" s="657"/>
      <c r="R297" s="704"/>
      <c r="S297" s="3180"/>
    </row>
    <row r="298" spans="6:19" ht="20.100000000000001" customHeight="1">
      <c r="F298" s="655"/>
      <c r="O298" s="655"/>
      <c r="P298" s="656"/>
      <c r="Q298" s="657"/>
      <c r="R298" s="704"/>
      <c r="S298" s="3180"/>
    </row>
    <row r="299" spans="6:19" ht="20.100000000000001" customHeight="1">
      <c r="F299" s="655"/>
      <c r="O299" s="655"/>
      <c r="P299" s="656"/>
      <c r="Q299" s="657"/>
      <c r="R299" s="704"/>
      <c r="S299" s="3180"/>
    </row>
    <row r="300" spans="6:19" ht="20.100000000000001" customHeight="1">
      <c r="F300" s="655"/>
      <c r="O300" s="655"/>
      <c r="P300" s="656"/>
      <c r="Q300" s="657"/>
      <c r="R300" s="704"/>
      <c r="S300" s="3180"/>
    </row>
    <row r="301" spans="6:19" ht="20.100000000000001" customHeight="1">
      <c r="F301" s="655"/>
      <c r="O301" s="655"/>
      <c r="P301" s="656"/>
      <c r="Q301" s="657"/>
      <c r="R301" s="704"/>
      <c r="S301" s="3180"/>
    </row>
    <row r="302" spans="6:19" ht="20.100000000000001" customHeight="1">
      <c r="F302" s="655"/>
      <c r="O302" s="655"/>
      <c r="P302" s="656"/>
      <c r="Q302" s="657"/>
      <c r="R302" s="704"/>
      <c r="S302" s="3180"/>
    </row>
    <row r="303" spans="6:19" ht="20.100000000000001" customHeight="1">
      <c r="F303" s="655"/>
      <c r="O303" s="655"/>
      <c r="P303" s="656"/>
      <c r="Q303" s="657"/>
      <c r="R303" s="704"/>
      <c r="S303" s="3180"/>
    </row>
    <row r="304" spans="6:19" ht="20.100000000000001" customHeight="1">
      <c r="F304" s="655"/>
      <c r="O304" s="655"/>
      <c r="P304" s="656"/>
      <c r="Q304" s="657"/>
      <c r="R304" s="704"/>
      <c r="S304" s="3180"/>
    </row>
    <row r="305" spans="6:19" ht="20.100000000000001" customHeight="1">
      <c r="F305" s="655"/>
      <c r="O305" s="655"/>
      <c r="P305" s="656"/>
      <c r="Q305" s="657"/>
      <c r="R305" s="704"/>
      <c r="S305" s="3180"/>
    </row>
    <row r="306" spans="6:19" ht="20.100000000000001" customHeight="1">
      <c r="F306" s="655"/>
      <c r="O306" s="655"/>
      <c r="P306" s="656"/>
      <c r="Q306" s="657"/>
      <c r="R306" s="704"/>
      <c r="S306" s="3180"/>
    </row>
    <row r="307" spans="6:19" ht="20.100000000000001" customHeight="1">
      <c r="F307" s="655"/>
      <c r="O307" s="655"/>
      <c r="P307" s="656"/>
      <c r="Q307" s="657"/>
      <c r="R307" s="704"/>
      <c r="S307" s="3180"/>
    </row>
    <row r="308" spans="6:19" ht="20.100000000000001" customHeight="1">
      <c r="F308" s="655"/>
      <c r="O308" s="655"/>
      <c r="P308" s="656"/>
      <c r="Q308" s="657"/>
      <c r="R308" s="704"/>
      <c r="S308" s="3180"/>
    </row>
    <row r="309" spans="6:19" ht="20.100000000000001" customHeight="1">
      <c r="F309" s="655"/>
      <c r="O309" s="655"/>
      <c r="P309" s="656"/>
      <c r="Q309" s="657"/>
      <c r="R309" s="704"/>
      <c r="S309" s="3180"/>
    </row>
    <row r="310" spans="6:19" ht="20.100000000000001" customHeight="1">
      <c r="F310" s="655"/>
      <c r="O310" s="655"/>
      <c r="P310" s="656"/>
      <c r="Q310" s="657"/>
      <c r="R310" s="704"/>
      <c r="S310" s="3180"/>
    </row>
    <row r="311" spans="6:19" ht="20.100000000000001" customHeight="1">
      <c r="F311" s="655"/>
      <c r="O311" s="655"/>
      <c r="P311" s="656"/>
      <c r="Q311" s="657"/>
      <c r="R311" s="704"/>
      <c r="S311" s="3180"/>
    </row>
    <row r="312" spans="6:19" ht="20.100000000000001" customHeight="1">
      <c r="F312" s="655"/>
      <c r="O312" s="655"/>
      <c r="P312" s="656"/>
      <c r="Q312" s="657"/>
      <c r="R312" s="704"/>
      <c r="S312" s="3180"/>
    </row>
    <row r="313" spans="6:19" ht="20.100000000000001" customHeight="1">
      <c r="F313" s="655"/>
      <c r="O313" s="655"/>
      <c r="P313" s="656"/>
      <c r="Q313" s="657"/>
      <c r="R313" s="704"/>
      <c r="S313" s="3180"/>
    </row>
    <row r="314" spans="6:19" ht="20.100000000000001" customHeight="1">
      <c r="F314" s="655"/>
      <c r="O314" s="655"/>
      <c r="P314" s="656"/>
      <c r="Q314" s="657"/>
      <c r="R314" s="704"/>
      <c r="S314" s="3180"/>
    </row>
    <row r="315" spans="6:19" ht="20.100000000000001" customHeight="1">
      <c r="P315" s="656"/>
      <c r="Q315" s="657"/>
      <c r="R315" s="704"/>
      <c r="S315" s="3180"/>
    </row>
    <row r="316" spans="6:19" ht="20.100000000000001" customHeight="1">
      <c r="P316" s="656"/>
      <c r="Q316" s="657"/>
      <c r="R316" s="704"/>
      <c r="S316" s="3180"/>
    </row>
    <row r="317" spans="6:19" ht="20.100000000000001" customHeight="1">
      <c r="P317" s="656"/>
      <c r="Q317" s="657"/>
      <c r="R317" s="704"/>
      <c r="S317" s="3180"/>
    </row>
    <row r="318" spans="6:19" ht="20.100000000000001" customHeight="1">
      <c r="P318" s="656"/>
      <c r="Q318" s="657"/>
      <c r="R318" s="704"/>
      <c r="S318" s="3180"/>
    </row>
    <row r="319" spans="6:19" ht="20.100000000000001" customHeight="1">
      <c r="P319" s="656"/>
      <c r="Q319" s="657"/>
      <c r="R319" s="704"/>
      <c r="S319" s="3180"/>
    </row>
    <row r="320" spans="6:19" ht="20.100000000000001" customHeight="1">
      <c r="P320" s="656"/>
      <c r="Q320" s="657"/>
      <c r="R320" s="704"/>
      <c r="S320" s="3180"/>
    </row>
    <row r="321" spans="19:19" ht="20.100000000000001" customHeight="1">
      <c r="S321" s="3209"/>
    </row>
    <row r="322" spans="19:19" ht="20.100000000000001" customHeight="1">
      <c r="S322" s="3209"/>
    </row>
    <row r="323" spans="19:19" ht="20.100000000000001" customHeight="1"/>
    <row r="324" spans="19:19" ht="20.100000000000001" customHeight="1"/>
    <row r="325" spans="19:19" ht="20.100000000000001" customHeight="1"/>
    <row r="326" spans="19:19" ht="20.100000000000001" customHeight="1"/>
    <row r="327" spans="19:19" ht="20.100000000000001" customHeight="1"/>
    <row r="328" spans="19:19" ht="20.100000000000001" customHeight="1"/>
  </sheetData>
  <mergeCells count="7">
    <mergeCell ref="A1:S1"/>
    <mergeCell ref="A3:F3"/>
    <mergeCell ref="G3:O4"/>
    <mergeCell ref="S3:S4"/>
    <mergeCell ref="R3:R4"/>
    <mergeCell ref="Q3:Q4"/>
    <mergeCell ref="P3:P4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rstPageNumber="26" fitToHeight="0" orientation="portrait" useFirstPageNumber="1" r:id="rId1"/>
  <headerFooter scaleWithDoc="0" alignWithMargins="0">
    <oddFooter>&amp;C&amp;P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rgb="FFFF99FF"/>
    <pageSetUpPr fitToPage="1"/>
  </sheetPr>
  <dimension ref="A1:W328"/>
  <sheetViews>
    <sheetView view="pageBreakPreview" zoomScale="70" zoomScaleNormal="85" zoomScaleSheetLayoutView="70" workbookViewId="0">
      <pane xSplit="3" ySplit="7" topLeftCell="D8" activePane="bottomRight" state="frozen"/>
      <selection activeCell="U24" sqref="U24"/>
      <selection pane="topRight" activeCell="U24" sqref="U24"/>
      <selection pane="bottomLeft" activeCell="U24" sqref="U24"/>
      <selection pane="bottomRight" activeCell="W20" sqref="W20"/>
    </sheetView>
  </sheetViews>
  <sheetFormatPr defaultColWidth="9" defaultRowHeight="19.5"/>
  <cols>
    <col min="1" max="1" width="3.625" style="530" customWidth="1"/>
    <col min="2" max="4" width="3.625" style="531" customWidth="1"/>
    <col min="5" max="5" width="10.625" style="595" customWidth="1"/>
    <col min="6" max="6" width="27.625" style="533" customWidth="1"/>
    <col min="7" max="7" width="20.625" style="534" customWidth="1"/>
    <col min="8" max="8" width="2.625" style="530" customWidth="1"/>
    <col min="9" max="9" width="6.375" style="530" bestFit="1" customWidth="1"/>
    <col min="10" max="10" width="2.625" style="530" customWidth="1"/>
    <col min="11" max="11" width="5.5" style="530" bestFit="1" customWidth="1"/>
    <col min="12" max="12" width="2.625" style="530" customWidth="1"/>
    <col min="13" max="13" width="5.5" style="530" bestFit="1" customWidth="1"/>
    <col min="14" max="14" width="2.625" style="535" customWidth="1"/>
    <col min="15" max="15" width="18.625" style="530" customWidth="1"/>
    <col min="16" max="16" width="12.625" style="536" customWidth="1"/>
    <col min="17" max="17" width="12.625" style="537" customWidth="1"/>
    <col min="18" max="18" width="12.625" style="706" customWidth="1"/>
    <col min="19" max="19" width="12.625" style="659" customWidth="1"/>
    <col min="20" max="20" width="9" style="68"/>
    <col min="21" max="21" width="10.75" style="68" bestFit="1" customWidth="1"/>
    <col min="22" max="22" width="9" style="68"/>
    <col min="23" max="23" width="9.125" style="68" bestFit="1" customWidth="1"/>
    <col min="24" max="16384" width="9" style="68"/>
  </cols>
  <sheetData>
    <row r="1" spans="1:23" ht="35.1" customHeight="1">
      <c r="A1" s="3624" t="s">
        <v>2512</v>
      </c>
      <c r="B1" s="3624"/>
      <c r="C1" s="3624"/>
      <c r="D1" s="3624"/>
      <c r="E1" s="3624"/>
      <c r="F1" s="3624"/>
      <c r="G1" s="3624"/>
      <c r="H1" s="3624"/>
      <c r="I1" s="3624"/>
      <c r="J1" s="3624"/>
      <c r="K1" s="3624"/>
      <c r="L1" s="3624"/>
      <c r="M1" s="3624"/>
      <c r="N1" s="3624"/>
      <c r="O1" s="3624"/>
      <c r="P1" s="3624"/>
      <c r="Q1" s="3624"/>
      <c r="R1" s="3624"/>
      <c r="S1" s="3624"/>
    </row>
    <row r="2" spans="1:23" ht="15" customHeight="1" thickBot="1">
      <c r="A2" s="530" t="s">
        <v>244</v>
      </c>
      <c r="E2" s="532"/>
      <c r="R2" s="538"/>
      <c r="S2" s="538" t="s">
        <v>192</v>
      </c>
    </row>
    <row r="3" spans="1:23" s="207" customFormat="1" ht="20.100000000000001" customHeight="1">
      <c r="A3" s="3607" t="s">
        <v>245</v>
      </c>
      <c r="B3" s="3608"/>
      <c r="C3" s="3608"/>
      <c r="D3" s="3608"/>
      <c r="E3" s="3608"/>
      <c r="F3" s="3609"/>
      <c r="G3" s="3610" t="s">
        <v>246</v>
      </c>
      <c r="H3" s="3611"/>
      <c r="I3" s="3611"/>
      <c r="J3" s="3611"/>
      <c r="K3" s="3611"/>
      <c r="L3" s="3611"/>
      <c r="M3" s="3611"/>
      <c r="N3" s="3611"/>
      <c r="O3" s="3612"/>
      <c r="P3" s="3622" t="s">
        <v>1235</v>
      </c>
      <c r="Q3" s="3620" t="s">
        <v>1237</v>
      </c>
      <c r="R3" s="3618" t="s">
        <v>4</v>
      </c>
      <c r="S3" s="3625" t="s">
        <v>5</v>
      </c>
    </row>
    <row r="4" spans="1:23" s="207" customFormat="1" ht="20.100000000000001" customHeight="1" thickBot="1">
      <c r="A4" s="539" t="s">
        <v>247</v>
      </c>
      <c r="B4" s="540" t="s">
        <v>248</v>
      </c>
      <c r="C4" s="540" t="s">
        <v>249</v>
      </c>
      <c r="D4" s="540" t="s">
        <v>250</v>
      </c>
      <c r="E4" s="540" t="s">
        <v>251</v>
      </c>
      <c r="F4" s="541" t="s">
        <v>252</v>
      </c>
      <c r="G4" s="3613"/>
      <c r="H4" s="3614"/>
      <c r="I4" s="3614"/>
      <c r="J4" s="3614"/>
      <c r="K4" s="3614"/>
      <c r="L4" s="3614"/>
      <c r="M4" s="3614"/>
      <c r="N4" s="3614"/>
      <c r="O4" s="3615"/>
      <c r="P4" s="3623"/>
      <c r="Q4" s="3621"/>
      <c r="R4" s="3619"/>
      <c r="S4" s="3626"/>
    </row>
    <row r="5" spans="1:23" s="176" customFormat="1" ht="20.100000000000001" customHeight="1" thickBot="1">
      <c r="A5" s="542" t="s">
        <v>253</v>
      </c>
      <c r="B5" s="543"/>
      <c r="C5" s="544"/>
      <c r="D5" s="544"/>
      <c r="E5" s="545"/>
      <c r="F5" s="546"/>
      <c r="G5" s="547"/>
      <c r="H5" s="544"/>
      <c r="I5" s="544"/>
      <c r="J5" s="544"/>
      <c r="K5" s="544"/>
      <c r="L5" s="544"/>
      <c r="M5" s="544"/>
      <c r="N5" s="548"/>
      <c r="O5" s="546"/>
      <c r="P5" s="549">
        <f>P6+P23</f>
        <v>37449000</v>
      </c>
      <c r="Q5" s="549">
        <f>Q6+Q23</f>
        <v>36969000</v>
      </c>
      <c r="R5" s="1048">
        <f>P5-Q5</f>
        <v>480000</v>
      </c>
      <c r="S5" s="3210">
        <f>+R5/Q5</f>
        <v>1.2983851334902215E-2</v>
      </c>
      <c r="T5" s="233"/>
      <c r="U5" s="176">
        <v>16051000</v>
      </c>
      <c r="W5" s="234">
        <f>P5-U5</f>
        <v>21398000</v>
      </c>
    </row>
    <row r="6" spans="1:23" ht="20.100000000000001" customHeight="1">
      <c r="A6" s="551"/>
      <c r="B6" s="560" t="s">
        <v>1229</v>
      </c>
      <c r="C6" s="561"/>
      <c r="D6" s="561"/>
      <c r="E6" s="561"/>
      <c r="F6" s="562"/>
      <c r="G6" s="561"/>
      <c r="H6" s="561"/>
      <c r="I6" s="561"/>
      <c r="J6" s="561"/>
      <c r="K6" s="561"/>
      <c r="L6" s="561"/>
      <c r="M6" s="561"/>
      <c r="N6" s="561"/>
      <c r="O6" s="563"/>
      <c r="P6" s="1049">
        <f>SUM(P7,P12)</f>
        <v>36293000</v>
      </c>
      <c r="Q6" s="1049">
        <f>SUM(Q7,Q12)</f>
        <v>35813000</v>
      </c>
      <c r="R6" s="1022">
        <f t="shared" ref="R6:R27" si="0">P6-Q6</f>
        <v>480000</v>
      </c>
      <c r="S6" s="2776">
        <f t="shared" ref="S6:S20" si="1">+R6/Q6</f>
        <v>1.3402954234495853E-2</v>
      </c>
    </row>
    <row r="7" spans="1:23" ht="20.100000000000001" customHeight="1">
      <c r="A7" s="551"/>
      <c r="B7" s="559"/>
      <c r="C7" s="561" t="s">
        <v>97</v>
      </c>
      <c r="D7" s="561"/>
      <c r="E7" s="561"/>
      <c r="F7" s="562"/>
      <c r="G7" s="561"/>
      <c r="H7" s="561"/>
      <c r="I7" s="561"/>
      <c r="J7" s="561"/>
      <c r="K7" s="561"/>
      <c r="L7" s="561"/>
      <c r="M7" s="561"/>
      <c r="N7" s="561"/>
      <c r="O7" s="563"/>
      <c r="P7" s="1021">
        <f>P8</f>
        <v>480000</v>
      </c>
      <c r="Q7" s="1021">
        <f>Q8</f>
        <v>0</v>
      </c>
      <c r="R7" s="1022">
        <f t="shared" si="0"/>
        <v>480000</v>
      </c>
      <c r="S7" s="2776"/>
    </row>
    <row r="8" spans="1:23" ht="20.100000000000001" customHeight="1">
      <c r="A8" s="551"/>
      <c r="B8" s="565"/>
      <c r="C8" s="588"/>
      <c r="D8" s="566" t="s">
        <v>254</v>
      </c>
      <c r="E8" s="567"/>
      <c r="F8" s="568"/>
      <c r="G8" s="569"/>
      <c r="H8" s="570"/>
      <c r="I8" s="570"/>
      <c r="J8" s="570"/>
      <c r="K8" s="570"/>
      <c r="L8" s="570"/>
      <c r="M8" s="570"/>
      <c r="N8" s="571"/>
      <c r="O8" s="568"/>
      <c r="P8" s="572">
        <f>P9</f>
        <v>480000</v>
      </c>
      <c r="Q8" s="572">
        <f>Q9</f>
        <v>0</v>
      </c>
      <c r="R8" s="630">
        <f t="shared" si="0"/>
        <v>480000</v>
      </c>
      <c r="S8" s="3163"/>
    </row>
    <row r="9" spans="1:23" ht="20.100000000000001" customHeight="1">
      <c r="A9" s="551"/>
      <c r="B9" s="565"/>
      <c r="C9" s="565"/>
      <c r="D9" s="559"/>
      <c r="E9" s="456" t="s">
        <v>2758</v>
      </c>
      <c r="F9" s="457"/>
      <c r="G9" s="458"/>
      <c r="H9" s="458"/>
      <c r="I9" s="458"/>
      <c r="J9" s="458"/>
      <c r="K9" s="458"/>
      <c r="L9" s="458"/>
      <c r="M9" s="458"/>
      <c r="N9" s="458"/>
      <c r="O9" s="459"/>
      <c r="P9" s="573">
        <f>ROUNDUP(O10,-3)</f>
        <v>480000</v>
      </c>
      <c r="Q9" s="573">
        <f>Q10</f>
        <v>0</v>
      </c>
      <c r="R9" s="631">
        <f t="shared" ref="R9:R10" si="2">P9-Q9</f>
        <v>480000</v>
      </c>
      <c r="S9" s="3164"/>
    </row>
    <row r="10" spans="1:23" ht="20.100000000000001" customHeight="1">
      <c r="A10" s="551"/>
      <c r="B10" s="565"/>
      <c r="C10" s="565"/>
      <c r="D10" s="565"/>
      <c r="F10" s="633" t="s">
        <v>2757</v>
      </c>
      <c r="G10" s="634"/>
      <c r="H10" s="635"/>
      <c r="I10" s="635"/>
      <c r="J10" s="635"/>
      <c r="K10" s="635"/>
      <c r="L10" s="635"/>
      <c r="M10" s="635"/>
      <c r="N10" s="696"/>
      <c r="O10" s="637">
        <f>O11</f>
        <v>480000</v>
      </c>
      <c r="P10" s="616">
        <f>O10</f>
        <v>480000</v>
      </c>
      <c r="Q10" s="616">
        <v>0</v>
      </c>
      <c r="R10" s="638">
        <f t="shared" si="2"/>
        <v>480000</v>
      </c>
      <c r="S10" s="3211"/>
    </row>
    <row r="11" spans="1:23" ht="20.100000000000001" customHeight="1">
      <c r="A11" s="551"/>
      <c r="B11" s="565"/>
      <c r="C11" s="565"/>
      <c r="D11" s="565"/>
      <c r="F11" s="1050" t="s">
        <v>2754</v>
      </c>
      <c r="G11" s="1051">
        <v>2000</v>
      </c>
      <c r="H11" s="1052" t="s">
        <v>2755</v>
      </c>
      <c r="I11" s="1053">
        <v>5</v>
      </c>
      <c r="J11" s="1052" t="s">
        <v>19</v>
      </c>
      <c r="K11" s="1054">
        <v>8</v>
      </c>
      <c r="L11" s="1052" t="s">
        <v>19</v>
      </c>
      <c r="M11" s="1055">
        <v>6</v>
      </c>
      <c r="N11" s="1056" t="s">
        <v>2756</v>
      </c>
      <c r="O11" s="1057">
        <f>G11*I11*K11*M11</f>
        <v>480000</v>
      </c>
      <c r="P11" s="1058"/>
      <c r="Q11" s="1058"/>
      <c r="R11" s="1059"/>
      <c r="S11" s="3212"/>
    </row>
    <row r="12" spans="1:23" ht="20.100000000000001" customHeight="1">
      <c r="A12" s="551"/>
      <c r="B12" s="565"/>
      <c r="C12" s="561" t="s">
        <v>108</v>
      </c>
      <c r="D12" s="561"/>
      <c r="E12" s="561"/>
      <c r="F12" s="562"/>
      <c r="G12" s="561"/>
      <c r="H12" s="561"/>
      <c r="I12" s="561"/>
      <c r="J12" s="561"/>
      <c r="K12" s="561"/>
      <c r="L12" s="561"/>
      <c r="M12" s="561"/>
      <c r="N12" s="561"/>
      <c r="O12" s="563"/>
      <c r="P12" s="1021">
        <f>P13+P18+P17</f>
        <v>35813000</v>
      </c>
      <c r="Q12" s="1021">
        <f>Q13+Q18+Q17</f>
        <v>35813000</v>
      </c>
      <c r="R12" s="1022">
        <f t="shared" si="0"/>
        <v>0</v>
      </c>
      <c r="S12" s="2776">
        <f t="shared" si="1"/>
        <v>0</v>
      </c>
    </row>
    <row r="13" spans="1:23" ht="20.100000000000001" customHeight="1">
      <c r="A13" s="551"/>
      <c r="B13" s="565"/>
      <c r="C13" s="559"/>
      <c r="D13" s="566" t="s">
        <v>1314</v>
      </c>
      <c r="E13" s="567"/>
      <c r="F13" s="568"/>
      <c r="G13" s="569"/>
      <c r="H13" s="570"/>
      <c r="I13" s="570"/>
      <c r="J13" s="570"/>
      <c r="K13" s="570"/>
      <c r="L13" s="570"/>
      <c r="M13" s="570"/>
      <c r="N13" s="571"/>
      <c r="O13" s="568"/>
      <c r="P13" s="572">
        <f>P14</f>
        <v>10000</v>
      </c>
      <c r="Q13" s="572">
        <f>Q14</f>
        <v>10000</v>
      </c>
      <c r="R13" s="630">
        <f t="shared" si="0"/>
        <v>0</v>
      </c>
      <c r="S13" s="3163">
        <f t="shared" si="1"/>
        <v>0</v>
      </c>
    </row>
    <row r="14" spans="1:23" ht="20.100000000000001" customHeight="1">
      <c r="A14" s="551"/>
      <c r="B14" s="565"/>
      <c r="C14" s="565"/>
      <c r="D14" s="559"/>
      <c r="E14" s="456" t="s">
        <v>256</v>
      </c>
      <c r="F14" s="457"/>
      <c r="G14" s="458"/>
      <c r="H14" s="458"/>
      <c r="I14" s="458"/>
      <c r="J14" s="458"/>
      <c r="K14" s="458"/>
      <c r="L14" s="458"/>
      <c r="M14" s="458"/>
      <c r="N14" s="458"/>
      <c r="O14" s="459"/>
      <c r="P14" s="573">
        <f>ROUNDUP(O15,-3)</f>
        <v>10000</v>
      </c>
      <c r="Q14" s="573">
        <f>Q15</f>
        <v>10000</v>
      </c>
      <c r="R14" s="631">
        <f t="shared" si="0"/>
        <v>0</v>
      </c>
      <c r="S14" s="3164">
        <f t="shared" si="1"/>
        <v>0</v>
      </c>
    </row>
    <row r="15" spans="1:23" ht="20.100000000000001" customHeight="1">
      <c r="A15" s="551"/>
      <c r="B15" s="565"/>
      <c r="C15" s="565"/>
      <c r="D15" s="565"/>
      <c r="F15" s="633" t="s">
        <v>18</v>
      </c>
      <c r="G15" s="634"/>
      <c r="H15" s="635"/>
      <c r="I15" s="635"/>
      <c r="J15" s="635"/>
      <c r="K15" s="635"/>
      <c r="L15" s="635"/>
      <c r="M15" s="635"/>
      <c r="N15" s="696"/>
      <c r="O15" s="637">
        <f>SUM(O16:O16)</f>
        <v>10000</v>
      </c>
      <c r="P15" s="616">
        <v>10000</v>
      </c>
      <c r="Q15" s="616">
        <v>10000</v>
      </c>
      <c r="R15" s="638">
        <f t="shared" si="0"/>
        <v>0</v>
      </c>
      <c r="S15" s="3211">
        <f t="shared" si="1"/>
        <v>0</v>
      </c>
    </row>
    <row r="16" spans="1:23" ht="20.100000000000001" customHeight="1">
      <c r="A16" s="551"/>
      <c r="B16" s="565"/>
      <c r="C16" s="565"/>
      <c r="D16" s="565"/>
      <c r="F16" s="1060" t="s">
        <v>1445</v>
      </c>
      <c r="G16" s="1061">
        <v>10000</v>
      </c>
      <c r="H16" s="1062" t="s">
        <v>19</v>
      </c>
      <c r="I16" s="1063">
        <v>1</v>
      </c>
      <c r="J16" s="1062"/>
      <c r="K16" s="1064"/>
      <c r="L16" s="1062"/>
      <c r="M16" s="1062"/>
      <c r="N16" s="1065" t="s">
        <v>20</v>
      </c>
      <c r="O16" s="1066">
        <f>G16*I16</f>
        <v>10000</v>
      </c>
      <c r="P16" s="1058"/>
      <c r="Q16" s="1058"/>
      <c r="R16" s="1059"/>
      <c r="S16" s="3212"/>
    </row>
    <row r="17" spans="1:19" ht="20.100000000000001" customHeight="1">
      <c r="A17" s="551"/>
      <c r="B17" s="565"/>
      <c r="C17" s="565"/>
      <c r="D17" s="1067" t="s">
        <v>1315</v>
      </c>
      <c r="E17" s="1068"/>
      <c r="F17" s="1069"/>
      <c r="G17" s="1070"/>
      <c r="H17" s="1071"/>
      <c r="I17" s="1071"/>
      <c r="J17" s="1071"/>
      <c r="K17" s="1071"/>
      <c r="L17" s="1071"/>
      <c r="M17" s="1071"/>
      <c r="N17" s="1072"/>
      <c r="O17" s="1069"/>
      <c r="P17" s="1073">
        <v>0</v>
      </c>
      <c r="Q17" s="1073">
        <v>0</v>
      </c>
      <c r="R17" s="1074">
        <f>P17-Q17</f>
        <v>0</v>
      </c>
      <c r="S17" s="3213"/>
    </row>
    <row r="18" spans="1:19" ht="20.100000000000001" customHeight="1">
      <c r="A18" s="551"/>
      <c r="B18" s="565"/>
      <c r="C18" s="565"/>
      <c r="D18" s="1075" t="s">
        <v>1312</v>
      </c>
      <c r="E18" s="1076"/>
      <c r="F18" s="1077"/>
      <c r="G18" s="1078"/>
      <c r="H18" s="1079"/>
      <c r="I18" s="1079"/>
      <c r="J18" s="1079"/>
      <c r="K18" s="1079"/>
      <c r="L18" s="1079"/>
      <c r="M18" s="1079"/>
      <c r="N18" s="1080"/>
      <c r="O18" s="1077"/>
      <c r="P18" s="1081">
        <f>P19</f>
        <v>35803000</v>
      </c>
      <c r="Q18" s="1081">
        <f>Q19</f>
        <v>35803000</v>
      </c>
      <c r="R18" s="674">
        <f t="shared" si="0"/>
        <v>0</v>
      </c>
      <c r="S18" s="3214">
        <f t="shared" si="1"/>
        <v>0</v>
      </c>
    </row>
    <row r="19" spans="1:19" ht="20.100000000000001" customHeight="1">
      <c r="A19" s="551"/>
      <c r="B19" s="565"/>
      <c r="C19" s="565"/>
      <c r="D19" s="559"/>
      <c r="E19" s="458" t="s">
        <v>258</v>
      </c>
      <c r="F19" s="457"/>
      <c r="G19" s="458"/>
      <c r="H19" s="458"/>
      <c r="I19" s="458"/>
      <c r="J19" s="458"/>
      <c r="K19" s="458"/>
      <c r="L19" s="458"/>
      <c r="M19" s="458"/>
      <c r="N19" s="458"/>
      <c r="O19" s="459"/>
      <c r="P19" s="573">
        <f>ROUNDUP(O20,-3)</f>
        <v>35803000</v>
      </c>
      <c r="Q19" s="573">
        <f>Q20</f>
        <v>35803000</v>
      </c>
      <c r="R19" s="631">
        <f t="shared" si="0"/>
        <v>0</v>
      </c>
      <c r="S19" s="3164">
        <f t="shared" si="1"/>
        <v>0</v>
      </c>
    </row>
    <row r="20" spans="1:19" ht="20.100000000000001" customHeight="1">
      <c r="A20" s="551"/>
      <c r="B20" s="565"/>
      <c r="C20" s="565"/>
      <c r="D20" s="565"/>
      <c r="F20" s="1082" t="s">
        <v>604</v>
      </c>
      <c r="G20" s="1083"/>
      <c r="H20" s="1084"/>
      <c r="I20" s="1084"/>
      <c r="J20" s="1084"/>
      <c r="K20" s="1084"/>
      <c r="L20" s="1084"/>
      <c r="M20" s="1084"/>
      <c r="N20" s="636"/>
      <c r="O20" s="1085">
        <f>SUM(O21:O22)</f>
        <v>35803000</v>
      </c>
      <c r="P20" s="993">
        <f>O20</f>
        <v>35803000</v>
      </c>
      <c r="Q20" s="616">
        <v>35803000</v>
      </c>
      <c r="R20" s="1086">
        <f t="shared" si="0"/>
        <v>0</v>
      </c>
      <c r="S20" s="3215">
        <f t="shared" si="1"/>
        <v>0</v>
      </c>
    </row>
    <row r="21" spans="1:19" ht="20.100000000000001" customHeight="1">
      <c r="A21" s="551"/>
      <c r="B21" s="565"/>
      <c r="C21" s="565"/>
      <c r="D21" s="565"/>
      <c r="F21" s="1087" t="s">
        <v>1475</v>
      </c>
      <c r="G21" s="677">
        <v>16041000</v>
      </c>
      <c r="H21" s="678" t="s">
        <v>19</v>
      </c>
      <c r="I21" s="1088">
        <v>1</v>
      </c>
      <c r="J21" s="678"/>
      <c r="K21" s="681"/>
      <c r="L21" s="678"/>
      <c r="M21" s="678"/>
      <c r="N21" s="715" t="s">
        <v>20</v>
      </c>
      <c r="O21" s="1089">
        <f>G21</f>
        <v>16041000</v>
      </c>
      <c r="P21" s="848"/>
      <c r="Q21" s="848"/>
      <c r="R21" s="849"/>
      <c r="S21" s="3216"/>
    </row>
    <row r="22" spans="1:19" ht="20.100000000000001" customHeight="1">
      <c r="A22" s="551"/>
      <c r="B22" s="582"/>
      <c r="C22" s="582"/>
      <c r="D22" s="582"/>
      <c r="F22" s="1087" t="s">
        <v>1476</v>
      </c>
      <c r="G22" s="1090">
        <v>19762000</v>
      </c>
      <c r="H22" s="678" t="s">
        <v>19</v>
      </c>
      <c r="I22" s="1088">
        <v>1</v>
      </c>
      <c r="J22" s="1091"/>
      <c r="K22" s="1092"/>
      <c r="L22" s="1091"/>
      <c r="M22" s="1091"/>
      <c r="N22" s="715" t="s">
        <v>20</v>
      </c>
      <c r="O22" s="1093">
        <f>G22*I22</f>
        <v>19762000</v>
      </c>
      <c r="P22" s="892"/>
      <c r="Q22" s="892"/>
      <c r="R22" s="894"/>
      <c r="S22" s="3217"/>
    </row>
    <row r="23" spans="1:19" ht="20.100000000000001" customHeight="1">
      <c r="A23" s="551"/>
      <c r="B23" s="560" t="s">
        <v>259</v>
      </c>
      <c r="C23" s="561"/>
      <c r="D23" s="561"/>
      <c r="E23" s="561"/>
      <c r="F23" s="562"/>
      <c r="G23" s="561"/>
      <c r="H23" s="561"/>
      <c r="I23" s="561"/>
      <c r="J23" s="561"/>
      <c r="K23" s="561"/>
      <c r="L23" s="561"/>
      <c r="M23" s="561"/>
      <c r="N23" s="561"/>
      <c r="O23" s="563"/>
      <c r="P23" s="1021">
        <f>P24</f>
        <v>1156000</v>
      </c>
      <c r="Q23" s="1021">
        <f>Q24</f>
        <v>1156000</v>
      </c>
      <c r="R23" s="1022">
        <f t="shared" si="0"/>
        <v>0</v>
      </c>
      <c r="S23" s="2776">
        <f t="shared" ref="S23:S27" si="3">+R23/Q23</f>
        <v>0</v>
      </c>
    </row>
    <row r="24" spans="1:19" ht="20.100000000000001" customHeight="1">
      <c r="A24" s="551"/>
      <c r="B24" s="565"/>
      <c r="C24" s="560" t="s">
        <v>213</v>
      </c>
      <c r="D24" s="561"/>
      <c r="E24" s="561"/>
      <c r="F24" s="562"/>
      <c r="G24" s="561"/>
      <c r="H24" s="561"/>
      <c r="I24" s="561"/>
      <c r="J24" s="561"/>
      <c r="K24" s="561"/>
      <c r="L24" s="561"/>
      <c r="M24" s="561"/>
      <c r="N24" s="561"/>
      <c r="O24" s="563"/>
      <c r="P24" s="1021">
        <f>P25</f>
        <v>1156000</v>
      </c>
      <c r="Q24" s="1021">
        <f>Q25</f>
        <v>1156000</v>
      </c>
      <c r="R24" s="1022">
        <f t="shared" si="0"/>
        <v>0</v>
      </c>
      <c r="S24" s="2776">
        <f t="shared" si="3"/>
        <v>0</v>
      </c>
    </row>
    <row r="25" spans="1:19" ht="20.100000000000001" customHeight="1">
      <c r="A25" s="551"/>
      <c r="B25" s="565"/>
      <c r="C25" s="588"/>
      <c r="D25" s="566" t="s">
        <v>1316</v>
      </c>
      <c r="E25" s="567"/>
      <c r="F25" s="568"/>
      <c r="G25" s="569"/>
      <c r="H25" s="570"/>
      <c r="I25" s="570"/>
      <c r="J25" s="570"/>
      <c r="K25" s="570"/>
      <c r="L25" s="570"/>
      <c r="M25" s="570"/>
      <c r="N25" s="571"/>
      <c r="O25" s="568"/>
      <c r="P25" s="572">
        <f>SUM(P26)</f>
        <v>1156000</v>
      </c>
      <c r="Q25" s="572">
        <f>SUM(Q26)</f>
        <v>1156000</v>
      </c>
      <c r="R25" s="630">
        <f t="shared" si="0"/>
        <v>0</v>
      </c>
      <c r="S25" s="3163">
        <f t="shared" si="3"/>
        <v>0</v>
      </c>
    </row>
    <row r="26" spans="1:19" ht="20.100000000000001" customHeight="1">
      <c r="A26" s="551"/>
      <c r="B26" s="565"/>
      <c r="C26" s="588"/>
      <c r="D26" s="559"/>
      <c r="E26" s="456" t="s">
        <v>117</v>
      </c>
      <c r="F26" s="457"/>
      <c r="G26" s="458"/>
      <c r="H26" s="458"/>
      <c r="I26" s="458"/>
      <c r="J26" s="458"/>
      <c r="K26" s="458"/>
      <c r="L26" s="458"/>
      <c r="M26" s="458"/>
      <c r="N26" s="458"/>
      <c r="O26" s="459"/>
      <c r="P26" s="573">
        <f>O27</f>
        <v>1156000</v>
      </c>
      <c r="Q26" s="573">
        <f>Q27</f>
        <v>1156000</v>
      </c>
      <c r="R26" s="631">
        <f t="shared" si="0"/>
        <v>0</v>
      </c>
      <c r="S26" s="3164">
        <f t="shared" si="3"/>
        <v>0</v>
      </c>
    </row>
    <row r="27" spans="1:19" ht="20.100000000000001" customHeight="1">
      <c r="A27" s="551"/>
      <c r="B27" s="565"/>
      <c r="C27" s="588"/>
      <c r="D27" s="565"/>
      <c r="E27" s="594"/>
      <c r="F27" s="633" t="s">
        <v>27</v>
      </c>
      <c r="G27" s="634"/>
      <c r="H27" s="635"/>
      <c r="I27" s="635"/>
      <c r="J27" s="635"/>
      <c r="K27" s="635"/>
      <c r="L27" s="635"/>
      <c r="M27" s="635"/>
      <c r="N27" s="696"/>
      <c r="O27" s="637">
        <f>SUM(O28)</f>
        <v>1156000</v>
      </c>
      <c r="P27" s="616">
        <f>P26</f>
        <v>1156000</v>
      </c>
      <c r="Q27" s="616">
        <v>1156000</v>
      </c>
      <c r="R27" s="638">
        <f t="shared" si="0"/>
        <v>0</v>
      </c>
      <c r="S27" s="3171">
        <f t="shared" si="3"/>
        <v>0</v>
      </c>
    </row>
    <row r="28" spans="1:19" ht="20.100000000000001" customHeight="1" thickBot="1">
      <c r="A28" s="639"/>
      <c r="B28" s="640"/>
      <c r="C28" s="641"/>
      <c r="D28" s="640"/>
      <c r="E28" s="1094"/>
      <c r="F28" s="722" t="s">
        <v>1477</v>
      </c>
      <c r="G28" s="700">
        <v>1156000</v>
      </c>
      <c r="H28" s="701" t="s">
        <v>43</v>
      </c>
      <c r="I28" s="702">
        <v>1</v>
      </c>
      <c r="J28" s="701"/>
      <c r="K28" s="724"/>
      <c r="L28" s="701"/>
      <c r="M28" s="701"/>
      <c r="N28" s="725" t="s">
        <v>101</v>
      </c>
      <c r="O28" s="1095">
        <f>G28*I28</f>
        <v>1156000</v>
      </c>
      <c r="P28" s="726"/>
      <c r="Q28" s="726"/>
      <c r="R28" s="727"/>
      <c r="S28" s="3218"/>
    </row>
    <row r="29" spans="1:19" ht="20.100000000000001" customHeight="1">
      <c r="F29" s="655"/>
      <c r="G29" s="654"/>
      <c r="O29" s="655"/>
      <c r="P29" s="656"/>
      <c r="Q29" s="656"/>
      <c r="R29" s="704"/>
      <c r="S29" s="1310"/>
    </row>
    <row r="30" spans="1:19" ht="20.100000000000001" customHeight="1">
      <c r="F30" s="655"/>
      <c r="G30" s="654"/>
      <c r="O30" s="655"/>
      <c r="P30" s="656"/>
      <c r="Q30" s="657"/>
      <c r="R30" s="704"/>
      <c r="S30" s="1310"/>
    </row>
    <row r="31" spans="1:19" ht="20.100000000000001" customHeight="1">
      <c r="F31" s="655"/>
      <c r="G31" s="654"/>
      <c r="O31" s="655"/>
      <c r="P31" s="656"/>
      <c r="Q31" s="657"/>
      <c r="R31" s="704"/>
      <c r="S31" s="1310"/>
    </row>
    <row r="32" spans="1:19" ht="20.100000000000001" customHeight="1">
      <c r="F32" s="655"/>
      <c r="G32" s="654"/>
      <c r="O32" s="655"/>
      <c r="P32" s="656"/>
      <c r="Q32" s="657"/>
      <c r="R32" s="704"/>
      <c r="S32" s="1310"/>
    </row>
    <row r="33" spans="6:19" ht="20.100000000000001" customHeight="1">
      <c r="F33" s="655"/>
      <c r="G33" s="654"/>
      <c r="O33" s="655"/>
      <c r="P33" s="656"/>
      <c r="Q33" s="657"/>
      <c r="R33" s="704"/>
      <c r="S33" s="1310"/>
    </row>
    <row r="34" spans="6:19" ht="20.100000000000001" customHeight="1">
      <c r="F34" s="655"/>
      <c r="G34" s="654"/>
      <c r="O34" s="655"/>
      <c r="P34" s="656"/>
      <c r="Q34" s="657"/>
      <c r="R34" s="704"/>
      <c r="S34" s="1310"/>
    </row>
    <row r="35" spans="6:19" ht="20.100000000000001" customHeight="1">
      <c r="F35" s="655"/>
      <c r="G35" s="654"/>
      <c r="O35" s="655"/>
      <c r="P35" s="656"/>
      <c r="Q35" s="657"/>
      <c r="R35" s="704"/>
      <c r="S35" s="1310"/>
    </row>
    <row r="36" spans="6:19" ht="20.100000000000001" customHeight="1">
      <c r="F36" s="655"/>
      <c r="G36" s="654"/>
      <c r="O36" s="655"/>
      <c r="P36" s="656"/>
      <c r="Q36" s="657"/>
      <c r="R36" s="704"/>
      <c r="S36" s="1310"/>
    </row>
    <row r="37" spans="6:19" ht="20.100000000000001" customHeight="1">
      <c r="F37" s="655"/>
      <c r="G37" s="654"/>
      <c r="O37" s="655"/>
      <c r="P37" s="656"/>
      <c r="Q37" s="657"/>
      <c r="R37" s="704"/>
      <c r="S37" s="1310"/>
    </row>
    <row r="38" spans="6:19" ht="20.100000000000001" customHeight="1">
      <c r="F38" s="655"/>
      <c r="G38" s="654"/>
      <c r="O38" s="655"/>
      <c r="P38" s="656"/>
      <c r="Q38" s="657"/>
      <c r="R38" s="704"/>
      <c r="S38" s="1310"/>
    </row>
    <row r="39" spans="6:19" ht="20.100000000000001" customHeight="1">
      <c r="F39" s="655"/>
      <c r="G39" s="654"/>
      <c r="O39" s="655"/>
      <c r="P39" s="656"/>
      <c r="Q39" s="657"/>
      <c r="R39" s="704"/>
      <c r="S39" s="1310"/>
    </row>
    <row r="40" spans="6:19" ht="20.100000000000001" customHeight="1">
      <c r="F40" s="655"/>
      <c r="G40" s="654"/>
      <c r="O40" s="655"/>
      <c r="P40" s="656"/>
      <c r="Q40" s="657"/>
      <c r="R40" s="704"/>
      <c r="S40" s="1310"/>
    </row>
    <row r="41" spans="6:19" ht="20.100000000000001" customHeight="1">
      <c r="F41" s="655"/>
      <c r="G41" s="654"/>
      <c r="O41" s="655"/>
      <c r="P41" s="656"/>
      <c r="Q41" s="657"/>
      <c r="R41" s="704"/>
      <c r="S41" s="1310"/>
    </row>
    <row r="42" spans="6:19" ht="20.100000000000001" customHeight="1">
      <c r="F42" s="655"/>
      <c r="G42" s="654"/>
      <c r="O42" s="655"/>
      <c r="P42" s="656"/>
      <c r="Q42" s="657"/>
      <c r="R42" s="704"/>
      <c r="S42" s="1310"/>
    </row>
    <row r="43" spans="6:19" ht="20.100000000000001" customHeight="1">
      <c r="F43" s="655"/>
      <c r="G43" s="654"/>
      <c r="O43" s="655"/>
      <c r="P43" s="656"/>
      <c r="Q43" s="657"/>
      <c r="R43" s="704"/>
      <c r="S43" s="1310"/>
    </row>
    <row r="44" spans="6:19" ht="20.100000000000001" customHeight="1">
      <c r="F44" s="655"/>
      <c r="G44" s="654"/>
      <c r="O44" s="655"/>
      <c r="P44" s="656"/>
      <c r="Q44" s="657"/>
      <c r="R44" s="704"/>
      <c r="S44" s="1310"/>
    </row>
    <row r="45" spans="6:19" ht="20.100000000000001" customHeight="1">
      <c r="F45" s="655"/>
      <c r="G45" s="654"/>
      <c r="N45" s="623"/>
      <c r="O45" s="655"/>
      <c r="P45" s="656"/>
      <c r="Q45" s="657"/>
      <c r="R45" s="704"/>
      <c r="S45" s="1310"/>
    </row>
    <row r="46" spans="6:19" ht="20.100000000000001" customHeight="1">
      <c r="F46" s="655"/>
      <c r="G46" s="654"/>
      <c r="O46" s="655"/>
      <c r="P46" s="656"/>
      <c r="Q46" s="657"/>
      <c r="R46" s="704"/>
      <c r="S46" s="1310"/>
    </row>
    <row r="47" spans="6:19" ht="20.100000000000001" customHeight="1">
      <c r="F47" s="655"/>
      <c r="G47" s="654"/>
      <c r="O47" s="655"/>
      <c r="P47" s="656"/>
      <c r="Q47" s="657"/>
      <c r="R47" s="704"/>
      <c r="S47" s="1310"/>
    </row>
    <row r="48" spans="6:19" ht="20.100000000000001" customHeight="1">
      <c r="F48" s="655"/>
      <c r="G48" s="654"/>
      <c r="O48" s="655"/>
      <c r="P48" s="656"/>
      <c r="Q48" s="657"/>
      <c r="R48" s="704"/>
      <c r="S48" s="1310"/>
    </row>
    <row r="49" spans="6:19" ht="20.100000000000001" customHeight="1">
      <c r="F49" s="655"/>
      <c r="G49" s="654"/>
      <c r="O49" s="655"/>
      <c r="P49" s="656"/>
      <c r="Q49" s="657"/>
      <c r="R49" s="704"/>
      <c r="S49" s="1310"/>
    </row>
    <row r="50" spans="6:19" ht="20.100000000000001" customHeight="1">
      <c r="F50" s="655"/>
      <c r="G50" s="654"/>
      <c r="O50" s="655"/>
      <c r="P50" s="656"/>
      <c r="Q50" s="657"/>
      <c r="R50" s="704"/>
      <c r="S50" s="1310"/>
    </row>
    <row r="51" spans="6:19" ht="20.100000000000001" customHeight="1">
      <c r="F51" s="655"/>
      <c r="G51" s="654"/>
      <c r="O51" s="655"/>
      <c r="P51" s="656"/>
      <c r="Q51" s="657"/>
      <c r="R51" s="704"/>
      <c r="S51" s="1310"/>
    </row>
    <row r="52" spans="6:19" ht="20.100000000000001" customHeight="1">
      <c r="F52" s="655"/>
      <c r="G52" s="654"/>
      <c r="O52" s="655"/>
      <c r="P52" s="656"/>
      <c r="Q52" s="657"/>
      <c r="R52" s="704"/>
      <c r="S52" s="1310"/>
    </row>
    <row r="53" spans="6:19" ht="20.100000000000001" customHeight="1">
      <c r="F53" s="655"/>
      <c r="G53" s="654"/>
      <c r="O53" s="655"/>
      <c r="P53" s="656"/>
      <c r="Q53" s="657"/>
      <c r="R53" s="704"/>
      <c r="S53" s="1310"/>
    </row>
    <row r="54" spans="6:19" ht="20.100000000000001" customHeight="1">
      <c r="F54" s="655"/>
      <c r="G54" s="654"/>
      <c r="O54" s="655"/>
      <c r="P54" s="656"/>
      <c r="Q54" s="657"/>
      <c r="R54" s="704"/>
      <c r="S54" s="1310"/>
    </row>
    <row r="55" spans="6:19" ht="20.100000000000001" customHeight="1">
      <c r="F55" s="655"/>
      <c r="G55" s="654"/>
      <c r="O55" s="655"/>
      <c r="P55" s="656"/>
      <c r="Q55" s="657"/>
      <c r="R55" s="704"/>
      <c r="S55" s="1310"/>
    </row>
    <row r="56" spans="6:19" ht="20.100000000000001" customHeight="1">
      <c r="F56" s="655"/>
      <c r="G56" s="654"/>
      <c r="O56" s="655"/>
      <c r="P56" s="656"/>
      <c r="Q56" s="657"/>
      <c r="R56" s="704"/>
      <c r="S56" s="1310"/>
    </row>
    <row r="57" spans="6:19" ht="20.100000000000001" customHeight="1">
      <c r="F57" s="655"/>
      <c r="G57" s="654"/>
      <c r="O57" s="655"/>
      <c r="P57" s="656"/>
      <c r="Q57" s="657"/>
      <c r="R57" s="704"/>
      <c r="S57" s="1310"/>
    </row>
    <row r="58" spans="6:19" ht="20.100000000000001" customHeight="1">
      <c r="F58" s="655"/>
      <c r="G58" s="654"/>
      <c r="O58" s="655"/>
      <c r="P58" s="656"/>
      <c r="Q58" s="657"/>
      <c r="R58" s="704"/>
      <c r="S58" s="1310"/>
    </row>
    <row r="59" spans="6:19" ht="20.100000000000001" customHeight="1">
      <c r="F59" s="655"/>
      <c r="G59" s="654"/>
      <c r="O59" s="655"/>
      <c r="P59" s="656"/>
      <c r="Q59" s="657"/>
      <c r="R59" s="704"/>
      <c r="S59" s="1310"/>
    </row>
    <row r="60" spans="6:19" ht="20.100000000000001" customHeight="1">
      <c r="F60" s="655"/>
      <c r="G60" s="654"/>
      <c r="O60" s="655"/>
      <c r="P60" s="656"/>
      <c r="Q60" s="657"/>
      <c r="R60" s="704"/>
      <c r="S60" s="1310"/>
    </row>
    <row r="61" spans="6:19" ht="20.100000000000001" customHeight="1">
      <c r="F61" s="655"/>
      <c r="G61" s="654"/>
      <c r="O61" s="655"/>
      <c r="P61" s="656"/>
      <c r="Q61" s="657"/>
      <c r="R61" s="704"/>
      <c r="S61" s="1310"/>
    </row>
    <row r="62" spans="6:19" ht="20.100000000000001" customHeight="1">
      <c r="F62" s="655"/>
      <c r="G62" s="654"/>
      <c r="O62" s="655"/>
      <c r="P62" s="656"/>
      <c r="Q62" s="657"/>
      <c r="R62" s="704"/>
      <c r="S62" s="1310"/>
    </row>
    <row r="63" spans="6:19" ht="20.100000000000001" customHeight="1">
      <c r="F63" s="655"/>
      <c r="G63" s="654"/>
      <c r="O63" s="655"/>
      <c r="P63" s="656"/>
      <c r="Q63" s="657"/>
      <c r="R63" s="704"/>
      <c r="S63" s="1310"/>
    </row>
    <row r="64" spans="6:19" ht="20.100000000000001" customHeight="1">
      <c r="F64" s="655"/>
      <c r="G64" s="654"/>
      <c r="O64" s="655"/>
      <c r="P64" s="656"/>
      <c r="Q64" s="657"/>
      <c r="R64" s="704"/>
      <c r="S64" s="1310"/>
    </row>
    <row r="65" spans="6:19" ht="20.100000000000001" customHeight="1">
      <c r="F65" s="655"/>
      <c r="G65" s="654"/>
      <c r="O65" s="655"/>
      <c r="P65" s="656"/>
      <c r="Q65" s="657"/>
      <c r="R65" s="704"/>
      <c r="S65" s="1310"/>
    </row>
    <row r="66" spans="6:19" ht="20.100000000000001" customHeight="1">
      <c r="F66" s="655"/>
      <c r="G66" s="654"/>
      <c r="O66" s="655"/>
      <c r="P66" s="656"/>
      <c r="Q66" s="657"/>
      <c r="R66" s="704"/>
      <c r="S66" s="1310"/>
    </row>
    <row r="67" spans="6:19" ht="20.100000000000001" customHeight="1">
      <c r="F67" s="655"/>
      <c r="G67" s="654"/>
      <c r="O67" s="655"/>
      <c r="P67" s="656"/>
      <c r="Q67" s="657"/>
      <c r="R67" s="704"/>
      <c r="S67" s="1310"/>
    </row>
    <row r="68" spans="6:19" ht="20.100000000000001" customHeight="1">
      <c r="F68" s="655"/>
      <c r="G68" s="654"/>
      <c r="O68" s="655"/>
      <c r="P68" s="656"/>
      <c r="Q68" s="657"/>
      <c r="R68" s="704"/>
      <c r="S68" s="1310"/>
    </row>
    <row r="69" spans="6:19" ht="20.100000000000001" customHeight="1">
      <c r="F69" s="655"/>
      <c r="G69" s="654"/>
      <c r="O69" s="655"/>
      <c r="P69" s="656"/>
      <c r="Q69" s="657"/>
      <c r="R69" s="704"/>
      <c r="S69" s="1310"/>
    </row>
    <row r="70" spans="6:19" ht="20.100000000000001" customHeight="1">
      <c r="F70" s="655"/>
      <c r="G70" s="654"/>
      <c r="O70" s="655"/>
      <c r="P70" s="656"/>
      <c r="Q70" s="657"/>
      <c r="R70" s="704"/>
      <c r="S70" s="1310"/>
    </row>
    <row r="71" spans="6:19" ht="20.100000000000001" customHeight="1">
      <c r="F71" s="655"/>
      <c r="G71" s="654"/>
      <c r="O71" s="655"/>
      <c r="P71" s="656"/>
      <c r="Q71" s="657"/>
      <c r="R71" s="704"/>
      <c r="S71" s="1310"/>
    </row>
    <row r="72" spans="6:19" ht="20.100000000000001" customHeight="1">
      <c r="F72" s="655"/>
      <c r="G72" s="654"/>
      <c r="O72" s="655"/>
      <c r="P72" s="656"/>
      <c r="Q72" s="657"/>
      <c r="R72" s="704"/>
      <c r="S72" s="1310"/>
    </row>
    <row r="73" spans="6:19" ht="20.100000000000001" customHeight="1">
      <c r="F73" s="655"/>
      <c r="G73" s="654"/>
      <c r="O73" s="655"/>
      <c r="P73" s="656"/>
      <c r="Q73" s="657"/>
      <c r="R73" s="704"/>
      <c r="S73" s="1310"/>
    </row>
    <row r="74" spans="6:19" ht="20.100000000000001" customHeight="1">
      <c r="F74" s="655"/>
      <c r="G74" s="654"/>
      <c r="O74" s="655"/>
      <c r="P74" s="656"/>
      <c r="Q74" s="657"/>
      <c r="R74" s="704"/>
      <c r="S74" s="1310"/>
    </row>
    <row r="75" spans="6:19" ht="20.100000000000001" customHeight="1">
      <c r="F75" s="655"/>
      <c r="G75" s="654"/>
      <c r="O75" s="655"/>
      <c r="P75" s="656"/>
      <c r="Q75" s="657"/>
      <c r="R75" s="704"/>
      <c r="S75" s="1310"/>
    </row>
    <row r="76" spans="6:19" ht="20.100000000000001" customHeight="1">
      <c r="F76" s="655"/>
      <c r="G76" s="654"/>
      <c r="O76" s="655"/>
      <c r="P76" s="656"/>
      <c r="Q76" s="657"/>
      <c r="R76" s="704"/>
      <c r="S76" s="1310"/>
    </row>
    <row r="77" spans="6:19" ht="20.100000000000001" customHeight="1">
      <c r="F77" s="655"/>
      <c r="G77" s="654"/>
      <c r="O77" s="655"/>
      <c r="P77" s="656"/>
      <c r="Q77" s="657"/>
      <c r="R77" s="704"/>
      <c r="S77" s="1310"/>
    </row>
    <row r="78" spans="6:19" ht="20.100000000000001" customHeight="1">
      <c r="F78" s="655"/>
      <c r="G78" s="654"/>
      <c r="O78" s="655"/>
      <c r="P78" s="656"/>
      <c r="Q78" s="657"/>
      <c r="R78" s="704"/>
      <c r="S78" s="1310"/>
    </row>
    <row r="79" spans="6:19" ht="20.100000000000001" customHeight="1">
      <c r="F79" s="655"/>
      <c r="G79" s="654"/>
      <c r="O79" s="655"/>
      <c r="P79" s="656"/>
      <c r="Q79" s="657"/>
      <c r="R79" s="704"/>
      <c r="S79" s="1310"/>
    </row>
    <row r="80" spans="6:19" ht="20.100000000000001" customHeight="1">
      <c r="F80" s="655"/>
      <c r="G80" s="654"/>
      <c r="O80" s="655"/>
      <c r="P80" s="656"/>
      <c r="Q80" s="657"/>
      <c r="R80" s="704"/>
      <c r="S80" s="1310"/>
    </row>
    <row r="81" spans="6:19" ht="20.100000000000001" customHeight="1">
      <c r="F81" s="655"/>
      <c r="G81" s="654"/>
      <c r="O81" s="655"/>
      <c r="P81" s="656"/>
      <c r="Q81" s="657"/>
      <c r="R81" s="704"/>
      <c r="S81" s="1310"/>
    </row>
    <row r="82" spans="6:19" ht="20.100000000000001" customHeight="1">
      <c r="F82" s="655"/>
      <c r="G82" s="654"/>
      <c r="O82" s="655"/>
      <c r="P82" s="656"/>
      <c r="Q82" s="657"/>
      <c r="R82" s="704"/>
      <c r="S82" s="1310"/>
    </row>
    <row r="83" spans="6:19" ht="20.100000000000001" customHeight="1">
      <c r="F83" s="655"/>
      <c r="G83" s="654"/>
      <c r="O83" s="655"/>
      <c r="P83" s="656"/>
      <c r="Q83" s="657"/>
      <c r="R83" s="704"/>
      <c r="S83" s="1310"/>
    </row>
    <row r="84" spans="6:19" ht="20.100000000000001" customHeight="1">
      <c r="F84" s="655"/>
      <c r="G84" s="654"/>
      <c r="O84" s="655"/>
      <c r="P84" s="656"/>
      <c r="Q84" s="657"/>
      <c r="R84" s="704"/>
      <c r="S84" s="1310"/>
    </row>
    <row r="85" spans="6:19" ht="20.100000000000001" customHeight="1">
      <c r="F85" s="655"/>
      <c r="G85" s="654"/>
      <c r="O85" s="655"/>
      <c r="P85" s="656"/>
      <c r="Q85" s="657"/>
      <c r="R85" s="704"/>
      <c r="S85" s="1310"/>
    </row>
    <row r="86" spans="6:19" ht="20.100000000000001" customHeight="1">
      <c r="F86" s="655"/>
      <c r="G86" s="654"/>
      <c r="O86" s="655"/>
      <c r="P86" s="656"/>
      <c r="Q86" s="657"/>
      <c r="R86" s="704"/>
      <c r="S86" s="1310"/>
    </row>
    <row r="87" spans="6:19" ht="20.100000000000001" customHeight="1">
      <c r="F87" s="655"/>
      <c r="G87" s="654"/>
      <c r="O87" s="655"/>
      <c r="P87" s="656"/>
      <c r="Q87" s="657"/>
      <c r="R87" s="704"/>
      <c r="S87" s="1310"/>
    </row>
    <row r="88" spans="6:19" ht="20.100000000000001" customHeight="1">
      <c r="F88" s="655"/>
      <c r="G88" s="654"/>
      <c r="O88" s="655"/>
      <c r="P88" s="656"/>
      <c r="Q88" s="657"/>
      <c r="R88" s="704"/>
      <c r="S88" s="1310"/>
    </row>
    <row r="89" spans="6:19" ht="20.100000000000001" customHeight="1">
      <c r="F89" s="655"/>
      <c r="G89" s="654"/>
      <c r="O89" s="655"/>
      <c r="P89" s="656"/>
      <c r="Q89" s="657"/>
      <c r="R89" s="704"/>
      <c r="S89" s="1310"/>
    </row>
    <row r="90" spans="6:19" ht="20.100000000000001" customHeight="1">
      <c r="F90" s="655"/>
      <c r="G90" s="654"/>
      <c r="O90" s="655"/>
      <c r="P90" s="656"/>
      <c r="Q90" s="657"/>
      <c r="R90" s="704"/>
      <c r="S90" s="1310"/>
    </row>
    <row r="91" spans="6:19" ht="20.100000000000001" customHeight="1">
      <c r="F91" s="655"/>
      <c r="G91" s="654"/>
      <c r="O91" s="655"/>
      <c r="P91" s="656"/>
      <c r="Q91" s="657"/>
      <c r="R91" s="704"/>
      <c r="S91" s="1310"/>
    </row>
    <row r="92" spans="6:19" ht="20.100000000000001" customHeight="1">
      <c r="F92" s="655"/>
      <c r="G92" s="654"/>
      <c r="O92" s="655"/>
      <c r="P92" s="656"/>
      <c r="Q92" s="657"/>
      <c r="R92" s="704"/>
      <c r="S92" s="1310"/>
    </row>
    <row r="93" spans="6:19" ht="20.100000000000001" customHeight="1">
      <c r="F93" s="655"/>
      <c r="G93" s="654"/>
      <c r="O93" s="655"/>
      <c r="P93" s="656"/>
      <c r="Q93" s="657"/>
      <c r="R93" s="704"/>
      <c r="S93" s="1310"/>
    </row>
    <row r="94" spans="6:19" ht="20.100000000000001" customHeight="1">
      <c r="F94" s="655"/>
      <c r="G94" s="654"/>
      <c r="O94" s="655"/>
      <c r="P94" s="656"/>
      <c r="Q94" s="657"/>
      <c r="R94" s="704"/>
      <c r="S94" s="1310"/>
    </row>
    <row r="95" spans="6:19" ht="20.100000000000001" customHeight="1">
      <c r="F95" s="655"/>
      <c r="G95" s="654"/>
      <c r="O95" s="655"/>
      <c r="P95" s="656"/>
      <c r="Q95" s="657"/>
      <c r="R95" s="704"/>
      <c r="S95" s="1310"/>
    </row>
    <row r="96" spans="6:19" ht="20.100000000000001" customHeight="1">
      <c r="F96" s="655"/>
      <c r="G96" s="654"/>
      <c r="O96" s="655"/>
      <c r="P96" s="656"/>
      <c r="Q96" s="657"/>
      <c r="R96" s="704"/>
      <c r="S96" s="1310"/>
    </row>
    <row r="97" spans="6:19" ht="20.100000000000001" customHeight="1">
      <c r="F97" s="655"/>
      <c r="G97" s="654"/>
      <c r="O97" s="655"/>
      <c r="P97" s="656"/>
      <c r="Q97" s="657"/>
      <c r="R97" s="704"/>
      <c r="S97" s="1310"/>
    </row>
    <row r="98" spans="6:19" ht="20.100000000000001" customHeight="1">
      <c r="F98" s="655"/>
      <c r="G98" s="654"/>
      <c r="O98" s="655"/>
      <c r="P98" s="656"/>
      <c r="Q98" s="657"/>
      <c r="R98" s="704"/>
      <c r="S98" s="1310"/>
    </row>
    <row r="99" spans="6:19" ht="20.100000000000001" customHeight="1">
      <c r="F99" s="655"/>
      <c r="G99" s="654"/>
      <c r="O99" s="655"/>
      <c r="P99" s="656"/>
      <c r="Q99" s="657"/>
      <c r="R99" s="704"/>
      <c r="S99" s="1310"/>
    </row>
    <row r="100" spans="6:19" ht="20.100000000000001" customHeight="1">
      <c r="F100" s="655"/>
      <c r="G100" s="654"/>
      <c r="O100" s="655"/>
      <c r="P100" s="656"/>
      <c r="Q100" s="657"/>
      <c r="R100" s="704"/>
      <c r="S100" s="1310"/>
    </row>
    <row r="101" spans="6:19" ht="20.100000000000001" customHeight="1">
      <c r="F101" s="655"/>
      <c r="G101" s="654"/>
      <c r="O101" s="655"/>
      <c r="P101" s="656"/>
      <c r="Q101" s="657"/>
      <c r="R101" s="704"/>
      <c r="S101" s="1310"/>
    </row>
    <row r="102" spans="6:19" ht="20.100000000000001" customHeight="1">
      <c r="F102" s="655"/>
      <c r="G102" s="654"/>
      <c r="O102" s="655"/>
      <c r="P102" s="656"/>
      <c r="Q102" s="657"/>
      <c r="R102" s="704"/>
      <c r="S102" s="1310"/>
    </row>
    <row r="103" spans="6:19" ht="20.100000000000001" customHeight="1">
      <c r="F103" s="655"/>
      <c r="G103" s="654"/>
      <c r="O103" s="655"/>
      <c r="P103" s="656"/>
      <c r="Q103" s="657"/>
      <c r="R103" s="704"/>
      <c r="S103" s="1310"/>
    </row>
    <row r="104" spans="6:19" ht="20.100000000000001" customHeight="1">
      <c r="F104" s="655"/>
      <c r="G104" s="654"/>
      <c r="O104" s="655"/>
      <c r="P104" s="656"/>
      <c r="Q104" s="657"/>
      <c r="R104" s="704"/>
      <c r="S104" s="1310"/>
    </row>
    <row r="105" spans="6:19" ht="20.100000000000001" customHeight="1">
      <c r="F105" s="655"/>
      <c r="G105" s="654"/>
      <c r="O105" s="655"/>
      <c r="P105" s="656"/>
      <c r="Q105" s="657"/>
      <c r="R105" s="704"/>
      <c r="S105" s="1310"/>
    </row>
    <row r="106" spans="6:19" ht="20.100000000000001" customHeight="1">
      <c r="F106" s="655"/>
      <c r="G106" s="654"/>
      <c r="O106" s="655"/>
      <c r="P106" s="656"/>
      <c r="Q106" s="657"/>
      <c r="R106" s="704"/>
      <c r="S106" s="1310"/>
    </row>
    <row r="107" spans="6:19" ht="20.100000000000001" customHeight="1">
      <c r="F107" s="655"/>
      <c r="G107" s="654"/>
      <c r="O107" s="655"/>
      <c r="P107" s="656"/>
      <c r="Q107" s="657"/>
      <c r="R107" s="704"/>
      <c r="S107" s="1310"/>
    </row>
    <row r="108" spans="6:19" ht="20.100000000000001" customHeight="1">
      <c r="F108" s="655"/>
      <c r="G108" s="654"/>
      <c r="O108" s="655"/>
      <c r="P108" s="656"/>
      <c r="Q108" s="657"/>
      <c r="R108" s="704"/>
      <c r="S108" s="1310"/>
    </row>
    <row r="109" spans="6:19" ht="20.100000000000001" customHeight="1">
      <c r="F109" s="655"/>
      <c r="G109" s="654"/>
      <c r="O109" s="655"/>
      <c r="P109" s="656"/>
      <c r="Q109" s="657"/>
      <c r="R109" s="704"/>
      <c r="S109" s="1310"/>
    </row>
    <row r="110" spans="6:19" ht="20.100000000000001" customHeight="1">
      <c r="F110" s="655"/>
      <c r="G110" s="654"/>
      <c r="O110" s="655"/>
      <c r="P110" s="656"/>
      <c r="Q110" s="657"/>
      <c r="R110" s="704"/>
      <c r="S110" s="1310"/>
    </row>
    <row r="111" spans="6:19" ht="20.100000000000001" customHeight="1">
      <c r="F111" s="655"/>
      <c r="G111" s="654"/>
      <c r="O111" s="655"/>
      <c r="P111" s="656"/>
      <c r="Q111" s="657"/>
      <c r="R111" s="704"/>
      <c r="S111" s="1310"/>
    </row>
    <row r="112" spans="6:19" ht="20.100000000000001" customHeight="1">
      <c r="F112" s="655"/>
      <c r="G112" s="654"/>
      <c r="O112" s="655"/>
      <c r="P112" s="656"/>
      <c r="Q112" s="657"/>
      <c r="R112" s="704"/>
      <c r="S112" s="1310"/>
    </row>
    <row r="113" spans="6:19" ht="20.100000000000001" customHeight="1">
      <c r="F113" s="655"/>
      <c r="G113" s="654"/>
      <c r="O113" s="655"/>
      <c r="P113" s="656"/>
      <c r="Q113" s="657"/>
      <c r="R113" s="704"/>
      <c r="S113" s="1310"/>
    </row>
    <row r="114" spans="6:19" ht="20.100000000000001" customHeight="1">
      <c r="F114" s="655"/>
      <c r="G114" s="654"/>
      <c r="O114" s="655"/>
      <c r="P114" s="656"/>
      <c r="Q114" s="657"/>
      <c r="R114" s="704"/>
      <c r="S114" s="1310"/>
    </row>
    <row r="115" spans="6:19" ht="20.100000000000001" customHeight="1">
      <c r="F115" s="655"/>
      <c r="G115" s="654"/>
      <c r="O115" s="655"/>
      <c r="P115" s="656"/>
      <c r="Q115" s="657"/>
      <c r="R115" s="704"/>
      <c r="S115" s="1310"/>
    </row>
    <row r="116" spans="6:19" ht="20.100000000000001" customHeight="1">
      <c r="F116" s="655"/>
      <c r="G116" s="654"/>
      <c r="O116" s="655"/>
      <c r="P116" s="656"/>
      <c r="Q116" s="657"/>
      <c r="R116" s="704"/>
      <c r="S116" s="1310"/>
    </row>
    <row r="117" spans="6:19" ht="20.100000000000001" customHeight="1">
      <c r="F117" s="655"/>
      <c r="G117" s="654"/>
      <c r="O117" s="655"/>
      <c r="P117" s="656"/>
      <c r="Q117" s="657"/>
      <c r="R117" s="704"/>
      <c r="S117" s="1310"/>
    </row>
    <row r="118" spans="6:19" ht="20.100000000000001" customHeight="1">
      <c r="F118" s="655"/>
      <c r="G118" s="654"/>
      <c r="O118" s="655"/>
      <c r="P118" s="656"/>
      <c r="Q118" s="657"/>
      <c r="R118" s="704"/>
      <c r="S118" s="1310"/>
    </row>
    <row r="119" spans="6:19" ht="20.100000000000001" customHeight="1">
      <c r="F119" s="655"/>
      <c r="G119" s="654"/>
      <c r="O119" s="655"/>
      <c r="P119" s="656"/>
      <c r="Q119" s="657"/>
      <c r="R119" s="704"/>
      <c r="S119" s="1310"/>
    </row>
    <row r="120" spans="6:19" ht="20.100000000000001" customHeight="1">
      <c r="F120" s="655"/>
      <c r="G120" s="654"/>
      <c r="O120" s="655"/>
      <c r="P120" s="656"/>
      <c r="Q120" s="657"/>
      <c r="R120" s="704"/>
      <c r="S120" s="1310"/>
    </row>
    <row r="121" spans="6:19" ht="20.100000000000001" customHeight="1">
      <c r="F121" s="655"/>
      <c r="G121" s="654"/>
      <c r="O121" s="655"/>
      <c r="P121" s="656"/>
      <c r="Q121" s="657"/>
      <c r="R121" s="704"/>
      <c r="S121" s="1310"/>
    </row>
    <row r="122" spans="6:19" ht="20.100000000000001" customHeight="1">
      <c r="F122" s="655"/>
      <c r="G122" s="654"/>
      <c r="O122" s="655"/>
      <c r="P122" s="656"/>
      <c r="Q122" s="657"/>
      <c r="R122" s="704"/>
      <c r="S122" s="1310"/>
    </row>
    <row r="123" spans="6:19" ht="20.100000000000001" customHeight="1">
      <c r="F123" s="655"/>
      <c r="G123" s="654"/>
      <c r="O123" s="655"/>
      <c r="P123" s="656"/>
      <c r="Q123" s="657"/>
      <c r="R123" s="704"/>
      <c r="S123" s="1310"/>
    </row>
    <row r="124" spans="6:19" ht="20.100000000000001" customHeight="1">
      <c r="F124" s="655"/>
      <c r="G124" s="654"/>
      <c r="O124" s="655"/>
      <c r="P124" s="656"/>
      <c r="Q124" s="657"/>
      <c r="R124" s="704"/>
      <c r="S124" s="1310"/>
    </row>
    <row r="125" spans="6:19" ht="20.100000000000001" customHeight="1">
      <c r="F125" s="655"/>
      <c r="G125" s="654"/>
      <c r="O125" s="655"/>
      <c r="P125" s="656"/>
      <c r="Q125" s="657"/>
      <c r="R125" s="704"/>
      <c r="S125" s="1310"/>
    </row>
    <row r="126" spans="6:19" ht="20.100000000000001" customHeight="1">
      <c r="F126" s="655"/>
      <c r="G126" s="654"/>
      <c r="O126" s="655"/>
      <c r="P126" s="656"/>
      <c r="Q126" s="657"/>
      <c r="R126" s="704"/>
      <c r="S126" s="1310"/>
    </row>
    <row r="127" spans="6:19" ht="20.100000000000001" customHeight="1">
      <c r="F127" s="655"/>
      <c r="G127" s="654"/>
      <c r="O127" s="655"/>
      <c r="P127" s="656"/>
      <c r="Q127" s="657"/>
      <c r="R127" s="704"/>
      <c r="S127" s="1310"/>
    </row>
    <row r="128" spans="6:19" ht="20.100000000000001" customHeight="1">
      <c r="F128" s="655"/>
      <c r="G128" s="654"/>
      <c r="O128" s="655"/>
      <c r="P128" s="656"/>
      <c r="Q128" s="657"/>
      <c r="R128" s="704"/>
      <c r="S128" s="1310"/>
    </row>
    <row r="129" spans="6:19" ht="20.100000000000001" customHeight="1">
      <c r="F129" s="655"/>
      <c r="G129" s="654"/>
      <c r="O129" s="655"/>
      <c r="P129" s="656"/>
      <c r="Q129" s="657"/>
      <c r="R129" s="704"/>
      <c r="S129" s="1310"/>
    </row>
    <row r="130" spans="6:19" ht="20.100000000000001" customHeight="1">
      <c r="F130" s="655"/>
      <c r="G130" s="654"/>
      <c r="O130" s="655"/>
      <c r="P130" s="656"/>
      <c r="Q130" s="657"/>
      <c r="R130" s="704"/>
      <c r="S130" s="1310"/>
    </row>
    <row r="131" spans="6:19" ht="20.100000000000001" customHeight="1">
      <c r="F131" s="655"/>
      <c r="G131" s="654"/>
      <c r="O131" s="655"/>
      <c r="P131" s="656"/>
      <c r="Q131" s="657"/>
      <c r="R131" s="704"/>
      <c r="S131" s="1310"/>
    </row>
    <row r="132" spans="6:19" ht="20.100000000000001" customHeight="1">
      <c r="F132" s="655"/>
      <c r="G132" s="654"/>
      <c r="O132" s="655"/>
      <c r="P132" s="656"/>
      <c r="Q132" s="657"/>
      <c r="R132" s="704"/>
      <c r="S132" s="1310"/>
    </row>
    <row r="133" spans="6:19" ht="20.100000000000001" customHeight="1">
      <c r="F133" s="655"/>
      <c r="G133" s="654"/>
      <c r="O133" s="655"/>
      <c r="P133" s="656"/>
      <c r="Q133" s="657"/>
      <c r="R133" s="704"/>
      <c r="S133" s="1310"/>
    </row>
    <row r="134" spans="6:19" ht="20.100000000000001" customHeight="1">
      <c r="F134" s="655"/>
      <c r="G134" s="654"/>
      <c r="O134" s="655"/>
      <c r="P134" s="656"/>
      <c r="Q134" s="657"/>
      <c r="R134" s="704"/>
      <c r="S134" s="1310"/>
    </row>
    <row r="135" spans="6:19" ht="20.100000000000001" customHeight="1">
      <c r="F135" s="655"/>
      <c r="G135" s="654"/>
      <c r="O135" s="655"/>
      <c r="P135" s="656"/>
      <c r="Q135" s="657"/>
      <c r="R135" s="704"/>
      <c r="S135" s="1310"/>
    </row>
    <row r="136" spans="6:19" ht="20.100000000000001" customHeight="1">
      <c r="F136" s="655"/>
      <c r="G136" s="654"/>
      <c r="O136" s="655"/>
      <c r="P136" s="656"/>
      <c r="Q136" s="657"/>
      <c r="R136" s="704"/>
      <c r="S136" s="1310"/>
    </row>
    <row r="137" spans="6:19" ht="20.100000000000001" customHeight="1">
      <c r="F137" s="655"/>
      <c r="G137" s="654"/>
      <c r="O137" s="655"/>
      <c r="P137" s="656"/>
      <c r="Q137" s="657"/>
      <c r="R137" s="704"/>
      <c r="S137" s="1310"/>
    </row>
    <row r="138" spans="6:19" ht="20.100000000000001" customHeight="1">
      <c r="F138" s="655"/>
      <c r="G138" s="654"/>
      <c r="O138" s="655"/>
      <c r="P138" s="656"/>
      <c r="Q138" s="657"/>
      <c r="R138" s="704"/>
      <c r="S138" s="1310"/>
    </row>
    <row r="139" spans="6:19" ht="20.100000000000001" customHeight="1">
      <c r="F139" s="655"/>
      <c r="G139" s="654"/>
      <c r="O139" s="655"/>
      <c r="P139" s="656"/>
      <c r="Q139" s="657"/>
      <c r="R139" s="704"/>
      <c r="S139" s="1310"/>
    </row>
    <row r="140" spans="6:19" ht="20.100000000000001" customHeight="1">
      <c r="F140" s="655"/>
      <c r="G140" s="654"/>
      <c r="O140" s="655"/>
      <c r="P140" s="656"/>
      <c r="Q140" s="657"/>
      <c r="R140" s="704"/>
      <c r="S140" s="1310"/>
    </row>
    <row r="141" spans="6:19" ht="20.100000000000001" customHeight="1">
      <c r="F141" s="655"/>
      <c r="G141" s="654"/>
      <c r="O141" s="655"/>
      <c r="P141" s="656"/>
      <c r="Q141" s="657"/>
      <c r="R141" s="704"/>
      <c r="S141" s="1310"/>
    </row>
    <row r="142" spans="6:19" ht="20.100000000000001" customHeight="1">
      <c r="F142" s="655"/>
      <c r="G142" s="654"/>
      <c r="O142" s="655"/>
      <c r="P142" s="656"/>
      <c r="Q142" s="657"/>
      <c r="R142" s="704"/>
      <c r="S142" s="1310"/>
    </row>
    <row r="143" spans="6:19" ht="20.100000000000001" customHeight="1">
      <c r="F143" s="655"/>
      <c r="G143" s="654"/>
      <c r="O143" s="655"/>
      <c r="P143" s="656"/>
      <c r="Q143" s="657"/>
      <c r="R143" s="704"/>
      <c r="S143" s="1310"/>
    </row>
    <row r="144" spans="6:19" ht="20.100000000000001" customHeight="1">
      <c r="F144" s="655"/>
      <c r="G144" s="654"/>
      <c r="O144" s="655"/>
      <c r="P144" s="656"/>
      <c r="Q144" s="657"/>
      <c r="R144" s="704"/>
      <c r="S144" s="1310"/>
    </row>
    <row r="145" spans="6:19" ht="20.100000000000001" customHeight="1">
      <c r="F145" s="655"/>
      <c r="G145" s="654"/>
      <c r="O145" s="655"/>
      <c r="P145" s="656"/>
      <c r="Q145" s="657"/>
      <c r="R145" s="704"/>
      <c r="S145" s="1310"/>
    </row>
    <row r="146" spans="6:19" ht="20.100000000000001" customHeight="1">
      <c r="F146" s="655"/>
      <c r="G146" s="654"/>
      <c r="O146" s="655"/>
      <c r="P146" s="656"/>
      <c r="Q146" s="657"/>
      <c r="R146" s="704"/>
      <c r="S146" s="1310"/>
    </row>
    <row r="147" spans="6:19" ht="20.100000000000001" customHeight="1">
      <c r="F147" s="655"/>
      <c r="G147" s="654"/>
      <c r="O147" s="655"/>
      <c r="P147" s="656"/>
      <c r="Q147" s="657"/>
      <c r="R147" s="704"/>
      <c r="S147" s="1310"/>
    </row>
    <row r="148" spans="6:19" ht="20.100000000000001" customHeight="1">
      <c r="F148" s="655"/>
      <c r="G148" s="654"/>
      <c r="O148" s="655"/>
      <c r="P148" s="656"/>
      <c r="Q148" s="657"/>
      <c r="R148" s="704"/>
      <c r="S148" s="1310"/>
    </row>
    <row r="149" spans="6:19" ht="20.100000000000001" customHeight="1">
      <c r="F149" s="655"/>
      <c r="G149" s="654"/>
      <c r="O149" s="655"/>
      <c r="P149" s="656"/>
      <c r="Q149" s="657"/>
      <c r="R149" s="704"/>
      <c r="S149" s="1310"/>
    </row>
    <row r="150" spans="6:19" ht="20.100000000000001" customHeight="1">
      <c r="F150" s="655"/>
      <c r="G150" s="654"/>
      <c r="O150" s="655"/>
      <c r="P150" s="656"/>
      <c r="Q150" s="657"/>
      <c r="R150" s="704"/>
      <c r="S150" s="1310"/>
    </row>
    <row r="151" spans="6:19" ht="20.100000000000001" customHeight="1">
      <c r="F151" s="655"/>
      <c r="G151" s="654"/>
      <c r="O151" s="655"/>
      <c r="P151" s="656"/>
      <c r="Q151" s="657"/>
      <c r="R151" s="704"/>
      <c r="S151" s="1310"/>
    </row>
    <row r="152" spans="6:19" ht="20.100000000000001" customHeight="1">
      <c r="F152" s="655"/>
      <c r="G152" s="654"/>
      <c r="O152" s="655"/>
      <c r="P152" s="656"/>
      <c r="Q152" s="657"/>
      <c r="R152" s="704"/>
      <c r="S152" s="1310"/>
    </row>
    <row r="153" spans="6:19" ht="20.100000000000001" customHeight="1">
      <c r="F153" s="655"/>
      <c r="G153" s="654"/>
      <c r="O153" s="655"/>
      <c r="P153" s="656"/>
      <c r="Q153" s="657"/>
      <c r="R153" s="704"/>
      <c r="S153" s="1310"/>
    </row>
    <row r="154" spans="6:19" ht="20.100000000000001" customHeight="1">
      <c r="F154" s="655"/>
      <c r="G154" s="654"/>
      <c r="O154" s="655"/>
      <c r="P154" s="656"/>
      <c r="Q154" s="657"/>
      <c r="R154" s="704"/>
      <c r="S154" s="1310"/>
    </row>
    <row r="155" spans="6:19" ht="20.100000000000001" customHeight="1">
      <c r="F155" s="655"/>
      <c r="G155" s="654"/>
      <c r="O155" s="655"/>
      <c r="P155" s="656"/>
      <c r="Q155" s="657"/>
      <c r="R155" s="704"/>
      <c r="S155" s="1310"/>
    </row>
    <row r="156" spans="6:19" ht="20.100000000000001" customHeight="1">
      <c r="F156" s="655"/>
      <c r="G156" s="654"/>
      <c r="O156" s="655"/>
      <c r="P156" s="656"/>
      <c r="Q156" s="657"/>
      <c r="R156" s="704"/>
      <c r="S156" s="1310"/>
    </row>
    <row r="157" spans="6:19" ht="20.100000000000001" customHeight="1">
      <c r="F157" s="655"/>
      <c r="G157" s="654"/>
      <c r="O157" s="655"/>
      <c r="P157" s="656"/>
      <c r="Q157" s="657"/>
      <c r="R157" s="704"/>
      <c r="S157" s="1310"/>
    </row>
    <row r="158" spans="6:19" ht="20.100000000000001" customHeight="1">
      <c r="F158" s="655"/>
      <c r="G158" s="654"/>
      <c r="O158" s="655"/>
      <c r="P158" s="656"/>
      <c r="Q158" s="657"/>
      <c r="R158" s="704"/>
      <c r="S158" s="1310"/>
    </row>
    <row r="159" spans="6:19" ht="20.100000000000001" customHeight="1">
      <c r="F159" s="655"/>
      <c r="G159" s="654"/>
      <c r="O159" s="655"/>
      <c r="P159" s="656"/>
      <c r="Q159" s="657"/>
      <c r="R159" s="704"/>
      <c r="S159" s="1310"/>
    </row>
    <row r="160" spans="6:19" ht="20.100000000000001" customHeight="1">
      <c r="F160" s="655"/>
      <c r="G160" s="654"/>
      <c r="O160" s="655"/>
      <c r="P160" s="656"/>
      <c r="Q160" s="657"/>
      <c r="R160" s="704"/>
      <c r="S160" s="1310"/>
    </row>
    <row r="161" spans="6:19" ht="20.100000000000001" customHeight="1">
      <c r="F161" s="655"/>
      <c r="G161" s="654"/>
      <c r="O161" s="655"/>
      <c r="P161" s="656"/>
      <c r="Q161" s="657"/>
      <c r="R161" s="704"/>
      <c r="S161" s="1310"/>
    </row>
    <row r="162" spans="6:19" ht="20.100000000000001" customHeight="1">
      <c r="F162" s="655"/>
      <c r="G162" s="654"/>
      <c r="O162" s="655"/>
      <c r="P162" s="656"/>
      <c r="Q162" s="657"/>
      <c r="R162" s="704"/>
      <c r="S162" s="1310"/>
    </row>
    <row r="163" spans="6:19" ht="20.100000000000001" customHeight="1">
      <c r="F163" s="655"/>
      <c r="G163" s="654"/>
      <c r="O163" s="655"/>
      <c r="P163" s="656"/>
      <c r="Q163" s="657"/>
      <c r="R163" s="704"/>
      <c r="S163" s="1310"/>
    </row>
    <row r="164" spans="6:19" ht="20.100000000000001" customHeight="1">
      <c r="F164" s="655"/>
      <c r="G164" s="654"/>
      <c r="O164" s="655"/>
      <c r="P164" s="656"/>
      <c r="Q164" s="657"/>
      <c r="R164" s="704"/>
      <c r="S164" s="1310"/>
    </row>
    <row r="165" spans="6:19" ht="20.100000000000001" customHeight="1">
      <c r="F165" s="655"/>
      <c r="G165" s="654"/>
      <c r="O165" s="655"/>
      <c r="P165" s="656"/>
      <c r="Q165" s="657"/>
      <c r="R165" s="704"/>
      <c r="S165" s="1310"/>
    </row>
    <row r="166" spans="6:19" ht="20.100000000000001" customHeight="1">
      <c r="F166" s="655"/>
      <c r="G166" s="654"/>
      <c r="O166" s="655"/>
      <c r="P166" s="656"/>
      <c r="Q166" s="657"/>
      <c r="R166" s="704"/>
      <c r="S166" s="1310"/>
    </row>
    <row r="167" spans="6:19" ht="20.100000000000001" customHeight="1">
      <c r="F167" s="655"/>
      <c r="G167" s="654"/>
      <c r="O167" s="655"/>
      <c r="P167" s="656"/>
      <c r="Q167" s="657"/>
      <c r="R167" s="704"/>
      <c r="S167" s="1310"/>
    </row>
    <row r="168" spans="6:19" ht="20.100000000000001" customHeight="1">
      <c r="F168" s="655"/>
      <c r="G168" s="654"/>
      <c r="O168" s="655"/>
      <c r="P168" s="656"/>
      <c r="Q168" s="657"/>
      <c r="R168" s="704"/>
      <c r="S168" s="1310"/>
    </row>
    <row r="169" spans="6:19" ht="20.100000000000001" customHeight="1">
      <c r="F169" s="655"/>
      <c r="G169" s="654"/>
      <c r="O169" s="655"/>
      <c r="P169" s="656"/>
      <c r="Q169" s="657"/>
      <c r="R169" s="704"/>
      <c r="S169" s="1310"/>
    </row>
    <row r="170" spans="6:19" ht="20.100000000000001" customHeight="1">
      <c r="F170" s="655"/>
      <c r="G170" s="654"/>
      <c r="O170" s="655"/>
      <c r="P170" s="656"/>
      <c r="Q170" s="657"/>
      <c r="R170" s="704"/>
      <c r="S170" s="1310"/>
    </row>
    <row r="171" spans="6:19" ht="20.100000000000001" customHeight="1">
      <c r="F171" s="655"/>
      <c r="G171" s="654"/>
      <c r="O171" s="655"/>
      <c r="P171" s="656"/>
      <c r="Q171" s="657"/>
      <c r="R171" s="704"/>
      <c r="S171" s="1310"/>
    </row>
    <row r="172" spans="6:19" ht="20.100000000000001" customHeight="1">
      <c r="F172" s="655"/>
      <c r="G172" s="654"/>
      <c r="O172" s="655"/>
      <c r="P172" s="656"/>
      <c r="Q172" s="657"/>
      <c r="R172" s="704"/>
      <c r="S172" s="1310"/>
    </row>
    <row r="173" spans="6:19" ht="20.100000000000001" customHeight="1">
      <c r="F173" s="655"/>
      <c r="G173" s="654"/>
      <c r="O173" s="655"/>
      <c r="P173" s="656"/>
      <c r="Q173" s="657"/>
      <c r="R173" s="704"/>
      <c r="S173" s="1310"/>
    </row>
    <row r="174" spans="6:19" ht="20.100000000000001" customHeight="1">
      <c r="F174" s="655"/>
      <c r="G174" s="654"/>
      <c r="O174" s="655"/>
      <c r="P174" s="656"/>
      <c r="Q174" s="657"/>
      <c r="R174" s="704"/>
      <c r="S174" s="1310"/>
    </row>
    <row r="175" spans="6:19" ht="20.100000000000001" customHeight="1">
      <c r="F175" s="655"/>
      <c r="G175" s="654"/>
      <c r="O175" s="655"/>
      <c r="P175" s="656"/>
      <c r="Q175" s="657"/>
      <c r="R175" s="704"/>
      <c r="S175" s="1310"/>
    </row>
    <row r="176" spans="6:19" ht="20.100000000000001" customHeight="1">
      <c r="F176" s="655"/>
      <c r="G176" s="654"/>
      <c r="O176" s="655"/>
      <c r="P176" s="656"/>
      <c r="Q176" s="657"/>
      <c r="R176" s="704"/>
      <c r="S176" s="1310"/>
    </row>
    <row r="177" spans="6:19" ht="20.100000000000001" customHeight="1">
      <c r="F177" s="655"/>
      <c r="G177" s="654"/>
      <c r="O177" s="655"/>
      <c r="P177" s="656"/>
      <c r="Q177" s="657"/>
      <c r="R177" s="704"/>
      <c r="S177" s="1310"/>
    </row>
    <row r="178" spans="6:19" ht="20.100000000000001" customHeight="1">
      <c r="F178" s="655"/>
      <c r="G178" s="654"/>
      <c r="O178" s="655"/>
      <c r="P178" s="656"/>
      <c r="Q178" s="657"/>
      <c r="R178" s="704"/>
      <c r="S178" s="1310"/>
    </row>
    <row r="179" spans="6:19" ht="20.100000000000001" customHeight="1">
      <c r="F179" s="655"/>
      <c r="G179" s="654"/>
      <c r="O179" s="655"/>
      <c r="P179" s="656"/>
      <c r="Q179" s="657"/>
      <c r="R179" s="704"/>
      <c r="S179" s="1310"/>
    </row>
    <row r="180" spans="6:19" ht="20.100000000000001" customHeight="1">
      <c r="F180" s="655"/>
      <c r="G180" s="654"/>
      <c r="O180" s="655"/>
      <c r="P180" s="656"/>
      <c r="Q180" s="657"/>
      <c r="R180" s="704"/>
      <c r="S180" s="1310"/>
    </row>
    <row r="181" spans="6:19" ht="20.100000000000001" customHeight="1">
      <c r="F181" s="655"/>
      <c r="G181" s="654"/>
      <c r="O181" s="655"/>
      <c r="P181" s="656"/>
      <c r="Q181" s="657"/>
      <c r="R181" s="704"/>
      <c r="S181" s="1310"/>
    </row>
    <row r="182" spans="6:19" ht="20.100000000000001" customHeight="1">
      <c r="F182" s="655"/>
      <c r="G182" s="654"/>
      <c r="O182" s="655"/>
      <c r="P182" s="656"/>
      <c r="Q182" s="657"/>
      <c r="R182" s="704"/>
      <c r="S182" s="1310"/>
    </row>
    <row r="183" spans="6:19" ht="20.100000000000001" customHeight="1">
      <c r="F183" s="655"/>
      <c r="G183" s="654"/>
      <c r="O183" s="655"/>
      <c r="P183" s="656"/>
      <c r="Q183" s="657"/>
      <c r="R183" s="704"/>
      <c r="S183" s="1310"/>
    </row>
    <row r="184" spans="6:19" ht="20.100000000000001" customHeight="1">
      <c r="F184" s="655"/>
      <c r="G184" s="654"/>
      <c r="O184" s="655"/>
      <c r="P184" s="656"/>
      <c r="Q184" s="657"/>
      <c r="R184" s="704"/>
      <c r="S184" s="1310"/>
    </row>
    <row r="185" spans="6:19" ht="20.100000000000001" customHeight="1">
      <c r="F185" s="655"/>
      <c r="G185" s="654"/>
      <c r="O185" s="655"/>
      <c r="P185" s="656"/>
      <c r="Q185" s="657"/>
      <c r="R185" s="704"/>
      <c r="S185" s="1310"/>
    </row>
    <row r="186" spans="6:19" ht="20.100000000000001" customHeight="1">
      <c r="F186" s="655"/>
      <c r="G186" s="654"/>
      <c r="O186" s="655"/>
      <c r="P186" s="656"/>
      <c r="Q186" s="657"/>
      <c r="R186" s="704"/>
      <c r="S186" s="1310"/>
    </row>
    <row r="187" spans="6:19" ht="20.100000000000001" customHeight="1">
      <c r="F187" s="655"/>
      <c r="G187" s="654"/>
      <c r="O187" s="655"/>
      <c r="P187" s="656"/>
      <c r="Q187" s="657"/>
      <c r="R187" s="704"/>
      <c r="S187" s="1310"/>
    </row>
    <row r="188" spans="6:19" ht="20.100000000000001" customHeight="1">
      <c r="F188" s="655"/>
      <c r="G188" s="654"/>
      <c r="O188" s="655"/>
      <c r="P188" s="656"/>
      <c r="Q188" s="657"/>
      <c r="R188" s="704"/>
      <c r="S188" s="1310"/>
    </row>
    <row r="189" spans="6:19" ht="20.100000000000001" customHeight="1">
      <c r="F189" s="655"/>
      <c r="G189" s="654"/>
      <c r="O189" s="655"/>
      <c r="P189" s="656"/>
      <c r="Q189" s="657"/>
      <c r="R189" s="704"/>
      <c r="S189" s="1310"/>
    </row>
    <row r="190" spans="6:19" ht="20.100000000000001" customHeight="1">
      <c r="F190" s="655"/>
      <c r="G190" s="654"/>
      <c r="O190" s="655"/>
      <c r="P190" s="656"/>
      <c r="Q190" s="657"/>
      <c r="R190" s="704"/>
      <c r="S190" s="1310"/>
    </row>
    <row r="191" spans="6:19" ht="20.100000000000001" customHeight="1">
      <c r="F191" s="655"/>
      <c r="G191" s="654"/>
      <c r="O191" s="655"/>
      <c r="P191" s="656"/>
      <c r="Q191" s="657"/>
      <c r="R191" s="704"/>
      <c r="S191" s="1310"/>
    </row>
    <row r="192" spans="6:19" ht="20.100000000000001" customHeight="1">
      <c r="F192" s="655"/>
      <c r="G192" s="654"/>
      <c r="O192" s="655"/>
      <c r="P192" s="656"/>
      <c r="Q192" s="657"/>
      <c r="R192" s="704"/>
      <c r="S192" s="1310"/>
    </row>
    <row r="193" spans="6:19" ht="20.100000000000001" customHeight="1">
      <c r="F193" s="655"/>
      <c r="G193" s="654"/>
      <c r="O193" s="655"/>
      <c r="P193" s="656"/>
      <c r="Q193" s="657"/>
      <c r="R193" s="704"/>
      <c r="S193" s="1310"/>
    </row>
    <row r="194" spans="6:19" ht="20.100000000000001" customHeight="1">
      <c r="F194" s="655"/>
      <c r="G194" s="654"/>
      <c r="O194" s="655"/>
      <c r="P194" s="656"/>
      <c r="Q194" s="657"/>
      <c r="R194" s="704"/>
      <c r="S194" s="1310"/>
    </row>
    <row r="195" spans="6:19" ht="20.100000000000001" customHeight="1">
      <c r="F195" s="655"/>
      <c r="G195" s="654"/>
      <c r="O195" s="655"/>
      <c r="P195" s="656"/>
      <c r="Q195" s="657"/>
      <c r="R195" s="704"/>
      <c r="S195" s="1310"/>
    </row>
    <row r="196" spans="6:19" ht="20.100000000000001" customHeight="1">
      <c r="F196" s="655"/>
      <c r="G196" s="654"/>
      <c r="O196" s="655"/>
      <c r="P196" s="656"/>
      <c r="Q196" s="657"/>
      <c r="R196" s="704"/>
      <c r="S196" s="1310"/>
    </row>
    <row r="197" spans="6:19" ht="20.100000000000001" customHeight="1">
      <c r="F197" s="655"/>
      <c r="G197" s="654"/>
      <c r="O197" s="655"/>
      <c r="P197" s="656"/>
      <c r="Q197" s="657"/>
      <c r="R197" s="704"/>
      <c r="S197" s="1310"/>
    </row>
    <row r="198" spans="6:19" ht="20.100000000000001" customHeight="1">
      <c r="F198" s="655"/>
      <c r="G198" s="654"/>
      <c r="O198" s="655"/>
      <c r="P198" s="656"/>
      <c r="Q198" s="657"/>
      <c r="R198" s="704"/>
      <c r="S198" s="1310"/>
    </row>
    <row r="199" spans="6:19" ht="20.100000000000001" customHeight="1">
      <c r="F199" s="655"/>
      <c r="G199" s="654"/>
      <c r="O199" s="655"/>
      <c r="P199" s="656"/>
      <c r="Q199" s="657"/>
      <c r="R199" s="704"/>
      <c r="S199" s="1310"/>
    </row>
    <row r="200" spans="6:19" ht="20.100000000000001" customHeight="1">
      <c r="F200" s="655"/>
      <c r="G200" s="654"/>
      <c r="O200" s="655"/>
      <c r="P200" s="656"/>
      <c r="Q200" s="657"/>
      <c r="R200" s="704"/>
      <c r="S200" s="1310"/>
    </row>
    <row r="201" spans="6:19" ht="20.100000000000001" customHeight="1">
      <c r="F201" s="655"/>
      <c r="G201" s="654"/>
      <c r="O201" s="655"/>
      <c r="P201" s="656"/>
      <c r="Q201" s="657"/>
      <c r="R201" s="704"/>
      <c r="S201" s="1310"/>
    </row>
    <row r="202" spans="6:19" ht="20.100000000000001" customHeight="1">
      <c r="F202" s="655"/>
      <c r="G202" s="654"/>
      <c r="O202" s="655"/>
      <c r="P202" s="656"/>
      <c r="Q202" s="657"/>
      <c r="R202" s="704"/>
      <c r="S202" s="1310"/>
    </row>
    <row r="203" spans="6:19" ht="20.100000000000001" customHeight="1">
      <c r="F203" s="655"/>
      <c r="G203" s="654"/>
      <c r="O203" s="655"/>
      <c r="P203" s="656"/>
      <c r="Q203" s="657"/>
      <c r="R203" s="704"/>
      <c r="S203" s="1310"/>
    </row>
    <row r="204" spans="6:19" ht="20.100000000000001" customHeight="1">
      <c r="F204" s="655"/>
      <c r="G204" s="654"/>
      <c r="O204" s="655"/>
      <c r="P204" s="656"/>
      <c r="Q204" s="657"/>
      <c r="R204" s="704"/>
      <c r="S204" s="1310"/>
    </row>
    <row r="205" spans="6:19" ht="20.100000000000001" customHeight="1">
      <c r="F205" s="655"/>
      <c r="G205" s="654"/>
      <c r="O205" s="655"/>
      <c r="P205" s="656"/>
      <c r="Q205" s="657"/>
      <c r="R205" s="704"/>
      <c r="S205" s="1310"/>
    </row>
    <row r="206" spans="6:19" ht="20.100000000000001" customHeight="1">
      <c r="F206" s="655"/>
      <c r="G206" s="654"/>
      <c r="O206" s="655"/>
      <c r="P206" s="656"/>
      <c r="Q206" s="657"/>
      <c r="R206" s="704"/>
      <c r="S206" s="1310"/>
    </row>
    <row r="207" spans="6:19" ht="20.100000000000001" customHeight="1">
      <c r="F207" s="655"/>
      <c r="G207" s="654"/>
      <c r="O207" s="655"/>
      <c r="P207" s="656"/>
      <c r="Q207" s="657"/>
      <c r="R207" s="704"/>
      <c r="S207" s="1310"/>
    </row>
    <row r="208" spans="6:19" ht="20.100000000000001" customHeight="1">
      <c r="F208" s="655"/>
      <c r="G208" s="654"/>
      <c r="O208" s="655"/>
      <c r="P208" s="656"/>
      <c r="Q208" s="657"/>
      <c r="R208" s="704"/>
      <c r="S208" s="1310"/>
    </row>
    <row r="209" spans="6:19" ht="20.100000000000001" customHeight="1">
      <c r="F209" s="655"/>
      <c r="G209" s="654"/>
      <c r="O209" s="655"/>
      <c r="P209" s="656"/>
      <c r="Q209" s="657"/>
      <c r="R209" s="704"/>
      <c r="S209" s="1310"/>
    </row>
    <row r="210" spans="6:19" ht="20.100000000000001" customHeight="1">
      <c r="F210" s="655"/>
      <c r="G210" s="654"/>
      <c r="O210" s="655"/>
      <c r="P210" s="656"/>
      <c r="Q210" s="657"/>
      <c r="R210" s="704"/>
      <c r="S210" s="1310"/>
    </row>
    <row r="211" spans="6:19" ht="20.100000000000001" customHeight="1">
      <c r="F211" s="655"/>
      <c r="G211" s="654"/>
      <c r="O211" s="655"/>
      <c r="P211" s="656"/>
      <c r="Q211" s="657"/>
      <c r="R211" s="704"/>
      <c r="S211" s="1310"/>
    </row>
    <row r="212" spans="6:19" ht="20.100000000000001" customHeight="1">
      <c r="F212" s="655"/>
      <c r="G212" s="654"/>
      <c r="O212" s="655"/>
      <c r="P212" s="656"/>
      <c r="Q212" s="657"/>
      <c r="R212" s="704"/>
      <c r="S212" s="1310"/>
    </row>
    <row r="213" spans="6:19" ht="20.100000000000001" customHeight="1">
      <c r="F213" s="655"/>
      <c r="G213" s="654"/>
      <c r="O213" s="655"/>
      <c r="P213" s="656"/>
      <c r="Q213" s="657"/>
      <c r="R213" s="704"/>
      <c r="S213" s="1310"/>
    </row>
    <row r="214" spans="6:19" ht="20.100000000000001" customHeight="1">
      <c r="F214" s="655"/>
      <c r="G214" s="654"/>
      <c r="O214" s="655"/>
      <c r="P214" s="656"/>
      <c r="Q214" s="657"/>
      <c r="R214" s="704"/>
      <c r="S214" s="1310"/>
    </row>
    <row r="215" spans="6:19" ht="20.100000000000001" customHeight="1">
      <c r="F215" s="655"/>
      <c r="G215" s="654"/>
      <c r="O215" s="655"/>
      <c r="P215" s="656"/>
      <c r="Q215" s="657"/>
      <c r="R215" s="704"/>
      <c r="S215" s="1310"/>
    </row>
    <row r="216" spans="6:19" ht="20.100000000000001" customHeight="1">
      <c r="F216" s="655"/>
      <c r="G216" s="654"/>
      <c r="O216" s="655"/>
      <c r="P216" s="656"/>
      <c r="Q216" s="657"/>
      <c r="R216" s="704"/>
      <c r="S216" s="1310"/>
    </row>
    <row r="217" spans="6:19" ht="20.100000000000001" customHeight="1">
      <c r="F217" s="655"/>
      <c r="G217" s="654"/>
      <c r="O217" s="655"/>
      <c r="P217" s="656"/>
      <c r="Q217" s="657"/>
      <c r="R217" s="704"/>
      <c r="S217" s="1310"/>
    </row>
    <row r="218" spans="6:19" ht="20.100000000000001" customHeight="1">
      <c r="F218" s="655"/>
      <c r="G218" s="654"/>
      <c r="O218" s="655"/>
      <c r="P218" s="656"/>
      <c r="Q218" s="657"/>
      <c r="R218" s="704"/>
      <c r="S218" s="1310"/>
    </row>
    <row r="219" spans="6:19" ht="20.100000000000001" customHeight="1">
      <c r="F219" s="655"/>
      <c r="G219" s="654"/>
      <c r="O219" s="655"/>
      <c r="P219" s="656"/>
      <c r="Q219" s="657"/>
      <c r="R219" s="704"/>
      <c r="S219" s="1310"/>
    </row>
    <row r="220" spans="6:19" ht="20.100000000000001" customHeight="1">
      <c r="F220" s="655"/>
      <c r="G220" s="654"/>
      <c r="O220" s="655"/>
      <c r="P220" s="656"/>
      <c r="Q220" s="657"/>
      <c r="R220" s="704"/>
      <c r="S220" s="1310"/>
    </row>
    <row r="221" spans="6:19" ht="20.100000000000001" customHeight="1">
      <c r="F221" s="655"/>
      <c r="G221" s="654"/>
      <c r="O221" s="655"/>
      <c r="P221" s="656"/>
      <c r="Q221" s="657"/>
      <c r="R221" s="704"/>
      <c r="S221" s="1310"/>
    </row>
    <row r="222" spans="6:19" ht="20.100000000000001" customHeight="1">
      <c r="F222" s="655"/>
      <c r="G222" s="654"/>
      <c r="O222" s="655"/>
      <c r="P222" s="656"/>
      <c r="Q222" s="657"/>
      <c r="R222" s="704"/>
      <c r="S222" s="1310"/>
    </row>
    <row r="223" spans="6:19" ht="20.100000000000001" customHeight="1">
      <c r="F223" s="655"/>
      <c r="G223" s="654"/>
      <c r="O223" s="655"/>
      <c r="P223" s="656"/>
      <c r="Q223" s="657"/>
      <c r="R223" s="704"/>
      <c r="S223" s="1310"/>
    </row>
    <row r="224" spans="6:19" ht="20.100000000000001" customHeight="1">
      <c r="F224" s="655"/>
      <c r="G224" s="654"/>
      <c r="O224" s="655"/>
      <c r="P224" s="656"/>
      <c r="Q224" s="657"/>
      <c r="R224" s="704"/>
      <c r="S224" s="1310"/>
    </row>
    <row r="225" spans="6:19" ht="20.100000000000001" customHeight="1">
      <c r="F225" s="655"/>
      <c r="G225" s="654"/>
      <c r="O225" s="655"/>
      <c r="P225" s="656"/>
      <c r="Q225" s="657"/>
      <c r="R225" s="704"/>
      <c r="S225" s="1310"/>
    </row>
    <row r="226" spans="6:19" ht="20.100000000000001" customHeight="1">
      <c r="F226" s="655"/>
      <c r="G226" s="654"/>
      <c r="O226" s="655"/>
      <c r="P226" s="656"/>
      <c r="Q226" s="657"/>
      <c r="R226" s="704"/>
      <c r="S226" s="1310"/>
    </row>
    <row r="227" spans="6:19" ht="20.100000000000001" customHeight="1">
      <c r="F227" s="655"/>
      <c r="G227" s="654"/>
      <c r="O227" s="655"/>
      <c r="P227" s="656"/>
      <c r="Q227" s="657"/>
      <c r="R227" s="704"/>
      <c r="S227" s="1310"/>
    </row>
    <row r="228" spans="6:19" ht="20.100000000000001" customHeight="1">
      <c r="F228" s="655"/>
      <c r="G228" s="654"/>
      <c r="O228" s="655"/>
      <c r="P228" s="656"/>
      <c r="Q228" s="657"/>
      <c r="R228" s="704"/>
      <c r="S228" s="1310"/>
    </row>
    <row r="229" spans="6:19" ht="20.100000000000001" customHeight="1">
      <c r="F229" s="655"/>
      <c r="G229" s="654"/>
      <c r="O229" s="655"/>
      <c r="P229" s="656"/>
      <c r="Q229" s="657"/>
      <c r="R229" s="704"/>
      <c r="S229" s="1310"/>
    </row>
    <row r="230" spans="6:19" ht="20.100000000000001" customHeight="1">
      <c r="F230" s="655"/>
      <c r="G230" s="654"/>
      <c r="O230" s="655"/>
      <c r="P230" s="656"/>
      <c r="Q230" s="657"/>
      <c r="R230" s="704"/>
      <c r="S230" s="1310"/>
    </row>
    <row r="231" spans="6:19" ht="20.100000000000001" customHeight="1">
      <c r="F231" s="655"/>
      <c r="G231" s="654"/>
      <c r="O231" s="655"/>
      <c r="P231" s="656"/>
      <c r="Q231" s="657"/>
      <c r="R231" s="704"/>
      <c r="S231" s="1310"/>
    </row>
    <row r="232" spans="6:19" ht="20.100000000000001" customHeight="1">
      <c r="F232" s="655"/>
      <c r="G232" s="654"/>
      <c r="O232" s="655"/>
      <c r="P232" s="656"/>
      <c r="Q232" s="657"/>
      <c r="R232" s="704"/>
      <c r="S232" s="1310"/>
    </row>
    <row r="233" spans="6:19" ht="20.100000000000001" customHeight="1">
      <c r="F233" s="655"/>
      <c r="G233" s="654"/>
      <c r="O233" s="655"/>
      <c r="P233" s="656"/>
      <c r="Q233" s="657"/>
      <c r="R233" s="704"/>
      <c r="S233" s="1310"/>
    </row>
    <row r="234" spans="6:19" ht="20.100000000000001" customHeight="1">
      <c r="F234" s="655"/>
      <c r="G234" s="654"/>
      <c r="O234" s="655"/>
      <c r="P234" s="656"/>
      <c r="Q234" s="657"/>
      <c r="R234" s="704"/>
      <c r="S234" s="1310"/>
    </row>
    <row r="235" spans="6:19" ht="20.100000000000001" customHeight="1">
      <c r="F235" s="655"/>
      <c r="G235" s="654"/>
      <c r="O235" s="655"/>
      <c r="P235" s="656"/>
      <c r="Q235" s="657"/>
      <c r="R235" s="704"/>
      <c r="S235" s="1310"/>
    </row>
    <row r="236" spans="6:19" ht="20.100000000000001" customHeight="1">
      <c r="F236" s="655"/>
      <c r="G236" s="654"/>
      <c r="O236" s="655"/>
      <c r="P236" s="656"/>
      <c r="Q236" s="657"/>
      <c r="R236" s="704"/>
      <c r="S236" s="1310"/>
    </row>
    <row r="237" spans="6:19" ht="20.100000000000001" customHeight="1">
      <c r="F237" s="655"/>
      <c r="G237" s="654"/>
      <c r="O237" s="655"/>
      <c r="P237" s="656"/>
      <c r="Q237" s="657"/>
      <c r="R237" s="704"/>
      <c r="S237" s="1310"/>
    </row>
    <row r="238" spans="6:19" ht="20.100000000000001" customHeight="1">
      <c r="F238" s="655"/>
      <c r="G238" s="654"/>
      <c r="O238" s="655"/>
      <c r="P238" s="656"/>
      <c r="Q238" s="657"/>
      <c r="R238" s="704"/>
      <c r="S238" s="1310"/>
    </row>
    <row r="239" spans="6:19" ht="20.100000000000001" customHeight="1">
      <c r="F239" s="655"/>
      <c r="G239" s="654"/>
      <c r="O239" s="655"/>
      <c r="P239" s="656"/>
      <c r="Q239" s="657"/>
      <c r="R239" s="704"/>
      <c r="S239" s="1310"/>
    </row>
    <row r="240" spans="6:19" ht="20.100000000000001" customHeight="1">
      <c r="F240" s="655"/>
      <c r="G240" s="654"/>
      <c r="O240" s="655"/>
      <c r="P240" s="656"/>
      <c r="Q240" s="657"/>
      <c r="R240" s="704"/>
      <c r="S240" s="1310"/>
    </row>
    <row r="241" spans="6:19" ht="20.100000000000001" customHeight="1">
      <c r="F241" s="655"/>
      <c r="G241" s="654"/>
      <c r="O241" s="655"/>
      <c r="P241" s="656"/>
      <c r="Q241" s="657"/>
      <c r="R241" s="704"/>
      <c r="S241" s="1310"/>
    </row>
    <row r="242" spans="6:19" ht="20.100000000000001" customHeight="1">
      <c r="F242" s="655"/>
      <c r="G242" s="654"/>
      <c r="O242" s="655"/>
      <c r="P242" s="656"/>
      <c r="Q242" s="657"/>
      <c r="R242" s="704"/>
      <c r="S242" s="1310"/>
    </row>
    <row r="243" spans="6:19" ht="20.100000000000001" customHeight="1">
      <c r="F243" s="655"/>
      <c r="G243" s="654"/>
      <c r="O243" s="655"/>
      <c r="P243" s="656"/>
      <c r="Q243" s="657"/>
      <c r="R243" s="704"/>
      <c r="S243" s="1310"/>
    </row>
    <row r="244" spans="6:19" ht="20.100000000000001" customHeight="1">
      <c r="F244" s="655"/>
      <c r="G244" s="654"/>
      <c r="O244" s="655"/>
      <c r="P244" s="656"/>
      <c r="Q244" s="657"/>
      <c r="R244" s="704"/>
      <c r="S244" s="1310"/>
    </row>
    <row r="245" spans="6:19" ht="20.100000000000001" customHeight="1">
      <c r="F245" s="655"/>
      <c r="G245" s="654"/>
      <c r="O245" s="655"/>
      <c r="P245" s="656"/>
      <c r="Q245" s="657"/>
      <c r="R245" s="704"/>
      <c r="S245" s="1310"/>
    </row>
    <row r="246" spans="6:19" ht="20.100000000000001" customHeight="1">
      <c r="F246" s="655"/>
      <c r="G246" s="654"/>
      <c r="O246" s="655"/>
      <c r="P246" s="656"/>
      <c r="Q246" s="657"/>
      <c r="R246" s="704"/>
      <c r="S246" s="1310"/>
    </row>
    <row r="247" spans="6:19" ht="20.100000000000001" customHeight="1">
      <c r="F247" s="655"/>
      <c r="G247" s="654"/>
      <c r="O247" s="655"/>
      <c r="P247" s="656"/>
      <c r="Q247" s="657"/>
      <c r="R247" s="704"/>
      <c r="S247" s="1310"/>
    </row>
    <row r="248" spans="6:19" ht="20.100000000000001" customHeight="1">
      <c r="F248" s="655"/>
      <c r="G248" s="654"/>
      <c r="O248" s="655"/>
      <c r="P248" s="656"/>
      <c r="Q248" s="657"/>
      <c r="R248" s="704"/>
      <c r="S248" s="1310"/>
    </row>
    <row r="249" spans="6:19" ht="20.100000000000001" customHeight="1">
      <c r="F249" s="655"/>
      <c r="G249" s="654"/>
      <c r="O249" s="655"/>
      <c r="P249" s="656"/>
      <c r="Q249" s="657"/>
      <c r="R249" s="704"/>
      <c r="S249" s="1310"/>
    </row>
    <row r="250" spans="6:19" ht="20.100000000000001" customHeight="1">
      <c r="F250" s="655"/>
      <c r="G250" s="654"/>
      <c r="O250" s="655"/>
      <c r="P250" s="656"/>
      <c r="Q250" s="657"/>
      <c r="R250" s="704"/>
      <c r="S250" s="1310"/>
    </row>
    <row r="251" spans="6:19" ht="20.100000000000001" customHeight="1">
      <c r="F251" s="655"/>
      <c r="G251" s="654"/>
      <c r="O251" s="655"/>
      <c r="P251" s="656"/>
      <c r="Q251" s="657"/>
      <c r="R251" s="704"/>
      <c r="S251" s="1310"/>
    </row>
    <row r="252" spans="6:19" ht="20.100000000000001" customHeight="1">
      <c r="F252" s="655"/>
      <c r="G252" s="654"/>
      <c r="O252" s="655"/>
      <c r="P252" s="656"/>
      <c r="Q252" s="657"/>
      <c r="R252" s="704"/>
      <c r="S252" s="1310"/>
    </row>
    <row r="253" spans="6:19" ht="20.100000000000001" customHeight="1">
      <c r="F253" s="655"/>
      <c r="G253" s="654"/>
      <c r="O253" s="655"/>
      <c r="P253" s="656"/>
      <c r="Q253" s="657"/>
      <c r="R253" s="704"/>
      <c r="S253" s="1310"/>
    </row>
    <row r="254" spans="6:19" ht="20.100000000000001" customHeight="1">
      <c r="F254" s="655"/>
      <c r="G254" s="654"/>
      <c r="O254" s="655"/>
      <c r="P254" s="656"/>
      <c r="Q254" s="657"/>
      <c r="R254" s="704"/>
      <c r="S254" s="1310"/>
    </row>
    <row r="255" spans="6:19" ht="20.100000000000001" customHeight="1">
      <c r="F255" s="655"/>
      <c r="G255" s="654"/>
      <c r="O255" s="655"/>
      <c r="P255" s="656"/>
      <c r="Q255" s="657"/>
      <c r="R255" s="704"/>
      <c r="S255" s="1310"/>
    </row>
    <row r="256" spans="6:19" ht="20.100000000000001" customHeight="1">
      <c r="F256" s="655"/>
      <c r="G256" s="654"/>
      <c r="O256" s="655"/>
      <c r="P256" s="656"/>
      <c r="Q256" s="657"/>
      <c r="R256" s="704"/>
      <c r="S256" s="1310"/>
    </row>
    <row r="257" spans="6:19" ht="20.100000000000001" customHeight="1">
      <c r="F257" s="655"/>
      <c r="G257" s="654"/>
      <c r="O257" s="655"/>
      <c r="P257" s="656"/>
      <c r="Q257" s="657"/>
      <c r="R257" s="704"/>
      <c r="S257" s="1310"/>
    </row>
    <row r="258" spans="6:19" ht="20.100000000000001" customHeight="1">
      <c r="F258" s="655"/>
      <c r="G258" s="654"/>
      <c r="O258" s="655"/>
      <c r="P258" s="656"/>
      <c r="Q258" s="657"/>
      <c r="R258" s="704"/>
      <c r="S258" s="1310"/>
    </row>
    <row r="259" spans="6:19" ht="20.100000000000001" customHeight="1">
      <c r="F259" s="655"/>
      <c r="G259" s="654"/>
      <c r="O259" s="655"/>
      <c r="P259" s="656"/>
      <c r="Q259" s="657"/>
      <c r="R259" s="704"/>
      <c r="S259" s="1310"/>
    </row>
    <row r="260" spans="6:19" ht="20.100000000000001" customHeight="1">
      <c r="F260" s="655"/>
      <c r="G260" s="654"/>
      <c r="O260" s="655"/>
      <c r="P260" s="656"/>
      <c r="Q260" s="657"/>
      <c r="R260" s="704"/>
      <c r="S260" s="1310"/>
    </row>
    <row r="261" spans="6:19" ht="20.100000000000001" customHeight="1">
      <c r="F261" s="655"/>
      <c r="G261" s="654"/>
      <c r="O261" s="655"/>
      <c r="P261" s="656"/>
      <c r="Q261" s="657"/>
      <c r="R261" s="704"/>
      <c r="S261" s="1310"/>
    </row>
    <row r="262" spans="6:19" ht="20.100000000000001" customHeight="1">
      <c r="F262" s="655"/>
      <c r="O262" s="655"/>
      <c r="P262" s="656"/>
      <c r="Q262" s="657"/>
      <c r="R262" s="704"/>
      <c r="S262" s="1310"/>
    </row>
    <row r="263" spans="6:19" ht="20.100000000000001" customHeight="1">
      <c r="F263" s="655"/>
      <c r="O263" s="655"/>
      <c r="P263" s="656"/>
      <c r="Q263" s="657"/>
      <c r="R263" s="704"/>
      <c r="S263" s="1310"/>
    </row>
    <row r="264" spans="6:19" ht="20.100000000000001" customHeight="1">
      <c r="F264" s="655"/>
      <c r="O264" s="655"/>
      <c r="P264" s="656"/>
      <c r="Q264" s="657"/>
      <c r="R264" s="704"/>
      <c r="S264" s="1310"/>
    </row>
    <row r="265" spans="6:19" ht="20.100000000000001" customHeight="1">
      <c r="F265" s="655"/>
      <c r="O265" s="655"/>
      <c r="P265" s="656"/>
      <c r="Q265" s="657"/>
      <c r="R265" s="704"/>
      <c r="S265" s="1310"/>
    </row>
    <row r="266" spans="6:19" ht="20.100000000000001" customHeight="1">
      <c r="F266" s="655"/>
      <c r="O266" s="655"/>
      <c r="P266" s="656"/>
      <c r="Q266" s="657"/>
      <c r="R266" s="704"/>
      <c r="S266" s="1310"/>
    </row>
    <row r="267" spans="6:19" ht="20.100000000000001" customHeight="1">
      <c r="F267" s="655"/>
      <c r="O267" s="655"/>
      <c r="P267" s="656"/>
      <c r="Q267" s="657"/>
      <c r="R267" s="704"/>
      <c r="S267" s="1310"/>
    </row>
    <row r="268" spans="6:19" ht="20.100000000000001" customHeight="1">
      <c r="F268" s="655"/>
      <c r="O268" s="655"/>
      <c r="P268" s="656"/>
      <c r="Q268" s="657"/>
      <c r="R268" s="704"/>
      <c r="S268" s="1310"/>
    </row>
    <row r="269" spans="6:19" ht="20.100000000000001" customHeight="1">
      <c r="F269" s="655"/>
      <c r="O269" s="655"/>
      <c r="P269" s="656"/>
      <c r="Q269" s="657"/>
      <c r="R269" s="704"/>
      <c r="S269" s="1310"/>
    </row>
    <row r="270" spans="6:19" ht="20.100000000000001" customHeight="1">
      <c r="F270" s="655"/>
      <c r="O270" s="655"/>
      <c r="P270" s="656"/>
      <c r="Q270" s="657"/>
      <c r="R270" s="704"/>
      <c r="S270" s="1310"/>
    </row>
    <row r="271" spans="6:19" ht="20.100000000000001" customHeight="1">
      <c r="F271" s="655"/>
      <c r="O271" s="655"/>
      <c r="P271" s="656"/>
      <c r="Q271" s="657"/>
      <c r="R271" s="704"/>
      <c r="S271" s="1310"/>
    </row>
    <row r="272" spans="6:19" ht="20.100000000000001" customHeight="1">
      <c r="F272" s="655"/>
      <c r="O272" s="655"/>
      <c r="P272" s="656"/>
      <c r="Q272" s="657"/>
      <c r="R272" s="704"/>
      <c r="S272" s="1310"/>
    </row>
    <row r="273" spans="6:19" ht="20.100000000000001" customHeight="1">
      <c r="F273" s="655"/>
      <c r="O273" s="655"/>
      <c r="P273" s="656"/>
      <c r="Q273" s="657"/>
      <c r="R273" s="704"/>
      <c r="S273" s="1310"/>
    </row>
    <row r="274" spans="6:19" ht="20.100000000000001" customHeight="1">
      <c r="F274" s="655"/>
      <c r="O274" s="655"/>
      <c r="P274" s="656"/>
      <c r="Q274" s="657"/>
      <c r="R274" s="704"/>
      <c r="S274" s="1310"/>
    </row>
    <row r="275" spans="6:19" ht="20.100000000000001" customHeight="1">
      <c r="F275" s="655"/>
      <c r="O275" s="655"/>
      <c r="P275" s="656"/>
      <c r="Q275" s="657"/>
      <c r="R275" s="704"/>
      <c r="S275" s="1310"/>
    </row>
    <row r="276" spans="6:19" ht="20.100000000000001" customHeight="1">
      <c r="F276" s="655"/>
      <c r="O276" s="655"/>
      <c r="P276" s="656"/>
      <c r="Q276" s="657"/>
      <c r="R276" s="704"/>
      <c r="S276" s="1310"/>
    </row>
    <row r="277" spans="6:19" ht="20.100000000000001" customHeight="1">
      <c r="F277" s="655"/>
      <c r="O277" s="655"/>
      <c r="P277" s="656"/>
      <c r="Q277" s="657"/>
      <c r="R277" s="704"/>
      <c r="S277" s="1310"/>
    </row>
    <row r="278" spans="6:19" ht="20.100000000000001" customHeight="1">
      <c r="F278" s="655"/>
      <c r="O278" s="655"/>
      <c r="P278" s="656"/>
      <c r="Q278" s="657"/>
      <c r="R278" s="704"/>
      <c r="S278" s="1310"/>
    </row>
    <row r="279" spans="6:19" ht="20.100000000000001" customHeight="1">
      <c r="F279" s="655"/>
      <c r="O279" s="655"/>
      <c r="P279" s="656"/>
      <c r="Q279" s="657"/>
      <c r="R279" s="704"/>
      <c r="S279" s="1310"/>
    </row>
    <row r="280" spans="6:19" ht="20.100000000000001" customHeight="1">
      <c r="F280" s="655"/>
      <c r="O280" s="655"/>
      <c r="P280" s="656"/>
      <c r="Q280" s="657"/>
      <c r="R280" s="704"/>
      <c r="S280" s="1310"/>
    </row>
    <row r="281" spans="6:19" ht="20.100000000000001" customHeight="1">
      <c r="F281" s="655"/>
      <c r="O281" s="655"/>
      <c r="P281" s="656"/>
      <c r="Q281" s="657"/>
      <c r="R281" s="704"/>
      <c r="S281" s="1310"/>
    </row>
    <row r="282" spans="6:19" ht="20.100000000000001" customHeight="1">
      <c r="F282" s="655"/>
      <c r="O282" s="655"/>
      <c r="P282" s="656"/>
      <c r="Q282" s="657"/>
      <c r="R282" s="704"/>
      <c r="S282" s="1310"/>
    </row>
    <row r="283" spans="6:19" ht="20.100000000000001" customHeight="1">
      <c r="F283" s="655"/>
      <c r="O283" s="655"/>
      <c r="P283" s="656"/>
      <c r="Q283" s="657"/>
      <c r="R283" s="704"/>
      <c r="S283" s="1310"/>
    </row>
    <row r="284" spans="6:19" ht="20.100000000000001" customHeight="1">
      <c r="F284" s="655"/>
      <c r="O284" s="655"/>
      <c r="P284" s="656"/>
      <c r="Q284" s="657"/>
      <c r="R284" s="704"/>
      <c r="S284" s="1310"/>
    </row>
    <row r="285" spans="6:19" ht="20.100000000000001" customHeight="1">
      <c r="F285" s="655"/>
      <c r="O285" s="655"/>
      <c r="P285" s="656"/>
      <c r="Q285" s="657"/>
      <c r="R285" s="704"/>
      <c r="S285" s="1310"/>
    </row>
    <row r="286" spans="6:19" ht="20.100000000000001" customHeight="1">
      <c r="F286" s="655"/>
      <c r="O286" s="655"/>
      <c r="P286" s="656"/>
      <c r="Q286" s="657"/>
      <c r="R286" s="704"/>
      <c r="S286" s="1310"/>
    </row>
    <row r="287" spans="6:19" ht="20.100000000000001" customHeight="1">
      <c r="F287" s="655"/>
      <c r="O287" s="655"/>
      <c r="P287" s="656"/>
      <c r="Q287" s="657"/>
      <c r="R287" s="704"/>
      <c r="S287" s="1310"/>
    </row>
    <row r="288" spans="6:19" ht="20.100000000000001" customHeight="1">
      <c r="F288" s="655"/>
      <c r="O288" s="655"/>
      <c r="P288" s="656"/>
      <c r="Q288" s="657"/>
      <c r="R288" s="704"/>
      <c r="S288" s="1310"/>
    </row>
    <row r="289" spans="6:19" ht="20.100000000000001" customHeight="1">
      <c r="F289" s="655"/>
      <c r="O289" s="655"/>
      <c r="P289" s="656"/>
      <c r="Q289" s="657"/>
      <c r="R289" s="704"/>
      <c r="S289" s="1310"/>
    </row>
    <row r="290" spans="6:19" ht="20.100000000000001" customHeight="1">
      <c r="F290" s="655"/>
      <c r="O290" s="655"/>
      <c r="P290" s="656"/>
      <c r="Q290" s="657"/>
      <c r="R290" s="704"/>
      <c r="S290" s="1310"/>
    </row>
    <row r="291" spans="6:19" ht="20.100000000000001" customHeight="1">
      <c r="F291" s="655"/>
      <c r="O291" s="655"/>
      <c r="P291" s="656"/>
      <c r="Q291" s="657"/>
      <c r="R291" s="704"/>
      <c r="S291" s="1310"/>
    </row>
    <row r="292" spans="6:19" ht="20.100000000000001" customHeight="1">
      <c r="F292" s="655"/>
      <c r="O292" s="655"/>
      <c r="P292" s="656"/>
      <c r="Q292" s="657"/>
      <c r="R292" s="704"/>
      <c r="S292" s="1310"/>
    </row>
    <row r="293" spans="6:19" ht="20.100000000000001" customHeight="1">
      <c r="F293" s="655"/>
      <c r="O293" s="655"/>
      <c r="P293" s="656"/>
      <c r="Q293" s="657"/>
      <c r="R293" s="704"/>
      <c r="S293" s="1310"/>
    </row>
    <row r="294" spans="6:19" ht="20.100000000000001" customHeight="1">
      <c r="F294" s="655"/>
      <c r="O294" s="655"/>
      <c r="P294" s="656"/>
      <c r="Q294" s="657"/>
      <c r="R294" s="704"/>
      <c r="S294" s="1310"/>
    </row>
    <row r="295" spans="6:19" ht="20.100000000000001" customHeight="1">
      <c r="F295" s="655"/>
      <c r="O295" s="655"/>
      <c r="P295" s="656"/>
      <c r="Q295" s="657"/>
      <c r="R295" s="704"/>
      <c r="S295" s="1310"/>
    </row>
    <row r="296" spans="6:19" ht="20.100000000000001" customHeight="1">
      <c r="F296" s="655"/>
      <c r="O296" s="655"/>
      <c r="P296" s="656"/>
      <c r="Q296" s="657"/>
      <c r="R296" s="704"/>
      <c r="S296" s="1310"/>
    </row>
    <row r="297" spans="6:19" ht="20.100000000000001" customHeight="1">
      <c r="F297" s="655"/>
      <c r="O297" s="655"/>
      <c r="P297" s="656"/>
      <c r="Q297" s="657"/>
      <c r="R297" s="704"/>
      <c r="S297" s="1310"/>
    </row>
    <row r="298" spans="6:19" ht="20.100000000000001" customHeight="1">
      <c r="F298" s="655"/>
      <c r="O298" s="655"/>
      <c r="P298" s="656"/>
      <c r="Q298" s="657"/>
      <c r="R298" s="704"/>
      <c r="S298" s="1310"/>
    </row>
    <row r="299" spans="6:19" ht="20.100000000000001" customHeight="1">
      <c r="F299" s="655"/>
      <c r="O299" s="655"/>
      <c r="P299" s="656"/>
      <c r="Q299" s="657"/>
      <c r="R299" s="704"/>
      <c r="S299" s="1310"/>
    </row>
    <row r="300" spans="6:19" ht="20.100000000000001" customHeight="1">
      <c r="F300" s="655"/>
      <c r="O300" s="655"/>
      <c r="P300" s="656"/>
      <c r="Q300" s="657"/>
      <c r="R300" s="704"/>
      <c r="S300" s="1310"/>
    </row>
    <row r="301" spans="6:19" ht="20.100000000000001" customHeight="1">
      <c r="F301" s="655"/>
      <c r="O301" s="655"/>
      <c r="P301" s="656"/>
      <c r="Q301" s="657"/>
      <c r="R301" s="704"/>
      <c r="S301" s="1310"/>
    </row>
    <row r="302" spans="6:19" ht="20.100000000000001" customHeight="1">
      <c r="F302" s="655"/>
      <c r="O302" s="655"/>
      <c r="P302" s="656"/>
      <c r="Q302" s="657"/>
      <c r="R302" s="704"/>
      <c r="S302" s="1310"/>
    </row>
    <row r="303" spans="6:19" ht="20.100000000000001" customHeight="1">
      <c r="F303" s="655"/>
      <c r="O303" s="655"/>
      <c r="P303" s="656"/>
      <c r="Q303" s="657"/>
      <c r="R303" s="704"/>
      <c r="S303" s="1310"/>
    </row>
    <row r="304" spans="6:19" ht="20.100000000000001" customHeight="1">
      <c r="F304" s="655"/>
      <c r="O304" s="655"/>
      <c r="P304" s="656"/>
      <c r="Q304" s="657"/>
      <c r="R304" s="704"/>
      <c r="S304" s="1310"/>
    </row>
    <row r="305" spans="6:19" ht="20.100000000000001" customHeight="1">
      <c r="F305" s="655"/>
      <c r="O305" s="655"/>
      <c r="P305" s="656"/>
      <c r="Q305" s="657"/>
      <c r="R305" s="704"/>
      <c r="S305" s="1310"/>
    </row>
    <row r="306" spans="6:19" ht="20.100000000000001" customHeight="1">
      <c r="F306" s="655"/>
      <c r="O306" s="655"/>
      <c r="P306" s="656"/>
      <c r="Q306" s="657"/>
      <c r="R306" s="704"/>
      <c r="S306" s="1310"/>
    </row>
    <row r="307" spans="6:19" ht="20.100000000000001" customHeight="1">
      <c r="F307" s="655"/>
      <c r="O307" s="655"/>
      <c r="P307" s="656"/>
      <c r="Q307" s="657"/>
      <c r="R307" s="704"/>
      <c r="S307" s="1310"/>
    </row>
    <row r="308" spans="6:19" ht="20.100000000000001" customHeight="1">
      <c r="F308" s="655"/>
      <c r="O308" s="655"/>
      <c r="P308" s="656"/>
      <c r="Q308" s="657"/>
      <c r="R308" s="704"/>
      <c r="S308" s="1310"/>
    </row>
    <row r="309" spans="6:19" ht="20.100000000000001" customHeight="1">
      <c r="F309" s="655"/>
      <c r="O309" s="655"/>
      <c r="P309" s="656"/>
      <c r="Q309" s="657"/>
      <c r="R309" s="704"/>
      <c r="S309" s="1310"/>
    </row>
    <row r="310" spans="6:19" ht="20.100000000000001" customHeight="1">
      <c r="F310" s="655"/>
      <c r="O310" s="655"/>
      <c r="P310" s="656"/>
      <c r="Q310" s="657"/>
      <c r="R310" s="704"/>
      <c r="S310" s="1310"/>
    </row>
    <row r="311" spans="6:19" ht="20.100000000000001" customHeight="1">
      <c r="F311" s="655"/>
      <c r="O311" s="655"/>
      <c r="P311" s="656"/>
      <c r="Q311" s="657"/>
      <c r="R311" s="704"/>
      <c r="S311" s="1310"/>
    </row>
    <row r="312" spans="6:19" ht="20.100000000000001" customHeight="1">
      <c r="F312" s="655"/>
      <c r="O312" s="655"/>
      <c r="P312" s="656"/>
      <c r="Q312" s="657"/>
      <c r="R312" s="704"/>
      <c r="S312" s="1310"/>
    </row>
    <row r="313" spans="6:19" ht="20.100000000000001" customHeight="1">
      <c r="F313" s="655"/>
      <c r="O313" s="655"/>
      <c r="P313" s="656"/>
      <c r="Q313" s="657"/>
      <c r="R313" s="704"/>
      <c r="S313" s="1310"/>
    </row>
    <row r="314" spans="6:19" ht="20.100000000000001" customHeight="1">
      <c r="F314" s="655"/>
      <c r="O314" s="655"/>
      <c r="P314" s="656"/>
      <c r="Q314" s="657"/>
      <c r="R314" s="704"/>
      <c r="S314" s="1310"/>
    </row>
    <row r="315" spans="6:19" ht="20.100000000000001" customHeight="1">
      <c r="F315" s="655"/>
      <c r="O315" s="655"/>
      <c r="P315" s="656"/>
      <c r="Q315" s="657"/>
      <c r="R315" s="704"/>
      <c r="S315" s="1310"/>
    </row>
    <row r="316" spans="6:19" ht="20.100000000000001" customHeight="1">
      <c r="P316" s="656"/>
      <c r="Q316" s="657"/>
      <c r="R316" s="704"/>
      <c r="S316" s="1310"/>
    </row>
    <row r="317" spans="6:19" ht="20.100000000000001" customHeight="1">
      <c r="P317" s="656"/>
      <c r="Q317" s="657"/>
      <c r="R317" s="704"/>
      <c r="S317" s="1310"/>
    </row>
    <row r="318" spans="6:19" ht="20.100000000000001" customHeight="1">
      <c r="P318" s="656"/>
      <c r="Q318" s="657"/>
      <c r="R318" s="704"/>
      <c r="S318" s="1310"/>
    </row>
    <row r="319" spans="6:19" ht="20.100000000000001" customHeight="1">
      <c r="P319" s="656"/>
      <c r="Q319" s="657"/>
      <c r="R319" s="704"/>
      <c r="S319" s="1310"/>
    </row>
    <row r="320" spans="6:19" ht="20.100000000000001" customHeight="1">
      <c r="P320" s="656"/>
      <c r="Q320" s="657"/>
      <c r="R320" s="704"/>
      <c r="S320" s="1310"/>
    </row>
    <row r="321" spans="16:19" ht="20.100000000000001" customHeight="1">
      <c r="P321" s="656"/>
      <c r="Q321" s="657"/>
      <c r="R321" s="704"/>
      <c r="S321" s="1310"/>
    </row>
    <row r="322" spans="16:19" ht="20.100000000000001" customHeight="1">
      <c r="S322" s="535"/>
    </row>
    <row r="323" spans="16:19" ht="20.100000000000001" customHeight="1"/>
    <row r="324" spans="16:19" ht="20.100000000000001" customHeight="1"/>
    <row r="325" spans="16:19" ht="20.100000000000001" customHeight="1"/>
    <row r="326" spans="16:19" ht="20.100000000000001" customHeight="1"/>
    <row r="327" spans="16:19" ht="20.100000000000001" customHeight="1"/>
    <row r="328" spans="16:19" ht="20.100000000000001" customHeight="1"/>
  </sheetData>
  <mergeCells count="7">
    <mergeCell ref="A1:S1"/>
    <mergeCell ref="A3:F3"/>
    <mergeCell ref="G3:O4"/>
    <mergeCell ref="S3:S4"/>
    <mergeCell ref="R3:R4"/>
    <mergeCell ref="Q3:Q4"/>
    <mergeCell ref="P3:P4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rstPageNumber="27" fitToHeight="0" orientation="portrait" useFirstPageNumber="1" r:id="rId1"/>
  <headerFooter scaleWithDoc="0" alignWithMargins="0">
    <oddFooter>&amp;C&amp;P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tabColor rgb="FFFF99FF"/>
    <pageSetUpPr fitToPage="1"/>
  </sheetPr>
  <dimension ref="A1:AB328"/>
  <sheetViews>
    <sheetView view="pageBreakPreview" zoomScale="70" zoomScaleNormal="85" zoomScaleSheetLayoutView="70" workbookViewId="0">
      <pane xSplit="3" ySplit="7" topLeftCell="D52" activePane="bottomRight" state="frozen"/>
      <selection activeCell="U24" sqref="U24"/>
      <selection pane="topRight" activeCell="U24" sqref="U24"/>
      <selection pane="bottomLeft" activeCell="U24" sqref="U24"/>
      <selection pane="bottomRight" activeCell="K63" sqref="K63"/>
    </sheetView>
  </sheetViews>
  <sheetFormatPr defaultColWidth="9" defaultRowHeight="19.5"/>
  <cols>
    <col min="1" max="1" width="3.625" style="530" customWidth="1"/>
    <col min="2" max="4" width="3.625" style="531" customWidth="1"/>
    <col min="5" max="5" width="10.625" style="595" customWidth="1"/>
    <col min="6" max="6" width="27.625" style="533" customWidth="1"/>
    <col min="7" max="7" width="20.625" style="534" customWidth="1"/>
    <col min="8" max="8" width="2.625" style="530" customWidth="1"/>
    <col min="9" max="9" width="7.375" style="530" bestFit="1" customWidth="1"/>
    <col min="10" max="10" width="2.625" style="530" customWidth="1"/>
    <col min="11" max="11" width="6.75" style="530" bestFit="1" customWidth="1"/>
    <col min="12" max="12" width="2.625" style="530" customWidth="1"/>
    <col min="13" max="13" width="6.75" style="530" bestFit="1" customWidth="1"/>
    <col min="14" max="14" width="2.625" style="535" customWidth="1"/>
    <col min="15" max="15" width="18.625" style="534" customWidth="1"/>
    <col min="16" max="16" width="12.625" style="536" customWidth="1"/>
    <col min="17" max="17" width="12.625" style="537" customWidth="1"/>
    <col min="18" max="18" width="12.625" style="706" customWidth="1"/>
    <col min="19" max="19" width="12.625" style="707" customWidth="1"/>
    <col min="20" max="20" width="9" style="68"/>
    <col min="21" max="21" width="13.625" style="68" bestFit="1" customWidth="1"/>
    <col min="22" max="22" width="10.875" style="68" bestFit="1" customWidth="1"/>
    <col min="23" max="23" width="11.875" style="68" bestFit="1" customWidth="1"/>
    <col min="24" max="27" width="9" style="68"/>
    <col min="28" max="28" width="9.25" style="68" bestFit="1" customWidth="1"/>
    <col min="29" max="16384" width="9" style="68"/>
  </cols>
  <sheetData>
    <row r="1" spans="1:23" ht="35.1" customHeight="1">
      <c r="A1" s="3624" t="s">
        <v>2511</v>
      </c>
      <c r="B1" s="3624"/>
      <c r="C1" s="3624"/>
      <c r="D1" s="3624"/>
      <c r="E1" s="3624"/>
      <c r="F1" s="3624"/>
      <c r="G1" s="3624"/>
      <c r="H1" s="3624"/>
      <c r="I1" s="3624"/>
      <c r="J1" s="3624"/>
      <c r="K1" s="3624"/>
      <c r="L1" s="3624"/>
      <c r="M1" s="3624"/>
      <c r="N1" s="3624"/>
      <c r="O1" s="3624"/>
      <c r="P1" s="3624"/>
      <c r="Q1" s="3624"/>
      <c r="R1" s="3624"/>
      <c r="S1" s="3624"/>
    </row>
    <row r="2" spans="1:23" ht="15" customHeight="1" thickBot="1">
      <c r="A2" s="530" t="s">
        <v>268</v>
      </c>
      <c r="E2" s="532"/>
      <c r="R2" s="538"/>
      <c r="S2" s="538" t="s">
        <v>239</v>
      </c>
    </row>
    <row r="3" spans="1:23" s="207" customFormat="1" ht="20.100000000000001" customHeight="1">
      <c r="A3" s="3607" t="s">
        <v>269</v>
      </c>
      <c r="B3" s="3608"/>
      <c r="C3" s="3608"/>
      <c r="D3" s="3608"/>
      <c r="E3" s="3608"/>
      <c r="F3" s="3609"/>
      <c r="G3" s="3610" t="s">
        <v>270</v>
      </c>
      <c r="H3" s="3611"/>
      <c r="I3" s="3611"/>
      <c r="J3" s="3611"/>
      <c r="K3" s="3611"/>
      <c r="L3" s="3611"/>
      <c r="M3" s="3611"/>
      <c r="N3" s="3611"/>
      <c r="O3" s="3612"/>
      <c r="P3" s="3622" t="s">
        <v>1235</v>
      </c>
      <c r="Q3" s="3620" t="s">
        <v>1237</v>
      </c>
      <c r="R3" s="3618" t="s">
        <v>4</v>
      </c>
      <c r="S3" s="3616" t="s">
        <v>5</v>
      </c>
    </row>
    <row r="4" spans="1:23" s="207" customFormat="1" ht="20.100000000000001" customHeight="1" thickBot="1">
      <c r="A4" s="539" t="s">
        <v>273</v>
      </c>
      <c r="B4" s="540" t="s">
        <v>274</v>
      </c>
      <c r="C4" s="540" t="s">
        <v>275</v>
      </c>
      <c r="D4" s="540" t="s">
        <v>276</v>
      </c>
      <c r="E4" s="540" t="s">
        <v>277</v>
      </c>
      <c r="F4" s="541" t="s">
        <v>278</v>
      </c>
      <c r="G4" s="3613"/>
      <c r="H4" s="3614"/>
      <c r="I4" s="3614"/>
      <c r="J4" s="3614"/>
      <c r="K4" s="3614"/>
      <c r="L4" s="3614"/>
      <c r="M4" s="3614"/>
      <c r="N4" s="3614"/>
      <c r="O4" s="3615"/>
      <c r="P4" s="3623"/>
      <c r="Q4" s="3621"/>
      <c r="R4" s="3619"/>
      <c r="S4" s="3617"/>
    </row>
    <row r="5" spans="1:23" ht="20.100000000000001" customHeight="1" thickBot="1">
      <c r="A5" s="542" t="s">
        <v>279</v>
      </c>
      <c r="B5" s="543"/>
      <c r="C5" s="544"/>
      <c r="D5" s="544"/>
      <c r="E5" s="545"/>
      <c r="F5" s="546"/>
      <c r="G5" s="547"/>
      <c r="H5" s="544"/>
      <c r="I5" s="544"/>
      <c r="J5" s="544"/>
      <c r="K5" s="544"/>
      <c r="L5" s="544"/>
      <c r="M5" s="544"/>
      <c r="N5" s="548"/>
      <c r="O5" s="920"/>
      <c r="P5" s="921">
        <f>P6</f>
        <v>944153000</v>
      </c>
      <c r="Q5" s="921">
        <f>Q6</f>
        <v>1048085000</v>
      </c>
      <c r="R5" s="667">
        <f>+P5-Q5</f>
        <v>-103932000</v>
      </c>
      <c r="S5" s="3173">
        <f>+R5/Q5</f>
        <v>-9.9163712866799925E-2</v>
      </c>
      <c r="W5" s="179"/>
    </row>
    <row r="6" spans="1:23" ht="20.100000000000001" customHeight="1">
      <c r="A6" s="551"/>
      <c r="B6" s="922" t="s">
        <v>280</v>
      </c>
      <c r="C6" s="923"/>
      <c r="D6" s="923"/>
      <c r="E6" s="923"/>
      <c r="F6" s="924"/>
      <c r="G6" s="923"/>
      <c r="H6" s="923"/>
      <c r="I6" s="923"/>
      <c r="J6" s="923"/>
      <c r="K6" s="923"/>
      <c r="L6" s="923"/>
      <c r="M6" s="923"/>
      <c r="N6" s="923"/>
      <c r="O6" s="925"/>
      <c r="P6" s="926">
        <f>SUM(P7,P57,P75)</f>
        <v>944153000</v>
      </c>
      <c r="Q6" s="926">
        <f>SUM(Q7,Q57,Q75)</f>
        <v>1048085000</v>
      </c>
      <c r="R6" s="673">
        <f t="shared" ref="R6:R62" si="0">+P6-Q6</f>
        <v>-103932000</v>
      </c>
      <c r="S6" s="2772">
        <f t="shared" ref="S6:S69" si="1">+R6/Q6</f>
        <v>-9.9163712866799925E-2</v>
      </c>
    </row>
    <row r="7" spans="1:23" ht="20.100000000000001" customHeight="1">
      <c r="A7" s="551"/>
      <c r="B7" s="559"/>
      <c r="C7" s="560" t="s">
        <v>1230</v>
      </c>
      <c r="D7" s="561"/>
      <c r="E7" s="561"/>
      <c r="F7" s="562"/>
      <c r="G7" s="561"/>
      <c r="H7" s="561"/>
      <c r="I7" s="561"/>
      <c r="J7" s="561"/>
      <c r="K7" s="561"/>
      <c r="L7" s="561"/>
      <c r="M7" s="561"/>
      <c r="N7" s="561"/>
      <c r="O7" s="563"/>
      <c r="P7" s="927">
        <f>SUM(P8,P46,P53)</f>
        <v>355947000</v>
      </c>
      <c r="Q7" s="927">
        <f>SUM(Q8,Q46,Q53)</f>
        <v>440447000</v>
      </c>
      <c r="R7" s="673">
        <f t="shared" si="0"/>
        <v>-84500000</v>
      </c>
      <c r="S7" s="2772">
        <f t="shared" si="1"/>
        <v>-0.19185055182575883</v>
      </c>
      <c r="U7" s="68">
        <v>914627000</v>
      </c>
    </row>
    <row r="8" spans="1:23" ht="20.100000000000001" customHeight="1">
      <c r="A8" s="551"/>
      <c r="B8" s="565"/>
      <c r="C8" s="588"/>
      <c r="D8" s="566" t="s">
        <v>282</v>
      </c>
      <c r="E8" s="567"/>
      <c r="F8" s="568"/>
      <c r="G8" s="569"/>
      <c r="H8" s="570"/>
      <c r="I8" s="570"/>
      <c r="J8" s="570"/>
      <c r="K8" s="570"/>
      <c r="L8" s="570"/>
      <c r="M8" s="570"/>
      <c r="N8" s="571"/>
      <c r="O8" s="928"/>
      <c r="P8" s="929">
        <f>P9+P41</f>
        <v>270444000</v>
      </c>
      <c r="Q8" s="929">
        <f>Q9+Q41</f>
        <v>354944000</v>
      </c>
      <c r="R8" s="674">
        <f t="shared" si="0"/>
        <v>-84500000</v>
      </c>
      <c r="S8" s="3174">
        <f t="shared" si="1"/>
        <v>-0.23806572304363505</v>
      </c>
    </row>
    <row r="9" spans="1:23" ht="20.100000000000001" customHeight="1">
      <c r="A9" s="551"/>
      <c r="B9" s="565"/>
      <c r="C9" s="588"/>
      <c r="D9" s="559"/>
      <c r="E9" s="456" t="s">
        <v>1081</v>
      </c>
      <c r="F9" s="457"/>
      <c r="G9" s="458"/>
      <c r="H9" s="458"/>
      <c r="I9" s="458"/>
      <c r="J9" s="458"/>
      <c r="K9" s="458"/>
      <c r="L9" s="458"/>
      <c r="M9" s="458"/>
      <c r="N9" s="458"/>
      <c r="O9" s="459"/>
      <c r="P9" s="930">
        <f>O10+O16+O20+O26+O29+O33</f>
        <v>269544000</v>
      </c>
      <c r="Q9" s="573">
        <f>SUM(Q10,Q16,Q20,Q26,Q29,Q33)</f>
        <v>269544000</v>
      </c>
      <c r="R9" s="631">
        <f t="shared" si="0"/>
        <v>0</v>
      </c>
      <c r="S9" s="3170">
        <f t="shared" si="1"/>
        <v>0</v>
      </c>
    </row>
    <row r="10" spans="1:23" ht="20.100000000000001" customHeight="1">
      <c r="A10" s="551"/>
      <c r="B10" s="565"/>
      <c r="C10" s="588"/>
      <c r="D10" s="565"/>
      <c r="F10" s="931" t="s">
        <v>541</v>
      </c>
      <c r="G10" s="932"/>
      <c r="H10" s="933"/>
      <c r="I10" s="933"/>
      <c r="J10" s="933"/>
      <c r="K10" s="934"/>
      <c r="L10" s="934"/>
      <c r="M10" s="934"/>
      <c r="N10" s="934"/>
      <c r="O10" s="935">
        <f>SUM(O11:O15)</f>
        <v>87300000</v>
      </c>
      <c r="P10" s="616">
        <f>O10</f>
        <v>87300000</v>
      </c>
      <c r="Q10" s="936">
        <v>87300000</v>
      </c>
      <c r="R10" s="937">
        <f t="shared" si="0"/>
        <v>0</v>
      </c>
      <c r="S10" s="3204">
        <f t="shared" si="1"/>
        <v>0</v>
      </c>
    </row>
    <row r="11" spans="1:23" ht="20.100000000000001" customHeight="1">
      <c r="A11" s="551"/>
      <c r="B11" s="565"/>
      <c r="C11" s="588"/>
      <c r="D11" s="565"/>
      <c r="E11" s="583"/>
      <c r="F11" s="938" t="s">
        <v>542</v>
      </c>
      <c r="G11" s="939">
        <v>35000</v>
      </c>
      <c r="H11" s="940" t="s">
        <v>43</v>
      </c>
      <c r="I11" s="941">
        <v>15</v>
      </c>
      <c r="J11" s="940" t="s">
        <v>43</v>
      </c>
      <c r="K11" s="942">
        <v>4</v>
      </c>
      <c r="L11" s="940" t="s">
        <v>43</v>
      </c>
      <c r="M11" s="943">
        <v>12</v>
      </c>
      <c r="N11" s="944" t="s">
        <v>28</v>
      </c>
      <c r="O11" s="945">
        <f>G11*I11*K11*M11</f>
        <v>25200000</v>
      </c>
      <c r="P11" s="946"/>
      <c r="Q11" s="947"/>
      <c r="R11" s="948"/>
      <c r="S11" s="3205"/>
    </row>
    <row r="12" spans="1:23" ht="20.100000000000001" customHeight="1">
      <c r="A12" s="551"/>
      <c r="B12" s="565"/>
      <c r="C12" s="588"/>
      <c r="D12" s="565"/>
      <c r="E12" s="583"/>
      <c r="F12" s="938" t="s">
        <v>543</v>
      </c>
      <c r="G12" s="939">
        <v>30000</v>
      </c>
      <c r="H12" s="940" t="s">
        <v>43</v>
      </c>
      <c r="I12" s="941">
        <v>15</v>
      </c>
      <c r="J12" s="940" t="s">
        <v>43</v>
      </c>
      <c r="K12" s="942">
        <v>3</v>
      </c>
      <c r="L12" s="940" t="s">
        <v>43</v>
      </c>
      <c r="M12" s="943">
        <v>12</v>
      </c>
      <c r="N12" s="944" t="s">
        <v>28</v>
      </c>
      <c r="O12" s="945">
        <f>G12*I12*K12*M12</f>
        <v>16200000</v>
      </c>
      <c r="P12" s="946"/>
      <c r="Q12" s="947"/>
      <c r="R12" s="948"/>
      <c r="S12" s="3205"/>
      <c r="U12" s="179">
        <f>P5-U7</f>
        <v>29526000</v>
      </c>
    </row>
    <row r="13" spans="1:23" ht="20.100000000000001" customHeight="1">
      <c r="A13" s="551"/>
      <c r="B13" s="565"/>
      <c r="C13" s="588"/>
      <c r="D13" s="565"/>
      <c r="E13" s="583"/>
      <c r="F13" s="938" t="s">
        <v>544</v>
      </c>
      <c r="G13" s="939">
        <v>35000</v>
      </c>
      <c r="H13" s="940" t="s">
        <v>43</v>
      </c>
      <c r="I13" s="941">
        <v>15</v>
      </c>
      <c r="J13" s="940" t="s">
        <v>545</v>
      </c>
      <c r="K13" s="942">
        <v>3</v>
      </c>
      <c r="L13" s="940" t="s">
        <v>43</v>
      </c>
      <c r="M13" s="943">
        <v>12</v>
      </c>
      <c r="N13" s="944" t="s">
        <v>28</v>
      </c>
      <c r="O13" s="945">
        <f>G13*I13*K13*M13</f>
        <v>18900000</v>
      </c>
      <c r="P13" s="946"/>
      <c r="Q13" s="947"/>
      <c r="R13" s="948"/>
      <c r="S13" s="3205"/>
      <c r="U13" s="179"/>
    </row>
    <row r="14" spans="1:23" ht="20.100000000000001" customHeight="1">
      <c r="A14" s="551"/>
      <c r="B14" s="565"/>
      <c r="C14" s="588"/>
      <c r="D14" s="565"/>
      <c r="E14" s="583"/>
      <c r="F14" s="938" t="s">
        <v>546</v>
      </c>
      <c r="G14" s="939">
        <v>40000</v>
      </c>
      <c r="H14" s="940" t="s">
        <v>43</v>
      </c>
      <c r="I14" s="941">
        <v>10</v>
      </c>
      <c r="J14" s="940" t="s">
        <v>43</v>
      </c>
      <c r="K14" s="942">
        <v>3</v>
      </c>
      <c r="L14" s="940" t="s">
        <v>43</v>
      </c>
      <c r="M14" s="943">
        <v>12</v>
      </c>
      <c r="N14" s="944" t="s">
        <v>535</v>
      </c>
      <c r="O14" s="945">
        <f>G14*I14*K14*M14</f>
        <v>14400000</v>
      </c>
      <c r="P14" s="946"/>
      <c r="Q14" s="947"/>
      <c r="R14" s="948"/>
      <c r="S14" s="3205"/>
    </row>
    <row r="15" spans="1:23" ht="20.100000000000001" customHeight="1">
      <c r="A15" s="551"/>
      <c r="B15" s="565"/>
      <c r="C15" s="588"/>
      <c r="D15" s="565"/>
      <c r="E15" s="583"/>
      <c r="F15" s="938" t="s">
        <v>547</v>
      </c>
      <c r="G15" s="939">
        <v>35000</v>
      </c>
      <c r="H15" s="940" t="s">
        <v>43</v>
      </c>
      <c r="I15" s="941">
        <v>10</v>
      </c>
      <c r="J15" s="940" t="s">
        <v>43</v>
      </c>
      <c r="K15" s="942">
        <v>3</v>
      </c>
      <c r="L15" s="940" t="s">
        <v>43</v>
      </c>
      <c r="M15" s="943">
        <v>12</v>
      </c>
      <c r="N15" s="944" t="s">
        <v>28</v>
      </c>
      <c r="O15" s="945">
        <f>G15*I15*K15*M15</f>
        <v>12600000</v>
      </c>
      <c r="P15" s="946"/>
      <c r="Q15" s="947"/>
      <c r="R15" s="948"/>
      <c r="S15" s="3205"/>
    </row>
    <row r="16" spans="1:23" ht="20.100000000000001" customHeight="1">
      <c r="A16" s="551"/>
      <c r="B16" s="565"/>
      <c r="C16" s="588"/>
      <c r="D16" s="565"/>
      <c r="E16" s="583"/>
      <c r="F16" s="931" t="s">
        <v>548</v>
      </c>
      <c r="G16" s="949"/>
      <c r="H16" s="934"/>
      <c r="I16" s="934"/>
      <c r="J16" s="934"/>
      <c r="K16" s="934"/>
      <c r="L16" s="934"/>
      <c r="M16" s="934"/>
      <c r="N16" s="934"/>
      <c r="O16" s="935">
        <f>SUM(O17:O19)</f>
        <v>15120000</v>
      </c>
      <c r="P16" s="950">
        <f>O16</f>
        <v>15120000</v>
      </c>
      <c r="Q16" s="936">
        <v>15120000</v>
      </c>
      <c r="R16" s="937">
        <f t="shared" si="0"/>
        <v>0</v>
      </c>
      <c r="S16" s="3204">
        <f t="shared" si="1"/>
        <v>0</v>
      </c>
    </row>
    <row r="17" spans="1:21" ht="20.100000000000001" customHeight="1">
      <c r="A17" s="551"/>
      <c r="B17" s="565"/>
      <c r="C17" s="588"/>
      <c r="D17" s="565"/>
      <c r="E17" s="583"/>
      <c r="F17" s="938" t="s">
        <v>549</v>
      </c>
      <c r="G17" s="939">
        <v>42000</v>
      </c>
      <c r="H17" s="940" t="s">
        <v>43</v>
      </c>
      <c r="I17" s="941">
        <v>10</v>
      </c>
      <c r="J17" s="940" t="s">
        <v>43</v>
      </c>
      <c r="K17" s="942">
        <v>1</v>
      </c>
      <c r="L17" s="940" t="s">
        <v>534</v>
      </c>
      <c r="M17" s="943">
        <v>12</v>
      </c>
      <c r="N17" s="944" t="s">
        <v>535</v>
      </c>
      <c r="O17" s="945">
        <f>G17*I17*K17*M17</f>
        <v>5040000</v>
      </c>
      <c r="P17" s="946"/>
      <c r="Q17" s="947"/>
      <c r="R17" s="948"/>
      <c r="S17" s="3205"/>
    </row>
    <row r="18" spans="1:21" ht="20.100000000000001" customHeight="1">
      <c r="A18" s="551"/>
      <c r="B18" s="565"/>
      <c r="C18" s="588"/>
      <c r="D18" s="565"/>
      <c r="E18" s="583"/>
      <c r="F18" s="938" t="s">
        <v>550</v>
      </c>
      <c r="G18" s="939">
        <v>42000</v>
      </c>
      <c r="H18" s="940" t="s">
        <v>534</v>
      </c>
      <c r="I18" s="941">
        <v>10</v>
      </c>
      <c r="J18" s="940" t="s">
        <v>551</v>
      </c>
      <c r="K18" s="942">
        <v>1</v>
      </c>
      <c r="L18" s="940" t="s">
        <v>43</v>
      </c>
      <c r="M18" s="943">
        <v>12</v>
      </c>
      <c r="N18" s="944" t="s">
        <v>552</v>
      </c>
      <c r="O18" s="945">
        <f>G18*I18*K18*M18</f>
        <v>5040000</v>
      </c>
      <c r="P18" s="946"/>
      <c r="Q18" s="947"/>
      <c r="R18" s="948"/>
      <c r="S18" s="3205"/>
    </row>
    <row r="19" spans="1:21" ht="20.100000000000001" customHeight="1">
      <c r="A19" s="551"/>
      <c r="B19" s="565"/>
      <c r="C19" s="588"/>
      <c r="D19" s="565"/>
      <c r="E19" s="583"/>
      <c r="F19" s="938" t="s">
        <v>553</v>
      </c>
      <c r="G19" s="939">
        <v>42000</v>
      </c>
      <c r="H19" s="940" t="s">
        <v>534</v>
      </c>
      <c r="I19" s="941">
        <v>10</v>
      </c>
      <c r="J19" s="940" t="s">
        <v>43</v>
      </c>
      <c r="K19" s="942">
        <v>1</v>
      </c>
      <c r="L19" s="940" t="s">
        <v>43</v>
      </c>
      <c r="M19" s="943">
        <v>12</v>
      </c>
      <c r="N19" s="944" t="s">
        <v>28</v>
      </c>
      <c r="O19" s="945">
        <f>G19*I19*K19*M19</f>
        <v>5040000</v>
      </c>
      <c r="P19" s="946"/>
      <c r="Q19" s="947"/>
      <c r="R19" s="948"/>
      <c r="S19" s="3205"/>
    </row>
    <row r="20" spans="1:21" ht="20.100000000000001" customHeight="1">
      <c r="A20" s="551"/>
      <c r="B20" s="565"/>
      <c r="C20" s="588"/>
      <c r="D20" s="565"/>
      <c r="E20" s="583"/>
      <c r="F20" s="931" t="s">
        <v>554</v>
      </c>
      <c r="G20" s="932"/>
      <c r="H20" s="933"/>
      <c r="I20" s="933"/>
      <c r="J20" s="933"/>
      <c r="K20" s="934"/>
      <c r="L20" s="934"/>
      <c r="M20" s="934"/>
      <c r="N20" s="934"/>
      <c r="O20" s="935">
        <f>SUM(O21:O25)</f>
        <v>48456000</v>
      </c>
      <c r="P20" s="950">
        <f>O20</f>
        <v>48456000</v>
      </c>
      <c r="Q20" s="936">
        <v>48456000</v>
      </c>
      <c r="R20" s="937">
        <f t="shared" si="0"/>
        <v>0</v>
      </c>
      <c r="S20" s="3204">
        <f t="shared" si="1"/>
        <v>0</v>
      </c>
    </row>
    <row r="21" spans="1:21" ht="20.100000000000001" customHeight="1">
      <c r="A21" s="551"/>
      <c r="B21" s="565"/>
      <c r="C21" s="588"/>
      <c r="D21" s="565"/>
      <c r="E21" s="583"/>
      <c r="F21" s="938" t="s">
        <v>555</v>
      </c>
      <c r="G21" s="939">
        <v>32000</v>
      </c>
      <c r="H21" s="940" t="s">
        <v>43</v>
      </c>
      <c r="I21" s="941">
        <v>14</v>
      </c>
      <c r="J21" s="940" t="s">
        <v>43</v>
      </c>
      <c r="K21" s="942">
        <v>2</v>
      </c>
      <c r="L21" s="940" t="s">
        <v>534</v>
      </c>
      <c r="M21" s="943">
        <v>12</v>
      </c>
      <c r="N21" s="944" t="s">
        <v>28</v>
      </c>
      <c r="O21" s="945">
        <f>G21*I21*K21*M21</f>
        <v>10752000</v>
      </c>
      <c r="P21" s="946"/>
      <c r="Q21" s="947"/>
      <c r="R21" s="948"/>
      <c r="S21" s="3205"/>
    </row>
    <row r="22" spans="1:21" ht="20.100000000000001" customHeight="1">
      <c r="A22" s="551"/>
      <c r="B22" s="565"/>
      <c r="C22" s="588"/>
      <c r="D22" s="565"/>
      <c r="E22" s="583"/>
      <c r="F22" s="938" t="s">
        <v>556</v>
      </c>
      <c r="G22" s="939">
        <v>22000</v>
      </c>
      <c r="H22" s="940" t="s">
        <v>534</v>
      </c>
      <c r="I22" s="941">
        <v>14</v>
      </c>
      <c r="J22" s="940" t="s">
        <v>43</v>
      </c>
      <c r="K22" s="942">
        <v>2</v>
      </c>
      <c r="L22" s="940" t="s">
        <v>534</v>
      </c>
      <c r="M22" s="943">
        <v>12</v>
      </c>
      <c r="N22" s="944" t="s">
        <v>535</v>
      </c>
      <c r="O22" s="945">
        <f>G22*I22*K22*M22</f>
        <v>7392000</v>
      </c>
      <c r="P22" s="946"/>
      <c r="Q22" s="947"/>
      <c r="R22" s="948"/>
      <c r="S22" s="3205"/>
    </row>
    <row r="23" spans="1:21" ht="20.100000000000001" customHeight="1">
      <c r="A23" s="551"/>
      <c r="B23" s="565"/>
      <c r="C23" s="588"/>
      <c r="D23" s="565"/>
      <c r="E23" s="583"/>
      <c r="F23" s="938" t="s">
        <v>544</v>
      </c>
      <c r="G23" s="939">
        <v>27000</v>
      </c>
      <c r="H23" s="940" t="s">
        <v>43</v>
      </c>
      <c r="I23" s="941">
        <v>14</v>
      </c>
      <c r="J23" s="940" t="s">
        <v>534</v>
      </c>
      <c r="K23" s="942">
        <v>2</v>
      </c>
      <c r="L23" s="940" t="s">
        <v>534</v>
      </c>
      <c r="M23" s="943">
        <v>12</v>
      </c>
      <c r="N23" s="944" t="s">
        <v>28</v>
      </c>
      <c r="O23" s="945">
        <f>G23*I23*K23*M23</f>
        <v>9072000</v>
      </c>
      <c r="P23" s="946"/>
      <c r="Q23" s="947"/>
      <c r="R23" s="948"/>
      <c r="S23" s="3205"/>
    </row>
    <row r="24" spans="1:21" ht="20.100000000000001" customHeight="1">
      <c r="A24" s="551"/>
      <c r="B24" s="565"/>
      <c r="C24" s="588"/>
      <c r="D24" s="565"/>
      <c r="E24" s="583"/>
      <c r="F24" s="938" t="s">
        <v>557</v>
      </c>
      <c r="G24" s="939">
        <v>32000</v>
      </c>
      <c r="H24" s="940" t="s">
        <v>534</v>
      </c>
      <c r="I24" s="941">
        <v>10</v>
      </c>
      <c r="J24" s="940" t="s">
        <v>43</v>
      </c>
      <c r="K24" s="942">
        <v>3</v>
      </c>
      <c r="L24" s="940" t="s">
        <v>43</v>
      </c>
      <c r="M24" s="943">
        <v>12</v>
      </c>
      <c r="N24" s="944" t="s">
        <v>535</v>
      </c>
      <c r="O24" s="945">
        <f>G24*I24*K24*M24</f>
        <v>11520000</v>
      </c>
      <c r="P24" s="946"/>
      <c r="Q24" s="947"/>
      <c r="R24" s="948"/>
      <c r="S24" s="3205"/>
    </row>
    <row r="25" spans="1:21" ht="20.100000000000001" customHeight="1">
      <c r="A25" s="551"/>
      <c r="B25" s="565"/>
      <c r="C25" s="588"/>
      <c r="D25" s="565"/>
      <c r="E25" s="583"/>
      <c r="F25" s="938" t="s">
        <v>558</v>
      </c>
      <c r="G25" s="939">
        <v>27000</v>
      </c>
      <c r="H25" s="940" t="s">
        <v>551</v>
      </c>
      <c r="I25" s="941">
        <v>10</v>
      </c>
      <c r="J25" s="940" t="s">
        <v>534</v>
      </c>
      <c r="K25" s="942">
        <v>3</v>
      </c>
      <c r="L25" s="940" t="s">
        <v>534</v>
      </c>
      <c r="M25" s="943">
        <v>12</v>
      </c>
      <c r="N25" s="944" t="s">
        <v>28</v>
      </c>
      <c r="O25" s="945">
        <f>G25*I25*K25*M25</f>
        <v>9720000</v>
      </c>
      <c r="P25" s="946"/>
      <c r="Q25" s="947"/>
      <c r="R25" s="948"/>
      <c r="S25" s="3205"/>
      <c r="U25" s="181">
        <f>O56-U12</f>
        <v>54474000</v>
      </c>
    </row>
    <row r="26" spans="1:21" ht="20.100000000000001" customHeight="1">
      <c r="A26" s="551"/>
      <c r="B26" s="565"/>
      <c r="C26" s="588"/>
      <c r="D26" s="565"/>
      <c r="E26" s="583"/>
      <c r="F26" s="931" t="s">
        <v>559</v>
      </c>
      <c r="G26" s="949"/>
      <c r="H26" s="934"/>
      <c r="I26" s="934"/>
      <c r="J26" s="934"/>
      <c r="K26" s="934"/>
      <c r="L26" s="934"/>
      <c r="M26" s="934"/>
      <c r="N26" s="934"/>
      <c r="O26" s="935">
        <f>SUM(O27:O28)</f>
        <v>36600000</v>
      </c>
      <c r="P26" s="950">
        <f>O26</f>
        <v>36600000</v>
      </c>
      <c r="Q26" s="936">
        <v>36600000</v>
      </c>
      <c r="R26" s="937">
        <f t="shared" si="0"/>
        <v>0</v>
      </c>
      <c r="S26" s="3204">
        <f t="shared" si="1"/>
        <v>0</v>
      </c>
    </row>
    <row r="27" spans="1:21" ht="20.100000000000001" customHeight="1">
      <c r="A27" s="551"/>
      <c r="B27" s="565"/>
      <c r="C27" s="588"/>
      <c r="D27" s="565"/>
      <c r="E27" s="583"/>
      <c r="F27" s="938" t="s">
        <v>560</v>
      </c>
      <c r="G27" s="939">
        <v>27000</v>
      </c>
      <c r="H27" s="940" t="s">
        <v>545</v>
      </c>
      <c r="I27" s="941">
        <v>10</v>
      </c>
      <c r="J27" s="940" t="s">
        <v>545</v>
      </c>
      <c r="K27" s="942">
        <v>3</v>
      </c>
      <c r="L27" s="940" t="s">
        <v>43</v>
      </c>
      <c r="M27" s="943">
        <v>12</v>
      </c>
      <c r="N27" s="944" t="s">
        <v>535</v>
      </c>
      <c r="O27" s="945">
        <f>G27*I27*K27*M27</f>
        <v>9720000</v>
      </c>
      <c r="P27" s="946"/>
      <c r="Q27" s="947"/>
      <c r="R27" s="948"/>
      <c r="S27" s="3205"/>
    </row>
    <row r="28" spans="1:21" ht="20.100000000000001" customHeight="1">
      <c r="A28" s="551"/>
      <c r="B28" s="565"/>
      <c r="C28" s="588"/>
      <c r="D28" s="565"/>
      <c r="E28" s="583"/>
      <c r="F28" s="938" t="s">
        <v>561</v>
      </c>
      <c r="G28" s="939">
        <v>32000</v>
      </c>
      <c r="H28" s="940" t="s">
        <v>534</v>
      </c>
      <c r="I28" s="941">
        <v>7</v>
      </c>
      <c r="J28" s="940" t="s">
        <v>534</v>
      </c>
      <c r="K28" s="942">
        <v>10</v>
      </c>
      <c r="L28" s="940" t="s">
        <v>534</v>
      </c>
      <c r="M28" s="943">
        <v>12</v>
      </c>
      <c r="N28" s="944" t="s">
        <v>28</v>
      </c>
      <c r="O28" s="945">
        <f>G28*I28*K28*M28</f>
        <v>26880000</v>
      </c>
      <c r="P28" s="946"/>
      <c r="Q28" s="947"/>
      <c r="R28" s="948"/>
      <c r="S28" s="3205"/>
    </row>
    <row r="29" spans="1:21" ht="20.100000000000001" customHeight="1">
      <c r="A29" s="551"/>
      <c r="B29" s="565"/>
      <c r="C29" s="588"/>
      <c r="D29" s="565"/>
      <c r="E29" s="583"/>
      <c r="F29" s="931" t="s">
        <v>562</v>
      </c>
      <c r="G29" s="949"/>
      <c r="H29" s="934"/>
      <c r="I29" s="934"/>
      <c r="J29" s="934"/>
      <c r="K29" s="934"/>
      <c r="L29" s="934"/>
      <c r="M29" s="934"/>
      <c r="N29" s="934"/>
      <c r="O29" s="935">
        <f>SUM(O30:O32)</f>
        <v>15120000</v>
      </c>
      <c r="P29" s="950">
        <f>O29</f>
        <v>15120000</v>
      </c>
      <c r="Q29" s="936">
        <v>15120000</v>
      </c>
      <c r="R29" s="937">
        <f t="shared" si="0"/>
        <v>0</v>
      </c>
      <c r="S29" s="3204">
        <f t="shared" si="1"/>
        <v>0</v>
      </c>
    </row>
    <row r="30" spans="1:21" ht="20.100000000000001" customHeight="1">
      <c r="A30" s="551"/>
      <c r="B30" s="565"/>
      <c r="C30" s="588"/>
      <c r="D30" s="565"/>
      <c r="E30" s="583"/>
      <c r="F30" s="938" t="s">
        <v>563</v>
      </c>
      <c r="G30" s="939">
        <v>42000</v>
      </c>
      <c r="H30" s="940" t="s">
        <v>534</v>
      </c>
      <c r="I30" s="941">
        <v>10</v>
      </c>
      <c r="J30" s="940" t="s">
        <v>43</v>
      </c>
      <c r="K30" s="942">
        <v>1</v>
      </c>
      <c r="L30" s="940" t="s">
        <v>534</v>
      </c>
      <c r="M30" s="943">
        <v>12</v>
      </c>
      <c r="N30" s="944" t="s">
        <v>28</v>
      </c>
      <c r="O30" s="945">
        <f>G30*I30*K30*M30</f>
        <v>5040000</v>
      </c>
      <c r="P30" s="946"/>
      <c r="Q30" s="947"/>
      <c r="R30" s="948"/>
      <c r="S30" s="3205"/>
    </row>
    <row r="31" spans="1:21" ht="20.100000000000001" customHeight="1">
      <c r="A31" s="551"/>
      <c r="B31" s="565"/>
      <c r="C31" s="588"/>
      <c r="D31" s="565"/>
      <c r="E31" s="583"/>
      <c r="F31" s="938" t="s">
        <v>564</v>
      </c>
      <c r="G31" s="939">
        <v>42000</v>
      </c>
      <c r="H31" s="940" t="s">
        <v>43</v>
      </c>
      <c r="I31" s="941">
        <v>10</v>
      </c>
      <c r="J31" s="940" t="s">
        <v>534</v>
      </c>
      <c r="K31" s="942">
        <v>1</v>
      </c>
      <c r="L31" s="940" t="s">
        <v>43</v>
      </c>
      <c r="M31" s="943">
        <v>12</v>
      </c>
      <c r="N31" s="944" t="s">
        <v>28</v>
      </c>
      <c r="O31" s="945">
        <f>G31*I31*K31*M31</f>
        <v>5040000</v>
      </c>
      <c r="P31" s="946"/>
      <c r="Q31" s="947"/>
      <c r="R31" s="948"/>
      <c r="S31" s="3205"/>
    </row>
    <row r="32" spans="1:21" ht="20.100000000000001" customHeight="1">
      <c r="A32" s="551"/>
      <c r="B32" s="565"/>
      <c r="C32" s="588"/>
      <c r="D32" s="565"/>
      <c r="E32" s="583"/>
      <c r="F32" s="938" t="s">
        <v>565</v>
      </c>
      <c r="G32" s="939">
        <v>42000</v>
      </c>
      <c r="H32" s="940" t="s">
        <v>534</v>
      </c>
      <c r="I32" s="941">
        <v>10</v>
      </c>
      <c r="J32" s="940" t="s">
        <v>534</v>
      </c>
      <c r="K32" s="942">
        <v>1</v>
      </c>
      <c r="L32" s="940" t="s">
        <v>43</v>
      </c>
      <c r="M32" s="943">
        <v>12</v>
      </c>
      <c r="N32" s="944" t="s">
        <v>535</v>
      </c>
      <c r="O32" s="945">
        <f>G32*I32*K32*M32</f>
        <v>5040000</v>
      </c>
      <c r="P32" s="946"/>
      <c r="Q32" s="947"/>
      <c r="R32" s="948"/>
      <c r="S32" s="3205"/>
    </row>
    <row r="33" spans="1:28" ht="20.100000000000001" customHeight="1">
      <c r="A33" s="551"/>
      <c r="B33" s="565"/>
      <c r="C33" s="588"/>
      <c r="D33" s="565"/>
      <c r="E33" s="583"/>
      <c r="F33" s="931" t="s">
        <v>566</v>
      </c>
      <c r="G33" s="949"/>
      <c r="H33" s="934"/>
      <c r="I33" s="934"/>
      <c r="J33" s="934"/>
      <c r="K33" s="934"/>
      <c r="L33" s="934"/>
      <c r="M33" s="934"/>
      <c r="N33" s="934"/>
      <c r="O33" s="935">
        <f>SUM(O34:O40)</f>
        <v>66948000</v>
      </c>
      <c r="P33" s="950">
        <f>O33</f>
        <v>66948000</v>
      </c>
      <c r="Q33" s="936">
        <v>66948000</v>
      </c>
      <c r="R33" s="937">
        <f t="shared" si="0"/>
        <v>0</v>
      </c>
      <c r="S33" s="3204">
        <f t="shared" si="1"/>
        <v>0</v>
      </c>
    </row>
    <row r="34" spans="1:28" ht="20.100000000000001" customHeight="1">
      <c r="A34" s="551"/>
      <c r="B34" s="565"/>
      <c r="C34" s="588"/>
      <c r="D34" s="565"/>
      <c r="E34" s="583"/>
      <c r="F34" s="938" t="s">
        <v>567</v>
      </c>
      <c r="G34" s="939">
        <v>32000</v>
      </c>
      <c r="H34" s="940" t="s">
        <v>19</v>
      </c>
      <c r="I34" s="941">
        <v>10</v>
      </c>
      <c r="J34" s="940" t="s">
        <v>19</v>
      </c>
      <c r="K34" s="942">
        <v>2</v>
      </c>
      <c r="L34" s="940" t="s">
        <v>19</v>
      </c>
      <c r="M34" s="943">
        <v>12</v>
      </c>
      <c r="N34" s="944" t="s">
        <v>28</v>
      </c>
      <c r="O34" s="945">
        <f t="shared" ref="O34:O40" si="2">G34*I34*K34*M34</f>
        <v>7680000</v>
      </c>
      <c r="P34" s="946"/>
      <c r="Q34" s="947"/>
      <c r="R34" s="948"/>
      <c r="S34" s="3205"/>
    </row>
    <row r="35" spans="1:28" ht="20.100000000000001" customHeight="1">
      <c r="A35" s="551"/>
      <c r="B35" s="565"/>
      <c r="C35" s="588"/>
      <c r="D35" s="565"/>
      <c r="E35" s="583"/>
      <c r="F35" s="938" t="s">
        <v>543</v>
      </c>
      <c r="G35" s="939">
        <v>17000</v>
      </c>
      <c r="H35" s="940" t="s">
        <v>19</v>
      </c>
      <c r="I35" s="941">
        <v>10</v>
      </c>
      <c r="J35" s="940" t="s">
        <v>19</v>
      </c>
      <c r="K35" s="942">
        <v>3</v>
      </c>
      <c r="L35" s="940" t="s">
        <v>19</v>
      </c>
      <c r="M35" s="943">
        <v>12</v>
      </c>
      <c r="N35" s="944" t="s">
        <v>535</v>
      </c>
      <c r="O35" s="945">
        <f t="shared" si="2"/>
        <v>6120000</v>
      </c>
      <c r="P35" s="946"/>
      <c r="Q35" s="947"/>
      <c r="R35" s="948"/>
      <c r="S35" s="3205"/>
    </row>
    <row r="36" spans="1:28" ht="20.100000000000001" customHeight="1">
      <c r="A36" s="551"/>
      <c r="B36" s="565"/>
      <c r="C36" s="588"/>
      <c r="D36" s="565"/>
      <c r="E36" s="583"/>
      <c r="F36" s="938" t="s">
        <v>544</v>
      </c>
      <c r="G36" s="939">
        <v>22000</v>
      </c>
      <c r="H36" s="940" t="s">
        <v>19</v>
      </c>
      <c r="I36" s="941">
        <v>10</v>
      </c>
      <c r="J36" s="940" t="s">
        <v>19</v>
      </c>
      <c r="K36" s="942">
        <v>3</v>
      </c>
      <c r="L36" s="940" t="s">
        <v>19</v>
      </c>
      <c r="M36" s="943">
        <v>12</v>
      </c>
      <c r="N36" s="944" t="s">
        <v>535</v>
      </c>
      <c r="O36" s="945">
        <f t="shared" si="2"/>
        <v>7920000</v>
      </c>
      <c r="P36" s="946"/>
      <c r="Q36" s="947"/>
      <c r="R36" s="948"/>
      <c r="S36" s="3205"/>
    </row>
    <row r="37" spans="1:28" ht="20.100000000000001" customHeight="1">
      <c r="A37" s="551"/>
      <c r="B37" s="565"/>
      <c r="C37" s="588"/>
      <c r="D37" s="565"/>
      <c r="E37" s="583"/>
      <c r="F37" s="938" t="s">
        <v>568</v>
      </c>
      <c r="G37" s="939">
        <v>22000</v>
      </c>
      <c r="H37" s="940" t="s">
        <v>19</v>
      </c>
      <c r="I37" s="941">
        <v>7</v>
      </c>
      <c r="J37" s="940" t="s">
        <v>19</v>
      </c>
      <c r="K37" s="942">
        <v>7</v>
      </c>
      <c r="L37" s="940" t="s">
        <v>19</v>
      </c>
      <c r="M37" s="943">
        <v>12</v>
      </c>
      <c r="N37" s="944" t="s">
        <v>28</v>
      </c>
      <c r="O37" s="945">
        <f t="shared" si="2"/>
        <v>12936000</v>
      </c>
      <c r="P37" s="946"/>
      <c r="Q37" s="947"/>
      <c r="R37" s="948"/>
      <c r="S37" s="3205"/>
    </row>
    <row r="38" spans="1:28" ht="20.100000000000001" customHeight="1">
      <c r="A38" s="551"/>
      <c r="B38" s="565"/>
      <c r="C38" s="588"/>
      <c r="D38" s="565"/>
      <c r="E38" s="583"/>
      <c r="F38" s="938" t="s">
        <v>569</v>
      </c>
      <c r="G38" s="939">
        <v>32000</v>
      </c>
      <c r="H38" s="940" t="s">
        <v>19</v>
      </c>
      <c r="I38" s="941">
        <v>7</v>
      </c>
      <c r="J38" s="940" t="s">
        <v>19</v>
      </c>
      <c r="K38" s="942">
        <v>3</v>
      </c>
      <c r="L38" s="940" t="s">
        <v>19</v>
      </c>
      <c r="M38" s="943">
        <v>12</v>
      </c>
      <c r="N38" s="944" t="s">
        <v>535</v>
      </c>
      <c r="O38" s="945">
        <f t="shared" si="2"/>
        <v>8064000</v>
      </c>
      <c r="P38" s="946"/>
      <c r="Q38" s="947"/>
      <c r="R38" s="948"/>
      <c r="S38" s="3205"/>
    </row>
    <row r="39" spans="1:28" ht="20.100000000000001" customHeight="1">
      <c r="A39" s="551"/>
      <c r="B39" s="565"/>
      <c r="C39" s="588"/>
      <c r="D39" s="565"/>
      <c r="E39" s="583"/>
      <c r="F39" s="938" t="s">
        <v>570</v>
      </c>
      <c r="G39" s="939">
        <v>27000</v>
      </c>
      <c r="H39" s="940" t="s">
        <v>19</v>
      </c>
      <c r="I39" s="941">
        <v>7</v>
      </c>
      <c r="J39" s="940" t="s">
        <v>19</v>
      </c>
      <c r="K39" s="942">
        <v>3</v>
      </c>
      <c r="L39" s="940" t="s">
        <v>19</v>
      </c>
      <c r="M39" s="943">
        <v>12</v>
      </c>
      <c r="N39" s="944" t="s">
        <v>28</v>
      </c>
      <c r="O39" s="945">
        <f t="shared" si="2"/>
        <v>6804000</v>
      </c>
      <c r="P39" s="946"/>
      <c r="Q39" s="947"/>
      <c r="R39" s="948"/>
      <c r="S39" s="3205"/>
    </row>
    <row r="40" spans="1:28" ht="20.100000000000001" customHeight="1">
      <c r="A40" s="551"/>
      <c r="B40" s="565"/>
      <c r="C40" s="588"/>
      <c r="D40" s="565"/>
      <c r="E40" s="583"/>
      <c r="F40" s="938" t="s">
        <v>1264</v>
      </c>
      <c r="G40" s="939">
        <v>22000</v>
      </c>
      <c r="H40" s="940" t="s">
        <v>19</v>
      </c>
      <c r="I40" s="941">
        <v>11</v>
      </c>
      <c r="J40" s="940" t="s">
        <v>19</v>
      </c>
      <c r="K40" s="942">
        <v>6</v>
      </c>
      <c r="L40" s="940" t="s">
        <v>19</v>
      </c>
      <c r="M40" s="943">
        <v>12</v>
      </c>
      <c r="N40" s="944" t="s">
        <v>28</v>
      </c>
      <c r="O40" s="945">
        <f t="shared" si="2"/>
        <v>17424000</v>
      </c>
      <c r="P40" s="946"/>
      <c r="Q40" s="947"/>
      <c r="R40" s="948"/>
      <c r="S40" s="3205"/>
    </row>
    <row r="41" spans="1:28" ht="20.100000000000001" customHeight="1">
      <c r="A41" s="551"/>
      <c r="B41" s="565"/>
      <c r="C41" s="588"/>
      <c r="D41" s="565"/>
      <c r="E41" s="456" t="s">
        <v>1082</v>
      </c>
      <c r="F41" s="457"/>
      <c r="G41" s="458"/>
      <c r="H41" s="458"/>
      <c r="I41" s="458"/>
      <c r="J41" s="458"/>
      <c r="K41" s="458"/>
      <c r="L41" s="458"/>
      <c r="M41" s="458"/>
      <c r="N41" s="458"/>
      <c r="O41" s="459"/>
      <c r="P41" s="573">
        <f>SUM(P42:P45)</f>
        <v>900000</v>
      </c>
      <c r="Q41" s="573">
        <f>SUM(Q42:Q45)</f>
        <v>85400000</v>
      </c>
      <c r="R41" s="631">
        <f t="shared" si="0"/>
        <v>-84500000</v>
      </c>
      <c r="S41" s="3170">
        <f t="shared" si="1"/>
        <v>-0.98946135831381732</v>
      </c>
      <c r="U41" s="181"/>
    </row>
    <row r="42" spans="1:28" ht="20.100000000000001" customHeight="1">
      <c r="A42" s="551"/>
      <c r="B42" s="565"/>
      <c r="C42" s="588"/>
      <c r="D42" s="951"/>
      <c r="E42" s="952"/>
      <c r="F42" s="953" t="s">
        <v>571</v>
      </c>
      <c r="G42" s="954">
        <v>100000</v>
      </c>
      <c r="H42" s="955" t="s">
        <v>19</v>
      </c>
      <c r="I42" s="956">
        <v>4</v>
      </c>
      <c r="J42" s="955"/>
      <c r="K42" s="957"/>
      <c r="L42" s="955"/>
      <c r="M42" s="955"/>
      <c r="N42" s="958" t="s">
        <v>20</v>
      </c>
      <c r="O42" s="959">
        <f>+I42*G42</f>
        <v>400000</v>
      </c>
      <c r="P42" s="960">
        <f>O42</f>
        <v>400000</v>
      </c>
      <c r="Q42" s="950">
        <v>400000</v>
      </c>
      <c r="R42" s="937">
        <f t="shared" si="0"/>
        <v>0</v>
      </c>
      <c r="S42" s="3204">
        <f t="shared" si="1"/>
        <v>0</v>
      </c>
    </row>
    <row r="43" spans="1:28" ht="20.100000000000001" customHeight="1">
      <c r="A43" s="551"/>
      <c r="B43" s="565"/>
      <c r="C43" s="588"/>
      <c r="D43" s="951"/>
      <c r="E43" s="961"/>
      <c r="F43" s="931" t="s">
        <v>572</v>
      </c>
      <c r="G43" s="949">
        <v>50000</v>
      </c>
      <c r="H43" s="934" t="s">
        <v>19</v>
      </c>
      <c r="I43" s="962">
        <v>10</v>
      </c>
      <c r="J43" s="934"/>
      <c r="K43" s="934"/>
      <c r="L43" s="934"/>
      <c r="M43" s="934"/>
      <c r="N43" s="963" t="s">
        <v>20</v>
      </c>
      <c r="O43" s="964">
        <f>+I43*G43</f>
        <v>500000</v>
      </c>
      <c r="P43" s="960">
        <f t="shared" ref="P43:P45" si="3">O43</f>
        <v>500000</v>
      </c>
      <c r="Q43" s="950">
        <v>500000</v>
      </c>
      <c r="R43" s="937">
        <f t="shared" si="0"/>
        <v>0</v>
      </c>
      <c r="S43" s="3204">
        <f t="shared" si="1"/>
        <v>0</v>
      </c>
    </row>
    <row r="44" spans="1:28" ht="20.100000000000001" customHeight="1">
      <c r="A44" s="551"/>
      <c r="B44" s="565"/>
      <c r="C44" s="588"/>
      <c r="D44" s="951"/>
      <c r="E44" s="961"/>
      <c r="F44" s="931" t="s">
        <v>573</v>
      </c>
      <c r="G44" s="949"/>
      <c r="H44" s="934"/>
      <c r="I44" s="965"/>
      <c r="J44" s="934"/>
      <c r="K44" s="966"/>
      <c r="L44" s="934"/>
      <c r="M44" s="934"/>
      <c r="N44" s="963"/>
      <c r="O44" s="964">
        <v>0</v>
      </c>
      <c r="P44" s="967">
        <f t="shared" si="3"/>
        <v>0</v>
      </c>
      <c r="Q44" s="950">
        <v>80000000</v>
      </c>
      <c r="R44" s="937">
        <f t="shared" si="0"/>
        <v>-80000000</v>
      </c>
      <c r="S44" s="3204">
        <f t="shared" si="1"/>
        <v>-1</v>
      </c>
      <c r="U44" s="68">
        <v>914627000</v>
      </c>
    </row>
    <row r="45" spans="1:28" ht="20.100000000000001" customHeight="1">
      <c r="A45" s="551"/>
      <c r="B45" s="565"/>
      <c r="C45" s="588"/>
      <c r="D45" s="951"/>
      <c r="E45" s="968"/>
      <c r="F45" s="969" t="s">
        <v>1265</v>
      </c>
      <c r="G45" s="970"/>
      <c r="H45" s="971"/>
      <c r="I45" s="972"/>
      <c r="J45" s="971"/>
      <c r="K45" s="973"/>
      <c r="L45" s="971"/>
      <c r="M45" s="971"/>
      <c r="N45" s="974"/>
      <c r="O45" s="975">
        <v>0</v>
      </c>
      <c r="P45" s="976">
        <f t="shared" si="3"/>
        <v>0</v>
      </c>
      <c r="Q45" s="977">
        <v>4500000</v>
      </c>
      <c r="R45" s="937">
        <f t="shared" si="0"/>
        <v>-4500000</v>
      </c>
      <c r="S45" s="3204">
        <f t="shared" si="1"/>
        <v>-1</v>
      </c>
      <c r="U45" s="179"/>
    </row>
    <row r="46" spans="1:28" ht="20.100000000000001" customHeight="1">
      <c r="A46" s="551"/>
      <c r="B46" s="565"/>
      <c r="C46" s="588"/>
      <c r="D46" s="566" t="s">
        <v>1309</v>
      </c>
      <c r="E46" s="567"/>
      <c r="F46" s="568"/>
      <c r="G46" s="569"/>
      <c r="H46" s="570"/>
      <c r="I46" s="570"/>
      <c r="J46" s="570"/>
      <c r="K46" s="570"/>
      <c r="L46" s="570"/>
      <c r="M46" s="570"/>
      <c r="N46" s="571"/>
      <c r="O46" s="928"/>
      <c r="P46" s="929">
        <f>P47+P50</f>
        <v>1503000</v>
      </c>
      <c r="Q46" s="929">
        <f>Q47+Q50</f>
        <v>1503000</v>
      </c>
      <c r="R46" s="674">
        <f t="shared" si="0"/>
        <v>0</v>
      </c>
      <c r="S46" s="3174">
        <f t="shared" si="1"/>
        <v>0</v>
      </c>
    </row>
    <row r="47" spans="1:28" ht="20.100000000000001" customHeight="1">
      <c r="A47" s="551"/>
      <c r="B47" s="565"/>
      <c r="C47" s="588"/>
      <c r="D47" s="559"/>
      <c r="E47" s="456" t="s">
        <v>103</v>
      </c>
      <c r="F47" s="457"/>
      <c r="G47" s="458"/>
      <c r="H47" s="458"/>
      <c r="I47" s="458"/>
      <c r="J47" s="458"/>
      <c r="K47" s="458"/>
      <c r="L47" s="458"/>
      <c r="M47" s="458"/>
      <c r="N47" s="458"/>
      <c r="O47" s="459"/>
      <c r="P47" s="573">
        <f>O48</f>
        <v>1224000</v>
      </c>
      <c r="Q47" s="573">
        <f>Q48</f>
        <v>1224000</v>
      </c>
      <c r="R47" s="631">
        <f t="shared" si="0"/>
        <v>0</v>
      </c>
      <c r="S47" s="3170">
        <f t="shared" si="1"/>
        <v>0</v>
      </c>
    </row>
    <row r="48" spans="1:28" ht="20.100000000000001" customHeight="1">
      <c r="A48" s="551"/>
      <c r="B48" s="565"/>
      <c r="C48" s="588"/>
      <c r="D48" s="565"/>
      <c r="F48" s="596" t="s">
        <v>104</v>
      </c>
      <c r="G48" s="597"/>
      <c r="H48" s="598"/>
      <c r="I48" s="598"/>
      <c r="J48" s="598"/>
      <c r="K48" s="598"/>
      <c r="L48" s="598"/>
      <c r="M48" s="598"/>
      <c r="N48" s="599"/>
      <c r="O48" s="978">
        <f>SUM(O49:O49)</f>
        <v>1224000</v>
      </c>
      <c r="P48" s="616">
        <f>O48</f>
        <v>1224000</v>
      </c>
      <c r="Q48" s="581">
        <v>1224000</v>
      </c>
      <c r="R48" s="676">
        <f t="shared" si="0"/>
        <v>0</v>
      </c>
      <c r="S48" s="3175">
        <f t="shared" si="1"/>
        <v>0</v>
      </c>
      <c r="U48" s="68">
        <v>89156000</v>
      </c>
      <c r="AB48" s="68">
        <v>3714.8333333333335</v>
      </c>
    </row>
    <row r="49" spans="1:22" ht="20.100000000000001" customHeight="1">
      <c r="A49" s="551"/>
      <c r="B49" s="565"/>
      <c r="C49" s="588"/>
      <c r="D49" s="565"/>
      <c r="E49" s="979"/>
      <c r="F49" s="980" t="s">
        <v>1441</v>
      </c>
      <c r="G49" s="981">
        <v>102000</v>
      </c>
      <c r="H49" s="982" t="s">
        <v>19</v>
      </c>
      <c r="I49" s="983">
        <v>1</v>
      </c>
      <c r="J49" s="982" t="s">
        <v>19</v>
      </c>
      <c r="K49" s="984">
        <v>12</v>
      </c>
      <c r="L49" s="553"/>
      <c r="M49" s="553"/>
      <c r="N49" s="985" t="s">
        <v>20</v>
      </c>
      <c r="O49" s="986">
        <f>ROUNDUP(G49*I49*K49,-3)</f>
        <v>1224000</v>
      </c>
      <c r="P49" s="558"/>
      <c r="Q49" s="558"/>
      <c r="R49" s="673"/>
      <c r="S49" s="2772"/>
    </row>
    <row r="50" spans="1:22" ht="20.100000000000001" customHeight="1">
      <c r="A50" s="551"/>
      <c r="B50" s="565"/>
      <c r="C50" s="588"/>
      <c r="D50" s="565"/>
      <c r="E50" s="987" t="s">
        <v>285</v>
      </c>
      <c r="F50" s="988"/>
      <c r="G50" s="989"/>
      <c r="H50" s="990"/>
      <c r="I50" s="990"/>
      <c r="J50" s="990"/>
      <c r="K50" s="990"/>
      <c r="L50" s="990"/>
      <c r="M50" s="990"/>
      <c r="N50" s="991"/>
      <c r="O50" s="992"/>
      <c r="P50" s="872">
        <f>O51</f>
        <v>279000</v>
      </c>
      <c r="Q50" s="573">
        <f>Q51</f>
        <v>279000</v>
      </c>
      <c r="R50" s="873">
        <f t="shared" si="0"/>
        <v>0</v>
      </c>
      <c r="S50" s="3199">
        <f t="shared" si="1"/>
        <v>0</v>
      </c>
    </row>
    <row r="51" spans="1:22" ht="20.100000000000001" customHeight="1">
      <c r="A51" s="551"/>
      <c r="B51" s="565"/>
      <c r="C51" s="588"/>
      <c r="D51" s="565"/>
      <c r="E51" s="684"/>
      <c r="F51" s="596" t="s">
        <v>1266</v>
      </c>
      <c r="G51" s="597"/>
      <c r="H51" s="598"/>
      <c r="I51" s="598"/>
      <c r="J51" s="598"/>
      <c r="K51" s="598"/>
      <c r="L51" s="598"/>
      <c r="M51" s="598"/>
      <c r="N51" s="599"/>
      <c r="O51" s="978">
        <f>SUM(O52:O52)</f>
        <v>279000</v>
      </c>
      <c r="P51" s="993">
        <f>O51</f>
        <v>279000</v>
      </c>
      <c r="Q51" s="581">
        <v>279000</v>
      </c>
      <c r="R51" s="676">
        <f t="shared" si="0"/>
        <v>0</v>
      </c>
      <c r="S51" s="3175">
        <f t="shared" si="1"/>
        <v>0</v>
      </c>
    </row>
    <row r="52" spans="1:22" ht="20.100000000000001" customHeight="1">
      <c r="A52" s="551"/>
      <c r="B52" s="565"/>
      <c r="C52" s="588"/>
      <c r="D52" s="565"/>
      <c r="E52" s="994"/>
      <c r="F52" s="980" t="s">
        <v>1478</v>
      </c>
      <c r="G52" s="981">
        <v>278650</v>
      </c>
      <c r="H52" s="982" t="s">
        <v>19</v>
      </c>
      <c r="I52" s="983">
        <v>1</v>
      </c>
      <c r="J52" s="982"/>
      <c r="K52" s="984"/>
      <c r="L52" s="553"/>
      <c r="M52" s="553"/>
      <c r="N52" s="985" t="s">
        <v>20</v>
      </c>
      <c r="O52" s="986">
        <f>ROUNDUP(G52*I52,-3)</f>
        <v>279000</v>
      </c>
      <c r="P52" s="558"/>
      <c r="Q52" s="995"/>
      <c r="R52" s="673"/>
      <c r="S52" s="2772"/>
    </row>
    <row r="53" spans="1:22" ht="20.100000000000001" customHeight="1">
      <c r="A53" s="551"/>
      <c r="B53" s="565"/>
      <c r="C53" s="588"/>
      <c r="D53" s="566" t="s">
        <v>1317</v>
      </c>
      <c r="E53" s="567"/>
      <c r="F53" s="568"/>
      <c r="G53" s="569"/>
      <c r="H53" s="570"/>
      <c r="I53" s="570"/>
      <c r="J53" s="570"/>
      <c r="K53" s="570"/>
      <c r="L53" s="570"/>
      <c r="M53" s="570"/>
      <c r="N53" s="571"/>
      <c r="O53" s="928"/>
      <c r="P53" s="929">
        <f>P54</f>
        <v>84000000</v>
      </c>
      <c r="Q53" s="929">
        <f>Q54</f>
        <v>84000000</v>
      </c>
      <c r="R53" s="674">
        <f t="shared" si="0"/>
        <v>0</v>
      </c>
      <c r="S53" s="3174">
        <f t="shared" si="1"/>
        <v>0</v>
      </c>
      <c r="U53" s="179">
        <f>O49-U12</f>
        <v>-28302000</v>
      </c>
    </row>
    <row r="54" spans="1:22" ht="20.100000000000001" customHeight="1">
      <c r="A54" s="551"/>
      <c r="B54" s="565"/>
      <c r="C54" s="588"/>
      <c r="D54" s="559"/>
      <c r="E54" s="456" t="s">
        <v>287</v>
      </c>
      <c r="F54" s="457"/>
      <c r="G54" s="458"/>
      <c r="H54" s="458"/>
      <c r="I54" s="458"/>
      <c r="J54" s="458"/>
      <c r="K54" s="458"/>
      <c r="L54" s="458"/>
      <c r="M54" s="458"/>
      <c r="N54" s="458"/>
      <c r="O54" s="459"/>
      <c r="P54" s="573">
        <f>O55</f>
        <v>84000000</v>
      </c>
      <c r="Q54" s="573">
        <f>Q55</f>
        <v>84000000</v>
      </c>
      <c r="R54" s="631">
        <f t="shared" si="0"/>
        <v>0</v>
      </c>
      <c r="S54" s="3170">
        <f t="shared" si="1"/>
        <v>0</v>
      </c>
    </row>
    <row r="55" spans="1:22" ht="20.100000000000001" customHeight="1">
      <c r="A55" s="551"/>
      <c r="B55" s="565"/>
      <c r="C55" s="588"/>
      <c r="D55" s="565"/>
      <c r="F55" s="596" t="s">
        <v>1267</v>
      </c>
      <c r="G55" s="597"/>
      <c r="H55" s="598"/>
      <c r="I55" s="598"/>
      <c r="J55" s="598"/>
      <c r="K55" s="598"/>
      <c r="L55" s="598"/>
      <c r="M55" s="598"/>
      <c r="N55" s="599"/>
      <c r="O55" s="978">
        <f>SUM(O56:O56)</f>
        <v>84000000</v>
      </c>
      <c r="P55" s="616">
        <f>O55</f>
        <v>84000000</v>
      </c>
      <c r="Q55" s="581">
        <v>84000000</v>
      </c>
      <c r="R55" s="676">
        <f t="shared" si="0"/>
        <v>0</v>
      </c>
      <c r="S55" s="3175">
        <f t="shared" si="1"/>
        <v>0</v>
      </c>
      <c r="U55" s="181">
        <f>U53/12</f>
        <v>-2358500</v>
      </c>
    </row>
    <row r="56" spans="1:22" ht="20.100000000000001" customHeight="1">
      <c r="A56" s="551"/>
      <c r="B56" s="565"/>
      <c r="C56" s="553"/>
      <c r="D56" s="582"/>
      <c r="E56" s="979"/>
      <c r="F56" s="980" t="s">
        <v>1444</v>
      </c>
      <c r="G56" s="981">
        <v>3500</v>
      </c>
      <c r="H56" s="982" t="s">
        <v>283</v>
      </c>
      <c r="I56" s="996">
        <v>80</v>
      </c>
      <c r="J56" s="982" t="s">
        <v>19</v>
      </c>
      <c r="K56" s="997">
        <v>25</v>
      </c>
      <c r="L56" s="982" t="s">
        <v>19</v>
      </c>
      <c r="M56" s="984">
        <v>12</v>
      </c>
      <c r="N56" s="985" t="s">
        <v>79</v>
      </c>
      <c r="O56" s="986">
        <f>ROUNDUP(G56*I56*K56*M56,-3)</f>
        <v>84000000</v>
      </c>
      <c r="P56" s="558"/>
      <c r="Q56" s="558"/>
      <c r="R56" s="673"/>
      <c r="S56" s="2772"/>
      <c r="V56" s="181"/>
    </row>
    <row r="57" spans="1:22" ht="20.100000000000001" customHeight="1">
      <c r="A57" s="551"/>
      <c r="B57" s="565"/>
      <c r="C57" s="560" t="s">
        <v>1226</v>
      </c>
      <c r="D57" s="561"/>
      <c r="E57" s="561"/>
      <c r="F57" s="562"/>
      <c r="G57" s="561"/>
      <c r="H57" s="561"/>
      <c r="I57" s="561"/>
      <c r="J57" s="561"/>
      <c r="K57" s="561"/>
      <c r="L57" s="561"/>
      <c r="M57" s="561"/>
      <c r="N57" s="561"/>
      <c r="O57" s="563"/>
      <c r="P57" s="558">
        <f>SUM(P58,P62,P71)</f>
        <v>569405000</v>
      </c>
      <c r="Q57" s="558">
        <f>SUM(Q58,Q62,Q71)</f>
        <v>588837000</v>
      </c>
      <c r="R57" s="673">
        <f t="shared" si="0"/>
        <v>-19432000</v>
      </c>
      <c r="S57" s="2772">
        <f t="shared" si="1"/>
        <v>-3.300064364161899E-2</v>
      </c>
    </row>
    <row r="58" spans="1:22" ht="20.100000000000001" customHeight="1">
      <c r="A58" s="551"/>
      <c r="B58" s="565"/>
      <c r="C58" s="588"/>
      <c r="D58" s="566" t="s">
        <v>255</v>
      </c>
      <c r="E58" s="567"/>
      <c r="F58" s="568"/>
      <c r="G58" s="569"/>
      <c r="H58" s="570"/>
      <c r="I58" s="570"/>
      <c r="J58" s="570"/>
      <c r="K58" s="570"/>
      <c r="L58" s="570"/>
      <c r="M58" s="570"/>
      <c r="N58" s="571"/>
      <c r="O58" s="928"/>
      <c r="P58" s="929">
        <f>P59</f>
        <v>233000</v>
      </c>
      <c r="Q58" s="929">
        <f>Q59</f>
        <v>233000</v>
      </c>
      <c r="R58" s="674">
        <f t="shared" si="0"/>
        <v>0</v>
      </c>
      <c r="S58" s="3174">
        <f t="shared" si="1"/>
        <v>0</v>
      </c>
    </row>
    <row r="59" spans="1:22" ht="20.100000000000001" customHeight="1">
      <c r="A59" s="551"/>
      <c r="B59" s="565"/>
      <c r="C59" s="588"/>
      <c r="D59" s="559"/>
      <c r="E59" s="456" t="s">
        <v>109</v>
      </c>
      <c r="F59" s="457"/>
      <c r="G59" s="458"/>
      <c r="H59" s="458"/>
      <c r="I59" s="458"/>
      <c r="J59" s="458"/>
      <c r="K59" s="458"/>
      <c r="L59" s="458"/>
      <c r="M59" s="458"/>
      <c r="N59" s="458"/>
      <c r="O59" s="459"/>
      <c r="P59" s="573">
        <f>O60</f>
        <v>233000</v>
      </c>
      <c r="Q59" s="573">
        <f>Q60</f>
        <v>233000</v>
      </c>
      <c r="R59" s="631">
        <f t="shared" si="0"/>
        <v>0</v>
      </c>
      <c r="S59" s="3170">
        <f t="shared" si="1"/>
        <v>0</v>
      </c>
      <c r="U59" s="182"/>
      <c r="V59" s="182"/>
    </row>
    <row r="60" spans="1:22" ht="20.100000000000001" customHeight="1">
      <c r="A60" s="551"/>
      <c r="B60" s="565"/>
      <c r="C60" s="588"/>
      <c r="D60" s="565"/>
      <c r="F60" s="596" t="s">
        <v>515</v>
      </c>
      <c r="G60" s="597"/>
      <c r="H60" s="598"/>
      <c r="I60" s="598"/>
      <c r="J60" s="598"/>
      <c r="K60" s="598"/>
      <c r="L60" s="598"/>
      <c r="M60" s="598"/>
      <c r="N60" s="599"/>
      <c r="O60" s="978">
        <f>SUM(O61:O61)</f>
        <v>233000</v>
      </c>
      <c r="P60" s="581">
        <v>233000</v>
      </c>
      <c r="Q60" s="581">
        <v>233000</v>
      </c>
      <c r="R60" s="676">
        <f t="shared" si="0"/>
        <v>0</v>
      </c>
      <c r="S60" s="3175">
        <f t="shared" si="1"/>
        <v>0</v>
      </c>
      <c r="U60" s="181"/>
    </row>
    <row r="61" spans="1:22" ht="20.100000000000001" customHeight="1">
      <c r="A61" s="551"/>
      <c r="B61" s="565"/>
      <c r="C61" s="588"/>
      <c r="D61" s="582"/>
      <c r="E61" s="583"/>
      <c r="F61" s="619" t="s">
        <v>1445</v>
      </c>
      <c r="G61" s="620">
        <v>233000</v>
      </c>
      <c r="H61" s="532" t="s">
        <v>516</v>
      </c>
      <c r="I61" s="682">
        <v>1</v>
      </c>
      <c r="J61" s="532"/>
      <c r="K61" s="622"/>
      <c r="L61" s="532"/>
      <c r="M61" s="532"/>
      <c r="N61" s="623" t="s">
        <v>517</v>
      </c>
      <c r="O61" s="720">
        <f>G61*I61</f>
        <v>233000</v>
      </c>
      <c r="P61" s="593"/>
      <c r="Q61" s="593"/>
      <c r="R61" s="673"/>
      <c r="S61" s="2772"/>
      <c r="V61" s="182"/>
    </row>
    <row r="62" spans="1:22" ht="20.100000000000001" customHeight="1">
      <c r="A62" s="551"/>
      <c r="B62" s="565"/>
      <c r="C62" s="588"/>
      <c r="D62" s="566" t="s">
        <v>257</v>
      </c>
      <c r="E62" s="567"/>
      <c r="F62" s="568"/>
      <c r="G62" s="569"/>
      <c r="H62" s="570"/>
      <c r="I62" s="570"/>
      <c r="J62" s="570"/>
      <c r="K62" s="570"/>
      <c r="L62" s="570"/>
      <c r="M62" s="570"/>
      <c r="N62" s="571"/>
      <c r="O62" s="928"/>
      <c r="P62" s="929">
        <f>P63+P68</f>
        <v>145770000</v>
      </c>
      <c r="Q62" s="929">
        <f>Q63+Q68</f>
        <v>165202000</v>
      </c>
      <c r="R62" s="674">
        <f t="shared" si="0"/>
        <v>-19432000</v>
      </c>
      <c r="S62" s="3174">
        <f t="shared" si="1"/>
        <v>-0.11762569460418154</v>
      </c>
    </row>
    <row r="63" spans="1:22" ht="20.100000000000001" customHeight="1">
      <c r="A63" s="551"/>
      <c r="B63" s="565"/>
      <c r="C63" s="588"/>
      <c r="D63" s="559"/>
      <c r="E63" s="456" t="s">
        <v>237</v>
      </c>
      <c r="F63" s="457"/>
      <c r="G63" s="458"/>
      <c r="H63" s="458"/>
      <c r="I63" s="458"/>
      <c r="J63" s="458"/>
      <c r="K63" s="458"/>
      <c r="L63" s="458"/>
      <c r="M63" s="458"/>
      <c r="N63" s="458"/>
      <c r="O63" s="459"/>
      <c r="P63" s="573">
        <f>O64+O66</f>
        <v>140070000</v>
      </c>
      <c r="Q63" s="573">
        <f>Q64</f>
        <v>159502000</v>
      </c>
      <c r="R63" s="631">
        <f t="shared" ref="R63:R79" si="4">+P63-Q63</f>
        <v>-19432000</v>
      </c>
      <c r="S63" s="3170">
        <f t="shared" si="1"/>
        <v>-0.12182919336434653</v>
      </c>
      <c r="U63" s="181"/>
    </row>
    <row r="64" spans="1:22" ht="20.100000000000001" customHeight="1">
      <c r="A64" s="551"/>
      <c r="B64" s="565"/>
      <c r="C64" s="588"/>
      <c r="D64" s="565"/>
      <c r="E64" s="610"/>
      <c r="F64" s="998" t="s">
        <v>1262</v>
      </c>
      <c r="G64" s="999"/>
      <c r="H64" s="1000"/>
      <c r="I64" s="1000"/>
      <c r="J64" s="1000"/>
      <c r="K64" s="1000"/>
      <c r="L64" s="1000"/>
      <c r="M64" s="1000"/>
      <c r="N64" s="1001"/>
      <c r="O64" s="1002">
        <f>SUM(O65:O65)</f>
        <v>89825000</v>
      </c>
      <c r="P64" s="1003">
        <f>O64</f>
        <v>89825000</v>
      </c>
      <c r="Q64" s="581">
        <v>159502000</v>
      </c>
      <c r="R64" s="676">
        <f t="shared" si="4"/>
        <v>-69677000</v>
      </c>
      <c r="S64" s="3175">
        <f t="shared" si="1"/>
        <v>-0.43684091735526825</v>
      </c>
    </row>
    <row r="65" spans="1:23" ht="20.100000000000001" customHeight="1">
      <c r="A65" s="551"/>
      <c r="B65" s="565"/>
      <c r="C65" s="588"/>
      <c r="D65" s="565"/>
      <c r="E65" s="618"/>
      <c r="F65" s="472" t="s">
        <v>1479</v>
      </c>
      <c r="G65" s="620">
        <v>89825000</v>
      </c>
      <c r="H65" s="532" t="s">
        <v>1263</v>
      </c>
      <c r="I65" s="621">
        <v>1</v>
      </c>
      <c r="J65" s="532"/>
      <c r="K65" s="622"/>
      <c r="L65" s="532"/>
      <c r="M65" s="532"/>
      <c r="N65" s="623" t="s">
        <v>20</v>
      </c>
      <c r="O65" s="1004">
        <f>G65*I65</f>
        <v>89825000</v>
      </c>
      <c r="P65" s="1005"/>
      <c r="Q65" s="593"/>
      <c r="R65" s="1006"/>
      <c r="S65" s="3177"/>
    </row>
    <row r="66" spans="1:23" ht="20.100000000000001" customHeight="1">
      <c r="A66" s="551"/>
      <c r="B66" s="565"/>
      <c r="C66" s="588"/>
      <c r="D66" s="565"/>
      <c r="E66" s="684"/>
      <c r="F66" s="1007" t="s">
        <v>2764</v>
      </c>
      <c r="G66" s="1008"/>
      <c r="H66" s="1009"/>
      <c r="I66" s="1009"/>
      <c r="J66" s="1009"/>
      <c r="K66" s="1009"/>
      <c r="L66" s="1009"/>
      <c r="M66" s="1009"/>
      <c r="N66" s="1010"/>
      <c r="O66" s="1011">
        <f>SUM(O67:O67)</f>
        <v>50245000</v>
      </c>
      <c r="P66" s="1012">
        <f>O66</f>
        <v>50245000</v>
      </c>
      <c r="Q66" s="581">
        <v>0</v>
      </c>
      <c r="R66" s="676">
        <f t="shared" ref="R66" si="5">+P66-Q66</f>
        <v>50245000</v>
      </c>
      <c r="S66" s="3175"/>
    </row>
    <row r="67" spans="1:23" ht="20.100000000000001" customHeight="1">
      <c r="A67" s="551"/>
      <c r="B67" s="565"/>
      <c r="C67" s="588"/>
      <c r="D67" s="565"/>
      <c r="E67" s="618"/>
      <c r="F67" s="1013" t="s">
        <v>2765</v>
      </c>
      <c r="G67" s="556">
        <v>50245000</v>
      </c>
      <c r="H67" s="532" t="s">
        <v>283</v>
      </c>
      <c r="I67" s="1014">
        <v>1</v>
      </c>
      <c r="J67" s="554"/>
      <c r="K67" s="913"/>
      <c r="L67" s="554"/>
      <c r="M67" s="554"/>
      <c r="N67" s="557" t="s">
        <v>20</v>
      </c>
      <c r="O67" s="1015">
        <f>G67*I67</f>
        <v>50245000</v>
      </c>
      <c r="P67" s="1005"/>
      <c r="Q67" s="593"/>
      <c r="R67" s="1006"/>
      <c r="S67" s="3177"/>
    </row>
    <row r="68" spans="1:23" ht="20.100000000000001" customHeight="1">
      <c r="A68" s="1207"/>
      <c r="B68" s="582"/>
      <c r="C68" s="553"/>
      <c r="D68" s="582"/>
      <c r="E68" s="456" t="s">
        <v>313</v>
      </c>
      <c r="F68" s="457"/>
      <c r="G68" s="458"/>
      <c r="H68" s="458"/>
      <c r="I68" s="458"/>
      <c r="J68" s="458"/>
      <c r="K68" s="458"/>
      <c r="L68" s="458"/>
      <c r="M68" s="458"/>
      <c r="N68" s="458"/>
      <c r="O68" s="459"/>
      <c r="P68" s="573">
        <f>O69</f>
        <v>5700000</v>
      </c>
      <c r="Q68" s="573">
        <f>Q69</f>
        <v>5700000</v>
      </c>
      <c r="R68" s="631">
        <f t="shared" si="4"/>
        <v>0</v>
      </c>
      <c r="S68" s="3170">
        <f t="shared" si="1"/>
        <v>0</v>
      </c>
    </row>
    <row r="69" spans="1:23" ht="20.100000000000001" customHeight="1">
      <c r="A69" s="2511"/>
      <c r="B69" s="559"/>
      <c r="C69" s="2512"/>
      <c r="D69" s="559"/>
      <c r="E69" s="610"/>
      <c r="F69" s="998" t="s">
        <v>289</v>
      </c>
      <c r="G69" s="999"/>
      <c r="H69" s="1000"/>
      <c r="I69" s="1000"/>
      <c r="J69" s="1000"/>
      <c r="K69" s="1000"/>
      <c r="L69" s="1000"/>
      <c r="M69" s="1000"/>
      <c r="N69" s="1001"/>
      <c r="O69" s="1016">
        <f>+O70</f>
        <v>5700000</v>
      </c>
      <c r="P69" s="1017">
        <f>O69</f>
        <v>5700000</v>
      </c>
      <c r="Q69" s="617">
        <v>5700000</v>
      </c>
      <c r="R69" s="683">
        <f t="shared" si="4"/>
        <v>0</v>
      </c>
      <c r="S69" s="3176">
        <f t="shared" si="1"/>
        <v>0</v>
      </c>
    </row>
    <row r="70" spans="1:23" ht="20.100000000000001" customHeight="1">
      <c r="A70" s="551"/>
      <c r="B70" s="565"/>
      <c r="C70" s="588"/>
      <c r="D70" s="582"/>
      <c r="E70" s="979"/>
      <c r="F70" s="472" t="s">
        <v>1480</v>
      </c>
      <c r="G70" s="556">
        <v>1900000</v>
      </c>
      <c r="H70" s="532" t="s">
        <v>1252</v>
      </c>
      <c r="I70" s="1018">
        <v>3</v>
      </c>
      <c r="J70" s="554"/>
      <c r="K70" s="913"/>
      <c r="L70" s="554"/>
      <c r="M70" s="554"/>
      <c r="N70" s="557" t="s">
        <v>20</v>
      </c>
      <c r="O70" s="1019">
        <f>G70*I70</f>
        <v>5700000</v>
      </c>
      <c r="P70" s="558"/>
      <c r="Q70" s="558"/>
      <c r="R70" s="673"/>
      <c r="S70" s="2772"/>
    </row>
    <row r="71" spans="1:23" ht="20.100000000000001" customHeight="1">
      <c r="A71" s="551"/>
      <c r="B71" s="565"/>
      <c r="C71" s="588"/>
      <c r="D71" s="566" t="s">
        <v>1312</v>
      </c>
      <c r="E71" s="567"/>
      <c r="F71" s="568"/>
      <c r="G71" s="569"/>
      <c r="H71" s="570"/>
      <c r="I71" s="570"/>
      <c r="J71" s="570"/>
      <c r="K71" s="570"/>
      <c r="L71" s="570"/>
      <c r="M71" s="570"/>
      <c r="N71" s="571"/>
      <c r="O71" s="928"/>
      <c r="P71" s="929">
        <f>P72</f>
        <v>423402000</v>
      </c>
      <c r="Q71" s="929">
        <v>423402000</v>
      </c>
      <c r="R71" s="674">
        <f t="shared" si="4"/>
        <v>0</v>
      </c>
      <c r="S71" s="3174">
        <f t="shared" ref="S71:S79" si="6">+R71/Q71</f>
        <v>0</v>
      </c>
      <c r="U71" s="182"/>
    </row>
    <row r="72" spans="1:23" ht="20.100000000000001" customHeight="1">
      <c r="A72" s="551"/>
      <c r="B72" s="565"/>
      <c r="C72" s="588"/>
      <c r="D72" s="559"/>
      <c r="E72" s="456" t="s">
        <v>210</v>
      </c>
      <c r="F72" s="457"/>
      <c r="G72" s="458"/>
      <c r="H72" s="458"/>
      <c r="I72" s="458"/>
      <c r="J72" s="458"/>
      <c r="K72" s="458"/>
      <c r="L72" s="458"/>
      <c r="M72" s="458"/>
      <c r="N72" s="458"/>
      <c r="O72" s="459"/>
      <c r="P72" s="573">
        <f>O73</f>
        <v>423402000</v>
      </c>
      <c r="Q72" s="573">
        <f>Q73</f>
        <v>423402000</v>
      </c>
      <c r="R72" s="631">
        <f t="shared" si="4"/>
        <v>0</v>
      </c>
      <c r="S72" s="3170">
        <f t="shared" si="6"/>
        <v>0</v>
      </c>
    </row>
    <row r="73" spans="1:23" ht="20.100000000000001" customHeight="1">
      <c r="A73" s="551"/>
      <c r="B73" s="565"/>
      <c r="C73" s="588"/>
      <c r="D73" s="565"/>
      <c r="E73" s="610"/>
      <c r="F73" s="611" t="s">
        <v>211</v>
      </c>
      <c r="G73" s="612"/>
      <c r="H73" s="613"/>
      <c r="I73" s="613"/>
      <c r="J73" s="613"/>
      <c r="K73" s="613"/>
      <c r="L73" s="613"/>
      <c r="M73" s="613"/>
      <c r="N73" s="614"/>
      <c r="O73" s="1020">
        <f>SUM(O74:O75)</f>
        <v>423402000</v>
      </c>
      <c r="P73" s="616">
        <f>O73</f>
        <v>423402000</v>
      </c>
      <c r="Q73" s="581">
        <v>423402000</v>
      </c>
      <c r="R73" s="683">
        <f t="shared" si="4"/>
        <v>0</v>
      </c>
      <c r="S73" s="3185">
        <f t="shared" si="6"/>
        <v>0</v>
      </c>
      <c r="U73" s="182"/>
    </row>
    <row r="74" spans="1:23" ht="20.100000000000001" customHeight="1">
      <c r="A74" s="551"/>
      <c r="B74" s="565"/>
      <c r="C74" s="588"/>
      <c r="D74" s="565"/>
      <c r="E74" s="684"/>
      <c r="F74" s="653" t="s">
        <v>2450</v>
      </c>
      <c r="G74" s="620">
        <v>423402000</v>
      </c>
      <c r="H74" s="532" t="s">
        <v>19</v>
      </c>
      <c r="I74" s="685">
        <v>1</v>
      </c>
      <c r="J74" s="532"/>
      <c r="K74" s="532"/>
      <c r="L74" s="532"/>
      <c r="M74" s="532"/>
      <c r="N74" s="623" t="s">
        <v>20</v>
      </c>
      <c r="O74" s="1004">
        <f>G74*I74</f>
        <v>423402000</v>
      </c>
      <c r="P74" s="593"/>
      <c r="Q74" s="593"/>
      <c r="R74" s="686"/>
      <c r="S74" s="3177"/>
      <c r="U74" s="177"/>
      <c r="W74" s="181"/>
    </row>
    <row r="75" spans="1:23" ht="20.100000000000001" customHeight="1">
      <c r="A75" s="551"/>
      <c r="B75" s="560" t="s">
        <v>212</v>
      </c>
      <c r="C75" s="561"/>
      <c r="D75" s="561"/>
      <c r="E75" s="561"/>
      <c r="F75" s="562"/>
      <c r="G75" s="561"/>
      <c r="H75" s="561"/>
      <c r="I75" s="561"/>
      <c r="J75" s="561"/>
      <c r="K75" s="561"/>
      <c r="L75" s="561"/>
      <c r="M75" s="561"/>
      <c r="N75" s="561"/>
      <c r="O75" s="563"/>
      <c r="P75" s="1021">
        <f t="shared" ref="P75:Q77" si="7">P76</f>
        <v>18801000</v>
      </c>
      <c r="Q75" s="1021">
        <f t="shared" si="7"/>
        <v>18801000</v>
      </c>
      <c r="R75" s="1022">
        <f t="shared" si="4"/>
        <v>0</v>
      </c>
      <c r="S75" s="3206">
        <f t="shared" si="6"/>
        <v>0</v>
      </c>
    </row>
    <row r="76" spans="1:23" ht="20.100000000000001" customHeight="1">
      <c r="A76" s="551"/>
      <c r="B76" s="565"/>
      <c r="C76" s="560" t="s">
        <v>115</v>
      </c>
      <c r="D76" s="561"/>
      <c r="E76" s="561"/>
      <c r="F76" s="562"/>
      <c r="G76" s="561"/>
      <c r="H76" s="561"/>
      <c r="I76" s="561"/>
      <c r="J76" s="561"/>
      <c r="K76" s="561"/>
      <c r="L76" s="561"/>
      <c r="M76" s="561"/>
      <c r="N76" s="561"/>
      <c r="O76" s="563"/>
      <c r="P76" s="1021">
        <f t="shared" si="7"/>
        <v>18801000</v>
      </c>
      <c r="Q76" s="1021">
        <f t="shared" si="7"/>
        <v>18801000</v>
      </c>
      <c r="R76" s="1022">
        <f t="shared" si="4"/>
        <v>0</v>
      </c>
      <c r="S76" s="3206">
        <f t="shared" si="6"/>
        <v>0</v>
      </c>
    </row>
    <row r="77" spans="1:23" ht="20.100000000000001" customHeight="1">
      <c r="A77" s="551"/>
      <c r="B77" s="565"/>
      <c r="C77" s="588"/>
      <c r="D77" s="566" t="s">
        <v>1318</v>
      </c>
      <c r="E77" s="567"/>
      <c r="F77" s="568"/>
      <c r="G77" s="569"/>
      <c r="H77" s="570"/>
      <c r="I77" s="570"/>
      <c r="J77" s="570"/>
      <c r="K77" s="570"/>
      <c r="L77" s="570"/>
      <c r="M77" s="570"/>
      <c r="N77" s="571"/>
      <c r="O77" s="928"/>
      <c r="P77" s="929">
        <f t="shared" si="7"/>
        <v>18801000</v>
      </c>
      <c r="Q77" s="929">
        <f t="shared" si="7"/>
        <v>18801000</v>
      </c>
      <c r="R77" s="674">
        <f t="shared" si="4"/>
        <v>0</v>
      </c>
      <c r="S77" s="3174">
        <f t="shared" si="6"/>
        <v>0</v>
      </c>
    </row>
    <row r="78" spans="1:23" ht="20.100000000000001" customHeight="1">
      <c r="A78" s="551"/>
      <c r="B78" s="565"/>
      <c r="C78" s="588"/>
      <c r="D78" s="559"/>
      <c r="E78" s="456" t="s">
        <v>117</v>
      </c>
      <c r="F78" s="457"/>
      <c r="G78" s="458"/>
      <c r="H78" s="458"/>
      <c r="I78" s="458"/>
      <c r="J78" s="458"/>
      <c r="K78" s="458"/>
      <c r="L78" s="458"/>
      <c r="M78" s="458"/>
      <c r="N78" s="458"/>
      <c r="O78" s="459"/>
      <c r="P78" s="573">
        <f>O79</f>
        <v>18801000</v>
      </c>
      <c r="Q78" s="573">
        <f>Q79</f>
        <v>18801000</v>
      </c>
      <c r="R78" s="631">
        <f t="shared" si="4"/>
        <v>0</v>
      </c>
      <c r="S78" s="3170">
        <f t="shared" si="6"/>
        <v>0</v>
      </c>
    </row>
    <row r="79" spans="1:23" s="196" customFormat="1" ht="20.100000000000001" customHeight="1">
      <c r="A79" s="1023"/>
      <c r="B79" s="1024"/>
      <c r="C79" s="940"/>
      <c r="D79" s="1024"/>
      <c r="E79" s="1025"/>
      <c r="F79" s="931" t="s">
        <v>575</v>
      </c>
      <c r="G79" s="932"/>
      <c r="H79" s="933"/>
      <c r="I79" s="933"/>
      <c r="J79" s="933"/>
      <c r="K79" s="934"/>
      <c r="L79" s="934"/>
      <c r="M79" s="934"/>
      <c r="N79" s="934"/>
      <c r="O79" s="935">
        <f>O80</f>
        <v>18801000</v>
      </c>
      <c r="P79" s="616">
        <f>O79</f>
        <v>18801000</v>
      </c>
      <c r="Q79" s="581">
        <v>18801000</v>
      </c>
      <c r="R79" s="937">
        <f t="shared" si="4"/>
        <v>0</v>
      </c>
      <c r="S79" s="3204">
        <f t="shared" si="6"/>
        <v>0</v>
      </c>
    </row>
    <row r="80" spans="1:23" s="196" customFormat="1" ht="20.100000000000001" customHeight="1" thickBot="1">
      <c r="A80" s="1026"/>
      <c r="B80" s="1027"/>
      <c r="C80" s="1028"/>
      <c r="D80" s="1027"/>
      <c r="E80" s="1029"/>
      <c r="F80" s="1030" t="s">
        <v>576</v>
      </c>
      <c r="G80" s="1031">
        <v>18801000</v>
      </c>
      <c r="H80" s="1028" t="s">
        <v>43</v>
      </c>
      <c r="I80" s="702">
        <v>1</v>
      </c>
      <c r="J80" s="1028"/>
      <c r="K80" s="1032"/>
      <c r="L80" s="1028"/>
      <c r="M80" s="1033"/>
      <c r="N80" s="1034" t="s">
        <v>577</v>
      </c>
      <c r="O80" s="1035">
        <f>G80*I80</f>
        <v>18801000</v>
      </c>
      <c r="P80" s="1036"/>
      <c r="Q80" s="1037"/>
      <c r="R80" s="1038"/>
      <c r="S80" s="3207"/>
    </row>
    <row r="81" spans="1:19" s="193" customFormat="1" ht="20.100000000000001" customHeight="1">
      <c r="A81" s="1039"/>
      <c r="B81" s="1040"/>
      <c r="C81" s="1040"/>
      <c r="D81" s="1040"/>
      <c r="E81" s="1025"/>
      <c r="F81" s="1041"/>
      <c r="G81" s="1042"/>
      <c r="H81" s="1039"/>
      <c r="I81" s="1039"/>
      <c r="J81" s="1039"/>
      <c r="K81" s="1039"/>
      <c r="L81" s="1039"/>
      <c r="M81" s="1039"/>
      <c r="N81" s="1043"/>
      <c r="O81" s="1044"/>
      <c r="P81" s="656"/>
      <c r="Q81" s="1045"/>
      <c r="R81" s="1046"/>
      <c r="S81" s="3208"/>
    </row>
    <row r="82" spans="1:19" ht="20.100000000000001" customHeight="1">
      <c r="F82" s="655"/>
      <c r="G82" s="654"/>
      <c r="O82" s="1047"/>
      <c r="P82" s="656"/>
      <c r="Q82" s="657"/>
      <c r="R82" s="704"/>
      <c r="S82" s="3180"/>
    </row>
    <row r="83" spans="1:19" ht="20.100000000000001" customHeight="1">
      <c r="F83" s="655"/>
      <c r="G83" s="654"/>
      <c r="O83" s="1047"/>
      <c r="P83" s="656"/>
      <c r="Q83" s="657"/>
      <c r="R83" s="704"/>
      <c r="S83" s="3180"/>
    </row>
    <row r="84" spans="1:19" ht="20.100000000000001" customHeight="1">
      <c r="F84" s="655"/>
      <c r="G84" s="654"/>
      <c r="O84" s="1047"/>
      <c r="P84" s="656"/>
      <c r="Q84" s="657"/>
      <c r="R84" s="704"/>
      <c r="S84" s="3180"/>
    </row>
    <row r="85" spans="1:19" ht="20.100000000000001" customHeight="1">
      <c r="F85" s="655"/>
      <c r="G85" s="654"/>
      <c r="O85" s="1047"/>
      <c r="P85" s="656"/>
      <c r="Q85" s="657"/>
      <c r="R85" s="704"/>
      <c r="S85" s="3180"/>
    </row>
    <row r="86" spans="1:19" ht="20.100000000000001" customHeight="1">
      <c r="F86" s="655"/>
      <c r="G86" s="654"/>
      <c r="O86" s="1047"/>
      <c r="P86" s="656"/>
      <c r="Q86" s="657"/>
      <c r="R86" s="704"/>
      <c r="S86" s="3180"/>
    </row>
    <row r="87" spans="1:19" ht="20.100000000000001" customHeight="1">
      <c r="F87" s="655"/>
      <c r="G87" s="654"/>
      <c r="O87" s="1047"/>
      <c r="P87" s="656"/>
      <c r="Q87" s="657"/>
      <c r="R87" s="704"/>
      <c r="S87" s="3180"/>
    </row>
    <row r="88" spans="1:19" ht="20.100000000000001" customHeight="1">
      <c r="F88" s="655"/>
      <c r="G88" s="654"/>
      <c r="O88" s="1047"/>
      <c r="P88" s="656"/>
      <c r="Q88" s="657"/>
      <c r="R88" s="704"/>
      <c r="S88" s="3180"/>
    </row>
    <row r="89" spans="1:19" ht="20.100000000000001" customHeight="1">
      <c r="F89" s="655"/>
      <c r="G89" s="654"/>
      <c r="O89" s="1047"/>
      <c r="P89" s="656"/>
      <c r="Q89" s="657"/>
      <c r="R89" s="704"/>
      <c r="S89" s="3180"/>
    </row>
    <row r="90" spans="1:19" ht="20.100000000000001" customHeight="1">
      <c r="F90" s="655"/>
      <c r="G90" s="654"/>
      <c r="O90" s="1047"/>
      <c r="P90" s="656"/>
      <c r="Q90" s="657"/>
      <c r="R90" s="704"/>
      <c r="S90" s="3180"/>
    </row>
    <row r="91" spans="1:19" ht="20.100000000000001" customHeight="1">
      <c r="F91" s="655"/>
      <c r="G91" s="654"/>
      <c r="O91" s="1047"/>
      <c r="P91" s="656"/>
      <c r="Q91" s="657"/>
      <c r="R91" s="704"/>
      <c r="S91" s="3180"/>
    </row>
    <row r="92" spans="1:19" ht="20.100000000000001" customHeight="1">
      <c r="F92" s="655"/>
      <c r="G92" s="654"/>
      <c r="O92" s="1047"/>
      <c r="P92" s="656"/>
      <c r="Q92" s="657"/>
      <c r="R92" s="704"/>
      <c r="S92" s="3180"/>
    </row>
    <row r="93" spans="1:19" ht="20.100000000000001" customHeight="1">
      <c r="F93" s="655"/>
      <c r="G93" s="654"/>
      <c r="O93" s="1047"/>
      <c r="P93" s="656"/>
      <c r="Q93" s="657"/>
      <c r="R93" s="704"/>
      <c r="S93" s="3180"/>
    </row>
    <row r="94" spans="1:19" ht="20.100000000000001" customHeight="1">
      <c r="F94" s="655"/>
      <c r="G94" s="654"/>
      <c r="O94" s="1047"/>
      <c r="P94" s="656"/>
      <c r="Q94" s="657"/>
      <c r="R94" s="704"/>
      <c r="S94" s="3180"/>
    </row>
    <row r="95" spans="1:19" ht="20.100000000000001" customHeight="1">
      <c r="F95" s="655"/>
      <c r="G95" s="654"/>
      <c r="O95" s="1047"/>
      <c r="P95" s="656"/>
      <c r="Q95" s="657"/>
      <c r="R95" s="704"/>
      <c r="S95" s="3180"/>
    </row>
    <row r="96" spans="1:19" ht="20.100000000000001" customHeight="1">
      <c r="F96" s="655"/>
      <c r="G96" s="654"/>
      <c r="O96" s="1047"/>
      <c r="P96" s="656"/>
      <c r="Q96" s="657"/>
      <c r="R96" s="704"/>
      <c r="S96" s="3180"/>
    </row>
    <row r="97" spans="6:19" ht="20.100000000000001" customHeight="1">
      <c r="F97" s="655"/>
      <c r="G97" s="654"/>
      <c r="O97" s="1047"/>
      <c r="P97" s="656"/>
      <c r="Q97" s="657"/>
      <c r="R97" s="704"/>
      <c r="S97" s="3180"/>
    </row>
    <row r="98" spans="6:19" ht="20.100000000000001" customHeight="1">
      <c r="F98" s="655"/>
      <c r="G98" s="654"/>
      <c r="O98" s="1047"/>
      <c r="P98" s="656"/>
      <c r="Q98" s="657"/>
      <c r="R98" s="704"/>
      <c r="S98" s="3180"/>
    </row>
    <row r="99" spans="6:19" ht="20.100000000000001" customHeight="1">
      <c r="F99" s="655"/>
      <c r="G99" s="654"/>
      <c r="O99" s="1047"/>
      <c r="P99" s="656"/>
      <c r="Q99" s="657"/>
      <c r="R99" s="704"/>
      <c r="S99" s="3180"/>
    </row>
    <row r="100" spans="6:19" ht="20.100000000000001" customHeight="1">
      <c r="F100" s="655"/>
      <c r="G100" s="654"/>
      <c r="O100" s="1047"/>
      <c r="P100" s="656"/>
      <c r="Q100" s="657"/>
      <c r="R100" s="704"/>
      <c r="S100" s="3180"/>
    </row>
    <row r="101" spans="6:19" ht="20.100000000000001" customHeight="1">
      <c r="F101" s="655"/>
      <c r="G101" s="654"/>
      <c r="O101" s="1047"/>
      <c r="P101" s="656"/>
      <c r="Q101" s="657"/>
      <c r="R101" s="704"/>
      <c r="S101" s="3180"/>
    </row>
    <row r="102" spans="6:19" ht="20.100000000000001" customHeight="1">
      <c r="F102" s="655"/>
      <c r="G102" s="654"/>
      <c r="O102" s="1047"/>
      <c r="P102" s="656"/>
      <c r="Q102" s="657"/>
      <c r="R102" s="704"/>
      <c r="S102" s="3180"/>
    </row>
    <row r="103" spans="6:19" ht="20.100000000000001" customHeight="1">
      <c r="F103" s="655"/>
      <c r="G103" s="654"/>
      <c r="O103" s="1047"/>
      <c r="P103" s="656"/>
      <c r="Q103" s="657"/>
      <c r="R103" s="704"/>
      <c r="S103" s="3180"/>
    </row>
    <row r="104" spans="6:19" ht="20.100000000000001" customHeight="1">
      <c r="F104" s="655"/>
      <c r="G104" s="654"/>
      <c r="O104" s="1047"/>
      <c r="P104" s="656"/>
      <c r="Q104" s="657"/>
      <c r="R104" s="704"/>
      <c r="S104" s="3180"/>
    </row>
    <row r="105" spans="6:19" ht="20.100000000000001" customHeight="1">
      <c r="F105" s="655"/>
      <c r="G105" s="654"/>
      <c r="O105" s="1047"/>
      <c r="P105" s="656"/>
      <c r="Q105" s="657"/>
      <c r="R105" s="704"/>
      <c r="S105" s="3180"/>
    </row>
    <row r="106" spans="6:19" ht="20.100000000000001" customHeight="1">
      <c r="F106" s="655"/>
      <c r="G106" s="654"/>
      <c r="O106" s="1047"/>
      <c r="P106" s="656"/>
      <c r="Q106" s="657"/>
      <c r="R106" s="704"/>
      <c r="S106" s="3180"/>
    </row>
    <row r="107" spans="6:19" ht="20.100000000000001" customHeight="1">
      <c r="F107" s="655"/>
      <c r="G107" s="654"/>
      <c r="O107" s="1047"/>
      <c r="P107" s="656"/>
      <c r="Q107" s="657"/>
      <c r="R107" s="704"/>
      <c r="S107" s="3180"/>
    </row>
    <row r="108" spans="6:19" ht="20.100000000000001" customHeight="1">
      <c r="F108" s="655"/>
      <c r="G108" s="654"/>
      <c r="O108" s="1047"/>
      <c r="P108" s="656"/>
      <c r="Q108" s="657"/>
      <c r="R108" s="704"/>
      <c r="S108" s="3180"/>
    </row>
    <row r="109" spans="6:19" ht="20.100000000000001" customHeight="1">
      <c r="F109" s="655"/>
      <c r="G109" s="654"/>
      <c r="O109" s="1047"/>
      <c r="P109" s="656"/>
      <c r="Q109" s="657"/>
      <c r="R109" s="704"/>
      <c r="S109" s="3180"/>
    </row>
    <row r="110" spans="6:19" ht="20.100000000000001" customHeight="1">
      <c r="F110" s="655"/>
      <c r="G110" s="654"/>
      <c r="O110" s="1047"/>
      <c r="P110" s="656"/>
      <c r="Q110" s="657"/>
      <c r="R110" s="704"/>
      <c r="S110" s="3180"/>
    </row>
    <row r="111" spans="6:19" ht="20.100000000000001" customHeight="1">
      <c r="F111" s="655"/>
      <c r="G111" s="654"/>
      <c r="O111" s="1047"/>
      <c r="P111" s="656"/>
      <c r="Q111" s="657"/>
      <c r="R111" s="704"/>
      <c r="S111" s="3180"/>
    </row>
    <row r="112" spans="6:19" ht="20.100000000000001" customHeight="1">
      <c r="F112" s="655"/>
      <c r="G112" s="654"/>
      <c r="O112" s="1047"/>
      <c r="P112" s="656"/>
      <c r="Q112" s="657"/>
      <c r="R112" s="704"/>
      <c r="S112" s="3180"/>
    </row>
    <row r="113" spans="6:19" ht="20.100000000000001" customHeight="1">
      <c r="F113" s="655"/>
      <c r="G113" s="654"/>
      <c r="O113" s="1047"/>
      <c r="P113" s="656"/>
      <c r="Q113" s="657"/>
      <c r="R113" s="704"/>
      <c r="S113" s="3180"/>
    </row>
    <row r="114" spans="6:19" ht="20.100000000000001" customHeight="1">
      <c r="F114" s="655"/>
      <c r="G114" s="654"/>
      <c r="O114" s="1047"/>
      <c r="P114" s="656"/>
      <c r="Q114" s="657"/>
      <c r="R114" s="704"/>
      <c r="S114" s="3180"/>
    </row>
    <row r="115" spans="6:19" ht="20.100000000000001" customHeight="1">
      <c r="F115" s="655"/>
      <c r="G115" s="654"/>
      <c r="O115" s="1047"/>
      <c r="P115" s="656"/>
      <c r="Q115" s="657"/>
      <c r="R115" s="704"/>
      <c r="S115" s="3180"/>
    </row>
    <row r="116" spans="6:19" ht="20.100000000000001" customHeight="1">
      <c r="F116" s="655"/>
      <c r="G116" s="654"/>
      <c r="O116" s="1047"/>
      <c r="P116" s="656"/>
      <c r="Q116" s="657"/>
      <c r="R116" s="704"/>
      <c r="S116" s="3180"/>
    </row>
    <row r="117" spans="6:19" ht="20.100000000000001" customHeight="1">
      <c r="F117" s="655"/>
      <c r="G117" s="654"/>
      <c r="O117" s="1047"/>
      <c r="P117" s="656"/>
      <c r="Q117" s="657"/>
      <c r="R117" s="704"/>
      <c r="S117" s="3180"/>
    </row>
    <row r="118" spans="6:19" ht="20.100000000000001" customHeight="1">
      <c r="F118" s="655"/>
      <c r="G118" s="654"/>
      <c r="O118" s="1047"/>
      <c r="P118" s="656"/>
      <c r="Q118" s="657"/>
      <c r="R118" s="704"/>
      <c r="S118" s="3180"/>
    </row>
    <row r="119" spans="6:19" ht="20.100000000000001" customHeight="1">
      <c r="F119" s="655"/>
      <c r="G119" s="654"/>
      <c r="O119" s="1047"/>
      <c r="P119" s="656"/>
      <c r="Q119" s="657"/>
      <c r="R119" s="704"/>
      <c r="S119" s="3180"/>
    </row>
    <row r="120" spans="6:19" ht="20.100000000000001" customHeight="1">
      <c r="F120" s="655"/>
      <c r="G120" s="654"/>
      <c r="O120" s="1047"/>
      <c r="P120" s="656"/>
      <c r="Q120" s="657"/>
      <c r="R120" s="704"/>
      <c r="S120" s="3180"/>
    </row>
    <row r="121" spans="6:19" ht="20.100000000000001" customHeight="1">
      <c r="F121" s="655"/>
      <c r="G121" s="654"/>
      <c r="O121" s="1047"/>
      <c r="P121" s="656"/>
      <c r="Q121" s="657"/>
      <c r="R121" s="704"/>
      <c r="S121" s="3180"/>
    </row>
    <row r="122" spans="6:19" ht="20.100000000000001" customHeight="1">
      <c r="F122" s="655"/>
      <c r="G122" s="654"/>
      <c r="O122" s="1047"/>
      <c r="P122" s="656"/>
      <c r="Q122" s="657"/>
      <c r="R122" s="704"/>
      <c r="S122" s="3180"/>
    </row>
    <row r="123" spans="6:19" ht="20.100000000000001" customHeight="1">
      <c r="F123" s="655"/>
      <c r="G123" s="654"/>
      <c r="O123" s="1047"/>
      <c r="P123" s="656"/>
      <c r="Q123" s="657"/>
      <c r="R123" s="704"/>
      <c r="S123" s="3180"/>
    </row>
    <row r="124" spans="6:19" ht="20.100000000000001" customHeight="1">
      <c r="F124" s="655"/>
      <c r="G124" s="654"/>
      <c r="O124" s="1047"/>
      <c r="P124" s="656"/>
      <c r="Q124" s="657"/>
      <c r="R124" s="704"/>
      <c r="S124" s="3180"/>
    </row>
    <row r="125" spans="6:19" ht="20.100000000000001" customHeight="1">
      <c r="F125" s="655"/>
      <c r="G125" s="654"/>
      <c r="O125" s="1047"/>
      <c r="P125" s="656"/>
      <c r="Q125" s="657"/>
      <c r="R125" s="704"/>
      <c r="S125" s="3180"/>
    </row>
    <row r="126" spans="6:19" ht="20.100000000000001" customHeight="1">
      <c r="F126" s="655"/>
      <c r="G126" s="654"/>
      <c r="O126" s="1047"/>
      <c r="P126" s="656"/>
      <c r="Q126" s="657"/>
      <c r="R126" s="704"/>
      <c r="S126" s="3180"/>
    </row>
    <row r="127" spans="6:19" ht="20.100000000000001" customHeight="1">
      <c r="F127" s="655"/>
      <c r="G127" s="654"/>
      <c r="O127" s="1047"/>
      <c r="P127" s="656"/>
      <c r="Q127" s="657"/>
      <c r="R127" s="704"/>
      <c r="S127" s="3180"/>
    </row>
    <row r="128" spans="6:19" ht="20.100000000000001" customHeight="1">
      <c r="F128" s="655"/>
      <c r="G128" s="654"/>
      <c r="O128" s="1047"/>
      <c r="P128" s="656"/>
      <c r="Q128" s="657"/>
      <c r="R128" s="704"/>
      <c r="S128" s="3180"/>
    </row>
    <row r="129" spans="6:19" ht="20.100000000000001" customHeight="1">
      <c r="F129" s="655"/>
      <c r="G129" s="654"/>
      <c r="O129" s="1047"/>
      <c r="P129" s="656"/>
      <c r="Q129" s="657"/>
      <c r="R129" s="704"/>
      <c r="S129" s="3180"/>
    </row>
    <row r="130" spans="6:19" ht="20.100000000000001" customHeight="1">
      <c r="F130" s="655"/>
      <c r="G130" s="654"/>
      <c r="O130" s="1047"/>
      <c r="P130" s="656"/>
      <c r="Q130" s="657"/>
      <c r="R130" s="704"/>
      <c r="S130" s="3180"/>
    </row>
    <row r="131" spans="6:19" ht="20.100000000000001" customHeight="1">
      <c r="F131" s="655"/>
      <c r="G131" s="654"/>
      <c r="O131" s="1047"/>
      <c r="P131" s="656"/>
      <c r="Q131" s="657"/>
      <c r="R131" s="704"/>
      <c r="S131" s="3180"/>
    </row>
    <row r="132" spans="6:19" ht="20.100000000000001" customHeight="1">
      <c r="F132" s="655"/>
      <c r="G132" s="654"/>
      <c r="O132" s="1047"/>
      <c r="P132" s="656"/>
      <c r="Q132" s="657"/>
      <c r="R132" s="704"/>
      <c r="S132" s="3180"/>
    </row>
    <row r="133" spans="6:19" ht="20.100000000000001" customHeight="1">
      <c r="F133" s="655"/>
      <c r="G133" s="654"/>
      <c r="O133" s="1047"/>
      <c r="P133" s="656"/>
      <c r="Q133" s="657"/>
      <c r="R133" s="704"/>
      <c r="S133" s="3180"/>
    </row>
    <row r="134" spans="6:19" ht="20.100000000000001" customHeight="1">
      <c r="F134" s="655"/>
      <c r="G134" s="654"/>
      <c r="O134" s="1047"/>
      <c r="P134" s="656"/>
      <c r="Q134" s="657"/>
      <c r="R134" s="704"/>
      <c r="S134" s="3180"/>
    </row>
    <row r="135" spans="6:19" ht="20.100000000000001" customHeight="1">
      <c r="F135" s="655"/>
      <c r="G135" s="654"/>
      <c r="O135" s="1047"/>
      <c r="P135" s="656"/>
      <c r="Q135" s="657"/>
      <c r="R135" s="704"/>
      <c r="S135" s="3180"/>
    </row>
    <row r="136" spans="6:19" ht="20.100000000000001" customHeight="1">
      <c r="F136" s="655"/>
      <c r="G136" s="654"/>
      <c r="O136" s="1047"/>
      <c r="P136" s="656"/>
      <c r="Q136" s="657"/>
      <c r="R136" s="704"/>
      <c r="S136" s="3180"/>
    </row>
    <row r="137" spans="6:19" ht="20.100000000000001" customHeight="1">
      <c r="F137" s="655"/>
      <c r="G137" s="654"/>
      <c r="O137" s="1047"/>
      <c r="P137" s="656"/>
      <c r="Q137" s="657"/>
      <c r="R137" s="704"/>
      <c r="S137" s="3180"/>
    </row>
    <row r="138" spans="6:19" ht="20.100000000000001" customHeight="1">
      <c r="F138" s="655"/>
      <c r="G138" s="654"/>
      <c r="O138" s="1047"/>
      <c r="P138" s="656"/>
      <c r="Q138" s="657"/>
      <c r="R138" s="704"/>
      <c r="S138" s="3180"/>
    </row>
    <row r="139" spans="6:19" ht="20.100000000000001" customHeight="1">
      <c r="F139" s="655"/>
      <c r="G139" s="654"/>
      <c r="O139" s="1047"/>
      <c r="P139" s="656"/>
      <c r="Q139" s="657"/>
      <c r="R139" s="704"/>
      <c r="S139" s="3180"/>
    </row>
    <row r="140" spans="6:19" ht="20.100000000000001" customHeight="1">
      <c r="F140" s="655"/>
      <c r="G140" s="654"/>
      <c r="O140" s="1047"/>
      <c r="P140" s="656"/>
      <c r="Q140" s="657"/>
      <c r="R140" s="704"/>
      <c r="S140" s="3180"/>
    </row>
    <row r="141" spans="6:19" ht="20.100000000000001" customHeight="1">
      <c r="F141" s="655"/>
      <c r="G141" s="654"/>
      <c r="O141" s="1047"/>
      <c r="P141" s="656"/>
      <c r="Q141" s="657"/>
      <c r="R141" s="704"/>
      <c r="S141" s="3180"/>
    </row>
    <row r="142" spans="6:19" ht="20.100000000000001" customHeight="1">
      <c r="F142" s="655"/>
      <c r="G142" s="654"/>
      <c r="O142" s="1047"/>
      <c r="P142" s="656"/>
      <c r="Q142" s="657"/>
      <c r="R142" s="704"/>
      <c r="S142" s="3180"/>
    </row>
    <row r="143" spans="6:19" ht="20.100000000000001" customHeight="1">
      <c r="F143" s="655"/>
      <c r="G143" s="654"/>
      <c r="O143" s="1047"/>
      <c r="P143" s="656"/>
      <c r="Q143" s="657"/>
      <c r="R143" s="704"/>
      <c r="S143" s="3180"/>
    </row>
    <row r="144" spans="6:19" ht="20.100000000000001" customHeight="1">
      <c r="F144" s="655"/>
      <c r="G144" s="654"/>
      <c r="O144" s="1047"/>
      <c r="P144" s="656"/>
      <c r="Q144" s="657"/>
      <c r="R144" s="704"/>
      <c r="S144" s="3180"/>
    </row>
    <row r="145" spans="6:19" ht="20.100000000000001" customHeight="1">
      <c r="F145" s="655"/>
      <c r="G145" s="654"/>
      <c r="O145" s="1047"/>
      <c r="P145" s="656"/>
      <c r="Q145" s="657"/>
      <c r="R145" s="704"/>
      <c r="S145" s="3180"/>
    </row>
    <row r="146" spans="6:19" ht="20.100000000000001" customHeight="1">
      <c r="F146" s="655"/>
      <c r="G146" s="654"/>
      <c r="O146" s="1047"/>
      <c r="P146" s="656"/>
      <c r="Q146" s="657"/>
      <c r="R146" s="704"/>
      <c r="S146" s="3180"/>
    </row>
    <row r="147" spans="6:19" ht="20.100000000000001" customHeight="1">
      <c r="F147" s="655"/>
      <c r="G147" s="654"/>
      <c r="O147" s="1047"/>
      <c r="P147" s="656"/>
      <c r="Q147" s="657"/>
      <c r="R147" s="704"/>
      <c r="S147" s="3180"/>
    </row>
    <row r="148" spans="6:19" ht="20.100000000000001" customHeight="1">
      <c r="F148" s="655"/>
      <c r="G148" s="654"/>
      <c r="O148" s="1047"/>
      <c r="P148" s="656"/>
      <c r="Q148" s="657"/>
      <c r="R148" s="704"/>
      <c r="S148" s="3180"/>
    </row>
    <row r="149" spans="6:19" ht="20.100000000000001" customHeight="1">
      <c r="F149" s="655"/>
      <c r="G149" s="654"/>
      <c r="O149" s="1047"/>
      <c r="P149" s="656"/>
      <c r="Q149" s="657"/>
      <c r="R149" s="704"/>
      <c r="S149" s="3180"/>
    </row>
    <row r="150" spans="6:19" ht="20.100000000000001" customHeight="1">
      <c r="F150" s="655"/>
      <c r="G150" s="654"/>
      <c r="O150" s="1047"/>
      <c r="P150" s="656"/>
      <c r="Q150" s="657"/>
      <c r="R150" s="704"/>
      <c r="S150" s="3180"/>
    </row>
    <row r="151" spans="6:19" ht="20.100000000000001" customHeight="1">
      <c r="F151" s="655"/>
      <c r="G151" s="654"/>
      <c r="O151" s="1047"/>
      <c r="P151" s="656"/>
      <c r="Q151" s="657"/>
      <c r="R151" s="704"/>
      <c r="S151" s="3180"/>
    </row>
    <row r="152" spans="6:19" ht="20.100000000000001" customHeight="1">
      <c r="F152" s="655"/>
      <c r="G152" s="654"/>
      <c r="O152" s="1047"/>
      <c r="P152" s="656"/>
      <c r="Q152" s="657"/>
      <c r="R152" s="704"/>
      <c r="S152" s="3180"/>
    </row>
    <row r="153" spans="6:19" ht="20.100000000000001" customHeight="1">
      <c r="F153" s="655"/>
      <c r="G153" s="654"/>
      <c r="O153" s="1047"/>
      <c r="P153" s="656"/>
      <c r="Q153" s="657"/>
      <c r="R153" s="704"/>
      <c r="S153" s="3180"/>
    </row>
    <row r="154" spans="6:19" ht="20.100000000000001" customHeight="1">
      <c r="F154" s="655"/>
      <c r="G154" s="654"/>
      <c r="O154" s="1047"/>
      <c r="P154" s="656"/>
      <c r="Q154" s="657"/>
      <c r="R154" s="704"/>
      <c r="S154" s="3180"/>
    </row>
    <row r="155" spans="6:19" ht="20.100000000000001" customHeight="1">
      <c r="F155" s="655"/>
      <c r="G155" s="654"/>
      <c r="O155" s="1047"/>
      <c r="P155" s="656"/>
      <c r="Q155" s="657"/>
      <c r="R155" s="704"/>
      <c r="S155" s="3180"/>
    </row>
    <row r="156" spans="6:19" ht="20.100000000000001" customHeight="1">
      <c r="F156" s="655"/>
      <c r="G156" s="654"/>
      <c r="O156" s="1047"/>
      <c r="P156" s="656"/>
      <c r="Q156" s="657"/>
      <c r="R156" s="704"/>
      <c r="S156" s="3180"/>
    </row>
    <row r="157" spans="6:19" ht="20.100000000000001" customHeight="1">
      <c r="F157" s="655"/>
      <c r="G157" s="654"/>
      <c r="O157" s="1047"/>
      <c r="P157" s="656"/>
      <c r="Q157" s="657"/>
      <c r="R157" s="704"/>
      <c r="S157" s="3180"/>
    </row>
    <row r="158" spans="6:19" ht="20.100000000000001" customHeight="1">
      <c r="F158" s="655"/>
      <c r="G158" s="654"/>
      <c r="O158" s="1047"/>
      <c r="P158" s="656"/>
      <c r="Q158" s="657"/>
      <c r="R158" s="704"/>
      <c r="S158" s="3180"/>
    </row>
    <row r="159" spans="6:19" ht="20.100000000000001" customHeight="1">
      <c r="F159" s="655"/>
      <c r="G159" s="654"/>
      <c r="O159" s="1047"/>
      <c r="P159" s="656"/>
      <c r="Q159" s="657"/>
      <c r="R159" s="704"/>
      <c r="S159" s="3180"/>
    </row>
    <row r="160" spans="6:19" ht="20.100000000000001" customHeight="1">
      <c r="F160" s="655"/>
      <c r="G160" s="654"/>
      <c r="O160" s="1047"/>
      <c r="P160" s="656"/>
      <c r="Q160" s="657"/>
      <c r="R160" s="704"/>
      <c r="S160" s="3180"/>
    </row>
    <row r="161" spans="6:19" ht="20.100000000000001" customHeight="1">
      <c r="F161" s="655"/>
      <c r="G161" s="654"/>
      <c r="O161" s="1047"/>
      <c r="P161" s="656"/>
      <c r="Q161" s="657"/>
      <c r="R161" s="704"/>
      <c r="S161" s="3180"/>
    </row>
    <row r="162" spans="6:19" ht="20.100000000000001" customHeight="1">
      <c r="F162" s="655"/>
      <c r="G162" s="654"/>
      <c r="O162" s="1047"/>
      <c r="P162" s="656"/>
      <c r="Q162" s="657"/>
      <c r="R162" s="704"/>
      <c r="S162" s="3180"/>
    </row>
    <row r="163" spans="6:19" ht="20.100000000000001" customHeight="1">
      <c r="F163" s="655"/>
      <c r="G163" s="654"/>
      <c r="O163" s="1047"/>
      <c r="P163" s="656"/>
      <c r="Q163" s="657"/>
      <c r="R163" s="704"/>
      <c r="S163" s="3180"/>
    </row>
    <row r="164" spans="6:19" ht="20.100000000000001" customHeight="1">
      <c r="F164" s="655"/>
      <c r="G164" s="654"/>
      <c r="O164" s="1047"/>
      <c r="P164" s="656"/>
      <c r="Q164" s="657"/>
      <c r="R164" s="704"/>
      <c r="S164" s="3180"/>
    </row>
    <row r="165" spans="6:19" ht="20.100000000000001" customHeight="1">
      <c r="F165" s="655"/>
      <c r="G165" s="654"/>
      <c r="O165" s="1047"/>
      <c r="P165" s="656"/>
      <c r="Q165" s="657"/>
      <c r="R165" s="704"/>
      <c r="S165" s="3180"/>
    </row>
    <row r="166" spans="6:19" ht="20.100000000000001" customHeight="1">
      <c r="F166" s="655"/>
      <c r="G166" s="654"/>
      <c r="O166" s="1047"/>
      <c r="P166" s="656"/>
      <c r="Q166" s="657"/>
      <c r="R166" s="704"/>
      <c r="S166" s="3180"/>
    </row>
    <row r="167" spans="6:19" ht="20.100000000000001" customHeight="1">
      <c r="F167" s="655"/>
      <c r="G167" s="654"/>
      <c r="O167" s="1047"/>
      <c r="P167" s="656"/>
      <c r="Q167" s="657"/>
      <c r="R167" s="704"/>
      <c r="S167" s="3180"/>
    </row>
    <row r="168" spans="6:19" ht="20.100000000000001" customHeight="1">
      <c r="F168" s="655"/>
      <c r="G168" s="654"/>
      <c r="O168" s="1047"/>
      <c r="P168" s="656"/>
      <c r="Q168" s="657"/>
      <c r="R168" s="704"/>
      <c r="S168" s="3180"/>
    </row>
    <row r="169" spans="6:19" ht="20.100000000000001" customHeight="1">
      <c r="F169" s="655"/>
      <c r="G169" s="654"/>
      <c r="O169" s="1047"/>
      <c r="P169" s="656"/>
      <c r="Q169" s="657"/>
      <c r="R169" s="704"/>
      <c r="S169" s="3180"/>
    </row>
    <row r="170" spans="6:19" ht="20.100000000000001" customHeight="1">
      <c r="F170" s="655"/>
      <c r="G170" s="654"/>
      <c r="O170" s="1047"/>
      <c r="P170" s="656"/>
      <c r="Q170" s="657"/>
      <c r="R170" s="704"/>
      <c r="S170" s="3180"/>
    </row>
    <row r="171" spans="6:19" ht="20.100000000000001" customHeight="1">
      <c r="F171" s="655"/>
      <c r="G171" s="654"/>
      <c r="O171" s="1047"/>
      <c r="P171" s="656"/>
      <c r="Q171" s="657"/>
      <c r="R171" s="704"/>
      <c r="S171" s="3180"/>
    </row>
    <row r="172" spans="6:19" ht="20.100000000000001" customHeight="1">
      <c r="F172" s="655"/>
      <c r="G172" s="654"/>
      <c r="O172" s="1047"/>
      <c r="P172" s="656"/>
      <c r="Q172" s="657"/>
      <c r="R172" s="704"/>
      <c r="S172" s="3180"/>
    </row>
    <row r="173" spans="6:19" ht="20.100000000000001" customHeight="1">
      <c r="F173" s="655"/>
      <c r="G173" s="654"/>
      <c r="O173" s="1047"/>
      <c r="P173" s="656"/>
      <c r="Q173" s="657"/>
      <c r="R173" s="704"/>
      <c r="S173" s="3180"/>
    </row>
    <row r="174" spans="6:19" ht="20.100000000000001" customHeight="1">
      <c r="F174" s="655"/>
      <c r="G174" s="654"/>
      <c r="O174" s="1047"/>
      <c r="P174" s="656"/>
      <c r="Q174" s="657"/>
      <c r="R174" s="704"/>
      <c r="S174" s="3180"/>
    </row>
    <row r="175" spans="6:19" ht="20.100000000000001" customHeight="1">
      <c r="F175" s="655"/>
      <c r="G175" s="654"/>
      <c r="O175" s="1047"/>
      <c r="P175" s="656"/>
      <c r="Q175" s="657"/>
      <c r="R175" s="704"/>
      <c r="S175" s="3180"/>
    </row>
    <row r="176" spans="6:19" ht="20.100000000000001" customHeight="1">
      <c r="F176" s="655"/>
      <c r="G176" s="654"/>
      <c r="O176" s="1047"/>
      <c r="P176" s="656"/>
      <c r="Q176" s="657"/>
      <c r="R176" s="704"/>
      <c r="S176" s="3180"/>
    </row>
    <row r="177" spans="6:19" ht="20.100000000000001" customHeight="1">
      <c r="F177" s="655"/>
      <c r="G177" s="654"/>
      <c r="O177" s="1047"/>
      <c r="P177" s="656"/>
      <c r="Q177" s="657"/>
      <c r="R177" s="704"/>
      <c r="S177" s="3180"/>
    </row>
    <row r="178" spans="6:19" ht="20.100000000000001" customHeight="1">
      <c r="F178" s="655"/>
      <c r="G178" s="654"/>
      <c r="O178" s="1047"/>
      <c r="P178" s="656"/>
      <c r="Q178" s="657"/>
      <c r="R178" s="704"/>
      <c r="S178" s="3180"/>
    </row>
    <row r="179" spans="6:19" ht="20.100000000000001" customHeight="1">
      <c r="F179" s="655"/>
      <c r="G179" s="654"/>
      <c r="O179" s="1047"/>
      <c r="P179" s="656"/>
      <c r="Q179" s="657"/>
      <c r="R179" s="704"/>
      <c r="S179" s="3180"/>
    </row>
    <row r="180" spans="6:19" ht="20.100000000000001" customHeight="1">
      <c r="F180" s="655"/>
      <c r="G180" s="654"/>
      <c r="O180" s="1047"/>
      <c r="P180" s="656"/>
      <c r="Q180" s="657"/>
      <c r="R180" s="704"/>
      <c r="S180" s="3180"/>
    </row>
    <row r="181" spans="6:19" ht="20.100000000000001" customHeight="1">
      <c r="F181" s="655"/>
      <c r="G181" s="654"/>
      <c r="O181" s="1047"/>
      <c r="P181" s="656"/>
      <c r="Q181" s="657"/>
      <c r="R181" s="704"/>
      <c r="S181" s="3180"/>
    </row>
    <row r="182" spans="6:19" ht="20.100000000000001" customHeight="1">
      <c r="F182" s="655"/>
      <c r="G182" s="654"/>
      <c r="O182" s="1047"/>
      <c r="P182" s="656"/>
      <c r="Q182" s="657"/>
      <c r="R182" s="704"/>
      <c r="S182" s="3180"/>
    </row>
    <row r="183" spans="6:19" ht="20.100000000000001" customHeight="1">
      <c r="F183" s="655"/>
      <c r="G183" s="654"/>
      <c r="O183" s="1047"/>
      <c r="P183" s="656"/>
      <c r="Q183" s="657"/>
      <c r="R183" s="704"/>
      <c r="S183" s="3180"/>
    </row>
    <row r="184" spans="6:19" ht="20.100000000000001" customHeight="1">
      <c r="F184" s="655"/>
      <c r="G184" s="654"/>
      <c r="O184" s="1047"/>
      <c r="P184" s="656"/>
      <c r="Q184" s="657"/>
      <c r="R184" s="704"/>
      <c r="S184" s="3180"/>
    </row>
    <row r="185" spans="6:19" ht="20.100000000000001" customHeight="1">
      <c r="F185" s="655"/>
      <c r="G185" s="654"/>
      <c r="O185" s="1047"/>
      <c r="P185" s="656"/>
      <c r="Q185" s="657"/>
      <c r="R185" s="704"/>
      <c r="S185" s="3180"/>
    </row>
    <row r="186" spans="6:19" ht="20.100000000000001" customHeight="1">
      <c r="F186" s="655"/>
      <c r="G186" s="654"/>
      <c r="O186" s="1047"/>
      <c r="P186" s="656"/>
      <c r="Q186" s="657"/>
      <c r="R186" s="704"/>
      <c r="S186" s="3180"/>
    </row>
    <row r="187" spans="6:19" ht="20.100000000000001" customHeight="1">
      <c r="F187" s="655"/>
      <c r="G187" s="654"/>
      <c r="O187" s="1047"/>
      <c r="P187" s="656"/>
      <c r="Q187" s="657"/>
      <c r="R187" s="704"/>
      <c r="S187" s="3180"/>
    </row>
    <row r="188" spans="6:19" ht="20.100000000000001" customHeight="1">
      <c r="F188" s="655"/>
      <c r="G188" s="654"/>
      <c r="O188" s="1047"/>
      <c r="P188" s="656"/>
      <c r="Q188" s="657"/>
      <c r="R188" s="704"/>
      <c r="S188" s="3180"/>
    </row>
    <row r="189" spans="6:19" ht="20.100000000000001" customHeight="1">
      <c r="F189" s="655"/>
      <c r="G189" s="654"/>
      <c r="O189" s="1047"/>
      <c r="P189" s="656"/>
      <c r="Q189" s="657"/>
      <c r="R189" s="704"/>
      <c r="S189" s="3180"/>
    </row>
    <row r="190" spans="6:19" ht="20.100000000000001" customHeight="1">
      <c r="F190" s="655"/>
      <c r="G190" s="654"/>
      <c r="O190" s="1047"/>
      <c r="P190" s="656"/>
      <c r="Q190" s="657"/>
      <c r="R190" s="704"/>
      <c r="S190" s="3180"/>
    </row>
    <row r="191" spans="6:19" ht="20.100000000000001" customHeight="1">
      <c r="F191" s="655"/>
      <c r="G191" s="654"/>
      <c r="O191" s="1047"/>
      <c r="P191" s="656"/>
      <c r="Q191" s="657"/>
      <c r="R191" s="704"/>
      <c r="S191" s="3180"/>
    </row>
    <row r="192" spans="6:19" ht="20.100000000000001" customHeight="1">
      <c r="F192" s="655"/>
      <c r="G192" s="654"/>
      <c r="O192" s="1047"/>
      <c r="P192" s="656"/>
      <c r="Q192" s="657"/>
      <c r="R192" s="704"/>
      <c r="S192" s="3180"/>
    </row>
    <row r="193" spans="6:19" ht="20.100000000000001" customHeight="1">
      <c r="F193" s="655"/>
      <c r="G193" s="654"/>
      <c r="O193" s="1047"/>
      <c r="P193" s="656"/>
      <c r="Q193" s="657"/>
      <c r="R193" s="704"/>
      <c r="S193" s="3180"/>
    </row>
    <row r="194" spans="6:19" ht="20.100000000000001" customHeight="1">
      <c r="F194" s="655"/>
      <c r="G194" s="654"/>
      <c r="O194" s="1047"/>
      <c r="P194" s="656"/>
      <c r="Q194" s="657"/>
      <c r="R194" s="704"/>
      <c r="S194" s="3180"/>
    </row>
    <row r="195" spans="6:19" ht="20.100000000000001" customHeight="1">
      <c r="F195" s="655"/>
      <c r="G195" s="654"/>
      <c r="O195" s="1047"/>
      <c r="P195" s="656"/>
      <c r="Q195" s="657"/>
      <c r="R195" s="704"/>
      <c r="S195" s="3180"/>
    </row>
    <row r="196" spans="6:19" ht="20.100000000000001" customHeight="1">
      <c r="F196" s="655"/>
      <c r="G196" s="654"/>
      <c r="O196" s="1047"/>
      <c r="P196" s="656"/>
      <c r="Q196" s="657"/>
      <c r="R196" s="704"/>
      <c r="S196" s="3180"/>
    </row>
    <row r="197" spans="6:19" ht="20.100000000000001" customHeight="1">
      <c r="F197" s="655"/>
      <c r="G197" s="654"/>
      <c r="O197" s="1047"/>
      <c r="P197" s="656"/>
      <c r="Q197" s="657"/>
      <c r="R197" s="704"/>
      <c r="S197" s="3180"/>
    </row>
    <row r="198" spans="6:19" ht="20.100000000000001" customHeight="1">
      <c r="F198" s="655"/>
      <c r="G198" s="654"/>
      <c r="O198" s="1047"/>
      <c r="P198" s="656"/>
      <c r="Q198" s="657"/>
      <c r="R198" s="704"/>
      <c r="S198" s="3180"/>
    </row>
    <row r="199" spans="6:19" ht="20.100000000000001" customHeight="1">
      <c r="F199" s="655"/>
      <c r="G199" s="654"/>
      <c r="O199" s="1047"/>
      <c r="P199" s="656"/>
      <c r="Q199" s="657"/>
      <c r="R199" s="704"/>
      <c r="S199" s="3180"/>
    </row>
    <row r="200" spans="6:19" ht="20.100000000000001" customHeight="1">
      <c r="F200" s="655"/>
      <c r="G200" s="654"/>
      <c r="O200" s="1047"/>
      <c r="P200" s="656"/>
      <c r="Q200" s="657"/>
      <c r="R200" s="704"/>
      <c r="S200" s="3180"/>
    </row>
    <row r="201" spans="6:19" ht="20.100000000000001" customHeight="1">
      <c r="F201" s="655"/>
      <c r="G201" s="654"/>
      <c r="O201" s="1047"/>
      <c r="P201" s="656"/>
      <c r="Q201" s="657"/>
      <c r="R201" s="704"/>
      <c r="S201" s="3180"/>
    </row>
    <row r="202" spans="6:19" ht="20.100000000000001" customHeight="1">
      <c r="F202" s="655"/>
      <c r="G202" s="654"/>
      <c r="O202" s="1047"/>
      <c r="P202" s="656"/>
      <c r="Q202" s="657"/>
      <c r="R202" s="704"/>
      <c r="S202" s="3180"/>
    </row>
    <row r="203" spans="6:19" ht="20.100000000000001" customHeight="1">
      <c r="F203" s="655"/>
      <c r="G203" s="654"/>
      <c r="O203" s="1047"/>
      <c r="P203" s="656"/>
      <c r="Q203" s="657"/>
      <c r="R203" s="704"/>
      <c r="S203" s="3180"/>
    </row>
    <row r="204" spans="6:19" ht="20.100000000000001" customHeight="1">
      <c r="F204" s="655"/>
      <c r="G204" s="654"/>
      <c r="O204" s="1047"/>
      <c r="P204" s="656"/>
      <c r="Q204" s="657"/>
      <c r="R204" s="704"/>
      <c r="S204" s="3180"/>
    </row>
    <row r="205" spans="6:19" ht="20.100000000000001" customHeight="1">
      <c r="F205" s="655"/>
      <c r="G205" s="654"/>
      <c r="O205" s="1047"/>
      <c r="P205" s="656"/>
      <c r="Q205" s="657"/>
      <c r="R205" s="704"/>
      <c r="S205" s="3180"/>
    </row>
    <row r="206" spans="6:19" ht="20.100000000000001" customHeight="1">
      <c r="F206" s="655"/>
      <c r="G206" s="654"/>
      <c r="O206" s="1047"/>
      <c r="P206" s="656"/>
      <c r="Q206" s="657"/>
      <c r="R206" s="704"/>
      <c r="S206" s="3180"/>
    </row>
    <row r="207" spans="6:19" ht="20.100000000000001" customHeight="1">
      <c r="F207" s="655"/>
      <c r="G207" s="654"/>
      <c r="O207" s="1047"/>
      <c r="P207" s="656"/>
      <c r="Q207" s="657"/>
      <c r="R207" s="704"/>
      <c r="S207" s="3180"/>
    </row>
    <row r="208" spans="6:19" ht="20.100000000000001" customHeight="1">
      <c r="F208" s="655"/>
      <c r="G208" s="654"/>
      <c r="O208" s="1047"/>
      <c r="P208" s="656"/>
      <c r="Q208" s="657"/>
      <c r="R208" s="704"/>
      <c r="S208" s="3180"/>
    </row>
    <row r="209" spans="6:19" ht="20.100000000000001" customHeight="1">
      <c r="F209" s="655"/>
      <c r="G209" s="654"/>
      <c r="O209" s="1047"/>
      <c r="P209" s="656"/>
      <c r="Q209" s="657"/>
      <c r="R209" s="704"/>
      <c r="S209" s="3180"/>
    </row>
    <row r="210" spans="6:19" ht="20.100000000000001" customHeight="1">
      <c r="F210" s="655"/>
      <c r="G210" s="654"/>
      <c r="O210" s="1047"/>
      <c r="P210" s="656"/>
      <c r="Q210" s="657"/>
      <c r="R210" s="704"/>
      <c r="S210" s="3180"/>
    </row>
    <row r="211" spans="6:19" ht="20.100000000000001" customHeight="1">
      <c r="F211" s="655"/>
      <c r="G211" s="654"/>
      <c r="O211" s="1047"/>
      <c r="P211" s="656"/>
      <c r="Q211" s="657"/>
      <c r="R211" s="704"/>
      <c r="S211" s="3180"/>
    </row>
    <row r="212" spans="6:19" ht="20.100000000000001" customHeight="1">
      <c r="F212" s="655"/>
      <c r="G212" s="654"/>
      <c r="O212" s="1047"/>
      <c r="P212" s="656"/>
      <c r="Q212" s="657"/>
      <c r="R212" s="704"/>
      <c r="S212" s="3180"/>
    </row>
    <row r="213" spans="6:19" ht="20.100000000000001" customHeight="1">
      <c r="F213" s="655"/>
      <c r="G213" s="654"/>
      <c r="O213" s="1047"/>
      <c r="P213" s="656"/>
      <c r="Q213" s="657"/>
      <c r="R213" s="704"/>
      <c r="S213" s="3180"/>
    </row>
    <row r="214" spans="6:19" ht="20.100000000000001" customHeight="1">
      <c r="F214" s="655"/>
      <c r="G214" s="654"/>
      <c r="O214" s="1047"/>
      <c r="P214" s="656"/>
      <c r="Q214" s="657"/>
      <c r="R214" s="704"/>
      <c r="S214" s="3180"/>
    </row>
    <row r="215" spans="6:19" ht="20.100000000000001" customHeight="1">
      <c r="F215" s="655"/>
      <c r="G215" s="654"/>
      <c r="O215" s="1047"/>
      <c r="P215" s="656"/>
      <c r="Q215" s="657"/>
      <c r="R215" s="704"/>
      <c r="S215" s="3180"/>
    </row>
    <row r="216" spans="6:19" ht="20.100000000000001" customHeight="1">
      <c r="F216" s="655"/>
      <c r="G216" s="654"/>
      <c r="O216" s="1047"/>
      <c r="P216" s="656"/>
      <c r="Q216" s="657"/>
      <c r="R216" s="704"/>
      <c r="S216" s="3180"/>
    </row>
    <row r="217" spans="6:19" ht="20.100000000000001" customHeight="1">
      <c r="F217" s="655"/>
      <c r="G217" s="654"/>
      <c r="O217" s="1047"/>
      <c r="P217" s="656"/>
      <c r="Q217" s="657"/>
      <c r="R217" s="704"/>
      <c r="S217" s="3180"/>
    </row>
    <row r="218" spans="6:19" ht="20.100000000000001" customHeight="1">
      <c r="F218" s="655"/>
      <c r="G218" s="654"/>
      <c r="O218" s="1047"/>
      <c r="P218" s="656"/>
      <c r="Q218" s="657"/>
      <c r="R218" s="704"/>
      <c r="S218" s="3180"/>
    </row>
    <row r="219" spans="6:19" ht="20.100000000000001" customHeight="1">
      <c r="F219" s="655"/>
      <c r="G219" s="654"/>
      <c r="O219" s="1047"/>
      <c r="P219" s="656"/>
      <c r="Q219" s="657"/>
      <c r="R219" s="704"/>
      <c r="S219" s="3180"/>
    </row>
    <row r="220" spans="6:19" ht="20.100000000000001" customHeight="1">
      <c r="F220" s="655"/>
      <c r="G220" s="654"/>
      <c r="O220" s="1047"/>
      <c r="P220" s="656"/>
      <c r="Q220" s="657"/>
      <c r="R220" s="704"/>
      <c r="S220" s="3180"/>
    </row>
    <row r="221" spans="6:19" ht="20.100000000000001" customHeight="1">
      <c r="F221" s="655"/>
      <c r="G221" s="654"/>
      <c r="O221" s="1047"/>
      <c r="P221" s="656"/>
      <c r="Q221" s="657"/>
      <c r="R221" s="704"/>
      <c r="S221" s="3180"/>
    </row>
    <row r="222" spans="6:19" ht="20.100000000000001" customHeight="1">
      <c r="F222" s="655"/>
      <c r="G222" s="654"/>
      <c r="O222" s="1047"/>
      <c r="P222" s="656"/>
      <c r="Q222" s="657"/>
      <c r="R222" s="704"/>
      <c r="S222" s="3180"/>
    </row>
    <row r="223" spans="6:19" ht="20.100000000000001" customHeight="1">
      <c r="F223" s="655"/>
      <c r="G223" s="654"/>
      <c r="O223" s="1047"/>
      <c r="P223" s="656"/>
      <c r="Q223" s="657"/>
      <c r="R223" s="704"/>
      <c r="S223" s="3180"/>
    </row>
    <row r="224" spans="6:19" ht="20.100000000000001" customHeight="1">
      <c r="F224" s="655"/>
      <c r="G224" s="654"/>
      <c r="O224" s="1047"/>
      <c r="P224" s="656"/>
      <c r="Q224" s="657"/>
      <c r="R224" s="704"/>
      <c r="S224" s="3180"/>
    </row>
    <row r="225" spans="6:19" ht="20.100000000000001" customHeight="1">
      <c r="F225" s="655"/>
      <c r="G225" s="654"/>
      <c r="O225" s="1047"/>
      <c r="P225" s="656"/>
      <c r="Q225" s="657"/>
      <c r="R225" s="704"/>
      <c r="S225" s="3180"/>
    </row>
    <row r="226" spans="6:19" ht="20.100000000000001" customHeight="1">
      <c r="F226" s="655"/>
      <c r="G226" s="654"/>
      <c r="O226" s="1047"/>
      <c r="P226" s="656"/>
      <c r="Q226" s="657"/>
      <c r="R226" s="704"/>
      <c r="S226" s="3180"/>
    </row>
    <row r="227" spans="6:19" ht="20.100000000000001" customHeight="1">
      <c r="F227" s="655"/>
      <c r="G227" s="654"/>
      <c r="O227" s="1047"/>
      <c r="P227" s="656"/>
      <c r="Q227" s="657"/>
      <c r="R227" s="704"/>
      <c r="S227" s="3180"/>
    </row>
    <row r="228" spans="6:19" ht="20.100000000000001" customHeight="1">
      <c r="F228" s="655"/>
      <c r="G228" s="654"/>
      <c r="O228" s="1047"/>
      <c r="P228" s="656"/>
      <c r="Q228" s="657"/>
      <c r="R228" s="704"/>
      <c r="S228" s="3180"/>
    </row>
    <row r="229" spans="6:19" ht="20.100000000000001" customHeight="1">
      <c r="F229" s="655"/>
      <c r="G229" s="654"/>
      <c r="O229" s="1047"/>
      <c r="P229" s="656"/>
      <c r="Q229" s="657"/>
      <c r="R229" s="704"/>
      <c r="S229" s="3180"/>
    </row>
    <row r="230" spans="6:19" ht="20.100000000000001" customHeight="1">
      <c r="F230" s="655"/>
      <c r="G230" s="654"/>
      <c r="O230" s="1047"/>
      <c r="P230" s="656"/>
      <c r="Q230" s="657"/>
      <c r="R230" s="704"/>
      <c r="S230" s="3180"/>
    </row>
    <row r="231" spans="6:19" ht="20.100000000000001" customHeight="1">
      <c r="F231" s="655"/>
      <c r="G231" s="654"/>
      <c r="O231" s="1047"/>
      <c r="P231" s="656"/>
      <c r="Q231" s="657"/>
      <c r="R231" s="704"/>
      <c r="S231" s="3180"/>
    </row>
    <row r="232" spans="6:19" ht="20.100000000000001" customHeight="1">
      <c r="F232" s="655"/>
      <c r="G232" s="654"/>
      <c r="O232" s="1047"/>
      <c r="P232" s="656"/>
      <c r="Q232" s="657"/>
      <c r="R232" s="704"/>
      <c r="S232" s="3180"/>
    </row>
    <row r="233" spans="6:19" ht="20.100000000000001" customHeight="1">
      <c r="F233" s="655"/>
      <c r="G233" s="654"/>
      <c r="O233" s="1047"/>
      <c r="P233" s="656"/>
      <c r="Q233" s="657"/>
      <c r="R233" s="704"/>
      <c r="S233" s="3180"/>
    </row>
    <row r="234" spans="6:19" ht="20.100000000000001" customHeight="1">
      <c r="F234" s="655"/>
      <c r="G234" s="654"/>
      <c r="O234" s="1047"/>
      <c r="P234" s="656"/>
      <c r="Q234" s="657"/>
      <c r="R234" s="704"/>
      <c r="S234" s="3180"/>
    </row>
    <row r="235" spans="6:19" ht="20.100000000000001" customHeight="1">
      <c r="F235" s="655"/>
      <c r="G235" s="654"/>
      <c r="O235" s="1047"/>
      <c r="P235" s="656"/>
      <c r="Q235" s="657"/>
      <c r="R235" s="704"/>
      <c r="S235" s="3180"/>
    </row>
    <row r="236" spans="6:19" ht="20.100000000000001" customHeight="1">
      <c r="F236" s="655"/>
      <c r="G236" s="654"/>
      <c r="O236" s="1047"/>
      <c r="P236" s="656"/>
      <c r="Q236" s="657"/>
      <c r="R236" s="704"/>
      <c r="S236" s="3180"/>
    </row>
    <row r="237" spans="6:19" ht="20.100000000000001" customHeight="1">
      <c r="F237" s="655"/>
      <c r="G237" s="654"/>
      <c r="O237" s="1047"/>
      <c r="P237" s="656"/>
      <c r="Q237" s="657"/>
      <c r="R237" s="704"/>
      <c r="S237" s="3180"/>
    </row>
    <row r="238" spans="6:19" ht="20.100000000000001" customHeight="1">
      <c r="F238" s="655"/>
      <c r="G238" s="654"/>
      <c r="O238" s="1047"/>
      <c r="P238" s="656"/>
      <c r="Q238" s="657"/>
      <c r="R238" s="704"/>
      <c r="S238" s="3180"/>
    </row>
    <row r="239" spans="6:19" ht="20.100000000000001" customHeight="1">
      <c r="F239" s="655"/>
      <c r="G239" s="654"/>
      <c r="O239" s="1047"/>
      <c r="P239" s="656"/>
      <c r="Q239" s="657"/>
      <c r="R239" s="704"/>
      <c r="S239" s="3180"/>
    </row>
    <row r="240" spans="6:19" ht="20.100000000000001" customHeight="1">
      <c r="F240" s="655"/>
      <c r="G240" s="654"/>
      <c r="O240" s="1047"/>
      <c r="P240" s="656"/>
      <c r="Q240" s="657"/>
      <c r="R240" s="704"/>
      <c r="S240" s="3180"/>
    </row>
    <row r="241" spans="6:19" ht="20.100000000000001" customHeight="1">
      <c r="F241" s="655"/>
      <c r="G241" s="654"/>
      <c r="O241" s="1047"/>
      <c r="P241" s="656"/>
      <c r="Q241" s="657"/>
      <c r="R241" s="704"/>
      <c r="S241" s="3180"/>
    </row>
    <row r="242" spans="6:19" ht="20.100000000000001" customHeight="1">
      <c r="F242" s="655"/>
      <c r="G242" s="654"/>
      <c r="O242" s="1047"/>
      <c r="P242" s="656"/>
      <c r="Q242" s="657"/>
      <c r="R242" s="704"/>
      <c r="S242" s="3180"/>
    </row>
    <row r="243" spans="6:19" ht="20.100000000000001" customHeight="1">
      <c r="F243" s="655"/>
      <c r="G243" s="654"/>
      <c r="O243" s="1047"/>
      <c r="P243" s="656"/>
      <c r="Q243" s="657"/>
      <c r="R243" s="704"/>
      <c r="S243" s="3180"/>
    </row>
    <row r="244" spans="6:19" ht="20.100000000000001" customHeight="1">
      <c r="F244" s="655"/>
      <c r="G244" s="654"/>
      <c r="O244" s="1047"/>
      <c r="P244" s="656"/>
      <c r="Q244" s="657"/>
      <c r="R244" s="704"/>
      <c r="S244" s="3180"/>
    </row>
    <row r="245" spans="6:19" ht="20.100000000000001" customHeight="1">
      <c r="F245" s="655"/>
      <c r="G245" s="654"/>
      <c r="O245" s="1047"/>
      <c r="P245" s="656"/>
      <c r="Q245" s="657"/>
      <c r="R245" s="704"/>
      <c r="S245" s="3180"/>
    </row>
    <row r="246" spans="6:19" ht="20.100000000000001" customHeight="1">
      <c r="F246" s="655"/>
      <c r="G246" s="654"/>
      <c r="O246" s="1047"/>
      <c r="P246" s="656"/>
      <c r="Q246" s="657"/>
      <c r="R246" s="704"/>
      <c r="S246" s="3180"/>
    </row>
    <row r="247" spans="6:19" ht="20.100000000000001" customHeight="1">
      <c r="F247" s="655"/>
      <c r="G247" s="654"/>
      <c r="O247" s="1047"/>
      <c r="P247" s="656"/>
      <c r="Q247" s="657"/>
      <c r="R247" s="704"/>
      <c r="S247" s="3180"/>
    </row>
    <row r="248" spans="6:19" ht="20.100000000000001" customHeight="1">
      <c r="F248" s="655"/>
      <c r="G248" s="654"/>
      <c r="O248" s="1047"/>
      <c r="P248" s="656"/>
      <c r="Q248" s="657"/>
      <c r="R248" s="704"/>
      <c r="S248" s="3180"/>
    </row>
    <row r="249" spans="6:19" ht="20.100000000000001" customHeight="1">
      <c r="F249" s="655"/>
      <c r="G249" s="654"/>
      <c r="O249" s="1047"/>
      <c r="P249" s="656"/>
      <c r="Q249" s="657"/>
      <c r="R249" s="704"/>
      <c r="S249" s="3180"/>
    </row>
    <row r="250" spans="6:19" ht="20.100000000000001" customHeight="1">
      <c r="F250" s="655"/>
      <c r="G250" s="654"/>
      <c r="O250" s="1047"/>
      <c r="P250" s="656"/>
      <c r="Q250" s="657"/>
      <c r="R250" s="704"/>
      <c r="S250" s="3180"/>
    </row>
    <row r="251" spans="6:19" ht="20.100000000000001" customHeight="1">
      <c r="F251" s="655"/>
      <c r="G251" s="654"/>
      <c r="O251" s="1047"/>
      <c r="P251" s="656"/>
      <c r="Q251" s="657"/>
      <c r="R251" s="704"/>
      <c r="S251" s="3180"/>
    </row>
    <row r="252" spans="6:19" ht="20.100000000000001" customHeight="1">
      <c r="F252" s="655"/>
      <c r="G252" s="654"/>
      <c r="O252" s="1047"/>
      <c r="P252" s="656"/>
      <c r="Q252" s="657"/>
      <c r="R252" s="704"/>
      <c r="S252" s="3180"/>
    </row>
    <row r="253" spans="6:19" ht="20.100000000000001" customHeight="1">
      <c r="F253" s="655"/>
      <c r="G253" s="654"/>
      <c r="O253" s="1047"/>
      <c r="P253" s="656"/>
      <c r="Q253" s="657"/>
      <c r="R253" s="704"/>
      <c r="S253" s="3180"/>
    </row>
    <row r="254" spans="6:19" ht="20.100000000000001" customHeight="1">
      <c r="F254" s="655"/>
      <c r="G254" s="654"/>
      <c r="O254" s="1047"/>
      <c r="P254" s="656"/>
      <c r="Q254" s="657"/>
      <c r="R254" s="704"/>
      <c r="S254" s="3180"/>
    </row>
    <row r="255" spans="6:19" ht="20.100000000000001" customHeight="1">
      <c r="F255" s="655"/>
      <c r="G255" s="654"/>
      <c r="O255" s="1047"/>
      <c r="P255" s="656"/>
      <c r="Q255" s="657"/>
      <c r="R255" s="704"/>
      <c r="S255" s="3180"/>
    </row>
    <row r="256" spans="6:19" ht="20.100000000000001" customHeight="1">
      <c r="F256" s="655"/>
      <c r="G256" s="654"/>
      <c r="O256" s="1047"/>
      <c r="P256" s="656"/>
      <c r="Q256" s="657"/>
      <c r="R256" s="704"/>
      <c r="S256" s="3180"/>
    </row>
    <row r="257" spans="6:19" ht="20.100000000000001" customHeight="1">
      <c r="F257" s="655"/>
      <c r="G257" s="654"/>
      <c r="O257" s="1047"/>
      <c r="P257" s="656"/>
      <c r="Q257" s="657"/>
      <c r="R257" s="704"/>
      <c r="S257" s="3180"/>
    </row>
    <row r="258" spans="6:19" ht="20.100000000000001" customHeight="1">
      <c r="F258" s="655"/>
      <c r="G258" s="654"/>
      <c r="O258" s="1047"/>
      <c r="P258" s="656"/>
      <c r="Q258" s="657"/>
      <c r="R258" s="704"/>
      <c r="S258" s="3180"/>
    </row>
    <row r="259" spans="6:19" ht="20.100000000000001" customHeight="1">
      <c r="F259" s="655"/>
      <c r="O259" s="1047"/>
      <c r="P259" s="656"/>
      <c r="Q259" s="657"/>
      <c r="R259" s="704"/>
      <c r="S259" s="3180"/>
    </row>
    <row r="260" spans="6:19" ht="20.100000000000001" customHeight="1">
      <c r="F260" s="655"/>
      <c r="O260" s="1047"/>
      <c r="P260" s="656"/>
      <c r="Q260" s="657"/>
      <c r="R260" s="704"/>
      <c r="S260" s="3180"/>
    </row>
    <row r="261" spans="6:19" ht="20.100000000000001" customHeight="1">
      <c r="F261" s="655"/>
      <c r="O261" s="1047"/>
      <c r="P261" s="656"/>
      <c r="Q261" s="657"/>
      <c r="R261" s="704"/>
      <c r="S261" s="3180"/>
    </row>
    <row r="262" spans="6:19" ht="20.100000000000001" customHeight="1">
      <c r="F262" s="655"/>
      <c r="O262" s="1047"/>
      <c r="P262" s="656"/>
      <c r="Q262" s="657"/>
      <c r="R262" s="704"/>
      <c r="S262" s="3180"/>
    </row>
    <row r="263" spans="6:19" ht="20.100000000000001" customHeight="1">
      <c r="F263" s="655"/>
      <c r="O263" s="1047"/>
      <c r="P263" s="656"/>
      <c r="Q263" s="657"/>
      <c r="R263" s="704"/>
      <c r="S263" s="3180"/>
    </row>
    <row r="264" spans="6:19" ht="20.100000000000001" customHeight="1">
      <c r="F264" s="655"/>
      <c r="O264" s="1047"/>
      <c r="P264" s="656"/>
      <c r="Q264" s="657"/>
      <c r="R264" s="704"/>
      <c r="S264" s="3180"/>
    </row>
    <row r="265" spans="6:19" ht="20.100000000000001" customHeight="1">
      <c r="F265" s="655"/>
      <c r="O265" s="1047"/>
      <c r="P265" s="656"/>
      <c r="Q265" s="657"/>
      <c r="R265" s="704"/>
      <c r="S265" s="3180"/>
    </row>
    <row r="266" spans="6:19" ht="20.100000000000001" customHeight="1">
      <c r="F266" s="655"/>
      <c r="O266" s="1047"/>
      <c r="P266" s="656"/>
      <c r="Q266" s="657"/>
      <c r="R266" s="704"/>
      <c r="S266" s="3180"/>
    </row>
    <row r="267" spans="6:19" ht="20.100000000000001" customHeight="1">
      <c r="F267" s="655"/>
      <c r="O267" s="1047"/>
      <c r="P267" s="656"/>
      <c r="Q267" s="657"/>
      <c r="R267" s="704"/>
      <c r="S267" s="3180"/>
    </row>
    <row r="268" spans="6:19" ht="20.100000000000001" customHeight="1">
      <c r="F268" s="655"/>
      <c r="O268" s="1047"/>
      <c r="P268" s="656"/>
      <c r="Q268" s="657"/>
      <c r="R268" s="704"/>
      <c r="S268" s="3180"/>
    </row>
    <row r="269" spans="6:19" ht="20.100000000000001" customHeight="1">
      <c r="F269" s="655"/>
      <c r="O269" s="1047"/>
      <c r="P269" s="656"/>
      <c r="Q269" s="657"/>
      <c r="R269" s="704"/>
      <c r="S269" s="3180"/>
    </row>
    <row r="270" spans="6:19" ht="20.100000000000001" customHeight="1">
      <c r="F270" s="655"/>
      <c r="O270" s="1047"/>
      <c r="P270" s="656"/>
      <c r="Q270" s="657"/>
      <c r="R270" s="704"/>
      <c r="S270" s="3180"/>
    </row>
    <row r="271" spans="6:19" ht="20.100000000000001" customHeight="1">
      <c r="F271" s="655"/>
      <c r="O271" s="1047"/>
      <c r="P271" s="656"/>
      <c r="Q271" s="657"/>
      <c r="R271" s="704"/>
      <c r="S271" s="3180"/>
    </row>
    <row r="272" spans="6:19" ht="20.100000000000001" customHeight="1">
      <c r="F272" s="655"/>
      <c r="O272" s="1047"/>
      <c r="P272" s="656"/>
      <c r="Q272" s="657"/>
      <c r="R272" s="704"/>
      <c r="S272" s="3180"/>
    </row>
    <row r="273" spans="6:19" ht="20.100000000000001" customHeight="1">
      <c r="F273" s="655"/>
      <c r="O273" s="1047"/>
      <c r="P273" s="656"/>
      <c r="Q273" s="657"/>
      <c r="R273" s="704"/>
      <c r="S273" s="3180"/>
    </row>
    <row r="274" spans="6:19" ht="20.100000000000001" customHeight="1">
      <c r="F274" s="655"/>
      <c r="O274" s="1047"/>
      <c r="P274" s="656"/>
      <c r="Q274" s="657"/>
      <c r="R274" s="704"/>
      <c r="S274" s="3180"/>
    </row>
    <row r="275" spans="6:19" ht="20.100000000000001" customHeight="1">
      <c r="F275" s="655"/>
      <c r="O275" s="1047"/>
      <c r="P275" s="656"/>
      <c r="Q275" s="657"/>
      <c r="R275" s="704"/>
      <c r="S275" s="3180"/>
    </row>
    <row r="276" spans="6:19" ht="20.100000000000001" customHeight="1">
      <c r="F276" s="655"/>
      <c r="O276" s="1047"/>
      <c r="P276" s="656"/>
      <c r="Q276" s="657"/>
      <c r="R276" s="704"/>
      <c r="S276" s="3180"/>
    </row>
    <row r="277" spans="6:19" ht="20.100000000000001" customHeight="1">
      <c r="F277" s="655"/>
      <c r="O277" s="1047"/>
      <c r="P277" s="656"/>
      <c r="Q277" s="657"/>
      <c r="R277" s="704"/>
      <c r="S277" s="3180"/>
    </row>
    <row r="278" spans="6:19" ht="20.100000000000001" customHeight="1">
      <c r="F278" s="655"/>
      <c r="O278" s="1047"/>
      <c r="P278" s="656"/>
      <c r="Q278" s="657"/>
      <c r="R278" s="704"/>
      <c r="S278" s="3180"/>
    </row>
    <row r="279" spans="6:19" ht="20.100000000000001" customHeight="1">
      <c r="F279" s="655"/>
      <c r="O279" s="1047"/>
      <c r="P279" s="656"/>
      <c r="Q279" s="657"/>
      <c r="R279" s="704"/>
      <c r="S279" s="3180"/>
    </row>
    <row r="280" spans="6:19" ht="20.100000000000001" customHeight="1">
      <c r="F280" s="655"/>
      <c r="O280" s="1047"/>
      <c r="P280" s="656"/>
      <c r="Q280" s="657"/>
      <c r="R280" s="704"/>
      <c r="S280" s="3180"/>
    </row>
    <row r="281" spans="6:19" ht="20.100000000000001" customHeight="1">
      <c r="F281" s="655"/>
      <c r="O281" s="1047"/>
      <c r="P281" s="656"/>
      <c r="Q281" s="657"/>
      <c r="R281" s="704"/>
      <c r="S281" s="3180"/>
    </row>
    <row r="282" spans="6:19" ht="20.100000000000001" customHeight="1">
      <c r="F282" s="655"/>
      <c r="O282" s="1047"/>
      <c r="P282" s="656"/>
      <c r="Q282" s="657"/>
      <c r="R282" s="704"/>
      <c r="S282" s="3180"/>
    </row>
    <row r="283" spans="6:19" ht="20.100000000000001" customHeight="1">
      <c r="F283" s="655"/>
      <c r="O283" s="1047"/>
      <c r="P283" s="656"/>
      <c r="Q283" s="657"/>
      <c r="R283" s="704"/>
      <c r="S283" s="3180"/>
    </row>
    <row r="284" spans="6:19" ht="20.100000000000001" customHeight="1">
      <c r="F284" s="655"/>
      <c r="O284" s="1047"/>
      <c r="P284" s="656"/>
      <c r="Q284" s="657"/>
      <c r="R284" s="704"/>
      <c r="S284" s="3180"/>
    </row>
    <row r="285" spans="6:19" ht="20.100000000000001" customHeight="1">
      <c r="F285" s="655"/>
      <c r="O285" s="1047"/>
      <c r="P285" s="656"/>
      <c r="Q285" s="657"/>
      <c r="R285" s="704"/>
      <c r="S285" s="3180"/>
    </row>
    <row r="286" spans="6:19" ht="20.100000000000001" customHeight="1">
      <c r="F286" s="655"/>
      <c r="O286" s="1047"/>
      <c r="P286" s="656"/>
      <c r="Q286" s="657"/>
      <c r="R286" s="704"/>
      <c r="S286" s="3180"/>
    </row>
    <row r="287" spans="6:19" ht="20.100000000000001" customHeight="1">
      <c r="F287" s="655"/>
      <c r="O287" s="1047"/>
      <c r="P287" s="656"/>
      <c r="Q287" s="657"/>
      <c r="R287" s="704"/>
      <c r="S287" s="3180"/>
    </row>
    <row r="288" spans="6:19" ht="20.100000000000001" customHeight="1">
      <c r="F288" s="655"/>
      <c r="O288" s="1047"/>
      <c r="P288" s="656"/>
      <c r="Q288" s="657"/>
      <c r="R288" s="704"/>
      <c r="S288" s="3180"/>
    </row>
    <row r="289" spans="6:19" ht="20.100000000000001" customHeight="1">
      <c r="F289" s="655"/>
      <c r="O289" s="1047"/>
      <c r="P289" s="656"/>
      <c r="Q289" s="657"/>
      <c r="R289" s="704"/>
      <c r="S289" s="3180"/>
    </row>
    <row r="290" spans="6:19" ht="20.100000000000001" customHeight="1">
      <c r="F290" s="655"/>
      <c r="O290" s="1047"/>
      <c r="P290" s="656"/>
      <c r="Q290" s="657"/>
      <c r="R290" s="704"/>
      <c r="S290" s="3180"/>
    </row>
    <row r="291" spans="6:19" ht="20.100000000000001" customHeight="1">
      <c r="F291" s="655"/>
      <c r="O291" s="1047"/>
      <c r="P291" s="656"/>
      <c r="Q291" s="657"/>
      <c r="R291" s="704"/>
      <c r="S291" s="3180"/>
    </row>
    <row r="292" spans="6:19" ht="20.100000000000001" customHeight="1">
      <c r="F292" s="655"/>
      <c r="O292" s="1047"/>
      <c r="P292" s="656"/>
      <c r="Q292" s="657"/>
      <c r="R292" s="704"/>
      <c r="S292" s="3180"/>
    </row>
    <row r="293" spans="6:19" ht="20.100000000000001" customHeight="1">
      <c r="F293" s="655"/>
      <c r="O293" s="1047"/>
      <c r="P293" s="656"/>
      <c r="Q293" s="657"/>
      <c r="R293" s="704"/>
      <c r="S293" s="3180"/>
    </row>
    <row r="294" spans="6:19" ht="20.100000000000001" customHeight="1">
      <c r="F294" s="655"/>
      <c r="O294" s="1047"/>
      <c r="P294" s="656"/>
      <c r="Q294" s="657"/>
      <c r="R294" s="704"/>
      <c r="S294" s="3180"/>
    </row>
    <row r="295" spans="6:19" ht="20.100000000000001" customHeight="1">
      <c r="F295" s="655"/>
      <c r="O295" s="1047"/>
      <c r="P295" s="656"/>
      <c r="Q295" s="657"/>
      <c r="R295" s="704"/>
      <c r="S295" s="3180"/>
    </row>
    <row r="296" spans="6:19" ht="20.100000000000001" customHeight="1">
      <c r="F296" s="655"/>
      <c r="O296" s="1047"/>
      <c r="P296" s="656"/>
      <c r="Q296" s="657"/>
      <c r="R296" s="704"/>
      <c r="S296" s="3180"/>
    </row>
    <row r="297" spans="6:19" ht="20.100000000000001" customHeight="1">
      <c r="F297" s="655"/>
      <c r="O297" s="1047"/>
      <c r="P297" s="656"/>
      <c r="Q297" s="657"/>
      <c r="R297" s="704"/>
      <c r="S297" s="3180"/>
    </row>
    <row r="298" spans="6:19" ht="20.100000000000001" customHeight="1">
      <c r="F298" s="655"/>
      <c r="O298" s="1047"/>
      <c r="P298" s="656"/>
      <c r="Q298" s="657"/>
      <c r="R298" s="704"/>
      <c r="S298" s="3180"/>
    </row>
    <row r="299" spans="6:19" ht="20.100000000000001" customHeight="1">
      <c r="F299" s="655"/>
      <c r="O299" s="1047"/>
      <c r="P299" s="656"/>
      <c r="Q299" s="657"/>
      <c r="R299" s="704"/>
      <c r="S299" s="3180"/>
    </row>
    <row r="300" spans="6:19" ht="20.100000000000001" customHeight="1">
      <c r="F300" s="655"/>
      <c r="O300" s="1047"/>
      <c r="P300" s="656"/>
      <c r="Q300" s="657"/>
      <c r="R300" s="704"/>
      <c r="S300" s="3180"/>
    </row>
    <row r="301" spans="6:19" ht="20.100000000000001" customHeight="1">
      <c r="F301" s="655"/>
      <c r="O301" s="1047"/>
      <c r="P301" s="656"/>
      <c r="Q301" s="657"/>
      <c r="R301" s="704"/>
      <c r="S301" s="3180"/>
    </row>
    <row r="302" spans="6:19" ht="20.100000000000001" customHeight="1">
      <c r="F302" s="655"/>
      <c r="O302" s="1047"/>
      <c r="P302" s="656"/>
      <c r="Q302" s="657"/>
      <c r="R302" s="704"/>
      <c r="S302" s="3180"/>
    </row>
    <row r="303" spans="6:19" ht="20.100000000000001" customHeight="1">
      <c r="F303" s="655"/>
      <c r="O303" s="1047"/>
      <c r="P303" s="656"/>
      <c r="Q303" s="657"/>
      <c r="R303" s="704"/>
      <c r="S303" s="3180"/>
    </row>
    <row r="304" spans="6:19" ht="20.100000000000001" customHeight="1">
      <c r="F304" s="655"/>
      <c r="O304" s="1047"/>
      <c r="P304" s="656"/>
      <c r="Q304" s="657"/>
      <c r="R304" s="704"/>
      <c r="S304" s="3180"/>
    </row>
    <row r="305" spans="6:19" ht="20.100000000000001" customHeight="1">
      <c r="F305" s="655"/>
      <c r="O305" s="1047"/>
      <c r="P305" s="656"/>
      <c r="Q305" s="657"/>
      <c r="R305" s="704"/>
      <c r="S305" s="3180"/>
    </row>
    <row r="306" spans="6:19" ht="20.100000000000001" customHeight="1">
      <c r="F306" s="655"/>
      <c r="O306" s="1047"/>
      <c r="P306" s="656"/>
      <c r="Q306" s="657"/>
      <c r="R306" s="704"/>
      <c r="S306" s="3180"/>
    </row>
    <row r="307" spans="6:19" ht="20.100000000000001" customHeight="1">
      <c r="F307" s="655"/>
      <c r="O307" s="1047"/>
      <c r="P307" s="656"/>
      <c r="Q307" s="657"/>
      <c r="R307" s="704"/>
      <c r="S307" s="3180"/>
    </row>
    <row r="308" spans="6:19" ht="20.100000000000001" customHeight="1">
      <c r="F308" s="655"/>
      <c r="O308" s="1047"/>
      <c r="P308" s="656"/>
      <c r="Q308" s="657"/>
      <c r="R308" s="704"/>
      <c r="S308" s="3180"/>
    </row>
    <row r="309" spans="6:19" ht="20.100000000000001" customHeight="1">
      <c r="F309" s="655"/>
      <c r="O309" s="1047"/>
      <c r="P309" s="656"/>
      <c r="Q309" s="657"/>
      <c r="R309" s="704"/>
      <c r="S309" s="3180"/>
    </row>
    <row r="310" spans="6:19" ht="20.100000000000001" customHeight="1">
      <c r="F310" s="655"/>
      <c r="O310" s="1047"/>
      <c r="P310" s="656"/>
      <c r="Q310" s="657"/>
      <c r="R310" s="704"/>
      <c r="S310" s="3180"/>
    </row>
    <row r="311" spans="6:19" ht="20.100000000000001" customHeight="1">
      <c r="F311" s="655"/>
      <c r="O311" s="1047"/>
      <c r="P311" s="656"/>
      <c r="Q311" s="657"/>
      <c r="R311" s="704"/>
      <c r="S311" s="3180"/>
    </row>
    <row r="312" spans="6:19" ht="20.100000000000001" customHeight="1">
      <c r="F312" s="655"/>
      <c r="O312" s="1047"/>
      <c r="P312" s="656"/>
      <c r="Q312" s="657"/>
      <c r="R312" s="704"/>
      <c r="S312" s="3180"/>
    </row>
    <row r="313" spans="6:19" ht="20.100000000000001" customHeight="1">
      <c r="P313" s="656"/>
      <c r="Q313" s="657"/>
      <c r="R313" s="704"/>
      <c r="S313" s="3180"/>
    </row>
    <row r="314" spans="6:19" ht="20.100000000000001" customHeight="1">
      <c r="P314" s="656"/>
      <c r="Q314" s="657"/>
      <c r="R314" s="704"/>
      <c r="S314" s="3180"/>
    </row>
    <row r="315" spans="6:19" ht="20.100000000000001" customHeight="1">
      <c r="P315" s="656"/>
      <c r="Q315" s="657"/>
      <c r="R315" s="704"/>
      <c r="S315" s="3180"/>
    </row>
    <row r="316" spans="6:19" ht="20.100000000000001" customHeight="1">
      <c r="P316" s="656"/>
      <c r="Q316" s="657"/>
      <c r="R316" s="704"/>
      <c r="S316" s="3180"/>
    </row>
    <row r="317" spans="6:19" ht="20.100000000000001" customHeight="1">
      <c r="P317" s="656"/>
      <c r="Q317" s="657"/>
      <c r="R317" s="704"/>
      <c r="S317" s="3180"/>
    </row>
    <row r="318" spans="6:19" ht="20.100000000000001" customHeight="1">
      <c r="P318" s="656"/>
      <c r="Q318" s="657"/>
      <c r="R318" s="704"/>
      <c r="S318" s="3180"/>
    </row>
    <row r="319" spans="6:19" ht="20.100000000000001" customHeight="1">
      <c r="S319" s="3209"/>
    </row>
    <row r="320" spans="6:19" ht="20.100000000000001" customHeight="1">
      <c r="S320" s="3209"/>
    </row>
    <row r="321" spans="19:19" ht="20.100000000000001" customHeight="1">
      <c r="S321" s="3209"/>
    </row>
    <row r="322" spans="19:19" ht="20.100000000000001" customHeight="1">
      <c r="S322" s="3209"/>
    </row>
    <row r="323" spans="19:19" ht="20.100000000000001" customHeight="1"/>
    <row r="324" spans="19:19" ht="20.100000000000001" customHeight="1"/>
    <row r="325" spans="19:19" ht="20.100000000000001" customHeight="1"/>
    <row r="326" spans="19:19" ht="20.100000000000001" customHeight="1"/>
    <row r="327" spans="19:19" ht="20.100000000000001" customHeight="1"/>
    <row r="328" spans="19:19" ht="20.100000000000001" customHeight="1"/>
  </sheetData>
  <mergeCells count="7">
    <mergeCell ref="A1:S1"/>
    <mergeCell ref="A3:F3"/>
    <mergeCell ref="G3:O4"/>
    <mergeCell ref="S3:S4"/>
    <mergeCell ref="R3:R4"/>
    <mergeCell ref="Q3:Q4"/>
    <mergeCell ref="P3:P4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2" firstPageNumber="28" fitToHeight="0" orientation="portrait" useFirstPageNumber="1" r:id="rId1"/>
  <headerFooter scaleWithDoc="0" alignWithMargins="0">
    <oddFooter>&amp;C&amp;P</oddFooter>
  </headerFooter>
  <colBreaks count="1" manualBreakCount="1">
    <brk id="16" max="83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tabColor rgb="FFFF99FF"/>
    <pageSetUpPr fitToPage="1"/>
  </sheetPr>
  <dimension ref="A1:W331"/>
  <sheetViews>
    <sheetView view="pageBreakPreview" topLeftCell="A34" zoomScale="70" zoomScaleNormal="85" zoomScaleSheetLayoutView="70" workbookViewId="0">
      <selection activeCell="F58" sqref="F58"/>
    </sheetView>
  </sheetViews>
  <sheetFormatPr defaultColWidth="9" defaultRowHeight="19.5"/>
  <cols>
    <col min="1" max="1" width="3.625" style="530" customWidth="1"/>
    <col min="2" max="4" width="3.625" style="531" customWidth="1"/>
    <col min="5" max="5" width="11.25" style="594" customWidth="1"/>
    <col min="6" max="6" width="27.625" style="533" customWidth="1"/>
    <col min="7" max="7" width="20.625" style="534" customWidth="1"/>
    <col min="8" max="8" width="2.625" style="530" customWidth="1"/>
    <col min="9" max="9" width="9.25" style="530" bestFit="1" customWidth="1"/>
    <col min="10" max="10" width="2.625" style="530" customWidth="1"/>
    <col min="11" max="11" width="8" style="530" bestFit="1" customWidth="1"/>
    <col min="12" max="12" width="2.625" style="530" customWidth="1"/>
    <col min="13" max="13" width="4.875" style="530" bestFit="1" customWidth="1"/>
    <col min="14" max="14" width="2.625" style="535" customWidth="1"/>
    <col min="15" max="15" width="18.625" style="530" customWidth="1"/>
    <col min="16" max="16" width="12.625" style="536" customWidth="1"/>
    <col min="17" max="17" width="12.625" style="537" customWidth="1"/>
    <col min="18" max="18" width="12.625" style="706" customWidth="1"/>
    <col min="19" max="19" width="12.625" style="707" customWidth="1"/>
    <col min="20" max="20" width="9" style="68"/>
    <col min="21" max="21" width="10.125" style="68" customWidth="1"/>
    <col min="22" max="22" width="12.125" style="68" customWidth="1"/>
    <col min="23" max="23" width="10.625" style="68" bestFit="1" customWidth="1"/>
    <col min="24" max="16384" width="9" style="68"/>
  </cols>
  <sheetData>
    <row r="1" spans="1:23" ht="35.1" customHeight="1">
      <c r="A1" s="3624" t="s">
        <v>2510</v>
      </c>
      <c r="B1" s="3624"/>
      <c r="C1" s="3624"/>
      <c r="D1" s="3624"/>
      <c r="E1" s="3624"/>
      <c r="F1" s="3624"/>
      <c r="G1" s="3624"/>
      <c r="H1" s="3624"/>
      <c r="I1" s="3624"/>
      <c r="J1" s="3624"/>
      <c r="K1" s="3624"/>
      <c r="L1" s="3624"/>
      <c r="M1" s="3624"/>
      <c r="N1" s="3624"/>
      <c r="O1" s="3624"/>
      <c r="P1" s="3624"/>
      <c r="Q1" s="3624"/>
      <c r="R1" s="3624"/>
      <c r="S1" s="3624"/>
    </row>
    <row r="2" spans="1:23" ht="15" customHeight="1" thickBot="1">
      <c r="A2" s="530" t="s">
        <v>298</v>
      </c>
      <c r="E2" s="588"/>
      <c r="R2" s="538"/>
      <c r="S2" s="538" t="s">
        <v>86</v>
      </c>
    </row>
    <row r="3" spans="1:23" s="207" customFormat="1" ht="20.100000000000001" customHeight="1">
      <c r="A3" s="3607" t="s">
        <v>299</v>
      </c>
      <c r="B3" s="3608"/>
      <c r="C3" s="3608"/>
      <c r="D3" s="3608"/>
      <c r="E3" s="3608"/>
      <c r="F3" s="3609"/>
      <c r="G3" s="3610" t="s">
        <v>300</v>
      </c>
      <c r="H3" s="3611"/>
      <c r="I3" s="3611"/>
      <c r="J3" s="3611"/>
      <c r="K3" s="3611"/>
      <c r="L3" s="3611"/>
      <c r="M3" s="3611"/>
      <c r="N3" s="3611"/>
      <c r="O3" s="3612"/>
      <c r="P3" s="3622" t="s">
        <v>1235</v>
      </c>
      <c r="Q3" s="3620" t="s">
        <v>1237</v>
      </c>
      <c r="R3" s="3618" t="s">
        <v>4</v>
      </c>
      <c r="S3" s="3616" t="s">
        <v>5</v>
      </c>
    </row>
    <row r="4" spans="1:23" s="207" customFormat="1" ht="20.100000000000001" customHeight="1" thickBot="1">
      <c r="A4" s="539" t="s">
        <v>301</v>
      </c>
      <c r="B4" s="540" t="s">
        <v>302</v>
      </c>
      <c r="C4" s="540" t="s">
        <v>303</v>
      </c>
      <c r="D4" s="540" t="s">
        <v>304</v>
      </c>
      <c r="E4" s="540" t="s">
        <v>305</v>
      </c>
      <c r="F4" s="541" t="s">
        <v>306</v>
      </c>
      <c r="G4" s="3613"/>
      <c r="H4" s="3614"/>
      <c r="I4" s="3614"/>
      <c r="J4" s="3614"/>
      <c r="K4" s="3614"/>
      <c r="L4" s="3614"/>
      <c r="M4" s="3614"/>
      <c r="N4" s="3614"/>
      <c r="O4" s="3615"/>
      <c r="P4" s="3623"/>
      <c r="Q4" s="3621"/>
      <c r="R4" s="3619"/>
      <c r="S4" s="3617"/>
    </row>
    <row r="5" spans="1:23" ht="20.100000000000001" customHeight="1">
      <c r="A5" s="832" t="s">
        <v>307</v>
      </c>
      <c r="B5" s="833"/>
      <c r="C5" s="834"/>
      <c r="D5" s="834"/>
      <c r="E5" s="835"/>
      <c r="F5" s="836"/>
      <c r="G5" s="837"/>
      <c r="H5" s="834"/>
      <c r="I5" s="834"/>
      <c r="J5" s="834"/>
      <c r="K5" s="834"/>
      <c r="L5" s="834"/>
      <c r="M5" s="834"/>
      <c r="N5" s="838"/>
      <c r="O5" s="836"/>
      <c r="P5" s="839">
        <f>P6+P103</f>
        <v>2059049000</v>
      </c>
      <c r="Q5" s="839">
        <f>Q6+Q103</f>
        <v>1933404000</v>
      </c>
      <c r="R5" s="840">
        <f>P5-Q5</f>
        <v>125645000</v>
      </c>
      <c r="S5" s="3196">
        <f t="shared" ref="S5" si="0">+R5/Q5</f>
        <v>6.4986417737834409E-2</v>
      </c>
    </row>
    <row r="6" spans="1:23" ht="20.100000000000001" customHeight="1">
      <c r="A6" s="551"/>
      <c r="B6" s="669" t="s">
        <v>308</v>
      </c>
      <c r="C6" s="670"/>
      <c r="D6" s="670"/>
      <c r="E6" s="670"/>
      <c r="F6" s="671"/>
      <c r="G6" s="670"/>
      <c r="H6" s="670"/>
      <c r="I6" s="670"/>
      <c r="J6" s="670"/>
      <c r="K6" s="670"/>
      <c r="L6" s="670"/>
      <c r="M6" s="670"/>
      <c r="N6" s="670"/>
      <c r="O6" s="672"/>
      <c r="P6" s="564">
        <f>SUM(P7,P72)</f>
        <v>1959474000</v>
      </c>
      <c r="Q6" s="564">
        <f>SUM(Q7,Q72)</f>
        <v>1907254000</v>
      </c>
      <c r="R6" s="625">
        <f t="shared" ref="R6:R65" si="1">P6-Q6</f>
        <v>52220000</v>
      </c>
      <c r="S6" s="2775">
        <f t="shared" ref="S6:S65" si="2">+R6/Q6</f>
        <v>2.7379677798552264E-2</v>
      </c>
      <c r="V6" s="179"/>
      <c r="W6" s="179"/>
    </row>
    <row r="7" spans="1:23" ht="20.100000000000001" customHeight="1">
      <c r="A7" s="551"/>
      <c r="B7" s="559"/>
      <c r="C7" s="669" t="s">
        <v>309</v>
      </c>
      <c r="D7" s="670"/>
      <c r="E7" s="670"/>
      <c r="F7" s="671"/>
      <c r="G7" s="670"/>
      <c r="H7" s="670"/>
      <c r="I7" s="670"/>
      <c r="J7" s="670"/>
      <c r="K7" s="670"/>
      <c r="L7" s="670"/>
      <c r="M7" s="670"/>
      <c r="N7" s="670"/>
      <c r="O7" s="672"/>
      <c r="P7" s="564">
        <f>P8+P60+P64</f>
        <v>741828000</v>
      </c>
      <c r="Q7" s="564">
        <f>Q8+Q60+Q64</f>
        <v>741828000</v>
      </c>
      <c r="R7" s="625">
        <f t="shared" si="1"/>
        <v>0</v>
      </c>
      <c r="S7" s="2775">
        <f t="shared" si="2"/>
        <v>0</v>
      </c>
      <c r="U7" s="179"/>
      <c r="V7" s="179"/>
    </row>
    <row r="8" spans="1:23" ht="20.100000000000001" customHeight="1">
      <c r="A8" s="551"/>
      <c r="B8" s="565"/>
      <c r="C8" s="559"/>
      <c r="D8" s="566" t="s">
        <v>254</v>
      </c>
      <c r="E8" s="567"/>
      <c r="F8" s="568"/>
      <c r="G8" s="569"/>
      <c r="H8" s="570"/>
      <c r="I8" s="570"/>
      <c r="J8" s="570"/>
      <c r="K8" s="570"/>
      <c r="L8" s="570"/>
      <c r="M8" s="570"/>
      <c r="N8" s="571"/>
      <c r="O8" s="568"/>
      <c r="P8" s="572">
        <f>SUM(P9+P45)</f>
        <v>650000000</v>
      </c>
      <c r="Q8" s="572">
        <f>SUM(Q9+Q45)</f>
        <v>650000000</v>
      </c>
      <c r="R8" s="630">
        <f t="shared" si="1"/>
        <v>0</v>
      </c>
      <c r="S8" s="3169">
        <f t="shared" si="2"/>
        <v>0</v>
      </c>
    </row>
    <row r="9" spans="1:23" ht="20.100000000000001" customHeight="1">
      <c r="A9" s="551"/>
      <c r="B9" s="565"/>
      <c r="C9" s="565"/>
      <c r="D9" s="559"/>
      <c r="E9" s="456" t="s">
        <v>99</v>
      </c>
      <c r="F9" s="457"/>
      <c r="G9" s="458"/>
      <c r="H9" s="458"/>
      <c r="I9" s="458"/>
      <c r="J9" s="458"/>
      <c r="K9" s="458"/>
      <c r="L9" s="458"/>
      <c r="M9" s="458"/>
      <c r="N9" s="458"/>
      <c r="O9" s="459"/>
      <c r="P9" s="573">
        <f>ROUNDUP((O10),-3)</f>
        <v>430240000</v>
      </c>
      <c r="Q9" s="573">
        <v>430240000</v>
      </c>
      <c r="R9" s="631">
        <f t="shared" si="1"/>
        <v>0</v>
      </c>
      <c r="S9" s="3170">
        <f t="shared" si="2"/>
        <v>0</v>
      </c>
      <c r="W9" s="179"/>
    </row>
    <row r="10" spans="1:23" ht="20.100000000000001" customHeight="1">
      <c r="A10" s="551"/>
      <c r="B10" s="565"/>
      <c r="C10" s="565"/>
      <c r="D10" s="565"/>
      <c r="E10" s="632"/>
      <c r="F10" s="633" t="s">
        <v>600</v>
      </c>
      <c r="G10" s="634"/>
      <c r="H10" s="635"/>
      <c r="I10" s="635"/>
      <c r="J10" s="635"/>
      <c r="K10" s="635"/>
      <c r="L10" s="635"/>
      <c r="M10" s="635"/>
      <c r="N10" s="696"/>
      <c r="O10" s="637">
        <f>SUM(O11:O44)</f>
        <v>430240000</v>
      </c>
      <c r="P10" s="616">
        <f>O10</f>
        <v>430240000</v>
      </c>
      <c r="Q10" s="616">
        <v>430240000</v>
      </c>
      <c r="R10" s="638">
        <f t="shared" si="1"/>
        <v>0</v>
      </c>
      <c r="S10" s="3171">
        <f t="shared" si="2"/>
        <v>0</v>
      </c>
      <c r="W10" s="179"/>
    </row>
    <row r="11" spans="1:23" ht="20.100000000000001" customHeight="1">
      <c r="A11" s="551"/>
      <c r="B11" s="565"/>
      <c r="C11" s="565"/>
      <c r="D11" s="565"/>
      <c r="E11" s="841"/>
      <c r="F11" s="842" t="s">
        <v>2844</v>
      </c>
      <c r="G11" s="843">
        <v>700000</v>
      </c>
      <c r="H11" s="844" t="s">
        <v>19</v>
      </c>
      <c r="I11" s="845">
        <v>12</v>
      </c>
      <c r="J11" s="844"/>
      <c r="K11" s="845"/>
      <c r="L11" s="844"/>
      <c r="M11" s="845"/>
      <c r="N11" s="846" t="s">
        <v>20</v>
      </c>
      <c r="O11" s="847">
        <f t="shared" ref="O11:O44" si="3">ROUNDUP(PRODUCT(G11*I11),-3)</f>
        <v>8400000</v>
      </c>
      <c r="P11" s="848"/>
      <c r="Q11" s="848"/>
      <c r="R11" s="849"/>
      <c r="S11" s="3197"/>
      <c r="W11" s="179"/>
    </row>
    <row r="12" spans="1:23" ht="20.100000000000001" customHeight="1">
      <c r="A12" s="551"/>
      <c r="B12" s="565"/>
      <c r="C12" s="565"/>
      <c r="D12" s="565"/>
      <c r="E12" s="841"/>
      <c r="F12" s="842" t="s">
        <v>1481</v>
      </c>
      <c r="G12" s="843">
        <v>200000</v>
      </c>
      <c r="H12" s="844" t="s">
        <v>19</v>
      </c>
      <c r="I12" s="845">
        <v>12</v>
      </c>
      <c r="J12" s="844"/>
      <c r="K12" s="845"/>
      <c r="L12" s="844"/>
      <c r="M12" s="844"/>
      <c r="N12" s="846" t="s">
        <v>20</v>
      </c>
      <c r="O12" s="847">
        <f t="shared" si="3"/>
        <v>2400000</v>
      </c>
      <c r="P12" s="848"/>
      <c r="Q12" s="848"/>
      <c r="R12" s="849"/>
      <c r="S12" s="3197"/>
      <c r="W12" s="179"/>
    </row>
    <row r="13" spans="1:23" ht="20.100000000000001" customHeight="1">
      <c r="A13" s="551"/>
      <c r="B13" s="565"/>
      <c r="C13" s="565"/>
      <c r="D13" s="565"/>
      <c r="E13" s="841"/>
      <c r="F13" s="842" t="s">
        <v>1482</v>
      </c>
      <c r="G13" s="843">
        <v>240000</v>
      </c>
      <c r="H13" s="844" t="s">
        <v>19</v>
      </c>
      <c r="I13" s="845">
        <v>12</v>
      </c>
      <c r="J13" s="844"/>
      <c r="K13" s="845"/>
      <c r="L13" s="844"/>
      <c r="M13" s="844"/>
      <c r="N13" s="846" t="s">
        <v>20</v>
      </c>
      <c r="O13" s="847">
        <f t="shared" si="3"/>
        <v>2880000</v>
      </c>
      <c r="P13" s="848"/>
      <c r="Q13" s="848"/>
      <c r="R13" s="849"/>
      <c r="S13" s="3197"/>
      <c r="W13" s="179"/>
    </row>
    <row r="14" spans="1:23" ht="20.100000000000001" customHeight="1">
      <c r="A14" s="551"/>
      <c r="B14" s="565"/>
      <c r="C14" s="565"/>
      <c r="D14" s="565"/>
      <c r="E14" s="841"/>
      <c r="F14" s="842" t="s">
        <v>1483</v>
      </c>
      <c r="G14" s="843">
        <v>200000</v>
      </c>
      <c r="H14" s="844" t="s">
        <v>19</v>
      </c>
      <c r="I14" s="845">
        <v>12</v>
      </c>
      <c r="J14" s="844"/>
      <c r="K14" s="845"/>
      <c r="L14" s="844"/>
      <c r="M14" s="844"/>
      <c r="N14" s="846" t="s">
        <v>20</v>
      </c>
      <c r="O14" s="847">
        <f t="shared" si="3"/>
        <v>2400000</v>
      </c>
      <c r="P14" s="848"/>
      <c r="Q14" s="848"/>
      <c r="R14" s="849"/>
      <c r="S14" s="3197"/>
      <c r="W14" s="179"/>
    </row>
    <row r="15" spans="1:23" ht="20.100000000000001" customHeight="1">
      <c r="A15" s="551"/>
      <c r="B15" s="565"/>
      <c r="C15" s="565"/>
      <c r="D15" s="565"/>
      <c r="E15" s="841"/>
      <c r="F15" s="842" t="s">
        <v>1484</v>
      </c>
      <c r="G15" s="843">
        <v>200000</v>
      </c>
      <c r="H15" s="844" t="s">
        <v>19</v>
      </c>
      <c r="I15" s="845">
        <v>12</v>
      </c>
      <c r="J15" s="844"/>
      <c r="K15" s="845"/>
      <c r="L15" s="844"/>
      <c r="M15" s="844"/>
      <c r="N15" s="846" t="s">
        <v>20</v>
      </c>
      <c r="O15" s="847">
        <f t="shared" si="3"/>
        <v>2400000</v>
      </c>
      <c r="P15" s="848"/>
      <c r="Q15" s="848"/>
      <c r="R15" s="849"/>
      <c r="S15" s="3197"/>
      <c r="U15" s="179"/>
      <c r="W15" s="179"/>
    </row>
    <row r="16" spans="1:23" ht="20.100000000000001" customHeight="1">
      <c r="A16" s="551"/>
      <c r="B16" s="565"/>
      <c r="C16" s="565"/>
      <c r="D16" s="565"/>
      <c r="E16" s="841"/>
      <c r="F16" s="842" t="s">
        <v>1485</v>
      </c>
      <c r="G16" s="843">
        <v>500000</v>
      </c>
      <c r="H16" s="844" t="s">
        <v>19</v>
      </c>
      <c r="I16" s="845">
        <v>12</v>
      </c>
      <c r="J16" s="844"/>
      <c r="K16" s="845"/>
      <c r="L16" s="844"/>
      <c r="M16" s="844"/>
      <c r="N16" s="846" t="s">
        <v>20</v>
      </c>
      <c r="O16" s="847">
        <f t="shared" si="3"/>
        <v>6000000</v>
      </c>
      <c r="P16" s="848"/>
      <c r="Q16" s="848"/>
      <c r="R16" s="849"/>
      <c r="S16" s="3197"/>
    </row>
    <row r="17" spans="1:21" ht="20.100000000000001" customHeight="1">
      <c r="A17" s="551"/>
      <c r="B17" s="565"/>
      <c r="C17" s="565"/>
      <c r="D17" s="565"/>
      <c r="E17" s="841"/>
      <c r="F17" s="842" t="s">
        <v>567</v>
      </c>
      <c r="G17" s="843">
        <v>500000</v>
      </c>
      <c r="H17" s="844" t="s">
        <v>19</v>
      </c>
      <c r="I17" s="845">
        <v>12</v>
      </c>
      <c r="J17" s="844"/>
      <c r="K17" s="845"/>
      <c r="L17" s="844"/>
      <c r="M17" s="844"/>
      <c r="N17" s="846" t="s">
        <v>20</v>
      </c>
      <c r="O17" s="847">
        <f t="shared" si="3"/>
        <v>6000000</v>
      </c>
      <c r="P17" s="848"/>
      <c r="Q17" s="848"/>
      <c r="R17" s="849"/>
      <c r="S17" s="3197"/>
    </row>
    <row r="18" spans="1:21" ht="20.100000000000001" customHeight="1">
      <c r="A18" s="551"/>
      <c r="B18" s="565"/>
      <c r="C18" s="565"/>
      <c r="D18" s="565"/>
      <c r="E18" s="841"/>
      <c r="F18" s="842" t="s">
        <v>1486</v>
      </c>
      <c r="G18" s="843">
        <v>650000</v>
      </c>
      <c r="H18" s="844" t="s">
        <v>19</v>
      </c>
      <c r="I18" s="845">
        <v>12</v>
      </c>
      <c r="J18" s="844"/>
      <c r="K18" s="845"/>
      <c r="L18" s="844"/>
      <c r="M18" s="844"/>
      <c r="N18" s="846" t="s">
        <v>20</v>
      </c>
      <c r="O18" s="847">
        <f t="shared" si="3"/>
        <v>7800000</v>
      </c>
      <c r="P18" s="848"/>
      <c r="Q18" s="848"/>
      <c r="R18" s="849"/>
      <c r="S18" s="3197"/>
    </row>
    <row r="19" spans="1:21" ht="20.100000000000001" customHeight="1">
      <c r="A19" s="551"/>
      <c r="B19" s="565"/>
      <c r="C19" s="565"/>
      <c r="D19" s="565"/>
      <c r="E19" s="841"/>
      <c r="F19" s="842" t="s">
        <v>1487</v>
      </c>
      <c r="G19" s="843">
        <v>3800000</v>
      </c>
      <c r="H19" s="844" t="s">
        <v>19</v>
      </c>
      <c r="I19" s="845">
        <v>12</v>
      </c>
      <c r="J19" s="844"/>
      <c r="K19" s="845"/>
      <c r="L19" s="844"/>
      <c r="M19" s="844"/>
      <c r="N19" s="846" t="s">
        <v>20</v>
      </c>
      <c r="O19" s="847">
        <f t="shared" si="3"/>
        <v>45600000</v>
      </c>
      <c r="P19" s="848"/>
      <c r="Q19" s="848"/>
      <c r="R19" s="849"/>
      <c r="S19" s="3197"/>
    </row>
    <row r="20" spans="1:21" ht="20.100000000000001" customHeight="1">
      <c r="A20" s="551"/>
      <c r="B20" s="565"/>
      <c r="C20" s="565"/>
      <c r="D20" s="565"/>
      <c r="E20" s="841"/>
      <c r="F20" s="842" t="s">
        <v>1488</v>
      </c>
      <c r="G20" s="843">
        <v>600000</v>
      </c>
      <c r="H20" s="844" t="s">
        <v>19</v>
      </c>
      <c r="I20" s="845">
        <v>12</v>
      </c>
      <c r="J20" s="844"/>
      <c r="K20" s="845"/>
      <c r="L20" s="844"/>
      <c r="M20" s="844"/>
      <c r="N20" s="846" t="s">
        <v>20</v>
      </c>
      <c r="O20" s="847">
        <f t="shared" si="3"/>
        <v>7200000</v>
      </c>
      <c r="P20" s="848"/>
      <c r="Q20" s="848"/>
      <c r="R20" s="849"/>
      <c r="S20" s="3197"/>
    </row>
    <row r="21" spans="1:21" ht="20.100000000000001" customHeight="1">
      <c r="A21" s="551"/>
      <c r="B21" s="565"/>
      <c r="C21" s="565"/>
      <c r="D21" s="565"/>
      <c r="E21" s="841"/>
      <c r="F21" s="842" t="s">
        <v>1489</v>
      </c>
      <c r="G21" s="843">
        <v>600000</v>
      </c>
      <c r="H21" s="844" t="s">
        <v>19</v>
      </c>
      <c r="I21" s="845">
        <v>12</v>
      </c>
      <c r="J21" s="844"/>
      <c r="K21" s="845"/>
      <c r="L21" s="844"/>
      <c r="M21" s="844"/>
      <c r="N21" s="846" t="s">
        <v>20</v>
      </c>
      <c r="O21" s="847">
        <f t="shared" si="3"/>
        <v>7200000</v>
      </c>
      <c r="P21" s="848"/>
      <c r="Q21" s="848"/>
      <c r="R21" s="849"/>
      <c r="S21" s="3197"/>
      <c r="U21" s="179"/>
    </row>
    <row r="22" spans="1:21" ht="20.100000000000001" customHeight="1">
      <c r="A22" s="551"/>
      <c r="B22" s="565"/>
      <c r="C22" s="565"/>
      <c r="D22" s="565"/>
      <c r="E22" s="841"/>
      <c r="F22" s="842" t="s">
        <v>1490</v>
      </c>
      <c r="G22" s="843">
        <v>100000</v>
      </c>
      <c r="H22" s="844" t="s">
        <v>19</v>
      </c>
      <c r="I22" s="845">
        <v>12</v>
      </c>
      <c r="J22" s="844"/>
      <c r="K22" s="845"/>
      <c r="L22" s="844"/>
      <c r="M22" s="844"/>
      <c r="N22" s="846" t="s">
        <v>20</v>
      </c>
      <c r="O22" s="847">
        <f t="shared" si="3"/>
        <v>1200000</v>
      </c>
      <c r="P22" s="848"/>
      <c r="Q22" s="848"/>
      <c r="R22" s="849"/>
      <c r="S22" s="3197"/>
    </row>
    <row r="23" spans="1:21" ht="20.100000000000001" customHeight="1">
      <c r="A23" s="551"/>
      <c r="B23" s="565"/>
      <c r="C23" s="565"/>
      <c r="D23" s="565"/>
      <c r="E23" s="841"/>
      <c r="F23" s="842" t="s">
        <v>1491</v>
      </c>
      <c r="G23" s="843">
        <v>450000</v>
      </c>
      <c r="H23" s="844" t="s">
        <v>19</v>
      </c>
      <c r="I23" s="845">
        <v>12</v>
      </c>
      <c r="J23" s="844"/>
      <c r="K23" s="845"/>
      <c r="L23" s="844"/>
      <c r="M23" s="844"/>
      <c r="N23" s="846" t="s">
        <v>20</v>
      </c>
      <c r="O23" s="847">
        <f t="shared" si="3"/>
        <v>5400000</v>
      </c>
      <c r="P23" s="848"/>
      <c r="Q23" s="848"/>
      <c r="R23" s="849"/>
      <c r="S23" s="3197"/>
    </row>
    <row r="24" spans="1:21" ht="20.100000000000001" customHeight="1">
      <c r="A24" s="551"/>
      <c r="B24" s="565"/>
      <c r="C24" s="565"/>
      <c r="D24" s="565"/>
      <c r="E24" s="841"/>
      <c r="F24" s="842" t="s">
        <v>1492</v>
      </c>
      <c r="G24" s="843">
        <v>500000</v>
      </c>
      <c r="H24" s="844" t="s">
        <v>19</v>
      </c>
      <c r="I24" s="845">
        <v>12</v>
      </c>
      <c r="J24" s="844"/>
      <c r="K24" s="845"/>
      <c r="L24" s="844"/>
      <c r="M24" s="844"/>
      <c r="N24" s="846" t="s">
        <v>20</v>
      </c>
      <c r="O24" s="847">
        <f t="shared" si="3"/>
        <v>6000000</v>
      </c>
      <c r="P24" s="848"/>
      <c r="Q24" s="848"/>
      <c r="R24" s="849"/>
      <c r="S24" s="3197"/>
      <c r="U24" s="181"/>
    </row>
    <row r="25" spans="1:21" ht="20.100000000000001" customHeight="1">
      <c r="A25" s="551"/>
      <c r="B25" s="565"/>
      <c r="C25" s="565"/>
      <c r="D25" s="565"/>
      <c r="E25" s="841"/>
      <c r="F25" s="842" t="s">
        <v>1493</v>
      </c>
      <c r="G25" s="843">
        <v>100000</v>
      </c>
      <c r="H25" s="844" t="s">
        <v>19</v>
      </c>
      <c r="I25" s="845">
        <v>12</v>
      </c>
      <c r="J25" s="844"/>
      <c r="K25" s="845"/>
      <c r="L25" s="844"/>
      <c r="M25" s="844"/>
      <c r="N25" s="846" t="s">
        <v>20</v>
      </c>
      <c r="O25" s="847">
        <f t="shared" si="3"/>
        <v>1200000</v>
      </c>
      <c r="P25" s="848"/>
      <c r="Q25" s="848"/>
      <c r="R25" s="849"/>
      <c r="S25" s="3197"/>
      <c r="U25" s="181"/>
    </row>
    <row r="26" spans="1:21" ht="20.100000000000001" customHeight="1">
      <c r="A26" s="551"/>
      <c r="B26" s="565"/>
      <c r="C26" s="565"/>
      <c r="D26" s="565"/>
      <c r="E26" s="841"/>
      <c r="F26" s="842" t="s">
        <v>1494</v>
      </c>
      <c r="G26" s="843">
        <v>500000</v>
      </c>
      <c r="H26" s="844" t="s">
        <v>19</v>
      </c>
      <c r="I26" s="845">
        <v>12</v>
      </c>
      <c r="J26" s="844"/>
      <c r="K26" s="845"/>
      <c r="L26" s="844"/>
      <c r="M26" s="844"/>
      <c r="N26" s="846" t="s">
        <v>20</v>
      </c>
      <c r="O26" s="847">
        <f t="shared" si="3"/>
        <v>6000000</v>
      </c>
      <c r="P26" s="848"/>
      <c r="Q26" s="848"/>
      <c r="R26" s="849"/>
      <c r="S26" s="3197"/>
    </row>
    <row r="27" spans="1:21" ht="20.100000000000001" customHeight="1">
      <c r="A27" s="551"/>
      <c r="B27" s="565"/>
      <c r="C27" s="565"/>
      <c r="D27" s="565"/>
      <c r="E27" s="841"/>
      <c r="F27" s="842" t="s">
        <v>1495</v>
      </c>
      <c r="G27" s="843">
        <v>750000</v>
      </c>
      <c r="H27" s="844" t="s">
        <v>19</v>
      </c>
      <c r="I27" s="845">
        <v>12</v>
      </c>
      <c r="J27" s="844"/>
      <c r="K27" s="845"/>
      <c r="L27" s="844"/>
      <c r="M27" s="844"/>
      <c r="N27" s="846" t="s">
        <v>20</v>
      </c>
      <c r="O27" s="847">
        <f t="shared" si="3"/>
        <v>9000000</v>
      </c>
      <c r="P27" s="848"/>
      <c r="Q27" s="848"/>
      <c r="R27" s="849"/>
      <c r="S27" s="3197"/>
    </row>
    <row r="28" spans="1:21" ht="20.100000000000001" customHeight="1">
      <c r="A28" s="551"/>
      <c r="B28" s="565"/>
      <c r="C28" s="565"/>
      <c r="D28" s="565"/>
      <c r="E28" s="841"/>
      <c r="F28" s="842" t="s">
        <v>1496</v>
      </c>
      <c r="G28" s="843">
        <v>400000</v>
      </c>
      <c r="H28" s="844" t="s">
        <v>19</v>
      </c>
      <c r="I28" s="845">
        <v>12</v>
      </c>
      <c r="J28" s="844"/>
      <c r="K28" s="845"/>
      <c r="L28" s="844"/>
      <c r="M28" s="844"/>
      <c r="N28" s="846" t="s">
        <v>20</v>
      </c>
      <c r="O28" s="847">
        <f t="shared" si="3"/>
        <v>4800000</v>
      </c>
      <c r="P28" s="848"/>
      <c r="Q28" s="848"/>
      <c r="R28" s="849"/>
      <c r="S28" s="3197"/>
    </row>
    <row r="29" spans="1:21" ht="20.100000000000001" customHeight="1">
      <c r="A29" s="551"/>
      <c r="B29" s="565"/>
      <c r="C29" s="565"/>
      <c r="D29" s="565"/>
      <c r="E29" s="841"/>
      <c r="F29" s="842" t="s">
        <v>1497</v>
      </c>
      <c r="G29" s="843">
        <v>400000</v>
      </c>
      <c r="H29" s="844" t="s">
        <v>19</v>
      </c>
      <c r="I29" s="845">
        <v>12</v>
      </c>
      <c r="J29" s="844"/>
      <c r="K29" s="845"/>
      <c r="L29" s="844"/>
      <c r="M29" s="844"/>
      <c r="N29" s="846" t="s">
        <v>20</v>
      </c>
      <c r="O29" s="847">
        <f t="shared" si="3"/>
        <v>4800000</v>
      </c>
      <c r="P29" s="848"/>
      <c r="Q29" s="848"/>
      <c r="R29" s="849"/>
      <c r="S29" s="3197"/>
    </row>
    <row r="30" spans="1:21" ht="20.100000000000001" customHeight="1">
      <c r="A30" s="551"/>
      <c r="B30" s="565"/>
      <c r="C30" s="565"/>
      <c r="D30" s="565"/>
      <c r="E30" s="841"/>
      <c r="F30" s="842" t="s">
        <v>544</v>
      </c>
      <c r="G30" s="843">
        <v>400000</v>
      </c>
      <c r="H30" s="844" t="s">
        <v>19</v>
      </c>
      <c r="I30" s="845">
        <v>12</v>
      </c>
      <c r="J30" s="844"/>
      <c r="K30" s="845"/>
      <c r="L30" s="844"/>
      <c r="M30" s="844"/>
      <c r="N30" s="846" t="s">
        <v>20</v>
      </c>
      <c r="O30" s="847">
        <f t="shared" si="3"/>
        <v>4800000</v>
      </c>
      <c r="P30" s="848"/>
      <c r="Q30" s="848"/>
      <c r="R30" s="849"/>
      <c r="S30" s="3197"/>
      <c r="U30" s="182"/>
    </row>
    <row r="31" spans="1:21" ht="20.100000000000001" customHeight="1">
      <c r="A31" s="551"/>
      <c r="B31" s="565"/>
      <c r="C31" s="565"/>
      <c r="D31" s="565"/>
      <c r="E31" s="841"/>
      <c r="F31" s="842" t="s">
        <v>1418</v>
      </c>
      <c r="G31" s="843">
        <v>2300000</v>
      </c>
      <c r="H31" s="844" t="s">
        <v>19</v>
      </c>
      <c r="I31" s="845">
        <v>12</v>
      </c>
      <c r="J31" s="844"/>
      <c r="K31" s="844"/>
      <c r="L31" s="844"/>
      <c r="M31" s="844"/>
      <c r="N31" s="846" t="s">
        <v>20</v>
      </c>
      <c r="O31" s="847">
        <f t="shared" si="3"/>
        <v>27600000</v>
      </c>
      <c r="P31" s="848"/>
      <c r="Q31" s="848"/>
      <c r="R31" s="849"/>
      <c r="S31" s="3197"/>
    </row>
    <row r="32" spans="1:21" ht="20.100000000000001" customHeight="1">
      <c r="A32" s="551"/>
      <c r="B32" s="565"/>
      <c r="C32" s="565"/>
      <c r="D32" s="565"/>
      <c r="E32" s="841"/>
      <c r="F32" s="842" t="s">
        <v>1416</v>
      </c>
      <c r="G32" s="843">
        <v>1450000</v>
      </c>
      <c r="H32" s="844" t="s">
        <v>19</v>
      </c>
      <c r="I32" s="845">
        <v>12</v>
      </c>
      <c r="J32" s="844"/>
      <c r="K32" s="845"/>
      <c r="L32" s="844"/>
      <c r="M32" s="844"/>
      <c r="N32" s="846" t="s">
        <v>20</v>
      </c>
      <c r="O32" s="847">
        <f t="shared" si="3"/>
        <v>17400000</v>
      </c>
      <c r="P32" s="848"/>
      <c r="Q32" s="848"/>
      <c r="R32" s="849"/>
      <c r="S32" s="3197"/>
    </row>
    <row r="33" spans="1:19" ht="20.100000000000001" customHeight="1">
      <c r="A33" s="551"/>
      <c r="B33" s="565"/>
      <c r="C33" s="565"/>
      <c r="D33" s="565"/>
      <c r="E33" s="850"/>
      <c r="F33" s="842" t="s">
        <v>1498</v>
      </c>
      <c r="G33" s="843">
        <v>300000</v>
      </c>
      <c r="H33" s="844" t="s">
        <v>19</v>
      </c>
      <c r="I33" s="845">
        <v>12</v>
      </c>
      <c r="J33" s="844"/>
      <c r="K33" s="851"/>
      <c r="L33" s="844"/>
      <c r="M33" s="845"/>
      <c r="N33" s="846" t="s">
        <v>20</v>
      </c>
      <c r="O33" s="847">
        <f t="shared" si="3"/>
        <v>3600000</v>
      </c>
      <c r="P33" s="848"/>
      <c r="Q33" s="848"/>
      <c r="R33" s="849"/>
      <c r="S33" s="3197"/>
    </row>
    <row r="34" spans="1:19" ht="20.100000000000001" customHeight="1">
      <c r="A34" s="551"/>
      <c r="B34" s="565"/>
      <c r="C34" s="565"/>
      <c r="D34" s="565"/>
      <c r="E34" s="850"/>
      <c r="F34" s="842" t="s">
        <v>2845</v>
      </c>
      <c r="G34" s="843">
        <v>200000</v>
      </c>
      <c r="H34" s="844" t="s">
        <v>19</v>
      </c>
      <c r="I34" s="845">
        <v>12</v>
      </c>
      <c r="J34" s="844"/>
      <c r="K34" s="851"/>
      <c r="L34" s="844"/>
      <c r="M34" s="845"/>
      <c r="N34" s="846" t="s">
        <v>20</v>
      </c>
      <c r="O34" s="847">
        <f t="shared" si="3"/>
        <v>2400000</v>
      </c>
      <c r="P34" s="848"/>
      <c r="Q34" s="848"/>
      <c r="R34" s="849"/>
      <c r="S34" s="3197"/>
    </row>
    <row r="35" spans="1:19" ht="20.100000000000001" customHeight="1">
      <c r="A35" s="551"/>
      <c r="B35" s="565"/>
      <c r="C35" s="565"/>
      <c r="D35" s="565"/>
      <c r="E35" s="841"/>
      <c r="F35" s="842" t="s">
        <v>1499</v>
      </c>
      <c r="G35" s="843">
        <v>2700000</v>
      </c>
      <c r="H35" s="844" t="s">
        <v>19</v>
      </c>
      <c r="I35" s="845">
        <v>12</v>
      </c>
      <c r="J35" s="844"/>
      <c r="K35" s="845"/>
      <c r="L35" s="844"/>
      <c r="M35" s="844"/>
      <c r="N35" s="846" t="s">
        <v>20</v>
      </c>
      <c r="O35" s="847">
        <f t="shared" si="3"/>
        <v>32400000</v>
      </c>
      <c r="P35" s="848"/>
      <c r="Q35" s="848"/>
      <c r="R35" s="849"/>
      <c r="S35" s="3197"/>
    </row>
    <row r="36" spans="1:19" ht="20.100000000000001" customHeight="1">
      <c r="A36" s="551"/>
      <c r="B36" s="565"/>
      <c r="C36" s="565"/>
      <c r="D36" s="565"/>
      <c r="E36" s="850"/>
      <c r="F36" s="842" t="s">
        <v>1500</v>
      </c>
      <c r="G36" s="843">
        <v>500000</v>
      </c>
      <c r="H36" s="844" t="s">
        <v>19</v>
      </c>
      <c r="I36" s="845">
        <v>12</v>
      </c>
      <c r="J36" s="844"/>
      <c r="K36" s="851"/>
      <c r="L36" s="844"/>
      <c r="M36" s="845"/>
      <c r="N36" s="846" t="s">
        <v>20</v>
      </c>
      <c r="O36" s="847">
        <f t="shared" si="3"/>
        <v>6000000</v>
      </c>
      <c r="P36" s="848"/>
      <c r="Q36" s="848"/>
      <c r="R36" s="849"/>
      <c r="S36" s="3197"/>
    </row>
    <row r="37" spans="1:19" ht="20.100000000000001" customHeight="1">
      <c r="A37" s="551"/>
      <c r="B37" s="565"/>
      <c r="C37" s="565"/>
      <c r="D37" s="565"/>
      <c r="E37" s="850"/>
      <c r="F37" s="842" t="s">
        <v>2846</v>
      </c>
      <c r="G37" s="843">
        <v>500000</v>
      </c>
      <c r="H37" s="844" t="s">
        <v>19</v>
      </c>
      <c r="I37" s="845">
        <v>12</v>
      </c>
      <c r="J37" s="844"/>
      <c r="K37" s="851"/>
      <c r="L37" s="844"/>
      <c r="M37" s="845"/>
      <c r="N37" s="846" t="s">
        <v>20</v>
      </c>
      <c r="O37" s="847">
        <f t="shared" si="3"/>
        <v>6000000</v>
      </c>
      <c r="P37" s="848"/>
      <c r="Q37" s="848"/>
      <c r="R37" s="849"/>
      <c r="S37" s="3197"/>
    </row>
    <row r="38" spans="1:19" ht="20.100000000000001" customHeight="1">
      <c r="A38" s="551"/>
      <c r="B38" s="565"/>
      <c r="C38" s="565"/>
      <c r="D38" s="565"/>
      <c r="E38" s="841"/>
      <c r="F38" s="842" t="s">
        <v>1501</v>
      </c>
      <c r="G38" s="843">
        <v>1300000</v>
      </c>
      <c r="H38" s="844" t="s">
        <v>19</v>
      </c>
      <c r="I38" s="845">
        <v>10</v>
      </c>
      <c r="J38" s="844"/>
      <c r="K38" s="845"/>
      <c r="L38" s="844"/>
      <c r="M38" s="844"/>
      <c r="N38" s="846" t="s">
        <v>20</v>
      </c>
      <c r="O38" s="847">
        <f t="shared" si="3"/>
        <v>13000000</v>
      </c>
      <c r="P38" s="848"/>
      <c r="Q38" s="848"/>
      <c r="R38" s="849"/>
      <c r="S38" s="3197"/>
    </row>
    <row r="39" spans="1:19" ht="20.100000000000001" customHeight="1">
      <c r="A39" s="551"/>
      <c r="B39" s="565"/>
      <c r="C39" s="565"/>
      <c r="D39" s="565"/>
      <c r="E39" s="850"/>
      <c r="F39" s="842" t="s">
        <v>1502</v>
      </c>
      <c r="G39" s="843">
        <v>880000</v>
      </c>
      <c r="H39" s="844" t="s">
        <v>19</v>
      </c>
      <c r="I39" s="845">
        <v>12</v>
      </c>
      <c r="J39" s="844"/>
      <c r="K39" s="851"/>
      <c r="L39" s="844"/>
      <c r="M39" s="845"/>
      <c r="N39" s="846" t="s">
        <v>20</v>
      </c>
      <c r="O39" s="847">
        <f t="shared" si="3"/>
        <v>10560000</v>
      </c>
      <c r="P39" s="848"/>
      <c r="Q39" s="848"/>
      <c r="R39" s="849"/>
      <c r="S39" s="3197"/>
    </row>
    <row r="40" spans="1:19" ht="20.100000000000001" customHeight="1">
      <c r="A40" s="551"/>
      <c r="B40" s="565"/>
      <c r="C40" s="565"/>
      <c r="D40" s="565"/>
      <c r="E40" s="850"/>
      <c r="F40" s="842" t="s">
        <v>1503</v>
      </c>
      <c r="G40" s="843">
        <v>650000</v>
      </c>
      <c r="H40" s="844" t="s">
        <v>19</v>
      </c>
      <c r="I40" s="845">
        <v>12</v>
      </c>
      <c r="J40" s="844"/>
      <c r="K40" s="851"/>
      <c r="L40" s="844"/>
      <c r="M40" s="845"/>
      <c r="N40" s="846" t="s">
        <v>20</v>
      </c>
      <c r="O40" s="847">
        <f t="shared" si="3"/>
        <v>7800000</v>
      </c>
      <c r="P40" s="848"/>
      <c r="Q40" s="848"/>
      <c r="R40" s="849"/>
      <c r="S40" s="3197"/>
    </row>
    <row r="41" spans="1:19" ht="20.100000000000001" customHeight="1">
      <c r="A41" s="551"/>
      <c r="B41" s="565"/>
      <c r="C41" s="565"/>
      <c r="D41" s="565"/>
      <c r="E41" s="841"/>
      <c r="F41" s="842" t="s">
        <v>1504</v>
      </c>
      <c r="G41" s="843">
        <v>2700000</v>
      </c>
      <c r="H41" s="844" t="s">
        <v>19</v>
      </c>
      <c r="I41" s="845">
        <v>12</v>
      </c>
      <c r="J41" s="844"/>
      <c r="K41" s="845"/>
      <c r="L41" s="844"/>
      <c r="M41" s="844"/>
      <c r="N41" s="846" t="s">
        <v>20</v>
      </c>
      <c r="O41" s="847">
        <f t="shared" si="3"/>
        <v>32400000</v>
      </c>
      <c r="P41" s="848"/>
      <c r="Q41" s="848"/>
      <c r="R41" s="849"/>
      <c r="S41" s="3197"/>
    </row>
    <row r="42" spans="1:19" ht="20.100000000000001" customHeight="1">
      <c r="A42" s="551"/>
      <c r="B42" s="565"/>
      <c r="C42" s="565"/>
      <c r="D42" s="565"/>
      <c r="E42" s="841"/>
      <c r="F42" s="842" t="s">
        <v>1505</v>
      </c>
      <c r="G42" s="843">
        <v>3800000</v>
      </c>
      <c r="H42" s="844" t="s">
        <v>19</v>
      </c>
      <c r="I42" s="845">
        <v>12</v>
      </c>
      <c r="J42" s="844"/>
      <c r="K42" s="845"/>
      <c r="L42" s="844"/>
      <c r="M42" s="844"/>
      <c r="N42" s="846" t="s">
        <v>20</v>
      </c>
      <c r="O42" s="847">
        <f t="shared" si="3"/>
        <v>45600000</v>
      </c>
      <c r="P42" s="848"/>
      <c r="Q42" s="848"/>
      <c r="R42" s="849"/>
      <c r="S42" s="3197"/>
    </row>
    <row r="43" spans="1:19" ht="20.100000000000001" customHeight="1">
      <c r="A43" s="551"/>
      <c r="B43" s="565"/>
      <c r="C43" s="565"/>
      <c r="D43" s="565"/>
      <c r="E43" s="850"/>
      <c r="F43" s="842" t="s">
        <v>1506</v>
      </c>
      <c r="G43" s="843">
        <v>6500000</v>
      </c>
      <c r="H43" s="844" t="s">
        <v>19</v>
      </c>
      <c r="I43" s="845">
        <v>12</v>
      </c>
      <c r="J43" s="844"/>
      <c r="K43" s="851"/>
      <c r="L43" s="844"/>
      <c r="M43" s="845"/>
      <c r="N43" s="846" t="s">
        <v>20</v>
      </c>
      <c r="O43" s="847">
        <f t="shared" si="3"/>
        <v>78000000</v>
      </c>
      <c r="P43" s="848"/>
      <c r="Q43" s="848"/>
      <c r="R43" s="849"/>
      <c r="S43" s="3197"/>
    </row>
    <row r="44" spans="1:19" ht="20.100000000000001" customHeight="1">
      <c r="A44" s="551"/>
      <c r="B44" s="565"/>
      <c r="C44" s="565"/>
      <c r="D44" s="565"/>
      <c r="E44" s="850"/>
      <c r="F44" s="842" t="s">
        <v>2847</v>
      </c>
      <c r="G44" s="843">
        <v>3000000</v>
      </c>
      <c r="H44" s="844" t="s">
        <v>19</v>
      </c>
      <c r="I44" s="845">
        <v>2</v>
      </c>
      <c r="J44" s="844"/>
      <c r="K44" s="851"/>
      <c r="L44" s="844"/>
      <c r="M44" s="845"/>
      <c r="N44" s="846" t="s">
        <v>20</v>
      </c>
      <c r="O44" s="847">
        <f t="shared" si="3"/>
        <v>6000000</v>
      </c>
      <c r="P44" s="848"/>
      <c r="Q44" s="848"/>
      <c r="R44" s="849"/>
      <c r="S44" s="3197"/>
    </row>
    <row r="45" spans="1:19" ht="20.100000000000001" customHeight="1">
      <c r="A45" s="551"/>
      <c r="B45" s="565"/>
      <c r="C45" s="565"/>
      <c r="D45" s="565"/>
      <c r="E45" s="456" t="s">
        <v>1082</v>
      </c>
      <c r="F45" s="457"/>
      <c r="G45" s="458"/>
      <c r="H45" s="458"/>
      <c r="I45" s="458"/>
      <c r="J45" s="458"/>
      <c r="K45" s="458"/>
      <c r="L45" s="458"/>
      <c r="M45" s="458"/>
      <c r="N45" s="458"/>
      <c r="O45" s="459"/>
      <c r="P45" s="573">
        <f>SUM(P46:P59)</f>
        <v>219760000</v>
      </c>
      <c r="Q45" s="573">
        <v>219760000</v>
      </c>
      <c r="R45" s="631">
        <f t="shared" si="1"/>
        <v>0</v>
      </c>
      <c r="S45" s="3170">
        <f t="shared" si="2"/>
        <v>0</v>
      </c>
    </row>
    <row r="46" spans="1:19" ht="20.100000000000001" customHeight="1">
      <c r="A46" s="551"/>
      <c r="B46" s="565"/>
      <c r="C46" s="565"/>
      <c r="D46" s="565"/>
      <c r="F46" s="852" t="s">
        <v>801</v>
      </c>
      <c r="G46" s="853">
        <v>36000</v>
      </c>
      <c r="H46" s="854" t="s">
        <v>19</v>
      </c>
      <c r="I46" s="855">
        <v>5</v>
      </c>
      <c r="J46" s="854" t="s">
        <v>19</v>
      </c>
      <c r="K46" s="856">
        <v>12</v>
      </c>
      <c r="L46" s="854"/>
      <c r="M46" s="854" t="s">
        <v>802</v>
      </c>
      <c r="N46" s="857" t="s">
        <v>20</v>
      </c>
      <c r="O46" s="858">
        <f t="shared" ref="O46:O59" si="4">ROUNDUP(PRODUCT(G46:M46),-3)</f>
        <v>2160000</v>
      </c>
      <c r="P46" s="616">
        <f>O46</f>
        <v>2160000</v>
      </c>
      <c r="Q46" s="616">
        <v>2160000</v>
      </c>
      <c r="R46" s="638">
        <f t="shared" si="1"/>
        <v>0</v>
      </c>
      <c r="S46" s="3171">
        <f t="shared" si="2"/>
        <v>0</v>
      </c>
    </row>
    <row r="47" spans="1:19" ht="20.100000000000001" customHeight="1">
      <c r="A47" s="551"/>
      <c r="B47" s="565"/>
      <c r="C47" s="565"/>
      <c r="D47" s="565"/>
      <c r="F47" s="852" t="s">
        <v>803</v>
      </c>
      <c r="G47" s="853">
        <v>2000000</v>
      </c>
      <c r="H47" s="854" t="s">
        <v>19</v>
      </c>
      <c r="I47" s="859">
        <v>1</v>
      </c>
      <c r="J47" s="854"/>
      <c r="K47" s="860"/>
      <c r="L47" s="854"/>
      <c r="M47" s="854"/>
      <c r="N47" s="857" t="s">
        <v>20</v>
      </c>
      <c r="O47" s="861">
        <f t="shared" si="4"/>
        <v>2000000</v>
      </c>
      <c r="P47" s="616">
        <f>O47</f>
        <v>2000000</v>
      </c>
      <c r="Q47" s="616">
        <v>2000000</v>
      </c>
      <c r="R47" s="638">
        <f t="shared" si="1"/>
        <v>0</v>
      </c>
      <c r="S47" s="3171">
        <f t="shared" si="2"/>
        <v>0</v>
      </c>
    </row>
    <row r="48" spans="1:19" ht="20.100000000000001" customHeight="1">
      <c r="A48" s="551"/>
      <c r="B48" s="565"/>
      <c r="C48" s="565"/>
      <c r="D48" s="565"/>
      <c r="F48" s="852" t="s">
        <v>804</v>
      </c>
      <c r="G48" s="853">
        <v>2000000</v>
      </c>
      <c r="H48" s="854" t="s">
        <v>19</v>
      </c>
      <c r="I48" s="859">
        <v>1</v>
      </c>
      <c r="J48" s="854"/>
      <c r="K48" s="860"/>
      <c r="L48" s="854"/>
      <c r="M48" s="854"/>
      <c r="N48" s="857" t="s">
        <v>20</v>
      </c>
      <c r="O48" s="861">
        <f t="shared" si="4"/>
        <v>2000000</v>
      </c>
      <c r="P48" s="616">
        <f t="shared" ref="P48:P59" si="5">O48</f>
        <v>2000000</v>
      </c>
      <c r="Q48" s="616">
        <v>2000000</v>
      </c>
      <c r="R48" s="638">
        <f t="shared" si="1"/>
        <v>0</v>
      </c>
      <c r="S48" s="3171">
        <f t="shared" si="2"/>
        <v>0</v>
      </c>
    </row>
    <row r="49" spans="1:19" ht="20.100000000000001" customHeight="1">
      <c r="A49" s="551"/>
      <c r="B49" s="565"/>
      <c r="C49" s="565"/>
      <c r="D49" s="565"/>
      <c r="F49" s="852" t="s">
        <v>805</v>
      </c>
      <c r="G49" s="853">
        <v>10000</v>
      </c>
      <c r="H49" s="854" t="s">
        <v>19</v>
      </c>
      <c r="I49" s="862">
        <v>2840</v>
      </c>
      <c r="J49" s="854"/>
      <c r="K49" s="860"/>
      <c r="L49" s="854"/>
      <c r="M49" s="854"/>
      <c r="N49" s="857" t="s">
        <v>20</v>
      </c>
      <c r="O49" s="861">
        <f t="shared" si="4"/>
        <v>28400000</v>
      </c>
      <c r="P49" s="616">
        <f t="shared" si="5"/>
        <v>28400000</v>
      </c>
      <c r="Q49" s="616">
        <v>30000000</v>
      </c>
      <c r="R49" s="638">
        <f t="shared" si="1"/>
        <v>-1600000</v>
      </c>
      <c r="S49" s="3171">
        <f t="shared" si="2"/>
        <v>-5.3333333333333337E-2</v>
      </c>
    </row>
    <row r="50" spans="1:19" ht="20.100000000000001" customHeight="1">
      <c r="A50" s="551"/>
      <c r="B50" s="565"/>
      <c r="C50" s="565"/>
      <c r="D50" s="565"/>
      <c r="F50" s="863" t="s">
        <v>806</v>
      </c>
      <c r="G50" s="864">
        <v>60000</v>
      </c>
      <c r="H50" s="854" t="s">
        <v>19</v>
      </c>
      <c r="I50" s="862">
        <v>20</v>
      </c>
      <c r="J50" s="865"/>
      <c r="K50" s="866"/>
      <c r="L50" s="865"/>
      <c r="M50" s="865"/>
      <c r="N50" s="857" t="s">
        <v>20</v>
      </c>
      <c r="O50" s="861">
        <f t="shared" si="4"/>
        <v>1200000</v>
      </c>
      <c r="P50" s="616">
        <f t="shared" si="5"/>
        <v>1200000</v>
      </c>
      <c r="Q50" s="616">
        <v>1200000</v>
      </c>
      <c r="R50" s="638">
        <f t="shared" si="1"/>
        <v>0</v>
      </c>
      <c r="S50" s="3171">
        <f t="shared" si="2"/>
        <v>0</v>
      </c>
    </row>
    <row r="51" spans="1:19" ht="20.100000000000001" customHeight="1">
      <c r="A51" s="551"/>
      <c r="B51" s="565"/>
      <c r="C51" s="565"/>
      <c r="D51" s="565"/>
      <c r="F51" s="852" t="s">
        <v>807</v>
      </c>
      <c r="G51" s="853">
        <v>40000</v>
      </c>
      <c r="H51" s="854" t="s">
        <v>19</v>
      </c>
      <c r="I51" s="855">
        <v>60</v>
      </c>
      <c r="J51" s="854"/>
      <c r="K51" s="860"/>
      <c r="L51" s="854"/>
      <c r="M51" s="854"/>
      <c r="N51" s="857" t="s">
        <v>20</v>
      </c>
      <c r="O51" s="861">
        <f t="shared" si="4"/>
        <v>2400000</v>
      </c>
      <c r="P51" s="616">
        <f t="shared" si="5"/>
        <v>2400000</v>
      </c>
      <c r="Q51" s="616">
        <v>2400000</v>
      </c>
      <c r="R51" s="638">
        <f t="shared" si="1"/>
        <v>0</v>
      </c>
      <c r="S51" s="3171">
        <f t="shared" si="2"/>
        <v>0</v>
      </c>
    </row>
    <row r="52" spans="1:19" ht="20.100000000000001" customHeight="1">
      <c r="A52" s="551"/>
      <c r="B52" s="565"/>
      <c r="C52" s="565"/>
      <c r="D52" s="565"/>
      <c r="F52" s="852" t="s">
        <v>808</v>
      </c>
      <c r="G52" s="853">
        <v>2000000</v>
      </c>
      <c r="H52" s="854" t="s">
        <v>19</v>
      </c>
      <c r="I52" s="859">
        <v>1</v>
      </c>
      <c r="J52" s="854"/>
      <c r="K52" s="860"/>
      <c r="L52" s="854"/>
      <c r="M52" s="854"/>
      <c r="N52" s="857" t="s">
        <v>20</v>
      </c>
      <c r="O52" s="861">
        <f t="shared" si="4"/>
        <v>2000000</v>
      </c>
      <c r="P52" s="616">
        <f t="shared" si="5"/>
        <v>2000000</v>
      </c>
      <c r="Q52" s="616">
        <v>2000000</v>
      </c>
      <c r="R52" s="638">
        <f t="shared" si="1"/>
        <v>0</v>
      </c>
      <c r="S52" s="3171">
        <f t="shared" si="2"/>
        <v>0</v>
      </c>
    </row>
    <row r="53" spans="1:19" ht="20.100000000000001" customHeight="1">
      <c r="A53" s="551"/>
      <c r="B53" s="565"/>
      <c r="C53" s="565"/>
      <c r="D53" s="565"/>
      <c r="F53" s="852" t="s">
        <v>809</v>
      </c>
      <c r="G53" s="853">
        <v>10000</v>
      </c>
      <c r="H53" s="854" t="s">
        <v>19</v>
      </c>
      <c r="I53" s="855">
        <v>2000</v>
      </c>
      <c r="J53" s="854"/>
      <c r="K53" s="860"/>
      <c r="L53" s="854"/>
      <c r="M53" s="854"/>
      <c r="N53" s="857" t="s">
        <v>20</v>
      </c>
      <c r="O53" s="861">
        <f t="shared" si="4"/>
        <v>20000000</v>
      </c>
      <c r="P53" s="616">
        <f t="shared" si="5"/>
        <v>20000000</v>
      </c>
      <c r="Q53" s="616">
        <v>20000000</v>
      </c>
      <c r="R53" s="638">
        <f t="shared" si="1"/>
        <v>0</v>
      </c>
      <c r="S53" s="3171">
        <f t="shared" si="2"/>
        <v>0</v>
      </c>
    </row>
    <row r="54" spans="1:19" ht="20.100000000000001" customHeight="1">
      <c r="A54" s="551"/>
      <c r="B54" s="565"/>
      <c r="C54" s="565"/>
      <c r="D54" s="565"/>
      <c r="F54" s="852" t="s">
        <v>810</v>
      </c>
      <c r="G54" s="853">
        <v>129870000</v>
      </c>
      <c r="H54" s="854" t="s">
        <v>19</v>
      </c>
      <c r="I54" s="859">
        <v>1</v>
      </c>
      <c r="J54" s="854"/>
      <c r="K54" s="860"/>
      <c r="L54" s="854"/>
      <c r="M54" s="854"/>
      <c r="N54" s="857" t="s">
        <v>20</v>
      </c>
      <c r="O54" s="861">
        <f t="shared" si="4"/>
        <v>129870000</v>
      </c>
      <c r="P54" s="616">
        <f t="shared" si="5"/>
        <v>129870000</v>
      </c>
      <c r="Q54" s="616">
        <v>140000000</v>
      </c>
      <c r="R54" s="638">
        <f t="shared" si="1"/>
        <v>-10130000</v>
      </c>
      <c r="S54" s="3171">
        <f t="shared" si="2"/>
        <v>-7.2357142857142856E-2</v>
      </c>
    </row>
    <row r="55" spans="1:19" ht="20.100000000000001" customHeight="1">
      <c r="A55" s="551"/>
      <c r="B55" s="565"/>
      <c r="C55" s="565"/>
      <c r="D55" s="565"/>
      <c r="F55" s="852" t="s">
        <v>811</v>
      </c>
      <c r="G55" s="853">
        <v>10000</v>
      </c>
      <c r="H55" s="854" t="s">
        <v>19</v>
      </c>
      <c r="I55" s="855">
        <v>200</v>
      </c>
      <c r="J55" s="854"/>
      <c r="K55" s="860"/>
      <c r="L55" s="854"/>
      <c r="M55" s="854"/>
      <c r="N55" s="857" t="s">
        <v>20</v>
      </c>
      <c r="O55" s="861">
        <f t="shared" si="4"/>
        <v>2000000</v>
      </c>
      <c r="P55" s="616">
        <f t="shared" si="5"/>
        <v>2000000</v>
      </c>
      <c r="Q55" s="616">
        <v>2000000</v>
      </c>
      <c r="R55" s="638">
        <f t="shared" si="1"/>
        <v>0</v>
      </c>
      <c r="S55" s="3171">
        <f t="shared" si="2"/>
        <v>0</v>
      </c>
    </row>
    <row r="56" spans="1:19" ht="20.100000000000001" customHeight="1">
      <c r="A56" s="551"/>
      <c r="B56" s="565"/>
      <c r="C56" s="565"/>
      <c r="D56" s="565"/>
      <c r="F56" s="852" t="s">
        <v>812</v>
      </c>
      <c r="G56" s="853">
        <v>800000</v>
      </c>
      <c r="H56" s="854" t="s">
        <v>19</v>
      </c>
      <c r="I56" s="855">
        <v>20</v>
      </c>
      <c r="J56" s="854"/>
      <c r="K56" s="860"/>
      <c r="L56" s="854"/>
      <c r="M56" s="854"/>
      <c r="N56" s="857" t="s">
        <v>20</v>
      </c>
      <c r="O56" s="861">
        <f t="shared" si="4"/>
        <v>16000000</v>
      </c>
      <c r="P56" s="616">
        <f t="shared" si="5"/>
        <v>16000000</v>
      </c>
      <c r="Q56" s="616">
        <v>16000000</v>
      </c>
      <c r="R56" s="638">
        <f t="shared" si="1"/>
        <v>0</v>
      </c>
      <c r="S56" s="3171">
        <f t="shared" si="2"/>
        <v>0</v>
      </c>
    </row>
    <row r="57" spans="1:19" ht="20.100000000000001" customHeight="1">
      <c r="A57" s="551"/>
      <c r="B57" s="565"/>
      <c r="C57" s="565"/>
      <c r="D57" s="565"/>
      <c r="F57" s="852" t="s">
        <v>2848</v>
      </c>
      <c r="G57" s="853">
        <v>1600000</v>
      </c>
      <c r="H57" s="854" t="s">
        <v>19</v>
      </c>
      <c r="I57" s="855">
        <v>1</v>
      </c>
      <c r="J57" s="854"/>
      <c r="K57" s="860"/>
      <c r="L57" s="854"/>
      <c r="M57" s="854"/>
      <c r="N57" s="857" t="s">
        <v>20</v>
      </c>
      <c r="O57" s="861">
        <f t="shared" si="4"/>
        <v>1600000</v>
      </c>
      <c r="P57" s="616">
        <f t="shared" si="5"/>
        <v>1600000</v>
      </c>
      <c r="Q57" s="616">
        <v>0</v>
      </c>
      <c r="R57" s="638"/>
      <c r="S57" s="3171"/>
    </row>
    <row r="58" spans="1:19" ht="20.100000000000001" customHeight="1">
      <c r="A58" s="551"/>
      <c r="B58" s="565"/>
      <c r="C58" s="565"/>
      <c r="D58" s="565"/>
      <c r="F58" s="852" t="s">
        <v>2849</v>
      </c>
      <c r="G58" s="853">
        <v>2000000</v>
      </c>
      <c r="H58" s="854" t="s">
        <v>19</v>
      </c>
      <c r="I58" s="855">
        <v>4</v>
      </c>
      <c r="J58" s="854"/>
      <c r="K58" s="860"/>
      <c r="L58" s="854"/>
      <c r="M58" s="854"/>
      <c r="N58" s="857" t="s">
        <v>20</v>
      </c>
      <c r="O58" s="861">
        <f t="shared" si="4"/>
        <v>8000000</v>
      </c>
      <c r="P58" s="616">
        <f t="shared" si="5"/>
        <v>8000000</v>
      </c>
      <c r="Q58" s="616">
        <v>0</v>
      </c>
      <c r="R58" s="638"/>
      <c r="S58" s="3171"/>
    </row>
    <row r="59" spans="1:19" ht="20.100000000000001" customHeight="1">
      <c r="A59" s="551"/>
      <c r="B59" s="565"/>
      <c r="C59" s="565"/>
      <c r="D59" s="565"/>
      <c r="F59" s="852" t="s">
        <v>2850</v>
      </c>
      <c r="G59" s="853">
        <v>2130000</v>
      </c>
      <c r="H59" s="854" t="s">
        <v>19</v>
      </c>
      <c r="I59" s="855">
        <v>1</v>
      </c>
      <c r="J59" s="854"/>
      <c r="K59" s="860"/>
      <c r="L59" s="854"/>
      <c r="M59" s="854"/>
      <c r="N59" s="857" t="s">
        <v>20</v>
      </c>
      <c r="O59" s="861">
        <f t="shared" si="4"/>
        <v>2130000</v>
      </c>
      <c r="P59" s="616">
        <f t="shared" si="5"/>
        <v>2130000</v>
      </c>
      <c r="Q59" s="616">
        <v>0</v>
      </c>
      <c r="R59" s="638"/>
      <c r="S59" s="3171"/>
    </row>
    <row r="60" spans="1:19" ht="20.100000000000001" customHeight="1">
      <c r="A60" s="551"/>
      <c r="B60" s="565"/>
      <c r="C60" s="565"/>
      <c r="D60" s="566" t="s">
        <v>1309</v>
      </c>
      <c r="E60" s="567"/>
      <c r="F60" s="568"/>
      <c r="G60" s="569"/>
      <c r="H60" s="570"/>
      <c r="I60" s="570"/>
      <c r="J60" s="570"/>
      <c r="K60" s="570"/>
      <c r="L60" s="570"/>
      <c r="M60" s="570"/>
      <c r="N60" s="571"/>
      <c r="O60" s="568"/>
      <c r="P60" s="572">
        <f>SUM(P61)</f>
        <v>19960000</v>
      </c>
      <c r="Q60" s="572">
        <f>SUM(Q61)</f>
        <v>19960000</v>
      </c>
      <c r="R60" s="630">
        <f t="shared" si="1"/>
        <v>0</v>
      </c>
      <c r="S60" s="3169">
        <f t="shared" si="2"/>
        <v>0</v>
      </c>
    </row>
    <row r="61" spans="1:19" ht="20.100000000000001" customHeight="1">
      <c r="A61" s="551"/>
      <c r="B61" s="565"/>
      <c r="C61" s="565"/>
      <c r="D61" s="588"/>
      <c r="E61" s="456" t="s">
        <v>1083</v>
      </c>
      <c r="F61" s="457"/>
      <c r="G61" s="458"/>
      <c r="H61" s="458"/>
      <c r="I61" s="458"/>
      <c r="J61" s="458"/>
      <c r="K61" s="458"/>
      <c r="L61" s="458"/>
      <c r="M61" s="458"/>
      <c r="N61" s="458"/>
      <c r="O61" s="459"/>
      <c r="P61" s="573">
        <f>ROUNDUP(O62,-3)</f>
        <v>19960000</v>
      </c>
      <c r="Q61" s="573">
        <f>Q62</f>
        <v>19960000</v>
      </c>
      <c r="R61" s="631">
        <f t="shared" si="1"/>
        <v>0</v>
      </c>
      <c r="S61" s="3170">
        <f t="shared" si="2"/>
        <v>0</v>
      </c>
    </row>
    <row r="62" spans="1:19" ht="20.100000000000001" customHeight="1">
      <c r="A62" s="551"/>
      <c r="B62" s="565"/>
      <c r="C62" s="565"/>
      <c r="D62" s="588"/>
      <c r="E62" s="565"/>
      <c r="F62" s="633" t="s">
        <v>104</v>
      </c>
      <c r="G62" s="634"/>
      <c r="H62" s="635"/>
      <c r="I62" s="635"/>
      <c r="J62" s="635"/>
      <c r="K62" s="635"/>
      <c r="L62" s="635"/>
      <c r="M62" s="635"/>
      <c r="N62" s="696"/>
      <c r="O62" s="637">
        <f>SUM(O63:O63)</f>
        <v>19960000</v>
      </c>
      <c r="P62" s="616">
        <f t="shared" ref="P62" si="6">O62</f>
        <v>19960000</v>
      </c>
      <c r="Q62" s="616">
        <v>19960000</v>
      </c>
      <c r="R62" s="638">
        <f t="shared" si="1"/>
        <v>0</v>
      </c>
      <c r="S62" s="3171">
        <f t="shared" si="2"/>
        <v>0</v>
      </c>
    </row>
    <row r="63" spans="1:19" ht="20.100000000000001" customHeight="1">
      <c r="A63" s="551"/>
      <c r="B63" s="565"/>
      <c r="C63" s="565"/>
      <c r="D63" s="588"/>
      <c r="E63" s="565"/>
      <c r="F63" s="714" t="s">
        <v>1441</v>
      </c>
      <c r="G63" s="677">
        <v>19960000</v>
      </c>
      <c r="H63" s="678" t="s">
        <v>19</v>
      </c>
      <c r="I63" s="867">
        <v>1</v>
      </c>
      <c r="J63" s="678" t="s">
        <v>813</v>
      </c>
      <c r="K63" s="681"/>
      <c r="L63" s="678"/>
      <c r="M63" s="678"/>
      <c r="N63" s="715" t="s">
        <v>20</v>
      </c>
      <c r="O63" s="716">
        <f>G63*I63</f>
        <v>19960000</v>
      </c>
      <c r="P63" s="848"/>
      <c r="Q63" s="848"/>
      <c r="R63" s="849"/>
      <c r="S63" s="3197"/>
    </row>
    <row r="64" spans="1:19" ht="20.100000000000001" customHeight="1">
      <c r="A64" s="551"/>
      <c r="B64" s="565"/>
      <c r="C64" s="565"/>
      <c r="D64" s="566" t="s">
        <v>1319</v>
      </c>
      <c r="E64" s="567"/>
      <c r="F64" s="568"/>
      <c r="G64" s="569"/>
      <c r="H64" s="570"/>
      <c r="I64" s="570"/>
      <c r="J64" s="570"/>
      <c r="K64" s="570"/>
      <c r="L64" s="570"/>
      <c r="M64" s="570"/>
      <c r="N64" s="571"/>
      <c r="O64" s="568"/>
      <c r="P64" s="572">
        <f>P65</f>
        <v>71868000</v>
      </c>
      <c r="Q64" s="572">
        <f>SUM(Q65)</f>
        <v>71868000</v>
      </c>
      <c r="R64" s="630">
        <f t="shared" si="1"/>
        <v>0</v>
      </c>
      <c r="S64" s="3169">
        <f t="shared" si="2"/>
        <v>0</v>
      </c>
    </row>
    <row r="65" spans="1:19" ht="20.100000000000001" customHeight="1">
      <c r="A65" s="551"/>
      <c r="B65" s="565"/>
      <c r="C65" s="565"/>
      <c r="D65" s="588"/>
      <c r="E65" s="456" t="s">
        <v>1084</v>
      </c>
      <c r="F65" s="457"/>
      <c r="G65" s="458"/>
      <c r="H65" s="458"/>
      <c r="I65" s="458"/>
      <c r="J65" s="458"/>
      <c r="K65" s="458"/>
      <c r="L65" s="458"/>
      <c r="M65" s="458"/>
      <c r="N65" s="458"/>
      <c r="O65" s="459"/>
      <c r="P65" s="573">
        <f>O66+O70</f>
        <v>71868000</v>
      </c>
      <c r="Q65" s="573">
        <f>SUM(Q66,Q70)</f>
        <v>71868000</v>
      </c>
      <c r="R65" s="631">
        <f t="shared" si="1"/>
        <v>0</v>
      </c>
      <c r="S65" s="3170">
        <f t="shared" si="2"/>
        <v>0</v>
      </c>
    </row>
    <row r="66" spans="1:19" ht="20.100000000000001" customHeight="1">
      <c r="A66" s="551"/>
      <c r="B66" s="565"/>
      <c r="C66" s="565"/>
      <c r="D66" s="565"/>
      <c r="E66" s="632"/>
      <c r="F66" s="633" t="s">
        <v>814</v>
      </c>
      <c r="G66" s="634"/>
      <c r="H66" s="635"/>
      <c r="I66" s="635"/>
      <c r="J66" s="635"/>
      <c r="K66" s="635"/>
      <c r="L66" s="635"/>
      <c r="M66" s="635"/>
      <c r="N66" s="696"/>
      <c r="O66" s="637">
        <f>SUM(O67:O69)</f>
        <v>56868000</v>
      </c>
      <c r="P66" s="616">
        <f t="shared" ref="P66" si="7">O66</f>
        <v>56868000</v>
      </c>
      <c r="Q66" s="616">
        <v>56868000</v>
      </c>
      <c r="R66" s="638">
        <f t="shared" ref="R66:R107" si="8">P66-Q66</f>
        <v>0</v>
      </c>
      <c r="S66" s="3171">
        <f t="shared" ref="S66:S107" si="9">+R66/Q66</f>
        <v>0</v>
      </c>
    </row>
    <row r="67" spans="1:19" ht="20.100000000000001" customHeight="1">
      <c r="A67" s="551"/>
      <c r="B67" s="565"/>
      <c r="C67" s="565"/>
      <c r="D67" s="588"/>
      <c r="E67" s="868"/>
      <c r="F67" s="714" t="s">
        <v>2445</v>
      </c>
      <c r="G67" s="677">
        <v>3300</v>
      </c>
      <c r="H67" s="678" t="s">
        <v>19</v>
      </c>
      <c r="I67" s="771">
        <v>40</v>
      </c>
      <c r="J67" s="678" t="s">
        <v>19</v>
      </c>
      <c r="K67" s="680">
        <v>249</v>
      </c>
      <c r="L67" s="678"/>
      <c r="M67" s="681"/>
      <c r="N67" s="715" t="s">
        <v>20</v>
      </c>
      <c r="O67" s="716">
        <f>G67*I67*K67</f>
        <v>32868000</v>
      </c>
      <c r="P67" s="848"/>
      <c r="Q67" s="848"/>
      <c r="R67" s="849"/>
      <c r="S67" s="3197"/>
    </row>
    <row r="68" spans="1:19" ht="20.100000000000001" customHeight="1">
      <c r="A68" s="1207"/>
      <c r="B68" s="582"/>
      <c r="C68" s="582"/>
      <c r="D68" s="553"/>
      <c r="E68" s="869"/>
      <c r="F68" s="1135" t="s">
        <v>2446</v>
      </c>
      <c r="G68" s="1090">
        <v>80000</v>
      </c>
      <c r="H68" s="1091" t="s">
        <v>19</v>
      </c>
      <c r="I68" s="1211">
        <v>20</v>
      </c>
      <c r="J68" s="1091" t="s">
        <v>19</v>
      </c>
      <c r="K68" s="1092">
        <v>12</v>
      </c>
      <c r="L68" s="1091"/>
      <c r="M68" s="1092"/>
      <c r="N68" s="1137" t="s">
        <v>20</v>
      </c>
      <c r="O68" s="1138">
        <f>G68*I68*K68</f>
        <v>19200000</v>
      </c>
      <c r="P68" s="892"/>
      <c r="Q68" s="892"/>
      <c r="R68" s="894"/>
      <c r="S68" s="3198"/>
    </row>
    <row r="69" spans="1:19" ht="20.100000000000001" customHeight="1">
      <c r="A69" s="551"/>
      <c r="B69" s="565"/>
      <c r="C69" s="565"/>
      <c r="D69" s="588"/>
      <c r="E69" s="868"/>
      <c r="F69" s="714" t="s">
        <v>2447</v>
      </c>
      <c r="G69" s="677">
        <v>80000</v>
      </c>
      <c r="H69" s="678" t="s">
        <v>19</v>
      </c>
      <c r="I69" s="771">
        <v>5</v>
      </c>
      <c r="J69" s="678" t="s">
        <v>19</v>
      </c>
      <c r="K69" s="681">
        <v>12</v>
      </c>
      <c r="L69" s="678"/>
      <c r="M69" s="681"/>
      <c r="N69" s="715" t="s">
        <v>20</v>
      </c>
      <c r="O69" s="716">
        <f>G69*I69*K69</f>
        <v>4800000</v>
      </c>
      <c r="P69" s="848"/>
      <c r="Q69" s="848"/>
      <c r="R69" s="849"/>
      <c r="S69" s="3197"/>
    </row>
    <row r="70" spans="1:19" ht="20.100000000000001" customHeight="1">
      <c r="A70" s="551"/>
      <c r="B70" s="565"/>
      <c r="C70" s="565"/>
      <c r="D70" s="588"/>
      <c r="E70" s="868"/>
      <c r="F70" s="633" t="s">
        <v>815</v>
      </c>
      <c r="G70" s="634"/>
      <c r="H70" s="635"/>
      <c r="I70" s="635"/>
      <c r="J70" s="635"/>
      <c r="K70" s="635"/>
      <c r="L70" s="635"/>
      <c r="M70" s="635"/>
      <c r="N70" s="696"/>
      <c r="O70" s="637">
        <f>SUM(O71:O71)</f>
        <v>15000000</v>
      </c>
      <c r="P70" s="616">
        <f t="shared" ref="P70" si="10">O70</f>
        <v>15000000</v>
      </c>
      <c r="Q70" s="616">
        <v>15000000</v>
      </c>
      <c r="R70" s="638">
        <f t="shared" si="8"/>
        <v>0</v>
      </c>
      <c r="S70" s="3171">
        <f t="shared" si="9"/>
        <v>0</v>
      </c>
    </row>
    <row r="71" spans="1:19" ht="20.100000000000001" customHeight="1">
      <c r="A71" s="551"/>
      <c r="B71" s="565"/>
      <c r="C71" s="582"/>
      <c r="D71" s="588"/>
      <c r="E71" s="869"/>
      <c r="F71" s="714" t="s">
        <v>1444</v>
      </c>
      <c r="G71" s="677">
        <v>15000000</v>
      </c>
      <c r="H71" s="678" t="s">
        <v>19</v>
      </c>
      <c r="I71" s="867">
        <v>1</v>
      </c>
      <c r="J71" s="678"/>
      <c r="K71" s="680"/>
      <c r="L71" s="678"/>
      <c r="M71" s="681"/>
      <c r="N71" s="715" t="s">
        <v>20</v>
      </c>
      <c r="O71" s="716">
        <f>G71*I71</f>
        <v>15000000</v>
      </c>
      <c r="P71" s="848"/>
      <c r="Q71" s="848"/>
      <c r="R71" s="849"/>
      <c r="S71" s="3197"/>
    </row>
    <row r="72" spans="1:19" ht="20.100000000000001" customHeight="1">
      <c r="A72" s="551"/>
      <c r="B72" s="565"/>
      <c r="C72" s="669" t="s">
        <v>311</v>
      </c>
      <c r="D72" s="670"/>
      <c r="E72" s="670"/>
      <c r="F72" s="671"/>
      <c r="G72" s="670"/>
      <c r="H72" s="670"/>
      <c r="I72" s="670"/>
      <c r="J72" s="670"/>
      <c r="K72" s="670"/>
      <c r="L72" s="670"/>
      <c r="M72" s="670"/>
      <c r="N72" s="670"/>
      <c r="O72" s="672"/>
      <c r="P72" s="564">
        <f>SUM(P73,P77,P99)</f>
        <v>1217646000</v>
      </c>
      <c r="Q72" s="564">
        <f>SUM(Q73,Q77,Q99)</f>
        <v>1165426000</v>
      </c>
      <c r="R72" s="625">
        <f t="shared" si="8"/>
        <v>52220000</v>
      </c>
      <c r="S72" s="2775">
        <f t="shared" si="9"/>
        <v>4.4807649734946706E-2</v>
      </c>
    </row>
    <row r="73" spans="1:19" ht="20.100000000000001" customHeight="1">
      <c r="A73" s="551"/>
      <c r="B73" s="565"/>
      <c r="C73" s="559"/>
      <c r="D73" s="566" t="s">
        <v>255</v>
      </c>
      <c r="E73" s="567"/>
      <c r="F73" s="568"/>
      <c r="G73" s="569"/>
      <c r="H73" s="570"/>
      <c r="I73" s="570"/>
      <c r="J73" s="570"/>
      <c r="K73" s="570"/>
      <c r="L73" s="570"/>
      <c r="M73" s="570"/>
      <c r="N73" s="571"/>
      <c r="O73" s="568"/>
      <c r="P73" s="572">
        <f>P74</f>
        <v>500000</v>
      </c>
      <c r="Q73" s="572">
        <f>Q74</f>
        <v>500000</v>
      </c>
      <c r="R73" s="630">
        <f t="shared" si="8"/>
        <v>0</v>
      </c>
      <c r="S73" s="3169">
        <f t="shared" si="9"/>
        <v>0</v>
      </c>
    </row>
    <row r="74" spans="1:19" ht="20.100000000000001" customHeight="1">
      <c r="A74" s="551"/>
      <c r="B74" s="565"/>
      <c r="C74" s="565"/>
      <c r="D74" s="870"/>
      <c r="E74" s="605" t="s">
        <v>312</v>
      </c>
      <c r="F74" s="606"/>
      <c r="G74" s="607"/>
      <c r="H74" s="608"/>
      <c r="I74" s="608"/>
      <c r="J74" s="608"/>
      <c r="K74" s="608"/>
      <c r="L74" s="608"/>
      <c r="M74" s="608"/>
      <c r="N74" s="609"/>
      <c r="O74" s="606"/>
      <c r="P74" s="573">
        <f>ROUNDUP(O75,-3)</f>
        <v>500000</v>
      </c>
      <c r="Q74" s="573">
        <f>SUM(Q75)</f>
        <v>500000</v>
      </c>
      <c r="R74" s="631">
        <f t="shared" si="8"/>
        <v>0</v>
      </c>
      <c r="S74" s="3170">
        <f t="shared" si="9"/>
        <v>0</v>
      </c>
    </row>
    <row r="75" spans="1:19" ht="20.100000000000001" customHeight="1">
      <c r="A75" s="551"/>
      <c r="B75" s="565"/>
      <c r="C75" s="565"/>
      <c r="D75" s="588"/>
      <c r="E75" s="565"/>
      <c r="F75" s="633" t="s">
        <v>816</v>
      </c>
      <c r="G75" s="634"/>
      <c r="H75" s="635"/>
      <c r="I75" s="635"/>
      <c r="J75" s="635"/>
      <c r="K75" s="635"/>
      <c r="L75" s="635"/>
      <c r="M75" s="635"/>
      <c r="N75" s="696"/>
      <c r="O75" s="637">
        <f>SUM(O76:O76)</f>
        <v>500000</v>
      </c>
      <c r="P75" s="616">
        <v>500000</v>
      </c>
      <c r="Q75" s="616">
        <v>500000</v>
      </c>
      <c r="R75" s="638">
        <f t="shared" si="8"/>
        <v>0</v>
      </c>
      <c r="S75" s="3171">
        <f t="shared" si="9"/>
        <v>0</v>
      </c>
    </row>
    <row r="76" spans="1:19" ht="20.100000000000001" customHeight="1">
      <c r="A76" s="551"/>
      <c r="B76" s="565"/>
      <c r="C76" s="565"/>
      <c r="D76" s="588"/>
      <c r="E76" s="565"/>
      <c r="F76" s="714" t="s">
        <v>1445</v>
      </c>
      <c r="G76" s="677">
        <v>500000</v>
      </c>
      <c r="H76" s="678" t="s">
        <v>19</v>
      </c>
      <c r="I76" s="871">
        <v>1</v>
      </c>
      <c r="J76" s="678"/>
      <c r="K76" s="681"/>
      <c r="L76" s="678"/>
      <c r="M76" s="678"/>
      <c r="N76" s="715" t="s">
        <v>20</v>
      </c>
      <c r="O76" s="716">
        <f>G76*I76</f>
        <v>500000</v>
      </c>
      <c r="P76" s="848"/>
      <c r="Q76" s="848"/>
      <c r="R76" s="849"/>
      <c r="S76" s="3197"/>
    </row>
    <row r="77" spans="1:19" ht="20.100000000000001" customHeight="1">
      <c r="A77" s="551"/>
      <c r="B77" s="565"/>
      <c r="C77" s="565"/>
      <c r="D77" s="566" t="s">
        <v>1315</v>
      </c>
      <c r="E77" s="567"/>
      <c r="F77" s="568"/>
      <c r="G77" s="569"/>
      <c r="H77" s="570"/>
      <c r="I77" s="570"/>
      <c r="J77" s="570"/>
      <c r="K77" s="570"/>
      <c r="L77" s="570"/>
      <c r="M77" s="570"/>
      <c r="N77" s="571"/>
      <c r="O77" s="568"/>
      <c r="P77" s="572">
        <f>P78+P94+P89</f>
        <v>1167146000</v>
      </c>
      <c r="Q77" s="572">
        <f>Q78+Q94</f>
        <v>1114926000</v>
      </c>
      <c r="R77" s="630">
        <f t="shared" si="8"/>
        <v>52220000</v>
      </c>
      <c r="S77" s="3169">
        <f t="shared" si="9"/>
        <v>4.6837189194619197E-2</v>
      </c>
    </row>
    <row r="78" spans="1:19" ht="20.100000000000001" customHeight="1">
      <c r="A78" s="551"/>
      <c r="B78" s="565"/>
      <c r="C78" s="565"/>
      <c r="D78" s="594"/>
      <c r="E78" s="456" t="s">
        <v>208</v>
      </c>
      <c r="F78" s="457"/>
      <c r="G78" s="458"/>
      <c r="H78" s="458"/>
      <c r="I78" s="458"/>
      <c r="J78" s="458"/>
      <c r="K78" s="458"/>
      <c r="L78" s="458"/>
      <c r="M78" s="458"/>
      <c r="N78" s="458"/>
      <c r="O78" s="459"/>
      <c r="P78" s="872">
        <f>O79+O81+O83+O85+O87</f>
        <v>1119026000</v>
      </c>
      <c r="Q78" s="573">
        <f>Q79+Q81+Q83+Q85+Q87</f>
        <v>1114926000</v>
      </c>
      <c r="R78" s="873">
        <f t="shared" si="8"/>
        <v>4100000</v>
      </c>
      <c r="S78" s="3199">
        <f t="shared" si="9"/>
        <v>3.6773741037521772E-3</v>
      </c>
    </row>
    <row r="79" spans="1:19" ht="20.100000000000001" customHeight="1">
      <c r="A79" s="551"/>
      <c r="B79" s="565"/>
      <c r="C79" s="565"/>
      <c r="D79" s="594"/>
      <c r="E79" s="559"/>
      <c r="F79" s="633" t="s">
        <v>817</v>
      </c>
      <c r="G79" s="634"/>
      <c r="H79" s="635"/>
      <c r="I79" s="635"/>
      <c r="J79" s="635"/>
      <c r="K79" s="635"/>
      <c r="L79" s="635"/>
      <c r="M79" s="635"/>
      <c r="N79" s="696"/>
      <c r="O79" s="637">
        <f>SUM(O80:O80)</f>
        <v>931104000</v>
      </c>
      <c r="P79" s="616">
        <f>O79</f>
        <v>931104000</v>
      </c>
      <c r="Q79" s="616">
        <v>931104000</v>
      </c>
      <c r="R79" s="638">
        <f t="shared" si="8"/>
        <v>0</v>
      </c>
      <c r="S79" s="3171">
        <f t="shared" si="9"/>
        <v>0</v>
      </c>
    </row>
    <row r="80" spans="1:19" ht="20.100000000000001" customHeight="1">
      <c r="A80" s="551"/>
      <c r="B80" s="565"/>
      <c r="C80" s="565"/>
      <c r="D80" s="594"/>
      <c r="E80" s="565"/>
      <c r="F80" s="874" t="s">
        <v>2448</v>
      </c>
      <c r="G80" s="677">
        <v>931104000</v>
      </c>
      <c r="H80" s="678" t="s">
        <v>19</v>
      </c>
      <c r="I80" s="867">
        <v>1</v>
      </c>
      <c r="J80" s="678"/>
      <c r="K80" s="681"/>
      <c r="L80" s="678"/>
      <c r="M80" s="678"/>
      <c r="N80" s="715" t="s">
        <v>20</v>
      </c>
      <c r="O80" s="716">
        <f>G80*I80</f>
        <v>931104000</v>
      </c>
      <c r="P80" s="848"/>
      <c r="Q80" s="848"/>
      <c r="R80" s="849"/>
      <c r="S80" s="3200"/>
    </row>
    <row r="81" spans="1:22" ht="20.100000000000001" customHeight="1">
      <c r="A81" s="877"/>
      <c r="B81" s="878"/>
      <c r="C81" s="878"/>
      <c r="D81" s="879"/>
      <c r="E81" s="878"/>
      <c r="F81" s="883" t="s">
        <v>1232</v>
      </c>
      <c r="G81" s="884"/>
      <c r="H81" s="885"/>
      <c r="I81" s="885"/>
      <c r="J81" s="885"/>
      <c r="K81" s="885"/>
      <c r="L81" s="885"/>
      <c r="M81" s="885"/>
      <c r="N81" s="886"/>
      <c r="O81" s="887">
        <f>SUM(O82:O82)</f>
        <v>159502000</v>
      </c>
      <c r="P81" s="888">
        <f>O81</f>
        <v>159502000</v>
      </c>
      <c r="Q81" s="889">
        <v>159502000</v>
      </c>
      <c r="R81" s="890">
        <f t="shared" si="8"/>
        <v>0</v>
      </c>
      <c r="S81" s="3201">
        <f t="shared" si="9"/>
        <v>0</v>
      </c>
    </row>
    <row r="82" spans="1:22" ht="20.100000000000001" customHeight="1">
      <c r="A82" s="877"/>
      <c r="B82" s="878"/>
      <c r="C82" s="878"/>
      <c r="D82" s="879"/>
      <c r="E82" s="878"/>
      <c r="F82" s="880" t="s">
        <v>2129</v>
      </c>
      <c r="G82" s="677">
        <v>159502000</v>
      </c>
      <c r="H82" s="678" t="s">
        <v>19</v>
      </c>
      <c r="I82" s="881">
        <v>1</v>
      </c>
      <c r="J82" s="678"/>
      <c r="K82" s="681"/>
      <c r="L82" s="678"/>
      <c r="M82" s="678"/>
      <c r="N82" s="715" t="s">
        <v>20</v>
      </c>
      <c r="O82" s="716">
        <f>G82*I82</f>
        <v>159502000</v>
      </c>
      <c r="P82" s="848"/>
      <c r="Q82" s="882"/>
      <c r="R82" s="849"/>
      <c r="S82" s="3200"/>
    </row>
    <row r="83" spans="1:22" ht="20.100000000000001" customHeight="1">
      <c r="A83" s="877"/>
      <c r="B83" s="878"/>
      <c r="C83" s="878"/>
      <c r="D83" s="879"/>
      <c r="E83" s="878"/>
      <c r="F83" s="883" t="s">
        <v>1233</v>
      </c>
      <c r="G83" s="884"/>
      <c r="H83" s="885"/>
      <c r="I83" s="885"/>
      <c r="J83" s="885"/>
      <c r="K83" s="885"/>
      <c r="L83" s="885"/>
      <c r="M83" s="885"/>
      <c r="N83" s="886"/>
      <c r="O83" s="887">
        <f>SUM(O84:O84)</f>
        <v>22320000</v>
      </c>
      <c r="P83" s="888">
        <f>O83</f>
        <v>22320000</v>
      </c>
      <c r="Q83" s="889">
        <v>22320000</v>
      </c>
      <c r="R83" s="890">
        <f t="shared" si="8"/>
        <v>0</v>
      </c>
      <c r="S83" s="3201">
        <f t="shared" si="9"/>
        <v>0</v>
      </c>
    </row>
    <row r="84" spans="1:22" ht="20.100000000000001" customHeight="1">
      <c r="A84" s="877"/>
      <c r="B84" s="878"/>
      <c r="C84" s="878"/>
      <c r="D84" s="879"/>
      <c r="E84" s="878"/>
      <c r="F84" s="880" t="s">
        <v>2130</v>
      </c>
      <c r="G84" s="677">
        <v>22320000</v>
      </c>
      <c r="H84" s="678" t="s">
        <v>19</v>
      </c>
      <c r="I84" s="881">
        <v>1</v>
      </c>
      <c r="J84" s="678"/>
      <c r="K84" s="681"/>
      <c r="L84" s="678"/>
      <c r="M84" s="678"/>
      <c r="N84" s="715" t="s">
        <v>20</v>
      </c>
      <c r="O84" s="716">
        <f>G84*I84</f>
        <v>22320000</v>
      </c>
      <c r="P84" s="848"/>
      <c r="Q84" s="882"/>
      <c r="R84" s="849"/>
      <c r="S84" s="3200"/>
    </row>
    <row r="85" spans="1:22" ht="20.100000000000001" customHeight="1">
      <c r="A85" s="877"/>
      <c r="B85" s="878"/>
      <c r="C85" s="878"/>
      <c r="D85" s="879"/>
      <c r="E85" s="878"/>
      <c r="F85" s="883" t="s">
        <v>1234</v>
      </c>
      <c r="G85" s="884"/>
      <c r="H85" s="885"/>
      <c r="I85" s="885"/>
      <c r="J85" s="885"/>
      <c r="K85" s="885"/>
      <c r="L85" s="885"/>
      <c r="M85" s="885"/>
      <c r="N85" s="886"/>
      <c r="O85" s="887">
        <f>SUM(O86:O86)</f>
        <v>2000000</v>
      </c>
      <c r="P85" s="888">
        <f>O85</f>
        <v>2000000</v>
      </c>
      <c r="Q85" s="889">
        <v>2000000</v>
      </c>
      <c r="R85" s="890">
        <f t="shared" si="8"/>
        <v>0</v>
      </c>
      <c r="S85" s="3201">
        <f t="shared" si="9"/>
        <v>0</v>
      </c>
    </row>
    <row r="86" spans="1:22" ht="20.100000000000001" customHeight="1">
      <c r="A86" s="877"/>
      <c r="B86" s="878"/>
      <c r="C86" s="878"/>
      <c r="D86" s="879"/>
      <c r="E86" s="878"/>
      <c r="F86" s="880" t="s">
        <v>2131</v>
      </c>
      <c r="G86" s="677">
        <v>2000000</v>
      </c>
      <c r="H86" s="678" t="s">
        <v>19</v>
      </c>
      <c r="I86" s="881">
        <v>1</v>
      </c>
      <c r="J86" s="678"/>
      <c r="K86" s="681"/>
      <c r="L86" s="678"/>
      <c r="M86" s="678"/>
      <c r="N86" s="715" t="s">
        <v>20</v>
      </c>
      <c r="O86" s="716">
        <f>G86*I86</f>
        <v>2000000</v>
      </c>
      <c r="P86" s="848"/>
      <c r="Q86" s="882"/>
      <c r="R86" s="849"/>
      <c r="S86" s="3200"/>
    </row>
    <row r="87" spans="1:22" ht="20.100000000000001" customHeight="1">
      <c r="A87" s="877"/>
      <c r="B87" s="878"/>
      <c r="C87" s="878"/>
      <c r="D87" s="879"/>
      <c r="E87" s="878"/>
      <c r="F87" s="883" t="s">
        <v>2855</v>
      </c>
      <c r="G87" s="884"/>
      <c r="H87" s="885"/>
      <c r="I87" s="885"/>
      <c r="J87" s="885"/>
      <c r="K87" s="885"/>
      <c r="L87" s="885"/>
      <c r="M87" s="885"/>
      <c r="N87" s="886"/>
      <c r="O87" s="887">
        <f>SUM(O88:O88)</f>
        <v>4100000</v>
      </c>
      <c r="P87" s="888">
        <f>O87</f>
        <v>4100000</v>
      </c>
      <c r="Q87" s="889">
        <v>0</v>
      </c>
      <c r="R87" s="890">
        <f t="shared" ref="R87" si="11">P87-Q87</f>
        <v>4100000</v>
      </c>
      <c r="S87" s="3201"/>
    </row>
    <row r="88" spans="1:22" ht="20.100000000000001" customHeight="1">
      <c r="A88" s="877"/>
      <c r="B88" s="878"/>
      <c r="C88" s="878"/>
      <c r="D88" s="879"/>
      <c r="E88" s="878"/>
      <c r="F88" s="891" t="s">
        <v>2856</v>
      </c>
      <c r="G88" s="677">
        <v>4100000</v>
      </c>
      <c r="H88" s="678" t="s">
        <v>19</v>
      </c>
      <c r="I88" s="881">
        <v>1</v>
      </c>
      <c r="J88" s="678"/>
      <c r="K88" s="681"/>
      <c r="L88" s="678"/>
      <c r="M88" s="678"/>
      <c r="N88" s="715" t="s">
        <v>20</v>
      </c>
      <c r="O88" s="716">
        <f>G88*I88</f>
        <v>4100000</v>
      </c>
      <c r="P88" s="892"/>
      <c r="Q88" s="893"/>
      <c r="R88" s="894"/>
      <c r="S88" s="3202"/>
    </row>
    <row r="89" spans="1:22" ht="20.100000000000001" customHeight="1">
      <c r="A89" s="551"/>
      <c r="B89" s="565"/>
      <c r="C89" s="565"/>
      <c r="D89" s="594"/>
      <c r="E89" s="456" t="s">
        <v>2871</v>
      </c>
      <c r="F89" s="457"/>
      <c r="G89" s="458"/>
      <c r="H89" s="458"/>
      <c r="I89" s="458"/>
      <c r="J89" s="458"/>
      <c r="K89" s="458"/>
      <c r="L89" s="458"/>
      <c r="M89" s="458"/>
      <c r="N89" s="458"/>
      <c r="O89" s="459"/>
      <c r="P89" s="872">
        <f>P90+P92</f>
        <v>24120000</v>
      </c>
      <c r="Q89" s="872">
        <f>Q90+Q92</f>
        <v>0</v>
      </c>
      <c r="R89" s="873">
        <f t="shared" ref="R89:R90" si="12">P89-Q89</f>
        <v>24120000</v>
      </c>
      <c r="S89" s="3199"/>
    </row>
    <row r="90" spans="1:22" ht="20.100000000000001" customHeight="1">
      <c r="A90" s="551"/>
      <c r="B90" s="565"/>
      <c r="C90" s="565"/>
      <c r="D90" s="594"/>
      <c r="E90" s="559"/>
      <c r="F90" s="895" t="s">
        <v>2851</v>
      </c>
      <c r="G90" s="896"/>
      <c r="H90" s="897"/>
      <c r="I90" s="897"/>
      <c r="J90" s="897"/>
      <c r="K90" s="897"/>
      <c r="L90" s="897"/>
      <c r="M90" s="897"/>
      <c r="N90" s="898"/>
      <c r="O90" s="899">
        <f>SUM(O91:O91)</f>
        <v>19320000</v>
      </c>
      <c r="P90" s="616">
        <f>O90</f>
        <v>19320000</v>
      </c>
      <c r="Q90" s="616">
        <v>0</v>
      </c>
      <c r="R90" s="638">
        <f t="shared" si="12"/>
        <v>19320000</v>
      </c>
      <c r="S90" s="3171"/>
    </row>
    <row r="91" spans="1:22" ht="20.100000000000001" customHeight="1">
      <c r="A91" s="551"/>
      <c r="B91" s="565"/>
      <c r="C91" s="565"/>
      <c r="D91" s="594"/>
      <c r="E91" s="565"/>
      <c r="F91" s="900" t="s">
        <v>2852</v>
      </c>
      <c r="G91" s="843">
        <v>19320000</v>
      </c>
      <c r="H91" s="844" t="s">
        <v>19</v>
      </c>
      <c r="I91" s="901">
        <v>1</v>
      </c>
      <c r="J91" s="844"/>
      <c r="K91" s="845"/>
      <c r="L91" s="844"/>
      <c r="M91" s="844"/>
      <c r="N91" s="846" t="s">
        <v>20</v>
      </c>
      <c r="O91" s="847">
        <f>G91*I91</f>
        <v>19320000</v>
      </c>
      <c r="P91" s="848"/>
      <c r="Q91" s="848"/>
      <c r="R91" s="849"/>
      <c r="S91" s="3200"/>
    </row>
    <row r="92" spans="1:22" ht="20.100000000000001" customHeight="1">
      <c r="A92" s="877"/>
      <c r="B92" s="878"/>
      <c r="C92" s="878"/>
      <c r="D92" s="879"/>
      <c r="E92" s="878"/>
      <c r="F92" s="902" t="s">
        <v>2853</v>
      </c>
      <c r="G92" s="896"/>
      <c r="H92" s="897"/>
      <c r="I92" s="897"/>
      <c r="J92" s="897"/>
      <c r="K92" s="897"/>
      <c r="L92" s="897"/>
      <c r="M92" s="897"/>
      <c r="N92" s="898"/>
      <c r="O92" s="899">
        <f>SUM(O93:O93)</f>
        <v>4800000</v>
      </c>
      <c r="P92" s="888">
        <f>O92</f>
        <v>4800000</v>
      </c>
      <c r="Q92" s="889">
        <v>0</v>
      </c>
      <c r="R92" s="890">
        <f t="shared" ref="R92" si="13">P92-Q92</f>
        <v>4800000</v>
      </c>
      <c r="S92" s="3201"/>
    </row>
    <row r="93" spans="1:22" ht="20.100000000000001" customHeight="1">
      <c r="A93" s="877"/>
      <c r="B93" s="878"/>
      <c r="C93" s="878"/>
      <c r="D93" s="879"/>
      <c r="E93" s="878"/>
      <c r="F93" s="903" t="s">
        <v>2854</v>
      </c>
      <c r="G93" s="904">
        <v>4800000</v>
      </c>
      <c r="H93" s="905" t="s">
        <v>19</v>
      </c>
      <c r="I93" s="906">
        <v>1</v>
      </c>
      <c r="J93" s="905"/>
      <c r="K93" s="907"/>
      <c r="L93" s="905"/>
      <c r="M93" s="905"/>
      <c r="N93" s="908" t="s">
        <v>20</v>
      </c>
      <c r="O93" s="909">
        <f>G93*I93</f>
        <v>4800000</v>
      </c>
      <c r="P93" s="892"/>
      <c r="Q93" s="893"/>
      <c r="R93" s="894"/>
      <c r="S93" s="3200"/>
    </row>
    <row r="94" spans="1:22" s="219" customFormat="1" ht="20.100000000000001" customHeight="1">
      <c r="A94" s="551"/>
      <c r="B94" s="565"/>
      <c r="C94" s="565"/>
      <c r="D94" s="594"/>
      <c r="E94" s="456" t="s">
        <v>313</v>
      </c>
      <c r="F94" s="457"/>
      <c r="G94" s="458"/>
      <c r="H94" s="458"/>
      <c r="I94" s="458"/>
      <c r="J94" s="458"/>
      <c r="K94" s="458"/>
      <c r="L94" s="458"/>
      <c r="M94" s="458"/>
      <c r="N94" s="458"/>
      <c r="O94" s="910"/>
      <c r="P94" s="872">
        <f>P95+P97</f>
        <v>24000000</v>
      </c>
      <c r="Q94" s="872">
        <f>Q95+Q97</f>
        <v>0</v>
      </c>
      <c r="R94" s="873">
        <f t="shared" si="8"/>
        <v>24000000</v>
      </c>
      <c r="S94" s="3170"/>
      <c r="U94" s="180"/>
      <c r="V94" s="180"/>
    </row>
    <row r="95" spans="1:22" ht="20.100000000000001" customHeight="1">
      <c r="A95" s="551"/>
      <c r="B95" s="565"/>
      <c r="C95" s="565"/>
      <c r="D95" s="594"/>
      <c r="E95" s="559"/>
      <c r="F95" s="902" t="s">
        <v>2857</v>
      </c>
      <c r="G95" s="896"/>
      <c r="H95" s="897"/>
      <c r="I95" s="897"/>
      <c r="J95" s="897"/>
      <c r="K95" s="897"/>
      <c r="L95" s="897"/>
      <c r="M95" s="897"/>
      <c r="N95" s="898"/>
      <c r="O95" s="899">
        <f>SUM(O96:O96)</f>
        <v>9000000</v>
      </c>
      <c r="P95" s="616">
        <f>O95</f>
        <v>9000000</v>
      </c>
      <c r="Q95" s="616">
        <v>0</v>
      </c>
      <c r="R95" s="638">
        <f t="shared" si="8"/>
        <v>9000000</v>
      </c>
      <c r="S95" s="3171"/>
    </row>
    <row r="96" spans="1:22" ht="20.100000000000001" customHeight="1">
      <c r="A96" s="551"/>
      <c r="B96" s="565"/>
      <c r="C96" s="565"/>
      <c r="D96" s="594"/>
      <c r="E96" s="565"/>
      <c r="F96" s="900" t="s">
        <v>2858</v>
      </c>
      <c r="G96" s="843">
        <v>9000000</v>
      </c>
      <c r="H96" s="844" t="s">
        <v>19</v>
      </c>
      <c r="I96" s="901">
        <v>1</v>
      </c>
      <c r="J96" s="844"/>
      <c r="K96" s="845"/>
      <c r="L96" s="844"/>
      <c r="M96" s="844"/>
      <c r="N96" s="846" t="s">
        <v>20</v>
      </c>
      <c r="O96" s="847">
        <f>G96*I96</f>
        <v>9000000</v>
      </c>
      <c r="P96" s="848"/>
      <c r="Q96" s="848"/>
      <c r="R96" s="849"/>
      <c r="S96" s="3200"/>
    </row>
    <row r="97" spans="1:22" ht="20.100000000000001" customHeight="1">
      <c r="A97" s="877"/>
      <c r="B97" s="878"/>
      <c r="C97" s="878"/>
      <c r="D97" s="879"/>
      <c r="E97" s="878"/>
      <c r="F97" s="902" t="s">
        <v>2859</v>
      </c>
      <c r="G97" s="896"/>
      <c r="H97" s="897"/>
      <c r="I97" s="897"/>
      <c r="J97" s="897"/>
      <c r="K97" s="897"/>
      <c r="L97" s="897"/>
      <c r="M97" s="897"/>
      <c r="N97" s="898"/>
      <c r="O97" s="899">
        <f>SUM(O98:O98)</f>
        <v>15000000</v>
      </c>
      <c r="P97" s="888">
        <f>O97</f>
        <v>15000000</v>
      </c>
      <c r="Q97" s="889">
        <v>0</v>
      </c>
      <c r="R97" s="890">
        <f t="shared" ref="R97" si="14">P97-Q97</f>
        <v>15000000</v>
      </c>
      <c r="S97" s="3201"/>
    </row>
    <row r="98" spans="1:22" ht="20.100000000000001" customHeight="1">
      <c r="A98" s="877"/>
      <c r="B98" s="878"/>
      <c r="C98" s="878"/>
      <c r="D98" s="879"/>
      <c r="E98" s="878"/>
      <c r="F98" s="903" t="s">
        <v>2860</v>
      </c>
      <c r="G98" s="843">
        <v>15000000</v>
      </c>
      <c r="H98" s="844" t="s">
        <v>19</v>
      </c>
      <c r="I98" s="901">
        <v>1</v>
      </c>
      <c r="J98" s="905"/>
      <c r="K98" s="907"/>
      <c r="L98" s="905"/>
      <c r="M98" s="905"/>
      <c r="N98" s="908" t="s">
        <v>20</v>
      </c>
      <c r="O98" s="909">
        <f>G98*I98</f>
        <v>15000000</v>
      </c>
      <c r="P98" s="848"/>
      <c r="Q98" s="882"/>
      <c r="R98" s="849"/>
      <c r="S98" s="3200"/>
    </row>
    <row r="99" spans="1:22" s="219" customFormat="1" ht="20.100000000000001" customHeight="1">
      <c r="A99" s="551"/>
      <c r="B99" s="565"/>
      <c r="C99" s="565"/>
      <c r="D99" s="566" t="s">
        <v>939</v>
      </c>
      <c r="E99" s="567"/>
      <c r="F99" s="568"/>
      <c r="G99" s="569"/>
      <c r="H99" s="570"/>
      <c r="I99" s="570"/>
      <c r="J99" s="570"/>
      <c r="K99" s="570"/>
      <c r="L99" s="570"/>
      <c r="M99" s="570"/>
      <c r="N99" s="571"/>
      <c r="O99" s="568"/>
      <c r="P99" s="572">
        <f>P100</f>
        <v>50000000</v>
      </c>
      <c r="Q99" s="572">
        <v>50000000</v>
      </c>
      <c r="R99" s="630">
        <f t="shared" si="8"/>
        <v>0</v>
      </c>
      <c r="S99" s="3169">
        <f t="shared" si="9"/>
        <v>0</v>
      </c>
      <c r="U99" s="180"/>
      <c r="V99" s="180"/>
    </row>
    <row r="100" spans="1:22" s="219" customFormat="1" ht="20.100000000000001" customHeight="1">
      <c r="A100" s="551"/>
      <c r="B100" s="565"/>
      <c r="C100" s="565"/>
      <c r="D100" s="594"/>
      <c r="E100" s="456" t="s">
        <v>1072</v>
      </c>
      <c r="F100" s="457"/>
      <c r="G100" s="458"/>
      <c r="H100" s="458"/>
      <c r="I100" s="458"/>
      <c r="J100" s="458"/>
      <c r="K100" s="458"/>
      <c r="L100" s="458"/>
      <c r="M100" s="458"/>
      <c r="N100" s="458"/>
      <c r="O100" s="459"/>
      <c r="P100" s="872">
        <f>ROUNDUP(O101,-3)</f>
        <v>50000000</v>
      </c>
      <c r="Q100" s="573">
        <f>Q101</f>
        <v>50000000</v>
      </c>
      <c r="R100" s="631">
        <f t="shared" si="8"/>
        <v>0</v>
      </c>
      <c r="S100" s="3170">
        <f t="shared" si="9"/>
        <v>0</v>
      </c>
      <c r="U100" s="180"/>
      <c r="V100" s="180"/>
    </row>
    <row r="101" spans="1:22" s="219" customFormat="1" ht="20.100000000000001" customHeight="1">
      <c r="A101" s="551"/>
      <c r="B101" s="565"/>
      <c r="C101" s="565"/>
      <c r="D101" s="588"/>
      <c r="E101" s="565"/>
      <c r="F101" s="596" t="s">
        <v>314</v>
      </c>
      <c r="G101" s="597"/>
      <c r="H101" s="598"/>
      <c r="I101" s="598"/>
      <c r="J101" s="598"/>
      <c r="K101" s="598"/>
      <c r="L101" s="598"/>
      <c r="M101" s="598"/>
      <c r="N101" s="599"/>
      <c r="O101" s="600">
        <f>SUM(O102:O102)</f>
        <v>50000000</v>
      </c>
      <c r="P101" s="581">
        <f>O101</f>
        <v>50000000</v>
      </c>
      <c r="Q101" s="616">
        <v>50000000</v>
      </c>
      <c r="R101" s="676">
        <f t="shared" si="8"/>
        <v>0</v>
      </c>
      <c r="S101" s="3175">
        <f t="shared" si="9"/>
        <v>0</v>
      </c>
      <c r="U101" s="180"/>
      <c r="V101" s="180"/>
    </row>
    <row r="102" spans="1:22" s="219" customFormat="1" ht="20.100000000000001" customHeight="1">
      <c r="A102" s="551"/>
      <c r="B102" s="582"/>
      <c r="C102" s="582"/>
      <c r="D102" s="553"/>
      <c r="E102" s="582"/>
      <c r="F102" s="911" t="s">
        <v>2449</v>
      </c>
      <c r="G102" s="556">
        <v>50000000</v>
      </c>
      <c r="H102" s="554" t="s">
        <v>81</v>
      </c>
      <c r="I102" s="912">
        <v>1</v>
      </c>
      <c r="J102" s="554"/>
      <c r="K102" s="913"/>
      <c r="L102" s="554"/>
      <c r="M102" s="554"/>
      <c r="N102" s="557" t="s">
        <v>310</v>
      </c>
      <c r="O102" s="914">
        <f>G102*I102</f>
        <v>50000000</v>
      </c>
      <c r="P102" s="558"/>
      <c r="Q102" s="558"/>
      <c r="R102" s="673"/>
      <c r="S102" s="2772"/>
      <c r="U102" s="180"/>
      <c r="V102" s="180"/>
    </row>
    <row r="103" spans="1:22" ht="20.100000000000001" customHeight="1">
      <c r="A103" s="551"/>
      <c r="B103" s="669" t="s">
        <v>24</v>
      </c>
      <c r="C103" s="670"/>
      <c r="D103" s="670"/>
      <c r="E103" s="670"/>
      <c r="F103" s="671"/>
      <c r="G103" s="670"/>
      <c r="H103" s="670"/>
      <c r="I103" s="670"/>
      <c r="J103" s="670"/>
      <c r="K103" s="670"/>
      <c r="L103" s="670"/>
      <c r="M103" s="670"/>
      <c r="N103" s="670"/>
      <c r="O103" s="672"/>
      <c r="P103" s="892">
        <f t="shared" ref="P103:Q104" si="15">P104</f>
        <v>99575000</v>
      </c>
      <c r="Q103" s="892">
        <f t="shared" si="15"/>
        <v>26150000</v>
      </c>
      <c r="R103" s="894">
        <f t="shared" si="8"/>
        <v>73425000</v>
      </c>
      <c r="S103" s="3198">
        <f t="shared" si="9"/>
        <v>2.8078393881453154</v>
      </c>
    </row>
    <row r="104" spans="1:22" ht="20.100000000000001" customHeight="1">
      <c r="A104" s="551"/>
      <c r="B104" s="690"/>
      <c r="C104" s="669" t="s">
        <v>25</v>
      </c>
      <c r="D104" s="670"/>
      <c r="E104" s="670"/>
      <c r="F104" s="671"/>
      <c r="G104" s="670"/>
      <c r="H104" s="670"/>
      <c r="I104" s="670"/>
      <c r="J104" s="670"/>
      <c r="K104" s="670"/>
      <c r="L104" s="670"/>
      <c r="M104" s="670"/>
      <c r="N104" s="670"/>
      <c r="O104" s="672"/>
      <c r="P104" s="688">
        <f t="shared" si="15"/>
        <v>99575000</v>
      </c>
      <c r="Q104" s="688">
        <f t="shared" si="15"/>
        <v>26150000</v>
      </c>
      <c r="R104" s="689">
        <f t="shared" si="8"/>
        <v>73425000</v>
      </c>
      <c r="S104" s="3178">
        <f t="shared" si="9"/>
        <v>2.8078393881453154</v>
      </c>
    </row>
    <row r="105" spans="1:22" ht="20.100000000000001" customHeight="1">
      <c r="A105" s="687"/>
      <c r="B105" s="690"/>
      <c r="C105" s="691"/>
      <c r="D105" s="566" t="s">
        <v>1320</v>
      </c>
      <c r="E105" s="567"/>
      <c r="F105" s="568"/>
      <c r="G105" s="569"/>
      <c r="H105" s="570"/>
      <c r="I105" s="570"/>
      <c r="J105" s="570"/>
      <c r="K105" s="570"/>
      <c r="L105" s="570"/>
      <c r="M105" s="570"/>
      <c r="N105" s="571"/>
      <c r="O105" s="568"/>
      <c r="P105" s="572">
        <f>SUM(P106)</f>
        <v>99575000</v>
      </c>
      <c r="Q105" s="572">
        <f>SUM(Q106)</f>
        <v>26150000</v>
      </c>
      <c r="R105" s="630">
        <f t="shared" si="8"/>
        <v>73425000</v>
      </c>
      <c r="S105" s="3169">
        <f t="shared" si="9"/>
        <v>2.8078393881453154</v>
      </c>
    </row>
    <row r="106" spans="1:22" ht="20.100000000000001" customHeight="1">
      <c r="A106" s="687"/>
      <c r="B106" s="690"/>
      <c r="C106" s="691"/>
      <c r="D106" s="692"/>
      <c r="E106" s="456" t="s">
        <v>1085</v>
      </c>
      <c r="F106" s="457"/>
      <c r="G106" s="458"/>
      <c r="H106" s="458"/>
      <c r="I106" s="458"/>
      <c r="J106" s="458"/>
      <c r="K106" s="458"/>
      <c r="L106" s="458"/>
      <c r="M106" s="458"/>
      <c r="N106" s="458"/>
      <c r="O106" s="459"/>
      <c r="P106" s="693">
        <f>O107</f>
        <v>99575000</v>
      </c>
      <c r="Q106" s="573">
        <f>Q107</f>
        <v>26150000</v>
      </c>
      <c r="R106" s="694">
        <f t="shared" si="8"/>
        <v>73425000</v>
      </c>
      <c r="S106" s="3203">
        <f t="shared" si="9"/>
        <v>2.8078393881453154</v>
      </c>
    </row>
    <row r="107" spans="1:22" ht="20.100000000000001" customHeight="1">
      <c r="A107" s="687"/>
      <c r="B107" s="690"/>
      <c r="C107" s="695"/>
      <c r="D107" s="690"/>
      <c r="E107" s="632"/>
      <c r="F107" s="633" t="s">
        <v>818</v>
      </c>
      <c r="G107" s="634"/>
      <c r="H107" s="635"/>
      <c r="I107" s="635"/>
      <c r="J107" s="635"/>
      <c r="K107" s="635"/>
      <c r="L107" s="635"/>
      <c r="M107" s="635"/>
      <c r="N107" s="696"/>
      <c r="O107" s="637">
        <f>ROUNDDOWN(SUM(O108:O109),-3)</f>
        <v>99575000</v>
      </c>
      <c r="P107" s="616">
        <f>O107</f>
        <v>99575000</v>
      </c>
      <c r="Q107" s="616">
        <v>26150000</v>
      </c>
      <c r="R107" s="638">
        <f t="shared" si="8"/>
        <v>73425000</v>
      </c>
      <c r="S107" s="3171">
        <f t="shared" si="9"/>
        <v>2.8078393881453154</v>
      </c>
    </row>
    <row r="108" spans="1:22" ht="20.100000000000001" customHeight="1">
      <c r="A108" s="687"/>
      <c r="B108" s="690"/>
      <c r="C108" s="695"/>
      <c r="D108" s="690"/>
      <c r="E108" s="841"/>
      <c r="F108" s="714" t="s">
        <v>3182</v>
      </c>
      <c r="G108" s="677">
        <v>67667146</v>
      </c>
      <c r="H108" s="915" t="s">
        <v>19</v>
      </c>
      <c r="I108" s="871">
        <v>1</v>
      </c>
      <c r="J108" s="678"/>
      <c r="K108" s="681"/>
      <c r="L108" s="678"/>
      <c r="M108" s="678"/>
      <c r="N108" s="715" t="s">
        <v>20</v>
      </c>
      <c r="O108" s="624">
        <f>G108*I108</f>
        <v>67667146</v>
      </c>
      <c r="P108" s="848"/>
      <c r="Q108" s="916"/>
      <c r="R108" s="849"/>
      <c r="S108" s="3197"/>
    </row>
    <row r="109" spans="1:22" ht="20.100000000000001" customHeight="1" thickBot="1">
      <c r="A109" s="697"/>
      <c r="B109" s="698"/>
      <c r="C109" s="699"/>
      <c r="D109" s="698"/>
      <c r="E109" s="642"/>
      <c r="F109" s="643" t="s">
        <v>3183</v>
      </c>
      <c r="G109" s="644">
        <v>31908600</v>
      </c>
      <c r="H109" s="917" t="s">
        <v>19</v>
      </c>
      <c r="I109" s="918">
        <v>1</v>
      </c>
      <c r="J109" s="647"/>
      <c r="K109" s="648"/>
      <c r="L109" s="647"/>
      <c r="M109" s="647"/>
      <c r="N109" s="649" t="s">
        <v>20</v>
      </c>
      <c r="O109" s="703">
        <f>G109*I109</f>
        <v>31908600</v>
      </c>
      <c r="P109" s="651"/>
      <c r="Q109" s="919"/>
      <c r="R109" s="652"/>
      <c r="S109" s="3172"/>
    </row>
    <row r="110" spans="1:22" ht="20.100000000000001" customHeight="1">
      <c r="F110" s="655"/>
      <c r="G110" s="654"/>
      <c r="O110" s="655"/>
      <c r="P110" s="656"/>
      <c r="Q110" s="657"/>
      <c r="R110" s="704"/>
      <c r="S110" s="3180"/>
    </row>
    <row r="111" spans="1:22" ht="20.100000000000001" customHeight="1">
      <c r="F111" s="655"/>
      <c r="G111" s="654"/>
      <c r="O111" s="655"/>
      <c r="P111" s="656"/>
      <c r="Q111" s="657"/>
      <c r="R111" s="704"/>
      <c r="S111" s="3180"/>
    </row>
    <row r="112" spans="1:22" ht="20.100000000000001" customHeight="1">
      <c r="F112" s="655"/>
      <c r="G112" s="654"/>
      <c r="O112" s="655"/>
      <c r="P112" s="656"/>
      <c r="Q112" s="657"/>
      <c r="R112" s="704"/>
      <c r="S112" s="3180"/>
    </row>
    <row r="113" spans="6:19" ht="20.100000000000001" customHeight="1">
      <c r="F113" s="655"/>
      <c r="G113" s="654"/>
      <c r="O113" s="655"/>
      <c r="P113" s="656"/>
      <c r="Q113" s="657"/>
      <c r="R113" s="704"/>
      <c r="S113" s="3180"/>
    </row>
    <row r="114" spans="6:19" ht="20.100000000000001" customHeight="1">
      <c r="F114" s="655"/>
      <c r="G114" s="654"/>
      <c r="O114" s="655"/>
      <c r="P114" s="656"/>
      <c r="Q114" s="657"/>
      <c r="R114" s="704"/>
      <c r="S114" s="3180"/>
    </row>
    <row r="115" spans="6:19" ht="20.100000000000001" customHeight="1">
      <c r="F115" s="655"/>
      <c r="G115" s="654"/>
      <c r="O115" s="655"/>
      <c r="P115" s="656"/>
      <c r="Q115" s="657"/>
      <c r="R115" s="704"/>
      <c r="S115" s="3180"/>
    </row>
    <row r="116" spans="6:19" ht="20.100000000000001" customHeight="1">
      <c r="F116" s="655"/>
      <c r="G116" s="654"/>
      <c r="O116" s="655"/>
      <c r="P116" s="656"/>
      <c r="Q116" s="657"/>
      <c r="R116" s="704"/>
      <c r="S116" s="3180"/>
    </row>
    <row r="117" spans="6:19" ht="20.100000000000001" customHeight="1">
      <c r="F117" s="655"/>
      <c r="G117" s="654"/>
      <c r="O117" s="655"/>
      <c r="P117" s="656"/>
      <c r="Q117" s="657"/>
      <c r="R117" s="704"/>
      <c r="S117" s="3180"/>
    </row>
    <row r="118" spans="6:19" ht="20.100000000000001" customHeight="1">
      <c r="F118" s="655"/>
      <c r="G118" s="654"/>
      <c r="O118" s="655"/>
      <c r="P118" s="656"/>
      <c r="Q118" s="657"/>
      <c r="R118" s="704"/>
      <c r="S118" s="3180"/>
    </row>
    <row r="119" spans="6:19" ht="20.100000000000001" customHeight="1">
      <c r="F119" s="655"/>
      <c r="G119" s="654"/>
      <c r="O119" s="655"/>
      <c r="P119" s="656"/>
      <c r="Q119" s="657"/>
      <c r="R119" s="704"/>
      <c r="S119" s="3180"/>
    </row>
    <row r="120" spans="6:19" ht="20.100000000000001" customHeight="1">
      <c r="F120" s="655"/>
      <c r="G120" s="654"/>
      <c r="O120" s="655"/>
      <c r="P120" s="656"/>
      <c r="Q120" s="657"/>
      <c r="R120" s="704"/>
      <c r="S120" s="3180"/>
    </row>
    <row r="121" spans="6:19" ht="20.100000000000001" customHeight="1">
      <c r="F121" s="655"/>
      <c r="G121" s="654"/>
      <c r="O121" s="655"/>
      <c r="P121" s="656"/>
      <c r="Q121" s="657"/>
      <c r="R121" s="704"/>
      <c r="S121" s="3180"/>
    </row>
    <row r="122" spans="6:19" ht="20.100000000000001" customHeight="1">
      <c r="F122" s="655"/>
      <c r="G122" s="654"/>
      <c r="O122" s="655"/>
      <c r="P122" s="656"/>
      <c r="Q122" s="657"/>
      <c r="R122" s="704"/>
      <c r="S122" s="3180"/>
    </row>
    <row r="123" spans="6:19" ht="20.100000000000001" customHeight="1">
      <c r="F123" s="655"/>
      <c r="G123" s="654"/>
      <c r="O123" s="655"/>
      <c r="P123" s="656"/>
      <c r="Q123" s="657"/>
      <c r="R123" s="704"/>
      <c r="S123" s="3180"/>
    </row>
    <row r="124" spans="6:19" ht="20.100000000000001" customHeight="1">
      <c r="F124" s="655"/>
      <c r="G124" s="654"/>
      <c r="O124" s="655"/>
      <c r="P124" s="656"/>
      <c r="Q124" s="657"/>
      <c r="R124" s="704"/>
      <c r="S124" s="3180"/>
    </row>
    <row r="125" spans="6:19" ht="20.100000000000001" customHeight="1">
      <c r="F125" s="655"/>
      <c r="G125" s="654"/>
      <c r="O125" s="655"/>
      <c r="P125" s="656"/>
      <c r="Q125" s="657"/>
      <c r="R125" s="704"/>
      <c r="S125" s="3180"/>
    </row>
    <row r="126" spans="6:19" ht="20.100000000000001" customHeight="1">
      <c r="F126" s="655"/>
      <c r="G126" s="654"/>
      <c r="O126" s="655"/>
      <c r="P126" s="656"/>
      <c r="Q126" s="657"/>
      <c r="R126" s="704"/>
      <c r="S126" s="3180"/>
    </row>
    <row r="127" spans="6:19" ht="20.100000000000001" customHeight="1">
      <c r="F127" s="655"/>
      <c r="G127" s="654"/>
      <c r="O127" s="655"/>
      <c r="P127" s="656"/>
      <c r="Q127" s="657"/>
      <c r="R127" s="704"/>
      <c r="S127" s="3180"/>
    </row>
    <row r="128" spans="6:19" ht="20.100000000000001" customHeight="1">
      <c r="F128" s="655"/>
      <c r="G128" s="654"/>
      <c r="O128" s="655"/>
      <c r="P128" s="656"/>
      <c r="Q128" s="657"/>
      <c r="R128" s="704"/>
      <c r="S128" s="3180"/>
    </row>
    <row r="129" spans="6:19" ht="20.100000000000001" customHeight="1">
      <c r="F129" s="655"/>
      <c r="G129" s="654"/>
      <c r="O129" s="655"/>
      <c r="P129" s="656"/>
      <c r="Q129" s="657"/>
      <c r="R129" s="704"/>
      <c r="S129" s="3180"/>
    </row>
    <row r="130" spans="6:19" ht="20.100000000000001" customHeight="1">
      <c r="F130" s="655"/>
      <c r="G130" s="654"/>
      <c r="O130" s="655"/>
      <c r="P130" s="656"/>
      <c r="Q130" s="657"/>
      <c r="R130" s="704"/>
      <c r="S130" s="3180"/>
    </row>
    <row r="131" spans="6:19" ht="20.100000000000001" customHeight="1">
      <c r="F131" s="655"/>
      <c r="G131" s="654"/>
      <c r="O131" s="655"/>
      <c r="P131" s="656"/>
      <c r="Q131" s="657"/>
      <c r="R131" s="704"/>
      <c r="S131" s="3180"/>
    </row>
    <row r="132" spans="6:19" ht="20.100000000000001" customHeight="1">
      <c r="F132" s="655"/>
      <c r="G132" s="654"/>
      <c r="O132" s="655"/>
      <c r="P132" s="656"/>
      <c r="Q132" s="657"/>
      <c r="R132" s="704"/>
      <c r="S132" s="3180"/>
    </row>
    <row r="133" spans="6:19" ht="20.100000000000001" customHeight="1">
      <c r="F133" s="655"/>
      <c r="G133" s="654"/>
      <c r="O133" s="655"/>
      <c r="P133" s="656"/>
      <c r="Q133" s="657"/>
      <c r="R133" s="704"/>
      <c r="S133" s="3180"/>
    </row>
    <row r="134" spans="6:19" ht="20.100000000000001" customHeight="1">
      <c r="F134" s="655"/>
      <c r="G134" s="654"/>
      <c r="O134" s="655"/>
      <c r="P134" s="656"/>
      <c r="Q134" s="657"/>
      <c r="R134" s="704"/>
      <c r="S134" s="3180"/>
    </row>
    <row r="135" spans="6:19" ht="20.100000000000001" customHeight="1">
      <c r="F135" s="655"/>
      <c r="G135" s="654"/>
      <c r="O135" s="655"/>
      <c r="P135" s="656"/>
      <c r="Q135" s="657"/>
      <c r="R135" s="704"/>
      <c r="S135" s="3180"/>
    </row>
    <row r="136" spans="6:19" ht="20.100000000000001" customHeight="1">
      <c r="F136" s="655"/>
      <c r="G136" s="654"/>
      <c r="O136" s="655"/>
      <c r="P136" s="656"/>
      <c r="Q136" s="657"/>
      <c r="R136" s="704"/>
      <c r="S136" s="3180"/>
    </row>
    <row r="137" spans="6:19" ht="20.100000000000001" customHeight="1">
      <c r="F137" s="655"/>
      <c r="G137" s="654"/>
      <c r="O137" s="655"/>
      <c r="P137" s="656"/>
      <c r="Q137" s="657"/>
      <c r="R137" s="704"/>
      <c r="S137" s="3180"/>
    </row>
    <row r="138" spans="6:19" ht="20.100000000000001" customHeight="1">
      <c r="F138" s="655"/>
      <c r="G138" s="654"/>
      <c r="O138" s="655"/>
      <c r="P138" s="656"/>
      <c r="Q138" s="657"/>
      <c r="R138" s="704"/>
      <c r="S138" s="3180"/>
    </row>
    <row r="139" spans="6:19" ht="20.100000000000001" customHeight="1">
      <c r="F139" s="655"/>
      <c r="G139" s="654"/>
      <c r="O139" s="655"/>
      <c r="P139" s="656"/>
      <c r="Q139" s="657"/>
      <c r="R139" s="704"/>
      <c r="S139" s="3180"/>
    </row>
    <row r="140" spans="6:19" ht="20.100000000000001" customHeight="1">
      <c r="F140" s="655"/>
      <c r="G140" s="654"/>
      <c r="O140" s="655"/>
      <c r="P140" s="656"/>
      <c r="Q140" s="657"/>
      <c r="R140" s="704"/>
      <c r="S140" s="3180"/>
    </row>
    <row r="141" spans="6:19" ht="20.100000000000001" customHeight="1">
      <c r="F141" s="655"/>
      <c r="G141" s="654"/>
      <c r="O141" s="655"/>
      <c r="P141" s="656"/>
      <c r="Q141" s="657"/>
      <c r="R141" s="704"/>
      <c r="S141" s="3180"/>
    </row>
    <row r="142" spans="6:19" ht="20.100000000000001" customHeight="1">
      <c r="F142" s="655"/>
      <c r="G142" s="654"/>
      <c r="O142" s="655"/>
      <c r="P142" s="656"/>
      <c r="Q142" s="657"/>
      <c r="R142" s="704"/>
      <c r="S142" s="3180"/>
    </row>
    <row r="143" spans="6:19" ht="20.100000000000001" customHeight="1">
      <c r="F143" s="655"/>
      <c r="G143" s="654"/>
      <c r="O143" s="655"/>
      <c r="P143" s="656"/>
      <c r="Q143" s="657"/>
      <c r="R143" s="704"/>
      <c r="S143" s="3180"/>
    </row>
    <row r="144" spans="6:19" ht="20.100000000000001" customHeight="1">
      <c r="F144" s="655"/>
      <c r="G144" s="654"/>
      <c r="O144" s="655"/>
      <c r="P144" s="656"/>
      <c r="Q144" s="657"/>
      <c r="R144" s="704"/>
      <c r="S144" s="3180"/>
    </row>
    <row r="145" spans="6:19" ht="20.100000000000001" customHeight="1">
      <c r="F145" s="655"/>
      <c r="G145" s="654"/>
      <c r="O145" s="655"/>
      <c r="P145" s="656"/>
      <c r="Q145" s="657"/>
      <c r="R145" s="704"/>
      <c r="S145" s="3180"/>
    </row>
    <row r="146" spans="6:19" ht="20.100000000000001" customHeight="1">
      <c r="F146" s="655"/>
      <c r="G146" s="654"/>
      <c r="O146" s="655"/>
      <c r="P146" s="656"/>
      <c r="Q146" s="657"/>
      <c r="R146" s="704"/>
      <c r="S146" s="3180"/>
    </row>
    <row r="147" spans="6:19" ht="20.100000000000001" customHeight="1">
      <c r="F147" s="655"/>
      <c r="G147" s="654"/>
      <c r="O147" s="655"/>
      <c r="P147" s="656"/>
      <c r="Q147" s="657"/>
      <c r="R147" s="704"/>
      <c r="S147" s="3180"/>
    </row>
    <row r="148" spans="6:19" ht="20.100000000000001" customHeight="1">
      <c r="F148" s="655"/>
      <c r="G148" s="654"/>
      <c r="O148" s="655"/>
      <c r="P148" s="656"/>
      <c r="Q148" s="657"/>
      <c r="R148" s="704"/>
      <c r="S148" s="3180"/>
    </row>
    <row r="149" spans="6:19" ht="20.100000000000001" customHeight="1">
      <c r="F149" s="655"/>
      <c r="G149" s="654"/>
      <c r="O149" s="655"/>
      <c r="P149" s="656"/>
      <c r="Q149" s="657"/>
      <c r="R149" s="704"/>
      <c r="S149" s="3180"/>
    </row>
    <row r="150" spans="6:19" ht="20.100000000000001" customHeight="1">
      <c r="F150" s="655"/>
      <c r="G150" s="654"/>
      <c r="O150" s="655"/>
      <c r="P150" s="656"/>
      <c r="Q150" s="657"/>
      <c r="R150" s="704"/>
      <c r="S150" s="3180"/>
    </row>
    <row r="151" spans="6:19" ht="20.100000000000001" customHeight="1">
      <c r="F151" s="655"/>
      <c r="G151" s="654"/>
      <c r="O151" s="655"/>
      <c r="P151" s="656"/>
      <c r="Q151" s="657"/>
      <c r="R151" s="704"/>
      <c r="S151" s="3180"/>
    </row>
    <row r="152" spans="6:19" ht="20.100000000000001" customHeight="1">
      <c r="F152" s="655"/>
      <c r="G152" s="654"/>
      <c r="O152" s="655"/>
      <c r="P152" s="656"/>
      <c r="Q152" s="657"/>
      <c r="R152" s="704"/>
      <c r="S152" s="3180"/>
    </row>
    <row r="153" spans="6:19" ht="20.100000000000001" customHeight="1">
      <c r="F153" s="655"/>
      <c r="G153" s="654"/>
      <c r="O153" s="655"/>
      <c r="P153" s="656"/>
      <c r="Q153" s="657"/>
      <c r="R153" s="704"/>
      <c r="S153" s="3180"/>
    </row>
    <row r="154" spans="6:19" ht="20.100000000000001" customHeight="1">
      <c r="F154" s="655"/>
      <c r="G154" s="654"/>
      <c r="O154" s="655"/>
      <c r="P154" s="656"/>
      <c r="Q154" s="657"/>
      <c r="R154" s="704"/>
      <c r="S154" s="3180"/>
    </row>
    <row r="155" spans="6:19" ht="20.100000000000001" customHeight="1">
      <c r="F155" s="655"/>
      <c r="G155" s="654"/>
      <c r="O155" s="655"/>
      <c r="P155" s="656"/>
      <c r="Q155" s="657"/>
      <c r="R155" s="704"/>
      <c r="S155" s="3180"/>
    </row>
    <row r="156" spans="6:19" ht="20.100000000000001" customHeight="1">
      <c r="F156" s="655"/>
      <c r="G156" s="654"/>
      <c r="O156" s="655"/>
      <c r="P156" s="656"/>
      <c r="Q156" s="657"/>
      <c r="R156" s="704"/>
      <c r="S156" s="3180"/>
    </row>
    <row r="157" spans="6:19" ht="20.100000000000001" customHeight="1">
      <c r="F157" s="655"/>
      <c r="G157" s="654"/>
      <c r="O157" s="655"/>
      <c r="P157" s="656"/>
      <c r="Q157" s="657"/>
      <c r="R157" s="704"/>
      <c r="S157" s="3180"/>
    </row>
    <row r="158" spans="6:19" ht="20.100000000000001" customHeight="1">
      <c r="F158" s="655"/>
      <c r="G158" s="654"/>
      <c r="O158" s="655"/>
      <c r="P158" s="656"/>
      <c r="Q158" s="657"/>
      <c r="R158" s="704"/>
      <c r="S158" s="3180"/>
    </row>
    <row r="159" spans="6:19" ht="20.100000000000001" customHeight="1">
      <c r="F159" s="655"/>
      <c r="G159" s="654"/>
      <c r="O159" s="655"/>
      <c r="P159" s="656"/>
      <c r="Q159" s="657"/>
      <c r="R159" s="704"/>
      <c r="S159" s="3180"/>
    </row>
    <row r="160" spans="6:19" ht="20.100000000000001" customHeight="1">
      <c r="F160" s="655"/>
      <c r="G160" s="654"/>
      <c r="O160" s="655"/>
      <c r="P160" s="656"/>
      <c r="Q160" s="657"/>
      <c r="R160" s="704"/>
      <c r="S160" s="3180"/>
    </row>
    <row r="161" spans="6:19" ht="20.100000000000001" customHeight="1">
      <c r="F161" s="655"/>
      <c r="G161" s="654"/>
      <c r="O161" s="655"/>
      <c r="P161" s="656"/>
      <c r="Q161" s="657"/>
      <c r="R161" s="704"/>
      <c r="S161" s="3180"/>
    </row>
    <row r="162" spans="6:19" ht="20.100000000000001" customHeight="1">
      <c r="F162" s="655"/>
      <c r="G162" s="654"/>
      <c r="O162" s="655"/>
      <c r="P162" s="656"/>
      <c r="Q162" s="657"/>
      <c r="R162" s="704"/>
      <c r="S162" s="3180"/>
    </row>
    <row r="163" spans="6:19" ht="20.100000000000001" customHeight="1">
      <c r="F163" s="655"/>
      <c r="G163" s="654"/>
      <c r="O163" s="655"/>
      <c r="P163" s="656"/>
      <c r="Q163" s="657"/>
      <c r="R163" s="704"/>
      <c r="S163" s="3180"/>
    </row>
    <row r="164" spans="6:19" ht="20.100000000000001" customHeight="1">
      <c r="F164" s="655"/>
      <c r="G164" s="654"/>
      <c r="O164" s="655"/>
      <c r="P164" s="656"/>
      <c r="Q164" s="657"/>
      <c r="R164" s="704"/>
      <c r="S164" s="3180"/>
    </row>
    <row r="165" spans="6:19" ht="20.100000000000001" customHeight="1">
      <c r="F165" s="655"/>
      <c r="G165" s="654"/>
      <c r="O165" s="655"/>
      <c r="P165" s="656"/>
      <c r="Q165" s="657"/>
      <c r="R165" s="704"/>
      <c r="S165" s="3180"/>
    </row>
    <row r="166" spans="6:19" ht="20.100000000000001" customHeight="1">
      <c r="F166" s="655"/>
      <c r="G166" s="654"/>
      <c r="O166" s="655"/>
      <c r="P166" s="656"/>
      <c r="Q166" s="657"/>
      <c r="R166" s="704"/>
      <c r="S166" s="3180"/>
    </row>
    <row r="167" spans="6:19" ht="20.100000000000001" customHeight="1">
      <c r="F167" s="655"/>
      <c r="G167" s="654"/>
      <c r="O167" s="655"/>
      <c r="P167" s="656"/>
      <c r="Q167" s="657"/>
      <c r="R167" s="704"/>
      <c r="S167" s="3180"/>
    </row>
    <row r="168" spans="6:19" ht="20.100000000000001" customHeight="1">
      <c r="F168" s="655"/>
      <c r="G168" s="654"/>
      <c r="O168" s="655"/>
      <c r="P168" s="656"/>
      <c r="Q168" s="657"/>
      <c r="R168" s="704"/>
      <c r="S168" s="3180"/>
    </row>
    <row r="169" spans="6:19" ht="20.100000000000001" customHeight="1">
      <c r="F169" s="655"/>
      <c r="G169" s="654"/>
      <c r="O169" s="655"/>
      <c r="P169" s="656"/>
      <c r="Q169" s="657"/>
      <c r="R169" s="704"/>
      <c r="S169" s="3180"/>
    </row>
    <row r="170" spans="6:19" ht="20.100000000000001" customHeight="1">
      <c r="F170" s="655"/>
      <c r="G170" s="654"/>
      <c r="O170" s="655"/>
      <c r="P170" s="656"/>
      <c r="Q170" s="657"/>
      <c r="R170" s="704"/>
      <c r="S170" s="3180"/>
    </row>
    <row r="171" spans="6:19" ht="20.100000000000001" customHeight="1">
      <c r="F171" s="655"/>
      <c r="G171" s="654"/>
      <c r="O171" s="655"/>
      <c r="P171" s="656"/>
      <c r="Q171" s="657"/>
      <c r="R171" s="704"/>
      <c r="S171" s="3180"/>
    </row>
    <row r="172" spans="6:19" ht="20.100000000000001" customHeight="1">
      <c r="F172" s="655"/>
      <c r="G172" s="654"/>
      <c r="O172" s="655"/>
      <c r="P172" s="656"/>
      <c r="Q172" s="657"/>
      <c r="R172" s="704"/>
      <c r="S172" s="3180"/>
    </row>
    <row r="173" spans="6:19" ht="20.100000000000001" customHeight="1">
      <c r="F173" s="655"/>
      <c r="G173" s="654"/>
      <c r="O173" s="655"/>
      <c r="P173" s="656"/>
      <c r="Q173" s="657"/>
      <c r="R173" s="704"/>
      <c r="S173" s="3180"/>
    </row>
    <row r="174" spans="6:19" ht="20.100000000000001" customHeight="1">
      <c r="F174" s="655"/>
      <c r="G174" s="654"/>
      <c r="O174" s="655"/>
      <c r="P174" s="656"/>
      <c r="Q174" s="657"/>
      <c r="R174" s="704"/>
      <c r="S174" s="3180"/>
    </row>
    <row r="175" spans="6:19" ht="20.100000000000001" customHeight="1">
      <c r="F175" s="655"/>
      <c r="G175" s="654"/>
      <c r="O175" s="655"/>
      <c r="P175" s="656"/>
      <c r="Q175" s="657"/>
      <c r="R175" s="704"/>
      <c r="S175" s="3180"/>
    </row>
    <row r="176" spans="6:19" ht="20.100000000000001" customHeight="1">
      <c r="F176" s="655"/>
      <c r="G176" s="654"/>
      <c r="O176" s="655"/>
      <c r="P176" s="656"/>
      <c r="Q176" s="657"/>
      <c r="R176" s="704"/>
      <c r="S176" s="3180"/>
    </row>
    <row r="177" spans="6:19" ht="20.100000000000001" customHeight="1">
      <c r="F177" s="655"/>
      <c r="G177" s="654"/>
      <c r="O177" s="655"/>
      <c r="P177" s="656"/>
      <c r="Q177" s="657"/>
      <c r="R177" s="704"/>
      <c r="S177" s="3180"/>
    </row>
    <row r="178" spans="6:19" ht="20.100000000000001" customHeight="1">
      <c r="F178" s="655"/>
      <c r="G178" s="654"/>
      <c r="O178" s="655"/>
      <c r="P178" s="656"/>
      <c r="Q178" s="657"/>
      <c r="R178" s="704"/>
      <c r="S178" s="3180"/>
    </row>
    <row r="179" spans="6:19" ht="20.100000000000001" customHeight="1">
      <c r="F179" s="655"/>
      <c r="G179" s="654"/>
      <c r="O179" s="655"/>
      <c r="P179" s="656"/>
      <c r="Q179" s="657"/>
      <c r="R179" s="704"/>
      <c r="S179" s="3180"/>
    </row>
    <row r="180" spans="6:19" ht="20.100000000000001" customHeight="1">
      <c r="F180" s="655"/>
      <c r="G180" s="654"/>
      <c r="O180" s="655"/>
      <c r="P180" s="656"/>
      <c r="Q180" s="657"/>
      <c r="R180" s="704"/>
      <c r="S180" s="3180"/>
    </row>
    <row r="181" spans="6:19" ht="20.100000000000001" customHeight="1">
      <c r="F181" s="655"/>
      <c r="G181" s="654"/>
      <c r="O181" s="655"/>
      <c r="P181" s="656"/>
      <c r="Q181" s="657"/>
      <c r="R181" s="704"/>
      <c r="S181" s="3180"/>
    </row>
    <row r="182" spans="6:19" ht="20.100000000000001" customHeight="1">
      <c r="F182" s="655"/>
      <c r="G182" s="654"/>
      <c r="O182" s="655"/>
      <c r="P182" s="656"/>
      <c r="Q182" s="657"/>
      <c r="R182" s="704"/>
      <c r="S182" s="3180"/>
    </row>
    <row r="183" spans="6:19" ht="20.100000000000001" customHeight="1">
      <c r="F183" s="655"/>
      <c r="G183" s="654"/>
      <c r="O183" s="655"/>
      <c r="P183" s="656"/>
      <c r="Q183" s="657"/>
      <c r="R183" s="704"/>
      <c r="S183" s="3180"/>
    </row>
    <row r="184" spans="6:19" ht="20.100000000000001" customHeight="1">
      <c r="F184" s="655"/>
      <c r="G184" s="654"/>
      <c r="O184" s="655"/>
      <c r="P184" s="656"/>
      <c r="Q184" s="657"/>
      <c r="R184" s="704"/>
      <c r="S184" s="3180"/>
    </row>
    <row r="185" spans="6:19" ht="20.100000000000001" customHeight="1">
      <c r="F185" s="655"/>
      <c r="G185" s="654"/>
      <c r="O185" s="655"/>
      <c r="P185" s="656"/>
      <c r="Q185" s="657"/>
      <c r="R185" s="704"/>
      <c r="S185" s="3180"/>
    </row>
    <row r="186" spans="6:19" ht="20.100000000000001" customHeight="1">
      <c r="F186" s="655"/>
      <c r="G186" s="654"/>
      <c r="O186" s="655"/>
      <c r="P186" s="656"/>
      <c r="Q186" s="657"/>
      <c r="R186" s="704"/>
      <c r="S186" s="3180"/>
    </row>
    <row r="187" spans="6:19" ht="20.100000000000001" customHeight="1">
      <c r="F187" s="655"/>
      <c r="G187" s="654"/>
      <c r="O187" s="655"/>
      <c r="P187" s="656"/>
      <c r="Q187" s="657"/>
      <c r="R187" s="704"/>
      <c r="S187" s="3180"/>
    </row>
    <row r="188" spans="6:19" ht="20.100000000000001" customHeight="1">
      <c r="F188" s="655"/>
      <c r="G188" s="654"/>
      <c r="O188" s="655"/>
      <c r="P188" s="656"/>
      <c r="Q188" s="657"/>
      <c r="R188" s="704"/>
      <c r="S188" s="3180"/>
    </row>
    <row r="189" spans="6:19" ht="20.100000000000001" customHeight="1">
      <c r="F189" s="655"/>
      <c r="G189" s="654"/>
      <c r="O189" s="655"/>
      <c r="P189" s="656"/>
      <c r="Q189" s="657"/>
      <c r="R189" s="704"/>
      <c r="S189" s="3180"/>
    </row>
    <row r="190" spans="6:19" ht="20.100000000000001" customHeight="1">
      <c r="F190" s="655"/>
      <c r="G190" s="654"/>
      <c r="O190" s="655"/>
      <c r="P190" s="656"/>
      <c r="Q190" s="657"/>
      <c r="R190" s="704"/>
      <c r="S190" s="3180"/>
    </row>
    <row r="191" spans="6:19" ht="20.100000000000001" customHeight="1">
      <c r="F191" s="655"/>
      <c r="G191" s="654"/>
      <c r="O191" s="655"/>
      <c r="P191" s="656"/>
      <c r="Q191" s="657"/>
      <c r="R191" s="704"/>
      <c r="S191" s="3180"/>
    </row>
    <row r="192" spans="6:19" ht="20.100000000000001" customHeight="1">
      <c r="F192" s="655"/>
      <c r="G192" s="654"/>
      <c r="O192" s="655"/>
      <c r="P192" s="656"/>
      <c r="Q192" s="657"/>
      <c r="R192" s="704"/>
      <c r="S192" s="3180"/>
    </row>
    <row r="193" spans="6:19" ht="20.100000000000001" customHeight="1">
      <c r="F193" s="655"/>
      <c r="G193" s="654"/>
      <c r="O193" s="655"/>
      <c r="P193" s="656"/>
      <c r="Q193" s="657"/>
      <c r="R193" s="704"/>
      <c r="S193" s="3180"/>
    </row>
    <row r="194" spans="6:19" ht="20.100000000000001" customHeight="1">
      <c r="F194" s="655"/>
      <c r="G194" s="654"/>
      <c r="O194" s="655"/>
      <c r="P194" s="656"/>
      <c r="Q194" s="657"/>
      <c r="R194" s="704"/>
      <c r="S194" s="3180"/>
    </row>
    <row r="195" spans="6:19" ht="20.100000000000001" customHeight="1">
      <c r="F195" s="655"/>
      <c r="G195" s="654"/>
      <c r="O195" s="655"/>
      <c r="P195" s="656"/>
      <c r="Q195" s="657"/>
      <c r="R195" s="704"/>
      <c r="S195" s="3180"/>
    </row>
    <row r="196" spans="6:19" ht="20.100000000000001" customHeight="1">
      <c r="F196" s="655"/>
      <c r="G196" s="654"/>
      <c r="O196" s="655"/>
      <c r="P196" s="656"/>
      <c r="Q196" s="657"/>
      <c r="R196" s="704"/>
      <c r="S196" s="3180"/>
    </row>
    <row r="197" spans="6:19" ht="20.100000000000001" customHeight="1">
      <c r="F197" s="655"/>
      <c r="G197" s="654"/>
      <c r="O197" s="655"/>
      <c r="P197" s="656"/>
      <c r="Q197" s="657"/>
      <c r="R197" s="704"/>
      <c r="S197" s="3180"/>
    </row>
    <row r="198" spans="6:19" ht="20.100000000000001" customHeight="1">
      <c r="F198" s="655"/>
      <c r="G198" s="654"/>
      <c r="O198" s="655"/>
      <c r="P198" s="656"/>
      <c r="Q198" s="657"/>
      <c r="R198" s="704"/>
      <c r="S198" s="3180"/>
    </row>
    <row r="199" spans="6:19" ht="20.100000000000001" customHeight="1">
      <c r="F199" s="655"/>
      <c r="G199" s="654"/>
      <c r="O199" s="655"/>
      <c r="P199" s="656"/>
      <c r="Q199" s="657"/>
      <c r="R199" s="704"/>
      <c r="S199" s="3180"/>
    </row>
    <row r="200" spans="6:19" ht="20.100000000000001" customHeight="1">
      <c r="F200" s="655"/>
      <c r="G200" s="654"/>
      <c r="O200" s="655"/>
      <c r="P200" s="656"/>
      <c r="Q200" s="657"/>
      <c r="R200" s="704"/>
      <c r="S200" s="3180"/>
    </row>
    <row r="201" spans="6:19" ht="20.100000000000001" customHeight="1">
      <c r="F201" s="655"/>
      <c r="G201" s="654"/>
      <c r="O201" s="655"/>
      <c r="P201" s="656"/>
      <c r="Q201" s="657"/>
      <c r="R201" s="704"/>
      <c r="S201" s="3180"/>
    </row>
    <row r="202" spans="6:19" ht="20.100000000000001" customHeight="1">
      <c r="F202" s="655"/>
      <c r="G202" s="654"/>
      <c r="O202" s="655"/>
      <c r="P202" s="656"/>
      <c r="Q202" s="657"/>
      <c r="R202" s="704"/>
      <c r="S202" s="3180"/>
    </row>
    <row r="203" spans="6:19" ht="20.100000000000001" customHeight="1">
      <c r="F203" s="655"/>
      <c r="G203" s="654"/>
      <c r="O203" s="655"/>
      <c r="P203" s="656"/>
      <c r="Q203" s="657"/>
      <c r="R203" s="704"/>
      <c r="S203" s="3180"/>
    </row>
    <row r="204" spans="6:19" ht="20.100000000000001" customHeight="1">
      <c r="F204" s="655"/>
      <c r="G204" s="654"/>
      <c r="O204" s="655"/>
      <c r="P204" s="656"/>
      <c r="Q204" s="657"/>
      <c r="R204" s="704"/>
      <c r="S204" s="3180"/>
    </row>
    <row r="205" spans="6:19" ht="20.100000000000001" customHeight="1">
      <c r="F205" s="655"/>
      <c r="G205" s="654"/>
      <c r="O205" s="655"/>
      <c r="P205" s="656"/>
      <c r="Q205" s="657"/>
      <c r="R205" s="704"/>
      <c r="S205" s="3180"/>
    </row>
    <row r="206" spans="6:19" ht="20.100000000000001" customHeight="1">
      <c r="F206" s="655"/>
      <c r="G206" s="654"/>
      <c r="O206" s="655"/>
      <c r="P206" s="656"/>
      <c r="Q206" s="657"/>
      <c r="R206" s="704"/>
      <c r="S206" s="3180"/>
    </row>
    <row r="207" spans="6:19" ht="20.100000000000001" customHeight="1">
      <c r="F207" s="655"/>
      <c r="G207" s="654"/>
      <c r="O207" s="655"/>
      <c r="P207" s="656"/>
      <c r="Q207" s="657"/>
      <c r="R207" s="704"/>
      <c r="S207" s="3180"/>
    </row>
    <row r="208" spans="6:19" ht="20.100000000000001" customHeight="1">
      <c r="F208" s="655"/>
      <c r="G208" s="654"/>
      <c r="O208" s="655"/>
      <c r="P208" s="656"/>
      <c r="Q208" s="657"/>
      <c r="R208" s="704"/>
      <c r="S208" s="3180"/>
    </row>
    <row r="209" spans="6:19" ht="20.100000000000001" customHeight="1">
      <c r="F209" s="655"/>
      <c r="G209" s="654"/>
      <c r="O209" s="655"/>
      <c r="P209" s="656"/>
      <c r="Q209" s="657"/>
      <c r="R209" s="704"/>
      <c r="S209" s="3180"/>
    </row>
    <row r="210" spans="6:19" ht="20.100000000000001" customHeight="1">
      <c r="F210" s="655"/>
      <c r="G210" s="654"/>
      <c r="O210" s="655"/>
      <c r="P210" s="656"/>
      <c r="Q210" s="657"/>
      <c r="R210" s="704"/>
      <c r="S210" s="3180"/>
    </row>
    <row r="211" spans="6:19" ht="20.100000000000001" customHeight="1">
      <c r="F211" s="655"/>
      <c r="G211" s="654"/>
      <c r="O211" s="655"/>
      <c r="P211" s="656"/>
      <c r="Q211" s="657"/>
      <c r="R211" s="704"/>
      <c r="S211" s="3180"/>
    </row>
    <row r="212" spans="6:19" ht="20.100000000000001" customHeight="1">
      <c r="F212" s="655"/>
      <c r="G212" s="654"/>
      <c r="O212" s="655"/>
      <c r="P212" s="656"/>
      <c r="Q212" s="657"/>
      <c r="R212" s="704"/>
      <c r="S212" s="3180"/>
    </row>
    <row r="213" spans="6:19" ht="20.100000000000001" customHeight="1">
      <c r="F213" s="655"/>
      <c r="G213" s="654"/>
      <c r="O213" s="655"/>
      <c r="P213" s="656"/>
      <c r="Q213" s="657"/>
      <c r="R213" s="704"/>
      <c r="S213" s="3180"/>
    </row>
    <row r="214" spans="6:19" ht="20.100000000000001" customHeight="1">
      <c r="F214" s="655"/>
      <c r="G214" s="654"/>
      <c r="O214" s="655"/>
      <c r="P214" s="656"/>
      <c r="Q214" s="657"/>
      <c r="R214" s="704"/>
      <c r="S214" s="3180"/>
    </row>
    <row r="215" spans="6:19" ht="20.100000000000001" customHeight="1">
      <c r="F215" s="655"/>
      <c r="G215" s="654"/>
      <c r="O215" s="655"/>
      <c r="P215" s="656"/>
      <c r="Q215" s="657"/>
      <c r="R215" s="704"/>
      <c r="S215" s="3180"/>
    </row>
    <row r="216" spans="6:19" ht="20.100000000000001" customHeight="1">
      <c r="F216" s="655"/>
      <c r="G216" s="654"/>
      <c r="O216" s="655"/>
      <c r="P216" s="656"/>
      <c r="Q216" s="657"/>
      <c r="R216" s="704"/>
      <c r="S216" s="3180"/>
    </row>
    <row r="217" spans="6:19" ht="20.100000000000001" customHeight="1">
      <c r="F217" s="655"/>
      <c r="G217" s="654"/>
      <c r="O217" s="655"/>
      <c r="P217" s="656"/>
      <c r="Q217" s="657"/>
      <c r="R217" s="704"/>
      <c r="S217" s="3180"/>
    </row>
    <row r="218" spans="6:19" ht="20.100000000000001" customHeight="1">
      <c r="F218" s="655"/>
      <c r="G218" s="654"/>
      <c r="O218" s="655"/>
      <c r="P218" s="656"/>
      <c r="Q218" s="657"/>
      <c r="R218" s="704"/>
      <c r="S218" s="3180"/>
    </row>
    <row r="219" spans="6:19" ht="20.100000000000001" customHeight="1">
      <c r="F219" s="655"/>
      <c r="G219" s="654"/>
      <c r="O219" s="655"/>
      <c r="P219" s="656"/>
      <c r="Q219" s="657"/>
      <c r="R219" s="704"/>
      <c r="S219" s="3180"/>
    </row>
    <row r="220" spans="6:19" ht="20.100000000000001" customHeight="1">
      <c r="F220" s="655"/>
      <c r="G220" s="654"/>
      <c r="O220" s="655"/>
      <c r="P220" s="656"/>
      <c r="Q220" s="657"/>
      <c r="R220" s="704"/>
      <c r="S220" s="3180"/>
    </row>
    <row r="221" spans="6:19" ht="20.100000000000001" customHeight="1">
      <c r="F221" s="655"/>
      <c r="G221" s="654"/>
      <c r="O221" s="655"/>
      <c r="P221" s="656"/>
      <c r="Q221" s="657"/>
      <c r="R221" s="704"/>
      <c r="S221" s="3180"/>
    </row>
    <row r="222" spans="6:19" ht="20.100000000000001" customHeight="1">
      <c r="F222" s="655"/>
      <c r="G222" s="654"/>
      <c r="O222" s="655"/>
      <c r="P222" s="656"/>
      <c r="Q222" s="657"/>
      <c r="R222" s="704"/>
      <c r="S222" s="3180"/>
    </row>
    <row r="223" spans="6:19" ht="20.100000000000001" customHeight="1">
      <c r="F223" s="655"/>
      <c r="G223" s="654"/>
      <c r="O223" s="655"/>
      <c r="P223" s="656"/>
      <c r="Q223" s="657"/>
      <c r="R223" s="704"/>
      <c r="S223" s="3180"/>
    </row>
    <row r="224" spans="6:19" ht="20.100000000000001" customHeight="1">
      <c r="F224" s="655"/>
      <c r="G224" s="654"/>
      <c r="O224" s="655"/>
      <c r="P224" s="656"/>
      <c r="Q224" s="657"/>
      <c r="R224" s="704"/>
      <c r="S224" s="3180"/>
    </row>
    <row r="225" spans="6:19" ht="20.100000000000001" customHeight="1">
      <c r="F225" s="655"/>
      <c r="G225" s="654"/>
      <c r="O225" s="655"/>
      <c r="P225" s="656"/>
      <c r="Q225" s="657"/>
      <c r="R225" s="704"/>
      <c r="S225" s="3180"/>
    </row>
    <row r="226" spans="6:19" ht="20.100000000000001" customHeight="1">
      <c r="F226" s="655"/>
      <c r="G226" s="654"/>
      <c r="O226" s="655"/>
      <c r="P226" s="656"/>
      <c r="Q226" s="657"/>
      <c r="R226" s="704"/>
      <c r="S226" s="3180"/>
    </row>
    <row r="227" spans="6:19" ht="20.100000000000001" customHeight="1">
      <c r="F227" s="655"/>
      <c r="G227" s="654"/>
      <c r="O227" s="655"/>
      <c r="P227" s="656"/>
      <c r="Q227" s="657"/>
      <c r="R227" s="704"/>
      <c r="S227" s="3180"/>
    </row>
    <row r="228" spans="6:19" ht="20.100000000000001" customHeight="1">
      <c r="F228" s="655"/>
      <c r="G228" s="654"/>
      <c r="O228" s="655"/>
      <c r="P228" s="656"/>
      <c r="Q228" s="657"/>
      <c r="R228" s="704"/>
      <c r="S228" s="3180"/>
    </row>
    <row r="229" spans="6:19" ht="20.100000000000001" customHeight="1">
      <c r="F229" s="655"/>
      <c r="G229" s="654"/>
      <c r="O229" s="655"/>
      <c r="P229" s="656"/>
      <c r="Q229" s="657"/>
      <c r="R229" s="704"/>
      <c r="S229" s="3180"/>
    </row>
    <row r="230" spans="6:19" ht="20.100000000000001" customHeight="1">
      <c r="F230" s="655"/>
      <c r="G230" s="654"/>
      <c r="O230" s="655"/>
      <c r="P230" s="656"/>
      <c r="Q230" s="657"/>
      <c r="R230" s="704"/>
      <c r="S230" s="3180"/>
    </row>
    <row r="231" spans="6:19" ht="20.100000000000001" customHeight="1">
      <c r="F231" s="655"/>
      <c r="G231" s="654"/>
      <c r="O231" s="655"/>
      <c r="P231" s="656"/>
      <c r="Q231" s="657"/>
      <c r="R231" s="704"/>
      <c r="S231" s="3180"/>
    </row>
    <row r="232" spans="6:19" ht="20.100000000000001" customHeight="1">
      <c r="F232" s="655"/>
      <c r="G232" s="654"/>
      <c r="O232" s="655"/>
      <c r="P232" s="656"/>
      <c r="Q232" s="657"/>
      <c r="R232" s="704"/>
      <c r="S232" s="3180"/>
    </row>
    <row r="233" spans="6:19" ht="20.100000000000001" customHeight="1">
      <c r="F233" s="655"/>
      <c r="G233" s="654"/>
      <c r="O233" s="655"/>
      <c r="P233" s="656"/>
      <c r="Q233" s="657"/>
      <c r="R233" s="704"/>
      <c r="S233" s="3180"/>
    </row>
    <row r="234" spans="6:19" ht="20.100000000000001" customHeight="1">
      <c r="F234" s="655"/>
      <c r="G234" s="654"/>
      <c r="O234" s="655"/>
      <c r="P234" s="656"/>
      <c r="Q234" s="657"/>
      <c r="R234" s="704"/>
      <c r="S234" s="3180"/>
    </row>
    <row r="235" spans="6:19" ht="20.100000000000001" customHeight="1">
      <c r="F235" s="655"/>
      <c r="G235" s="654"/>
      <c r="O235" s="655"/>
      <c r="P235" s="656"/>
      <c r="Q235" s="657"/>
      <c r="R235" s="704"/>
      <c r="S235" s="3180"/>
    </row>
    <row r="236" spans="6:19" ht="20.100000000000001" customHeight="1">
      <c r="F236" s="655"/>
      <c r="G236" s="654"/>
      <c r="O236" s="655"/>
      <c r="P236" s="656"/>
      <c r="Q236" s="657"/>
      <c r="R236" s="704"/>
      <c r="S236" s="3180"/>
    </row>
    <row r="237" spans="6:19" ht="20.100000000000001" customHeight="1">
      <c r="F237" s="655"/>
      <c r="G237" s="654"/>
      <c r="O237" s="655"/>
      <c r="P237" s="656"/>
      <c r="Q237" s="657"/>
      <c r="R237" s="704"/>
      <c r="S237" s="3180"/>
    </row>
    <row r="238" spans="6:19" ht="20.100000000000001" customHeight="1">
      <c r="F238" s="655"/>
      <c r="G238" s="654"/>
      <c r="O238" s="655"/>
      <c r="P238" s="656"/>
      <c r="Q238" s="657"/>
      <c r="R238" s="704"/>
      <c r="S238" s="3180"/>
    </row>
    <row r="239" spans="6:19" ht="20.100000000000001" customHeight="1">
      <c r="F239" s="655"/>
      <c r="G239" s="654"/>
      <c r="O239" s="655"/>
      <c r="P239" s="656"/>
      <c r="Q239" s="657"/>
      <c r="R239" s="704"/>
      <c r="S239" s="3180"/>
    </row>
    <row r="240" spans="6:19" ht="20.100000000000001" customHeight="1">
      <c r="F240" s="655"/>
      <c r="G240" s="654"/>
      <c r="O240" s="655"/>
      <c r="P240" s="656"/>
      <c r="Q240" s="657"/>
      <c r="R240" s="704"/>
      <c r="S240" s="3180"/>
    </row>
    <row r="241" spans="6:19" ht="20.100000000000001" customHeight="1">
      <c r="F241" s="655"/>
      <c r="G241" s="654"/>
      <c r="O241" s="655"/>
      <c r="P241" s="656"/>
      <c r="Q241" s="657"/>
      <c r="R241" s="704"/>
      <c r="S241" s="3180"/>
    </row>
    <row r="242" spans="6:19" ht="20.100000000000001" customHeight="1">
      <c r="F242" s="655"/>
      <c r="G242" s="654"/>
      <c r="O242" s="655"/>
      <c r="P242" s="656"/>
      <c r="Q242" s="657"/>
      <c r="R242" s="704"/>
      <c r="S242" s="3180"/>
    </row>
    <row r="243" spans="6:19" ht="20.100000000000001" customHeight="1">
      <c r="F243" s="655"/>
      <c r="G243" s="654"/>
      <c r="O243" s="655"/>
      <c r="P243" s="656"/>
      <c r="Q243" s="657"/>
      <c r="R243" s="704"/>
      <c r="S243" s="3180"/>
    </row>
    <row r="244" spans="6:19" ht="20.100000000000001" customHeight="1">
      <c r="F244" s="655"/>
      <c r="G244" s="654"/>
      <c r="O244" s="655"/>
      <c r="P244" s="656"/>
      <c r="Q244" s="657"/>
      <c r="R244" s="704"/>
      <c r="S244" s="3180"/>
    </row>
    <row r="245" spans="6:19" ht="20.100000000000001" customHeight="1">
      <c r="F245" s="655"/>
      <c r="G245" s="654"/>
      <c r="O245" s="655"/>
      <c r="P245" s="656"/>
      <c r="Q245" s="657"/>
      <c r="R245" s="704"/>
      <c r="S245" s="3180"/>
    </row>
    <row r="246" spans="6:19" ht="20.100000000000001" customHeight="1">
      <c r="F246" s="655"/>
      <c r="G246" s="654"/>
      <c r="O246" s="655"/>
      <c r="P246" s="656"/>
      <c r="Q246" s="657"/>
      <c r="R246" s="704"/>
      <c r="S246" s="3180"/>
    </row>
    <row r="247" spans="6:19" ht="20.100000000000001" customHeight="1">
      <c r="F247" s="655"/>
      <c r="G247" s="654"/>
      <c r="O247" s="655"/>
      <c r="P247" s="656"/>
      <c r="Q247" s="657"/>
      <c r="R247" s="704"/>
      <c r="S247" s="3180"/>
    </row>
    <row r="248" spans="6:19" ht="20.100000000000001" customHeight="1">
      <c r="F248" s="655"/>
      <c r="G248" s="654"/>
      <c r="O248" s="655"/>
      <c r="P248" s="656"/>
      <c r="Q248" s="657"/>
      <c r="R248" s="704"/>
      <c r="S248" s="3180"/>
    </row>
    <row r="249" spans="6:19" ht="20.100000000000001" customHeight="1">
      <c r="F249" s="655"/>
      <c r="G249" s="654"/>
      <c r="O249" s="655"/>
      <c r="P249" s="656"/>
      <c r="Q249" s="657"/>
      <c r="R249" s="704"/>
      <c r="S249" s="3180"/>
    </row>
    <row r="250" spans="6:19" ht="20.100000000000001" customHeight="1">
      <c r="F250" s="655"/>
      <c r="G250" s="654"/>
      <c r="O250" s="655"/>
      <c r="P250" s="656"/>
      <c r="Q250" s="657"/>
      <c r="R250" s="704"/>
      <c r="S250" s="3180"/>
    </row>
    <row r="251" spans="6:19" ht="20.100000000000001" customHeight="1">
      <c r="F251" s="655"/>
      <c r="G251" s="654"/>
      <c r="O251" s="655"/>
      <c r="P251" s="656"/>
      <c r="Q251" s="657"/>
      <c r="R251" s="704"/>
      <c r="S251" s="3180"/>
    </row>
    <row r="252" spans="6:19" ht="20.100000000000001" customHeight="1">
      <c r="F252" s="655"/>
      <c r="G252" s="654"/>
      <c r="O252" s="655"/>
      <c r="P252" s="656"/>
      <c r="Q252" s="657"/>
      <c r="R252" s="704"/>
      <c r="S252" s="3180"/>
    </row>
    <row r="253" spans="6:19" ht="20.100000000000001" customHeight="1">
      <c r="F253" s="655"/>
      <c r="G253" s="654"/>
      <c r="O253" s="655"/>
      <c r="P253" s="656"/>
      <c r="Q253" s="657"/>
      <c r="R253" s="704"/>
      <c r="S253" s="3180"/>
    </row>
    <row r="254" spans="6:19" ht="20.100000000000001" customHeight="1">
      <c r="F254" s="655"/>
      <c r="G254" s="654"/>
      <c r="O254" s="655"/>
      <c r="P254" s="656"/>
      <c r="Q254" s="657"/>
      <c r="R254" s="704"/>
      <c r="S254" s="3180"/>
    </row>
    <row r="255" spans="6:19" ht="20.100000000000001" customHeight="1">
      <c r="F255" s="655"/>
      <c r="G255" s="654"/>
      <c r="O255" s="655"/>
      <c r="P255" s="656"/>
      <c r="Q255" s="657"/>
      <c r="R255" s="704"/>
      <c r="S255" s="3180"/>
    </row>
    <row r="256" spans="6:19" ht="20.100000000000001" customHeight="1">
      <c r="F256" s="655"/>
      <c r="G256" s="654"/>
      <c r="O256" s="655"/>
      <c r="P256" s="656"/>
      <c r="Q256" s="657"/>
      <c r="R256" s="704"/>
      <c r="S256" s="3180"/>
    </row>
    <row r="257" spans="6:19" ht="20.100000000000001" customHeight="1">
      <c r="F257" s="655"/>
      <c r="G257" s="654"/>
      <c r="O257" s="655"/>
      <c r="P257" s="656"/>
      <c r="Q257" s="657"/>
      <c r="R257" s="704"/>
      <c r="S257" s="3180"/>
    </row>
    <row r="258" spans="6:19" ht="20.100000000000001" customHeight="1">
      <c r="F258" s="655"/>
      <c r="G258" s="654"/>
      <c r="O258" s="655"/>
      <c r="P258" s="656"/>
      <c r="Q258" s="657"/>
      <c r="R258" s="704"/>
      <c r="S258" s="3180"/>
    </row>
    <row r="259" spans="6:19" ht="20.100000000000001" customHeight="1">
      <c r="F259" s="655"/>
      <c r="G259" s="654"/>
      <c r="O259" s="655"/>
      <c r="P259" s="656"/>
      <c r="Q259" s="657"/>
      <c r="R259" s="704"/>
      <c r="S259" s="3180"/>
    </row>
    <row r="260" spans="6:19" ht="20.100000000000001" customHeight="1">
      <c r="F260" s="655"/>
      <c r="G260" s="654"/>
      <c r="O260" s="655"/>
      <c r="P260" s="656"/>
      <c r="Q260" s="657"/>
      <c r="R260" s="704"/>
      <c r="S260" s="3180"/>
    </row>
    <row r="261" spans="6:19" ht="20.100000000000001" customHeight="1">
      <c r="F261" s="655"/>
      <c r="G261" s="654"/>
      <c r="O261" s="655"/>
      <c r="P261" s="656"/>
      <c r="Q261" s="657"/>
      <c r="R261" s="704"/>
      <c r="S261" s="3180"/>
    </row>
    <row r="262" spans="6:19" ht="20.100000000000001" customHeight="1">
      <c r="F262" s="655"/>
      <c r="G262" s="654"/>
      <c r="O262" s="655"/>
      <c r="P262" s="656"/>
      <c r="Q262" s="657"/>
      <c r="R262" s="704"/>
      <c r="S262" s="3180"/>
    </row>
    <row r="263" spans="6:19" ht="20.100000000000001" customHeight="1">
      <c r="F263" s="655"/>
      <c r="G263" s="654"/>
      <c r="O263" s="655"/>
      <c r="P263" s="656"/>
      <c r="Q263" s="657"/>
      <c r="R263" s="704"/>
      <c r="S263" s="3180"/>
    </row>
    <row r="264" spans="6:19" ht="20.100000000000001" customHeight="1">
      <c r="F264" s="655"/>
      <c r="G264" s="654"/>
      <c r="O264" s="655"/>
      <c r="P264" s="656"/>
      <c r="Q264" s="657"/>
      <c r="R264" s="704"/>
      <c r="S264" s="3180"/>
    </row>
    <row r="265" spans="6:19" ht="20.100000000000001" customHeight="1">
      <c r="F265" s="655"/>
      <c r="G265" s="654"/>
      <c r="O265" s="655"/>
      <c r="P265" s="656"/>
      <c r="Q265" s="657"/>
      <c r="R265" s="704"/>
      <c r="S265" s="3180"/>
    </row>
    <row r="266" spans="6:19" ht="20.100000000000001" customHeight="1">
      <c r="F266" s="655"/>
      <c r="G266" s="654"/>
      <c r="O266" s="655"/>
      <c r="P266" s="656"/>
      <c r="Q266" s="657"/>
      <c r="R266" s="704"/>
      <c r="S266" s="3180"/>
    </row>
    <row r="267" spans="6:19" ht="20.100000000000001" customHeight="1">
      <c r="F267" s="655"/>
      <c r="G267" s="654"/>
      <c r="O267" s="655"/>
      <c r="P267" s="656"/>
      <c r="Q267" s="657"/>
      <c r="R267" s="704"/>
      <c r="S267" s="3180"/>
    </row>
    <row r="268" spans="6:19" ht="20.100000000000001" customHeight="1">
      <c r="F268" s="655"/>
      <c r="G268" s="654"/>
      <c r="O268" s="655"/>
      <c r="P268" s="656"/>
      <c r="Q268" s="657"/>
      <c r="R268" s="704"/>
      <c r="S268" s="3180"/>
    </row>
    <row r="269" spans="6:19" ht="20.100000000000001" customHeight="1">
      <c r="F269" s="655"/>
      <c r="G269" s="654"/>
      <c r="O269" s="655"/>
      <c r="P269" s="656"/>
      <c r="Q269" s="657"/>
      <c r="R269" s="704"/>
      <c r="S269" s="3180"/>
    </row>
    <row r="270" spans="6:19" ht="20.100000000000001" customHeight="1">
      <c r="F270" s="655"/>
      <c r="G270" s="654"/>
      <c r="O270" s="655"/>
      <c r="P270" s="656"/>
      <c r="Q270" s="657"/>
      <c r="R270" s="704"/>
      <c r="S270" s="3180"/>
    </row>
    <row r="271" spans="6:19" ht="20.100000000000001" customHeight="1">
      <c r="F271" s="655"/>
      <c r="G271" s="654"/>
      <c r="O271" s="655"/>
      <c r="P271" s="656"/>
      <c r="Q271" s="657"/>
      <c r="R271" s="704"/>
      <c r="S271" s="3180"/>
    </row>
    <row r="272" spans="6:19" ht="20.100000000000001" customHeight="1">
      <c r="F272" s="655"/>
      <c r="O272" s="655"/>
      <c r="P272" s="656"/>
      <c r="Q272" s="657"/>
      <c r="R272" s="704"/>
      <c r="S272" s="3180"/>
    </row>
    <row r="273" spans="6:19" ht="20.100000000000001" customHeight="1">
      <c r="F273" s="655"/>
      <c r="O273" s="655"/>
      <c r="P273" s="656"/>
      <c r="Q273" s="657"/>
      <c r="R273" s="704"/>
      <c r="S273" s="3180"/>
    </row>
    <row r="274" spans="6:19" ht="20.100000000000001" customHeight="1">
      <c r="F274" s="655"/>
      <c r="O274" s="655"/>
      <c r="P274" s="656"/>
      <c r="Q274" s="657"/>
      <c r="R274" s="704"/>
      <c r="S274" s="3180"/>
    </row>
    <row r="275" spans="6:19" ht="20.100000000000001" customHeight="1">
      <c r="F275" s="655"/>
      <c r="O275" s="655"/>
      <c r="P275" s="656"/>
      <c r="Q275" s="657"/>
      <c r="R275" s="704"/>
      <c r="S275" s="3180"/>
    </row>
    <row r="276" spans="6:19" ht="20.100000000000001" customHeight="1">
      <c r="F276" s="655"/>
      <c r="O276" s="655"/>
      <c r="P276" s="656"/>
      <c r="Q276" s="657"/>
      <c r="R276" s="704"/>
      <c r="S276" s="3180"/>
    </row>
    <row r="277" spans="6:19" ht="20.100000000000001" customHeight="1">
      <c r="F277" s="655"/>
      <c r="O277" s="655"/>
      <c r="P277" s="656"/>
      <c r="Q277" s="657"/>
      <c r="R277" s="704"/>
      <c r="S277" s="3180"/>
    </row>
    <row r="278" spans="6:19" ht="20.100000000000001" customHeight="1">
      <c r="F278" s="655"/>
      <c r="O278" s="655"/>
      <c r="P278" s="656"/>
      <c r="Q278" s="657"/>
      <c r="R278" s="704"/>
      <c r="S278" s="3180"/>
    </row>
    <row r="279" spans="6:19" ht="20.100000000000001" customHeight="1">
      <c r="F279" s="655"/>
      <c r="O279" s="655"/>
      <c r="P279" s="656"/>
      <c r="Q279" s="657"/>
      <c r="R279" s="704"/>
      <c r="S279" s="3180"/>
    </row>
    <row r="280" spans="6:19" ht="20.100000000000001" customHeight="1">
      <c r="F280" s="655"/>
      <c r="O280" s="655"/>
      <c r="P280" s="656"/>
      <c r="Q280" s="657"/>
      <c r="R280" s="704"/>
      <c r="S280" s="3180"/>
    </row>
    <row r="281" spans="6:19" ht="20.100000000000001" customHeight="1">
      <c r="F281" s="655"/>
      <c r="O281" s="655"/>
      <c r="P281" s="656"/>
      <c r="Q281" s="657"/>
      <c r="R281" s="704"/>
      <c r="S281" s="3180"/>
    </row>
    <row r="282" spans="6:19" ht="20.100000000000001" customHeight="1">
      <c r="F282" s="655"/>
      <c r="O282" s="655"/>
      <c r="P282" s="656"/>
      <c r="Q282" s="657"/>
      <c r="R282" s="704"/>
      <c r="S282" s="3180"/>
    </row>
    <row r="283" spans="6:19" ht="20.100000000000001" customHeight="1">
      <c r="F283" s="655"/>
      <c r="O283" s="655"/>
      <c r="P283" s="656"/>
      <c r="Q283" s="657"/>
      <c r="R283" s="704"/>
      <c r="S283" s="3180"/>
    </row>
    <row r="284" spans="6:19" ht="20.100000000000001" customHeight="1">
      <c r="F284" s="655"/>
      <c r="O284" s="655"/>
      <c r="P284" s="656"/>
      <c r="Q284" s="657"/>
      <c r="R284" s="704"/>
      <c r="S284" s="3180"/>
    </row>
    <row r="285" spans="6:19" ht="20.100000000000001" customHeight="1">
      <c r="F285" s="655"/>
      <c r="O285" s="655"/>
      <c r="P285" s="656"/>
      <c r="Q285" s="657"/>
      <c r="R285" s="704"/>
      <c r="S285" s="3180"/>
    </row>
    <row r="286" spans="6:19" ht="20.100000000000001" customHeight="1">
      <c r="F286" s="655"/>
      <c r="O286" s="655"/>
      <c r="P286" s="656"/>
      <c r="Q286" s="657"/>
      <c r="R286" s="704"/>
      <c r="S286" s="3180"/>
    </row>
    <row r="287" spans="6:19" ht="20.100000000000001" customHeight="1">
      <c r="F287" s="655"/>
      <c r="O287" s="655"/>
      <c r="P287" s="656"/>
      <c r="Q287" s="657"/>
      <c r="R287" s="704"/>
      <c r="S287" s="3180"/>
    </row>
    <row r="288" spans="6:19" ht="20.100000000000001" customHeight="1">
      <c r="F288" s="655"/>
      <c r="O288" s="655"/>
      <c r="P288" s="656"/>
      <c r="Q288" s="657"/>
      <c r="R288" s="704"/>
      <c r="S288" s="3180"/>
    </row>
    <row r="289" spans="6:19" ht="20.100000000000001" customHeight="1">
      <c r="F289" s="655"/>
      <c r="O289" s="655"/>
      <c r="P289" s="656"/>
      <c r="Q289" s="657"/>
      <c r="R289" s="704"/>
      <c r="S289" s="3180"/>
    </row>
    <row r="290" spans="6:19" ht="20.100000000000001" customHeight="1">
      <c r="F290" s="655"/>
      <c r="O290" s="655"/>
      <c r="P290" s="656"/>
      <c r="Q290" s="657"/>
      <c r="R290" s="704"/>
      <c r="S290" s="3180"/>
    </row>
    <row r="291" spans="6:19" ht="20.100000000000001" customHeight="1">
      <c r="F291" s="655"/>
      <c r="O291" s="655"/>
      <c r="P291" s="656"/>
      <c r="Q291" s="657"/>
      <c r="R291" s="704"/>
      <c r="S291" s="3180"/>
    </row>
    <row r="292" spans="6:19" ht="20.100000000000001" customHeight="1">
      <c r="F292" s="655"/>
      <c r="O292" s="655"/>
      <c r="P292" s="656"/>
      <c r="Q292" s="657"/>
      <c r="R292" s="704"/>
      <c r="S292" s="3180"/>
    </row>
    <row r="293" spans="6:19" ht="20.100000000000001" customHeight="1">
      <c r="F293" s="655"/>
      <c r="O293" s="655"/>
      <c r="P293" s="656"/>
      <c r="Q293" s="657"/>
      <c r="R293" s="704"/>
      <c r="S293" s="3180"/>
    </row>
    <row r="294" spans="6:19" ht="20.100000000000001" customHeight="1">
      <c r="F294" s="655"/>
      <c r="O294" s="655"/>
      <c r="P294" s="656"/>
      <c r="Q294" s="657"/>
      <c r="R294" s="704"/>
      <c r="S294" s="3180"/>
    </row>
    <row r="295" spans="6:19" ht="20.100000000000001" customHeight="1">
      <c r="F295" s="655"/>
      <c r="O295" s="655"/>
      <c r="P295" s="656"/>
      <c r="Q295" s="657"/>
      <c r="R295" s="704"/>
      <c r="S295" s="3180"/>
    </row>
    <row r="296" spans="6:19" ht="20.100000000000001" customHeight="1">
      <c r="F296" s="655"/>
      <c r="O296" s="655"/>
      <c r="P296" s="656"/>
      <c r="Q296" s="657"/>
      <c r="R296" s="704"/>
      <c r="S296" s="3180"/>
    </row>
    <row r="297" spans="6:19" ht="20.100000000000001" customHeight="1">
      <c r="F297" s="655"/>
      <c r="O297" s="655"/>
      <c r="P297" s="656"/>
      <c r="Q297" s="657"/>
      <c r="R297" s="704"/>
      <c r="S297" s="3180"/>
    </row>
    <row r="298" spans="6:19" ht="20.100000000000001" customHeight="1">
      <c r="F298" s="655"/>
      <c r="O298" s="655"/>
      <c r="P298" s="656"/>
      <c r="Q298" s="657"/>
      <c r="R298" s="704"/>
      <c r="S298" s="3180"/>
    </row>
    <row r="299" spans="6:19" ht="20.100000000000001" customHeight="1">
      <c r="F299" s="655"/>
      <c r="O299" s="655"/>
      <c r="P299" s="656"/>
      <c r="Q299" s="657"/>
      <c r="R299" s="704"/>
      <c r="S299" s="3180"/>
    </row>
    <row r="300" spans="6:19" ht="20.100000000000001" customHeight="1">
      <c r="F300" s="655"/>
      <c r="O300" s="655"/>
      <c r="P300" s="656"/>
      <c r="Q300" s="657"/>
      <c r="R300" s="704"/>
      <c r="S300" s="3180"/>
    </row>
    <row r="301" spans="6:19" ht="20.100000000000001" customHeight="1">
      <c r="F301" s="655"/>
      <c r="O301" s="655"/>
      <c r="P301" s="656"/>
      <c r="Q301" s="657"/>
      <c r="R301" s="704"/>
      <c r="S301" s="3180"/>
    </row>
    <row r="302" spans="6:19" ht="20.100000000000001" customHeight="1">
      <c r="F302" s="655"/>
      <c r="O302" s="655"/>
      <c r="P302" s="656"/>
      <c r="Q302" s="657"/>
      <c r="R302" s="704"/>
      <c r="S302" s="3180"/>
    </row>
    <row r="303" spans="6:19" ht="20.100000000000001" customHeight="1">
      <c r="F303" s="655"/>
      <c r="O303" s="655"/>
      <c r="P303" s="656"/>
      <c r="Q303" s="657"/>
      <c r="R303" s="704"/>
      <c r="S303" s="3180"/>
    </row>
    <row r="304" spans="6:19" ht="20.100000000000001" customHeight="1">
      <c r="F304" s="655"/>
      <c r="O304" s="655"/>
      <c r="P304" s="656"/>
      <c r="Q304" s="657"/>
      <c r="R304" s="704"/>
      <c r="S304" s="3180"/>
    </row>
    <row r="305" spans="6:19" ht="20.100000000000001" customHeight="1">
      <c r="F305" s="655"/>
      <c r="O305" s="655"/>
      <c r="P305" s="656"/>
      <c r="Q305" s="657"/>
      <c r="R305" s="704"/>
      <c r="S305" s="3180"/>
    </row>
    <row r="306" spans="6:19" ht="20.100000000000001" customHeight="1">
      <c r="F306" s="655"/>
      <c r="O306" s="655"/>
      <c r="P306" s="656"/>
      <c r="Q306" s="657"/>
      <c r="R306" s="704"/>
      <c r="S306" s="3180"/>
    </row>
    <row r="307" spans="6:19" ht="20.100000000000001" customHeight="1">
      <c r="F307" s="655"/>
      <c r="O307" s="655"/>
      <c r="P307" s="656"/>
      <c r="Q307" s="657"/>
      <c r="R307" s="704"/>
      <c r="S307" s="3180"/>
    </row>
    <row r="308" spans="6:19" ht="20.100000000000001" customHeight="1">
      <c r="F308" s="655"/>
      <c r="O308" s="655"/>
      <c r="P308" s="656"/>
      <c r="Q308" s="657"/>
      <c r="R308" s="704"/>
      <c r="S308" s="3180"/>
    </row>
    <row r="309" spans="6:19" ht="20.100000000000001" customHeight="1">
      <c r="F309" s="655"/>
      <c r="O309" s="655"/>
      <c r="P309" s="656"/>
      <c r="Q309" s="657"/>
      <c r="R309" s="704"/>
      <c r="S309" s="3180"/>
    </row>
    <row r="310" spans="6:19" ht="20.100000000000001" customHeight="1">
      <c r="F310" s="655"/>
      <c r="O310" s="655"/>
      <c r="P310" s="656"/>
      <c r="Q310" s="657"/>
      <c r="R310" s="704"/>
      <c r="S310" s="3180"/>
    </row>
    <row r="311" spans="6:19" ht="20.100000000000001" customHeight="1">
      <c r="F311" s="655"/>
      <c r="O311" s="655"/>
      <c r="P311" s="656"/>
      <c r="Q311" s="657"/>
      <c r="R311" s="704"/>
      <c r="S311" s="3180"/>
    </row>
    <row r="312" spans="6:19" ht="20.100000000000001" customHeight="1">
      <c r="F312" s="655"/>
      <c r="O312" s="655"/>
      <c r="P312" s="656"/>
      <c r="Q312" s="657"/>
      <c r="R312" s="704"/>
      <c r="S312" s="3180"/>
    </row>
    <row r="313" spans="6:19" ht="20.100000000000001" customHeight="1">
      <c r="F313" s="655"/>
      <c r="O313" s="655"/>
      <c r="P313" s="656"/>
      <c r="Q313" s="657"/>
      <c r="R313" s="704"/>
      <c r="S313" s="3180"/>
    </row>
    <row r="314" spans="6:19" ht="20.100000000000001" customHeight="1">
      <c r="F314" s="655"/>
      <c r="O314" s="655"/>
      <c r="P314" s="656"/>
      <c r="Q314" s="657"/>
      <c r="R314" s="704"/>
      <c r="S314" s="3180"/>
    </row>
    <row r="315" spans="6:19" ht="20.100000000000001" customHeight="1">
      <c r="F315" s="655"/>
      <c r="O315" s="655"/>
      <c r="P315" s="656"/>
      <c r="Q315" s="657"/>
      <c r="R315" s="704"/>
      <c r="S315" s="3180"/>
    </row>
    <row r="316" spans="6:19" ht="20.100000000000001" customHeight="1">
      <c r="F316" s="655"/>
      <c r="O316" s="655"/>
      <c r="P316" s="656"/>
      <c r="Q316" s="657"/>
      <c r="R316" s="704"/>
      <c r="S316" s="3180"/>
    </row>
    <row r="317" spans="6:19" ht="20.100000000000001" customHeight="1">
      <c r="F317" s="655"/>
      <c r="O317" s="655"/>
      <c r="P317" s="656"/>
      <c r="Q317" s="657"/>
      <c r="R317" s="704"/>
      <c r="S317" s="3180"/>
    </row>
    <row r="318" spans="6:19" ht="20.100000000000001" customHeight="1">
      <c r="F318" s="655"/>
      <c r="O318" s="655"/>
      <c r="P318" s="656"/>
      <c r="Q318" s="657"/>
      <c r="R318" s="704"/>
      <c r="S318" s="3180"/>
    </row>
    <row r="319" spans="6:19" ht="20.100000000000001" customHeight="1">
      <c r="F319" s="655"/>
      <c r="O319" s="655"/>
      <c r="P319" s="656"/>
      <c r="Q319" s="657"/>
      <c r="R319" s="704"/>
      <c r="S319" s="3180"/>
    </row>
    <row r="320" spans="6:19" ht="20.100000000000001" customHeight="1">
      <c r="F320" s="655"/>
      <c r="O320" s="655"/>
      <c r="P320" s="656"/>
      <c r="Q320" s="657"/>
      <c r="R320" s="704"/>
      <c r="S320" s="3180"/>
    </row>
    <row r="321" spans="6:19" ht="20.100000000000001" customHeight="1">
      <c r="F321" s="655"/>
      <c r="O321" s="655"/>
      <c r="P321" s="656"/>
      <c r="Q321" s="657"/>
      <c r="R321" s="704"/>
      <c r="S321" s="3180"/>
    </row>
    <row r="322" spans="6:19" ht="20.100000000000001" customHeight="1">
      <c r="F322" s="655"/>
      <c r="O322" s="655"/>
      <c r="P322" s="656"/>
      <c r="Q322" s="657"/>
      <c r="R322" s="704"/>
      <c r="S322" s="3180"/>
    </row>
    <row r="323" spans="6:19" ht="20.100000000000001" customHeight="1">
      <c r="F323" s="655"/>
      <c r="O323" s="655"/>
      <c r="P323" s="656"/>
      <c r="Q323" s="657"/>
      <c r="R323" s="704"/>
      <c r="S323" s="705"/>
    </row>
    <row r="324" spans="6:19" ht="20.100000000000001" customHeight="1">
      <c r="F324" s="655"/>
      <c r="O324" s="655"/>
      <c r="P324" s="656"/>
      <c r="Q324" s="657"/>
      <c r="R324" s="704"/>
      <c r="S324" s="705"/>
    </row>
    <row r="325" spans="6:19" ht="20.100000000000001" customHeight="1">
      <c r="F325" s="655"/>
      <c r="O325" s="655"/>
      <c r="P325" s="656"/>
      <c r="Q325" s="657"/>
      <c r="R325" s="704"/>
      <c r="S325" s="705"/>
    </row>
    <row r="326" spans="6:19" ht="20.100000000000001" customHeight="1">
      <c r="P326" s="656"/>
      <c r="Q326" s="657"/>
      <c r="R326" s="704"/>
      <c r="S326" s="705"/>
    </row>
    <row r="327" spans="6:19" ht="20.100000000000001" customHeight="1">
      <c r="P327" s="656"/>
      <c r="Q327" s="657"/>
      <c r="R327" s="704"/>
      <c r="S327" s="705"/>
    </row>
    <row r="328" spans="6:19" ht="20.100000000000001" customHeight="1">
      <c r="P328" s="656"/>
      <c r="Q328" s="657"/>
      <c r="R328" s="704"/>
      <c r="S328" s="705"/>
    </row>
    <row r="329" spans="6:19">
      <c r="P329" s="656"/>
      <c r="Q329" s="657"/>
      <c r="R329" s="704"/>
      <c r="S329" s="705"/>
    </row>
    <row r="330" spans="6:19">
      <c r="P330" s="656"/>
      <c r="Q330" s="657"/>
      <c r="R330" s="704"/>
      <c r="S330" s="705"/>
    </row>
    <row r="331" spans="6:19">
      <c r="P331" s="656"/>
      <c r="Q331" s="657"/>
      <c r="R331" s="704"/>
      <c r="S331" s="705"/>
    </row>
  </sheetData>
  <mergeCells count="7">
    <mergeCell ref="A1:S1"/>
    <mergeCell ref="A3:F3"/>
    <mergeCell ref="G3:O4"/>
    <mergeCell ref="S3:S4"/>
    <mergeCell ref="R3:R4"/>
    <mergeCell ref="Q3:Q4"/>
    <mergeCell ref="P3:P4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2" firstPageNumber="30" fitToHeight="0" orientation="portrait" useFirstPageNumber="1" r:id="rId1"/>
  <headerFooter scaleWithDoc="0" alignWithMargins="0">
    <oddFooter>&amp;C&amp;P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tabColor rgb="FFFF99FF"/>
    <pageSetUpPr fitToPage="1"/>
  </sheetPr>
  <dimension ref="A1:Y330"/>
  <sheetViews>
    <sheetView view="pageBreakPreview" zoomScale="85" zoomScaleSheetLayoutView="85" workbookViewId="0">
      <pane xSplit="3" ySplit="6" topLeftCell="D19" activePane="bottomRight" state="frozen"/>
      <selection activeCell="U24" sqref="U24"/>
      <selection pane="topRight" activeCell="U24" sqref="U24"/>
      <selection pane="bottomLeft" activeCell="U24" sqref="U24"/>
      <selection pane="bottomRight" activeCell="G23" sqref="G23"/>
    </sheetView>
  </sheetViews>
  <sheetFormatPr defaultColWidth="9" defaultRowHeight="19.5"/>
  <cols>
    <col min="1" max="1" width="3.625" style="728" customWidth="1"/>
    <col min="2" max="4" width="3.625" style="729" customWidth="1"/>
    <col min="5" max="5" width="10.625" style="779" customWidth="1"/>
    <col min="6" max="6" width="33.125" style="731" customWidth="1"/>
    <col min="7" max="7" width="20.625" style="732" customWidth="1"/>
    <col min="8" max="8" width="2.625" style="728" customWidth="1"/>
    <col min="9" max="9" width="6.75" style="728" customWidth="1"/>
    <col min="10" max="10" width="2.625" style="728" customWidth="1"/>
    <col min="11" max="11" width="9.125" style="728" bestFit="1" customWidth="1"/>
    <col min="12" max="12" width="2.625" style="728" customWidth="1"/>
    <col min="13" max="13" width="8.125" style="728" customWidth="1"/>
    <col min="14" max="14" width="2.625" style="733" customWidth="1"/>
    <col min="15" max="15" width="18.625" style="728" customWidth="1"/>
    <col min="16" max="16" width="12.625" style="734" customWidth="1"/>
    <col min="17" max="17" width="12.625" style="735" customWidth="1"/>
    <col min="18" max="18" width="12.625" style="830" customWidth="1"/>
    <col min="19" max="19" width="12.625" style="831" customWidth="1"/>
    <col min="20" max="20" width="9" style="223"/>
    <col min="21" max="21" width="11.875" style="223" bestFit="1" customWidth="1"/>
    <col min="22" max="22" width="11.625" style="223" bestFit="1" customWidth="1"/>
    <col min="23" max="23" width="11" style="223" bestFit="1" customWidth="1"/>
    <col min="24" max="24" width="10.875" style="223" bestFit="1" customWidth="1"/>
    <col min="25" max="16384" width="9" style="223"/>
  </cols>
  <sheetData>
    <row r="1" spans="1:25" ht="35.1" customHeight="1">
      <c r="A1" s="3633" t="s">
        <v>2509</v>
      </c>
      <c r="B1" s="3633"/>
      <c r="C1" s="3633"/>
      <c r="D1" s="3633"/>
      <c r="E1" s="3633"/>
      <c r="F1" s="3633"/>
      <c r="G1" s="3633"/>
      <c r="H1" s="3633"/>
      <c r="I1" s="3633"/>
      <c r="J1" s="3633"/>
      <c r="K1" s="3633"/>
      <c r="L1" s="3633"/>
      <c r="M1" s="3633"/>
      <c r="N1" s="3633"/>
      <c r="O1" s="3633"/>
      <c r="P1" s="3633"/>
      <c r="Q1" s="3633"/>
      <c r="R1" s="3633"/>
      <c r="S1" s="3633"/>
    </row>
    <row r="2" spans="1:25" ht="15" customHeight="1" thickBot="1">
      <c r="A2" s="728" t="s">
        <v>0</v>
      </c>
      <c r="E2" s="730"/>
      <c r="R2" s="736"/>
      <c r="S2" s="736" t="s">
        <v>1</v>
      </c>
    </row>
    <row r="3" spans="1:25" s="224" customFormat="1" ht="20.100000000000001" customHeight="1">
      <c r="A3" s="3634" t="s">
        <v>2</v>
      </c>
      <c r="B3" s="3635"/>
      <c r="C3" s="3635"/>
      <c r="D3" s="3635"/>
      <c r="E3" s="3635"/>
      <c r="F3" s="3636"/>
      <c r="G3" s="3637" t="s">
        <v>3</v>
      </c>
      <c r="H3" s="3638"/>
      <c r="I3" s="3638"/>
      <c r="J3" s="3638"/>
      <c r="K3" s="3638"/>
      <c r="L3" s="3638"/>
      <c r="M3" s="3638"/>
      <c r="N3" s="3638"/>
      <c r="O3" s="3639"/>
      <c r="P3" s="3649" t="s">
        <v>1235</v>
      </c>
      <c r="Q3" s="3647" t="s">
        <v>1237</v>
      </c>
      <c r="R3" s="3645" t="s">
        <v>4</v>
      </c>
      <c r="S3" s="3643" t="s">
        <v>5</v>
      </c>
    </row>
    <row r="4" spans="1:25" s="224" customFormat="1" ht="20.100000000000001" customHeight="1" thickBot="1">
      <c r="A4" s="737" t="s">
        <v>6</v>
      </c>
      <c r="B4" s="738" t="s">
        <v>7</v>
      </c>
      <c r="C4" s="738" t="s">
        <v>8</v>
      </c>
      <c r="D4" s="738" t="s">
        <v>9</v>
      </c>
      <c r="E4" s="738" t="s">
        <v>10</v>
      </c>
      <c r="F4" s="739" t="s">
        <v>11</v>
      </c>
      <c r="G4" s="3640"/>
      <c r="H4" s="3641"/>
      <c r="I4" s="3641"/>
      <c r="J4" s="3641"/>
      <c r="K4" s="3641"/>
      <c r="L4" s="3641"/>
      <c r="M4" s="3641"/>
      <c r="N4" s="3641"/>
      <c r="O4" s="3642"/>
      <c r="P4" s="3650"/>
      <c r="Q4" s="3648"/>
      <c r="R4" s="3646"/>
      <c r="S4" s="3644"/>
      <c r="X4" s="225"/>
    </row>
    <row r="5" spans="1:25" ht="20.100000000000001" customHeight="1" thickBot="1">
      <c r="A5" s="740" t="s">
        <v>326</v>
      </c>
      <c r="B5" s="741"/>
      <c r="C5" s="742"/>
      <c r="D5" s="742"/>
      <c r="E5" s="743"/>
      <c r="F5" s="744"/>
      <c r="G5" s="745"/>
      <c r="H5" s="742"/>
      <c r="I5" s="742"/>
      <c r="J5" s="742"/>
      <c r="K5" s="742"/>
      <c r="L5" s="742"/>
      <c r="M5" s="742"/>
      <c r="N5" s="746"/>
      <c r="O5" s="744"/>
      <c r="P5" s="747">
        <f>P6+P40</f>
        <v>1335835800</v>
      </c>
      <c r="Q5" s="747">
        <f>Q6+Q40</f>
        <v>1311228000</v>
      </c>
      <c r="R5" s="748">
        <f t="shared" ref="R5" si="0">+P5-Q5</f>
        <v>24607800</v>
      </c>
      <c r="S5" s="3187">
        <f t="shared" ref="S5" si="1">+R5/Q5</f>
        <v>1.8766987892265875E-2</v>
      </c>
      <c r="W5" s="226"/>
    </row>
    <row r="6" spans="1:25" ht="20.100000000000001" customHeight="1">
      <c r="A6" s="749"/>
      <c r="B6" s="560" t="s">
        <v>1228</v>
      </c>
      <c r="C6" s="561"/>
      <c r="D6" s="561"/>
      <c r="E6" s="561"/>
      <c r="F6" s="562"/>
      <c r="G6" s="561"/>
      <c r="H6" s="561"/>
      <c r="I6" s="561"/>
      <c r="J6" s="561"/>
      <c r="K6" s="561"/>
      <c r="L6" s="561"/>
      <c r="M6" s="561"/>
      <c r="N6" s="561"/>
      <c r="O6" s="563"/>
      <c r="P6" s="750">
        <f>P7+P14</f>
        <v>1320666800</v>
      </c>
      <c r="Q6" s="750">
        <f>Q7+Q14</f>
        <v>1303608000</v>
      </c>
      <c r="R6" s="751">
        <f t="shared" ref="R6:R44" si="2">+P6-Q6</f>
        <v>17058800</v>
      </c>
      <c r="S6" s="2774">
        <f t="shared" ref="S6:S44" si="3">+R6/Q6</f>
        <v>1.3085835619296599E-2</v>
      </c>
      <c r="Y6" s="226"/>
    </row>
    <row r="7" spans="1:25" ht="20.100000000000001" customHeight="1">
      <c r="A7" s="749"/>
      <c r="B7" s="752"/>
      <c r="C7" s="626" t="s">
        <v>327</v>
      </c>
      <c r="D7" s="627"/>
      <c r="E7" s="627"/>
      <c r="F7" s="628"/>
      <c r="G7" s="627"/>
      <c r="H7" s="627"/>
      <c r="I7" s="627"/>
      <c r="J7" s="627"/>
      <c r="K7" s="627"/>
      <c r="L7" s="627"/>
      <c r="M7" s="627"/>
      <c r="N7" s="627"/>
      <c r="O7" s="629"/>
      <c r="P7" s="753">
        <f>SUM(P8)</f>
        <v>36480000</v>
      </c>
      <c r="Q7" s="753">
        <f>SUM(Q8)</f>
        <v>40483000</v>
      </c>
      <c r="R7" s="751">
        <f t="shared" si="2"/>
        <v>-4003000</v>
      </c>
      <c r="S7" s="2774">
        <f t="shared" si="3"/>
        <v>-9.8881011782723613E-2</v>
      </c>
    </row>
    <row r="8" spans="1:25" ht="20.100000000000001" customHeight="1">
      <c r="A8" s="749"/>
      <c r="B8" s="754"/>
      <c r="C8" s="498"/>
      <c r="D8" s="755" t="s">
        <v>23</v>
      </c>
      <c r="E8" s="756"/>
      <c r="F8" s="757"/>
      <c r="G8" s="758"/>
      <c r="H8" s="759"/>
      <c r="I8" s="759"/>
      <c r="J8" s="759"/>
      <c r="K8" s="759"/>
      <c r="L8" s="759"/>
      <c r="M8" s="759"/>
      <c r="N8" s="760"/>
      <c r="O8" s="757"/>
      <c r="P8" s="761">
        <f>P9</f>
        <v>36480000</v>
      </c>
      <c r="Q8" s="761">
        <f>Q9</f>
        <v>40483000</v>
      </c>
      <c r="R8" s="762">
        <f t="shared" si="2"/>
        <v>-4003000</v>
      </c>
      <c r="S8" s="3188">
        <f t="shared" si="3"/>
        <v>-9.8881011782723613E-2</v>
      </c>
      <c r="U8" s="223">
        <v>1335835800</v>
      </c>
    </row>
    <row r="9" spans="1:25" ht="20.100000000000001" customHeight="1">
      <c r="A9" s="749"/>
      <c r="B9" s="754"/>
      <c r="C9" s="498"/>
      <c r="D9" s="763"/>
      <c r="E9" s="456" t="s">
        <v>1086</v>
      </c>
      <c r="F9" s="457"/>
      <c r="G9" s="458"/>
      <c r="H9" s="458"/>
      <c r="I9" s="458"/>
      <c r="J9" s="458"/>
      <c r="K9" s="458"/>
      <c r="L9" s="458"/>
      <c r="M9" s="458"/>
      <c r="N9" s="458"/>
      <c r="O9" s="459"/>
      <c r="P9" s="764">
        <f>ROUNDUP((O10),-3)</f>
        <v>36480000</v>
      </c>
      <c r="Q9" s="764">
        <f>Q10</f>
        <v>40483000</v>
      </c>
      <c r="R9" s="765">
        <f t="shared" si="2"/>
        <v>-4003000</v>
      </c>
      <c r="S9" s="3189">
        <f t="shared" si="3"/>
        <v>-9.8881011782723613E-2</v>
      </c>
      <c r="U9" s="227"/>
      <c r="V9" s="226"/>
    </row>
    <row r="10" spans="1:25" ht="20.100000000000001" customHeight="1">
      <c r="A10" s="749"/>
      <c r="B10" s="754"/>
      <c r="C10" s="498"/>
      <c r="D10" s="763"/>
      <c r="E10" s="754"/>
      <c r="F10" s="633" t="s">
        <v>328</v>
      </c>
      <c r="G10" s="634"/>
      <c r="H10" s="635"/>
      <c r="I10" s="766"/>
      <c r="J10" s="635"/>
      <c r="K10" s="767"/>
      <c r="L10" s="635"/>
      <c r="M10" s="768"/>
      <c r="N10" s="696"/>
      <c r="O10" s="637">
        <f>SUM(O11:O13)</f>
        <v>36480000</v>
      </c>
      <c r="P10" s="616">
        <f>O10</f>
        <v>36480000</v>
      </c>
      <c r="Q10" s="769">
        <v>40483000</v>
      </c>
      <c r="R10" s="770">
        <f t="shared" si="2"/>
        <v>-4003000</v>
      </c>
      <c r="S10" s="3190">
        <f t="shared" si="3"/>
        <v>-9.8881011782723613E-2</v>
      </c>
      <c r="U10" s="227"/>
      <c r="V10" s="226"/>
    </row>
    <row r="11" spans="1:25" ht="20.100000000000001" customHeight="1">
      <c r="A11" s="749"/>
      <c r="B11" s="754"/>
      <c r="C11" s="498"/>
      <c r="D11" s="763"/>
      <c r="E11" s="754"/>
      <c r="F11" s="714" t="s">
        <v>1508</v>
      </c>
      <c r="G11" s="677">
        <v>30000</v>
      </c>
      <c r="H11" s="678" t="s">
        <v>19</v>
      </c>
      <c r="I11" s="771">
        <v>20</v>
      </c>
      <c r="J11" s="678" t="s">
        <v>19</v>
      </c>
      <c r="K11" s="772">
        <v>4</v>
      </c>
      <c r="L11" s="678" t="s">
        <v>19</v>
      </c>
      <c r="M11" s="773">
        <v>12</v>
      </c>
      <c r="N11" s="715" t="s">
        <v>20</v>
      </c>
      <c r="O11" s="716">
        <f>+G11*I11*K11*M11</f>
        <v>28800000</v>
      </c>
      <c r="P11" s="774"/>
      <c r="Q11" s="774"/>
      <c r="R11" s="775"/>
      <c r="S11" s="3191"/>
      <c r="U11" s="228"/>
      <c r="V11" s="226"/>
      <c r="W11" s="229"/>
    </row>
    <row r="12" spans="1:25" ht="20.100000000000001" customHeight="1">
      <c r="A12" s="749"/>
      <c r="B12" s="754"/>
      <c r="C12" s="498"/>
      <c r="D12" s="763"/>
      <c r="E12" s="754"/>
      <c r="F12" s="714" t="s">
        <v>1509</v>
      </c>
      <c r="G12" s="677">
        <v>10000</v>
      </c>
      <c r="H12" s="678" t="s">
        <v>19</v>
      </c>
      <c r="I12" s="771">
        <v>9</v>
      </c>
      <c r="J12" s="678" t="s">
        <v>19</v>
      </c>
      <c r="K12" s="773">
        <v>12</v>
      </c>
      <c r="L12" s="678"/>
      <c r="M12" s="776"/>
      <c r="N12" s="715" t="s">
        <v>20</v>
      </c>
      <c r="O12" s="716">
        <f>+G12*I12*K12</f>
        <v>1080000</v>
      </c>
      <c r="P12" s="774"/>
      <c r="Q12" s="774"/>
      <c r="R12" s="775"/>
      <c r="S12" s="3191"/>
      <c r="U12" s="228"/>
      <c r="V12" s="226"/>
      <c r="X12" s="230"/>
    </row>
    <row r="13" spans="1:25" ht="20.100000000000001" customHeight="1">
      <c r="A13" s="749"/>
      <c r="B13" s="754"/>
      <c r="C13" s="498"/>
      <c r="D13" s="763"/>
      <c r="E13" s="754"/>
      <c r="F13" s="714" t="s">
        <v>1510</v>
      </c>
      <c r="G13" s="677">
        <v>50000</v>
      </c>
      <c r="H13" s="678" t="s">
        <v>19</v>
      </c>
      <c r="I13" s="777">
        <v>11</v>
      </c>
      <c r="J13" s="678" t="s">
        <v>19</v>
      </c>
      <c r="K13" s="773">
        <v>12</v>
      </c>
      <c r="L13" s="678"/>
      <c r="M13" s="776"/>
      <c r="N13" s="715" t="s">
        <v>20</v>
      </c>
      <c r="O13" s="716">
        <f>ROUNDDOWN(G13*I13*K13,-3)</f>
        <v>6600000</v>
      </c>
      <c r="P13" s="774"/>
      <c r="Q13" s="774"/>
      <c r="R13" s="775"/>
      <c r="S13" s="3191"/>
      <c r="U13" s="228"/>
      <c r="V13" s="226"/>
    </row>
    <row r="14" spans="1:25" ht="20.100000000000001" customHeight="1">
      <c r="A14" s="749"/>
      <c r="B14" s="754"/>
      <c r="C14" s="626" t="s">
        <v>14</v>
      </c>
      <c r="D14" s="627"/>
      <c r="E14" s="627"/>
      <c r="F14" s="628"/>
      <c r="G14" s="627"/>
      <c r="H14" s="627"/>
      <c r="I14" s="627"/>
      <c r="J14" s="627"/>
      <c r="K14" s="627"/>
      <c r="L14" s="627"/>
      <c r="M14" s="627"/>
      <c r="N14" s="627"/>
      <c r="O14" s="629"/>
      <c r="P14" s="753">
        <f>P15+P19</f>
        <v>1284186800</v>
      </c>
      <c r="Q14" s="753">
        <f>Q15+Q19</f>
        <v>1263125000</v>
      </c>
      <c r="R14" s="751">
        <f t="shared" si="2"/>
        <v>21061800</v>
      </c>
      <c r="S14" s="2774">
        <f t="shared" si="3"/>
        <v>1.6674359228104899E-2</v>
      </c>
      <c r="U14" s="228"/>
      <c r="V14" s="226"/>
    </row>
    <row r="15" spans="1:25" ht="20.100000000000001" customHeight="1">
      <c r="A15" s="749"/>
      <c r="B15" s="754"/>
      <c r="C15" s="498"/>
      <c r="D15" s="755" t="s">
        <v>16</v>
      </c>
      <c r="E15" s="756"/>
      <c r="F15" s="757"/>
      <c r="G15" s="758"/>
      <c r="H15" s="759"/>
      <c r="I15" s="759"/>
      <c r="J15" s="759"/>
      <c r="K15" s="759"/>
      <c r="L15" s="759"/>
      <c r="M15" s="759"/>
      <c r="N15" s="760"/>
      <c r="O15" s="757"/>
      <c r="P15" s="761">
        <f>P16</f>
        <v>24000</v>
      </c>
      <c r="Q15" s="761">
        <f>Q16</f>
        <v>24000</v>
      </c>
      <c r="R15" s="762">
        <f t="shared" si="2"/>
        <v>0</v>
      </c>
      <c r="S15" s="3188">
        <f t="shared" si="3"/>
        <v>0</v>
      </c>
      <c r="U15" s="228"/>
      <c r="V15" s="226"/>
    </row>
    <row r="16" spans="1:25" ht="20.100000000000001" customHeight="1">
      <c r="A16" s="749"/>
      <c r="B16" s="754"/>
      <c r="C16" s="498"/>
      <c r="D16" s="752"/>
      <c r="E16" s="456" t="s">
        <v>1087</v>
      </c>
      <c r="F16" s="457"/>
      <c r="G16" s="458"/>
      <c r="H16" s="458"/>
      <c r="I16" s="458"/>
      <c r="J16" s="458"/>
      <c r="K16" s="458"/>
      <c r="L16" s="458"/>
      <c r="M16" s="458"/>
      <c r="N16" s="458"/>
      <c r="O16" s="459"/>
      <c r="P16" s="764">
        <f>ROUNDUP(O17,-3)</f>
        <v>24000</v>
      </c>
      <c r="Q16" s="764">
        <f>Q17</f>
        <v>24000</v>
      </c>
      <c r="R16" s="765">
        <f t="shared" si="2"/>
        <v>0</v>
      </c>
      <c r="S16" s="3189">
        <f t="shared" si="3"/>
        <v>0</v>
      </c>
      <c r="U16" s="228"/>
      <c r="V16" s="226"/>
    </row>
    <row r="17" spans="1:23" ht="20.100000000000001" customHeight="1">
      <c r="A17" s="749"/>
      <c r="B17" s="754"/>
      <c r="C17" s="778"/>
      <c r="D17" s="754"/>
      <c r="F17" s="633" t="s">
        <v>18</v>
      </c>
      <c r="G17" s="634"/>
      <c r="H17" s="635"/>
      <c r="I17" s="635"/>
      <c r="J17" s="635"/>
      <c r="K17" s="635"/>
      <c r="L17" s="635"/>
      <c r="M17" s="635"/>
      <c r="N17" s="696"/>
      <c r="O17" s="637">
        <f>SUM(O18:O18)</f>
        <v>24000</v>
      </c>
      <c r="P17" s="769">
        <v>24000</v>
      </c>
      <c r="Q17" s="769">
        <v>24000</v>
      </c>
      <c r="R17" s="770">
        <f t="shared" si="2"/>
        <v>0</v>
      </c>
      <c r="S17" s="3190">
        <f t="shared" si="3"/>
        <v>0</v>
      </c>
      <c r="U17" s="228"/>
      <c r="V17" s="226"/>
      <c r="W17" s="231"/>
    </row>
    <row r="18" spans="1:23" ht="20.100000000000001" customHeight="1">
      <c r="A18" s="749"/>
      <c r="B18" s="754"/>
      <c r="C18" s="778"/>
      <c r="D18" s="780"/>
      <c r="E18" s="781"/>
      <c r="F18" s="714" t="s">
        <v>1445</v>
      </c>
      <c r="G18" s="677">
        <v>24000</v>
      </c>
      <c r="H18" s="678" t="s">
        <v>19</v>
      </c>
      <c r="I18" s="782">
        <v>1</v>
      </c>
      <c r="J18" s="678"/>
      <c r="K18" s="776"/>
      <c r="L18" s="678"/>
      <c r="M18" s="678"/>
      <c r="N18" s="715" t="s">
        <v>20</v>
      </c>
      <c r="O18" s="716">
        <f>ROUNDUP(G18*I18,-3)</f>
        <v>24000</v>
      </c>
      <c r="P18" s="774"/>
      <c r="Q18" s="774"/>
      <c r="R18" s="775"/>
      <c r="S18" s="3191"/>
      <c r="U18" s="228"/>
      <c r="V18" s="226"/>
    </row>
    <row r="19" spans="1:23" ht="20.100000000000001" customHeight="1">
      <c r="A19" s="749"/>
      <c r="B19" s="754"/>
      <c r="C19" s="498"/>
      <c r="D19" s="755" t="s">
        <v>21</v>
      </c>
      <c r="E19" s="756"/>
      <c r="F19" s="757"/>
      <c r="G19" s="758"/>
      <c r="H19" s="759"/>
      <c r="I19" s="759"/>
      <c r="J19" s="759"/>
      <c r="K19" s="759"/>
      <c r="L19" s="759"/>
      <c r="M19" s="759"/>
      <c r="N19" s="760"/>
      <c r="O19" s="757"/>
      <c r="P19" s="761">
        <f>P20</f>
        <v>1284162800</v>
      </c>
      <c r="Q19" s="761">
        <f>Q20</f>
        <v>1263101000</v>
      </c>
      <c r="R19" s="762">
        <f t="shared" si="2"/>
        <v>21061800</v>
      </c>
      <c r="S19" s="3188">
        <f t="shared" si="3"/>
        <v>1.6674676055200652E-2</v>
      </c>
      <c r="U19" s="228"/>
      <c r="V19" s="226"/>
    </row>
    <row r="20" spans="1:23" ht="20.100000000000001" customHeight="1">
      <c r="A20" s="749"/>
      <c r="B20" s="754"/>
      <c r="C20" s="498"/>
      <c r="D20" s="752"/>
      <c r="E20" s="456" t="s">
        <v>1088</v>
      </c>
      <c r="F20" s="457"/>
      <c r="G20" s="458"/>
      <c r="H20" s="458"/>
      <c r="I20" s="458"/>
      <c r="J20" s="458"/>
      <c r="K20" s="458"/>
      <c r="L20" s="458"/>
      <c r="M20" s="458"/>
      <c r="N20" s="458"/>
      <c r="O20" s="459"/>
      <c r="P20" s="764">
        <f>O21+O24+O26+O28+O30+O32+O34+O36+O38</f>
        <v>1284162800</v>
      </c>
      <c r="Q20" s="764">
        <f>SUM(Q21+Q24+Q26+Q28+Q30+Q32+Q34+Q36+Q38)</f>
        <v>1263101000</v>
      </c>
      <c r="R20" s="765">
        <f t="shared" si="2"/>
        <v>21061800</v>
      </c>
      <c r="S20" s="3189">
        <f t="shared" si="3"/>
        <v>1.6674676055200652E-2</v>
      </c>
      <c r="U20" s="228"/>
      <c r="V20" s="226"/>
    </row>
    <row r="21" spans="1:23" ht="20.100000000000001" customHeight="1">
      <c r="A21" s="749"/>
      <c r="B21" s="754"/>
      <c r="C21" s="498"/>
      <c r="D21" s="754"/>
      <c r="E21" s="783"/>
      <c r="F21" s="784" t="s">
        <v>329</v>
      </c>
      <c r="G21" s="785"/>
      <c r="H21" s="786"/>
      <c r="I21" s="786"/>
      <c r="J21" s="786"/>
      <c r="K21" s="786"/>
      <c r="L21" s="786"/>
      <c r="M21" s="786"/>
      <c r="N21" s="787"/>
      <c r="O21" s="788">
        <f>SUM(O22:O23)</f>
        <v>388207000</v>
      </c>
      <c r="P21" s="789">
        <f>O21</f>
        <v>388207000</v>
      </c>
      <c r="Q21" s="790">
        <v>375948000</v>
      </c>
      <c r="R21" s="791">
        <f t="shared" si="2"/>
        <v>12259000</v>
      </c>
      <c r="S21" s="3192">
        <f t="shared" si="3"/>
        <v>3.26082330535074E-2</v>
      </c>
      <c r="U21" s="228"/>
      <c r="V21" s="226"/>
      <c r="W21" s="230"/>
    </row>
    <row r="22" spans="1:23" ht="20.100000000000001" customHeight="1">
      <c r="A22" s="749"/>
      <c r="B22" s="754"/>
      <c r="C22" s="498"/>
      <c r="D22" s="754"/>
      <c r="F22" s="792" t="s">
        <v>1511</v>
      </c>
      <c r="G22" s="793">
        <v>375948000</v>
      </c>
      <c r="H22" s="730" t="s">
        <v>19</v>
      </c>
      <c r="I22" s="794">
        <v>1</v>
      </c>
      <c r="J22" s="730"/>
      <c r="K22" s="795"/>
      <c r="L22" s="730"/>
      <c r="M22" s="730"/>
      <c r="N22" s="796" t="s">
        <v>20</v>
      </c>
      <c r="O22" s="797">
        <f>G22</f>
        <v>375948000</v>
      </c>
      <c r="P22" s="774"/>
      <c r="Q22" s="798"/>
      <c r="R22" s="775"/>
      <c r="S22" s="3191"/>
      <c r="U22" s="228"/>
      <c r="V22" s="226"/>
    </row>
    <row r="23" spans="1:23" ht="20.100000000000001" customHeight="1">
      <c r="A23" s="749"/>
      <c r="B23" s="754"/>
      <c r="C23" s="498"/>
      <c r="D23" s="754"/>
      <c r="F23" s="792" t="s">
        <v>3074</v>
      </c>
      <c r="G23" s="793">
        <v>12259000</v>
      </c>
      <c r="H23" s="730" t="s">
        <v>19</v>
      </c>
      <c r="I23" s="794">
        <v>1</v>
      </c>
      <c r="J23" s="730"/>
      <c r="K23" s="795"/>
      <c r="L23" s="730"/>
      <c r="M23" s="730"/>
      <c r="N23" s="796" t="s">
        <v>20</v>
      </c>
      <c r="O23" s="797">
        <f>G23</f>
        <v>12259000</v>
      </c>
      <c r="P23" s="774"/>
      <c r="Q23" s="798"/>
      <c r="R23" s="775"/>
      <c r="S23" s="3191"/>
      <c r="U23" s="228"/>
      <c r="V23" s="226"/>
    </row>
    <row r="24" spans="1:23" s="68" customFormat="1" ht="20.100000000000001" customHeight="1">
      <c r="A24" s="799"/>
      <c r="B24" s="800"/>
      <c r="C24" s="801"/>
      <c r="D24" s="800"/>
      <c r="E24" s="802"/>
      <c r="F24" s="803" t="s">
        <v>1515</v>
      </c>
      <c r="G24" s="804"/>
      <c r="H24" s="805"/>
      <c r="I24" s="805"/>
      <c r="J24" s="805"/>
      <c r="K24" s="805"/>
      <c r="L24" s="805"/>
      <c r="M24" s="805"/>
      <c r="N24" s="806"/>
      <c r="O24" s="807">
        <f>SUM(O25:O25)</f>
        <v>94700000</v>
      </c>
      <c r="P24" s="808">
        <f t="shared" ref="P24:P32" si="4">O24</f>
        <v>94700000</v>
      </c>
      <c r="Q24" s="809">
        <v>94700000</v>
      </c>
      <c r="R24" s="810">
        <f t="shared" si="2"/>
        <v>0</v>
      </c>
      <c r="S24" s="3193">
        <f t="shared" si="3"/>
        <v>0</v>
      </c>
      <c r="T24" s="223"/>
      <c r="U24" s="232"/>
      <c r="V24" s="179"/>
    </row>
    <row r="25" spans="1:23" s="68" customFormat="1" ht="20.100000000000001" customHeight="1">
      <c r="A25" s="799"/>
      <c r="B25" s="800"/>
      <c r="C25" s="801"/>
      <c r="D25" s="800"/>
      <c r="E25" s="802"/>
      <c r="F25" s="811" t="s">
        <v>1512</v>
      </c>
      <c r="G25" s="812">
        <v>94700000</v>
      </c>
      <c r="H25" s="813" t="s">
        <v>19</v>
      </c>
      <c r="I25" s="814">
        <v>1</v>
      </c>
      <c r="J25" s="813"/>
      <c r="K25" s="815"/>
      <c r="L25" s="813"/>
      <c r="M25" s="813"/>
      <c r="N25" s="816" t="s">
        <v>20</v>
      </c>
      <c r="O25" s="817">
        <f>G25</f>
        <v>94700000</v>
      </c>
      <c r="P25" s="818"/>
      <c r="Q25" s="819"/>
      <c r="R25" s="820"/>
      <c r="S25" s="3194"/>
      <c r="U25" s="232"/>
    </row>
    <row r="26" spans="1:23" s="68" customFormat="1" ht="20.100000000000001" customHeight="1">
      <c r="A26" s="799"/>
      <c r="B26" s="800"/>
      <c r="C26" s="801"/>
      <c r="D26" s="800"/>
      <c r="E26" s="802"/>
      <c r="F26" s="803" t="s">
        <v>1518</v>
      </c>
      <c r="G26" s="804"/>
      <c r="H26" s="805"/>
      <c r="I26" s="805"/>
      <c r="J26" s="805"/>
      <c r="K26" s="805"/>
      <c r="L26" s="805"/>
      <c r="M26" s="805"/>
      <c r="N26" s="806"/>
      <c r="O26" s="807">
        <f>SUM(O27:O27)</f>
        <v>416486000</v>
      </c>
      <c r="P26" s="808">
        <f t="shared" si="4"/>
        <v>416486000</v>
      </c>
      <c r="Q26" s="809">
        <v>416486000</v>
      </c>
      <c r="R26" s="810">
        <f t="shared" si="2"/>
        <v>0</v>
      </c>
      <c r="S26" s="3193">
        <f t="shared" si="3"/>
        <v>0</v>
      </c>
      <c r="U26" s="232"/>
    </row>
    <row r="27" spans="1:23" s="68" customFormat="1" ht="20.100000000000001" customHeight="1">
      <c r="A27" s="799"/>
      <c r="B27" s="800"/>
      <c r="C27" s="801"/>
      <c r="D27" s="800"/>
      <c r="E27" s="802"/>
      <c r="F27" s="811" t="s">
        <v>1519</v>
      </c>
      <c r="G27" s="812">
        <v>416486000</v>
      </c>
      <c r="H27" s="813" t="s">
        <v>19</v>
      </c>
      <c r="I27" s="814">
        <v>1</v>
      </c>
      <c r="J27" s="813"/>
      <c r="K27" s="815"/>
      <c r="L27" s="813"/>
      <c r="M27" s="813"/>
      <c r="N27" s="816" t="s">
        <v>20</v>
      </c>
      <c r="O27" s="817">
        <f>G27</f>
        <v>416486000</v>
      </c>
      <c r="P27" s="818"/>
      <c r="Q27" s="819"/>
      <c r="R27" s="820"/>
      <c r="S27" s="3194"/>
      <c r="U27" s="232"/>
    </row>
    <row r="28" spans="1:23" s="68" customFormat="1" ht="20.100000000000001" customHeight="1">
      <c r="A28" s="799"/>
      <c r="B28" s="800"/>
      <c r="C28" s="801"/>
      <c r="D28" s="800"/>
      <c r="E28" s="802"/>
      <c r="F28" s="803" t="s">
        <v>1514</v>
      </c>
      <c r="G28" s="804"/>
      <c r="H28" s="805"/>
      <c r="I28" s="805"/>
      <c r="J28" s="805"/>
      <c r="K28" s="805"/>
      <c r="L28" s="805"/>
      <c r="M28" s="805"/>
      <c r="N28" s="806"/>
      <c r="O28" s="807">
        <f>SUM(O29:O29)</f>
        <v>175237000</v>
      </c>
      <c r="P28" s="808">
        <f t="shared" si="4"/>
        <v>175237000</v>
      </c>
      <c r="Q28" s="809">
        <v>175237000</v>
      </c>
      <c r="R28" s="810">
        <f t="shared" si="2"/>
        <v>0</v>
      </c>
      <c r="S28" s="3193">
        <f t="shared" si="3"/>
        <v>0</v>
      </c>
      <c r="U28" s="232"/>
    </row>
    <row r="29" spans="1:23" s="68" customFormat="1" ht="20.100000000000001" customHeight="1">
      <c r="A29" s="799"/>
      <c r="B29" s="800"/>
      <c r="C29" s="801"/>
      <c r="D29" s="800"/>
      <c r="E29" s="802"/>
      <c r="F29" s="811" t="s">
        <v>1517</v>
      </c>
      <c r="G29" s="812">
        <v>175237000</v>
      </c>
      <c r="H29" s="813" t="s">
        <v>19</v>
      </c>
      <c r="I29" s="814">
        <v>1</v>
      </c>
      <c r="J29" s="813"/>
      <c r="K29" s="815"/>
      <c r="L29" s="813"/>
      <c r="M29" s="813"/>
      <c r="N29" s="816" t="s">
        <v>20</v>
      </c>
      <c r="O29" s="817">
        <f>G29</f>
        <v>175237000</v>
      </c>
      <c r="P29" s="818"/>
      <c r="Q29" s="819"/>
      <c r="R29" s="820"/>
      <c r="S29" s="3194"/>
      <c r="U29" s="177"/>
    </row>
    <row r="30" spans="1:23" ht="20.100000000000001" customHeight="1">
      <c r="A30" s="799"/>
      <c r="B30" s="800"/>
      <c r="C30" s="801"/>
      <c r="D30" s="800"/>
      <c r="E30" s="802"/>
      <c r="F30" s="803" t="s">
        <v>1516</v>
      </c>
      <c r="G30" s="804"/>
      <c r="H30" s="805"/>
      <c r="I30" s="805"/>
      <c r="J30" s="805"/>
      <c r="K30" s="805"/>
      <c r="L30" s="805"/>
      <c r="M30" s="805"/>
      <c r="N30" s="806"/>
      <c r="O30" s="807">
        <f>SUM(O31:O31)</f>
        <v>160730000</v>
      </c>
      <c r="P30" s="808">
        <f t="shared" si="4"/>
        <v>160730000</v>
      </c>
      <c r="Q30" s="809">
        <v>160730000</v>
      </c>
      <c r="R30" s="810">
        <f t="shared" si="2"/>
        <v>0</v>
      </c>
      <c r="S30" s="3193">
        <f t="shared" si="3"/>
        <v>0</v>
      </c>
      <c r="U30" s="227"/>
    </row>
    <row r="31" spans="1:23" ht="20.100000000000001" customHeight="1">
      <c r="A31" s="799"/>
      <c r="B31" s="800"/>
      <c r="C31" s="801"/>
      <c r="D31" s="800"/>
      <c r="E31" s="802"/>
      <c r="F31" s="811" t="s">
        <v>1513</v>
      </c>
      <c r="G31" s="812">
        <v>160730000</v>
      </c>
      <c r="H31" s="813" t="s">
        <v>19</v>
      </c>
      <c r="I31" s="814">
        <v>1</v>
      </c>
      <c r="J31" s="813"/>
      <c r="K31" s="815"/>
      <c r="L31" s="813"/>
      <c r="M31" s="813"/>
      <c r="N31" s="816" t="s">
        <v>20</v>
      </c>
      <c r="O31" s="817">
        <f>G31</f>
        <v>160730000</v>
      </c>
      <c r="P31" s="818"/>
      <c r="Q31" s="819"/>
      <c r="R31" s="820"/>
      <c r="S31" s="3194"/>
    </row>
    <row r="32" spans="1:23" ht="20.100000000000001" customHeight="1">
      <c r="A32" s="799"/>
      <c r="B32" s="800"/>
      <c r="C32" s="801"/>
      <c r="D32" s="800"/>
      <c r="E32" s="802"/>
      <c r="F32" s="803" t="s">
        <v>3335</v>
      </c>
      <c r="G32" s="804"/>
      <c r="H32" s="805"/>
      <c r="I32" s="805"/>
      <c r="J32" s="805"/>
      <c r="K32" s="805"/>
      <c r="L32" s="805"/>
      <c r="M32" s="805"/>
      <c r="N32" s="806"/>
      <c r="O32" s="807">
        <f>SUM(O33:O33)</f>
        <v>40000000</v>
      </c>
      <c r="P32" s="808">
        <f t="shared" si="4"/>
        <v>40000000</v>
      </c>
      <c r="Q32" s="809">
        <v>40000000</v>
      </c>
      <c r="R32" s="810">
        <f t="shared" si="2"/>
        <v>0</v>
      </c>
      <c r="S32" s="3193">
        <f t="shared" si="3"/>
        <v>0</v>
      </c>
    </row>
    <row r="33" spans="1:21" ht="20.100000000000001" customHeight="1">
      <c r="A33" s="799"/>
      <c r="B33" s="800"/>
      <c r="C33" s="801"/>
      <c r="D33" s="800"/>
      <c r="E33" s="802"/>
      <c r="F33" s="811" t="s">
        <v>2317</v>
      </c>
      <c r="G33" s="812">
        <v>40000000</v>
      </c>
      <c r="H33" s="813" t="s">
        <v>19</v>
      </c>
      <c r="I33" s="814">
        <v>1</v>
      </c>
      <c r="J33" s="813"/>
      <c r="K33" s="815"/>
      <c r="L33" s="813"/>
      <c r="M33" s="813"/>
      <c r="N33" s="816" t="s">
        <v>20</v>
      </c>
      <c r="O33" s="817">
        <f>G33</f>
        <v>40000000</v>
      </c>
      <c r="P33" s="818"/>
      <c r="Q33" s="819"/>
      <c r="R33" s="820"/>
      <c r="S33" s="3194"/>
    </row>
    <row r="34" spans="1:21" ht="20.100000000000001" customHeight="1">
      <c r="A34" s="799"/>
      <c r="B34" s="800"/>
      <c r="C34" s="801"/>
      <c r="D34" s="800"/>
      <c r="E34" s="802"/>
      <c r="F34" s="803" t="s">
        <v>3075</v>
      </c>
      <c r="G34" s="804"/>
      <c r="H34" s="805"/>
      <c r="I34" s="805"/>
      <c r="J34" s="805"/>
      <c r="K34" s="805"/>
      <c r="L34" s="805"/>
      <c r="M34" s="805"/>
      <c r="N34" s="806"/>
      <c r="O34" s="807">
        <f>SUM(O35:O35)</f>
        <v>700000</v>
      </c>
      <c r="P34" s="808">
        <f t="shared" ref="P34" si="5">O34</f>
        <v>700000</v>
      </c>
      <c r="Q34" s="809">
        <v>0</v>
      </c>
      <c r="R34" s="810">
        <f t="shared" ref="R34" si="6">+P34-Q34</f>
        <v>700000</v>
      </c>
      <c r="S34" s="3193"/>
      <c r="U34" s="227"/>
    </row>
    <row r="35" spans="1:21" ht="20.100000000000001" customHeight="1">
      <c r="A35" s="799"/>
      <c r="B35" s="800"/>
      <c r="C35" s="801"/>
      <c r="D35" s="800"/>
      <c r="E35" s="802"/>
      <c r="F35" s="811" t="s">
        <v>3076</v>
      </c>
      <c r="G35" s="812">
        <v>700000</v>
      </c>
      <c r="H35" s="813" t="s">
        <v>19</v>
      </c>
      <c r="I35" s="814">
        <v>1</v>
      </c>
      <c r="J35" s="813"/>
      <c r="K35" s="815"/>
      <c r="L35" s="813"/>
      <c r="M35" s="813"/>
      <c r="N35" s="816" t="s">
        <v>20</v>
      </c>
      <c r="O35" s="817">
        <f>G35</f>
        <v>700000</v>
      </c>
      <c r="P35" s="818"/>
      <c r="Q35" s="819"/>
      <c r="R35" s="820"/>
      <c r="S35" s="3194"/>
    </row>
    <row r="36" spans="1:21" ht="20.100000000000001" customHeight="1">
      <c r="A36" s="799"/>
      <c r="B36" s="800"/>
      <c r="C36" s="801"/>
      <c r="D36" s="800"/>
      <c r="E36" s="802"/>
      <c r="F36" s="803" t="s">
        <v>3077</v>
      </c>
      <c r="G36" s="804"/>
      <c r="H36" s="805"/>
      <c r="I36" s="805"/>
      <c r="J36" s="805"/>
      <c r="K36" s="805"/>
      <c r="L36" s="805"/>
      <c r="M36" s="805"/>
      <c r="N36" s="806"/>
      <c r="O36" s="807">
        <f>SUM(O37:O37)</f>
        <v>1400000</v>
      </c>
      <c r="P36" s="808">
        <f t="shared" ref="P36:P38" si="7">O36</f>
        <v>1400000</v>
      </c>
      <c r="Q36" s="809">
        <v>0</v>
      </c>
      <c r="R36" s="810">
        <f t="shared" ref="R36" si="8">+P36-Q36</f>
        <v>1400000</v>
      </c>
      <c r="S36" s="3193"/>
    </row>
    <row r="37" spans="1:21" ht="20.100000000000001" customHeight="1">
      <c r="A37" s="799"/>
      <c r="B37" s="800"/>
      <c r="C37" s="801"/>
      <c r="D37" s="800"/>
      <c r="E37" s="802"/>
      <c r="F37" s="811" t="s">
        <v>3078</v>
      </c>
      <c r="G37" s="812">
        <v>1400000</v>
      </c>
      <c r="H37" s="813" t="s">
        <v>19</v>
      </c>
      <c r="I37" s="814">
        <v>1</v>
      </c>
      <c r="J37" s="813"/>
      <c r="K37" s="815"/>
      <c r="L37" s="813"/>
      <c r="M37" s="813"/>
      <c r="N37" s="816" t="s">
        <v>20</v>
      </c>
      <c r="O37" s="817">
        <f>G37</f>
        <v>1400000</v>
      </c>
      <c r="P37" s="818"/>
      <c r="Q37" s="819"/>
      <c r="R37" s="820"/>
      <c r="S37" s="3194"/>
    </row>
    <row r="38" spans="1:21" ht="20.100000000000001" customHeight="1">
      <c r="A38" s="799"/>
      <c r="B38" s="800"/>
      <c r="C38" s="801"/>
      <c r="D38" s="800"/>
      <c r="E38" s="802"/>
      <c r="F38" s="3631" t="s">
        <v>3179</v>
      </c>
      <c r="G38" s="3632"/>
      <c r="H38" s="805"/>
      <c r="I38" s="805"/>
      <c r="J38" s="805"/>
      <c r="K38" s="805"/>
      <c r="L38" s="805"/>
      <c r="M38" s="805"/>
      <c r="N38" s="806"/>
      <c r="O38" s="807">
        <f>SUM(O39:O39)</f>
        <v>6702800</v>
      </c>
      <c r="P38" s="808">
        <f t="shared" si="7"/>
        <v>6702800</v>
      </c>
      <c r="Q38" s="809">
        <v>0</v>
      </c>
      <c r="R38" s="810">
        <f t="shared" ref="R38" si="9">+P38-Q38</f>
        <v>6702800</v>
      </c>
      <c r="S38" s="3193"/>
    </row>
    <row r="39" spans="1:21" ht="20.100000000000001" customHeight="1">
      <c r="A39" s="799"/>
      <c r="B39" s="800"/>
      <c r="C39" s="801"/>
      <c r="D39" s="800"/>
      <c r="E39" s="821"/>
      <c r="F39" s="811" t="s">
        <v>3213</v>
      </c>
      <c r="G39" s="812">
        <v>6702800</v>
      </c>
      <c r="H39" s="813" t="s">
        <v>19</v>
      </c>
      <c r="I39" s="814">
        <v>1</v>
      </c>
      <c r="J39" s="813"/>
      <c r="K39" s="815"/>
      <c r="L39" s="813"/>
      <c r="M39" s="813"/>
      <c r="N39" s="816" t="s">
        <v>20</v>
      </c>
      <c r="O39" s="817">
        <f>G39</f>
        <v>6702800</v>
      </c>
      <c r="P39" s="822"/>
      <c r="Q39" s="819"/>
      <c r="R39" s="820"/>
      <c r="S39" s="3194"/>
    </row>
    <row r="40" spans="1:21" ht="20.100000000000001" customHeight="1">
      <c r="A40" s="551"/>
      <c r="B40" s="560" t="s">
        <v>114</v>
      </c>
      <c r="C40" s="561"/>
      <c r="D40" s="561"/>
      <c r="E40" s="561"/>
      <c r="F40" s="562"/>
      <c r="G40" s="561"/>
      <c r="H40" s="561"/>
      <c r="I40" s="561"/>
      <c r="J40" s="561"/>
      <c r="K40" s="561"/>
      <c r="L40" s="561"/>
      <c r="M40" s="561"/>
      <c r="N40" s="561"/>
      <c r="O40" s="563"/>
      <c r="P40" s="564">
        <f>P41</f>
        <v>15169000</v>
      </c>
      <c r="Q40" s="564">
        <f>Q41</f>
        <v>7620000</v>
      </c>
      <c r="R40" s="625">
        <f t="shared" si="2"/>
        <v>7549000</v>
      </c>
      <c r="S40" s="2775">
        <f t="shared" si="3"/>
        <v>0.99068241469816276</v>
      </c>
    </row>
    <row r="41" spans="1:21" ht="20.100000000000001" customHeight="1">
      <c r="A41" s="551"/>
      <c r="B41" s="565"/>
      <c r="C41" s="626" t="s">
        <v>115</v>
      </c>
      <c r="D41" s="627"/>
      <c r="E41" s="627"/>
      <c r="F41" s="628"/>
      <c r="G41" s="627"/>
      <c r="H41" s="627"/>
      <c r="I41" s="627"/>
      <c r="J41" s="627"/>
      <c r="K41" s="627"/>
      <c r="L41" s="627"/>
      <c r="M41" s="627"/>
      <c r="N41" s="627"/>
      <c r="O41" s="629"/>
      <c r="P41" s="564">
        <f>P42</f>
        <v>15169000</v>
      </c>
      <c r="Q41" s="564">
        <f>Q42</f>
        <v>7620000</v>
      </c>
      <c r="R41" s="625">
        <f t="shared" si="2"/>
        <v>7549000</v>
      </c>
      <c r="S41" s="2775">
        <f t="shared" si="3"/>
        <v>0.99068241469816276</v>
      </c>
    </row>
    <row r="42" spans="1:21" ht="20.100000000000001" customHeight="1">
      <c r="A42" s="551"/>
      <c r="B42" s="565"/>
      <c r="C42" s="594"/>
      <c r="D42" s="755" t="s">
        <v>116</v>
      </c>
      <c r="E42" s="756"/>
      <c r="F42" s="757"/>
      <c r="G42" s="758"/>
      <c r="H42" s="759"/>
      <c r="I42" s="759"/>
      <c r="J42" s="759"/>
      <c r="K42" s="759"/>
      <c r="L42" s="759"/>
      <c r="M42" s="759"/>
      <c r="N42" s="760"/>
      <c r="O42" s="757"/>
      <c r="P42" s="761">
        <f>SUM(P43)</f>
        <v>15169000</v>
      </c>
      <c r="Q42" s="761">
        <f>SUM(Q43)</f>
        <v>7620000</v>
      </c>
      <c r="R42" s="762">
        <f t="shared" si="2"/>
        <v>7549000</v>
      </c>
      <c r="S42" s="3188">
        <f t="shared" si="3"/>
        <v>0.99068241469816276</v>
      </c>
    </row>
    <row r="43" spans="1:21" ht="20.100000000000001" customHeight="1">
      <c r="A43" s="551"/>
      <c r="B43" s="565"/>
      <c r="C43" s="594"/>
      <c r="D43" s="559"/>
      <c r="E43" s="456" t="s">
        <v>1089</v>
      </c>
      <c r="F43" s="457"/>
      <c r="G43" s="458"/>
      <c r="H43" s="458"/>
      <c r="I43" s="458"/>
      <c r="J43" s="458"/>
      <c r="K43" s="458"/>
      <c r="L43" s="458"/>
      <c r="M43" s="458"/>
      <c r="N43" s="458"/>
      <c r="O43" s="459"/>
      <c r="P43" s="573">
        <f>O44</f>
        <v>15169000</v>
      </c>
      <c r="Q43" s="573">
        <f>Q44</f>
        <v>7620000</v>
      </c>
      <c r="R43" s="631">
        <f t="shared" si="2"/>
        <v>7549000</v>
      </c>
      <c r="S43" s="3170">
        <f t="shared" si="3"/>
        <v>0.99068241469816276</v>
      </c>
    </row>
    <row r="44" spans="1:21" ht="20.100000000000001" customHeight="1">
      <c r="A44" s="551"/>
      <c r="B44" s="565"/>
      <c r="C44" s="588"/>
      <c r="D44" s="565"/>
      <c r="E44" s="632"/>
      <c r="F44" s="633" t="s">
        <v>819</v>
      </c>
      <c r="G44" s="634"/>
      <c r="H44" s="635"/>
      <c r="I44" s="635"/>
      <c r="J44" s="635"/>
      <c r="K44" s="635"/>
      <c r="L44" s="635"/>
      <c r="M44" s="635"/>
      <c r="N44" s="636"/>
      <c r="O44" s="637">
        <f>ROUNDDOWN(SUM(O45),-3)</f>
        <v>15169000</v>
      </c>
      <c r="P44" s="616">
        <f>O44</f>
        <v>15169000</v>
      </c>
      <c r="Q44" s="616">
        <v>7620000</v>
      </c>
      <c r="R44" s="638">
        <f t="shared" si="2"/>
        <v>7549000</v>
      </c>
      <c r="S44" s="3171">
        <f t="shared" si="3"/>
        <v>0.99068241469816276</v>
      </c>
    </row>
    <row r="45" spans="1:21" ht="20.100000000000001" customHeight="1" thickBot="1">
      <c r="A45" s="639"/>
      <c r="B45" s="640"/>
      <c r="C45" s="641"/>
      <c r="D45" s="640"/>
      <c r="E45" s="642"/>
      <c r="F45" s="643" t="s">
        <v>2457</v>
      </c>
      <c r="G45" s="644">
        <v>15169120</v>
      </c>
      <c r="H45" s="645" t="s">
        <v>19</v>
      </c>
      <c r="I45" s="646">
        <v>1</v>
      </c>
      <c r="J45" s="647"/>
      <c r="K45" s="648"/>
      <c r="L45" s="647"/>
      <c r="M45" s="647"/>
      <c r="N45" s="649" t="s">
        <v>820</v>
      </c>
      <c r="O45" s="650">
        <f>G45*I45</f>
        <v>15169120</v>
      </c>
      <c r="P45" s="651"/>
      <c r="Q45" s="651"/>
      <c r="R45" s="652"/>
      <c r="S45" s="3172"/>
    </row>
    <row r="46" spans="1:21" ht="20.100000000000001" customHeight="1">
      <c r="F46" s="823"/>
      <c r="G46" s="824"/>
      <c r="O46" s="823"/>
      <c r="P46" s="825"/>
      <c r="Q46" s="826"/>
      <c r="R46" s="827"/>
      <c r="S46" s="3195"/>
    </row>
    <row r="47" spans="1:21" ht="20.100000000000001" customHeight="1">
      <c r="F47" s="823"/>
      <c r="G47" s="824"/>
      <c r="O47" s="823"/>
      <c r="P47" s="825"/>
      <c r="Q47" s="826"/>
      <c r="R47" s="827"/>
      <c r="S47" s="3195"/>
    </row>
    <row r="48" spans="1:21" ht="20.100000000000001" customHeight="1">
      <c r="F48" s="823"/>
      <c r="G48" s="824"/>
      <c r="O48" s="823"/>
      <c r="P48" s="825"/>
      <c r="Q48" s="826"/>
      <c r="R48" s="827"/>
      <c r="S48" s="3195"/>
    </row>
    <row r="49" spans="6:19" ht="20.100000000000001" customHeight="1">
      <c r="F49" s="823"/>
      <c r="G49" s="824"/>
      <c r="O49" s="823"/>
      <c r="P49" s="825"/>
      <c r="Q49" s="826"/>
      <c r="R49" s="827"/>
      <c r="S49" s="3195"/>
    </row>
    <row r="50" spans="6:19" ht="20.100000000000001" customHeight="1">
      <c r="F50" s="823"/>
      <c r="G50" s="824"/>
      <c r="O50" s="823"/>
      <c r="P50" s="825"/>
      <c r="Q50" s="826"/>
      <c r="R50" s="827"/>
      <c r="S50" s="3195"/>
    </row>
    <row r="51" spans="6:19" ht="20.100000000000001" customHeight="1">
      <c r="F51" s="823"/>
      <c r="G51" s="824"/>
      <c r="O51" s="823"/>
      <c r="P51" s="825"/>
      <c r="Q51" s="826"/>
      <c r="R51" s="827"/>
      <c r="S51" s="3195"/>
    </row>
    <row r="52" spans="6:19" ht="20.100000000000001" customHeight="1">
      <c r="F52" s="823"/>
      <c r="G52" s="824"/>
      <c r="O52" s="823"/>
      <c r="P52" s="825"/>
      <c r="Q52" s="826"/>
      <c r="R52" s="827"/>
      <c r="S52" s="3195"/>
    </row>
    <row r="53" spans="6:19" ht="20.100000000000001" customHeight="1">
      <c r="F53" s="823"/>
      <c r="G53" s="824"/>
      <c r="O53" s="829">
        <f>O24+O26+O28+O30+O32</f>
        <v>887153000</v>
      </c>
      <c r="P53" s="825"/>
      <c r="Q53" s="826"/>
      <c r="R53" s="827"/>
      <c r="S53" s="3195"/>
    </row>
    <row r="54" spans="6:19" ht="20.100000000000001" customHeight="1">
      <c r="F54" s="823"/>
      <c r="G54" s="824"/>
      <c r="O54" s="823"/>
      <c r="P54" s="825"/>
      <c r="Q54" s="826"/>
      <c r="R54" s="827"/>
      <c r="S54" s="3195"/>
    </row>
    <row r="55" spans="6:19" ht="20.100000000000001" customHeight="1">
      <c r="F55" s="823"/>
      <c r="G55" s="824"/>
      <c r="O55" s="823"/>
      <c r="P55" s="825"/>
      <c r="Q55" s="826"/>
      <c r="R55" s="827"/>
      <c r="S55" s="3195"/>
    </row>
    <row r="56" spans="6:19" ht="20.100000000000001" customHeight="1">
      <c r="F56" s="823"/>
      <c r="G56" s="824"/>
      <c r="O56" s="823"/>
      <c r="P56" s="825"/>
      <c r="Q56" s="826"/>
      <c r="R56" s="827"/>
      <c r="S56" s="3195"/>
    </row>
    <row r="57" spans="6:19" ht="20.100000000000001" customHeight="1">
      <c r="F57" s="823"/>
      <c r="G57" s="824"/>
      <c r="O57" s="823"/>
      <c r="P57" s="825"/>
      <c r="Q57" s="826"/>
      <c r="R57" s="827"/>
      <c r="S57" s="3195"/>
    </row>
    <row r="58" spans="6:19" ht="20.100000000000001" customHeight="1">
      <c r="F58" s="823"/>
      <c r="G58" s="824"/>
      <c r="O58" s="823"/>
      <c r="P58" s="825"/>
      <c r="Q58" s="826"/>
      <c r="R58" s="827"/>
      <c r="S58" s="3195"/>
    </row>
    <row r="59" spans="6:19" ht="20.100000000000001" customHeight="1">
      <c r="F59" s="823"/>
      <c r="G59" s="824"/>
      <c r="O59" s="823"/>
      <c r="P59" s="825"/>
      <c r="Q59" s="826"/>
      <c r="R59" s="827"/>
      <c r="S59" s="3195"/>
    </row>
    <row r="60" spans="6:19" ht="20.100000000000001" customHeight="1">
      <c r="F60" s="823"/>
      <c r="G60" s="824"/>
      <c r="O60" s="823"/>
      <c r="P60" s="825"/>
      <c r="Q60" s="826"/>
      <c r="R60" s="827"/>
      <c r="S60" s="3195"/>
    </row>
    <row r="61" spans="6:19" ht="20.100000000000001" customHeight="1">
      <c r="F61" s="823"/>
      <c r="G61" s="824"/>
      <c r="O61" s="823"/>
      <c r="P61" s="825"/>
      <c r="Q61" s="826"/>
      <c r="R61" s="827"/>
      <c r="S61" s="3195"/>
    </row>
    <row r="62" spans="6:19" ht="20.100000000000001" customHeight="1">
      <c r="F62" s="823"/>
      <c r="G62" s="824"/>
      <c r="O62" s="823"/>
      <c r="P62" s="825"/>
      <c r="Q62" s="826"/>
      <c r="R62" s="827"/>
      <c r="S62" s="3195"/>
    </row>
    <row r="63" spans="6:19" ht="20.100000000000001" customHeight="1">
      <c r="F63" s="823"/>
      <c r="G63" s="824"/>
      <c r="N63" s="796"/>
      <c r="O63" s="823"/>
      <c r="P63" s="825"/>
      <c r="Q63" s="826"/>
      <c r="R63" s="827"/>
      <c r="S63" s="3195"/>
    </row>
    <row r="64" spans="6:19" ht="20.100000000000001" customHeight="1">
      <c r="F64" s="823"/>
      <c r="G64" s="824"/>
      <c r="O64" s="823"/>
      <c r="P64" s="825"/>
      <c r="Q64" s="826"/>
      <c r="R64" s="827"/>
      <c r="S64" s="3195"/>
    </row>
    <row r="65" spans="6:19" ht="20.100000000000001" customHeight="1">
      <c r="F65" s="823"/>
      <c r="G65" s="824"/>
      <c r="O65" s="823"/>
      <c r="P65" s="825"/>
      <c r="Q65" s="826"/>
      <c r="R65" s="827"/>
      <c r="S65" s="3195"/>
    </row>
    <row r="66" spans="6:19" ht="20.100000000000001" customHeight="1">
      <c r="F66" s="823"/>
      <c r="G66" s="824"/>
      <c r="O66" s="823"/>
      <c r="P66" s="825"/>
      <c r="Q66" s="826"/>
      <c r="R66" s="827"/>
      <c r="S66" s="3195"/>
    </row>
    <row r="67" spans="6:19" ht="20.100000000000001" customHeight="1">
      <c r="F67" s="823"/>
      <c r="G67" s="824"/>
      <c r="O67" s="823"/>
      <c r="P67" s="825"/>
      <c r="Q67" s="826"/>
      <c r="R67" s="827"/>
      <c r="S67" s="3195"/>
    </row>
    <row r="68" spans="6:19" ht="20.100000000000001" customHeight="1">
      <c r="F68" s="823"/>
      <c r="G68" s="824"/>
      <c r="O68" s="823"/>
      <c r="P68" s="825"/>
      <c r="Q68" s="826"/>
      <c r="R68" s="827"/>
      <c r="S68" s="3195"/>
    </row>
    <row r="69" spans="6:19" ht="20.100000000000001" customHeight="1">
      <c r="F69" s="823"/>
      <c r="G69" s="824"/>
      <c r="O69" s="823"/>
      <c r="P69" s="825"/>
      <c r="Q69" s="826"/>
      <c r="R69" s="827"/>
      <c r="S69" s="3195"/>
    </row>
    <row r="70" spans="6:19" ht="20.100000000000001" customHeight="1">
      <c r="F70" s="823"/>
      <c r="G70" s="824"/>
      <c r="O70" s="823"/>
      <c r="P70" s="825"/>
      <c r="Q70" s="826"/>
      <c r="R70" s="827"/>
      <c r="S70" s="3195"/>
    </row>
    <row r="71" spans="6:19" ht="20.100000000000001" customHeight="1">
      <c r="F71" s="823"/>
      <c r="G71" s="824"/>
      <c r="O71" s="823"/>
      <c r="P71" s="825"/>
      <c r="Q71" s="826"/>
      <c r="R71" s="827"/>
      <c r="S71" s="3195"/>
    </row>
    <row r="72" spans="6:19" ht="20.100000000000001" customHeight="1">
      <c r="F72" s="823"/>
      <c r="G72" s="824"/>
      <c r="O72" s="823"/>
      <c r="P72" s="825"/>
      <c r="Q72" s="826"/>
      <c r="R72" s="827"/>
      <c r="S72" s="3195"/>
    </row>
    <row r="73" spans="6:19" ht="20.100000000000001" customHeight="1">
      <c r="F73" s="823"/>
      <c r="G73" s="824"/>
      <c r="O73" s="823"/>
      <c r="P73" s="825"/>
      <c r="Q73" s="826"/>
      <c r="R73" s="827"/>
      <c r="S73" s="3195"/>
    </row>
    <row r="74" spans="6:19" ht="20.100000000000001" customHeight="1">
      <c r="F74" s="823"/>
      <c r="G74" s="824"/>
      <c r="O74" s="823"/>
      <c r="P74" s="825"/>
      <c r="Q74" s="826"/>
      <c r="R74" s="827"/>
      <c r="S74" s="3195"/>
    </row>
    <row r="75" spans="6:19" ht="20.100000000000001" customHeight="1">
      <c r="F75" s="823"/>
      <c r="G75" s="824"/>
      <c r="O75" s="823"/>
      <c r="P75" s="825"/>
      <c r="Q75" s="826"/>
      <c r="R75" s="827"/>
      <c r="S75" s="3195"/>
    </row>
    <row r="76" spans="6:19" ht="20.100000000000001" customHeight="1">
      <c r="F76" s="823"/>
      <c r="G76" s="824"/>
      <c r="O76" s="823"/>
      <c r="P76" s="825"/>
      <c r="Q76" s="826"/>
      <c r="R76" s="827"/>
      <c r="S76" s="3195"/>
    </row>
    <row r="77" spans="6:19" ht="20.100000000000001" customHeight="1">
      <c r="F77" s="823"/>
      <c r="G77" s="824"/>
      <c r="O77" s="823"/>
      <c r="P77" s="825"/>
      <c r="Q77" s="826"/>
      <c r="R77" s="827"/>
      <c r="S77" s="3195"/>
    </row>
    <row r="78" spans="6:19" ht="20.100000000000001" customHeight="1">
      <c r="F78" s="823"/>
      <c r="G78" s="824"/>
      <c r="O78" s="823"/>
      <c r="P78" s="825"/>
      <c r="Q78" s="826"/>
      <c r="R78" s="827"/>
      <c r="S78" s="3195"/>
    </row>
    <row r="79" spans="6:19" ht="20.100000000000001" customHeight="1">
      <c r="F79" s="823"/>
      <c r="G79" s="824"/>
      <c r="O79" s="823"/>
      <c r="P79" s="825"/>
      <c r="Q79" s="826"/>
      <c r="R79" s="827"/>
      <c r="S79" s="3195"/>
    </row>
    <row r="80" spans="6:19" ht="20.100000000000001" customHeight="1">
      <c r="F80" s="823"/>
      <c r="G80" s="824"/>
      <c r="O80" s="823"/>
      <c r="P80" s="825"/>
      <c r="Q80" s="826"/>
      <c r="R80" s="827"/>
      <c r="S80" s="3195"/>
    </row>
    <row r="81" spans="6:19" ht="20.100000000000001" customHeight="1">
      <c r="F81" s="823"/>
      <c r="G81" s="824"/>
      <c r="O81" s="823"/>
      <c r="P81" s="825"/>
      <c r="Q81" s="826"/>
      <c r="R81" s="827"/>
      <c r="S81" s="3195"/>
    </row>
    <row r="82" spans="6:19" ht="20.100000000000001" customHeight="1">
      <c r="F82" s="823"/>
      <c r="G82" s="824"/>
      <c r="O82" s="823"/>
      <c r="P82" s="825"/>
      <c r="Q82" s="826"/>
      <c r="R82" s="827"/>
      <c r="S82" s="3195"/>
    </row>
    <row r="83" spans="6:19" ht="20.100000000000001" customHeight="1">
      <c r="F83" s="823"/>
      <c r="G83" s="824"/>
      <c r="O83" s="823"/>
      <c r="P83" s="825"/>
      <c r="Q83" s="826"/>
      <c r="R83" s="827"/>
      <c r="S83" s="3195"/>
    </row>
    <row r="84" spans="6:19" ht="20.100000000000001" customHeight="1">
      <c r="F84" s="823"/>
      <c r="G84" s="824"/>
      <c r="O84" s="823"/>
      <c r="P84" s="825"/>
      <c r="Q84" s="826"/>
      <c r="R84" s="827"/>
      <c r="S84" s="3195"/>
    </row>
    <row r="85" spans="6:19" ht="20.100000000000001" customHeight="1">
      <c r="F85" s="823"/>
      <c r="G85" s="824"/>
      <c r="O85" s="823"/>
      <c r="P85" s="825"/>
      <c r="Q85" s="826"/>
      <c r="R85" s="827"/>
      <c r="S85" s="3195"/>
    </row>
    <row r="86" spans="6:19" ht="20.100000000000001" customHeight="1">
      <c r="F86" s="823"/>
      <c r="G86" s="824"/>
      <c r="O86" s="823"/>
      <c r="P86" s="825"/>
      <c r="Q86" s="826"/>
      <c r="R86" s="827"/>
      <c r="S86" s="3195"/>
    </row>
    <row r="87" spans="6:19" ht="20.100000000000001" customHeight="1">
      <c r="F87" s="823"/>
      <c r="G87" s="824"/>
      <c r="O87" s="823"/>
      <c r="P87" s="825"/>
      <c r="Q87" s="826"/>
      <c r="R87" s="827"/>
      <c r="S87" s="3195"/>
    </row>
    <row r="88" spans="6:19" ht="20.100000000000001" customHeight="1">
      <c r="F88" s="823"/>
      <c r="G88" s="824"/>
      <c r="O88" s="823"/>
      <c r="P88" s="825"/>
      <c r="Q88" s="826"/>
      <c r="R88" s="827"/>
      <c r="S88" s="3195"/>
    </row>
    <row r="89" spans="6:19" ht="20.100000000000001" customHeight="1">
      <c r="F89" s="823"/>
      <c r="G89" s="824"/>
      <c r="O89" s="823"/>
      <c r="P89" s="825"/>
      <c r="Q89" s="826"/>
      <c r="R89" s="827"/>
      <c r="S89" s="3195"/>
    </row>
    <row r="90" spans="6:19" ht="20.100000000000001" customHeight="1">
      <c r="F90" s="823"/>
      <c r="G90" s="824"/>
      <c r="O90" s="823"/>
      <c r="P90" s="825"/>
      <c r="Q90" s="826"/>
      <c r="R90" s="827"/>
      <c r="S90" s="3195"/>
    </row>
    <row r="91" spans="6:19" ht="20.100000000000001" customHeight="1">
      <c r="F91" s="823"/>
      <c r="G91" s="824"/>
      <c r="O91" s="823"/>
      <c r="P91" s="825"/>
      <c r="Q91" s="826"/>
      <c r="R91" s="827"/>
      <c r="S91" s="3195"/>
    </row>
    <row r="92" spans="6:19" ht="20.100000000000001" customHeight="1">
      <c r="F92" s="823"/>
      <c r="G92" s="824"/>
      <c r="O92" s="823"/>
      <c r="P92" s="825"/>
      <c r="Q92" s="826"/>
      <c r="R92" s="827"/>
      <c r="S92" s="3195"/>
    </row>
    <row r="93" spans="6:19" ht="20.100000000000001" customHeight="1">
      <c r="F93" s="823"/>
      <c r="G93" s="824"/>
      <c r="O93" s="823"/>
      <c r="P93" s="825"/>
      <c r="Q93" s="826"/>
      <c r="R93" s="827"/>
      <c r="S93" s="3195"/>
    </row>
    <row r="94" spans="6:19" ht="20.100000000000001" customHeight="1">
      <c r="F94" s="823"/>
      <c r="G94" s="824"/>
      <c r="O94" s="823"/>
      <c r="P94" s="825"/>
      <c r="Q94" s="826"/>
      <c r="R94" s="827"/>
      <c r="S94" s="3195"/>
    </row>
    <row r="95" spans="6:19" ht="20.100000000000001" customHeight="1">
      <c r="F95" s="823"/>
      <c r="G95" s="824"/>
      <c r="O95" s="823"/>
      <c r="P95" s="825"/>
      <c r="Q95" s="826"/>
      <c r="R95" s="827"/>
      <c r="S95" s="3195"/>
    </row>
    <row r="96" spans="6:19" ht="20.100000000000001" customHeight="1">
      <c r="F96" s="823"/>
      <c r="G96" s="824"/>
      <c r="O96" s="823"/>
      <c r="P96" s="825"/>
      <c r="Q96" s="826"/>
      <c r="R96" s="827"/>
      <c r="S96" s="3195"/>
    </row>
    <row r="97" spans="6:19" ht="20.100000000000001" customHeight="1">
      <c r="F97" s="823"/>
      <c r="G97" s="824"/>
      <c r="O97" s="823"/>
      <c r="P97" s="825"/>
      <c r="Q97" s="826"/>
      <c r="R97" s="827"/>
      <c r="S97" s="3195"/>
    </row>
    <row r="98" spans="6:19" ht="20.100000000000001" customHeight="1">
      <c r="F98" s="823"/>
      <c r="G98" s="824"/>
      <c r="O98" s="823"/>
      <c r="P98" s="825"/>
      <c r="Q98" s="826"/>
      <c r="R98" s="827"/>
      <c r="S98" s="3195"/>
    </row>
    <row r="99" spans="6:19" ht="20.100000000000001" customHeight="1">
      <c r="F99" s="823"/>
      <c r="G99" s="824"/>
      <c r="O99" s="823"/>
      <c r="P99" s="825"/>
      <c r="Q99" s="826"/>
      <c r="R99" s="827"/>
      <c r="S99" s="3195"/>
    </row>
    <row r="100" spans="6:19" ht="20.100000000000001" customHeight="1">
      <c r="F100" s="823"/>
      <c r="G100" s="824"/>
      <c r="O100" s="823"/>
      <c r="P100" s="825"/>
      <c r="Q100" s="826"/>
      <c r="R100" s="827"/>
      <c r="S100" s="3195"/>
    </row>
    <row r="101" spans="6:19" ht="20.100000000000001" customHeight="1">
      <c r="F101" s="823"/>
      <c r="G101" s="824"/>
      <c r="O101" s="823"/>
      <c r="P101" s="825"/>
      <c r="Q101" s="826"/>
      <c r="R101" s="827"/>
      <c r="S101" s="3195"/>
    </row>
    <row r="102" spans="6:19" ht="20.100000000000001" customHeight="1">
      <c r="F102" s="823"/>
      <c r="G102" s="824"/>
      <c r="O102" s="823"/>
      <c r="P102" s="825"/>
      <c r="Q102" s="826"/>
      <c r="R102" s="827"/>
      <c r="S102" s="3195"/>
    </row>
    <row r="103" spans="6:19" ht="20.100000000000001" customHeight="1">
      <c r="F103" s="823"/>
      <c r="G103" s="824"/>
      <c r="O103" s="823"/>
      <c r="P103" s="825"/>
      <c r="Q103" s="826"/>
      <c r="R103" s="827"/>
      <c r="S103" s="3195"/>
    </row>
    <row r="104" spans="6:19" ht="20.100000000000001" customHeight="1">
      <c r="F104" s="823"/>
      <c r="G104" s="824"/>
      <c r="O104" s="823"/>
      <c r="P104" s="825"/>
      <c r="Q104" s="826"/>
      <c r="R104" s="827"/>
      <c r="S104" s="3195"/>
    </row>
    <row r="105" spans="6:19" ht="20.100000000000001" customHeight="1">
      <c r="F105" s="823"/>
      <c r="G105" s="824"/>
      <c r="O105" s="823"/>
      <c r="P105" s="825"/>
      <c r="Q105" s="826"/>
      <c r="R105" s="827"/>
      <c r="S105" s="3195"/>
    </row>
    <row r="106" spans="6:19" ht="20.100000000000001" customHeight="1">
      <c r="F106" s="823"/>
      <c r="G106" s="824"/>
      <c r="O106" s="823"/>
      <c r="P106" s="825"/>
      <c r="Q106" s="826"/>
      <c r="R106" s="827"/>
      <c r="S106" s="3195"/>
    </row>
    <row r="107" spans="6:19" ht="20.100000000000001" customHeight="1">
      <c r="F107" s="823"/>
      <c r="G107" s="824"/>
      <c r="O107" s="823"/>
      <c r="P107" s="825"/>
      <c r="Q107" s="826"/>
      <c r="R107" s="827"/>
      <c r="S107" s="3195"/>
    </row>
    <row r="108" spans="6:19" ht="20.100000000000001" customHeight="1">
      <c r="F108" s="823"/>
      <c r="G108" s="824"/>
      <c r="O108" s="823"/>
      <c r="P108" s="825"/>
      <c r="Q108" s="826"/>
      <c r="R108" s="827"/>
      <c r="S108" s="3195"/>
    </row>
    <row r="109" spans="6:19" ht="20.100000000000001" customHeight="1">
      <c r="F109" s="823"/>
      <c r="G109" s="824"/>
      <c r="O109" s="823"/>
      <c r="P109" s="825"/>
      <c r="Q109" s="826"/>
      <c r="R109" s="827"/>
      <c r="S109" s="3195"/>
    </row>
    <row r="110" spans="6:19" ht="20.100000000000001" customHeight="1">
      <c r="F110" s="823"/>
      <c r="G110" s="824"/>
      <c r="O110" s="823"/>
      <c r="P110" s="825"/>
      <c r="Q110" s="826"/>
      <c r="R110" s="827"/>
      <c r="S110" s="3195"/>
    </row>
    <row r="111" spans="6:19" ht="20.100000000000001" customHeight="1">
      <c r="F111" s="823"/>
      <c r="G111" s="824"/>
      <c r="O111" s="823"/>
      <c r="P111" s="825"/>
      <c r="Q111" s="826"/>
      <c r="R111" s="827"/>
      <c r="S111" s="3195"/>
    </row>
    <row r="112" spans="6:19" ht="20.100000000000001" customHeight="1">
      <c r="F112" s="823"/>
      <c r="G112" s="824"/>
      <c r="O112" s="823"/>
      <c r="P112" s="825"/>
      <c r="Q112" s="826"/>
      <c r="R112" s="827"/>
      <c r="S112" s="3195"/>
    </row>
    <row r="113" spans="6:19" ht="20.100000000000001" customHeight="1">
      <c r="F113" s="823"/>
      <c r="G113" s="824"/>
      <c r="O113" s="823"/>
      <c r="P113" s="825"/>
      <c r="Q113" s="826"/>
      <c r="R113" s="827"/>
      <c r="S113" s="3195"/>
    </row>
    <row r="114" spans="6:19" ht="20.100000000000001" customHeight="1">
      <c r="F114" s="823"/>
      <c r="G114" s="824"/>
      <c r="O114" s="823"/>
      <c r="P114" s="825"/>
      <c r="Q114" s="826"/>
      <c r="R114" s="827"/>
      <c r="S114" s="3195"/>
    </row>
    <row r="115" spans="6:19" ht="20.100000000000001" customHeight="1">
      <c r="F115" s="823"/>
      <c r="G115" s="824"/>
      <c r="O115" s="823"/>
      <c r="P115" s="825"/>
      <c r="Q115" s="826"/>
      <c r="R115" s="827"/>
      <c r="S115" s="3195"/>
    </row>
    <row r="116" spans="6:19" ht="20.100000000000001" customHeight="1">
      <c r="F116" s="823"/>
      <c r="G116" s="824"/>
      <c r="O116" s="823"/>
      <c r="P116" s="825"/>
      <c r="Q116" s="826"/>
      <c r="R116" s="827"/>
      <c r="S116" s="3195"/>
    </row>
    <row r="117" spans="6:19" ht="20.100000000000001" customHeight="1">
      <c r="F117" s="823"/>
      <c r="G117" s="824"/>
      <c r="O117" s="823"/>
      <c r="P117" s="825"/>
      <c r="Q117" s="826"/>
      <c r="R117" s="827"/>
      <c r="S117" s="3195"/>
    </row>
    <row r="118" spans="6:19" ht="20.100000000000001" customHeight="1">
      <c r="F118" s="823"/>
      <c r="G118" s="824"/>
      <c r="O118" s="823"/>
      <c r="P118" s="825"/>
      <c r="Q118" s="826"/>
      <c r="R118" s="827"/>
      <c r="S118" s="3195"/>
    </row>
    <row r="119" spans="6:19" ht="20.100000000000001" customHeight="1">
      <c r="F119" s="823"/>
      <c r="G119" s="824"/>
      <c r="O119" s="823"/>
      <c r="P119" s="825"/>
      <c r="Q119" s="826"/>
      <c r="R119" s="827"/>
      <c r="S119" s="3195"/>
    </row>
    <row r="120" spans="6:19" ht="20.100000000000001" customHeight="1">
      <c r="F120" s="823"/>
      <c r="G120" s="824"/>
      <c r="O120" s="823"/>
      <c r="P120" s="825"/>
      <c r="Q120" s="826"/>
      <c r="R120" s="827"/>
      <c r="S120" s="3195"/>
    </row>
    <row r="121" spans="6:19" ht="20.100000000000001" customHeight="1">
      <c r="F121" s="823"/>
      <c r="G121" s="824"/>
      <c r="O121" s="823"/>
      <c r="P121" s="825"/>
      <c r="Q121" s="826"/>
      <c r="R121" s="827"/>
      <c r="S121" s="3195"/>
    </row>
    <row r="122" spans="6:19" ht="20.100000000000001" customHeight="1">
      <c r="F122" s="823"/>
      <c r="G122" s="824"/>
      <c r="O122" s="823"/>
      <c r="P122" s="825"/>
      <c r="Q122" s="826"/>
      <c r="R122" s="827"/>
      <c r="S122" s="3195"/>
    </row>
    <row r="123" spans="6:19" ht="20.100000000000001" customHeight="1">
      <c r="F123" s="823"/>
      <c r="G123" s="824"/>
      <c r="O123" s="823"/>
      <c r="P123" s="825"/>
      <c r="Q123" s="826"/>
      <c r="R123" s="827"/>
      <c r="S123" s="3195"/>
    </row>
    <row r="124" spans="6:19" ht="20.100000000000001" customHeight="1">
      <c r="F124" s="823"/>
      <c r="G124" s="824"/>
      <c r="O124" s="823"/>
      <c r="P124" s="825"/>
      <c r="Q124" s="826"/>
      <c r="R124" s="827"/>
      <c r="S124" s="3195"/>
    </row>
    <row r="125" spans="6:19" ht="20.100000000000001" customHeight="1">
      <c r="F125" s="823"/>
      <c r="G125" s="824"/>
      <c r="O125" s="823"/>
      <c r="P125" s="825"/>
      <c r="Q125" s="826"/>
      <c r="R125" s="827"/>
      <c r="S125" s="3195"/>
    </row>
    <row r="126" spans="6:19" ht="20.100000000000001" customHeight="1">
      <c r="F126" s="823"/>
      <c r="G126" s="824"/>
      <c r="O126" s="823"/>
      <c r="P126" s="825"/>
      <c r="Q126" s="826"/>
      <c r="R126" s="827"/>
      <c r="S126" s="3195"/>
    </row>
    <row r="127" spans="6:19" ht="20.100000000000001" customHeight="1">
      <c r="F127" s="823"/>
      <c r="G127" s="824"/>
      <c r="O127" s="823"/>
      <c r="P127" s="825"/>
      <c r="Q127" s="826"/>
      <c r="R127" s="827"/>
      <c r="S127" s="3195"/>
    </row>
    <row r="128" spans="6:19" ht="20.100000000000001" customHeight="1">
      <c r="F128" s="823"/>
      <c r="G128" s="824"/>
      <c r="O128" s="823"/>
      <c r="P128" s="825"/>
      <c r="Q128" s="826"/>
      <c r="R128" s="827"/>
      <c r="S128" s="3195"/>
    </row>
    <row r="129" spans="6:19" ht="20.100000000000001" customHeight="1">
      <c r="F129" s="823"/>
      <c r="G129" s="824"/>
      <c r="O129" s="823"/>
      <c r="P129" s="825"/>
      <c r="Q129" s="826"/>
      <c r="R129" s="827"/>
      <c r="S129" s="3195"/>
    </row>
    <row r="130" spans="6:19" ht="20.100000000000001" customHeight="1">
      <c r="F130" s="823"/>
      <c r="G130" s="824"/>
      <c r="O130" s="823"/>
      <c r="P130" s="825"/>
      <c r="Q130" s="826"/>
      <c r="R130" s="827"/>
      <c r="S130" s="3195"/>
    </row>
    <row r="131" spans="6:19" ht="20.100000000000001" customHeight="1">
      <c r="F131" s="823"/>
      <c r="G131" s="824"/>
      <c r="O131" s="823"/>
      <c r="P131" s="825"/>
      <c r="Q131" s="826"/>
      <c r="R131" s="827"/>
      <c r="S131" s="3195"/>
    </row>
    <row r="132" spans="6:19" ht="20.100000000000001" customHeight="1">
      <c r="F132" s="823"/>
      <c r="G132" s="824"/>
      <c r="O132" s="823"/>
      <c r="P132" s="825"/>
      <c r="Q132" s="826"/>
      <c r="R132" s="827"/>
      <c r="S132" s="3195"/>
    </row>
    <row r="133" spans="6:19" ht="20.100000000000001" customHeight="1">
      <c r="F133" s="823"/>
      <c r="G133" s="824"/>
      <c r="O133" s="823"/>
      <c r="P133" s="825"/>
      <c r="Q133" s="826"/>
      <c r="R133" s="827"/>
      <c r="S133" s="3195"/>
    </row>
    <row r="134" spans="6:19" ht="20.100000000000001" customHeight="1">
      <c r="F134" s="823"/>
      <c r="G134" s="824"/>
      <c r="O134" s="823"/>
      <c r="P134" s="825"/>
      <c r="Q134" s="826"/>
      <c r="R134" s="827"/>
      <c r="S134" s="3195"/>
    </row>
    <row r="135" spans="6:19" ht="20.100000000000001" customHeight="1">
      <c r="F135" s="823"/>
      <c r="G135" s="824"/>
      <c r="O135" s="823"/>
      <c r="P135" s="825"/>
      <c r="Q135" s="826"/>
      <c r="R135" s="827"/>
      <c r="S135" s="3195"/>
    </row>
    <row r="136" spans="6:19" ht="20.100000000000001" customHeight="1">
      <c r="F136" s="823"/>
      <c r="G136" s="824"/>
      <c r="O136" s="823"/>
      <c r="P136" s="825"/>
      <c r="Q136" s="826"/>
      <c r="R136" s="827"/>
      <c r="S136" s="3195"/>
    </row>
    <row r="137" spans="6:19" ht="20.100000000000001" customHeight="1">
      <c r="F137" s="823"/>
      <c r="G137" s="824"/>
      <c r="O137" s="823"/>
      <c r="P137" s="825"/>
      <c r="Q137" s="826"/>
      <c r="R137" s="827"/>
      <c r="S137" s="3195"/>
    </row>
    <row r="138" spans="6:19" ht="20.100000000000001" customHeight="1">
      <c r="F138" s="823"/>
      <c r="G138" s="824"/>
      <c r="O138" s="823"/>
      <c r="P138" s="825"/>
      <c r="Q138" s="826"/>
      <c r="R138" s="827"/>
      <c r="S138" s="3195"/>
    </row>
    <row r="139" spans="6:19" ht="20.100000000000001" customHeight="1">
      <c r="F139" s="823"/>
      <c r="G139" s="824"/>
      <c r="O139" s="823"/>
      <c r="P139" s="825"/>
      <c r="Q139" s="826"/>
      <c r="R139" s="827"/>
      <c r="S139" s="3195"/>
    </row>
    <row r="140" spans="6:19" ht="20.100000000000001" customHeight="1">
      <c r="F140" s="823"/>
      <c r="G140" s="824"/>
      <c r="O140" s="823"/>
      <c r="P140" s="825"/>
      <c r="Q140" s="826"/>
      <c r="R140" s="827"/>
      <c r="S140" s="3195"/>
    </row>
    <row r="141" spans="6:19" ht="20.100000000000001" customHeight="1">
      <c r="F141" s="823"/>
      <c r="G141" s="824"/>
      <c r="O141" s="823"/>
      <c r="P141" s="825"/>
      <c r="Q141" s="826"/>
      <c r="R141" s="827"/>
      <c r="S141" s="3195"/>
    </row>
    <row r="142" spans="6:19" ht="20.100000000000001" customHeight="1">
      <c r="F142" s="823"/>
      <c r="G142" s="824"/>
      <c r="O142" s="823"/>
      <c r="P142" s="825"/>
      <c r="Q142" s="826"/>
      <c r="R142" s="827"/>
      <c r="S142" s="3195"/>
    </row>
    <row r="143" spans="6:19" ht="20.100000000000001" customHeight="1">
      <c r="F143" s="823"/>
      <c r="G143" s="824"/>
      <c r="O143" s="823"/>
      <c r="P143" s="825"/>
      <c r="Q143" s="826"/>
      <c r="R143" s="827"/>
      <c r="S143" s="3195"/>
    </row>
    <row r="144" spans="6:19" ht="20.100000000000001" customHeight="1">
      <c r="F144" s="823"/>
      <c r="G144" s="824"/>
      <c r="O144" s="823"/>
      <c r="P144" s="825"/>
      <c r="Q144" s="826"/>
      <c r="R144" s="827"/>
      <c r="S144" s="3195"/>
    </row>
    <row r="145" spans="6:19" ht="20.100000000000001" customHeight="1">
      <c r="F145" s="823"/>
      <c r="G145" s="824"/>
      <c r="O145" s="823"/>
      <c r="P145" s="825"/>
      <c r="Q145" s="826"/>
      <c r="R145" s="827"/>
      <c r="S145" s="3195"/>
    </row>
    <row r="146" spans="6:19" ht="20.100000000000001" customHeight="1">
      <c r="F146" s="823"/>
      <c r="G146" s="824"/>
      <c r="O146" s="823"/>
      <c r="P146" s="825"/>
      <c r="Q146" s="826"/>
      <c r="R146" s="827"/>
      <c r="S146" s="3195"/>
    </row>
    <row r="147" spans="6:19" ht="20.100000000000001" customHeight="1">
      <c r="F147" s="823"/>
      <c r="G147" s="824"/>
      <c r="O147" s="823"/>
      <c r="P147" s="825"/>
      <c r="Q147" s="826"/>
      <c r="R147" s="827"/>
      <c r="S147" s="3195"/>
    </row>
    <row r="148" spans="6:19" ht="20.100000000000001" customHeight="1">
      <c r="F148" s="823"/>
      <c r="G148" s="824"/>
      <c r="O148" s="823"/>
      <c r="P148" s="825"/>
      <c r="Q148" s="826"/>
      <c r="R148" s="827"/>
      <c r="S148" s="3195"/>
    </row>
    <row r="149" spans="6:19" ht="20.100000000000001" customHeight="1">
      <c r="F149" s="823"/>
      <c r="G149" s="824"/>
      <c r="O149" s="823"/>
      <c r="P149" s="825"/>
      <c r="Q149" s="826"/>
      <c r="R149" s="827"/>
      <c r="S149" s="3195"/>
    </row>
    <row r="150" spans="6:19" ht="20.100000000000001" customHeight="1">
      <c r="F150" s="823"/>
      <c r="G150" s="824"/>
      <c r="O150" s="823"/>
      <c r="P150" s="825"/>
      <c r="Q150" s="826"/>
      <c r="R150" s="827"/>
      <c r="S150" s="3195"/>
    </row>
    <row r="151" spans="6:19" ht="20.100000000000001" customHeight="1">
      <c r="F151" s="823"/>
      <c r="G151" s="824"/>
      <c r="O151" s="823"/>
      <c r="P151" s="825"/>
      <c r="Q151" s="826"/>
      <c r="R151" s="827"/>
      <c r="S151" s="3195"/>
    </row>
    <row r="152" spans="6:19" ht="20.100000000000001" customHeight="1">
      <c r="F152" s="823"/>
      <c r="G152" s="824"/>
      <c r="O152" s="823"/>
      <c r="P152" s="825"/>
      <c r="Q152" s="826"/>
      <c r="R152" s="827"/>
      <c r="S152" s="3195"/>
    </row>
    <row r="153" spans="6:19" ht="20.100000000000001" customHeight="1">
      <c r="F153" s="823"/>
      <c r="G153" s="824"/>
      <c r="O153" s="823"/>
      <c r="P153" s="825"/>
      <c r="Q153" s="826"/>
      <c r="R153" s="827"/>
      <c r="S153" s="3195"/>
    </row>
    <row r="154" spans="6:19" ht="20.100000000000001" customHeight="1">
      <c r="F154" s="823"/>
      <c r="G154" s="824"/>
      <c r="O154" s="823"/>
      <c r="P154" s="825"/>
      <c r="Q154" s="826"/>
      <c r="R154" s="827"/>
      <c r="S154" s="3195"/>
    </row>
    <row r="155" spans="6:19" ht="20.100000000000001" customHeight="1">
      <c r="F155" s="823"/>
      <c r="G155" s="824"/>
      <c r="O155" s="823"/>
      <c r="P155" s="825"/>
      <c r="Q155" s="826"/>
      <c r="R155" s="827"/>
      <c r="S155" s="3195"/>
    </row>
    <row r="156" spans="6:19" ht="20.100000000000001" customHeight="1">
      <c r="F156" s="823"/>
      <c r="G156" s="824"/>
      <c r="O156" s="823"/>
      <c r="P156" s="825"/>
      <c r="Q156" s="826"/>
      <c r="R156" s="827"/>
      <c r="S156" s="3195"/>
    </row>
    <row r="157" spans="6:19" ht="20.100000000000001" customHeight="1">
      <c r="F157" s="823"/>
      <c r="G157" s="824"/>
      <c r="O157" s="823"/>
      <c r="P157" s="825"/>
      <c r="Q157" s="826"/>
      <c r="R157" s="827"/>
      <c r="S157" s="3195"/>
    </row>
    <row r="158" spans="6:19" ht="20.100000000000001" customHeight="1">
      <c r="F158" s="823"/>
      <c r="G158" s="824"/>
      <c r="O158" s="823"/>
      <c r="P158" s="825"/>
      <c r="Q158" s="826"/>
      <c r="R158" s="827"/>
      <c r="S158" s="3195"/>
    </row>
    <row r="159" spans="6:19" ht="20.100000000000001" customHeight="1">
      <c r="F159" s="823"/>
      <c r="G159" s="824"/>
      <c r="O159" s="823"/>
      <c r="P159" s="825"/>
      <c r="Q159" s="826"/>
      <c r="R159" s="827"/>
      <c r="S159" s="3195"/>
    </row>
    <row r="160" spans="6:19" ht="20.100000000000001" customHeight="1">
      <c r="F160" s="823"/>
      <c r="G160" s="824"/>
      <c r="O160" s="823"/>
      <c r="P160" s="825"/>
      <c r="Q160" s="826"/>
      <c r="R160" s="827"/>
      <c r="S160" s="3195"/>
    </row>
    <row r="161" spans="6:19" ht="20.100000000000001" customHeight="1">
      <c r="F161" s="823"/>
      <c r="G161" s="824"/>
      <c r="O161" s="823"/>
      <c r="P161" s="825"/>
      <c r="Q161" s="826"/>
      <c r="R161" s="827"/>
      <c r="S161" s="3195"/>
    </row>
    <row r="162" spans="6:19" ht="20.100000000000001" customHeight="1">
      <c r="F162" s="823"/>
      <c r="G162" s="824"/>
      <c r="O162" s="823"/>
      <c r="P162" s="825"/>
      <c r="Q162" s="826"/>
      <c r="R162" s="827"/>
      <c r="S162" s="3195"/>
    </row>
    <row r="163" spans="6:19" ht="20.100000000000001" customHeight="1">
      <c r="F163" s="823"/>
      <c r="G163" s="824"/>
      <c r="O163" s="823"/>
      <c r="P163" s="825"/>
      <c r="Q163" s="826"/>
      <c r="R163" s="827"/>
      <c r="S163" s="3195"/>
    </row>
    <row r="164" spans="6:19" ht="20.100000000000001" customHeight="1">
      <c r="F164" s="823"/>
      <c r="G164" s="824"/>
      <c r="O164" s="823"/>
      <c r="P164" s="825"/>
      <c r="Q164" s="826"/>
      <c r="R164" s="827"/>
      <c r="S164" s="3195"/>
    </row>
    <row r="165" spans="6:19" ht="20.100000000000001" customHeight="1">
      <c r="F165" s="823"/>
      <c r="G165" s="824"/>
      <c r="O165" s="823"/>
      <c r="P165" s="825"/>
      <c r="Q165" s="826"/>
      <c r="R165" s="827"/>
      <c r="S165" s="3195"/>
    </row>
    <row r="166" spans="6:19" ht="20.100000000000001" customHeight="1">
      <c r="F166" s="823"/>
      <c r="G166" s="824"/>
      <c r="O166" s="823"/>
      <c r="P166" s="825"/>
      <c r="Q166" s="826"/>
      <c r="R166" s="827"/>
      <c r="S166" s="3195"/>
    </row>
    <row r="167" spans="6:19" ht="20.100000000000001" customHeight="1">
      <c r="F167" s="823"/>
      <c r="G167" s="824"/>
      <c r="O167" s="823"/>
      <c r="P167" s="825"/>
      <c r="Q167" s="826"/>
      <c r="R167" s="827"/>
      <c r="S167" s="3195"/>
    </row>
    <row r="168" spans="6:19" ht="20.100000000000001" customHeight="1">
      <c r="F168" s="823"/>
      <c r="G168" s="824"/>
      <c r="O168" s="823"/>
      <c r="P168" s="825"/>
      <c r="Q168" s="826"/>
      <c r="R168" s="827"/>
      <c r="S168" s="3195"/>
    </row>
    <row r="169" spans="6:19" ht="20.100000000000001" customHeight="1">
      <c r="F169" s="823"/>
      <c r="G169" s="824"/>
      <c r="O169" s="823"/>
      <c r="P169" s="825"/>
      <c r="Q169" s="826"/>
      <c r="R169" s="827"/>
      <c r="S169" s="3195"/>
    </row>
    <row r="170" spans="6:19" ht="20.100000000000001" customHeight="1">
      <c r="F170" s="823"/>
      <c r="G170" s="824"/>
      <c r="O170" s="823"/>
      <c r="P170" s="825"/>
      <c r="Q170" s="826"/>
      <c r="R170" s="827"/>
      <c r="S170" s="3195"/>
    </row>
    <row r="171" spans="6:19" ht="20.100000000000001" customHeight="1">
      <c r="F171" s="823"/>
      <c r="G171" s="824"/>
      <c r="O171" s="823"/>
      <c r="P171" s="825"/>
      <c r="Q171" s="826"/>
      <c r="R171" s="827"/>
      <c r="S171" s="3195"/>
    </row>
    <row r="172" spans="6:19" ht="20.100000000000001" customHeight="1">
      <c r="F172" s="823"/>
      <c r="G172" s="824"/>
      <c r="O172" s="823"/>
      <c r="P172" s="825"/>
      <c r="Q172" s="826"/>
      <c r="R172" s="827"/>
      <c r="S172" s="3195"/>
    </row>
    <row r="173" spans="6:19" ht="20.100000000000001" customHeight="1">
      <c r="F173" s="823"/>
      <c r="G173" s="824"/>
      <c r="O173" s="823"/>
      <c r="P173" s="825"/>
      <c r="Q173" s="826"/>
      <c r="R173" s="827"/>
      <c r="S173" s="3195"/>
    </row>
    <row r="174" spans="6:19" ht="20.100000000000001" customHeight="1">
      <c r="F174" s="823"/>
      <c r="G174" s="824"/>
      <c r="O174" s="823"/>
      <c r="P174" s="825"/>
      <c r="Q174" s="826"/>
      <c r="R174" s="827"/>
      <c r="S174" s="3195"/>
    </row>
    <row r="175" spans="6:19" ht="20.100000000000001" customHeight="1">
      <c r="F175" s="823"/>
      <c r="G175" s="824"/>
      <c r="O175" s="823"/>
      <c r="P175" s="825"/>
      <c r="Q175" s="826"/>
      <c r="R175" s="827"/>
      <c r="S175" s="3195"/>
    </row>
    <row r="176" spans="6:19" ht="20.100000000000001" customHeight="1">
      <c r="F176" s="823"/>
      <c r="G176" s="824"/>
      <c r="O176" s="823"/>
      <c r="P176" s="825"/>
      <c r="Q176" s="826"/>
      <c r="R176" s="827"/>
      <c r="S176" s="3195"/>
    </row>
    <row r="177" spans="6:19" ht="20.100000000000001" customHeight="1">
      <c r="F177" s="823"/>
      <c r="G177" s="824"/>
      <c r="O177" s="823"/>
      <c r="P177" s="825"/>
      <c r="Q177" s="826"/>
      <c r="R177" s="827"/>
      <c r="S177" s="3195"/>
    </row>
    <row r="178" spans="6:19" ht="20.100000000000001" customHeight="1">
      <c r="F178" s="823"/>
      <c r="G178" s="824"/>
      <c r="O178" s="823"/>
      <c r="P178" s="825"/>
      <c r="Q178" s="826"/>
      <c r="R178" s="827"/>
      <c r="S178" s="3195"/>
    </row>
    <row r="179" spans="6:19" ht="20.100000000000001" customHeight="1">
      <c r="F179" s="823"/>
      <c r="G179" s="824"/>
      <c r="O179" s="823"/>
      <c r="P179" s="825"/>
      <c r="Q179" s="826"/>
      <c r="R179" s="827"/>
      <c r="S179" s="3195"/>
    </row>
    <row r="180" spans="6:19" ht="20.100000000000001" customHeight="1">
      <c r="F180" s="823"/>
      <c r="G180" s="824"/>
      <c r="O180" s="823"/>
      <c r="P180" s="825"/>
      <c r="Q180" s="826"/>
      <c r="R180" s="827"/>
      <c r="S180" s="3195"/>
    </row>
    <row r="181" spans="6:19" ht="20.100000000000001" customHeight="1">
      <c r="F181" s="823"/>
      <c r="G181" s="824"/>
      <c r="O181" s="823"/>
      <c r="P181" s="825"/>
      <c r="Q181" s="826"/>
      <c r="R181" s="827"/>
      <c r="S181" s="3195"/>
    </row>
    <row r="182" spans="6:19" ht="20.100000000000001" customHeight="1">
      <c r="F182" s="823"/>
      <c r="G182" s="824"/>
      <c r="O182" s="823"/>
      <c r="P182" s="825"/>
      <c r="Q182" s="826"/>
      <c r="R182" s="827"/>
      <c r="S182" s="3195"/>
    </row>
    <row r="183" spans="6:19" ht="20.100000000000001" customHeight="1">
      <c r="F183" s="823"/>
      <c r="G183" s="824"/>
      <c r="O183" s="823"/>
      <c r="P183" s="825"/>
      <c r="Q183" s="826"/>
      <c r="R183" s="827"/>
      <c r="S183" s="3195"/>
    </row>
    <row r="184" spans="6:19" ht="20.100000000000001" customHeight="1">
      <c r="F184" s="823"/>
      <c r="G184" s="824"/>
      <c r="O184" s="823"/>
      <c r="P184" s="825"/>
      <c r="Q184" s="826"/>
      <c r="R184" s="827"/>
      <c r="S184" s="3195"/>
    </row>
    <row r="185" spans="6:19" ht="20.100000000000001" customHeight="1">
      <c r="F185" s="823"/>
      <c r="G185" s="824"/>
      <c r="O185" s="823"/>
      <c r="P185" s="825"/>
      <c r="Q185" s="826"/>
      <c r="R185" s="827"/>
      <c r="S185" s="3195"/>
    </row>
    <row r="186" spans="6:19" ht="20.100000000000001" customHeight="1">
      <c r="F186" s="823"/>
      <c r="G186" s="824"/>
      <c r="O186" s="823"/>
      <c r="P186" s="825"/>
      <c r="Q186" s="826"/>
      <c r="R186" s="827"/>
      <c r="S186" s="3195"/>
    </row>
    <row r="187" spans="6:19" ht="20.100000000000001" customHeight="1">
      <c r="F187" s="823"/>
      <c r="G187" s="824"/>
      <c r="O187" s="823"/>
      <c r="P187" s="825"/>
      <c r="Q187" s="826"/>
      <c r="R187" s="827"/>
      <c r="S187" s="3195"/>
    </row>
    <row r="188" spans="6:19" ht="20.100000000000001" customHeight="1">
      <c r="F188" s="823"/>
      <c r="G188" s="824"/>
      <c r="O188" s="823"/>
      <c r="P188" s="825"/>
      <c r="Q188" s="826"/>
      <c r="R188" s="827"/>
      <c r="S188" s="3195"/>
    </row>
    <row r="189" spans="6:19" ht="20.100000000000001" customHeight="1">
      <c r="F189" s="823"/>
      <c r="G189" s="824"/>
      <c r="O189" s="823"/>
      <c r="P189" s="825"/>
      <c r="Q189" s="826"/>
      <c r="R189" s="827"/>
      <c r="S189" s="3195"/>
    </row>
    <row r="190" spans="6:19" ht="20.100000000000001" customHeight="1">
      <c r="F190" s="823"/>
      <c r="G190" s="824"/>
      <c r="O190" s="823"/>
      <c r="P190" s="825"/>
      <c r="Q190" s="826"/>
      <c r="R190" s="827"/>
      <c r="S190" s="3195"/>
    </row>
    <row r="191" spans="6:19" ht="20.100000000000001" customHeight="1">
      <c r="F191" s="823"/>
      <c r="G191" s="824"/>
      <c r="O191" s="823"/>
      <c r="P191" s="825"/>
      <c r="Q191" s="826"/>
      <c r="R191" s="827"/>
      <c r="S191" s="3195"/>
    </row>
    <row r="192" spans="6:19" ht="20.100000000000001" customHeight="1">
      <c r="F192" s="823"/>
      <c r="G192" s="824"/>
      <c r="O192" s="823"/>
      <c r="P192" s="825"/>
      <c r="Q192" s="826"/>
      <c r="R192" s="827"/>
      <c r="S192" s="3195"/>
    </row>
    <row r="193" spans="6:19" ht="20.100000000000001" customHeight="1">
      <c r="F193" s="823"/>
      <c r="G193" s="824"/>
      <c r="O193" s="823"/>
      <c r="P193" s="825"/>
      <c r="Q193" s="826"/>
      <c r="R193" s="827"/>
      <c r="S193" s="3195"/>
    </row>
    <row r="194" spans="6:19" ht="20.100000000000001" customHeight="1">
      <c r="F194" s="823"/>
      <c r="G194" s="824"/>
      <c r="O194" s="823"/>
      <c r="P194" s="825"/>
      <c r="Q194" s="826"/>
      <c r="R194" s="827"/>
      <c r="S194" s="3195"/>
    </row>
    <row r="195" spans="6:19" ht="20.100000000000001" customHeight="1">
      <c r="F195" s="823"/>
      <c r="G195" s="824"/>
      <c r="O195" s="823"/>
      <c r="P195" s="825"/>
      <c r="Q195" s="826"/>
      <c r="R195" s="827"/>
      <c r="S195" s="3195"/>
    </row>
    <row r="196" spans="6:19" ht="20.100000000000001" customHeight="1">
      <c r="F196" s="823"/>
      <c r="G196" s="824"/>
      <c r="O196" s="823"/>
      <c r="P196" s="825"/>
      <c r="Q196" s="826"/>
      <c r="R196" s="827"/>
      <c r="S196" s="3195"/>
    </row>
    <row r="197" spans="6:19" ht="20.100000000000001" customHeight="1">
      <c r="F197" s="823"/>
      <c r="G197" s="824"/>
      <c r="O197" s="823"/>
      <c r="P197" s="825"/>
      <c r="Q197" s="826"/>
      <c r="R197" s="827"/>
      <c r="S197" s="3195"/>
    </row>
    <row r="198" spans="6:19" ht="20.100000000000001" customHeight="1">
      <c r="F198" s="823"/>
      <c r="G198" s="824"/>
      <c r="O198" s="823"/>
      <c r="P198" s="825"/>
      <c r="Q198" s="826"/>
      <c r="R198" s="827"/>
      <c r="S198" s="3195"/>
    </row>
    <row r="199" spans="6:19" ht="20.100000000000001" customHeight="1">
      <c r="F199" s="823"/>
      <c r="G199" s="824"/>
      <c r="O199" s="823"/>
      <c r="P199" s="825"/>
      <c r="Q199" s="826"/>
      <c r="R199" s="827"/>
      <c r="S199" s="3195"/>
    </row>
    <row r="200" spans="6:19" ht="20.100000000000001" customHeight="1">
      <c r="F200" s="823"/>
      <c r="G200" s="824"/>
      <c r="O200" s="823"/>
      <c r="P200" s="825"/>
      <c r="Q200" s="826"/>
      <c r="R200" s="827"/>
      <c r="S200" s="3195"/>
    </row>
    <row r="201" spans="6:19" ht="20.100000000000001" customHeight="1">
      <c r="F201" s="823"/>
      <c r="G201" s="824"/>
      <c r="O201" s="823"/>
      <c r="P201" s="825"/>
      <c r="Q201" s="826"/>
      <c r="R201" s="827"/>
      <c r="S201" s="3195"/>
    </row>
    <row r="202" spans="6:19" ht="20.100000000000001" customHeight="1">
      <c r="F202" s="823"/>
      <c r="G202" s="824"/>
      <c r="O202" s="823"/>
      <c r="P202" s="825"/>
      <c r="Q202" s="826"/>
      <c r="R202" s="827"/>
      <c r="S202" s="3195"/>
    </row>
    <row r="203" spans="6:19" ht="20.100000000000001" customHeight="1">
      <c r="F203" s="823"/>
      <c r="G203" s="824"/>
      <c r="O203" s="823"/>
      <c r="P203" s="825"/>
      <c r="Q203" s="826"/>
      <c r="R203" s="827"/>
      <c r="S203" s="3195"/>
    </row>
    <row r="204" spans="6:19" ht="20.100000000000001" customHeight="1">
      <c r="F204" s="823"/>
      <c r="G204" s="824"/>
      <c r="O204" s="823"/>
      <c r="P204" s="825"/>
      <c r="Q204" s="826"/>
      <c r="R204" s="827"/>
      <c r="S204" s="3195"/>
    </row>
    <row r="205" spans="6:19" ht="20.100000000000001" customHeight="1">
      <c r="F205" s="823"/>
      <c r="G205" s="824"/>
      <c r="O205" s="823"/>
      <c r="P205" s="825"/>
      <c r="Q205" s="826"/>
      <c r="R205" s="827"/>
      <c r="S205" s="3195"/>
    </row>
    <row r="206" spans="6:19" ht="20.100000000000001" customHeight="1">
      <c r="F206" s="823"/>
      <c r="G206" s="824"/>
      <c r="O206" s="823"/>
      <c r="P206" s="825"/>
      <c r="Q206" s="826"/>
      <c r="R206" s="827"/>
      <c r="S206" s="3195"/>
    </row>
    <row r="207" spans="6:19" ht="20.100000000000001" customHeight="1">
      <c r="F207" s="823"/>
      <c r="G207" s="824"/>
      <c r="O207" s="823"/>
      <c r="P207" s="825"/>
      <c r="Q207" s="826"/>
      <c r="R207" s="827"/>
      <c r="S207" s="3195"/>
    </row>
    <row r="208" spans="6:19" ht="20.100000000000001" customHeight="1">
      <c r="F208" s="823"/>
      <c r="G208" s="824"/>
      <c r="O208" s="823"/>
      <c r="P208" s="825"/>
      <c r="Q208" s="826"/>
      <c r="R208" s="827"/>
      <c r="S208" s="3195"/>
    </row>
    <row r="209" spans="6:19" ht="20.100000000000001" customHeight="1">
      <c r="F209" s="823"/>
      <c r="G209" s="824"/>
      <c r="O209" s="823"/>
      <c r="P209" s="825"/>
      <c r="Q209" s="826"/>
      <c r="R209" s="827"/>
      <c r="S209" s="3195"/>
    </row>
    <row r="210" spans="6:19" ht="20.100000000000001" customHeight="1">
      <c r="F210" s="823"/>
      <c r="G210" s="824"/>
      <c r="O210" s="823"/>
      <c r="P210" s="825"/>
      <c r="Q210" s="826"/>
      <c r="R210" s="827"/>
      <c r="S210" s="3195"/>
    </row>
    <row r="211" spans="6:19" ht="20.100000000000001" customHeight="1">
      <c r="F211" s="823"/>
      <c r="G211" s="824"/>
      <c r="O211" s="823"/>
      <c r="P211" s="825"/>
      <c r="Q211" s="826"/>
      <c r="R211" s="827"/>
      <c r="S211" s="3195"/>
    </row>
    <row r="212" spans="6:19" ht="20.100000000000001" customHeight="1">
      <c r="F212" s="823"/>
      <c r="G212" s="824"/>
      <c r="O212" s="823"/>
      <c r="P212" s="825"/>
      <c r="Q212" s="826"/>
      <c r="R212" s="827"/>
      <c r="S212" s="3195"/>
    </row>
    <row r="213" spans="6:19" ht="20.100000000000001" customHeight="1">
      <c r="F213" s="823"/>
      <c r="G213" s="824"/>
      <c r="O213" s="823"/>
      <c r="P213" s="825"/>
      <c r="Q213" s="826"/>
      <c r="R213" s="827"/>
      <c r="S213" s="3195"/>
    </row>
    <row r="214" spans="6:19" ht="20.100000000000001" customHeight="1">
      <c r="F214" s="823"/>
      <c r="G214" s="824"/>
      <c r="O214" s="823"/>
      <c r="P214" s="825"/>
      <c r="Q214" s="826"/>
      <c r="R214" s="827"/>
      <c r="S214" s="3195"/>
    </row>
    <row r="215" spans="6:19" ht="20.100000000000001" customHeight="1">
      <c r="F215" s="823"/>
      <c r="G215" s="824"/>
      <c r="O215" s="823"/>
      <c r="P215" s="825"/>
      <c r="Q215" s="826"/>
      <c r="R215" s="827"/>
      <c r="S215" s="3195"/>
    </row>
    <row r="216" spans="6:19" ht="20.100000000000001" customHeight="1">
      <c r="F216" s="823"/>
      <c r="G216" s="824"/>
      <c r="O216" s="823"/>
      <c r="P216" s="825"/>
      <c r="Q216" s="826"/>
      <c r="R216" s="827"/>
      <c r="S216" s="3195"/>
    </row>
    <row r="217" spans="6:19" ht="20.100000000000001" customHeight="1">
      <c r="F217" s="823"/>
      <c r="G217" s="824"/>
      <c r="O217" s="823"/>
      <c r="P217" s="825"/>
      <c r="Q217" s="826"/>
      <c r="R217" s="827"/>
      <c r="S217" s="3195"/>
    </row>
    <row r="218" spans="6:19" ht="20.100000000000001" customHeight="1">
      <c r="F218" s="823"/>
      <c r="G218" s="824"/>
      <c r="O218" s="823"/>
      <c r="P218" s="825"/>
      <c r="Q218" s="826"/>
      <c r="R218" s="827"/>
      <c r="S218" s="3195"/>
    </row>
    <row r="219" spans="6:19" ht="20.100000000000001" customHeight="1">
      <c r="F219" s="823"/>
      <c r="G219" s="824"/>
      <c r="O219" s="823"/>
      <c r="P219" s="825"/>
      <c r="Q219" s="826"/>
      <c r="R219" s="827"/>
      <c r="S219" s="3195"/>
    </row>
    <row r="220" spans="6:19" ht="20.100000000000001" customHeight="1">
      <c r="F220" s="823"/>
      <c r="G220" s="824"/>
      <c r="O220" s="823"/>
      <c r="P220" s="825"/>
      <c r="Q220" s="826"/>
      <c r="R220" s="827"/>
      <c r="S220" s="3195"/>
    </row>
    <row r="221" spans="6:19" ht="20.100000000000001" customHeight="1">
      <c r="F221" s="823"/>
      <c r="G221" s="824"/>
      <c r="O221" s="823"/>
      <c r="P221" s="825"/>
      <c r="Q221" s="826"/>
      <c r="R221" s="827"/>
      <c r="S221" s="3195"/>
    </row>
    <row r="222" spans="6:19" ht="20.100000000000001" customHeight="1">
      <c r="F222" s="823"/>
      <c r="G222" s="824"/>
      <c r="O222" s="823"/>
      <c r="P222" s="825"/>
      <c r="Q222" s="826"/>
      <c r="R222" s="827"/>
      <c r="S222" s="3195"/>
    </row>
    <row r="223" spans="6:19" ht="20.100000000000001" customHeight="1">
      <c r="F223" s="823"/>
      <c r="G223" s="824"/>
      <c r="O223" s="823"/>
      <c r="P223" s="825"/>
      <c r="Q223" s="826"/>
      <c r="R223" s="827"/>
      <c r="S223" s="3195"/>
    </row>
    <row r="224" spans="6:19" ht="20.100000000000001" customHeight="1">
      <c r="F224" s="823"/>
      <c r="G224" s="824"/>
      <c r="O224" s="823"/>
      <c r="P224" s="825"/>
      <c r="Q224" s="826"/>
      <c r="R224" s="827"/>
      <c r="S224" s="3195"/>
    </row>
    <row r="225" spans="6:19" ht="20.100000000000001" customHeight="1">
      <c r="F225" s="823"/>
      <c r="G225" s="824"/>
      <c r="O225" s="823"/>
      <c r="P225" s="825"/>
      <c r="Q225" s="826"/>
      <c r="R225" s="827"/>
      <c r="S225" s="3195"/>
    </row>
    <row r="226" spans="6:19" ht="20.100000000000001" customHeight="1">
      <c r="F226" s="823"/>
      <c r="G226" s="824"/>
      <c r="O226" s="823"/>
      <c r="P226" s="825"/>
      <c r="Q226" s="826"/>
      <c r="R226" s="827"/>
      <c r="S226" s="3195"/>
    </row>
    <row r="227" spans="6:19" ht="20.100000000000001" customHeight="1">
      <c r="F227" s="823"/>
      <c r="G227" s="824"/>
      <c r="O227" s="823"/>
      <c r="P227" s="825"/>
      <c r="Q227" s="826"/>
      <c r="R227" s="827"/>
      <c r="S227" s="3195"/>
    </row>
    <row r="228" spans="6:19" ht="20.100000000000001" customHeight="1">
      <c r="F228" s="823"/>
      <c r="G228" s="824"/>
      <c r="O228" s="823"/>
      <c r="P228" s="825"/>
      <c r="Q228" s="826"/>
      <c r="R228" s="827"/>
      <c r="S228" s="3195"/>
    </row>
    <row r="229" spans="6:19" ht="20.100000000000001" customHeight="1">
      <c r="F229" s="823"/>
      <c r="G229" s="824"/>
      <c r="O229" s="823"/>
      <c r="P229" s="825"/>
      <c r="Q229" s="826"/>
      <c r="R229" s="827"/>
      <c r="S229" s="3195"/>
    </row>
    <row r="230" spans="6:19" ht="20.100000000000001" customHeight="1">
      <c r="F230" s="823"/>
      <c r="G230" s="824"/>
      <c r="O230" s="823"/>
      <c r="P230" s="825"/>
      <c r="Q230" s="826"/>
      <c r="R230" s="827"/>
      <c r="S230" s="3195"/>
    </row>
    <row r="231" spans="6:19" ht="20.100000000000001" customHeight="1">
      <c r="F231" s="823"/>
      <c r="G231" s="824"/>
      <c r="O231" s="823"/>
      <c r="P231" s="825"/>
      <c r="Q231" s="826"/>
      <c r="R231" s="827"/>
      <c r="S231" s="3195"/>
    </row>
    <row r="232" spans="6:19" ht="20.100000000000001" customHeight="1">
      <c r="F232" s="823"/>
      <c r="G232" s="824"/>
      <c r="O232" s="823"/>
      <c r="P232" s="825"/>
      <c r="Q232" s="826"/>
      <c r="R232" s="827"/>
      <c r="S232" s="3195"/>
    </row>
    <row r="233" spans="6:19" ht="20.100000000000001" customHeight="1">
      <c r="F233" s="823"/>
      <c r="G233" s="824"/>
      <c r="O233" s="823"/>
      <c r="P233" s="825"/>
      <c r="Q233" s="826"/>
      <c r="R233" s="827"/>
      <c r="S233" s="3195"/>
    </row>
    <row r="234" spans="6:19" ht="20.100000000000001" customHeight="1">
      <c r="F234" s="823"/>
      <c r="G234" s="824"/>
      <c r="O234" s="823"/>
      <c r="P234" s="825"/>
      <c r="Q234" s="826"/>
      <c r="R234" s="827"/>
      <c r="S234" s="3195"/>
    </row>
    <row r="235" spans="6:19" ht="20.100000000000001" customHeight="1">
      <c r="F235" s="823"/>
      <c r="G235" s="824"/>
      <c r="O235" s="823"/>
      <c r="P235" s="825"/>
      <c r="Q235" s="826"/>
      <c r="R235" s="827"/>
      <c r="S235" s="3195"/>
    </row>
    <row r="236" spans="6:19" ht="20.100000000000001" customHeight="1">
      <c r="F236" s="823"/>
      <c r="G236" s="824"/>
      <c r="O236" s="823"/>
      <c r="P236" s="825"/>
      <c r="Q236" s="826"/>
      <c r="R236" s="827"/>
      <c r="S236" s="3195"/>
    </row>
    <row r="237" spans="6:19" ht="20.100000000000001" customHeight="1">
      <c r="F237" s="823"/>
      <c r="G237" s="824"/>
      <c r="O237" s="823"/>
      <c r="P237" s="825"/>
      <c r="Q237" s="826"/>
      <c r="R237" s="827"/>
      <c r="S237" s="3195"/>
    </row>
    <row r="238" spans="6:19" ht="20.100000000000001" customHeight="1">
      <c r="F238" s="823"/>
      <c r="G238" s="824"/>
      <c r="O238" s="823"/>
      <c r="P238" s="825"/>
      <c r="Q238" s="826"/>
      <c r="R238" s="827"/>
      <c r="S238" s="3195"/>
    </row>
    <row r="239" spans="6:19" ht="20.100000000000001" customHeight="1">
      <c r="F239" s="823"/>
      <c r="G239" s="824"/>
      <c r="O239" s="823"/>
      <c r="P239" s="825"/>
      <c r="Q239" s="826"/>
      <c r="R239" s="827"/>
      <c r="S239" s="3195"/>
    </row>
    <row r="240" spans="6:19" ht="20.100000000000001" customHeight="1">
      <c r="F240" s="823"/>
      <c r="G240" s="824"/>
      <c r="O240" s="823"/>
      <c r="P240" s="825"/>
      <c r="Q240" s="826"/>
      <c r="R240" s="827"/>
      <c r="S240" s="3195"/>
    </row>
    <row r="241" spans="6:19" ht="20.100000000000001" customHeight="1">
      <c r="F241" s="823"/>
      <c r="G241" s="824"/>
      <c r="O241" s="823"/>
      <c r="P241" s="825"/>
      <c r="Q241" s="826"/>
      <c r="R241" s="827"/>
      <c r="S241" s="3195"/>
    </row>
    <row r="242" spans="6:19" ht="20.100000000000001" customHeight="1">
      <c r="F242" s="823"/>
      <c r="G242" s="824"/>
      <c r="O242" s="823"/>
      <c r="P242" s="825"/>
      <c r="Q242" s="826"/>
      <c r="R242" s="827"/>
      <c r="S242" s="3195"/>
    </row>
    <row r="243" spans="6:19" ht="20.100000000000001" customHeight="1">
      <c r="F243" s="823"/>
      <c r="G243" s="824"/>
      <c r="O243" s="823"/>
      <c r="P243" s="825"/>
      <c r="Q243" s="826"/>
      <c r="R243" s="827"/>
      <c r="S243" s="3195"/>
    </row>
    <row r="244" spans="6:19" ht="20.100000000000001" customHeight="1">
      <c r="F244" s="823"/>
      <c r="G244" s="824"/>
      <c r="O244" s="823"/>
      <c r="P244" s="825"/>
      <c r="Q244" s="826"/>
      <c r="R244" s="827"/>
      <c r="S244" s="3195"/>
    </row>
    <row r="245" spans="6:19" ht="20.100000000000001" customHeight="1">
      <c r="F245" s="823"/>
      <c r="G245" s="824"/>
      <c r="O245" s="823"/>
      <c r="P245" s="825"/>
      <c r="Q245" s="826"/>
      <c r="R245" s="827"/>
      <c r="S245" s="3195"/>
    </row>
    <row r="246" spans="6:19" ht="20.100000000000001" customHeight="1">
      <c r="F246" s="823"/>
      <c r="G246" s="824"/>
      <c r="O246" s="823"/>
      <c r="P246" s="825"/>
      <c r="Q246" s="826"/>
      <c r="R246" s="827"/>
      <c r="S246" s="3195"/>
    </row>
    <row r="247" spans="6:19" ht="20.100000000000001" customHeight="1">
      <c r="F247" s="823"/>
      <c r="G247" s="824"/>
      <c r="O247" s="823"/>
      <c r="P247" s="825"/>
      <c r="Q247" s="826"/>
      <c r="R247" s="827"/>
      <c r="S247" s="3195"/>
    </row>
    <row r="248" spans="6:19" ht="20.100000000000001" customHeight="1">
      <c r="F248" s="823"/>
      <c r="G248" s="824"/>
      <c r="O248" s="823"/>
      <c r="P248" s="825"/>
      <c r="Q248" s="826"/>
      <c r="R248" s="827"/>
      <c r="S248" s="3195"/>
    </row>
    <row r="249" spans="6:19" ht="20.100000000000001" customHeight="1">
      <c r="F249" s="823"/>
      <c r="G249" s="824"/>
      <c r="O249" s="823"/>
      <c r="P249" s="825"/>
      <c r="Q249" s="826"/>
      <c r="R249" s="827"/>
      <c r="S249" s="3195"/>
    </row>
    <row r="250" spans="6:19" ht="20.100000000000001" customHeight="1">
      <c r="F250" s="823"/>
      <c r="G250" s="824"/>
      <c r="O250" s="823"/>
      <c r="P250" s="825"/>
      <c r="Q250" s="826"/>
      <c r="R250" s="827"/>
      <c r="S250" s="3195"/>
    </row>
    <row r="251" spans="6:19" ht="20.100000000000001" customHeight="1">
      <c r="F251" s="823"/>
      <c r="G251" s="824"/>
      <c r="O251" s="823"/>
      <c r="P251" s="825"/>
      <c r="Q251" s="826"/>
      <c r="R251" s="827"/>
      <c r="S251" s="3195"/>
    </row>
    <row r="252" spans="6:19" ht="20.100000000000001" customHeight="1">
      <c r="F252" s="823"/>
      <c r="G252" s="824"/>
      <c r="O252" s="823"/>
      <c r="P252" s="825"/>
      <c r="Q252" s="826"/>
      <c r="R252" s="827"/>
      <c r="S252" s="3195"/>
    </row>
    <row r="253" spans="6:19" ht="20.100000000000001" customHeight="1">
      <c r="F253" s="823"/>
      <c r="G253" s="824"/>
      <c r="O253" s="823"/>
      <c r="P253" s="825"/>
      <c r="Q253" s="826"/>
      <c r="R253" s="827"/>
      <c r="S253" s="3195"/>
    </row>
    <row r="254" spans="6:19" ht="20.100000000000001" customHeight="1">
      <c r="F254" s="823"/>
      <c r="G254" s="824"/>
      <c r="O254" s="823"/>
      <c r="P254" s="825"/>
      <c r="Q254" s="826"/>
      <c r="R254" s="827"/>
      <c r="S254" s="3195"/>
    </row>
    <row r="255" spans="6:19" ht="20.100000000000001" customHeight="1">
      <c r="F255" s="823"/>
      <c r="G255" s="824"/>
      <c r="O255" s="823"/>
      <c r="P255" s="825"/>
      <c r="Q255" s="826"/>
      <c r="R255" s="827"/>
      <c r="S255" s="3195"/>
    </row>
    <row r="256" spans="6:19" ht="20.100000000000001" customHeight="1">
      <c r="F256" s="823"/>
      <c r="G256" s="824"/>
      <c r="O256" s="823"/>
      <c r="P256" s="825"/>
      <c r="Q256" s="826"/>
      <c r="R256" s="827"/>
      <c r="S256" s="3195"/>
    </row>
    <row r="257" spans="6:19" ht="20.100000000000001" customHeight="1">
      <c r="F257" s="823"/>
      <c r="G257" s="824"/>
      <c r="O257" s="823"/>
      <c r="P257" s="825"/>
      <c r="Q257" s="826"/>
      <c r="R257" s="827"/>
      <c r="S257" s="3195"/>
    </row>
    <row r="258" spans="6:19" ht="20.100000000000001" customHeight="1">
      <c r="F258" s="823"/>
      <c r="G258" s="824"/>
      <c r="O258" s="823"/>
      <c r="P258" s="825"/>
      <c r="Q258" s="826"/>
      <c r="R258" s="827"/>
      <c r="S258" s="3195"/>
    </row>
    <row r="259" spans="6:19" ht="20.100000000000001" customHeight="1">
      <c r="F259" s="823"/>
      <c r="G259" s="824"/>
      <c r="O259" s="823"/>
      <c r="P259" s="825"/>
      <c r="Q259" s="826"/>
      <c r="R259" s="827"/>
      <c r="S259" s="3195"/>
    </row>
    <row r="260" spans="6:19" ht="20.100000000000001" customHeight="1">
      <c r="F260" s="823"/>
      <c r="G260" s="824"/>
      <c r="O260" s="823"/>
      <c r="P260" s="825"/>
      <c r="Q260" s="826"/>
      <c r="R260" s="827"/>
      <c r="S260" s="3195"/>
    </row>
    <row r="261" spans="6:19" ht="20.100000000000001" customHeight="1">
      <c r="F261" s="823"/>
      <c r="G261" s="824"/>
      <c r="O261" s="823"/>
      <c r="P261" s="825"/>
      <c r="Q261" s="826"/>
      <c r="R261" s="827"/>
      <c r="S261" s="3195"/>
    </row>
    <row r="262" spans="6:19" ht="20.100000000000001" customHeight="1">
      <c r="F262" s="823"/>
      <c r="G262" s="824"/>
      <c r="O262" s="823"/>
      <c r="P262" s="825"/>
      <c r="Q262" s="826"/>
      <c r="R262" s="827"/>
      <c r="S262" s="3195"/>
    </row>
    <row r="263" spans="6:19" ht="20.100000000000001" customHeight="1">
      <c r="F263" s="823"/>
      <c r="G263" s="824"/>
      <c r="O263" s="823"/>
      <c r="P263" s="825"/>
      <c r="Q263" s="826"/>
      <c r="R263" s="827"/>
      <c r="S263" s="3195"/>
    </row>
    <row r="264" spans="6:19" ht="20.100000000000001" customHeight="1">
      <c r="F264" s="823"/>
      <c r="G264" s="824"/>
      <c r="O264" s="823"/>
      <c r="P264" s="825"/>
      <c r="Q264" s="826"/>
      <c r="R264" s="827"/>
      <c r="S264" s="3195"/>
    </row>
    <row r="265" spans="6:19" ht="20.100000000000001" customHeight="1">
      <c r="F265" s="823"/>
      <c r="G265" s="824"/>
      <c r="O265" s="823"/>
      <c r="P265" s="825"/>
      <c r="Q265" s="826"/>
      <c r="R265" s="827"/>
      <c r="S265" s="3195"/>
    </row>
    <row r="266" spans="6:19" ht="20.100000000000001" customHeight="1">
      <c r="F266" s="823"/>
      <c r="G266" s="824"/>
      <c r="O266" s="823"/>
      <c r="P266" s="825"/>
      <c r="Q266" s="826"/>
      <c r="R266" s="827"/>
      <c r="S266" s="3195"/>
    </row>
    <row r="267" spans="6:19" ht="20.100000000000001" customHeight="1">
      <c r="F267" s="823"/>
      <c r="G267" s="824"/>
      <c r="O267" s="823"/>
      <c r="P267" s="825"/>
      <c r="Q267" s="826"/>
      <c r="R267" s="827"/>
      <c r="S267" s="3195"/>
    </row>
    <row r="268" spans="6:19" ht="20.100000000000001" customHeight="1">
      <c r="F268" s="823"/>
      <c r="G268" s="824"/>
      <c r="O268" s="823"/>
      <c r="P268" s="825"/>
      <c r="Q268" s="826"/>
      <c r="R268" s="827"/>
      <c r="S268" s="3195"/>
    </row>
    <row r="269" spans="6:19" ht="20.100000000000001" customHeight="1">
      <c r="F269" s="823"/>
      <c r="G269" s="824"/>
      <c r="O269" s="823"/>
      <c r="P269" s="825"/>
      <c r="Q269" s="826"/>
      <c r="R269" s="827"/>
      <c r="S269" s="3195"/>
    </row>
    <row r="270" spans="6:19" ht="20.100000000000001" customHeight="1">
      <c r="F270" s="823"/>
      <c r="G270" s="824"/>
      <c r="O270" s="823"/>
      <c r="P270" s="825"/>
      <c r="Q270" s="826"/>
      <c r="R270" s="827"/>
      <c r="S270" s="3195"/>
    </row>
    <row r="271" spans="6:19" ht="20.100000000000001" customHeight="1">
      <c r="F271" s="823"/>
      <c r="O271" s="823"/>
      <c r="P271" s="825"/>
      <c r="Q271" s="826"/>
      <c r="R271" s="827"/>
      <c r="S271" s="3195"/>
    </row>
    <row r="272" spans="6:19" ht="20.100000000000001" customHeight="1">
      <c r="F272" s="823"/>
      <c r="O272" s="823"/>
      <c r="P272" s="825"/>
      <c r="Q272" s="826"/>
      <c r="R272" s="827"/>
      <c r="S272" s="3195"/>
    </row>
    <row r="273" spans="6:19" ht="20.100000000000001" customHeight="1">
      <c r="F273" s="823"/>
      <c r="O273" s="823"/>
      <c r="P273" s="825"/>
      <c r="Q273" s="826"/>
      <c r="R273" s="827"/>
      <c r="S273" s="3195"/>
    </row>
    <row r="274" spans="6:19" ht="20.100000000000001" customHeight="1">
      <c r="F274" s="823"/>
      <c r="O274" s="823"/>
      <c r="P274" s="825"/>
      <c r="Q274" s="826"/>
      <c r="R274" s="827"/>
      <c r="S274" s="3195"/>
    </row>
    <row r="275" spans="6:19" ht="20.100000000000001" customHeight="1">
      <c r="F275" s="823"/>
      <c r="O275" s="823"/>
      <c r="P275" s="825"/>
      <c r="Q275" s="826"/>
      <c r="R275" s="827"/>
      <c r="S275" s="3195"/>
    </row>
    <row r="276" spans="6:19" ht="20.100000000000001" customHeight="1">
      <c r="F276" s="823"/>
      <c r="O276" s="823"/>
      <c r="P276" s="825"/>
      <c r="Q276" s="826"/>
      <c r="R276" s="827"/>
      <c r="S276" s="3195"/>
    </row>
    <row r="277" spans="6:19" ht="20.100000000000001" customHeight="1">
      <c r="F277" s="823"/>
      <c r="O277" s="823"/>
      <c r="P277" s="825"/>
      <c r="Q277" s="826"/>
      <c r="R277" s="827"/>
      <c r="S277" s="3195"/>
    </row>
    <row r="278" spans="6:19" ht="20.100000000000001" customHeight="1">
      <c r="F278" s="823"/>
      <c r="O278" s="823"/>
      <c r="P278" s="825"/>
      <c r="Q278" s="826"/>
      <c r="R278" s="827"/>
      <c r="S278" s="3195"/>
    </row>
    <row r="279" spans="6:19" ht="20.100000000000001" customHeight="1">
      <c r="F279" s="823"/>
      <c r="O279" s="823"/>
      <c r="P279" s="825"/>
      <c r="Q279" s="826"/>
      <c r="R279" s="827"/>
      <c r="S279" s="3195"/>
    </row>
    <row r="280" spans="6:19" ht="20.100000000000001" customHeight="1">
      <c r="F280" s="823"/>
      <c r="O280" s="823"/>
      <c r="P280" s="825"/>
      <c r="Q280" s="826"/>
      <c r="R280" s="827"/>
      <c r="S280" s="3195"/>
    </row>
    <row r="281" spans="6:19" ht="20.100000000000001" customHeight="1">
      <c r="F281" s="823"/>
      <c r="O281" s="823"/>
      <c r="P281" s="825"/>
      <c r="Q281" s="826"/>
      <c r="R281" s="827"/>
      <c r="S281" s="3195"/>
    </row>
    <row r="282" spans="6:19" ht="20.100000000000001" customHeight="1">
      <c r="F282" s="823"/>
      <c r="O282" s="823"/>
      <c r="P282" s="825"/>
      <c r="Q282" s="826"/>
      <c r="R282" s="827"/>
      <c r="S282" s="3195"/>
    </row>
    <row r="283" spans="6:19" ht="20.100000000000001" customHeight="1">
      <c r="F283" s="823"/>
      <c r="O283" s="823"/>
      <c r="P283" s="825"/>
      <c r="Q283" s="826"/>
      <c r="R283" s="827"/>
      <c r="S283" s="3195"/>
    </row>
    <row r="284" spans="6:19" ht="20.100000000000001" customHeight="1">
      <c r="F284" s="823"/>
      <c r="O284" s="823"/>
      <c r="P284" s="825"/>
      <c r="Q284" s="826"/>
      <c r="R284" s="827"/>
      <c r="S284" s="3195"/>
    </row>
    <row r="285" spans="6:19" ht="20.100000000000001" customHeight="1">
      <c r="F285" s="823"/>
      <c r="O285" s="823"/>
      <c r="P285" s="825"/>
      <c r="Q285" s="826"/>
      <c r="R285" s="827"/>
      <c r="S285" s="3195"/>
    </row>
    <row r="286" spans="6:19" ht="20.100000000000001" customHeight="1">
      <c r="F286" s="823"/>
      <c r="O286" s="823"/>
      <c r="P286" s="825"/>
      <c r="Q286" s="826"/>
      <c r="R286" s="827"/>
      <c r="S286" s="3195"/>
    </row>
    <row r="287" spans="6:19" ht="20.100000000000001" customHeight="1">
      <c r="F287" s="823"/>
      <c r="O287" s="823"/>
      <c r="P287" s="825"/>
      <c r="Q287" s="826"/>
      <c r="R287" s="827"/>
      <c r="S287" s="3195"/>
    </row>
    <row r="288" spans="6:19" ht="20.100000000000001" customHeight="1">
      <c r="F288" s="823"/>
      <c r="O288" s="823"/>
      <c r="P288" s="825"/>
      <c r="Q288" s="826"/>
      <c r="R288" s="827"/>
      <c r="S288" s="3195"/>
    </row>
    <row r="289" spans="6:19" ht="20.100000000000001" customHeight="1">
      <c r="F289" s="823"/>
      <c r="O289" s="823"/>
      <c r="P289" s="825"/>
      <c r="Q289" s="826"/>
      <c r="R289" s="827"/>
      <c r="S289" s="3195"/>
    </row>
    <row r="290" spans="6:19" ht="20.100000000000001" customHeight="1">
      <c r="F290" s="823"/>
      <c r="O290" s="823"/>
      <c r="P290" s="825"/>
      <c r="Q290" s="826"/>
      <c r="R290" s="827"/>
      <c r="S290" s="3195"/>
    </row>
    <row r="291" spans="6:19" ht="20.100000000000001" customHeight="1">
      <c r="F291" s="823"/>
      <c r="O291" s="823"/>
      <c r="P291" s="825"/>
      <c r="Q291" s="826"/>
      <c r="R291" s="827"/>
      <c r="S291" s="3195"/>
    </row>
    <row r="292" spans="6:19" ht="20.100000000000001" customHeight="1">
      <c r="F292" s="823"/>
      <c r="O292" s="823"/>
      <c r="P292" s="825"/>
      <c r="Q292" s="826"/>
      <c r="R292" s="827"/>
      <c r="S292" s="3195"/>
    </row>
    <row r="293" spans="6:19" ht="20.100000000000001" customHeight="1">
      <c r="F293" s="823"/>
      <c r="O293" s="823"/>
      <c r="P293" s="825"/>
      <c r="Q293" s="826"/>
      <c r="R293" s="827"/>
      <c r="S293" s="3195"/>
    </row>
    <row r="294" spans="6:19" ht="20.100000000000001" customHeight="1">
      <c r="F294" s="823"/>
      <c r="O294" s="823"/>
      <c r="P294" s="825"/>
      <c r="Q294" s="826"/>
      <c r="R294" s="827"/>
      <c r="S294" s="3195"/>
    </row>
    <row r="295" spans="6:19" ht="20.100000000000001" customHeight="1">
      <c r="F295" s="823"/>
      <c r="O295" s="823"/>
      <c r="P295" s="825"/>
      <c r="Q295" s="826"/>
      <c r="R295" s="827"/>
      <c r="S295" s="3195"/>
    </row>
    <row r="296" spans="6:19" ht="20.100000000000001" customHeight="1">
      <c r="F296" s="823"/>
      <c r="O296" s="823"/>
      <c r="P296" s="825"/>
      <c r="Q296" s="826"/>
      <c r="R296" s="827"/>
      <c r="S296" s="3195"/>
    </row>
    <row r="297" spans="6:19" ht="20.100000000000001" customHeight="1">
      <c r="F297" s="823"/>
      <c r="O297" s="823"/>
      <c r="P297" s="825"/>
      <c r="Q297" s="826"/>
      <c r="R297" s="827"/>
      <c r="S297" s="3195"/>
    </row>
    <row r="298" spans="6:19" ht="20.100000000000001" customHeight="1">
      <c r="F298" s="823"/>
      <c r="O298" s="823"/>
      <c r="P298" s="825"/>
      <c r="Q298" s="826"/>
      <c r="R298" s="827"/>
      <c r="S298" s="3195"/>
    </row>
    <row r="299" spans="6:19" ht="20.100000000000001" customHeight="1">
      <c r="F299" s="823"/>
      <c r="O299" s="823"/>
      <c r="P299" s="825"/>
      <c r="Q299" s="826"/>
      <c r="R299" s="827"/>
      <c r="S299" s="3195"/>
    </row>
    <row r="300" spans="6:19" ht="20.100000000000001" customHeight="1">
      <c r="F300" s="823"/>
      <c r="O300" s="823"/>
      <c r="P300" s="825"/>
      <c r="Q300" s="826"/>
      <c r="R300" s="827"/>
      <c r="S300" s="3195"/>
    </row>
    <row r="301" spans="6:19" ht="20.100000000000001" customHeight="1">
      <c r="F301" s="823"/>
      <c r="O301" s="823"/>
      <c r="P301" s="825"/>
      <c r="Q301" s="826"/>
      <c r="R301" s="827"/>
      <c r="S301" s="3195"/>
    </row>
    <row r="302" spans="6:19" ht="20.100000000000001" customHeight="1">
      <c r="F302" s="823"/>
      <c r="O302" s="823"/>
      <c r="P302" s="825"/>
      <c r="Q302" s="826"/>
      <c r="R302" s="827"/>
      <c r="S302" s="3195"/>
    </row>
    <row r="303" spans="6:19" ht="20.100000000000001" customHeight="1">
      <c r="F303" s="823"/>
      <c r="O303" s="823"/>
      <c r="P303" s="825"/>
      <c r="Q303" s="826"/>
      <c r="R303" s="827"/>
      <c r="S303" s="3195"/>
    </row>
    <row r="304" spans="6:19" ht="20.100000000000001" customHeight="1">
      <c r="F304" s="823"/>
      <c r="O304" s="823"/>
      <c r="P304" s="825"/>
      <c r="Q304" s="826"/>
      <c r="R304" s="827"/>
      <c r="S304" s="3195"/>
    </row>
    <row r="305" spans="6:19" ht="20.100000000000001" customHeight="1">
      <c r="F305" s="823"/>
      <c r="O305" s="823"/>
      <c r="P305" s="825"/>
      <c r="Q305" s="826"/>
      <c r="R305" s="827"/>
      <c r="S305" s="3195"/>
    </row>
    <row r="306" spans="6:19" ht="20.100000000000001" customHeight="1">
      <c r="F306" s="823"/>
      <c r="O306" s="823"/>
      <c r="P306" s="825"/>
      <c r="Q306" s="826"/>
      <c r="R306" s="827"/>
      <c r="S306" s="3195"/>
    </row>
    <row r="307" spans="6:19" ht="20.100000000000001" customHeight="1">
      <c r="F307" s="823"/>
      <c r="O307" s="823"/>
      <c r="P307" s="825"/>
      <c r="Q307" s="826"/>
      <c r="R307" s="827"/>
      <c r="S307" s="3195"/>
    </row>
    <row r="308" spans="6:19" ht="20.100000000000001" customHeight="1">
      <c r="F308" s="823"/>
      <c r="O308" s="823"/>
      <c r="P308" s="825"/>
      <c r="Q308" s="826"/>
      <c r="R308" s="827"/>
      <c r="S308" s="3195"/>
    </row>
    <row r="309" spans="6:19" ht="20.100000000000001" customHeight="1">
      <c r="F309" s="823"/>
      <c r="O309" s="823"/>
      <c r="P309" s="825"/>
      <c r="Q309" s="826"/>
      <c r="R309" s="827"/>
      <c r="S309" s="3195"/>
    </row>
    <row r="310" spans="6:19" ht="20.100000000000001" customHeight="1">
      <c r="F310" s="823"/>
      <c r="O310" s="823"/>
      <c r="P310" s="825"/>
      <c r="Q310" s="826"/>
      <c r="R310" s="827"/>
      <c r="S310" s="3195"/>
    </row>
    <row r="311" spans="6:19" ht="20.100000000000001" customHeight="1">
      <c r="F311" s="823"/>
      <c r="O311" s="823"/>
      <c r="P311" s="825"/>
      <c r="Q311" s="826"/>
      <c r="R311" s="827"/>
      <c r="S311" s="3195"/>
    </row>
    <row r="312" spans="6:19" ht="20.100000000000001" customHeight="1">
      <c r="F312" s="823"/>
      <c r="O312" s="823"/>
      <c r="P312" s="825"/>
      <c r="Q312" s="826"/>
      <c r="R312" s="827"/>
      <c r="S312" s="3195"/>
    </row>
    <row r="313" spans="6:19" ht="20.100000000000001" customHeight="1">
      <c r="F313" s="823"/>
      <c r="O313" s="823"/>
      <c r="P313" s="825"/>
      <c r="Q313" s="826"/>
      <c r="R313" s="827"/>
      <c r="S313" s="3195"/>
    </row>
    <row r="314" spans="6:19" ht="20.100000000000001" customHeight="1">
      <c r="F314" s="823"/>
      <c r="O314" s="823"/>
      <c r="P314" s="825"/>
      <c r="Q314" s="826"/>
      <c r="R314" s="827"/>
      <c r="S314" s="3195"/>
    </row>
    <row r="315" spans="6:19" ht="20.100000000000001" customHeight="1">
      <c r="F315" s="823"/>
      <c r="O315" s="823"/>
      <c r="P315" s="825"/>
      <c r="Q315" s="826"/>
      <c r="R315" s="827"/>
      <c r="S315" s="3195"/>
    </row>
    <row r="316" spans="6:19" ht="20.100000000000001" customHeight="1">
      <c r="F316" s="823"/>
      <c r="O316" s="823"/>
      <c r="P316" s="825"/>
      <c r="Q316" s="826"/>
      <c r="R316" s="827"/>
      <c r="S316" s="3195"/>
    </row>
    <row r="317" spans="6:19" ht="20.100000000000001" customHeight="1">
      <c r="F317" s="823"/>
      <c r="O317" s="823"/>
      <c r="P317" s="825"/>
      <c r="Q317" s="826"/>
      <c r="R317" s="827"/>
      <c r="S317" s="3195"/>
    </row>
    <row r="318" spans="6:19" ht="20.100000000000001" customHeight="1">
      <c r="F318" s="823"/>
      <c r="O318" s="823"/>
      <c r="P318" s="825"/>
      <c r="Q318" s="826"/>
      <c r="R318" s="827"/>
      <c r="S318" s="3195"/>
    </row>
    <row r="319" spans="6:19" ht="20.100000000000001" customHeight="1">
      <c r="F319" s="823"/>
      <c r="O319" s="823"/>
      <c r="P319" s="825"/>
      <c r="Q319" s="826"/>
      <c r="R319" s="827"/>
      <c r="S319" s="3195"/>
    </row>
    <row r="320" spans="6:19" ht="20.100000000000001" customHeight="1">
      <c r="F320" s="823"/>
      <c r="O320" s="823"/>
      <c r="P320" s="825"/>
      <c r="Q320" s="826"/>
      <c r="R320" s="827"/>
      <c r="S320" s="3195"/>
    </row>
    <row r="321" spans="6:19" ht="20.100000000000001" customHeight="1">
      <c r="F321" s="823"/>
      <c r="O321" s="823"/>
      <c r="P321" s="825"/>
      <c r="Q321" s="826"/>
      <c r="R321" s="827"/>
      <c r="S321" s="3195"/>
    </row>
    <row r="322" spans="6:19" ht="20.100000000000001" customHeight="1">
      <c r="F322" s="823"/>
      <c r="O322" s="823"/>
      <c r="P322" s="825"/>
      <c r="Q322" s="826"/>
      <c r="R322" s="827"/>
      <c r="S322" s="3195"/>
    </row>
    <row r="323" spans="6:19" ht="20.100000000000001" customHeight="1">
      <c r="F323" s="823"/>
      <c r="O323" s="823"/>
      <c r="P323" s="825"/>
      <c r="Q323" s="826"/>
      <c r="R323" s="827"/>
      <c r="S323" s="828"/>
    </row>
    <row r="324" spans="6:19" ht="20.100000000000001" customHeight="1">
      <c r="F324" s="823"/>
      <c r="O324" s="823"/>
      <c r="P324" s="825"/>
      <c r="Q324" s="826"/>
      <c r="R324" s="827"/>
      <c r="S324" s="828"/>
    </row>
    <row r="325" spans="6:19" ht="20.100000000000001" customHeight="1">
      <c r="P325" s="825"/>
      <c r="Q325" s="826"/>
      <c r="R325" s="827"/>
      <c r="S325" s="828"/>
    </row>
    <row r="326" spans="6:19" ht="20.100000000000001" customHeight="1">
      <c r="P326" s="825"/>
      <c r="Q326" s="826"/>
      <c r="R326" s="827"/>
      <c r="S326" s="828"/>
    </row>
    <row r="327" spans="6:19" ht="20.100000000000001" customHeight="1">
      <c r="P327" s="825"/>
      <c r="Q327" s="826"/>
      <c r="R327" s="827"/>
      <c r="S327" s="828"/>
    </row>
    <row r="328" spans="6:19" ht="20.100000000000001" customHeight="1">
      <c r="P328" s="825"/>
      <c r="Q328" s="826"/>
      <c r="R328" s="827"/>
      <c r="S328" s="828"/>
    </row>
    <row r="329" spans="6:19">
      <c r="P329" s="825"/>
      <c r="Q329" s="826"/>
      <c r="R329" s="827"/>
      <c r="S329" s="828"/>
    </row>
    <row r="330" spans="6:19">
      <c r="P330" s="825"/>
      <c r="Q330" s="826"/>
      <c r="R330" s="827"/>
      <c r="S330" s="828"/>
    </row>
  </sheetData>
  <mergeCells count="8">
    <mergeCell ref="F38:G38"/>
    <mergeCell ref="A1:S1"/>
    <mergeCell ref="A3:F3"/>
    <mergeCell ref="G3:O4"/>
    <mergeCell ref="S3:S4"/>
    <mergeCell ref="R3:R4"/>
    <mergeCell ref="Q3:Q4"/>
    <mergeCell ref="P3:P4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0" firstPageNumber="32" fitToHeight="0" orientation="portrait" useFirstPageNumber="1" r:id="rId1"/>
  <headerFooter scaleWithDoc="0" alignWithMargins="0">
    <oddFooter>&amp;C&amp;P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tabColor rgb="FFFF99FF"/>
    <pageSetUpPr fitToPage="1"/>
  </sheetPr>
  <dimension ref="A1:U328"/>
  <sheetViews>
    <sheetView view="pageBreakPreview" zoomScale="70" zoomScaleNormal="85" zoomScaleSheetLayoutView="70" workbookViewId="0">
      <selection activeCell="F37" sqref="F37"/>
    </sheetView>
  </sheetViews>
  <sheetFormatPr defaultColWidth="9" defaultRowHeight="19.5"/>
  <cols>
    <col min="1" max="1" width="3.625" style="530" customWidth="1"/>
    <col min="2" max="3" width="3.625" style="531" customWidth="1"/>
    <col min="4" max="4" width="3.5" style="531" customWidth="1"/>
    <col min="5" max="5" width="10.625" style="595" customWidth="1"/>
    <col min="6" max="6" width="27.625" style="533" customWidth="1"/>
    <col min="7" max="7" width="20.625" style="534" customWidth="1"/>
    <col min="8" max="8" width="2.625" style="530" customWidth="1"/>
    <col min="9" max="9" width="6.75" style="530" bestFit="1" customWidth="1"/>
    <col min="10" max="10" width="2.625" style="530" customWidth="1"/>
    <col min="11" max="11" width="6.75" style="530" bestFit="1" customWidth="1"/>
    <col min="12" max="12" width="2.625" style="530" customWidth="1"/>
    <col min="13" max="13" width="4.75" style="530" bestFit="1" customWidth="1"/>
    <col min="14" max="14" width="2.625" style="535" customWidth="1"/>
    <col min="15" max="15" width="18.625" style="530" customWidth="1"/>
    <col min="16" max="17" width="12.625" style="536" customWidth="1"/>
    <col min="18" max="18" width="12.625" style="706" customWidth="1"/>
    <col min="19" max="19" width="12.625" style="707" customWidth="1"/>
    <col min="20" max="20" width="9" style="68"/>
    <col min="21" max="21" width="11.625" style="68" bestFit="1" customWidth="1"/>
    <col min="22" max="16384" width="9" style="68"/>
  </cols>
  <sheetData>
    <row r="1" spans="1:21" ht="35.1" customHeight="1">
      <c r="A1" s="3624" t="s">
        <v>2508</v>
      </c>
      <c r="B1" s="3624"/>
      <c r="C1" s="3624"/>
      <c r="D1" s="3624"/>
      <c r="E1" s="3624"/>
      <c r="F1" s="3624"/>
      <c r="G1" s="3624"/>
      <c r="H1" s="3624"/>
      <c r="I1" s="3624"/>
      <c r="J1" s="3624"/>
      <c r="K1" s="3624"/>
      <c r="L1" s="3624"/>
      <c r="M1" s="3624"/>
      <c r="N1" s="3624"/>
      <c r="O1" s="3624"/>
      <c r="P1" s="3624"/>
      <c r="Q1" s="3624"/>
      <c r="R1" s="3624"/>
      <c r="S1" s="3624"/>
    </row>
    <row r="2" spans="1:21" ht="15" customHeight="1" thickBot="1">
      <c r="A2" s="530" t="s">
        <v>349</v>
      </c>
      <c r="E2" s="532"/>
      <c r="R2" s="708"/>
      <c r="S2" s="708" t="s">
        <v>192</v>
      </c>
    </row>
    <row r="3" spans="1:21" s="207" customFormat="1" ht="20.100000000000001" customHeight="1">
      <c r="A3" s="3607" t="s">
        <v>269</v>
      </c>
      <c r="B3" s="3608"/>
      <c r="C3" s="3608"/>
      <c r="D3" s="3608"/>
      <c r="E3" s="3608"/>
      <c r="F3" s="3609"/>
      <c r="G3" s="3610" t="s">
        <v>270</v>
      </c>
      <c r="H3" s="3611"/>
      <c r="I3" s="3611"/>
      <c r="J3" s="3611"/>
      <c r="K3" s="3611"/>
      <c r="L3" s="3611"/>
      <c r="M3" s="3611"/>
      <c r="N3" s="3611"/>
      <c r="O3" s="3612"/>
      <c r="P3" s="3622" t="s">
        <v>1235</v>
      </c>
      <c r="Q3" s="3629" t="s">
        <v>1237</v>
      </c>
      <c r="R3" s="3618" t="s">
        <v>4</v>
      </c>
      <c r="S3" s="3616" t="s">
        <v>5</v>
      </c>
    </row>
    <row r="4" spans="1:21" s="207" customFormat="1" ht="20.100000000000001" customHeight="1" thickBot="1">
      <c r="A4" s="539" t="s">
        <v>273</v>
      </c>
      <c r="B4" s="540" t="s">
        <v>350</v>
      </c>
      <c r="C4" s="540" t="s">
        <v>91</v>
      </c>
      <c r="D4" s="540" t="s">
        <v>276</v>
      </c>
      <c r="E4" s="540" t="s">
        <v>277</v>
      </c>
      <c r="F4" s="541" t="s">
        <v>278</v>
      </c>
      <c r="G4" s="3613"/>
      <c r="H4" s="3614"/>
      <c r="I4" s="3614"/>
      <c r="J4" s="3614"/>
      <c r="K4" s="3614"/>
      <c r="L4" s="3614"/>
      <c r="M4" s="3614"/>
      <c r="N4" s="3614"/>
      <c r="O4" s="3615"/>
      <c r="P4" s="3623"/>
      <c r="Q4" s="3630"/>
      <c r="R4" s="3619"/>
      <c r="S4" s="3617"/>
    </row>
    <row r="5" spans="1:21" ht="20.100000000000001" customHeight="1" thickBot="1">
      <c r="A5" s="542" t="s">
        <v>351</v>
      </c>
      <c r="B5" s="543"/>
      <c r="C5" s="544"/>
      <c r="D5" s="544"/>
      <c r="E5" s="545"/>
      <c r="F5" s="546"/>
      <c r="G5" s="547"/>
      <c r="H5" s="544"/>
      <c r="I5" s="544"/>
      <c r="J5" s="544"/>
      <c r="K5" s="544"/>
      <c r="L5" s="544"/>
      <c r="M5" s="544"/>
      <c r="N5" s="548"/>
      <c r="O5" s="546"/>
      <c r="P5" s="549">
        <f>P6+P33</f>
        <v>157291000</v>
      </c>
      <c r="Q5" s="549">
        <f>Q6</f>
        <v>155824000</v>
      </c>
      <c r="R5" s="667">
        <f t="shared" ref="R5" si="0">+P5-Q5</f>
        <v>1467000</v>
      </c>
      <c r="S5" s="3173">
        <f t="shared" ref="S5" si="1">+R5/Q5</f>
        <v>9.4144676044768463E-3</v>
      </c>
    </row>
    <row r="6" spans="1:21" ht="20.100000000000001" customHeight="1">
      <c r="A6" s="551"/>
      <c r="B6" s="552" t="s">
        <v>280</v>
      </c>
      <c r="C6" s="553"/>
      <c r="D6" s="553"/>
      <c r="E6" s="554"/>
      <c r="F6" s="555"/>
      <c r="G6" s="556"/>
      <c r="H6" s="554"/>
      <c r="I6" s="554"/>
      <c r="J6" s="554"/>
      <c r="K6" s="554"/>
      <c r="L6" s="554"/>
      <c r="M6" s="554"/>
      <c r="N6" s="557"/>
      <c r="O6" s="555"/>
      <c r="P6" s="558">
        <f>SUM(P7,P23)</f>
        <v>156914000</v>
      </c>
      <c r="Q6" s="558">
        <f>SUM(Q7,Q23)</f>
        <v>155824000</v>
      </c>
      <c r="R6" s="673">
        <f t="shared" ref="R6:R36" si="2">+P6-Q6</f>
        <v>1090000</v>
      </c>
      <c r="S6" s="2773">
        <f t="shared" ref="S6:S30" si="3">+R6/Q6</f>
        <v>6.9950713625628914E-3</v>
      </c>
    </row>
    <row r="7" spans="1:21" ht="20.100000000000001" customHeight="1">
      <c r="A7" s="551"/>
      <c r="B7" s="559"/>
      <c r="C7" s="709" t="s">
        <v>281</v>
      </c>
      <c r="D7" s="709"/>
      <c r="E7" s="710"/>
      <c r="F7" s="562"/>
      <c r="G7" s="711"/>
      <c r="H7" s="710"/>
      <c r="I7" s="710"/>
      <c r="J7" s="710"/>
      <c r="K7" s="710"/>
      <c r="L7" s="710"/>
      <c r="M7" s="710"/>
      <c r="N7" s="712"/>
      <c r="O7" s="713"/>
      <c r="P7" s="564">
        <f>SUM(P8,P15,P19)</f>
        <v>39393000</v>
      </c>
      <c r="Q7" s="564">
        <f>SUM(Q8,Q15,Q19)</f>
        <v>39480000</v>
      </c>
      <c r="R7" s="625">
        <f t="shared" si="2"/>
        <v>-87000</v>
      </c>
      <c r="S7" s="3181">
        <f t="shared" si="3"/>
        <v>-2.2036474164133738E-3</v>
      </c>
    </row>
    <row r="8" spans="1:21" ht="20.100000000000001" customHeight="1">
      <c r="A8" s="551"/>
      <c r="B8" s="565"/>
      <c r="C8" s="588"/>
      <c r="D8" s="566" t="s">
        <v>282</v>
      </c>
      <c r="E8" s="567"/>
      <c r="F8" s="568"/>
      <c r="G8" s="569"/>
      <c r="H8" s="570"/>
      <c r="I8" s="570"/>
      <c r="J8" s="570"/>
      <c r="K8" s="570"/>
      <c r="L8" s="570"/>
      <c r="M8" s="570"/>
      <c r="N8" s="571"/>
      <c r="O8" s="568"/>
      <c r="P8" s="572">
        <f>SUM(P9,P12)</f>
        <v>1320000</v>
      </c>
      <c r="Q8" s="572">
        <f>SUM(Q9,Q12)</f>
        <v>1320000</v>
      </c>
      <c r="R8" s="630">
        <f t="shared" si="2"/>
        <v>0</v>
      </c>
      <c r="S8" s="3182">
        <f t="shared" si="3"/>
        <v>0</v>
      </c>
    </row>
    <row r="9" spans="1:21" ht="20.100000000000001" customHeight="1">
      <c r="A9" s="551"/>
      <c r="B9" s="565"/>
      <c r="C9" s="588"/>
      <c r="D9" s="559"/>
      <c r="E9" s="456" t="s">
        <v>99</v>
      </c>
      <c r="F9" s="457"/>
      <c r="G9" s="458"/>
      <c r="H9" s="458"/>
      <c r="I9" s="458"/>
      <c r="J9" s="458"/>
      <c r="K9" s="458"/>
      <c r="L9" s="458"/>
      <c r="M9" s="458"/>
      <c r="N9" s="458"/>
      <c r="O9" s="459"/>
      <c r="P9" s="573">
        <f>O10</f>
        <v>600000</v>
      </c>
      <c r="Q9" s="573">
        <f>Q10</f>
        <v>600000</v>
      </c>
      <c r="R9" s="631">
        <f t="shared" si="2"/>
        <v>0</v>
      </c>
      <c r="S9" s="3170">
        <f t="shared" si="3"/>
        <v>0</v>
      </c>
    </row>
    <row r="10" spans="1:21" ht="20.100000000000001" customHeight="1">
      <c r="A10" s="551"/>
      <c r="B10" s="565"/>
      <c r="C10" s="588"/>
      <c r="D10" s="565"/>
      <c r="F10" s="633" t="s">
        <v>821</v>
      </c>
      <c r="G10" s="634"/>
      <c r="H10" s="635"/>
      <c r="I10" s="635"/>
      <c r="J10" s="635"/>
      <c r="K10" s="635"/>
      <c r="L10" s="635"/>
      <c r="M10" s="635"/>
      <c r="N10" s="696"/>
      <c r="O10" s="637">
        <f>O11</f>
        <v>600000</v>
      </c>
      <c r="P10" s="581">
        <v>600000</v>
      </c>
      <c r="Q10" s="581">
        <v>600000</v>
      </c>
      <c r="R10" s="676">
        <f t="shared" si="2"/>
        <v>0</v>
      </c>
      <c r="S10" s="3183">
        <f t="shared" si="3"/>
        <v>0</v>
      </c>
    </row>
    <row r="11" spans="1:21" ht="20.100000000000001" customHeight="1">
      <c r="A11" s="551"/>
      <c r="B11" s="565"/>
      <c r="C11" s="588"/>
      <c r="D11" s="565"/>
      <c r="E11" s="583"/>
      <c r="F11" s="714" t="s">
        <v>1520</v>
      </c>
      <c r="G11" s="677">
        <v>50000</v>
      </c>
      <c r="H11" s="678" t="s">
        <v>19</v>
      </c>
      <c r="I11" s="681">
        <v>12</v>
      </c>
      <c r="J11" s="678"/>
      <c r="K11" s="681"/>
      <c r="L11" s="678"/>
      <c r="M11" s="678"/>
      <c r="N11" s="715" t="s">
        <v>20</v>
      </c>
      <c r="O11" s="716">
        <f>G11*I11</f>
        <v>600000</v>
      </c>
      <c r="P11" s="593"/>
      <c r="Q11" s="593"/>
      <c r="R11" s="686"/>
      <c r="S11" s="3184"/>
    </row>
    <row r="12" spans="1:21" ht="20.100000000000001" customHeight="1">
      <c r="A12" s="551"/>
      <c r="B12" s="565"/>
      <c r="C12" s="588"/>
      <c r="D12" s="565"/>
      <c r="E12" s="456" t="s">
        <v>203</v>
      </c>
      <c r="F12" s="457"/>
      <c r="G12" s="458"/>
      <c r="H12" s="458"/>
      <c r="I12" s="458"/>
      <c r="J12" s="458"/>
      <c r="K12" s="458"/>
      <c r="L12" s="458"/>
      <c r="M12" s="458"/>
      <c r="N12" s="458"/>
      <c r="O12" s="459"/>
      <c r="P12" s="573">
        <f>O13</f>
        <v>720000</v>
      </c>
      <c r="Q12" s="573">
        <f>Q13</f>
        <v>720000</v>
      </c>
      <c r="R12" s="631">
        <f t="shared" si="2"/>
        <v>0</v>
      </c>
      <c r="S12" s="3170">
        <f t="shared" si="3"/>
        <v>0</v>
      </c>
      <c r="U12" s="179"/>
    </row>
    <row r="13" spans="1:21" ht="20.100000000000001" customHeight="1">
      <c r="A13" s="551"/>
      <c r="B13" s="565"/>
      <c r="C13" s="588"/>
      <c r="D13" s="565"/>
      <c r="F13" s="596" t="s">
        <v>352</v>
      </c>
      <c r="G13" s="597"/>
      <c r="H13" s="598"/>
      <c r="I13" s="717"/>
      <c r="J13" s="598"/>
      <c r="K13" s="598"/>
      <c r="L13" s="598"/>
      <c r="M13" s="598"/>
      <c r="N13" s="599"/>
      <c r="O13" s="718">
        <f>O14</f>
        <v>720000</v>
      </c>
      <c r="P13" s="581">
        <v>720000</v>
      </c>
      <c r="Q13" s="581">
        <v>720000</v>
      </c>
      <c r="R13" s="676">
        <f t="shared" si="2"/>
        <v>0</v>
      </c>
      <c r="S13" s="3183">
        <f t="shared" si="3"/>
        <v>0</v>
      </c>
      <c r="U13" s="179"/>
    </row>
    <row r="14" spans="1:21" ht="20.100000000000001" customHeight="1">
      <c r="A14" s="551"/>
      <c r="B14" s="565"/>
      <c r="C14" s="588"/>
      <c r="D14" s="565"/>
      <c r="F14" s="653" t="s">
        <v>2482</v>
      </c>
      <c r="G14" s="677">
        <v>60000</v>
      </c>
      <c r="H14" s="678" t="s">
        <v>19</v>
      </c>
      <c r="I14" s="681">
        <v>12</v>
      </c>
      <c r="J14" s="532"/>
      <c r="K14" s="719"/>
      <c r="L14" s="532"/>
      <c r="M14" s="532"/>
      <c r="N14" s="623" t="s">
        <v>20</v>
      </c>
      <c r="O14" s="720">
        <f>G14*I14</f>
        <v>720000</v>
      </c>
      <c r="P14" s="593"/>
      <c r="Q14" s="593"/>
      <c r="R14" s="686"/>
      <c r="S14" s="3184"/>
    </row>
    <row r="15" spans="1:21" ht="20.100000000000001" customHeight="1">
      <c r="A15" s="551"/>
      <c r="B15" s="565"/>
      <c r="C15" s="588"/>
      <c r="D15" s="566" t="s">
        <v>1321</v>
      </c>
      <c r="E15" s="567"/>
      <c r="F15" s="568"/>
      <c r="G15" s="569"/>
      <c r="H15" s="570"/>
      <c r="I15" s="570"/>
      <c r="J15" s="570"/>
      <c r="K15" s="570"/>
      <c r="L15" s="570"/>
      <c r="M15" s="570"/>
      <c r="N15" s="571"/>
      <c r="O15" s="568"/>
      <c r="P15" s="572">
        <f>P16</f>
        <v>360000</v>
      </c>
      <c r="Q15" s="572">
        <f>Q16</f>
        <v>360000</v>
      </c>
      <c r="R15" s="630">
        <f t="shared" si="2"/>
        <v>0</v>
      </c>
      <c r="S15" s="3182">
        <f t="shared" si="3"/>
        <v>0</v>
      </c>
      <c r="U15" s="181"/>
    </row>
    <row r="16" spans="1:21" ht="20.100000000000001" customHeight="1">
      <c r="A16" s="551"/>
      <c r="B16" s="565"/>
      <c r="C16" s="588"/>
      <c r="D16" s="559"/>
      <c r="E16" s="456" t="s">
        <v>103</v>
      </c>
      <c r="F16" s="457"/>
      <c r="G16" s="458"/>
      <c r="H16" s="458"/>
      <c r="I16" s="458"/>
      <c r="J16" s="458"/>
      <c r="K16" s="458"/>
      <c r="L16" s="458"/>
      <c r="M16" s="458"/>
      <c r="N16" s="458"/>
      <c r="O16" s="459"/>
      <c r="P16" s="573">
        <f>ROUNDUP(O17,-3)</f>
        <v>360000</v>
      </c>
      <c r="Q16" s="573">
        <f>Q17</f>
        <v>360000</v>
      </c>
      <c r="R16" s="631">
        <f t="shared" si="2"/>
        <v>0</v>
      </c>
      <c r="S16" s="3170">
        <f t="shared" si="3"/>
        <v>0</v>
      </c>
    </row>
    <row r="17" spans="1:21" ht="20.100000000000001" customHeight="1">
      <c r="A17" s="551"/>
      <c r="B17" s="565"/>
      <c r="C17" s="588"/>
      <c r="D17" s="565"/>
      <c r="F17" s="596" t="s">
        <v>104</v>
      </c>
      <c r="G17" s="597"/>
      <c r="H17" s="598"/>
      <c r="I17" s="598"/>
      <c r="J17" s="598"/>
      <c r="K17" s="598"/>
      <c r="L17" s="598"/>
      <c r="M17" s="598"/>
      <c r="N17" s="599"/>
      <c r="O17" s="600">
        <f>SUM(O18:O18)</f>
        <v>360000</v>
      </c>
      <c r="P17" s="581">
        <v>360000</v>
      </c>
      <c r="Q17" s="581">
        <v>360000</v>
      </c>
      <c r="R17" s="676">
        <f t="shared" si="2"/>
        <v>0</v>
      </c>
      <c r="S17" s="3183">
        <f t="shared" si="3"/>
        <v>0</v>
      </c>
    </row>
    <row r="18" spans="1:21" ht="20.100000000000001" customHeight="1">
      <c r="A18" s="551"/>
      <c r="B18" s="565"/>
      <c r="C18" s="588"/>
      <c r="D18" s="565"/>
      <c r="E18" s="583"/>
      <c r="F18" s="619" t="s">
        <v>1441</v>
      </c>
      <c r="G18" s="620">
        <v>5000</v>
      </c>
      <c r="H18" s="532" t="s">
        <v>19</v>
      </c>
      <c r="I18" s="719">
        <v>6</v>
      </c>
      <c r="J18" s="532" t="s">
        <v>19</v>
      </c>
      <c r="K18" s="622">
        <v>12</v>
      </c>
      <c r="L18" s="532"/>
      <c r="M18" s="532"/>
      <c r="N18" s="623" t="s">
        <v>20</v>
      </c>
      <c r="O18" s="624">
        <f>G18*I18*K18</f>
        <v>360000</v>
      </c>
      <c r="P18" s="593"/>
      <c r="Q18" s="593"/>
      <c r="R18" s="686"/>
      <c r="S18" s="3184"/>
      <c r="U18" s="181"/>
    </row>
    <row r="19" spans="1:21" ht="20.100000000000001" customHeight="1">
      <c r="A19" s="551"/>
      <c r="B19" s="565"/>
      <c r="C19" s="588"/>
      <c r="D19" s="566" t="s">
        <v>1322</v>
      </c>
      <c r="E19" s="567"/>
      <c r="F19" s="568"/>
      <c r="G19" s="569"/>
      <c r="H19" s="570"/>
      <c r="I19" s="570"/>
      <c r="J19" s="570"/>
      <c r="K19" s="570"/>
      <c r="L19" s="570"/>
      <c r="M19" s="570"/>
      <c r="N19" s="571"/>
      <c r="O19" s="568"/>
      <c r="P19" s="572">
        <f>P20</f>
        <v>37713000</v>
      </c>
      <c r="Q19" s="572">
        <f>Q20</f>
        <v>37800000</v>
      </c>
      <c r="R19" s="630">
        <f t="shared" si="2"/>
        <v>-87000</v>
      </c>
      <c r="S19" s="3182">
        <f t="shared" si="3"/>
        <v>-2.3015873015873015E-3</v>
      </c>
      <c r="U19" s="181"/>
    </row>
    <row r="20" spans="1:21" ht="20.100000000000001" customHeight="1">
      <c r="A20" s="551"/>
      <c r="B20" s="565"/>
      <c r="C20" s="588"/>
      <c r="D20" s="559"/>
      <c r="E20" s="456" t="s">
        <v>107</v>
      </c>
      <c r="F20" s="457"/>
      <c r="G20" s="458"/>
      <c r="H20" s="458"/>
      <c r="I20" s="458"/>
      <c r="J20" s="458"/>
      <c r="K20" s="458"/>
      <c r="L20" s="458"/>
      <c r="M20" s="458"/>
      <c r="N20" s="458"/>
      <c r="O20" s="459"/>
      <c r="P20" s="573">
        <f>ROUNDUP(O21,-3)</f>
        <v>37713000</v>
      </c>
      <c r="Q20" s="573">
        <f>Q21</f>
        <v>37800000</v>
      </c>
      <c r="R20" s="631">
        <f t="shared" si="2"/>
        <v>-87000</v>
      </c>
      <c r="S20" s="3170">
        <f t="shared" si="3"/>
        <v>-2.3015873015873015E-3</v>
      </c>
    </row>
    <row r="21" spans="1:21" ht="20.100000000000001" customHeight="1">
      <c r="A21" s="551"/>
      <c r="B21" s="565"/>
      <c r="C21" s="588"/>
      <c r="D21" s="565"/>
      <c r="F21" s="596" t="s">
        <v>288</v>
      </c>
      <c r="G21" s="597"/>
      <c r="H21" s="598"/>
      <c r="I21" s="598"/>
      <c r="J21" s="598"/>
      <c r="K21" s="598"/>
      <c r="L21" s="598"/>
      <c r="M21" s="598"/>
      <c r="N21" s="599"/>
      <c r="O21" s="600">
        <f>SUM(O22:O22)</f>
        <v>37713000</v>
      </c>
      <c r="P21" s="581">
        <v>37800000</v>
      </c>
      <c r="Q21" s="581">
        <v>37800000</v>
      </c>
      <c r="R21" s="676">
        <f t="shared" si="2"/>
        <v>0</v>
      </c>
      <c r="S21" s="3183">
        <f t="shared" si="3"/>
        <v>0</v>
      </c>
      <c r="U21" s="181"/>
    </row>
    <row r="22" spans="1:21" ht="20.100000000000001" customHeight="1">
      <c r="A22" s="551"/>
      <c r="B22" s="565"/>
      <c r="C22" s="588"/>
      <c r="D22" s="582"/>
      <c r="E22" s="583"/>
      <c r="F22" s="619" t="s">
        <v>1521</v>
      </c>
      <c r="G22" s="620">
        <v>3142750</v>
      </c>
      <c r="H22" s="532" t="s">
        <v>81</v>
      </c>
      <c r="I22" s="622">
        <v>12</v>
      </c>
      <c r="J22" s="532"/>
      <c r="K22" s="622"/>
      <c r="L22" s="532"/>
      <c r="M22" s="532"/>
      <c r="N22" s="623" t="s">
        <v>284</v>
      </c>
      <c r="O22" s="624">
        <f>G22*I22</f>
        <v>37713000</v>
      </c>
      <c r="P22" s="593"/>
      <c r="Q22" s="593"/>
      <c r="R22" s="686"/>
      <c r="S22" s="3184"/>
    </row>
    <row r="23" spans="1:21" ht="20.100000000000001" customHeight="1">
      <c r="A23" s="551"/>
      <c r="B23" s="565"/>
      <c r="C23" s="560" t="s">
        <v>354</v>
      </c>
      <c r="D23" s="561"/>
      <c r="E23" s="561"/>
      <c r="F23" s="562"/>
      <c r="G23" s="561"/>
      <c r="H23" s="561"/>
      <c r="I23" s="561"/>
      <c r="J23" s="561"/>
      <c r="K23" s="561"/>
      <c r="L23" s="561"/>
      <c r="M23" s="561"/>
      <c r="N23" s="561"/>
      <c r="O23" s="563"/>
      <c r="P23" s="564">
        <f>P24+P28</f>
        <v>117521000</v>
      </c>
      <c r="Q23" s="564">
        <f>Q24+Q28</f>
        <v>116344000</v>
      </c>
      <c r="R23" s="625">
        <f t="shared" si="2"/>
        <v>1177000</v>
      </c>
      <c r="S23" s="3181">
        <f t="shared" si="3"/>
        <v>1.0116550917967407E-2</v>
      </c>
    </row>
    <row r="24" spans="1:21" ht="20.100000000000001" customHeight="1">
      <c r="A24" s="551"/>
      <c r="B24" s="565"/>
      <c r="C24" s="559"/>
      <c r="D24" s="566" t="s">
        <v>1323</v>
      </c>
      <c r="E24" s="567"/>
      <c r="F24" s="568"/>
      <c r="G24" s="569"/>
      <c r="H24" s="570"/>
      <c r="I24" s="570"/>
      <c r="J24" s="570"/>
      <c r="K24" s="570"/>
      <c r="L24" s="570"/>
      <c r="M24" s="570"/>
      <c r="N24" s="571"/>
      <c r="O24" s="568"/>
      <c r="P24" s="572">
        <f>P25</f>
        <v>20000</v>
      </c>
      <c r="Q24" s="572">
        <v>20000</v>
      </c>
      <c r="R24" s="630">
        <f t="shared" si="2"/>
        <v>0</v>
      </c>
      <c r="S24" s="3182">
        <f t="shared" si="3"/>
        <v>0</v>
      </c>
    </row>
    <row r="25" spans="1:21" ht="20.100000000000001" customHeight="1">
      <c r="A25" s="551"/>
      <c r="B25" s="565"/>
      <c r="C25" s="565"/>
      <c r="D25" s="559"/>
      <c r="E25" s="456" t="s">
        <v>1090</v>
      </c>
      <c r="F25" s="457"/>
      <c r="G25" s="458"/>
      <c r="H25" s="458"/>
      <c r="I25" s="458"/>
      <c r="J25" s="458"/>
      <c r="K25" s="458"/>
      <c r="L25" s="458"/>
      <c r="M25" s="458"/>
      <c r="N25" s="458"/>
      <c r="O25" s="459"/>
      <c r="P25" s="573">
        <f>ROUNDUP(O26,-3)</f>
        <v>20000</v>
      </c>
      <c r="Q25" s="573">
        <f>Q26</f>
        <v>20000</v>
      </c>
      <c r="R25" s="631">
        <f t="shared" si="2"/>
        <v>0</v>
      </c>
      <c r="S25" s="3170">
        <f t="shared" si="3"/>
        <v>0</v>
      </c>
    </row>
    <row r="26" spans="1:21" ht="20.100000000000001" customHeight="1">
      <c r="A26" s="551"/>
      <c r="B26" s="565"/>
      <c r="C26" s="565"/>
      <c r="D26" s="565"/>
      <c r="F26" s="596" t="s">
        <v>110</v>
      </c>
      <c r="G26" s="597"/>
      <c r="H26" s="598"/>
      <c r="I26" s="598"/>
      <c r="J26" s="598"/>
      <c r="K26" s="598"/>
      <c r="L26" s="598"/>
      <c r="M26" s="598"/>
      <c r="N26" s="599"/>
      <c r="O26" s="600">
        <f>SUM(O27:O27)</f>
        <v>20000</v>
      </c>
      <c r="P26" s="581">
        <v>20000</v>
      </c>
      <c r="Q26" s="581">
        <v>20000</v>
      </c>
      <c r="R26" s="676">
        <f t="shared" si="2"/>
        <v>0</v>
      </c>
      <c r="S26" s="3183">
        <f t="shared" si="3"/>
        <v>0</v>
      </c>
    </row>
    <row r="27" spans="1:21" ht="20.100000000000001" customHeight="1">
      <c r="A27" s="551"/>
      <c r="B27" s="565"/>
      <c r="C27" s="565"/>
      <c r="D27" s="582"/>
      <c r="E27" s="583"/>
      <c r="F27" s="619" t="s">
        <v>1445</v>
      </c>
      <c r="G27" s="620">
        <v>20000</v>
      </c>
      <c r="H27" s="532" t="s">
        <v>129</v>
      </c>
      <c r="I27" s="682">
        <v>1</v>
      </c>
      <c r="J27" s="532"/>
      <c r="K27" s="622"/>
      <c r="L27" s="532"/>
      <c r="M27" s="532"/>
      <c r="N27" s="623" t="s">
        <v>355</v>
      </c>
      <c r="O27" s="624">
        <f>G27*I27</f>
        <v>20000</v>
      </c>
      <c r="P27" s="593"/>
      <c r="Q27" s="593"/>
      <c r="R27" s="686"/>
      <c r="S27" s="3184"/>
    </row>
    <row r="28" spans="1:21" ht="20.100000000000001" customHeight="1">
      <c r="A28" s="551"/>
      <c r="B28" s="565"/>
      <c r="C28" s="565"/>
      <c r="D28" s="566" t="s">
        <v>1324</v>
      </c>
      <c r="E28" s="567"/>
      <c r="F28" s="568"/>
      <c r="G28" s="569"/>
      <c r="H28" s="570"/>
      <c r="I28" s="570"/>
      <c r="J28" s="570"/>
      <c r="K28" s="570"/>
      <c r="L28" s="570"/>
      <c r="M28" s="570"/>
      <c r="N28" s="571"/>
      <c r="O28" s="568"/>
      <c r="P28" s="572">
        <f>P29</f>
        <v>117501000</v>
      </c>
      <c r="Q28" s="572">
        <f>Q29</f>
        <v>116324000</v>
      </c>
      <c r="R28" s="630">
        <f t="shared" si="2"/>
        <v>1177000</v>
      </c>
      <c r="S28" s="3182">
        <f t="shared" si="3"/>
        <v>1.0118290292630927E-2</v>
      </c>
    </row>
    <row r="29" spans="1:21" ht="20.100000000000001" customHeight="1">
      <c r="A29" s="551"/>
      <c r="B29" s="565"/>
      <c r="C29" s="565"/>
      <c r="D29" s="559"/>
      <c r="E29" s="456" t="s">
        <v>1091</v>
      </c>
      <c r="F29" s="457"/>
      <c r="G29" s="458"/>
      <c r="H29" s="458"/>
      <c r="I29" s="458"/>
      <c r="J29" s="458"/>
      <c r="K29" s="458"/>
      <c r="L29" s="458"/>
      <c r="M29" s="458"/>
      <c r="N29" s="458"/>
      <c r="O29" s="459"/>
      <c r="P29" s="573">
        <f>ROUNDUP(O30,-3)</f>
        <v>117501000</v>
      </c>
      <c r="Q29" s="573">
        <f>Q30</f>
        <v>116324000</v>
      </c>
      <c r="R29" s="631">
        <f t="shared" si="2"/>
        <v>1177000</v>
      </c>
      <c r="S29" s="3170">
        <f t="shared" si="3"/>
        <v>1.0118290292630927E-2</v>
      </c>
    </row>
    <row r="30" spans="1:21" ht="20.100000000000001" customHeight="1">
      <c r="A30" s="551"/>
      <c r="B30" s="565"/>
      <c r="C30" s="565"/>
      <c r="D30" s="565"/>
      <c r="E30" s="610"/>
      <c r="F30" s="611" t="s">
        <v>356</v>
      </c>
      <c r="G30" s="612"/>
      <c r="H30" s="613"/>
      <c r="I30" s="613"/>
      <c r="J30" s="613"/>
      <c r="K30" s="613"/>
      <c r="L30" s="613"/>
      <c r="M30" s="613"/>
      <c r="N30" s="614"/>
      <c r="O30" s="615">
        <f>SUM(O31:O32)</f>
        <v>117501000</v>
      </c>
      <c r="P30" s="616">
        <f>O30</f>
        <v>117501000</v>
      </c>
      <c r="Q30" s="581">
        <v>116324000</v>
      </c>
      <c r="R30" s="683">
        <f t="shared" si="2"/>
        <v>1177000</v>
      </c>
      <c r="S30" s="3185">
        <f t="shared" si="3"/>
        <v>1.0118290292630927E-2</v>
      </c>
    </row>
    <row r="31" spans="1:21" ht="20.100000000000001" customHeight="1">
      <c r="A31" s="551"/>
      <c r="B31" s="565"/>
      <c r="C31" s="565"/>
      <c r="D31" s="565"/>
      <c r="E31" s="618"/>
      <c r="F31" s="619" t="s">
        <v>1522</v>
      </c>
      <c r="G31" s="620">
        <v>116324000</v>
      </c>
      <c r="H31" s="532" t="s">
        <v>100</v>
      </c>
      <c r="I31" s="685">
        <v>1</v>
      </c>
      <c r="J31" s="532"/>
      <c r="K31" s="622"/>
      <c r="L31" s="532"/>
      <c r="M31" s="532"/>
      <c r="N31" s="623" t="s">
        <v>144</v>
      </c>
      <c r="O31" s="624">
        <f>G31</f>
        <v>116324000</v>
      </c>
      <c r="P31" s="593"/>
      <c r="Q31" s="593"/>
      <c r="R31" s="686"/>
      <c r="S31" s="3184"/>
    </row>
    <row r="32" spans="1:21" ht="20.100000000000001" customHeight="1">
      <c r="A32" s="551"/>
      <c r="B32" s="565"/>
      <c r="C32" s="565"/>
      <c r="D32" s="565"/>
      <c r="E32" s="618"/>
      <c r="F32" s="619" t="s">
        <v>2989</v>
      </c>
      <c r="G32" s="620">
        <v>1177000</v>
      </c>
      <c r="H32" s="532" t="s">
        <v>100</v>
      </c>
      <c r="I32" s="685">
        <v>1</v>
      </c>
      <c r="J32" s="532"/>
      <c r="K32" s="622"/>
      <c r="L32" s="532"/>
      <c r="M32" s="532"/>
      <c r="N32" s="623" t="s">
        <v>84</v>
      </c>
      <c r="O32" s="624">
        <f>G32</f>
        <v>1177000</v>
      </c>
      <c r="P32" s="593"/>
      <c r="Q32" s="593"/>
      <c r="R32" s="686"/>
      <c r="S32" s="3184"/>
    </row>
    <row r="33" spans="1:19" s="223" customFormat="1" ht="20.100000000000001" customHeight="1">
      <c r="A33" s="551"/>
      <c r="B33" s="560" t="s">
        <v>114</v>
      </c>
      <c r="C33" s="561"/>
      <c r="D33" s="561"/>
      <c r="E33" s="561"/>
      <c r="F33" s="562"/>
      <c r="G33" s="561"/>
      <c r="H33" s="561"/>
      <c r="I33" s="561"/>
      <c r="J33" s="561"/>
      <c r="K33" s="561"/>
      <c r="L33" s="561"/>
      <c r="M33" s="561"/>
      <c r="N33" s="561"/>
      <c r="O33" s="563"/>
      <c r="P33" s="564">
        <f>P34</f>
        <v>377000</v>
      </c>
      <c r="Q33" s="564">
        <f>Q34</f>
        <v>0</v>
      </c>
      <c r="R33" s="625">
        <f t="shared" si="2"/>
        <v>377000</v>
      </c>
      <c r="S33" s="2775"/>
    </row>
    <row r="34" spans="1:19" s="223" customFormat="1" ht="20.100000000000001" customHeight="1">
      <c r="A34" s="551"/>
      <c r="B34" s="565"/>
      <c r="C34" s="626" t="s">
        <v>115</v>
      </c>
      <c r="D34" s="627"/>
      <c r="E34" s="627"/>
      <c r="F34" s="628"/>
      <c r="G34" s="627"/>
      <c r="H34" s="627"/>
      <c r="I34" s="627"/>
      <c r="J34" s="627"/>
      <c r="K34" s="627"/>
      <c r="L34" s="627"/>
      <c r="M34" s="627"/>
      <c r="N34" s="627"/>
      <c r="O34" s="629"/>
      <c r="P34" s="564">
        <f>P35</f>
        <v>377000</v>
      </c>
      <c r="Q34" s="564">
        <f>Q35</f>
        <v>0</v>
      </c>
      <c r="R34" s="625">
        <f t="shared" si="2"/>
        <v>377000</v>
      </c>
      <c r="S34" s="2775"/>
    </row>
    <row r="35" spans="1:19" s="223" customFormat="1" ht="20.100000000000001" customHeight="1">
      <c r="A35" s="551"/>
      <c r="B35" s="565"/>
      <c r="C35" s="594"/>
      <c r="D35" s="566" t="s">
        <v>1325</v>
      </c>
      <c r="E35" s="567"/>
      <c r="F35" s="568"/>
      <c r="G35" s="569"/>
      <c r="H35" s="570"/>
      <c r="I35" s="570"/>
      <c r="J35" s="570"/>
      <c r="K35" s="570"/>
      <c r="L35" s="570"/>
      <c r="M35" s="570"/>
      <c r="N35" s="571"/>
      <c r="O35" s="568"/>
      <c r="P35" s="572">
        <f>SUM(P36)</f>
        <v>377000</v>
      </c>
      <c r="Q35" s="572">
        <f>SUM(Q36)</f>
        <v>0</v>
      </c>
      <c r="R35" s="630">
        <f t="shared" si="2"/>
        <v>377000</v>
      </c>
      <c r="S35" s="3182"/>
    </row>
    <row r="36" spans="1:19" s="223" customFormat="1" ht="20.100000000000001" customHeight="1">
      <c r="A36" s="551"/>
      <c r="B36" s="565"/>
      <c r="C36" s="594"/>
      <c r="D36" s="559"/>
      <c r="E36" s="456" t="s">
        <v>1089</v>
      </c>
      <c r="F36" s="457"/>
      <c r="G36" s="458"/>
      <c r="H36" s="458"/>
      <c r="I36" s="458"/>
      <c r="J36" s="458"/>
      <c r="K36" s="458"/>
      <c r="L36" s="458"/>
      <c r="M36" s="458"/>
      <c r="N36" s="458"/>
      <c r="O36" s="459"/>
      <c r="P36" s="573">
        <f>O37</f>
        <v>377000</v>
      </c>
      <c r="Q36" s="573">
        <f>Q37</f>
        <v>0</v>
      </c>
      <c r="R36" s="631">
        <f t="shared" si="2"/>
        <v>377000</v>
      </c>
      <c r="S36" s="3170"/>
    </row>
    <row r="37" spans="1:19" ht="20.100000000000001" customHeight="1">
      <c r="A37" s="551"/>
      <c r="B37" s="565"/>
      <c r="C37" s="565"/>
      <c r="D37" s="565"/>
      <c r="E37" s="610"/>
      <c r="F37" s="611" t="s">
        <v>27</v>
      </c>
      <c r="G37" s="612"/>
      <c r="H37" s="613"/>
      <c r="I37" s="613"/>
      <c r="J37" s="613"/>
      <c r="K37" s="613"/>
      <c r="L37" s="613"/>
      <c r="M37" s="613"/>
      <c r="N37" s="614"/>
      <c r="O37" s="615">
        <f>SUM(O38:O38)</f>
        <v>377000</v>
      </c>
      <c r="P37" s="616">
        <f>O37</f>
        <v>377000</v>
      </c>
      <c r="Q37" s="581">
        <v>0</v>
      </c>
      <c r="R37" s="683">
        <f t="shared" ref="R37" si="4">+P37-Q37</f>
        <v>377000</v>
      </c>
      <c r="S37" s="3185"/>
    </row>
    <row r="38" spans="1:19" ht="20.100000000000001" customHeight="1" thickBot="1">
      <c r="A38" s="639"/>
      <c r="B38" s="640"/>
      <c r="C38" s="640"/>
      <c r="D38" s="640"/>
      <c r="E38" s="721"/>
      <c r="F38" s="722" t="s">
        <v>1470</v>
      </c>
      <c r="G38" s="700">
        <v>377953</v>
      </c>
      <c r="H38" s="701" t="s">
        <v>19</v>
      </c>
      <c r="I38" s="723">
        <v>1</v>
      </c>
      <c r="J38" s="701"/>
      <c r="K38" s="724"/>
      <c r="L38" s="701"/>
      <c r="M38" s="701"/>
      <c r="N38" s="725" t="s">
        <v>84</v>
      </c>
      <c r="O38" s="703">
        <f>ROUNDDOWN(G38,-3)</f>
        <v>377000</v>
      </c>
      <c r="P38" s="726"/>
      <c r="Q38" s="726"/>
      <c r="R38" s="727"/>
      <c r="S38" s="3186"/>
    </row>
    <row r="39" spans="1:19" ht="20.100000000000001" customHeight="1">
      <c r="F39" s="655"/>
      <c r="G39" s="654"/>
      <c r="O39" s="655"/>
      <c r="P39" s="656"/>
      <c r="Q39" s="656"/>
      <c r="R39" s="704"/>
      <c r="S39" s="3180"/>
    </row>
    <row r="40" spans="1:19" ht="20.100000000000001" customHeight="1">
      <c r="F40" s="655"/>
      <c r="G40" s="654"/>
      <c r="O40" s="655"/>
      <c r="P40" s="656"/>
      <c r="Q40" s="656"/>
      <c r="R40" s="704"/>
      <c r="S40" s="3180"/>
    </row>
    <row r="41" spans="1:19" ht="20.100000000000001" customHeight="1">
      <c r="F41" s="655"/>
      <c r="G41" s="654"/>
      <c r="O41" s="655"/>
      <c r="P41" s="656"/>
      <c r="Q41" s="656"/>
      <c r="R41" s="704"/>
      <c r="S41" s="3180"/>
    </row>
    <row r="42" spans="1:19" ht="20.100000000000001" customHeight="1">
      <c r="F42" s="655"/>
      <c r="G42" s="654"/>
      <c r="O42" s="655"/>
      <c r="P42" s="656"/>
      <c r="Q42" s="656"/>
      <c r="R42" s="704"/>
      <c r="S42" s="3180"/>
    </row>
    <row r="43" spans="1:19" ht="20.100000000000001" customHeight="1">
      <c r="F43" s="655"/>
      <c r="G43" s="654"/>
      <c r="O43" s="655"/>
      <c r="P43" s="656"/>
      <c r="Q43" s="656"/>
      <c r="R43" s="704"/>
      <c r="S43" s="3180"/>
    </row>
    <row r="44" spans="1:19" ht="20.100000000000001" customHeight="1">
      <c r="F44" s="655"/>
      <c r="G44" s="654"/>
      <c r="O44" s="655"/>
      <c r="P44" s="656"/>
      <c r="Q44" s="656"/>
      <c r="R44" s="704"/>
      <c r="S44" s="3180"/>
    </row>
    <row r="45" spans="1:19" ht="20.100000000000001" customHeight="1">
      <c r="F45" s="655"/>
      <c r="G45" s="654"/>
      <c r="O45" s="655"/>
      <c r="P45" s="656"/>
      <c r="Q45" s="656"/>
      <c r="R45" s="704"/>
      <c r="S45" s="3180"/>
    </row>
    <row r="46" spans="1:19" ht="20.100000000000001" customHeight="1">
      <c r="F46" s="655"/>
      <c r="G46" s="654"/>
      <c r="O46" s="655"/>
      <c r="P46" s="656"/>
      <c r="Q46" s="656"/>
      <c r="R46" s="704"/>
      <c r="S46" s="3180"/>
    </row>
    <row r="47" spans="1:19" ht="20.100000000000001" customHeight="1">
      <c r="F47" s="655"/>
      <c r="G47" s="654"/>
      <c r="N47" s="623"/>
      <c r="O47" s="655"/>
      <c r="P47" s="656"/>
      <c r="Q47" s="656"/>
      <c r="R47" s="704"/>
      <c r="S47" s="3180"/>
    </row>
    <row r="48" spans="1:19" ht="20.100000000000001" customHeight="1">
      <c r="F48" s="655"/>
      <c r="G48" s="654"/>
      <c r="O48" s="655"/>
      <c r="P48" s="656"/>
      <c r="Q48" s="656"/>
      <c r="R48" s="704"/>
      <c r="S48" s="3180"/>
    </row>
    <row r="49" spans="6:19" ht="20.100000000000001" customHeight="1">
      <c r="F49" s="655"/>
      <c r="G49" s="654"/>
      <c r="O49" s="655"/>
      <c r="P49" s="656"/>
      <c r="Q49" s="656"/>
      <c r="R49" s="704"/>
      <c r="S49" s="3180"/>
    </row>
    <row r="50" spans="6:19" ht="20.100000000000001" customHeight="1">
      <c r="F50" s="655"/>
      <c r="G50" s="654"/>
      <c r="O50" s="655"/>
      <c r="P50" s="656"/>
      <c r="Q50" s="656"/>
      <c r="R50" s="704"/>
      <c r="S50" s="3180"/>
    </row>
    <row r="51" spans="6:19" ht="20.100000000000001" customHeight="1">
      <c r="F51" s="655"/>
      <c r="G51" s="654"/>
      <c r="O51" s="655"/>
      <c r="P51" s="656"/>
      <c r="Q51" s="656"/>
      <c r="R51" s="704"/>
      <c r="S51" s="3180"/>
    </row>
    <row r="52" spans="6:19" ht="20.100000000000001" customHeight="1">
      <c r="F52" s="655"/>
      <c r="G52" s="654"/>
      <c r="O52" s="655"/>
      <c r="P52" s="656"/>
      <c r="Q52" s="656"/>
      <c r="R52" s="704"/>
      <c r="S52" s="3180"/>
    </row>
    <row r="53" spans="6:19" ht="20.100000000000001" customHeight="1">
      <c r="F53" s="655"/>
      <c r="G53" s="654"/>
      <c r="O53" s="655"/>
      <c r="P53" s="656"/>
      <c r="Q53" s="656"/>
      <c r="R53" s="704"/>
      <c r="S53" s="3180"/>
    </row>
    <row r="54" spans="6:19" ht="20.100000000000001" customHeight="1">
      <c r="F54" s="655"/>
      <c r="G54" s="654"/>
      <c r="O54" s="655"/>
      <c r="P54" s="656"/>
      <c r="Q54" s="656"/>
      <c r="R54" s="704"/>
      <c r="S54" s="3180"/>
    </row>
    <row r="55" spans="6:19" ht="20.100000000000001" customHeight="1">
      <c r="F55" s="655"/>
      <c r="G55" s="654"/>
      <c r="O55" s="655"/>
      <c r="P55" s="656"/>
      <c r="Q55" s="656"/>
      <c r="R55" s="704"/>
      <c r="S55" s="3180"/>
    </row>
    <row r="56" spans="6:19" ht="20.100000000000001" customHeight="1">
      <c r="F56" s="655"/>
      <c r="G56" s="654"/>
      <c r="O56" s="655"/>
      <c r="P56" s="656"/>
      <c r="Q56" s="656"/>
      <c r="R56" s="704"/>
      <c r="S56" s="3180"/>
    </row>
    <row r="57" spans="6:19" ht="20.100000000000001" customHeight="1">
      <c r="F57" s="655"/>
      <c r="G57" s="654"/>
      <c r="O57" s="655"/>
      <c r="P57" s="656"/>
      <c r="Q57" s="656"/>
      <c r="R57" s="704"/>
      <c r="S57" s="3180"/>
    </row>
    <row r="58" spans="6:19" ht="20.100000000000001" customHeight="1">
      <c r="F58" s="655"/>
      <c r="G58" s="654"/>
      <c r="O58" s="655"/>
      <c r="P58" s="656"/>
      <c r="Q58" s="656"/>
      <c r="R58" s="704"/>
      <c r="S58" s="3180"/>
    </row>
    <row r="59" spans="6:19" ht="20.100000000000001" customHeight="1">
      <c r="F59" s="655"/>
      <c r="G59" s="654"/>
      <c r="O59" s="655"/>
      <c r="P59" s="656"/>
      <c r="Q59" s="656"/>
      <c r="R59" s="704"/>
      <c r="S59" s="3180"/>
    </row>
    <row r="60" spans="6:19" ht="20.100000000000001" customHeight="1">
      <c r="F60" s="655"/>
      <c r="G60" s="654"/>
      <c r="O60" s="655"/>
      <c r="P60" s="656"/>
      <c r="Q60" s="656"/>
      <c r="R60" s="704"/>
      <c r="S60" s="3180"/>
    </row>
    <row r="61" spans="6:19" ht="20.100000000000001" customHeight="1">
      <c r="F61" s="655"/>
      <c r="G61" s="654"/>
      <c r="O61" s="655"/>
      <c r="P61" s="656"/>
      <c r="Q61" s="656"/>
      <c r="R61" s="704"/>
      <c r="S61" s="3180"/>
    </row>
    <row r="62" spans="6:19" ht="20.100000000000001" customHeight="1">
      <c r="F62" s="655"/>
      <c r="G62" s="654"/>
      <c r="O62" s="655"/>
      <c r="P62" s="656"/>
      <c r="Q62" s="656"/>
      <c r="R62" s="704"/>
      <c r="S62" s="3180"/>
    </row>
    <row r="63" spans="6:19" ht="20.100000000000001" customHeight="1">
      <c r="F63" s="655"/>
      <c r="G63" s="654"/>
      <c r="O63" s="655"/>
      <c r="P63" s="656"/>
      <c r="Q63" s="656"/>
      <c r="R63" s="704"/>
      <c r="S63" s="3180"/>
    </row>
    <row r="64" spans="6:19" ht="20.100000000000001" customHeight="1">
      <c r="F64" s="655"/>
      <c r="G64" s="654"/>
      <c r="O64" s="655"/>
      <c r="P64" s="656"/>
      <c r="Q64" s="656"/>
      <c r="R64" s="704"/>
      <c r="S64" s="3180"/>
    </row>
    <row r="65" spans="6:19" ht="20.100000000000001" customHeight="1">
      <c r="F65" s="655"/>
      <c r="G65" s="654"/>
      <c r="O65" s="655"/>
      <c r="P65" s="656"/>
      <c r="Q65" s="656"/>
      <c r="R65" s="704"/>
      <c r="S65" s="3180"/>
    </row>
    <row r="66" spans="6:19" ht="20.100000000000001" customHeight="1">
      <c r="F66" s="655"/>
      <c r="G66" s="654"/>
      <c r="O66" s="655"/>
      <c r="P66" s="656"/>
      <c r="Q66" s="656"/>
      <c r="R66" s="704"/>
      <c r="S66" s="3180"/>
    </row>
    <row r="67" spans="6:19" ht="20.100000000000001" customHeight="1">
      <c r="F67" s="655"/>
      <c r="G67" s="654"/>
      <c r="O67" s="655"/>
      <c r="P67" s="656"/>
      <c r="Q67" s="656"/>
      <c r="R67" s="704"/>
      <c r="S67" s="3180"/>
    </row>
    <row r="68" spans="6:19" ht="20.100000000000001" customHeight="1">
      <c r="F68" s="655"/>
      <c r="G68" s="654"/>
      <c r="O68" s="655"/>
      <c r="P68" s="656"/>
      <c r="Q68" s="656"/>
      <c r="R68" s="704"/>
      <c r="S68" s="3180"/>
    </row>
    <row r="69" spans="6:19" ht="20.100000000000001" customHeight="1">
      <c r="F69" s="655"/>
      <c r="G69" s="654"/>
      <c r="O69" s="655"/>
      <c r="P69" s="656"/>
      <c r="Q69" s="656"/>
      <c r="R69" s="704"/>
      <c r="S69" s="3180"/>
    </row>
    <row r="70" spans="6:19" ht="20.100000000000001" customHeight="1">
      <c r="F70" s="655"/>
      <c r="G70" s="654"/>
      <c r="O70" s="655"/>
      <c r="P70" s="656"/>
      <c r="Q70" s="656"/>
      <c r="R70" s="704"/>
      <c r="S70" s="3180"/>
    </row>
    <row r="71" spans="6:19" ht="20.100000000000001" customHeight="1">
      <c r="F71" s="655"/>
      <c r="G71" s="654"/>
      <c r="O71" s="655"/>
      <c r="P71" s="656"/>
      <c r="Q71" s="656"/>
      <c r="R71" s="704"/>
      <c r="S71" s="3180"/>
    </row>
    <row r="72" spans="6:19" ht="20.100000000000001" customHeight="1">
      <c r="F72" s="655"/>
      <c r="G72" s="654"/>
      <c r="O72" s="655"/>
      <c r="P72" s="656"/>
      <c r="Q72" s="656"/>
      <c r="R72" s="704"/>
      <c r="S72" s="3180"/>
    </row>
    <row r="73" spans="6:19" ht="20.100000000000001" customHeight="1">
      <c r="F73" s="655"/>
      <c r="G73" s="654"/>
      <c r="O73" s="655"/>
      <c r="P73" s="656"/>
      <c r="Q73" s="656"/>
      <c r="R73" s="704"/>
      <c r="S73" s="3180"/>
    </row>
    <row r="74" spans="6:19" ht="20.100000000000001" customHeight="1">
      <c r="F74" s="655"/>
      <c r="G74" s="654"/>
      <c r="O74" s="655"/>
      <c r="P74" s="656"/>
      <c r="Q74" s="656"/>
      <c r="R74" s="704"/>
      <c r="S74" s="3180"/>
    </row>
    <row r="75" spans="6:19" ht="20.100000000000001" customHeight="1">
      <c r="F75" s="655"/>
      <c r="G75" s="654"/>
      <c r="O75" s="655"/>
      <c r="P75" s="656"/>
      <c r="Q75" s="656"/>
      <c r="R75" s="704"/>
      <c r="S75" s="3180"/>
    </row>
    <row r="76" spans="6:19" ht="20.100000000000001" customHeight="1">
      <c r="F76" s="655"/>
      <c r="G76" s="654"/>
      <c r="O76" s="655"/>
      <c r="P76" s="656"/>
      <c r="Q76" s="656"/>
      <c r="R76" s="704"/>
      <c r="S76" s="3180"/>
    </row>
    <row r="77" spans="6:19" ht="20.100000000000001" customHeight="1">
      <c r="F77" s="655"/>
      <c r="G77" s="654"/>
      <c r="O77" s="655"/>
      <c r="P77" s="656"/>
      <c r="Q77" s="656"/>
      <c r="R77" s="704"/>
      <c r="S77" s="3180"/>
    </row>
    <row r="78" spans="6:19" ht="20.100000000000001" customHeight="1">
      <c r="F78" s="655"/>
      <c r="G78" s="654"/>
      <c r="O78" s="655"/>
      <c r="P78" s="656"/>
      <c r="Q78" s="656"/>
      <c r="R78" s="704"/>
      <c r="S78" s="3180"/>
    </row>
    <row r="79" spans="6:19" ht="20.100000000000001" customHeight="1">
      <c r="F79" s="655"/>
      <c r="G79" s="654"/>
      <c r="O79" s="655"/>
      <c r="P79" s="656"/>
      <c r="Q79" s="656"/>
      <c r="R79" s="704"/>
      <c r="S79" s="3180"/>
    </row>
    <row r="80" spans="6:19" ht="20.100000000000001" customHeight="1">
      <c r="F80" s="655"/>
      <c r="G80" s="654"/>
      <c r="O80" s="655"/>
      <c r="P80" s="656"/>
      <c r="Q80" s="656"/>
      <c r="R80" s="704"/>
      <c r="S80" s="3180"/>
    </row>
    <row r="81" spans="6:19" ht="20.100000000000001" customHeight="1">
      <c r="F81" s="655"/>
      <c r="G81" s="654"/>
      <c r="O81" s="655"/>
      <c r="P81" s="656"/>
      <c r="Q81" s="656"/>
      <c r="R81" s="704"/>
      <c r="S81" s="3180"/>
    </row>
    <row r="82" spans="6:19" ht="20.100000000000001" customHeight="1">
      <c r="F82" s="655"/>
      <c r="G82" s="654"/>
      <c r="O82" s="655"/>
      <c r="P82" s="656"/>
      <c r="Q82" s="656"/>
      <c r="R82" s="704"/>
      <c r="S82" s="3180"/>
    </row>
    <row r="83" spans="6:19" ht="20.100000000000001" customHeight="1">
      <c r="F83" s="655"/>
      <c r="G83" s="654"/>
      <c r="O83" s="655"/>
      <c r="P83" s="656"/>
      <c r="Q83" s="656"/>
      <c r="R83" s="704"/>
      <c r="S83" s="3180"/>
    </row>
    <row r="84" spans="6:19" ht="20.100000000000001" customHeight="1">
      <c r="F84" s="655"/>
      <c r="G84" s="654"/>
      <c r="O84" s="655"/>
      <c r="P84" s="656"/>
      <c r="Q84" s="656"/>
      <c r="R84" s="704"/>
      <c r="S84" s="3180"/>
    </row>
    <row r="85" spans="6:19" ht="20.100000000000001" customHeight="1">
      <c r="F85" s="655"/>
      <c r="G85" s="654"/>
      <c r="O85" s="655"/>
      <c r="P85" s="656"/>
      <c r="Q85" s="656"/>
      <c r="R85" s="704"/>
      <c r="S85" s="3180"/>
    </row>
    <row r="86" spans="6:19" ht="20.100000000000001" customHeight="1">
      <c r="F86" s="655"/>
      <c r="G86" s="654"/>
      <c r="O86" s="655"/>
      <c r="P86" s="656"/>
      <c r="Q86" s="656"/>
      <c r="R86" s="704"/>
      <c r="S86" s="3180"/>
    </row>
    <row r="87" spans="6:19" ht="20.100000000000001" customHeight="1">
      <c r="F87" s="655"/>
      <c r="G87" s="654"/>
      <c r="O87" s="655"/>
      <c r="P87" s="656"/>
      <c r="Q87" s="656"/>
      <c r="R87" s="704"/>
      <c r="S87" s="3180"/>
    </row>
    <row r="88" spans="6:19" ht="20.100000000000001" customHeight="1">
      <c r="F88" s="655"/>
      <c r="G88" s="654"/>
      <c r="O88" s="655"/>
      <c r="P88" s="656"/>
      <c r="Q88" s="656"/>
      <c r="R88" s="704"/>
      <c r="S88" s="3180"/>
    </row>
    <row r="89" spans="6:19" ht="20.100000000000001" customHeight="1">
      <c r="F89" s="655"/>
      <c r="G89" s="654"/>
      <c r="O89" s="655"/>
      <c r="P89" s="656"/>
      <c r="Q89" s="656"/>
      <c r="R89" s="704"/>
      <c r="S89" s="3180"/>
    </row>
    <row r="90" spans="6:19" ht="20.100000000000001" customHeight="1">
      <c r="F90" s="655"/>
      <c r="G90" s="654"/>
      <c r="O90" s="655"/>
      <c r="P90" s="656"/>
      <c r="Q90" s="656"/>
      <c r="R90" s="704"/>
      <c r="S90" s="3180"/>
    </row>
    <row r="91" spans="6:19" ht="20.100000000000001" customHeight="1">
      <c r="F91" s="655"/>
      <c r="G91" s="654"/>
      <c r="O91" s="655"/>
      <c r="P91" s="656"/>
      <c r="Q91" s="656"/>
      <c r="R91" s="704"/>
      <c r="S91" s="3180"/>
    </row>
    <row r="92" spans="6:19" ht="20.100000000000001" customHeight="1">
      <c r="F92" s="655"/>
      <c r="G92" s="654"/>
      <c r="O92" s="655"/>
      <c r="P92" s="656"/>
      <c r="Q92" s="656"/>
      <c r="R92" s="704"/>
      <c r="S92" s="3180"/>
    </row>
    <row r="93" spans="6:19" ht="20.100000000000001" customHeight="1">
      <c r="F93" s="655"/>
      <c r="G93" s="654"/>
      <c r="O93" s="655"/>
      <c r="P93" s="656"/>
      <c r="Q93" s="656"/>
      <c r="R93" s="704"/>
      <c r="S93" s="3180"/>
    </row>
    <row r="94" spans="6:19" ht="20.100000000000001" customHeight="1">
      <c r="F94" s="655"/>
      <c r="G94" s="654"/>
      <c r="O94" s="655"/>
      <c r="P94" s="656"/>
      <c r="Q94" s="656"/>
      <c r="R94" s="704"/>
      <c r="S94" s="3180"/>
    </row>
    <row r="95" spans="6:19" ht="20.100000000000001" customHeight="1">
      <c r="F95" s="655"/>
      <c r="G95" s="654"/>
      <c r="O95" s="655"/>
      <c r="P95" s="656"/>
      <c r="Q95" s="656"/>
      <c r="R95" s="704"/>
      <c r="S95" s="3180"/>
    </row>
    <row r="96" spans="6:19" ht="20.100000000000001" customHeight="1">
      <c r="F96" s="655"/>
      <c r="G96" s="654"/>
      <c r="O96" s="655"/>
      <c r="P96" s="656"/>
      <c r="Q96" s="656"/>
      <c r="R96" s="704"/>
      <c r="S96" s="3180"/>
    </row>
    <row r="97" spans="6:19" ht="20.100000000000001" customHeight="1">
      <c r="F97" s="655"/>
      <c r="G97" s="654"/>
      <c r="O97" s="655"/>
      <c r="P97" s="656"/>
      <c r="Q97" s="656"/>
      <c r="R97" s="704"/>
      <c r="S97" s="3180"/>
    </row>
    <row r="98" spans="6:19" ht="20.100000000000001" customHeight="1">
      <c r="F98" s="655"/>
      <c r="G98" s="654"/>
      <c r="O98" s="655"/>
      <c r="P98" s="656"/>
      <c r="Q98" s="656"/>
      <c r="R98" s="704"/>
      <c r="S98" s="3180"/>
    </row>
    <row r="99" spans="6:19" ht="20.100000000000001" customHeight="1">
      <c r="F99" s="655"/>
      <c r="G99" s="654"/>
      <c r="O99" s="655"/>
      <c r="P99" s="656"/>
      <c r="Q99" s="656"/>
      <c r="R99" s="704"/>
      <c r="S99" s="3180"/>
    </row>
    <row r="100" spans="6:19" ht="20.100000000000001" customHeight="1">
      <c r="F100" s="655"/>
      <c r="G100" s="654"/>
      <c r="O100" s="655"/>
      <c r="P100" s="656"/>
      <c r="Q100" s="656"/>
      <c r="R100" s="704"/>
      <c r="S100" s="3180"/>
    </row>
    <row r="101" spans="6:19" ht="20.100000000000001" customHeight="1">
      <c r="F101" s="655"/>
      <c r="G101" s="654"/>
      <c r="O101" s="655"/>
      <c r="P101" s="656"/>
      <c r="Q101" s="656"/>
      <c r="R101" s="704"/>
      <c r="S101" s="3180"/>
    </row>
    <row r="102" spans="6:19" ht="20.100000000000001" customHeight="1">
      <c r="F102" s="655"/>
      <c r="G102" s="654"/>
      <c r="O102" s="655"/>
      <c r="P102" s="656"/>
      <c r="Q102" s="656"/>
      <c r="R102" s="704"/>
      <c r="S102" s="3180"/>
    </row>
    <row r="103" spans="6:19" ht="20.100000000000001" customHeight="1">
      <c r="F103" s="655"/>
      <c r="G103" s="654"/>
      <c r="O103" s="655"/>
      <c r="P103" s="656"/>
      <c r="Q103" s="656"/>
      <c r="R103" s="704"/>
      <c r="S103" s="3180"/>
    </row>
    <row r="104" spans="6:19" ht="20.100000000000001" customHeight="1">
      <c r="F104" s="655"/>
      <c r="G104" s="654"/>
      <c r="O104" s="655"/>
      <c r="P104" s="656"/>
      <c r="Q104" s="656"/>
      <c r="R104" s="704"/>
      <c r="S104" s="3180"/>
    </row>
    <row r="105" spans="6:19" ht="20.100000000000001" customHeight="1">
      <c r="F105" s="655"/>
      <c r="G105" s="654"/>
      <c r="O105" s="655"/>
      <c r="P105" s="656"/>
      <c r="Q105" s="656"/>
      <c r="R105" s="704"/>
      <c r="S105" s="3180"/>
    </row>
    <row r="106" spans="6:19" ht="20.100000000000001" customHeight="1">
      <c r="F106" s="655"/>
      <c r="G106" s="654"/>
      <c r="O106" s="655"/>
      <c r="P106" s="656"/>
      <c r="Q106" s="656"/>
      <c r="R106" s="704"/>
      <c r="S106" s="3180"/>
    </row>
    <row r="107" spans="6:19" ht="20.100000000000001" customHeight="1">
      <c r="F107" s="655"/>
      <c r="G107" s="654"/>
      <c r="O107" s="655"/>
      <c r="P107" s="656"/>
      <c r="Q107" s="656"/>
      <c r="R107" s="704"/>
      <c r="S107" s="3180"/>
    </row>
    <row r="108" spans="6:19" ht="20.100000000000001" customHeight="1">
      <c r="F108" s="655"/>
      <c r="G108" s="654"/>
      <c r="O108" s="655"/>
      <c r="P108" s="656"/>
      <c r="Q108" s="656"/>
      <c r="R108" s="704"/>
      <c r="S108" s="3180"/>
    </row>
    <row r="109" spans="6:19" ht="20.100000000000001" customHeight="1">
      <c r="F109" s="655"/>
      <c r="G109" s="654"/>
      <c r="O109" s="655"/>
      <c r="P109" s="656"/>
      <c r="Q109" s="656"/>
      <c r="R109" s="704"/>
      <c r="S109" s="3180"/>
    </row>
    <row r="110" spans="6:19" ht="20.100000000000001" customHeight="1">
      <c r="F110" s="655"/>
      <c r="G110" s="654"/>
      <c r="O110" s="655"/>
      <c r="P110" s="656"/>
      <c r="Q110" s="656"/>
      <c r="R110" s="704"/>
      <c r="S110" s="3180"/>
    </row>
    <row r="111" spans="6:19" ht="20.100000000000001" customHeight="1">
      <c r="F111" s="655"/>
      <c r="G111" s="654"/>
      <c r="O111" s="655"/>
      <c r="P111" s="656"/>
      <c r="Q111" s="656"/>
      <c r="R111" s="704"/>
      <c r="S111" s="3180"/>
    </row>
    <row r="112" spans="6:19" ht="20.100000000000001" customHeight="1">
      <c r="F112" s="655"/>
      <c r="G112" s="654"/>
      <c r="O112" s="655"/>
      <c r="P112" s="656"/>
      <c r="Q112" s="656"/>
      <c r="R112" s="704"/>
      <c r="S112" s="3180"/>
    </row>
    <row r="113" spans="6:19" ht="20.100000000000001" customHeight="1">
      <c r="F113" s="655"/>
      <c r="G113" s="654"/>
      <c r="K113" s="530" t="s">
        <v>1523</v>
      </c>
      <c r="O113" s="655"/>
      <c r="P113" s="656"/>
      <c r="Q113" s="656"/>
      <c r="R113" s="704"/>
      <c r="S113" s="3180"/>
    </row>
    <row r="114" spans="6:19" ht="20.100000000000001" customHeight="1">
      <c r="F114" s="655"/>
      <c r="G114" s="654"/>
      <c r="O114" s="655"/>
      <c r="P114" s="656"/>
      <c r="Q114" s="656"/>
      <c r="R114" s="704"/>
      <c r="S114" s="3180"/>
    </row>
    <row r="115" spans="6:19" ht="20.100000000000001" customHeight="1">
      <c r="F115" s="655"/>
      <c r="G115" s="654"/>
      <c r="O115" s="655"/>
      <c r="P115" s="656"/>
      <c r="Q115" s="656"/>
      <c r="R115" s="704"/>
      <c r="S115" s="3180"/>
    </row>
    <row r="116" spans="6:19" ht="20.100000000000001" customHeight="1">
      <c r="F116" s="655"/>
      <c r="G116" s="654"/>
      <c r="O116" s="655"/>
      <c r="P116" s="656"/>
      <c r="Q116" s="656"/>
      <c r="R116" s="704"/>
      <c r="S116" s="3180"/>
    </row>
    <row r="117" spans="6:19" ht="20.100000000000001" customHeight="1">
      <c r="F117" s="655"/>
      <c r="G117" s="654"/>
      <c r="O117" s="655"/>
      <c r="P117" s="656"/>
      <c r="Q117" s="656"/>
      <c r="R117" s="704"/>
      <c r="S117" s="3180"/>
    </row>
    <row r="118" spans="6:19" ht="20.100000000000001" customHeight="1">
      <c r="F118" s="655"/>
      <c r="G118" s="654"/>
      <c r="O118" s="655"/>
      <c r="P118" s="656"/>
      <c r="Q118" s="656"/>
      <c r="R118" s="704"/>
      <c r="S118" s="3180"/>
    </row>
    <row r="119" spans="6:19" ht="20.100000000000001" customHeight="1">
      <c r="F119" s="655"/>
      <c r="G119" s="654"/>
      <c r="O119" s="655"/>
      <c r="P119" s="656"/>
      <c r="Q119" s="656"/>
      <c r="R119" s="704"/>
      <c r="S119" s="3180"/>
    </row>
    <row r="120" spans="6:19" ht="20.100000000000001" customHeight="1">
      <c r="F120" s="655"/>
      <c r="G120" s="654"/>
      <c r="O120" s="655"/>
      <c r="P120" s="656"/>
      <c r="Q120" s="656"/>
      <c r="R120" s="704"/>
      <c r="S120" s="3180"/>
    </row>
    <row r="121" spans="6:19" ht="20.100000000000001" customHeight="1">
      <c r="F121" s="655"/>
      <c r="G121" s="654"/>
      <c r="O121" s="655"/>
      <c r="P121" s="656"/>
      <c r="Q121" s="656"/>
      <c r="R121" s="704"/>
      <c r="S121" s="3180"/>
    </row>
    <row r="122" spans="6:19" ht="20.100000000000001" customHeight="1">
      <c r="F122" s="655"/>
      <c r="G122" s="654"/>
      <c r="O122" s="655"/>
      <c r="P122" s="656"/>
      <c r="Q122" s="656"/>
      <c r="R122" s="704"/>
      <c r="S122" s="3180"/>
    </row>
    <row r="123" spans="6:19" ht="20.100000000000001" customHeight="1">
      <c r="F123" s="655"/>
      <c r="G123" s="654"/>
      <c r="O123" s="655"/>
      <c r="P123" s="656"/>
      <c r="Q123" s="656"/>
      <c r="R123" s="704"/>
      <c r="S123" s="3180"/>
    </row>
    <row r="124" spans="6:19" ht="20.100000000000001" customHeight="1">
      <c r="F124" s="655"/>
      <c r="G124" s="654"/>
      <c r="O124" s="655"/>
      <c r="P124" s="656"/>
      <c r="Q124" s="656"/>
      <c r="R124" s="704"/>
      <c r="S124" s="3180"/>
    </row>
    <row r="125" spans="6:19" ht="20.100000000000001" customHeight="1">
      <c r="F125" s="655"/>
      <c r="G125" s="654"/>
      <c r="O125" s="655"/>
      <c r="P125" s="656"/>
      <c r="Q125" s="656"/>
      <c r="R125" s="704"/>
      <c r="S125" s="3180"/>
    </row>
    <row r="126" spans="6:19" ht="20.100000000000001" customHeight="1">
      <c r="F126" s="655"/>
      <c r="G126" s="654"/>
      <c r="O126" s="655"/>
      <c r="P126" s="656"/>
      <c r="Q126" s="656"/>
      <c r="R126" s="704"/>
      <c r="S126" s="3180"/>
    </row>
    <row r="127" spans="6:19" ht="20.100000000000001" customHeight="1">
      <c r="F127" s="655"/>
      <c r="G127" s="654"/>
      <c r="O127" s="655"/>
      <c r="P127" s="656"/>
      <c r="Q127" s="656"/>
      <c r="R127" s="704"/>
      <c r="S127" s="3180"/>
    </row>
    <row r="128" spans="6:19" ht="20.100000000000001" customHeight="1">
      <c r="F128" s="655"/>
      <c r="G128" s="654"/>
      <c r="O128" s="655"/>
      <c r="P128" s="656"/>
      <c r="Q128" s="656"/>
      <c r="R128" s="704"/>
      <c r="S128" s="3180"/>
    </row>
    <row r="129" spans="6:19" ht="20.100000000000001" customHeight="1">
      <c r="F129" s="655"/>
      <c r="G129" s="654"/>
      <c r="O129" s="655"/>
      <c r="P129" s="656"/>
      <c r="Q129" s="656"/>
      <c r="R129" s="704"/>
      <c r="S129" s="3180"/>
    </row>
    <row r="130" spans="6:19" ht="20.100000000000001" customHeight="1">
      <c r="F130" s="655"/>
      <c r="G130" s="654"/>
      <c r="O130" s="655"/>
      <c r="P130" s="656"/>
      <c r="Q130" s="656"/>
      <c r="R130" s="704"/>
      <c r="S130" s="3180"/>
    </row>
    <row r="131" spans="6:19" ht="20.100000000000001" customHeight="1">
      <c r="F131" s="655"/>
      <c r="G131" s="654"/>
      <c r="O131" s="655"/>
      <c r="P131" s="656"/>
      <c r="Q131" s="656"/>
      <c r="R131" s="704"/>
      <c r="S131" s="3180"/>
    </row>
    <row r="132" spans="6:19" ht="20.100000000000001" customHeight="1">
      <c r="F132" s="655"/>
      <c r="G132" s="654"/>
      <c r="O132" s="655"/>
      <c r="P132" s="656"/>
      <c r="Q132" s="656"/>
      <c r="R132" s="704"/>
      <c r="S132" s="3180"/>
    </row>
    <row r="133" spans="6:19" ht="20.100000000000001" customHeight="1">
      <c r="F133" s="655"/>
      <c r="G133" s="654"/>
      <c r="O133" s="655"/>
      <c r="P133" s="656"/>
      <c r="Q133" s="656"/>
      <c r="R133" s="704"/>
      <c r="S133" s="3180"/>
    </row>
    <row r="134" spans="6:19" ht="20.100000000000001" customHeight="1">
      <c r="F134" s="655"/>
      <c r="G134" s="654"/>
      <c r="O134" s="655"/>
      <c r="P134" s="656"/>
      <c r="Q134" s="656"/>
      <c r="R134" s="704"/>
      <c r="S134" s="3180"/>
    </row>
    <row r="135" spans="6:19" ht="20.100000000000001" customHeight="1">
      <c r="F135" s="655"/>
      <c r="G135" s="654"/>
      <c r="O135" s="655"/>
      <c r="P135" s="656"/>
      <c r="Q135" s="656"/>
      <c r="R135" s="704"/>
      <c r="S135" s="3180"/>
    </row>
    <row r="136" spans="6:19" ht="20.100000000000001" customHeight="1">
      <c r="F136" s="655"/>
      <c r="G136" s="654"/>
      <c r="O136" s="655"/>
      <c r="P136" s="656"/>
      <c r="Q136" s="656"/>
      <c r="R136" s="704"/>
      <c r="S136" s="3180"/>
    </row>
    <row r="137" spans="6:19" ht="20.100000000000001" customHeight="1">
      <c r="F137" s="655"/>
      <c r="G137" s="654"/>
      <c r="O137" s="655"/>
      <c r="P137" s="656"/>
      <c r="Q137" s="656"/>
      <c r="R137" s="704"/>
      <c r="S137" s="3180"/>
    </row>
    <row r="138" spans="6:19" ht="20.100000000000001" customHeight="1">
      <c r="F138" s="655"/>
      <c r="G138" s="654"/>
      <c r="O138" s="655"/>
      <c r="P138" s="656"/>
      <c r="Q138" s="656"/>
      <c r="R138" s="704"/>
      <c r="S138" s="3180"/>
    </row>
    <row r="139" spans="6:19" ht="20.100000000000001" customHeight="1">
      <c r="F139" s="655"/>
      <c r="G139" s="654"/>
      <c r="O139" s="655"/>
      <c r="P139" s="656"/>
      <c r="Q139" s="656"/>
      <c r="R139" s="704"/>
      <c r="S139" s="3180"/>
    </row>
    <row r="140" spans="6:19" ht="20.100000000000001" customHeight="1">
      <c r="F140" s="655"/>
      <c r="G140" s="654"/>
      <c r="O140" s="655"/>
      <c r="P140" s="656"/>
      <c r="Q140" s="656"/>
      <c r="R140" s="704"/>
      <c r="S140" s="3180"/>
    </row>
    <row r="141" spans="6:19" ht="20.100000000000001" customHeight="1">
      <c r="F141" s="655"/>
      <c r="G141" s="654"/>
      <c r="O141" s="655"/>
      <c r="P141" s="656"/>
      <c r="Q141" s="656"/>
      <c r="R141" s="704"/>
      <c r="S141" s="3180"/>
    </row>
    <row r="142" spans="6:19" ht="20.100000000000001" customHeight="1">
      <c r="F142" s="655"/>
      <c r="G142" s="654"/>
      <c r="O142" s="655"/>
      <c r="P142" s="656"/>
      <c r="Q142" s="656"/>
      <c r="R142" s="704"/>
      <c r="S142" s="3180"/>
    </row>
    <row r="143" spans="6:19" ht="20.100000000000001" customHeight="1">
      <c r="F143" s="655"/>
      <c r="G143" s="654"/>
      <c r="O143" s="655"/>
      <c r="P143" s="656"/>
      <c r="Q143" s="656"/>
      <c r="R143" s="704"/>
      <c r="S143" s="3180"/>
    </row>
    <row r="144" spans="6:19" ht="20.100000000000001" customHeight="1">
      <c r="F144" s="655"/>
      <c r="G144" s="654"/>
      <c r="O144" s="655"/>
      <c r="P144" s="656"/>
      <c r="Q144" s="656"/>
      <c r="R144" s="704"/>
      <c r="S144" s="3180"/>
    </row>
    <row r="145" spans="6:19" ht="20.100000000000001" customHeight="1">
      <c r="F145" s="655"/>
      <c r="G145" s="654"/>
      <c r="O145" s="655"/>
      <c r="P145" s="656"/>
      <c r="Q145" s="656"/>
      <c r="R145" s="704"/>
      <c r="S145" s="3180"/>
    </row>
    <row r="146" spans="6:19" ht="20.100000000000001" customHeight="1">
      <c r="F146" s="655"/>
      <c r="G146" s="654"/>
      <c r="O146" s="655"/>
      <c r="P146" s="656"/>
      <c r="Q146" s="656"/>
      <c r="R146" s="704"/>
      <c r="S146" s="3180"/>
    </row>
    <row r="147" spans="6:19" ht="20.100000000000001" customHeight="1">
      <c r="F147" s="655"/>
      <c r="G147" s="654"/>
      <c r="O147" s="655"/>
      <c r="P147" s="656"/>
      <c r="Q147" s="656"/>
      <c r="R147" s="704"/>
      <c r="S147" s="3180"/>
    </row>
    <row r="148" spans="6:19" ht="20.100000000000001" customHeight="1">
      <c r="F148" s="655"/>
      <c r="G148" s="654"/>
      <c r="O148" s="655"/>
      <c r="P148" s="656"/>
      <c r="Q148" s="656"/>
      <c r="R148" s="704"/>
      <c r="S148" s="3180"/>
    </row>
    <row r="149" spans="6:19" ht="20.100000000000001" customHeight="1">
      <c r="F149" s="655"/>
      <c r="G149" s="654"/>
      <c r="O149" s="655"/>
      <c r="P149" s="656"/>
      <c r="Q149" s="656"/>
      <c r="R149" s="704"/>
      <c r="S149" s="3180"/>
    </row>
    <row r="150" spans="6:19" ht="20.100000000000001" customHeight="1">
      <c r="F150" s="655"/>
      <c r="G150" s="654"/>
      <c r="O150" s="655"/>
      <c r="P150" s="656"/>
      <c r="Q150" s="656"/>
      <c r="R150" s="704"/>
      <c r="S150" s="3180"/>
    </row>
    <row r="151" spans="6:19" ht="20.100000000000001" customHeight="1">
      <c r="F151" s="655"/>
      <c r="G151" s="654"/>
      <c r="O151" s="655"/>
      <c r="P151" s="656"/>
      <c r="Q151" s="656"/>
      <c r="R151" s="704"/>
      <c r="S151" s="3180"/>
    </row>
    <row r="152" spans="6:19" ht="20.100000000000001" customHeight="1">
      <c r="F152" s="655"/>
      <c r="G152" s="654"/>
      <c r="O152" s="655"/>
      <c r="P152" s="656"/>
      <c r="Q152" s="656"/>
      <c r="R152" s="704"/>
      <c r="S152" s="3180"/>
    </row>
    <row r="153" spans="6:19" ht="20.100000000000001" customHeight="1">
      <c r="F153" s="655"/>
      <c r="G153" s="654"/>
      <c r="O153" s="655"/>
      <c r="P153" s="656"/>
      <c r="Q153" s="656"/>
      <c r="R153" s="704"/>
      <c r="S153" s="3180"/>
    </row>
    <row r="154" spans="6:19" ht="20.100000000000001" customHeight="1">
      <c r="F154" s="655"/>
      <c r="G154" s="654"/>
      <c r="O154" s="655"/>
      <c r="P154" s="656"/>
      <c r="Q154" s="656"/>
      <c r="R154" s="704"/>
      <c r="S154" s="3180"/>
    </row>
    <row r="155" spans="6:19" ht="20.100000000000001" customHeight="1">
      <c r="F155" s="655"/>
      <c r="G155" s="654"/>
      <c r="O155" s="655"/>
      <c r="P155" s="656"/>
      <c r="Q155" s="656"/>
      <c r="R155" s="704"/>
      <c r="S155" s="3180"/>
    </row>
    <row r="156" spans="6:19" ht="20.100000000000001" customHeight="1">
      <c r="F156" s="655"/>
      <c r="G156" s="654"/>
      <c r="O156" s="655"/>
      <c r="P156" s="656"/>
      <c r="Q156" s="656"/>
      <c r="R156" s="704"/>
      <c r="S156" s="3180"/>
    </row>
    <row r="157" spans="6:19" ht="20.100000000000001" customHeight="1">
      <c r="F157" s="655"/>
      <c r="G157" s="654"/>
      <c r="O157" s="655"/>
      <c r="P157" s="656"/>
      <c r="Q157" s="656"/>
      <c r="R157" s="704"/>
      <c r="S157" s="3180"/>
    </row>
    <row r="158" spans="6:19" ht="20.100000000000001" customHeight="1">
      <c r="F158" s="655"/>
      <c r="G158" s="654"/>
      <c r="O158" s="655"/>
      <c r="P158" s="656"/>
      <c r="Q158" s="656"/>
      <c r="R158" s="704"/>
      <c r="S158" s="3180"/>
    </row>
    <row r="159" spans="6:19" ht="20.100000000000001" customHeight="1">
      <c r="F159" s="655"/>
      <c r="G159" s="654"/>
      <c r="O159" s="655"/>
      <c r="P159" s="656"/>
      <c r="Q159" s="656"/>
      <c r="R159" s="704"/>
      <c r="S159" s="3180"/>
    </row>
    <row r="160" spans="6:19" ht="20.100000000000001" customHeight="1">
      <c r="F160" s="655"/>
      <c r="G160" s="654"/>
      <c r="O160" s="655"/>
      <c r="P160" s="656"/>
      <c r="Q160" s="656"/>
      <c r="R160" s="704"/>
      <c r="S160" s="3180"/>
    </row>
    <row r="161" spans="6:19" ht="20.100000000000001" customHeight="1">
      <c r="F161" s="655"/>
      <c r="G161" s="654"/>
      <c r="O161" s="655"/>
      <c r="P161" s="656"/>
      <c r="Q161" s="656"/>
      <c r="R161" s="704"/>
      <c r="S161" s="3180"/>
    </row>
    <row r="162" spans="6:19" ht="20.100000000000001" customHeight="1">
      <c r="F162" s="655"/>
      <c r="G162" s="654"/>
      <c r="O162" s="655"/>
      <c r="P162" s="656"/>
      <c r="Q162" s="656"/>
      <c r="R162" s="704"/>
      <c r="S162" s="3180"/>
    </row>
    <row r="163" spans="6:19" ht="20.100000000000001" customHeight="1">
      <c r="F163" s="655"/>
      <c r="G163" s="654"/>
      <c r="O163" s="655"/>
      <c r="P163" s="656"/>
      <c r="Q163" s="656"/>
      <c r="R163" s="704"/>
      <c r="S163" s="3180"/>
    </row>
    <row r="164" spans="6:19" ht="20.100000000000001" customHeight="1">
      <c r="F164" s="655"/>
      <c r="G164" s="654"/>
      <c r="O164" s="655"/>
      <c r="P164" s="656"/>
      <c r="Q164" s="656"/>
      <c r="R164" s="704"/>
      <c r="S164" s="3180"/>
    </row>
    <row r="165" spans="6:19" ht="20.100000000000001" customHeight="1">
      <c r="F165" s="655"/>
      <c r="G165" s="654"/>
      <c r="O165" s="655"/>
      <c r="P165" s="656"/>
      <c r="Q165" s="656"/>
      <c r="R165" s="704"/>
      <c r="S165" s="3180"/>
    </row>
    <row r="166" spans="6:19" ht="20.100000000000001" customHeight="1">
      <c r="F166" s="655"/>
      <c r="G166" s="654"/>
      <c r="O166" s="655"/>
      <c r="P166" s="656"/>
      <c r="Q166" s="656"/>
      <c r="R166" s="704"/>
      <c r="S166" s="3180"/>
    </row>
    <row r="167" spans="6:19" ht="20.100000000000001" customHeight="1">
      <c r="F167" s="655"/>
      <c r="G167" s="654"/>
      <c r="O167" s="655"/>
      <c r="P167" s="656"/>
      <c r="Q167" s="656"/>
      <c r="R167" s="704"/>
      <c r="S167" s="3180"/>
    </row>
    <row r="168" spans="6:19" ht="20.100000000000001" customHeight="1">
      <c r="F168" s="655"/>
      <c r="G168" s="654"/>
      <c r="O168" s="655"/>
      <c r="P168" s="656"/>
      <c r="Q168" s="656"/>
      <c r="R168" s="704"/>
      <c r="S168" s="3180"/>
    </row>
    <row r="169" spans="6:19" ht="20.100000000000001" customHeight="1">
      <c r="F169" s="655"/>
      <c r="G169" s="654"/>
      <c r="O169" s="655"/>
      <c r="P169" s="656"/>
      <c r="Q169" s="656"/>
      <c r="R169" s="704"/>
      <c r="S169" s="3180"/>
    </row>
    <row r="170" spans="6:19" ht="20.100000000000001" customHeight="1">
      <c r="F170" s="655"/>
      <c r="G170" s="654"/>
      <c r="O170" s="655"/>
      <c r="P170" s="656"/>
      <c r="Q170" s="656"/>
      <c r="R170" s="704"/>
      <c r="S170" s="3180"/>
    </row>
    <row r="171" spans="6:19" ht="20.100000000000001" customHeight="1">
      <c r="F171" s="655"/>
      <c r="G171" s="654"/>
      <c r="O171" s="655"/>
      <c r="P171" s="656"/>
      <c r="Q171" s="656"/>
      <c r="R171" s="704"/>
      <c r="S171" s="3180"/>
    </row>
    <row r="172" spans="6:19" ht="20.100000000000001" customHeight="1">
      <c r="F172" s="655"/>
      <c r="G172" s="654"/>
      <c r="O172" s="655"/>
      <c r="P172" s="656"/>
      <c r="Q172" s="656"/>
      <c r="R172" s="704"/>
      <c r="S172" s="3180"/>
    </row>
    <row r="173" spans="6:19" ht="20.100000000000001" customHeight="1">
      <c r="F173" s="655"/>
      <c r="G173" s="654"/>
      <c r="O173" s="655"/>
      <c r="P173" s="656"/>
      <c r="Q173" s="656"/>
      <c r="R173" s="704"/>
      <c r="S173" s="3180"/>
    </row>
    <row r="174" spans="6:19" ht="20.100000000000001" customHeight="1">
      <c r="F174" s="655"/>
      <c r="G174" s="654"/>
      <c r="O174" s="655"/>
      <c r="P174" s="656"/>
      <c r="Q174" s="656"/>
      <c r="R174" s="704"/>
      <c r="S174" s="3180"/>
    </row>
    <row r="175" spans="6:19" ht="20.100000000000001" customHeight="1">
      <c r="F175" s="655"/>
      <c r="G175" s="654"/>
      <c r="O175" s="655"/>
      <c r="P175" s="656"/>
      <c r="Q175" s="656"/>
      <c r="R175" s="704"/>
      <c r="S175" s="3180"/>
    </row>
    <row r="176" spans="6:19" ht="20.100000000000001" customHeight="1">
      <c r="F176" s="655"/>
      <c r="G176" s="654"/>
      <c r="O176" s="655"/>
      <c r="P176" s="656"/>
      <c r="Q176" s="656"/>
      <c r="R176" s="704"/>
      <c r="S176" s="3180"/>
    </row>
    <row r="177" spans="6:19" ht="20.100000000000001" customHeight="1">
      <c r="F177" s="655"/>
      <c r="G177" s="654"/>
      <c r="O177" s="655"/>
      <c r="P177" s="656"/>
      <c r="Q177" s="656"/>
      <c r="R177" s="704"/>
      <c r="S177" s="3180"/>
    </row>
    <row r="178" spans="6:19" ht="20.100000000000001" customHeight="1">
      <c r="F178" s="655"/>
      <c r="G178" s="654"/>
      <c r="O178" s="655"/>
      <c r="P178" s="656"/>
      <c r="Q178" s="656"/>
      <c r="R178" s="704"/>
      <c r="S178" s="3180"/>
    </row>
    <row r="179" spans="6:19" ht="20.100000000000001" customHeight="1">
      <c r="F179" s="655"/>
      <c r="G179" s="654"/>
      <c r="O179" s="655"/>
      <c r="P179" s="656"/>
      <c r="Q179" s="656"/>
      <c r="R179" s="704"/>
      <c r="S179" s="3180"/>
    </row>
    <row r="180" spans="6:19" ht="20.100000000000001" customHeight="1">
      <c r="F180" s="655"/>
      <c r="G180" s="654"/>
      <c r="O180" s="655"/>
      <c r="P180" s="656"/>
      <c r="Q180" s="656"/>
      <c r="R180" s="704"/>
      <c r="S180" s="3180"/>
    </row>
    <row r="181" spans="6:19" ht="20.100000000000001" customHeight="1">
      <c r="F181" s="655"/>
      <c r="G181" s="654"/>
      <c r="O181" s="655"/>
      <c r="P181" s="656"/>
      <c r="Q181" s="656"/>
      <c r="R181" s="704"/>
      <c r="S181" s="3180"/>
    </row>
    <row r="182" spans="6:19" ht="20.100000000000001" customHeight="1">
      <c r="F182" s="655"/>
      <c r="G182" s="654"/>
      <c r="O182" s="655"/>
      <c r="P182" s="656"/>
      <c r="Q182" s="656"/>
      <c r="R182" s="704"/>
      <c r="S182" s="3180"/>
    </row>
    <row r="183" spans="6:19" ht="20.100000000000001" customHeight="1">
      <c r="F183" s="655"/>
      <c r="G183" s="654"/>
      <c r="O183" s="655"/>
      <c r="P183" s="656"/>
      <c r="Q183" s="656"/>
      <c r="R183" s="704"/>
      <c r="S183" s="3180"/>
    </row>
    <row r="184" spans="6:19" ht="20.100000000000001" customHeight="1">
      <c r="F184" s="655"/>
      <c r="G184" s="654"/>
      <c r="O184" s="655"/>
      <c r="P184" s="656"/>
      <c r="Q184" s="656"/>
      <c r="R184" s="704"/>
      <c r="S184" s="3180"/>
    </row>
    <row r="185" spans="6:19" ht="20.100000000000001" customHeight="1">
      <c r="F185" s="655"/>
      <c r="G185" s="654"/>
      <c r="O185" s="655"/>
      <c r="P185" s="656"/>
      <c r="Q185" s="656"/>
      <c r="R185" s="704"/>
      <c r="S185" s="3180"/>
    </row>
    <row r="186" spans="6:19" ht="20.100000000000001" customHeight="1">
      <c r="F186" s="655"/>
      <c r="G186" s="654"/>
      <c r="O186" s="655"/>
      <c r="P186" s="656"/>
      <c r="Q186" s="656"/>
      <c r="R186" s="704"/>
      <c r="S186" s="3180"/>
    </row>
    <row r="187" spans="6:19" ht="20.100000000000001" customHeight="1">
      <c r="F187" s="655"/>
      <c r="G187" s="654"/>
      <c r="O187" s="655"/>
      <c r="P187" s="656"/>
      <c r="Q187" s="656"/>
      <c r="R187" s="704"/>
      <c r="S187" s="3180"/>
    </row>
    <row r="188" spans="6:19" ht="20.100000000000001" customHeight="1">
      <c r="F188" s="655"/>
      <c r="G188" s="654"/>
      <c r="O188" s="655"/>
      <c r="P188" s="656"/>
      <c r="Q188" s="656"/>
      <c r="R188" s="704"/>
      <c r="S188" s="3180"/>
    </row>
    <row r="189" spans="6:19" ht="20.100000000000001" customHeight="1">
      <c r="F189" s="655"/>
      <c r="G189" s="654"/>
      <c r="O189" s="655"/>
      <c r="P189" s="656"/>
      <c r="Q189" s="656"/>
      <c r="R189" s="704"/>
      <c r="S189" s="3180"/>
    </row>
    <row r="190" spans="6:19" ht="20.100000000000001" customHeight="1">
      <c r="F190" s="655"/>
      <c r="G190" s="654"/>
      <c r="O190" s="655"/>
      <c r="P190" s="656"/>
      <c r="Q190" s="656"/>
      <c r="R190" s="704"/>
      <c r="S190" s="3180"/>
    </row>
    <row r="191" spans="6:19" ht="20.100000000000001" customHeight="1">
      <c r="F191" s="655"/>
      <c r="G191" s="654"/>
      <c r="O191" s="655"/>
      <c r="P191" s="656"/>
      <c r="Q191" s="656"/>
      <c r="R191" s="704"/>
      <c r="S191" s="3180"/>
    </row>
    <row r="192" spans="6:19" ht="20.100000000000001" customHeight="1">
      <c r="F192" s="655"/>
      <c r="G192" s="654"/>
      <c r="O192" s="655"/>
      <c r="P192" s="656"/>
      <c r="Q192" s="656"/>
      <c r="R192" s="704"/>
      <c r="S192" s="3180"/>
    </row>
    <row r="193" spans="6:19" ht="20.100000000000001" customHeight="1">
      <c r="F193" s="655"/>
      <c r="G193" s="654"/>
      <c r="O193" s="655"/>
      <c r="P193" s="656"/>
      <c r="Q193" s="656"/>
      <c r="R193" s="704"/>
      <c r="S193" s="3180"/>
    </row>
    <row r="194" spans="6:19" ht="20.100000000000001" customHeight="1">
      <c r="F194" s="655"/>
      <c r="G194" s="654"/>
      <c r="O194" s="655"/>
      <c r="P194" s="656"/>
      <c r="Q194" s="656"/>
      <c r="R194" s="704"/>
      <c r="S194" s="3180"/>
    </row>
    <row r="195" spans="6:19" ht="20.100000000000001" customHeight="1">
      <c r="F195" s="655"/>
      <c r="G195" s="654"/>
      <c r="O195" s="655"/>
      <c r="P195" s="656"/>
      <c r="Q195" s="656"/>
      <c r="R195" s="704"/>
      <c r="S195" s="3180"/>
    </row>
    <row r="196" spans="6:19" ht="20.100000000000001" customHeight="1">
      <c r="F196" s="655"/>
      <c r="G196" s="654"/>
      <c r="O196" s="655"/>
      <c r="P196" s="656"/>
      <c r="Q196" s="656"/>
      <c r="R196" s="704"/>
      <c r="S196" s="3180"/>
    </row>
    <row r="197" spans="6:19" ht="20.100000000000001" customHeight="1">
      <c r="F197" s="655"/>
      <c r="G197" s="654"/>
      <c r="O197" s="655"/>
      <c r="P197" s="656"/>
      <c r="Q197" s="656"/>
      <c r="R197" s="704"/>
      <c r="S197" s="3180"/>
    </row>
    <row r="198" spans="6:19" ht="20.100000000000001" customHeight="1">
      <c r="F198" s="655"/>
      <c r="G198" s="654"/>
      <c r="O198" s="655"/>
      <c r="P198" s="656"/>
      <c r="Q198" s="656"/>
      <c r="R198" s="704"/>
      <c r="S198" s="3180"/>
    </row>
    <row r="199" spans="6:19" ht="20.100000000000001" customHeight="1">
      <c r="F199" s="655"/>
      <c r="G199" s="654"/>
      <c r="O199" s="655"/>
      <c r="P199" s="656"/>
      <c r="Q199" s="656"/>
      <c r="R199" s="704"/>
      <c r="S199" s="3180"/>
    </row>
    <row r="200" spans="6:19" ht="20.100000000000001" customHeight="1">
      <c r="F200" s="655"/>
      <c r="G200" s="654"/>
      <c r="O200" s="655"/>
      <c r="P200" s="656"/>
      <c r="Q200" s="656"/>
      <c r="R200" s="704"/>
      <c r="S200" s="3180"/>
    </row>
    <row r="201" spans="6:19" ht="20.100000000000001" customHeight="1">
      <c r="F201" s="655"/>
      <c r="G201" s="654"/>
      <c r="O201" s="655"/>
      <c r="P201" s="656"/>
      <c r="Q201" s="656"/>
      <c r="R201" s="704"/>
      <c r="S201" s="3180"/>
    </row>
    <row r="202" spans="6:19" ht="20.100000000000001" customHeight="1">
      <c r="F202" s="655"/>
      <c r="G202" s="654"/>
      <c r="O202" s="655"/>
      <c r="P202" s="656"/>
      <c r="Q202" s="656"/>
      <c r="R202" s="704"/>
      <c r="S202" s="3180"/>
    </row>
    <row r="203" spans="6:19" ht="20.100000000000001" customHeight="1">
      <c r="F203" s="655"/>
      <c r="G203" s="654"/>
      <c r="O203" s="655"/>
      <c r="P203" s="656"/>
      <c r="Q203" s="656"/>
      <c r="R203" s="704"/>
      <c r="S203" s="3180"/>
    </row>
    <row r="204" spans="6:19" ht="20.100000000000001" customHeight="1">
      <c r="F204" s="655"/>
      <c r="G204" s="654"/>
      <c r="O204" s="655"/>
      <c r="P204" s="656"/>
      <c r="Q204" s="656"/>
      <c r="R204" s="704"/>
      <c r="S204" s="3180"/>
    </row>
    <row r="205" spans="6:19" ht="20.100000000000001" customHeight="1">
      <c r="F205" s="655"/>
      <c r="G205" s="654"/>
      <c r="O205" s="655"/>
      <c r="P205" s="656"/>
      <c r="Q205" s="656"/>
      <c r="R205" s="704"/>
      <c r="S205" s="3180"/>
    </row>
    <row r="206" spans="6:19" ht="20.100000000000001" customHeight="1">
      <c r="F206" s="655"/>
      <c r="G206" s="654"/>
      <c r="O206" s="655"/>
      <c r="P206" s="656"/>
      <c r="Q206" s="656"/>
      <c r="R206" s="704"/>
      <c r="S206" s="3180"/>
    </row>
    <row r="207" spans="6:19" ht="20.100000000000001" customHeight="1">
      <c r="F207" s="655"/>
      <c r="G207" s="654"/>
      <c r="O207" s="655"/>
      <c r="P207" s="656"/>
      <c r="Q207" s="656"/>
      <c r="R207" s="704"/>
      <c r="S207" s="3180"/>
    </row>
    <row r="208" spans="6:19" ht="20.100000000000001" customHeight="1">
      <c r="F208" s="655"/>
      <c r="G208" s="654"/>
      <c r="O208" s="655"/>
      <c r="P208" s="656"/>
      <c r="Q208" s="656"/>
      <c r="R208" s="704"/>
      <c r="S208" s="3180"/>
    </row>
    <row r="209" spans="6:19" ht="20.100000000000001" customHeight="1">
      <c r="F209" s="655"/>
      <c r="G209" s="654"/>
      <c r="O209" s="655"/>
      <c r="P209" s="656"/>
      <c r="Q209" s="656"/>
      <c r="R209" s="704"/>
      <c r="S209" s="3180"/>
    </row>
    <row r="210" spans="6:19" ht="20.100000000000001" customHeight="1">
      <c r="F210" s="655"/>
      <c r="G210" s="654"/>
      <c r="O210" s="655"/>
      <c r="P210" s="656"/>
      <c r="Q210" s="656"/>
      <c r="R210" s="704"/>
      <c r="S210" s="3180"/>
    </row>
    <row r="211" spans="6:19" ht="20.100000000000001" customHeight="1">
      <c r="F211" s="655"/>
      <c r="G211" s="654"/>
      <c r="O211" s="655"/>
      <c r="P211" s="656"/>
      <c r="Q211" s="656"/>
      <c r="R211" s="704"/>
      <c r="S211" s="3180"/>
    </row>
    <row r="212" spans="6:19" ht="20.100000000000001" customHeight="1">
      <c r="F212" s="655"/>
      <c r="G212" s="654"/>
      <c r="O212" s="655"/>
      <c r="P212" s="656"/>
      <c r="Q212" s="656"/>
      <c r="R212" s="704"/>
      <c r="S212" s="3180"/>
    </row>
    <row r="213" spans="6:19" ht="20.100000000000001" customHeight="1">
      <c r="F213" s="655"/>
      <c r="G213" s="654"/>
      <c r="O213" s="655"/>
      <c r="P213" s="656"/>
      <c r="Q213" s="656"/>
      <c r="R213" s="704"/>
      <c r="S213" s="3180"/>
    </row>
    <row r="214" spans="6:19" ht="20.100000000000001" customHeight="1">
      <c r="F214" s="655"/>
      <c r="G214" s="654"/>
      <c r="O214" s="655"/>
      <c r="P214" s="656"/>
      <c r="Q214" s="656"/>
      <c r="R214" s="704"/>
      <c r="S214" s="3180"/>
    </row>
    <row r="215" spans="6:19" ht="20.100000000000001" customHeight="1">
      <c r="F215" s="655"/>
      <c r="G215" s="654"/>
      <c r="O215" s="655"/>
      <c r="P215" s="656"/>
      <c r="Q215" s="656"/>
      <c r="R215" s="704"/>
      <c r="S215" s="3180"/>
    </row>
    <row r="216" spans="6:19" ht="20.100000000000001" customHeight="1">
      <c r="F216" s="655"/>
      <c r="G216" s="654"/>
      <c r="O216" s="655"/>
      <c r="P216" s="656"/>
      <c r="Q216" s="656"/>
      <c r="R216" s="704"/>
      <c r="S216" s="3180"/>
    </row>
    <row r="217" spans="6:19" ht="20.100000000000001" customHeight="1">
      <c r="F217" s="655"/>
      <c r="G217" s="654"/>
      <c r="O217" s="655"/>
      <c r="P217" s="656"/>
      <c r="Q217" s="656"/>
      <c r="R217" s="704"/>
      <c r="S217" s="3180"/>
    </row>
    <row r="218" spans="6:19" ht="20.100000000000001" customHeight="1">
      <c r="F218" s="655"/>
      <c r="G218" s="654"/>
      <c r="O218" s="655"/>
      <c r="P218" s="656"/>
      <c r="Q218" s="656"/>
      <c r="R218" s="704"/>
      <c r="S218" s="3180"/>
    </row>
    <row r="219" spans="6:19" ht="20.100000000000001" customHeight="1">
      <c r="F219" s="655"/>
      <c r="G219" s="654"/>
      <c r="O219" s="655"/>
      <c r="P219" s="656"/>
      <c r="Q219" s="656"/>
      <c r="R219" s="704"/>
      <c r="S219" s="3180"/>
    </row>
    <row r="220" spans="6:19" ht="20.100000000000001" customHeight="1">
      <c r="F220" s="655"/>
      <c r="G220" s="654"/>
      <c r="O220" s="655"/>
      <c r="P220" s="656"/>
      <c r="Q220" s="656"/>
      <c r="R220" s="704"/>
      <c r="S220" s="3180"/>
    </row>
    <row r="221" spans="6:19" ht="20.100000000000001" customHeight="1">
      <c r="F221" s="655"/>
      <c r="G221" s="654"/>
      <c r="O221" s="655"/>
      <c r="P221" s="656"/>
      <c r="Q221" s="656"/>
      <c r="R221" s="704"/>
      <c r="S221" s="3180"/>
    </row>
    <row r="222" spans="6:19" ht="20.100000000000001" customHeight="1">
      <c r="F222" s="655"/>
      <c r="G222" s="654"/>
      <c r="O222" s="655"/>
      <c r="P222" s="656"/>
      <c r="Q222" s="656"/>
      <c r="R222" s="704"/>
      <c r="S222" s="3180"/>
    </row>
    <row r="223" spans="6:19" ht="20.100000000000001" customHeight="1">
      <c r="F223" s="655"/>
      <c r="G223" s="654"/>
      <c r="O223" s="655"/>
      <c r="P223" s="656"/>
      <c r="Q223" s="656"/>
      <c r="R223" s="704"/>
      <c r="S223" s="3180"/>
    </row>
    <row r="224" spans="6:19" ht="20.100000000000001" customHeight="1">
      <c r="F224" s="655"/>
      <c r="G224" s="654"/>
      <c r="O224" s="655"/>
      <c r="P224" s="656"/>
      <c r="Q224" s="656"/>
      <c r="R224" s="704"/>
      <c r="S224" s="3180"/>
    </row>
    <row r="225" spans="6:19" ht="20.100000000000001" customHeight="1">
      <c r="F225" s="655"/>
      <c r="G225" s="654"/>
      <c r="O225" s="655"/>
      <c r="P225" s="656"/>
      <c r="Q225" s="656"/>
      <c r="R225" s="704"/>
      <c r="S225" s="3180"/>
    </row>
    <row r="226" spans="6:19" ht="20.100000000000001" customHeight="1">
      <c r="F226" s="655"/>
      <c r="G226" s="654"/>
      <c r="O226" s="655"/>
      <c r="P226" s="656"/>
      <c r="Q226" s="656"/>
      <c r="R226" s="704"/>
      <c r="S226" s="3180"/>
    </row>
    <row r="227" spans="6:19" ht="20.100000000000001" customHeight="1">
      <c r="F227" s="655"/>
      <c r="G227" s="654"/>
      <c r="O227" s="655"/>
      <c r="P227" s="656"/>
      <c r="Q227" s="656"/>
      <c r="R227" s="704"/>
      <c r="S227" s="3180"/>
    </row>
    <row r="228" spans="6:19" ht="20.100000000000001" customHeight="1">
      <c r="F228" s="655"/>
      <c r="G228" s="654"/>
      <c r="O228" s="655"/>
      <c r="P228" s="656"/>
      <c r="Q228" s="656"/>
      <c r="R228" s="704"/>
      <c r="S228" s="3180"/>
    </row>
    <row r="229" spans="6:19" ht="20.100000000000001" customHeight="1">
      <c r="F229" s="655"/>
      <c r="G229" s="654"/>
      <c r="O229" s="655"/>
      <c r="P229" s="656"/>
      <c r="Q229" s="656"/>
      <c r="R229" s="704"/>
      <c r="S229" s="3180"/>
    </row>
    <row r="230" spans="6:19" ht="20.100000000000001" customHeight="1">
      <c r="F230" s="655"/>
      <c r="G230" s="654"/>
      <c r="O230" s="655"/>
      <c r="P230" s="656"/>
      <c r="Q230" s="656"/>
      <c r="R230" s="704"/>
      <c r="S230" s="3180"/>
    </row>
    <row r="231" spans="6:19" ht="20.100000000000001" customHeight="1">
      <c r="F231" s="655"/>
      <c r="G231" s="654"/>
      <c r="O231" s="655"/>
      <c r="P231" s="656"/>
      <c r="Q231" s="656"/>
      <c r="R231" s="704"/>
      <c r="S231" s="3180"/>
    </row>
    <row r="232" spans="6:19" ht="20.100000000000001" customHeight="1">
      <c r="F232" s="655"/>
      <c r="G232" s="654"/>
      <c r="O232" s="655"/>
      <c r="P232" s="656"/>
      <c r="Q232" s="656"/>
      <c r="R232" s="704"/>
      <c r="S232" s="3180"/>
    </row>
    <row r="233" spans="6:19" ht="20.100000000000001" customHeight="1">
      <c r="F233" s="655"/>
      <c r="G233" s="654"/>
      <c r="O233" s="655"/>
      <c r="P233" s="656"/>
      <c r="Q233" s="656"/>
      <c r="R233" s="704"/>
      <c r="S233" s="3180"/>
    </row>
    <row r="234" spans="6:19" ht="20.100000000000001" customHeight="1">
      <c r="F234" s="655"/>
      <c r="G234" s="654"/>
      <c r="O234" s="655"/>
      <c r="P234" s="656"/>
      <c r="Q234" s="656"/>
      <c r="R234" s="704"/>
      <c r="S234" s="3180"/>
    </row>
    <row r="235" spans="6:19" ht="20.100000000000001" customHeight="1">
      <c r="F235" s="655"/>
      <c r="G235" s="654"/>
      <c r="O235" s="655"/>
      <c r="P235" s="656"/>
      <c r="Q235" s="656"/>
      <c r="R235" s="704"/>
      <c r="S235" s="3180"/>
    </row>
    <row r="236" spans="6:19" ht="20.100000000000001" customHeight="1">
      <c r="F236" s="655"/>
      <c r="G236" s="654"/>
      <c r="O236" s="655"/>
      <c r="P236" s="656"/>
      <c r="Q236" s="656"/>
      <c r="R236" s="704"/>
      <c r="S236" s="3180"/>
    </row>
    <row r="237" spans="6:19" ht="20.100000000000001" customHeight="1">
      <c r="F237" s="655"/>
      <c r="G237" s="654"/>
      <c r="O237" s="655"/>
      <c r="P237" s="656"/>
      <c r="Q237" s="656"/>
      <c r="R237" s="704"/>
      <c r="S237" s="3180"/>
    </row>
    <row r="238" spans="6:19" ht="20.100000000000001" customHeight="1">
      <c r="F238" s="655"/>
      <c r="G238" s="654"/>
      <c r="O238" s="655"/>
      <c r="P238" s="656"/>
      <c r="Q238" s="656"/>
      <c r="R238" s="704"/>
      <c r="S238" s="3180"/>
    </row>
    <row r="239" spans="6:19" ht="20.100000000000001" customHeight="1">
      <c r="F239" s="655"/>
      <c r="G239" s="654"/>
      <c r="O239" s="655"/>
      <c r="P239" s="656"/>
      <c r="Q239" s="656"/>
      <c r="R239" s="704"/>
      <c r="S239" s="3180"/>
    </row>
    <row r="240" spans="6:19" ht="20.100000000000001" customHeight="1">
      <c r="F240" s="655"/>
      <c r="G240" s="654"/>
      <c r="O240" s="655"/>
      <c r="P240" s="656"/>
      <c r="Q240" s="656"/>
      <c r="R240" s="704"/>
      <c r="S240" s="3180"/>
    </row>
    <row r="241" spans="6:19" ht="20.100000000000001" customHeight="1">
      <c r="F241" s="655"/>
      <c r="G241" s="654"/>
      <c r="O241" s="655"/>
      <c r="P241" s="656"/>
      <c r="Q241" s="656"/>
      <c r="R241" s="704"/>
      <c r="S241" s="3180"/>
    </row>
    <row r="242" spans="6:19" ht="20.100000000000001" customHeight="1">
      <c r="F242" s="655"/>
      <c r="G242" s="654"/>
      <c r="O242" s="655"/>
      <c r="P242" s="656"/>
      <c r="Q242" s="656"/>
      <c r="R242" s="704"/>
      <c r="S242" s="3180"/>
    </row>
    <row r="243" spans="6:19" ht="20.100000000000001" customHeight="1">
      <c r="F243" s="655"/>
      <c r="G243" s="654"/>
      <c r="O243" s="655"/>
      <c r="P243" s="656"/>
      <c r="Q243" s="656"/>
      <c r="R243" s="704"/>
      <c r="S243" s="3180"/>
    </row>
    <row r="244" spans="6:19" ht="20.100000000000001" customHeight="1">
      <c r="F244" s="655"/>
      <c r="G244" s="654"/>
      <c r="O244" s="655"/>
      <c r="P244" s="656"/>
      <c r="Q244" s="656"/>
      <c r="R244" s="704"/>
      <c r="S244" s="3180"/>
    </row>
    <row r="245" spans="6:19" ht="20.100000000000001" customHeight="1">
      <c r="F245" s="655"/>
      <c r="G245" s="654"/>
      <c r="O245" s="655"/>
      <c r="P245" s="656"/>
      <c r="Q245" s="656"/>
      <c r="R245" s="704"/>
      <c r="S245" s="3180"/>
    </row>
    <row r="246" spans="6:19" ht="20.100000000000001" customHeight="1">
      <c r="F246" s="655"/>
      <c r="G246" s="654"/>
      <c r="O246" s="655"/>
      <c r="P246" s="656"/>
      <c r="Q246" s="656"/>
      <c r="R246" s="704"/>
      <c r="S246" s="3180"/>
    </row>
    <row r="247" spans="6:19" ht="20.100000000000001" customHeight="1">
      <c r="F247" s="655"/>
      <c r="G247" s="654"/>
      <c r="O247" s="655"/>
      <c r="P247" s="656"/>
      <c r="Q247" s="656"/>
      <c r="R247" s="704"/>
      <c r="S247" s="3180"/>
    </row>
    <row r="248" spans="6:19" ht="20.100000000000001" customHeight="1">
      <c r="F248" s="655"/>
      <c r="G248" s="654"/>
      <c r="O248" s="655"/>
      <c r="P248" s="656"/>
      <c r="Q248" s="656"/>
      <c r="R248" s="704"/>
      <c r="S248" s="3180"/>
    </row>
    <row r="249" spans="6:19" ht="20.100000000000001" customHeight="1">
      <c r="F249" s="655"/>
      <c r="G249" s="654"/>
      <c r="O249" s="655"/>
      <c r="P249" s="656"/>
      <c r="Q249" s="656"/>
      <c r="R249" s="704"/>
      <c r="S249" s="3180"/>
    </row>
    <row r="250" spans="6:19" ht="20.100000000000001" customHeight="1">
      <c r="F250" s="655"/>
      <c r="G250" s="654"/>
      <c r="O250" s="655"/>
      <c r="P250" s="656"/>
      <c r="Q250" s="656"/>
      <c r="R250" s="704"/>
      <c r="S250" s="3180"/>
    </row>
    <row r="251" spans="6:19" ht="20.100000000000001" customHeight="1">
      <c r="F251" s="655"/>
      <c r="G251" s="654"/>
      <c r="O251" s="655"/>
      <c r="P251" s="656"/>
      <c r="Q251" s="656"/>
      <c r="R251" s="704"/>
      <c r="S251" s="3180"/>
    </row>
    <row r="252" spans="6:19" ht="20.100000000000001" customHeight="1">
      <c r="F252" s="655"/>
      <c r="G252" s="654"/>
      <c r="O252" s="655"/>
      <c r="P252" s="656"/>
      <c r="Q252" s="656"/>
      <c r="R252" s="704"/>
      <c r="S252" s="3180"/>
    </row>
    <row r="253" spans="6:19" ht="20.100000000000001" customHeight="1">
      <c r="F253" s="655"/>
      <c r="G253" s="654"/>
      <c r="O253" s="655"/>
      <c r="P253" s="656"/>
      <c r="Q253" s="656"/>
      <c r="R253" s="704"/>
      <c r="S253" s="3180"/>
    </row>
    <row r="254" spans="6:19" ht="20.100000000000001" customHeight="1">
      <c r="F254" s="655"/>
      <c r="G254" s="654"/>
      <c r="O254" s="655"/>
      <c r="P254" s="656"/>
      <c r="Q254" s="656"/>
      <c r="R254" s="704"/>
      <c r="S254" s="3180"/>
    </row>
    <row r="255" spans="6:19" ht="20.100000000000001" customHeight="1">
      <c r="F255" s="655"/>
      <c r="G255" s="654"/>
      <c r="O255" s="655"/>
      <c r="P255" s="656"/>
      <c r="Q255" s="656"/>
      <c r="R255" s="704"/>
      <c r="S255" s="3180"/>
    </row>
    <row r="256" spans="6:19" ht="20.100000000000001" customHeight="1">
      <c r="F256" s="655"/>
      <c r="G256" s="654"/>
      <c r="O256" s="655"/>
      <c r="P256" s="656"/>
      <c r="Q256" s="656"/>
      <c r="R256" s="704"/>
      <c r="S256" s="3180"/>
    </row>
    <row r="257" spans="6:19" ht="20.100000000000001" customHeight="1">
      <c r="F257" s="655"/>
      <c r="G257" s="654"/>
      <c r="O257" s="655"/>
      <c r="P257" s="656"/>
      <c r="Q257" s="656"/>
      <c r="R257" s="704"/>
      <c r="S257" s="3180"/>
    </row>
    <row r="258" spans="6:19" ht="20.100000000000001" customHeight="1">
      <c r="F258" s="655"/>
      <c r="G258" s="654"/>
      <c r="O258" s="655"/>
      <c r="P258" s="656"/>
      <c r="Q258" s="656"/>
      <c r="R258" s="704"/>
      <c r="S258" s="3180"/>
    </row>
    <row r="259" spans="6:19" ht="20.100000000000001" customHeight="1">
      <c r="F259" s="655"/>
      <c r="G259" s="654"/>
      <c r="O259" s="655"/>
      <c r="P259" s="656"/>
      <c r="Q259" s="656"/>
      <c r="R259" s="704"/>
      <c r="S259" s="3180"/>
    </row>
    <row r="260" spans="6:19" ht="20.100000000000001" customHeight="1">
      <c r="F260" s="655"/>
      <c r="G260" s="654"/>
      <c r="O260" s="655"/>
      <c r="P260" s="656"/>
      <c r="Q260" s="656"/>
      <c r="R260" s="704"/>
      <c r="S260" s="3180"/>
    </row>
    <row r="261" spans="6:19" ht="20.100000000000001" customHeight="1">
      <c r="F261" s="655"/>
      <c r="G261" s="654"/>
      <c r="O261" s="655"/>
      <c r="P261" s="656"/>
      <c r="Q261" s="656"/>
      <c r="R261" s="704"/>
      <c r="S261" s="3180"/>
    </row>
    <row r="262" spans="6:19" ht="20.100000000000001" customHeight="1">
      <c r="F262" s="655"/>
      <c r="G262" s="654"/>
      <c r="O262" s="655"/>
      <c r="P262" s="656"/>
      <c r="Q262" s="656"/>
      <c r="R262" s="704"/>
      <c r="S262" s="3180"/>
    </row>
    <row r="263" spans="6:19" ht="20.100000000000001" customHeight="1">
      <c r="F263" s="655"/>
      <c r="G263" s="654"/>
      <c r="O263" s="655"/>
      <c r="P263" s="656"/>
      <c r="Q263" s="656"/>
      <c r="R263" s="704"/>
      <c r="S263" s="3180"/>
    </row>
    <row r="264" spans="6:19" ht="20.100000000000001" customHeight="1">
      <c r="F264" s="655"/>
      <c r="G264" s="654"/>
      <c r="O264" s="655"/>
      <c r="P264" s="656"/>
      <c r="Q264" s="656"/>
      <c r="R264" s="704"/>
      <c r="S264" s="3180"/>
    </row>
    <row r="265" spans="6:19" ht="20.100000000000001" customHeight="1">
      <c r="F265" s="655"/>
      <c r="O265" s="655"/>
      <c r="P265" s="656"/>
      <c r="Q265" s="656"/>
      <c r="R265" s="704"/>
      <c r="S265" s="3180"/>
    </row>
    <row r="266" spans="6:19" ht="20.100000000000001" customHeight="1">
      <c r="F266" s="655"/>
      <c r="O266" s="655"/>
      <c r="P266" s="656"/>
      <c r="Q266" s="656"/>
      <c r="R266" s="704"/>
      <c r="S266" s="3180"/>
    </row>
    <row r="267" spans="6:19" ht="20.100000000000001" customHeight="1">
      <c r="F267" s="655"/>
      <c r="O267" s="655"/>
      <c r="P267" s="656"/>
      <c r="Q267" s="656"/>
      <c r="R267" s="704"/>
      <c r="S267" s="3180"/>
    </row>
    <row r="268" spans="6:19" ht="20.100000000000001" customHeight="1">
      <c r="F268" s="655"/>
      <c r="O268" s="655"/>
      <c r="P268" s="656"/>
      <c r="Q268" s="656"/>
      <c r="R268" s="704"/>
      <c r="S268" s="3180"/>
    </row>
    <row r="269" spans="6:19" ht="20.100000000000001" customHeight="1">
      <c r="F269" s="655"/>
      <c r="O269" s="655"/>
      <c r="P269" s="656"/>
      <c r="Q269" s="656"/>
      <c r="R269" s="704"/>
      <c r="S269" s="3180"/>
    </row>
    <row r="270" spans="6:19" ht="20.100000000000001" customHeight="1">
      <c r="F270" s="655"/>
      <c r="O270" s="655"/>
      <c r="P270" s="656"/>
      <c r="Q270" s="656"/>
      <c r="R270" s="704"/>
      <c r="S270" s="3180"/>
    </row>
    <row r="271" spans="6:19" ht="20.100000000000001" customHeight="1">
      <c r="F271" s="655"/>
      <c r="O271" s="655"/>
      <c r="P271" s="656"/>
      <c r="Q271" s="656"/>
      <c r="R271" s="704"/>
      <c r="S271" s="3180"/>
    </row>
    <row r="272" spans="6:19" ht="20.100000000000001" customHeight="1">
      <c r="F272" s="655"/>
      <c r="O272" s="655"/>
      <c r="P272" s="656"/>
      <c r="Q272" s="656"/>
      <c r="R272" s="704"/>
      <c r="S272" s="3180"/>
    </row>
    <row r="273" spans="6:19" ht="20.100000000000001" customHeight="1">
      <c r="F273" s="655"/>
      <c r="O273" s="655"/>
      <c r="P273" s="656"/>
      <c r="Q273" s="656"/>
      <c r="R273" s="704"/>
      <c r="S273" s="3180"/>
    </row>
    <row r="274" spans="6:19" ht="20.100000000000001" customHeight="1">
      <c r="F274" s="655"/>
      <c r="O274" s="655"/>
      <c r="P274" s="656"/>
      <c r="Q274" s="656"/>
      <c r="R274" s="704"/>
      <c r="S274" s="3180"/>
    </row>
    <row r="275" spans="6:19" ht="20.100000000000001" customHeight="1">
      <c r="F275" s="655"/>
      <c r="O275" s="655"/>
      <c r="P275" s="656"/>
      <c r="Q275" s="656"/>
      <c r="R275" s="704"/>
      <c r="S275" s="3180"/>
    </row>
    <row r="276" spans="6:19" ht="20.100000000000001" customHeight="1">
      <c r="F276" s="655"/>
      <c r="O276" s="655"/>
      <c r="P276" s="656"/>
      <c r="Q276" s="656"/>
      <c r="R276" s="704"/>
      <c r="S276" s="3180"/>
    </row>
    <row r="277" spans="6:19" ht="20.100000000000001" customHeight="1">
      <c r="F277" s="655"/>
      <c r="O277" s="655"/>
      <c r="P277" s="656"/>
      <c r="Q277" s="656"/>
      <c r="R277" s="704"/>
      <c r="S277" s="3180"/>
    </row>
    <row r="278" spans="6:19" ht="20.100000000000001" customHeight="1">
      <c r="F278" s="655"/>
      <c r="O278" s="655"/>
      <c r="P278" s="656"/>
      <c r="Q278" s="656"/>
      <c r="R278" s="704"/>
      <c r="S278" s="3180"/>
    </row>
    <row r="279" spans="6:19" ht="20.100000000000001" customHeight="1">
      <c r="F279" s="655"/>
      <c r="O279" s="655"/>
      <c r="P279" s="656"/>
      <c r="Q279" s="656"/>
      <c r="R279" s="704"/>
      <c r="S279" s="3180"/>
    </row>
    <row r="280" spans="6:19" ht="20.100000000000001" customHeight="1">
      <c r="F280" s="655"/>
      <c r="O280" s="655"/>
      <c r="P280" s="656"/>
      <c r="Q280" s="656"/>
      <c r="R280" s="704"/>
      <c r="S280" s="3180"/>
    </row>
    <row r="281" spans="6:19" ht="20.100000000000001" customHeight="1">
      <c r="F281" s="655"/>
      <c r="O281" s="655"/>
      <c r="P281" s="656"/>
      <c r="Q281" s="656"/>
      <c r="R281" s="704"/>
      <c r="S281" s="3180"/>
    </row>
    <row r="282" spans="6:19" ht="20.100000000000001" customHeight="1">
      <c r="F282" s="655"/>
      <c r="O282" s="655"/>
      <c r="P282" s="656"/>
      <c r="Q282" s="656"/>
      <c r="R282" s="704"/>
      <c r="S282" s="3180"/>
    </row>
    <row r="283" spans="6:19" ht="20.100000000000001" customHeight="1">
      <c r="F283" s="655"/>
      <c r="O283" s="655"/>
      <c r="P283" s="656"/>
      <c r="Q283" s="656"/>
      <c r="R283" s="704"/>
      <c r="S283" s="3180"/>
    </row>
    <row r="284" spans="6:19" ht="20.100000000000001" customHeight="1">
      <c r="F284" s="655"/>
      <c r="O284" s="655"/>
      <c r="P284" s="656"/>
      <c r="Q284" s="656"/>
      <c r="R284" s="704"/>
      <c r="S284" s="3180"/>
    </row>
    <row r="285" spans="6:19" ht="20.100000000000001" customHeight="1">
      <c r="F285" s="655"/>
      <c r="O285" s="655"/>
      <c r="P285" s="656"/>
      <c r="Q285" s="656"/>
      <c r="R285" s="704"/>
      <c r="S285" s="3180"/>
    </row>
    <row r="286" spans="6:19" ht="20.100000000000001" customHeight="1">
      <c r="F286" s="655"/>
      <c r="O286" s="655"/>
      <c r="P286" s="656"/>
      <c r="Q286" s="656"/>
      <c r="R286" s="704"/>
      <c r="S286" s="3180"/>
    </row>
    <row r="287" spans="6:19" ht="20.100000000000001" customHeight="1">
      <c r="F287" s="655"/>
      <c r="O287" s="655"/>
      <c r="P287" s="656"/>
      <c r="Q287" s="656"/>
      <c r="R287" s="704"/>
      <c r="S287" s="3180"/>
    </row>
    <row r="288" spans="6:19" ht="20.100000000000001" customHeight="1">
      <c r="F288" s="655"/>
      <c r="O288" s="655"/>
      <c r="P288" s="656"/>
      <c r="Q288" s="656"/>
      <c r="R288" s="704"/>
      <c r="S288" s="3180"/>
    </row>
    <row r="289" spans="6:19" ht="20.100000000000001" customHeight="1">
      <c r="F289" s="655"/>
      <c r="O289" s="655"/>
      <c r="P289" s="656"/>
      <c r="Q289" s="656"/>
      <c r="R289" s="704"/>
      <c r="S289" s="3180"/>
    </row>
    <row r="290" spans="6:19" ht="20.100000000000001" customHeight="1">
      <c r="F290" s="655"/>
      <c r="O290" s="655"/>
      <c r="P290" s="656"/>
      <c r="Q290" s="656"/>
      <c r="R290" s="704"/>
      <c r="S290" s="3180"/>
    </row>
    <row r="291" spans="6:19" ht="20.100000000000001" customHeight="1">
      <c r="F291" s="655"/>
      <c r="O291" s="655"/>
      <c r="P291" s="656"/>
      <c r="Q291" s="656"/>
      <c r="R291" s="704"/>
      <c r="S291" s="3180"/>
    </row>
    <row r="292" spans="6:19" ht="20.100000000000001" customHeight="1">
      <c r="F292" s="655"/>
      <c r="O292" s="655"/>
      <c r="P292" s="656"/>
      <c r="Q292" s="656"/>
      <c r="R292" s="704"/>
      <c r="S292" s="3180"/>
    </row>
    <row r="293" spans="6:19" ht="20.100000000000001" customHeight="1">
      <c r="F293" s="655"/>
      <c r="O293" s="655"/>
      <c r="P293" s="656"/>
      <c r="Q293" s="656"/>
      <c r="R293" s="704"/>
      <c r="S293" s="3180"/>
    </row>
    <row r="294" spans="6:19" ht="20.100000000000001" customHeight="1">
      <c r="F294" s="655"/>
      <c r="O294" s="655"/>
      <c r="P294" s="656"/>
      <c r="Q294" s="656"/>
      <c r="R294" s="704"/>
      <c r="S294" s="3180"/>
    </row>
    <row r="295" spans="6:19" ht="20.100000000000001" customHeight="1">
      <c r="F295" s="655"/>
      <c r="O295" s="655"/>
      <c r="P295" s="656"/>
      <c r="Q295" s="656"/>
      <c r="R295" s="704"/>
      <c r="S295" s="3180"/>
    </row>
    <row r="296" spans="6:19" ht="20.100000000000001" customHeight="1">
      <c r="F296" s="655"/>
      <c r="O296" s="655"/>
      <c r="P296" s="656"/>
      <c r="Q296" s="656"/>
      <c r="R296" s="704"/>
      <c r="S296" s="3180"/>
    </row>
    <row r="297" spans="6:19" ht="20.100000000000001" customHeight="1">
      <c r="F297" s="655"/>
      <c r="O297" s="655"/>
      <c r="P297" s="656"/>
      <c r="Q297" s="656"/>
      <c r="R297" s="704"/>
      <c r="S297" s="3180"/>
    </row>
    <row r="298" spans="6:19" ht="20.100000000000001" customHeight="1">
      <c r="F298" s="655"/>
      <c r="O298" s="655"/>
      <c r="P298" s="656"/>
      <c r="Q298" s="656"/>
      <c r="R298" s="704"/>
      <c r="S298" s="3180"/>
    </row>
    <row r="299" spans="6:19" ht="20.100000000000001" customHeight="1">
      <c r="F299" s="655"/>
      <c r="O299" s="655"/>
      <c r="P299" s="656"/>
      <c r="Q299" s="656"/>
      <c r="R299" s="704"/>
      <c r="S299" s="3180"/>
    </row>
    <row r="300" spans="6:19" ht="20.100000000000001" customHeight="1">
      <c r="F300" s="655"/>
      <c r="O300" s="655"/>
      <c r="P300" s="656"/>
      <c r="Q300" s="656"/>
      <c r="R300" s="704"/>
      <c r="S300" s="3180"/>
    </row>
    <row r="301" spans="6:19" ht="20.100000000000001" customHeight="1">
      <c r="F301" s="655"/>
      <c r="O301" s="655"/>
      <c r="P301" s="656"/>
      <c r="Q301" s="656"/>
      <c r="R301" s="704"/>
      <c r="S301" s="3180"/>
    </row>
    <row r="302" spans="6:19" ht="20.100000000000001" customHeight="1">
      <c r="F302" s="655"/>
      <c r="O302" s="655"/>
      <c r="P302" s="656"/>
      <c r="Q302" s="656"/>
      <c r="R302" s="704"/>
      <c r="S302" s="3180"/>
    </row>
    <row r="303" spans="6:19" ht="20.100000000000001" customHeight="1">
      <c r="F303" s="655"/>
      <c r="O303" s="655"/>
      <c r="P303" s="656"/>
      <c r="Q303" s="656"/>
      <c r="R303" s="704"/>
      <c r="S303" s="3180"/>
    </row>
    <row r="304" spans="6:19" ht="20.100000000000001" customHeight="1">
      <c r="F304" s="655"/>
      <c r="O304" s="655"/>
      <c r="P304" s="656"/>
      <c r="Q304" s="656"/>
      <c r="R304" s="704"/>
      <c r="S304" s="3180"/>
    </row>
    <row r="305" spans="6:19" ht="20.100000000000001" customHeight="1">
      <c r="F305" s="655"/>
      <c r="O305" s="655"/>
      <c r="P305" s="656"/>
      <c r="Q305" s="656"/>
      <c r="R305" s="704"/>
      <c r="S305" s="3180"/>
    </row>
    <row r="306" spans="6:19" ht="20.100000000000001" customHeight="1">
      <c r="F306" s="655"/>
      <c r="O306" s="655"/>
      <c r="P306" s="656"/>
      <c r="Q306" s="656"/>
      <c r="R306" s="704"/>
      <c r="S306" s="3180"/>
    </row>
    <row r="307" spans="6:19" ht="20.100000000000001" customHeight="1">
      <c r="F307" s="655"/>
      <c r="O307" s="655"/>
      <c r="P307" s="656"/>
      <c r="Q307" s="656"/>
      <c r="R307" s="704"/>
      <c r="S307" s="3180"/>
    </row>
    <row r="308" spans="6:19" ht="20.100000000000001" customHeight="1">
      <c r="F308" s="655"/>
      <c r="O308" s="655"/>
      <c r="P308" s="656"/>
      <c r="Q308" s="656"/>
      <c r="R308" s="704"/>
      <c r="S308" s="3180"/>
    </row>
    <row r="309" spans="6:19" ht="20.100000000000001" customHeight="1">
      <c r="F309" s="655"/>
      <c r="O309" s="655"/>
      <c r="P309" s="656"/>
      <c r="Q309" s="656"/>
      <c r="R309" s="704"/>
      <c r="S309" s="3180"/>
    </row>
    <row r="310" spans="6:19" ht="20.100000000000001" customHeight="1">
      <c r="F310" s="655"/>
      <c r="O310" s="655"/>
      <c r="P310" s="656"/>
      <c r="Q310" s="656"/>
      <c r="R310" s="704"/>
      <c r="S310" s="3180"/>
    </row>
    <row r="311" spans="6:19" ht="20.100000000000001" customHeight="1">
      <c r="F311" s="655"/>
      <c r="O311" s="655"/>
      <c r="P311" s="656"/>
      <c r="Q311" s="656"/>
      <c r="R311" s="704"/>
      <c r="S311" s="3180"/>
    </row>
    <row r="312" spans="6:19" ht="20.100000000000001" customHeight="1">
      <c r="F312" s="655"/>
      <c r="O312" s="655"/>
      <c r="P312" s="656"/>
      <c r="Q312" s="656"/>
      <c r="R312" s="704"/>
      <c r="S312" s="3180"/>
    </row>
    <row r="313" spans="6:19" ht="20.100000000000001" customHeight="1">
      <c r="F313" s="655"/>
      <c r="O313" s="655"/>
      <c r="P313" s="656"/>
      <c r="Q313" s="656"/>
      <c r="R313" s="704"/>
      <c r="S313" s="3180"/>
    </row>
    <row r="314" spans="6:19" ht="20.100000000000001" customHeight="1">
      <c r="F314" s="655"/>
      <c r="O314" s="655"/>
      <c r="P314" s="656"/>
      <c r="Q314" s="656"/>
      <c r="R314" s="704"/>
      <c r="S314" s="3180"/>
    </row>
    <row r="315" spans="6:19" ht="20.100000000000001" customHeight="1">
      <c r="F315" s="655"/>
      <c r="O315" s="655"/>
      <c r="P315" s="656"/>
      <c r="Q315" s="656"/>
      <c r="R315" s="704"/>
      <c r="S315" s="3180"/>
    </row>
    <row r="316" spans="6:19" ht="20.100000000000001" customHeight="1">
      <c r="F316" s="655"/>
      <c r="O316" s="655"/>
      <c r="P316" s="656"/>
      <c r="Q316" s="656"/>
      <c r="R316" s="704"/>
      <c r="S316" s="3180"/>
    </row>
    <row r="317" spans="6:19" ht="20.100000000000001" customHeight="1">
      <c r="F317" s="655"/>
      <c r="O317" s="655"/>
      <c r="P317" s="656"/>
      <c r="Q317" s="656"/>
      <c r="R317" s="704"/>
      <c r="S317" s="3180"/>
    </row>
    <row r="318" spans="6:19" ht="20.100000000000001" customHeight="1">
      <c r="F318" s="655"/>
      <c r="O318" s="655"/>
      <c r="P318" s="656"/>
      <c r="Q318" s="656"/>
      <c r="R318" s="704"/>
      <c r="S318" s="3180"/>
    </row>
    <row r="319" spans="6:19" ht="20.100000000000001" customHeight="1">
      <c r="P319" s="656"/>
      <c r="Q319" s="656"/>
      <c r="R319" s="704"/>
      <c r="S319" s="3180"/>
    </row>
    <row r="320" spans="6:19" ht="20.100000000000001" customHeight="1">
      <c r="P320" s="656"/>
      <c r="Q320" s="656"/>
      <c r="R320" s="704"/>
      <c r="S320" s="3180"/>
    </row>
    <row r="321" spans="16:19" ht="20.100000000000001" customHeight="1">
      <c r="P321" s="656"/>
      <c r="Q321" s="656"/>
      <c r="R321" s="704"/>
      <c r="S321" s="3180"/>
    </row>
    <row r="322" spans="16:19" ht="20.100000000000001" customHeight="1">
      <c r="P322" s="656"/>
      <c r="Q322" s="656"/>
      <c r="R322" s="704"/>
      <c r="S322" s="3180"/>
    </row>
    <row r="323" spans="16:19" ht="20.100000000000001" customHeight="1">
      <c r="P323" s="656"/>
      <c r="Q323" s="656"/>
      <c r="R323" s="704"/>
      <c r="S323" s="705"/>
    </row>
    <row r="324" spans="16:19" ht="20.100000000000001" customHeight="1">
      <c r="P324" s="656"/>
      <c r="Q324" s="656"/>
      <c r="R324" s="704"/>
      <c r="S324" s="705"/>
    </row>
    <row r="325" spans="16:19" ht="20.100000000000001" customHeight="1"/>
    <row r="326" spans="16:19" ht="20.100000000000001" customHeight="1"/>
    <row r="327" spans="16:19" ht="20.100000000000001" customHeight="1"/>
    <row r="328" spans="16:19" ht="20.100000000000001" customHeight="1"/>
  </sheetData>
  <mergeCells count="7">
    <mergeCell ref="A1:S1"/>
    <mergeCell ref="A3:F3"/>
    <mergeCell ref="G3:O4"/>
    <mergeCell ref="S3:S4"/>
    <mergeCell ref="R3:R4"/>
    <mergeCell ref="Q3:Q4"/>
    <mergeCell ref="P3:P4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rstPageNumber="33" fitToHeight="0" orientation="portrait" useFirstPageNumber="1" r:id="rId1"/>
  <headerFooter scaleWithDoc="0" alignWithMargins="0">
    <oddFooter>&amp;C&amp;P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tabColor rgb="FFFF99FF"/>
    <pageSetUpPr fitToPage="1"/>
  </sheetPr>
  <dimension ref="A1:V328"/>
  <sheetViews>
    <sheetView view="pageBreakPreview" zoomScale="85" zoomScaleNormal="85" zoomScaleSheetLayoutView="85" workbookViewId="0">
      <pane xSplit="3" ySplit="7" topLeftCell="D8" activePane="bottomRight" state="frozen"/>
      <selection activeCell="U24" sqref="U24"/>
      <selection pane="topRight" activeCell="U24" sqref="U24"/>
      <selection pane="bottomLeft" activeCell="U24" sqref="U24"/>
      <selection pane="bottomRight" activeCell="U24" sqref="U24"/>
    </sheetView>
  </sheetViews>
  <sheetFormatPr defaultColWidth="9" defaultRowHeight="19.5"/>
  <cols>
    <col min="1" max="1" width="3.625" style="530" customWidth="1"/>
    <col min="2" max="4" width="3.625" style="531" customWidth="1"/>
    <col min="5" max="5" width="10.625" style="595" customWidth="1"/>
    <col min="6" max="6" width="27.625" style="533" customWidth="1"/>
    <col min="7" max="7" width="20.625" style="534" customWidth="1"/>
    <col min="8" max="8" width="2.625" style="530" customWidth="1"/>
    <col min="9" max="9" width="6.875" style="530" bestFit="1" customWidth="1"/>
    <col min="10" max="10" width="2.625" style="530" customWidth="1"/>
    <col min="11" max="11" width="6.875" style="530" bestFit="1" customWidth="1"/>
    <col min="12" max="12" width="2.625" style="530" customWidth="1"/>
    <col min="13" max="13" width="6.875" style="530" bestFit="1" customWidth="1"/>
    <col min="14" max="14" width="2.625" style="535" customWidth="1"/>
    <col min="15" max="15" width="18.625" style="530" customWidth="1"/>
    <col min="16" max="16" width="12.625" style="536" customWidth="1"/>
    <col min="17" max="17" width="12.625" style="537" customWidth="1"/>
    <col min="18" max="18" width="12.625" style="706" customWidth="1"/>
    <col min="19" max="19" width="12.625" style="707" customWidth="1"/>
    <col min="20" max="20" width="9" style="68"/>
    <col min="21" max="22" width="11.75" style="68" customWidth="1"/>
    <col min="23" max="16384" width="9" style="68"/>
  </cols>
  <sheetData>
    <row r="1" spans="1:22" ht="35.1" customHeight="1">
      <c r="A1" s="3624" t="s">
        <v>2507</v>
      </c>
      <c r="B1" s="3624"/>
      <c r="C1" s="3624"/>
      <c r="D1" s="3624"/>
      <c r="E1" s="3624"/>
      <c r="F1" s="3624"/>
      <c r="G1" s="3624"/>
      <c r="H1" s="3624"/>
      <c r="I1" s="3624"/>
      <c r="J1" s="3624"/>
      <c r="K1" s="3624"/>
      <c r="L1" s="3624"/>
      <c r="M1" s="3624"/>
      <c r="N1" s="3624"/>
      <c r="O1" s="3624"/>
      <c r="P1" s="3624"/>
      <c r="Q1" s="3624"/>
      <c r="R1" s="3624"/>
      <c r="S1" s="3624"/>
    </row>
    <row r="2" spans="1:22" ht="15" customHeight="1" thickBot="1">
      <c r="A2" s="530" t="s">
        <v>268</v>
      </c>
      <c r="E2" s="532"/>
      <c r="R2" s="538"/>
      <c r="S2" s="538" t="s">
        <v>192</v>
      </c>
    </row>
    <row r="3" spans="1:22" s="207" customFormat="1" ht="20.100000000000001" customHeight="1">
      <c r="A3" s="3607" t="s">
        <v>269</v>
      </c>
      <c r="B3" s="3608"/>
      <c r="C3" s="3608"/>
      <c r="D3" s="3608"/>
      <c r="E3" s="3608"/>
      <c r="F3" s="3609"/>
      <c r="G3" s="3610" t="s">
        <v>270</v>
      </c>
      <c r="H3" s="3611"/>
      <c r="I3" s="3611"/>
      <c r="J3" s="3611"/>
      <c r="K3" s="3611"/>
      <c r="L3" s="3611"/>
      <c r="M3" s="3611"/>
      <c r="N3" s="3611"/>
      <c r="O3" s="3612"/>
      <c r="P3" s="3622" t="s">
        <v>1235</v>
      </c>
      <c r="Q3" s="3620" t="s">
        <v>1237</v>
      </c>
      <c r="R3" s="3618" t="s">
        <v>271</v>
      </c>
      <c r="S3" s="3616" t="s">
        <v>272</v>
      </c>
    </row>
    <row r="4" spans="1:22" s="207" customFormat="1" ht="20.100000000000001" customHeight="1" thickBot="1">
      <c r="A4" s="539" t="s">
        <v>273</v>
      </c>
      <c r="B4" s="540" t="s">
        <v>350</v>
      </c>
      <c r="C4" s="540" t="s">
        <v>275</v>
      </c>
      <c r="D4" s="540" t="s">
        <v>276</v>
      </c>
      <c r="E4" s="540" t="s">
        <v>277</v>
      </c>
      <c r="F4" s="541" t="s">
        <v>278</v>
      </c>
      <c r="G4" s="3613"/>
      <c r="H4" s="3614"/>
      <c r="I4" s="3614"/>
      <c r="J4" s="3614"/>
      <c r="K4" s="3614"/>
      <c r="L4" s="3614"/>
      <c r="M4" s="3614"/>
      <c r="N4" s="3614"/>
      <c r="O4" s="3615"/>
      <c r="P4" s="3623"/>
      <c r="Q4" s="3621"/>
      <c r="R4" s="3619"/>
      <c r="S4" s="3617"/>
    </row>
    <row r="5" spans="1:22" s="188" customFormat="1" ht="20.100000000000001" customHeight="1" thickBot="1">
      <c r="A5" s="660" t="s">
        <v>358</v>
      </c>
      <c r="B5" s="661"/>
      <c r="C5" s="662"/>
      <c r="D5" s="662"/>
      <c r="E5" s="663"/>
      <c r="F5" s="664"/>
      <c r="G5" s="665"/>
      <c r="H5" s="662"/>
      <c r="I5" s="662"/>
      <c r="J5" s="662"/>
      <c r="K5" s="662"/>
      <c r="L5" s="662"/>
      <c r="M5" s="662"/>
      <c r="N5" s="666"/>
      <c r="O5" s="664"/>
      <c r="P5" s="549">
        <f>P6+P22</f>
        <v>102266000</v>
      </c>
      <c r="Q5" s="549">
        <f>Q6+Q22</f>
        <v>101394000</v>
      </c>
      <c r="R5" s="667">
        <f t="shared" ref="R5" si="0">+P5-Q5</f>
        <v>872000</v>
      </c>
      <c r="S5" s="3173">
        <f>+R5/Q5</f>
        <v>8.6001144051916292E-3</v>
      </c>
      <c r="U5" s="188">
        <v>101394000</v>
      </c>
      <c r="V5" s="188">
        <v>89509000</v>
      </c>
    </row>
    <row r="6" spans="1:22" ht="20.100000000000001" customHeight="1">
      <c r="A6" s="668"/>
      <c r="B6" s="669" t="s">
        <v>280</v>
      </c>
      <c r="C6" s="670"/>
      <c r="D6" s="670"/>
      <c r="E6" s="670"/>
      <c r="F6" s="671"/>
      <c r="G6" s="670"/>
      <c r="H6" s="670"/>
      <c r="I6" s="670"/>
      <c r="J6" s="670"/>
      <c r="K6" s="670"/>
      <c r="L6" s="670"/>
      <c r="M6" s="670"/>
      <c r="N6" s="670"/>
      <c r="O6" s="672"/>
      <c r="P6" s="558">
        <f>P7+P12</f>
        <v>101339000</v>
      </c>
      <c r="Q6" s="558">
        <f>Q7+Q12</f>
        <v>100644000</v>
      </c>
      <c r="R6" s="673">
        <f t="shared" ref="R6:R26" si="1">+P6-Q6</f>
        <v>695000</v>
      </c>
      <c r="S6" s="2772">
        <f t="shared" ref="S6:S26" si="2">+R6/Q6</f>
        <v>6.9055283971225312E-3</v>
      </c>
      <c r="U6" s="179">
        <f>P5-U5</f>
        <v>872000</v>
      </c>
      <c r="V6" s="179">
        <f>Q5-V5</f>
        <v>11885000</v>
      </c>
    </row>
    <row r="7" spans="1:22" ht="20.100000000000001" customHeight="1">
      <c r="A7" s="551"/>
      <c r="B7" s="559"/>
      <c r="C7" s="669" t="s">
        <v>281</v>
      </c>
      <c r="D7" s="670"/>
      <c r="E7" s="670"/>
      <c r="F7" s="671"/>
      <c r="G7" s="670"/>
      <c r="H7" s="670"/>
      <c r="I7" s="670"/>
      <c r="J7" s="670"/>
      <c r="K7" s="670"/>
      <c r="L7" s="670"/>
      <c r="M7" s="670"/>
      <c r="N7" s="670"/>
      <c r="O7" s="672"/>
      <c r="P7" s="564">
        <f>P8</f>
        <v>9375000</v>
      </c>
      <c r="Q7" s="564">
        <f>Q8</f>
        <v>11250000</v>
      </c>
      <c r="R7" s="673">
        <f t="shared" si="1"/>
        <v>-1875000</v>
      </c>
      <c r="S7" s="2772">
        <f t="shared" si="2"/>
        <v>-0.16666666666666666</v>
      </c>
    </row>
    <row r="8" spans="1:22" ht="20.100000000000001" customHeight="1">
      <c r="A8" s="551"/>
      <c r="B8" s="565"/>
      <c r="C8" s="559"/>
      <c r="D8" s="566" t="s">
        <v>353</v>
      </c>
      <c r="E8" s="567"/>
      <c r="F8" s="568"/>
      <c r="G8" s="569"/>
      <c r="H8" s="570"/>
      <c r="I8" s="570"/>
      <c r="J8" s="570"/>
      <c r="K8" s="570"/>
      <c r="L8" s="570"/>
      <c r="M8" s="570"/>
      <c r="N8" s="571"/>
      <c r="O8" s="568"/>
      <c r="P8" s="572">
        <f>P9</f>
        <v>9375000</v>
      </c>
      <c r="Q8" s="572">
        <f>Q9</f>
        <v>11250000</v>
      </c>
      <c r="R8" s="674">
        <f t="shared" si="1"/>
        <v>-1875000</v>
      </c>
      <c r="S8" s="3174">
        <f t="shared" si="2"/>
        <v>-0.16666666666666666</v>
      </c>
    </row>
    <row r="9" spans="1:22" ht="20.100000000000001" customHeight="1">
      <c r="A9" s="551"/>
      <c r="B9" s="565"/>
      <c r="C9" s="565"/>
      <c r="D9" s="559"/>
      <c r="E9" s="456" t="s">
        <v>107</v>
      </c>
      <c r="F9" s="457"/>
      <c r="G9" s="458"/>
      <c r="H9" s="458"/>
      <c r="I9" s="458"/>
      <c r="J9" s="458"/>
      <c r="K9" s="458"/>
      <c r="L9" s="458"/>
      <c r="M9" s="458"/>
      <c r="N9" s="458"/>
      <c r="O9" s="459"/>
      <c r="P9" s="573">
        <f>O10</f>
        <v>9375000</v>
      </c>
      <c r="Q9" s="573">
        <f>Q10</f>
        <v>11250000</v>
      </c>
      <c r="R9" s="631">
        <f t="shared" si="1"/>
        <v>-1875000</v>
      </c>
      <c r="S9" s="3170">
        <f t="shared" si="2"/>
        <v>-0.16666666666666666</v>
      </c>
    </row>
    <row r="10" spans="1:22" s="188" customFormat="1" ht="20.100000000000001" customHeight="1">
      <c r="A10" s="675"/>
      <c r="B10" s="574"/>
      <c r="C10" s="574"/>
      <c r="D10" s="574"/>
      <c r="E10" s="575"/>
      <c r="F10" s="576" t="s">
        <v>288</v>
      </c>
      <c r="G10" s="577"/>
      <c r="H10" s="578"/>
      <c r="I10" s="578"/>
      <c r="J10" s="578"/>
      <c r="K10" s="578"/>
      <c r="L10" s="578"/>
      <c r="M10" s="578"/>
      <c r="N10" s="579"/>
      <c r="O10" s="580">
        <f>SUM(O11:O11)</f>
        <v>9375000</v>
      </c>
      <c r="P10" s="581">
        <v>11250000</v>
      </c>
      <c r="Q10" s="581">
        <v>11250000</v>
      </c>
      <c r="R10" s="676">
        <f t="shared" si="1"/>
        <v>0</v>
      </c>
      <c r="S10" s="3175">
        <f t="shared" si="2"/>
        <v>0</v>
      </c>
    </row>
    <row r="11" spans="1:22" ht="20.100000000000001" customHeight="1">
      <c r="A11" s="551"/>
      <c r="B11" s="565"/>
      <c r="C11" s="565"/>
      <c r="D11" s="582"/>
      <c r="E11" s="583"/>
      <c r="F11" s="619" t="s">
        <v>1526</v>
      </c>
      <c r="G11" s="677">
        <v>1250</v>
      </c>
      <c r="H11" s="678" t="s">
        <v>19</v>
      </c>
      <c r="I11" s="679">
        <v>25</v>
      </c>
      <c r="J11" s="678" t="s">
        <v>19</v>
      </c>
      <c r="K11" s="680">
        <v>25</v>
      </c>
      <c r="L11" s="678" t="s">
        <v>19</v>
      </c>
      <c r="M11" s="681">
        <v>12</v>
      </c>
      <c r="N11" s="623" t="s">
        <v>284</v>
      </c>
      <c r="O11" s="624">
        <f>G11*I11*K11*M11</f>
        <v>9375000</v>
      </c>
      <c r="P11" s="593"/>
      <c r="Q11" s="593"/>
      <c r="R11" s="673"/>
      <c r="S11" s="2772"/>
    </row>
    <row r="12" spans="1:22" ht="20.100000000000001" customHeight="1">
      <c r="A12" s="551"/>
      <c r="B12" s="565"/>
      <c r="C12" s="669" t="s">
        <v>354</v>
      </c>
      <c r="D12" s="670"/>
      <c r="E12" s="670"/>
      <c r="F12" s="671"/>
      <c r="G12" s="670"/>
      <c r="H12" s="670"/>
      <c r="I12" s="670"/>
      <c r="J12" s="670"/>
      <c r="K12" s="670"/>
      <c r="L12" s="670"/>
      <c r="M12" s="670"/>
      <c r="N12" s="670"/>
      <c r="O12" s="672"/>
      <c r="P12" s="564">
        <f>P13+P17</f>
        <v>91964000</v>
      </c>
      <c r="Q12" s="564">
        <f>Q13+Q17</f>
        <v>89394000</v>
      </c>
      <c r="R12" s="673">
        <f t="shared" si="1"/>
        <v>2570000</v>
      </c>
      <c r="S12" s="2772">
        <f t="shared" si="2"/>
        <v>2.874913305143522E-2</v>
      </c>
    </row>
    <row r="13" spans="1:22" ht="20.100000000000001" customHeight="1">
      <c r="A13" s="551"/>
      <c r="B13" s="565"/>
      <c r="C13" s="588"/>
      <c r="D13" s="566" t="s">
        <v>1326</v>
      </c>
      <c r="E13" s="567"/>
      <c r="F13" s="568"/>
      <c r="G13" s="569"/>
      <c r="H13" s="570"/>
      <c r="I13" s="570"/>
      <c r="J13" s="570"/>
      <c r="K13" s="570"/>
      <c r="L13" s="570"/>
      <c r="M13" s="570"/>
      <c r="N13" s="571"/>
      <c r="O13" s="568"/>
      <c r="P13" s="572">
        <f>P14</f>
        <v>14000</v>
      </c>
      <c r="Q13" s="572">
        <f>Q14</f>
        <v>14000</v>
      </c>
      <c r="R13" s="674">
        <f t="shared" si="1"/>
        <v>0</v>
      </c>
      <c r="S13" s="3174">
        <f t="shared" si="2"/>
        <v>0</v>
      </c>
    </row>
    <row r="14" spans="1:22" ht="20.100000000000001" customHeight="1">
      <c r="A14" s="551"/>
      <c r="B14" s="565"/>
      <c r="C14" s="588"/>
      <c r="D14" s="559"/>
      <c r="E14" s="456" t="s">
        <v>109</v>
      </c>
      <c r="F14" s="457"/>
      <c r="G14" s="458"/>
      <c r="H14" s="458"/>
      <c r="I14" s="458"/>
      <c r="J14" s="458"/>
      <c r="K14" s="458"/>
      <c r="L14" s="458"/>
      <c r="M14" s="458"/>
      <c r="N14" s="458"/>
      <c r="O14" s="459"/>
      <c r="P14" s="573">
        <f>ROUNDUP(O15,-3)</f>
        <v>14000</v>
      </c>
      <c r="Q14" s="573">
        <f>Q15</f>
        <v>14000</v>
      </c>
      <c r="R14" s="631">
        <f t="shared" si="1"/>
        <v>0</v>
      </c>
      <c r="S14" s="3170">
        <f t="shared" si="2"/>
        <v>0</v>
      </c>
    </row>
    <row r="15" spans="1:22" ht="20.100000000000001" customHeight="1">
      <c r="A15" s="551"/>
      <c r="B15" s="565"/>
      <c r="C15" s="594"/>
      <c r="D15" s="565"/>
      <c r="F15" s="596" t="s">
        <v>359</v>
      </c>
      <c r="G15" s="597"/>
      <c r="H15" s="598"/>
      <c r="I15" s="598"/>
      <c r="J15" s="598"/>
      <c r="K15" s="598"/>
      <c r="L15" s="598"/>
      <c r="M15" s="598"/>
      <c r="N15" s="599"/>
      <c r="O15" s="600">
        <f>SUM(O16:O16)</f>
        <v>14000</v>
      </c>
      <c r="P15" s="581">
        <v>14000</v>
      </c>
      <c r="Q15" s="581">
        <v>14000</v>
      </c>
      <c r="R15" s="676">
        <f t="shared" si="1"/>
        <v>0</v>
      </c>
      <c r="S15" s="3175">
        <f t="shared" si="2"/>
        <v>0</v>
      </c>
    </row>
    <row r="16" spans="1:22" ht="20.100000000000001" customHeight="1">
      <c r="A16" s="551"/>
      <c r="B16" s="565"/>
      <c r="C16" s="594"/>
      <c r="D16" s="582"/>
      <c r="E16" s="583"/>
      <c r="F16" s="619" t="s">
        <v>1445</v>
      </c>
      <c r="G16" s="620">
        <v>14000</v>
      </c>
      <c r="H16" s="532" t="s">
        <v>283</v>
      </c>
      <c r="I16" s="682">
        <v>1</v>
      </c>
      <c r="J16" s="532"/>
      <c r="K16" s="622"/>
      <c r="L16" s="532"/>
      <c r="M16" s="532"/>
      <c r="N16" s="623" t="s">
        <v>284</v>
      </c>
      <c r="O16" s="624">
        <f>G16*I16</f>
        <v>14000</v>
      </c>
      <c r="P16" s="593"/>
      <c r="Q16" s="593"/>
      <c r="R16" s="673"/>
      <c r="S16" s="2772"/>
    </row>
    <row r="17" spans="1:19" ht="20.100000000000001" customHeight="1">
      <c r="A17" s="551"/>
      <c r="B17" s="565"/>
      <c r="C17" s="565"/>
      <c r="D17" s="566" t="s">
        <v>1327</v>
      </c>
      <c r="E17" s="567"/>
      <c r="F17" s="568"/>
      <c r="G17" s="569"/>
      <c r="H17" s="570"/>
      <c r="I17" s="570"/>
      <c r="J17" s="570"/>
      <c r="K17" s="570"/>
      <c r="L17" s="570"/>
      <c r="M17" s="570"/>
      <c r="N17" s="571"/>
      <c r="O17" s="568"/>
      <c r="P17" s="572">
        <f>P18</f>
        <v>91950000</v>
      </c>
      <c r="Q17" s="572">
        <f>Q18</f>
        <v>89380000</v>
      </c>
      <c r="R17" s="674">
        <f t="shared" si="1"/>
        <v>2570000</v>
      </c>
      <c r="S17" s="3174">
        <f t="shared" si="2"/>
        <v>2.8753636160214813E-2</v>
      </c>
    </row>
    <row r="18" spans="1:19" ht="20.100000000000001" customHeight="1">
      <c r="A18" s="551"/>
      <c r="B18" s="565"/>
      <c r="C18" s="565"/>
      <c r="D18" s="559"/>
      <c r="E18" s="456" t="s">
        <v>208</v>
      </c>
      <c r="F18" s="457"/>
      <c r="G18" s="458"/>
      <c r="H18" s="458"/>
      <c r="I18" s="458"/>
      <c r="J18" s="458"/>
      <c r="K18" s="458"/>
      <c r="L18" s="458"/>
      <c r="M18" s="458"/>
      <c r="N18" s="458"/>
      <c r="O18" s="459"/>
      <c r="P18" s="573">
        <f>ROUNDUP(O19,-3)</f>
        <v>91950000</v>
      </c>
      <c r="Q18" s="573">
        <f>Q19</f>
        <v>89380000</v>
      </c>
      <c r="R18" s="631">
        <f t="shared" si="1"/>
        <v>2570000</v>
      </c>
      <c r="S18" s="3170">
        <f t="shared" si="2"/>
        <v>2.8753636160214813E-2</v>
      </c>
    </row>
    <row r="19" spans="1:19" ht="20.100000000000001" customHeight="1">
      <c r="A19" s="551"/>
      <c r="B19" s="565"/>
      <c r="C19" s="565"/>
      <c r="D19" s="565"/>
      <c r="E19" s="610"/>
      <c r="F19" s="611" t="s">
        <v>360</v>
      </c>
      <c r="G19" s="612"/>
      <c r="H19" s="613"/>
      <c r="I19" s="613"/>
      <c r="J19" s="613"/>
      <c r="K19" s="613"/>
      <c r="L19" s="613"/>
      <c r="M19" s="613"/>
      <c r="N19" s="614"/>
      <c r="O19" s="615">
        <f>SUM(O20:O21)</f>
        <v>91950000</v>
      </c>
      <c r="P19" s="616">
        <f>O19</f>
        <v>91950000</v>
      </c>
      <c r="Q19" s="581">
        <v>89380000</v>
      </c>
      <c r="R19" s="683">
        <f t="shared" si="1"/>
        <v>2570000</v>
      </c>
      <c r="S19" s="3176">
        <f t="shared" si="2"/>
        <v>2.8753636160214813E-2</v>
      </c>
    </row>
    <row r="20" spans="1:19" ht="20.100000000000001" customHeight="1">
      <c r="A20" s="551"/>
      <c r="B20" s="565"/>
      <c r="C20" s="565"/>
      <c r="D20" s="565"/>
      <c r="E20" s="684"/>
      <c r="F20" s="619" t="s">
        <v>1524</v>
      </c>
      <c r="G20" s="620">
        <v>89380000</v>
      </c>
      <c r="H20" s="532" t="s">
        <v>43</v>
      </c>
      <c r="I20" s="685">
        <v>1</v>
      </c>
      <c r="J20" s="532"/>
      <c r="K20" s="622"/>
      <c r="L20" s="532"/>
      <c r="M20" s="532"/>
      <c r="N20" s="623" t="s">
        <v>101</v>
      </c>
      <c r="O20" s="624">
        <f>G20*I20</f>
        <v>89380000</v>
      </c>
      <c r="P20" s="593"/>
      <c r="Q20" s="593"/>
      <c r="R20" s="686"/>
      <c r="S20" s="3177"/>
    </row>
    <row r="21" spans="1:19" ht="20.100000000000001" customHeight="1">
      <c r="A21" s="551"/>
      <c r="B21" s="565"/>
      <c r="C21" s="565"/>
      <c r="D21" s="565"/>
      <c r="E21" s="684"/>
      <c r="F21" s="619" t="s">
        <v>1476</v>
      </c>
      <c r="G21" s="620">
        <v>2570000</v>
      </c>
      <c r="H21" s="532" t="s">
        <v>19</v>
      </c>
      <c r="I21" s="685">
        <v>1</v>
      </c>
      <c r="J21" s="532"/>
      <c r="K21" s="622"/>
      <c r="L21" s="532"/>
      <c r="M21" s="532"/>
      <c r="N21" s="623" t="s">
        <v>20</v>
      </c>
      <c r="O21" s="624">
        <f>G21*I21</f>
        <v>2570000</v>
      </c>
      <c r="P21" s="593"/>
      <c r="Q21" s="593"/>
      <c r="R21" s="686"/>
      <c r="S21" s="3177"/>
    </row>
    <row r="22" spans="1:19" s="219" customFormat="1" ht="20.100000000000001" customHeight="1">
      <c r="A22" s="687"/>
      <c r="B22" s="669" t="s">
        <v>24</v>
      </c>
      <c r="C22" s="670"/>
      <c r="D22" s="670"/>
      <c r="E22" s="670"/>
      <c r="F22" s="671"/>
      <c r="G22" s="670"/>
      <c r="H22" s="670"/>
      <c r="I22" s="670"/>
      <c r="J22" s="670"/>
      <c r="K22" s="670"/>
      <c r="L22" s="670"/>
      <c r="M22" s="670"/>
      <c r="N22" s="670"/>
      <c r="O22" s="672"/>
      <c r="P22" s="688">
        <f>P23</f>
        <v>927000</v>
      </c>
      <c r="Q22" s="688">
        <f>Q23</f>
        <v>750000</v>
      </c>
      <c r="R22" s="689">
        <f t="shared" si="1"/>
        <v>177000</v>
      </c>
      <c r="S22" s="3178">
        <f t="shared" si="2"/>
        <v>0.23599999999999999</v>
      </c>
    </row>
    <row r="23" spans="1:19" s="219" customFormat="1" ht="20.100000000000001" customHeight="1">
      <c r="A23" s="687"/>
      <c r="B23" s="690"/>
      <c r="C23" s="669" t="s">
        <v>25</v>
      </c>
      <c r="D23" s="670"/>
      <c r="E23" s="670"/>
      <c r="F23" s="671"/>
      <c r="G23" s="670"/>
      <c r="H23" s="670"/>
      <c r="I23" s="670"/>
      <c r="J23" s="670"/>
      <c r="K23" s="670"/>
      <c r="L23" s="670"/>
      <c r="M23" s="670"/>
      <c r="N23" s="670"/>
      <c r="O23" s="672"/>
      <c r="P23" s="688">
        <f>P24</f>
        <v>927000</v>
      </c>
      <c r="Q23" s="688">
        <f>Q24</f>
        <v>750000</v>
      </c>
      <c r="R23" s="689">
        <f t="shared" si="1"/>
        <v>177000</v>
      </c>
      <c r="S23" s="3178">
        <f t="shared" si="2"/>
        <v>0.23599999999999999</v>
      </c>
    </row>
    <row r="24" spans="1:19" s="219" customFormat="1" ht="20.100000000000001" customHeight="1">
      <c r="A24" s="687"/>
      <c r="B24" s="690"/>
      <c r="C24" s="691"/>
      <c r="D24" s="566" t="s">
        <v>1328</v>
      </c>
      <c r="E24" s="567"/>
      <c r="F24" s="568"/>
      <c r="G24" s="569"/>
      <c r="H24" s="570"/>
      <c r="I24" s="570"/>
      <c r="J24" s="570"/>
      <c r="K24" s="570"/>
      <c r="L24" s="570"/>
      <c r="M24" s="570"/>
      <c r="N24" s="571"/>
      <c r="O24" s="568"/>
      <c r="P24" s="572">
        <f>SUM(P25)</f>
        <v>927000</v>
      </c>
      <c r="Q24" s="572">
        <f>SUM(Q25)</f>
        <v>750000</v>
      </c>
      <c r="R24" s="674">
        <f t="shared" si="1"/>
        <v>177000</v>
      </c>
      <c r="S24" s="3174">
        <f t="shared" si="2"/>
        <v>0.23599999999999999</v>
      </c>
    </row>
    <row r="25" spans="1:19" s="219" customFormat="1" ht="20.100000000000001" customHeight="1">
      <c r="A25" s="687"/>
      <c r="B25" s="690"/>
      <c r="C25" s="691"/>
      <c r="D25" s="692"/>
      <c r="E25" s="456" t="s">
        <v>117</v>
      </c>
      <c r="F25" s="457"/>
      <c r="G25" s="458"/>
      <c r="H25" s="458"/>
      <c r="I25" s="458"/>
      <c r="J25" s="458"/>
      <c r="K25" s="458"/>
      <c r="L25" s="458"/>
      <c r="M25" s="458"/>
      <c r="N25" s="458"/>
      <c r="O25" s="459"/>
      <c r="P25" s="693">
        <f>O26</f>
        <v>927000</v>
      </c>
      <c r="Q25" s="573">
        <f>Q26</f>
        <v>750000</v>
      </c>
      <c r="R25" s="694">
        <f t="shared" si="1"/>
        <v>177000</v>
      </c>
      <c r="S25" s="3179">
        <f t="shared" si="2"/>
        <v>0.23599999999999999</v>
      </c>
    </row>
    <row r="26" spans="1:19" s="219" customFormat="1" ht="20.100000000000001" customHeight="1">
      <c r="A26" s="687"/>
      <c r="B26" s="690"/>
      <c r="C26" s="695"/>
      <c r="D26" s="690"/>
      <c r="E26" s="632"/>
      <c r="F26" s="633" t="s">
        <v>27</v>
      </c>
      <c r="G26" s="634"/>
      <c r="H26" s="635"/>
      <c r="I26" s="635"/>
      <c r="J26" s="635"/>
      <c r="K26" s="635"/>
      <c r="L26" s="635"/>
      <c r="M26" s="635"/>
      <c r="N26" s="696"/>
      <c r="O26" s="637">
        <f>SUM(O27)</f>
        <v>927000</v>
      </c>
      <c r="P26" s="616">
        <v>750000</v>
      </c>
      <c r="Q26" s="581">
        <v>750000</v>
      </c>
      <c r="R26" s="638">
        <f t="shared" si="1"/>
        <v>0</v>
      </c>
      <c r="S26" s="3171">
        <f t="shared" si="2"/>
        <v>0</v>
      </c>
    </row>
    <row r="27" spans="1:19" s="219" customFormat="1" ht="20.100000000000001" customHeight="1" thickBot="1">
      <c r="A27" s="697"/>
      <c r="B27" s="698"/>
      <c r="C27" s="699"/>
      <c r="D27" s="698"/>
      <c r="E27" s="642"/>
      <c r="F27" s="643" t="s">
        <v>1525</v>
      </c>
      <c r="G27" s="700">
        <v>927989</v>
      </c>
      <c r="H27" s="701" t="s">
        <v>43</v>
      </c>
      <c r="I27" s="702">
        <v>1</v>
      </c>
      <c r="J27" s="647"/>
      <c r="K27" s="648"/>
      <c r="L27" s="647"/>
      <c r="M27" s="647"/>
      <c r="N27" s="649" t="s">
        <v>20</v>
      </c>
      <c r="O27" s="703">
        <f>ROUNDDOWN(G27*I27,-3)</f>
        <v>927000</v>
      </c>
      <c r="P27" s="651"/>
      <c r="Q27" s="651"/>
      <c r="R27" s="652"/>
      <c r="S27" s="3172"/>
    </row>
    <row r="28" spans="1:19" ht="20.100000000000001" customHeight="1">
      <c r="F28" s="655"/>
      <c r="G28" s="654"/>
      <c r="O28" s="655"/>
      <c r="P28" s="656"/>
      <c r="Q28" s="657"/>
      <c r="R28" s="704"/>
      <c r="S28" s="3180"/>
    </row>
    <row r="29" spans="1:19" ht="20.100000000000001" customHeight="1">
      <c r="F29" s="655"/>
      <c r="G29" s="654"/>
      <c r="O29" s="655"/>
      <c r="P29" s="656"/>
      <c r="Q29" s="657"/>
      <c r="R29" s="704"/>
      <c r="S29" s="3180"/>
    </row>
    <row r="30" spans="1:19" ht="20.100000000000001" customHeight="1">
      <c r="F30" s="655"/>
      <c r="G30" s="654"/>
      <c r="O30" s="655"/>
      <c r="P30" s="656"/>
      <c r="Q30" s="657"/>
      <c r="R30" s="704"/>
      <c r="S30" s="3180"/>
    </row>
    <row r="31" spans="1:19" ht="20.100000000000001" customHeight="1">
      <c r="F31" s="655"/>
      <c r="G31" s="654"/>
      <c r="O31" s="655"/>
      <c r="P31" s="656"/>
      <c r="Q31" s="657"/>
      <c r="R31" s="704"/>
      <c r="S31" s="3180"/>
    </row>
    <row r="32" spans="1:19" ht="20.100000000000001" customHeight="1">
      <c r="F32" s="655"/>
      <c r="G32" s="654"/>
      <c r="O32" s="655"/>
      <c r="P32" s="656"/>
      <c r="Q32" s="657"/>
      <c r="R32" s="704"/>
      <c r="S32" s="3180"/>
    </row>
    <row r="33" spans="6:19" ht="20.100000000000001" customHeight="1">
      <c r="F33" s="655"/>
      <c r="G33" s="654"/>
      <c r="O33" s="655"/>
      <c r="P33" s="656"/>
      <c r="Q33" s="657"/>
      <c r="R33" s="704"/>
      <c r="S33" s="3180"/>
    </row>
    <row r="34" spans="6:19" ht="20.100000000000001" customHeight="1">
      <c r="F34" s="655"/>
      <c r="G34" s="654"/>
      <c r="O34" s="655"/>
      <c r="P34" s="656"/>
      <c r="Q34" s="657"/>
      <c r="R34" s="704"/>
      <c r="S34" s="3180"/>
    </row>
    <row r="35" spans="6:19" ht="20.100000000000001" customHeight="1">
      <c r="F35" s="655"/>
      <c r="G35" s="654"/>
      <c r="O35" s="655"/>
      <c r="P35" s="656"/>
      <c r="Q35" s="657"/>
      <c r="R35" s="704"/>
      <c r="S35" s="3180"/>
    </row>
    <row r="36" spans="6:19" ht="20.100000000000001" customHeight="1">
      <c r="F36" s="655"/>
      <c r="G36" s="654"/>
      <c r="N36" s="623"/>
      <c r="O36" s="655"/>
      <c r="P36" s="656"/>
      <c r="Q36" s="657"/>
      <c r="R36" s="704"/>
      <c r="S36" s="3180"/>
    </row>
    <row r="37" spans="6:19" ht="20.100000000000001" customHeight="1">
      <c r="F37" s="655"/>
      <c r="G37" s="654"/>
      <c r="O37" s="655"/>
      <c r="P37" s="656"/>
      <c r="Q37" s="657"/>
      <c r="R37" s="704"/>
      <c r="S37" s="3180"/>
    </row>
    <row r="38" spans="6:19" ht="20.100000000000001" customHeight="1">
      <c r="F38" s="655"/>
      <c r="G38" s="654"/>
      <c r="O38" s="655"/>
      <c r="P38" s="656"/>
      <c r="Q38" s="657"/>
      <c r="R38" s="704"/>
      <c r="S38" s="3180"/>
    </row>
    <row r="39" spans="6:19" ht="20.100000000000001" customHeight="1">
      <c r="F39" s="655"/>
      <c r="G39" s="654"/>
      <c r="O39" s="655"/>
      <c r="P39" s="656"/>
      <c r="Q39" s="657"/>
      <c r="R39" s="704"/>
      <c r="S39" s="3180"/>
    </row>
    <row r="40" spans="6:19" ht="20.100000000000001" customHeight="1">
      <c r="F40" s="655"/>
      <c r="G40" s="654"/>
      <c r="O40" s="655"/>
      <c r="P40" s="656"/>
      <c r="Q40" s="657"/>
      <c r="R40" s="704"/>
      <c r="S40" s="3180"/>
    </row>
    <row r="41" spans="6:19" ht="20.100000000000001" customHeight="1">
      <c r="F41" s="655"/>
      <c r="G41" s="654"/>
      <c r="O41" s="655"/>
      <c r="P41" s="656"/>
      <c r="Q41" s="657"/>
      <c r="R41" s="704"/>
      <c r="S41" s="3180"/>
    </row>
    <row r="42" spans="6:19" ht="20.100000000000001" customHeight="1">
      <c r="F42" s="655"/>
      <c r="G42" s="654"/>
      <c r="O42" s="655"/>
      <c r="P42" s="656"/>
      <c r="Q42" s="657"/>
      <c r="R42" s="704"/>
      <c r="S42" s="3180"/>
    </row>
    <row r="43" spans="6:19" ht="20.100000000000001" customHeight="1">
      <c r="F43" s="655"/>
      <c r="G43" s="654"/>
      <c r="O43" s="655"/>
      <c r="P43" s="656"/>
      <c r="Q43" s="657"/>
      <c r="R43" s="704"/>
      <c r="S43" s="3180"/>
    </row>
    <row r="44" spans="6:19" ht="20.100000000000001" customHeight="1">
      <c r="F44" s="655"/>
      <c r="G44" s="654"/>
      <c r="O44" s="655"/>
      <c r="P44" s="656"/>
      <c r="Q44" s="657"/>
      <c r="R44" s="704"/>
      <c r="S44" s="3180"/>
    </row>
    <row r="45" spans="6:19" ht="20.100000000000001" customHeight="1">
      <c r="F45" s="655"/>
      <c r="G45" s="654"/>
      <c r="O45" s="655"/>
      <c r="P45" s="656"/>
      <c r="Q45" s="657"/>
      <c r="R45" s="704"/>
      <c r="S45" s="3180"/>
    </row>
    <row r="46" spans="6:19" ht="20.100000000000001" customHeight="1">
      <c r="F46" s="655"/>
      <c r="G46" s="654"/>
      <c r="O46" s="655"/>
      <c r="P46" s="656"/>
      <c r="Q46" s="657"/>
      <c r="R46" s="704"/>
      <c r="S46" s="3180"/>
    </row>
    <row r="47" spans="6:19" ht="20.100000000000001" customHeight="1">
      <c r="F47" s="655"/>
      <c r="G47" s="654"/>
      <c r="O47" s="655"/>
      <c r="P47" s="656"/>
      <c r="Q47" s="657"/>
      <c r="R47" s="704"/>
      <c r="S47" s="3180"/>
    </row>
    <row r="48" spans="6:19" ht="20.100000000000001" customHeight="1">
      <c r="F48" s="655"/>
      <c r="G48" s="654"/>
      <c r="O48" s="655"/>
      <c r="P48" s="656"/>
      <c r="Q48" s="657"/>
      <c r="R48" s="704"/>
      <c r="S48" s="3180"/>
    </row>
    <row r="49" spans="6:19" ht="20.100000000000001" customHeight="1">
      <c r="F49" s="655"/>
      <c r="G49" s="654"/>
      <c r="O49" s="655"/>
      <c r="P49" s="656"/>
      <c r="Q49" s="657"/>
      <c r="R49" s="704"/>
      <c r="S49" s="3180"/>
    </row>
    <row r="50" spans="6:19" ht="20.100000000000001" customHeight="1">
      <c r="F50" s="655"/>
      <c r="G50" s="654"/>
      <c r="O50" s="655"/>
      <c r="P50" s="656"/>
      <c r="Q50" s="657"/>
      <c r="R50" s="704"/>
      <c r="S50" s="3180"/>
    </row>
    <row r="51" spans="6:19" ht="20.100000000000001" customHeight="1">
      <c r="F51" s="655"/>
      <c r="G51" s="654"/>
      <c r="O51" s="655"/>
      <c r="P51" s="656"/>
      <c r="Q51" s="657"/>
      <c r="R51" s="704"/>
      <c r="S51" s="3180"/>
    </row>
    <row r="52" spans="6:19" ht="20.100000000000001" customHeight="1">
      <c r="F52" s="655"/>
      <c r="G52" s="654"/>
      <c r="O52" s="655"/>
      <c r="P52" s="656"/>
      <c r="Q52" s="657"/>
      <c r="R52" s="704"/>
      <c r="S52" s="3180"/>
    </row>
    <row r="53" spans="6:19" ht="20.100000000000001" customHeight="1">
      <c r="F53" s="655"/>
      <c r="G53" s="654"/>
      <c r="O53" s="655"/>
      <c r="P53" s="656"/>
      <c r="Q53" s="657"/>
      <c r="R53" s="704"/>
      <c r="S53" s="3180"/>
    </row>
    <row r="54" spans="6:19" ht="20.100000000000001" customHeight="1">
      <c r="F54" s="655"/>
      <c r="G54" s="654"/>
      <c r="O54" s="655"/>
      <c r="P54" s="656"/>
      <c r="Q54" s="657"/>
      <c r="R54" s="704"/>
      <c r="S54" s="3180"/>
    </row>
    <row r="55" spans="6:19" ht="20.100000000000001" customHeight="1">
      <c r="F55" s="655"/>
      <c r="G55" s="654"/>
      <c r="O55" s="655"/>
      <c r="P55" s="656"/>
      <c r="Q55" s="657"/>
      <c r="R55" s="704"/>
      <c r="S55" s="3180"/>
    </row>
    <row r="56" spans="6:19" ht="20.100000000000001" customHeight="1">
      <c r="F56" s="655"/>
      <c r="G56" s="654"/>
      <c r="O56" s="655"/>
      <c r="P56" s="656"/>
      <c r="Q56" s="657"/>
      <c r="R56" s="704"/>
      <c r="S56" s="3180"/>
    </row>
    <row r="57" spans="6:19" ht="20.100000000000001" customHeight="1">
      <c r="F57" s="655"/>
      <c r="G57" s="654"/>
      <c r="O57" s="655"/>
      <c r="P57" s="656"/>
      <c r="Q57" s="657"/>
      <c r="R57" s="704"/>
      <c r="S57" s="3180"/>
    </row>
    <row r="58" spans="6:19" ht="20.100000000000001" customHeight="1">
      <c r="F58" s="655"/>
      <c r="G58" s="654"/>
      <c r="O58" s="655"/>
      <c r="P58" s="656"/>
      <c r="Q58" s="657"/>
      <c r="R58" s="704"/>
      <c r="S58" s="3180"/>
    </row>
    <row r="59" spans="6:19" ht="20.100000000000001" customHeight="1">
      <c r="F59" s="655"/>
      <c r="G59" s="654"/>
      <c r="O59" s="655"/>
      <c r="P59" s="656"/>
      <c r="Q59" s="657"/>
      <c r="R59" s="704"/>
      <c r="S59" s="3180"/>
    </row>
    <row r="60" spans="6:19" ht="20.100000000000001" customHeight="1">
      <c r="F60" s="655"/>
      <c r="G60" s="654"/>
      <c r="O60" s="655"/>
      <c r="P60" s="656"/>
      <c r="Q60" s="657"/>
      <c r="R60" s="704"/>
      <c r="S60" s="3180"/>
    </row>
    <row r="61" spans="6:19" ht="20.100000000000001" customHeight="1">
      <c r="F61" s="655"/>
      <c r="G61" s="654"/>
      <c r="O61" s="655"/>
      <c r="P61" s="656"/>
      <c r="Q61" s="657"/>
      <c r="R61" s="704"/>
      <c r="S61" s="3180"/>
    </row>
    <row r="62" spans="6:19" ht="20.100000000000001" customHeight="1">
      <c r="F62" s="655"/>
      <c r="G62" s="654"/>
      <c r="O62" s="655"/>
      <c r="P62" s="656"/>
      <c r="Q62" s="657"/>
      <c r="R62" s="704"/>
      <c r="S62" s="3180"/>
    </row>
    <row r="63" spans="6:19" ht="20.100000000000001" customHeight="1">
      <c r="F63" s="655"/>
      <c r="G63" s="654"/>
      <c r="O63" s="655"/>
      <c r="P63" s="656"/>
      <c r="Q63" s="657"/>
      <c r="R63" s="704"/>
      <c r="S63" s="3180"/>
    </row>
    <row r="64" spans="6:19" ht="20.100000000000001" customHeight="1">
      <c r="F64" s="655"/>
      <c r="G64" s="654"/>
      <c r="O64" s="655"/>
      <c r="P64" s="656"/>
      <c r="Q64" s="657"/>
      <c r="R64" s="704"/>
      <c r="S64" s="3180"/>
    </row>
    <row r="65" spans="6:19" ht="20.100000000000001" customHeight="1">
      <c r="F65" s="655"/>
      <c r="G65" s="654"/>
      <c r="O65" s="655"/>
      <c r="P65" s="656"/>
      <c r="Q65" s="657"/>
      <c r="R65" s="704"/>
      <c r="S65" s="3180"/>
    </row>
    <row r="66" spans="6:19" ht="20.100000000000001" customHeight="1">
      <c r="F66" s="655"/>
      <c r="G66" s="654"/>
      <c r="O66" s="655"/>
      <c r="P66" s="656"/>
      <c r="Q66" s="657"/>
      <c r="R66" s="704"/>
      <c r="S66" s="3180"/>
    </row>
    <row r="67" spans="6:19" ht="20.100000000000001" customHeight="1">
      <c r="F67" s="655"/>
      <c r="G67" s="654"/>
      <c r="O67" s="655"/>
      <c r="P67" s="656"/>
      <c r="Q67" s="657"/>
      <c r="R67" s="704"/>
      <c r="S67" s="3180"/>
    </row>
    <row r="68" spans="6:19" ht="20.100000000000001" customHeight="1">
      <c r="F68" s="655"/>
      <c r="G68" s="654"/>
      <c r="O68" s="655"/>
      <c r="P68" s="656"/>
      <c r="Q68" s="657"/>
      <c r="R68" s="704"/>
      <c r="S68" s="3180"/>
    </row>
    <row r="69" spans="6:19" ht="20.100000000000001" customHeight="1">
      <c r="F69" s="655"/>
      <c r="G69" s="654"/>
      <c r="O69" s="655"/>
      <c r="P69" s="656"/>
      <c r="Q69" s="657"/>
      <c r="R69" s="704"/>
      <c r="S69" s="3180"/>
    </row>
    <row r="70" spans="6:19" ht="20.100000000000001" customHeight="1">
      <c r="F70" s="655"/>
      <c r="G70" s="654"/>
      <c r="O70" s="655"/>
      <c r="P70" s="656"/>
      <c r="Q70" s="657"/>
      <c r="R70" s="704"/>
      <c r="S70" s="3180"/>
    </row>
    <row r="71" spans="6:19" ht="20.100000000000001" customHeight="1">
      <c r="F71" s="655"/>
      <c r="G71" s="654"/>
      <c r="O71" s="655"/>
      <c r="P71" s="656"/>
      <c r="Q71" s="657"/>
      <c r="R71" s="704"/>
      <c r="S71" s="3180"/>
    </row>
    <row r="72" spans="6:19" ht="20.100000000000001" customHeight="1">
      <c r="F72" s="655"/>
      <c r="G72" s="654"/>
      <c r="O72" s="655"/>
      <c r="P72" s="656"/>
      <c r="Q72" s="657"/>
      <c r="R72" s="704"/>
      <c r="S72" s="3180"/>
    </row>
    <row r="73" spans="6:19" ht="20.100000000000001" customHeight="1">
      <c r="F73" s="655"/>
      <c r="G73" s="654"/>
      <c r="O73" s="655"/>
      <c r="P73" s="656"/>
      <c r="Q73" s="657"/>
      <c r="R73" s="704"/>
      <c r="S73" s="3180"/>
    </row>
    <row r="74" spans="6:19" ht="20.100000000000001" customHeight="1">
      <c r="F74" s="655"/>
      <c r="G74" s="654"/>
      <c r="O74" s="655"/>
      <c r="P74" s="656"/>
      <c r="Q74" s="657"/>
      <c r="R74" s="704"/>
      <c r="S74" s="3180"/>
    </row>
    <row r="75" spans="6:19" ht="20.100000000000001" customHeight="1">
      <c r="F75" s="655"/>
      <c r="G75" s="654"/>
      <c r="O75" s="655"/>
      <c r="P75" s="656"/>
      <c r="Q75" s="657"/>
      <c r="R75" s="704"/>
      <c r="S75" s="3180"/>
    </row>
    <row r="76" spans="6:19" ht="20.100000000000001" customHeight="1">
      <c r="F76" s="655"/>
      <c r="G76" s="654"/>
      <c r="O76" s="655"/>
      <c r="P76" s="656"/>
      <c r="Q76" s="657"/>
      <c r="R76" s="704"/>
      <c r="S76" s="3180"/>
    </row>
    <row r="77" spans="6:19" ht="20.100000000000001" customHeight="1">
      <c r="F77" s="655"/>
      <c r="G77" s="654"/>
      <c r="O77" s="655"/>
      <c r="P77" s="656"/>
      <c r="Q77" s="657"/>
      <c r="R77" s="704"/>
      <c r="S77" s="3180"/>
    </row>
    <row r="78" spans="6:19" ht="20.100000000000001" customHeight="1">
      <c r="F78" s="655"/>
      <c r="G78" s="654"/>
      <c r="O78" s="655"/>
      <c r="P78" s="656"/>
      <c r="Q78" s="657"/>
      <c r="R78" s="704"/>
      <c r="S78" s="3180"/>
    </row>
    <row r="79" spans="6:19" ht="20.100000000000001" customHeight="1">
      <c r="F79" s="655"/>
      <c r="G79" s="654"/>
      <c r="O79" s="655"/>
      <c r="P79" s="656"/>
      <c r="Q79" s="657"/>
      <c r="R79" s="704"/>
      <c r="S79" s="3180"/>
    </row>
    <row r="80" spans="6:19" ht="20.100000000000001" customHeight="1">
      <c r="F80" s="655"/>
      <c r="G80" s="654"/>
      <c r="O80" s="655"/>
      <c r="P80" s="656"/>
      <c r="Q80" s="657"/>
      <c r="R80" s="704"/>
      <c r="S80" s="3180"/>
    </row>
    <row r="81" spans="6:19" ht="20.100000000000001" customHeight="1">
      <c r="F81" s="655"/>
      <c r="G81" s="654"/>
      <c r="O81" s="655"/>
      <c r="P81" s="656"/>
      <c r="Q81" s="657"/>
      <c r="R81" s="704"/>
      <c r="S81" s="3180"/>
    </row>
    <row r="82" spans="6:19" ht="20.100000000000001" customHeight="1">
      <c r="F82" s="655"/>
      <c r="G82" s="654"/>
      <c r="O82" s="655"/>
      <c r="P82" s="656"/>
      <c r="Q82" s="657"/>
      <c r="R82" s="704"/>
      <c r="S82" s="3180"/>
    </row>
    <row r="83" spans="6:19" ht="20.100000000000001" customHeight="1">
      <c r="F83" s="655"/>
      <c r="G83" s="654"/>
      <c r="O83" s="655"/>
      <c r="P83" s="656"/>
      <c r="Q83" s="657"/>
      <c r="R83" s="704"/>
      <c r="S83" s="3180"/>
    </row>
    <row r="84" spans="6:19" ht="20.100000000000001" customHeight="1">
      <c r="F84" s="655"/>
      <c r="G84" s="654"/>
      <c r="O84" s="655"/>
      <c r="P84" s="656"/>
      <c r="Q84" s="657"/>
      <c r="R84" s="704"/>
      <c r="S84" s="3180"/>
    </row>
    <row r="85" spans="6:19" ht="20.100000000000001" customHeight="1">
      <c r="F85" s="655"/>
      <c r="G85" s="654"/>
      <c r="O85" s="655"/>
      <c r="P85" s="656"/>
      <c r="Q85" s="657"/>
      <c r="R85" s="704"/>
      <c r="S85" s="3180"/>
    </row>
    <row r="86" spans="6:19" ht="20.100000000000001" customHeight="1">
      <c r="F86" s="655"/>
      <c r="G86" s="654"/>
      <c r="O86" s="655"/>
      <c r="P86" s="656"/>
      <c r="Q86" s="657"/>
      <c r="R86" s="704"/>
      <c r="S86" s="3180"/>
    </row>
    <row r="87" spans="6:19" ht="20.100000000000001" customHeight="1">
      <c r="F87" s="655"/>
      <c r="G87" s="654"/>
      <c r="O87" s="655"/>
      <c r="P87" s="656"/>
      <c r="Q87" s="657"/>
      <c r="R87" s="704"/>
      <c r="S87" s="3180"/>
    </row>
    <row r="88" spans="6:19" ht="20.100000000000001" customHeight="1">
      <c r="F88" s="655"/>
      <c r="G88" s="654"/>
      <c r="O88" s="655"/>
      <c r="P88" s="656"/>
      <c r="Q88" s="657"/>
      <c r="R88" s="704"/>
      <c r="S88" s="3180"/>
    </row>
    <row r="89" spans="6:19" ht="20.100000000000001" customHeight="1">
      <c r="F89" s="655"/>
      <c r="G89" s="654"/>
      <c r="O89" s="655"/>
      <c r="P89" s="656"/>
      <c r="Q89" s="657"/>
      <c r="R89" s="704"/>
      <c r="S89" s="3180"/>
    </row>
    <row r="90" spans="6:19" ht="20.100000000000001" customHeight="1">
      <c r="F90" s="655"/>
      <c r="G90" s="654"/>
      <c r="O90" s="655"/>
      <c r="P90" s="656"/>
      <c r="Q90" s="657"/>
      <c r="R90" s="704"/>
      <c r="S90" s="3180"/>
    </row>
    <row r="91" spans="6:19" ht="20.100000000000001" customHeight="1">
      <c r="F91" s="655"/>
      <c r="G91" s="654"/>
      <c r="O91" s="655"/>
      <c r="P91" s="656"/>
      <c r="Q91" s="657"/>
      <c r="R91" s="704"/>
      <c r="S91" s="3180"/>
    </row>
    <row r="92" spans="6:19" ht="20.100000000000001" customHeight="1">
      <c r="F92" s="655"/>
      <c r="G92" s="654"/>
      <c r="O92" s="655"/>
      <c r="P92" s="656"/>
      <c r="Q92" s="657"/>
      <c r="R92" s="704"/>
      <c r="S92" s="3180"/>
    </row>
    <row r="93" spans="6:19" ht="20.100000000000001" customHeight="1">
      <c r="F93" s="655"/>
      <c r="G93" s="654"/>
      <c r="O93" s="655"/>
      <c r="P93" s="656"/>
      <c r="Q93" s="657"/>
      <c r="R93" s="704"/>
      <c r="S93" s="3180"/>
    </row>
    <row r="94" spans="6:19" ht="20.100000000000001" customHeight="1">
      <c r="F94" s="655"/>
      <c r="G94" s="654"/>
      <c r="O94" s="655"/>
      <c r="P94" s="656"/>
      <c r="Q94" s="657"/>
      <c r="R94" s="704"/>
      <c r="S94" s="3180"/>
    </row>
    <row r="95" spans="6:19" ht="20.100000000000001" customHeight="1">
      <c r="F95" s="655"/>
      <c r="G95" s="654"/>
      <c r="O95" s="655"/>
      <c r="P95" s="656"/>
      <c r="Q95" s="657"/>
      <c r="R95" s="704"/>
      <c r="S95" s="3180"/>
    </row>
    <row r="96" spans="6:19" ht="20.100000000000001" customHeight="1">
      <c r="F96" s="655"/>
      <c r="G96" s="654"/>
      <c r="O96" s="655"/>
      <c r="P96" s="656"/>
      <c r="Q96" s="657"/>
      <c r="R96" s="704"/>
      <c r="S96" s="3180"/>
    </row>
    <row r="97" spans="6:19" ht="20.100000000000001" customHeight="1">
      <c r="F97" s="655"/>
      <c r="G97" s="654"/>
      <c r="O97" s="655"/>
      <c r="P97" s="656"/>
      <c r="Q97" s="657"/>
      <c r="R97" s="704"/>
      <c r="S97" s="3180"/>
    </row>
    <row r="98" spans="6:19" ht="20.100000000000001" customHeight="1">
      <c r="F98" s="655"/>
      <c r="G98" s="654"/>
      <c r="O98" s="655"/>
      <c r="P98" s="656"/>
      <c r="Q98" s="657"/>
      <c r="R98" s="704"/>
      <c r="S98" s="3180"/>
    </row>
    <row r="99" spans="6:19" ht="20.100000000000001" customHeight="1">
      <c r="F99" s="655"/>
      <c r="G99" s="654"/>
      <c r="O99" s="655"/>
      <c r="P99" s="656"/>
      <c r="Q99" s="657"/>
      <c r="R99" s="704"/>
      <c r="S99" s="3180"/>
    </row>
    <row r="100" spans="6:19" ht="20.100000000000001" customHeight="1">
      <c r="F100" s="655"/>
      <c r="G100" s="654"/>
      <c r="O100" s="655"/>
      <c r="P100" s="656"/>
      <c r="Q100" s="657"/>
      <c r="R100" s="704"/>
      <c r="S100" s="3180"/>
    </row>
    <row r="101" spans="6:19" ht="20.100000000000001" customHeight="1">
      <c r="F101" s="655"/>
      <c r="G101" s="654"/>
      <c r="O101" s="655"/>
      <c r="P101" s="656"/>
      <c r="Q101" s="657"/>
      <c r="R101" s="704"/>
      <c r="S101" s="3180"/>
    </row>
    <row r="102" spans="6:19" ht="20.100000000000001" customHeight="1">
      <c r="F102" s="655"/>
      <c r="G102" s="654"/>
      <c r="K102" s="530" t="s">
        <v>1523</v>
      </c>
      <c r="O102" s="655"/>
      <c r="P102" s="656"/>
      <c r="Q102" s="657"/>
      <c r="R102" s="704"/>
      <c r="S102" s="3180"/>
    </row>
    <row r="103" spans="6:19" ht="20.100000000000001" customHeight="1">
      <c r="F103" s="655"/>
      <c r="G103" s="654"/>
      <c r="O103" s="655"/>
      <c r="P103" s="656"/>
      <c r="Q103" s="657"/>
      <c r="R103" s="704"/>
      <c r="S103" s="3180"/>
    </row>
    <row r="104" spans="6:19" ht="20.100000000000001" customHeight="1">
      <c r="F104" s="655"/>
      <c r="G104" s="654"/>
      <c r="O104" s="655"/>
      <c r="P104" s="656"/>
      <c r="Q104" s="657"/>
      <c r="R104" s="704"/>
      <c r="S104" s="3180"/>
    </row>
    <row r="105" spans="6:19" ht="20.100000000000001" customHeight="1">
      <c r="F105" s="655"/>
      <c r="G105" s="654"/>
      <c r="O105" s="655"/>
      <c r="P105" s="656"/>
      <c r="Q105" s="657"/>
      <c r="R105" s="704"/>
      <c r="S105" s="3180"/>
    </row>
    <row r="106" spans="6:19" ht="20.100000000000001" customHeight="1">
      <c r="F106" s="655"/>
      <c r="G106" s="654"/>
      <c r="O106" s="655"/>
      <c r="P106" s="656"/>
      <c r="Q106" s="657"/>
      <c r="R106" s="704"/>
      <c r="S106" s="3180"/>
    </row>
    <row r="107" spans="6:19" ht="20.100000000000001" customHeight="1">
      <c r="F107" s="655"/>
      <c r="G107" s="654"/>
      <c r="O107" s="655"/>
      <c r="P107" s="656"/>
      <c r="Q107" s="657"/>
      <c r="R107" s="704"/>
      <c r="S107" s="3180"/>
    </row>
    <row r="108" spans="6:19" ht="20.100000000000001" customHeight="1">
      <c r="F108" s="655"/>
      <c r="G108" s="654"/>
      <c r="O108" s="655"/>
      <c r="P108" s="656"/>
      <c r="Q108" s="657"/>
      <c r="R108" s="704"/>
      <c r="S108" s="3180"/>
    </row>
    <row r="109" spans="6:19" ht="20.100000000000001" customHeight="1">
      <c r="F109" s="655"/>
      <c r="G109" s="654"/>
      <c r="O109" s="655"/>
      <c r="P109" s="656"/>
      <c r="Q109" s="657"/>
      <c r="R109" s="704"/>
      <c r="S109" s="3180"/>
    </row>
    <row r="110" spans="6:19" ht="20.100000000000001" customHeight="1">
      <c r="F110" s="655"/>
      <c r="G110" s="654"/>
      <c r="O110" s="655"/>
      <c r="P110" s="656"/>
      <c r="Q110" s="657"/>
      <c r="R110" s="704"/>
      <c r="S110" s="3180"/>
    </row>
    <row r="111" spans="6:19" ht="20.100000000000001" customHeight="1">
      <c r="F111" s="655"/>
      <c r="G111" s="654"/>
      <c r="O111" s="655"/>
      <c r="P111" s="656"/>
      <c r="Q111" s="657"/>
      <c r="R111" s="704"/>
      <c r="S111" s="3180"/>
    </row>
    <row r="112" spans="6:19" ht="20.100000000000001" customHeight="1">
      <c r="F112" s="655"/>
      <c r="G112" s="654"/>
      <c r="O112" s="655"/>
      <c r="P112" s="656"/>
      <c r="Q112" s="657"/>
      <c r="R112" s="704"/>
      <c r="S112" s="3180"/>
    </row>
    <row r="113" spans="6:19" ht="20.100000000000001" customHeight="1">
      <c r="F113" s="655"/>
      <c r="G113" s="654"/>
      <c r="O113" s="655"/>
      <c r="P113" s="656"/>
      <c r="Q113" s="657"/>
      <c r="R113" s="704"/>
      <c r="S113" s="3180"/>
    </row>
    <row r="114" spans="6:19" ht="20.100000000000001" customHeight="1">
      <c r="F114" s="655"/>
      <c r="G114" s="654"/>
      <c r="O114" s="655"/>
      <c r="P114" s="656"/>
      <c r="Q114" s="657"/>
      <c r="R114" s="704"/>
      <c r="S114" s="3180"/>
    </row>
    <row r="115" spans="6:19" ht="20.100000000000001" customHeight="1">
      <c r="F115" s="655"/>
      <c r="G115" s="654"/>
      <c r="O115" s="655"/>
      <c r="P115" s="656"/>
      <c r="Q115" s="657"/>
      <c r="R115" s="704"/>
      <c r="S115" s="3180"/>
    </row>
    <row r="116" spans="6:19" ht="20.100000000000001" customHeight="1">
      <c r="F116" s="655"/>
      <c r="G116" s="654"/>
      <c r="O116" s="655"/>
      <c r="P116" s="656"/>
      <c r="Q116" s="657"/>
      <c r="R116" s="704"/>
      <c r="S116" s="3180"/>
    </row>
    <row r="117" spans="6:19" ht="20.100000000000001" customHeight="1">
      <c r="F117" s="655"/>
      <c r="G117" s="654"/>
      <c r="O117" s="655"/>
      <c r="P117" s="656"/>
      <c r="Q117" s="657"/>
      <c r="R117" s="704"/>
      <c r="S117" s="3180"/>
    </row>
    <row r="118" spans="6:19" ht="20.100000000000001" customHeight="1">
      <c r="F118" s="655"/>
      <c r="G118" s="654"/>
      <c r="O118" s="655"/>
      <c r="P118" s="656"/>
      <c r="Q118" s="657"/>
      <c r="R118" s="704"/>
      <c r="S118" s="3180"/>
    </row>
    <row r="119" spans="6:19" ht="20.100000000000001" customHeight="1">
      <c r="F119" s="655"/>
      <c r="G119" s="654"/>
      <c r="O119" s="655"/>
      <c r="P119" s="656"/>
      <c r="Q119" s="657"/>
      <c r="R119" s="704"/>
      <c r="S119" s="3180"/>
    </row>
    <row r="120" spans="6:19" ht="20.100000000000001" customHeight="1">
      <c r="F120" s="655"/>
      <c r="G120" s="654"/>
      <c r="O120" s="655"/>
      <c r="P120" s="656"/>
      <c r="Q120" s="657"/>
      <c r="R120" s="704"/>
      <c r="S120" s="3180"/>
    </row>
    <row r="121" spans="6:19" ht="20.100000000000001" customHeight="1">
      <c r="F121" s="655"/>
      <c r="G121" s="654"/>
      <c r="O121" s="655"/>
      <c r="P121" s="656"/>
      <c r="Q121" s="657"/>
      <c r="R121" s="704"/>
      <c r="S121" s="3180"/>
    </row>
    <row r="122" spans="6:19" ht="20.100000000000001" customHeight="1">
      <c r="F122" s="655"/>
      <c r="G122" s="654"/>
      <c r="O122" s="655"/>
      <c r="P122" s="656"/>
      <c r="Q122" s="657"/>
      <c r="R122" s="704"/>
      <c r="S122" s="3180"/>
    </row>
    <row r="123" spans="6:19" ht="20.100000000000001" customHeight="1">
      <c r="F123" s="655"/>
      <c r="G123" s="654"/>
      <c r="O123" s="655"/>
      <c r="P123" s="656"/>
      <c r="Q123" s="657"/>
      <c r="R123" s="704"/>
      <c r="S123" s="3180"/>
    </row>
    <row r="124" spans="6:19" ht="20.100000000000001" customHeight="1">
      <c r="F124" s="655"/>
      <c r="G124" s="654"/>
      <c r="O124" s="655"/>
      <c r="P124" s="656"/>
      <c r="Q124" s="657"/>
      <c r="R124" s="704"/>
      <c r="S124" s="3180"/>
    </row>
    <row r="125" spans="6:19" ht="20.100000000000001" customHeight="1">
      <c r="F125" s="655"/>
      <c r="G125" s="654"/>
      <c r="O125" s="655"/>
      <c r="P125" s="656"/>
      <c r="Q125" s="657"/>
      <c r="R125" s="704"/>
      <c r="S125" s="3180"/>
    </row>
    <row r="126" spans="6:19" ht="20.100000000000001" customHeight="1">
      <c r="F126" s="655"/>
      <c r="G126" s="654"/>
      <c r="O126" s="655"/>
      <c r="P126" s="656"/>
      <c r="Q126" s="657"/>
      <c r="R126" s="704"/>
      <c r="S126" s="3180"/>
    </row>
    <row r="127" spans="6:19" ht="20.100000000000001" customHeight="1">
      <c r="F127" s="655"/>
      <c r="G127" s="654"/>
      <c r="O127" s="655"/>
      <c r="P127" s="656"/>
      <c r="Q127" s="657"/>
      <c r="R127" s="704"/>
      <c r="S127" s="3180"/>
    </row>
    <row r="128" spans="6:19" ht="20.100000000000001" customHeight="1">
      <c r="F128" s="655"/>
      <c r="G128" s="654"/>
      <c r="O128" s="655"/>
      <c r="P128" s="656"/>
      <c r="Q128" s="657"/>
      <c r="R128" s="704"/>
      <c r="S128" s="3180"/>
    </row>
    <row r="129" spans="6:19" ht="20.100000000000001" customHeight="1">
      <c r="F129" s="655"/>
      <c r="G129" s="654"/>
      <c r="O129" s="655"/>
      <c r="P129" s="656"/>
      <c r="Q129" s="657"/>
      <c r="R129" s="704"/>
      <c r="S129" s="3180"/>
    </row>
    <row r="130" spans="6:19" ht="20.100000000000001" customHeight="1">
      <c r="F130" s="655"/>
      <c r="G130" s="654"/>
      <c r="O130" s="655"/>
      <c r="P130" s="656"/>
      <c r="Q130" s="657"/>
      <c r="R130" s="704"/>
      <c r="S130" s="3180"/>
    </row>
    <row r="131" spans="6:19" ht="20.100000000000001" customHeight="1">
      <c r="F131" s="655"/>
      <c r="G131" s="654"/>
      <c r="O131" s="655"/>
      <c r="P131" s="656"/>
      <c r="Q131" s="657"/>
      <c r="R131" s="704"/>
      <c r="S131" s="3180"/>
    </row>
    <row r="132" spans="6:19" ht="20.100000000000001" customHeight="1">
      <c r="F132" s="655"/>
      <c r="G132" s="654"/>
      <c r="O132" s="655"/>
      <c r="P132" s="656"/>
      <c r="Q132" s="657"/>
      <c r="R132" s="704"/>
      <c r="S132" s="3180"/>
    </row>
    <row r="133" spans="6:19" ht="20.100000000000001" customHeight="1">
      <c r="F133" s="655"/>
      <c r="G133" s="654"/>
      <c r="O133" s="655"/>
      <c r="P133" s="656"/>
      <c r="Q133" s="657"/>
      <c r="R133" s="704"/>
      <c r="S133" s="3180"/>
    </row>
    <row r="134" spans="6:19" ht="20.100000000000001" customHeight="1">
      <c r="F134" s="655"/>
      <c r="G134" s="654"/>
      <c r="O134" s="655"/>
      <c r="P134" s="656"/>
      <c r="Q134" s="657"/>
      <c r="R134" s="704"/>
      <c r="S134" s="3180"/>
    </row>
    <row r="135" spans="6:19" ht="20.100000000000001" customHeight="1">
      <c r="F135" s="655"/>
      <c r="G135" s="654"/>
      <c r="O135" s="655"/>
      <c r="P135" s="656"/>
      <c r="Q135" s="657"/>
      <c r="R135" s="704"/>
      <c r="S135" s="3180"/>
    </row>
    <row r="136" spans="6:19" ht="20.100000000000001" customHeight="1">
      <c r="F136" s="655"/>
      <c r="G136" s="654"/>
      <c r="O136" s="655"/>
      <c r="P136" s="656"/>
      <c r="Q136" s="657"/>
      <c r="R136" s="704"/>
      <c r="S136" s="3180"/>
    </row>
    <row r="137" spans="6:19" ht="20.100000000000001" customHeight="1">
      <c r="F137" s="655"/>
      <c r="G137" s="654"/>
      <c r="O137" s="655"/>
      <c r="P137" s="656"/>
      <c r="Q137" s="657"/>
      <c r="R137" s="704"/>
      <c r="S137" s="3180"/>
    </row>
    <row r="138" spans="6:19" ht="20.100000000000001" customHeight="1">
      <c r="F138" s="655"/>
      <c r="G138" s="654"/>
      <c r="O138" s="655"/>
      <c r="P138" s="656"/>
      <c r="Q138" s="657"/>
      <c r="R138" s="704"/>
      <c r="S138" s="3180"/>
    </row>
    <row r="139" spans="6:19" ht="20.100000000000001" customHeight="1">
      <c r="F139" s="655"/>
      <c r="G139" s="654"/>
      <c r="O139" s="655"/>
      <c r="P139" s="656"/>
      <c r="Q139" s="657"/>
      <c r="R139" s="704"/>
      <c r="S139" s="3180"/>
    </row>
    <row r="140" spans="6:19" ht="20.100000000000001" customHeight="1">
      <c r="F140" s="655"/>
      <c r="G140" s="654"/>
      <c r="O140" s="655"/>
      <c r="P140" s="656"/>
      <c r="Q140" s="657"/>
      <c r="R140" s="704"/>
      <c r="S140" s="3180"/>
    </row>
    <row r="141" spans="6:19" ht="20.100000000000001" customHeight="1">
      <c r="F141" s="655"/>
      <c r="G141" s="654"/>
      <c r="O141" s="655"/>
      <c r="P141" s="656"/>
      <c r="Q141" s="657"/>
      <c r="R141" s="704"/>
      <c r="S141" s="3180"/>
    </row>
    <row r="142" spans="6:19" ht="20.100000000000001" customHeight="1">
      <c r="F142" s="655"/>
      <c r="G142" s="654"/>
      <c r="O142" s="655"/>
      <c r="P142" s="656"/>
      <c r="Q142" s="657"/>
      <c r="R142" s="704"/>
      <c r="S142" s="3180"/>
    </row>
    <row r="143" spans="6:19" ht="20.100000000000001" customHeight="1">
      <c r="F143" s="655"/>
      <c r="G143" s="654"/>
      <c r="O143" s="655"/>
      <c r="P143" s="656"/>
      <c r="Q143" s="657"/>
      <c r="R143" s="704"/>
      <c r="S143" s="3180"/>
    </row>
    <row r="144" spans="6:19" ht="20.100000000000001" customHeight="1">
      <c r="F144" s="655"/>
      <c r="G144" s="654"/>
      <c r="O144" s="655"/>
      <c r="P144" s="656"/>
      <c r="Q144" s="657"/>
      <c r="R144" s="704"/>
      <c r="S144" s="3180"/>
    </row>
    <row r="145" spans="6:19" ht="20.100000000000001" customHeight="1">
      <c r="F145" s="655"/>
      <c r="G145" s="654"/>
      <c r="O145" s="655"/>
      <c r="P145" s="656"/>
      <c r="Q145" s="657"/>
      <c r="R145" s="704"/>
      <c r="S145" s="3180"/>
    </row>
    <row r="146" spans="6:19" ht="20.100000000000001" customHeight="1">
      <c r="F146" s="655"/>
      <c r="G146" s="654"/>
      <c r="O146" s="655"/>
      <c r="P146" s="656"/>
      <c r="Q146" s="657"/>
      <c r="R146" s="704"/>
      <c r="S146" s="3180"/>
    </row>
    <row r="147" spans="6:19" ht="20.100000000000001" customHeight="1">
      <c r="F147" s="655"/>
      <c r="G147" s="654"/>
      <c r="O147" s="655"/>
      <c r="P147" s="656"/>
      <c r="Q147" s="657"/>
      <c r="R147" s="704"/>
      <c r="S147" s="3180"/>
    </row>
    <row r="148" spans="6:19" ht="20.100000000000001" customHeight="1">
      <c r="F148" s="655"/>
      <c r="G148" s="654"/>
      <c r="O148" s="655"/>
      <c r="P148" s="656"/>
      <c r="Q148" s="657"/>
      <c r="R148" s="704"/>
      <c r="S148" s="3180"/>
    </row>
    <row r="149" spans="6:19" ht="20.100000000000001" customHeight="1">
      <c r="F149" s="655"/>
      <c r="G149" s="654"/>
      <c r="O149" s="655"/>
      <c r="P149" s="656"/>
      <c r="Q149" s="657"/>
      <c r="R149" s="704"/>
      <c r="S149" s="3180"/>
    </row>
    <row r="150" spans="6:19" ht="20.100000000000001" customHeight="1">
      <c r="F150" s="655"/>
      <c r="G150" s="654"/>
      <c r="O150" s="655"/>
      <c r="P150" s="656"/>
      <c r="Q150" s="657"/>
      <c r="R150" s="704"/>
      <c r="S150" s="3180"/>
    </row>
    <row r="151" spans="6:19" ht="20.100000000000001" customHeight="1">
      <c r="F151" s="655"/>
      <c r="G151" s="654"/>
      <c r="O151" s="655"/>
      <c r="P151" s="656"/>
      <c r="Q151" s="657"/>
      <c r="R151" s="704"/>
      <c r="S151" s="3180"/>
    </row>
    <row r="152" spans="6:19" ht="20.100000000000001" customHeight="1">
      <c r="F152" s="655"/>
      <c r="G152" s="654"/>
      <c r="O152" s="655"/>
      <c r="P152" s="656"/>
      <c r="Q152" s="657"/>
      <c r="R152" s="704"/>
      <c r="S152" s="3180"/>
    </row>
    <row r="153" spans="6:19" ht="20.100000000000001" customHeight="1">
      <c r="F153" s="655"/>
      <c r="G153" s="654"/>
      <c r="O153" s="655"/>
      <c r="P153" s="656"/>
      <c r="Q153" s="657"/>
      <c r="R153" s="704"/>
      <c r="S153" s="3180"/>
    </row>
    <row r="154" spans="6:19" ht="20.100000000000001" customHeight="1">
      <c r="F154" s="655"/>
      <c r="G154" s="654"/>
      <c r="O154" s="655"/>
      <c r="P154" s="656"/>
      <c r="Q154" s="657"/>
      <c r="R154" s="704"/>
      <c r="S154" s="3180"/>
    </row>
    <row r="155" spans="6:19" ht="20.100000000000001" customHeight="1">
      <c r="F155" s="655"/>
      <c r="G155" s="654"/>
      <c r="O155" s="655"/>
      <c r="P155" s="656"/>
      <c r="Q155" s="657"/>
      <c r="R155" s="704"/>
      <c r="S155" s="3180"/>
    </row>
    <row r="156" spans="6:19" ht="20.100000000000001" customHeight="1">
      <c r="F156" s="655"/>
      <c r="G156" s="654"/>
      <c r="O156" s="655"/>
      <c r="P156" s="656"/>
      <c r="Q156" s="657"/>
      <c r="R156" s="704"/>
      <c r="S156" s="3180"/>
    </row>
    <row r="157" spans="6:19" ht="20.100000000000001" customHeight="1">
      <c r="F157" s="655"/>
      <c r="G157" s="654"/>
      <c r="O157" s="655"/>
      <c r="P157" s="656"/>
      <c r="Q157" s="657"/>
      <c r="R157" s="704"/>
      <c r="S157" s="3180"/>
    </row>
    <row r="158" spans="6:19" ht="20.100000000000001" customHeight="1">
      <c r="F158" s="655"/>
      <c r="G158" s="654"/>
      <c r="O158" s="655"/>
      <c r="P158" s="656"/>
      <c r="Q158" s="657"/>
      <c r="R158" s="704"/>
      <c r="S158" s="3180"/>
    </row>
    <row r="159" spans="6:19" ht="20.100000000000001" customHeight="1">
      <c r="F159" s="655"/>
      <c r="G159" s="654"/>
      <c r="O159" s="655"/>
      <c r="P159" s="656"/>
      <c r="Q159" s="657"/>
      <c r="R159" s="704"/>
      <c r="S159" s="3180"/>
    </row>
    <row r="160" spans="6:19" ht="20.100000000000001" customHeight="1">
      <c r="F160" s="655"/>
      <c r="G160" s="654"/>
      <c r="O160" s="655"/>
      <c r="P160" s="656"/>
      <c r="Q160" s="657"/>
      <c r="R160" s="704"/>
      <c r="S160" s="3180"/>
    </row>
    <row r="161" spans="6:19" ht="20.100000000000001" customHeight="1">
      <c r="F161" s="655"/>
      <c r="G161" s="654"/>
      <c r="O161" s="655"/>
      <c r="P161" s="656"/>
      <c r="Q161" s="657"/>
      <c r="R161" s="704"/>
      <c r="S161" s="3180"/>
    </row>
    <row r="162" spans="6:19" ht="20.100000000000001" customHeight="1">
      <c r="F162" s="655"/>
      <c r="G162" s="654"/>
      <c r="O162" s="655"/>
      <c r="P162" s="656"/>
      <c r="Q162" s="657"/>
      <c r="R162" s="704"/>
      <c r="S162" s="3180"/>
    </row>
    <row r="163" spans="6:19" ht="20.100000000000001" customHeight="1">
      <c r="F163" s="655"/>
      <c r="G163" s="654"/>
      <c r="O163" s="655"/>
      <c r="P163" s="656"/>
      <c r="Q163" s="657"/>
      <c r="R163" s="704"/>
      <c r="S163" s="3180"/>
    </row>
    <row r="164" spans="6:19" ht="20.100000000000001" customHeight="1">
      <c r="F164" s="655"/>
      <c r="G164" s="654"/>
      <c r="O164" s="655"/>
      <c r="P164" s="656"/>
      <c r="Q164" s="657"/>
      <c r="R164" s="704"/>
      <c r="S164" s="3180"/>
    </row>
    <row r="165" spans="6:19" ht="20.100000000000001" customHeight="1">
      <c r="F165" s="655"/>
      <c r="G165" s="654"/>
      <c r="O165" s="655"/>
      <c r="P165" s="656"/>
      <c r="Q165" s="657"/>
      <c r="R165" s="704"/>
      <c r="S165" s="3180"/>
    </row>
    <row r="166" spans="6:19" ht="20.100000000000001" customHeight="1">
      <c r="F166" s="655"/>
      <c r="G166" s="654"/>
      <c r="O166" s="655"/>
      <c r="P166" s="656"/>
      <c r="Q166" s="657"/>
      <c r="R166" s="704"/>
      <c r="S166" s="3180"/>
    </row>
    <row r="167" spans="6:19" ht="20.100000000000001" customHeight="1">
      <c r="F167" s="655"/>
      <c r="G167" s="654"/>
      <c r="O167" s="655"/>
      <c r="P167" s="656"/>
      <c r="Q167" s="657"/>
      <c r="R167" s="704"/>
      <c r="S167" s="3180"/>
    </row>
    <row r="168" spans="6:19" ht="20.100000000000001" customHeight="1">
      <c r="F168" s="655"/>
      <c r="G168" s="654"/>
      <c r="O168" s="655"/>
      <c r="P168" s="656"/>
      <c r="Q168" s="657"/>
      <c r="R168" s="704"/>
      <c r="S168" s="3180"/>
    </row>
    <row r="169" spans="6:19" ht="20.100000000000001" customHeight="1">
      <c r="F169" s="655"/>
      <c r="G169" s="654"/>
      <c r="O169" s="655"/>
      <c r="P169" s="656"/>
      <c r="Q169" s="657"/>
      <c r="R169" s="704"/>
      <c r="S169" s="3180"/>
    </row>
    <row r="170" spans="6:19" ht="20.100000000000001" customHeight="1">
      <c r="F170" s="655"/>
      <c r="G170" s="654"/>
      <c r="O170" s="655"/>
      <c r="P170" s="656"/>
      <c r="Q170" s="657"/>
      <c r="R170" s="704"/>
      <c r="S170" s="3180"/>
    </row>
    <row r="171" spans="6:19" ht="20.100000000000001" customHeight="1">
      <c r="F171" s="655"/>
      <c r="G171" s="654"/>
      <c r="O171" s="655"/>
      <c r="P171" s="656"/>
      <c r="Q171" s="657"/>
      <c r="R171" s="704"/>
      <c r="S171" s="3180"/>
    </row>
    <row r="172" spans="6:19" ht="20.100000000000001" customHeight="1">
      <c r="F172" s="655"/>
      <c r="G172" s="654"/>
      <c r="O172" s="655"/>
      <c r="P172" s="656"/>
      <c r="Q172" s="657"/>
      <c r="R172" s="704"/>
      <c r="S172" s="3180"/>
    </row>
    <row r="173" spans="6:19" ht="20.100000000000001" customHeight="1">
      <c r="F173" s="655"/>
      <c r="G173" s="654"/>
      <c r="O173" s="655"/>
      <c r="P173" s="656"/>
      <c r="Q173" s="657"/>
      <c r="R173" s="704"/>
      <c r="S173" s="3180"/>
    </row>
    <row r="174" spans="6:19" ht="20.100000000000001" customHeight="1">
      <c r="F174" s="655"/>
      <c r="G174" s="654"/>
      <c r="O174" s="655"/>
      <c r="P174" s="656"/>
      <c r="Q174" s="657"/>
      <c r="R174" s="704"/>
      <c r="S174" s="3180"/>
    </row>
    <row r="175" spans="6:19" ht="20.100000000000001" customHeight="1">
      <c r="F175" s="655"/>
      <c r="G175" s="654"/>
      <c r="O175" s="655"/>
      <c r="P175" s="656"/>
      <c r="Q175" s="657"/>
      <c r="R175" s="704"/>
      <c r="S175" s="3180"/>
    </row>
    <row r="176" spans="6:19" ht="20.100000000000001" customHeight="1">
      <c r="F176" s="655"/>
      <c r="G176" s="654"/>
      <c r="O176" s="655"/>
      <c r="P176" s="656"/>
      <c r="Q176" s="657"/>
      <c r="R176" s="704"/>
      <c r="S176" s="3180"/>
    </row>
    <row r="177" spans="6:19" ht="20.100000000000001" customHeight="1">
      <c r="F177" s="655"/>
      <c r="G177" s="654"/>
      <c r="O177" s="655"/>
      <c r="P177" s="656"/>
      <c r="Q177" s="657"/>
      <c r="R177" s="704"/>
      <c r="S177" s="3180"/>
    </row>
    <row r="178" spans="6:19" ht="20.100000000000001" customHeight="1">
      <c r="F178" s="655"/>
      <c r="G178" s="654"/>
      <c r="O178" s="655"/>
      <c r="P178" s="656"/>
      <c r="Q178" s="657"/>
      <c r="R178" s="704"/>
      <c r="S178" s="3180"/>
    </row>
    <row r="179" spans="6:19" ht="20.100000000000001" customHeight="1">
      <c r="F179" s="655"/>
      <c r="G179" s="654"/>
      <c r="O179" s="655"/>
      <c r="P179" s="656"/>
      <c r="Q179" s="657"/>
      <c r="R179" s="704"/>
      <c r="S179" s="3180"/>
    </row>
    <row r="180" spans="6:19" ht="20.100000000000001" customHeight="1">
      <c r="F180" s="655"/>
      <c r="G180" s="654"/>
      <c r="O180" s="655"/>
      <c r="P180" s="656"/>
      <c r="Q180" s="657"/>
      <c r="R180" s="704"/>
      <c r="S180" s="3180"/>
    </row>
    <row r="181" spans="6:19" ht="20.100000000000001" customHeight="1">
      <c r="F181" s="655"/>
      <c r="G181" s="654"/>
      <c r="O181" s="655"/>
      <c r="P181" s="656"/>
      <c r="Q181" s="657"/>
      <c r="R181" s="704"/>
      <c r="S181" s="3180"/>
    </row>
    <row r="182" spans="6:19" ht="20.100000000000001" customHeight="1">
      <c r="F182" s="655"/>
      <c r="G182" s="654"/>
      <c r="O182" s="655"/>
      <c r="P182" s="656"/>
      <c r="Q182" s="657"/>
      <c r="R182" s="704"/>
      <c r="S182" s="3180"/>
    </row>
    <row r="183" spans="6:19" ht="20.100000000000001" customHeight="1">
      <c r="F183" s="655"/>
      <c r="G183" s="654"/>
      <c r="O183" s="655"/>
      <c r="P183" s="656"/>
      <c r="Q183" s="657"/>
      <c r="R183" s="704"/>
      <c r="S183" s="3180"/>
    </row>
    <row r="184" spans="6:19" ht="20.100000000000001" customHeight="1">
      <c r="F184" s="655"/>
      <c r="G184" s="654"/>
      <c r="O184" s="655"/>
      <c r="P184" s="656"/>
      <c r="Q184" s="657"/>
      <c r="R184" s="704"/>
      <c r="S184" s="3180"/>
    </row>
    <row r="185" spans="6:19" ht="20.100000000000001" customHeight="1">
      <c r="F185" s="655"/>
      <c r="G185" s="654"/>
      <c r="O185" s="655"/>
      <c r="P185" s="656"/>
      <c r="Q185" s="657"/>
      <c r="R185" s="704"/>
      <c r="S185" s="3180"/>
    </row>
    <row r="186" spans="6:19" ht="20.100000000000001" customHeight="1">
      <c r="F186" s="655"/>
      <c r="G186" s="654"/>
      <c r="O186" s="655"/>
      <c r="P186" s="656"/>
      <c r="Q186" s="657"/>
      <c r="R186" s="704"/>
      <c r="S186" s="3180"/>
    </row>
    <row r="187" spans="6:19" ht="20.100000000000001" customHeight="1">
      <c r="F187" s="655"/>
      <c r="G187" s="654"/>
      <c r="O187" s="655"/>
      <c r="P187" s="656"/>
      <c r="Q187" s="657"/>
      <c r="R187" s="704"/>
      <c r="S187" s="3180"/>
    </row>
    <row r="188" spans="6:19" ht="20.100000000000001" customHeight="1">
      <c r="F188" s="655"/>
      <c r="G188" s="654"/>
      <c r="O188" s="655"/>
      <c r="P188" s="656"/>
      <c r="Q188" s="657"/>
      <c r="R188" s="704"/>
      <c r="S188" s="3180"/>
    </row>
    <row r="189" spans="6:19" ht="20.100000000000001" customHeight="1">
      <c r="F189" s="655"/>
      <c r="G189" s="654"/>
      <c r="O189" s="655"/>
      <c r="P189" s="656"/>
      <c r="Q189" s="657"/>
      <c r="R189" s="704"/>
      <c r="S189" s="3180"/>
    </row>
    <row r="190" spans="6:19" ht="20.100000000000001" customHeight="1">
      <c r="F190" s="655"/>
      <c r="G190" s="654"/>
      <c r="O190" s="655"/>
      <c r="P190" s="656"/>
      <c r="Q190" s="657"/>
      <c r="R190" s="704"/>
      <c r="S190" s="3180"/>
    </row>
    <row r="191" spans="6:19" ht="20.100000000000001" customHeight="1">
      <c r="F191" s="655"/>
      <c r="G191" s="654"/>
      <c r="O191" s="655"/>
      <c r="P191" s="656"/>
      <c r="Q191" s="657"/>
      <c r="R191" s="704"/>
      <c r="S191" s="3180"/>
    </row>
    <row r="192" spans="6:19" ht="20.100000000000001" customHeight="1">
      <c r="F192" s="655"/>
      <c r="G192" s="654"/>
      <c r="O192" s="655"/>
      <c r="P192" s="656"/>
      <c r="Q192" s="657"/>
      <c r="R192" s="704"/>
      <c r="S192" s="3180"/>
    </row>
    <row r="193" spans="6:19" ht="20.100000000000001" customHeight="1">
      <c r="F193" s="655"/>
      <c r="G193" s="654"/>
      <c r="O193" s="655"/>
      <c r="P193" s="656"/>
      <c r="Q193" s="657"/>
      <c r="R193" s="704"/>
      <c r="S193" s="3180"/>
    </row>
    <row r="194" spans="6:19" ht="20.100000000000001" customHeight="1">
      <c r="F194" s="655"/>
      <c r="G194" s="654"/>
      <c r="O194" s="655"/>
      <c r="P194" s="656"/>
      <c r="Q194" s="657"/>
      <c r="R194" s="704"/>
      <c r="S194" s="3180"/>
    </row>
    <row r="195" spans="6:19" ht="20.100000000000001" customHeight="1">
      <c r="F195" s="655"/>
      <c r="G195" s="654"/>
      <c r="O195" s="655"/>
      <c r="P195" s="656"/>
      <c r="Q195" s="657"/>
      <c r="R195" s="704"/>
      <c r="S195" s="3180"/>
    </row>
    <row r="196" spans="6:19" ht="20.100000000000001" customHeight="1">
      <c r="F196" s="655"/>
      <c r="G196" s="654"/>
      <c r="O196" s="655"/>
      <c r="P196" s="656"/>
      <c r="Q196" s="657"/>
      <c r="R196" s="704"/>
      <c r="S196" s="3180"/>
    </row>
    <row r="197" spans="6:19" ht="20.100000000000001" customHeight="1">
      <c r="F197" s="655"/>
      <c r="G197" s="654"/>
      <c r="O197" s="655"/>
      <c r="P197" s="656"/>
      <c r="Q197" s="657"/>
      <c r="R197" s="704"/>
      <c r="S197" s="3180"/>
    </row>
    <row r="198" spans="6:19" ht="20.100000000000001" customHeight="1">
      <c r="F198" s="655"/>
      <c r="G198" s="654"/>
      <c r="O198" s="655"/>
      <c r="P198" s="656"/>
      <c r="Q198" s="657"/>
      <c r="R198" s="704"/>
      <c r="S198" s="3180"/>
    </row>
    <row r="199" spans="6:19" ht="20.100000000000001" customHeight="1">
      <c r="F199" s="655"/>
      <c r="G199" s="654"/>
      <c r="O199" s="655"/>
      <c r="P199" s="656"/>
      <c r="Q199" s="657"/>
      <c r="R199" s="704"/>
      <c r="S199" s="3180"/>
    </row>
    <row r="200" spans="6:19" ht="20.100000000000001" customHeight="1">
      <c r="F200" s="655"/>
      <c r="G200" s="654"/>
      <c r="O200" s="655"/>
      <c r="P200" s="656"/>
      <c r="Q200" s="657"/>
      <c r="R200" s="704"/>
      <c r="S200" s="3180"/>
    </row>
    <row r="201" spans="6:19" ht="20.100000000000001" customHeight="1">
      <c r="F201" s="655"/>
      <c r="G201" s="654"/>
      <c r="O201" s="655"/>
      <c r="P201" s="656"/>
      <c r="Q201" s="657"/>
      <c r="R201" s="704"/>
      <c r="S201" s="3180"/>
    </row>
    <row r="202" spans="6:19" ht="20.100000000000001" customHeight="1">
      <c r="F202" s="655"/>
      <c r="G202" s="654"/>
      <c r="O202" s="655"/>
      <c r="P202" s="656"/>
      <c r="Q202" s="657"/>
      <c r="R202" s="704"/>
      <c r="S202" s="3180"/>
    </row>
    <row r="203" spans="6:19" ht="20.100000000000001" customHeight="1">
      <c r="F203" s="655"/>
      <c r="G203" s="654"/>
      <c r="O203" s="655"/>
      <c r="P203" s="656"/>
      <c r="Q203" s="657"/>
      <c r="R203" s="704"/>
      <c r="S203" s="3180"/>
    </row>
    <row r="204" spans="6:19" ht="20.100000000000001" customHeight="1">
      <c r="F204" s="655"/>
      <c r="G204" s="654"/>
      <c r="O204" s="655"/>
      <c r="P204" s="656"/>
      <c r="Q204" s="657"/>
      <c r="R204" s="704"/>
      <c r="S204" s="3180"/>
    </row>
    <row r="205" spans="6:19" ht="20.100000000000001" customHeight="1">
      <c r="F205" s="655"/>
      <c r="G205" s="654"/>
      <c r="O205" s="655"/>
      <c r="P205" s="656"/>
      <c r="Q205" s="657"/>
      <c r="R205" s="704"/>
      <c r="S205" s="3180"/>
    </row>
    <row r="206" spans="6:19" ht="20.100000000000001" customHeight="1">
      <c r="F206" s="655"/>
      <c r="G206" s="654"/>
      <c r="O206" s="655"/>
      <c r="P206" s="656"/>
      <c r="Q206" s="657"/>
      <c r="R206" s="704"/>
      <c r="S206" s="3180"/>
    </row>
    <row r="207" spans="6:19" ht="20.100000000000001" customHeight="1">
      <c r="F207" s="655"/>
      <c r="G207" s="654"/>
      <c r="O207" s="655"/>
      <c r="P207" s="656"/>
      <c r="Q207" s="657"/>
      <c r="R207" s="704"/>
      <c r="S207" s="3180"/>
    </row>
    <row r="208" spans="6:19" ht="20.100000000000001" customHeight="1">
      <c r="F208" s="655"/>
      <c r="G208" s="654"/>
      <c r="O208" s="655"/>
      <c r="P208" s="656"/>
      <c r="Q208" s="657"/>
      <c r="R208" s="704"/>
      <c r="S208" s="3180"/>
    </row>
    <row r="209" spans="6:19" ht="20.100000000000001" customHeight="1">
      <c r="F209" s="655"/>
      <c r="G209" s="654"/>
      <c r="O209" s="655"/>
      <c r="P209" s="656"/>
      <c r="Q209" s="657"/>
      <c r="R209" s="704"/>
      <c r="S209" s="3180"/>
    </row>
    <row r="210" spans="6:19" ht="20.100000000000001" customHeight="1">
      <c r="F210" s="655"/>
      <c r="G210" s="654"/>
      <c r="O210" s="655"/>
      <c r="P210" s="656"/>
      <c r="Q210" s="657"/>
      <c r="R210" s="704"/>
      <c r="S210" s="3180"/>
    </row>
    <row r="211" spans="6:19" ht="20.100000000000001" customHeight="1">
      <c r="F211" s="655"/>
      <c r="G211" s="654"/>
      <c r="O211" s="655"/>
      <c r="P211" s="656"/>
      <c r="Q211" s="657"/>
      <c r="R211" s="704"/>
      <c r="S211" s="3180"/>
    </row>
    <row r="212" spans="6:19" ht="20.100000000000001" customHeight="1">
      <c r="F212" s="655"/>
      <c r="G212" s="654"/>
      <c r="O212" s="655"/>
      <c r="P212" s="656"/>
      <c r="Q212" s="657"/>
      <c r="R212" s="704"/>
      <c r="S212" s="3180"/>
    </row>
    <row r="213" spans="6:19" ht="20.100000000000001" customHeight="1">
      <c r="F213" s="655"/>
      <c r="G213" s="654"/>
      <c r="O213" s="655"/>
      <c r="P213" s="656"/>
      <c r="Q213" s="657"/>
      <c r="R213" s="704"/>
      <c r="S213" s="3180"/>
    </row>
    <row r="214" spans="6:19" ht="20.100000000000001" customHeight="1">
      <c r="F214" s="655"/>
      <c r="G214" s="654"/>
      <c r="O214" s="655"/>
      <c r="P214" s="656"/>
      <c r="Q214" s="657"/>
      <c r="R214" s="704"/>
      <c r="S214" s="3180"/>
    </row>
    <row r="215" spans="6:19" ht="20.100000000000001" customHeight="1">
      <c r="F215" s="655"/>
      <c r="G215" s="654"/>
      <c r="O215" s="655"/>
      <c r="P215" s="656"/>
      <c r="Q215" s="657"/>
      <c r="R215" s="704"/>
      <c r="S215" s="3180"/>
    </row>
    <row r="216" spans="6:19" ht="20.100000000000001" customHeight="1">
      <c r="F216" s="655"/>
      <c r="G216" s="654"/>
      <c r="O216" s="655"/>
      <c r="P216" s="656"/>
      <c r="Q216" s="657"/>
      <c r="R216" s="704"/>
      <c r="S216" s="3180"/>
    </row>
    <row r="217" spans="6:19" ht="20.100000000000001" customHeight="1">
      <c r="F217" s="655"/>
      <c r="G217" s="654"/>
      <c r="O217" s="655"/>
      <c r="P217" s="656"/>
      <c r="Q217" s="657"/>
      <c r="R217" s="704"/>
      <c r="S217" s="3180"/>
    </row>
    <row r="218" spans="6:19" ht="20.100000000000001" customHeight="1">
      <c r="F218" s="655"/>
      <c r="G218" s="654"/>
      <c r="O218" s="655"/>
      <c r="P218" s="656"/>
      <c r="Q218" s="657"/>
      <c r="R218" s="704"/>
      <c r="S218" s="3180"/>
    </row>
    <row r="219" spans="6:19" ht="20.100000000000001" customHeight="1">
      <c r="F219" s="655"/>
      <c r="G219" s="654"/>
      <c r="O219" s="655"/>
      <c r="P219" s="656"/>
      <c r="Q219" s="657"/>
      <c r="R219" s="704"/>
      <c r="S219" s="3180"/>
    </row>
    <row r="220" spans="6:19" ht="20.100000000000001" customHeight="1">
      <c r="F220" s="655"/>
      <c r="G220" s="654"/>
      <c r="O220" s="655"/>
      <c r="P220" s="656"/>
      <c r="Q220" s="657"/>
      <c r="R220" s="704"/>
      <c r="S220" s="3180"/>
    </row>
    <row r="221" spans="6:19" ht="20.100000000000001" customHeight="1">
      <c r="F221" s="655"/>
      <c r="G221" s="654"/>
      <c r="O221" s="655"/>
      <c r="P221" s="656"/>
      <c r="Q221" s="657"/>
      <c r="R221" s="704"/>
      <c r="S221" s="3180"/>
    </row>
    <row r="222" spans="6:19" ht="20.100000000000001" customHeight="1">
      <c r="F222" s="655"/>
      <c r="G222" s="654"/>
      <c r="O222" s="655"/>
      <c r="P222" s="656"/>
      <c r="Q222" s="657"/>
      <c r="R222" s="704"/>
      <c r="S222" s="3180"/>
    </row>
    <row r="223" spans="6:19" ht="20.100000000000001" customHeight="1">
      <c r="F223" s="655"/>
      <c r="G223" s="654"/>
      <c r="O223" s="655"/>
      <c r="P223" s="656"/>
      <c r="Q223" s="657"/>
      <c r="R223" s="704"/>
      <c r="S223" s="3180"/>
    </row>
    <row r="224" spans="6:19" ht="20.100000000000001" customHeight="1">
      <c r="F224" s="655"/>
      <c r="G224" s="654"/>
      <c r="O224" s="655"/>
      <c r="P224" s="656"/>
      <c r="Q224" s="657"/>
      <c r="R224" s="704"/>
      <c r="S224" s="3180"/>
    </row>
    <row r="225" spans="6:19" ht="20.100000000000001" customHeight="1">
      <c r="F225" s="655"/>
      <c r="G225" s="654"/>
      <c r="O225" s="655"/>
      <c r="P225" s="656"/>
      <c r="Q225" s="657"/>
      <c r="R225" s="704"/>
      <c r="S225" s="3180"/>
    </row>
    <row r="226" spans="6:19" ht="20.100000000000001" customHeight="1">
      <c r="F226" s="655"/>
      <c r="G226" s="654"/>
      <c r="O226" s="655"/>
      <c r="P226" s="656"/>
      <c r="Q226" s="657"/>
      <c r="R226" s="704"/>
      <c r="S226" s="3180"/>
    </row>
    <row r="227" spans="6:19" ht="20.100000000000001" customHeight="1">
      <c r="F227" s="655"/>
      <c r="G227" s="654"/>
      <c r="O227" s="655"/>
      <c r="P227" s="656"/>
      <c r="Q227" s="657"/>
      <c r="R227" s="704"/>
      <c r="S227" s="3180"/>
    </row>
    <row r="228" spans="6:19" ht="20.100000000000001" customHeight="1">
      <c r="F228" s="655"/>
      <c r="G228" s="654"/>
      <c r="O228" s="655"/>
      <c r="P228" s="656"/>
      <c r="Q228" s="657"/>
      <c r="R228" s="704"/>
      <c r="S228" s="3180"/>
    </row>
    <row r="229" spans="6:19" ht="20.100000000000001" customHeight="1">
      <c r="F229" s="655"/>
      <c r="G229" s="654"/>
      <c r="O229" s="655"/>
      <c r="P229" s="656"/>
      <c r="Q229" s="657"/>
      <c r="R229" s="704"/>
      <c r="S229" s="3180"/>
    </row>
    <row r="230" spans="6:19" ht="20.100000000000001" customHeight="1">
      <c r="F230" s="655"/>
      <c r="G230" s="654"/>
      <c r="O230" s="655"/>
      <c r="P230" s="656"/>
      <c r="Q230" s="657"/>
      <c r="R230" s="704"/>
      <c r="S230" s="3180"/>
    </row>
    <row r="231" spans="6:19" ht="20.100000000000001" customHeight="1">
      <c r="F231" s="655"/>
      <c r="G231" s="654"/>
      <c r="O231" s="655"/>
      <c r="P231" s="656"/>
      <c r="Q231" s="657"/>
      <c r="R231" s="704"/>
      <c r="S231" s="3180"/>
    </row>
    <row r="232" spans="6:19" ht="20.100000000000001" customHeight="1">
      <c r="F232" s="655"/>
      <c r="G232" s="654"/>
      <c r="O232" s="655"/>
      <c r="P232" s="656"/>
      <c r="Q232" s="657"/>
      <c r="R232" s="704"/>
      <c r="S232" s="3180"/>
    </row>
    <row r="233" spans="6:19" ht="20.100000000000001" customHeight="1">
      <c r="F233" s="655"/>
      <c r="G233" s="654"/>
      <c r="O233" s="655"/>
      <c r="P233" s="656"/>
      <c r="Q233" s="657"/>
      <c r="R233" s="704"/>
      <c r="S233" s="3180"/>
    </row>
    <row r="234" spans="6:19" ht="20.100000000000001" customHeight="1">
      <c r="F234" s="655"/>
      <c r="G234" s="654"/>
      <c r="O234" s="655"/>
      <c r="P234" s="656"/>
      <c r="Q234" s="657"/>
      <c r="R234" s="704"/>
      <c r="S234" s="3180"/>
    </row>
    <row r="235" spans="6:19" ht="20.100000000000001" customHeight="1">
      <c r="F235" s="655"/>
      <c r="G235" s="654"/>
      <c r="O235" s="655"/>
      <c r="P235" s="656"/>
      <c r="Q235" s="657"/>
      <c r="R235" s="704"/>
      <c r="S235" s="3180"/>
    </row>
    <row r="236" spans="6:19" ht="20.100000000000001" customHeight="1">
      <c r="F236" s="655"/>
      <c r="G236" s="654"/>
      <c r="O236" s="655"/>
      <c r="P236" s="656"/>
      <c r="Q236" s="657"/>
      <c r="R236" s="704"/>
      <c r="S236" s="3180"/>
    </row>
    <row r="237" spans="6:19" ht="20.100000000000001" customHeight="1">
      <c r="F237" s="655"/>
      <c r="G237" s="654"/>
      <c r="O237" s="655"/>
      <c r="P237" s="656"/>
      <c r="Q237" s="657"/>
      <c r="R237" s="704"/>
      <c r="S237" s="3180"/>
    </row>
    <row r="238" spans="6:19" ht="20.100000000000001" customHeight="1">
      <c r="F238" s="655"/>
      <c r="G238" s="654"/>
      <c r="O238" s="655"/>
      <c r="P238" s="656"/>
      <c r="Q238" s="657"/>
      <c r="R238" s="704"/>
      <c r="S238" s="3180"/>
    </row>
    <row r="239" spans="6:19" ht="20.100000000000001" customHeight="1">
      <c r="F239" s="655"/>
      <c r="G239" s="654"/>
      <c r="O239" s="655"/>
      <c r="P239" s="656"/>
      <c r="Q239" s="657"/>
      <c r="R239" s="704"/>
      <c r="S239" s="3180"/>
    </row>
    <row r="240" spans="6:19" ht="20.100000000000001" customHeight="1">
      <c r="F240" s="655"/>
      <c r="G240" s="654"/>
      <c r="O240" s="655"/>
      <c r="P240" s="656"/>
      <c r="Q240" s="657"/>
      <c r="R240" s="704"/>
      <c r="S240" s="3180"/>
    </row>
    <row r="241" spans="6:19" ht="20.100000000000001" customHeight="1">
      <c r="F241" s="655"/>
      <c r="G241" s="654"/>
      <c r="O241" s="655"/>
      <c r="P241" s="656"/>
      <c r="Q241" s="657"/>
      <c r="R241" s="704"/>
      <c r="S241" s="3180"/>
    </row>
    <row r="242" spans="6:19" ht="20.100000000000001" customHeight="1">
      <c r="F242" s="655"/>
      <c r="G242" s="654"/>
      <c r="O242" s="655"/>
      <c r="P242" s="656"/>
      <c r="Q242" s="657"/>
      <c r="R242" s="704"/>
      <c r="S242" s="3180"/>
    </row>
    <row r="243" spans="6:19" ht="20.100000000000001" customHeight="1">
      <c r="F243" s="655"/>
      <c r="G243" s="654"/>
      <c r="O243" s="655"/>
      <c r="P243" s="656"/>
      <c r="Q243" s="657"/>
      <c r="R243" s="704"/>
      <c r="S243" s="3180"/>
    </row>
    <row r="244" spans="6:19" ht="20.100000000000001" customHeight="1">
      <c r="F244" s="655"/>
      <c r="G244" s="654"/>
      <c r="O244" s="655"/>
      <c r="P244" s="656"/>
      <c r="Q244" s="657"/>
      <c r="R244" s="704"/>
      <c r="S244" s="3180"/>
    </row>
    <row r="245" spans="6:19" ht="20.100000000000001" customHeight="1">
      <c r="F245" s="655"/>
      <c r="G245" s="654"/>
      <c r="O245" s="655"/>
      <c r="P245" s="656"/>
      <c r="Q245" s="657"/>
      <c r="R245" s="704"/>
      <c r="S245" s="3180"/>
    </row>
    <row r="246" spans="6:19" ht="20.100000000000001" customHeight="1">
      <c r="F246" s="655"/>
      <c r="G246" s="654"/>
      <c r="O246" s="655"/>
      <c r="P246" s="656"/>
      <c r="Q246" s="657"/>
      <c r="R246" s="704"/>
      <c r="S246" s="3180"/>
    </row>
    <row r="247" spans="6:19" ht="20.100000000000001" customHeight="1">
      <c r="F247" s="655"/>
      <c r="G247" s="654"/>
      <c r="O247" s="655"/>
      <c r="P247" s="656"/>
      <c r="Q247" s="657"/>
      <c r="R247" s="704"/>
      <c r="S247" s="3180"/>
    </row>
    <row r="248" spans="6:19" ht="20.100000000000001" customHeight="1">
      <c r="F248" s="655"/>
      <c r="G248" s="654"/>
      <c r="O248" s="655"/>
      <c r="P248" s="656"/>
      <c r="Q248" s="657"/>
      <c r="R248" s="704"/>
      <c r="S248" s="3180"/>
    </row>
    <row r="249" spans="6:19" ht="20.100000000000001" customHeight="1">
      <c r="F249" s="655"/>
      <c r="G249" s="654"/>
      <c r="O249" s="655"/>
      <c r="P249" s="656"/>
      <c r="Q249" s="657"/>
      <c r="R249" s="704"/>
      <c r="S249" s="3180"/>
    </row>
    <row r="250" spans="6:19" ht="20.100000000000001" customHeight="1">
      <c r="F250" s="655"/>
      <c r="G250" s="654"/>
      <c r="O250" s="655"/>
      <c r="P250" s="656"/>
      <c r="Q250" s="657"/>
      <c r="R250" s="704"/>
      <c r="S250" s="3180"/>
    </row>
    <row r="251" spans="6:19" ht="20.100000000000001" customHeight="1">
      <c r="F251" s="655"/>
      <c r="G251" s="654"/>
      <c r="O251" s="655"/>
      <c r="P251" s="656"/>
      <c r="Q251" s="657"/>
      <c r="R251" s="704"/>
      <c r="S251" s="3180"/>
    </row>
    <row r="252" spans="6:19" ht="20.100000000000001" customHeight="1">
      <c r="F252" s="655"/>
      <c r="G252" s="654"/>
      <c r="O252" s="655"/>
      <c r="P252" s="656"/>
      <c r="Q252" s="657"/>
      <c r="R252" s="704"/>
      <c r="S252" s="3180"/>
    </row>
    <row r="253" spans="6:19" ht="20.100000000000001" customHeight="1">
      <c r="F253" s="655"/>
      <c r="G253" s="654"/>
      <c r="O253" s="655"/>
      <c r="P253" s="656"/>
      <c r="Q253" s="657"/>
      <c r="R253" s="704"/>
      <c r="S253" s="3180"/>
    </row>
    <row r="254" spans="6:19" ht="20.100000000000001" customHeight="1">
      <c r="F254" s="655"/>
      <c r="G254" s="654"/>
      <c r="O254" s="655"/>
      <c r="P254" s="656"/>
      <c r="Q254" s="657"/>
      <c r="R254" s="704"/>
      <c r="S254" s="3180"/>
    </row>
    <row r="255" spans="6:19" ht="20.100000000000001" customHeight="1">
      <c r="F255" s="655"/>
      <c r="G255" s="654"/>
      <c r="O255" s="655"/>
      <c r="P255" s="656"/>
      <c r="Q255" s="657"/>
      <c r="R255" s="704"/>
      <c r="S255" s="3180"/>
    </row>
    <row r="256" spans="6:19" ht="20.100000000000001" customHeight="1">
      <c r="F256" s="655"/>
      <c r="G256" s="654"/>
      <c r="O256" s="655"/>
      <c r="P256" s="656"/>
      <c r="Q256" s="657"/>
      <c r="R256" s="704"/>
      <c r="S256" s="3180"/>
    </row>
    <row r="257" spans="6:19" ht="20.100000000000001" customHeight="1">
      <c r="F257" s="655"/>
      <c r="G257" s="654"/>
      <c r="O257" s="655"/>
      <c r="P257" s="656"/>
      <c r="Q257" s="657"/>
      <c r="R257" s="704"/>
      <c r="S257" s="3180"/>
    </row>
    <row r="258" spans="6:19" ht="20.100000000000001" customHeight="1">
      <c r="F258" s="655"/>
      <c r="G258" s="654"/>
      <c r="O258" s="655"/>
      <c r="P258" s="656"/>
      <c r="Q258" s="657"/>
      <c r="R258" s="704"/>
      <c r="S258" s="3180"/>
    </row>
    <row r="259" spans="6:19" ht="20.100000000000001" customHeight="1">
      <c r="F259" s="655"/>
      <c r="G259" s="654"/>
      <c r="O259" s="655"/>
      <c r="P259" s="656"/>
      <c r="Q259" s="657"/>
      <c r="R259" s="704"/>
      <c r="S259" s="3180"/>
    </row>
    <row r="260" spans="6:19" ht="20.100000000000001" customHeight="1">
      <c r="F260" s="655"/>
      <c r="G260" s="654"/>
      <c r="O260" s="655"/>
      <c r="P260" s="656"/>
      <c r="Q260" s="657"/>
      <c r="R260" s="704"/>
      <c r="S260" s="3180"/>
    </row>
    <row r="261" spans="6:19" ht="20.100000000000001" customHeight="1">
      <c r="F261" s="655"/>
      <c r="G261" s="654"/>
      <c r="O261" s="655"/>
      <c r="P261" s="656"/>
      <c r="Q261" s="657"/>
      <c r="R261" s="704"/>
      <c r="S261" s="3180"/>
    </row>
    <row r="262" spans="6:19" ht="20.100000000000001" customHeight="1">
      <c r="F262" s="655"/>
      <c r="G262" s="654"/>
      <c r="O262" s="655"/>
      <c r="P262" s="656"/>
      <c r="Q262" s="657"/>
      <c r="R262" s="704"/>
      <c r="S262" s="3180"/>
    </row>
    <row r="263" spans="6:19" ht="20.100000000000001" customHeight="1">
      <c r="F263" s="655"/>
      <c r="G263" s="654"/>
      <c r="O263" s="655"/>
      <c r="P263" s="656"/>
      <c r="Q263" s="657"/>
      <c r="R263" s="704"/>
      <c r="S263" s="3180"/>
    </row>
    <row r="264" spans="6:19" ht="20.100000000000001" customHeight="1">
      <c r="F264" s="655"/>
      <c r="G264" s="654"/>
      <c r="O264" s="655"/>
      <c r="P264" s="656"/>
      <c r="Q264" s="657"/>
      <c r="R264" s="704"/>
      <c r="S264" s="3180"/>
    </row>
    <row r="265" spans="6:19" ht="20.100000000000001" customHeight="1">
      <c r="F265" s="655"/>
      <c r="O265" s="655"/>
      <c r="P265" s="656"/>
      <c r="Q265" s="657"/>
      <c r="R265" s="704"/>
      <c r="S265" s="3180"/>
    </row>
    <row r="266" spans="6:19" ht="20.100000000000001" customHeight="1">
      <c r="F266" s="655"/>
      <c r="O266" s="655"/>
      <c r="P266" s="656"/>
      <c r="Q266" s="657"/>
      <c r="R266" s="704"/>
      <c r="S266" s="3180"/>
    </row>
    <row r="267" spans="6:19" ht="20.100000000000001" customHeight="1">
      <c r="F267" s="655"/>
      <c r="O267" s="655"/>
      <c r="P267" s="656"/>
      <c r="Q267" s="657"/>
      <c r="R267" s="704"/>
      <c r="S267" s="3180"/>
    </row>
    <row r="268" spans="6:19" ht="20.100000000000001" customHeight="1">
      <c r="F268" s="655"/>
      <c r="O268" s="655"/>
      <c r="P268" s="656"/>
      <c r="Q268" s="657"/>
      <c r="R268" s="704"/>
      <c r="S268" s="3180"/>
    </row>
    <row r="269" spans="6:19" ht="20.100000000000001" customHeight="1">
      <c r="F269" s="655"/>
      <c r="O269" s="655"/>
      <c r="P269" s="656"/>
      <c r="Q269" s="657"/>
      <c r="R269" s="704"/>
      <c r="S269" s="3180"/>
    </row>
    <row r="270" spans="6:19" ht="20.100000000000001" customHeight="1">
      <c r="F270" s="655"/>
      <c r="O270" s="655"/>
      <c r="P270" s="656"/>
      <c r="Q270" s="657"/>
      <c r="R270" s="704"/>
      <c r="S270" s="3180"/>
    </row>
    <row r="271" spans="6:19" ht="20.100000000000001" customHeight="1">
      <c r="F271" s="655"/>
      <c r="O271" s="655"/>
      <c r="P271" s="656"/>
      <c r="Q271" s="657"/>
      <c r="R271" s="704"/>
      <c r="S271" s="3180"/>
    </row>
    <row r="272" spans="6:19" ht="20.100000000000001" customHeight="1">
      <c r="F272" s="655"/>
      <c r="O272" s="655"/>
      <c r="P272" s="656"/>
      <c r="Q272" s="657"/>
      <c r="R272" s="704"/>
      <c r="S272" s="3180"/>
    </row>
    <row r="273" spans="6:19" ht="20.100000000000001" customHeight="1">
      <c r="F273" s="655"/>
      <c r="O273" s="655"/>
      <c r="P273" s="656"/>
      <c r="Q273" s="657"/>
      <c r="R273" s="704"/>
      <c r="S273" s="3180"/>
    </row>
    <row r="274" spans="6:19" ht="20.100000000000001" customHeight="1">
      <c r="F274" s="655"/>
      <c r="O274" s="655"/>
      <c r="P274" s="656"/>
      <c r="Q274" s="657"/>
      <c r="R274" s="704"/>
      <c r="S274" s="3180"/>
    </row>
    <row r="275" spans="6:19" ht="20.100000000000001" customHeight="1">
      <c r="F275" s="655"/>
      <c r="O275" s="655"/>
      <c r="P275" s="656"/>
      <c r="Q275" s="657"/>
      <c r="R275" s="704"/>
      <c r="S275" s="3180"/>
    </row>
    <row r="276" spans="6:19" ht="20.100000000000001" customHeight="1">
      <c r="F276" s="655"/>
      <c r="O276" s="655"/>
      <c r="P276" s="656"/>
      <c r="Q276" s="657"/>
      <c r="R276" s="704"/>
      <c r="S276" s="3180"/>
    </row>
    <row r="277" spans="6:19" ht="20.100000000000001" customHeight="1">
      <c r="F277" s="655"/>
      <c r="O277" s="655"/>
      <c r="P277" s="656"/>
      <c r="Q277" s="657"/>
      <c r="R277" s="704"/>
      <c r="S277" s="3180"/>
    </row>
    <row r="278" spans="6:19" ht="20.100000000000001" customHeight="1">
      <c r="F278" s="655"/>
      <c r="O278" s="655"/>
      <c r="P278" s="656"/>
      <c r="Q278" s="657"/>
      <c r="R278" s="704"/>
      <c r="S278" s="3180"/>
    </row>
    <row r="279" spans="6:19" ht="20.100000000000001" customHeight="1">
      <c r="F279" s="655"/>
      <c r="O279" s="655"/>
      <c r="P279" s="656"/>
      <c r="Q279" s="657"/>
      <c r="R279" s="704"/>
      <c r="S279" s="3180"/>
    </row>
    <row r="280" spans="6:19" ht="20.100000000000001" customHeight="1">
      <c r="F280" s="655"/>
      <c r="O280" s="655"/>
      <c r="P280" s="656"/>
      <c r="Q280" s="657"/>
      <c r="R280" s="704"/>
      <c r="S280" s="3180"/>
    </row>
    <row r="281" spans="6:19" ht="20.100000000000001" customHeight="1">
      <c r="F281" s="655"/>
      <c r="O281" s="655"/>
      <c r="P281" s="656"/>
      <c r="Q281" s="657"/>
      <c r="R281" s="704"/>
      <c r="S281" s="3180"/>
    </row>
    <row r="282" spans="6:19" ht="20.100000000000001" customHeight="1">
      <c r="F282" s="655"/>
      <c r="O282" s="655"/>
      <c r="P282" s="656"/>
      <c r="Q282" s="657"/>
      <c r="R282" s="704"/>
      <c r="S282" s="3180"/>
    </row>
    <row r="283" spans="6:19" ht="20.100000000000001" customHeight="1">
      <c r="F283" s="655"/>
      <c r="O283" s="655"/>
      <c r="P283" s="656"/>
      <c r="Q283" s="657"/>
      <c r="R283" s="704"/>
      <c r="S283" s="3180"/>
    </row>
    <row r="284" spans="6:19" ht="20.100000000000001" customHeight="1">
      <c r="F284" s="655"/>
      <c r="O284" s="655"/>
      <c r="P284" s="656"/>
      <c r="Q284" s="657"/>
      <c r="R284" s="704"/>
      <c r="S284" s="3180"/>
    </row>
    <row r="285" spans="6:19" ht="20.100000000000001" customHeight="1">
      <c r="F285" s="655"/>
      <c r="O285" s="655"/>
      <c r="P285" s="656"/>
      <c r="Q285" s="657"/>
      <c r="R285" s="704"/>
      <c r="S285" s="3180"/>
    </row>
    <row r="286" spans="6:19" ht="20.100000000000001" customHeight="1">
      <c r="F286" s="655"/>
      <c r="O286" s="655"/>
      <c r="P286" s="656"/>
      <c r="Q286" s="657"/>
      <c r="R286" s="704"/>
      <c r="S286" s="3180"/>
    </row>
    <row r="287" spans="6:19" ht="20.100000000000001" customHeight="1">
      <c r="F287" s="655"/>
      <c r="O287" s="655"/>
      <c r="P287" s="656"/>
      <c r="Q287" s="657"/>
      <c r="R287" s="704"/>
      <c r="S287" s="3180"/>
    </row>
    <row r="288" spans="6:19" ht="20.100000000000001" customHeight="1">
      <c r="F288" s="655"/>
      <c r="O288" s="655"/>
      <c r="P288" s="656"/>
      <c r="Q288" s="657"/>
      <c r="R288" s="704"/>
      <c r="S288" s="3180"/>
    </row>
    <row r="289" spans="6:19" ht="20.100000000000001" customHeight="1">
      <c r="F289" s="655"/>
      <c r="O289" s="655"/>
      <c r="P289" s="656"/>
      <c r="Q289" s="657"/>
      <c r="R289" s="704"/>
      <c r="S289" s="3180"/>
    </row>
    <row r="290" spans="6:19" ht="20.100000000000001" customHeight="1">
      <c r="F290" s="655"/>
      <c r="O290" s="655"/>
      <c r="P290" s="656"/>
      <c r="Q290" s="657"/>
      <c r="R290" s="704"/>
      <c r="S290" s="3180"/>
    </row>
    <row r="291" spans="6:19" ht="20.100000000000001" customHeight="1">
      <c r="F291" s="655"/>
      <c r="O291" s="655"/>
      <c r="P291" s="656"/>
      <c r="Q291" s="657"/>
      <c r="R291" s="704"/>
      <c r="S291" s="3180"/>
    </row>
    <row r="292" spans="6:19" ht="20.100000000000001" customHeight="1">
      <c r="F292" s="655"/>
      <c r="O292" s="655"/>
      <c r="P292" s="656"/>
      <c r="Q292" s="657"/>
      <c r="R292" s="704"/>
      <c r="S292" s="3180"/>
    </row>
    <row r="293" spans="6:19" ht="20.100000000000001" customHeight="1">
      <c r="F293" s="655"/>
      <c r="O293" s="655"/>
      <c r="P293" s="656"/>
      <c r="Q293" s="657"/>
      <c r="R293" s="704"/>
      <c r="S293" s="3180"/>
    </row>
    <row r="294" spans="6:19" ht="20.100000000000001" customHeight="1">
      <c r="F294" s="655"/>
      <c r="O294" s="655"/>
      <c r="P294" s="656"/>
      <c r="Q294" s="657"/>
      <c r="R294" s="704"/>
      <c r="S294" s="3180"/>
    </row>
    <row r="295" spans="6:19" ht="20.100000000000001" customHeight="1">
      <c r="F295" s="655"/>
      <c r="O295" s="655"/>
      <c r="P295" s="656"/>
      <c r="Q295" s="657"/>
      <c r="R295" s="704"/>
      <c r="S295" s="3180"/>
    </row>
    <row r="296" spans="6:19" ht="20.100000000000001" customHeight="1">
      <c r="F296" s="655"/>
      <c r="O296" s="655"/>
      <c r="P296" s="656"/>
      <c r="Q296" s="657"/>
      <c r="R296" s="704"/>
      <c r="S296" s="3180"/>
    </row>
    <row r="297" spans="6:19" ht="20.100000000000001" customHeight="1">
      <c r="F297" s="655"/>
      <c r="O297" s="655"/>
      <c r="P297" s="656"/>
      <c r="Q297" s="657"/>
      <c r="R297" s="704"/>
      <c r="S297" s="3180"/>
    </row>
    <row r="298" spans="6:19" ht="20.100000000000001" customHeight="1">
      <c r="F298" s="655"/>
      <c r="O298" s="655"/>
      <c r="P298" s="656"/>
      <c r="Q298" s="657"/>
      <c r="R298" s="704"/>
      <c r="S298" s="3180"/>
    </row>
    <row r="299" spans="6:19" ht="20.100000000000001" customHeight="1">
      <c r="F299" s="655"/>
      <c r="O299" s="655"/>
      <c r="P299" s="656"/>
      <c r="Q299" s="657"/>
      <c r="R299" s="704"/>
      <c r="S299" s="3180"/>
    </row>
    <row r="300" spans="6:19" ht="20.100000000000001" customHeight="1">
      <c r="F300" s="655"/>
      <c r="O300" s="655"/>
      <c r="P300" s="656"/>
      <c r="Q300" s="657"/>
      <c r="R300" s="704"/>
      <c r="S300" s="3180"/>
    </row>
    <row r="301" spans="6:19" ht="20.100000000000001" customHeight="1">
      <c r="F301" s="655"/>
      <c r="O301" s="655"/>
      <c r="P301" s="656"/>
      <c r="Q301" s="657"/>
      <c r="R301" s="704"/>
      <c r="S301" s="3180"/>
    </row>
    <row r="302" spans="6:19" ht="20.100000000000001" customHeight="1">
      <c r="F302" s="655"/>
      <c r="O302" s="655"/>
      <c r="P302" s="656"/>
      <c r="Q302" s="657"/>
      <c r="R302" s="704"/>
      <c r="S302" s="3180"/>
    </row>
    <row r="303" spans="6:19" ht="20.100000000000001" customHeight="1">
      <c r="F303" s="655"/>
      <c r="O303" s="655"/>
      <c r="P303" s="656"/>
      <c r="Q303" s="657"/>
      <c r="R303" s="704"/>
      <c r="S303" s="3180"/>
    </row>
    <row r="304" spans="6:19" ht="20.100000000000001" customHeight="1">
      <c r="F304" s="655"/>
      <c r="O304" s="655"/>
      <c r="P304" s="656"/>
      <c r="Q304" s="657"/>
      <c r="R304" s="704"/>
      <c r="S304" s="3180"/>
    </row>
    <row r="305" spans="6:19" ht="20.100000000000001" customHeight="1">
      <c r="F305" s="655"/>
      <c r="O305" s="655"/>
      <c r="P305" s="656"/>
      <c r="Q305" s="657"/>
      <c r="R305" s="704"/>
      <c r="S305" s="3180"/>
    </row>
    <row r="306" spans="6:19" ht="20.100000000000001" customHeight="1">
      <c r="F306" s="655"/>
      <c r="O306" s="655"/>
      <c r="P306" s="656"/>
      <c r="Q306" s="657"/>
      <c r="R306" s="704"/>
      <c r="S306" s="3180"/>
    </row>
    <row r="307" spans="6:19" ht="20.100000000000001" customHeight="1">
      <c r="F307" s="655"/>
      <c r="O307" s="655"/>
      <c r="P307" s="656"/>
      <c r="Q307" s="657"/>
      <c r="R307" s="704"/>
      <c r="S307" s="3180"/>
    </row>
    <row r="308" spans="6:19" ht="20.100000000000001" customHeight="1">
      <c r="F308" s="655"/>
      <c r="O308" s="655"/>
      <c r="P308" s="656"/>
      <c r="Q308" s="657"/>
      <c r="R308" s="704"/>
      <c r="S308" s="3180"/>
    </row>
    <row r="309" spans="6:19" ht="20.100000000000001" customHeight="1">
      <c r="F309" s="655"/>
      <c r="O309" s="655"/>
      <c r="P309" s="656"/>
      <c r="Q309" s="657"/>
      <c r="R309" s="704"/>
      <c r="S309" s="3180"/>
    </row>
    <row r="310" spans="6:19" ht="20.100000000000001" customHeight="1">
      <c r="F310" s="655"/>
      <c r="O310" s="655"/>
      <c r="P310" s="656"/>
      <c r="Q310" s="657"/>
      <c r="R310" s="704"/>
      <c r="S310" s="3180"/>
    </row>
    <row r="311" spans="6:19" ht="20.100000000000001" customHeight="1">
      <c r="F311" s="655"/>
      <c r="O311" s="655"/>
      <c r="P311" s="656"/>
      <c r="Q311" s="657"/>
      <c r="R311" s="704"/>
      <c r="S311" s="3180"/>
    </row>
    <row r="312" spans="6:19" ht="20.100000000000001" customHeight="1">
      <c r="F312" s="655"/>
      <c r="O312" s="655"/>
      <c r="P312" s="656"/>
      <c r="Q312" s="657"/>
      <c r="R312" s="704"/>
      <c r="S312" s="3180"/>
    </row>
    <row r="313" spans="6:19" ht="20.100000000000001" customHeight="1">
      <c r="F313" s="655"/>
      <c r="O313" s="655"/>
      <c r="P313" s="656"/>
      <c r="Q313" s="657"/>
      <c r="R313" s="704"/>
      <c r="S313" s="3180"/>
    </row>
    <row r="314" spans="6:19" ht="20.100000000000001" customHeight="1">
      <c r="F314" s="655"/>
      <c r="O314" s="655"/>
      <c r="P314" s="656"/>
      <c r="Q314" s="657"/>
      <c r="R314" s="704"/>
      <c r="S314" s="3180"/>
    </row>
    <row r="315" spans="6:19" ht="20.100000000000001" customHeight="1">
      <c r="F315" s="655"/>
      <c r="O315" s="655"/>
      <c r="P315" s="656"/>
      <c r="Q315" s="657"/>
      <c r="R315" s="704"/>
      <c r="S315" s="3180"/>
    </row>
    <row r="316" spans="6:19" ht="20.100000000000001" customHeight="1">
      <c r="F316" s="655"/>
      <c r="O316" s="655"/>
      <c r="P316" s="656"/>
      <c r="Q316" s="657"/>
      <c r="R316" s="704"/>
      <c r="S316" s="3180"/>
    </row>
    <row r="317" spans="6:19" ht="20.100000000000001" customHeight="1">
      <c r="F317" s="655"/>
      <c r="O317" s="655"/>
      <c r="P317" s="656"/>
      <c r="Q317" s="657"/>
      <c r="R317" s="704"/>
      <c r="S317" s="3180"/>
    </row>
    <row r="318" spans="6:19" ht="20.100000000000001" customHeight="1">
      <c r="F318" s="655"/>
      <c r="O318" s="655"/>
      <c r="P318" s="656"/>
      <c r="Q318" s="657"/>
      <c r="R318" s="704"/>
      <c r="S318" s="3180"/>
    </row>
    <row r="319" spans="6:19" ht="20.100000000000001" customHeight="1">
      <c r="P319" s="656"/>
      <c r="Q319" s="657"/>
      <c r="R319" s="704"/>
      <c r="S319" s="3180"/>
    </row>
    <row r="320" spans="6:19" ht="20.100000000000001" customHeight="1">
      <c r="P320" s="656"/>
      <c r="Q320" s="657"/>
      <c r="R320" s="704"/>
      <c r="S320" s="3180"/>
    </row>
    <row r="321" spans="16:19" ht="20.100000000000001" customHeight="1">
      <c r="P321" s="656"/>
      <c r="Q321" s="657"/>
      <c r="R321" s="704"/>
      <c r="S321" s="3180"/>
    </row>
    <row r="322" spans="16:19" ht="20.100000000000001" customHeight="1">
      <c r="P322" s="656"/>
      <c r="Q322" s="657"/>
      <c r="R322" s="704"/>
      <c r="S322" s="3180"/>
    </row>
    <row r="323" spans="16:19" ht="20.100000000000001" customHeight="1">
      <c r="P323" s="656"/>
      <c r="Q323" s="657"/>
      <c r="R323" s="704"/>
      <c r="S323" s="705"/>
    </row>
    <row r="324" spans="16:19" ht="20.100000000000001" customHeight="1">
      <c r="P324" s="656"/>
      <c r="Q324" s="657"/>
      <c r="R324" s="704"/>
      <c r="S324" s="705"/>
    </row>
    <row r="325" spans="16:19" ht="20.100000000000001" customHeight="1"/>
    <row r="326" spans="16:19" ht="20.100000000000001" customHeight="1"/>
    <row r="327" spans="16:19" ht="20.100000000000001" customHeight="1"/>
    <row r="328" spans="16:19" ht="20.100000000000001" customHeight="1"/>
  </sheetData>
  <mergeCells count="7">
    <mergeCell ref="A1:S1"/>
    <mergeCell ref="A3:F3"/>
    <mergeCell ref="G3:O4"/>
    <mergeCell ref="S3:S4"/>
    <mergeCell ref="R3:R4"/>
    <mergeCell ref="Q3:Q4"/>
    <mergeCell ref="P3:P4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2" firstPageNumber="34" fitToHeight="0" orientation="portrait" useFirstPageNumber="1" r:id="rId1"/>
  <headerFooter scaleWithDoc="0" alignWithMargins="0">
    <oddFooter>&amp;C&amp;P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tabColor rgb="FFFF99FF"/>
    <pageSetUpPr fitToPage="1"/>
  </sheetPr>
  <dimension ref="A1:V328"/>
  <sheetViews>
    <sheetView view="pageBreakPreview" zoomScale="85" zoomScaleNormal="86" zoomScaleSheetLayoutView="85" workbookViewId="0">
      <pane xSplit="3" ySplit="7" topLeftCell="D8" activePane="bottomRight" state="frozen"/>
      <selection activeCell="U24" sqref="U24"/>
      <selection pane="topRight" activeCell="U24" sqref="U24"/>
      <selection pane="bottomLeft" activeCell="U24" sqref="U24"/>
      <selection pane="bottomRight" activeCell="U24" sqref="U24"/>
    </sheetView>
  </sheetViews>
  <sheetFormatPr defaultColWidth="9" defaultRowHeight="19.5"/>
  <cols>
    <col min="1" max="1" width="3.625" style="530" customWidth="1"/>
    <col min="2" max="4" width="3.625" style="531" customWidth="1"/>
    <col min="5" max="5" width="10.625" style="595" customWidth="1"/>
    <col min="6" max="6" width="27.625" style="533" customWidth="1"/>
    <col min="7" max="7" width="20.625" style="534" customWidth="1"/>
    <col min="8" max="8" width="2.625" style="530" customWidth="1"/>
    <col min="9" max="9" width="6.375" style="530" customWidth="1"/>
    <col min="10" max="10" width="2.625" style="530" customWidth="1"/>
    <col min="11" max="11" width="4.875" style="530" bestFit="1" customWidth="1"/>
    <col min="12" max="12" width="2.625" style="530" customWidth="1"/>
    <col min="13" max="13" width="4.875" style="530" bestFit="1" customWidth="1"/>
    <col min="14" max="14" width="2.625" style="535" customWidth="1"/>
    <col min="15" max="15" width="18.625" style="530" customWidth="1"/>
    <col min="16" max="16" width="12.625" style="536" customWidth="1"/>
    <col min="17" max="18" width="12.625" style="537" customWidth="1"/>
    <col min="19" max="19" width="12.625" style="659" customWidth="1"/>
    <col min="20" max="20" width="9" style="68"/>
    <col min="21" max="22" width="10.75" style="68" bestFit="1" customWidth="1"/>
    <col min="23" max="16384" width="9" style="68"/>
  </cols>
  <sheetData>
    <row r="1" spans="1:22" ht="35.1" customHeight="1">
      <c r="A1" s="3624" t="s">
        <v>2506</v>
      </c>
      <c r="B1" s="3624"/>
      <c r="C1" s="3624"/>
      <c r="D1" s="3624"/>
      <c r="E1" s="3624"/>
      <c r="F1" s="3624"/>
      <c r="G1" s="3624"/>
      <c r="H1" s="3624"/>
      <c r="I1" s="3624"/>
      <c r="J1" s="3624"/>
      <c r="K1" s="3624"/>
      <c r="L1" s="3624"/>
      <c r="M1" s="3624"/>
      <c r="N1" s="3624"/>
      <c r="O1" s="3624"/>
      <c r="P1" s="3624"/>
      <c r="Q1" s="3624"/>
      <c r="R1" s="3624"/>
      <c r="S1" s="3624"/>
    </row>
    <row r="2" spans="1:22" ht="15" customHeight="1" thickBot="1">
      <c r="A2" s="530" t="s">
        <v>366</v>
      </c>
      <c r="E2" s="532"/>
      <c r="R2" s="538"/>
      <c r="S2" s="538" t="s">
        <v>192</v>
      </c>
    </row>
    <row r="3" spans="1:22" s="207" customFormat="1" ht="20.100000000000001" customHeight="1">
      <c r="A3" s="3607" t="s">
        <v>367</v>
      </c>
      <c r="B3" s="3608"/>
      <c r="C3" s="3608"/>
      <c r="D3" s="3608"/>
      <c r="E3" s="3608"/>
      <c r="F3" s="3609"/>
      <c r="G3" s="3610" t="s">
        <v>368</v>
      </c>
      <c r="H3" s="3611"/>
      <c r="I3" s="3611"/>
      <c r="J3" s="3611"/>
      <c r="K3" s="3611"/>
      <c r="L3" s="3611"/>
      <c r="M3" s="3611"/>
      <c r="N3" s="3611"/>
      <c r="O3" s="3612"/>
      <c r="P3" s="3622" t="s">
        <v>1235</v>
      </c>
      <c r="Q3" s="3620" t="s">
        <v>1237</v>
      </c>
      <c r="R3" s="3627" t="s">
        <v>369</v>
      </c>
      <c r="S3" s="3625" t="s">
        <v>370</v>
      </c>
    </row>
    <row r="4" spans="1:22" s="207" customFormat="1" ht="20.100000000000001" customHeight="1" thickBot="1">
      <c r="A4" s="539" t="s">
        <v>371</v>
      </c>
      <c r="B4" s="540" t="s">
        <v>372</v>
      </c>
      <c r="C4" s="540" t="s">
        <v>373</v>
      </c>
      <c r="D4" s="540" t="s">
        <v>374</v>
      </c>
      <c r="E4" s="540" t="s">
        <v>375</v>
      </c>
      <c r="F4" s="541" t="s">
        <v>376</v>
      </c>
      <c r="G4" s="3613"/>
      <c r="H4" s="3614"/>
      <c r="I4" s="3614"/>
      <c r="J4" s="3614"/>
      <c r="K4" s="3614"/>
      <c r="L4" s="3614"/>
      <c r="M4" s="3614"/>
      <c r="N4" s="3614"/>
      <c r="O4" s="3615"/>
      <c r="P4" s="3623"/>
      <c r="Q4" s="3621"/>
      <c r="R4" s="3628"/>
      <c r="S4" s="3626"/>
    </row>
    <row r="5" spans="1:22" ht="20.100000000000001" customHeight="1" thickBot="1">
      <c r="A5" s="542" t="s">
        <v>377</v>
      </c>
      <c r="B5" s="543"/>
      <c r="C5" s="544"/>
      <c r="D5" s="544"/>
      <c r="E5" s="545"/>
      <c r="F5" s="546"/>
      <c r="G5" s="547"/>
      <c r="H5" s="544"/>
      <c r="I5" s="544"/>
      <c r="J5" s="544"/>
      <c r="K5" s="544"/>
      <c r="L5" s="544"/>
      <c r="M5" s="544"/>
      <c r="N5" s="548"/>
      <c r="O5" s="546"/>
      <c r="P5" s="549">
        <f>P6+P21</f>
        <v>91394000</v>
      </c>
      <c r="Q5" s="549">
        <f>Q6+Q21</f>
        <v>91394000</v>
      </c>
      <c r="R5" s="550">
        <f t="shared" ref="R5" si="0">+P5-Q5</f>
        <v>0</v>
      </c>
      <c r="S5" s="3161">
        <f t="shared" ref="S5" si="1">+R5/Q5</f>
        <v>0</v>
      </c>
      <c r="U5" s="68">
        <v>91355000</v>
      </c>
      <c r="V5" s="68">
        <v>69780000</v>
      </c>
    </row>
    <row r="6" spans="1:22" ht="20.100000000000001" customHeight="1">
      <c r="A6" s="551"/>
      <c r="B6" s="552" t="s">
        <v>378</v>
      </c>
      <c r="C6" s="553"/>
      <c r="D6" s="553"/>
      <c r="E6" s="554"/>
      <c r="F6" s="555"/>
      <c r="G6" s="556"/>
      <c r="H6" s="554"/>
      <c r="I6" s="554"/>
      <c r="J6" s="554"/>
      <c r="K6" s="554"/>
      <c r="L6" s="554"/>
      <c r="M6" s="554"/>
      <c r="N6" s="557"/>
      <c r="O6" s="555"/>
      <c r="P6" s="558">
        <f>P7+P12</f>
        <v>91355000</v>
      </c>
      <c r="Q6" s="558">
        <f>Q7+Q12</f>
        <v>91355000</v>
      </c>
      <c r="R6" s="558">
        <f t="shared" ref="R6:R25" si="2">+P6-Q6</f>
        <v>0</v>
      </c>
      <c r="S6" s="2771">
        <f t="shared" ref="S6:S25" si="3">+R6/Q6</f>
        <v>0</v>
      </c>
      <c r="U6" s="179">
        <f>P5-U5</f>
        <v>39000</v>
      </c>
      <c r="V6" s="179">
        <f>Q5-V5</f>
        <v>21614000</v>
      </c>
    </row>
    <row r="7" spans="1:22" ht="20.100000000000001" customHeight="1">
      <c r="A7" s="551"/>
      <c r="B7" s="559"/>
      <c r="C7" s="560" t="s">
        <v>1231</v>
      </c>
      <c r="D7" s="561"/>
      <c r="E7" s="561"/>
      <c r="F7" s="562"/>
      <c r="G7" s="561"/>
      <c r="H7" s="561"/>
      <c r="I7" s="561"/>
      <c r="J7" s="561"/>
      <c r="K7" s="561"/>
      <c r="L7" s="561"/>
      <c r="M7" s="561"/>
      <c r="N7" s="561"/>
      <c r="O7" s="563"/>
      <c r="P7" s="564">
        <f>P8</f>
        <v>2800000</v>
      </c>
      <c r="Q7" s="564">
        <f>Q8</f>
        <v>2800000</v>
      </c>
      <c r="R7" s="564">
        <f t="shared" si="2"/>
        <v>0</v>
      </c>
      <c r="S7" s="3162">
        <f t="shared" si="3"/>
        <v>0</v>
      </c>
    </row>
    <row r="8" spans="1:22" ht="20.100000000000001" customHeight="1">
      <c r="A8" s="551"/>
      <c r="B8" s="565"/>
      <c r="C8" s="559"/>
      <c r="D8" s="566" t="s">
        <v>286</v>
      </c>
      <c r="E8" s="567"/>
      <c r="F8" s="568"/>
      <c r="G8" s="569"/>
      <c r="H8" s="570"/>
      <c r="I8" s="570"/>
      <c r="J8" s="570"/>
      <c r="K8" s="570"/>
      <c r="L8" s="570"/>
      <c r="M8" s="570"/>
      <c r="N8" s="571"/>
      <c r="O8" s="568"/>
      <c r="P8" s="572">
        <f>P9</f>
        <v>2800000</v>
      </c>
      <c r="Q8" s="572">
        <f>Q9</f>
        <v>2800000</v>
      </c>
      <c r="R8" s="572">
        <f t="shared" si="2"/>
        <v>0</v>
      </c>
      <c r="S8" s="3163">
        <f t="shared" si="3"/>
        <v>0</v>
      </c>
    </row>
    <row r="9" spans="1:22" ht="20.100000000000001" customHeight="1">
      <c r="A9" s="551"/>
      <c r="B9" s="565"/>
      <c r="C9" s="565"/>
      <c r="D9" s="559"/>
      <c r="E9" s="456" t="s">
        <v>107</v>
      </c>
      <c r="F9" s="457"/>
      <c r="G9" s="458"/>
      <c r="H9" s="458"/>
      <c r="I9" s="458"/>
      <c r="J9" s="458"/>
      <c r="K9" s="458"/>
      <c r="L9" s="458"/>
      <c r="M9" s="458"/>
      <c r="N9" s="458"/>
      <c r="O9" s="459"/>
      <c r="P9" s="573">
        <f>O10</f>
        <v>2800000</v>
      </c>
      <c r="Q9" s="573">
        <f>Q10</f>
        <v>2800000</v>
      </c>
      <c r="R9" s="573">
        <f t="shared" si="2"/>
        <v>0</v>
      </c>
      <c r="S9" s="3164">
        <f t="shared" si="3"/>
        <v>0</v>
      </c>
    </row>
    <row r="10" spans="1:22" ht="20.100000000000001" customHeight="1">
      <c r="A10" s="551"/>
      <c r="B10" s="565"/>
      <c r="C10" s="574"/>
      <c r="D10" s="574"/>
      <c r="E10" s="575"/>
      <c r="F10" s="576" t="s">
        <v>379</v>
      </c>
      <c r="G10" s="577"/>
      <c r="H10" s="578"/>
      <c r="I10" s="578"/>
      <c r="J10" s="578"/>
      <c r="K10" s="578"/>
      <c r="L10" s="578"/>
      <c r="M10" s="578"/>
      <c r="N10" s="579"/>
      <c r="O10" s="580">
        <f>SUM(O11:O11)</f>
        <v>2800000</v>
      </c>
      <c r="P10" s="581">
        <v>2800000</v>
      </c>
      <c r="Q10" s="581">
        <v>2800000</v>
      </c>
      <c r="R10" s="581">
        <f t="shared" si="2"/>
        <v>0</v>
      </c>
      <c r="S10" s="3165">
        <f t="shared" si="3"/>
        <v>0</v>
      </c>
    </row>
    <row r="11" spans="1:22" ht="20.100000000000001" customHeight="1">
      <c r="A11" s="551"/>
      <c r="B11" s="565"/>
      <c r="C11" s="565"/>
      <c r="D11" s="582"/>
      <c r="E11" s="583"/>
      <c r="F11" s="584" t="s">
        <v>1444</v>
      </c>
      <c r="G11" s="585">
        <v>233333.33</v>
      </c>
      <c r="H11" s="586" t="s">
        <v>19</v>
      </c>
      <c r="I11" s="587">
        <v>12</v>
      </c>
      <c r="J11" s="588"/>
      <c r="K11" s="589"/>
      <c r="L11" s="588"/>
      <c r="M11" s="590"/>
      <c r="N11" s="591" t="s">
        <v>381</v>
      </c>
      <c r="O11" s="592">
        <f>ROUNDUP(G11*I11,-3)</f>
        <v>2800000</v>
      </c>
      <c r="P11" s="593"/>
      <c r="Q11" s="593"/>
      <c r="R11" s="593"/>
      <c r="S11" s="3166"/>
    </row>
    <row r="12" spans="1:22" ht="20.100000000000001" customHeight="1">
      <c r="A12" s="551"/>
      <c r="B12" s="565"/>
      <c r="C12" s="560" t="s">
        <v>382</v>
      </c>
      <c r="D12" s="561"/>
      <c r="E12" s="561"/>
      <c r="F12" s="562"/>
      <c r="G12" s="561"/>
      <c r="H12" s="561"/>
      <c r="I12" s="561"/>
      <c r="J12" s="561"/>
      <c r="K12" s="561"/>
      <c r="L12" s="561"/>
      <c r="M12" s="561"/>
      <c r="N12" s="561"/>
      <c r="O12" s="563"/>
      <c r="P12" s="564">
        <f>P13+P17</f>
        <v>88555000</v>
      </c>
      <c r="Q12" s="564">
        <f>Q13+Q17</f>
        <v>88555000</v>
      </c>
      <c r="R12" s="564">
        <f t="shared" si="2"/>
        <v>0</v>
      </c>
      <c r="S12" s="3162">
        <f t="shared" si="3"/>
        <v>0</v>
      </c>
    </row>
    <row r="13" spans="1:22" ht="20.100000000000001" customHeight="1">
      <c r="A13" s="551"/>
      <c r="B13" s="565"/>
      <c r="C13" s="588"/>
      <c r="D13" s="566" t="s">
        <v>1326</v>
      </c>
      <c r="E13" s="567"/>
      <c r="F13" s="568"/>
      <c r="G13" s="569"/>
      <c r="H13" s="570"/>
      <c r="I13" s="570"/>
      <c r="J13" s="570"/>
      <c r="K13" s="570"/>
      <c r="L13" s="570"/>
      <c r="M13" s="570"/>
      <c r="N13" s="571"/>
      <c r="O13" s="568"/>
      <c r="P13" s="572">
        <f>P14</f>
        <v>10000</v>
      </c>
      <c r="Q13" s="572">
        <f>Q14</f>
        <v>10000</v>
      </c>
      <c r="R13" s="572">
        <f t="shared" si="2"/>
        <v>0</v>
      </c>
      <c r="S13" s="3163">
        <f t="shared" si="3"/>
        <v>0</v>
      </c>
    </row>
    <row r="14" spans="1:22" ht="20.100000000000001" customHeight="1">
      <c r="A14" s="551"/>
      <c r="B14" s="565"/>
      <c r="C14" s="588"/>
      <c r="D14" s="559"/>
      <c r="E14" s="456" t="s">
        <v>109</v>
      </c>
      <c r="F14" s="457"/>
      <c r="G14" s="458"/>
      <c r="H14" s="458"/>
      <c r="I14" s="458"/>
      <c r="J14" s="458"/>
      <c r="K14" s="458"/>
      <c r="L14" s="458"/>
      <c r="M14" s="458"/>
      <c r="N14" s="458"/>
      <c r="O14" s="459"/>
      <c r="P14" s="573">
        <f>ROUNDUP(O15,-3)</f>
        <v>10000</v>
      </c>
      <c r="Q14" s="573">
        <f>Q15</f>
        <v>10000</v>
      </c>
      <c r="R14" s="573">
        <f t="shared" si="2"/>
        <v>0</v>
      </c>
      <c r="S14" s="3164">
        <f t="shared" si="3"/>
        <v>0</v>
      </c>
    </row>
    <row r="15" spans="1:22" ht="20.100000000000001" customHeight="1">
      <c r="A15" s="551"/>
      <c r="B15" s="565"/>
      <c r="C15" s="594"/>
      <c r="D15" s="565"/>
      <c r="F15" s="596" t="s">
        <v>383</v>
      </c>
      <c r="G15" s="597"/>
      <c r="H15" s="598"/>
      <c r="I15" s="598"/>
      <c r="J15" s="598"/>
      <c r="K15" s="598"/>
      <c r="L15" s="598"/>
      <c r="M15" s="598"/>
      <c r="N15" s="599"/>
      <c r="O15" s="600">
        <f>SUM(O16:O16)</f>
        <v>10000</v>
      </c>
      <c r="P15" s="581">
        <v>10000</v>
      </c>
      <c r="Q15" s="581">
        <v>10000</v>
      </c>
      <c r="R15" s="581">
        <f t="shared" si="2"/>
        <v>0</v>
      </c>
      <c r="S15" s="3165">
        <f t="shared" si="3"/>
        <v>0</v>
      </c>
    </row>
    <row r="16" spans="1:22" ht="20.100000000000001" customHeight="1">
      <c r="A16" s="551"/>
      <c r="B16" s="565"/>
      <c r="C16" s="594"/>
      <c r="D16" s="582"/>
      <c r="E16" s="583"/>
      <c r="F16" s="584" t="s">
        <v>1445</v>
      </c>
      <c r="G16" s="601">
        <v>10000</v>
      </c>
      <c r="H16" s="588" t="s">
        <v>380</v>
      </c>
      <c r="I16" s="602">
        <v>1</v>
      </c>
      <c r="J16" s="588"/>
      <c r="K16" s="590"/>
      <c r="L16" s="588"/>
      <c r="M16" s="588"/>
      <c r="N16" s="591" t="s">
        <v>381</v>
      </c>
      <c r="O16" s="603">
        <f>G16*I16</f>
        <v>10000</v>
      </c>
      <c r="P16" s="604"/>
      <c r="Q16" s="604"/>
      <c r="R16" s="604"/>
      <c r="S16" s="3167"/>
    </row>
    <row r="17" spans="1:19" ht="20.100000000000001" customHeight="1">
      <c r="A17" s="551"/>
      <c r="B17" s="565"/>
      <c r="C17" s="588"/>
      <c r="D17" s="566" t="s">
        <v>1329</v>
      </c>
      <c r="E17" s="567"/>
      <c r="F17" s="568"/>
      <c r="G17" s="569"/>
      <c r="H17" s="570"/>
      <c r="I17" s="570"/>
      <c r="J17" s="570"/>
      <c r="K17" s="570"/>
      <c r="L17" s="570"/>
      <c r="M17" s="570"/>
      <c r="N17" s="571"/>
      <c r="O17" s="568"/>
      <c r="P17" s="572">
        <f>P18</f>
        <v>88545000</v>
      </c>
      <c r="Q17" s="572">
        <f>Q18</f>
        <v>88545000</v>
      </c>
      <c r="R17" s="572">
        <f t="shared" si="2"/>
        <v>0</v>
      </c>
      <c r="S17" s="3163">
        <f t="shared" si="3"/>
        <v>0</v>
      </c>
    </row>
    <row r="18" spans="1:19" ht="20.100000000000001" customHeight="1">
      <c r="A18" s="551"/>
      <c r="B18" s="565"/>
      <c r="C18" s="588"/>
      <c r="D18" s="559"/>
      <c r="E18" s="605" t="s">
        <v>1092</v>
      </c>
      <c r="F18" s="606"/>
      <c r="G18" s="607"/>
      <c r="H18" s="608"/>
      <c r="I18" s="608"/>
      <c r="J18" s="608"/>
      <c r="K18" s="608"/>
      <c r="L18" s="608"/>
      <c r="M18" s="608"/>
      <c r="N18" s="609"/>
      <c r="O18" s="606"/>
      <c r="P18" s="573">
        <f>ROUNDDOWN(O19,-3)</f>
        <v>88545000</v>
      </c>
      <c r="Q18" s="573">
        <f>Q19</f>
        <v>88545000</v>
      </c>
      <c r="R18" s="573">
        <f t="shared" si="2"/>
        <v>0</v>
      </c>
      <c r="S18" s="3164">
        <f t="shared" si="3"/>
        <v>0</v>
      </c>
    </row>
    <row r="19" spans="1:19" ht="20.100000000000001" customHeight="1">
      <c r="A19" s="551"/>
      <c r="B19" s="565"/>
      <c r="C19" s="588"/>
      <c r="D19" s="565"/>
      <c r="E19" s="610"/>
      <c r="F19" s="611" t="s">
        <v>384</v>
      </c>
      <c r="G19" s="612"/>
      <c r="H19" s="613"/>
      <c r="I19" s="613"/>
      <c r="J19" s="613"/>
      <c r="K19" s="613"/>
      <c r="L19" s="613"/>
      <c r="M19" s="613"/>
      <c r="N19" s="614"/>
      <c r="O19" s="615">
        <f>SUM(O20:O20)</f>
        <v>88545000</v>
      </c>
      <c r="P19" s="616">
        <f>O19</f>
        <v>88545000</v>
      </c>
      <c r="Q19" s="581">
        <v>88545000</v>
      </c>
      <c r="R19" s="617">
        <f t="shared" si="2"/>
        <v>0</v>
      </c>
      <c r="S19" s="3168">
        <f t="shared" si="3"/>
        <v>0</v>
      </c>
    </row>
    <row r="20" spans="1:19" ht="20.100000000000001" customHeight="1">
      <c r="A20" s="551"/>
      <c r="B20" s="565"/>
      <c r="C20" s="588"/>
      <c r="D20" s="565"/>
      <c r="E20" s="618"/>
      <c r="F20" s="619" t="s">
        <v>1527</v>
      </c>
      <c r="G20" s="620">
        <v>88545000</v>
      </c>
      <c r="H20" s="532" t="s">
        <v>385</v>
      </c>
      <c r="I20" s="621" t="s">
        <v>386</v>
      </c>
      <c r="J20" s="532"/>
      <c r="K20" s="622"/>
      <c r="L20" s="532"/>
      <c r="M20" s="532"/>
      <c r="N20" s="623" t="s">
        <v>381</v>
      </c>
      <c r="O20" s="624">
        <f>G20</f>
        <v>88545000</v>
      </c>
      <c r="P20" s="593"/>
      <c r="Q20" s="593"/>
      <c r="R20" s="593"/>
      <c r="S20" s="3166"/>
    </row>
    <row r="21" spans="1:19" s="223" customFormat="1" ht="20.100000000000001" customHeight="1">
      <c r="A21" s="551"/>
      <c r="B21" s="560" t="s">
        <v>114</v>
      </c>
      <c r="C21" s="561"/>
      <c r="D21" s="561"/>
      <c r="E21" s="561"/>
      <c r="F21" s="562"/>
      <c r="G21" s="561"/>
      <c r="H21" s="561"/>
      <c r="I21" s="561"/>
      <c r="J21" s="561"/>
      <c r="K21" s="561"/>
      <c r="L21" s="561"/>
      <c r="M21" s="561"/>
      <c r="N21" s="561"/>
      <c r="O21" s="563"/>
      <c r="P21" s="564">
        <f>P22</f>
        <v>39000</v>
      </c>
      <c r="Q21" s="564">
        <f>Q22</f>
        <v>39000</v>
      </c>
      <c r="R21" s="625">
        <f t="shared" si="2"/>
        <v>0</v>
      </c>
      <c r="S21" s="2775">
        <f t="shared" si="3"/>
        <v>0</v>
      </c>
    </row>
    <row r="22" spans="1:19" s="223" customFormat="1" ht="20.100000000000001" customHeight="1">
      <c r="A22" s="551"/>
      <c r="B22" s="565"/>
      <c r="C22" s="626" t="s">
        <v>115</v>
      </c>
      <c r="D22" s="627"/>
      <c r="E22" s="627"/>
      <c r="F22" s="628"/>
      <c r="G22" s="627"/>
      <c r="H22" s="627"/>
      <c r="I22" s="627"/>
      <c r="J22" s="627"/>
      <c r="K22" s="627"/>
      <c r="L22" s="627"/>
      <c r="M22" s="627"/>
      <c r="N22" s="627"/>
      <c r="O22" s="629"/>
      <c r="P22" s="564">
        <f>P23</f>
        <v>39000</v>
      </c>
      <c r="Q22" s="564">
        <f>Q23</f>
        <v>39000</v>
      </c>
      <c r="R22" s="625">
        <f t="shared" si="2"/>
        <v>0</v>
      </c>
      <c r="S22" s="2775">
        <f t="shared" si="3"/>
        <v>0</v>
      </c>
    </row>
    <row r="23" spans="1:19" s="223" customFormat="1" ht="20.100000000000001" customHeight="1">
      <c r="A23" s="551"/>
      <c r="B23" s="565"/>
      <c r="C23" s="594"/>
      <c r="D23" s="566" t="s">
        <v>1313</v>
      </c>
      <c r="E23" s="567"/>
      <c r="F23" s="568"/>
      <c r="G23" s="569"/>
      <c r="H23" s="570"/>
      <c r="I23" s="570"/>
      <c r="J23" s="570"/>
      <c r="K23" s="570"/>
      <c r="L23" s="570"/>
      <c r="M23" s="570"/>
      <c r="N23" s="571"/>
      <c r="O23" s="568"/>
      <c r="P23" s="572">
        <f>SUM(P24)</f>
        <v>39000</v>
      </c>
      <c r="Q23" s="572">
        <f>SUM(Q24)</f>
        <v>39000</v>
      </c>
      <c r="R23" s="630">
        <f>+P23-Q23</f>
        <v>0</v>
      </c>
      <c r="S23" s="3169">
        <f t="shared" ref="S23" si="4">+R23/Q23</f>
        <v>0</v>
      </c>
    </row>
    <row r="24" spans="1:19" s="223" customFormat="1" ht="20.100000000000001" customHeight="1">
      <c r="A24" s="551"/>
      <c r="B24" s="565"/>
      <c r="C24" s="594"/>
      <c r="D24" s="559"/>
      <c r="E24" s="456" t="s">
        <v>1089</v>
      </c>
      <c r="F24" s="457"/>
      <c r="G24" s="458"/>
      <c r="H24" s="458"/>
      <c r="I24" s="458"/>
      <c r="J24" s="458"/>
      <c r="K24" s="458"/>
      <c r="L24" s="458"/>
      <c r="M24" s="458"/>
      <c r="N24" s="458"/>
      <c r="O24" s="459"/>
      <c r="P24" s="573">
        <f>O25</f>
        <v>39000</v>
      </c>
      <c r="Q24" s="573">
        <f>Q25</f>
        <v>39000</v>
      </c>
      <c r="R24" s="631">
        <f t="shared" si="2"/>
        <v>0</v>
      </c>
      <c r="S24" s="3170">
        <f t="shared" si="3"/>
        <v>0</v>
      </c>
    </row>
    <row r="25" spans="1:19" s="223" customFormat="1" ht="20.100000000000001" customHeight="1">
      <c r="A25" s="551"/>
      <c r="B25" s="565"/>
      <c r="C25" s="588"/>
      <c r="D25" s="565"/>
      <c r="E25" s="632"/>
      <c r="F25" s="633" t="s">
        <v>595</v>
      </c>
      <c r="G25" s="634"/>
      <c r="H25" s="635"/>
      <c r="I25" s="635"/>
      <c r="J25" s="635"/>
      <c r="K25" s="635"/>
      <c r="L25" s="635"/>
      <c r="M25" s="635"/>
      <c r="N25" s="636"/>
      <c r="O25" s="637">
        <f>SUM(O26)</f>
        <v>39000</v>
      </c>
      <c r="P25" s="616">
        <f>O25</f>
        <v>39000</v>
      </c>
      <c r="Q25" s="581">
        <v>39000</v>
      </c>
      <c r="R25" s="638">
        <f t="shared" si="2"/>
        <v>0</v>
      </c>
      <c r="S25" s="3171">
        <f t="shared" si="3"/>
        <v>0</v>
      </c>
    </row>
    <row r="26" spans="1:19" s="223" customFormat="1" ht="20.100000000000001" customHeight="1" thickBot="1">
      <c r="A26" s="639"/>
      <c r="B26" s="640"/>
      <c r="C26" s="641"/>
      <c r="D26" s="640"/>
      <c r="E26" s="642"/>
      <c r="F26" s="643" t="s">
        <v>1525</v>
      </c>
      <c r="G26" s="644">
        <v>39000</v>
      </c>
      <c r="H26" s="645" t="s">
        <v>19</v>
      </c>
      <c r="I26" s="646">
        <v>1</v>
      </c>
      <c r="J26" s="647"/>
      <c r="K26" s="648"/>
      <c r="L26" s="647"/>
      <c r="M26" s="647"/>
      <c r="N26" s="649" t="s">
        <v>627</v>
      </c>
      <c r="O26" s="650">
        <f>G26*I26</f>
        <v>39000</v>
      </c>
      <c r="P26" s="651"/>
      <c r="Q26" s="651"/>
      <c r="R26" s="652"/>
      <c r="S26" s="3172"/>
    </row>
    <row r="27" spans="1:19" ht="20.100000000000001" customHeight="1">
      <c r="F27" s="653"/>
      <c r="G27" s="654"/>
      <c r="O27" s="655"/>
      <c r="P27" s="656"/>
      <c r="Q27" s="656"/>
      <c r="R27" s="657"/>
      <c r="S27" s="1310"/>
    </row>
    <row r="28" spans="1:19" ht="20.100000000000001" customHeight="1">
      <c r="F28" s="655"/>
      <c r="G28" s="654"/>
      <c r="O28" s="655"/>
      <c r="P28" s="656"/>
      <c r="Q28" s="656"/>
      <c r="R28" s="657"/>
      <c r="S28" s="1310"/>
    </row>
    <row r="29" spans="1:19" ht="20.100000000000001" customHeight="1">
      <c r="F29" s="655"/>
      <c r="G29" s="654"/>
      <c r="O29" s="655"/>
      <c r="P29" s="656"/>
      <c r="Q29" s="656"/>
      <c r="R29" s="657"/>
      <c r="S29" s="1310"/>
    </row>
    <row r="30" spans="1:19" ht="20.100000000000001" customHeight="1">
      <c r="F30" s="655"/>
      <c r="G30" s="654"/>
      <c r="O30" s="655"/>
      <c r="P30" s="656"/>
      <c r="Q30" s="656"/>
      <c r="R30" s="657"/>
      <c r="S30" s="1310"/>
    </row>
    <row r="31" spans="1:19" ht="20.100000000000001" customHeight="1">
      <c r="F31" s="655"/>
      <c r="G31" s="654"/>
      <c r="O31" s="655"/>
      <c r="P31" s="656"/>
      <c r="Q31" s="656"/>
      <c r="R31" s="657"/>
      <c r="S31" s="1310"/>
    </row>
    <row r="32" spans="1:19" ht="20.100000000000001" customHeight="1">
      <c r="F32" s="655"/>
      <c r="G32" s="654"/>
      <c r="O32" s="655"/>
      <c r="P32" s="656"/>
      <c r="Q32" s="657"/>
      <c r="R32" s="657"/>
      <c r="S32" s="1310"/>
    </row>
    <row r="33" spans="6:19" ht="20.100000000000001" customHeight="1">
      <c r="F33" s="655"/>
      <c r="G33" s="654"/>
      <c r="O33" s="655"/>
      <c r="P33" s="656"/>
      <c r="Q33" s="657"/>
      <c r="R33" s="657"/>
      <c r="S33" s="1310"/>
    </row>
    <row r="34" spans="6:19" ht="20.100000000000001" customHeight="1">
      <c r="F34" s="655"/>
      <c r="G34" s="654"/>
      <c r="O34" s="655"/>
      <c r="P34" s="656"/>
      <c r="Q34" s="657"/>
      <c r="R34" s="657"/>
      <c r="S34" s="1310"/>
    </row>
    <row r="35" spans="6:19" ht="20.100000000000001" customHeight="1">
      <c r="F35" s="655"/>
      <c r="G35" s="654"/>
      <c r="O35" s="655"/>
      <c r="P35" s="656"/>
      <c r="Q35" s="657"/>
      <c r="R35" s="657"/>
      <c r="S35" s="1310"/>
    </row>
    <row r="36" spans="6:19" ht="20.100000000000001" customHeight="1">
      <c r="F36" s="655"/>
      <c r="G36" s="654"/>
      <c r="O36" s="655"/>
      <c r="P36" s="656"/>
      <c r="Q36" s="657"/>
      <c r="R36" s="657"/>
      <c r="S36" s="1310"/>
    </row>
    <row r="37" spans="6:19" ht="20.100000000000001" customHeight="1">
      <c r="F37" s="655"/>
      <c r="G37" s="654"/>
      <c r="O37" s="655"/>
      <c r="P37" s="656"/>
      <c r="Q37" s="657"/>
      <c r="R37" s="657"/>
      <c r="S37" s="1310"/>
    </row>
    <row r="38" spans="6:19" ht="20.100000000000001" customHeight="1">
      <c r="F38" s="655"/>
      <c r="G38" s="654"/>
      <c r="O38" s="655"/>
      <c r="P38" s="656"/>
      <c r="Q38" s="657"/>
      <c r="R38" s="657"/>
      <c r="S38" s="1310"/>
    </row>
    <row r="39" spans="6:19" ht="20.100000000000001" customHeight="1">
      <c r="F39" s="655"/>
      <c r="G39" s="654"/>
      <c r="O39" s="655"/>
      <c r="P39" s="656"/>
      <c r="Q39" s="657"/>
      <c r="R39" s="657"/>
      <c r="S39" s="1310"/>
    </row>
    <row r="40" spans="6:19" ht="20.100000000000001" customHeight="1">
      <c r="F40" s="655"/>
      <c r="G40" s="654"/>
      <c r="O40" s="655"/>
      <c r="P40" s="656"/>
      <c r="Q40" s="657"/>
      <c r="R40" s="657"/>
      <c r="S40" s="1310"/>
    </row>
    <row r="41" spans="6:19" ht="20.100000000000001" customHeight="1">
      <c r="F41" s="655"/>
      <c r="G41" s="654"/>
      <c r="O41" s="655"/>
      <c r="P41" s="656"/>
      <c r="Q41" s="657"/>
      <c r="R41" s="657"/>
      <c r="S41" s="1310"/>
    </row>
    <row r="42" spans="6:19" ht="20.100000000000001" customHeight="1">
      <c r="F42" s="655"/>
      <c r="G42" s="654"/>
      <c r="O42" s="655"/>
      <c r="P42" s="656"/>
      <c r="Q42" s="657"/>
      <c r="R42" s="657"/>
      <c r="S42" s="1310"/>
    </row>
    <row r="43" spans="6:19" ht="20.100000000000001" customHeight="1">
      <c r="F43" s="655"/>
      <c r="G43" s="654"/>
      <c r="O43" s="655"/>
      <c r="P43" s="656"/>
      <c r="Q43" s="657"/>
      <c r="R43" s="657"/>
      <c r="S43" s="1310"/>
    </row>
    <row r="44" spans="6:19" ht="20.100000000000001" customHeight="1">
      <c r="F44" s="655"/>
      <c r="G44" s="654"/>
      <c r="O44" s="655"/>
      <c r="P44" s="656"/>
      <c r="Q44" s="657"/>
      <c r="R44" s="657"/>
      <c r="S44" s="1310"/>
    </row>
    <row r="45" spans="6:19" ht="20.100000000000001" customHeight="1">
      <c r="F45" s="655"/>
      <c r="G45" s="654"/>
      <c r="O45" s="655"/>
      <c r="P45" s="656"/>
      <c r="Q45" s="657"/>
      <c r="R45" s="657"/>
      <c r="S45" s="1310"/>
    </row>
    <row r="46" spans="6:19" ht="20.100000000000001" customHeight="1">
      <c r="F46" s="655"/>
      <c r="G46" s="654"/>
      <c r="N46" s="623"/>
      <c r="O46" s="655"/>
      <c r="P46" s="656"/>
      <c r="Q46" s="657"/>
      <c r="R46" s="657"/>
      <c r="S46" s="1310"/>
    </row>
    <row r="47" spans="6:19" ht="20.100000000000001" customHeight="1">
      <c r="F47" s="655"/>
      <c r="G47" s="654"/>
      <c r="O47" s="655"/>
      <c r="P47" s="656"/>
      <c r="Q47" s="657"/>
      <c r="R47" s="657"/>
      <c r="S47" s="1310"/>
    </row>
    <row r="48" spans="6:19" ht="20.100000000000001" customHeight="1">
      <c r="F48" s="655"/>
      <c r="G48" s="654"/>
      <c r="O48" s="655"/>
      <c r="P48" s="656"/>
      <c r="Q48" s="657"/>
      <c r="R48" s="657"/>
      <c r="S48" s="1310"/>
    </row>
    <row r="49" spans="6:19" ht="20.100000000000001" customHeight="1">
      <c r="F49" s="655"/>
      <c r="G49" s="654"/>
      <c r="O49" s="655"/>
      <c r="P49" s="656"/>
      <c r="Q49" s="657"/>
      <c r="R49" s="657"/>
      <c r="S49" s="1310"/>
    </row>
    <row r="50" spans="6:19" ht="20.100000000000001" customHeight="1">
      <c r="F50" s="655"/>
      <c r="G50" s="654"/>
      <c r="O50" s="655"/>
      <c r="P50" s="656"/>
      <c r="Q50" s="657"/>
      <c r="R50" s="657"/>
      <c r="S50" s="1310"/>
    </row>
    <row r="51" spans="6:19" ht="20.100000000000001" customHeight="1">
      <c r="F51" s="655"/>
      <c r="G51" s="654"/>
      <c r="O51" s="655"/>
      <c r="P51" s="656"/>
      <c r="Q51" s="657"/>
      <c r="R51" s="657"/>
      <c r="S51" s="1310"/>
    </row>
    <row r="52" spans="6:19" ht="20.100000000000001" customHeight="1">
      <c r="F52" s="655"/>
      <c r="G52" s="654"/>
      <c r="O52" s="655"/>
      <c r="P52" s="656"/>
      <c r="Q52" s="657"/>
      <c r="R52" s="657"/>
      <c r="S52" s="1310"/>
    </row>
    <row r="53" spans="6:19" ht="20.100000000000001" customHeight="1">
      <c r="F53" s="655"/>
      <c r="G53" s="654"/>
      <c r="O53" s="655"/>
      <c r="P53" s="656"/>
      <c r="Q53" s="657"/>
      <c r="R53" s="657"/>
      <c r="S53" s="1310"/>
    </row>
    <row r="54" spans="6:19" ht="20.100000000000001" customHeight="1">
      <c r="F54" s="655"/>
      <c r="G54" s="654"/>
      <c r="O54" s="655"/>
      <c r="P54" s="656"/>
      <c r="Q54" s="657"/>
      <c r="R54" s="657"/>
      <c r="S54" s="1310"/>
    </row>
    <row r="55" spans="6:19" ht="20.100000000000001" customHeight="1">
      <c r="F55" s="655"/>
      <c r="G55" s="654"/>
      <c r="O55" s="655"/>
      <c r="P55" s="656"/>
      <c r="Q55" s="657"/>
      <c r="R55" s="657"/>
      <c r="S55" s="1310"/>
    </row>
    <row r="56" spans="6:19" ht="20.100000000000001" customHeight="1">
      <c r="F56" s="655"/>
      <c r="G56" s="654"/>
      <c r="O56" s="655"/>
      <c r="P56" s="656"/>
      <c r="Q56" s="657"/>
      <c r="R56" s="657"/>
      <c r="S56" s="1310"/>
    </row>
    <row r="57" spans="6:19" ht="20.100000000000001" customHeight="1">
      <c r="F57" s="655"/>
      <c r="G57" s="654"/>
      <c r="O57" s="655"/>
      <c r="P57" s="656"/>
      <c r="Q57" s="657"/>
      <c r="R57" s="657"/>
      <c r="S57" s="1310"/>
    </row>
    <row r="58" spans="6:19" ht="20.100000000000001" customHeight="1">
      <c r="F58" s="655"/>
      <c r="G58" s="654"/>
      <c r="O58" s="655"/>
      <c r="P58" s="656"/>
      <c r="Q58" s="657"/>
      <c r="R58" s="657"/>
      <c r="S58" s="1310"/>
    </row>
    <row r="59" spans="6:19" ht="20.100000000000001" customHeight="1">
      <c r="F59" s="655"/>
      <c r="G59" s="654"/>
      <c r="O59" s="655"/>
      <c r="P59" s="656"/>
      <c r="Q59" s="657"/>
      <c r="R59" s="657"/>
      <c r="S59" s="1310"/>
    </row>
    <row r="60" spans="6:19" ht="20.100000000000001" customHeight="1">
      <c r="F60" s="655"/>
      <c r="G60" s="654"/>
      <c r="O60" s="655"/>
      <c r="P60" s="656"/>
      <c r="Q60" s="657"/>
      <c r="R60" s="657"/>
      <c r="S60" s="1310"/>
    </row>
    <row r="61" spans="6:19" ht="20.100000000000001" customHeight="1">
      <c r="F61" s="655"/>
      <c r="G61" s="654"/>
      <c r="O61" s="655"/>
      <c r="P61" s="656"/>
      <c r="Q61" s="657"/>
      <c r="R61" s="657"/>
      <c r="S61" s="1310"/>
    </row>
    <row r="62" spans="6:19" ht="20.100000000000001" customHeight="1">
      <c r="F62" s="655"/>
      <c r="G62" s="654"/>
      <c r="O62" s="655"/>
      <c r="P62" s="656"/>
      <c r="Q62" s="657"/>
      <c r="R62" s="657"/>
      <c r="S62" s="1310"/>
    </row>
    <row r="63" spans="6:19" ht="20.100000000000001" customHeight="1">
      <c r="F63" s="655"/>
      <c r="G63" s="654"/>
      <c r="O63" s="655"/>
      <c r="P63" s="656"/>
      <c r="Q63" s="657"/>
      <c r="R63" s="657"/>
      <c r="S63" s="1310"/>
    </row>
    <row r="64" spans="6:19" ht="20.100000000000001" customHeight="1">
      <c r="F64" s="655"/>
      <c r="G64" s="654"/>
      <c r="O64" s="655"/>
      <c r="P64" s="656"/>
      <c r="Q64" s="657"/>
      <c r="R64" s="657"/>
      <c r="S64" s="1310"/>
    </row>
    <row r="65" spans="6:19" ht="20.100000000000001" customHeight="1">
      <c r="F65" s="655"/>
      <c r="G65" s="654"/>
      <c r="O65" s="655"/>
      <c r="P65" s="656"/>
      <c r="Q65" s="657"/>
      <c r="R65" s="657"/>
      <c r="S65" s="1310"/>
    </row>
    <row r="66" spans="6:19" ht="20.100000000000001" customHeight="1">
      <c r="F66" s="655"/>
      <c r="G66" s="654"/>
      <c r="O66" s="655"/>
      <c r="P66" s="656"/>
      <c r="Q66" s="657"/>
      <c r="R66" s="657"/>
      <c r="S66" s="1310"/>
    </row>
    <row r="67" spans="6:19" ht="20.100000000000001" customHeight="1">
      <c r="F67" s="655"/>
      <c r="G67" s="654"/>
      <c r="O67" s="655"/>
      <c r="P67" s="656"/>
      <c r="Q67" s="657"/>
      <c r="R67" s="657"/>
      <c r="S67" s="1310"/>
    </row>
    <row r="68" spans="6:19" ht="20.100000000000001" customHeight="1">
      <c r="F68" s="655"/>
      <c r="G68" s="654"/>
      <c r="O68" s="655"/>
      <c r="P68" s="656"/>
      <c r="Q68" s="657"/>
      <c r="R68" s="657"/>
      <c r="S68" s="1310"/>
    </row>
    <row r="69" spans="6:19" ht="20.100000000000001" customHeight="1">
      <c r="F69" s="655"/>
      <c r="G69" s="654"/>
      <c r="O69" s="655"/>
      <c r="P69" s="656"/>
      <c r="Q69" s="657"/>
      <c r="R69" s="657"/>
      <c r="S69" s="1310"/>
    </row>
    <row r="70" spans="6:19" ht="20.100000000000001" customHeight="1">
      <c r="F70" s="655"/>
      <c r="G70" s="654"/>
      <c r="O70" s="655"/>
      <c r="P70" s="656"/>
      <c r="Q70" s="657"/>
      <c r="R70" s="657"/>
      <c r="S70" s="1310"/>
    </row>
    <row r="71" spans="6:19" ht="20.100000000000001" customHeight="1">
      <c r="F71" s="655"/>
      <c r="G71" s="654"/>
      <c r="O71" s="655"/>
      <c r="P71" s="656"/>
      <c r="Q71" s="657"/>
      <c r="R71" s="657"/>
      <c r="S71" s="1310"/>
    </row>
    <row r="72" spans="6:19" ht="20.100000000000001" customHeight="1">
      <c r="F72" s="655"/>
      <c r="G72" s="654"/>
      <c r="O72" s="655"/>
      <c r="P72" s="656"/>
      <c r="Q72" s="657"/>
      <c r="R72" s="657"/>
      <c r="S72" s="1310"/>
    </row>
    <row r="73" spans="6:19" ht="20.100000000000001" customHeight="1">
      <c r="F73" s="655"/>
      <c r="G73" s="654"/>
      <c r="O73" s="655"/>
      <c r="P73" s="656"/>
      <c r="Q73" s="657"/>
      <c r="R73" s="657"/>
      <c r="S73" s="1310"/>
    </row>
    <row r="74" spans="6:19" ht="20.100000000000001" customHeight="1">
      <c r="F74" s="655"/>
      <c r="G74" s="654"/>
      <c r="O74" s="655"/>
      <c r="P74" s="656"/>
      <c r="Q74" s="657"/>
      <c r="R74" s="657"/>
      <c r="S74" s="1310"/>
    </row>
    <row r="75" spans="6:19" ht="20.100000000000001" customHeight="1">
      <c r="F75" s="655"/>
      <c r="G75" s="654"/>
      <c r="O75" s="655"/>
      <c r="P75" s="656"/>
      <c r="Q75" s="657"/>
      <c r="R75" s="657"/>
      <c r="S75" s="1310"/>
    </row>
    <row r="76" spans="6:19" ht="20.100000000000001" customHeight="1">
      <c r="F76" s="655"/>
      <c r="G76" s="654"/>
      <c r="O76" s="655"/>
      <c r="P76" s="656"/>
      <c r="Q76" s="657"/>
      <c r="R76" s="657"/>
      <c r="S76" s="1310"/>
    </row>
    <row r="77" spans="6:19" ht="20.100000000000001" customHeight="1">
      <c r="F77" s="655"/>
      <c r="G77" s="654"/>
      <c r="O77" s="655"/>
      <c r="P77" s="656"/>
      <c r="Q77" s="657"/>
      <c r="R77" s="657"/>
      <c r="S77" s="1310"/>
    </row>
    <row r="78" spans="6:19" ht="20.100000000000001" customHeight="1">
      <c r="F78" s="655"/>
      <c r="G78" s="654"/>
      <c r="O78" s="655"/>
      <c r="P78" s="656"/>
      <c r="Q78" s="657"/>
      <c r="R78" s="657"/>
      <c r="S78" s="1310"/>
    </row>
    <row r="79" spans="6:19" ht="20.100000000000001" customHeight="1">
      <c r="F79" s="655"/>
      <c r="G79" s="654"/>
      <c r="O79" s="655"/>
      <c r="P79" s="656"/>
      <c r="Q79" s="657"/>
      <c r="R79" s="657"/>
      <c r="S79" s="1310"/>
    </row>
    <row r="80" spans="6:19" ht="20.100000000000001" customHeight="1">
      <c r="F80" s="655"/>
      <c r="G80" s="654"/>
      <c r="O80" s="655"/>
      <c r="P80" s="656"/>
      <c r="Q80" s="657"/>
      <c r="R80" s="657"/>
      <c r="S80" s="1310"/>
    </row>
    <row r="81" spans="6:19" ht="20.100000000000001" customHeight="1">
      <c r="F81" s="655"/>
      <c r="G81" s="654"/>
      <c r="O81" s="655"/>
      <c r="P81" s="656"/>
      <c r="Q81" s="657"/>
      <c r="R81" s="657"/>
      <c r="S81" s="1310"/>
    </row>
    <row r="82" spans="6:19" ht="20.100000000000001" customHeight="1">
      <c r="F82" s="655"/>
      <c r="G82" s="654"/>
      <c r="O82" s="655"/>
      <c r="P82" s="656"/>
      <c r="Q82" s="657"/>
      <c r="R82" s="657"/>
      <c r="S82" s="1310"/>
    </row>
    <row r="83" spans="6:19" ht="20.100000000000001" customHeight="1">
      <c r="F83" s="655"/>
      <c r="G83" s="654"/>
      <c r="O83" s="655"/>
      <c r="P83" s="656"/>
      <c r="Q83" s="657"/>
      <c r="R83" s="657"/>
      <c r="S83" s="1310"/>
    </row>
    <row r="84" spans="6:19" ht="20.100000000000001" customHeight="1">
      <c r="F84" s="655"/>
      <c r="G84" s="654"/>
      <c r="O84" s="655"/>
      <c r="P84" s="656"/>
      <c r="Q84" s="657"/>
      <c r="R84" s="657"/>
      <c r="S84" s="1310"/>
    </row>
    <row r="85" spans="6:19" ht="20.100000000000001" customHeight="1">
      <c r="F85" s="655"/>
      <c r="G85" s="654"/>
      <c r="O85" s="655"/>
      <c r="P85" s="656"/>
      <c r="Q85" s="657"/>
      <c r="R85" s="657"/>
      <c r="S85" s="1310"/>
    </row>
    <row r="86" spans="6:19" ht="20.100000000000001" customHeight="1">
      <c r="F86" s="655"/>
      <c r="G86" s="654"/>
      <c r="O86" s="655"/>
      <c r="P86" s="656"/>
      <c r="Q86" s="657"/>
      <c r="R86" s="657"/>
      <c r="S86" s="1310"/>
    </row>
    <row r="87" spans="6:19" ht="20.100000000000001" customHeight="1">
      <c r="F87" s="655"/>
      <c r="G87" s="654"/>
      <c r="O87" s="655"/>
      <c r="P87" s="656"/>
      <c r="Q87" s="657"/>
      <c r="R87" s="657"/>
      <c r="S87" s="1310"/>
    </row>
    <row r="88" spans="6:19" ht="20.100000000000001" customHeight="1">
      <c r="F88" s="655"/>
      <c r="G88" s="654"/>
      <c r="O88" s="655"/>
      <c r="P88" s="656"/>
      <c r="Q88" s="657"/>
      <c r="R88" s="657"/>
      <c r="S88" s="1310"/>
    </row>
    <row r="89" spans="6:19" ht="20.100000000000001" customHeight="1">
      <c r="F89" s="655"/>
      <c r="G89" s="654"/>
      <c r="O89" s="655"/>
      <c r="P89" s="656"/>
      <c r="Q89" s="657"/>
      <c r="R89" s="657"/>
      <c r="S89" s="1310"/>
    </row>
    <row r="90" spans="6:19" ht="20.100000000000001" customHeight="1">
      <c r="F90" s="655"/>
      <c r="G90" s="654"/>
      <c r="O90" s="655"/>
      <c r="P90" s="656"/>
      <c r="Q90" s="657"/>
      <c r="R90" s="657"/>
      <c r="S90" s="1310"/>
    </row>
    <row r="91" spans="6:19" ht="20.100000000000001" customHeight="1">
      <c r="F91" s="655"/>
      <c r="G91" s="654"/>
      <c r="O91" s="655"/>
      <c r="P91" s="656"/>
      <c r="Q91" s="657"/>
      <c r="R91" s="657"/>
      <c r="S91" s="1310"/>
    </row>
    <row r="92" spans="6:19" ht="20.100000000000001" customHeight="1">
      <c r="F92" s="655"/>
      <c r="G92" s="654"/>
      <c r="O92" s="655"/>
      <c r="P92" s="656"/>
      <c r="Q92" s="657"/>
      <c r="R92" s="657"/>
      <c r="S92" s="1310"/>
    </row>
    <row r="93" spans="6:19" ht="20.100000000000001" customHeight="1">
      <c r="F93" s="655"/>
      <c r="G93" s="654"/>
      <c r="O93" s="655"/>
      <c r="P93" s="656"/>
      <c r="Q93" s="657"/>
      <c r="R93" s="657"/>
      <c r="S93" s="1310"/>
    </row>
    <row r="94" spans="6:19" ht="20.100000000000001" customHeight="1">
      <c r="F94" s="655"/>
      <c r="G94" s="654"/>
      <c r="O94" s="655"/>
      <c r="P94" s="656"/>
      <c r="Q94" s="657"/>
      <c r="R94" s="657"/>
      <c r="S94" s="1310"/>
    </row>
    <row r="95" spans="6:19" ht="20.100000000000001" customHeight="1">
      <c r="F95" s="655"/>
      <c r="G95" s="654"/>
      <c r="O95" s="655"/>
      <c r="P95" s="656"/>
      <c r="Q95" s="657"/>
      <c r="R95" s="657"/>
      <c r="S95" s="1310"/>
    </row>
    <row r="96" spans="6:19" ht="20.100000000000001" customHeight="1">
      <c r="F96" s="655"/>
      <c r="G96" s="654"/>
      <c r="O96" s="655"/>
      <c r="P96" s="656"/>
      <c r="Q96" s="657"/>
      <c r="R96" s="657"/>
      <c r="S96" s="1310"/>
    </row>
    <row r="97" spans="6:19" ht="20.100000000000001" customHeight="1">
      <c r="F97" s="655"/>
      <c r="G97" s="654"/>
      <c r="O97" s="655"/>
      <c r="P97" s="656"/>
      <c r="Q97" s="657"/>
      <c r="R97" s="657"/>
      <c r="S97" s="1310"/>
    </row>
    <row r="98" spans="6:19" ht="20.100000000000001" customHeight="1">
      <c r="F98" s="655"/>
      <c r="G98" s="654"/>
      <c r="O98" s="655"/>
      <c r="P98" s="656"/>
      <c r="Q98" s="657"/>
      <c r="R98" s="657"/>
      <c r="S98" s="1310"/>
    </row>
    <row r="99" spans="6:19" ht="20.100000000000001" customHeight="1">
      <c r="F99" s="655"/>
      <c r="G99" s="654"/>
      <c r="O99" s="655"/>
      <c r="P99" s="656"/>
      <c r="Q99" s="657"/>
      <c r="R99" s="657"/>
      <c r="S99" s="1310"/>
    </row>
    <row r="100" spans="6:19" ht="20.100000000000001" customHeight="1">
      <c r="F100" s="655"/>
      <c r="G100" s="654"/>
      <c r="O100" s="655"/>
      <c r="P100" s="656"/>
      <c r="Q100" s="657"/>
      <c r="R100" s="657"/>
      <c r="S100" s="1310"/>
    </row>
    <row r="101" spans="6:19" ht="20.100000000000001" customHeight="1">
      <c r="F101" s="655"/>
      <c r="G101" s="654"/>
      <c r="O101" s="655"/>
      <c r="P101" s="656"/>
      <c r="Q101" s="657"/>
      <c r="R101" s="657"/>
      <c r="S101" s="1310"/>
    </row>
    <row r="102" spans="6:19" ht="20.100000000000001" customHeight="1">
      <c r="F102" s="655"/>
      <c r="G102" s="654"/>
      <c r="O102" s="655"/>
      <c r="P102" s="656"/>
      <c r="Q102" s="657"/>
      <c r="R102" s="657"/>
      <c r="S102" s="1310"/>
    </row>
    <row r="103" spans="6:19" ht="20.100000000000001" customHeight="1">
      <c r="F103" s="655"/>
      <c r="G103" s="654"/>
      <c r="O103" s="655"/>
      <c r="P103" s="656"/>
      <c r="Q103" s="657"/>
      <c r="R103" s="657"/>
      <c r="S103" s="1310"/>
    </row>
    <row r="104" spans="6:19" ht="20.100000000000001" customHeight="1">
      <c r="F104" s="655"/>
      <c r="G104" s="654"/>
      <c r="O104" s="655"/>
      <c r="P104" s="656"/>
      <c r="Q104" s="657"/>
      <c r="R104" s="657"/>
      <c r="S104" s="1310"/>
    </row>
    <row r="105" spans="6:19" ht="20.100000000000001" customHeight="1">
      <c r="F105" s="655"/>
      <c r="G105" s="654"/>
      <c r="O105" s="655"/>
      <c r="P105" s="656"/>
      <c r="Q105" s="657"/>
      <c r="R105" s="657"/>
      <c r="S105" s="1310"/>
    </row>
    <row r="106" spans="6:19" ht="20.100000000000001" customHeight="1">
      <c r="F106" s="655"/>
      <c r="G106" s="654"/>
      <c r="O106" s="655"/>
      <c r="P106" s="656"/>
      <c r="Q106" s="657"/>
      <c r="R106" s="657"/>
      <c r="S106" s="1310"/>
    </row>
    <row r="107" spans="6:19" ht="20.100000000000001" customHeight="1">
      <c r="F107" s="655"/>
      <c r="G107" s="654"/>
      <c r="O107" s="655"/>
      <c r="P107" s="656"/>
      <c r="Q107" s="657"/>
      <c r="R107" s="657"/>
      <c r="S107" s="1310"/>
    </row>
    <row r="108" spans="6:19" ht="20.100000000000001" customHeight="1">
      <c r="F108" s="655"/>
      <c r="G108" s="654"/>
      <c r="O108" s="655"/>
      <c r="P108" s="656"/>
      <c r="Q108" s="657"/>
      <c r="R108" s="657"/>
      <c r="S108" s="1310"/>
    </row>
    <row r="109" spans="6:19" ht="20.100000000000001" customHeight="1">
      <c r="F109" s="655"/>
      <c r="G109" s="654"/>
      <c r="O109" s="655"/>
      <c r="P109" s="656"/>
      <c r="Q109" s="657"/>
      <c r="R109" s="657"/>
      <c r="S109" s="1310"/>
    </row>
    <row r="110" spans="6:19" ht="20.100000000000001" customHeight="1">
      <c r="F110" s="655"/>
      <c r="G110" s="654"/>
      <c r="O110" s="655"/>
      <c r="P110" s="656"/>
      <c r="Q110" s="657"/>
      <c r="R110" s="657"/>
      <c r="S110" s="1310"/>
    </row>
    <row r="111" spans="6:19" ht="20.100000000000001" customHeight="1">
      <c r="F111" s="655"/>
      <c r="G111" s="654"/>
      <c r="O111" s="655"/>
      <c r="P111" s="656"/>
      <c r="Q111" s="657"/>
      <c r="R111" s="657"/>
      <c r="S111" s="1310"/>
    </row>
    <row r="112" spans="6:19" ht="20.100000000000001" customHeight="1">
      <c r="F112" s="655"/>
      <c r="G112" s="654"/>
      <c r="K112" s="530" t="s">
        <v>1523</v>
      </c>
      <c r="O112" s="655"/>
      <c r="P112" s="656"/>
      <c r="Q112" s="657"/>
      <c r="R112" s="657"/>
      <c r="S112" s="1310"/>
    </row>
    <row r="113" spans="6:19" ht="20.100000000000001" customHeight="1">
      <c r="F113" s="655"/>
      <c r="G113" s="654"/>
      <c r="O113" s="655"/>
      <c r="P113" s="656"/>
      <c r="Q113" s="657"/>
      <c r="R113" s="657"/>
      <c r="S113" s="1310"/>
    </row>
    <row r="114" spans="6:19" ht="20.100000000000001" customHeight="1">
      <c r="F114" s="655"/>
      <c r="G114" s="654"/>
      <c r="O114" s="655"/>
      <c r="P114" s="656"/>
      <c r="Q114" s="657"/>
      <c r="R114" s="657"/>
      <c r="S114" s="1310"/>
    </row>
    <row r="115" spans="6:19" ht="20.100000000000001" customHeight="1">
      <c r="F115" s="655"/>
      <c r="G115" s="654"/>
      <c r="O115" s="655"/>
      <c r="P115" s="656"/>
      <c r="Q115" s="657"/>
      <c r="R115" s="657"/>
      <c r="S115" s="1310"/>
    </row>
    <row r="116" spans="6:19" ht="20.100000000000001" customHeight="1">
      <c r="F116" s="655"/>
      <c r="G116" s="654"/>
      <c r="O116" s="655"/>
      <c r="P116" s="656"/>
      <c r="Q116" s="657"/>
      <c r="R116" s="657"/>
      <c r="S116" s="1310"/>
    </row>
    <row r="117" spans="6:19" ht="20.100000000000001" customHeight="1">
      <c r="F117" s="655"/>
      <c r="G117" s="654"/>
      <c r="O117" s="655"/>
      <c r="P117" s="656"/>
      <c r="Q117" s="657"/>
      <c r="R117" s="657"/>
      <c r="S117" s="1310"/>
    </row>
    <row r="118" spans="6:19" ht="20.100000000000001" customHeight="1">
      <c r="F118" s="655"/>
      <c r="G118" s="654"/>
      <c r="O118" s="655"/>
      <c r="P118" s="656"/>
      <c r="Q118" s="657"/>
      <c r="R118" s="657"/>
      <c r="S118" s="1310"/>
    </row>
    <row r="119" spans="6:19" ht="20.100000000000001" customHeight="1">
      <c r="F119" s="655"/>
      <c r="G119" s="654"/>
      <c r="O119" s="655"/>
      <c r="P119" s="656"/>
      <c r="Q119" s="657"/>
      <c r="R119" s="657"/>
      <c r="S119" s="1310"/>
    </row>
    <row r="120" spans="6:19" ht="20.100000000000001" customHeight="1">
      <c r="F120" s="655"/>
      <c r="G120" s="654"/>
      <c r="O120" s="655"/>
      <c r="P120" s="656"/>
      <c r="Q120" s="657"/>
      <c r="R120" s="657"/>
      <c r="S120" s="1310"/>
    </row>
    <row r="121" spans="6:19" ht="20.100000000000001" customHeight="1">
      <c r="F121" s="655"/>
      <c r="G121" s="654"/>
      <c r="O121" s="655"/>
      <c r="P121" s="656"/>
      <c r="Q121" s="657"/>
      <c r="R121" s="657"/>
      <c r="S121" s="1310"/>
    </row>
    <row r="122" spans="6:19" ht="20.100000000000001" customHeight="1">
      <c r="F122" s="655"/>
      <c r="G122" s="654"/>
      <c r="O122" s="655"/>
      <c r="P122" s="656"/>
      <c r="Q122" s="657"/>
      <c r="R122" s="657"/>
      <c r="S122" s="1310"/>
    </row>
    <row r="123" spans="6:19" ht="20.100000000000001" customHeight="1">
      <c r="F123" s="655"/>
      <c r="G123" s="654"/>
      <c r="O123" s="655"/>
      <c r="P123" s="656"/>
      <c r="Q123" s="657"/>
      <c r="R123" s="657"/>
      <c r="S123" s="1310"/>
    </row>
    <row r="124" spans="6:19" ht="20.100000000000001" customHeight="1">
      <c r="F124" s="655"/>
      <c r="G124" s="654"/>
      <c r="O124" s="655"/>
      <c r="P124" s="656"/>
      <c r="Q124" s="657"/>
      <c r="R124" s="657"/>
      <c r="S124" s="1310"/>
    </row>
    <row r="125" spans="6:19" ht="20.100000000000001" customHeight="1">
      <c r="F125" s="655"/>
      <c r="G125" s="654"/>
      <c r="O125" s="655"/>
      <c r="P125" s="656"/>
      <c r="Q125" s="657"/>
      <c r="R125" s="657"/>
      <c r="S125" s="1310"/>
    </row>
    <row r="126" spans="6:19" ht="20.100000000000001" customHeight="1">
      <c r="F126" s="655"/>
      <c r="G126" s="654"/>
      <c r="O126" s="655"/>
      <c r="P126" s="656"/>
      <c r="Q126" s="657"/>
      <c r="R126" s="657"/>
      <c r="S126" s="1310"/>
    </row>
    <row r="127" spans="6:19" ht="20.100000000000001" customHeight="1">
      <c r="F127" s="655"/>
      <c r="G127" s="654"/>
      <c r="O127" s="655"/>
      <c r="P127" s="656"/>
      <c r="Q127" s="657"/>
      <c r="R127" s="657"/>
      <c r="S127" s="1310"/>
    </row>
    <row r="128" spans="6:19" ht="20.100000000000001" customHeight="1">
      <c r="F128" s="655"/>
      <c r="G128" s="654"/>
      <c r="O128" s="655"/>
      <c r="P128" s="656"/>
      <c r="Q128" s="657"/>
      <c r="R128" s="657"/>
      <c r="S128" s="1310"/>
    </row>
    <row r="129" spans="6:19" ht="20.100000000000001" customHeight="1">
      <c r="F129" s="655"/>
      <c r="G129" s="654"/>
      <c r="O129" s="655"/>
      <c r="P129" s="656"/>
      <c r="Q129" s="657"/>
      <c r="R129" s="657"/>
      <c r="S129" s="1310"/>
    </row>
    <row r="130" spans="6:19" ht="20.100000000000001" customHeight="1">
      <c r="F130" s="655"/>
      <c r="G130" s="654"/>
      <c r="O130" s="655"/>
      <c r="P130" s="656"/>
      <c r="Q130" s="657"/>
      <c r="R130" s="657"/>
      <c r="S130" s="1310"/>
    </row>
    <row r="131" spans="6:19" ht="20.100000000000001" customHeight="1">
      <c r="F131" s="655"/>
      <c r="G131" s="654"/>
      <c r="O131" s="655"/>
      <c r="P131" s="656"/>
      <c r="Q131" s="657"/>
      <c r="R131" s="657"/>
      <c r="S131" s="1310"/>
    </row>
    <row r="132" spans="6:19" ht="20.100000000000001" customHeight="1">
      <c r="F132" s="655"/>
      <c r="G132" s="654"/>
      <c r="O132" s="655"/>
      <c r="P132" s="656"/>
      <c r="Q132" s="657"/>
      <c r="R132" s="657"/>
      <c r="S132" s="1310"/>
    </row>
    <row r="133" spans="6:19" ht="20.100000000000001" customHeight="1">
      <c r="F133" s="655"/>
      <c r="G133" s="654"/>
      <c r="O133" s="655"/>
      <c r="P133" s="656"/>
      <c r="Q133" s="657"/>
      <c r="R133" s="657"/>
      <c r="S133" s="1310"/>
    </row>
    <row r="134" spans="6:19" ht="20.100000000000001" customHeight="1">
      <c r="F134" s="655"/>
      <c r="G134" s="654"/>
      <c r="O134" s="655"/>
      <c r="P134" s="656"/>
      <c r="Q134" s="657"/>
      <c r="R134" s="657"/>
      <c r="S134" s="1310"/>
    </row>
    <row r="135" spans="6:19" ht="20.100000000000001" customHeight="1">
      <c r="F135" s="655"/>
      <c r="G135" s="654"/>
      <c r="O135" s="655"/>
      <c r="P135" s="656"/>
      <c r="Q135" s="657"/>
      <c r="R135" s="657"/>
      <c r="S135" s="1310"/>
    </row>
    <row r="136" spans="6:19" ht="20.100000000000001" customHeight="1">
      <c r="F136" s="655"/>
      <c r="G136" s="654"/>
      <c r="O136" s="655"/>
      <c r="P136" s="656"/>
      <c r="Q136" s="657"/>
      <c r="R136" s="657"/>
      <c r="S136" s="1310"/>
    </row>
    <row r="137" spans="6:19" ht="20.100000000000001" customHeight="1">
      <c r="F137" s="655"/>
      <c r="G137" s="654"/>
      <c r="O137" s="655"/>
      <c r="P137" s="656"/>
      <c r="Q137" s="657"/>
      <c r="R137" s="657"/>
      <c r="S137" s="1310"/>
    </row>
    <row r="138" spans="6:19" ht="20.100000000000001" customHeight="1">
      <c r="F138" s="655"/>
      <c r="G138" s="654"/>
      <c r="O138" s="655"/>
      <c r="P138" s="656"/>
      <c r="Q138" s="657"/>
      <c r="R138" s="657"/>
      <c r="S138" s="1310"/>
    </row>
    <row r="139" spans="6:19" ht="20.100000000000001" customHeight="1">
      <c r="F139" s="655"/>
      <c r="G139" s="654"/>
      <c r="O139" s="655"/>
      <c r="P139" s="656"/>
      <c r="Q139" s="657"/>
      <c r="R139" s="657"/>
      <c r="S139" s="1310"/>
    </row>
    <row r="140" spans="6:19" ht="20.100000000000001" customHeight="1">
      <c r="F140" s="655"/>
      <c r="G140" s="654"/>
      <c r="O140" s="655"/>
      <c r="P140" s="656"/>
      <c r="Q140" s="657"/>
      <c r="R140" s="657"/>
      <c r="S140" s="1310"/>
    </row>
    <row r="141" spans="6:19" ht="20.100000000000001" customHeight="1">
      <c r="F141" s="655"/>
      <c r="G141" s="654"/>
      <c r="O141" s="655"/>
      <c r="P141" s="656"/>
      <c r="Q141" s="657"/>
      <c r="R141" s="657"/>
      <c r="S141" s="1310"/>
    </row>
    <row r="142" spans="6:19" ht="20.100000000000001" customHeight="1">
      <c r="F142" s="655"/>
      <c r="G142" s="654"/>
      <c r="O142" s="655"/>
      <c r="P142" s="656"/>
      <c r="Q142" s="657"/>
      <c r="R142" s="657"/>
      <c r="S142" s="1310"/>
    </row>
    <row r="143" spans="6:19" ht="20.100000000000001" customHeight="1">
      <c r="F143" s="655"/>
      <c r="G143" s="654"/>
      <c r="O143" s="655"/>
      <c r="P143" s="656"/>
      <c r="Q143" s="657"/>
      <c r="R143" s="657"/>
      <c r="S143" s="1310"/>
    </row>
    <row r="144" spans="6:19" ht="20.100000000000001" customHeight="1">
      <c r="F144" s="655"/>
      <c r="G144" s="654"/>
      <c r="O144" s="655"/>
      <c r="P144" s="656"/>
      <c r="Q144" s="657"/>
      <c r="R144" s="657"/>
      <c r="S144" s="1310"/>
    </row>
    <row r="145" spans="6:19" ht="20.100000000000001" customHeight="1">
      <c r="F145" s="655"/>
      <c r="G145" s="654"/>
      <c r="O145" s="655"/>
      <c r="P145" s="656"/>
      <c r="Q145" s="657"/>
      <c r="R145" s="657"/>
      <c r="S145" s="1310"/>
    </row>
    <row r="146" spans="6:19" ht="20.100000000000001" customHeight="1">
      <c r="F146" s="655"/>
      <c r="G146" s="654"/>
      <c r="O146" s="655"/>
      <c r="P146" s="656"/>
      <c r="Q146" s="657"/>
      <c r="R146" s="657"/>
      <c r="S146" s="1310"/>
    </row>
    <row r="147" spans="6:19" ht="20.100000000000001" customHeight="1">
      <c r="F147" s="655"/>
      <c r="G147" s="654"/>
      <c r="O147" s="655"/>
      <c r="P147" s="656"/>
      <c r="Q147" s="657"/>
      <c r="R147" s="657"/>
      <c r="S147" s="1310"/>
    </row>
    <row r="148" spans="6:19" ht="20.100000000000001" customHeight="1">
      <c r="F148" s="655"/>
      <c r="G148" s="654"/>
      <c r="O148" s="655"/>
      <c r="P148" s="656"/>
      <c r="Q148" s="657"/>
      <c r="R148" s="657"/>
      <c r="S148" s="1310"/>
    </row>
    <row r="149" spans="6:19" ht="20.100000000000001" customHeight="1">
      <c r="F149" s="655"/>
      <c r="G149" s="654"/>
      <c r="O149" s="655"/>
      <c r="P149" s="656"/>
      <c r="Q149" s="657"/>
      <c r="R149" s="657"/>
      <c r="S149" s="1310"/>
    </row>
    <row r="150" spans="6:19" ht="20.100000000000001" customHeight="1">
      <c r="F150" s="655"/>
      <c r="G150" s="654"/>
      <c r="O150" s="655"/>
      <c r="P150" s="656"/>
      <c r="Q150" s="657"/>
      <c r="R150" s="657"/>
      <c r="S150" s="1310"/>
    </row>
    <row r="151" spans="6:19" ht="20.100000000000001" customHeight="1">
      <c r="F151" s="655"/>
      <c r="G151" s="654"/>
      <c r="O151" s="655"/>
      <c r="P151" s="656"/>
      <c r="Q151" s="657"/>
      <c r="R151" s="657"/>
      <c r="S151" s="1310"/>
    </row>
    <row r="152" spans="6:19" ht="20.100000000000001" customHeight="1">
      <c r="F152" s="655"/>
      <c r="G152" s="654"/>
      <c r="O152" s="655"/>
      <c r="P152" s="656"/>
      <c r="Q152" s="657"/>
      <c r="R152" s="657"/>
      <c r="S152" s="1310"/>
    </row>
    <row r="153" spans="6:19" ht="20.100000000000001" customHeight="1">
      <c r="F153" s="655"/>
      <c r="G153" s="654"/>
      <c r="O153" s="655"/>
      <c r="P153" s="656"/>
      <c r="Q153" s="657"/>
      <c r="R153" s="657"/>
      <c r="S153" s="1310"/>
    </row>
    <row r="154" spans="6:19" ht="20.100000000000001" customHeight="1">
      <c r="F154" s="655"/>
      <c r="G154" s="654"/>
      <c r="O154" s="655"/>
      <c r="P154" s="656"/>
      <c r="Q154" s="657"/>
      <c r="R154" s="657"/>
      <c r="S154" s="1310"/>
    </row>
    <row r="155" spans="6:19" ht="20.100000000000001" customHeight="1">
      <c r="F155" s="655"/>
      <c r="G155" s="654"/>
      <c r="O155" s="655"/>
      <c r="P155" s="656"/>
      <c r="Q155" s="657"/>
      <c r="R155" s="657"/>
      <c r="S155" s="1310"/>
    </row>
    <row r="156" spans="6:19" ht="20.100000000000001" customHeight="1">
      <c r="F156" s="655"/>
      <c r="G156" s="654"/>
      <c r="O156" s="655"/>
      <c r="P156" s="656"/>
      <c r="Q156" s="657"/>
      <c r="R156" s="657"/>
      <c r="S156" s="1310"/>
    </row>
    <row r="157" spans="6:19" ht="20.100000000000001" customHeight="1">
      <c r="F157" s="655"/>
      <c r="G157" s="654"/>
      <c r="O157" s="655"/>
      <c r="P157" s="656"/>
      <c r="Q157" s="657"/>
      <c r="R157" s="657"/>
      <c r="S157" s="1310"/>
    </row>
    <row r="158" spans="6:19" ht="20.100000000000001" customHeight="1">
      <c r="F158" s="655"/>
      <c r="G158" s="654"/>
      <c r="O158" s="655"/>
      <c r="P158" s="656"/>
      <c r="Q158" s="657"/>
      <c r="R158" s="657"/>
      <c r="S158" s="1310"/>
    </row>
    <row r="159" spans="6:19" ht="20.100000000000001" customHeight="1">
      <c r="F159" s="655"/>
      <c r="G159" s="654"/>
      <c r="O159" s="655"/>
      <c r="P159" s="656"/>
      <c r="Q159" s="657"/>
      <c r="R159" s="657"/>
      <c r="S159" s="1310"/>
    </row>
    <row r="160" spans="6:19" ht="20.100000000000001" customHeight="1">
      <c r="F160" s="655"/>
      <c r="G160" s="654"/>
      <c r="O160" s="655"/>
      <c r="P160" s="656"/>
      <c r="Q160" s="657"/>
      <c r="R160" s="657"/>
      <c r="S160" s="1310"/>
    </row>
    <row r="161" spans="6:19" ht="20.100000000000001" customHeight="1">
      <c r="F161" s="655"/>
      <c r="G161" s="654"/>
      <c r="O161" s="655"/>
      <c r="P161" s="656"/>
      <c r="Q161" s="657"/>
      <c r="R161" s="657"/>
      <c r="S161" s="1310"/>
    </row>
    <row r="162" spans="6:19" ht="20.100000000000001" customHeight="1">
      <c r="F162" s="655"/>
      <c r="G162" s="654"/>
      <c r="O162" s="655"/>
      <c r="P162" s="656"/>
      <c r="Q162" s="657"/>
      <c r="R162" s="657"/>
      <c r="S162" s="1310"/>
    </row>
    <row r="163" spans="6:19" ht="20.100000000000001" customHeight="1">
      <c r="F163" s="655"/>
      <c r="G163" s="654"/>
      <c r="O163" s="655"/>
      <c r="P163" s="656"/>
      <c r="Q163" s="657"/>
      <c r="R163" s="657"/>
      <c r="S163" s="1310"/>
    </row>
    <row r="164" spans="6:19" ht="20.100000000000001" customHeight="1">
      <c r="F164" s="655"/>
      <c r="G164" s="654"/>
      <c r="O164" s="655"/>
      <c r="P164" s="656"/>
      <c r="Q164" s="657"/>
      <c r="R164" s="657"/>
      <c r="S164" s="1310"/>
    </row>
    <row r="165" spans="6:19" ht="20.100000000000001" customHeight="1">
      <c r="F165" s="655"/>
      <c r="G165" s="654"/>
      <c r="O165" s="655"/>
      <c r="P165" s="656"/>
      <c r="Q165" s="657"/>
      <c r="R165" s="657"/>
      <c r="S165" s="1310"/>
    </row>
    <row r="166" spans="6:19" ht="20.100000000000001" customHeight="1">
      <c r="F166" s="655"/>
      <c r="G166" s="654"/>
      <c r="O166" s="655"/>
      <c r="P166" s="656"/>
      <c r="Q166" s="657"/>
      <c r="R166" s="657"/>
      <c r="S166" s="1310"/>
    </row>
    <row r="167" spans="6:19" ht="20.100000000000001" customHeight="1">
      <c r="F167" s="655"/>
      <c r="G167" s="654"/>
      <c r="O167" s="655"/>
      <c r="P167" s="656"/>
      <c r="Q167" s="657"/>
      <c r="R167" s="657"/>
      <c r="S167" s="1310"/>
    </row>
    <row r="168" spans="6:19" ht="20.100000000000001" customHeight="1">
      <c r="F168" s="655"/>
      <c r="G168" s="654"/>
      <c r="O168" s="655"/>
      <c r="P168" s="656"/>
      <c r="Q168" s="657"/>
      <c r="R168" s="657"/>
      <c r="S168" s="1310"/>
    </row>
    <row r="169" spans="6:19" ht="20.100000000000001" customHeight="1">
      <c r="F169" s="655"/>
      <c r="G169" s="654"/>
      <c r="O169" s="655"/>
      <c r="P169" s="656"/>
      <c r="Q169" s="657"/>
      <c r="R169" s="657"/>
      <c r="S169" s="1310"/>
    </row>
    <row r="170" spans="6:19" ht="20.100000000000001" customHeight="1">
      <c r="F170" s="655"/>
      <c r="G170" s="654"/>
      <c r="O170" s="655"/>
      <c r="P170" s="656"/>
      <c r="Q170" s="657"/>
      <c r="R170" s="657"/>
      <c r="S170" s="1310"/>
    </row>
    <row r="171" spans="6:19" ht="20.100000000000001" customHeight="1">
      <c r="F171" s="655"/>
      <c r="G171" s="654"/>
      <c r="O171" s="655"/>
      <c r="P171" s="656"/>
      <c r="Q171" s="657"/>
      <c r="R171" s="657"/>
      <c r="S171" s="1310"/>
    </row>
    <row r="172" spans="6:19" ht="20.100000000000001" customHeight="1">
      <c r="F172" s="655"/>
      <c r="G172" s="654"/>
      <c r="O172" s="655"/>
      <c r="P172" s="656"/>
      <c r="Q172" s="657"/>
      <c r="R172" s="657"/>
      <c r="S172" s="1310"/>
    </row>
    <row r="173" spans="6:19" ht="20.100000000000001" customHeight="1">
      <c r="F173" s="655"/>
      <c r="G173" s="654"/>
      <c r="O173" s="655"/>
      <c r="P173" s="656"/>
      <c r="Q173" s="657"/>
      <c r="R173" s="657"/>
      <c r="S173" s="1310"/>
    </row>
    <row r="174" spans="6:19" ht="20.100000000000001" customHeight="1">
      <c r="F174" s="655"/>
      <c r="G174" s="654"/>
      <c r="O174" s="655"/>
      <c r="P174" s="656"/>
      <c r="Q174" s="657"/>
      <c r="R174" s="657"/>
      <c r="S174" s="1310"/>
    </row>
    <row r="175" spans="6:19" ht="20.100000000000001" customHeight="1">
      <c r="F175" s="655"/>
      <c r="G175" s="654"/>
      <c r="O175" s="655"/>
      <c r="P175" s="656"/>
      <c r="Q175" s="657"/>
      <c r="R175" s="657"/>
      <c r="S175" s="1310"/>
    </row>
    <row r="176" spans="6:19" ht="20.100000000000001" customHeight="1">
      <c r="F176" s="655"/>
      <c r="G176" s="654"/>
      <c r="O176" s="655"/>
      <c r="P176" s="656"/>
      <c r="Q176" s="657"/>
      <c r="R176" s="657"/>
      <c r="S176" s="1310"/>
    </row>
    <row r="177" spans="6:19" ht="20.100000000000001" customHeight="1">
      <c r="F177" s="655"/>
      <c r="G177" s="654"/>
      <c r="O177" s="655"/>
      <c r="P177" s="656"/>
      <c r="Q177" s="657"/>
      <c r="R177" s="657"/>
      <c r="S177" s="1310"/>
    </row>
    <row r="178" spans="6:19" ht="20.100000000000001" customHeight="1">
      <c r="F178" s="655"/>
      <c r="G178" s="654"/>
      <c r="O178" s="655"/>
      <c r="P178" s="656"/>
      <c r="Q178" s="657"/>
      <c r="R178" s="657"/>
      <c r="S178" s="1310"/>
    </row>
    <row r="179" spans="6:19" ht="20.100000000000001" customHeight="1">
      <c r="F179" s="655"/>
      <c r="G179" s="654"/>
      <c r="O179" s="655"/>
      <c r="P179" s="656"/>
      <c r="Q179" s="657"/>
      <c r="R179" s="657"/>
      <c r="S179" s="1310"/>
    </row>
    <row r="180" spans="6:19" ht="20.100000000000001" customHeight="1">
      <c r="F180" s="655"/>
      <c r="G180" s="654"/>
      <c r="O180" s="655"/>
      <c r="P180" s="656"/>
      <c r="Q180" s="657"/>
      <c r="R180" s="657"/>
      <c r="S180" s="1310"/>
    </row>
    <row r="181" spans="6:19" ht="20.100000000000001" customHeight="1">
      <c r="F181" s="655"/>
      <c r="G181" s="654"/>
      <c r="O181" s="655"/>
      <c r="P181" s="656"/>
      <c r="Q181" s="657"/>
      <c r="R181" s="657"/>
      <c r="S181" s="1310"/>
    </row>
    <row r="182" spans="6:19" ht="20.100000000000001" customHeight="1">
      <c r="F182" s="655"/>
      <c r="G182" s="654"/>
      <c r="O182" s="655"/>
      <c r="P182" s="656"/>
      <c r="Q182" s="657"/>
      <c r="R182" s="657"/>
      <c r="S182" s="1310"/>
    </row>
    <row r="183" spans="6:19" ht="20.100000000000001" customHeight="1">
      <c r="F183" s="655"/>
      <c r="G183" s="654"/>
      <c r="O183" s="655"/>
      <c r="P183" s="656"/>
      <c r="Q183" s="657"/>
      <c r="R183" s="657"/>
      <c r="S183" s="1310"/>
    </row>
    <row r="184" spans="6:19" ht="20.100000000000001" customHeight="1">
      <c r="F184" s="655"/>
      <c r="G184" s="654"/>
      <c r="O184" s="655"/>
      <c r="P184" s="656"/>
      <c r="Q184" s="657"/>
      <c r="R184" s="657"/>
      <c r="S184" s="1310"/>
    </row>
    <row r="185" spans="6:19" ht="20.100000000000001" customHeight="1">
      <c r="F185" s="655"/>
      <c r="G185" s="654"/>
      <c r="O185" s="655"/>
      <c r="P185" s="656"/>
      <c r="Q185" s="657"/>
      <c r="R185" s="657"/>
      <c r="S185" s="1310"/>
    </row>
    <row r="186" spans="6:19" ht="20.100000000000001" customHeight="1">
      <c r="F186" s="655"/>
      <c r="G186" s="654"/>
      <c r="O186" s="655"/>
      <c r="P186" s="656"/>
      <c r="Q186" s="657"/>
      <c r="R186" s="657"/>
      <c r="S186" s="1310"/>
    </row>
    <row r="187" spans="6:19" ht="20.100000000000001" customHeight="1">
      <c r="F187" s="655"/>
      <c r="G187" s="654"/>
      <c r="O187" s="655"/>
      <c r="P187" s="656"/>
      <c r="Q187" s="657"/>
      <c r="R187" s="657"/>
      <c r="S187" s="1310"/>
    </row>
    <row r="188" spans="6:19" ht="20.100000000000001" customHeight="1">
      <c r="F188" s="655"/>
      <c r="G188" s="654"/>
      <c r="O188" s="655"/>
      <c r="P188" s="656"/>
      <c r="Q188" s="657"/>
      <c r="R188" s="657"/>
      <c r="S188" s="1310"/>
    </row>
    <row r="189" spans="6:19" ht="20.100000000000001" customHeight="1">
      <c r="F189" s="655"/>
      <c r="G189" s="654"/>
      <c r="O189" s="655"/>
      <c r="P189" s="656"/>
      <c r="Q189" s="657"/>
      <c r="R189" s="657"/>
      <c r="S189" s="1310"/>
    </row>
    <row r="190" spans="6:19" ht="20.100000000000001" customHeight="1">
      <c r="F190" s="655"/>
      <c r="G190" s="654"/>
      <c r="O190" s="655"/>
      <c r="P190" s="656"/>
      <c r="Q190" s="657"/>
      <c r="R190" s="657"/>
      <c r="S190" s="1310"/>
    </row>
    <row r="191" spans="6:19" ht="20.100000000000001" customHeight="1">
      <c r="F191" s="655"/>
      <c r="G191" s="654"/>
      <c r="O191" s="655"/>
      <c r="P191" s="656"/>
      <c r="Q191" s="657"/>
      <c r="R191" s="657"/>
      <c r="S191" s="1310"/>
    </row>
    <row r="192" spans="6:19" ht="20.100000000000001" customHeight="1">
      <c r="F192" s="655"/>
      <c r="G192" s="654"/>
      <c r="O192" s="655"/>
      <c r="P192" s="656"/>
      <c r="Q192" s="657"/>
      <c r="R192" s="657"/>
      <c r="S192" s="1310"/>
    </row>
    <row r="193" spans="6:19" ht="20.100000000000001" customHeight="1">
      <c r="F193" s="655"/>
      <c r="G193" s="654"/>
      <c r="O193" s="655"/>
      <c r="P193" s="656"/>
      <c r="Q193" s="657"/>
      <c r="R193" s="657"/>
      <c r="S193" s="1310"/>
    </row>
    <row r="194" spans="6:19" ht="20.100000000000001" customHeight="1">
      <c r="F194" s="655"/>
      <c r="G194" s="654"/>
      <c r="O194" s="655"/>
      <c r="P194" s="656"/>
      <c r="Q194" s="657"/>
      <c r="R194" s="657"/>
      <c r="S194" s="1310"/>
    </row>
    <row r="195" spans="6:19" ht="20.100000000000001" customHeight="1">
      <c r="F195" s="655"/>
      <c r="G195" s="654"/>
      <c r="O195" s="655"/>
      <c r="P195" s="656"/>
      <c r="Q195" s="657"/>
      <c r="R195" s="657"/>
      <c r="S195" s="1310"/>
    </row>
    <row r="196" spans="6:19" ht="20.100000000000001" customHeight="1">
      <c r="F196" s="655"/>
      <c r="G196" s="654"/>
      <c r="O196" s="655"/>
      <c r="P196" s="656"/>
      <c r="Q196" s="657"/>
      <c r="R196" s="657"/>
      <c r="S196" s="1310"/>
    </row>
    <row r="197" spans="6:19" ht="20.100000000000001" customHeight="1">
      <c r="F197" s="655"/>
      <c r="G197" s="654"/>
      <c r="O197" s="655"/>
      <c r="P197" s="656"/>
      <c r="Q197" s="657"/>
      <c r="R197" s="657"/>
      <c r="S197" s="1310"/>
    </row>
    <row r="198" spans="6:19" ht="20.100000000000001" customHeight="1">
      <c r="F198" s="655"/>
      <c r="G198" s="654"/>
      <c r="O198" s="655"/>
      <c r="P198" s="656"/>
      <c r="Q198" s="657"/>
      <c r="R198" s="657"/>
      <c r="S198" s="1310"/>
    </row>
    <row r="199" spans="6:19" ht="20.100000000000001" customHeight="1">
      <c r="F199" s="655"/>
      <c r="G199" s="654"/>
      <c r="O199" s="655"/>
      <c r="P199" s="656"/>
      <c r="Q199" s="657"/>
      <c r="R199" s="657"/>
      <c r="S199" s="1310"/>
    </row>
    <row r="200" spans="6:19" ht="20.100000000000001" customHeight="1">
      <c r="F200" s="655"/>
      <c r="G200" s="654"/>
      <c r="O200" s="655"/>
      <c r="P200" s="656"/>
      <c r="Q200" s="657"/>
      <c r="R200" s="657"/>
      <c r="S200" s="1310"/>
    </row>
    <row r="201" spans="6:19" ht="20.100000000000001" customHeight="1">
      <c r="F201" s="655"/>
      <c r="G201" s="654"/>
      <c r="O201" s="655"/>
      <c r="P201" s="656"/>
      <c r="Q201" s="657"/>
      <c r="R201" s="657"/>
      <c r="S201" s="1310"/>
    </row>
    <row r="202" spans="6:19" ht="20.100000000000001" customHeight="1">
      <c r="F202" s="655"/>
      <c r="G202" s="654"/>
      <c r="O202" s="655"/>
      <c r="P202" s="656"/>
      <c r="Q202" s="657"/>
      <c r="R202" s="657"/>
      <c r="S202" s="1310"/>
    </row>
    <row r="203" spans="6:19" ht="20.100000000000001" customHeight="1">
      <c r="F203" s="655"/>
      <c r="G203" s="654"/>
      <c r="O203" s="655"/>
      <c r="P203" s="656"/>
      <c r="Q203" s="657"/>
      <c r="R203" s="657"/>
      <c r="S203" s="1310"/>
    </row>
    <row r="204" spans="6:19" ht="20.100000000000001" customHeight="1">
      <c r="F204" s="655"/>
      <c r="G204" s="654"/>
      <c r="O204" s="655"/>
      <c r="P204" s="656"/>
      <c r="Q204" s="657"/>
      <c r="R204" s="657"/>
      <c r="S204" s="1310"/>
    </row>
    <row r="205" spans="6:19" ht="20.100000000000001" customHeight="1">
      <c r="F205" s="655"/>
      <c r="G205" s="654"/>
      <c r="O205" s="655"/>
      <c r="P205" s="656"/>
      <c r="Q205" s="657"/>
      <c r="R205" s="657"/>
      <c r="S205" s="1310"/>
    </row>
    <row r="206" spans="6:19" ht="20.100000000000001" customHeight="1">
      <c r="F206" s="655"/>
      <c r="G206" s="654"/>
      <c r="O206" s="655"/>
      <c r="P206" s="656"/>
      <c r="Q206" s="657"/>
      <c r="R206" s="657"/>
      <c r="S206" s="1310"/>
    </row>
    <row r="207" spans="6:19" ht="20.100000000000001" customHeight="1">
      <c r="F207" s="655"/>
      <c r="G207" s="654"/>
      <c r="O207" s="655"/>
      <c r="P207" s="656"/>
      <c r="Q207" s="657"/>
      <c r="R207" s="657"/>
      <c r="S207" s="1310"/>
    </row>
    <row r="208" spans="6:19" ht="20.100000000000001" customHeight="1">
      <c r="F208" s="655"/>
      <c r="G208" s="654"/>
      <c r="O208" s="655"/>
      <c r="P208" s="656"/>
      <c r="Q208" s="657"/>
      <c r="R208" s="657"/>
      <c r="S208" s="1310"/>
    </row>
    <row r="209" spans="6:19" ht="20.100000000000001" customHeight="1">
      <c r="F209" s="655"/>
      <c r="G209" s="654"/>
      <c r="O209" s="655"/>
      <c r="P209" s="656"/>
      <c r="Q209" s="657"/>
      <c r="R209" s="657"/>
      <c r="S209" s="1310"/>
    </row>
    <row r="210" spans="6:19" ht="20.100000000000001" customHeight="1">
      <c r="F210" s="655"/>
      <c r="G210" s="654"/>
      <c r="O210" s="655"/>
      <c r="P210" s="656"/>
      <c r="Q210" s="657"/>
      <c r="R210" s="657"/>
      <c r="S210" s="1310"/>
    </row>
    <row r="211" spans="6:19" ht="20.100000000000001" customHeight="1">
      <c r="F211" s="655"/>
      <c r="G211" s="654"/>
      <c r="O211" s="655"/>
      <c r="P211" s="656"/>
      <c r="Q211" s="657"/>
      <c r="R211" s="657"/>
      <c r="S211" s="1310"/>
    </row>
    <row r="212" spans="6:19" ht="20.100000000000001" customHeight="1">
      <c r="F212" s="655"/>
      <c r="G212" s="654"/>
      <c r="O212" s="655"/>
      <c r="P212" s="656"/>
      <c r="Q212" s="657"/>
      <c r="R212" s="657"/>
      <c r="S212" s="1310"/>
    </row>
    <row r="213" spans="6:19" ht="20.100000000000001" customHeight="1">
      <c r="F213" s="655"/>
      <c r="G213" s="654"/>
      <c r="O213" s="655"/>
      <c r="P213" s="656"/>
      <c r="Q213" s="657"/>
      <c r="R213" s="657"/>
      <c r="S213" s="1310"/>
    </row>
    <row r="214" spans="6:19" ht="20.100000000000001" customHeight="1">
      <c r="F214" s="655"/>
      <c r="G214" s="654"/>
      <c r="O214" s="655"/>
      <c r="P214" s="656"/>
      <c r="Q214" s="657"/>
      <c r="R214" s="657"/>
      <c r="S214" s="1310"/>
    </row>
    <row r="215" spans="6:19" ht="20.100000000000001" customHeight="1">
      <c r="F215" s="655"/>
      <c r="G215" s="654"/>
      <c r="O215" s="655"/>
      <c r="P215" s="656"/>
      <c r="Q215" s="657"/>
      <c r="R215" s="657"/>
      <c r="S215" s="1310"/>
    </row>
    <row r="216" spans="6:19" ht="20.100000000000001" customHeight="1">
      <c r="F216" s="655"/>
      <c r="G216" s="654"/>
      <c r="O216" s="655"/>
      <c r="P216" s="656"/>
      <c r="Q216" s="657"/>
      <c r="R216" s="657"/>
      <c r="S216" s="1310"/>
    </row>
    <row r="217" spans="6:19" ht="20.100000000000001" customHeight="1">
      <c r="F217" s="655"/>
      <c r="G217" s="654"/>
      <c r="O217" s="655"/>
      <c r="P217" s="656"/>
      <c r="Q217" s="657"/>
      <c r="R217" s="657"/>
      <c r="S217" s="1310"/>
    </row>
    <row r="218" spans="6:19" ht="20.100000000000001" customHeight="1">
      <c r="F218" s="655"/>
      <c r="G218" s="654"/>
      <c r="O218" s="655"/>
      <c r="P218" s="656"/>
      <c r="Q218" s="657"/>
      <c r="R218" s="657"/>
      <c r="S218" s="1310"/>
    </row>
    <row r="219" spans="6:19" ht="20.100000000000001" customHeight="1">
      <c r="F219" s="655"/>
      <c r="G219" s="654"/>
      <c r="O219" s="655"/>
      <c r="P219" s="656"/>
      <c r="Q219" s="657"/>
      <c r="R219" s="657"/>
      <c r="S219" s="1310"/>
    </row>
    <row r="220" spans="6:19" ht="20.100000000000001" customHeight="1">
      <c r="F220" s="655"/>
      <c r="G220" s="654"/>
      <c r="O220" s="655"/>
      <c r="P220" s="656"/>
      <c r="Q220" s="657"/>
      <c r="R220" s="657"/>
      <c r="S220" s="1310"/>
    </row>
    <row r="221" spans="6:19" ht="20.100000000000001" customHeight="1">
      <c r="F221" s="655"/>
      <c r="G221" s="654"/>
      <c r="O221" s="655"/>
      <c r="P221" s="656"/>
      <c r="Q221" s="657"/>
      <c r="R221" s="657"/>
      <c r="S221" s="1310"/>
    </row>
    <row r="222" spans="6:19" ht="20.100000000000001" customHeight="1">
      <c r="F222" s="655"/>
      <c r="G222" s="654"/>
      <c r="O222" s="655"/>
      <c r="P222" s="656"/>
      <c r="Q222" s="657"/>
      <c r="R222" s="657"/>
      <c r="S222" s="1310"/>
    </row>
    <row r="223" spans="6:19" ht="20.100000000000001" customHeight="1">
      <c r="F223" s="655"/>
      <c r="G223" s="654"/>
      <c r="O223" s="655"/>
      <c r="P223" s="656"/>
      <c r="Q223" s="657"/>
      <c r="R223" s="657"/>
      <c r="S223" s="1310"/>
    </row>
    <row r="224" spans="6:19" ht="20.100000000000001" customHeight="1">
      <c r="F224" s="655"/>
      <c r="G224" s="654"/>
      <c r="O224" s="655"/>
      <c r="P224" s="656"/>
      <c r="Q224" s="657"/>
      <c r="R224" s="657"/>
      <c r="S224" s="1310"/>
    </row>
    <row r="225" spans="6:19" ht="20.100000000000001" customHeight="1">
      <c r="F225" s="655"/>
      <c r="G225" s="654"/>
      <c r="O225" s="655"/>
      <c r="P225" s="656"/>
      <c r="Q225" s="657"/>
      <c r="R225" s="657"/>
      <c r="S225" s="1310"/>
    </row>
    <row r="226" spans="6:19" ht="20.100000000000001" customHeight="1">
      <c r="F226" s="655"/>
      <c r="G226" s="654"/>
      <c r="O226" s="655"/>
      <c r="P226" s="656"/>
      <c r="Q226" s="657"/>
      <c r="R226" s="657"/>
      <c r="S226" s="1310"/>
    </row>
    <row r="227" spans="6:19" ht="20.100000000000001" customHeight="1">
      <c r="F227" s="655"/>
      <c r="G227" s="654"/>
      <c r="O227" s="655"/>
      <c r="P227" s="656"/>
      <c r="Q227" s="657"/>
      <c r="R227" s="657"/>
      <c r="S227" s="1310"/>
    </row>
    <row r="228" spans="6:19" ht="20.100000000000001" customHeight="1">
      <c r="F228" s="655"/>
      <c r="G228" s="654"/>
      <c r="O228" s="655"/>
      <c r="P228" s="656"/>
      <c r="Q228" s="657"/>
      <c r="R228" s="657"/>
      <c r="S228" s="1310"/>
    </row>
    <row r="229" spans="6:19" ht="20.100000000000001" customHeight="1">
      <c r="F229" s="655"/>
      <c r="G229" s="654"/>
      <c r="O229" s="655"/>
      <c r="P229" s="656"/>
      <c r="Q229" s="657"/>
      <c r="R229" s="657"/>
      <c r="S229" s="1310"/>
    </row>
    <row r="230" spans="6:19" ht="20.100000000000001" customHeight="1">
      <c r="F230" s="655"/>
      <c r="G230" s="654"/>
      <c r="O230" s="655"/>
      <c r="P230" s="656"/>
      <c r="Q230" s="657"/>
      <c r="R230" s="657"/>
      <c r="S230" s="1310"/>
    </row>
    <row r="231" spans="6:19" ht="20.100000000000001" customHeight="1">
      <c r="F231" s="655"/>
      <c r="G231" s="654"/>
      <c r="O231" s="655"/>
      <c r="P231" s="656"/>
      <c r="Q231" s="657"/>
      <c r="R231" s="657"/>
      <c r="S231" s="1310"/>
    </row>
    <row r="232" spans="6:19" ht="20.100000000000001" customHeight="1">
      <c r="F232" s="655"/>
      <c r="G232" s="654"/>
      <c r="O232" s="655"/>
      <c r="P232" s="656"/>
      <c r="Q232" s="657"/>
      <c r="R232" s="657"/>
      <c r="S232" s="1310"/>
    </row>
    <row r="233" spans="6:19" ht="20.100000000000001" customHeight="1">
      <c r="F233" s="655"/>
      <c r="G233" s="654"/>
      <c r="O233" s="655"/>
      <c r="P233" s="656"/>
      <c r="Q233" s="657"/>
      <c r="R233" s="657"/>
      <c r="S233" s="1310"/>
    </row>
    <row r="234" spans="6:19" ht="20.100000000000001" customHeight="1">
      <c r="F234" s="655"/>
      <c r="G234" s="654"/>
      <c r="O234" s="655"/>
      <c r="P234" s="656"/>
      <c r="Q234" s="657"/>
      <c r="R234" s="657"/>
      <c r="S234" s="1310"/>
    </row>
    <row r="235" spans="6:19" ht="20.100000000000001" customHeight="1">
      <c r="F235" s="655"/>
      <c r="G235" s="654"/>
      <c r="O235" s="655"/>
      <c r="P235" s="656"/>
      <c r="Q235" s="657"/>
      <c r="R235" s="657"/>
      <c r="S235" s="1310"/>
    </row>
    <row r="236" spans="6:19" ht="20.100000000000001" customHeight="1">
      <c r="F236" s="655"/>
      <c r="G236" s="654"/>
      <c r="O236" s="655"/>
      <c r="P236" s="656"/>
      <c r="Q236" s="657"/>
      <c r="R236" s="657"/>
      <c r="S236" s="1310"/>
    </row>
    <row r="237" spans="6:19" ht="20.100000000000001" customHeight="1">
      <c r="F237" s="655"/>
      <c r="G237" s="654"/>
      <c r="O237" s="655"/>
      <c r="P237" s="656"/>
      <c r="Q237" s="657"/>
      <c r="R237" s="657"/>
      <c r="S237" s="1310"/>
    </row>
    <row r="238" spans="6:19" ht="20.100000000000001" customHeight="1">
      <c r="F238" s="655"/>
      <c r="G238" s="654"/>
      <c r="O238" s="655"/>
      <c r="P238" s="656"/>
      <c r="Q238" s="657"/>
      <c r="R238" s="657"/>
      <c r="S238" s="1310"/>
    </row>
    <row r="239" spans="6:19" ht="20.100000000000001" customHeight="1">
      <c r="F239" s="655"/>
      <c r="G239" s="654"/>
      <c r="O239" s="655"/>
      <c r="P239" s="656"/>
      <c r="Q239" s="657"/>
      <c r="R239" s="657"/>
      <c r="S239" s="1310"/>
    </row>
    <row r="240" spans="6:19" ht="20.100000000000001" customHeight="1">
      <c r="F240" s="655"/>
      <c r="G240" s="654"/>
      <c r="O240" s="655"/>
      <c r="P240" s="656"/>
      <c r="Q240" s="657"/>
      <c r="R240" s="657"/>
      <c r="S240" s="1310"/>
    </row>
    <row r="241" spans="6:19" ht="20.100000000000001" customHeight="1">
      <c r="F241" s="655"/>
      <c r="G241" s="654"/>
      <c r="O241" s="655"/>
      <c r="P241" s="656"/>
      <c r="Q241" s="657"/>
      <c r="R241" s="657"/>
      <c r="S241" s="1310"/>
    </row>
    <row r="242" spans="6:19" ht="20.100000000000001" customHeight="1">
      <c r="F242" s="655"/>
      <c r="G242" s="654"/>
      <c r="O242" s="655"/>
      <c r="P242" s="656"/>
      <c r="Q242" s="657"/>
      <c r="R242" s="657"/>
      <c r="S242" s="1310"/>
    </row>
    <row r="243" spans="6:19" ht="20.100000000000001" customHeight="1">
      <c r="F243" s="655"/>
      <c r="G243" s="654"/>
      <c r="O243" s="655"/>
      <c r="P243" s="656"/>
      <c r="Q243" s="657"/>
      <c r="R243" s="657"/>
      <c r="S243" s="1310"/>
    </row>
    <row r="244" spans="6:19" ht="20.100000000000001" customHeight="1">
      <c r="F244" s="655"/>
      <c r="G244" s="654"/>
      <c r="O244" s="655"/>
      <c r="P244" s="656"/>
      <c r="Q244" s="657"/>
      <c r="R244" s="657"/>
      <c r="S244" s="1310"/>
    </row>
    <row r="245" spans="6:19" ht="20.100000000000001" customHeight="1">
      <c r="F245" s="655"/>
      <c r="G245" s="654"/>
      <c r="O245" s="655"/>
      <c r="P245" s="656"/>
      <c r="Q245" s="657"/>
      <c r="R245" s="657"/>
      <c r="S245" s="1310"/>
    </row>
    <row r="246" spans="6:19" ht="20.100000000000001" customHeight="1">
      <c r="F246" s="655"/>
      <c r="G246" s="654"/>
      <c r="O246" s="655"/>
      <c r="P246" s="656"/>
      <c r="Q246" s="657"/>
      <c r="R246" s="657"/>
      <c r="S246" s="1310"/>
    </row>
    <row r="247" spans="6:19" ht="20.100000000000001" customHeight="1">
      <c r="F247" s="655"/>
      <c r="G247" s="654"/>
      <c r="O247" s="655"/>
      <c r="P247" s="656"/>
      <c r="Q247" s="657"/>
      <c r="R247" s="657"/>
      <c r="S247" s="1310"/>
    </row>
    <row r="248" spans="6:19" ht="20.100000000000001" customHeight="1">
      <c r="F248" s="655"/>
      <c r="G248" s="654"/>
      <c r="O248" s="655"/>
      <c r="P248" s="656"/>
      <c r="Q248" s="657"/>
      <c r="R248" s="657"/>
      <c r="S248" s="1310"/>
    </row>
    <row r="249" spans="6:19" ht="20.100000000000001" customHeight="1">
      <c r="F249" s="655"/>
      <c r="G249" s="654"/>
      <c r="O249" s="655"/>
      <c r="P249" s="656"/>
      <c r="Q249" s="657"/>
      <c r="R249" s="657"/>
      <c r="S249" s="1310"/>
    </row>
    <row r="250" spans="6:19" ht="20.100000000000001" customHeight="1">
      <c r="F250" s="655"/>
      <c r="G250" s="654"/>
      <c r="O250" s="655"/>
      <c r="P250" s="656"/>
      <c r="Q250" s="657"/>
      <c r="R250" s="657"/>
      <c r="S250" s="1310"/>
    </row>
    <row r="251" spans="6:19" ht="20.100000000000001" customHeight="1">
      <c r="F251" s="655"/>
      <c r="G251" s="654"/>
      <c r="O251" s="655"/>
      <c r="P251" s="656"/>
      <c r="Q251" s="657"/>
      <c r="R251" s="657"/>
      <c r="S251" s="1310"/>
    </row>
    <row r="252" spans="6:19" ht="20.100000000000001" customHeight="1">
      <c r="F252" s="655"/>
      <c r="G252" s="654"/>
      <c r="O252" s="655"/>
      <c r="P252" s="656"/>
      <c r="Q252" s="657"/>
      <c r="R252" s="657"/>
      <c r="S252" s="1310"/>
    </row>
    <row r="253" spans="6:19" ht="20.100000000000001" customHeight="1">
      <c r="F253" s="655"/>
      <c r="G253" s="654"/>
      <c r="O253" s="655"/>
      <c r="P253" s="656"/>
      <c r="Q253" s="657"/>
      <c r="R253" s="657"/>
      <c r="S253" s="1310"/>
    </row>
    <row r="254" spans="6:19" ht="20.100000000000001" customHeight="1">
      <c r="F254" s="655"/>
      <c r="G254" s="654"/>
      <c r="O254" s="655"/>
      <c r="P254" s="656"/>
      <c r="Q254" s="657"/>
      <c r="R254" s="657"/>
      <c r="S254" s="1310"/>
    </row>
    <row r="255" spans="6:19" ht="20.100000000000001" customHeight="1">
      <c r="F255" s="655"/>
      <c r="G255" s="654"/>
      <c r="O255" s="655"/>
      <c r="P255" s="656"/>
      <c r="Q255" s="657"/>
      <c r="R255" s="657"/>
      <c r="S255" s="1310"/>
    </row>
    <row r="256" spans="6:19" ht="20.100000000000001" customHeight="1">
      <c r="F256" s="655"/>
      <c r="G256" s="654"/>
      <c r="O256" s="655"/>
      <c r="P256" s="656"/>
      <c r="Q256" s="657"/>
      <c r="R256" s="657"/>
      <c r="S256" s="1310"/>
    </row>
    <row r="257" spans="6:19" ht="20.100000000000001" customHeight="1">
      <c r="F257" s="655"/>
      <c r="G257" s="654"/>
      <c r="O257" s="655"/>
      <c r="P257" s="656"/>
      <c r="Q257" s="657"/>
      <c r="R257" s="657"/>
      <c r="S257" s="1310"/>
    </row>
    <row r="258" spans="6:19" ht="20.100000000000001" customHeight="1">
      <c r="F258" s="655"/>
      <c r="G258" s="654"/>
      <c r="O258" s="655"/>
      <c r="P258" s="656"/>
      <c r="Q258" s="657"/>
      <c r="R258" s="657"/>
      <c r="S258" s="1310"/>
    </row>
    <row r="259" spans="6:19" ht="20.100000000000001" customHeight="1">
      <c r="F259" s="655"/>
      <c r="G259" s="654"/>
      <c r="O259" s="655"/>
      <c r="P259" s="656"/>
      <c r="Q259" s="657"/>
      <c r="R259" s="657"/>
      <c r="S259" s="1310"/>
    </row>
    <row r="260" spans="6:19" ht="20.100000000000001" customHeight="1">
      <c r="F260" s="655"/>
      <c r="G260" s="654"/>
      <c r="O260" s="655"/>
      <c r="P260" s="656"/>
      <c r="Q260" s="657"/>
      <c r="R260" s="657"/>
      <c r="S260" s="1310"/>
    </row>
    <row r="261" spans="6:19" ht="20.100000000000001" customHeight="1">
      <c r="F261" s="655"/>
      <c r="G261" s="654"/>
      <c r="O261" s="655"/>
      <c r="P261" s="656"/>
      <c r="Q261" s="657"/>
      <c r="R261" s="657"/>
      <c r="S261" s="1310"/>
    </row>
    <row r="262" spans="6:19" ht="20.100000000000001" customHeight="1">
      <c r="F262" s="655"/>
      <c r="G262" s="654"/>
      <c r="O262" s="655"/>
      <c r="P262" s="656"/>
      <c r="Q262" s="657"/>
      <c r="R262" s="657"/>
      <c r="S262" s="1310"/>
    </row>
    <row r="263" spans="6:19" ht="20.100000000000001" customHeight="1">
      <c r="F263" s="655"/>
      <c r="G263" s="654"/>
      <c r="O263" s="655"/>
      <c r="P263" s="656"/>
      <c r="Q263" s="657"/>
      <c r="R263" s="657"/>
      <c r="S263" s="1310"/>
    </row>
    <row r="264" spans="6:19" ht="20.100000000000001" customHeight="1">
      <c r="F264" s="655"/>
      <c r="O264" s="655"/>
      <c r="P264" s="656"/>
      <c r="Q264" s="657"/>
      <c r="R264" s="657"/>
      <c r="S264" s="1310"/>
    </row>
    <row r="265" spans="6:19" ht="20.100000000000001" customHeight="1">
      <c r="F265" s="655"/>
      <c r="O265" s="655"/>
      <c r="P265" s="656"/>
      <c r="Q265" s="657"/>
      <c r="R265" s="657"/>
      <c r="S265" s="1310"/>
    </row>
    <row r="266" spans="6:19" ht="20.100000000000001" customHeight="1">
      <c r="F266" s="655"/>
      <c r="O266" s="655"/>
      <c r="P266" s="656"/>
      <c r="Q266" s="657"/>
      <c r="R266" s="657"/>
      <c r="S266" s="1310"/>
    </row>
    <row r="267" spans="6:19" ht="20.100000000000001" customHeight="1">
      <c r="F267" s="655"/>
      <c r="O267" s="655"/>
      <c r="P267" s="656"/>
      <c r="Q267" s="657"/>
      <c r="R267" s="657"/>
      <c r="S267" s="1310"/>
    </row>
    <row r="268" spans="6:19" ht="20.100000000000001" customHeight="1">
      <c r="F268" s="655"/>
      <c r="O268" s="655"/>
      <c r="P268" s="656"/>
      <c r="Q268" s="657"/>
      <c r="R268" s="657"/>
      <c r="S268" s="1310"/>
    </row>
    <row r="269" spans="6:19" ht="20.100000000000001" customHeight="1">
      <c r="F269" s="655"/>
      <c r="O269" s="655"/>
      <c r="P269" s="656"/>
      <c r="Q269" s="657"/>
      <c r="R269" s="657"/>
      <c r="S269" s="1310"/>
    </row>
    <row r="270" spans="6:19" ht="20.100000000000001" customHeight="1">
      <c r="F270" s="655"/>
      <c r="O270" s="655"/>
      <c r="P270" s="656"/>
      <c r="Q270" s="657"/>
      <c r="R270" s="657"/>
      <c r="S270" s="1310"/>
    </row>
    <row r="271" spans="6:19" ht="20.100000000000001" customHeight="1">
      <c r="F271" s="655"/>
      <c r="O271" s="655"/>
      <c r="P271" s="656"/>
      <c r="Q271" s="657"/>
      <c r="R271" s="657"/>
      <c r="S271" s="1310"/>
    </row>
    <row r="272" spans="6:19" ht="20.100000000000001" customHeight="1">
      <c r="F272" s="655"/>
      <c r="O272" s="655"/>
      <c r="P272" s="656"/>
      <c r="Q272" s="657"/>
      <c r="R272" s="657"/>
      <c r="S272" s="1310"/>
    </row>
    <row r="273" spans="6:19" ht="20.100000000000001" customHeight="1">
      <c r="F273" s="655"/>
      <c r="O273" s="655"/>
      <c r="P273" s="656"/>
      <c r="Q273" s="657"/>
      <c r="R273" s="657"/>
      <c r="S273" s="1310"/>
    </row>
    <row r="274" spans="6:19" ht="20.100000000000001" customHeight="1">
      <c r="F274" s="655"/>
      <c r="O274" s="655"/>
      <c r="P274" s="656"/>
      <c r="Q274" s="657"/>
      <c r="R274" s="657"/>
      <c r="S274" s="1310"/>
    </row>
    <row r="275" spans="6:19" ht="20.100000000000001" customHeight="1">
      <c r="F275" s="655"/>
      <c r="O275" s="655"/>
      <c r="P275" s="656"/>
      <c r="Q275" s="657"/>
      <c r="R275" s="657"/>
      <c r="S275" s="1310"/>
    </row>
    <row r="276" spans="6:19" ht="20.100000000000001" customHeight="1">
      <c r="F276" s="655"/>
      <c r="O276" s="655"/>
      <c r="P276" s="656"/>
      <c r="Q276" s="657"/>
      <c r="R276" s="657"/>
      <c r="S276" s="1310"/>
    </row>
    <row r="277" spans="6:19" ht="20.100000000000001" customHeight="1">
      <c r="F277" s="655"/>
      <c r="O277" s="655"/>
      <c r="P277" s="656"/>
      <c r="Q277" s="657"/>
      <c r="R277" s="657"/>
      <c r="S277" s="1310"/>
    </row>
    <row r="278" spans="6:19" ht="20.100000000000001" customHeight="1">
      <c r="F278" s="655"/>
      <c r="O278" s="655"/>
      <c r="P278" s="656"/>
      <c r="Q278" s="657"/>
      <c r="R278" s="657"/>
      <c r="S278" s="1310"/>
    </row>
    <row r="279" spans="6:19" ht="20.100000000000001" customHeight="1">
      <c r="F279" s="655"/>
      <c r="O279" s="655"/>
      <c r="P279" s="656"/>
      <c r="Q279" s="657"/>
      <c r="R279" s="657"/>
      <c r="S279" s="1310"/>
    </row>
    <row r="280" spans="6:19" ht="20.100000000000001" customHeight="1">
      <c r="F280" s="655"/>
      <c r="O280" s="655"/>
      <c r="P280" s="656"/>
      <c r="Q280" s="657"/>
      <c r="R280" s="657"/>
      <c r="S280" s="1310"/>
    </row>
    <row r="281" spans="6:19" ht="20.100000000000001" customHeight="1">
      <c r="F281" s="655"/>
      <c r="O281" s="655"/>
      <c r="P281" s="656"/>
      <c r="Q281" s="657"/>
      <c r="R281" s="657"/>
      <c r="S281" s="1310"/>
    </row>
    <row r="282" spans="6:19" ht="20.100000000000001" customHeight="1">
      <c r="F282" s="655"/>
      <c r="O282" s="655"/>
      <c r="P282" s="656"/>
      <c r="Q282" s="657"/>
      <c r="R282" s="657"/>
      <c r="S282" s="1310"/>
    </row>
    <row r="283" spans="6:19" ht="20.100000000000001" customHeight="1">
      <c r="F283" s="655"/>
      <c r="O283" s="655"/>
      <c r="P283" s="656"/>
      <c r="Q283" s="657"/>
      <c r="R283" s="657"/>
      <c r="S283" s="1310"/>
    </row>
    <row r="284" spans="6:19" ht="20.100000000000001" customHeight="1">
      <c r="F284" s="655"/>
      <c r="O284" s="655"/>
      <c r="P284" s="656"/>
      <c r="Q284" s="657"/>
      <c r="R284" s="657"/>
      <c r="S284" s="1310"/>
    </row>
    <row r="285" spans="6:19" ht="20.100000000000001" customHeight="1">
      <c r="F285" s="655"/>
      <c r="O285" s="655"/>
      <c r="P285" s="656"/>
      <c r="Q285" s="657"/>
      <c r="R285" s="657"/>
      <c r="S285" s="1310"/>
    </row>
    <row r="286" spans="6:19" ht="20.100000000000001" customHeight="1">
      <c r="F286" s="655"/>
      <c r="O286" s="655"/>
      <c r="P286" s="656"/>
      <c r="Q286" s="657"/>
      <c r="R286" s="657"/>
      <c r="S286" s="1310"/>
    </row>
    <row r="287" spans="6:19" ht="20.100000000000001" customHeight="1">
      <c r="F287" s="655"/>
      <c r="O287" s="655"/>
      <c r="P287" s="656"/>
      <c r="Q287" s="657"/>
      <c r="R287" s="657"/>
      <c r="S287" s="1310"/>
    </row>
    <row r="288" spans="6:19" ht="20.100000000000001" customHeight="1">
      <c r="F288" s="655"/>
      <c r="O288" s="655"/>
      <c r="P288" s="656"/>
      <c r="Q288" s="657"/>
      <c r="R288" s="657"/>
      <c r="S288" s="1310"/>
    </row>
    <row r="289" spans="6:19" ht="20.100000000000001" customHeight="1">
      <c r="F289" s="655"/>
      <c r="O289" s="655"/>
      <c r="P289" s="656"/>
      <c r="Q289" s="657"/>
      <c r="R289" s="657"/>
      <c r="S289" s="1310"/>
    </row>
    <row r="290" spans="6:19" ht="20.100000000000001" customHeight="1">
      <c r="F290" s="655"/>
      <c r="O290" s="655"/>
      <c r="P290" s="656"/>
      <c r="Q290" s="657"/>
      <c r="R290" s="657"/>
      <c r="S290" s="1310"/>
    </row>
    <row r="291" spans="6:19" ht="20.100000000000001" customHeight="1">
      <c r="F291" s="655"/>
      <c r="O291" s="655"/>
      <c r="P291" s="656"/>
      <c r="Q291" s="657"/>
      <c r="R291" s="657"/>
      <c r="S291" s="1310"/>
    </row>
    <row r="292" spans="6:19" ht="20.100000000000001" customHeight="1">
      <c r="F292" s="655"/>
      <c r="O292" s="655"/>
      <c r="P292" s="656"/>
      <c r="Q292" s="657"/>
      <c r="R292" s="657"/>
      <c r="S292" s="1310"/>
    </row>
    <row r="293" spans="6:19" ht="20.100000000000001" customHeight="1">
      <c r="F293" s="655"/>
      <c r="O293" s="655"/>
      <c r="P293" s="656"/>
      <c r="Q293" s="657"/>
      <c r="R293" s="657"/>
      <c r="S293" s="1310"/>
    </row>
    <row r="294" spans="6:19" ht="20.100000000000001" customHeight="1">
      <c r="F294" s="655"/>
      <c r="O294" s="655"/>
      <c r="P294" s="656"/>
      <c r="Q294" s="657"/>
      <c r="R294" s="657"/>
      <c r="S294" s="1310"/>
    </row>
    <row r="295" spans="6:19" ht="20.100000000000001" customHeight="1">
      <c r="F295" s="655"/>
      <c r="O295" s="655"/>
      <c r="P295" s="656"/>
      <c r="Q295" s="657"/>
      <c r="R295" s="657"/>
      <c r="S295" s="1310"/>
    </row>
    <row r="296" spans="6:19" ht="20.100000000000001" customHeight="1">
      <c r="F296" s="655"/>
      <c r="O296" s="655"/>
      <c r="P296" s="656"/>
      <c r="Q296" s="657"/>
      <c r="R296" s="657"/>
      <c r="S296" s="1310"/>
    </row>
    <row r="297" spans="6:19" ht="20.100000000000001" customHeight="1">
      <c r="F297" s="655"/>
      <c r="O297" s="655"/>
      <c r="P297" s="656"/>
      <c r="Q297" s="657"/>
      <c r="R297" s="657"/>
      <c r="S297" s="1310"/>
    </row>
    <row r="298" spans="6:19" ht="20.100000000000001" customHeight="1">
      <c r="F298" s="655"/>
      <c r="O298" s="655"/>
      <c r="P298" s="656"/>
      <c r="Q298" s="657"/>
      <c r="R298" s="657"/>
      <c r="S298" s="1310"/>
    </row>
    <row r="299" spans="6:19" ht="20.100000000000001" customHeight="1">
      <c r="F299" s="655"/>
      <c r="O299" s="655"/>
      <c r="P299" s="656"/>
      <c r="Q299" s="657"/>
      <c r="R299" s="657"/>
      <c r="S299" s="1310"/>
    </row>
    <row r="300" spans="6:19" ht="20.100000000000001" customHeight="1">
      <c r="F300" s="655"/>
      <c r="O300" s="655"/>
      <c r="P300" s="656"/>
      <c r="Q300" s="657"/>
      <c r="R300" s="657"/>
      <c r="S300" s="1310"/>
    </row>
    <row r="301" spans="6:19" ht="20.100000000000001" customHeight="1">
      <c r="F301" s="655"/>
      <c r="O301" s="655"/>
      <c r="P301" s="656"/>
      <c r="Q301" s="657"/>
      <c r="R301" s="657"/>
      <c r="S301" s="1310"/>
    </row>
    <row r="302" spans="6:19" ht="20.100000000000001" customHeight="1">
      <c r="F302" s="655"/>
      <c r="O302" s="655"/>
      <c r="P302" s="656"/>
      <c r="Q302" s="657"/>
      <c r="R302" s="657"/>
      <c r="S302" s="1310"/>
    </row>
    <row r="303" spans="6:19" ht="20.100000000000001" customHeight="1">
      <c r="F303" s="655"/>
      <c r="O303" s="655"/>
      <c r="P303" s="656"/>
      <c r="Q303" s="657"/>
      <c r="R303" s="657"/>
      <c r="S303" s="1310"/>
    </row>
    <row r="304" spans="6:19" ht="20.100000000000001" customHeight="1">
      <c r="F304" s="655"/>
      <c r="O304" s="655"/>
      <c r="P304" s="656"/>
      <c r="Q304" s="657"/>
      <c r="R304" s="657"/>
      <c r="S304" s="1310"/>
    </row>
    <row r="305" spans="6:19" ht="20.100000000000001" customHeight="1">
      <c r="F305" s="655"/>
      <c r="O305" s="655"/>
      <c r="P305" s="656"/>
      <c r="Q305" s="657"/>
      <c r="R305" s="657"/>
      <c r="S305" s="1310"/>
    </row>
    <row r="306" spans="6:19" ht="20.100000000000001" customHeight="1">
      <c r="F306" s="655"/>
      <c r="O306" s="655"/>
      <c r="P306" s="656"/>
      <c r="Q306" s="657"/>
      <c r="R306" s="657"/>
      <c r="S306" s="1310"/>
    </row>
    <row r="307" spans="6:19" ht="20.100000000000001" customHeight="1">
      <c r="F307" s="655"/>
      <c r="O307" s="655"/>
      <c r="P307" s="656"/>
      <c r="Q307" s="657"/>
      <c r="R307" s="657"/>
      <c r="S307" s="1310"/>
    </row>
    <row r="308" spans="6:19" ht="20.100000000000001" customHeight="1">
      <c r="F308" s="655"/>
      <c r="O308" s="655"/>
      <c r="P308" s="656"/>
      <c r="Q308" s="657"/>
      <c r="R308" s="657"/>
      <c r="S308" s="1310"/>
    </row>
    <row r="309" spans="6:19" ht="20.100000000000001" customHeight="1">
      <c r="F309" s="655"/>
      <c r="O309" s="655"/>
      <c r="P309" s="656"/>
      <c r="Q309" s="657"/>
      <c r="R309" s="657"/>
      <c r="S309" s="1310"/>
    </row>
    <row r="310" spans="6:19" ht="20.100000000000001" customHeight="1">
      <c r="F310" s="655"/>
      <c r="O310" s="655"/>
      <c r="P310" s="656"/>
      <c r="Q310" s="657"/>
      <c r="R310" s="657"/>
      <c r="S310" s="1310"/>
    </row>
    <row r="311" spans="6:19" ht="20.100000000000001" customHeight="1">
      <c r="F311" s="655"/>
      <c r="O311" s="655"/>
      <c r="P311" s="656"/>
      <c r="Q311" s="657"/>
      <c r="R311" s="657"/>
      <c r="S311" s="1310"/>
    </row>
    <row r="312" spans="6:19" ht="20.100000000000001" customHeight="1">
      <c r="F312" s="655"/>
      <c r="O312" s="655"/>
      <c r="P312" s="656"/>
      <c r="Q312" s="657"/>
      <c r="R312" s="657"/>
      <c r="S312" s="1310"/>
    </row>
    <row r="313" spans="6:19" ht="20.100000000000001" customHeight="1">
      <c r="F313" s="655"/>
      <c r="O313" s="655"/>
      <c r="P313" s="656"/>
      <c r="Q313" s="657"/>
      <c r="R313" s="657"/>
      <c r="S313" s="1310"/>
    </row>
    <row r="314" spans="6:19" ht="20.100000000000001" customHeight="1">
      <c r="F314" s="655"/>
      <c r="O314" s="655"/>
      <c r="P314" s="656"/>
      <c r="Q314" s="657"/>
      <c r="R314" s="657"/>
      <c r="S314" s="1310"/>
    </row>
    <row r="315" spans="6:19" ht="20.100000000000001" customHeight="1">
      <c r="F315" s="655"/>
      <c r="O315" s="655"/>
      <c r="P315" s="656"/>
      <c r="Q315" s="657"/>
      <c r="R315" s="657"/>
      <c r="S315" s="1310"/>
    </row>
    <row r="316" spans="6:19" ht="20.100000000000001" customHeight="1">
      <c r="F316" s="655"/>
      <c r="O316" s="655"/>
      <c r="P316" s="656"/>
      <c r="Q316" s="657"/>
      <c r="R316" s="657"/>
      <c r="S316" s="1310"/>
    </row>
    <row r="317" spans="6:19" ht="20.100000000000001" customHeight="1">
      <c r="F317" s="655"/>
      <c r="O317" s="655"/>
      <c r="P317" s="656"/>
      <c r="Q317" s="657"/>
      <c r="R317" s="657"/>
      <c r="S317" s="1310"/>
    </row>
    <row r="318" spans="6:19" ht="20.100000000000001" customHeight="1">
      <c r="P318" s="656"/>
      <c r="Q318" s="657"/>
      <c r="R318" s="657"/>
      <c r="S318" s="1310"/>
    </row>
    <row r="319" spans="6:19" ht="20.100000000000001" customHeight="1">
      <c r="P319" s="656"/>
      <c r="Q319" s="657"/>
      <c r="R319" s="657"/>
      <c r="S319" s="1310"/>
    </row>
    <row r="320" spans="6:19" ht="20.100000000000001" customHeight="1">
      <c r="P320" s="656"/>
      <c r="Q320" s="657"/>
      <c r="R320" s="657"/>
      <c r="S320" s="1310"/>
    </row>
    <row r="321" spans="16:19" ht="20.100000000000001" customHeight="1">
      <c r="P321" s="656"/>
      <c r="Q321" s="657"/>
      <c r="R321" s="657"/>
      <c r="S321" s="1310"/>
    </row>
    <row r="322" spans="16:19" ht="20.100000000000001" customHeight="1">
      <c r="P322" s="656"/>
      <c r="Q322" s="657"/>
      <c r="R322" s="657"/>
      <c r="S322" s="1310"/>
    </row>
    <row r="323" spans="16:19" ht="20.100000000000001" customHeight="1">
      <c r="P323" s="656"/>
      <c r="Q323" s="657"/>
      <c r="R323" s="657"/>
      <c r="S323" s="658"/>
    </row>
    <row r="324" spans="16:19" ht="20.100000000000001" customHeight="1"/>
    <row r="325" spans="16:19" ht="20.100000000000001" customHeight="1"/>
    <row r="326" spans="16:19" ht="20.100000000000001" customHeight="1"/>
    <row r="327" spans="16:19" ht="20.100000000000001" customHeight="1"/>
    <row r="328" spans="16:19" ht="20.100000000000001" customHeight="1"/>
  </sheetData>
  <mergeCells count="7">
    <mergeCell ref="A1:S1"/>
    <mergeCell ref="A3:F3"/>
    <mergeCell ref="G3:O4"/>
    <mergeCell ref="S3:S4"/>
    <mergeCell ref="R3:R4"/>
    <mergeCell ref="Q3:Q4"/>
    <mergeCell ref="P3:P4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4" firstPageNumber="35" fitToHeight="0" orientation="portrait" useFirstPageNumber="1" r:id="rId1"/>
  <headerFooter scaleWithDoc="0" alignWithMargins="0">
    <oddFooter>&amp;C&amp;P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>
    <tabColor theme="1"/>
    <pageSetUpPr fitToPage="1"/>
  </sheetPr>
  <dimension ref="A11:K12"/>
  <sheetViews>
    <sheetView view="pageBreakPreview" zoomScale="40" zoomScaleNormal="100" zoomScaleSheetLayoutView="40" workbookViewId="0">
      <selection activeCell="AS65" sqref="AS65"/>
    </sheetView>
  </sheetViews>
  <sheetFormatPr defaultRowHeight="16.5"/>
  <sheetData>
    <row r="11" spans="1:11" ht="61.5" customHeight="1">
      <c r="A11" s="3496"/>
      <c r="B11" s="3496"/>
      <c r="C11" s="3496"/>
      <c r="D11" s="3496"/>
      <c r="E11" s="3496"/>
      <c r="F11" s="3496"/>
      <c r="G11" s="3496"/>
      <c r="H11" s="3496"/>
      <c r="I11" s="3496"/>
      <c r="J11" s="3496"/>
      <c r="K11" s="3496"/>
    </row>
    <row r="12" spans="1:11" ht="16.5" customHeight="1"/>
  </sheetData>
  <mergeCells count="1">
    <mergeCell ref="A11:K11"/>
  </mergeCells>
  <phoneticPr fontId="3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8" firstPageNumber="36" fitToHeight="0" orientation="portrait" useFirstPageNumber="1" r:id="rId1"/>
  <headerFooter scaleWithDoc="0" alignWithMargins="0">
    <oddFooter>&amp;C&amp;P</oddFoot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tabColor rgb="FF0070C0"/>
    <pageSetUpPr fitToPage="1"/>
  </sheetPr>
  <dimension ref="A1:AB3099"/>
  <sheetViews>
    <sheetView tabSelected="1" view="pageBreakPreview" zoomScale="70" zoomScaleNormal="85" zoomScaleSheetLayoutView="70" workbookViewId="0">
      <pane ySplit="8" topLeftCell="A81" activePane="bottomLeft" state="frozen"/>
      <selection activeCell="AR9" sqref="AR9"/>
      <selection pane="bottomLeft" activeCell="I100" sqref="I100"/>
    </sheetView>
  </sheetViews>
  <sheetFormatPr defaultColWidth="9" defaultRowHeight="19.5"/>
  <cols>
    <col min="1" max="1" width="3.625" style="410" customWidth="1"/>
    <col min="2" max="4" width="3.625" style="411" customWidth="1"/>
    <col min="5" max="5" width="10.625" style="2485" customWidth="1"/>
    <col min="6" max="6" width="31.375" style="2543" customWidth="1"/>
    <col min="7" max="7" width="20.625" style="414" customWidth="1"/>
    <col min="8" max="8" width="2.625" style="413" customWidth="1"/>
    <col min="9" max="9" width="8.125" style="410" bestFit="1" customWidth="1"/>
    <col min="10" max="10" width="2.625" style="413" customWidth="1"/>
    <col min="11" max="11" width="6.875" style="410" customWidth="1"/>
    <col min="12" max="12" width="2.625" style="413" customWidth="1"/>
    <col min="13" max="13" width="5.375" style="410" customWidth="1"/>
    <col min="14" max="14" width="2.625" style="415" customWidth="1"/>
    <col min="15" max="15" width="20.625" style="410" customWidth="1"/>
    <col min="16" max="16" width="12.625" style="416" customWidth="1"/>
    <col min="17" max="17" width="12.625" style="417" customWidth="1"/>
    <col min="18" max="18" width="12.625" style="2544" customWidth="1"/>
    <col min="19" max="19" width="12.625" style="529" customWidth="1"/>
    <col min="20" max="20" width="5.625" style="209" customWidth="1"/>
    <col min="21" max="21" width="9.375" style="209" bestFit="1" customWidth="1"/>
    <col min="22" max="22" width="13.125" style="209" customWidth="1"/>
    <col min="23" max="23" width="10.625" style="209" bestFit="1" customWidth="1"/>
    <col min="24" max="24" width="13.625" style="209" bestFit="1" customWidth="1"/>
    <col min="25" max="27" width="9" style="209"/>
    <col min="28" max="28" width="13.625" style="209" bestFit="1" customWidth="1"/>
    <col min="29" max="16384" width="9" style="209"/>
  </cols>
  <sheetData>
    <row r="1" spans="1:26" ht="35.1" customHeight="1">
      <c r="A1" s="3592" t="s">
        <v>2493</v>
      </c>
      <c r="B1" s="3592"/>
      <c r="C1" s="3592"/>
      <c r="D1" s="3592"/>
      <c r="E1" s="3592"/>
      <c r="F1" s="3592"/>
      <c r="G1" s="3592"/>
      <c r="H1" s="3592"/>
      <c r="I1" s="3592"/>
      <c r="J1" s="3592"/>
      <c r="K1" s="3592"/>
      <c r="L1" s="3592"/>
      <c r="M1" s="3592"/>
      <c r="N1" s="3592"/>
      <c r="O1" s="3592"/>
      <c r="P1" s="3592"/>
      <c r="Q1" s="3592"/>
      <c r="R1" s="3592"/>
      <c r="S1" s="3592"/>
    </row>
    <row r="2" spans="1:26" ht="15" customHeight="1" thickBot="1">
      <c r="A2" s="410" t="s">
        <v>0</v>
      </c>
      <c r="E2" s="447"/>
      <c r="S2" s="418" t="s">
        <v>1</v>
      </c>
    </row>
    <row r="3" spans="1:26" s="211" customFormat="1" ht="20.100000000000001" customHeight="1">
      <c r="A3" s="3593" t="s">
        <v>2</v>
      </c>
      <c r="B3" s="3594"/>
      <c r="C3" s="3594"/>
      <c r="D3" s="3594"/>
      <c r="E3" s="3594"/>
      <c r="F3" s="3595"/>
      <c r="G3" s="3596" t="s">
        <v>3</v>
      </c>
      <c r="H3" s="3597"/>
      <c r="I3" s="3597"/>
      <c r="J3" s="3597"/>
      <c r="K3" s="3597"/>
      <c r="L3" s="3597"/>
      <c r="M3" s="3597"/>
      <c r="N3" s="3597"/>
      <c r="O3" s="3598"/>
      <c r="P3" s="3537" t="s">
        <v>1235</v>
      </c>
      <c r="Q3" s="3539" t="s">
        <v>1237</v>
      </c>
      <c r="R3" s="3541" t="s">
        <v>4</v>
      </c>
      <c r="S3" s="3543" t="s">
        <v>5</v>
      </c>
    </row>
    <row r="4" spans="1:26" s="211" customFormat="1" ht="20.100000000000001" customHeight="1" thickBot="1">
      <c r="A4" s="419" t="s">
        <v>6</v>
      </c>
      <c r="B4" s="420" t="s">
        <v>7</v>
      </c>
      <c r="C4" s="420" t="s">
        <v>8</v>
      </c>
      <c r="D4" s="420" t="s">
        <v>9</v>
      </c>
      <c r="E4" s="420" t="s">
        <v>10</v>
      </c>
      <c r="F4" s="1213" t="s">
        <v>11</v>
      </c>
      <c r="G4" s="3599"/>
      <c r="H4" s="3600"/>
      <c r="I4" s="3600"/>
      <c r="J4" s="3600"/>
      <c r="K4" s="3600"/>
      <c r="L4" s="3600"/>
      <c r="M4" s="3600"/>
      <c r="N4" s="3600"/>
      <c r="O4" s="3601"/>
      <c r="P4" s="3538"/>
      <c r="Q4" s="3540"/>
      <c r="R4" s="3542"/>
      <c r="S4" s="3544"/>
    </row>
    <row r="5" spans="1:26" s="238" customFormat="1" ht="20.100000000000001" customHeight="1" thickBot="1">
      <c r="A5" s="2545" t="s">
        <v>30</v>
      </c>
      <c r="B5" s="2546"/>
      <c r="C5" s="2546"/>
      <c r="D5" s="2546"/>
      <c r="E5" s="2547"/>
      <c r="F5" s="2548"/>
      <c r="G5" s="2549"/>
      <c r="H5" s="426"/>
      <c r="I5" s="426"/>
      <c r="J5" s="426"/>
      <c r="K5" s="426"/>
      <c r="L5" s="426"/>
      <c r="M5" s="426"/>
      <c r="N5" s="2550"/>
      <c r="O5" s="426"/>
      <c r="P5" s="429">
        <f>P6</f>
        <v>4180490000</v>
      </c>
      <c r="Q5" s="429">
        <f>Q6</f>
        <v>4168356000</v>
      </c>
      <c r="R5" s="430">
        <f>P5-Q5</f>
        <v>12134000</v>
      </c>
      <c r="S5" s="3151">
        <f t="shared" ref="S5" si="0">R5/Q5</f>
        <v>2.9109797723610941E-3</v>
      </c>
      <c r="V5" s="238">
        <v>4180490000</v>
      </c>
      <c r="X5" s="3671">
        <f>P5-V5</f>
        <v>0</v>
      </c>
    </row>
    <row r="6" spans="1:26" ht="20.100000000000001" customHeight="1">
      <c r="A6" s="431"/>
      <c r="B6" s="432" t="s">
        <v>31</v>
      </c>
      <c r="C6" s="433"/>
      <c r="D6" s="433"/>
      <c r="E6" s="433"/>
      <c r="F6" s="2551"/>
      <c r="G6" s="2552"/>
      <c r="H6" s="435"/>
      <c r="I6" s="435"/>
      <c r="J6" s="435"/>
      <c r="K6" s="435"/>
      <c r="L6" s="435"/>
      <c r="M6" s="435"/>
      <c r="N6" s="2553"/>
      <c r="O6" s="435"/>
      <c r="P6" s="438">
        <f>P7+P211+P350+P376</f>
        <v>4180490000</v>
      </c>
      <c r="Q6" s="438">
        <f>Q7+Q211+Q350+Q376</f>
        <v>4168356000</v>
      </c>
      <c r="R6" s="439">
        <f t="shared" ref="R6:R70" si="1">P6-Q6</f>
        <v>12134000</v>
      </c>
      <c r="S6" s="2777">
        <f t="shared" ref="S6:S70" si="2">R6/Q6</f>
        <v>2.9109797723610941E-3</v>
      </c>
    </row>
    <row r="7" spans="1:26" ht="20.100000000000001" customHeight="1">
      <c r="A7" s="431"/>
      <c r="B7" s="455"/>
      <c r="C7" s="441" t="s">
        <v>32</v>
      </c>
      <c r="D7" s="442"/>
      <c r="E7" s="442"/>
      <c r="F7" s="443"/>
      <c r="G7" s="443"/>
      <c r="H7" s="2492"/>
      <c r="I7" s="443"/>
      <c r="J7" s="2492"/>
      <c r="K7" s="443"/>
      <c r="L7" s="443"/>
      <c r="M7" s="443"/>
      <c r="N7" s="443"/>
      <c r="O7" s="444"/>
      <c r="P7" s="445">
        <f>P8+P72+P200+P206</f>
        <v>2694569000</v>
      </c>
      <c r="Q7" s="445">
        <f>Q8+Q72+Q200+Q206</f>
        <v>2694569000</v>
      </c>
      <c r="R7" s="446">
        <f t="shared" si="1"/>
        <v>0</v>
      </c>
      <c r="S7" s="3152">
        <f t="shared" si="2"/>
        <v>0</v>
      </c>
    </row>
    <row r="8" spans="1:26" s="238" customFormat="1" ht="20.100000000000001" customHeight="1">
      <c r="A8" s="2554"/>
      <c r="B8" s="2555"/>
      <c r="C8" s="2556"/>
      <c r="D8" s="2252" t="s">
        <v>33</v>
      </c>
      <c r="E8" s="2333"/>
      <c r="F8" s="2334"/>
      <c r="G8" s="2335"/>
      <c r="H8" s="2334"/>
      <c r="I8" s="2334"/>
      <c r="J8" s="2334"/>
      <c r="K8" s="2334"/>
      <c r="L8" s="2334"/>
      <c r="M8" s="2334"/>
      <c r="N8" s="2336"/>
      <c r="O8" s="2334"/>
      <c r="P8" s="2337">
        <f>P9+P18+P69</f>
        <v>2200111000</v>
      </c>
      <c r="Q8" s="2337">
        <f>Q9+Q18+Q69</f>
        <v>2200111000</v>
      </c>
      <c r="R8" s="2338">
        <f>P8-Q8</f>
        <v>0</v>
      </c>
      <c r="S8" s="3225">
        <f t="shared" si="2"/>
        <v>0</v>
      </c>
    </row>
    <row r="9" spans="1:26" ht="20.100000000000001" customHeight="1">
      <c r="A9" s="431"/>
      <c r="B9" s="440"/>
      <c r="C9" s="447"/>
      <c r="D9" s="440"/>
      <c r="E9" s="456" t="s">
        <v>1093</v>
      </c>
      <c r="F9" s="457"/>
      <c r="G9" s="2770"/>
      <c r="H9" s="1228"/>
      <c r="I9" s="457"/>
      <c r="J9" s="1228"/>
      <c r="K9" s="457"/>
      <c r="L9" s="457"/>
      <c r="M9" s="457"/>
      <c r="N9" s="457"/>
      <c r="O9" s="459"/>
      <c r="P9" s="460">
        <f>SUM(O10)</f>
        <v>1288589000</v>
      </c>
      <c r="Q9" s="460">
        <f>Q10</f>
        <v>1288589000</v>
      </c>
      <c r="R9" s="461">
        <f t="shared" si="1"/>
        <v>0</v>
      </c>
      <c r="S9" s="3154">
        <f t="shared" si="2"/>
        <v>0</v>
      </c>
      <c r="U9" s="209" t="str">
        <f>IF(R9&gt;0,"추경","0")</f>
        <v>0</v>
      </c>
    </row>
    <row r="10" spans="1:26" ht="20.100000000000001" customHeight="1">
      <c r="A10" s="431"/>
      <c r="B10" s="440"/>
      <c r="C10" s="447"/>
      <c r="D10" s="440"/>
      <c r="F10" s="2505" t="s">
        <v>34</v>
      </c>
      <c r="G10" s="2557"/>
      <c r="H10" s="2505"/>
      <c r="I10" s="2505"/>
      <c r="J10" s="2505"/>
      <c r="K10" s="2505"/>
      <c r="L10" s="2505"/>
      <c r="M10" s="2505"/>
      <c r="N10" s="2558"/>
      <c r="O10" s="2559">
        <f>SUM(O11:O17)</f>
        <v>1288589000</v>
      </c>
      <c r="P10" s="616">
        <f>O10</f>
        <v>1288589000</v>
      </c>
      <c r="Q10" s="1660">
        <v>1288589000</v>
      </c>
      <c r="R10" s="2560">
        <f t="shared" si="1"/>
        <v>0</v>
      </c>
      <c r="S10" s="3226">
        <f t="shared" si="2"/>
        <v>0</v>
      </c>
      <c r="U10" s="209" t="str">
        <f t="shared" ref="U10:U75" si="3">IF(R10&gt;0,"추경","0")</f>
        <v>0</v>
      </c>
    </row>
    <row r="11" spans="1:26" ht="20.100000000000001" customHeight="1">
      <c r="A11" s="431"/>
      <c r="B11" s="440"/>
      <c r="C11" s="447"/>
      <c r="D11" s="440"/>
      <c r="F11" s="2561" t="s">
        <v>1528</v>
      </c>
      <c r="G11" s="2562">
        <v>5242280</v>
      </c>
      <c r="H11" s="2563" t="s">
        <v>335</v>
      </c>
      <c r="I11" s="2564">
        <v>1</v>
      </c>
      <c r="J11" s="2563" t="s">
        <v>335</v>
      </c>
      <c r="K11" s="2565">
        <v>12</v>
      </c>
      <c r="L11" s="2565"/>
      <c r="M11" s="2565"/>
      <c r="N11" s="2566" t="s">
        <v>101</v>
      </c>
      <c r="O11" s="2567">
        <f t="shared" ref="O11:O17" si="4">ROUNDUP(G11*I11*K11,-3)</f>
        <v>62908000</v>
      </c>
      <c r="P11" s="2178"/>
      <c r="Q11" s="2178"/>
      <c r="R11" s="2320"/>
      <c r="S11" s="3227"/>
      <c r="U11" s="209" t="str">
        <f t="shared" si="3"/>
        <v>0</v>
      </c>
    </row>
    <row r="12" spans="1:26" ht="20.100000000000001" customHeight="1">
      <c r="A12" s="431"/>
      <c r="B12" s="440"/>
      <c r="C12" s="447"/>
      <c r="D12" s="440"/>
      <c r="F12" s="2561" t="s">
        <v>1529</v>
      </c>
      <c r="G12" s="2562">
        <v>4527330</v>
      </c>
      <c r="H12" s="2563" t="s">
        <v>335</v>
      </c>
      <c r="I12" s="2564">
        <v>1</v>
      </c>
      <c r="J12" s="2563" t="s">
        <v>335</v>
      </c>
      <c r="K12" s="2565">
        <v>12</v>
      </c>
      <c r="L12" s="2565"/>
      <c r="M12" s="2565"/>
      <c r="N12" s="2566" t="s">
        <v>101</v>
      </c>
      <c r="O12" s="2567">
        <f t="shared" si="4"/>
        <v>54328000</v>
      </c>
      <c r="P12" s="2178"/>
      <c r="Q12" s="2178"/>
      <c r="R12" s="2320"/>
      <c r="S12" s="3227"/>
      <c r="U12" s="209" t="str">
        <f t="shared" si="3"/>
        <v>0</v>
      </c>
      <c r="V12" s="209" t="s">
        <v>3347</v>
      </c>
      <c r="W12" s="274">
        <f>P8</f>
        <v>2200111000</v>
      </c>
    </row>
    <row r="13" spans="1:26" ht="20.100000000000001" customHeight="1">
      <c r="A13" s="431"/>
      <c r="B13" s="440"/>
      <c r="C13" s="447"/>
      <c r="D13" s="440"/>
      <c r="E13" s="2568"/>
      <c r="F13" s="2561" t="s">
        <v>1530</v>
      </c>
      <c r="G13" s="2562">
        <v>3664600</v>
      </c>
      <c r="H13" s="2563" t="s">
        <v>335</v>
      </c>
      <c r="I13" s="2564">
        <v>2</v>
      </c>
      <c r="J13" s="2563" t="s">
        <v>335</v>
      </c>
      <c r="K13" s="2565">
        <v>12</v>
      </c>
      <c r="L13" s="2565"/>
      <c r="M13" s="2565"/>
      <c r="N13" s="2566" t="s">
        <v>101</v>
      </c>
      <c r="O13" s="2567">
        <f t="shared" si="4"/>
        <v>87951000</v>
      </c>
      <c r="P13" s="2178"/>
      <c r="Q13" s="2178"/>
      <c r="R13" s="2320"/>
      <c r="S13" s="3227"/>
      <c r="U13" s="209" t="str">
        <f t="shared" si="3"/>
        <v>0</v>
      </c>
      <c r="V13" s="209" t="s">
        <v>3348</v>
      </c>
      <c r="W13" s="274">
        <f>P72</f>
        <v>396810000</v>
      </c>
      <c r="Z13" s="274">
        <f>W13+W14</f>
        <v>403010000</v>
      </c>
    </row>
    <row r="14" spans="1:26" ht="20.100000000000001" customHeight="1">
      <c r="A14" s="431"/>
      <c r="B14" s="440"/>
      <c r="C14" s="447"/>
      <c r="D14" s="440"/>
      <c r="E14" s="2569"/>
      <c r="F14" s="2561" t="s">
        <v>1531</v>
      </c>
      <c r="G14" s="2562">
        <v>3172600</v>
      </c>
      <c r="H14" s="2563" t="s">
        <v>335</v>
      </c>
      <c r="I14" s="2564">
        <v>4</v>
      </c>
      <c r="J14" s="2563" t="s">
        <v>335</v>
      </c>
      <c r="K14" s="2565">
        <v>12</v>
      </c>
      <c r="L14" s="2565"/>
      <c r="M14" s="2565"/>
      <c r="N14" s="2566" t="s">
        <v>101</v>
      </c>
      <c r="O14" s="2567">
        <f t="shared" si="4"/>
        <v>152285000</v>
      </c>
      <c r="P14" s="2178"/>
      <c r="Q14" s="2178"/>
      <c r="R14" s="2320"/>
      <c r="S14" s="3227"/>
      <c r="U14" s="209" t="str">
        <f t="shared" si="3"/>
        <v>0</v>
      </c>
      <c r="V14" s="209" t="s">
        <v>3350</v>
      </c>
      <c r="W14" s="274">
        <f>P200</f>
        <v>6200000</v>
      </c>
    </row>
    <row r="15" spans="1:26" ht="20.100000000000001" customHeight="1">
      <c r="A15" s="431"/>
      <c r="B15" s="440"/>
      <c r="C15" s="447"/>
      <c r="D15" s="440"/>
      <c r="E15" s="2569"/>
      <c r="F15" s="2561" t="s">
        <v>1532</v>
      </c>
      <c r="G15" s="2562">
        <v>2836100</v>
      </c>
      <c r="H15" s="2563" t="s">
        <v>335</v>
      </c>
      <c r="I15" s="2564">
        <v>4</v>
      </c>
      <c r="J15" s="2563" t="s">
        <v>335</v>
      </c>
      <c r="K15" s="2565">
        <v>12</v>
      </c>
      <c r="L15" s="2565"/>
      <c r="M15" s="2565"/>
      <c r="N15" s="2566" t="s">
        <v>101</v>
      </c>
      <c r="O15" s="2567">
        <f t="shared" si="4"/>
        <v>136133000</v>
      </c>
      <c r="P15" s="2178"/>
      <c r="Q15" s="2178"/>
      <c r="R15" s="2320"/>
      <c r="S15" s="3227"/>
      <c r="U15" s="209" t="str">
        <f t="shared" si="3"/>
        <v>0</v>
      </c>
      <c r="V15" s="209" t="s">
        <v>3351</v>
      </c>
      <c r="W15" s="274">
        <f>P206</f>
        <v>91448000</v>
      </c>
    </row>
    <row r="16" spans="1:26" ht="20.100000000000001" customHeight="1">
      <c r="A16" s="431"/>
      <c r="B16" s="440"/>
      <c r="C16" s="447"/>
      <c r="D16" s="440"/>
      <c r="E16" s="2569"/>
      <c r="F16" s="2561" t="s">
        <v>1533</v>
      </c>
      <c r="G16" s="2562">
        <v>2086600</v>
      </c>
      <c r="H16" s="2563" t="s">
        <v>335</v>
      </c>
      <c r="I16" s="2564">
        <v>19</v>
      </c>
      <c r="J16" s="2563" t="s">
        <v>335</v>
      </c>
      <c r="K16" s="2565">
        <v>12</v>
      </c>
      <c r="L16" s="2565"/>
      <c r="M16" s="2565"/>
      <c r="N16" s="2566" t="s">
        <v>101</v>
      </c>
      <c r="O16" s="2567">
        <f t="shared" si="4"/>
        <v>475745000</v>
      </c>
      <c r="P16" s="2178"/>
      <c r="Q16" s="2178"/>
      <c r="R16" s="2320"/>
      <c r="S16" s="3227"/>
      <c r="U16" s="209" t="str">
        <f t="shared" si="3"/>
        <v>0</v>
      </c>
      <c r="V16" s="209" t="s">
        <v>3352</v>
      </c>
      <c r="W16" s="274">
        <v>528000000</v>
      </c>
    </row>
    <row r="17" spans="1:23" ht="20.100000000000001" customHeight="1">
      <c r="A17" s="431"/>
      <c r="B17" s="440"/>
      <c r="C17" s="447"/>
      <c r="D17" s="440"/>
      <c r="E17" s="2569"/>
      <c r="F17" s="2561" t="s">
        <v>1534</v>
      </c>
      <c r="G17" s="2562">
        <v>1662700</v>
      </c>
      <c r="H17" s="2563" t="s">
        <v>335</v>
      </c>
      <c r="I17" s="2564">
        <v>16</v>
      </c>
      <c r="J17" s="2563" t="s">
        <v>335</v>
      </c>
      <c r="K17" s="2565">
        <v>12</v>
      </c>
      <c r="L17" s="2565"/>
      <c r="M17" s="2565"/>
      <c r="N17" s="2566" t="s">
        <v>101</v>
      </c>
      <c r="O17" s="2567">
        <f t="shared" si="4"/>
        <v>319239000</v>
      </c>
      <c r="P17" s="2178"/>
      <c r="Q17" s="2178"/>
      <c r="R17" s="2320"/>
      <c r="S17" s="3227"/>
      <c r="U17" s="209" t="str">
        <f t="shared" si="3"/>
        <v>0</v>
      </c>
      <c r="W17" s="274">
        <f>SUM(W12:W16)</f>
        <v>3222569000</v>
      </c>
    </row>
    <row r="18" spans="1:23" ht="20.100000000000001" customHeight="1">
      <c r="A18" s="431"/>
      <c r="B18" s="440"/>
      <c r="C18" s="447"/>
      <c r="D18" s="440"/>
      <c r="E18" s="456" t="s">
        <v>35</v>
      </c>
      <c r="F18" s="457"/>
      <c r="G18" s="457"/>
      <c r="H18" s="1228"/>
      <c r="I18" s="457"/>
      <c r="J18" s="1228"/>
      <c r="K18" s="457"/>
      <c r="L18" s="457"/>
      <c r="M18" s="457"/>
      <c r="N18" s="457"/>
      <c r="O18" s="459"/>
      <c r="P18" s="460">
        <f>O19+O26+O30+O32+O35+O42+O48+O54+O60+O64+O62+O66</f>
        <v>742282000</v>
      </c>
      <c r="Q18" s="460">
        <f>SUM(Q19,Q26,Q30,Q32,Q35,Q42,Q48,Q54,Q60,Q62,Q64,Q66)</f>
        <v>742282000</v>
      </c>
      <c r="R18" s="461">
        <f t="shared" si="1"/>
        <v>0</v>
      </c>
      <c r="S18" s="3154">
        <f t="shared" si="2"/>
        <v>0</v>
      </c>
      <c r="U18" s="209" t="str">
        <f t="shared" si="3"/>
        <v>0</v>
      </c>
    </row>
    <row r="19" spans="1:23" ht="20.100000000000001" customHeight="1">
      <c r="A19" s="431"/>
      <c r="B19" s="440"/>
      <c r="C19" s="447"/>
      <c r="D19" s="440"/>
      <c r="F19" s="2570" t="s">
        <v>606</v>
      </c>
      <c r="G19" s="2571"/>
      <c r="H19" s="2572"/>
      <c r="I19" s="2572"/>
      <c r="J19" s="2572"/>
      <c r="K19" s="2572"/>
      <c r="L19" s="2572"/>
      <c r="M19" s="2572"/>
      <c r="N19" s="2573"/>
      <c r="O19" s="2574">
        <f>SUM(O20:O25)</f>
        <v>87180000</v>
      </c>
      <c r="P19" s="616">
        <f>O19</f>
        <v>87180000</v>
      </c>
      <c r="Q19" s="1660">
        <v>87180000</v>
      </c>
      <c r="R19" s="2560">
        <f t="shared" si="1"/>
        <v>0</v>
      </c>
      <c r="S19" s="3226">
        <f t="shared" si="2"/>
        <v>0</v>
      </c>
      <c r="U19" s="209" t="str">
        <f>IF(R19&gt;0,"추경","0")</f>
        <v>0</v>
      </c>
      <c r="V19" s="209">
        <v>3222569000</v>
      </c>
    </row>
    <row r="20" spans="1:23" ht="20.100000000000001" customHeight="1">
      <c r="A20" s="431"/>
      <c r="B20" s="440"/>
      <c r="C20" s="447"/>
      <c r="D20" s="440"/>
      <c r="E20" s="2568"/>
      <c r="F20" s="2561" t="s">
        <v>1528</v>
      </c>
      <c r="G20" s="2575">
        <v>400000</v>
      </c>
      <c r="H20" s="2576" t="s">
        <v>335</v>
      </c>
      <c r="I20" s="2577">
        <v>1</v>
      </c>
      <c r="J20" s="2576" t="s">
        <v>335</v>
      </c>
      <c r="K20" s="2578">
        <v>12</v>
      </c>
      <c r="L20" s="2576"/>
      <c r="M20" s="2576"/>
      <c r="N20" s="2579" t="s">
        <v>101</v>
      </c>
      <c r="O20" s="2580">
        <f t="shared" ref="O20:O25" si="5">ROUNDUP(G20*I20*K20,-3)</f>
        <v>4800000</v>
      </c>
      <c r="P20" s="2178"/>
      <c r="Q20" s="2178"/>
      <c r="R20" s="2320"/>
      <c r="S20" s="3227"/>
      <c r="U20" s="209" t="str">
        <f t="shared" si="3"/>
        <v>0</v>
      </c>
    </row>
    <row r="21" spans="1:23" ht="20.100000000000001" customHeight="1">
      <c r="A21" s="431"/>
      <c r="B21" s="440"/>
      <c r="C21" s="447"/>
      <c r="D21" s="440"/>
      <c r="E21" s="2568"/>
      <c r="F21" s="2561" t="s">
        <v>1529</v>
      </c>
      <c r="G21" s="2575">
        <v>250000</v>
      </c>
      <c r="H21" s="2576" t="s">
        <v>335</v>
      </c>
      <c r="I21" s="2577">
        <v>1</v>
      </c>
      <c r="J21" s="2576" t="s">
        <v>335</v>
      </c>
      <c r="K21" s="2578">
        <v>12</v>
      </c>
      <c r="L21" s="2576"/>
      <c r="M21" s="2576"/>
      <c r="N21" s="2579" t="s">
        <v>28</v>
      </c>
      <c r="O21" s="2580">
        <f t="shared" si="5"/>
        <v>3000000</v>
      </c>
      <c r="P21" s="2178"/>
      <c r="Q21" s="2178"/>
      <c r="R21" s="2320"/>
      <c r="S21" s="3227"/>
      <c r="U21" s="209" t="str">
        <f t="shared" si="3"/>
        <v>0</v>
      </c>
    </row>
    <row r="22" spans="1:23" ht="20.100000000000001" customHeight="1">
      <c r="A22" s="431"/>
      <c r="B22" s="440"/>
      <c r="C22" s="447"/>
      <c r="D22" s="440"/>
      <c r="E22" s="2568"/>
      <c r="F22" s="2561" t="s">
        <v>1530</v>
      </c>
      <c r="G22" s="2575">
        <v>165000</v>
      </c>
      <c r="H22" s="2576" t="s">
        <v>335</v>
      </c>
      <c r="I22" s="2577">
        <v>2</v>
      </c>
      <c r="J22" s="2576" t="s">
        <v>335</v>
      </c>
      <c r="K22" s="2578">
        <v>12</v>
      </c>
      <c r="L22" s="2576"/>
      <c r="M22" s="2576"/>
      <c r="N22" s="2579" t="s">
        <v>1253</v>
      </c>
      <c r="O22" s="2580">
        <f t="shared" si="5"/>
        <v>3960000</v>
      </c>
      <c r="P22" s="2178"/>
      <c r="Q22" s="2178"/>
      <c r="R22" s="2320"/>
      <c r="S22" s="3227"/>
      <c r="U22" s="209" t="str">
        <f t="shared" si="3"/>
        <v>0</v>
      </c>
      <c r="W22" s="274">
        <f>V19-W17</f>
        <v>0</v>
      </c>
    </row>
    <row r="23" spans="1:23" ht="20.100000000000001" customHeight="1">
      <c r="A23" s="431"/>
      <c r="B23" s="440"/>
      <c r="C23" s="447"/>
      <c r="D23" s="440"/>
      <c r="E23" s="2569"/>
      <c r="F23" s="2561" t="s">
        <v>1531</v>
      </c>
      <c r="G23" s="2575">
        <v>155000</v>
      </c>
      <c r="H23" s="2576" t="s">
        <v>335</v>
      </c>
      <c r="I23" s="2577">
        <v>5</v>
      </c>
      <c r="J23" s="2576" t="s">
        <v>335</v>
      </c>
      <c r="K23" s="2578">
        <v>12</v>
      </c>
      <c r="L23" s="2576"/>
      <c r="M23" s="2576"/>
      <c r="N23" s="2579" t="s">
        <v>1253</v>
      </c>
      <c r="O23" s="2580">
        <f t="shared" si="5"/>
        <v>9300000</v>
      </c>
      <c r="P23" s="2178"/>
      <c r="Q23" s="2178"/>
      <c r="R23" s="2320"/>
      <c r="S23" s="3227"/>
      <c r="U23" s="209" t="str">
        <f t="shared" si="3"/>
        <v>0</v>
      </c>
    </row>
    <row r="24" spans="1:23" ht="20.100000000000001" customHeight="1">
      <c r="A24" s="431"/>
      <c r="B24" s="440"/>
      <c r="C24" s="447"/>
      <c r="D24" s="440"/>
      <c r="E24" s="2569"/>
      <c r="F24" s="2561" t="s">
        <v>1532</v>
      </c>
      <c r="G24" s="2575">
        <v>145000</v>
      </c>
      <c r="H24" s="2576" t="s">
        <v>335</v>
      </c>
      <c r="I24" s="2577">
        <v>5</v>
      </c>
      <c r="J24" s="2576" t="s">
        <v>335</v>
      </c>
      <c r="K24" s="2578">
        <v>12</v>
      </c>
      <c r="L24" s="2576"/>
      <c r="M24" s="2576"/>
      <c r="N24" s="2579" t="s">
        <v>101</v>
      </c>
      <c r="O24" s="2580">
        <f t="shared" si="5"/>
        <v>8700000</v>
      </c>
      <c r="P24" s="2178"/>
      <c r="Q24" s="2178"/>
      <c r="R24" s="2320"/>
      <c r="S24" s="3227"/>
      <c r="U24" s="209" t="str">
        <f t="shared" si="3"/>
        <v>0</v>
      </c>
      <c r="W24" s="274">
        <f>W22+W16</f>
        <v>528000000</v>
      </c>
    </row>
    <row r="25" spans="1:23" ht="20.100000000000001" customHeight="1">
      <c r="A25" s="431"/>
      <c r="B25" s="440"/>
      <c r="C25" s="447"/>
      <c r="D25" s="440"/>
      <c r="E25" s="2568"/>
      <c r="F25" s="2561" t="s">
        <v>1533</v>
      </c>
      <c r="G25" s="2575">
        <v>145000</v>
      </c>
      <c r="H25" s="2576" t="s">
        <v>335</v>
      </c>
      <c r="I25" s="2577">
        <v>33</v>
      </c>
      <c r="J25" s="2576" t="s">
        <v>335</v>
      </c>
      <c r="K25" s="2578">
        <v>12</v>
      </c>
      <c r="L25" s="2576"/>
      <c r="M25" s="2576"/>
      <c r="N25" s="2579" t="s">
        <v>101</v>
      </c>
      <c r="O25" s="2580">
        <f t="shared" si="5"/>
        <v>57420000</v>
      </c>
      <c r="P25" s="2178"/>
      <c r="Q25" s="2178"/>
      <c r="R25" s="2320"/>
      <c r="S25" s="3227"/>
      <c r="U25" s="209" t="str">
        <f t="shared" si="3"/>
        <v>0</v>
      </c>
    </row>
    <row r="26" spans="1:23" ht="20.100000000000001" customHeight="1">
      <c r="A26" s="431"/>
      <c r="B26" s="440"/>
      <c r="C26" s="447"/>
      <c r="D26" s="440"/>
      <c r="E26" s="2569"/>
      <c r="F26" s="2570" t="s">
        <v>607</v>
      </c>
      <c r="G26" s="2571"/>
      <c r="H26" s="2572"/>
      <c r="I26" s="2572"/>
      <c r="J26" s="2572"/>
      <c r="K26" s="2572"/>
      <c r="L26" s="2572"/>
      <c r="M26" s="2572"/>
      <c r="N26" s="2573"/>
      <c r="O26" s="2574">
        <f>SUM(O27:O29)</f>
        <v>20160000</v>
      </c>
      <c r="P26" s="616">
        <f>O26</f>
        <v>20160000</v>
      </c>
      <c r="Q26" s="1660">
        <v>20160000</v>
      </c>
      <c r="R26" s="2560">
        <f t="shared" si="1"/>
        <v>0</v>
      </c>
      <c r="S26" s="3226">
        <f t="shared" si="2"/>
        <v>0</v>
      </c>
      <c r="U26" s="209" t="str">
        <f t="shared" si="3"/>
        <v>0</v>
      </c>
    </row>
    <row r="27" spans="1:23" ht="20.100000000000001" customHeight="1">
      <c r="A27" s="431"/>
      <c r="B27" s="440"/>
      <c r="C27" s="447"/>
      <c r="D27" s="440"/>
      <c r="E27" s="2569"/>
      <c r="F27" s="2561" t="s">
        <v>1535</v>
      </c>
      <c r="G27" s="2575">
        <v>40000</v>
      </c>
      <c r="H27" s="2576" t="s">
        <v>335</v>
      </c>
      <c r="I27" s="2577">
        <v>20</v>
      </c>
      <c r="J27" s="2576" t="s">
        <v>335</v>
      </c>
      <c r="K27" s="2578">
        <v>12</v>
      </c>
      <c r="L27" s="2578"/>
      <c r="M27" s="2578"/>
      <c r="N27" s="2579" t="s">
        <v>101</v>
      </c>
      <c r="O27" s="2580">
        <f>ROUNDUP(G27*I27*K27,-3)</f>
        <v>9600000</v>
      </c>
      <c r="P27" s="2581"/>
      <c r="Q27" s="2581"/>
      <c r="R27" s="2582"/>
      <c r="S27" s="3228"/>
      <c r="U27" s="209" t="str">
        <f t="shared" si="3"/>
        <v>0</v>
      </c>
    </row>
    <row r="28" spans="1:23" ht="20.100000000000001" customHeight="1">
      <c r="A28" s="431"/>
      <c r="B28" s="440"/>
      <c r="C28" s="447"/>
      <c r="D28" s="440"/>
      <c r="E28" s="2569"/>
      <c r="F28" s="2561" t="s">
        <v>1536</v>
      </c>
      <c r="G28" s="2575">
        <v>20000</v>
      </c>
      <c r="H28" s="2576" t="s">
        <v>335</v>
      </c>
      <c r="I28" s="2577">
        <v>20</v>
      </c>
      <c r="J28" s="2576" t="s">
        <v>335</v>
      </c>
      <c r="K28" s="2578">
        <v>12</v>
      </c>
      <c r="L28" s="2578"/>
      <c r="M28" s="2578"/>
      <c r="N28" s="2579" t="s">
        <v>101</v>
      </c>
      <c r="O28" s="2580">
        <f>ROUNDUP(G28*I28*K28,-3)</f>
        <v>4800000</v>
      </c>
      <c r="P28" s="2581"/>
      <c r="Q28" s="2581"/>
      <c r="R28" s="2582"/>
      <c r="S28" s="3228"/>
      <c r="U28" s="209" t="str">
        <f t="shared" si="3"/>
        <v>0</v>
      </c>
    </row>
    <row r="29" spans="1:23" ht="20.100000000000001" customHeight="1">
      <c r="A29" s="431"/>
      <c r="B29" s="440"/>
      <c r="C29" s="447"/>
      <c r="D29" s="440"/>
      <c r="E29" s="2568"/>
      <c r="F29" s="2561" t="s">
        <v>1537</v>
      </c>
      <c r="G29" s="2575">
        <v>60000</v>
      </c>
      <c r="H29" s="2576" t="s">
        <v>335</v>
      </c>
      <c r="I29" s="2577">
        <v>8</v>
      </c>
      <c r="J29" s="2576" t="s">
        <v>335</v>
      </c>
      <c r="K29" s="2578">
        <v>12</v>
      </c>
      <c r="L29" s="2578"/>
      <c r="M29" s="2578"/>
      <c r="N29" s="2579" t="s">
        <v>101</v>
      </c>
      <c r="O29" s="2580">
        <f>ROUNDUP(G29*I29*K29,-3)</f>
        <v>5760000</v>
      </c>
      <c r="P29" s="2581"/>
      <c r="Q29" s="2581"/>
      <c r="R29" s="2582"/>
      <c r="S29" s="3228"/>
      <c r="U29" s="209" t="str">
        <f t="shared" si="3"/>
        <v>0</v>
      </c>
    </row>
    <row r="30" spans="1:23" ht="20.100000000000001" customHeight="1">
      <c r="A30" s="431"/>
      <c r="B30" s="440"/>
      <c r="C30" s="447"/>
      <c r="D30" s="440"/>
      <c r="E30" s="2568"/>
      <c r="F30" s="2570" t="s">
        <v>147</v>
      </c>
      <c r="G30" s="2571"/>
      <c r="H30" s="2572"/>
      <c r="I30" s="2572"/>
      <c r="J30" s="2572"/>
      <c r="K30" s="2572"/>
      <c r="L30" s="2572"/>
      <c r="M30" s="2572"/>
      <c r="N30" s="2573"/>
      <c r="O30" s="2574">
        <f>SUM(O31:O31)</f>
        <v>73320000</v>
      </c>
      <c r="P30" s="616">
        <f>O30</f>
        <v>73320000</v>
      </c>
      <c r="Q30" s="1660">
        <v>73320000</v>
      </c>
      <c r="R30" s="2560">
        <f t="shared" si="1"/>
        <v>0</v>
      </c>
      <c r="S30" s="3226">
        <f t="shared" si="2"/>
        <v>0</v>
      </c>
      <c r="U30" s="209" t="str">
        <f t="shared" si="3"/>
        <v>0</v>
      </c>
    </row>
    <row r="31" spans="1:23" ht="20.100000000000001" customHeight="1">
      <c r="A31" s="431"/>
      <c r="B31" s="440"/>
      <c r="C31" s="447"/>
      <c r="D31" s="440"/>
      <c r="E31" s="2569"/>
      <c r="F31" s="2561" t="s">
        <v>1538</v>
      </c>
      <c r="G31" s="2575">
        <v>130000</v>
      </c>
      <c r="H31" s="2576" t="s">
        <v>335</v>
      </c>
      <c r="I31" s="2577">
        <v>47</v>
      </c>
      <c r="J31" s="2576" t="s">
        <v>335</v>
      </c>
      <c r="K31" s="2578">
        <v>12</v>
      </c>
      <c r="L31" s="2578"/>
      <c r="M31" s="2578"/>
      <c r="N31" s="2579" t="s">
        <v>101</v>
      </c>
      <c r="O31" s="2580">
        <f>ROUNDUP(G31*I31*K31,-3)</f>
        <v>73320000</v>
      </c>
      <c r="P31" s="2581"/>
      <c r="Q31" s="2581"/>
      <c r="R31" s="2582"/>
      <c r="S31" s="3228"/>
      <c r="U31" s="209" t="str">
        <f t="shared" si="3"/>
        <v>0</v>
      </c>
    </row>
    <row r="32" spans="1:23" ht="20.100000000000001" customHeight="1">
      <c r="A32" s="431"/>
      <c r="B32" s="440"/>
      <c r="C32" s="447"/>
      <c r="D32" s="440"/>
      <c r="E32" s="2568"/>
      <c r="F32" s="2570" t="s">
        <v>614</v>
      </c>
      <c r="G32" s="2571"/>
      <c r="H32" s="2572"/>
      <c r="I32" s="2572"/>
      <c r="J32" s="2572"/>
      <c r="K32" s="2572"/>
      <c r="L32" s="2572"/>
      <c r="M32" s="2572"/>
      <c r="N32" s="2573"/>
      <c r="O32" s="2574">
        <f>SUM(O33:O34)</f>
        <v>16680000</v>
      </c>
      <c r="P32" s="616">
        <f>O32</f>
        <v>16680000</v>
      </c>
      <c r="Q32" s="1660">
        <v>16680000</v>
      </c>
      <c r="R32" s="2560">
        <f t="shared" si="1"/>
        <v>0</v>
      </c>
      <c r="S32" s="3226">
        <f t="shared" si="2"/>
        <v>0</v>
      </c>
      <c r="U32" s="209" t="str">
        <f t="shared" si="3"/>
        <v>0</v>
      </c>
    </row>
    <row r="33" spans="1:21" ht="20.100000000000001" customHeight="1">
      <c r="A33" s="431"/>
      <c r="B33" s="440"/>
      <c r="C33" s="447"/>
      <c r="D33" s="440"/>
      <c r="E33" s="2569"/>
      <c r="F33" s="2561" t="s">
        <v>1539</v>
      </c>
      <c r="G33" s="2575">
        <v>30000</v>
      </c>
      <c r="H33" s="2576" t="s">
        <v>335</v>
      </c>
      <c r="I33" s="2577">
        <v>41</v>
      </c>
      <c r="J33" s="2576" t="s">
        <v>335</v>
      </c>
      <c r="K33" s="2578">
        <v>12</v>
      </c>
      <c r="L33" s="2578"/>
      <c r="M33" s="2578"/>
      <c r="N33" s="2579" t="s">
        <v>101</v>
      </c>
      <c r="O33" s="2580">
        <f>ROUNDUP(G33*I33*K33,-3)</f>
        <v>14760000</v>
      </c>
      <c r="P33" s="2581"/>
      <c r="Q33" s="2581"/>
      <c r="R33" s="2582"/>
      <c r="S33" s="3228"/>
      <c r="U33" s="209" t="str">
        <f t="shared" si="3"/>
        <v>0</v>
      </c>
    </row>
    <row r="34" spans="1:21" ht="20.100000000000001" customHeight="1">
      <c r="A34" s="431"/>
      <c r="B34" s="440"/>
      <c r="C34" s="447"/>
      <c r="D34" s="440"/>
      <c r="E34" s="2569"/>
      <c r="F34" s="2561" t="s">
        <v>1540</v>
      </c>
      <c r="G34" s="2575">
        <v>40000</v>
      </c>
      <c r="H34" s="2576" t="s">
        <v>335</v>
      </c>
      <c r="I34" s="2577">
        <v>4</v>
      </c>
      <c r="J34" s="2576" t="s">
        <v>335</v>
      </c>
      <c r="K34" s="2578">
        <v>12</v>
      </c>
      <c r="L34" s="2578"/>
      <c r="M34" s="2578"/>
      <c r="N34" s="2579" t="s">
        <v>101</v>
      </c>
      <c r="O34" s="2580">
        <f>ROUNDUP(G34*I34*K34,-3)</f>
        <v>1920000</v>
      </c>
      <c r="P34" s="2581"/>
      <c r="Q34" s="2581"/>
      <c r="R34" s="2582"/>
      <c r="S34" s="3228"/>
      <c r="U34" s="209" t="str">
        <f t="shared" si="3"/>
        <v>0</v>
      </c>
    </row>
    <row r="35" spans="1:21" ht="20.100000000000001" customHeight="1">
      <c r="A35" s="431"/>
      <c r="B35" s="440"/>
      <c r="C35" s="447"/>
      <c r="D35" s="440"/>
      <c r="E35" s="2569"/>
      <c r="F35" s="2570" t="s">
        <v>611</v>
      </c>
      <c r="G35" s="2571"/>
      <c r="H35" s="2572"/>
      <c r="I35" s="2572"/>
      <c r="J35" s="2572"/>
      <c r="K35" s="2572"/>
      <c r="L35" s="2572"/>
      <c r="M35" s="2572"/>
      <c r="N35" s="2573"/>
      <c r="O35" s="2574">
        <f>SUM(O36:O41)</f>
        <v>298448000</v>
      </c>
      <c r="P35" s="616">
        <f>O35</f>
        <v>298448000</v>
      </c>
      <c r="Q35" s="1660">
        <v>300848000</v>
      </c>
      <c r="R35" s="2560">
        <f t="shared" si="1"/>
        <v>-2400000</v>
      </c>
      <c r="S35" s="3226">
        <f t="shared" si="2"/>
        <v>-7.9774504068499709E-3</v>
      </c>
      <c r="U35" s="209" t="str">
        <f t="shared" si="3"/>
        <v>0</v>
      </c>
    </row>
    <row r="36" spans="1:21" ht="20.100000000000001" customHeight="1">
      <c r="A36" s="431"/>
      <c r="B36" s="440"/>
      <c r="C36" s="447"/>
      <c r="D36" s="440"/>
      <c r="F36" s="2561" t="s">
        <v>1529</v>
      </c>
      <c r="G36" s="2575">
        <v>856666.66666666663</v>
      </c>
      <c r="H36" s="2576" t="s">
        <v>335</v>
      </c>
      <c r="I36" s="2564">
        <v>1</v>
      </c>
      <c r="J36" s="2576" t="s">
        <v>335</v>
      </c>
      <c r="K36" s="2578">
        <v>12</v>
      </c>
      <c r="L36" s="2576"/>
      <c r="M36" s="2583"/>
      <c r="N36" s="2579" t="s">
        <v>101</v>
      </c>
      <c r="O36" s="2580">
        <f t="shared" ref="O36:O41" si="6">ROUNDUP(G36*I36*K36,-3)</f>
        <v>10280000</v>
      </c>
      <c r="P36" s="2581"/>
      <c r="Q36" s="2581"/>
      <c r="R36" s="2582"/>
      <c r="S36" s="3228"/>
      <c r="U36" s="209" t="str">
        <f t="shared" si="3"/>
        <v>0</v>
      </c>
    </row>
    <row r="37" spans="1:21" ht="20.100000000000001" customHeight="1">
      <c r="A37" s="431"/>
      <c r="B37" s="440"/>
      <c r="C37" s="447"/>
      <c r="D37" s="440"/>
      <c r="E37" s="2568"/>
      <c r="F37" s="2561" t="s">
        <v>1530</v>
      </c>
      <c r="G37" s="2575">
        <v>941800</v>
      </c>
      <c r="H37" s="2576" t="s">
        <v>335</v>
      </c>
      <c r="I37" s="2564">
        <v>2</v>
      </c>
      <c r="J37" s="2576" t="s">
        <v>335</v>
      </c>
      <c r="K37" s="2578">
        <v>12</v>
      </c>
      <c r="L37" s="2576"/>
      <c r="M37" s="2583"/>
      <c r="N37" s="2579" t="s">
        <v>101</v>
      </c>
      <c r="O37" s="2580">
        <f t="shared" si="6"/>
        <v>22604000</v>
      </c>
      <c r="P37" s="2581"/>
      <c r="Q37" s="2581"/>
      <c r="R37" s="2582"/>
      <c r="S37" s="3228"/>
      <c r="U37" s="209" t="str">
        <f t="shared" si="3"/>
        <v>0</v>
      </c>
    </row>
    <row r="38" spans="1:21" ht="20.100000000000001" customHeight="1">
      <c r="A38" s="431"/>
      <c r="B38" s="440"/>
      <c r="C38" s="447"/>
      <c r="D38" s="440"/>
      <c r="E38" s="2568"/>
      <c r="F38" s="2561" t="s">
        <v>1531</v>
      </c>
      <c r="G38" s="2575">
        <v>800300</v>
      </c>
      <c r="H38" s="2576" t="s">
        <v>335</v>
      </c>
      <c r="I38" s="2564">
        <v>5</v>
      </c>
      <c r="J38" s="2576" t="s">
        <v>335</v>
      </c>
      <c r="K38" s="2578">
        <v>12</v>
      </c>
      <c r="L38" s="2576"/>
      <c r="M38" s="2583"/>
      <c r="N38" s="2579" t="s">
        <v>1296</v>
      </c>
      <c r="O38" s="2580">
        <f t="shared" si="6"/>
        <v>48018000</v>
      </c>
      <c r="P38" s="2581"/>
      <c r="Q38" s="2581"/>
      <c r="R38" s="2582"/>
      <c r="S38" s="3228"/>
      <c r="U38" s="209" t="str">
        <f t="shared" si="3"/>
        <v>0</v>
      </c>
    </row>
    <row r="39" spans="1:21" ht="20.100000000000001" customHeight="1">
      <c r="A39" s="431"/>
      <c r="B39" s="440"/>
      <c r="C39" s="447"/>
      <c r="D39" s="440"/>
      <c r="E39" s="2568"/>
      <c r="F39" s="2561" t="s">
        <v>1532</v>
      </c>
      <c r="G39" s="2575">
        <v>700560</v>
      </c>
      <c r="H39" s="2576" t="s">
        <v>335</v>
      </c>
      <c r="I39" s="2564">
        <v>5</v>
      </c>
      <c r="J39" s="2576" t="s">
        <v>335</v>
      </c>
      <c r="K39" s="2578">
        <v>12</v>
      </c>
      <c r="L39" s="2576"/>
      <c r="M39" s="2583"/>
      <c r="N39" s="2579" t="s">
        <v>101</v>
      </c>
      <c r="O39" s="2580">
        <f t="shared" si="6"/>
        <v>42034000</v>
      </c>
      <c r="P39" s="2581"/>
      <c r="Q39" s="2581"/>
      <c r="R39" s="2582"/>
      <c r="S39" s="3228"/>
      <c r="U39" s="209" t="str">
        <f t="shared" si="3"/>
        <v>0</v>
      </c>
    </row>
    <row r="40" spans="1:21" ht="20.100000000000001" customHeight="1">
      <c r="A40" s="431"/>
      <c r="B40" s="440"/>
      <c r="C40" s="447"/>
      <c r="D40" s="440"/>
      <c r="E40" s="2568"/>
      <c r="F40" s="2561" t="s">
        <v>1533</v>
      </c>
      <c r="G40" s="2575">
        <v>457900</v>
      </c>
      <c r="H40" s="2576" t="s">
        <v>335</v>
      </c>
      <c r="I40" s="2564">
        <v>17</v>
      </c>
      <c r="J40" s="2576" t="s">
        <v>335</v>
      </c>
      <c r="K40" s="2578">
        <v>12</v>
      </c>
      <c r="L40" s="2576"/>
      <c r="M40" s="2583"/>
      <c r="N40" s="2579" t="s">
        <v>101</v>
      </c>
      <c r="O40" s="2580">
        <f t="shared" si="6"/>
        <v>93412000</v>
      </c>
      <c r="P40" s="2581"/>
      <c r="Q40" s="2581"/>
      <c r="R40" s="2582"/>
      <c r="S40" s="3228"/>
      <c r="U40" s="209" t="str">
        <f t="shared" si="3"/>
        <v>0</v>
      </c>
    </row>
    <row r="41" spans="1:21" ht="20.100000000000001" customHeight="1">
      <c r="A41" s="431"/>
      <c r="B41" s="440"/>
      <c r="C41" s="447"/>
      <c r="D41" s="440"/>
      <c r="E41" s="2568"/>
      <c r="F41" s="2561" t="s">
        <v>1534</v>
      </c>
      <c r="G41" s="2575">
        <v>427600</v>
      </c>
      <c r="H41" s="2576" t="s">
        <v>335</v>
      </c>
      <c r="I41" s="2564">
        <v>16</v>
      </c>
      <c r="J41" s="2576" t="s">
        <v>335</v>
      </c>
      <c r="K41" s="2578">
        <v>12</v>
      </c>
      <c r="L41" s="2576"/>
      <c r="M41" s="2583"/>
      <c r="N41" s="2579" t="s">
        <v>101</v>
      </c>
      <c r="O41" s="2580">
        <f t="shared" si="6"/>
        <v>82100000</v>
      </c>
      <c r="P41" s="2581"/>
      <c r="Q41" s="2581"/>
      <c r="R41" s="2582"/>
      <c r="S41" s="3228"/>
      <c r="U41" s="209" t="str">
        <f t="shared" si="3"/>
        <v>0</v>
      </c>
    </row>
    <row r="42" spans="1:21" ht="20.100000000000001" customHeight="1">
      <c r="A42" s="431"/>
      <c r="B42" s="440"/>
      <c r="C42" s="447"/>
      <c r="D42" s="440"/>
      <c r="E42" s="2568"/>
      <c r="F42" s="2570" t="s">
        <v>612</v>
      </c>
      <c r="G42" s="2584"/>
      <c r="H42" s="2572"/>
      <c r="I42" s="2572"/>
      <c r="J42" s="2572"/>
      <c r="K42" s="2572"/>
      <c r="L42" s="2572"/>
      <c r="M42" s="2572"/>
      <c r="N42" s="2573"/>
      <c r="O42" s="2574">
        <f>SUM(O43:O47)</f>
        <v>69288000</v>
      </c>
      <c r="P42" s="616">
        <f>O42</f>
        <v>69288000</v>
      </c>
      <c r="Q42" s="1660">
        <v>69288000</v>
      </c>
      <c r="R42" s="2560">
        <f t="shared" si="1"/>
        <v>0</v>
      </c>
      <c r="S42" s="3226">
        <f t="shared" si="2"/>
        <v>0</v>
      </c>
      <c r="U42" s="209" t="str">
        <f t="shared" si="3"/>
        <v>0</v>
      </c>
    </row>
    <row r="43" spans="1:21" ht="20.100000000000001" customHeight="1">
      <c r="A43" s="431"/>
      <c r="B43" s="440"/>
      <c r="C43" s="447"/>
      <c r="D43" s="440"/>
      <c r="E43" s="2568"/>
      <c r="F43" s="2561" t="s">
        <v>1530</v>
      </c>
      <c r="G43" s="2575">
        <v>1822200</v>
      </c>
      <c r="H43" s="2576" t="s">
        <v>335</v>
      </c>
      <c r="I43" s="2564">
        <v>2</v>
      </c>
      <c r="J43" s="2576" t="s">
        <v>335</v>
      </c>
      <c r="K43" s="2578">
        <v>2</v>
      </c>
      <c r="L43" s="2578"/>
      <c r="M43" s="2578"/>
      <c r="N43" s="2579" t="s">
        <v>101</v>
      </c>
      <c r="O43" s="2580">
        <f>ROUNDUP(G43*I43*K43,-3)</f>
        <v>7289000</v>
      </c>
      <c r="P43" s="2581"/>
      <c r="Q43" s="2581"/>
      <c r="R43" s="2582"/>
      <c r="S43" s="3228"/>
      <c r="U43" s="209" t="str">
        <f t="shared" si="3"/>
        <v>0</v>
      </c>
    </row>
    <row r="44" spans="1:21" ht="20.100000000000001" customHeight="1">
      <c r="A44" s="431"/>
      <c r="B44" s="440"/>
      <c r="C44" s="447"/>
      <c r="D44" s="440"/>
      <c r="E44" s="2568"/>
      <c r="F44" s="2561" t="s">
        <v>1531</v>
      </c>
      <c r="G44" s="2575">
        <v>1579600</v>
      </c>
      <c r="H44" s="2576" t="s">
        <v>335</v>
      </c>
      <c r="I44" s="2564">
        <v>4</v>
      </c>
      <c r="J44" s="2576" t="s">
        <v>335</v>
      </c>
      <c r="K44" s="2578">
        <v>2</v>
      </c>
      <c r="L44" s="2578"/>
      <c r="M44" s="2578"/>
      <c r="N44" s="2579" t="s">
        <v>101</v>
      </c>
      <c r="O44" s="2580">
        <f>ROUNDUP(G44*I44*K44,-3)</f>
        <v>12637000</v>
      </c>
      <c r="P44" s="2581"/>
      <c r="Q44" s="2581"/>
      <c r="R44" s="2582"/>
      <c r="S44" s="3228"/>
      <c r="U44" s="209" t="str">
        <f t="shared" si="3"/>
        <v>0</v>
      </c>
    </row>
    <row r="45" spans="1:21" ht="20.100000000000001" customHeight="1">
      <c r="A45" s="431"/>
      <c r="B45" s="440"/>
      <c r="C45" s="447"/>
      <c r="D45" s="440"/>
      <c r="E45" s="2568"/>
      <c r="F45" s="2561" t="s">
        <v>1532</v>
      </c>
      <c r="G45" s="2575">
        <v>1412600</v>
      </c>
      <c r="H45" s="2576" t="s">
        <v>335</v>
      </c>
      <c r="I45" s="2564">
        <v>4</v>
      </c>
      <c r="J45" s="2576" t="s">
        <v>335</v>
      </c>
      <c r="K45" s="2578">
        <v>2</v>
      </c>
      <c r="L45" s="2578"/>
      <c r="M45" s="2578"/>
      <c r="N45" s="2579" t="s">
        <v>101</v>
      </c>
      <c r="O45" s="2580">
        <f>ROUNDUP(G45*I45*K45,-3)</f>
        <v>11301000</v>
      </c>
      <c r="P45" s="2581"/>
      <c r="Q45" s="2581"/>
      <c r="R45" s="2582"/>
      <c r="S45" s="3228"/>
      <c r="U45" s="209" t="str">
        <f t="shared" si="3"/>
        <v>0</v>
      </c>
    </row>
    <row r="46" spans="1:21" ht="20.100000000000001" customHeight="1">
      <c r="A46" s="431"/>
      <c r="B46" s="440"/>
      <c r="C46" s="447"/>
      <c r="D46" s="440"/>
      <c r="E46" s="2568"/>
      <c r="F46" s="2561" t="s">
        <v>1533</v>
      </c>
      <c r="G46" s="2575">
        <v>785600</v>
      </c>
      <c r="H46" s="2576" t="s">
        <v>335</v>
      </c>
      <c r="I46" s="2564">
        <v>19</v>
      </c>
      <c r="J46" s="2576" t="s">
        <v>335</v>
      </c>
      <c r="K46" s="2578">
        <v>2</v>
      </c>
      <c r="L46" s="2578"/>
      <c r="M46" s="2578"/>
      <c r="N46" s="2579" t="s">
        <v>101</v>
      </c>
      <c r="O46" s="2580">
        <f>ROUNDUP(G46*I46*K46,-3)</f>
        <v>29853000</v>
      </c>
      <c r="P46" s="2581"/>
      <c r="Q46" s="2581"/>
      <c r="R46" s="2582"/>
      <c r="S46" s="3228"/>
      <c r="U46" s="209" t="str">
        <f t="shared" si="3"/>
        <v>0</v>
      </c>
    </row>
    <row r="47" spans="1:21" ht="20.100000000000001" customHeight="1">
      <c r="A47" s="431"/>
      <c r="B47" s="440"/>
      <c r="C47" s="447"/>
      <c r="D47" s="440"/>
      <c r="E47" s="2568"/>
      <c r="F47" s="2561" t="s">
        <v>1534</v>
      </c>
      <c r="G47" s="2575">
        <v>256500</v>
      </c>
      <c r="H47" s="2576" t="s">
        <v>335</v>
      </c>
      <c r="I47" s="2564">
        <v>16</v>
      </c>
      <c r="J47" s="2576" t="s">
        <v>335</v>
      </c>
      <c r="K47" s="2578">
        <v>2</v>
      </c>
      <c r="L47" s="2578"/>
      <c r="M47" s="2578"/>
      <c r="N47" s="2579" t="s">
        <v>101</v>
      </c>
      <c r="O47" s="2580">
        <f>ROUNDUP(G47*I47*K47,-3)</f>
        <v>8208000</v>
      </c>
      <c r="P47" s="2581"/>
      <c r="Q47" s="2581"/>
      <c r="R47" s="2582"/>
      <c r="S47" s="3228"/>
      <c r="U47" s="209" t="str">
        <f t="shared" si="3"/>
        <v>0</v>
      </c>
    </row>
    <row r="48" spans="1:21" ht="20.100000000000001" customHeight="1">
      <c r="A48" s="431"/>
      <c r="B48" s="440"/>
      <c r="C48" s="447"/>
      <c r="D48" s="440"/>
      <c r="E48" s="2568"/>
      <c r="F48" s="2570" t="s">
        <v>608</v>
      </c>
      <c r="G48" s="2584"/>
      <c r="H48" s="2572"/>
      <c r="I48" s="2572"/>
      <c r="J48" s="2572"/>
      <c r="K48" s="2572"/>
      <c r="L48" s="2572"/>
      <c r="M48" s="2572"/>
      <c r="N48" s="2573"/>
      <c r="O48" s="2574">
        <f>SUM(O49:O53)</f>
        <v>23610000</v>
      </c>
      <c r="P48" s="616">
        <f>O48</f>
        <v>23610000</v>
      </c>
      <c r="Q48" s="1660">
        <v>22620000</v>
      </c>
      <c r="R48" s="2560">
        <f t="shared" si="1"/>
        <v>990000</v>
      </c>
      <c r="S48" s="3226">
        <f t="shared" si="2"/>
        <v>4.3766578249336871E-2</v>
      </c>
      <c r="U48" s="209" t="str">
        <f t="shared" si="3"/>
        <v>추경</v>
      </c>
    </row>
    <row r="49" spans="1:21" ht="20.100000000000001" customHeight="1">
      <c r="A49" s="431"/>
      <c r="B49" s="440"/>
      <c r="C49" s="447"/>
      <c r="D49" s="440"/>
      <c r="E49" s="2568"/>
      <c r="F49" s="2561" t="s">
        <v>1541</v>
      </c>
      <c r="G49" s="2575">
        <v>130000</v>
      </c>
      <c r="H49" s="2576" t="s">
        <v>335</v>
      </c>
      <c r="I49" s="2577">
        <v>1</v>
      </c>
      <c r="J49" s="2576" t="s">
        <v>335</v>
      </c>
      <c r="K49" s="2578">
        <v>9</v>
      </c>
      <c r="L49" s="2578"/>
      <c r="M49" s="2578"/>
      <c r="N49" s="2579" t="s">
        <v>101</v>
      </c>
      <c r="O49" s="2580">
        <f>ROUNDUP(G49*I49*K49,-3)</f>
        <v>1170000</v>
      </c>
      <c r="P49" s="2581"/>
      <c r="Q49" s="2581"/>
      <c r="R49" s="2582"/>
      <c r="S49" s="3228"/>
      <c r="U49" s="209" t="str">
        <f t="shared" si="3"/>
        <v>0</v>
      </c>
    </row>
    <row r="50" spans="1:21" ht="20.100000000000001" customHeight="1">
      <c r="A50" s="431"/>
      <c r="B50" s="440"/>
      <c r="C50" s="447"/>
      <c r="D50" s="440"/>
      <c r="E50" s="2568"/>
      <c r="F50" s="2561" t="s">
        <v>1542</v>
      </c>
      <c r="G50" s="2575">
        <v>110000</v>
      </c>
      <c r="H50" s="2576" t="s">
        <v>335</v>
      </c>
      <c r="I50" s="2577">
        <v>3</v>
      </c>
      <c r="J50" s="2576" t="s">
        <v>335</v>
      </c>
      <c r="K50" s="2578">
        <v>12</v>
      </c>
      <c r="L50" s="2578"/>
      <c r="M50" s="2578"/>
      <c r="N50" s="2579" t="s">
        <v>101</v>
      </c>
      <c r="O50" s="2580">
        <f>ROUNDUP(G50*I50*K50,-3)</f>
        <v>3960000</v>
      </c>
      <c r="P50" s="2581"/>
      <c r="Q50" s="2581"/>
      <c r="R50" s="2582"/>
      <c r="S50" s="3228"/>
      <c r="U50" s="209" t="str">
        <f t="shared" si="3"/>
        <v>0</v>
      </c>
    </row>
    <row r="51" spans="1:21" ht="20.100000000000001" customHeight="1">
      <c r="A51" s="431"/>
      <c r="B51" s="440"/>
      <c r="C51" s="447"/>
      <c r="D51" s="440"/>
      <c r="E51" s="2568"/>
      <c r="F51" s="2561" t="s">
        <v>1543</v>
      </c>
      <c r="G51" s="2575">
        <v>80000</v>
      </c>
      <c r="H51" s="2576" t="s">
        <v>335</v>
      </c>
      <c r="I51" s="2577">
        <v>4</v>
      </c>
      <c r="J51" s="2576" t="s">
        <v>335</v>
      </c>
      <c r="K51" s="2578">
        <v>12</v>
      </c>
      <c r="L51" s="2578"/>
      <c r="M51" s="2578"/>
      <c r="N51" s="2579" t="s">
        <v>101</v>
      </c>
      <c r="O51" s="2580">
        <f>ROUNDUP(G51*I51*K51,-3)</f>
        <v>3840000</v>
      </c>
      <c r="P51" s="2581"/>
      <c r="Q51" s="2581"/>
      <c r="R51" s="2582"/>
      <c r="S51" s="3228"/>
      <c r="U51" s="209" t="str">
        <f t="shared" si="3"/>
        <v>0</v>
      </c>
    </row>
    <row r="52" spans="1:21" ht="20.100000000000001" customHeight="1">
      <c r="A52" s="431"/>
      <c r="B52" s="440"/>
      <c r="C52" s="447"/>
      <c r="D52" s="440"/>
      <c r="E52" s="2569"/>
      <c r="F52" s="2561" t="s">
        <v>1544</v>
      </c>
      <c r="G52" s="2575">
        <v>60000</v>
      </c>
      <c r="H52" s="2576" t="s">
        <v>335</v>
      </c>
      <c r="I52" s="2577">
        <v>7</v>
      </c>
      <c r="J52" s="2576" t="s">
        <v>335</v>
      </c>
      <c r="K52" s="2578">
        <v>12</v>
      </c>
      <c r="L52" s="2578"/>
      <c r="M52" s="2578"/>
      <c r="N52" s="2579" t="s">
        <v>101</v>
      </c>
      <c r="O52" s="2580">
        <f>ROUNDUP(G52*I52*K52,-3)</f>
        <v>5040000</v>
      </c>
      <c r="P52" s="2581"/>
      <c r="Q52" s="2581"/>
      <c r="R52" s="2582"/>
      <c r="S52" s="3228"/>
      <c r="U52" s="209" t="str">
        <f t="shared" si="3"/>
        <v>0</v>
      </c>
    </row>
    <row r="53" spans="1:21" ht="20.100000000000001" customHeight="1">
      <c r="A53" s="431"/>
      <c r="B53" s="440"/>
      <c r="C53" s="447"/>
      <c r="D53" s="440"/>
      <c r="E53" s="2568"/>
      <c r="F53" s="2561" t="s">
        <v>1545</v>
      </c>
      <c r="G53" s="2575">
        <v>50000</v>
      </c>
      <c r="H53" s="2576" t="s">
        <v>335</v>
      </c>
      <c r="I53" s="2577">
        <v>16</v>
      </c>
      <c r="J53" s="2576" t="s">
        <v>335</v>
      </c>
      <c r="K53" s="2578">
        <v>12</v>
      </c>
      <c r="L53" s="2578"/>
      <c r="M53" s="2578"/>
      <c r="N53" s="2579" t="s">
        <v>101</v>
      </c>
      <c r="O53" s="2580">
        <f>ROUNDUP(G53*I53*K53,-3)</f>
        <v>9600000</v>
      </c>
      <c r="P53" s="2581"/>
      <c r="Q53" s="2581"/>
      <c r="R53" s="2582"/>
      <c r="S53" s="3228"/>
      <c r="U53" s="209" t="str">
        <f t="shared" si="3"/>
        <v>0</v>
      </c>
    </row>
    <row r="54" spans="1:21" ht="20.100000000000001" customHeight="1">
      <c r="A54" s="431"/>
      <c r="B54" s="440"/>
      <c r="C54" s="447"/>
      <c r="D54" s="440"/>
      <c r="E54" s="2568"/>
      <c r="F54" s="2570" t="s">
        <v>609</v>
      </c>
      <c r="G54" s="2571"/>
      <c r="H54" s="2572"/>
      <c r="I54" s="2572"/>
      <c r="J54" s="2572"/>
      <c r="K54" s="2572"/>
      <c r="L54" s="2572"/>
      <c r="M54" s="2572"/>
      <c r="N54" s="2573"/>
      <c r="O54" s="2585">
        <f>SUM(O55:O59)</f>
        <v>116666000</v>
      </c>
      <c r="P54" s="616">
        <f>O54</f>
        <v>116666000</v>
      </c>
      <c r="Q54" s="1660">
        <v>116666000</v>
      </c>
      <c r="R54" s="2560">
        <f t="shared" si="1"/>
        <v>0</v>
      </c>
      <c r="S54" s="3226">
        <f t="shared" si="2"/>
        <v>0</v>
      </c>
      <c r="U54" s="209" t="str">
        <f t="shared" si="3"/>
        <v>0</v>
      </c>
    </row>
    <row r="55" spans="1:21" ht="20.100000000000001" customHeight="1">
      <c r="A55" s="431"/>
      <c r="B55" s="440"/>
      <c r="C55" s="447"/>
      <c r="D55" s="440"/>
      <c r="E55" s="2568"/>
      <c r="F55" s="2561" t="s">
        <v>1530</v>
      </c>
      <c r="G55" s="2575">
        <v>2198600</v>
      </c>
      <c r="H55" s="2576" t="s">
        <v>335</v>
      </c>
      <c r="I55" s="2564">
        <v>2</v>
      </c>
      <c r="J55" s="2576" t="s">
        <v>335</v>
      </c>
      <c r="K55" s="2578">
        <v>2</v>
      </c>
      <c r="L55" s="2576"/>
      <c r="M55" s="2583"/>
      <c r="N55" s="2579" t="s">
        <v>101</v>
      </c>
      <c r="O55" s="2586">
        <f>ROUNDUP(G55*I55*K55,-3)</f>
        <v>8795000</v>
      </c>
      <c r="P55" s="2581"/>
      <c r="Q55" s="2581"/>
      <c r="R55" s="2582"/>
      <c r="S55" s="3228"/>
      <c r="U55" s="209" t="str">
        <f t="shared" si="3"/>
        <v>0</v>
      </c>
    </row>
    <row r="56" spans="1:21" ht="20.100000000000001" customHeight="1">
      <c r="A56" s="431"/>
      <c r="B56" s="440"/>
      <c r="C56" s="447"/>
      <c r="D56" s="440"/>
      <c r="E56" s="2568"/>
      <c r="F56" s="2561" t="s">
        <v>1531</v>
      </c>
      <c r="G56" s="2575">
        <v>1899200</v>
      </c>
      <c r="H56" s="2576" t="s">
        <v>335</v>
      </c>
      <c r="I56" s="2564">
        <v>4</v>
      </c>
      <c r="J56" s="2576" t="s">
        <v>335</v>
      </c>
      <c r="K56" s="2578">
        <v>2</v>
      </c>
      <c r="L56" s="2576"/>
      <c r="M56" s="2583"/>
      <c r="N56" s="2579" t="s">
        <v>101</v>
      </c>
      <c r="O56" s="2580">
        <f>ROUNDUP(G56*I56*K56,-3)</f>
        <v>15194000</v>
      </c>
      <c r="P56" s="2581"/>
      <c r="Q56" s="2581"/>
      <c r="R56" s="2582"/>
      <c r="S56" s="3228"/>
      <c r="U56" s="209" t="str">
        <f t="shared" si="3"/>
        <v>0</v>
      </c>
    </row>
    <row r="57" spans="1:21" ht="20.100000000000001" customHeight="1">
      <c r="A57" s="431"/>
      <c r="B57" s="440"/>
      <c r="C57" s="447"/>
      <c r="D57" s="440"/>
      <c r="E57" s="2568"/>
      <c r="F57" s="2561" t="s">
        <v>1532</v>
      </c>
      <c r="G57" s="2575">
        <v>1695000</v>
      </c>
      <c r="H57" s="2576" t="s">
        <v>335</v>
      </c>
      <c r="I57" s="2564">
        <v>4</v>
      </c>
      <c r="J57" s="2576" t="s">
        <v>335</v>
      </c>
      <c r="K57" s="2578">
        <v>2</v>
      </c>
      <c r="L57" s="2576"/>
      <c r="M57" s="2583"/>
      <c r="N57" s="2579" t="s">
        <v>101</v>
      </c>
      <c r="O57" s="2580">
        <f>ROUNDUP(G57*I57*K57,-3)</f>
        <v>13560000</v>
      </c>
      <c r="P57" s="2581"/>
      <c r="Q57" s="2581"/>
      <c r="R57" s="2582"/>
      <c r="S57" s="3228"/>
      <c r="U57" s="209" t="str">
        <f t="shared" si="3"/>
        <v>0</v>
      </c>
    </row>
    <row r="58" spans="1:21" ht="20.100000000000001" customHeight="1">
      <c r="A58" s="431"/>
      <c r="B58" s="440"/>
      <c r="C58" s="447"/>
      <c r="D58" s="440"/>
      <c r="E58" s="2568"/>
      <c r="F58" s="2561" t="s">
        <v>1533</v>
      </c>
      <c r="G58" s="2575">
        <v>1247800</v>
      </c>
      <c r="H58" s="2576" t="s">
        <v>335</v>
      </c>
      <c r="I58" s="2564">
        <v>19</v>
      </c>
      <c r="J58" s="2576" t="s">
        <v>335</v>
      </c>
      <c r="K58" s="2578">
        <v>2</v>
      </c>
      <c r="L58" s="2576"/>
      <c r="M58" s="2583"/>
      <c r="N58" s="2579" t="s">
        <v>101</v>
      </c>
      <c r="O58" s="2580">
        <f>ROUNDUP(G58*I58*K58,-3)</f>
        <v>47417000</v>
      </c>
      <c r="P58" s="2581"/>
      <c r="Q58" s="2581"/>
      <c r="R58" s="2582"/>
      <c r="S58" s="3228"/>
      <c r="U58" s="209" t="str">
        <f t="shared" si="3"/>
        <v>0</v>
      </c>
    </row>
    <row r="59" spans="1:21" ht="20.100000000000001" customHeight="1">
      <c r="A59" s="431"/>
      <c r="B59" s="440"/>
      <c r="C59" s="447"/>
      <c r="D59" s="440"/>
      <c r="E59" s="2569"/>
      <c r="F59" s="2561" t="s">
        <v>1534</v>
      </c>
      <c r="G59" s="2575">
        <v>990600</v>
      </c>
      <c r="H59" s="2576" t="s">
        <v>335</v>
      </c>
      <c r="I59" s="2564">
        <v>16</v>
      </c>
      <c r="J59" s="2576" t="s">
        <v>335</v>
      </c>
      <c r="K59" s="2578">
        <v>2</v>
      </c>
      <c r="L59" s="2576"/>
      <c r="M59" s="2583"/>
      <c r="N59" s="2579" t="s">
        <v>101</v>
      </c>
      <c r="O59" s="2580">
        <f>ROUNDUP(G59*I59*K59,-3)</f>
        <v>31700000</v>
      </c>
      <c r="P59" s="2581"/>
      <c r="Q59" s="2581"/>
      <c r="R59" s="2582"/>
      <c r="S59" s="3228"/>
      <c r="U59" s="209" t="str">
        <f t="shared" si="3"/>
        <v>0</v>
      </c>
    </row>
    <row r="60" spans="1:21" ht="20.100000000000001" customHeight="1">
      <c r="A60" s="431"/>
      <c r="B60" s="440"/>
      <c r="C60" s="447"/>
      <c r="D60" s="440"/>
      <c r="E60" s="2568"/>
      <c r="F60" s="2570" t="s">
        <v>615</v>
      </c>
      <c r="G60" s="2571"/>
      <c r="H60" s="2572"/>
      <c r="I60" s="2572"/>
      <c r="J60" s="2572"/>
      <c r="K60" s="2572"/>
      <c r="L60" s="2572"/>
      <c r="M60" s="2572"/>
      <c r="N60" s="2573"/>
      <c r="O60" s="2574">
        <f>SUM(O61:O61)</f>
        <v>24640000</v>
      </c>
      <c r="P60" s="616">
        <f>O60</f>
        <v>24640000</v>
      </c>
      <c r="Q60" s="1660">
        <v>24640000</v>
      </c>
      <c r="R60" s="2560">
        <f t="shared" si="1"/>
        <v>0</v>
      </c>
      <c r="S60" s="3226">
        <f t="shared" si="2"/>
        <v>0</v>
      </c>
      <c r="U60" s="209" t="str">
        <f t="shared" si="3"/>
        <v>0</v>
      </c>
    </row>
    <row r="61" spans="1:21" ht="20.100000000000001" customHeight="1">
      <c r="A61" s="431"/>
      <c r="B61" s="440"/>
      <c r="C61" s="447"/>
      <c r="D61" s="440"/>
      <c r="E61" s="2568"/>
      <c r="F61" s="2561" t="s">
        <v>1546</v>
      </c>
      <c r="G61" s="2575">
        <v>104850</v>
      </c>
      <c r="H61" s="2576" t="s">
        <v>335</v>
      </c>
      <c r="I61" s="2577">
        <v>47</v>
      </c>
      <c r="J61" s="2576" t="s">
        <v>335</v>
      </c>
      <c r="K61" s="2587">
        <v>5</v>
      </c>
      <c r="L61" s="2576"/>
      <c r="M61" s="2583"/>
      <c r="N61" s="2579" t="s">
        <v>28</v>
      </c>
      <c r="O61" s="2580">
        <f>ROUNDUP(G61*I61*K61,-3)</f>
        <v>24640000</v>
      </c>
      <c r="P61" s="2588"/>
      <c r="Q61" s="2588"/>
      <c r="R61" s="2589"/>
      <c r="S61" s="3229"/>
      <c r="U61" s="209" t="str">
        <f t="shared" si="3"/>
        <v>0</v>
      </c>
    </row>
    <row r="62" spans="1:21" ht="20.100000000000001" customHeight="1">
      <c r="A62" s="431"/>
      <c r="B62" s="440"/>
      <c r="C62" s="447"/>
      <c r="D62" s="440"/>
      <c r="E62" s="2569"/>
      <c r="F62" s="2570" t="s">
        <v>987</v>
      </c>
      <c r="G62" s="2571"/>
      <c r="H62" s="2572"/>
      <c r="I62" s="2572"/>
      <c r="J62" s="2572"/>
      <c r="K62" s="2572"/>
      <c r="L62" s="2572"/>
      <c r="M62" s="2572"/>
      <c r="N62" s="2573"/>
      <c r="O62" s="2574">
        <f>SUM(O63:O63)</f>
        <v>1880000</v>
      </c>
      <c r="P62" s="616">
        <f>O62</f>
        <v>1880000</v>
      </c>
      <c r="Q62" s="1660">
        <v>1880000</v>
      </c>
      <c r="R62" s="2560">
        <f t="shared" si="1"/>
        <v>0</v>
      </c>
      <c r="S62" s="3226">
        <f t="shared" si="2"/>
        <v>0</v>
      </c>
      <c r="U62" s="209" t="str">
        <f t="shared" si="3"/>
        <v>0</v>
      </c>
    </row>
    <row r="63" spans="1:21" ht="20.100000000000001" customHeight="1">
      <c r="A63" s="431"/>
      <c r="B63" s="440"/>
      <c r="C63" s="447"/>
      <c r="D63" s="440"/>
      <c r="E63" s="2568"/>
      <c r="F63" s="2561" t="s">
        <v>1547</v>
      </c>
      <c r="G63" s="2590">
        <v>470000</v>
      </c>
      <c r="H63" s="2563" t="s">
        <v>335</v>
      </c>
      <c r="I63" s="2564">
        <v>1</v>
      </c>
      <c r="J63" s="2563" t="s">
        <v>335</v>
      </c>
      <c r="K63" s="2565">
        <v>4</v>
      </c>
      <c r="L63" s="2563"/>
      <c r="M63" s="2591"/>
      <c r="N63" s="2566" t="s">
        <v>79</v>
      </c>
      <c r="O63" s="2567">
        <f>ROUNDUP(G63*I63*K63,-3)</f>
        <v>1880000</v>
      </c>
      <c r="P63" s="2581"/>
      <c r="Q63" s="2581"/>
      <c r="R63" s="2582"/>
      <c r="S63" s="3228"/>
      <c r="U63" s="209" t="str">
        <f t="shared" si="3"/>
        <v>0</v>
      </c>
    </row>
    <row r="64" spans="1:21" ht="20.100000000000001" customHeight="1">
      <c r="A64" s="431"/>
      <c r="B64" s="440"/>
      <c r="C64" s="447"/>
      <c r="D64" s="440"/>
      <c r="E64" s="2569"/>
      <c r="F64" s="2570" t="s">
        <v>610</v>
      </c>
      <c r="G64" s="2571"/>
      <c r="H64" s="2572"/>
      <c r="I64" s="2572"/>
      <c r="J64" s="2572"/>
      <c r="K64" s="2572"/>
      <c r="L64" s="2572"/>
      <c r="M64" s="2572"/>
      <c r="N64" s="2573"/>
      <c r="O64" s="2574">
        <f>SUM(O65:O65)</f>
        <v>9000000</v>
      </c>
      <c r="P64" s="616">
        <f>O64</f>
        <v>9000000</v>
      </c>
      <c r="Q64" s="1660">
        <v>9000000</v>
      </c>
      <c r="R64" s="2560">
        <f t="shared" si="1"/>
        <v>0</v>
      </c>
      <c r="S64" s="3226">
        <f t="shared" si="2"/>
        <v>0</v>
      </c>
      <c r="U64" s="209" t="str">
        <f t="shared" si="3"/>
        <v>0</v>
      </c>
    </row>
    <row r="65" spans="1:21" ht="20.100000000000001" customHeight="1">
      <c r="A65" s="431"/>
      <c r="B65" s="440"/>
      <c r="C65" s="447"/>
      <c r="D65" s="440"/>
      <c r="E65" s="2568"/>
      <c r="F65" s="2561" t="s">
        <v>1548</v>
      </c>
      <c r="G65" s="2590">
        <v>500000</v>
      </c>
      <c r="H65" s="2563" t="s">
        <v>335</v>
      </c>
      <c r="I65" s="2564">
        <v>3</v>
      </c>
      <c r="J65" s="2563" t="s">
        <v>335</v>
      </c>
      <c r="K65" s="2565">
        <v>6</v>
      </c>
      <c r="L65" s="2563"/>
      <c r="M65" s="2591"/>
      <c r="N65" s="2566" t="s">
        <v>1253</v>
      </c>
      <c r="O65" s="2567">
        <f>ROUNDUP(G65*I65*K65,-3)</f>
        <v>9000000</v>
      </c>
      <c r="P65" s="2581"/>
      <c r="Q65" s="2581"/>
      <c r="R65" s="2582"/>
      <c r="S65" s="3228"/>
      <c r="U65" s="209" t="str">
        <f t="shared" si="3"/>
        <v>0</v>
      </c>
    </row>
    <row r="66" spans="1:21" ht="20.100000000000001" customHeight="1">
      <c r="A66" s="431"/>
      <c r="B66" s="440"/>
      <c r="C66" s="447"/>
      <c r="D66" s="440"/>
      <c r="E66" s="2568"/>
      <c r="F66" s="2570" t="s">
        <v>3043</v>
      </c>
      <c r="G66" s="2571"/>
      <c r="H66" s="2572"/>
      <c r="I66" s="2572"/>
      <c r="J66" s="2572"/>
      <c r="K66" s="2572"/>
      <c r="L66" s="2572"/>
      <c r="M66" s="2572"/>
      <c r="N66" s="2573"/>
      <c r="O66" s="2585">
        <f>SUM(O67:O68)</f>
        <v>1410000</v>
      </c>
      <c r="P66" s="616">
        <f>O66</f>
        <v>1410000</v>
      </c>
      <c r="Q66" s="1660">
        <v>0</v>
      </c>
      <c r="R66" s="2560">
        <f t="shared" ref="R66" si="7">P66-Q66</f>
        <v>1410000</v>
      </c>
      <c r="S66" s="3226"/>
      <c r="U66" s="209" t="str">
        <f t="shared" ref="U66:U68" si="8">IF(R66&gt;0,"추경","0")</f>
        <v>추경</v>
      </c>
    </row>
    <row r="67" spans="1:21" ht="20.100000000000001" customHeight="1">
      <c r="A67" s="431"/>
      <c r="B67" s="440"/>
      <c r="C67" s="447"/>
      <c r="D67" s="440"/>
      <c r="E67" s="2568"/>
      <c r="F67" s="2561" t="s">
        <v>3044</v>
      </c>
      <c r="G67" s="2575">
        <v>96640</v>
      </c>
      <c r="H67" s="2576" t="s">
        <v>335</v>
      </c>
      <c r="I67" s="2564">
        <v>1</v>
      </c>
      <c r="J67" s="2576" t="s">
        <v>335</v>
      </c>
      <c r="K67" s="2578">
        <v>6</v>
      </c>
      <c r="L67" s="2576"/>
      <c r="M67" s="2583"/>
      <c r="N67" s="2579" t="s">
        <v>28</v>
      </c>
      <c r="O67" s="2586">
        <f>ROUNDUP(G67*I67*K67,-3)</f>
        <v>580000</v>
      </c>
      <c r="P67" s="2581"/>
      <c r="Q67" s="2581"/>
      <c r="R67" s="2582"/>
      <c r="S67" s="3228"/>
      <c r="U67" s="209" t="str">
        <f t="shared" si="8"/>
        <v>0</v>
      </c>
    </row>
    <row r="68" spans="1:21" ht="20.100000000000001" customHeight="1">
      <c r="A68" s="431"/>
      <c r="B68" s="440"/>
      <c r="C68" s="447"/>
      <c r="D68" s="440"/>
      <c r="E68" s="2568"/>
      <c r="F68" s="2561" t="s">
        <v>3045</v>
      </c>
      <c r="G68" s="2575">
        <v>46080</v>
      </c>
      <c r="H68" s="2576" t="s">
        <v>335</v>
      </c>
      <c r="I68" s="2564">
        <v>3</v>
      </c>
      <c r="J68" s="2576" t="s">
        <v>335</v>
      </c>
      <c r="K68" s="2578">
        <v>6</v>
      </c>
      <c r="L68" s="2576"/>
      <c r="M68" s="2583"/>
      <c r="N68" s="2579" t="s">
        <v>28</v>
      </c>
      <c r="O68" s="2580">
        <f>ROUNDUP(G68*I68*K68,-3)</f>
        <v>830000</v>
      </c>
      <c r="P68" s="2581"/>
      <c r="Q68" s="2581"/>
      <c r="R68" s="2582"/>
      <c r="S68" s="3228"/>
      <c r="U68" s="209" t="str">
        <f t="shared" si="8"/>
        <v>0</v>
      </c>
    </row>
    <row r="69" spans="1:21" ht="20.100000000000001" customHeight="1">
      <c r="A69" s="431"/>
      <c r="B69" s="440"/>
      <c r="C69" s="447"/>
      <c r="D69" s="440"/>
      <c r="E69" s="456" t="s">
        <v>125</v>
      </c>
      <c r="F69" s="457"/>
      <c r="G69" s="457"/>
      <c r="H69" s="1228"/>
      <c r="I69" s="457"/>
      <c r="J69" s="1228"/>
      <c r="K69" s="457"/>
      <c r="L69" s="457"/>
      <c r="M69" s="457"/>
      <c r="N69" s="457"/>
      <c r="O69" s="459"/>
      <c r="P69" s="460">
        <f>SUM(O70)</f>
        <v>169240000</v>
      </c>
      <c r="Q69" s="460">
        <f>Q70</f>
        <v>169240000</v>
      </c>
      <c r="R69" s="461">
        <f t="shared" si="1"/>
        <v>0</v>
      </c>
      <c r="S69" s="3154">
        <f t="shared" si="2"/>
        <v>0</v>
      </c>
      <c r="U69" s="209" t="str">
        <f t="shared" si="3"/>
        <v>0</v>
      </c>
    </row>
    <row r="70" spans="1:21" ht="20.100000000000001" customHeight="1">
      <c r="A70" s="2600"/>
      <c r="B70" s="470"/>
      <c r="C70" s="433"/>
      <c r="D70" s="470"/>
      <c r="E70" s="2640"/>
      <c r="F70" s="2778" t="s">
        <v>44</v>
      </c>
      <c r="G70" s="2779"/>
      <c r="H70" s="2778"/>
      <c r="I70" s="2778"/>
      <c r="J70" s="2778"/>
      <c r="K70" s="2778"/>
      <c r="L70" s="2778"/>
      <c r="M70" s="2778"/>
      <c r="N70" s="2780"/>
      <c r="O70" s="2781">
        <f>SUM(O71:O71)</f>
        <v>169240000</v>
      </c>
      <c r="P70" s="1442">
        <f>O70</f>
        <v>169240000</v>
      </c>
      <c r="Q70" s="2782">
        <v>169240000</v>
      </c>
      <c r="R70" s="2783">
        <f t="shared" si="1"/>
        <v>0</v>
      </c>
      <c r="S70" s="3230">
        <f t="shared" si="2"/>
        <v>0</v>
      </c>
      <c r="U70" s="209" t="str">
        <f t="shared" si="3"/>
        <v>0</v>
      </c>
    </row>
    <row r="71" spans="1:21" ht="20.100000000000001" customHeight="1">
      <c r="A71" s="431"/>
      <c r="B71" s="440"/>
      <c r="C71" s="447"/>
      <c r="D71" s="440"/>
      <c r="E71" s="2568"/>
      <c r="F71" s="2198" t="s">
        <v>1552</v>
      </c>
      <c r="G71" s="2222">
        <f>P9+P18</f>
        <v>2030871000</v>
      </c>
      <c r="H71" s="2223" t="s">
        <v>335</v>
      </c>
      <c r="I71" s="2592">
        <v>12</v>
      </c>
      <c r="J71" s="2593"/>
      <c r="K71" s="2216"/>
      <c r="L71" s="2216"/>
      <c r="M71" s="2216"/>
      <c r="N71" s="2225" t="s">
        <v>20</v>
      </c>
      <c r="O71" s="1688">
        <f>ROUNDUP((G71/12),-3)</f>
        <v>169240000</v>
      </c>
      <c r="P71" s="2581"/>
      <c r="Q71" s="2581"/>
      <c r="R71" s="2582"/>
      <c r="S71" s="3231"/>
      <c r="U71" s="209" t="str">
        <f t="shared" si="3"/>
        <v>0</v>
      </c>
    </row>
    <row r="72" spans="1:21" ht="20.100000000000001" customHeight="1">
      <c r="A72" s="431"/>
      <c r="B72" s="440"/>
      <c r="C72" s="447"/>
      <c r="D72" s="2252" t="s">
        <v>45</v>
      </c>
      <c r="E72" s="2333"/>
      <c r="F72" s="2334"/>
      <c r="G72" s="2335"/>
      <c r="H72" s="2334"/>
      <c r="I72" s="2334"/>
      <c r="J72" s="2334"/>
      <c r="K72" s="2334"/>
      <c r="L72" s="2334"/>
      <c r="M72" s="2334"/>
      <c r="N72" s="2336"/>
      <c r="O72" s="2334"/>
      <c r="P72" s="2337">
        <f>P73+P85+P89+P98+P101+P112+P120+P127+P131+P134+P137+P151+P156+P161+P169+P173+P180+P197</f>
        <v>396810000</v>
      </c>
      <c r="Q72" s="2337">
        <f>Q73+Q85+Q89+Q98+Q101+Q112+Q120+Q127+Q131+Q134+Q137+Q151+Q156+Q161+Q169+Q173+Q180+Q197</f>
        <v>396810000</v>
      </c>
      <c r="R72" s="2338">
        <f t="shared" ref="R72:R135" si="9">P72-Q72</f>
        <v>0</v>
      </c>
      <c r="S72" s="3225">
        <f t="shared" ref="S72:S135" si="10">R72/Q72</f>
        <v>0</v>
      </c>
      <c r="U72" s="209" t="str">
        <f t="shared" si="3"/>
        <v>0</v>
      </c>
    </row>
    <row r="73" spans="1:21" ht="20.100000000000001" customHeight="1">
      <c r="A73" s="431"/>
      <c r="B73" s="440"/>
      <c r="C73" s="447"/>
      <c r="D73" s="440"/>
      <c r="E73" s="456" t="s">
        <v>1098</v>
      </c>
      <c r="F73" s="457"/>
      <c r="G73" s="457"/>
      <c r="H73" s="1228"/>
      <c r="I73" s="457"/>
      <c r="J73" s="1228"/>
      <c r="K73" s="457"/>
      <c r="L73" s="457"/>
      <c r="M73" s="457"/>
      <c r="N73" s="457"/>
      <c r="O73" s="459"/>
      <c r="P73" s="460">
        <f>O74+O80+O82</f>
        <v>224543000</v>
      </c>
      <c r="Q73" s="460">
        <f>SUM(Q74,Q80,Q82)</f>
        <v>224543000</v>
      </c>
      <c r="R73" s="461">
        <f t="shared" si="9"/>
        <v>0</v>
      </c>
      <c r="S73" s="3154">
        <f t="shared" si="10"/>
        <v>0</v>
      </c>
      <c r="U73" s="209" t="str">
        <f t="shared" si="3"/>
        <v>0</v>
      </c>
    </row>
    <row r="74" spans="1:21" ht="20.100000000000001" customHeight="1">
      <c r="A74" s="431"/>
      <c r="B74" s="440"/>
      <c r="C74" s="447"/>
      <c r="D74" s="440"/>
      <c r="F74" s="2505" t="s">
        <v>47</v>
      </c>
      <c r="G74" s="2557"/>
      <c r="H74" s="2505"/>
      <c r="I74" s="2505"/>
      <c r="J74" s="2505"/>
      <c r="K74" s="2505"/>
      <c r="L74" s="2505"/>
      <c r="M74" s="2505"/>
      <c r="N74" s="2558"/>
      <c r="O74" s="2559">
        <f>SUM(O75:O79)</f>
        <v>205423000</v>
      </c>
      <c r="P74" s="616">
        <f>O74</f>
        <v>205423000</v>
      </c>
      <c r="Q74" s="1660">
        <v>205423000</v>
      </c>
      <c r="R74" s="2560">
        <f t="shared" si="9"/>
        <v>0</v>
      </c>
      <c r="S74" s="3183">
        <f t="shared" si="10"/>
        <v>0</v>
      </c>
      <c r="U74" s="209" t="str">
        <f t="shared" si="3"/>
        <v>0</v>
      </c>
    </row>
    <row r="75" spans="1:21" ht="20.100000000000001" customHeight="1">
      <c r="A75" s="431"/>
      <c r="B75" s="440"/>
      <c r="C75" s="447"/>
      <c r="D75" s="440"/>
      <c r="E75" s="2568"/>
      <c r="F75" s="2198" t="s">
        <v>1553</v>
      </c>
      <c r="G75" s="2222">
        <f>G71</f>
        <v>2030871000</v>
      </c>
      <c r="H75" s="2223" t="s">
        <v>335</v>
      </c>
      <c r="I75" s="2594">
        <v>4.4999999999999998E-2</v>
      </c>
      <c r="J75" s="2595"/>
      <c r="K75" s="2216"/>
      <c r="L75" s="2216"/>
      <c r="M75" s="2216"/>
      <c r="N75" s="2225" t="s">
        <v>20</v>
      </c>
      <c r="O75" s="1688">
        <f>ROUNDUP(G75*I75,-3)</f>
        <v>91390000</v>
      </c>
      <c r="P75" s="2178"/>
      <c r="Q75" s="2178"/>
      <c r="R75" s="2320"/>
      <c r="S75" s="3184"/>
      <c r="U75" s="209" t="str">
        <f t="shared" si="3"/>
        <v>0</v>
      </c>
    </row>
    <row r="76" spans="1:21" ht="20.100000000000001" customHeight="1">
      <c r="A76" s="431"/>
      <c r="B76" s="440"/>
      <c r="C76" s="447"/>
      <c r="D76" s="440"/>
      <c r="E76" s="2569"/>
      <c r="F76" s="2198" t="s">
        <v>1554</v>
      </c>
      <c r="G76" s="2222">
        <f>G75</f>
        <v>2030871000</v>
      </c>
      <c r="H76" s="2223" t="s">
        <v>335</v>
      </c>
      <c r="I76" s="2594">
        <v>3.2300000000000002E-2</v>
      </c>
      <c r="J76" s="2595"/>
      <c r="K76" s="2216"/>
      <c r="L76" s="2216"/>
      <c r="M76" s="2216"/>
      <c r="N76" s="2225" t="s">
        <v>20</v>
      </c>
      <c r="O76" s="1688">
        <f>ROUNDUP(G76*I76,-3)</f>
        <v>65598000</v>
      </c>
      <c r="P76" s="2178"/>
      <c r="Q76" s="2178"/>
      <c r="R76" s="2320"/>
      <c r="S76" s="3184"/>
      <c r="U76" s="209" t="str">
        <f t="shared" ref="U76:U139" si="11">IF(R76&gt;0,"추경","0")</f>
        <v>0</v>
      </c>
    </row>
    <row r="77" spans="1:21" ht="20.100000000000001" customHeight="1">
      <c r="A77" s="431"/>
      <c r="B77" s="440"/>
      <c r="C77" s="447"/>
      <c r="D77" s="440"/>
      <c r="E77" s="2569"/>
      <c r="F77" s="2198" t="s">
        <v>1555</v>
      </c>
      <c r="G77" s="2222">
        <f>O76</f>
        <v>65598000</v>
      </c>
      <c r="H77" s="2223" t="s">
        <v>335</v>
      </c>
      <c r="I77" s="2594">
        <v>8.5099999999999995E-2</v>
      </c>
      <c r="J77" s="2595"/>
      <c r="K77" s="2216"/>
      <c r="L77" s="2216"/>
      <c r="M77" s="2216"/>
      <c r="N77" s="2225" t="s">
        <v>20</v>
      </c>
      <c r="O77" s="1688">
        <f>ROUNDUP(G77*I77,-3)</f>
        <v>5583000</v>
      </c>
      <c r="P77" s="2178"/>
      <c r="Q77" s="2178"/>
      <c r="R77" s="2320"/>
      <c r="S77" s="3184"/>
      <c r="U77" s="209" t="str">
        <f t="shared" si="11"/>
        <v>0</v>
      </c>
    </row>
    <row r="78" spans="1:21" ht="20.100000000000001" customHeight="1">
      <c r="A78" s="431"/>
      <c r="B78" s="440"/>
      <c r="C78" s="447"/>
      <c r="D78" s="440"/>
      <c r="E78" s="2569"/>
      <c r="F78" s="2198" t="s">
        <v>1556</v>
      </c>
      <c r="G78" s="2222">
        <f>G76</f>
        <v>2030871000</v>
      </c>
      <c r="H78" s="2223" t="s">
        <v>335</v>
      </c>
      <c r="I78" s="2594">
        <v>8.9999999999999993E-3</v>
      </c>
      <c r="J78" s="2595"/>
      <c r="K78" s="2216"/>
      <c r="L78" s="2216"/>
      <c r="M78" s="2216"/>
      <c r="N78" s="2225" t="s">
        <v>20</v>
      </c>
      <c r="O78" s="1688">
        <f>ROUNDUP(G78*I78,-3)</f>
        <v>18278000</v>
      </c>
      <c r="P78" s="2178"/>
      <c r="Q78" s="2178"/>
      <c r="R78" s="2320"/>
      <c r="S78" s="3184"/>
      <c r="U78" s="209" t="str">
        <f t="shared" si="11"/>
        <v>0</v>
      </c>
    </row>
    <row r="79" spans="1:21" ht="20.100000000000001" customHeight="1">
      <c r="A79" s="431"/>
      <c r="B79" s="440"/>
      <c r="C79" s="447"/>
      <c r="D79" s="440"/>
      <c r="E79" s="2569"/>
      <c r="F79" s="2267" t="s">
        <v>1557</v>
      </c>
      <c r="G79" s="2222">
        <f>G78</f>
        <v>2030871000</v>
      </c>
      <c r="H79" s="2223" t="s">
        <v>335</v>
      </c>
      <c r="I79" s="2594">
        <v>1.21E-2</v>
      </c>
      <c r="J79" s="2595"/>
      <c r="K79" s="2216"/>
      <c r="L79" s="2216"/>
      <c r="M79" s="2216"/>
      <c r="N79" s="2225" t="s">
        <v>20</v>
      </c>
      <c r="O79" s="1688">
        <f>ROUNDUP(G79*I79,-3)</f>
        <v>24574000</v>
      </c>
      <c r="P79" s="2178"/>
      <c r="Q79" s="2178"/>
      <c r="R79" s="2320"/>
      <c r="S79" s="3184"/>
      <c r="U79" s="209" t="str">
        <f t="shared" si="11"/>
        <v>0</v>
      </c>
    </row>
    <row r="80" spans="1:21" ht="20.100000000000001" customHeight="1">
      <c r="A80" s="431"/>
      <c r="B80" s="440"/>
      <c r="C80" s="447"/>
      <c r="D80" s="440"/>
      <c r="E80" s="2569"/>
      <c r="F80" s="2596" t="s">
        <v>37</v>
      </c>
      <c r="G80" s="2557"/>
      <c r="H80" s="2505"/>
      <c r="I80" s="2597"/>
      <c r="J80" s="2598"/>
      <c r="K80" s="2539"/>
      <c r="L80" s="2539"/>
      <c r="M80" s="2539"/>
      <c r="N80" s="2558"/>
      <c r="O80" s="2559">
        <f>SUM(O81)</f>
        <v>6720000</v>
      </c>
      <c r="P80" s="616">
        <f>O80</f>
        <v>6720000</v>
      </c>
      <c r="Q80" s="1660">
        <v>6720000</v>
      </c>
      <c r="R80" s="2560">
        <f t="shared" si="9"/>
        <v>0</v>
      </c>
      <c r="S80" s="3183">
        <f t="shared" si="10"/>
        <v>0</v>
      </c>
      <c r="U80" s="209" t="str">
        <f t="shared" si="11"/>
        <v>0</v>
      </c>
    </row>
    <row r="81" spans="1:22" ht="20.100000000000001" customHeight="1">
      <c r="A81" s="431"/>
      <c r="B81" s="440"/>
      <c r="C81" s="447"/>
      <c r="D81" s="440"/>
      <c r="E81" s="2569"/>
      <c r="F81" s="2267" t="s">
        <v>1558</v>
      </c>
      <c r="G81" s="2222">
        <v>8000</v>
      </c>
      <c r="H81" s="2223" t="s">
        <v>335</v>
      </c>
      <c r="I81" s="2599">
        <v>7</v>
      </c>
      <c r="J81" s="2223" t="s">
        <v>335</v>
      </c>
      <c r="K81" s="2215">
        <v>10</v>
      </c>
      <c r="L81" s="2223" t="s">
        <v>335</v>
      </c>
      <c r="M81" s="2216">
        <v>12</v>
      </c>
      <c r="N81" s="2225" t="s">
        <v>20</v>
      </c>
      <c r="O81" s="1688">
        <f>G81*I81*K81*M81</f>
        <v>6720000</v>
      </c>
      <c r="P81" s="2581"/>
      <c r="Q81" s="2581"/>
      <c r="R81" s="2582"/>
      <c r="S81" s="3232"/>
      <c r="U81" s="209" t="str">
        <f t="shared" si="11"/>
        <v>0</v>
      </c>
    </row>
    <row r="82" spans="1:22" ht="20.100000000000001" customHeight="1">
      <c r="A82" s="431"/>
      <c r="B82" s="440"/>
      <c r="C82" s="447"/>
      <c r="D82" s="440"/>
      <c r="E82" s="2569"/>
      <c r="F82" s="2505" t="s">
        <v>48</v>
      </c>
      <c r="G82" s="2557"/>
      <c r="H82" s="2505"/>
      <c r="I82" s="2505"/>
      <c r="J82" s="2505"/>
      <c r="K82" s="2505"/>
      <c r="L82" s="2505"/>
      <c r="M82" s="2505"/>
      <c r="N82" s="2558"/>
      <c r="O82" s="2559">
        <f>SUM(O83:O84)</f>
        <v>12400000</v>
      </c>
      <c r="P82" s="616">
        <f>O82</f>
        <v>12400000</v>
      </c>
      <c r="Q82" s="1660">
        <v>12400000</v>
      </c>
      <c r="R82" s="2560">
        <f t="shared" si="9"/>
        <v>0</v>
      </c>
      <c r="S82" s="3183">
        <f t="shared" si="10"/>
        <v>0</v>
      </c>
      <c r="U82" s="209" t="str">
        <f t="shared" si="11"/>
        <v>0</v>
      </c>
    </row>
    <row r="83" spans="1:22" ht="20.100000000000001" customHeight="1">
      <c r="A83" s="431"/>
      <c r="B83" s="440"/>
      <c r="C83" s="447"/>
      <c r="D83" s="440"/>
      <c r="E83" s="2569"/>
      <c r="F83" s="2198" t="s">
        <v>1559</v>
      </c>
      <c r="G83" s="2222">
        <v>400000</v>
      </c>
      <c r="H83" s="2223" t="s">
        <v>335</v>
      </c>
      <c r="I83" s="2224">
        <v>6</v>
      </c>
      <c r="J83" s="2266"/>
      <c r="K83" s="2216"/>
      <c r="L83" s="2216"/>
      <c r="M83" s="2216"/>
      <c r="N83" s="2225" t="s">
        <v>20</v>
      </c>
      <c r="O83" s="1688">
        <f>ROUNDUP(G83*I83,-3)</f>
        <v>2400000</v>
      </c>
      <c r="P83" s="2178"/>
      <c r="Q83" s="2178"/>
      <c r="R83" s="2320"/>
      <c r="S83" s="3184"/>
      <c r="U83" s="209" t="str">
        <f t="shared" si="11"/>
        <v>0</v>
      </c>
    </row>
    <row r="84" spans="1:22" ht="20.100000000000001" customHeight="1">
      <c r="A84" s="431"/>
      <c r="B84" s="440"/>
      <c r="C84" s="447"/>
      <c r="D84" s="440"/>
      <c r="E84" s="2601"/>
      <c r="F84" s="2226" t="s">
        <v>1560</v>
      </c>
      <c r="G84" s="2602">
        <v>1000000</v>
      </c>
      <c r="H84" s="2603" t="s">
        <v>335</v>
      </c>
      <c r="I84" s="2525">
        <v>10</v>
      </c>
      <c r="J84" s="2604"/>
      <c r="K84" s="2298"/>
      <c r="L84" s="2298"/>
      <c r="M84" s="2298"/>
      <c r="N84" s="2605" t="s">
        <v>20</v>
      </c>
      <c r="O84" s="2300">
        <f>ROUNDUP(G84*I84,-3)</f>
        <v>10000000</v>
      </c>
      <c r="P84" s="2606"/>
      <c r="Q84" s="2606"/>
      <c r="R84" s="2607"/>
      <c r="S84" s="3233"/>
      <c r="U84" s="209" t="str">
        <f t="shared" si="11"/>
        <v>0</v>
      </c>
    </row>
    <row r="85" spans="1:22" ht="20.100000000000001" customHeight="1">
      <c r="A85" s="431"/>
      <c r="B85" s="440"/>
      <c r="C85" s="447"/>
      <c r="D85" s="440"/>
      <c r="E85" s="1257" t="s">
        <v>148</v>
      </c>
      <c r="F85" s="1258"/>
      <c r="G85" s="1258"/>
      <c r="H85" s="1259"/>
      <c r="I85" s="1258"/>
      <c r="J85" s="1259"/>
      <c r="K85" s="1258"/>
      <c r="L85" s="1258"/>
      <c r="M85" s="1258"/>
      <c r="N85" s="1258"/>
      <c r="O85" s="910"/>
      <c r="P85" s="2608">
        <f>SUM(O86)</f>
        <v>7200000</v>
      </c>
      <c r="Q85" s="460">
        <f>Q86</f>
        <v>12840000</v>
      </c>
      <c r="R85" s="2609">
        <f t="shared" si="9"/>
        <v>-5640000</v>
      </c>
      <c r="S85" s="3234">
        <f t="shared" si="10"/>
        <v>-0.43925233644859812</v>
      </c>
      <c r="U85" s="209" t="str">
        <f t="shared" si="11"/>
        <v>0</v>
      </c>
    </row>
    <row r="86" spans="1:22" ht="20.100000000000001" customHeight="1">
      <c r="A86" s="431"/>
      <c r="B86" s="440"/>
      <c r="C86" s="447"/>
      <c r="D86" s="440"/>
      <c r="F86" s="2505" t="s">
        <v>49</v>
      </c>
      <c r="G86" s="2557"/>
      <c r="H86" s="2505"/>
      <c r="I86" s="2505"/>
      <c r="J86" s="2505"/>
      <c r="K86" s="2505"/>
      <c r="L86" s="2505"/>
      <c r="M86" s="2505"/>
      <c r="N86" s="2558"/>
      <c r="O86" s="2559">
        <f>SUM(O87:O88)</f>
        <v>7200000</v>
      </c>
      <c r="P86" s="616">
        <f>O86</f>
        <v>7200000</v>
      </c>
      <c r="Q86" s="1660">
        <v>12840000</v>
      </c>
      <c r="R86" s="2560">
        <f t="shared" si="9"/>
        <v>-5640000</v>
      </c>
      <c r="S86" s="3183">
        <f t="shared" si="10"/>
        <v>-0.43925233644859812</v>
      </c>
      <c r="U86" s="209" t="str">
        <f t="shared" si="11"/>
        <v>0</v>
      </c>
    </row>
    <row r="87" spans="1:22" ht="20.100000000000001" customHeight="1">
      <c r="A87" s="431"/>
      <c r="B87" s="440"/>
      <c r="C87" s="447"/>
      <c r="D87" s="440"/>
      <c r="E87" s="2568"/>
      <c r="F87" s="3657" t="s">
        <v>1561</v>
      </c>
      <c r="G87" s="3658">
        <v>100000</v>
      </c>
      <c r="H87" s="3659" t="s">
        <v>335</v>
      </c>
      <c r="I87" s="3684">
        <v>6</v>
      </c>
      <c r="J87" s="3659" t="s">
        <v>335</v>
      </c>
      <c r="K87" s="3662">
        <v>12</v>
      </c>
      <c r="L87" s="3662"/>
      <c r="M87" s="3662"/>
      <c r="N87" s="3663" t="s">
        <v>20</v>
      </c>
      <c r="O87" s="3664">
        <f>G87*I87*K87</f>
        <v>7200000</v>
      </c>
      <c r="P87" s="3665"/>
      <c r="Q87" s="3665"/>
      <c r="R87" s="3666"/>
      <c r="S87" s="3667"/>
      <c r="U87" s="209" t="str">
        <f t="shared" si="11"/>
        <v>0</v>
      </c>
      <c r="V87" s="3668"/>
    </row>
    <row r="88" spans="1:22" ht="20.100000000000001" customHeight="1">
      <c r="A88" s="431"/>
      <c r="B88" s="440"/>
      <c r="C88" s="447"/>
      <c r="D88" s="440"/>
      <c r="E88" s="2601"/>
      <c r="F88" s="3673" t="s">
        <v>1562</v>
      </c>
      <c r="G88" s="3674"/>
      <c r="H88" s="3675"/>
      <c r="I88" s="3687"/>
      <c r="J88" s="3675"/>
      <c r="K88" s="3678"/>
      <c r="L88" s="3678"/>
      <c r="M88" s="3678"/>
      <c r="N88" s="3679"/>
      <c r="O88" s="3688"/>
      <c r="P88" s="3681"/>
      <c r="Q88" s="3681"/>
      <c r="R88" s="3682"/>
      <c r="S88" s="3683"/>
      <c r="U88" s="209" t="str">
        <f t="shared" si="11"/>
        <v>0</v>
      </c>
    </row>
    <row r="89" spans="1:22" ht="20.100000000000001" customHeight="1">
      <c r="A89" s="431"/>
      <c r="B89" s="440"/>
      <c r="C89" s="447"/>
      <c r="D89" s="440"/>
      <c r="E89" s="456" t="s">
        <v>127</v>
      </c>
      <c r="F89" s="457"/>
      <c r="G89" s="457"/>
      <c r="H89" s="1228"/>
      <c r="I89" s="457"/>
      <c r="J89" s="1228"/>
      <c r="K89" s="457"/>
      <c r="L89" s="457"/>
      <c r="M89" s="457"/>
      <c r="N89" s="457"/>
      <c r="O89" s="459"/>
      <c r="P89" s="2608">
        <f>O90+O92+O94+O96</f>
        <v>5487000</v>
      </c>
      <c r="Q89" s="2608">
        <f>SUM(Q90,Q92,Q94,Q96)</f>
        <v>5847000</v>
      </c>
      <c r="R89" s="2609">
        <f t="shared" si="9"/>
        <v>-360000</v>
      </c>
      <c r="S89" s="3234">
        <f t="shared" si="10"/>
        <v>-6.1570035915854283E-2</v>
      </c>
      <c r="U89" s="209" t="str">
        <f t="shared" si="11"/>
        <v>0</v>
      </c>
    </row>
    <row r="90" spans="1:22" ht="20.100000000000001" customHeight="1">
      <c r="A90" s="431"/>
      <c r="B90" s="440"/>
      <c r="C90" s="447"/>
      <c r="D90" s="440"/>
      <c r="F90" s="2505" t="s">
        <v>50</v>
      </c>
      <c r="G90" s="2557"/>
      <c r="H90" s="2505"/>
      <c r="I90" s="2505"/>
      <c r="J90" s="2505"/>
      <c r="K90" s="2505"/>
      <c r="L90" s="2505"/>
      <c r="M90" s="2505"/>
      <c r="N90" s="2558"/>
      <c r="O90" s="2559">
        <f>SUM(O91:O91)</f>
        <v>240000</v>
      </c>
      <c r="P90" s="616">
        <f>O90</f>
        <v>240000</v>
      </c>
      <c r="Q90" s="1660">
        <v>600000</v>
      </c>
      <c r="R90" s="2560">
        <f t="shared" si="9"/>
        <v>-360000</v>
      </c>
      <c r="S90" s="3183">
        <f t="shared" si="10"/>
        <v>-0.6</v>
      </c>
      <c r="U90" s="209" t="str">
        <f t="shared" si="11"/>
        <v>0</v>
      </c>
      <c r="V90" s="3668"/>
    </row>
    <row r="91" spans="1:22" ht="20.100000000000001" customHeight="1">
      <c r="A91" s="431"/>
      <c r="B91" s="440"/>
      <c r="C91" s="447"/>
      <c r="D91" s="440"/>
      <c r="E91" s="2568"/>
      <c r="F91" s="3657" t="s">
        <v>1563</v>
      </c>
      <c r="G91" s="3658">
        <v>20000</v>
      </c>
      <c r="H91" s="3659" t="s">
        <v>335</v>
      </c>
      <c r="I91" s="3686">
        <v>1</v>
      </c>
      <c r="J91" s="3659" t="s">
        <v>335</v>
      </c>
      <c r="K91" s="3662">
        <v>12</v>
      </c>
      <c r="L91" s="3662"/>
      <c r="M91" s="3662"/>
      <c r="N91" s="3663" t="s">
        <v>20</v>
      </c>
      <c r="O91" s="3664">
        <f>ROUNDUP(G91*I91*K91,-3)</f>
        <v>240000</v>
      </c>
      <c r="P91" s="3665"/>
      <c r="Q91" s="3665"/>
      <c r="R91" s="3666"/>
      <c r="S91" s="3667"/>
      <c r="U91" s="209" t="str">
        <f t="shared" si="11"/>
        <v>0</v>
      </c>
    </row>
    <row r="92" spans="1:22" ht="20.100000000000001" customHeight="1">
      <c r="A92" s="431"/>
      <c r="B92" s="440"/>
      <c r="C92" s="447"/>
      <c r="D92" s="440"/>
      <c r="E92" s="2568"/>
      <c r="F92" s="2505" t="s">
        <v>51</v>
      </c>
      <c r="G92" s="2557"/>
      <c r="H92" s="2505"/>
      <c r="I92" s="2617"/>
      <c r="J92" s="2505"/>
      <c r="K92" s="2505"/>
      <c r="L92" s="2505"/>
      <c r="M92" s="2505"/>
      <c r="N92" s="2558"/>
      <c r="O92" s="2559">
        <f>SUM(O93:O93)</f>
        <v>3180000</v>
      </c>
      <c r="P92" s="616">
        <f>O92</f>
        <v>3180000</v>
      </c>
      <c r="Q92" s="1660">
        <v>3180000</v>
      </c>
      <c r="R92" s="2560">
        <f t="shared" si="9"/>
        <v>0</v>
      </c>
      <c r="S92" s="3183">
        <f t="shared" si="10"/>
        <v>0</v>
      </c>
      <c r="U92" s="209" t="str">
        <f t="shared" si="11"/>
        <v>0</v>
      </c>
    </row>
    <row r="93" spans="1:22" ht="20.100000000000001" customHeight="1">
      <c r="A93" s="431"/>
      <c r="B93" s="440"/>
      <c r="C93" s="447"/>
      <c r="D93" s="440"/>
      <c r="E93" s="2568"/>
      <c r="F93" s="2198" t="s">
        <v>1564</v>
      </c>
      <c r="G93" s="2613">
        <v>265000</v>
      </c>
      <c r="H93" s="2614" t="s">
        <v>335</v>
      </c>
      <c r="I93" s="2615">
        <v>1</v>
      </c>
      <c r="J93" s="2614" t="s">
        <v>335</v>
      </c>
      <c r="K93" s="2212">
        <v>12</v>
      </c>
      <c r="L93" s="2212"/>
      <c r="M93" s="2212"/>
      <c r="N93" s="2616" t="s">
        <v>20</v>
      </c>
      <c r="O93" s="2214">
        <f>ROUNDUP(G93*I93*K93,-3)</f>
        <v>3180000</v>
      </c>
      <c r="P93" s="2178"/>
      <c r="Q93" s="2178"/>
      <c r="R93" s="2320"/>
      <c r="S93" s="3227"/>
      <c r="U93" s="209" t="str">
        <f t="shared" si="11"/>
        <v>0</v>
      </c>
      <c r="V93" s="3685"/>
    </row>
    <row r="94" spans="1:22" ht="20.100000000000001" customHeight="1">
      <c r="A94" s="431"/>
      <c r="B94" s="440"/>
      <c r="C94" s="447"/>
      <c r="D94" s="440"/>
      <c r="E94" s="2568"/>
      <c r="F94" s="2505" t="s">
        <v>616</v>
      </c>
      <c r="G94" s="2557"/>
      <c r="H94" s="2505"/>
      <c r="I94" s="2617"/>
      <c r="J94" s="2505"/>
      <c r="K94" s="2505"/>
      <c r="L94" s="2505"/>
      <c r="M94" s="2505"/>
      <c r="N94" s="2558"/>
      <c r="O94" s="2559">
        <f>SUM(O95:O95)</f>
        <v>2000000</v>
      </c>
      <c r="P94" s="616">
        <f>O94</f>
        <v>2000000</v>
      </c>
      <c r="Q94" s="1660">
        <v>2000000</v>
      </c>
      <c r="R94" s="2560">
        <f t="shared" si="9"/>
        <v>0</v>
      </c>
      <c r="S94" s="3183">
        <f t="shared" si="10"/>
        <v>0</v>
      </c>
      <c r="U94" s="209" t="str">
        <f t="shared" si="11"/>
        <v>0</v>
      </c>
    </row>
    <row r="95" spans="1:22" ht="20.100000000000001" customHeight="1">
      <c r="A95" s="431"/>
      <c r="B95" s="440"/>
      <c r="C95" s="447"/>
      <c r="D95" s="440"/>
      <c r="E95" s="2568"/>
      <c r="F95" s="2198" t="s">
        <v>1565</v>
      </c>
      <c r="G95" s="2613">
        <v>2000000</v>
      </c>
      <c r="H95" s="2614" t="s">
        <v>335</v>
      </c>
      <c r="I95" s="2615">
        <v>1</v>
      </c>
      <c r="J95" s="2614"/>
      <c r="K95" s="2212"/>
      <c r="L95" s="2212"/>
      <c r="M95" s="2212"/>
      <c r="N95" s="2616" t="s">
        <v>20</v>
      </c>
      <c r="O95" s="2214">
        <f>ROUNDUP(G95*I95,-3)</f>
        <v>2000000</v>
      </c>
      <c r="P95" s="2178"/>
      <c r="Q95" s="2178"/>
      <c r="R95" s="2320"/>
      <c r="S95" s="3227"/>
      <c r="U95" s="209" t="str">
        <f t="shared" si="11"/>
        <v>0</v>
      </c>
    </row>
    <row r="96" spans="1:22" ht="20.100000000000001" customHeight="1">
      <c r="A96" s="431"/>
      <c r="B96" s="440"/>
      <c r="C96" s="447"/>
      <c r="D96" s="440"/>
      <c r="E96" s="2568"/>
      <c r="F96" s="2505" t="s">
        <v>52</v>
      </c>
      <c r="G96" s="2557"/>
      <c r="H96" s="2505"/>
      <c r="I96" s="2617"/>
      <c r="J96" s="2505"/>
      <c r="K96" s="2505"/>
      <c r="L96" s="2505"/>
      <c r="M96" s="2505"/>
      <c r="N96" s="2558"/>
      <c r="O96" s="2559">
        <f>SUM(O97:O97)</f>
        <v>67000</v>
      </c>
      <c r="P96" s="616">
        <f>O96</f>
        <v>67000</v>
      </c>
      <c r="Q96" s="1660">
        <v>67000</v>
      </c>
      <c r="R96" s="2560">
        <f t="shared" si="9"/>
        <v>0</v>
      </c>
      <c r="S96" s="3183">
        <f t="shared" si="10"/>
        <v>0</v>
      </c>
      <c r="U96" s="209" t="str">
        <f t="shared" si="11"/>
        <v>0</v>
      </c>
    </row>
    <row r="97" spans="1:24" ht="20.100000000000001" customHeight="1">
      <c r="A97" s="431"/>
      <c r="B97" s="440"/>
      <c r="C97" s="447"/>
      <c r="D97" s="440"/>
      <c r="E97" s="470"/>
      <c r="F97" s="2226" t="s">
        <v>1566</v>
      </c>
      <c r="G97" s="2610">
        <v>67000</v>
      </c>
      <c r="H97" s="2611" t="s">
        <v>335</v>
      </c>
      <c r="I97" s="2618">
        <v>1</v>
      </c>
      <c r="J97" s="2611"/>
      <c r="K97" s="2228"/>
      <c r="L97" s="2228"/>
      <c r="M97" s="2228"/>
      <c r="N97" s="2612" t="s">
        <v>20</v>
      </c>
      <c r="O97" s="2230">
        <f>ROUNDUP(G97*I97,-3)</f>
        <v>67000</v>
      </c>
      <c r="P97" s="2606"/>
      <c r="Q97" s="2606"/>
      <c r="R97" s="2607"/>
      <c r="S97" s="3233"/>
      <c r="U97" s="209" t="str">
        <f t="shared" si="11"/>
        <v>0</v>
      </c>
    </row>
    <row r="98" spans="1:24" ht="20.100000000000001" customHeight="1">
      <c r="A98" s="431"/>
      <c r="B98" s="440"/>
      <c r="C98" s="447"/>
      <c r="D98" s="440"/>
      <c r="E98" s="456" t="s">
        <v>128</v>
      </c>
      <c r="F98" s="457"/>
      <c r="G98" s="457"/>
      <c r="H98" s="1228"/>
      <c r="I98" s="457"/>
      <c r="J98" s="1228"/>
      <c r="K98" s="457"/>
      <c r="L98" s="457"/>
      <c r="M98" s="457"/>
      <c r="N98" s="457"/>
      <c r="O98" s="459"/>
      <c r="P98" s="2608">
        <f>O99</f>
        <v>10800000</v>
      </c>
      <c r="Q98" s="460">
        <f>Q99</f>
        <v>12000000</v>
      </c>
      <c r="R98" s="2609">
        <f t="shared" si="9"/>
        <v>-1200000</v>
      </c>
      <c r="S98" s="3234">
        <f t="shared" si="10"/>
        <v>-0.1</v>
      </c>
      <c r="U98" s="209" t="str">
        <f t="shared" si="11"/>
        <v>0</v>
      </c>
      <c r="X98" s="3668"/>
    </row>
    <row r="99" spans="1:24" ht="20.100000000000001" customHeight="1">
      <c r="A99" s="431"/>
      <c r="B99" s="440"/>
      <c r="C99" s="447"/>
      <c r="D99" s="440"/>
      <c r="E99" s="2619"/>
      <c r="F99" s="2505" t="s">
        <v>53</v>
      </c>
      <c r="G99" s="2557"/>
      <c r="H99" s="2505"/>
      <c r="I99" s="2505"/>
      <c r="J99" s="2505"/>
      <c r="K99" s="2505"/>
      <c r="L99" s="2505"/>
      <c r="M99" s="2505"/>
      <c r="N99" s="2558"/>
      <c r="O99" s="2559">
        <f>SUM(O100:O100)</f>
        <v>10800000</v>
      </c>
      <c r="P99" s="616">
        <f>O99</f>
        <v>10800000</v>
      </c>
      <c r="Q99" s="1660">
        <v>12000000</v>
      </c>
      <c r="R99" s="2560">
        <f t="shared" si="9"/>
        <v>-1200000</v>
      </c>
      <c r="S99" s="3183">
        <f t="shared" si="10"/>
        <v>-0.1</v>
      </c>
      <c r="U99" s="209" t="str">
        <f t="shared" si="11"/>
        <v>0</v>
      </c>
    </row>
    <row r="100" spans="1:24" ht="20.100000000000001" customHeight="1">
      <c r="A100" s="431"/>
      <c r="B100" s="440"/>
      <c r="C100" s="447"/>
      <c r="D100" s="440"/>
      <c r="E100" s="2620"/>
      <c r="F100" s="3657" t="s">
        <v>2461</v>
      </c>
      <c r="G100" s="3658">
        <v>900000</v>
      </c>
      <c r="H100" s="3659" t="s">
        <v>335</v>
      </c>
      <c r="I100" s="3686">
        <v>1</v>
      </c>
      <c r="J100" s="3659" t="s">
        <v>335</v>
      </c>
      <c r="K100" s="3662">
        <v>12</v>
      </c>
      <c r="L100" s="3689"/>
      <c r="M100" s="3662"/>
      <c r="N100" s="3663" t="s">
        <v>20</v>
      </c>
      <c r="O100" s="3664">
        <f>G100*I100*K100</f>
        <v>10800000</v>
      </c>
      <c r="P100" s="3665"/>
      <c r="Q100" s="3681"/>
      <c r="R100" s="3666"/>
      <c r="S100" s="3667"/>
      <c r="U100" s="209" t="str">
        <f t="shared" si="11"/>
        <v>0</v>
      </c>
    </row>
    <row r="101" spans="1:24" ht="20.100000000000001" customHeight="1">
      <c r="A101" s="431"/>
      <c r="B101" s="440"/>
      <c r="C101" s="447"/>
      <c r="D101" s="440"/>
      <c r="E101" s="456" t="s">
        <v>54</v>
      </c>
      <c r="F101" s="457"/>
      <c r="G101" s="457"/>
      <c r="H101" s="1228"/>
      <c r="I101" s="457"/>
      <c r="J101" s="1228"/>
      <c r="K101" s="457"/>
      <c r="L101" s="457"/>
      <c r="M101" s="457"/>
      <c r="N101" s="457"/>
      <c r="O101" s="459"/>
      <c r="P101" s="460">
        <f>O102+O105+O108+O110</f>
        <v>8700000</v>
      </c>
      <c r="Q101" s="2608">
        <f>SUM(Q102,Q105,Q108,Q110)</f>
        <v>8700000</v>
      </c>
      <c r="R101" s="461">
        <f t="shared" si="9"/>
        <v>0</v>
      </c>
      <c r="S101" s="3154">
        <f t="shared" si="10"/>
        <v>0</v>
      </c>
      <c r="U101" s="209" t="str">
        <f t="shared" si="11"/>
        <v>0</v>
      </c>
      <c r="X101" s="3668"/>
    </row>
    <row r="102" spans="1:24" ht="20.100000000000001" customHeight="1">
      <c r="A102" s="431"/>
      <c r="B102" s="440"/>
      <c r="C102" s="447"/>
      <c r="D102" s="440"/>
      <c r="F102" s="2505" t="s">
        <v>55</v>
      </c>
      <c r="G102" s="2557"/>
      <c r="H102" s="2505"/>
      <c r="I102" s="2558"/>
      <c r="J102" s="2505"/>
      <c r="K102" s="2505"/>
      <c r="L102" s="2505"/>
      <c r="M102" s="2505"/>
      <c r="N102" s="2558"/>
      <c r="O102" s="2559">
        <f>SUM(O103:O104)</f>
        <v>4800000</v>
      </c>
      <c r="P102" s="616">
        <f>O102</f>
        <v>4800000</v>
      </c>
      <c r="Q102" s="1660">
        <v>4800000</v>
      </c>
      <c r="R102" s="2560">
        <f t="shared" si="9"/>
        <v>0</v>
      </c>
      <c r="S102" s="3183">
        <f t="shared" si="10"/>
        <v>0</v>
      </c>
      <c r="U102" s="209" t="str">
        <f t="shared" si="11"/>
        <v>0</v>
      </c>
    </row>
    <row r="103" spans="1:24" ht="20.100000000000001" customHeight="1">
      <c r="A103" s="431"/>
      <c r="B103" s="440"/>
      <c r="C103" s="447"/>
      <c r="D103" s="440"/>
      <c r="E103" s="2568"/>
      <c r="F103" s="2198" t="s">
        <v>1567</v>
      </c>
      <c r="G103" s="2222">
        <v>200000</v>
      </c>
      <c r="H103" s="2223" t="s">
        <v>335</v>
      </c>
      <c r="I103" s="2621">
        <v>1</v>
      </c>
      <c r="J103" s="2223" t="s">
        <v>335</v>
      </c>
      <c r="K103" s="2216">
        <v>12</v>
      </c>
      <c r="L103" s="2216"/>
      <c r="M103" s="2216"/>
      <c r="N103" s="2225" t="s">
        <v>20</v>
      </c>
      <c r="O103" s="1688">
        <f>ROUNDUP(G103*I103*K103,-3)</f>
        <v>2400000</v>
      </c>
      <c r="P103" s="2178"/>
      <c r="Q103" s="2178"/>
      <c r="R103" s="2320"/>
      <c r="S103" s="3227"/>
      <c r="U103" s="209" t="str">
        <f t="shared" si="11"/>
        <v>0</v>
      </c>
    </row>
    <row r="104" spans="1:24" ht="20.100000000000001" customHeight="1">
      <c r="A104" s="431"/>
      <c r="B104" s="440"/>
      <c r="C104" s="447"/>
      <c r="D104" s="440"/>
      <c r="E104" s="2569"/>
      <c r="F104" s="2198" t="s">
        <v>1568</v>
      </c>
      <c r="G104" s="2222">
        <v>200000</v>
      </c>
      <c r="H104" s="2223" t="s">
        <v>335</v>
      </c>
      <c r="I104" s="2621">
        <v>1</v>
      </c>
      <c r="J104" s="2223" t="s">
        <v>335</v>
      </c>
      <c r="K104" s="2216">
        <v>12</v>
      </c>
      <c r="L104" s="2216"/>
      <c r="M104" s="2216"/>
      <c r="N104" s="2225" t="s">
        <v>20</v>
      </c>
      <c r="O104" s="1688">
        <f>ROUNDUP(G104*I104*K104,-3)</f>
        <v>2400000</v>
      </c>
      <c r="P104" s="2178"/>
      <c r="Q104" s="2178"/>
      <c r="R104" s="2320"/>
      <c r="S104" s="3227"/>
      <c r="U104" s="209" t="str">
        <f t="shared" si="11"/>
        <v>0</v>
      </c>
    </row>
    <row r="105" spans="1:24" ht="20.100000000000001" customHeight="1">
      <c r="A105" s="431"/>
      <c r="B105" s="440"/>
      <c r="C105" s="447"/>
      <c r="D105" s="440"/>
      <c r="F105" s="2505" t="s">
        <v>56</v>
      </c>
      <c r="G105" s="2557"/>
      <c r="H105" s="2505"/>
      <c r="I105" s="2617"/>
      <c r="J105" s="2505"/>
      <c r="K105" s="2505"/>
      <c r="L105" s="2505"/>
      <c r="M105" s="2505"/>
      <c r="N105" s="2558"/>
      <c r="O105" s="2559">
        <f>SUM(O106:O107)</f>
        <v>3000000</v>
      </c>
      <c r="P105" s="616">
        <f>O105</f>
        <v>3000000</v>
      </c>
      <c r="Q105" s="1660">
        <v>3000000</v>
      </c>
      <c r="R105" s="2560">
        <f t="shared" si="9"/>
        <v>0</v>
      </c>
      <c r="S105" s="3183">
        <f t="shared" si="10"/>
        <v>0</v>
      </c>
      <c r="U105" s="209" t="str">
        <f t="shared" si="11"/>
        <v>0</v>
      </c>
    </row>
    <row r="106" spans="1:24" ht="20.100000000000001" customHeight="1">
      <c r="A106" s="431"/>
      <c r="B106" s="440"/>
      <c r="C106" s="447"/>
      <c r="D106" s="440"/>
      <c r="E106" s="2569"/>
      <c r="F106" s="2198" t="s">
        <v>3046</v>
      </c>
      <c r="G106" s="2222">
        <v>200000</v>
      </c>
      <c r="H106" s="2223" t="s">
        <v>335</v>
      </c>
      <c r="I106" s="2621">
        <v>10</v>
      </c>
      <c r="J106" s="2223"/>
      <c r="K106" s="2216"/>
      <c r="L106" s="2216"/>
      <c r="M106" s="2216"/>
      <c r="N106" s="2225" t="s">
        <v>20</v>
      </c>
      <c r="O106" s="1688">
        <f>ROUNDUP(G106*I106,-3)</f>
        <v>2000000</v>
      </c>
      <c r="P106" s="2178"/>
      <c r="Q106" s="2178"/>
      <c r="R106" s="2320"/>
      <c r="S106" s="3227"/>
      <c r="U106" s="209" t="str">
        <f t="shared" si="11"/>
        <v>0</v>
      </c>
    </row>
    <row r="107" spans="1:24" ht="20.100000000000001" customHeight="1">
      <c r="A107" s="431"/>
      <c r="B107" s="440"/>
      <c r="C107" s="447"/>
      <c r="D107" s="440"/>
      <c r="E107" s="2569"/>
      <c r="F107" s="2198" t="s">
        <v>1569</v>
      </c>
      <c r="G107" s="2222">
        <v>500000</v>
      </c>
      <c r="H107" s="2223" t="s">
        <v>335</v>
      </c>
      <c r="I107" s="2621">
        <v>2</v>
      </c>
      <c r="J107" s="2223"/>
      <c r="K107" s="2216"/>
      <c r="L107" s="2216"/>
      <c r="M107" s="2216"/>
      <c r="N107" s="2225" t="s">
        <v>20</v>
      </c>
      <c r="O107" s="1688">
        <f>ROUNDUP(G107*I107,-3)</f>
        <v>1000000</v>
      </c>
      <c r="P107" s="2178"/>
      <c r="Q107" s="2178"/>
      <c r="R107" s="2320"/>
      <c r="S107" s="3227"/>
    </row>
    <row r="108" spans="1:24" ht="20.100000000000001" customHeight="1">
      <c r="A108" s="431"/>
      <c r="B108" s="440"/>
      <c r="C108" s="447"/>
      <c r="D108" s="440"/>
      <c r="F108" s="2505" t="s">
        <v>57</v>
      </c>
      <c r="G108" s="2557"/>
      <c r="H108" s="2505"/>
      <c r="I108" s="2617"/>
      <c r="J108" s="2505"/>
      <c r="K108" s="2505"/>
      <c r="L108" s="2505"/>
      <c r="M108" s="2505"/>
      <c r="N108" s="2558"/>
      <c r="O108" s="2559">
        <f>SUM(O109:O109)</f>
        <v>300000</v>
      </c>
      <c r="P108" s="616">
        <f>O108</f>
        <v>300000</v>
      </c>
      <c r="Q108" s="1660">
        <v>300000</v>
      </c>
      <c r="R108" s="2560">
        <f t="shared" si="9"/>
        <v>0</v>
      </c>
      <c r="S108" s="3183">
        <f t="shared" si="10"/>
        <v>0</v>
      </c>
      <c r="U108" s="209" t="str">
        <f t="shared" si="11"/>
        <v>0</v>
      </c>
    </row>
    <row r="109" spans="1:24" ht="20.100000000000001" customHeight="1">
      <c r="A109" s="431"/>
      <c r="B109" s="440"/>
      <c r="C109" s="447"/>
      <c r="D109" s="440"/>
      <c r="E109" s="2569"/>
      <c r="F109" s="2198" t="s">
        <v>1674</v>
      </c>
      <c r="G109" s="2222">
        <v>50000</v>
      </c>
      <c r="H109" s="2223" t="s">
        <v>335</v>
      </c>
      <c r="I109" s="2621">
        <v>1</v>
      </c>
      <c r="J109" s="2223" t="s">
        <v>335</v>
      </c>
      <c r="K109" s="2216">
        <v>6</v>
      </c>
      <c r="L109" s="2216"/>
      <c r="M109" s="2216"/>
      <c r="N109" s="2225" t="s">
        <v>20</v>
      </c>
      <c r="O109" s="1688">
        <f>G109*I109*K109</f>
        <v>300000</v>
      </c>
      <c r="P109" s="2178"/>
      <c r="Q109" s="2178"/>
      <c r="R109" s="2320"/>
      <c r="S109" s="3227"/>
      <c r="U109" s="209" t="str">
        <f t="shared" si="11"/>
        <v>0</v>
      </c>
    </row>
    <row r="110" spans="1:24" ht="20.100000000000001" customHeight="1">
      <c r="A110" s="431"/>
      <c r="B110" s="440"/>
      <c r="C110" s="447"/>
      <c r="D110" s="440"/>
      <c r="E110" s="440"/>
      <c r="F110" s="2505" t="s">
        <v>58</v>
      </c>
      <c r="G110" s="2557"/>
      <c r="H110" s="2505"/>
      <c r="I110" s="2617"/>
      <c r="J110" s="2505"/>
      <c r="K110" s="2505"/>
      <c r="L110" s="2505"/>
      <c r="M110" s="2505"/>
      <c r="N110" s="2558"/>
      <c r="O110" s="2559">
        <f>SUM(O111:O111)</f>
        <v>600000</v>
      </c>
      <c r="P110" s="616">
        <f>O110</f>
        <v>600000</v>
      </c>
      <c r="Q110" s="1660">
        <v>600000</v>
      </c>
      <c r="R110" s="2560">
        <f t="shared" si="9"/>
        <v>0</v>
      </c>
      <c r="S110" s="3183">
        <f t="shared" si="10"/>
        <v>0</v>
      </c>
      <c r="U110" s="209" t="str">
        <f t="shared" si="11"/>
        <v>0</v>
      </c>
    </row>
    <row r="111" spans="1:24" ht="20.100000000000001" customHeight="1">
      <c r="A111" s="431"/>
      <c r="B111" s="440"/>
      <c r="C111" s="447"/>
      <c r="D111" s="440"/>
      <c r="E111" s="2622"/>
      <c r="F111" s="2226" t="s">
        <v>1886</v>
      </c>
      <c r="G111" s="2602">
        <v>50000</v>
      </c>
      <c r="H111" s="2603" t="s">
        <v>335</v>
      </c>
      <c r="I111" s="2615">
        <v>1</v>
      </c>
      <c r="J111" s="2614" t="s">
        <v>335</v>
      </c>
      <c r="K111" s="2212">
        <v>12</v>
      </c>
      <c r="L111" s="2298"/>
      <c r="M111" s="2298"/>
      <c r="N111" s="2605" t="s">
        <v>20</v>
      </c>
      <c r="O111" s="2300">
        <f>G111*I111*K111</f>
        <v>600000</v>
      </c>
      <c r="P111" s="2606"/>
      <c r="Q111" s="2606"/>
      <c r="R111" s="2607"/>
      <c r="S111" s="3233"/>
      <c r="U111" s="209" t="str">
        <f t="shared" si="11"/>
        <v>0</v>
      </c>
    </row>
    <row r="112" spans="1:24" ht="20.100000000000001" customHeight="1">
      <c r="A112" s="431"/>
      <c r="B112" s="440"/>
      <c r="C112" s="447"/>
      <c r="D112" s="440"/>
      <c r="E112" s="456" t="s">
        <v>130</v>
      </c>
      <c r="F112" s="457"/>
      <c r="G112" s="457"/>
      <c r="H112" s="1228"/>
      <c r="I112" s="457"/>
      <c r="J112" s="1228"/>
      <c r="K112" s="457"/>
      <c r="L112" s="457"/>
      <c r="M112" s="457"/>
      <c r="N112" s="457"/>
      <c r="O112" s="459"/>
      <c r="P112" s="2608">
        <f>O113+O115</f>
        <v>9900000</v>
      </c>
      <c r="Q112" s="2608">
        <f>SUM(Q113,Q115)</f>
        <v>9900000</v>
      </c>
      <c r="R112" s="2609">
        <f t="shared" si="9"/>
        <v>0</v>
      </c>
      <c r="S112" s="3234">
        <f t="shared" si="10"/>
        <v>0</v>
      </c>
      <c r="U112" s="209" t="str">
        <f t="shared" si="11"/>
        <v>0</v>
      </c>
    </row>
    <row r="113" spans="1:21" ht="20.100000000000001" customHeight="1">
      <c r="A113" s="431"/>
      <c r="B113" s="440"/>
      <c r="C113" s="447"/>
      <c r="D113" s="440"/>
      <c r="F113" s="2505" t="s">
        <v>59</v>
      </c>
      <c r="G113" s="2557"/>
      <c r="H113" s="2505"/>
      <c r="I113" s="2505"/>
      <c r="J113" s="2505"/>
      <c r="K113" s="2505"/>
      <c r="L113" s="2505"/>
      <c r="M113" s="2505"/>
      <c r="N113" s="2558"/>
      <c r="O113" s="2559">
        <f>SUM(O114:O114)</f>
        <v>600000</v>
      </c>
      <c r="P113" s="616">
        <f>O113</f>
        <v>600000</v>
      </c>
      <c r="Q113" s="1660">
        <v>600000</v>
      </c>
      <c r="R113" s="2560">
        <f t="shared" si="9"/>
        <v>0</v>
      </c>
      <c r="S113" s="3183">
        <f t="shared" si="10"/>
        <v>0</v>
      </c>
      <c r="U113" s="209" t="str">
        <f t="shared" si="11"/>
        <v>0</v>
      </c>
    </row>
    <row r="114" spans="1:21" ht="20.100000000000001" customHeight="1">
      <c r="A114" s="431"/>
      <c r="B114" s="440"/>
      <c r="C114" s="447"/>
      <c r="D114" s="440"/>
      <c r="E114" s="2568"/>
      <c r="F114" s="2198" t="s">
        <v>1570</v>
      </c>
      <c r="G114" s="2613">
        <v>10000</v>
      </c>
      <c r="H114" s="2614" t="s">
        <v>335</v>
      </c>
      <c r="I114" s="2623">
        <v>5</v>
      </c>
      <c r="J114" s="2614" t="s">
        <v>335</v>
      </c>
      <c r="K114" s="2212">
        <v>12</v>
      </c>
      <c r="L114" s="2212"/>
      <c r="M114" s="2212"/>
      <c r="N114" s="2616" t="s">
        <v>20</v>
      </c>
      <c r="O114" s="2214">
        <f>ROUNDUP(G114*I114*K114,-3)</f>
        <v>600000</v>
      </c>
      <c r="P114" s="2178"/>
      <c r="Q114" s="2178"/>
      <c r="R114" s="2320"/>
      <c r="S114" s="3227"/>
      <c r="U114" s="209" t="str">
        <f t="shared" si="11"/>
        <v>0</v>
      </c>
    </row>
    <row r="115" spans="1:21" ht="20.100000000000001" customHeight="1">
      <c r="A115" s="431"/>
      <c r="B115" s="440"/>
      <c r="C115" s="447"/>
      <c r="D115" s="440"/>
      <c r="F115" s="2505" t="s">
        <v>60</v>
      </c>
      <c r="G115" s="2557"/>
      <c r="H115" s="2505"/>
      <c r="I115" s="2505"/>
      <c r="J115" s="2505"/>
      <c r="K115" s="2505"/>
      <c r="L115" s="2505"/>
      <c r="M115" s="2505"/>
      <c r="N115" s="2558"/>
      <c r="O115" s="2559">
        <f>SUM(O116:O119)</f>
        <v>9300000</v>
      </c>
      <c r="P115" s="616">
        <f>O115</f>
        <v>9300000</v>
      </c>
      <c r="Q115" s="1660">
        <v>9300000</v>
      </c>
      <c r="R115" s="2560">
        <f t="shared" si="9"/>
        <v>0</v>
      </c>
      <c r="S115" s="3183">
        <f t="shared" si="10"/>
        <v>0</v>
      </c>
      <c r="U115" s="209" t="str">
        <f t="shared" si="11"/>
        <v>0</v>
      </c>
    </row>
    <row r="116" spans="1:21" ht="20.100000000000001" customHeight="1">
      <c r="A116" s="431"/>
      <c r="B116" s="440"/>
      <c r="C116" s="447"/>
      <c r="D116" s="440"/>
      <c r="F116" s="2198" t="s">
        <v>1571</v>
      </c>
      <c r="G116" s="2613">
        <v>25000</v>
      </c>
      <c r="H116" s="2614" t="s">
        <v>335</v>
      </c>
      <c r="I116" s="2217">
        <v>5</v>
      </c>
      <c r="J116" s="2614" t="s">
        <v>335</v>
      </c>
      <c r="K116" s="2624">
        <v>20</v>
      </c>
      <c r="L116" s="2614"/>
      <c r="M116" s="2614"/>
      <c r="N116" s="2616" t="s">
        <v>20</v>
      </c>
      <c r="O116" s="2625">
        <f>G116*I116*K116</f>
        <v>2500000</v>
      </c>
      <c r="P116" s="2178"/>
      <c r="Q116" s="2178"/>
      <c r="R116" s="2320"/>
      <c r="S116" s="3227"/>
      <c r="U116" s="209" t="str">
        <f t="shared" si="11"/>
        <v>0</v>
      </c>
    </row>
    <row r="117" spans="1:21" ht="20.100000000000001" customHeight="1">
      <c r="A117" s="431"/>
      <c r="B117" s="440"/>
      <c r="C117" s="447"/>
      <c r="D117" s="440"/>
      <c r="F117" s="2198" t="s">
        <v>1572</v>
      </c>
      <c r="G117" s="2613">
        <v>30000</v>
      </c>
      <c r="H117" s="2614" t="s">
        <v>335</v>
      </c>
      <c r="I117" s="2217">
        <v>3</v>
      </c>
      <c r="J117" s="2614" t="s">
        <v>335</v>
      </c>
      <c r="K117" s="2624">
        <v>20</v>
      </c>
      <c r="L117" s="2614"/>
      <c r="M117" s="2614"/>
      <c r="N117" s="2616" t="s">
        <v>20</v>
      </c>
      <c r="O117" s="2625">
        <f>G117*I117*K117</f>
        <v>1800000</v>
      </c>
      <c r="P117" s="2178"/>
      <c r="Q117" s="2178"/>
      <c r="R117" s="2320"/>
      <c r="S117" s="3227"/>
      <c r="U117" s="209" t="str">
        <f t="shared" si="11"/>
        <v>0</v>
      </c>
    </row>
    <row r="118" spans="1:21" ht="20.100000000000001" customHeight="1">
      <c r="A118" s="431"/>
      <c r="B118" s="440"/>
      <c r="C118" s="447"/>
      <c r="D118" s="440"/>
      <c r="F118" s="2198" t="s">
        <v>1573</v>
      </c>
      <c r="G118" s="2613">
        <v>20000</v>
      </c>
      <c r="H118" s="2614" t="s">
        <v>335</v>
      </c>
      <c r="I118" s="2217">
        <v>1</v>
      </c>
      <c r="J118" s="2614" t="s">
        <v>335</v>
      </c>
      <c r="K118" s="2624">
        <v>150</v>
      </c>
      <c r="L118" s="2614"/>
      <c r="M118" s="2614"/>
      <c r="N118" s="2616" t="s">
        <v>20</v>
      </c>
      <c r="O118" s="2625">
        <f>G118*I118*K118</f>
        <v>3000000</v>
      </c>
      <c r="P118" s="2178"/>
      <c r="Q118" s="2178"/>
      <c r="R118" s="2320"/>
      <c r="S118" s="3227"/>
      <c r="U118" s="209" t="str">
        <f t="shared" si="11"/>
        <v>0</v>
      </c>
    </row>
    <row r="119" spans="1:21" ht="20.100000000000001" customHeight="1">
      <c r="A119" s="431"/>
      <c r="B119" s="440"/>
      <c r="C119" s="447"/>
      <c r="D119" s="440"/>
      <c r="E119" s="2626"/>
      <c r="F119" s="2226" t="s">
        <v>1574</v>
      </c>
      <c r="G119" s="2610">
        <v>500000</v>
      </c>
      <c r="H119" s="2611" t="s">
        <v>335</v>
      </c>
      <c r="I119" s="2627">
        <v>4</v>
      </c>
      <c r="J119" s="2611"/>
      <c r="K119" s="2228"/>
      <c r="L119" s="2228"/>
      <c r="M119" s="2228"/>
      <c r="N119" s="2612" t="s">
        <v>20</v>
      </c>
      <c r="O119" s="2230">
        <f>G119*I119</f>
        <v>2000000</v>
      </c>
      <c r="P119" s="2606"/>
      <c r="Q119" s="2606"/>
      <c r="R119" s="2607"/>
      <c r="S119" s="3233"/>
      <c r="U119" s="209" t="str">
        <f t="shared" si="11"/>
        <v>0</v>
      </c>
    </row>
    <row r="120" spans="1:21" ht="20.100000000000001" customHeight="1">
      <c r="A120" s="431"/>
      <c r="B120" s="440"/>
      <c r="C120" s="447"/>
      <c r="D120" s="440"/>
      <c r="E120" s="456" t="s">
        <v>1100</v>
      </c>
      <c r="F120" s="457"/>
      <c r="G120" s="457"/>
      <c r="H120" s="1228"/>
      <c r="I120" s="457"/>
      <c r="J120" s="1228"/>
      <c r="K120" s="457"/>
      <c r="L120" s="457"/>
      <c r="M120" s="457"/>
      <c r="N120" s="457"/>
      <c r="O120" s="459"/>
      <c r="P120" s="460">
        <f>O121</f>
        <v>31040000</v>
      </c>
      <c r="Q120" s="460">
        <f>Q121</f>
        <v>24360000</v>
      </c>
      <c r="R120" s="461">
        <f t="shared" si="9"/>
        <v>6680000</v>
      </c>
      <c r="S120" s="3154">
        <f t="shared" si="10"/>
        <v>0.27422003284072249</v>
      </c>
      <c r="U120" s="209" t="str">
        <f t="shared" si="11"/>
        <v>추경</v>
      </c>
    </row>
    <row r="121" spans="1:21" ht="20.100000000000001" customHeight="1">
      <c r="A121" s="431"/>
      <c r="B121" s="440"/>
      <c r="C121" s="447"/>
      <c r="D121" s="440"/>
      <c r="F121" s="2505" t="s">
        <v>61</v>
      </c>
      <c r="G121" s="2557"/>
      <c r="H121" s="2505"/>
      <c r="I121" s="2505"/>
      <c r="J121" s="2505"/>
      <c r="K121" s="2505"/>
      <c r="L121" s="2505"/>
      <c r="M121" s="2505"/>
      <c r="N121" s="2558"/>
      <c r="O121" s="2559">
        <f>SUM(O122:O126)</f>
        <v>31040000</v>
      </c>
      <c r="P121" s="616">
        <f>O121</f>
        <v>31040000</v>
      </c>
      <c r="Q121" s="1660">
        <v>24360000</v>
      </c>
      <c r="R121" s="2560">
        <f t="shared" si="9"/>
        <v>6680000</v>
      </c>
      <c r="S121" s="3183">
        <f t="shared" si="10"/>
        <v>0.27422003284072249</v>
      </c>
      <c r="U121" s="209" t="str">
        <f t="shared" si="11"/>
        <v>추경</v>
      </c>
    </row>
    <row r="122" spans="1:21" ht="20.100000000000001" customHeight="1">
      <c r="A122" s="431"/>
      <c r="B122" s="440"/>
      <c r="C122" s="447"/>
      <c r="D122" s="440"/>
      <c r="E122" s="2568"/>
      <c r="F122" s="2198" t="s">
        <v>1575</v>
      </c>
      <c r="G122" s="2222">
        <v>7180000</v>
      </c>
      <c r="H122" s="2223" t="s">
        <v>335</v>
      </c>
      <c r="I122" s="2628">
        <v>1</v>
      </c>
      <c r="J122" s="2223"/>
      <c r="K122" s="2216"/>
      <c r="L122" s="2216"/>
      <c r="M122" s="2216"/>
      <c r="N122" s="2225" t="s">
        <v>20</v>
      </c>
      <c r="O122" s="1688">
        <f>G122*I122</f>
        <v>7180000</v>
      </c>
      <c r="P122" s="2178"/>
      <c r="Q122" s="2178"/>
      <c r="R122" s="2320"/>
      <c r="S122" s="3227"/>
      <c r="U122" s="209" t="str">
        <f t="shared" si="11"/>
        <v>0</v>
      </c>
    </row>
    <row r="123" spans="1:21" ht="20.100000000000001" customHeight="1">
      <c r="A123" s="431"/>
      <c r="B123" s="440"/>
      <c r="C123" s="447"/>
      <c r="D123" s="440"/>
      <c r="E123" s="2568"/>
      <c r="F123" s="2198" t="s">
        <v>1576</v>
      </c>
      <c r="G123" s="2222">
        <v>9400000</v>
      </c>
      <c r="H123" s="2223" t="s">
        <v>335</v>
      </c>
      <c r="I123" s="2628">
        <v>1</v>
      </c>
      <c r="J123" s="2223"/>
      <c r="K123" s="2216"/>
      <c r="L123" s="2216"/>
      <c r="M123" s="2216"/>
      <c r="N123" s="2225" t="s">
        <v>20</v>
      </c>
      <c r="O123" s="1688">
        <f>G123*I123</f>
        <v>9400000</v>
      </c>
      <c r="P123" s="2178"/>
      <c r="Q123" s="2178"/>
      <c r="R123" s="2320"/>
      <c r="S123" s="3227"/>
      <c r="U123" s="209" t="str">
        <f t="shared" si="11"/>
        <v>0</v>
      </c>
    </row>
    <row r="124" spans="1:21" ht="20.100000000000001" customHeight="1">
      <c r="A124" s="431"/>
      <c r="B124" s="440"/>
      <c r="C124" s="447"/>
      <c r="D124" s="440"/>
      <c r="E124" s="2568"/>
      <c r="F124" s="2198" t="s">
        <v>1577</v>
      </c>
      <c r="G124" s="2613">
        <v>55000</v>
      </c>
      <c r="H124" s="2614" t="s">
        <v>335</v>
      </c>
      <c r="I124" s="2217">
        <v>1</v>
      </c>
      <c r="J124" s="2614" t="s">
        <v>335</v>
      </c>
      <c r="K124" s="2212">
        <v>12</v>
      </c>
      <c r="L124" s="2212"/>
      <c r="M124" s="2212"/>
      <c r="N124" s="2616" t="s">
        <v>20</v>
      </c>
      <c r="O124" s="2214">
        <f>G124*I124*K124</f>
        <v>660000</v>
      </c>
      <c r="P124" s="2178"/>
      <c r="Q124" s="2178"/>
      <c r="R124" s="2320"/>
      <c r="S124" s="3227"/>
      <c r="U124" s="209" t="str">
        <f t="shared" si="11"/>
        <v>0</v>
      </c>
    </row>
    <row r="125" spans="1:21" ht="20.100000000000001" customHeight="1">
      <c r="A125" s="431"/>
      <c r="B125" s="440"/>
      <c r="C125" s="447"/>
      <c r="D125" s="440"/>
      <c r="E125" s="2569"/>
      <c r="F125" s="2198" t="s">
        <v>1578</v>
      </c>
      <c r="G125" s="2613">
        <v>750000</v>
      </c>
      <c r="H125" s="2614" t="s">
        <v>335</v>
      </c>
      <c r="I125" s="2217">
        <v>1</v>
      </c>
      <c r="J125" s="2614" t="s">
        <v>335</v>
      </c>
      <c r="K125" s="2212">
        <v>12</v>
      </c>
      <c r="L125" s="2212"/>
      <c r="M125" s="2212"/>
      <c r="N125" s="2616" t="s">
        <v>20</v>
      </c>
      <c r="O125" s="2214">
        <f>G125*I125*K125</f>
        <v>9000000</v>
      </c>
      <c r="P125" s="2178"/>
      <c r="Q125" s="2178"/>
      <c r="R125" s="2320"/>
      <c r="S125" s="3227"/>
      <c r="U125" s="209" t="str">
        <f t="shared" si="11"/>
        <v>0</v>
      </c>
    </row>
    <row r="126" spans="1:21" ht="20.100000000000001" customHeight="1">
      <c r="A126" s="431"/>
      <c r="B126" s="440"/>
      <c r="C126" s="447"/>
      <c r="D126" s="440"/>
      <c r="E126" s="2569"/>
      <c r="F126" s="2198" t="s">
        <v>1579</v>
      </c>
      <c r="G126" s="2613">
        <v>400000</v>
      </c>
      <c r="H126" s="2614" t="s">
        <v>335</v>
      </c>
      <c r="I126" s="2217">
        <v>1</v>
      </c>
      <c r="J126" s="2614" t="s">
        <v>335</v>
      </c>
      <c r="K126" s="2212">
        <v>12</v>
      </c>
      <c r="L126" s="2212"/>
      <c r="M126" s="2212"/>
      <c r="N126" s="2616" t="s">
        <v>20</v>
      </c>
      <c r="O126" s="2214">
        <f>G126*I126*K126</f>
        <v>4800000</v>
      </c>
      <c r="P126" s="2178"/>
      <c r="Q126" s="2178"/>
      <c r="R126" s="2320"/>
      <c r="S126" s="3227"/>
      <c r="U126" s="209" t="str">
        <f t="shared" si="11"/>
        <v>0</v>
      </c>
    </row>
    <row r="127" spans="1:21" ht="20.100000000000001" customHeight="1">
      <c r="A127" s="431"/>
      <c r="B127" s="440"/>
      <c r="C127" s="447"/>
      <c r="D127" s="440"/>
      <c r="E127" s="456" t="s">
        <v>133</v>
      </c>
      <c r="F127" s="457"/>
      <c r="G127" s="457"/>
      <c r="H127" s="1228"/>
      <c r="I127" s="457"/>
      <c r="J127" s="1228"/>
      <c r="K127" s="457"/>
      <c r="L127" s="457"/>
      <c r="M127" s="457"/>
      <c r="N127" s="457"/>
      <c r="O127" s="459"/>
      <c r="P127" s="460">
        <f>O128</f>
        <v>1820000</v>
      </c>
      <c r="Q127" s="460">
        <f>Q128</f>
        <v>500000</v>
      </c>
      <c r="R127" s="461">
        <f t="shared" si="9"/>
        <v>1320000</v>
      </c>
      <c r="S127" s="3154">
        <f t="shared" si="10"/>
        <v>2.64</v>
      </c>
      <c r="U127" s="209" t="str">
        <f t="shared" si="11"/>
        <v>추경</v>
      </c>
    </row>
    <row r="128" spans="1:21" ht="20.100000000000001" customHeight="1">
      <c r="A128" s="431"/>
      <c r="B128" s="440"/>
      <c r="C128" s="447"/>
      <c r="D128" s="440"/>
      <c r="F128" s="2505" t="s">
        <v>62</v>
      </c>
      <c r="G128" s="2557"/>
      <c r="H128" s="2505"/>
      <c r="I128" s="2505"/>
      <c r="J128" s="2505"/>
      <c r="K128" s="2505"/>
      <c r="L128" s="2505"/>
      <c r="M128" s="2505"/>
      <c r="N128" s="2558"/>
      <c r="O128" s="2559">
        <f>SUM(O129:O130)</f>
        <v>1820000</v>
      </c>
      <c r="P128" s="616">
        <f>O128</f>
        <v>1820000</v>
      </c>
      <c r="Q128" s="1660">
        <v>500000</v>
      </c>
      <c r="R128" s="2560">
        <f t="shared" si="9"/>
        <v>1320000</v>
      </c>
      <c r="S128" s="3183">
        <f t="shared" si="10"/>
        <v>2.64</v>
      </c>
      <c r="U128" s="209" t="str">
        <f t="shared" si="11"/>
        <v>추경</v>
      </c>
    </row>
    <row r="129" spans="1:21" ht="20.100000000000001" customHeight="1">
      <c r="A129" s="431"/>
      <c r="B129" s="440"/>
      <c r="C129" s="447"/>
      <c r="D129" s="440"/>
      <c r="E129" s="2568"/>
      <c r="F129" s="2198" t="s">
        <v>1580</v>
      </c>
      <c r="G129" s="2613">
        <v>125000</v>
      </c>
      <c r="H129" s="2614" t="s">
        <v>335</v>
      </c>
      <c r="I129" s="2629">
        <v>4</v>
      </c>
      <c r="J129" s="2614"/>
      <c r="K129" s="2212"/>
      <c r="L129" s="2212"/>
      <c r="M129" s="2212"/>
      <c r="N129" s="2616" t="s">
        <v>20</v>
      </c>
      <c r="O129" s="2214">
        <f>ROUNDUP(G129*I129,-3)</f>
        <v>500000</v>
      </c>
      <c r="P129" s="2178"/>
      <c r="Q129" s="2178"/>
      <c r="R129" s="2320"/>
      <c r="S129" s="3227"/>
      <c r="U129" s="209" t="str">
        <f t="shared" si="11"/>
        <v>0</v>
      </c>
    </row>
    <row r="130" spans="1:21" ht="20.100000000000001" customHeight="1">
      <c r="A130" s="431"/>
      <c r="B130" s="440"/>
      <c r="C130" s="447"/>
      <c r="D130" s="440"/>
      <c r="E130" s="2568"/>
      <c r="F130" s="2198" t="s">
        <v>3047</v>
      </c>
      <c r="G130" s="2613">
        <v>120000</v>
      </c>
      <c r="H130" s="2614" t="s">
        <v>335</v>
      </c>
      <c r="I130" s="2629">
        <v>11</v>
      </c>
      <c r="J130" s="2614"/>
      <c r="K130" s="2212"/>
      <c r="L130" s="2212"/>
      <c r="M130" s="2212"/>
      <c r="N130" s="2616" t="s">
        <v>20</v>
      </c>
      <c r="O130" s="2214">
        <f>ROUNDUP(G130*I130,-3)</f>
        <v>1320000</v>
      </c>
      <c r="P130" s="2178"/>
      <c r="Q130" s="2178"/>
      <c r="R130" s="2320"/>
      <c r="S130" s="3227"/>
    </row>
    <row r="131" spans="1:21" ht="20.100000000000001" customHeight="1">
      <c r="A131" s="431"/>
      <c r="B131" s="440"/>
      <c r="C131" s="447"/>
      <c r="D131" s="440"/>
      <c r="E131" s="456" t="s">
        <v>134</v>
      </c>
      <c r="F131" s="457"/>
      <c r="G131" s="457"/>
      <c r="H131" s="1228"/>
      <c r="I131" s="457"/>
      <c r="J131" s="1228"/>
      <c r="K131" s="457"/>
      <c r="L131" s="457"/>
      <c r="M131" s="457"/>
      <c r="N131" s="457"/>
      <c r="O131" s="459"/>
      <c r="P131" s="460">
        <f>O132</f>
        <v>1800000</v>
      </c>
      <c r="Q131" s="460">
        <f>Q132</f>
        <v>1800000</v>
      </c>
      <c r="R131" s="461">
        <f t="shared" si="9"/>
        <v>0</v>
      </c>
      <c r="S131" s="3154">
        <f t="shared" si="10"/>
        <v>0</v>
      </c>
      <c r="U131" s="209" t="str">
        <f t="shared" si="11"/>
        <v>0</v>
      </c>
    </row>
    <row r="132" spans="1:21" ht="20.100000000000001" customHeight="1">
      <c r="A132" s="431"/>
      <c r="B132" s="440"/>
      <c r="C132" s="447"/>
      <c r="D132" s="440"/>
      <c r="F132" s="2505" t="s">
        <v>63</v>
      </c>
      <c r="G132" s="2557"/>
      <c r="H132" s="2505"/>
      <c r="I132" s="2505"/>
      <c r="J132" s="2505"/>
      <c r="K132" s="2505"/>
      <c r="L132" s="2505"/>
      <c r="M132" s="2505"/>
      <c r="N132" s="2558"/>
      <c r="O132" s="2559">
        <f>SUM(O133:O133)</f>
        <v>1800000</v>
      </c>
      <c r="P132" s="616">
        <f>O132</f>
        <v>1800000</v>
      </c>
      <c r="Q132" s="1660">
        <v>1800000</v>
      </c>
      <c r="R132" s="2560">
        <f t="shared" si="9"/>
        <v>0</v>
      </c>
      <c r="S132" s="3183">
        <f t="shared" si="10"/>
        <v>0</v>
      </c>
      <c r="U132" s="209" t="str">
        <f t="shared" si="11"/>
        <v>0</v>
      </c>
    </row>
    <row r="133" spans="1:21" ht="20.100000000000001" customHeight="1">
      <c r="A133" s="431"/>
      <c r="B133" s="440"/>
      <c r="C133" s="447"/>
      <c r="D133" s="440"/>
      <c r="E133" s="2626"/>
      <c r="F133" s="2226" t="s">
        <v>1581</v>
      </c>
      <c r="G133" s="2610">
        <v>150000</v>
      </c>
      <c r="H133" s="2611" t="s">
        <v>335</v>
      </c>
      <c r="I133" s="2277">
        <v>1</v>
      </c>
      <c r="J133" s="2611" t="s">
        <v>335</v>
      </c>
      <c r="K133" s="2228">
        <v>12</v>
      </c>
      <c r="L133" s="2228"/>
      <c r="M133" s="2228"/>
      <c r="N133" s="2612" t="s">
        <v>20</v>
      </c>
      <c r="O133" s="2230">
        <f>G133*I133*K133</f>
        <v>1800000</v>
      </c>
      <c r="P133" s="2606"/>
      <c r="Q133" s="2606"/>
      <c r="R133" s="2607"/>
      <c r="S133" s="3233"/>
      <c r="U133" s="209" t="str">
        <f t="shared" si="11"/>
        <v>0</v>
      </c>
    </row>
    <row r="134" spans="1:21" ht="20.100000000000001" customHeight="1">
      <c r="A134" s="431"/>
      <c r="B134" s="440"/>
      <c r="C134" s="447"/>
      <c r="D134" s="440"/>
      <c r="E134" s="456" t="s">
        <v>135</v>
      </c>
      <c r="F134" s="457"/>
      <c r="G134" s="457"/>
      <c r="H134" s="1228"/>
      <c r="I134" s="457"/>
      <c r="J134" s="1228"/>
      <c r="K134" s="457"/>
      <c r="L134" s="457"/>
      <c r="M134" s="457"/>
      <c r="N134" s="457"/>
      <c r="O134" s="459"/>
      <c r="P134" s="460">
        <f>O135</f>
        <v>580000</v>
      </c>
      <c r="Q134" s="460">
        <f>Q135</f>
        <v>580000</v>
      </c>
      <c r="R134" s="461">
        <f t="shared" si="9"/>
        <v>0</v>
      </c>
      <c r="S134" s="3154">
        <f t="shared" si="10"/>
        <v>0</v>
      </c>
      <c r="U134" s="209" t="str">
        <f t="shared" si="11"/>
        <v>0</v>
      </c>
    </row>
    <row r="135" spans="1:21" ht="20.100000000000001" customHeight="1">
      <c r="A135" s="431"/>
      <c r="B135" s="440"/>
      <c r="C135" s="447"/>
      <c r="D135" s="440"/>
      <c r="E135" s="1612"/>
      <c r="F135" s="2630" t="s">
        <v>64</v>
      </c>
      <c r="G135" s="2631"/>
      <c r="H135" s="2630"/>
      <c r="I135" s="2630"/>
      <c r="J135" s="2630"/>
      <c r="K135" s="2630"/>
      <c r="L135" s="2630"/>
      <c r="M135" s="2630"/>
      <c r="N135" s="2632"/>
      <c r="O135" s="2633">
        <f>SUM(O136:O137)</f>
        <v>580000</v>
      </c>
      <c r="P135" s="616">
        <f>O135</f>
        <v>580000</v>
      </c>
      <c r="Q135" s="1660">
        <v>580000</v>
      </c>
      <c r="R135" s="2560">
        <f t="shared" si="9"/>
        <v>0</v>
      </c>
      <c r="S135" s="3183">
        <f t="shared" si="10"/>
        <v>0</v>
      </c>
      <c r="U135" s="209" t="str">
        <f t="shared" si="11"/>
        <v>0</v>
      </c>
    </row>
    <row r="136" spans="1:21" ht="20.100000000000001" customHeight="1">
      <c r="A136" s="431"/>
      <c r="B136" s="440"/>
      <c r="C136" s="447"/>
      <c r="D136" s="440"/>
      <c r="E136" s="2568"/>
      <c r="F136" s="2198" t="s">
        <v>1582</v>
      </c>
      <c r="G136" s="2613">
        <v>580000</v>
      </c>
      <c r="H136" s="2614" t="s">
        <v>335</v>
      </c>
      <c r="I136" s="2217">
        <v>1</v>
      </c>
      <c r="J136" s="2614"/>
      <c r="K136" s="2212"/>
      <c r="L136" s="2212"/>
      <c r="M136" s="2212"/>
      <c r="N136" s="2616" t="s">
        <v>20</v>
      </c>
      <c r="O136" s="2214">
        <f>G136*I136</f>
        <v>580000</v>
      </c>
      <c r="P136" s="2178"/>
      <c r="Q136" s="2178"/>
      <c r="R136" s="2320"/>
      <c r="S136" s="3227"/>
      <c r="U136" s="209" t="str">
        <f t="shared" si="11"/>
        <v>0</v>
      </c>
    </row>
    <row r="137" spans="1:21" ht="20.100000000000001" customHeight="1">
      <c r="A137" s="431"/>
      <c r="B137" s="440"/>
      <c r="C137" s="447"/>
      <c r="D137" s="440"/>
      <c r="E137" s="456" t="s">
        <v>1101</v>
      </c>
      <c r="F137" s="457"/>
      <c r="G137" s="457"/>
      <c r="H137" s="1228"/>
      <c r="I137" s="457"/>
      <c r="J137" s="1228"/>
      <c r="K137" s="457"/>
      <c r="L137" s="457"/>
      <c r="M137" s="457"/>
      <c r="N137" s="457"/>
      <c r="O137" s="459"/>
      <c r="P137" s="460">
        <f>O138+O142+O145+O149</f>
        <v>29470000</v>
      </c>
      <c r="Q137" s="460">
        <f>SUM(Q138,Q142,Q145,Q149)</f>
        <v>24470000</v>
      </c>
      <c r="R137" s="461">
        <f t="shared" ref="R137:R202" si="12">P137-Q137</f>
        <v>5000000</v>
      </c>
      <c r="S137" s="3154">
        <f t="shared" ref="S137:S202" si="13">R137/Q137</f>
        <v>0.20433183489987741</v>
      </c>
      <c r="U137" s="209" t="str">
        <f t="shared" si="11"/>
        <v>추경</v>
      </c>
    </row>
    <row r="138" spans="1:21" ht="20.100000000000001" customHeight="1">
      <c r="A138" s="2600"/>
      <c r="B138" s="470"/>
      <c r="C138" s="433"/>
      <c r="D138" s="470"/>
      <c r="E138" s="2640"/>
      <c r="F138" s="2778" t="s">
        <v>65</v>
      </c>
      <c r="G138" s="2779"/>
      <c r="H138" s="2778"/>
      <c r="I138" s="2778"/>
      <c r="J138" s="2778"/>
      <c r="K138" s="2778"/>
      <c r="L138" s="2778"/>
      <c r="M138" s="2778"/>
      <c r="N138" s="2780"/>
      <c r="O138" s="2781">
        <f>SUM(O139:O141)</f>
        <v>16000000</v>
      </c>
      <c r="P138" s="1442">
        <f>O138</f>
        <v>16000000</v>
      </c>
      <c r="Q138" s="2782">
        <v>16000000</v>
      </c>
      <c r="R138" s="2783">
        <f t="shared" si="12"/>
        <v>0</v>
      </c>
      <c r="S138" s="3230">
        <f t="shared" si="13"/>
        <v>0</v>
      </c>
      <c r="U138" s="209" t="str">
        <f t="shared" si="11"/>
        <v>0</v>
      </c>
    </row>
    <row r="139" spans="1:21" ht="20.100000000000001" customHeight="1">
      <c r="A139" s="431"/>
      <c r="B139" s="440"/>
      <c r="C139" s="447"/>
      <c r="D139" s="440"/>
      <c r="F139" s="2198" t="s">
        <v>1583</v>
      </c>
      <c r="G139" s="2222">
        <v>10000000</v>
      </c>
      <c r="H139" s="2223" t="s">
        <v>335</v>
      </c>
      <c r="I139" s="2215">
        <v>1</v>
      </c>
      <c r="J139" s="2223"/>
      <c r="K139" s="2223"/>
      <c r="L139" s="2223"/>
      <c r="M139" s="2223"/>
      <c r="N139" s="2225" t="s">
        <v>20</v>
      </c>
      <c r="O139" s="2634">
        <f>G139*I139</f>
        <v>10000000</v>
      </c>
      <c r="P139" s="2178"/>
      <c r="Q139" s="2178"/>
      <c r="R139" s="2320"/>
      <c r="S139" s="3227"/>
      <c r="U139" s="209" t="str">
        <f t="shared" si="11"/>
        <v>0</v>
      </c>
    </row>
    <row r="140" spans="1:21" ht="20.100000000000001" customHeight="1">
      <c r="A140" s="431"/>
      <c r="B140" s="440"/>
      <c r="C140" s="447"/>
      <c r="D140" s="440"/>
      <c r="F140" s="2198" t="s">
        <v>1584</v>
      </c>
      <c r="G140" s="2222">
        <v>200000</v>
      </c>
      <c r="H140" s="2223" t="s">
        <v>335</v>
      </c>
      <c r="I140" s="2215">
        <v>1</v>
      </c>
      <c r="J140" s="2223" t="s">
        <v>335</v>
      </c>
      <c r="K140" s="2216">
        <v>12</v>
      </c>
      <c r="L140" s="2223"/>
      <c r="M140" s="2223"/>
      <c r="N140" s="2225" t="s">
        <v>20</v>
      </c>
      <c r="O140" s="2634">
        <f>G140*I140*K140</f>
        <v>2400000</v>
      </c>
      <c r="P140" s="2178"/>
      <c r="Q140" s="2178"/>
      <c r="R140" s="2320"/>
      <c r="S140" s="3227"/>
      <c r="U140" s="209" t="str">
        <f t="shared" ref="U140:U206" si="14">IF(R140&gt;0,"추경","0")</f>
        <v>0</v>
      </c>
    </row>
    <row r="141" spans="1:21" ht="20.100000000000001" customHeight="1">
      <c r="A141" s="431"/>
      <c r="B141" s="440"/>
      <c r="C141" s="447"/>
      <c r="D141" s="440"/>
      <c r="F141" s="2198" t="s">
        <v>1585</v>
      </c>
      <c r="G141" s="2222">
        <v>300000</v>
      </c>
      <c r="H141" s="2223" t="s">
        <v>335</v>
      </c>
      <c r="I141" s="2215">
        <v>1</v>
      </c>
      <c r="J141" s="2223" t="s">
        <v>335</v>
      </c>
      <c r="K141" s="2216">
        <v>12</v>
      </c>
      <c r="L141" s="2223"/>
      <c r="M141" s="2223"/>
      <c r="N141" s="2225" t="s">
        <v>20</v>
      </c>
      <c r="O141" s="2634">
        <f>G141*I141*K141</f>
        <v>3600000</v>
      </c>
      <c r="P141" s="2178"/>
      <c r="Q141" s="2178"/>
      <c r="R141" s="2320"/>
      <c r="S141" s="3227"/>
      <c r="U141" s="209" t="str">
        <f t="shared" si="14"/>
        <v>0</v>
      </c>
    </row>
    <row r="142" spans="1:21" ht="20.100000000000001" customHeight="1">
      <c r="A142" s="431"/>
      <c r="B142" s="440"/>
      <c r="C142" s="447"/>
      <c r="D142" s="440"/>
      <c r="F142" s="2505" t="s">
        <v>66</v>
      </c>
      <c r="G142" s="2557"/>
      <c r="H142" s="2505"/>
      <c r="I142" s="2505"/>
      <c r="J142" s="2505"/>
      <c r="K142" s="2505"/>
      <c r="L142" s="2505"/>
      <c r="M142" s="2505"/>
      <c r="N142" s="2558"/>
      <c r="O142" s="2559">
        <f>SUM(O143:O144)</f>
        <v>1620000</v>
      </c>
      <c r="P142" s="616">
        <f>O142</f>
        <v>1620000</v>
      </c>
      <c r="Q142" s="1660">
        <v>1620000</v>
      </c>
      <c r="R142" s="2560">
        <f t="shared" si="12"/>
        <v>0</v>
      </c>
      <c r="S142" s="3183">
        <f t="shared" si="13"/>
        <v>0</v>
      </c>
      <c r="U142" s="209" t="str">
        <f t="shared" si="14"/>
        <v>0</v>
      </c>
    </row>
    <row r="143" spans="1:21" ht="20.100000000000001" customHeight="1">
      <c r="A143" s="431"/>
      <c r="B143" s="440"/>
      <c r="C143" s="447"/>
      <c r="D143" s="440"/>
      <c r="F143" s="2198" t="s">
        <v>1586</v>
      </c>
      <c r="G143" s="2613">
        <v>110000</v>
      </c>
      <c r="H143" s="2614" t="s">
        <v>335</v>
      </c>
      <c r="I143" s="2217">
        <v>1</v>
      </c>
      <c r="J143" s="2614" t="s">
        <v>335</v>
      </c>
      <c r="K143" s="2212">
        <v>12</v>
      </c>
      <c r="L143" s="2614"/>
      <c r="M143" s="2614"/>
      <c r="N143" s="2616" t="s">
        <v>20</v>
      </c>
      <c r="O143" s="2625">
        <f>G143*I143*K143</f>
        <v>1320000</v>
      </c>
      <c r="P143" s="2178"/>
      <c r="Q143" s="2178"/>
      <c r="R143" s="2320"/>
      <c r="S143" s="3227"/>
      <c r="U143" s="209" t="str">
        <f t="shared" si="14"/>
        <v>0</v>
      </c>
    </row>
    <row r="144" spans="1:21" ht="20.100000000000001" customHeight="1">
      <c r="A144" s="431"/>
      <c r="B144" s="440"/>
      <c r="C144" s="447"/>
      <c r="D144" s="440"/>
      <c r="F144" s="2198" t="s">
        <v>1587</v>
      </c>
      <c r="G144" s="2613">
        <v>300000</v>
      </c>
      <c r="H144" s="2614" t="s">
        <v>335</v>
      </c>
      <c r="I144" s="2295">
        <v>1</v>
      </c>
      <c r="J144" s="2614"/>
      <c r="K144" s="2614"/>
      <c r="L144" s="2614"/>
      <c r="M144" s="2614"/>
      <c r="N144" s="2616" t="s">
        <v>20</v>
      </c>
      <c r="O144" s="2625">
        <f>G144*I144</f>
        <v>300000</v>
      </c>
      <c r="P144" s="2178"/>
      <c r="Q144" s="2178"/>
      <c r="R144" s="2320"/>
      <c r="S144" s="3227"/>
      <c r="U144" s="209" t="str">
        <f t="shared" si="14"/>
        <v>0</v>
      </c>
    </row>
    <row r="145" spans="1:21" ht="20.100000000000001" customHeight="1">
      <c r="A145" s="431"/>
      <c r="B145" s="440"/>
      <c r="C145" s="447"/>
      <c r="D145" s="440"/>
      <c r="F145" s="2505" t="s">
        <v>617</v>
      </c>
      <c r="G145" s="2557"/>
      <c r="H145" s="2505"/>
      <c r="I145" s="2505"/>
      <c r="J145" s="2505"/>
      <c r="K145" s="2505"/>
      <c r="L145" s="2505"/>
      <c r="M145" s="2505"/>
      <c r="N145" s="2558"/>
      <c r="O145" s="2559">
        <f>SUM(O146:O148)</f>
        <v>1850000</v>
      </c>
      <c r="P145" s="616">
        <f>O145</f>
        <v>1850000</v>
      </c>
      <c r="Q145" s="1660">
        <v>1850000</v>
      </c>
      <c r="R145" s="2560">
        <f t="shared" si="12"/>
        <v>0</v>
      </c>
      <c r="S145" s="3183">
        <f t="shared" si="13"/>
        <v>0</v>
      </c>
      <c r="U145" s="209" t="str">
        <f t="shared" si="14"/>
        <v>0</v>
      </c>
    </row>
    <row r="146" spans="1:21" ht="20.100000000000001" customHeight="1">
      <c r="A146" s="431"/>
      <c r="B146" s="440"/>
      <c r="C146" s="447"/>
      <c r="D146" s="440"/>
      <c r="F146" s="2198" t="s">
        <v>1588</v>
      </c>
      <c r="G146" s="2613">
        <v>100000</v>
      </c>
      <c r="H146" s="2614" t="s">
        <v>335</v>
      </c>
      <c r="I146" s="2629">
        <v>4</v>
      </c>
      <c r="J146" s="2614"/>
      <c r="K146" s="2614"/>
      <c r="L146" s="2614"/>
      <c r="M146" s="2614"/>
      <c r="N146" s="2616" t="s">
        <v>20</v>
      </c>
      <c r="O146" s="2625">
        <f>G146*I146</f>
        <v>400000</v>
      </c>
      <c r="P146" s="2178"/>
      <c r="Q146" s="2178"/>
      <c r="R146" s="2320"/>
      <c r="S146" s="3227"/>
      <c r="U146" s="209" t="str">
        <f t="shared" si="14"/>
        <v>0</v>
      </c>
    </row>
    <row r="147" spans="1:21" ht="20.100000000000001" customHeight="1">
      <c r="A147" s="431"/>
      <c r="B147" s="440"/>
      <c r="C147" s="447"/>
      <c r="D147" s="440"/>
      <c r="F147" s="2198" t="s">
        <v>1589</v>
      </c>
      <c r="G147" s="2222">
        <v>20000</v>
      </c>
      <c r="H147" s="2223" t="s">
        <v>335</v>
      </c>
      <c r="I147" s="2215">
        <v>6</v>
      </c>
      <c r="J147" s="2223" t="s">
        <v>335</v>
      </c>
      <c r="K147" s="2216">
        <v>12</v>
      </c>
      <c r="L147" s="2223"/>
      <c r="M147" s="2223"/>
      <c r="N147" s="2225" t="s">
        <v>20</v>
      </c>
      <c r="O147" s="2634">
        <f>G147*I147*K147</f>
        <v>1440000</v>
      </c>
      <c r="P147" s="2178"/>
      <c r="Q147" s="2178"/>
      <c r="R147" s="2320"/>
      <c r="S147" s="3227"/>
      <c r="U147" s="209" t="str">
        <f t="shared" si="14"/>
        <v>0</v>
      </c>
    </row>
    <row r="148" spans="1:21" ht="20.100000000000001" customHeight="1">
      <c r="A148" s="431"/>
      <c r="B148" s="440"/>
      <c r="C148" s="447"/>
      <c r="D148" s="440"/>
      <c r="F148" s="2198" t="s">
        <v>1590</v>
      </c>
      <c r="G148" s="2613">
        <v>5000</v>
      </c>
      <c r="H148" s="2614" t="s">
        <v>335</v>
      </c>
      <c r="I148" s="2217">
        <v>2</v>
      </c>
      <c r="J148" s="2614"/>
      <c r="K148" s="2614"/>
      <c r="L148" s="2614"/>
      <c r="M148" s="2614"/>
      <c r="N148" s="2616" t="s">
        <v>20</v>
      </c>
      <c r="O148" s="2625">
        <f>G148*I148</f>
        <v>10000</v>
      </c>
      <c r="P148" s="2178"/>
      <c r="Q148" s="2178"/>
      <c r="R148" s="2320"/>
      <c r="S148" s="3227"/>
      <c r="U148" s="209" t="str">
        <f t="shared" si="14"/>
        <v>0</v>
      </c>
    </row>
    <row r="149" spans="1:21" ht="20.100000000000001" customHeight="1">
      <c r="A149" s="431"/>
      <c r="B149" s="440"/>
      <c r="C149" s="447"/>
      <c r="D149" s="440"/>
      <c r="F149" s="2505" t="s">
        <v>618</v>
      </c>
      <c r="G149" s="2557"/>
      <c r="H149" s="2505"/>
      <c r="I149" s="2505"/>
      <c r="J149" s="2505"/>
      <c r="K149" s="2505"/>
      <c r="L149" s="2505"/>
      <c r="M149" s="2505"/>
      <c r="N149" s="2558"/>
      <c r="O149" s="2559">
        <f>SUM(O150:O150)</f>
        <v>10000000</v>
      </c>
      <c r="P149" s="616">
        <f>O149</f>
        <v>10000000</v>
      </c>
      <c r="Q149" s="1660">
        <v>5000000</v>
      </c>
      <c r="R149" s="2560">
        <f t="shared" si="12"/>
        <v>5000000</v>
      </c>
      <c r="S149" s="3183">
        <f t="shared" si="13"/>
        <v>1</v>
      </c>
      <c r="U149" s="209" t="str">
        <f t="shared" si="14"/>
        <v>추경</v>
      </c>
    </row>
    <row r="150" spans="1:21" ht="20.100000000000001" customHeight="1">
      <c r="A150" s="431"/>
      <c r="B150" s="440"/>
      <c r="C150" s="447"/>
      <c r="D150" s="440"/>
      <c r="F150" s="3657" t="s">
        <v>1591</v>
      </c>
      <c r="G150" s="3658">
        <v>5000000</v>
      </c>
      <c r="H150" s="3659" t="s">
        <v>335</v>
      </c>
      <c r="I150" s="3669">
        <v>2</v>
      </c>
      <c r="J150" s="3659"/>
      <c r="K150" s="3662"/>
      <c r="L150" s="3659"/>
      <c r="M150" s="3659"/>
      <c r="N150" s="3663" t="s">
        <v>20</v>
      </c>
      <c r="O150" s="3670">
        <f>G150*I150</f>
        <v>10000000</v>
      </c>
      <c r="P150" s="3665"/>
      <c r="Q150" s="3665"/>
      <c r="R150" s="3666"/>
      <c r="S150" s="3667"/>
      <c r="U150" s="209" t="str">
        <f t="shared" si="14"/>
        <v>0</v>
      </c>
    </row>
    <row r="151" spans="1:21" ht="20.100000000000001" customHeight="1">
      <c r="A151" s="431"/>
      <c r="B151" s="440"/>
      <c r="C151" s="447"/>
      <c r="D151" s="440"/>
      <c r="E151" s="456" t="s">
        <v>153</v>
      </c>
      <c r="F151" s="457"/>
      <c r="G151" s="457"/>
      <c r="H151" s="1228"/>
      <c r="I151" s="457"/>
      <c r="J151" s="1228"/>
      <c r="K151" s="457"/>
      <c r="L151" s="457"/>
      <c r="M151" s="457"/>
      <c r="N151" s="457"/>
      <c r="O151" s="459"/>
      <c r="P151" s="460">
        <f>O152+O154</f>
        <v>6200000</v>
      </c>
      <c r="Q151" s="460">
        <f>SUM(Q152,Q154)</f>
        <v>6200000</v>
      </c>
      <c r="R151" s="461">
        <f t="shared" si="12"/>
        <v>0</v>
      </c>
      <c r="S151" s="3154">
        <f t="shared" si="13"/>
        <v>0</v>
      </c>
      <c r="U151" s="209" t="str">
        <f t="shared" si="14"/>
        <v>0</v>
      </c>
    </row>
    <row r="152" spans="1:21" ht="20.100000000000001" customHeight="1">
      <c r="A152" s="431"/>
      <c r="B152" s="440"/>
      <c r="C152" s="447"/>
      <c r="D152" s="440"/>
      <c r="F152" s="2505" t="s">
        <v>67</v>
      </c>
      <c r="G152" s="2557"/>
      <c r="H152" s="2505"/>
      <c r="I152" s="2505"/>
      <c r="J152" s="2505"/>
      <c r="K152" s="2505"/>
      <c r="L152" s="2505"/>
      <c r="M152" s="2630"/>
      <c r="N152" s="2632"/>
      <c r="O152" s="2633">
        <f>SUM(O153:O153)</f>
        <v>5000000</v>
      </c>
      <c r="P152" s="616">
        <f>O152</f>
        <v>5000000</v>
      </c>
      <c r="Q152" s="2635">
        <v>5000000</v>
      </c>
      <c r="R152" s="2560">
        <f t="shared" si="12"/>
        <v>0</v>
      </c>
      <c r="S152" s="3183">
        <f t="shared" si="13"/>
        <v>0</v>
      </c>
      <c r="U152" s="209" t="str">
        <f t="shared" si="14"/>
        <v>0</v>
      </c>
    </row>
    <row r="153" spans="1:21" ht="20.100000000000001" customHeight="1">
      <c r="A153" s="431"/>
      <c r="B153" s="440"/>
      <c r="C153" s="447"/>
      <c r="D153" s="440"/>
      <c r="F153" s="2198" t="s">
        <v>1592</v>
      </c>
      <c r="G153" s="2613">
        <v>416666</v>
      </c>
      <c r="H153" s="2614" t="s">
        <v>335</v>
      </c>
      <c r="I153" s="2212">
        <v>12</v>
      </c>
      <c r="J153" s="2614"/>
      <c r="K153" s="2212"/>
      <c r="L153" s="2614"/>
      <c r="M153" s="2614"/>
      <c r="N153" s="2616" t="s">
        <v>20</v>
      </c>
      <c r="O153" s="2625">
        <f>ROUNDUP(G153*I153,-3)</f>
        <v>5000000</v>
      </c>
      <c r="P153" s="2178"/>
      <c r="Q153" s="2178"/>
      <c r="R153" s="2320"/>
      <c r="S153" s="3227"/>
      <c r="U153" s="209" t="str">
        <f t="shared" si="14"/>
        <v>0</v>
      </c>
    </row>
    <row r="154" spans="1:21" ht="20.100000000000001" customHeight="1">
      <c r="A154" s="431"/>
      <c r="B154" s="440"/>
      <c r="C154" s="447"/>
      <c r="D154" s="440"/>
      <c r="F154" s="2505" t="s">
        <v>68</v>
      </c>
      <c r="G154" s="2557"/>
      <c r="H154" s="2505"/>
      <c r="I154" s="2505"/>
      <c r="J154" s="2505"/>
      <c r="K154" s="2505"/>
      <c r="L154" s="2505"/>
      <c r="M154" s="2505"/>
      <c r="N154" s="2558"/>
      <c r="O154" s="2559">
        <f>SUM(O155:O155)</f>
        <v>1200000</v>
      </c>
      <c r="P154" s="616">
        <f>O154</f>
        <v>1200000</v>
      </c>
      <c r="Q154" s="1660">
        <v>1200000</v>
      </c>
      <c r="R154" s="2560">
        <f t="shared" si="12"/>
        <v>0</v>
      </c>
      <c r="S154" s="3183">
        <f t="shared" si="13"/>
        <v>0</v>
      </c>
      <c r="U154" s="209" t="str">
        <f t="shared" si="14"/>
        <v>0</v>
      </c>
    </row>
    <row r="155" spans="1:21" ht="20.100000000000001" customHeight="1">
      <c r="A155" s="431"/>
      <c r="B155" s="440"/>
      <c r="C155" s="447"/>
      <c r="D155" s="440"/>
      <c r="E155" s="2626"/>
      <c r="F155" s="2226" t="s">
        <v>1593</v>
      </c>
      <c r="G155" s="2602">
        <v>100000</v>
      </c>
      <c r="H155" s="2603" t="s">
        <v>335</v>
      </c>
      <c r="I155" s="2298">
        <v>12</v>
      </c>
      <c r="J155" s="2603"/>
      <c r="K155" s="2298"/>
      <c r="L155" s="2298"/>
      <c r="M155" s="2298"/>
      <c r="N155" s="2605" t="s">
        <v>20</v>
      </c>
      <c r="O155" s="2300">
        <f>ROUNDUP(G155*I155,-3)</f>
        <v>1200000</v>
      </c>
      <c r="P155" s="2636"/>
      <c r="Q155" s="2636"/>
      <c r="R155" s="2637"/>
      <c r="S155" s="3233"/>
      <c r="U155" s="209" t="str">
        <f t="shared" si="14"/>
        <v>0</v>
      </c>
    </row>
    <row r="156" spans="1:21" ht="20.100000000000001" customHeight="1">
      <c r="A156" s="431"/>
      <c r="B156" s="440"/>
      <c r="C156" s="447"/>
      <c r="D156" s="440"/>
      <c r="E156" s="456" t="s">
        <v>154</v>
      </c>
      <c r="F156" s="457"/>
      <c r="G156" s="457"/>
      <c r="H156" s="1228"/>
      <c r="I156" s="457"/>
      <c r="J156" s="1228"/>
      <c r="K156" s="457"/>
      <c r="L156" s="457"/>
      <c r="M156" s="457"/>
      <c r="N156" s="457"/>
      <c r="O156" s="459"/>
      <c r="P156" s="2608">
        <f>O157+O159</f>
        <v>2680000</v>
      </c>
      <c r="Q156" s="460">
        <f>SUM(Q157,Q159)</f>
        <v>2680000</v>
      </c>
      <c r="R156" s="2609">
        <f t="shared" si="12"/>
        <v>0</v>
      </c>
      <c r="S156" s="3234">
        <f t="shared" si="13"/>
        <v>0</v>
      </c>
      <c r="U156" s="209" t="str">
        <f t="shared" si="14"/>
        <v>0</v>
      </c>
    </row>
    <row r="157" spans="1:21" ht="20.100000000000001" customHeight="1">
      <c r="A157" s="431"/>
      <c r="B157" s="440"/>
      <c r="C157" s="447"/>
      <c r="D157" s="440"/>
      <c r="F157" s="2505" t="s">
        <v>69</v>
      </c>
      <c r="G157" s="2557"/>
      <c r="H157" s="2505"/>
      <c r="I157" s="2505"/>
      <c r="J157" s="2505"/>
      <c r="K157" s="2505"/>
      <c r="L157" s="2505"/>
      <c r="M157" s="2505"/>
      <c r="N157" s="2558"/>
      <c r="O157" s="2559">
        <f>SUM(O158:O158)</f>
        <v>1800000</v>
      </c>
      <c r="P157" s="616">
        <f>O157</f>
        <v>1800000</v>
      </c>
      <c r="Q157" s="1660">
        <v>1800000</v>
      </c>
      <c r="R157" s="2560">
        <f t="shared" si="12"/>
        <v>0</v>
      </c>
      <c r="S157" s="3183">
        <f t="shared" si="13"/>
        <v>0</v>
      </c>
      <c r="U157" s="209" t="str">
        <f t="shared" si="14"/>
        <v>0</v>
      </c>
    </row>
    <row r="158" spans="1:21" ht="20.100000000000001" customHeight="1">
      <c r="A158" s="431"/>
      <c r="B158" s="440"/>
      <c r="C158" s="447"/>
      <c r="D158" s="440"/>
      <c r="E158" s="2568"/>
      <c r="F158" s="2198" t="s">
        <v>1594</v>
      </c>
      <c r="G158" s="2613">
        <v>150000</v>
      </c>
      <c r="H158" s="2223" t="s">
        <v>335</v>
      </c>
      <c r="I158" s="2216">
        <v>12</v>
      </c>
      <c r="J158" s="2614"/>
      <c r="K158" s="2212"/>
      <c r="L158" s="2212"/>
      <c r="M158" s="2212"/>
      <c r="N158" s="2616" t="s">
        <v>20</v>
      </c>
      <c r="O158" s="2214">
        <f>G158*I158</f>
        <v>1800000</v>
      </c>
      <c r="P158" s="2178"/>
      <c r="Q158" s="2178"/>
      <c r="R158" s="2320"/>
      <c r="S158" s="3227"/>
      <c r="U158" s="209" t="str">
        <f t="shared" si="14"/>
        <v>0</v>
      </c>
    </row>
    <row r="159" spans="1:21" ht="20.100000000000001" customHeight="1">
      <c r="A159" s="431"/>
      <c r="B159" s="440"/>
      <c r="C159" s="447"/>
      <c r="D159" s="440"/>
      <c r="E159" s="2568"/>
      <c r="F159" s="2505" t="s">
        <v>70</v>
      </c>
      <c r="G159" s="2557"/>
      <c r="H159" s="2505"/>
      <c r="I159" s="2638"/>
      <c r="J159" s="2505"/>
      <c r="K159" s="2638"/>
      <c r="L159" s="2539"/>
      <c r="M159" s="2539"/>
      <c r="N159" s="2558"/>
      <c r="O159" s="2559">
        <f>SUM(O160:O160)</f>
        <v>880000</v>
      </c>
      <c r="P159" s="616">
        <f>O159</f>
        <v>880000</v>
      </c>
      <c r="Q159" s="1660">
        <v>880000</v>
      </c>
      <c r="R159" s="2560">
        <f t="shared" si="12"/>
        <v>0</v>
      </c>
      <c r="S159" s="3183">
        <f t="shared" si="13"/>
        <v>0</v>
      </c>
      <c r="U159" s="209" t="str">
        <f t="shared" si="14"/>
        <v>0</v>
      </c>
    </row>
    <row r="160" spans="1:21" ht="20.100000000000001" customHeight="1">
      <c r="A160" s="431"/>
      <c r="B160" s="440"/>
      <c r="C160" s="447"/>
      <c r="D160" s="440"/>
      <c r="E160" s="2568"/>
      <c r="F160" s="2198" t="s">
        <v>1595</v>
      </c>
      <c r="G160" s="2222">
        <v>80000</v>
      </c>
      <c r="H160" s="2223" t="s">
        <v>335</v>
      </c>
      <c r="I160" s="2639">
        <v>11</v>
      </c>
      <c r="J160" s="2223"/>
      <c r="K160" s="2639"/>
      <c r="L160" s="2216"/>
      <c r="M160" s="2216"/>
      <c r="N160" s="2225" t="s">
        <v>20</v>
      </c>
      <c r="O160" s="1688">
        <f>G160*I160</f>
        <v>880000</v>
      </c>
      <c r="P160" s="2178"/>
      <c r="Q160" s="2178"/>
      <c r="R160" s="2320"/>
      <c r="S160" s="3227"/>
      <c r="U160" s="209" t="str">
        <f t="shared" si="14"/>
        <v>0</v>
      </c>
    </row>
    <row r="161" spans="1:21" ht="20.100000000000001" customHeight="1">
      <c r="A161" s="431"/>
      <c r="B161" s="440"/>
      <c r="C161" s="447"/>
      <c r="D161" s="440"/>
      <c r="E161" s="456" t="s">
        <v>183</v>
      </c>
      <c r="F161" s="457"/>
      <c r="G161" s="457"/>
      <c r="H161" s="1228"/>
      <c r="I161" s="457"/>
      <c r="J161" s="1228"/>
      <c r="K161" s="457"/>
      <c r="L161" s="457"/>
      <c r="M161" s="457"/>
      <c r="N161" s="457"/>
      <c r="O161" s="459"/>
      <c r="P161" s="460">
        <f>O162+O164</f>
        <v>15000000</v>
      </c>
      <c r="Q161" s="460">
        <f>Q162+Q164</f>
        <v>23000000</v>
      </c>
      <c r="R161" s="461">
        <f t="shared" si="12"/>
        <v>-8000000</v>
      </c>
      <c r="S161" s="3154">
        <f t="shared" si="13"/>
        <v>-0.34782608695652173</v>
      </c>
      <c r="U161" s="209" t="str">
        <f t="shared" si="14"/>
        <v>0</v>
      </c>
    </row>
    <row r="162" spans="1:21" ht="20.100000000000001" customHeight="1">
      <c r="A162" s="431"/>
      <c r="B162" s="440"/>
      <c r="C162" s="447"/>
      <c r="D162" s="440"/>
      <c r="F162" s="2505" t="s">
        <v>619</v>
      </c>
      <c r="G162" s="2557"/>
      <c r="H162" s="2505"/>
      <c r="I162" s="2505"/>
      <c r="J162" s="2505"/>
      <c r="K162" s="2505"/>
      <c r="L162" s="2505"/>
      <c r="M162" s="2505"/>
      <c r="N162" s="2558"/>
      <c r="O162" s="2559">
        <f>O163</f>
        <v>3000000</v>
      </c>
      <c r="P162" s="616">
        <f>O162</f>
        <v>3000000</v>
      </c>
      <c r="Q162" s="1660">
        <v>3000000</v>
      </c>
      <c r="R162" s="2560">
        <f t="shared" si="12"/>
        <v>0</v>
      </c>
      <c r="S162" s="3183">
        <f t="shared" si="13"/>
        <v>0</v>
      </c>
      <c r="U162" s="209" t="str">
        <f t="shared" si="14"/>
        <v>0</v>
      </c>
    </row>
    <row r="163" spans="1:21" ht="20.100000000000001" customHeight="1">
      <c r="A163" s="431"/>
      <c r="B163" s="440"/>
      <c r="C163" s="447"/>
      <c r="D163" s="440"/>
      <c r="F163" s="2198" t="s">
        <v>1596</v>
      </c>
      <c r="G163" s="2222">
        <v>300000</v>
      </c>
      <c r="H163" s="2223" t="s">
        <v>335</v>
      </c>
      <c r="I163" s="2224">
        <v>10</v>
      </c>
      <c r="J163" s="2223"/>
      <c r="K163" s="2216"/>
      <c r="L163" s="2216"/>
      <c r="M163" s="2216"/>
      <c r="N163" s="2225" t="s">
        <v>20</v>
      </c>
      <c r="O163" s="1688">
        <f>G163*I163</f>
        <v>3000000</v>
      </c>
      <c r="P163" s="2178"/>
      <c r="Q163" s="2178"/>
      <c r="R163" s="2320"/>
      <c r="S163" s="3227"/>
      <c r="U163" s="209" t="str">
        <f t="shared" si="14"/>
        <v>0</v>
      </c>
    </row>
    <row r="164" spans="1:21" ht="20.100000000000001" customHeight="1">
      <c r="A164" s="431"/>
      <c r="B164" s="440"/>
      <c r="C164" s="447"/>
      <c r="D164" s="440"/>
      <c r="F164" s="2505" t="s">
        <v>619</v>
      </c>
      <c r="G164" s="2557"/>
      <c r="H164" s="2505"/>
      <c r="I164" s="2505"/>
      <c r="J164" s="2505"/>
      <c r="K164" s="2505"/>
      <c r="L164" s="2505"/>
      <c r="M164" s="2505"/>
      <c r="N164" s="2558"/>
      <c r="O164" s="2559">
        <f>SUM(O165:O168)</f>
        <v>12000000</v>
      </c>
      <c r="P164" s="616">
        <f>O164</f>
        <v>12000000</v>
      </c>
      <c r="Q164" s="1660">
        <v>20000000</v>
      </c>
      <c r="R164" s="2560">
        <f t="shared" ref="R164" si="15">P164-Q164</f>
        <v>-8000000</v>
      </c>
      <c r="S164" s="3183">
        <f t="shared" ref="S164" si="16">R164/Q164</f>
        <v>-0.4</v>
      </c>
    </row>
    <row r="165" spans="1:21" ht="20.100000000000001" customHeight="1">
      <c r="A165" s="431"/>
      <c r="B165" s="440"/>
      <c r="C165" s="447"/>
      <c r="D165" s="440"/>
      <c r="F165" s="2198" t="s">
        <v>3068</v>
      </c>
      <c r="G165" s="2222">
        <v>400000</v>
      </c>
      <c r="H165" s="2223" t="s">
        <v>335</v>
      </c>
      <c r="I165" s="2215">
        <v>2</v>
      </c>
      <c r="J165" s="2223"/>
      <c r="K165" s="2216"/>
      <c r="L165" s="2216"/>
      <c r="M165" s="2216"/>
      <c r="N165" s="2225" t="s">
        <v>20</v>
      </c>
      <c r="O165" s="1688">
        <f>G165*I165</f>
        <v>800000</v>
      </c>
      <c r="P165" s="2178"/>
      <c r="Q165" s="2178"/>
      <c r="R165" s="2320"/>
      <c r="S165" s="3227"/>
    </row>
    <row r="166" spans="1:21" ht="20.100000000000001" customHeight="1">
      <c r="A166" s="431"/>
      <c r="B166" s="440"/>
      <c r="C166" s="447"/>
      <c r="D166" s="440"/>
      <c r="F166" s="2198" t="s">
        <v>3069</v>
      </c>
      <c r="G166" s="2222">
        <v>400000</v>
      </c>
      <c r="H166" s="2223" t="s">
        <v>335</v>
      </c>
      <c r="I166" s="2215">
        <v>2</v>
      </c>
      <c r="J166" s="2223"/>
      <c r="K166" s="2216"/>
      <c r="L166" s="2216"/>
      <c r="M166" s="2216"/>
      <c r="N166" s="2225" t="s">
        <v>20</v>
      </c>
      <c r="O166" s="1688">
        <f>G166*I166</f>
        <v>800000</v>
      </c>
      <c r="P166" s="2178"/>
      <c r="Q166" s="2178"/>
      <c r="R166" s="2320"/>
      <c r="S166" s="3227"/>
    </row>
    <row r="167" spans="1:21" ht="20.100000000000001" customHeight="1">
      <c r="A167" s="431"/>
      <c r="B167" s="440"/>
      <c r="C167" s="447"/>
      <c r="D167" s="440"/>
      <c r="F167" s="2198" t="s">
        <v>3070</v>
      </c>
      <c r="G167" s="2222">
        <v>400000</v>
      </c>
      <c r="H167" s="2223" t="s">
        <v>335</v>
      </c>
      <c r="I167" s="2215">
        <v>10</v>
      </c>
      <c r="J167" s="2223"/>
      <c r="K167" s="2216"/>
      <c r="L167" s="2216"/>
      <c r="M167" s="2216"/>
      <c r="N167" s="2225" t="s">
        <v>20</v>
      </c>
      <c r="O167" s="1688">
        <f>G167*I167</f>
        <v>4000000</v>
      </c>
      <c r="P167" s="2178"/>
      <c r="Q167" s="2178"/>
      <c r="R167" s="2320"/>
      <c r="S167" s="3227"/>
    </row>
    <row r="168" spans="1:21" ht="20.100000000000001" customHeight="1">
      <c r="A168" s="431"/>
      <c r="B168" s="440"/>
      <c r="C168" s="447"/>
      <c r="D168" s="440"/>
      <c r="F168" s="2198" t="s">
        <v>3071</v>
      </c>
      <c r="G168" s="2222">
        <v>800000</v>
      </c>
      <c r="H168" s="2223" t="s">
        <v>335</v>
      </c>
      <c r="I168" s="2215">
        <v>8</v>
      </c>
      <c r="J168" s="2223"/>
      <c r="K168" s="2216"/>
      <c r="L168" s="2216"/>
      <c r="M168" s="2216"/>
      <c r="N168" s="2225" t="s">
        <v>20</v>
      </c>
      <c r="O168" s="1688">
        <f>G168*I168</f>
        <v>6400000</v>
      </c>
      <c r="P168" s="2178"/>
      <c r="Q168" s="2178"/>
      <c r="R168" s="2320"/>
      <c r="S168" s="3227"/>
    </row>
    <row r="169" spans="1:21" ht="20.100000000000001" customHeight="1">
      <c r="A169" s="431"/>
      <c r="B169" s="440"/>
      <c r="C169" s="447"/>
      <c r="D169" s="440"/>
      <c r="E169" s="456" t="s">
        <v>342</v>
      </c>
      <c r="F169" s="457"/>
      <c r="G169" s="457"/>
      <c r="H169" s="1228"/>
      <c r="I169" s="457"/>
      <c r="J169" s="1228"/>
      <c r="K169" s="457"/>
      <c r="L169" s="457"/>
      <c r="M169" s="457"/>
      <c r="N169" s="457"/>
      <c r="O169" s="459"/>
      <c r="P169" s="460">
        <f>O170</f>
        <v>790000</v>
      </c>
      <c r="Q169" s="460">
        <f>Q170</f>
        <v>790000</v>
      </c>
      <c r="R169" s="461">
        <f t="shared" si="12"/>
        <v>0</v>
      </c>
      <c r="S169" s="3154">
        <f t="shared" si="13"/>
        <v>0</v>
      </c>
      <c r="U169" s="209" t="str">
        <f t="shared" si="14"/>
        <v>0</v>
      </c>
    </row>
    <row r="170" spans="1:21" ht="20.100000000000001" customHeight="1">
      <c r="A170" s="431"/>
      <c r="B170" s="440"/>
      <c r="C170" s="447"/>
      <c r="D170" s="440"/>
      <c r="F170" s="2505" t="s">
        <v>71</v>
      </c>
      <c r="G170" s="2557"/>
      <c r="H170" s="2505"/>
      <c r="I170" s="2505"/>
      <c r="J170" s="2505"/>
      <c r="K170" s="2505"/>
      <c r="L170" s="2505"/>
      <c r="M170" s="2505"/>
      <c r="N170" s="2558"/>
      <c r="O170" s="2559">
        <f>SUM(O171:O172)</f>
        <v>790000</v>
      </c>
      <c r="P170" s="616">
        <f>O170</f>
        <v>790000</v>
      </c>
      <c r="Q170" s="1660">
        <v>790000</v>
      </c>
      <c r="R170" s="2560">
        <f t="shared" si="12"/>
        <v>0</v>
      </c>
      <c r="S170" s="3183">
        <f t="shared" si="13"/>
        <v>0</v>
      </c>
      <c r="U170" s="209" t="str">
        <f t="shared" si="14"/>
        <v>0</v>
      </c>
    </row>
    <row r="171" spans="1:21" ht="20.100000000000001" customHeight="1">
      <c r="A171" s="431"/>
      <c r="B171" s="440"/>
      <c r="C171" s="447"/>
      <c r="D171" s="440"/>
      <c r="E171" s="2568"/>
      <c r="F171" s="2198" t="s">
        <v>1597</v>
      </c>
      <c r="G171" s="2613">
        <v>400000</v>
      </c>
      <c r="H171" s="2614" t="s">
        <v>335</v>
      </c>
      <c r="I171" s="2295">
        <v>1</v>
      </c>
      <c r="J171" s="2614"/>
      <c r="K171" s="2212"/>
      <c r="L171" s="2212"/>
      <c r="M171" s="2212"/>
      <c r="N171" s="2616" t="s">
        <v>20</v>
      </c>
      <c r="O171" s="2214">
        <f>ROUNDUP(G171*I171,-3)</f>
        <v>400000</v>
      </c>
      <c r="P171" s="2178"/>
      <c r="Q171" s="2178"/>
      <c r="R171" s="2320"/>
      <c r="S171" s="3227"/>
      <c r="U171" s="209" t="str">
        <f t="shared" si="14"/>
        <v>0</v>
      </c>
    </row>
    <row r="172" spans="1:21" ht="20.100000000000001" customHeight="1">
      <c r="A172" s="431"/>
      <c r="B172" s="440"/>
      <c r="C172" s="447"/>
      <c r="D172" s="440"/>
      <c r="E172" s="2601"/>
      <c r="F172" s="2226" t="s">
        <v>1598</v>
      </c>
      <c r="G172" s="2610">
        <v>390000</v>
      </c>
      <c r="H172" s="2611" t="s">
        <v>335</v>
      </c>
      <c r="I172" s="2641">
        <v>1</v>
      </c>
      <c r="J172" s="2611"/>
      <c r="K172" s="2228"/>
      <c r="L172" s="2228"/>
      <c r="M172" s="2228"/>
      <c r="N172" s="2612" t="s">
        <v>20</v>
      </c>
      <c r="O172" s="2230">
        <f>ROUNDUP(G172*I172,-3)</f>
        <v>390000</v>
      </c>
      <c r="P172" s="2606"/>
      <c r="Q172" s="2606"/>
      <c r="R172" s="2607"/>
      <c r="S172" s="3233"/>
      <c r="U172" s="209" t="str">
        <f t="shared" si="14"/>
        <v>0</v>
      </c>
    </row>
    <row r="173" spans="1:21" ht="20.100000000000001" customHeight="1">
      <c r="A173" s="431"/>
      <c r="B173" s="440"/>
      <c r="C173" s="447"/>
      <c r="D173" s="440"/>
      <c r="E173" s="456" t="s">
        <v>184</v>
      </c>
      <c r="F173" s="457"/>
      <c r="G173" s="457"/>
      <c r="H173" s="1228"/>
      <c r="I173" s="457"/>
      <c r="J173" s="1228"/>
      <c r="K173" s="457"/>
      <c r="L173" s="457"/>
      <c r="M173" s="457"/>
      <c r="N173" s="457"/>
      <c r="O173" s="459"/>
      <c r="P173" s="460">
        <f>O174+O177</f>
        <v>11600000</v>
      </c>
      <c r="Q173" s="460">
        <f>SUM(Q174,Q177)</f>
        <v>11600000</v>
      </c>
      <c r="R173" s="461">
        <f t="shared" si="12"/>
        <v>0</v>
      </c>
      <c r="S173" s="3154">
        <f t="shared" si="13"/>
        <v>0</v>
      </c>
      <c r="U173" s="209" t="str">
        <f t="shared" si="14"/>
        <v>0</v>
      </c>
    </row>
    <row r="174" spans="1:21" ht="20.100000000000001" customHeight="1">
      <c r="A174" s="431"/>
      <c r="B174" s="440"/>
      <c r="C174" s="447"/>
      <c r="D174" s="440"/>
      <c r="E174" s="1269"/>
      <c r="F174" s="2630" t="s">
        <v>72</v>
      </c>
      <c r="G174" s="2631"/>
      <c r="H174" s="2630"/>
      <c r="I174" s="2630"/>
      <c r="J174" s="2630"/>
      <c r="K174" s="2630"/>
      <c r="L174" s="2630"/>
      <c r="M174" s="2630"/>
      <c r="N174" s="2632"/>
      <c r="O174" s="2633">
        <f>SUM(O175:O176)</f>
        <v>7000000</v>
      </c>
      <c r="P174" s="616">
        <f>O174</f>
        <v>7000000</v>
      </c>
      <c r="Q174" s="2635">
        <v>7000000</v>
      </c>
      <c r="R174" s="2560">
        <f t="shared" si="12"/>
        <v>0</v>
      </c>
      <c r="S174" s="3183">
        <f t="shared" si="13"/>
        <v>0</v>
      </c>
      <c r="U174" s="209" t="str">
        <f t="shared" si="14"/>
        <v>0</v>
      </c>
    </row>
    <row r="175" spans="1:21" ht="20.100000000000001" customHeight="1">
      <c r="A175" s="431"/>
      <c r="B175" s="440"/>
      <c r="C175" s="447"/>
      <c r="D175" s="440"/>
      <c r="E175" s="471"/>
      <c r="F175" s="2198" t="s">
        <v>1599</v>
      </c>
      <c r="G175" s="2222">
        <v>3000000</v>
      </c>
      <c r="H175" s="2223" t="s">
        <v>335</v>
      </c>
      <c r="I175" s="2286">
        <v>1</v>
      </c>
      <c r="J175" s="2223"/>
      <c r="K175" s="2215"/>
      <c r="L175" s="2216"/>
      <c r="M175" s="2216"/>
      <c r="N175" s="2225" t="s">
        <v>20</v>
      </c>
      <c r="O175" s="1688">
        <f>G175*I175</f>
        <v>3000000</v>
      </c>
      <c r="P175" s="2178"/>
      <c r="Q175" s="2178"/>
      <c r="R175" s="2320"/>
      <c r="S175" s="3227"/>
      <c r="U175" s="209" t="str">
        <f t="shared" si="14"/>
        <v>0</v>
      </c>
    </row>
    <row r="176" spans="1:21" ht="20.100000000000001" customHeight="1">
      <c r="A176" s="431"/>
      <c r="B176" s="440"/>
      <c r="C176" s="447"/>
      <c r="D176" s="440"/>
      <c r="E176" s="2642"/>
      <c r="F176" s="2198" t="s">
        <v>1600</v>
      </c>
      <c r="G176" s="2222">
        <v>1000000</v>
      </c>
      <c r="H176" s="2223" t="s">
        <v>335</v>
      </c>
      <c r="I176" s="2643">
        <v>4</v>
      </c>
      <c r="J176" s="2223"/>
      <c r="K176" s="2215"/>
      <c r="L176" s="2216"/>
      <c r="M176" s="2216"/>
      <c r="N176" s="2225" t="s">
        <v>20</v>
      </c>
      <c r="O176" s="1688">
        <f>G176*I176</f>
        <v>4000000</v>
      </c>
      <c r="P176" s="2178"/>
      <c r="Q176" s="2178"/>
      <c r="R176" s="2320"/>
      <c r="S176" s="3227"/>
      <c r="T176" s="195"/>
      <c r="U176" s="209" t="str">
        <f t="shared" si="14"/>
        <v>0</v>
      </c>
    </row>
    <row r="177" spans="1:21" ht="20.100000000000001" customHeight="1">
      <c r="A177" s="431"/>
      <c r="B177" s="440"/>
      <c r="C177" s="447"/>
      <c r="D177" s="440"/>
      <c r="E177" s="462"/>
      <c r="F177" s="2505" t="s">
        <v>620</v>
      </c>
      <c r="G177" s="2557"/>
      <c r="H177" s="2505"/>
      <c r="I177" s="2505"/>
      <c r="J177" s="2505"/>
      <c r="K177" s="2505"/>
      <c r="L177" s="2505"/>
      <c r="M177" s="2505"/>
      <c r="N177" s="2558"/>
      <c r="O177" s="2559">
        <f>SUM(O178:O179)</f>
        <v>4600000</v>
      </c>
      <c r="P177" s="616">
        <f>O177</f>
        <v>4600000</v>
      </c>
      <c r="Q177" s="1660">
        <v>4600000</v>
      </c>
      <c r="R177" s="2560">
        <f t="shared" si="12"/>
        <v>0</v>
      </c>
      <c r="S177" s="3183">
        <f t="shared" si="13"/>
        <v>0</v>
      </c>
      <c r="U177" s="209" t="str">
        <f t="shared" si="14"/>
        <v>0</v>
      </c>
    </row>
    <row r="178" spans="1:21" ht="20.100000000000001" customHeight="1">
      <c r="A178" s="431"/>
      <c r="B178" s="440"/>
      <c r="C178" s="447"/>
      <c r="D178" s="440"/>
      <c r="E178" s="462"/>
      <c r="F178" s="2317" t="s">
        <v>1601</v>
      </c>
      <c r="G178" s="2613">
        <v>500000</v>
      </c>
      <c r="H178" s="2614" t="s">
        <v>335</v>
      </c>
      <c r="I178" s="2217">
        <v>2</v>
      </c>
      <c r="J178" s="2614"/>
      <c r="K178" s="2614"/>
      <c r="L178" s="2614"/>
      <c r="M178" s="2614"/>
      <c r="N178" s="2616" t="s">
        <v>20</v>
      </c>
      <c r="O178" s="2625">
        <f>G178*I178</f>
        <v>1000000</v>
      </c>
      <c r="P178" s="2178"/>
      <c r="Q178" s="2178"/>
      <c r="R178" s="2320"/>
      <c r="S178" s="3227"/>
      <c r="U178" s="209" t="str">
        <f t="shared" si="14"/>
        <v>0</v>
      </c>
    </row>
    <row r="179" spans="1:21" ht="20.100000000000001" customHeight="1">
      <c r="A179" s="1268"/>
      <c r="B179" s="440"/>
      <c r="C179" s="440"/>
      <c r="D179" s="440"/>
      <c r="E179" s="462"/>
      <c r="F179" s="2317" t="s">
        <v>1602</v>
      </c>
      <c r="G179" s="2613">
        <v>300000</v>
      </c>
      <c r="H179" s="2614" t="s">
        <v>335</v>
      </c>
      <c r="I179" s="2212">
        <v>12</v>
      </c>
      <c r="J179" s="2614"/>
      <c r="K179" s="2614"/>
      <c r="L179" s="2614"/>
      <c r="M179" s="2614"/>
      <c r="N179" s="2616" t="s">
        <v>20</v>
      </c>
      <c r="O179" s="2625">
        <f>G179*I179</f>
        <v>3600000</v>
      </c>
      <c r="P179" s="2178"/>
      <c r="Q179" s="2178"/>
      <c r="R179" s="2320"/>
      <c r="S179" s="3227"/>
      <c r="U179" s="209" t="str">
        <f t="shared" si="14"/>
        <v>0</v>
      </c>
    </row>
    <row r="180" spans="1:21" ht="20.100000000000001" customHeight="1">
      <c r="A180" s="431"/>
      <c r="B180" s="440"/>
      <c r="C180" s="447"/>
      <c r="D180" s="440"/>
      <c r="E180" s="456" t="s">
        <v>137</v>
      </c>
      <c r="F180" s="457"/>
      <c r="G180" s="457"/>
      <c r="H180" s="1228"/>
      <c r="I180" s="457"/>
      <c r="J180" s="1228"/>
      <c r="K180" s="457"/>
      <c r="L180" s="457"/>
      <c r="M180" s="457"/>
      <c r="N180" s="457"/>
      <c r="O180" s="459"/>
      <c r="P180" s="460">
        <f>O181+O184+O187+O190+O192+O195</f>
        <v>14200000</v>
      </c>
      <c r="Q180" s="460">
        <f>SUM(Q181,Q184,Q187,Q190,Q192,Q195)</f>
        <v>12000000</v>
      </c>
      <c r="R180" s="461">
        <f t="shared" si="12"/>
        <v>2200000</v>
      </c>
      <c r="S180" s="3154">
        <f t="shared" si="13"/>
        <v>0.18333333333333332</v>
      </c>
      <c r="U180" s="209" t="str">
        <f t="shared" si="14"/>
        <v>추경</v>
      </c>
    </row>
    <row r="181" spans="1:21" ht="20.100000000000001" customHeight="1">
      <c r="A181" s="431"/>
      <c r="B181" s="440"/>
      <c r="C181" s="447"/>
      <c r="D181" s="440"/>
      <c r="F181" s="2505" t="s">
        <v>73</v>
      </c>
      <c r="G181" s="2557"/>
      <c r="H181" s="2505"/>
      <c r="I181" s="2505"/>
      <c r="J181" s="2505"/>
      <c r="K181" s="2505"/>
      <c r="L181" s="2505"/>
      <c r="M181" s="2505"/>
      <c r="N181" s="2558"/>
      <c r="O181" s="2559">
        <f>SUM(O182:O183)</f>
        <v>3000000</v>
      </c>
      <c r="P181" s="616">
        <f>O181</f>
        <v>3000000</v>
      </c>
      <c r="Q181" s="1660">
        <v>4000000</v>
      </c>
      <c r="R181" s="2560">
        <f t="shared" si="12"/>
        <v>-1000000</v>
      </c>
      <c r="S181" s="3183">
        <f t="shared" si="13"/>
        <v>-0.25</v>
      </c>
      <c r="U181" s="209" t="str">
        <f t="shared" si="14"/>
        <v>0</v>
      </c>
    </row>
    <row r="182" spans="1:21" ht="20.100000000000001" customHeight="1">
      <c r="A182" s="431"/>
      <c r="B182" s="440"/>
      <c r="C182" s="447"/>
      <c r="D182" s="440"/>
      <c r="E182" s="2568"/>
      <c r="F182" s="3657" t="s">
        <v>1603</v>
      </c>
      <c r="G182" s="3658">
        <v>600000</v>
      </c>
      <c r="H182" s="3659" t="s">
        <v>335</v>
      </c>
      <c r="I182" s="3660">
        <v>4</v>
      </c>
      <c r="J182" s="3659"/>
      <c r="K182" s="3662"/>
      <c r="L182" s="3662"/>
      <c r="M182" s="3662"/>
      <c r="N182" s="3663" t="s">
        <v>20</v>
      </c>
      <c r="O182" s="3664">
        <f>G182*I182</f>
        <v>2400000</v>
      </c>
      <c r="P182" s="3665"/>
      <c r="Q182" s="3665"/>
      <c r="R182" s="3666"/>
      <c r="S182" s="3667"/>
      <c r="U182" s="209" t="str">
        <f t="shared" si="14"/>
        <v>0</v>
      </c>
    </row>
    <row r="183" spans="1:21" ht="20.100000000000001" customHeight="1">
      <c r="A183" s="431"/>
      <c r="B183" s="440"/>
      <c r="C183" s="447"/>
      <c r="D183" s="440"/>
      <c r="E183" s="2568"/>
      <c r="F183" s="3657" t="s">
        <v>1604</v>
      </c>
      <c r="G183" s="3658">
        <v>150000</v>
      </c>
      <c r="H183" s="3659" t="s">
        <v>335</v>
      </c>
      <c r="I183" s="3660">
        <v>4</v>
      </c>
      <c r="J183" s="3659"/>
      <c r="K183" s="3662"/>
      <c r="L183" s="3662"/>
      <c r="M183" s="3662"/>
      <c r="N183" s="3663" t="s">
        <v>20</v>
      </c>
      <c r="O183" s="3664">
        <f>G183*I183</f>
        <v>600000</v>
      </c>
      <c r="P183" s="3665"/>
      <c r="Q183" s="3665"/>
      <c r="R183" s="3666"/>
      <c r="S183" s="3667"/>
      <c r="U183" s="209" t="str">
        <f t="shared" si="14"/>
        <v>0</v>
      </c>
    </row>
    <row r="184" spans="1:21" ht="20.100000000000001" customHeight="1">
      <c r="A184" s="431"/>
      <c r="B184" s="440"/>
      <c r="C184" s="447"/>
      <c r="D184" s="440"/>
      <c r="F184" s="2505" t="s">
        <v>621</v>
      </c>
      <c r="G184" s="2557"/>
      <c r="H184" s="2505"/>
      <c r="I184" s="2505"/>
      <c r="J184" s="2505"/>
      <c r="K184" s="2505"/>
      <c r="L184" s="2505"/>
      <c r="M184" s="2505"/>
      <c r="N184" s="2558"/>
      <c r="O184" s="2559">
        <f>SUM(O185:O186)</f>
        <v>3300000</v>
      </c>
      <c r="P184" s="616">
        <f>O184</f>
        <v>3300000</v>
      </c>
      <c r="Q184" s="1660">
        <v>2400000</v>
      </c>
      <c r="R184" s="2560">
        <f t="shared" si="12"/>
        <v>900000</v>
      </c>
      <c r="S184" s="3183">
        <f t="shared" si="13"/>
        <v>0.375</v>
      </c>
      <c r="U184" s="209" t="str">
        <f t="shared" si="14"/>
        <v>추경</v>
      </c>
    </row>
    <row r="185" spans="1:21" ht="20.100000000000001" customHeight="1">
      <c r="A185" s="431"/>
      <c r="B185" s="440"/>
      <c r="C185" s="447"/>
      <c r="D185" s="440"/>
      <c r="E185" s="2568"/>
      <c r="F185" s="3657" t="s">
        <v>1605</v>
      </c>
      <c r="G185" s="3658">
        <v>500000</v>
      </c>
      <c r="H185" s="3659" t="s">
        <v>335</v>
      </c>
      <c r="I185" s="3660">
        <v>6</v>
      </c>
      <c r="J185" s="3659"/>
      <c r="K185" s="3662"/>
      <c r="L185" s="3662"/>
      <c r="M185" s="3662"/>
      <c r="N185" s="3663" t="s">
        <v>20</v>
      </c>
      <c r="O185" s="3664">
        <f>G185*I185</f>
        <v>3000000</v>
      </c>
      <c r="P185" s="3665"/>
      <c r="Q185" s="3665"/>
      <c r="R185" s="3666"/>
      <c r="S185" s="3667"/>
      <c r="U185" s="209" t="str">
        <f t="shared" si="14"/>
        <v>0</v>
      </c>
    </row>
    <row r="186" spans="1:21" ht="20.100000000000001" customHeight="1">
      <c r="A186" s="431"/>
      <c r="B186" s="440"/>
      <c r="C186" s="447"/>
      <c r="D186" s="440"/>
      <c r="E186" s="2568"/>
      <c r="F186" s="3657" t="s">
        <v>1606</v>
      </c>
      <c r="G186" s="3658">
        <v>50000</v>
      </c>
      <c r="H186" s="3659" t="s">
        <v>335</v>
      </c>
      <c r="I186" s="3660">
        <v>6</v>
      </c>
      <c r="J186" s="3659"/>
      <c r="K186" s="3662"/>
      <c r="L186" s="3662"/>
      <c r="M186" s="3662"/>
      <c r="N186" s="3663" t="s">
        <v>20</v>
      </c>
      <c r="O186" s="3664">
        <f>G186*I186</f>
        <v>300000</v>
      </c>
      <c r="P186" s="3665"/>
      <c r="Q186" s="3665"/>
      <c r="R186" s="3666"/>
      <c r="S186" s="3667"/>
      <c r="U186" s="209" t="str">
        <f t="shared" si="14"/>
        <v>0</v>
      </c>
    </row>
    <row r="187" spans="1:21" ht="20.100000000000001" customHeight="1">
      <c r="A187" s="431"/>
      <c r="B187" s="440"/>
      <c r="C187" s="447"/>
      <c r="D187" s="440"/>
      <c r="E187" s="2568"/>
      <c r="F187" s="2505" t="s">
        <v>3368</v>
      </c>
      <c r="G187" s="2557"/>
      <c r="H187" s="2505"/>
      <c r="I187" s="2505"/>
      <c r="J187" s="2505"/>
      <c r="K187" s="2505"/>
      <c r="L187" s="2505"/>
      <c r="M187" s="2505"/>
      <c r="N187" s="2558"/>
      <c r="O187" s="2559">
        <f>SUM(O188:O189)</f>
        <v>3200000</v>
      </c>
      <c r="P187" s="616">
        <f>O187</f>
        <v>3200000</v>
      </c>
      <c r="Q187" s="1660">
        <v>1600000</v>
      </c>
      <c r="R187" s="2560">
        <f t="shared" si="12"/>
        <v>1600000</v>
      </c>
      <c r="S187" s="3183">
        <f t="shared" si="13"/>
        <v>1</v>
      </c>
      <c r="U187" s="209" t="str">
        <f t="shared" si="14"/>
        <v>추경</v>
      </c>
    </row>
    <row r="188" spans="1:21" ht="20.100000000000001" customHeight="1">
      <c r="A188" s="431"/>
      <c r="B188" s="440"/>
      <c r="C188" s="447"/>
      <c r="D188" s="440"/>
      <c r="E188" s="2568"/>
      <c r="F188" s="3657" t="s">
        <v>3369</v>
      </c>
      <c r="G188" s="3658">
        <v>700000</v>
      </c>
      <c r="H188" s="3659" t="s">
        <v>335</v>
      </c>
      <c r="I188" s="3660">
        <v>4</v>
      </c>
      <c r="J188" s="3659"/>
      <c r="K188" s="3661"/>
      <c r="L188" s="3662"/>
      <c r="M188" s="3662"/>
      <c r="N188" s="3663" t="s">
        <v>20</v>
      </c>
      <c r="O188" s="3664">
        <f>G188*I188</f>
        <v>2800000</v>
      </c>
      <c r="P188" s="3665"/>
      <c r="Q188" s="3665"/>
      <c r="R188" s="3666"/>
      <c r="S188" s="3667"/>
      <c r="U188" s="209" t="str">
        <f t="shared" si="14"/>
        <v>0</v>
      </c>
    </row>
    <row r="189" spans="1:21" ht="20.100000000000001" customHeight="1">
      <c r="A189" s="431"/>
      <c r="B189" s="440"/>
      <c r="C189" s="447"/>
      <c r="D189" s="440"/>
      <c r="E189" s="2644"/>
      <c r="F189" s="3657" t="s">
        <v>3370</v>
      </c>
      <c r="G189" s="3658">
        <v>100000</v>
      </c>
      <c r="H189" s="3659" t="s">
        <v>335</v>
      </c>
      <c r="I189" s="3660">
        <v>4</v>
      </c>
      <c r="J189" s="3659"/>
      <c r="K189" s="3661"/>
      <c r="L189" s="3662"/>
      <c r="M189" s="3662"/>
      <c r="N189" s="3663" t="s">
        <v>20</v>
      </c>
      <c r="O189" s="3664">
        <f>G189*I189</f>
        <v>400000</v>
      </c>
      <c r="P189" s="3665"/>
      <c r="Q189" s="3665"/>
      <c r="R189" s="3666"/>
      <c r="S189" s="3667"/>
      <c r="U189" s="209" t="str">
        <f t="shared" si="14"/>
        <v>0</v>
      </c>
    </row>
    <row r="190" spans="1:21" ht="20.100000000000001" customHeight="1">
      <c r="A190" s="431"/>
      <c r="B190" s="440"/>
      <c r="C190" s="447"/>
      <c r="D190" s="440"/>
      <c r="E190" s="2644"/>
      <c r="F190" s="2505" t="s">
        <v>622</v>
      </c>
      <c r="G190" s="2557"/>
      <c r="H190" s="2505"/>
      <c r="I190" s="2505"/>
      <c r="J190" s="2505"/>
      <c r="K190" s="2505"/>
      <c r="L190" s="2505"/>
      <c r="M190" s="2505"/>
      <c r="N190" s="2558"/>
      <c r="O190" s="2559">
        <f>O191</f>
        <v>1400000</v>
      </c>
      <c r="P190" s="616">
        <f>O190</f>
        <v>1400000</v>
      </c>
      <c r="Q190" s="1660">
        <v>1400000</v>
      </c>
      <c r="R190" s="2560">
        <f t="shared" si="12"/>
        <v>0</v>
      </c>
      <c r="S190" s="3183">
        <f t="shared" si="13"/>
        <v>0</v>
      </c>
      <c r="U190" s="209" t="str">
        <f t="shared" si="14"/>
        <v>0</v>
      </c>
    </row>
    <row r="191" spans="1:21" ht="20.100000000000001" customHeight="1">
      <c r="A191" s="431"/>
      <c r="B191" s="440"/>
      <c r="C191" s="447"/>
      <c r="D191" s="440"/>
      <c r="E191" s="440"/>
      <c r="F191" s="2198" t="s">
        <v>1608</v>
      </c>
      <c r="G191" s="2222">
        <v>350000</v>
      </c>
      <c r="H191" s="2223" t="s">
        <v>335</v>
      </c>
      <c r="I191" s="2215">
        <v>1</v>
      </c>
      <c r="J191" s="2223" t="s">
        <v>335</v>
      </c>
      <c r="K191" s="2643">
        <v>4</v>
      </c>
      <c r="L191" s="2216"/>
      <c r="M191" s="2216"/>
      <c r="N191" s="2225" t="s">
        <v>20</v>
      </c>
      <c r="O191" s="1688">
        <f>G191*I191*K191</f>
        <v>1400000</v>
      </c>
      <c r="P191" s="2581"/>
      <c r="Q191" s="2178"/>
      <c r="R191" s="2320"/>
      <c r="S191" s="3227"/>
      <c r="U191" s="209" t="str">
        <f t="shared" si="14"/>
        <v>0</v>
      </c>
    </row>
    <row r="192" spans="1:21" ht="20.100000000000001" customHeight="1">
      <c r="A192" s="431"/>
      <c r="B192" s="440"/>
      <c r="C192" s="447"/>
      <c r="D192" s="440"/>
      <c r="E192" s="2644"/>
      <c r="F192" s="2505" t="s">
        <v>623</v>
      </c>
      <c r="G192" s="2557"/>
      <c r="H192" s="2505"/>
      <c r="I192" s="2505"/>
      <c r="J192" s="2505"/>
      <c r="K192" s="2505"/>
      <c r="L192" s="2505"/>
      <c r="M192" s="2505"/>
      <c r="N192" s="2558"/>
      <c r="O192" s="2559">
        <f>SUM(O193:O194)</f>
        <v>3000000</v>
      </c>
      <c r="P192" s="616">
        <f>O192</f>
        <v>3000000</v>
      </c>
      <c r="Q192" s="1660">
        <v>2000000</v>
      </c>
      <c r="R192" s="2560">
        <f t="shared" si="12"/>
        <v>1000000</v>
      </c>
      <c r="S192" s="3183">
        <f t="shared" si="13"/>
        <v>0.5</v>
      </c>
      <c r="U192" s="209" t="str">
        <f t="shared" si="14"/>
        <v>추경</v>
      </c>
    </row>
    <row r="193" spans="1:21" ht="20.100000000000001" customHeight="1">
      <c r="A193" s="431"/>
      <c r="B193" s="440"/>
      <c r="C193" s="447"/>
      <c r="D193" s="440"/>
      <c r="E193" s="440"/>
      <c r="F193" s="3657" t="s">
        <v>1609</v>
      </c>
      <c r="G193" s="3658">
        <v>400000</v>
      </c>
      <c r="H193" s="3659" t="s">
        <v>335</v>
      </c>
      <c r="I193" s="3660">
        <v>6</v>
      </c>
      <c r="J193" s="3659"/>
      <c r="K193" s="3660"/>
      <c r="L193" s="3662"/>
      <c r="M193" s="3662"/>
      <c r="N193" s="3663" t="s">
        <v>20</v>
      </c>
      <c r="O193" s="3664">
        <f>G193*I193</f>
        <v>2400000</v>
      </c>
      <c r="P193" s="3665"/>
      <c r="Q193" s="3665"/>
      <c r="R193" s="3666"/>
      <c r="S193" s="3667"/>
      <c r="U193" s="209" t="str">
        <f t="shared" si="14"/>
        <v>0</v>
      </c>
    </row>
    <row r="194" spans="1:21" ht="20.100000000000001" customHeight="1">
      <c r="A194" s="431"/>
      <c r="B194" s="440"/>
      <c r="C194" s="447"/>
      <c r="D194" s="440"/>
      <c r="E194" s="440"/>
      <c r="F194" s="3657" t="s">
        <v>1610</v>
      </c>
      <c r="G194" s="3658">
        <v>100000</v>
      </c>
      <c r="H194" s="3672" t="s">
        <v>335</v>
      </c>
      <c r="I194" s="3660">
        <v>6</v>
      </c>
      <c r="J194" s="3659"/>
      <c r="K194" s="3660"/>
      <c r="L194" s="3662"/>
      <c r="M194" s="3662"/>
      <c r="N194" s="3663" t="s">
        <v>20</v>
      </c>
      <c r="O194" s="3664">
        <f>G194*I194</f>
        <v>600000</v>
      </c>
      <c r="P194" s="3665"/>
      <c r="Q194" s="3665"/>
      <c r="R194" s="3666"/>
      <c r="S194" s="3667"/>
      <c r="U194" s="209" t="str">
        <f t="shared" si="14"/>
        <v>0</v>
      </c>
    </row>
    <row r="195" spans="1:21" ht="20.100000000000001" customHeight="1">
      <c r="A195" s="431"/>
      <c r="B195" s="440"/>
      <c r="C195" s="447"/>
      <c r="D195" s="440"/>
      <c r="E195" s="2644"/>
      <c r="F195" s="2505" t="s">
        <v>624</v>
      </c>
      <c r="G195" s="2557"/>
      <c r="H195" s="2505"/>
      <c r="I195" s="2505"/>
      <c r="J195" s="2505"/>
      <c r="K195" s="2505"/>
      <c r="L195" s="2505"/>
      <c r="M195" s="2505"/>
      <c r="N195" s="2558"/>
      <c r="O195" s="2559">
        <f>SUM(O196)</f>
        <v>300000</v>
      </c>
      <c r="P195" s="616">
        <f>O195</f>
        <v>300000</v>
      </c>
      <c r="Q195" s="1660">
        <v>600000</v>
      </c>
      <c r="R195" s="2560">
        <f t="shared" si="12"/>
        <v>-300000</v>
      </c>
      <c r="S195" s="3183">
        <f t="shared" si="13"/>
        <v>-0.5</v>
      </c>
      <c r="U195" s="209" t="str">
        <f t="shared" si="14"/>
        <v>0</v>
      </c>
    </row>
    <row r="196" spans="1:21" ht="20.100000000000001" customHeight="1">
      <c r="A196" s="431"/>
      <c r="B196" s="440"/>
      <c r="C196" s="447"/>
      <c r="D196" s="440"/>
      <c r="E196" s="470"/>
      <c r="F196" s="3673" t="s">
        <v>1611</v>
      </c>
      <c r="G196" s="3674">
        <v>75000</v>
      </c>
      <c r="H196" s="3675" t="s">
        <v>335</v>
      </c>
      <c r="I196" s="3676">
        <v>1</v>
      </c>
      <c r="J196" s="3675" t="s">
        <v>335</v>
      </c>
      <c r="K196" s="3677">
        <v>4</v>
      </c>
      <c r="L196" s="3678"/>
      <c r="M196" s="3678"/>
      <c r="N196" s="3679" t="s">
        <v>20</v>
      </c>
      <c r="O196" s="3680">
        <f>PRODUCT(G196:M196)</f>
        <v>300000</v>
      </c>
      <c r="P196" s="3681"/>
      <c r="Q196" s="3681"/>
      <c r="R196" s="3682"/>
      <c r="S196" s="3683"/>
      <c r="U196" s="209" t="str">
        <f t="shared" si="14"/>
        <v>0</v>
      </c>
    </row>
    <row r="197" spans="1:21" ht="20.100000000000001" customHeight="1">
      <c r="A197" s="431"/>
      <c r="B197" s="440"/>
      <c r="C197" s="447"/>
      <c r="D197" s="440"/>
      <c r="E197" s="456" t="s">
        <v>1094</v>
      </c>
      <c r="F197" s="457"/>
      <c r="G197" s="457"/>
      <c r="H197" s="1228"/>
      <c r="I197" s="457"/>
      <c r="J197" s="1228"/>
      <c r="K197" s="457"/>
      <c r="L197" s="457"/>
      <c r="M197" s="457"/>
      <c r="N197" s="457"/>
      <c r="O197" s="459"/>
      <c r="P197" s="2608">
        <f>O198</f>
        <v>15000000</v>
      </c>
      <c r="Q197" s="460">
        <f>Q198</f>
        <v>15000000</v>
      </c>
      <c r="R197" s="2609">
        <f t="shared" si="12"/>
        <v>0</v>
      </c>
      <c r="S197" s="3234">
        <f t="shared" si="13"/>
        <v>0</v>
      </c>
      <c r="U197" s="209" t="str">
        <f t="shared" si="14"/>
        <v>0</v>
      </c>
    </row>
    <row r="198" spans="1:21" ht="20.100000000000001" customHeight="1">
      <c r="A198" s="431"/>
      <c r="B198" s="440"/>
      <c r="C198" s="447"/>
      <c r="D198" s="440"/>
      <c r="E198" s="462"/>
      <c r="F198" s="2505" t="s">
        <v>1046</v>
      </c>
      <c r="G198" s="2557"/>
      <c r="H198" s="2505"/>
      <c r="I198" s="2505"/>
      <c r="J198" s="2505"/>
      <c r="K198" s="2505"/>
      <c r="L198" s="2505"/>
      <c r="M198" s="2505"/>
      <c r="N198" s="2558"/>
      <c r="O198" s="2559">
        <f>SUM(O199)</f>
        <v>15000000</v>
      </c>
      <c r="P198" s="616">
        <f>O198</f>
        <v>15000000</v>
      </c>
      <c r="Q198" s="1660">
        <v>15000000</v>
      </c>
      <c r="R198" s="2560">
        <f t="shared" si="12"/>
        <v>0</v>
      </c>
      <c r="S198" s="3183">
        <f t="shared" si="13"/>
        <v>0</v>
      </c>
      <c r="T198" s="195"/>
      <c r="U198" s="209" t="str">
        <f t="shared" si="14"/>
        <v>0</v>
      </c>
    </row>
    <row r="199" spans="1:21" ht="20.100000000000001" customHeight="1">
      <c r="A199" s="431"/>
      <c r="B199" s="440"/>
      <c r="C199" s="447"/>
      <c r="D199" s="440"/>
      <c r="E199" s="471"/>
      <c r="F199" s="2317" t="s">
        <v>1612</v>
      </c>
      <c r="G199" s="2613">
        <v>15000000</v>
      </c>
      <c r="H199" s="2614" t="s">
        <v>335</v>
      </c>
      <c r="I199" s="2217">
        <v>1</v>
      </c>
      <c r="J199" s="2614"/>
      <c r="K199" s="2217"/>
      <c r="L199" s="2212"/>
      <c r="M199" s="2212"/>
      <c r="N199" s="2616" t="s">
        <v>20</v>
      </c>
      <c r="O199" s="2092">
        <f>PRODUCT(G199:M199)</f>
        <v>15000000</v>
      </c>
      <c r="P199" s="2178"/>
      <c r="Q199" s="2178"/>
      <c r="R199" s="2320"/>
      <c r="S199" s="3227"/>
      <c r="U199" s="209" t="str">
        <f t="shared" si="14"/>
        <v>0</v>
      </c>
    </row>
    <row r="200" spans="1:21" ht="20.100000000000001" customHeight="1">
      <c r="A200" s="431"/>
      <c r="B200" s="440"/>
      <c r="C200" s="447"/>
      <c r="D200" s="2252" t="s">
        <v>74</v>
      </c>
      <c r="E200" s="2333"/>
      <c r="F200" s="2334"/>
      <c r="G200" s="2335"/>
      <c r="H200" s="2334"/>
      <c r="I200" s="2334"/>
      <c r="J200" s="2334"/>
      <c r="K200" s="2334"/>
      <c r="L200" s="2334"/>
      <c r="M200" s="2334"/>
      <c r="N200" s="2336"/>
      <c r="O200" s="2334"/>
      <c r="P200" s="2337">
        <f>P201</f>
        <v>6200000</v>
      </c>
      <c r="Q200" s="2337">
        <f>Q201</f>
        <v>6200000</v>
      </c>
      <c r="R200" s="2338">
        <f t="shared" si="12"/>
        <v>0</v>
      </c>
      <c r="S200" s="3225">
        <f t="shared" si="13"/>
        <v>0</v>
      </c>
      <c r="U200" s="209" t="str">
        <f t="shared" si="14"/>
        <v>0</v>
      </c>
    </row>
    <row r="201" spans="1:21" ht="20.100000000000001" customHeight="1">
      <c r="A201" s="431"/>
      <c r="B201" s="440"/>
      <c r="C201" s="447"/>
      <c r="D201" s="440"/>
      <c r="E201" s="456" t="s">
        <v>139</v>
      </c>
      <c r="F201" s="457"/>
      <c r="G201" s="457"/>
      <c r="H201" s="1228"/>
      <c r="I201" s="457"/>
      <c r="J201" s="1228"/>
      <c r="K201" s="457"/>
      <c r="L201" s="457"/>
      <c r="M201" s="457"/>
      <c r="N201" s="457"/>
      <c r="O201" s="459"/>
      <c r="P201" s="460">
        <f>O202</f>
        <v>6200000</v>
      </c>
      <c r="Q201" s="460">
        <f>Q202</f>
        <v>6200000</v>
      </c>
      <c r="R201" s="461">
        <f t="shared" si="12"/>
        <v>0</v>
      </c>
      <c r="S201" s="3154">
        <f t="shared" si="13"/>
        <v>0</v>
      </c>
      <c r="U201" s="209" t="str">
        <f t="shared" si="14"/>
        <v>0</v>
      </c>
    </row>
    <row r="202" spans="1:21" ht="20.100000000000001" customHeight="1">
      <c r="A202" s="431"/>
      <c r="B202" s="440"/>
      <c r="C202" s="447"/>
      <c r="D202" s="440"/>
      <c r="F202" s="2505" t="s">
        <v>625</v>
      </c>
      <c r="G202" s="2557"/>
      <c r="H202" s="2505"/>
      <c r="I202" s="2505"/>
      <c r="J202" s="2505"/>
      <c r="K202" s="2505"/>
      <c r="L202" s="2505"/>
      <c r="M202" s="2505"/>
      <c r="N202" s="2558"/>
      <c r="O202" s="2559">
        <f>O203</f>
        <v>6200000</v>
      </c>
      <c r="P202" s="616">
        <f>O202</f>
        <v>6200000</v>
      </c>
      <c r="Q202" s="1660">
        <v>6200000</v>
      </c>
      <c r="R202" s="2560">
        <f t="shared" si="12"/>
        <v>0</v>
      </c>
      <c r="S202" s="3183">
        <f t="shared" si="13"/>
        <v>0</v>
      </c>
      <c r="U202" s="209" t="str">
        <f t="shared" si="14"/>
        <v>0</v>
      </c>
    </row>
    <row r="203" spans="1:21" ht="20.100000000000001" customHeight="1">
      <c r="A203" s="431"/>
      <c r="B203" s="440"/>
      <c r="C203" s="447"/>
      <c r="D203" s="440"/>
      <c r="F203" s="2646" t="s">
        <v>1613</v>
      </c>
      <c r="G203" s="2647"/>
      <c r="H203" s="2648"/>
      <c r="I203" s="2649"/>
      <c r="J203" s="2648"/>
      <c r="K203" s="2650"/>
      <c r="L203" s="2650"/>
      <c r="M203" s="2650"/>
      <c r="N203" s="2651"/>
      <c r="O203" s="2652">
        <f>SUM(O204:O205)</f>
        <v>6200000</v>
      </c>
      <c r="P203" s="477"/>
      <c r="Q203" s="477"/>
      <c r="R203" s="478"/>
      <c r="S203" s="3156"/>
      <c r="U203" s="209" t="str">
        <f t="shared" si="14"/>
        <v>0</v>
      </c>
    </row>
    <row r="204" spans="1:21" ht="20.100000000000001" customHeight="1">
      <c r="A204" s="431"/>
      <c r="B204" s="440"/>
      <c r="C204" s="447"/>
      <c r="D204" s="440"/>
      <c r="F204" s="2646" t="s">
        <v>1887</v>
      </c>
      <c r="G204" s="2222">
        <v>1200000</v>
      </c>
      <c r="H204" s="2223" t="s">
        <v>335</v>
      </c>
      <c r="I204" s="2653">
        <v>1</v>
      </c>
      <c r="J204" s="2223"/>
      <c r="K204" s="2223"/>
      <c r="L204" s="2223"/>
      <c r="M204" s="2223"/>
      <c r="N204" s="2225" t="s">
        <v>20</v>
      </c>
      <c r="O204" s="2120">
        <f>G204*I204</f>
        <v>1200000</v>
      </c>
      <c r="P204" s="477"/>
      <c r="Q204" s="477"/>
      <c r="R204" s="478"/>
      <c r="S204" s="3156"/>
      <c r="U204" s="209" t="str">
        <f t="shared" si="14"/>
        <v>0</v>
      </c>
    </row>
    <row r="205" spans="1:21" ht="20.100000000000001" customHeight="1">
      <c r="A205" s="431"/>
      <c r="B205" s="440"/>
      <c r="C205" s="447"/>
      <c r="D205" s="440"/>
      <c r="F205" s="2646" t="s">
        <v>1888</v>
      </c>
      <c r="G205" s="2222">
        <v>5000000</v>
      </c>
      <c r="H205" s="2223" t="s">
        <v>335</v>
      </c>
      <c r="I205" s="2653">
        <v>1</v>
      </c>
      <c r="J205" s="2223"/>
      <c r="K205" s="2223"/>
      <c r="L205" s="2223"/>
      <c r="M205" s="2223"/>
      <c r="N205" s="2225" t="s">
        <v>20</v>
      </c>
      <c r="O205" s="2092">
        <f>PRODUCT(G205:M205)</f>
        <v>5000000</v>
      </c>
      <c r="P205" s="477"/>
      <c r="Q205" s="477"/>
      <c r="R205" s="478"/>
      <c r="S205" s="3156"/>
      <c r="U205" s="209" t="str">
        <f t="shared" si="14"/>
        <v>0</v>
      </c>
    </row>
    <row r="206" spans="1:21" ht="20.100000000000001" customHeight="1">
      <c r="A206" s="431"/>
      <c r="B206" s="440"/>
      <c r="C206" s="447"/>
      <c r="D206" s="2252" t="s">
        <v>75</v>
      </c>
      <c r="E206" s="2333"/>
      <c r="F206" s="2334"/>
      <c r="G206" s="2335"/>
      <c r="H206" s="2334"/>
      <c r="I206" s="2334"/>
      <c r="J206" s="2334"/>
      <c r="K206" s="2334"/>
      <c r="L206" s="2334"/>
      <c r="M206" s="2334"/>
      <c r="N206" s="2336"/>
      <c r="O206" s="2334"/>
      <c r="P206" s="2337">
        <f>P207</f>
        <v>91448000</v>
      </c>
      <c r="Q206" s="2337">
        <f>Q207</f>
        <v>91448000</v>
      </c>
      <c r="R206" s="2338">
        <f t="shared" ref="R206:R265" si="17">P206-Q206</f>
        <v>0</v>
      </c>
      <c r="S206" s="3225">
        <f t="shared" ref="S206:S265" si="18">R206/Q206</f>
        <v>0</v>
      </c>
      <c r="U206" s="209" t="str">
        <f t="shared" si="14"/>
        <v>0</v>
      </c>
    </row>
    <row r="207" spans="1:21" ht="20.100000000000001" customHeight="1">
      <c r="A207" s="2600"/>
      <c r="B207" s="470"/>
      <c r="C207" s="433"/>
      <c r="D207" s="470"/>
      <c r="E207" s="456" t="s">
        <v>1115</v>
      </c>
      <c r="F207" s="457"/>
      <c r="G207" s="457"/>
      <c r="H207" s="1228"/>
      <c r="I207" s="457"/>
      <c r="J207" s="1228"/>
      <c r="K207" s="457"/>
      <c r="L207" s="457"/>
      <c r="M207" s="457"/>
      <c r="N207" s="457"/>
      <c r="O207" s="459"/>
      <c r="P207" s="460">
        <f>O208</f>
        <v>91448000</v>
      </c>
      <c r="Q207" s="460">
        <f>Q208</f>
        <v>91448000</v>
      </c>
      <c r="R207" s="461">
        <f t="shared" si="17"/>
        <v>0</v>
      </c>
      <c r="S207" s="3154">
        <f t="shared" si="18"/>
        <v>0</v>
      </c>
      <c r="U207" s="209" t="str">
        <f t="shared" ref="U207:U269" si="19">IF(R207&gt;0,"추경","0")</f>
        <v>0</v>
      </c>
    </row>
    <row r="208" spans="1:21" ht="20.100000000000001" customHeight="1">
      <c r="A208" s="431"/>
      <c r="B208" s="440"/>
      <c r="C208" s="447"/>
      <c r="D208" s="440"/>
      <c r="F208" s="2505" t="s">
        <v>626</v>
      </c>
      <c r="G208" s="2557"/>
      <c r="H208" s="2505"/>
      <c r="I208" s="2505"/>
      <c r="J208" s="2505"/>
      <c r="K208" s="2505"/>
      <c r="L208" s="2505"/>
      <c r="M208" s="2505"/>
      <c r="N208" s="2558"/>
      <c r="O208" s="2559">
        <f>SUM(O209:O210)</f>
        <v>91448000</v>
      </c>
      <c r="P208" s="616">
        <f>O208</f>
        <v>91448000</v>
      </c>
      <c r="Q208" s="1660">
        <v>91448000</v>
      </c>
      <c r="R208" s="2560">
        <f t="shared" si="17"/>
        <v>0</v>
      </c>
      <c r="S208" s="3183">
        <f t="shared" si="18"/>
        <v>0</v>
      </c>
      <c r="U208" s="209" t="str">
        <f t="shared" si="19"/>
        <v>0</v>
      </c>
    </row>
    <row r="209" spans="1:21" ht="20.100000000000001" customHeight="1">
      <c r="A209" s="431"/>
      <c r="B209" s="440"/>
      <c r="C209" s="447"/>
      <c r="D209" s="440"/>
      <c r="E209" s="2568"/>
      <c r="F209" s="2198" t="s">
        <v>1614</v>
      </c>
      <c r="G209" s="2222">
        <v>2635500</v>
      </c>
      <c r="H209" s="2223" t="s">
        <v>335</v>
      </c>
      <c r="I209" s="2654">
        <v>2</v>
      </c>
      <c r="J209" s="2266"/>
      <c r="K209" s="2216"/>
      <c r="L209" s="2216"/>
      <c r="M209" s="2216"/>
      <c r="N209" s="2225" t="s">
        <v>20</v>
      </c>
      <c r="O209" s="2120">
        <f>PRODUCT(G209:M209)</f>
        <v>5271000</v>
      </c>
      <c r="P209" s="2581"/>
      <c r="Q209" s="2581"/>
      <c r="R209" s="2582"/>
      <c r="S209" s="3231"/>
      <c r="U209" s="209" t="str">
        <f t="shared" si="19"/>
        <v>0</v>
      </c>
    </row>
    <row r="210" spans="1:21" ht="20.100000000000001" customHeight="1">
      <c r="A210" s="431"/>
      <c r="B210" s="440"/>
      <c r="C210" s="447"/>
      <c r="D210" s="440"/>
      <c r="E210" s="2568"/>
      <c r="F210" s="2198" t="s">
        <v>1615</v>
      </c>
      <c r="G210" s="2222">
        <v>1665256</v>
      </c>
      <c r="H210" s="2223" t="s">
        <v>335</v>
      </c>
      <c r="I210" s="2654">
        <v>1.1499999999999999</v>
      </c>
      <c r="J210" s="2223" t="s">
        <v>335</v>
      </c>
      <c r="K210" s="2224">
        <v>45</v>
      </c>
      <c r="L210" s="2216"/>
      <c r="M210" s="2216"/>
      <c r="N210" s="2225" t="s">
        <v>20</v>
      </c>
      <c r="O210" s="1688">
        <f>ROUNDUP(G210*I210*K210,-3)</f>
        <v>86177000</v>
      </c>
      <c r="P210" s="2581"/>
      <c r="Q210" s="2581"/>
      <c r="R210" s="2582"/>
      <c r="S210" s="3231"/>
      <c r="U210" s="209" t="str">
        <f t="shared" si="19"/>
        <v>0</v>
      </c>
    </row>
    <row r="211" spans="1:21" ht="20.100000000000001" customHeight="1">
      <c r="A211" s="431"/>
      <c r="B211" s="440"/>
      <c r="C211" s="441" t="s">
        <v>76</v>
      </c>
      <c r="D211" s="442"/>
      <c r="E211" s="442"/>
      <c r="F211" s="443"/>
      <c r="G211" s="443"/>
      <c r="H211" s="2492"/>
      <c r="I211" s="443"/>
      <c r="J211" s="2492"/>
      <c r="K211" s="443"/>
      <c r="L211" s="443"/>
      <c r="M211" s="443"/>
      <c r="N211" s="443"/>
      <c r="O211" s="444"/>
      <c r="P211" s="445">
        <f>P212+P222</f>
        <v>566420000</v>
      </c>
      <c r="Q211" s="445">
        <f>Q212+Q222</f>
        <v>566420000</v>
      </c>
      <c r="R211" s="446">
        <f t="shared" si="17"/>
        <v>0</v>
      </c>
      <c r="S211" s="3152">
        <f t="shared" si="18"/>
        <v>0</v>
      </c>
      <c r="U211" s="209" t="str">
        <f t="shared" si="19"/>
        <v>0</v>
      </c>
    </row>
    <row r="212" spans="1:21" ht="20.100000000000001" customHeight="1">
      <c r="A212" s="431"/>
      <c r="B212" s="440"/>
      <c r="C212" s="447"/>
      <c r="D212" s="2252" t="s">
        <v>77</v>
      </c>
      <c r="E212" s="2333"/>
      <c r="F212" s="2334"/>
      <c r="G212" s="2335"/>
      <c r="H212" s="2334"/>
      <c r="I212" s="2334"/>
      <c r="J212" s="2334"/>
      <c r="K212" s="2334"/>
      <c r="L212" s="2334"/>
      <c r="M212" s="2334"/>
      <c r="N212" s="2336"/>
      <c r="O212" s="2334"/>
      <c r="P212" s="2337">
        <f>P213</f>
        <v>38420000</v>
      </c>
      <c r="Q212" s="2337">
        <f>Q213</f>
        <v>38420000</v>
      </c>
      <c r="R212" s="2338">
        <f t="shared" si="17"/>
        <v>0</v>
      </c>
      <c r="S212" s="3225">
        <f t="shared" ref="S212:S214" si="20">R212/Q212</f>
        <v>0</v>
      </c>
      <c r="U212" s="209" t="str">
        <f t="shared" si="19"/>
        <v>0</v>
      </c>
    </row>
    <row r="213" spans="1:21" ht="20.100000000000001" customHeight="1">
      <c r="A213" s="431"/>
      <c r="B213" s="440"/>
      <c r="C213" s="447"/>
      <c r="D213" s="455"/>
      <c r="E213" s="456" t="s">
        <v>187</v>
      </c>
      <c r="F213" s="457"/>
      <c r="G213" s="457"/>
      <c r="H213" s="1228"/>
      <c r="I213" s="457"/>
      <c r="J213" s="1228"/>
      <c r="K213" s="457"/>
      <c r="L213" s="457"/>
      <c r="M213" s="457"/>
      <c r="N213" s="457"/>
      <c r="O213" s="459"/>
      <c r="P213" s="460">
        <f>O214+O219</f>
        <v>38420000</v>
      </c>
      <c r="Q213" s="460">
        <v>38420000</v>
      </c>
      <c r="R213" s="461">
        <f t="shared" si="17"/>
        <v>0</v>
      </c>
      <c r="S213" s="3154">
        <f t="shared" si="20"/>
        <v>0</v>
      </c>
      <c r="U213" s="209" t="str">
        <f t="shared" si="19"/>
        <v>0</v>
      </c>
    </row>
    <row r="214" spans="1:21" ht="20.100000000000001" customHeight="1">
      <c r="A214" s="431"/>
      <c r="B214" s="440"/>
      <c r="C214" s="447"/>
      <c r="D214" s="440"/>
      <c r="E214" s="462"/>
      <c r="F214" s="2655" t="s">
        <v>629</v>
      </c>
      <c r="G214" s="1277"/>
      <c r="H214" s="2655"/>
      <c r="I214" s="2656"/>
      <c r="J214" s="2655"/>
      <c r="K214" s="2656"/>
      <c r="L214" s="2655"/>
      <c r="M214" s="2655"/>
      <c r="N214" s="2657"/>
      <c r="O214" s="2658">
        <f>SUM(O215:O218)</f>
        <v>2800000</v>
      </c>
      <c r="P214" s="616">
        <f>O214</f>
        <v>2800000</v>
      </c>
      <c r="Q214" s="1660">
        <v>2800000</v>
      </c>
      <c r="R214" s="2560">
        <f t="shared" ref="R214" si="21">P214-Q214</f>
        <v>0</v>
      </c>
      <c r="S214" s="3183">
        <f t="shared" si="20"/>
        <v>0</v>
      </c>
      <c r="U214" s="209" t="str">
        <f t="shared" si="19"/>
        <v>0</v>
      </c>
    </row>
    <row r="215" spans="1:21" ht="20.100000000000001" customHeight="1">
      <c r="A215" s="431"/>
      <c r="B215" s="440"/>
      <c r="C215" s="447"/>
      <c r="D215" s="440"/>
      <c r="E215" s="462"/>
      <c r="F215" s="2659" t="s">
        <v>1623</v>
      </c>
      <c r="G215" s="1453">
        <v>600000</v>
      </c>
      <c r="H215" s="2659" t="s">
        <v>335</v>
      </c>
      <c r="I215" s="2660">
        <v>1</v>
      </c>
      <c r="J215" s="2659"/>
      <c r="K215" s="2661"/>
      <c r="L215" s="2659"/>
      <c r="M215" s="2659"/>
      <c r="N215" s="2662" t="s">
        <v>627</v>
      </c>
      <c r="O215" s="2120">
        <f>PRODUCT(G215:M215)</f>
        <v>600000</v>
      </c>
      <c r="P215" s="2481"/>
      <c r="Q215" s="2481"/>
      <c r="R215" s="2482"/>
      <c r="S215" s="3235"/>
      <c r="U215" s="209" t="str">
        <f t="shared" si="19"/>
        <v>0</v>
      </c>
    </row>
    <row r="216" spans="1:21" ht="20.100000000000001" customHeight="1">
      <c r="A216" s="431"/>
      <c r="B216" s="440"/>
      <c r="C216" s="447"/>
      <c r="D216" s="440"/>
      <c r="E216" s="462"/>
      <c r="F216" s="2659" t="s">
        <v>1624</v>
      </c>
      <c r="G216" s="1453">
        <v>500000</v>
      </c>
      <c r="H216" s="2659" t="s">
        <v>335</v>
      </c>
      <c r="I216" s="2660">
        <v>1</v>
      </c>
      <c r="J216" s="2659"/>
      <c r="K216" s="2661"/>
      <c r="L216" s="2659"/>
      <c r="M216" s="2659"/>
      <c r="N216" s="2662" t="s">
        <v>1299</v>
      </c>
      <c r="O216" s="2120">
        <f>PRODUCT(G216:M216)</f>
        <v>500000</v>
      </c>
      <c r="P216" s="2481"/>
      <c r="Q216" s="2481"/>
      <c r="R216" s="2482"/>
      <c r="S216" s="3235"/>
      <c r="U216" s="209" t="str">
        <f t="shared" si="19"/>
        <v>0</v>
      </c>
    </row>
    <row r="217" spans="1:21" ht="20.100000000000001" customHeight="1">
      <c r="A217" s="431"/>
      <c r="B217" s="440"/>
      <c r="C217" s="447"/>
      <c r="D217" s="440"/>
      <c r="E217" s="462"/>
      <c r="F217" s="2663" t="s">
        <v>1549</v>
      </c>
      <c r="G217" s="1453">
        <v>80000</v>
      </c>
      <c r="H217" s="2659" t="s">
        <v>335</v>
      </c>
      <c r="I217" s="2660">
        <v>10</v>
      </c>
      <c r="J217" s="2659"/>
      <c r="K217" s="2661"/>
      <c r="L217" s="2659"/>
      <c r="M217" s="2659"/>
      <c r="N217" s="2662" t="s">
        <v>1299</v>
      </c>
      <c r="O217" s="2120">
        <f>PRODUCT(G217:M217)</f>
        <v>800000</v>
      </c>
      <c r="P217" s="2481"/>
      <c r="Q217" s="2481"/>
      <c r="R217" s="2482"/>
      <c r="S217" s="3235"/>
      <c r="U217" s="209" t="str">
        <f t="shared" si="19"/>
        <v>0</v>
      </c>
    </row>
    <row r="218" spans="1:21" ht="20.100000000000001" customHeight="1">
      <c r="A218" s="431"/>
      <c r="B218" s="440"/>
      <c r="C218" s="447"/>
      <c r="D218" s="440"/>
      <c r="E218" s="462"/>
      <c r="F218" s="2646" t="s">
        <v>1550</v>
      </c>
      <c r="G218" s="2664">
        <v>150000</v>
      </c>
      <c r="H218" s="2659" t="s">
        <v>335</v>
      </c>
      <c r="I218" s="2665">
        <v>6</v>
      </c>
      <c r="J218" s="2666"/>
      <c r="K218" s="2666"/>
      <c r="L218" s="2666"/>
      <c r="M218" s="2666"/>
      <c r="N218" s="2662" t="s">
        <v>1239</v>
      </c>
      <c r="O218" s="2120">
        <f>PRODUCT(G218:M218)</f>
        <v>900000</v>
      </c>
      <c r="P218" s="2481"/>
      <c r="Q218" s="2481"/>
      <c r="R218" s="2482"/>
      <c r="S218" s="3235"/>
      <c r="U218" s="209" t="str">
        <f t="shared" si="19"/>
        <v>0</v>
      </c>
    </row>
    <row r="219" spans="1:21" ht="20.100000000000001" customHeight="1">
      <c r="A219" s="431"/>
      <c r="B219" s="440"/>
      <c r="C219" s="447"/>
      <c r="D219" s="440"/>
      <c r="E219" s="462"/>
      <c r="F219" s="2223" t="s">
        <v>1300</v>
      </c>
      <c r="G219" s="2647"/>
      <c r="H219" s="2648"/>
      <c r="I219" s="2648"/>
      <c r="J219" s="2648"/>
      <c r="K219" s="2648"/>
      <c r="L219" s="2648"/>
      <c r="M219" s="2648"/>
      <c r="N219" s="2651"/>
      <c r="O219" s="2652">
        <f>SUM(O220:O221)</f>
        <v>35620000</v>
      </c>
      <c r="P219" s="2481"/>
      <c r="Q219" s="2481"/>
      <c r="R219" s="2482"/>
      <c r="S219" s="3235"/>
      <c r="U219" s="209" t="str">
        <f t="shared" si="19"/>
        <v>0</v>
      </c>
    </row>
    <row r="220" spans="1:21" ht="20.100000000000001" customHeight="1">
      <c r="A220" s="431"/>
      <c r="B220" s="440"/>
      <c r="C220" s="447"/>
      <c r="D220" s="440"/>
      <c r="E220" s="462"/>
      <c r="F220" s="2198" t="s">
        <v>1616</v>
      </c>
      <c r="G220" s="2664">
        <v>23620000</v>
      </c>
      <c r="H220" s="2666" t="s">
        <v>335</v>
      </c>
      <c r="I220" s="2665" t="s">
        <v>1301</v>
      </c>
      <c r="J220" s="2666"/>
      <c r="K220" s="2666"/>
      <c r="L220" s="2666"/>
      <c r="M220" s="2666"/>
      <c r="N220" s="2667" t="s">
        <v>101</v>
      </c>
      <c r="O220" s="2120">
        <f>PRODUCT(G220:M220)</f>
        <v>23620000</v>
      </c>
      <c r="P220" s="2481"/>
      <c r="Q220" s="2481"/>
      <c r="R220" s="2482"/>
      <c r="S220" s="3235"/>
      <c r="U220" s="209" t="str">
        <f t="shared" si="19"/>
        <v>0</v>
      </c>
    </row>
    <row r="221" spans="1:21" ht="20.100000000000001" customHeight="1">
      <c r="A221" s="431"/>
      <c r="B221" s="440"/>
      <c r="C221" s="447"/>
      <c r="D221" s="440"/>
      <c r="E221" s="462"/>
      <c r="F221" s="2198" t="s">
        <v>1617</v>
      </c>
      <c r="G221" s="2647">
        <v>12000000</v>
      </c>
      <c r="H221" s="2648" t="s">
        <v>335</v>
      </c>
      <c r="I221" s="2648" t="s">
        <v>1302</v>
      </c>
      <c r="J221" s="2648"/>
      <c r="K221" s="2648"/>
      <c r="L221" s="2648"/>
      <c r="M221" s="2648"/>
      <c r="N221" s="2651" t="s">
        <v>1253</v>
      </c>
      <c r="O221" s="2120">
        <f>PRODUCT(G221:M221)</f>
        <v>12000000</v>
      </c>
      <c r="P221" s="2481"/>
      <c r="Q221" s="2481"/>
      <c r="R221" s="2482"/>
      <c r="S221" s="3235"/>
      <c r="U221" s="209" t="str">
        <f t="shared" si="19"/>
        <v>0</v>
      </c>
    </row>
    <row r="222" spans="1:21" ht="20.100000000000001" customHeight="1">
      <c r="A222" s="431"/>
      <c r="B222" s="440"/>
      <c r="C222" s="447"/>
      <c r="D222" s="2252" t="s">
        <v>78</v>
      </c>
      <c r="E222" s="2333"/>
      <c r="F222" s="2334"/>
      <c r="G222" s="2335"/>
      <c r="H222" s="2334"/>
      <c r="I222" s="2334"/>
      <c r="J222" s="2334"/>
      <c r="K222" s="2334"/>
      <c r="L222" s="2334"/>
      <c r="M222" s="2334"/>
      <c r="N222" s="2336"/>
      <c r="O222" s="2334"/>
      <c r="P222" s="2337">
        <f>P223+P258+P346</f>
        <v>528000000</v>
      </c>
      <c r="Q222" s="2337">
        <f>Q223+Q258+Q346</f>
        <v>528000000</v>
      </c>
      <c r="R222" s="2338">
        <f t="shared" si="17"/>
        <v>0</v>
      </c>
      <c r="S222" s="3225">
        <f t="shared" si="18"/>
        <v>0</v>
      </c>
      <c r="U222" s="209" t="str">
        <f t="shared" si="19"/>
        <v>0</v>
      </c>
    </row>
    <row r="223" spans="1:21" ht="20.100000000000001" customHeight="1">
      <c r="A223" s="431"/>
      <c r="B223" s="440"/>
      <c r="C223" s="447"/>
      <c r="D223" s="455"/>
      <c r="E223" s="456" t="s">
        <v>3286</v>
      </c>
      <c r="F223" s="457"/>
      <c r="G223" s="457"/>
      <c r="H223" s="1228"/>
      <c r="I223" s="457"/>
      <c r="J223" s="1228"/>
      <c r="K223" s="457"/>
      <c r="L223" s="457"/>
      <c r="M223" s="457"/>
      <c r="N223" s="457"/>
      <c r="O223" s="459"/>
      <c r="P223" s="460">
        <f>O224+O228+O234+O238+O250</f>
        <v>62000000</v>
      </c>
      <c r="Q223" s="460">
        <f>SUM(Q224,Q228,Q234,Q238,Q250)</f>
        <v>62000000</v>
      </c>
      <c r="R223" s="461">
        <f t="shared" si="17"/>
        <v>0</v>
      </c>
      <c r="S223" s="3154">
        <f t="shared" si="18"/>
        <v>0</v>
      </c>
      <c r="U223" s="209" t="str">
        <f t="shared" si="19"/>
        <v>0</v>
      </c>
    </row>
    <row r="224" spans="1:21" s="194" customFormat="1" ht="20.100000000000001" customHeight="1">
      <c r="A224" s="431"/>
      <c r="B224" s="440"/>
      <c r="C224" s="489"/>
      <c r="D224" s="2668"/>
      <c r="E224" s="2669"/>
      <c r="F224" s="2670" t="s">
        <v>629</v>
      </c>
      <c r="G224" s="1229"/>
      <c r="H224" s="2670"/>
      <c r="I224" s="2671"/>
      <c r="J224" s="2670"/>
      <c r="K224" s="2671"/>
      <c r="L224" s="2670"/>
      <c r="M224" s="2670"/>
      <c r="N224" s="2672"/>
      <c r="O224" s="2673">
        <f>SUM(O225:O227)</f>
        <v>3000000</v>
      </c>
      <c r="P224" s="616">
        <f>O224</f>
        <v>3000000</v>
      </c>
      <c r="Q224" s="616">
        <v>3000000</v>
      </c>
      <c r="R224" s="2560">
        <f t="shared" si="17"/>
        <v>0</v>
      </c>
      <c r="S224" s="3183">
        <f t="shared" si="18"/>
        <v>0</v>
      </c>
      <c r="U224" s="209" t="str">
        <f t="shared" si="19"/>
        <v>0</v>
      </c>
    </row>
    <row r="225" spans="1:21" s="194" customFormat="1" ht="20.100000000000001" customHeight="1">
      <c r="A225" s="431"/>
      <c r="B225" s="440"/>
      <c r="C225" s="489"/>
      <c r="D225" s="2668"/>
      <c r="E225" s="2669"/>
      <c r="F225" s="2659" t="s">
        <v>1625</v>
      </c>
      <c r="G225" s="1114">
        <v>500000</v>
      </c>
      <c r="H225" s="2645" t="s">
        <v>335</v>
      </c>
      <c r="I225" s="2660">
        <v>1</v>
      </c>
      <c r="J225" s="2645"/>
      <c r="K225" s="2674"/>
      <c r="L225" s="2645"/>
      <c r="M225" s="2645"/>
      <c r="N225" s="2675" t="s">
        <v>627</v>
      </c>
      <c r="O225" s="2092">
        <f>PRODUCT(G225:M225)</f>
        <v>500000</v>
      </c>
      <c r="P225" s="848"/>
      <c r="Q225" s="848"/>
      <c r="R225" s="849"/>
      <c r="S225" s="3236"/>
      <c r="U225" s="209" t="str">
        <f t="shared" si="19"/>
        <v>0</v>
      </c>
    </row>
    <row r="226" spans="1:21" s="194" customFormat="1" ht="20.100000000000001" customHeight="1">
      <c r="A226" s="431"/>
      <c r="B226" s="440"/>
      <c r="C226" s="489"/>
      <c r="D226" s="2668"/>
      <c r="E226" s="2669"/>
      <c r="F226" s="2659" t="s">
        <v>1626</v>
      </c>
      <c r="G226" s="1114">
        <v>1000000</v>
      </c>
      <c r="H226" s="2645" t="s">
        <v>335</v>
      </c>
      <c r="I226" s="2660">
        <v>1</v>
      </c>
      <c r="J226" s="2645"/>
      <c r="K226" s="2674"/>
      <c r="L226" s="2645"/>
      <c r="M226" s="2645"/>
      <c r="N226" s="2675" t="s">
        <v>627</v>
      </c>
      <c r="O226" s="2092">
        <f>PRODUCT(G226:M226)</f>
        <v>1000000</v>
      </c>
      <c r="P226" s="848"/>
      <c r="Q226" s="848"/>
      <c r="R226" s="849"/>
      <c r="S226" s="3236"/>
      <c r="U226" s="209" t="str">
        <f t="shared" si="19"/>
        <v>0</v>
      </c>
    </row>
    <row r="227" spans="1:21" s="194" customFormat="1" ht="20.100000000000001" customHeight="1">
      <c r="A227" s="431"/>
      <c r="B227" s="440"/>
      <c r="C227" s="489"/>
      <c r="D227" s="2668"/>
      <c r="E227" s="2669"/>
      <c r="F227" s="2663" t="s">
        <v>1551</v>
      </c>
      <c r="G227" s="1114">
        <v>500000</v>
      </c>
      <c r="H227" s="2645" t="s">
        <v>335</v>
      </c>
      <c r="I227" s="2660">
        <v>3</v>
      </c>
      <c r="J227" s="2645"/>
      <c r="K227" s="2674"/>
      <c r="L227" s="2645"/>
      <c r="M227" s="2645"/>
      <c r="N227" s="2675" t="s">
        <v>627</v>
      </c>
      <c r="O227" s="2092">
        <f>PRODUCT(G227:M227)</f>
        <v>1500000</v>
      </c>
      <c r="P227" s="848"/>
      <c r="Q227" s="848"/>
      <c r="R227" s="849"/>
      <c r="S227" s="3236"/>
      <c r="U227" s="209" t="str">
        <f t="shared" si="19"/>
        <v>0</v>
      </c>
    </row>
    <row r="228" spans="1:21" s="194" customFormat="1" ht="20.100000000000001" customHeight="1">
      <c r="A228" s="431"/>
      <c r="B228" s="440"/>
      <c r="C228" s="489"/>
      <c r="D228" s="2668"/>
      <c r="E228" s="2669"/>
      <c r="F228" s="2670" t="s">
        <v>630</v>
      </c>
      <c r="G228" s="1229"/>
      <c r="H228" s="2670"/>
      <c r="I228" s="2671"/>
      <c r="J228" s="2670"/>
      <c r="K228" s="2671"/>
      <c r="L228" s="2670"/>
      <c r="M228" s="2670"/>
      <c r="N228" s="2672"/>
      <c r="O228" s="2673">
        <f>SUM(O229:O233)</f>
        <v>13000000</v>
      </c>
      <c r="P228" s="616">
        <f>O228</f>
        <v>13000000</v>
      </c>
      <c r="Q228" s="616">
        <v>13000000</v>
      </c>
      <c r="R228" s="2560">
        <f t="shared" si="17"/>
        <v>0</v>
      </c>
      <c r="S228" s="3183">
        <f t="shared" si="18"/>
        <v>0</v>
      </c>
      <c r="U228" s="209" t="str">
        <f t="shared" si="19"/>
        <v>0</v>
      </c>
    </row>
    <row r="229" spans="1:21" s="194" customFormat="1" ht="20.100000000000001" customHeight="1">
      <c r="A229" s="431"/>
      <c r="B229" s="440"/>
      <c r="C229" s="489"/>
      <c r="D229" s="2668"/>
      <c r="E229" s="2669"/>
      <c r="F229" s="2659" t="s">
        <v>1627</v>
      </c>
      <c r="G229" s="1114">
        <v>1000000</v>
      </c>
      <c r="H229" s="2645" t="s">
        <v>335</v>
      </c>
      <c r="I229" s="2660">
        <v>2</v>
      </c>
      <c r="J229" s="2645"/>
      <c r="K229" s="2674"/>
      <c r="L229" s="2645"/>
      <c r="M229" s="2645"/>
      <c r="N229" s="2675" t="s">
        <v>627</v>
      </c>
      <c r="O229" s="2092">
        <f>PRODUCT(G229:M229)</f>
        <v>2000000</v>
      </c>
      <c r="P229" s="848"/>
      <c r="Q229" s="848"/>
      <c r="R229" s="849"/>
      <c r="S229" s="3236"/>
      <c r="U229" s="209" t="str">
        <f t="shared" si="19"/>
        <v>0</v>
      </c>
    </row>
    <row r="230" spans="1:21" s="194" customFormat="1" ht="20.100000000000001" customHeight="1">
      <c r="A230" s="431"/>
      <c r="B230" s="440"/>
      <c r="C230" s="489"/>
      <c r="D230" s="2668"/>
      <c r="E230" s="2669"/>
      <c r="F230" s="2659" t="s">
        <v>1628</v>
      </c>
      <c r="G230" s="1114">
        <v>3500000</v>
      </c>
      <c r="H230" s="2645" t="s">
        <v>335</v>
      </c>
      <c r="I230" s="2660">
        <v>1</v>
      </c>
      <c r="J230" s="2645"/>
      <c r="K230" s="2674"/>
      <c r="L230" s="2645"/>
      <c r="M230" s="2645"/>
      <c r="N230" s="2675" t="s">
        <v>627</v>
      </c>
      <c r="O230" s="2092">
        <f>PRODUCT(G230:M230)</f>
        <v>3500000</v>
      </c>
      <c r="P230" s="848"/>
      <c r="Q230" s="848"/>
      <c r="R230" s="849"/>
      <c r="S230" s="3236"/>
      <c r="U230" s="209" t="str">
        <f t="shared" si="19"/>
        <v>0</v>
      </c>
    </row>
    <row r="231" spans="1:21" s="194" customFormat="1" ht="20.100000000000001" customHeight="1">
      <c r="A231" s="431"/>
      <c r="B231" s="440"/>
      <c r="C231" s="489"/>
      <c r="D231" s="2668"/>
      <c r="E231" s="2669"/>
      <c r="F231" s="2659" t="s">
        <v>1629</v>
      </c>
      <c r="G231" s="1114">
        <v>3000000</v>
      </c>
      <c r="H231" s="2645" t="s">
        <v>335</v>
      </c>
      <c r="I231" s="2660">
        <v>1</v>
      </c>
      <c r="J231" s="2645"/>
      <c r="K231" s="2674"/>
      <c r="L231" s="2645"/>
      <c r="M231" s="2645"/>
      <c r="N231" s="2675" t="s">
        <v>627</v>
      </c>
      <c r="O231" s="2092">
        <f>PRODUCT(G231:M231)</f>
        <v>3000000</v>
      </c>
      <c r="P231" s="848"/>
      <c r="Q231" s="848"/>
      <c r="R231" s="849"/>
      <c r="S231" s="3236"/>
      <c r="U231" s="209" t="str">
        <f t="shared" si="19"/>
        <v>0</v>
      </c>
    </row>
    <row r="232" spans="1:21" s="194" customFormat="1" ht="20.100000000000001" customHeight="1">
      <c r="A232" s="2676"/>
      <c r="B232" s="2668"/>
      <c r="C232" s="489"/>
      <c r="D232" s="2668"/>
      <c r="E232" s="2669"/>
      <c r="F232" s="2659" t="s">
        <v>1640</v>
      </c>
      <c r="G232" s="1114">
        <v>500000</v>
      </c>
      <c r="H232" s="2645" t="s">
        <v>335</v>
      </c>
      <c r="I232" s="2660">
        <v>6</v>
      </c>
      <c r="J232" s="2645"/>
      <c r="K232" s="2674"/>
      <c r="L232" s="2645"/>
      <c r="M232" s="2645"/>
      <c r="N232" s="2675" t="s">
        <v>627</v>
      </c>
      <c r="O232" s="2092">
        <f>PRODUCT(G232:M232)</f>
        <v>3000000</v>
      </c>
      <c r="P232" s="848"/>
      <c r="Q232" s="848"/>
      <c r="R232" s="849"/>
      <c r="S232" s="3236"/>
      <c r="U232" s="209" t="str">
        <f t="shared" si="19"/>
        <v>0</v>
      </c>
    </row>
    <row r="233" spans="1:21" s="194" customFormat="1" ht="20.100000000000001" customHeight="1">
      <c r="A233" s="2676"/>
      <c r="B233" s="2668"/>
      <c r="C233" s="489"/>
      <c r="D233" s="2668"/>
      <c r="E233" s="2669"/>
      <c r="F233" s="2663" t="s">
        <v>1618</v>
      </c>
      <c r="G233" s="1114">
        <v>1500000</v>
      </c>
      <c r="H233" s="2645" t="s">
        <v>335</v>
      </c>
      <c r="I233" s="2660">
        <v>1</v>
      </c>
      <c r="J233" s="2645"/>
      <c r="K233" s="2674"/>
      <c r="L233" s="2645"/>
      <c r="M233" s="2645"/>
      <c r="N233" s="2675" t="s">
        <v>627</v>
      </c>
      <c r="O233" s="2092">
        <f>PRODUCT(G233:M233)</f>
        <v>1500000</v>
      </c>
      <c r="P233" s="848"/>
      <c r="Q233" s="848"/>
      <c r="R233" s="849"/>
      <c r="S233" s="3236"/>
      <c r="U233" s="209" t="str">
        <f t="shared" si="19"/>
        <v>0</v>
      </c>
    </row>
    <row r="234" spans="1:21" s="194" customFormat="1" ht="20.100000000000001" customHeight="1">
      <c r="A234" s="2676"/>
      <c r="B234" s="2668"/>
      <c r="C234" s="489"/>
      <c r="D234" s="2668"/>
      <c r="E234" s="2669"/>
      <c r="F234" s="2670" t="s">
        <v>631</v>
      </c>
      <c r="G234" s="1229"/>
      <c r="H234" s="2670"/>
      <c r="I234" s="2677"/>
      <c r="J234" s="2670"/>
      <c r="K234" s="2678"/>
      <c r="L234" s="2679"/>
      <c r="M234" s="2679"/>
      <c r="N234" s="2672"/>
      <c r="O234" s="2673">
        <f>SUM(O235:O237)</f>
        <v>6000000</v>
      </c>
      <c r="P234" s="616">
        <f>O234</f>
        <v>6000000</v>
      </c>
      <c r="Q234" s="616">
        <v>6000000</v>
      </c>
      <c r="R234" s="2560">
        <f t="shared" si="17"/>
        <v>0</v>
      </c>
      <c r="S234" s="3183">
        <f t="shared" si="18"/>
        <v>0</v>
      </c>
      <c r="U234" s="209" t="str">
        <f t="shared" si="19"/>
        <v>0</v>
      </c>
    </row>
    <row r="235" spans="1:21" s="194" customFormat="1" ht="20.100000000000001" customHeight="1">
      <c r="A235" s="2676"/>
      <c r="B235" s="2668"/>
      <c r="C235" s="489"/>
      <c r="D235" s="2668"/>
      <c r="E235" s="2669"/>
      <c r="F235" s="2659" t="s">
        <v>1623</v>
      </c>
      <c r="G235" s="1114">
        <v>2500000</v>
      </c>
      <c r="H235" s="2645" t="s">
        <v>335</v>
      </c>
      <c r="I235" s="2660">
        <v>1</v>
      </c>
      <c r="J235" s="2645"/>
      <c r="K235" s="2680"/>
      <c r="L235" s="2681"/>
      <c r="M235" s="2681"/>
      <c r="N235" s="2675" t="s">
        <v>627</v>
      </c>
      <c r="O235" s="2092">
        <f>PRODUCT(G235:M235)</f>
        <v>2500000</v>
      </c>
      <c r="P235" s="848"/>
      <c r="Q235" s="848"/>
      <c r="R235" s="849"/>
      <c r="S235" s="3236"/>
      <c r="U235" s="209" t="str">
        <f t="shared" si="19"/>
        <v>0</v>
      </c>
    </row>
    <row r="236" spans="1:21" s="194" customFormat="1" ht="20.100000000000001" customHeight="1">
      <c r="A236" s="2676"/>
      <c r="B236" s="2668"/>
      <c r="C236" s="489"/>
      <c r="D236" s="2668"/>
      <c r="E236" s="2669"/>
      <c r="F236" s="2659" t="s">
        <v>2408</v>
      </c>
      <c r="G236" s="1114">
        <v>1000000</v>
      </c>
      <c r="H236" s="2645" t="s">
        <v>335</v>
      </c>
      <c r="I236" s="2660">
        <v>2</v>
      </c>
      <c r="J236" s="2645"/>
      <c r="K236" s="2680"/>
      <c r="L236" s="2681"/>
      <c r="M236" s="2681"/>
      <c r="N236" s="2675" t="s">
        <v>627</v>
      </c>
      <c r="O236" s="2092">
        <f>PRODUCT(G236:M236)</f>
        <v>2000000</v>
      </c>
      <c r="P236" s="848"/>
      <c r="Q236" s="848"/>
      <c r="R236" s="849"/>
      <c r="S236" s="3236"/>
      <c r="U236" s="209" t="str">
        <f t="shared" si="19"/>
        <v>0</v>
      </c>
    </row>
    <row r="237" spans="1:21" s="194" customFormat="1" ht="20.100000000000001" customHeight="1">
      <c r="A237" s="2676"/>
      <c r="B237" s="2668"/>
      <c r="C237" s="489"/>
      <c r="D237" s="2668"/>
      <c r="E237" s="2669"/>
      <c r="F237" s="2659" t="s">
        <v>2409</v>
      </c>
      <c r="G237" s="1114">
        <v>1500000</v>
      </c>
      <c r="H237" s="2645" t="s">
        <v>335</v>
      </c>
      <c r="I237" s="2660">
        <v>1</v>
      </c>
      <c r="J237" s="2645"/>
      <c r="K237" s="2680"/>
      <c r="L237" s="2681"/>
      <c r="M237" s="2681"/>
      <c r="N237" s="2675" t="s">
        <v>627</v>
      </c>
      <c r="O237" s="2092">
        <f>PRODUCT(G237:M237)</f>
        <v>1500000</v>
      </c>
      <c r="P237" s="848"/>
      <c r="Q237" s="882"/>
      <c r="R237" s="849"/>
      <c r="S237" s="3236"/>
      <c r="U237" s="209" t="str">
        <f t="shared" si="19"/>
        <v>0</v>
      </c>
    </row>
    <row r="238" spans="1:21" s="194" customFormat="1" ht="20.100000000000001" customHeight="1">
      <c r="A238" s="2676"/>
      <c r="B238" s="2668"/>
      <c r="C238" s="489"/>
      <c r="D238" s="2668"/>
      <c r="E238" s="2669"/>
      <c r="F238" s="2670" t="s">
        <v>632</v>
      </c>
      <c r="G238" s="1229"/>
      <c r="H238" s="2670"/>
      <c r="I238" s="2677"/>
      <c r="J238" s="2670"/>
      <c r="K238" s="2678"/>
      <c r="L238" s="2679"/>
      <c r="M238" s="2679"/>
      <c r="N238" s="2672"/>
      <c r="O238" s="2673">
        <f>SUM(O239,O244)</f>
        <v>20000000</v>
      </c>
      <c r="P238" s="616">
        <f>O238</f>
        <v>20000000</v>
      </c>
      <c r="Q238" s="1109">
        <v>20000000</v>
      </c>
      <c r="R238" s="2560">
        <f t="shared" si="17"/>
        <v>0</v>
      </c>
      <c r="S238" s="3183">
        <f t="shared" si="18"/>
        <v>0</v>
      </c>
      <c r="U238" s="209" t="str">
        <f t="shared" si="19"/>
        <v>0</v>
      </c>
    </row>
    <row r="239" spans="1:21" s="194" customFormat="1" ht="20.100000000000001" customHeight="1">
      <c r="A239" s="2676"/>
      <c r="B239" s="2668"/>
      <c r="C239" s="489"/>
      <c r="D239" s="2668"/>
      <c r="E239" s="2669"/>
      <c r="F239" s="2659" t="s">
        <v>2410</v>
      </c>
      <c r="G239" s="1453"/>
      <c r="H239" s="2659"/>
      <c r="I239" s="2660"/>
      <c r="J239" s="2659"/>
      <c r="K239" s="2682"/>
      <c r="L239" s="2683"/>
      <c r="M239" s="2683"/>
      <c r="N239" s="2662"/>
      <c r="O239" s="2684">
        <f>SUM(O240:O243)</f>
        <v>1700000</v>
      </c>
      <c r="P239" s="1181"/>
      <c r="Q239" s="2201"/>
      <c r="R239" s="1182"/>
      <c r="S239" s="3237"/>
      <c r="U239" s="209" t="str">
        <f t="shared" si="19"/>
        <v>0</v>
      </c>
    </row>
    <row r="240" spans="1:21" s="194" customFormat="1" ht="20.100000000000001" customHeight="1">
      <c r="A240" s="2676"/>
      <c r="B240" s="2668"/>
      <c r="C240" s="489"/>
      <c r="D240" s="2668"/>
      <c r="E240" s="2669"/>
      <c r="F240" s="2659" t="s">
        <v>1889</v>
      </c>
      <c r="G240" s="1453">
        <v>400000</v>
      </c>
      <c r="H240" s="2659" t="s">
        <v>335</v>
      </c>
      <c r="I240" s="2660">
        <v>3</v>
      </c>
      <c r="J240" s="2659"/>
      <c r="K240" s="2660"/>
      <c r="L240" s="2683"/>
      <c r="M240" s="2660"/>
      <c r="N240" s="2662" t="s">
        <v>20</v>
      </c>
      <c r="O240" s="2120">
        <f>PRODUCT(G240:M240)</f>
        <v>1200000</v>
      </c>
      <c r="P240" s="1181"/>
      <c r="Q240" s="2201"/>
      <c r="R240" s="1182"/>
      <c r="S240" s="3237"/>
      <c r="U240" s="209" t="str">
        <f t="shared" si="19"/>
        <v>0</v>
      </c>
    </row>
    <row r="241" spans="1:21" s="194" customFormat="1" ht="20.100000000000001" customHeight="1">
      <c r="A241" s="2676"/>
      <c r="B241" s="2668"/>
      <c r="C241" s="489"/>
      <c r="D241" s="2668"/>
      <c r="E241" s="2669"/>
      <c r="F241" s="2659" t="s">
        <v>1890</v>
      </c>
      <c r="G241" s="1453">
        <v>13000</v>
      </c>
      <c r="H241" s="2659" t="s">
        <v>335</v>
      </c>
      <c r="I241" s="2685">
        <v>6</v>
      </c>
      <c r="J241" s="2659" t="s">
        <v>335</v>
      </c>
      <c r="K241" s="2660">
        <v>3</v>
      </c>
      <c r="L241" s="2683"/>
      <c r="M241" s="2683"/>
      <c r="N241" s="2662" t="s">
        <v>20</v>
      </c>
      <c r="O241" s="2120">
        <f>PRODUCT(G241:M241)</f>
        <v>234000</v>
      </c>
      <c r="P241" s="1181"/>
      <c r="Q241" s="2201"/>
      <c r="R241" s="1182"/>
      <c r="S241" s="3237"/>
      <c r="U241" s="209" t="str">
        <f t="shared" si="19"/>
        <v>0</v>
      </c>
    </row>
    <row r="242" spans="1:21" s="194" customFormat="1" ht="20.100000000000001" customHeight="1">
      <c r="A242" s="2676"/>
      <c r="B242" s="2668"/>
      <c r="C242" s="489"/>
      <c r="D242" s="2668"/>
      <c r="E242" s="2669"/>
      <c r="F242" s="2659" t="s">
        <v>1891</v>
      </c>
      <c r="G242" s="1453">
        <v>50000</v>
      </c>
      <c r="H242" s="2659" t="s">
        <v>335</v>
      </c>
      <c r="I242" s="2660">
        <v>3</v>
      </c>
      <c r="J242" s="2659"/>
      <c r="K242" s="2660"/>
      <c r="L242" s="2683"/>
      <c r="M242" s="2660"/>
      <c r="N242" s="2662" t="s">
        <v>20</v>
      </c>
      <c r="O242" s="2120">
        <f>PRODUCT(G242:M242)</f>
        <v>150000</v>
      </c>
      <c r="P242" s="1181"/>
      <c r="Q242" s="2201"/>
      <c r="R242" s="1182"/>
      <c r="S242" s="3237"/>
      <c r="U242" s="209" t="str">
        <f t="shared" si="19"/>
        <v>0</v>
      </c>
    </row>
    <row r="243" spans="1:21" s="194" customFormat="1" ht="20.100000000000001" customHeight="1">
      <c r="A243" s="2676"/>
      <c r="B243" s="2668"/>
      <c r="C243" s="489"/>
      <c r="D243" s="2668"/>
      <c r="E243" s="2669"/>
      <c r="F243" s="2659" t="s">
        <v>1892</v>
      </c>
      <c r="G243" s="1453">
        <v>116000</v>
      </c>
      <c r="H243" s="2659" t="s">
        <v>335</v>
      </c>
      <c r="I243" s="2660">
        <v>1</v>
      </c>
      <c r="J243" s="2659"/>
      <c r="K243" s="2660"/>
      <c r="L243" s="2683"/>
      <c r="M243" s="2660"/>
      <c r="N243" s="2662" t="s">
        <v>20</v>
      </c>
      <c r="O243" s="2120">
        <f>PRODUCT(G243:M243)</f>
        <v>116000</v>
      </c>
      <c r="P243" s="1181"/>
      <c r="Q243" s="2201"/>
      <c r="R243" s="1182"/>
      <c r="S243" s="3237"/>
      <c r="U243" s="209" t="str">
        <f t="shared" si="19"/>
        <v>0</v>
      </c>
    </row>
    <row r="244" spans="1:21" s="194" customFormat="1" ht="20.100000000000001" customHeight="1">
      <c r="A244" s="2676"/>
      <c r="B244" s="2668"/>
      <c r="C244" s="489"/>
      <c r="D244" s="2668"/>
      <c r="E244" s="2669"/>
      <c r="F244" s="2659" t="s">
        <v>2411</v>
      </c>
      <c r="G244" s="1453"/>
      <c r="H244" s="2659"/>
      <c r="I244" s="2660"/>
      <c r="J244" s="2659"/>
      <c r="K244" s="2682"/>
      <c r="L244" s="2683"/>
      <c r="M244" s="2683"/>
      <c r="N244" s="2662"/>
      <c r="O244" s="2684">
        <f>SUM(O245:O249)</f>
        <v>18300000</v>
      </c>
      <c r="P244" s="1181"/>
      <c r="Q244" s="2201"/>
      <c r="R244" s="1182"/>
      <c r="S244" s="3237"/>
      <c r="U244" s="209" t="str">
        <f t="shared" si="19"/>
        <v>0</v>
      </c>
    </row>
    <row r="245" spans="1:21" s="194" customFormat="1" ht="20.100000000000001" customHeight="1">
      <c r="A245" s="2676"/>
      <c r="B245" s="2668"/>
      <c r="C245" s="489"/>
      <c r="D245" s="2668"/>
      <c r="E245" s="2669"/>
      <c r="F245" s="2659" t="s">
        <v>2231</v>
      </c>
      <c r="G245" s="1453">
        <v>1500000</v>
      </c>
      <c r="H245" s="2659" t="s">
        <v>335</v>
      </c>
      <c r="I245" s="2639">
        <v>2</v>
      </c>
      <c r="J245" s="2659" t="s">
        <v>335</v>
      </c>
      <c r="K245" s="2686">
        <v>2</v>
      </c>
      <c r="L245" s="2683"/>
      <c r="M245" s="2660"/>
      <c r="N245" s="2662" t="s">
        <v>20</v>
      </c>
      <c r="O245" s="2120">
        <f>PRODUCT(G245:M245)</f>
        <v>6000000</v>
      </c>
      <c r="P245" s="1181"/>
      <c r="Q245" s="2201"/>
      <c r="R245" s="1182"/>
      <c r="S245" s="3237"/>
      <c r="U245" s="209" t="str">
        <f t="shared" si="19"/>
        <v>0</v>
      </c>
    </row>
    <row r="246" spans="1:21" s="194" customFormat="1" ht="20.100000000000001" customHeight="1">
      <c r="A246" s="2676"/>
      <c r="B246" s="2668"/>
      <c r="C246" s="489"/>
      <c r="D246" s="2668"/>
      <c r="E246" s="2669"/>
      <c r="F246" s="2659" t="s">
        <v>1893</v>
      </c>
      <c r="G246" s="1453">
        <v>30000</v>
      </c>
      <c r="H246" s="2659" t="s">
        <v>335</v>
      </c>
      <c r="I246" s="2687">
        <v>10</v>
      </c>
      <c r="J246" s="2659" t="s">
        <v>335</v>
      </c>
      <c r="K246" s="2688">
        <v>2</v>
      </c>
      <c r="L246" s="2683" t="s">
        <v>335</v>
      </c>
      <c r="M246" s="2689">
        <v>2</v>
      </c>
      <c r="N246" s="2662" t="s">
        <v>20</v>
      </c>
      <c r="O246" s="2120">
        <f>PRODUCT(G246:M246)</f>
        <v>1200000</v>
      </c>
      <c r="P246" s="1181"/>
      <c r="Q246" s="2201"/>
      <c r="R246" s="1182"/>
      <c r="S246" s="3237"/>
      <c r="U246" s="209" t="str">
        <f t="shared" si="19"/>
        <v>0</v>
      </c>
    </row>
    <row r="247" spans="1:21" s="194" customFormat="1" ht="20.100000000000001" customHeight="1">
      <c r="A247" s="2676"/>
      <c r="B247" s="2668"/>
      <c r="C247" s="489"/>
      <c r="D247" s="2668"/>
      <c r="E247" s="2669"/>
      <c r="F247" s="2659" t="s">
        <v>1894</v>
      </c>
      <c r="G247" s="1453">
        <v>180000</v>
      </c>
      <c r="H247" s="2659" t="s">
        <v>335</v>
      </c>
      <c r="I247" s="2687">
        <v>10</v>
      </c>
      <c r="J247" s="2659" t="s">
        <v>335</v>
      </c>
      <c r="K247" s="2688">
        <v>2</v>
      </c>
      <c r="L247" s="2683" t="s">
        <v>335</v>
      </c>
      <c r="M247" s="2660">
        <v>2</v>
      </c>
      <c r="N247" s="2662" t="s">
        <v>20</v>
      </c>
      <c r="O247" s="2120">
        <f>PRODUCT(G247:M247)</f>
        <v>7200000</v>
      </c>
      <c r="P247" s="1181"/>
      <c r="Q247" s="2201"/>
      <c r="R247" s="1182"/>
      <c r="S247" s="3237"/>
      <c r="U247" s="209" t="str">
        <f t="shared" si="19"/>
        <v>0</v>
      </c>
    </row>
    <row r="248" spans="1:21" s="194" customFormat="1" ht="20.100000000000001" customHeight="1">
      <c r="A248" s="2676"/>
      <c r="B248" s="2668"/>
      <c r="C248" s="489"/>
      <c r="D248" s="2668"/>
      <c r="E248" s="2669"/>
      <c r="F248" s="2659" t="s">
        <v>1895</v>
      </c>
      <c r="G248" s="1453">
        <v>80000</v>
      </c>
      <c r="H248" s="2659" t="s">
        <v>335</v>
      </c>
      <c r="I248" s="2687">
        <v>10</v>
      </c>
      <c r="J248" s="2659" t="s">
        <v>335</v>
      </c>
      <c r="K248" s="2688">
        <v>2</v>
      </c>
      <c r="L248" s="2683" t="s">
        <v>335</v>
      </c>
      <c r="M248" s="2660">
        <v>2</v>
      </c>
      <c r="N248" s="2662" t="s">
        <v>1303</v>
      </c>
      <c r="O248" s="2120">
        <f>PRODUCT(G248:M248)</f>
        <v>3200000</v>
      </c>
      <c r="P248" s="1181"/>
      <c r="Q248" s="2201"/>
      <c r="R248" s="1182"/>
      <c r="S248" s="3237"/>
      <c r="U248" s="209" t="str">
        <f t="shared" si="19"/>
        <v>0</v>
      </c>
    </row>
    <row r="249" spans="1:21" s="194" customFormat="1" ht="20.100000000000001" customHeight="1">
      <c r="A249" s="2676"/>
      <c r="B249" s="2668"/>
      <c r="C249" s="489"/>
      <c r="D249" s="2668"/>
      <c r="E249" s="2669"/>
      <c r="F249" s="2659" t="s">
        <v>1896</v>
      </c>
      <c r="G249" s="1453">
        <v>350000</v>
      </c>
      <c r="H249" s="2659" t="s">
        <v>335</v>
      </c>
      <c r="I249" s="2660">
        <v>2</v>
      </c>
      <c r="J249" s="2659"/>
      <c r="K249" s="2660"/>
      <c r="L249" s="2683"/>
      <c r="M249" s="2660"/>
      <c r="N249" s="2662" t="s">
        <v>1303</v>
      </c>
      <c r="O249" s="2120">
        <f>PRODUCT(G249:M249)</f>
        <v>700000</v>
      </c>
      <c r="P249" s="1181"/>
      <c r="Q249" s="2201"/>
      <c r="R249" s="1182"/>
      <c r="S249" s="3237"/>
      <c r="U249" s="209" t="str">
        <f t="shared" si="19"/>
        <v>0</v>
      </c>
    </row>
    <row r="250" spans="1:21" s="194" customFormat="1" ht="20.100000000000001" customHeight="1">
      <c r="A250" s="2676"/>
      <c r="B250" s="2668"/>
      <c r="C250" s="489"/>
      <c r="D250" s="2668"/>
      <c r="E250" s="2669"/>
      <c r="F250" s="2670" t="s">
        <v>633</v>
      </c>
      <c r="G250" s="1229"/>
      <c r="H250" s="2670"/>
      <c r="I250" s="2677"/>
      <c r="J250" s="2670"/>
      <c r="K250" s="2678"/>
      <c r="L250" s="2679"/>
      <c r="M250" s="2679"/>
      <c r="N250" s="2672"/>
      <c r="O250" s="2673">
        <f>SUM(O251:O257)</f>
        <v>20000000</v>
      </c>
      <c r="P250" s="616">
        <f>O250</f>
        <v>20000000</v>
      </c>
      <c r="Q250" s="1109">
        <v>20000000</v>
      </c>
      <c r="R250" s="2560">
        <f t="shared" si="17"/>
        <v>0</v>
      </c>
      <c r="S250" s="3183">
        <f t="shared" si="18"/>
        <v>0</v>
      </c>
      <c r="U250" s="209" t="str">
        <f t="shared" si="19"/>
        <v>0</v>
      </c>
    </row>
    <row r="251" spans="1:21" s="194" customFormat="1" ht="20.100000000000001" customHeight="1">
      <c r="A251" s="2676"/>
      <c r="B251" s="2668"/>
      <c r="C251" s="489"/>
      <c r="D251" s="2668"/>
      <c r="E251" s="2669"/>
      <c r="F251" s="2659" t="s">
        <v>2412</v>
      </c>
      <c r="G251" s="1114">
        <v>3000000</v>
      </c>
      <c r="H251" s="2645" t="s">
        <v>335</v>
      </c>
      <c r="I251" s="2660">
        <v>1</v>
      </c>
      <c r="J251" s="2645"/>
      <c r="K251" s="2680"/>
      <c r="L251" s="2681"/>
      <c r="M251" s="2681"/>
      <c r="N251" s="2675" t="s">
        <v>627</v>
      </c>
      <c r="O251" s="2092">
        <f t="shared" ref="O251:O257" si="22">PRODUCT(G251:M251)</f>
        <v>3000000</v>
      </c>
      <c r="P251" s="848"/>
      <c r="Q251" s="848"/>
      <c r="R251" s="849"/>
      <c r="S251" s="3236"/>
      <c r="U251" s="209" t="str">
        <f t="shared" si="19"/>
        <v>0</v>
      </c>
    </row>
    <row r="252" spans="1:21" s="194" customFormat="1" ht="20.100000000000001" customHeight="1">
      <c r="A252" s="2676"/>
      <c r="B252" s="2668"/>
      <c r="C252" s="489"/>
      <c r="D252" s="2668"/>
      <c r="E252" s="2669"/>
      <c r="F252" s="2659" t="s">
        <v>2413</v>
      </c>
      <c r="G252" s="1114">
        <v>3000000</v>
      </c>
      <c r="H252" s="2645" t="s">
        <v>335</v>
      </c>
      <c r="I252" s="2660">
        <v>1</v>
      </c>
      <c r="J252" s="2645"/>
      <c r="K252" s="2680"/>
      <c r="L252" s="2681"/>
      <c r="M252" s="2681"/>
      <c r="N252" s="2675" t="s">
        <v>627</v>
      </c>
      <c r="O252" s="2092">
        <f t="shared" si="22"/>
        <v>3000000</v>
      </c>
      <c r="P252" s="848"/>
      <c r="Q252" s="848"/>
      <c r="R252" s="849"/>
      <c r="S252" s="3236"/>
      <c r="U252" s="209" t="str">
        <f t="shared" si="19"/>
        <v>0</v>
      </c>
    </row>
    <row r="253" spans="1:21" s="194" customFormat="1" ht="20.100000000000001" customHeight="1">
      <c r="A253" s="2676"/>
      <c r="B253" s="2668"/>
      <c r="C253" s="489"/>
      <c r="D253" s="2668"/>
      <c r="E253" s="2699"/>
      <c r="F253" s="2659" t="s">
        <v>2414</v>
      </c>
      <c r="G253" s="1114">
        <v>1500000</v>
      </c>
      <c r="H253" s="2645" t="s">
        <v>335</v>
      </c>
      <c r="I253" s="2660">
        <v>1</v>
      </c>
      <c r="J253" s="2645"/>
      <c r="K253" s="2680"/>
      <c r="L253" s="2681"/>
      <c r="M253" s="2681"/>
      <c r="N253" s="2675" t="s">
        <v>627</v>
      </c>
      <c r="O253" s="2092">
        <f t="shared" si="22"/>
        <v>1500000</v>
      </c>
      <c r="P253" s="848"/>
      <c r="Q253" s="848"/>
      <c r="R253" s="849"/>
      <c r="S253" s="3236"/>
      <c r="U253" s="209" t="str">
        <f t="shared" si="19"/>
        <v>0</v>
      </c>
    </row>
    <row r="254" spans="1:21" s="194" customFormat="1" ht="20.100000000000001" customHeight="1">
      <c r="A254" s="2676"/>
      <c r="B254" s="2668"/>
      <c r="C254" s="489"/>
      <c r="D254" s="2668"/>
      <c r="E254" s="2699"/>
      <c r="F254" s="2659" t="s">
        <v>2415</v>
      </c>
      <c r="G254" s="1114">
        <v>4000000</v>
      </c>
      <c r="H254" s="2645" t="s">
        <v>335</v>
      </c>
      <c r="I254" s="2660">
        <v>1</v>
      </c>
      <c r="J254" s="2645"/>
      <c r="K254" s="2680"/>
      <c r="L254" s="2681"/>
      <c r="M254" s="2681"/>
      <c r="N254" s="2675" t="s">
        <v>627</v>
      </c>
      <c r="O254" s="2092">
        <f t="shared" si="22"/>
        <v>4000000</v>
      </c>
      <c r="P254" s="848"/>
      <c r="Q254" s="848"/>
      <c r="R254" s="849"/>
      <c r="S254" s="3236"/>
      <c r="U254" s="209" t="str">
        <f t="shared" si="19"/>
        <v>0</v>
      </c>
    </row>
    <row r="255" spans="1:21" s="194" customFormat="1" ht="20.100000000000001" customHeight="1">
      <c r="A255" s="2676"/>
      <c r="B255" s="2668"/>
      <c r="C255" s="489"/>
      <c r="D255" s="2668"/>
      <c r="E255" s="2699"/>
      <c r="F255" s="2659" t="s">
        <v>2416</v>
      </c>
      <c r="G255" s="1114">
        <v>5000000</v>
      </c>
      <c r="H255" s="2645" t="s">
        <v>335</v>
      </c>
      <c r="I255" s="2660">
        <v>1</v>
      </c>
      <c r="J255" s="2645"/>
      <c r="K255" s="2680"/>
      <c r="L255" s="2681"/>
      <c r="M255" s="2681"/>
      <c r="N255" s="2675" t="s">
        <v>627</v>
      </c>
      <c r="O255" s="2092">
        <f t="shared" si="22"/>
        <v>5000000</v>
      </c>
      <c r="P255" s="848"/>
      <c r="Q255" s="848"/>
      <c r="R255" s="849"/>
      <c r="S255" s="3236"/>
      <c r="U255" s="209" t="str">
        <f t="shared" si="19"/>
        <v>0</v>
      </c>
    </row>
    <row r="256" spans="1:21" s="194" customFormat="1" ht="20.100000000000001" customHeight="1">
      <c r="A256" s="2676"/>
      <c r="B256" s="2668"/>
      <c r="C256" s="489"/>
      <c r="D256" s="2668"/>
      <c r="E256" s="2699"/>
      <c r="F256" s="2659" t="s">
        <v>1623</v>
      </c>
      <c r="G256" s="1114">
        <v>3000000</v>
      </c>
      <c r="H256" s="2645" t="s">
        <v>335</v>
      </c>
      <c r="I256" s="2660">
        <v>1</v>
      </c>
      <c r="J256" s="2645"/>
      <c r="K256" s="2680"/>
      <c r="L256" s="2681"/>
      <c r="M256" s="2681"/>
      <c r="N256" s="2675" t="s">
        <v>627</v>
      </c>
      <c r="O256" s="2092">
        <f t="shared" si="22"/>
        <v>3000000</v>
      </c>
      <c r="P256" s="848"/>
      <c r="Q256" s="848"/>
      <c r="R256" s="849"/>
      <c r="S256" s="3236"/>
      <c r="U256" s="209" t="str">
        <f t="shared" si="19"/>
        <v>0</v>
      </c>
    </row>
    <row r="257" spans="1:21" s="194" customFormat="1" ht="20.100000000000001" customHeight="1">
      <c r="A257" s="2676"/>
      <c r="B257" s="2668"/>
      <c r="C257" s="489"/>
      <c r="D257" s="2668"/>
      <c r="E257" s="2699"/>
      <c r="F257" s="2659" t="s">
        <v>2417</v>
      </c>
      <c r="G257" s="1199">
        <v>100000</v>
      </c>
      <c r="H257" s="2694" t="s">
        <v>335</v>
      </c>
      <c r="I257" s="2695">
        <v>5</v>
      </c>
      <c r="J257" s="2694"/>
      <c r="K257" s="2696"/>
      <c r="L257" s="2697"/>
      <c r="M257" s="2697"/>
      <c r="N257" s="2698" t="s">
        <v>20</v>
      </c>
      <c r="O257" s="2142">
        <f t="shared" si="22"/>
        <v>500000</v>
      </c>
      <c r="P257" s="892"/>
      <c r="Q257" s="892"/>
      <c r="R257" s="894"/>
      <c r="S257" s="3238"/>
      <c r="U257" s="209" t="str">
        <f t="shared" si="19"/>
        <v>0</v>
      </c>
    </row>
    <row r="258" spans="1:21" s="194" customFormat="1" ht="20.100000000000001" customHeight="1">
      <c r="A258" s="2676"/>
      <c r="B258" s="2668"/>
      <c r="C258" s="489"/>
      <c r="D258" s="2668"/>
      <c r="E258" s="456" t="s">
        <v>3278</v>
      </c>
      <c r="F258" s="457"/>
      <c r="G258" s="1258"/>
      <c r="H258" s="1259"/>
      <c r="I258" s="1258"/>
      <c r="J258" s="1259"/>
      <c r="K258" s="1258"/>
      <c r="L258" s="1258"/>
      <c r="M258" s="1258"/>
      <c r="N258" s="1258"/>
      <c r="O258" s="910"/>
      <c r="P258" s="2608">
        <f>O259+O265+O271+O275+O287+O307+O313+O319+O324+O330+O334</f>
        <v>456000000</v>
      </c>
      <c r="Q258" s="2608">
        <f>SUM(Q259,Q265,Q271,Q275,Q287,Q307,Q313,Q319,Q324,Q330,Q334)</f>
        <v>456000000</v>
      </c>
      <c r="R258" s="2609">
        <f t="shared" si="17"/>
        <v>0</v>
      </c>
      <c r="S258" s="3234">
        <f t="shared" si="18"/>
        <v>0</v>
      </c>
      <c r="U258" s="209" t="str">
        <f t="shared" si="19"/>
        <v>0</v>
      </c>
    </row>
    <row r="259" spans="1:21" s="194" customFormat="1" ht="20.100000000000001" customHeight="1">
      <c r="A259" s="2676"/>
      <c r="B259" s="2668"/>
      <c r="C259" s="489"/>
      <c r="D259" s="2668"/>
      <c r="E259" s="2669"/>
      <c r="F259" s="2670" t="s">
        <v>634</v>
      </c>
      <c r="G259" s="1229"/>
      <c r="H259" s="2670"/>
      <c r="I259" s="2671"/>
      <c r="J259" s="2670"/>
      <c r="K259" s="2671"/>
      <c r="L259" s="2670"/>
      <c r="M259" s="2670"/>
      <c r="N259" s="2672"/>
      <c r="O259" s="2673">
        <f>SUM(O260:O264)</f>
        <v>12000000</v>
      </c>
      <c r="P259" s="616">
        <f>O259</f>
        <v>12000000</v>
      </c>
      <c r="Q259" s="616">
        <v>12000000</v>
      </c>
      <c r="R259" s="2560">
        <f t="shared" si="17"/>
        <v>0</v>
      </c>
      <c r="S259" s="3183">
        <f t="shared" si="18"/>
        <v>0</v>
      </c>
      <c r="U259" s="209" t="str">
        <f t="shared" si="19"/>
        <v>0</v>
      </c>
    </row>
    <row r="260" spans="1:21" s="194" customFormat="1" ht="20.100000000000001" customHeight="1">
      <c r="A260" s="2676"/>
      <c r="B260" s="2668"/>
      <c r="C260" s="489"/>
      <c r="D260" s="2668"/>
      <c r="E260" s="2700"/>
      <c r="F260" s="2659" t="s">
        <v>2418</v>
      </c>
      <c r="G260" s="1114">
        <v>2000000</v>
      </c>
      <c r="H260" s="2645" t="s">
        <v>335</v>
      </c>
      <c r="I260" s="2660">
        <v>1</v>
      </c>
      <c r="J260" s="2645"/>
      <c r="K260" s="2674"/>
      <c r="L260" s="2645"/>
      <c r="M260" s="2645"/>
      <c r="N260" s="2675" t="s">
        <v>20</v>
      </c>
      <c r="O260" s="2092">
        <f>PRODUCT(G260:M260)</f>
        <v>2000000</v>
      </c>
      <c r="P260" s="848"/>
      <c r="Q260" s="848"/>
      <c r="R260" s="849"/>
      <c r="S260" s="3236"/>
      <c r="U260" s="209" t="str">
        <f t="shared" si="19"/>
        <v>0</v>
      </c>
    </row>
    <row r="261" spans="1:21" s="194" customFormat="1" ht="20.100000000000001" customHeight="1">
      <c r="A261" s="2676"/>
      <c r="B261" s="2668"/>
      <c r="C261" s="489"/>
      <c r="D261" s="2668"/>
      <c r="E261" s="2700"/>
      <c r="F261" s="2659" t="s">
        <v>2419</v>
      </c>
      <c r="G261" s="1114">
        <v>3000000</v>
      </c>
      <c r="H261" s="2645" t="s">
        <v>335</v>
      </c>
      <c r="I261" s="2660">
        <v>1</v>
      </c>
      <c r="J261" s="2645"/>
      <c r="K261" s="2674"/>
      <c r="L261" s="2645"/>
      <c r="M261" s="2645"/>
      <c r="N261" s="2675" t="s">
        <v>20</v>
      </c>
      <c r="O261" s="2092">
        <f>PRODUCT(G261:M261)</f>
        <v>3000000</v>
      </c>
      <c r="P261" s="848"/>
      <c r="Q261" s="848"/>
      <c r="R261" s="849"/>
      <c r="S261" s="3236"/>
      <c r="U261" s="209" t="str">
        <f t="shared" si="19"/>
        <v>0</v>
      </c>
    </row>
    <row r="262" spans="1:21" s="194" customFormat="1" ht="20.100000000000001" customHeight="1">
      <c r="A262" s="2676"/>
      <c r="B262" s="2668"/>
      <c r="C262" s="489"/>
      <c r="D262" s="2668"/>
      <c r="E262" s="2701"/>
      <c r="F262" s="2659" t="s">
        <v>2420</v>
      </c>
      <c r="G262" s="1114">
        <v>1000000</v>
      </c>
      <c r="H262" s="2645" t="s">
        <v>335</v>
      </c>
      <c r="I262" s="2660">
        <v>1</v>
      </c>
      <c r="J262" s="2645"/>
      <c r="K262" s="2674"/>
      <c r="L262" s="2645"/>
      <c r="M262" s="2645"/>
      <c r="N262" s="2675" t="s">
        <v>20</v>
      </c>
      <c r="O262" s="2092">
        <f>PRODUCT(G262:M262)</f>
        <v>1000000</v>
      </c>
      <c r="P262" s="848"/>
      <c r="Q262" s="848"/>
      <c r="R262" s="849"/>
      <c r="S262" s="3236"/>
      <c r="U262" s="209" t="str">
        <f t="shared" si="19"/>
        <v>0</v>
      </c>
    </row>
    <row r="263" spans="1:21" s="194" customFormat="1" ht="20.100000000000001" customHeight="1">
      <c r="A263" s="2676"/>
      <c r="B263" s="2668"/>
      <c r="C263" s="489"/>
      <c r="D263" s="2668"/>
      <c r="E263" s="2701"/>
      <c r="F263" s="2659" t="s">
        <v>2421</v>
      </c>
      <c r="G263" s="1114">
        <v>1000000</v>
      </c>
      <c r="H263" s="2645" t="s">
        <v>335</v>
      </c>
      <c r="I263" s="2660">
        <v>4</v>
      </c>
      <c r="J263" s="2645"/>
      <c r="K263" s="2674"/>
      <c r="L263" s="2645"/>
      <c r="M263" s="2645"/>
      <c r="N263" s="2675" t="s">
        <v>20</v>
      </c>
      <c r="O263" s="2092">
        <f>PRODUCT(G263:M263)</f>
        <v>4000000</v>
      </c>
      <c r="P263" s="848"/>
      <c r="Q263" s="848"/>
      <c r="R263" s="849"/>
      <c r="S263" s="3236"/>
      <c r="U263" s="209" t="str">
        <f t="shared" si="19"/>
        <v>0</v>
      </c>
    </row>
    <row r="264" spans="1:21" s="194" customFormat="1" ht="20.100000000000001" customHeight="1">
      <c r="A264" s="2676"/>
      <c r="B264" s="2668"/>
      <c r="C264" s="489"/>
      <c r="D264" s="2668"/>
      <c r="E264" s="2701"/>
      <c r="F264" s="2659" t="s">
        <v>2422</v>
      </c>
      <c r="G264" s="1114">
        <v>500000</v>
      </c>
      <c r="H264" s="2645" t="s">
        <v>335</v>
      </c>
      <c r="I264" s="2660">
        <v>4</v>
      </c>
      <c r="J264" s="2645"/>
      <c r="K264" s="2674"/>
      <c r="L264" s="2645"/>
      <c r="M264" s="2645"/>
      <c r="N264" s="2675" t="s">
        <v>20</v>
      </c>
      <c r="O264" s="2092">
        <f>PRODUCT(G264:M264)</f>
        <v>2000000</v>
      </c>
      <c r="P264" s="848"/>
      <c r="Q264" s="848"/>
      <c r="R264" s="849"/>
      <c r="S264" s="3236"/>
      <c r="U264" s="209" t="str">
        <f t="shared" si="19"/>
        <v>0</v>
      </c>
    </row>
    <row r="265" spans="1:21" s="194" customFormat="1" ht="20.100000000000001" customHeight="1">
      <c r="A265" s="2676"/>
      <c r="B265" s="2668"/>
      <c r="C265" s="489"/>
      <c r="D265" s="2668"/>
      <c r="E265" s="2700"/>
      <c r="F265" s="2670" t="s">
        <v>639</v>
      </c>
      <c r="G265" s="1229"/>
      <c r="H265" s="2670"/>
      <c r="I265" s="2702"/>
      <c r="J265" s="2670"/>
      <c r="K265" s="2678"/>
      <c r="L265" s="2679"/>
      <c r="M265" s="2679"/>
      <c r="N265" s="2672"/>
      <c r="O265" s="2673">
        <f>SUM(O266:O270)</f>
        <v>20000000</v>
      </c>
      <c r="P265" s="616">
        <f>O265</f>
        <v>20000000</v>
      </c>
      <c r="Q265" s="616">
        <v>20000000</v>
      </c>
      <c r="R265" s="2560">
        <f t="shared" si="17"/>
        <v>0</v>
      </c>
      <c r="S265" s="3183">
        <f t="shared" si="18"/>
        <v>0</v>
      </c>
      <c r="U265" s="209" t="str">
        <f t="shared" si="19"/>
        <v>0</v>
      </c>
    </row>
    <row r="266" spans="1:21" s="194" customFormat="1" ht="20.100000000000001" customHeight="1">
      <c r="A266" s="2676"/>
      <c r="B266" s="2668"/>
      <c r="C266" s="489"/>
      <c r="D266" s="2668"/>
      <c r="E266" s="2700"/>
      <c r="F266" s="2659" t="s">
        <v>2423</v>
      </c>
      <c r="G266" s="1453">
        <v>100000</v>
      </c>
      <c r="H266" s="2659" t="s">
        <v>335</v>
      </c>
      <c r="I266" s="2660">
        <v>10</v>
      </c>
      <c r="J266" s="2659"/>
      <c r="K266" s="2682"/>
      <c r="L266" s="2683"/>
      <c r="M266" s="2683"/>
      <c r="N266" s="2662" t="s">
        <v>20</v>
      </c>
      <c r="O266" s="2120">
        <f>PRODUCT(G266:M266)</f>
        <v>1000000</v>
      </c>
      <c r="P266" s="848"/>
      <c r="Q266" s="848"/>
      <c r="R266" s="849"/>
      <c r="S266" s="3236"/>
      <c r="U266" s="209" t="str">
        <f t="shared" si="19"/>
        <v>0</v>
      </c>
    </row>
    <row r="267" spans="1:21" s="194" customFormat="1" ht="20.100000000000001" customHeight="1">
      <c r="A267" s="2676"/>
      <c r="B267" s="2668"/>
      <c r="C267" s="489"/>
      <c r="D267" s="2668"/>
      <c r="E267" s="2700"/>
      <c r="F267" s="2659" t="s">
        <v>2424</v>
      </c>
      <c r="G267" s="1453">
        <v>6000000</v>
      </c>
      <c r="H267" s="2659" t="s">
        <v>335</v>
      </c>
      <c r="I267" s="2660">
        <v>1</v>
      </c>
      <c r="J267" s="2659"/>
      <c r="K267" s="2682"/>
      <c r="L267" s="2683"/>
      <c r="M267" s="2683"/>
      <c r="N267" s="2662" t="s">
        <v>20</v>
      </c>
      <c r="O267" s="2120">
        <f>PRODUCT(G267:M267)</f>
        <v>6000000</v>
      </c>
      <c r="P267" s="848"/>
      <c r="Q267" s="848"/>
      <c r="R267" s="849"/>
      <c r="S267" s="3236"/>
      <c r="U267" s="209" t="str">
        <f t="shared" si="19"/>
        <v>0</v>
      </c>
    </row>
    <row r="268" spans="1:21" s="194" customFormat="1" ht="20.100000000000001" customHeight="1">
      <c r="A268" s="2676"/>
      <c r="B268" s="2668"/>
      <c r="C268" s="489"/>
      <c r="D268" s="2668"/>
      <c r="E268" s="2700"/>
      <c r="F268" s="2659" t="s">
        <v>2425</v>
      </c>
      <c r="G268" s="1453">
        <v>3000000</v>
      </c>
      <c r="H268" s="2659" t="s">
        <v>335</v>
      </c>
      <c r="I268" s="2660">
        <v>1</v>
      </c>
      <c r="J268" s="2659"/>
      <c r="K268" s="2682"/>
      <c r="L268" s="2683"/>
      <c r="M268" s="2683"/>
      <c r="N268" s="2662" t="s">
        <v>20</v>
      </c>
      <c r="O268" s="2120">
        <f>PRODUCT(G268:M268)</f>
        <v>3000000</v>
      </c>
      <c r="P268" s="848"/>
      <c r="Q268" s="848"/>
      <c r="R268" s="849"/>
      <c r="S268" s="3236"/>
      <c r="U268" s="209" t="str">
        <f t="shared" si="19"/>
        <v>0</v>
      </c>
    </row>
    <row r="269" spans="1:21" s="194" customFormat="1" ht="20.100000000000001" customHeight="1">
      <c r="A269" s="2676"/>
      <c r="B269" s="2668"/>
      <c r="C269" s="489"/>
      <c r="D269" s="2668"/>
      <c r="E269" s="2700"/>
      <c r="F269" s="2659" t="s">
        <v>2426</v>
      </c>
      <c r="G269" s="1453">
        <v>4000000</v>
      </c>
      <c r="H269" s="2659" t="s">
        <v>335</v>
      </c>
      <c r="I269" s="2660">
        <v>1</v>
      </c>
      <c r="J269" s="2659"/>
      <c r="K269" s="2682"/>
      <c r="L269" s="2683"/>
      <c r="M269" s="2683"/>
      <c r="N269" s="2662" t="s">
        <v>20</v>
      </c>
      <c r="O269" s="2120">
        <f>PRODUCT(G269:M269)</f>
        <v>4000000</v>
      </c>
      <c r="P269" s="848"/>
      <c r="Q269" s="848"/>
      <c r="R269" s="849"/>
      <c r="S269" s="3236"/>
      <c r="U269" s="209" t="str">
        <f t="shared" si="19"/>
        <v>0</v>
      </c>
    </row>
    <row r="270" spans="1:21" s="194" customFormat="1" ht="20.100000000000001" customHeight="1">
      <c r="A270" s="2676"/>
      <c r="B270" s="2668"/>
      <c r="C270" s="489"/>
      <c r="D270" s="2668"/>
      <c r="E270" s="2700"/>
      <c r="F270" s="2659" t="s">
        <v>2427</v>
      </c>
      <c r="G270" s="1453">
        <v>2000000</v>
      </c>
      <c r="H270" s="2659" t="s">
        <v>335</v>
      </c>
      <c r="I270" s="2687">
        <v>3</v>
      </c>
      <c r="J270" s="2659"/>
      <c r="K270" s="2682"/>
      <c r="L270" s="2683"/>
      <c r="M270" s="2683"/>
      <c r="N270" s="2662" t="s">
        <v>20</v>
      </c>
      <c r="O270" s="2120">
        <f>PRODUCT(G270:M270)</f>
        <v>6000000</v>
      </c>
      <c r="P270" s="848"/>
      <c r="Q270" s="848"/>
      <c r="R270" s="849"/>
      <c r="S270" s="3236"/>
      <c r="U270" s="209" t="str">
        <f t="shared" ref="U270:U333" si="23">IF(R270&gt;0,"추경","0")</f>
        <v>0</v>
      </c>
    </row>
    <row r="271" spans="1:21" s="194" customFormat="1" ht="20.100000000000001" customHeight="1">
      <c r="A271" s="2676"/>
      <c r="B271" s="2668"/>
      <c r="C271" s="489"/>
      <c r="D271" s="2668"/>
      <c r="E271" s="2700"/>
      <c r="F271" s="2670" t="s">
        <v>640</v>
      </c>
      <c r="G271" s="1229"/>
      <c r="H271" s="2670"/>
      <c r="I271" s="2678"/>
      <c r="J271" s="2670"/>
      <c r="K271" s="2678"/>
      <c r="L271" s="2679"/>
      <c r="M271" s="2679"/>
      <c r="N271" s="2672"/>
      <c r="O271" s="2673">
        <f>SUM(O272:O274)</f>
        <v>5000000</v>
      </c>
      <c r="P271" s="616">
        <f>O271</f>
        <v>5000000</v>
      </c>
      <c r="Q271" s="616">
        <v>5000000</v>
      </c>
      <c r="R271" s="2560">
        <f t="shared" ref="R271:R324" si="24">P271-Q271</f>
        <v>0</v>
      </c>
      <c r="S271" s="3183">
        <f t="shared" ref="S271:S324" si="25">R271/Q271</f>
        <v>0</v>
      </c>
      <c r="U271" s="209" t="str">
        <f t="shared" si="23"/>
        <v>0</v>
      </c>
    </row>
    <row r="272" spans="1:21" s="194" customFormat="1" ht="20.100000000000001" customHeight="1">
      <c r="A272" s="2676"/>
      <c r="B272" s="2668"/>
      <c r="C272" s="489"/>
      <c r="D272" s="2668"/>
      <c r="E272" s="2700"/>
      <c r="F272" s="2659" t="s">
        <v>1949</v>
      </c>
      <c r="G272" s="1114">
        <v>1000000</v>
      </c>
      <c r="H272" s="2645" t="s">
        <v>335</v>
      </c>
      <c r="I272" s="2660">
        <v>3</v>
      </c>
      <c r="J272" s="2645"/>
      <c r="K272" s="2680"/>
      <c r="L272" s="2681"/>
      <c r="M272" s="2681"/>
      <c r="N272" s="2675" t="s">
        <v>20</v>
      </c>
      <c r="O272" s="2580">
        <f>G272*I272</f>
        <v>3000000</v>
      </c>
      <c r="P272" s="848"/>
      <c r="Q272" s="882"/>
      <c r="R272" s="849"/>
      <c r="S272" s="3236"/>
      <c r="U272" s="209" t="str">
        <f t="shared" si="23"/>
        <v>0</v>
      </c>
    </row>
    <row r="273" spans="1:21" s="194" customFormat="1" ht="20.100000000000001" customHeight="1">
      <c r="A273" s="2676"/>
      <c r="B273" s="2668"/>
      <c r="C273" s="489"/>
      <c r="D273" s="2668"/>
      <c r="E273" s="2700"/>
      <c r="F273" s="2659" t="s">
        <v>2428</v>
      </c>
      <c r="G273" s="1114">
        <v>1500000</v>
      </c>
      <c r="H273" s="2645" t="s">
        <v>335</v>
      </c>
      <c r="I273" s="2660">
        <v>1</v>
      </c>
      <c r="J273" s="2645"/>
      <c r="K273" s="2680"/>
      <c r="L273" s="2681"/>
      <c r="M273" s="2681"/>
      <c r="N273" s="2675" t="s">
        <v>20</v>
      </c>
      <c r="O273" s="2580">
        <f>G273*I273</f>
        <v>1500000</v>
      </c>
      <c r="P273" s="848"/>
      <c r="Q273" s="882"/>
      <c r="R273" s="849"/>
      <c r="S273" s="3236"/>
      <c r="U273" s="209" t="str">
        <f t="shared" si="23"/>
        <v>0</v>
      </c>
    </row>
    <row r="274" spans="1:21" s="194" customFormat="1" ht="20.100000000000001" customHeight="1">
      <c r="A274" s="2676"/>
      <c r="B274" s="2668"/>
      <c r="C274" s="489"/>
      <c r="D274" s="2668"/>
      <c r="E274" s="2700"/>
      <c r="F274" s="2659" t="s">
        <v>1623</v>
      </c>
      <c r="G274" s="1114">
        <v>500000</v>
      </c>
      <c r="H274" s="2645" t="s">
        <v>335</v>
      </c>
      <c r="I274" s="2660">
        <v>1</v>
      </c>
      <c r="J274" s="2645"/>
      <c r="K274" s="2680"/>
      <c r="L274" s="2681"/>
      <c r="M274" s="2681"/>
      <c r="N274" s="2675" t="s">
        <v>20</v>
      </c>
      <c r="O274" s="2580">
        <f>G274*I274</f>
        <v>500000</v>
      </c>
      <c r="P274" s="848"/>
      <c r="Q274" s="882"/>
      <c r="R274" s="849"/>
      <c r="S274" s="3236"/>
      <c r="U274" s="209" t="str">
        <f t="shared" si="23"/>
        <v>0</v>
      </c>
    </row>
    <row r="275" spans="1:21" s="194" customFormat="1" ht="20.100000000000001" customHeight="1">
      <c r="A275" s="2676"/>
      <c r="B275" s="2668"/>
      <c r="C275" s="489"/>
      <c r="D275" s="2668"/>
      <c r="E275" s="2700"/>
      <c r="F275" s="2670" t="s">
        <v>635</v>
      </c>
      <c r="G275" s="1229"/>
      <c r="H275" s="2670"/>
      <c r="I275" s="2678"/>
      <c r="J275" s="2670"/>
      <c r="K275" s="2678"/>
      <c r="L275" s="2679"/>
      <c r="M275" s="2679"/>
      <c r="N275" s="2672"/>
      <c r="O275" s="2673">
        <f>SUM(O276,O280,O284)</f>
        <v>23000000</v>
      </c>
      <c r="P275" s="616">
        <f>O275</f>
        <v>23000000</v>
      </c>
      <c r="Q275" s="1109">
        <v>23000000</v>
      </c>
      <c r="R275" s="2560">
        <f t="shared" si="24"/>
        <v>0</v>
      </c>
      <c r="S275" s="3183">
        <f t="shared" si="25"/>
        <v>0</v>
      </c>
      <c r="U275" s="209" t="str">
        <f t="shared" si="23"/>
        <v>0</v>
      </c>
    </row>
    <row r="276" spans="1:21" s="194" customFormat="1" ht="20.100000000000001" customHeight="1">
      <c r="A276" s="2690"/>
      <c r="B276" s="2691"/>
      <c r="C276" s="2692"/>
      <c r="D276" s="2691"/>
      <c r="E276" s="2785"/>
      <c r="F276" s="2693" t="s">
        <v>3048</v>
      </c>
      <c r="G276" s="1415"/>
      <c r="H276" s="2693"/>
      <c r="I276" s="2786"/>
      <c r="J276" s="2693"/>
      <c r="K276" s="2787"/>
      <c r="L276" s="2788"/>
      <c r="M276" s="2788"/>
      <c r="N276" s="2789"/>
      <c r="O276" s="2724">
        <f>SUM(O277:O279)</f>
        <v>12000000</v>
      </c>
      <c r="P276" s="1459"/>
      <c r="Q276" s="2210"/>
      <c r="R276" s="1460"/>
      <c r="S276" s="3239"/>
      <c r="U276" s="209" t="str">
        <f t="shared" si="23"/>
        <v>0</v>
      </c>
    </row>
    <row r="277" spans="1:21" s="194" customFormat="1" ht="20.100000000000001" customHeight="1">
      <c r="A277" s="2676"/>
      <c r="B277" s="2668"/>
      <c r="C277" s="489"/>
      <c r="D277" s="2668"/>
      <c r="E277" s="2700"/>
      <c r="F277" s="2659" t="s">
        <v>3049</v>
      </c>
      <c r="G277" s="1453">
        <v>2000000</v>
      </c>
      <c r="H277" s="2659" t="s">
        <v>335</v>
      </c>
      <c r="I277" s="2704">
        <v>2</v>
      </c>
      <c r="J277" s="2659"/>
      <c r="K277" s="2682"/>
      <c r="L277" s="2683"/>
      <c r="M277" s="2683"/>
      <c r="N277" s="2662" t="s">
        <v>20</v>
      </c>
      <c r="O277" s="2120">
        <f>G277*I277</f>
        <v>4000000</v>
      </c>
      <c r="P277" s="1181"/>
      <c r="Q277" s="2201"/>
      <c r="R277" s="1182"/>
      <c r="S277" s="3237"/>
      <c r="U277" s="209" t="str">
        <f t="shared" si="23"/>
        <v>0</v>
      </c>
    </row>
    <row r="278" spans="1:21" s="194" customFormat="1" ht="20.100000000000001" customHeight="1">
      <c r="A278" s="2676"/>
      <c r="B278" s="2668"/>
      <c r="C278" s="489"/>
      <c r="D278" s="2668"/>
      <c r="E278" s="2700"/>
      <c r="F278" s="2659" t="s">
        <v>3050</v>
      </c>
      <c r="G278" s="1453">
        <v>2000000</v>
      </c>
      <c r="H278" s="2659" t="s">
        <v>335</v>
      </c>
      <c r="I278" s="2704">
        <v>3</v>
      </c>
      <c r="J278" s="2659"/>
      <c r="K278" s="2682"/>
      <c r="L278" s="2683"/>
      <c r="M278" s="2683"/>
      <c r="N278" s="2662" t="s">
        <v>20</v>
      </c>
      <c r="O278" s="2120">
        <f>G278*I278</f>
        <v>6000000</v>
      </c>
      <c r="P278" s="1181"/>
      <c r="Q278" s="2201"/>
      <c r="R278" s="1182"/>
      <c r="S278" s="3237"/>
      <c r="U278" s="209" t="str">
        <f t="shared" si="23"/>
        <v>0</v>
      </c>
    </row>
    <row r="279" spans="1:21" s="194" customFormat="1" ht="20.100000000000001" customHeight="1">
      <c r="A279" s="2676"/>
      <c r="B279" s="2668"/>
      <c r="C279" s="489"/>
      <c r="D279" s="2668"/>
      <c r="E279" s="2700"/>
      <c r="F279" s="2659" t="s">
        <v>3051</v>
      </c>
      <c r="G279" s="1453">
        <v>1000000</v>
      </c>
      <c r="H279" s="2659" t="s">
        <v>335</v>
      </c>
      <c r="I279" s="2704">
        <v>2</v>
      </c>
      <c r="J279" s="2659"/>
      <c r="K279" s="2682"/>
      <c r="L279" s="2683"/>
      <c r="M279" s="2683"/>
      <c r="N279" s="2662" t="s">
        <v>20</v>
      </c>
      <c r="O279" s="2120">
        <f>G279*I279</f>
        <v>2000000</v>
      </c>
      <c r="P279" s="1181"/>
      <c r="Q279" s="2201"/>
      <c r="R279" s="1182"/>
      <c r="S279" s="3237"/>
      <c r="U279" s="209" t="str">
        <f t="shared" si="23"/>
        <v>0</v>
      </c>
    </row>
    <row r="280" spans="1:21" s="194" customFormat="1" ht="20.100000000000001" customHeight="1">
      <c r="A280" s="2676"/>
      <c r="B280" s="2668"/>
      <c r="C280" s="489"/>
      <c r="D280" s="2668"/>
      <c r="E280" s="2700"/>
      <c r="F280" s="2659" t="s">
        <v>3052</v>
      </c>
      <c r="G280" s="1453"/>
      <c r="H280" s="2659"/>
      <c r="I280" s="2703"/>
      <c r="J280" s="2659"/>
      <c r="K280" s="2682"/>
      <c r="L280" s="2683"/>
      <c r="M280" s="2683"/>
      <c r="N280" s="2662"/>
      <c r="O280" s="2684">
        <f>SUM(O281:O283)</f>
        <v>6000000</v>
      </c>
      <c r="P280" s="1181"/>
      <c r="Q280" s="2201"/>
      <c r="R280" s="1182"/>
      <c r="S280" s="3237"/>
      <c r="U280" s="209"/>
    </row>
    <row r="281" spans="1:21" s="194" customFormat="1" ht="20.100000000000001" customHeight="1">
      <c r="A281" s="2676"/>
      <c r="B281" s="2668"/>
      <c r="C281" s="489"/>
      <c r="D281" s="2668"/>
      <c r="E281" s="2700"/>
      <c r="F281" s="2659" t="s">
        <v>3053</v>
      </c>
      <c r="G281" s="1453">
        <v>1000000</v>
      </c>
      <c r="H281" s="2659" t="s">
        <v>335</v>
      </c>
      <c r="I281" s="2704">
        <v>1</v>
      </c>
      <c r="J281" s="2659"/>
      <c r="K281" s="2682"/>
      <c r="L281" s="2683"/>
      <c r="M281" s="2683"/>
      <c r="N281" s="2662" t="s">
        <v>20</v>
      </c>
      <c r="O281" s="2120">
        <f>G281*I281</f>
        <v>1000000</v>
      </c>
      <c r="P281" s="1181"/>
      <c r="Q281" s="2201"/>
      <c r="R281" s="1182"/>
      <c r="S281" s="3237"/>
      <c r="U281" s="209"/>
    </row>
    <row r="282" spans="1:21" s="194" customFormat="1" ht="20.100000000000001" customHeight="1">
      <c r="A282" s="2676"/>
      <c r="B282" s="2668"/>
      <c r="C282" s="489"/>
      <c r="D282" s="2668"/>
      <c r="E282" s="2700"/>
      <c r="F282" s="2659" t="s">
        <v>3054</v>
      </c>
      <c r="G282" s="1453">
        <v>2000000</v>
      </c>
      <c r="H282" s="2659" t="s">
        <v>335</v>
      </c>
      <c r="I282" s="2704">
        <v>2</v>
      </c>
      <c r="J282" s="2659"/>
      <c r="K282" s="2682"/>
      <c r="L282" s="2683"/>
      <c r="M282" s="2683"/>
      <c r="N282" s="2662" t="s">
        <v>20</v>
      </c>
      <c r="O282" s="2120">
        <f>G282*I282</f>
        <v>4000000</v>
      </c>
      <c r="P282" s="1181"/>
      <c r="Q282" s="2201"/>
      <c r="R282" s="1182"/>
      <c r="S282" s="3237"/>
      <c r="U282" s="209"/>
    </row>
    <row r="283" spans="1:21" s="194" customFormat="1" ht="20.100000000000001" customHeight="1">
      <c r="A283" s="2676"/>
      <c r="B283" s="2668"/>
      <c r="C283" s="489"/>
      <c r="D283" s="2668"/>
      <c r="E283" s="2700"/>
      <c r="F283" s="2659" t="s">
        <v>3055</v>
      </c>
      <c r="G283" s="1453">
        <v>500000</v>
      </c>
      <c r="H283" s="2659"/>
      <c r="I283" s="2704">
        <v>2</v>
      </c>
      <c r="J283" s="2659"/>
      <c r="K283" s="2682"/>
      <c r="L283" s="2683"/>
      <c r="M283" s="2683"/>
      <c r="N283" s="2662"/>
      <c r="O283" s="2120">
        <f>G283*I283</f>
        <v>1000000</v>
      </c>
      <c r="P283" s="1181"/>
      <c r="Q283" s="2201"/>
      <c r="R283" s="1182"/>
      <c r="S283" s="3237"/>
      <c r="U283" s="209"/>
    </row>
    <row r="284" spans="1:21" s="194" customFormat="1" ht="20.100000000000001" customHeight="1">
      <c r="A284" s="2676"/>
      <c r="B284" s="2668"/>
      <c r="C284" s="489"/>
      <c r="D284" s="2668"/>
      <c r="E284" s="2700"/>
      <c r="F284" s="2659" t="s">
        <v>3056</v>
      </c>
      <c r="G284" s="1453"/>
      <c r="H284" s="2659"/>
      <c r="I284" s="2703"/>
      <c r="J284" s="2659"/>
      <c r="K284" s="2682"/>
      <c r="L284" s="2683"/>
      <c r="M284" s="2683"/>
      <c r="N284" s="2662"/>
      <c r="O284" s="2684">
        <f>SUM(O285:O286)</f>
        <v>5000000</v>
      </c>
      <c r="P284" s="1181"/>
      <c r="Q284" s="2201"/>
      <c r="R284" s="1182"/>
      <c r="S284" s="3237"/>
      <c r="U284" s="209"/>
    </row>
    <row r="285" spans="1:21" s="194" customFormat="1" ht="20.100000000000001" customHeight="1">
      <c r="A285" s="2676"/>
      <c r="B285" s="2668"/>
      <c r="C285" s="489"/>
      <c r="D285" s="2668"/>
      <c r="E285" s="2700"/>
      <c r="F285" s="2659" t="s">
        <v>3057</v>
      </c>
      <c r="G285" s="1453">
        <v>100000</v>
      </c>
      <c r="H285" s="2659" t="s">
        <v>335</v>
      </c>
      <c r="I285" s="2639">
        <v>4</v>
      </c>
      <c r="J285" s="2659" t="s">
        <v>335</v>
      </c>
      <c r="K285" s="2686">
        <v>5</v>
      </c>
      <c r="L285" s="2683"/>
      <c r="M285" s="2683"/>
      <c r="N285" s="2662" t="s">
        <v>20</v>
      </c>
      <c r="O285" s="2120">
        <f>G285*I285*K285</f>
        <v>2000000</v>
      </c>
      <c r="P285" s="1181"/>
      <c r="Q285" s="2201"/>
      <c r="R285" s="1182"/>
      <c r="S285" s="3237"/>
      <c r="U285" s="209" t="str">
        <f t="shared" si="23"/>
        <v>0</v>
      </c>
    </row>
    <row r="286" spans="1:21" s="194" customFormat="1" ht="20.100000000000001" customHeight="1">
      <c r="A286" s="2676"/>
      <c r="B286" s="2668"/>
      <c r="C286" s="489"/>
      <c r="D286" s="2668"/>
      <c r="E286" s="2700"/>
      <c r="F286" s="2659" t="s">
        <v>3058</v>
      </c>
      <c r="G286" s="1453">
        <v>15000</v>
      </c>
      <c r="H286" s="2659" t="s">
        <v>335</v>
      </c>
      <c r="I286" s="2624">
        <v>200</v>
      </c>
      <c r="J286" s="2659"/>
      <c r="K286" s="2682"/>
      <c r="L286" s="2683"/>
      <c r="M286" s="2683"/>
      <c r="N286" s="2662" t="s">
        <v>20</v>
      </c>
      <c r="O286" s="2120">
        <f>G286*I286</f>
        <v>3000000</v>
      </c>
      <c r="P286" s="1181"/>
      <c r="Q286" s="2201"/>
      <c r="R286" s="1182"/>
      <c r="S286" s="3237"/>
      <c r="U286" s="209" t="str">
        <f t="shared" si="23"/>
        <v>0</v>
      </c>
    </row>
    <row r="287" spans="1:21" s="194" customFormat="1" ht="20.100000000000001" customHeight="1">
      <c r="A287" s="2676"/>
      <c r="B287" s="2668"/>
      <c r="C287" s="489"/>
      <c r="D287" s="2668"/>
      <c r="E287" s="2700"/>
      <c r="F287" s="2670" t="s">
        <v>1380</v>
      </c>
      <c r="G287" s="1229"/>
      <c r="H287" s="2670"/>
      <c r="I287" s="2678"/>
      <c r="J287" s="2670"/>
      <c r="K287" s="2678"/>
      <c r="L287" s="2679"/>
      <c r="M287" s="2679"/>
      <c r="N287" s="2672"/>
      <c r="O287" s="2673">
        <f>SUM(O288,O290,O293,O296,O300,O306)</f>
        <v>286000000</v>
      </c>
      <c r="P287" s="616">
        <f>O287</f>
        <v>286000000</v>
      </c>
      <c r="Q287" s="1109">
        <v>286000000</v>
      </c>
      <c r="R287" s="2560">
        <f t="shared" si="24"/>
        <v>0</v>
      </c>
      <c r="S287" s="3183">
        <f t="shared" si="25"/>
        <v>0</v>
      </c>
      <c r="U287" s="209" t="str">
        <f t="shared" si="23"/>
        <v>0</v>
      </c>
    </row>
    <row r="288" spans="1:21" s="194" customFormat="1" ht="20.100000000000001" customHeight="1">
      <c r="A288" s="2676"/>
      <c r="B288" s="2668"/>
      <c r="C288" s="489"/>
      <c r="D288" s="2668"/>
      <c r="E288" s="2700"/>
      <c r="F288" s="2659" t="s">
        <v>2429</v>
      </c>
      <c r="G288" s="1453"/>
      <c r="H288" s="2659"/>
      <c r="I288" s="2705"/>
      <c r="J288" s="2659"/>
      <c r="K288" s="2682"/>
      <c r="L288" s="2683"/>
      <c r="M288" s="2683"/>
      <c r="N288" s="2662"/>
      <c r="O288" s="2684">
        <f>SUM(O289:O289)</f>
        <v>50000000</v>
      </c>
      <c r="P288" s="1181"/>
      <c r="Q288" s="2201"/>
      <c r="R288" s="1182"/>
      <c r="S288" s="3237"/>
      <c r="U288" s="209" t="str">
        <f t="shared" si="23"/>
        <v>0</v>
      </c>
    </row>
    <row r="289" spans="1:21" s="194" customFormat="1" ht="20.100000000000001" customHeight="1">
      <c r="A289" s="2676"/>
      <c r="B289" s="2668"/>
      <c r="C289" s="489"/>
      <c r="D289" s="2668"/>
      <c r="E289" s="2700"/>
      <c r="F289" s="2659" t="s">
        <v>1898</v>
      </c>
      <c r="G289" s="1453">
        <v>50000000</v>
      </c>
      <c r="H289" s="2659" t="s">
        <v>335</v>
      </c>
      <c r="I289" s="2706">
        <v>1</v>
      </c>
      <c r="J289" s="2659"/>
      <c r="K289" s="2682"/>
      <c r="L289" s="2683"/>
      <c r="M289" s="2683"/>
      <c r="N289" s="2662" t="s">
        <v>20</v>
      </c>
      <c r="O289" s="2120">
        <f>PRODUCT(G289:M289)</f>
        <v>50000000</v>
      </c>
      <c r="P289" s="1181"/>
      <c r="Q289" s="2201"/>
      <c r="R289" s="1182"/>
      <c r="S289" s="3237"/>
      <c r="U289" s="209" t="str">
        <f t="shared" si="23"/>
        <v>0</v>
      </c>
    </row>
    <row r="290" spans="1:21" s="194" customFormat="1" ht="20.100000000000001" customHeight="1">
      <c r="A290" s="2676"/>
      <c r="B290" s="2668"/>
      <c r="C290" s="489"/>
      <c r="D290" s="2668"/>
      <c r="E290" s="2700"/>
      <c r="F290" s="2659" t="s">
        <v>2430</v>
      </c>
      <c r="G290" s="1453"/>
      <c r="H290" s="2659"/>
      <c r="I290" s="2705"/>
      <c r="J290" s="2659"/>
      <c r="K290" s="2682"/>
      <c r="L290" s="2683"/>
      <c r="M290" s="2683"/>
      <c r="N290" s="2662"/>
      <c r="O290" s="2684">
        <f>SUM(O291:O292)</f>
        <v>222350000</v>
      </c>
      <c r="P290" s="1181"/>
      <c r="Q290" s="2201"/>
      <c r="R290" s="1182"/>
      <c r="S290" s="3237"/>
      <c r="U290" s="209" t="str">
        <f t="shared" si="23"/>
        <v>0</v>
      </c>
    </row>
    <row r="291" spans="1:21" s="194" customFormat="1" ht="20.100000000000001" customHeight="1">
      <c r="A291" s="2676"/>
      <c r="B291" s="2668"/>
      <c r="C291" s="489"/>
      <c r="D291" s="2668"/>
      <c r="E291" s="2700"/>
      <c r="F291" s="2659" t="s">
        <v>1899</v>
      </c>
      <c r="G291" s="1453">
        <v>8117500</v>
      </c>
      <c r="H291" s="2659" t="s">
        <v>335</v>
      </c>
      <c r="I291" s="2706">
        <v>20</v>
      </c>
      <c r="J291" s="2659"/>
      <c r="K291" s="2682"/>
      <c r="L291" s="2683"/>
      <c r="M291" s="2683"/>
      <c r="N291" s="2662" t="s">
        <v>20</v>
      </c>
      <c r="O291" s="2120">
        <f>PRODUCT(G291:M291)</f>
        <v>162350000</v>
      </c>
      <c r="P291" s="1181"/>
      <c r="Q291" s="2201"/>
      <c r="R291" s="1182"/>
      <c r="S291" s="3237"/>
      <c r="U291" s="209" t="str">
        <f t="shared" si="23"/>
        <v>0</v>
      </c>
    </row>
    <row r="292" spans="1:21" s="194" customFormat="1" ht="20.100000000000001" customHeight="1">
      <c r="A292" s="2676"/>
      <c r="B292" s="2668"/>
      <c r="C292" s="489"/>
      <c r="D292" s="2668"/>
      <c r="E292" s="2700"/>
      <c r="F292" s="2659" t="s">
        <v>1900</v>
      </c>
      <c r="G292" s="1453">
        <v>30000000</v>
      </c>
      <c r="H292" s="2659" t="s">
        <v>335</v>
      </c>
      <c r="I292" s="2706">
        <v>2</v>
      </c>
      <c r="J292" s="2659"/>
      <c r="K292" s="2682"/>
      <c r="L292" s="2683"/>
      <c r="M292" s="2683"/>
      <c r="N292" s="2662" t="s">
        <v>20</v>
      </c>
      <c r="O292" s="2120">
        <f>PRODUCT(G292:M292)</f>
        <v>60000000</v>
      </c>
      <c r="P292" s="1181"/>
      <c r="Q292" s="2201"/>
      <c r="R292" s="1182"/>
      <c r="S292" s="3237"/>
      <c r="U292" s="209" t="str">
        <f t="shared" si="23"/>
        <v>0</v>
      </c>
    </row>
    <row r="293" spans="1:21" s="194" customFormat="1" ht="20.100000000000001" customHeight="1">
      <c r="A293" s="2676"/>
      <c r="B293" s="2668"/>
      <c r="C293" s="489"/>
      <c r="D293" s="2668"/>
      <c r="E293" s="2700"/>
      <c r="F293" s="2659" t="s">
        <v>2431</v>
      </c>
      <c r="G293" s="1453"/>
      <c r="H293" s="2659"/>
      <c r="I293" s="2706"/>
      <c r="J293" s="2659"/>
      <c r="K293" s="2682"/>
      <c r="L293" s="2683"/>
      <c r="M293" s="2683"/>
      <c r="N293" s="2662"/>
      <c r="O293" s="2684">
        <f>SUM(O294:O295)</f>
        <v>2100000</v>
      </c>
      <c r="P293" s="1181"/>
      <c r="Q293" s="2201"/>
      <c r="R293" s="1182"/>
      <c r="S293" s="3237"/>
      <c r="U293" s="209" t="str">
        <f t="shared" si="23"/>
        <v>0</v>
      </c>
    </row>
    <row r="294" spans="1:21" s="194" customFormat="1" ht="20.100000000000001" customHeight="1">
      <c r="A294" s="2676"/>
      <c r="B294" s="2668"/>
      <c r="C294" s="489"/>
      <c r="D294" s="2668"/>
      <c r="E294" s="2700"/>
      <c r="F294" s="2659" t="s">
        <v>1901</v>
      </c>
      <c r="G294" s="1453">
        <v>150000</v>
      </c>
      <c r="H294" s="2659" t="s">
        <v>335</v>
      </c>
      <c r="I294" s="2707">
        <v>4</v>
      </c>
      <c r="J294" s="2659" t="s">
        <v>335</v>
      </c>
      <c r="K294" s="2686">
        <v>2</v>
      </c>
      <c r="L294" s="2683"/>
      <c r="M294" s="2683"/>
      <c r="N294" s="2662" t="s">
        <v>20</v>
      </c>
      <c r="O294" s="2120">
        <f>PRODUCT(G294:M294)</f>
        <v>1200000</v>
      </c>
      <c r="P294" s="1181"/>
      <c r="Q294" s="2201"/>
      <c r="R294" s="1182"/>
      <c r="S294" s="3237"/>
      <c r="U294" s="209" t="str">
        <f t="shared" si="23"/>
        <v>0</v>
      </c>
    </row>
    <row r="295" spans="1:21" s="194" customFormat="1" ht="20.100000000000001" customHeight="1">
      <c r="A295" s="2676"/>
      <c r="B295" s="2668"/>
      <c r="C295" s="489"/>
      <c r="D295" s="2668"/>
      <c r="E295" s="2700"/>
      <c r="F295" s="2659" t="s">
        <v>1902</v>
      </c>
      <c r="G295" s="1453">
        <v>150000</v>
      </c>
      <c r="H295" s="2659" t="s">
        <v>335</v>
      </c>
      <c r="I295" s="2707">
        <v>6</v>
      </c>
      <c r="J295" s="2659" t="s">
        <v>335</v>
      </c>
      <c r="K295" s="2686">
        <v>1</v>
      </c>
      <c r="L295" s="2683"/>
      <c r="M295" s="2683"/>
      <c r="N295" s="2662" t="s">
        <v>20</v>
      </c>
      <c r="O295" s="2120">
        <f>PRODUCT(G295:M295)</f>
        <v>900000</v>
      </c>
      <c r="P295" s="1181"/>
      <c r="Q295" s="2201"/>
      <c r="R295" s="1182"/>
      <c r="S295" s="3237"/>
      <c r="U295" s="209" t="str">
        <f t="shared" si="23"/>
        <v>0</v>
      </c>
    </row>
    <row r="296" spans="1:21" s="194" customFormat="1" ht="20.100000000000001" customHeight="1">
      <c r="A296" s="2676"/>
      <c r="B296" s="2668"/>
      <c r="C296" s="489"/>
      <c r="D296" s="2668"/>
      <c r="E296" s="2700"/>
      <c r="F296" s="2659" t="s">
        <v>2432</v>
      </c>
      <c r="G296" s="1453"/>
      <c r="H296" s="2659"/>
      <c r="I296" s="2706"/>
      <c r="J296" s="2659"/>
      <c r="K296" s="2682"/>
      <c r="L296" s="2683"/>
      <c r="M296" s="2683"/>
      <c r="N296" s="2662"/>
      <c r="O296" s="2684">
        <f>SUM(O297:O299)</f>
        <v>3282000</v>
      </c>
      <c r="P296" s="1181"/>
      <c r="Q296" s="2201"/>
      <c r="R296" s="1182"/>
      <c r="S296" s="3237"/>
      <c r="U296" s="209" t="str">
        <f t="shared" si="23"/>
        <v>0</v>
      </c>
    </row>
    <row r="297" spans="1:21" s="194" customFormat="1" ht="20.100000000000001" customHeight="1">
      <c r="A297" s="2676"/>
      <c r="B297" s="2668"/>
      <c r="C297" s="489"/>
      <c r="D297" s="2668"/>
      <c r="E297" s="2700"/>
      <c r="F297" s="2659" t="s">
        <v>1903</v>
      </c>
      <c r="G297" s="1453">
        <v>860000</v>
      </c>
      <c r="H297" s="2659" t="s">
        <v>335</v>
      </c>
      <c r="I297" s="2686">
        <v>1</v>
      </c>
      <c r="J297" s="2659"/>
      <c r="K297" s="2682"/>
      <c r="L297" s="2683"/>
      <c r="M297" s="2683"/>
      <c r="N297" s="2662" t="s">
        <v>20</v>
      </c>
      <c r="O297" s="2120">
        <f>PRODUCT(G297:M297)</f>
        <v>860000</v>
      </c>
      <c r="P297" s="1181"/>
      <c r="Q297" s="2201"/>
      <c r="R297" s="1182"/>
      <c r="S297" s="3237"/>
      <c r="U297" s="209" t="str">
        <f t="shared" si="23"/>
        <v>0</v>
      </c>
    </row>
    <row r="298" spans="1:21" s="194" customFormat="1" ht="20.100000000000001" customHeight="1">
      <c r="A298" s="2676"/>
      <c r="B298" s="2668"/>
      <c r="C298" s="489"/>
      <c r="D298" s="2668"/>
      <c r="E298" s="2700"/>
      <c r="F298" s="2659" t="s">
        <v>1904</v>
      </c>
      <c r="G298" s="1453">
        <v>2000000</v>
      </c>
      <c r="H298" s="2659" t="s">
        <v>335</v>
      </c>
      <c r="I298" s="2686">
        <v>1</v>
      </c>
      <c r="J298" s="2659"/>
      <c r="K298" s="2682"/>
      <c r="L298" s="2683"/>
      <c r="M298" s="2683"/>
      <c r="N298" s="2662" t="s">
        <v>20</v>
      </c>
      <c r="O298" s="2120">
        <f>PRODUCT(G298:M298)</f>
        <v>2000000</v>
      </c>
      <c r="P298" s="1181"/>
      <c r="Q298" s="2201"/>
      <c r="R298" s="1182"/>
      <c r="S298" s="3237"/>
      <c r="U298" s="209" t="str">
        <f t="shared" si="23"/>
        <v>0</v>
      </c>
    </row>
    <row r="299" spans="1:21" s="194" customFormat="1" ht="20.100000000000001" customHeight="1">
      <c r="A299" s="2676"/>
      <c r="B299" s="2668"/>
      <c r="C299" s="489"/>
      <c r="D299" s="2668"/>
      <c r="E299" s="2700"/>
      <c r="F299" s="2659" t="s">
        <v>1905</v>
      </c>
      <c r="G299" s="1453">
        <v>422000</v>
      </c>
      <c r="H299" s="2659" t="s">
        <v>335</v>
      </c>
      <c r="I299" s="2686">
        <v>1</v>
      </c>
      <c r="J299" s="2659"/>
      <c r="K299" s="2682"/>
      <c r="L299" s="2683"/>
      <c r="M299" s="2683"/>
      <c r="N299" s="2662" t="s">
        <v>20</v>
      </c>
      <c r="O299" s="2120">
        <f>PRODUCT(G299:M299)</f>
        <v>422000</v>
      </c>
      <c r="P299" s="1181"/>
      <c r="Q299" s="2201"/>
      <c r="R299" s="1182"/>
      <c r="S299" s="3237"/>
      <c r="U299" s="209" t="str">
        <f t="shared" si="23"/>
        <v>0</v>
      </c>
    </row>
    <row r="300" spans="1:21" s="194" customFormat="1" ht="20.100000000000001" customHeight="1">
      <c r="A300" s="2676"/>
      <c r="B300" s="2668"/>
      <c r="C300" s="489"/>
      <c r="D300" s="2668"/>
      <c r="E300" s="2700"/>
      <c r="F300" s="2659" t="s">
        <v>2433</v>
      </c>
      <c r="G300" s="1453"/>
      <c r="H300" s="2659"/>
      <c r="I300" s="2706"/>
      <c r="J300" s="2659"/>
      <c r="K300" s="2682"/>
      <c r="L300" s="2683"/>
      <c r="M300" s="2683"/>
      <c r="N300" s="2662"/>
      <c r="O300" s="2684">
        <f>SUM(O301:O305)</f>
        <v>2618000</v>
      </c>
      <c r="P300" s="1181"/>
      <c r="Q300" s="2201"/>
      <c r="R300" s="1182"/>
      <c r="S300" s="3237"/>
      <c r="U300" s="209" t="str">
        <f t="shared" si="23"/>
        <v>0</v>
      </c>
    </row>
    <row r="301" spans="1:21" s="194" customFormat="1" ht="20.100000000000001" customHeight="1">
      <c r="A301" s="2676"/>
      <c r="B301" s="2668"/>
      <c r="C301" s="489"/>
      <c r="D301" s="2668"/>
      <c r="E301" s="2700"/>
      <c r="F301" s="2659" t="s">
        <v>1906</v>
      </c>
      <c r="G301" s="1453">
        <v>20000</v>
      </c>
      <c r="H301" s="2659" t="s">
        <v>335</v>
      </c>
      <c r="I301" s="2707">
        <v>20</v>
      </c>
      <c r="J301" s="2659" t="s">
        <v>335</v>
      </c>
      <c r="K301" s="2686">
        <v>2</v>
      </c>
      <c r="L301" s="2683"/>
      <c r="M301" s="2683"/>
      <c r="N301" s="2662" t="s">
        <v>20</v>
      </c>
      <c r="O301" s="2120">
        <f t="shared" ref="O301:O306" si="26">PRODUCT(G301:M301)</f>
        <v>800000</v>
      </c>
      <c r="P301" s="1181"/>
      <c r="Q301" s="2201"/>
      <c r="R301" s="1182"/>
      <c r="S301" s="3237"/>
      <c r="U301" s="209" t="str">
        <f t="shared" si="23"/>
        <v>0</v>
      </c>
    </row>
    <row r="302" spans="1:21" s="194" customFormat="1" ht="20.100000000000001" customHeight="1">
      <c r="A302" s="2676"/>
      <c r="B302" s="2668"/>
      <c r="C302" s="489"/>
      <c r="D302" s="2668"/>
      <c r="E302" s="2700"/>
      <c r="F302" s="2659" t="s">
        <v>1907</v>
      </c>
      <c r="G302" s="1453">
        <v>350000</v>
      </c>
      <c r="H302" s="2659" t="s">
        <v>335</v>
      </c>
      <c r="I302" s="2686">
        <v>2</v>
      </c>
      <c r="J302" s="2659"/>
      <c r="K302" s="2682"/>
      <c r="L302" s="2683"/>
      <c r="M302" s="2683"/>
      <c r="N302" s="2662" t="s">
        <v>20</v>
      </c>
      <c r="O302" s="2120">
        <f t="shared" si="26"/>
        <v>700000</v>
      </c>
      <c r="P302" s="1181"/>
      <c r="Q302" s="2201"/>
      <c r="R302" s="1182"/>
      <c r="S302" s="3237"/>
      <c r="U302" s="209" t="str">
        <f t="shared" si="23"/>
        <v>0</v>
      </c>
    </row>
    <row r="303" spans="1:21" s="194" customFormat="1" ht="20.100000000000001" customHeight="1">
      <c r="A303" s="2676"/>
      <c r="B303" s="2668"/>
      <c r="C303" s="489"/>
      <c r="D303" s="2668"/>
      <c r="E303" s="2700"/>
      <c r="F303" s="2659" t="s">
        <v>1908</v>
      </c>
      <c r="G303" s="1453">
        <v>344000</v>
      </c>
      <c r="H303" s="2659" t="s">
        <v>335</v>
      </c>
      <c r="I303" s="2686">
        <v>2</v>
      </c>
      <c r="J303" s="2659"/>
      <c r="K303" s="2682"/>
      <c r="L303" s="2683"/>
      <c r="M303" s="2683"/>
      <c r="N303" s="2662" t="s">
        <v>20</v>
      </c>
      <c r="O303" s="2120">
        <f t="shared" si="26"/>
        <v>688000</v>
      </c>
      <c r="P303" s="1181"/>
      <c r="Q303" s="2201"/>
      <c r="R303" s="1182"/>
      <c r="S303" s="3237"/>
      <c r="U303" s="209" t="str">
        <f t="shared" si="23"/>
        <v>0</v>
      </c>
    </row>
    <row r="304" spans="1:21" s="194" customFormat="1" ht="20.100000000000001" customHeight="1">
      <c r="A304" s="2676"/>
      <c r="B304" s="2668"/>
      <c r="C304" s="489"/>
      <c r="D304" s="2668"/>
      <c r="E304" s="2700"/>
      <c r="F304" s="2659" t="s">
        <v>1909</v>
      </c>
      <c r="G304" s="1453">
        <v>7000</v>
      </c>
      <c r="H304" s="2659" t="s">
        <v>335</v>
      </c>
      <c r="I304" s="2707">
        <v>20</v>
      </c>
      <c r="J304" s="2659" t="s">
        <v>335</v>
      </c>
      <c r="K304" s="2686">
        <v>2</v>
      </c>
      <c r="L304" s="2683"/>
      <c r="M304" s="2683"/>
      <c r="N304" s="2662" t="s">
        <v>20</v>
      </c>
      <c r="O304" s="2120">
        <f t="shared" si="26"/>
        <v>280000</v>
      </c>
      <c r="P304" s="1181"/>
      <c r="Q304" s="2201"/>
      <c r="R304" s="1182"/>
      <c r="S304" s="3237"/>
      <c r="U304" s="209" t="str">
        <f t="shared" si="23"/>
        <v>0</v>
      </c>
    </row>
    <row r="305" spans="1:21" s="194" customFormat="1" ht="20.100000000000001" customHeight="1">
      <c r="A305" s="2676"/>
      <c r="B305" s="2668"/>
      <c r="C305" s="489"/>
      <c r="D305" s="2668"/>
      <c r="E305" s="2700"/>
      <c r="F305" s="2659" t="s">
        <v>1897</v>
      </c>
      <c r="G305" s="1453">
        <v>150000</v>
      </c>
      <c r="H305" s="2659" t="s">
        <v>335</v>
      </c>
      <c r="I305" s="2686">
        <v>1</v>
      </c>
      <c r="J305" s="2659"/>
      <c r="K305" s="2682"/>
      <c r="L305" s="2683"/>
      <c r="M305" s="2683"/>
      <c r="N305" s="2662" t="s">
        <v>20</v>
      </c>
      <c r="O305" s="2120">
        <f t="shared" si="26"/>
        <v>150000</v>
      </c>
      <c r="P305" s="1181"/>
      <c r="Q305" s="2201"/>
      <c r="R305" s="1182"/>
      <c r="S305" s="3237"/>
      <c r="U305" s="209" t="str">
        <f t="shared" si="23"/>
        <v>0</v>
      </c>
    </row>
    <row r="306" spans="1:21" s="194" customFormat="1" ht="20.100000000000001" customHeight="1">
      <c r="A306" s="2676"/>
      <c r="B306" s="2668"/>
      <c r="C306" s="489"/>
      <c r="D306" s="2668"/>
      <c r="E306" s="2700"/>
      <c r="F306" s="2659" t="s">
        <v>2434</v>
      </c>
      <c r="G306" s="1453">
        <v>5650000</v>
      </c>
      <c r="H306" s="2659" t="s">
        <v>335</v>
      </c>
      <c r="I306" s="2686">
        <v>1</v>
      </c>
      <c r="J306" s="2659"/>
      <c r="K306" s="2682"/>
      <c r="L306" s="2683"/>
      <c r="M306" s="2683"/>
      <c r="N306" s="2662"/>
      <c r="O306" s="2684">
        <f t="shared" si="26"/>
        <v>5650000</v>
      </c>
      <c r="P306" s="1181"/>
      <c r="Q306" s="2201"/>
      <c r="R306" s="1182"/>
      <c r="S306" s="3237"/>
      <c r="U306" s="209" t="str">
        <f t="shared" si="23"/>
        <v>0</v>
      </c>
    </row>
    <row r="307" spans="1:21" ht="20.100000000000001" customHeight="1">
      <c r="A307" s="2676"/>
      <c r="B307" s="2668"/>
      <c r="C307" s="489"/>
      <c r="D307" s="2668"/>
      <c r="E307" s="2700"/>
      <c r="F307" s="2670" t="s">
        <v>641</v>
      </c>
      <c r="G307" s="1229"/>
      <c r="H307" s="2670"/>
      <c r="I307" s="2678"/>
      <c r="J307" s="2670"/>
      <c r="K307" s="2678"/>
      <c r="L307" s="2679"/>
      <c r="M307" s="2679"/>
      <c r="N307" s="2672"/>
      <c r="O307" s="2673">
        <f>SUM(O308:O312)</f>
        <v>14000000</v>
      </c>
      <c r="P307" s="616">
        <f>O307</f>
        <v>14000000</v>
      </c>
      <c r="Q307" s="1109">
        <v>14000000</v>
      </c>
      <c r="R307" s="2560">
        <f t="shared" si="24"/>
        <v>0</v>
      </c>
      <c r="S307" s="3183">
        <f t="shared" si="25"/>
        <v>0</v>
      </c>
      <c r="U307" s="209" t="str">
        <f t="shared" si="23"/>
        <v>0</v>
      </c>
    </row>
    <row r="308" spans="1:21" ht="20.100000000000001" customHeight="1">
      <c r="A308" s="2676"/>
      <c r="B308" s="2668"/>
      <c r="C308" s="489"/>
      <c r="D308" s="2668"/>
      <c r="E308" s="2700"/>
      <c r="F308" s="2659" t="s">
        <v>2435</v>
      </c>
      <c r="G308" s="1453">
        <v>3500000</v>
      </c>
      <c r="H308" s="2659" t="s">
        <v>335</v>
      </c>
      <c r="I308" s="2703">
        <v>1</v>
      </c>
      <c r="J308" s="2659"/>
      <c r="K308" s="2682"/>
      <c r="L308" s="2683"/>
      <c r="M308" s="2683"/>
      <c r="N308" s="2662" t="s">
        <v>20</v>
      </c>
      <c r="O308" s="2120">
        <f>PRODUCT(G308:M308)</f>
        <v>3500000</v>
      </c>
      <c r="P308" s="1181"/>
      <c r="Q308" s="2201"/>
      <c r="R308" s="1182"/>
      <c r="S308" s="3237"/>
      <c r="U308" s="209" t="str">
        <f t="shared" si="23"/>
        <v>0</v>
      </c>
    </row>
    <row r="309" spans="1:21" ht="20.100000000000001" customHeight="1">
      <c r="A309" s="2676"/>
      <c r="B309" s="2668"/>
      <c r="C309" s="489"/>
      <c r="D309" s="2668"/>
      <c r="E309" s="2700"/>
      <c r="F309" s="2659" t="s">
        <v>2436</v>
      </c>
      <c r="G309" s="1453">
        <v>100000</v>
      </c>
      <c r="H309" s="2659" t="s">
        <v>335</v>
      </c>
      <c r="I309" s="2708">
        <v>15</v>
      </c>
      <c r="J309" s="2659"/>
      <c r="K309" s="2682"/>
      <c r="L309" s="2683"/>
      <c r="M309" s="2683"/>
      <c r="N309" s="2662" t="s">
        <v>20</v>
      </c>
      <c r="O309" s="2120">
        <f>PRODUCT(G309:M309)</f>
        <v>1500000</v>
      </c>
      <c r="P309" s="1181"/>
      <c r="Q309" s="2201"/>
      <c r="R309" s="1182"/>
      <c r="S309" s="3237"/>
      <c r="U309" s="209" t="str">
        <f t="shared" si="23"/>
        <v>0</v>
      </c>
    </row>
    <row r="310" spans="1:21" ht="20.100000000000001" customHeight="1">
      <c r="A310" s="2676"/>
      <c r="B310" s="2668"/>
      <c r="C310" s="489"/>
      <c r="D310" s="2668"/>
      <c r="E310" s="2700"/>
      <c r="F310" s="2659" t="s">
        <v>2437</v>
      </c>
      <c r="G310" s="1453">
        <v>50000</v>
      </c>
      <c r="H310" s="2659" t="s">
        <v>335</v>
      </c>
      <c r="I310" s="2705">
        <v>100</v>
      </c>
      <c r="J310" s="2659"/>
      <c r="K310" s="2682"/>
      <c r="L310" s="2683"/>
      <c r="M310" s="2683"/>
      <c r="N310" s="2662" t="s">
        <v>20</v>
      </c>
      <c r="O310" s="2120">
        <f>PRODUCT(G310:M310)</f>
        <v>5000000</v>
      </c>
      <c r="P310" s="1181"/>
      <c r="Q310" s="2201"/>
      <c r="R310" s="1182"/>
      <c r="S310" s="3237"/>
      <c r="U310" s="209" t="str">
        <f t="shared" si="23"/>
        <v>0</v>
      </c>
    </row>
    <row r="311" spans="1:21" ht="20.100000000000001" customHeight="1">
      <c r="A311" s="2676"/>
      <c r="B311" s="2668"/>
      <c r="C311" s="489"/>
      <c r="D311" s="2668"/>
      <c r="E311" s="2700"/>
      <c r="F311" s="2659" t="s">
        <v>2438</v>
      </c>
      <c r="G311" s="1453">
        <v>350000</v>
      </c>
      <c r="H311" s="2659" t="s">
        <v>335</v>
      </c>
      <c r="I311" s="2660">
        <v>10</v>
      </c>
      <c r="J311" s="2659"/>
      <c r="K311" s="2682"/>
      <c r="L311" s="2683"/>
      <c r="M311" s="2683"/>
      <c r="N311" s="2662" t="s">
        <v>20</v>
      </c>
      <c r="O311" s="2120">
        <f>PRODUCT(G311:M311)</f>
        <v>3500000</v>
      </c>
      <c r="P311" s="1181"/>
      <c r="Q311" s="2201"/>
      <c r="R311" s="1182"/>
      <c r="S311" s="3237"/>
      <c r="U311" s="209" t="str">
        <f t="shared" si="23"/>
        <v>0</v>
      </c>
    </row>
    <row r="312" spans="1:21" ht="20.100000000000001" customHeight="1">
      <c r="A312" s="2676"/>
      <c r="B312" s="2668"/>
      <c r="C312" s="489"/>
      <c r="D312" s="2668"/>
      <c r="E312" s="2700"/>
      <c r="F312" s="2659" t="s">
        <v>1950</v>
      </c>
      <c r="G312" s="1453">
        <v>500000</v>
      </c>
      <c r="H312" s="2659" t="s">
        <v>335</v>
      </c>
      <c r="I312" s="2703">
        <v>1</v>
      </c>
      <c r="J312" s="2659"/>
      <c r="K312" s="2682"/>
      <c r="L312" s="2683"/>
      <c r="M312" s="2683"/>
      <c r="N312" s="2662" t="s">
        <v>20</v>
      </c>
      <c r="O312" s="2120">
        <f>PRODUCT(G312:M312)</f>
        <v>500000</v>
      </c>
      <c r="P312" s="1181"/>
      <c r="Q312" s="2201"/>
      <c r="R312" s="1182"/>
      <c r="S312" s="3237"/>
      <c r="U312" s="209" t="str">
        <f t="shared" si="23"/>
        <v>0</v>
      </c>
    </row>
    <row r="313" spans="1:21" ht="20.100000000000001" customHeight="1">
      <c r="A313" s="2676"/>
      <c r="B313" s="2668"/>
      <c r="C313" s="489"/>
      <c r="D313" s="2668"/>
      <c r="E313" s="2700"/>
      <c r="F313" s="2670" t="s">
        <v>642</v>
      </c>
      <c r="G313" s="1229"/>
      <c r="H313" s="2670"/>
      <c r="I313" s="2678"/>
      <c r="J313" s="2670"/>
      <c r="K313" s="2678"/>
      <c r="L313" s="2679"/>
      <c r="M313" s="2679"/>
      <c r="N313" s="2672"/>
      <c r="O313" s="2673">
        <f>SUM(O314:O318)</f>
        <v>10000000</v>
      </c>
      <c r="P313" s="616">
        <f>O313</f>
        <v>10000000</v>
      </c>
      <c r="Q313" s="1109">
        <v>10000000</v>
      </c>
      <c r="R313" s="2560">
        <f t="shared" si="24"/>
        <v>0</v>
      </c>
      <c r="S313" s="3183">
        <f t="shared" si="25"/>
        <v>0</v>
      </c>
      <c r="U313" s="209" t="str">
        <f t="shared" si="23"/>
        <v>0</v>
      </c>
    </row>
    <row r="314" spans="1:21" ht="20.100000000000001" customHeight="1">
      <c r="A314" s="2676"/>
      <c r="B314" s="2668"/>
      <c r="C314" s="489"/>
      <c r="D314" s="2668"/>
      <c r="E314" s="2700"/>
      <c r="F314" s="2659" t="s">
        <v>1623</v>
      </c>
      <c r="G314" s="1114">
        <v>1000000</v>
      </c>
      <c r="H314" s="2645" t="s">
        <v>335</v>
      </c>
      <c r="I314" s="2709">
        <v>1</v>
      </c>
      <c r="J314" s="2645"/>
      <c r="K314" s="2680"/>
      <c r="L314" s="2681"/>
      <c r="M314" s="2681"/>
      <c r="N314" s="2675" t="s">
        <v>20</v>
      </c>
      <c r="O314" s="2092">
        <f>PRODUCT(G314:M314)</f>
        <v>1000000</v>
      </c>
      <c r="P314" s="848"/>
      <c r="Q314" s="882"/>
      <c r="R314" s="849"/>
      <c r="S314" s="3236"/>
      <c r="U314" s="209" t="str">
        <f t="shared" si="23"/>
        <v>0</v>
      </c>
    </row>
    <row r="315" spans="1:21" ht="20.100000000000001" customHeight="1">
      <c r="A315" s="2676"/>
      <c r="B315" s="2668"/>
      <c r="C315" s="489"/>
      <c r="D315" s="2668"/>
      <c r="E315" s="2710"/>
      <c r="F315" s="2659" t="s">
        <v>2439</v>
      </c>
      <c r="G315" s="1114">
        <v>3000000</v>
      </c>
      <c r="H315" s="2645" t="s">
        <v>335</v>
      </c>
      <c r="I315" s="2660">
        <v>1</v>
      </c>
      <c r="J315" s="2645"/>
      <c r="K315" s="2680"/>
      <c r="L315" s="2681"/>
      <c r="M315" s="2681"/>
      <c r="N315" s="2675" t="s">
        <v>20</v>
      </c>
      <c r="O315" s="2092">
        <f>PRODUCT(G315:M315)</f>
        <v>3000000</v>
      </c>
      <c r="P315" s="848"/>
      <c r="Q315" s="882"/>
      <c r="R315" s="849"/>
      <c r="S315" s="3236"/>
      <c r="U315" s="209" t="str">
        <f t="shared" si="23"/>
        <v>0</v>
      </c>
    </row>
    <row r="316" spans="1:21" ht="20.100000000000001" customHeight="1">
      <c r="A316" s="2676"/>
      <c r="B316" s="2668"/>
      <c r="C316" s="489"/>
      <c r="D316" s="2668"/>
      <c r="E316" s="2710"/>
      <c r="F316" s="2659" t="s">
        <v>2440</v>
      </c>
      <c r="G316" s="1114">
        <v>2000000</v>
      </c>
      <c r="H316" s="2645" t="s">
        <v>335</v>
      </c>
      <c r="I316" s="2703">
        <v>1</v>
      </c>
      <c r="J316" s="2645"/>
      <c r="K316" s="2680"/>
      <c r="L316" s="2681"/>
      <c r="M316" s="2681"/>
      <c r="N316" s="2675" t="s">
        <v>20</v>
      </c>
      <c r="O316" s="2092">
        <f>PRODUCT(G316:M316)</f>
        <v>2000000</v>
      </c>
      <c r="P316" s="848"/>
      <c r="Q316" s="882"/>
      <c r="R316" s="849"/>
      <c r="S316" s="3236"/>
      <c r="U316" s="209" t="str">
        <f t="shared" si="23"/>
        <v>0</v>
      </c>
    </row>
    <row r="317" spans="1:21" ht="20.100000000000001" customHeight="1">
      <c r="A317" s="2676"/>
      <c r="B317" s="2668"/>
      <c r="C317" s="489"/>
      <c r="D317" s="2668"/>
      <c r="E317" s="2710"/>
      <c r="F317" s="2659" t="s">
        <v>1635</v>
      </c>
      <c r="G317" s="1114">
        <v>100000</v>
      </c>
      <c r="H317" s="2645" t="s">
        <v>335</v>
      </c>
      <c r="I317" s="2680">
        <v>12</v>
      </c>
      <c r="J317" s="2645"/>
      <c r="K317" s="2680"/>
      <c r="L317" s="2681"/>
      <c r="M317" s="2681"/>
      <c r="N317" s="2675" t="s">
        <v>20</v>
      </c>
      <c r="O317" s="2092">
        <f>PRODUCT(G317:M317)</f>
        <v>1200000</v>
      </c>
      <c r="P317" s="848"/>
      <c r="Q317" s="882"/>
      <c r="R317" s="849"/>
      <c r="S317" s="3236"/>
      <c r="U317" s="209" t="str">
        <f t="shared" si="23"/>
        <v>0</v>
      </c>
    </row>
    <row r="318" spans="1:21" ht="20.100000000000001" customHeight="1">
      <c r="A318" s="2676"/>
      <c r="B318" s="2668"/>
      <c r="C318" s="489"/>
      <c r="D318" s="2668"/>
      <c r="E318" s="2710"/>
      <c r="F318" s="2659" t="s">
        <v>1724</v>
      </c>
      <c r="G318" s="1114">
        <v>2800000</v>
      </c>
      <c r="H318" s="2645" t="s">
        <v>335</v>
      </c>
      <c r="I318" s="2660">
        <v>1</v>
      </c>
      <c r="J318" s="2645"/>
      <c r="K318" s="2680"/>
      <c r="L318" s="2681"/>
      <c r="M318" s="2681"/>
      <c r="N318" s="2675" t="s">
        <v>20</v>
      </c>
      <c r="O318" s="2092">
        <f>PRODUCT(G318:M318)</f>
        <v>2800000</v>
      </c>
      <c r="P318" s="848"/>
      <c r="Q318" s="882"/>
      <c r="R318" s="849"/>
      <c r="S318" s="3236"/>
      <c r="U318" s="209" t="str">
        <f t="shared" si="23"/>
        <v>0</v>
      </c>
    </row>
    <row r="319" spans="1:21" ht="20.100000000000001" customHeight="1">
      <c r="A319" s="2676"/>
      <c r="B319" s="2668"/>
      <c r="C319" s="489"/>
      <c r="D319" s="2668"/>
      <c r="E319" s="2710"/>
      <c r="F319" s="2670" t="s">
        <v>643</v>
      </c>
      <c r="G319" s="1229"/>
      <c r="H319" s="2670"/>
      <c r="I319" s="2678"/>
      <c r="J319" s="2670"/>
      <c r="K319" s="2678"/>
      <c r="L319" s="2679"/>
      <c r="M319" s="2679"/>
      <c r="N319" s="2672"/>
      <c r="O319" s="2673">
        <f>SUM(O320:O323)</f>
        <v>21000000</v>
      </c>
      <c r="P319" s="616">
        <f>O319</f>
        <v>21000000</v>
      </c>
      <c r="Q319" s="1109">
        <v>21000000</v>
      </c>
      <c r="R319" s="2560">
        <f t="shared" si="24"/>
        <v>0</v>
      </c>
      <c r="S319" s="3183">
        <f t="shared" si="25"/>
        <v>0</v>
      </c>
      <c r="U319" s="209" t="str">
        <f t="shared" si="23"/>
        <v>0</v>
      </c>
    </row>
    <row r="320" spans="1:21" ht="20.100000000000001" customHeight="1">
      <c r="A320" s="2676"/>
      <c r="B320" s="2668"/>
      <c r="C320" s="489"/>
      <c r="D320" s="2668"/>
      <c r="E320" s="2710"/>
      <c r="F320" s="2659" t="s">
        <v>2441</v>
      </c>
      <c r="G320" s="1114">
        <v>2000000</v>
      </c>
      <c r="H320" s="2645" t="s">
        <v>335</v>
      </c>
      <c r="I320" s="2660">
        <v>1</v>
      </c>
      <c r="J320" s="2645"/>
      <c r="K320" s="2680"/>
      <c r="L320" s="2681"/>
      <c r="M320" s="2681"/>
      <c r="N320" s="2675" t="s">
        <v>20</v>
      </c>
      <c r="O320" s="2092">
        <f>PRODUCT(G320:M320)</f>
        <v>2000000</v>
      </c>
      <c r="P320" s="848"/>
      <c r="Q320" s="882"/>
      <c r="R320" s="849"/>
      <c r="S320" s="3236"/>
      <c r="U320" s="209" t="str">
        <f t="shared" si="23"/>
        <v>0</v>
      </c>
    </row>
    <row r="321" spans="1:21" ht="20.100000000000001" customHeight="1">
      <c r="A321" s="2676"/>
      <c r="B321" s="2668"/>
      <c r="C321" s="489"/>
      <c r="D321" s="2668"/>
      <c r="E321" s="2710"/>
      <c r="F321" s="2659" t="s">
        <v>2442</v>
      </c>
      <c r="G321" s="1114">
        <v>3000000</v>
      </c>
      <c r="H321" s="2645" t="s">
        <v>335</v>
      </c>
      <c r="I321" s="2660">
        <v>1</v>
      </c>
      <c r="J321" s="2645"/>
      <c r="K321" s="2680"/>
      <c r="L321" s="2681"/>
      <c r="M321" s="2681"/>
      <c r="N321" s="2675" t="s">
        <v>20</v>
      </c>
      <c r="O321" s="2092">
        <f>PRODUCT(G321:M321)</f>
        <v>3000000</v>
      </c>
      <c r="P321" s="848"/>
      <c r="Q321" s="882"/>
      <c r="R321" s="849"/>
      <c r="S321" s="3236"/>
      <c r="U321" s="209" t="str">
        <f t="shared" si="23"/>
        <v>0</v>
      </c>
    </row>
    <row r="322" spans="1:21" ht="20.100000000000001" customHeight="1">
      <c r="A322" s="2676"/>
      <c r="B322" s="2668"/>
      <c r="C322" s="489"/>
      <c r="D322" s="2668"/>
      <c r="E322" s="2710"/>
      <c r="F322" s="2659" t="s">
        <v>2443</v>
      </c>
      <c r="G322" s="1114">
        <v>6000000</v>
      </c>
      <c r="H322" s="2645" t="s">
        <v>335</v>
      </c>
      <c r="I322" s="2660">
        <v>1</v>
      </c>
      <c r="J322" s="2645"/>
      <c r="K322" s="2680"/>
      <c r="L322" s="2681"/>
      <c r="M322" s="2681"/>
      <c r="N322" s="2675" t="s">
        <v>20</v>
      </c>
      <c r="O322" s="2092">
        <f>PRODUCT(G322:M322)</f>
        <v>6000000</v>
      </c>
      <c r="P322" s="848"/>
      <c r="Q322" s="882"/>
      <c r="R322" s="849"/>
      <c r="S322" s="3236"/>
      <c r="U322" s="209" t="str">
        <f t="shared" si="23"/>
        <v>0</v>
      </c>
    </row>
    <row r="323" spans="1:21" ht="20.100000000000001" customHeight="1">
      <c r="A323" s="2676"/>
      <c r="B323" s="2668"/>
      <c r="C323" s="489"/>
      <c r="D323" s="2668"/>
      <c r="E323" s="2710"/>
      <c r="F323" s="2659" t="s">
        <v>2444</v>
      </c>
      <c r="G323" s="1114">
        <v>10000000</v>
      </c>
      <c r="H323" s="2645" t="s">
        <v>335</v>
      </c>
      <c r="I323" s="2660">
        <v>1</v>
      </c>
      <c r="J323" s="2645"/>
      <c r="K323" s="2680"/>
      <c r="L323" s="2681"/>
      <c r="M323" s="2681"/>
      <c r="N323" s="2675" t="s">
        <v>20</v>
      </c>
      <c r="O323" s="2092">
        <f>PRODUCT(G323:M323)</f>
        <v>10000000</v>
      </c>
      <c r="P323" s="848"/>
      <c r="Q323" s="882"/>
      <c r="R323" s="849"/>
      <c r="S323" s="3236"/>
      <c r="U323" s="209" t="str">
        <f t="shared" si="23"/>
        <v>0</v>
      </c>
    </row>
    <row r="324" spans="1:21" ht="20.100000000000001" customHeight="1">
      <c r="A324" s="2676"/>
      <c r="B324" s="2668"/>
      <c r="C324" s="489"/>
      <c r="D324" s="2668"/>
      <c r="E324" s="2710"/>
      <c r="F324" s="2670" t="s">
        <v>638</v>
      </c>
      <c r="G324" s="1229"/>
      <c r="H324" s="2670"/>
      <c r="I324" s="2678"/>
      <c r="J324" s="2670"/>
      <c r="K324" s="2678"/>
      <c r="L324" s="2679"/>
      <c r="M324" s="2679"/>
      <c r="N324" s="2672"/>
      <c r="O324" s="2673">
        <f>SUM(O325:O329)</f>
        <v>10000000</v>
      </c>
      <c r="P324" s="616">
        <f>O324</f>
        <v>10000000</v>
      </c>
      <c r="Q324" s="1109">
        <v>10000000</v>
      </c>
      <c r="R324" s="2560">
        <f t="shared" si="24"/>
        <v>0</v>
      </c>
      <c r="S324" s="3183">
        <f t="shared" si="25"/>
        <v>0</v>
      </c>
      <c r="U324" s="209" t="str">
        <f t="shared" si="23"/>
        <v>0</v>
      </c>
    </row>
    <row r="325" spans="1:21" ht="20.100000000000001" customHeight="1">
      <c r="A325" s="2676"/>
      <c r="B325" s="2668"/>
      <c r="C325" s="489"/>
      <c r="D325" s="2668"/>
      <c r="E325" s="2710"/>
      <c r="F325" s="2659" t="s">
        <v>1630</v>
      </c>
      <c r="G325" s="1453">
        <v>300000</v>
      </c>
      <c r="H325" s="2659" t="s">
        <v>335</v>
      </c>
      <c r="I325" s="2682">
        <v>12</v>
      </c>
      <c r="J325" s="2659"/>
      <c r="K325" s="2683"/>
      <c r="L325" s="2683"/>
      <c r="M325" s="2683"/>
      <c r="N325" s="2662" t="s">
        <v>627</v>
      </c>
      <c r="O325" s="2120">
        <f>PRODUCT(G325:M325)</f>
        <v>3600000</v>
      </c>
      <c r="P325" s="848"/>
      <c r="Q325" s="882"/>
      <c r="R325" s="849"/>
      <c r="S325" s="3236"/>
      <c r="U325" s="209" t="str">
        <f t="shared" si="23"/>
        <v>0</v>
      </c>
    </row>
    <row r="326" spans="1:21" ht="20.100000000000001" customHeight="1">
      <c r="A326" s="2676"/>
      <c r="B326" s="2668"/>
      <c r="C326" s="489"/>
      <c r="D326" s="2668"/>
      <c r="E326" s="2710"/>
      <c r="F326" s="2659" t="s">
        <v>1631</v>
      </c>
      <c r="G326" s="1453">
        <v>250000</v>
      </c>
      <c r="H326" s="2659" t="s">
        <v>335</v>
      </c>
      <c r="I326" s="2660">
        <v>2</v>
      </c>
      <c r="J326" s="2659"/>
      <c r="K326" s="2683"/>
      <c r="L326" s="2683"/>
      <c r="M326" s="2683"/>
      <c r="N326" s="2662" t="s">
        <v>627</v>
      </c>
      <c r="O326" s="2120">
        <f>PRODUCT(G326:M326)</f>
        <v>500000</v>
      </c>
      <c r="P326" s="848"/>
      <c r="Q326" s="882"/>
      <c r="R326" s="849"/>
      <c r="S326" s="3236"/>
      <c r="U326" s="209" t="str">
        <f t="shared" si="23"/>
        <v>0</v>
      </c>
    </row>
    <row r="327" spans="1:21" ht="20.100000000000001" customHeight="1">
      <c r="A327" s="2676"/>
      <c r="B327" s="2668"/>
      <c r="C327" s="489"/>
      <c r="D327" s="2668"/>
      <c r="E327" s="2710"/>
      <c r="F327" s="2659" t="s">
        <v>1632</v>
      </c>
      <c r="G327" s="1453">
        <v>3000000</v>
      </c>
      <c r="H327" s="2659" t="s">
        <v>335</v>
      </c>
      <c r="I327" s="2703">
        <v>1</v>
      </c>
      <c r="J327" s="2659"/>
      <c r="K327" s="2683"/>
      <c r="L327" s="2683"/>
      <c r="M327" s="2683"/>
      <c r="N327" s="2662" t="s">
        <v>627</v>
      </c>
      <c r="O327" s="2120">
        <f>PRODUCT(G327:M327)</f>
        <v>3000000</v>
      </c>
      <c r="P327" s="848"/>
      <c r="Q327" s="882"/>
      <c r="R327" s="849"/>
      <c r="S327" s="3236"/>
      <c r="U327" s="209" t="str">
        <f t="shared" si="23"/>
        <v>0</v>
      </c>
    </row>
    <row r="328" spans="1:21" ht="20.100000000000001" customHeight="1">
      <c r="A328" s="2676"/>
      <c r="B328" s="2668"/>
      <c r="C328" s="489"/>
      <c r="D328" s="2668"/>
      <c r="E328" s="2710"/>
      <c r="F328" s="2659" t="s">
        <v>1633</v>
      </c>
      <c r="G328" s="1453">
        <v>2000000</v>
      </c>
      <c r="H328" s="2659" t="s">
        <v>335</v>
      </c>
      <c r="I328" s="2711">
        <v>1</v>
      </c>
      <c r="J328" s="2659"/>
      <c r="K328" s="2683"/>
      <c r="L328" s="2683"/>
      <c r="M328" s="2683"/>
      <c r="N328" s="2662" t="s">
        <v>627</v>
      </c>
      <c r="O328" s="2120">
        <f>PRODUCT(G328:M328)</f>
        <v>2000000</v>
      </c>
      <c r="P328" s="848"/>
      <c r="Q328" s="882"/>
      <c r="R328" s="849"/>
      <c r="S328" s="3236"/>
      <c r="U328" s="209" t="str">
        <f t="shared" si="23"/>
        <v>0</v>
      </c>
    </row>
    <row r="329" spans="1:21" ht="20.100000000000001" customHeight="1">
      <c r="A329" s="2676"/>
      <c r="B329" s="2668"/>
      <c r="C329" s="489"/>
      <c r="D329" s="2668"/>
      <c r="E329" s="2710"/>
      <c r="F329" s="2659" t="s">
        <v>1634</v>
      </c>
      <c r="G329" s="1453">
        <v>900000</v>
      </c>
      <c r="H329" s="2659" t="s">
        <v>335</v>
      </c>
      <c r="I329" s="2712">
        <v>1</v>
      </c>
      <c r="J329" s="2659"/>
      <c r="K329" s="2683"/>
      <c r="L329" s="2683"/>
      <c r="M329" s="2683"/>
      <c r="N329" s="2662" t="s">
        <v>627</v>
      </c>
      <c r="O329" s="2120">
        <f>PRODUCT(G329:M329)</f>
        <v>900000</v>
      </c>
      <c r="P329" s="848"/>
      <c r="Q329" s="882"/>
      <c r="R329" s="849"/>
      <c r="S329" s="3236"/>
      <c r="U329" s="209" t="str">
        <f t="shared" si="23"/>
        <v>0</v>
      </c>
    </row>
    <row r="330" spans="1:21" ht="20.100000000000001" customHeight="1">
      <c r="A330" s="2676"/>
      <c r="B330" s="2668"/>
      <c r="C330" s="489"/>
      <c r="D330" s="2668"/>
      <c r="E330" s="2710"/>
      <c r="F330" s="2670" t="s">
        <v>637</v>
      </c>
      <c r="G330" s="1229"/>
      <c r="H330" s="2670"/>
      <c r="I330" s="2678"/>
      <c r="J330" s="2670"/>
      <c r="K330" s="2678"/>
      <c r="L330" s="2679"/>
      <c r="M330" s="2679"/>
      <c r="N330" s="2672"/>
      <c r="O330" s="2673">
        <f>SUM(O331:O333)</f>
        <v>25000000</v>
      </c>
      <c r="P330" s="616">
        <f>O330</f>
        <v>25000000</v>
      </c>
      <c r="Q330" s="1109">
        <v>25000000</v>
      </c>
      <c r="R330" s="2560">
        <f t="shared" ref="R330:R379" si="27">P330-Q330</f>
        <v>0</v>
      </c>
      <c r="S330" s="3183">
        <f t="shared" ref="S330:S379" si="28">R330/Q330</f>
        <v>0</v>
      </c>
      <c r="U330" s="209" t="str">
        <f t="shared" si="23"/>
        <v>0</v>
      </c>
    </row>
    <row r="331" spans="1:21" ht="20.100000000000001" customHeight="1">
      <c r="A331" s="2676"/>
      <c r="B331" s="2668"/>
      <c r="C331" s="489"/>
      <c r="D331" s="2668"/>
      <c r="E331" s="2710"/>
      <c r="F331" s="2659" t="s">
        <v>1635</v>
      </c>
      <c r="G331" s="1114">
        <v>600000</v>
      </c>
      <c r="H331" s="2645" t="s">
        <v>335</v>
      </c>
      <c r="I331" s="2680">
        <v>12</v>
      </c>
      <c r="J331" s="2645"/>
      <c r="K331" s="2681"/>
      <c r="L331" s="2681"/>
      <c r="M331" s="2681"/>
      <c r="N331" s="2675" t="s">
        <v>627</v>
      </c>
      <c r="O331" s="2092">
        <f>PRODUCT(G331:M331)</f>
        <v>7200000</v>
      </c>
      <c r="P331" s="848"/>
      <c r="Q331" s="882"/>
      <c r="R331" s="849"/>
      <c r="S331" s="3236"/>
      <c r="U331" s="209" t="str">
        <f t="shared" si="23"/>
        <v>0</v>
      </c>
    </row>
    <row r="332" spans="1:21" ht="20.100000000000001" customHeight="1">
      <c r="A332" s="2676"/>
      <c r="B332" s="2668"/>
      <c r="C332" s="489"/>
      <c r="D332" s="2668"/>
      <c r="E332" s="2710"/>
      <c r="F332" s="2659" t="s">
        <v>1636</v>
      </c>
      <c r="G332" s="1453">
        <v>2000000</v>
      </c>
      <c r="H332" s="2659" t="s">
        <v>335</v>
      </c>
      <c r="I332" s="2703">
        <v>1</v>
      </c>
      <c r="J332" s="2659"/>
      <c r="K332" s="2683"/>
      <c r="L332" s="2683"/>
      <c r="M332" s="2683"/>
      <c r="N332" s="2662" t="s">
        <v>627</v>
      </c>
      <c r="O332" s="2120">
        <f>PRODUCT(G332:M332)</f>
        <v>2000000</v>
      </c>
      <c r="P332" s="848"/>
      <c r="Q332" s="882"/>
      <c r="R332" s="849"/>
      <c r="S332" s="3236"/>
      <c r="U332" s="209" t="str">
        <f t="shared" si="23"/>
        <v>0</v>
      </c>
    </row>
    <row r="333" spans="1:21" ht="20.100000000000001" customHeight="1">
      <c r="A333" s="2676"/>
      <c r="B333" s="2668"/>
      <c r="C333" s="489"/>
      <c r="D333" s="2668"/>
      <c r="E333" s="2710"/>
      <c r="F333" s="2659" t="s">
        <v>1637</v>
      </c>
      <c r="G333" s="1453">
        <v>15800000</v>
      </c>
      <c r="H333" s="2659" t="s">
        <v>335</v>
      </c>
      <c r="I333" s="2660">
        <v>1</v>
      </c>
      <c r="J333" s="2659"/>
      <c r="K333" s="2683"/>
      <c r="L333" s="2683"/>
      <c r="M333" s="2683"/>
      <c r="N333" s="2662" t="s">
        <v>627</v>
      </c>
      <c r="O333" s="2120">
        <f>PRODUCT(G333:M333)</f>
        <v>15800000</v>
      </c>
      <c r="P333" s="848"/>
      <c r="Q333" s="882"/>
      <c r="R333" s="849"/>
      <c r="S333" s="3236"/>
      <c r="U333" s="209" t="str">
        <f t="shared" si="23"/>
        <v>0</v>
      </c>
    </row>
    <row r="334" spans="1:21" ht="20.100000000000001" customHeight="1">
      <c r="A334" s="2676"/>
      <c r="B334" s="2668"/>
      <c r="C334" s="489"/>
      <c r="D334" s="2668"/>
      <c r="E334" s="2699"/>
      <c r="F334" s="463" t="s">
        <v>1048</v>
      </c>
      <c r="G334" s="2713"/>
      <c r="H334" s="2714"/>
      <c r="I334" s="2715"/>
      <c r="J334" s="2714"/>
      <c r="K334" s="2716"/>
      <c r="L334" s="2716"/>
      <c r="M334" s="2716"/>
      <c r="N334" s="2717"/>
      <c r="O334" s="467">
        <f>SUM(O335,O340)</f>
        <v>30000000</v>
      </c>
      <c r="P334" s="616">
        <f>O334</f>
        <v>30000000</v>
      </c>
      <c r="Q334" s="1152">
        <v>30000000</v>
      </c>
      <c r="R334" s="2560">
        <f t="shared" si="27"/>
        <v>0</v>
      </c>
      <c r="S334" s="3183">
        <f t="shared" si="28"/>
        <v>0</v>
      </c>
      <c r="U334" s="209" t="str">
        <f t="shared" ref="U334:U380" si="29">IF(R334&gt;0,"추경","0")</f>
        <v>0</v>
      </c>
    </row>
    <row r="335" spans="1:21" ht="20.100000000000001" customHeight="1">
      <c r="A335" s="2676"/>
      <c r="B335" s="2668"/>
      <c r="C335" s="489"/>
      <c r="D335" s="2668"/>
      <c r="E335" s="2699"/>
      <c r="F335" s="2646" t="s">
        <v>1619</v>
      </c>
      <c r="G335" s="2664"/>
      <c r="H335" s="2666"/>
      <c r="I335" s="2784"/>
      <c r="J335" s="2666"/>
      <c r="K335" s="2650"/>
      <c r="L335" s="2650"/>
      <c r="M335" s="2650"/>
      <c r="N335" s="2667"/>
      <c r="O335" s="2684">
        <f>SUM(O336:O339)</f>
        <v>20000000</v>
      </c>
      <c r="P335" s="2481"/>
      <c r="Q335" s="2483"/>
      <c r="R335" s="2482"/>
      <c r="S335" s="3240"/>
      <c r="U335" s="209" t="str">
        <f t="shared" si="29"/>
        <v>0</v>
      </c>
    </row>
    <row r="336" spans="1:21" ht="20.100000000000001" customHeight="1">
      <c r="A336" s="2676"/>
      <c r="B336" s="2668"/>
      <c r="C336" s="489"/>
      <c r="D336" s="2668"/>
      <c r="E336" s="2699"/>
      <c r="F336" s="2646" t="s">
        <v>3059</v>
      </c>
      <c r="G336" s="2664">
        <v>1600000</v>
      </c>
      <c r="H336" s="2666" t="s">
        <v>335</v>
      </c>
      <c r="I336" s="2682">
        <v>5</v>
      </c>
      <c r="J336" s="2666"/>
      <c r="K336" s="2727"/>
      <c r="L336" s="2650"/>
      <c r="M336" s="2649"/>
      <c r="N336" s="2667" t="s">
        <v>20</v>
      </c>
      <c r="O336" s="2120">
        <f>ROUNDUP(PRODUCT(G336:M336),-3)</f>
        <v>8000000</v>
      </c>
      <c r="P336" s="2481"/>
      <c r="Q336" s="2483"/>
      <c r="R336" s="2482"/>
      <c r="S336" s="3240"/>
      <c r="U336" s="209" t="str">
        <f t="shared" si="29"/>
        <v>0</v>
      </c>
    </row>
    <row r="337" spans="1:21" ht="20.100000000000001" customHeight="1">
      <c r="A337" s="2676"/>
      <c r="B337" s="2668"/>
      <c r="C337" s="489"/>
      <c r="D337" s="2668"/>
      <c r="E337" s="2699"/>
      <c r="F337" s="2646" t="s">
        <v>3060</v>
      </c>
      <c r="G337" s="2664">
        <v>1250000</v>
      </c>
      <c r="H337" s="2666" t="s">
        <v>335</v>
      </c>
      <c r="I337" s="2649">
        <v>2</v>
      </c>
      <c r="J337" s="2666"/>
      <c r="K337" s="2727"/>
      <c r="L337" s="2650"/>
      <c r="M337" s="2649"/>
      <c r="N337" s="2667" t="s">
        <v>20</v>
      </c>
      <c r="O337" s="2120">
        <f>ROUNDUP(PRODUCT(G337:M337),-3)</f>
        <v>2500000</v>
      </c>
      <c r="P337" s="2481"/>
      <c r="Q337" s="2483"/>
      <c r="R337" s="2482"/>
      <c r="S337" s="3240"/>
    </row>
    <row r="338" spans="1:21" ht="20.100000000000001" customHeight="1">
      <c r="A338" s="2676"/>
      <c r="B338" s="2668"/>
      <c r="C338" s="489"/>
      <c r="D338" s="2668"/>
      <c r="E338" s="2699"/>
      <c r="F338" s="2646" t="s">
        <v>3061</v>
      </c>
      <c r="G338" s="2664">
        <v>1000000</v>
      </c>
      <c r="H338" s="2666" t="s">
        <v>335</v>
      </c>
      <c r="I338" s="2649">
        <v>2</v>
      </c>
      <c r="J338" s="2666"/>
      <c r="K338" s="2727"/>
      <c r="L338" s="2650"/>
      <c r="M338" s="2649"/>
      <c r="N338" s="2667" t="s">
        <v>20</v>
      </c>
      <c r="O338" s="2120">
        <f>ROUNDUP(PRODUCT(G338:M338),-3)</f>
        <v>2000000</v>
      </c>
      <c r="P338" s="2481"/>
      <c r="Q338" s="2483"/>
      <c r="R338" s="2482"/>
      <c r="S338" s="3240"/>
    </row>
    <row r="339" spans="1:21" ht="20.100000000000001" customHeight="1">
      <c r="A339" s="2676"/>
      <c r="B339" s="2668"/>
      <c r="C339" s="489"/>
      <c r="D339" s="2668"/>
      <c r="E339" s="2699"/>
      <c r="F339" s="2646" t="s">
        <v>3062</v>
      </c>
      <c r="G339" s="2664">
        <v>7500000</v>
      </c>
      <c r="H339" s="2666" t="s">
        <v>335</v>
      </c>
      <c r="I339" s="2649">
        <v>1</v>
      </c>
      <c r="J339" s="2666"/>
      <c r="K339" s="2649"/>
      <c r="L339" s="2650"/>
      <c r="M339" s="2649"/>
      <c r="N339" s="2667" t="s">
        <v>20</v>
      </c>
      <c r="O339" s="2120">
        <f>PRODUCT(G339:M339)</f>
        <v>7500000</v>
      </c>
      <c r="P339" s="2481"/>
      <c r="Q339" s="2483"/>
      <c r="R339" s="2482"/>
      <c r="S339" s="3240"/>
    </row>
    <row r="340" spans="1:21" ht="20.100000000000001" customHeight="1">
      <c r="A340" s="2676"/>
      <c r="B340" s="2668"/>
      <c r="C340" s="489"/>
      <c r="D340" s="2668"/>
      <c r="E340" s="2699"/>
      <c r="F340" s="2646" t="s">
        <v>1620</v>
      </c>
      <c r="G340" s="2664"/>
      <c r="H340" s="2666"/>
      <c r="I340" s="2728"/>
      <c r="J340" s="2666"/>
      <c r="K340" s="2649"/>
      <c r="L340" s="2650"/>
      <c r="M340" s="2649"/>
      <c r="N340" s="2667"/>
      <c r="O340" s="2684">
        <f>SUM(O341:O345)</f>
        <v>10000000</v>
      </c>
      <c r="P340" s="2481"/>
      <c r="Q340" s="2483"/>
      <c r="R340" s="2482"/>
      <c r="S340" s="3240"/>
      <c r="U340" s="209" t="str">
        <f t="shared" si="29"/>
        <v>0</v>
      </c>
    </row>
    <row r="341" spans="1:21" ht="20.100000000000001" customHeight="1">
      <c r="A341" s="2676"/>
      <c r="B341" s="2668"/>
      <c r="C341" s="489"/>
      <c r="D341" s="2668"/>
      <c r="E341" s="2699"/>
      <c r="F341" s="2646" t="s">
        <v>3063</v>
      </c>
      <c r="G341" s="2664">
        <v>500000</v>
      </c>
      <c r="H341" s="2666" t="s">
        <v>335</v>
      </c>
      <c r="I341" s="2649">
        <v>3</v>
      </c>
      <c r="J341" s="2666"/>
      <c r="K341" s="2649"/>
      <c r="L341" s="2650"/>
      <c r="M341" s="2649"/>
      <c r="N341" s="2667" t="s">
        <v>20</v>
      </c>
      <c r="O341" s="2729">
        <f>PRODUCT(G341:M341)</f>
        <v>1500000</v>
      </c>
      <c r="P341" s="2481"/>
      <c r="Q341" s="2483"/>
      <c r="R341" s="2482"/>
      <c r="S341" s="3240"/>
      <c r="U341" s="209" t="str">
        <f t="shared" si="29"/>
        <v>0</v>
      </c>
    </row>
    <row r="342" spans="1:21" ht="20.100000000000001" customHeight="1">
      <c r="A342" s="2676"/>
      <c r="B342" s="2668"/>
      <c r="C342" s="489"/>
      <c r="D342" s="2668"/>
      <c r="E342" s="2699"/>
      <c r="F342" s="2646" t="s">
        <v>3064</v>
      </c>
      <c r="G342" s="2664">
        <v>2000000</v>
      </c>
      <c r="H342" s="2666" t="s">
        <v>335</v>
      </c>
      <c r="I342" s="2649">
        <v>1</v>
      </c>
      <c r="J342" s="2666"/>
      <c r="K342" s="2649"/>
      <c r="L342" s="2650"/>
      <c r="M342" s="2649"/>
      <c r="N342" s="2667" t="s">
        <v>20</v>
      </c>
      <c r="O342" s="2729">
        <f>PRODUCT(G342:M342)</f>
        <v>2000000</v>
      </c>
      <c r="P342" s="2481"/>
      <c r="Q342" s="2483"/>
      <c r="R342" s="2482"/>
      <c r="S342" s="3240"/>
      <c r="U342" s="209" t="str">
        <f t="shared" si="29"/>
        <v>0</v>
      </c>
    </row>
    <row r="343" spans="1:21" ht="20.100000000000001" customHeight="1">
      <c r="A343" s="2676"/>
      <c r="B343" s="2668"/>
      <c r="C343" s="489"/>
      <c r="D343" s="2668"/>
      <c r="E343" s="2699"/>
      <c r="F343" s="2646" t="s">
        <v>3065</v>
      </c>
      <c r="G343" s="2664">
        <v>20000</v>
      </c>
      <c r="H343" s="2666" t="s">
        <v>335</v>
      </c>
      <c r="I343" s="2730">
        <v>200</v>
      </c>
      <c r="J343" s="2666"/>
      <c r="K343" s="2649"/>
      <c r="L343" s="2650"/>
      <c r="M343" s="2649"/>
      <c r="N343" s="2667" t="s">
        <v>20</v>
      </c>
      <c r="O343" s="2729">
        <f>PRODUCT(G343:M343)</f>
        <v>4000000</v>
      </c>
      <c r="P343" s="2481"/>
      <c r="Q343" s="2483"/>
      <c r="R343" s="2482"/>
      <c r="S343" s="3240"/>
      <c r="U343" s="209" t="str">
        <f t="shared" si="29"/>
        <v>0</v>
      </c>
    </row>
    <row r="344" spans="1:21" ht="20.100000000000001" customHeight="1">
      <c r="A344" s="2676"/>
      <c r="B344" s="2668"/>
      <c r="C344" s="489"/>
      <c r="D344" s="2668"/>
      <c r="E344" s="2699"/>
      <c r="F344" s="2646" t="s">
        <v>3066</v>
      </c>
      <c r="G344" s="2664">
        <v>10000</v>
      </c>
      <c r="H344" s="2666" t="s">
        <v>335</v>
      </c>
      <c r="I344" s="2731">
        <v>200</v>
      </c>
      <c r="J344" s="2666"/>
      <c r="K344" s="2649"/>
      <c r="L344" s="2650"/>
      <c r="M344" s="2649"/>
      <c r="N344" s="2667" t="s">
        <v>20</v>
      </c>
      <c r="O344" s="2729">
        <f>PRODUCT(G344:M344)</f>
        <v>2000000</v>
      </c>
      <c r="P344" s="2481"/>
      <c r="Q344" s="2483"/>
      <c r="R344" s="2482"/>
      <c r="S344" s="3240"/>
      <c r="U344" s="209" t="str">
        <f t="shared" si="29"/>
        <v>0</v>
      </c>
    </row>
    <row r="345" spans="1:21" ht="20.100000000000001" customHeight="1">
      <c r="A345" s="2690"/>
      <c r="B345" s="2691"/>
      <c r="C345" s="2692"/>
      <c r="D345" s="2691"/>
      <c r="E345" s="2718"/>
      <c r="F345" s="2719" t="s">
        <v>3067</v>
      </c>
      <c r="G345" s="2720">
        <v>100000</v>
      </c>
      <c r="H345" s="2721" t="s">
        <v>335</v>
      </c>
      <c r="I345" s="2732">
        <v>5</v>
      </c>
      <c r="J345" s="2721"/>
      <c r="K345" s="2732"/>
      <c r="L345" s="2722"/>
      <c r="M345" s="2732"/>
      <c r="N345" s="2723" t="s">
        <v>20</v>
      </c>
      <c r="O345" s="2733">
        <f>PRODUCT(G345:M345)</f>
        <v>500000</v>
      </c>
      <c r="P345" s="2506"/>
      <c r="Q345" s="2725"/>
      <c r="R345" s="2726"/>
      <c r="S345" s="3241"/>
      <c r="U345" s="209" t="str">
        <f t="shared" si="29"/>
        <v>0</v>
      </c>
    </row>
    <row r="346" spans="1:21" ht="20.100000000000001" customHeight="1">
      <c r="A346" s="2676"/>
      <c r="B346" s="2668"/>
      <c r="C346" s="489"/>
      <c r="D346" s="2668"/>
      <c r="E346" s="1257" t="s">
        <v>1113</v>
      </c>
      <c r="F346" s="1258"/>
      <c r="G346" s="1258"/>
      <c r="H346" s="1259"/>
      <c r="I346" s="1258"/>
      <c r="J346" s="1259"/>
      <c r="K346" s="1258"/>
      <c r="L346" s="1258"/>
      <c r="M346" s="1258"/>
      <c r="N346" s="1258"/>
      <c r="O346" s="1258"/>
      <c r="P346" s="1419">
        <f>O347</f>
        <v>10000000</v>
      </c>
      <c r="Q346" s="2608">
        <f>Q347</f>
        <v>10000000</v>
      </c>
      <c r="R346" s="1420">
        <f t="shared" si="27"/>
        <v>0</v>
      </c>
      <c r="S346" s="3234">
        <f t="shared" si="28"/>
        <v>0</v>
      </c>
      <c r="U346" s="209" t="str">
        <f t="shared" si="29"/>
        <v>0</v>
      </c>
    </row>
    <row r="347" spans="1:21" ht="20.100000000000001" customHeight="1">
      <c r="A347" s="2676"/>
      <c r="B347" s="2668"/>
      <c r="C347" s="489"/>
      <c r="D347" s="2668"/>
      <c r="E347" s="2734"/>
      <c r="F347" s="2670" t="s">
        <v>644</v>
      </c>
      <c r="G347" s="1229"/>
      <c r="H347" s="2670"/>
      <c r="I347" s="2702"/>
      <c r="J347" s="2670"/>
      <c r="K347" s="2678"/>
      <c r="L347" s="2679"/>
      <c r="M347" s="2679"/>
      <c r="N347" s="2672"/>
      <c r="O347" s="2673">
        <f>SUM(O348:O349)</f>
        <v>10000000</v>
      </c>
      <c r="P347" s="616">
        <f>O347</f>
        <v>10000000</v>
      </c>
      <c r="Q347" s="1660">
        <v>10000000</v>
      </c>
      <c r="R347" s="2560">
        <f t="shared" si="27"/>
        <v>0</v>
      </c>
      <c r="S347" s="3183">
        <f t="shared" si="28"/>
        <v>0</v>
      </c>
      <c r="U347" s="209" t="str">
        <f t="shared" si="29"/>
        <v>0</v>
      </c>
    </row>
    <row r="348" spans="1:21" ht="20.100000000000001" customHeight="1">
      <c r="A348" s="2676"/>
      <c r="B348" s="2668"/>
      <c r="C348" s="2735"/>
      <c r="D348" s="2668"/>
      <c r="E348" s="2736"/>
      <c r="F348" s="2659" t="s">
        <v>1638</v>
      </c>
      <c r="G348" s="1114">
        <v>4500000</v>
      </c>
      <c r="H348" s="2645" t="s">
        <v>335</v>
      </c>
      <c r="I348" s="2660">
        <v>1</v>
      </c>
      <c r="J348" s="2645"/>
      <c r="K348" s="2645"/>
      <c r="L348" s="2645"/>
      <c r="M348" s="2645"/>
      <c r="N348" s="2675" t="s">
        <v>627</v>
      </c>
      <c r="O348" s="2586">
        <f>G348*I348</f>
        <v>4500000</v>
      </c>
      <c r="P348" s="848"/>
      <c r="Q348" s="848"/>
      <c r="R348" s="849"/>
      <c r="S348" s="3236"/>
      <c r="U348" s="209" t="str">
        <f t="shared" si="29"/>
        <v>0</v>
      </c>
    </row>
    <row r="349" spans="1:21" ht="20.100000000000001" customHeight="1">
      <c r="A349" s="2676"/>
      <c r="B349" s="2668"/>
      <c r="C349" s="2737"/>
      <c r="D349" s="2691"/>
      <c r="E349" s="2738"/>
      <c r="F349" s="2693" t="s">
        <v>1639</v>
      </c>
      <c r="G349" s="1199">
        <v>500000</v>
      </c>
      <c r="H349" s="2694" t="s">
        <v>335</v>
      </c>
      <c r="I349" s="2739">
        <v>11</v>
      </c>
      <c r="J349" s="2694"/>
      <c r="K349" s="2697"/>
      <c r="L349" s="2697"/>
      <c r="M349" s="2697"/>
      <c r="N349" s="2698" t="s">
        <v>20</v>
      </c>
      <c r="O349" s="2740">
        <f>G349*I349</f>
        <v>5500000</v>
      </c>
      <c r="P349" s="892"/>
      <c r="Q349" s="892"/>
      <c r="R349" s="894"/>
      <c r="S349" s="3238"/>
      <c r="U349" s="209" t="str">
        <f t="shared" si="29"/>
        <v>0</v>
      </c>
    </row>
    <row r="350" spans="1:21" s="222" customFormat="1" ht="20.100000000000001" customHeight="1">
      <c r="A350" s="2676"/>
      <c r="B350" s="2668"/>
      <c r="C350" s="2741" t="s">
        <v>1304</v>
      </c>
      <c r="D350" s="2742"/>
      <c r="E350" s="2741"/>
      <c r="F350" s="2743"/>
      <c r="G350" s="2353"/>
      <c r="H350" s="2744"/>
      <c r="I350" s="2744"/>
      <c r="J350" s="2744"/>
      <c r="K350" s="2744"/>
      <c r="L350" s="2744"/>
      <c r="M350" s="2744"/>
      <c r="N350" s="2745"/>
      <c r="O350" s="2744"/>
      <c r="P350" s="750">
        <f>P351+P359+P355+P366</f>
        <v>918601000</v>
      </c>
      <c r="Q350" s="750">
        <f>Q351+Q359+Q355+Q366</f>
        <v>906467000</v>
      </c>
      <c r="R350" s="750">
        <f t="shared" si="27"/>
        <v>12134000</v>
      </c>
      <c r="S350" s="3242">
        <f t="shared" si="28"/>
        <v>1.3386036116041731E-2</v>
      </c>
      <c r="U350" s="209" t="str">
        <f t="shared" si="29"/>
        <v>추경</v>
      </c>
    </row>
    <row r="351" spans="1:21" s="222" customFormat="1" ht="20.100000000000001" customHeight="1">
      <c r="A351" s="2676"/>
      <c r="B351" s="2668"/>
      <c r="C351" s="498"/>
      <c r="D351" s="2252" t="s">
        <v>45</v>
      </c>
      <c r="E351" s="2333"/>
      <c r="F351" s="2334"/>
      <c r="G351" s="2335"/>
      <c r="H351" s="2334"/>
      <c r="I351" s="2334"/>
      <c r="J351" s="2334"/>
      <c r="K351" s="2334"/>
      <c r="L351" s="2334"/>
      <c r="M351" s="2334"/>
      <c r="N351" s="2336"/>
      <c r="O351" s="2334"/>
      <c r="P351" s="2337">
        <f>P352</f>
        <v>18000000</v>
      </c>
      <c r="Q351" s="2337">
        <f>Q352</f>
        <v>18000000</v>
      </c>
      <c r="R351" s="2338">
        <f t="shared" si="27"/>
        <v>0</v>
      </c>
      <c r="S351" s="3225">
        <f t="shared" ref="S351:S357" si="30">R351/Q351</f>
        <v>0</v>
      </c>
      <c r="U351" s="209" t="str">
        <f t="shared" si="29"/>
        <v>0</v>
      </c>
    </row>
    <row r="352" spans="1:21" s="222" customFormat="1" ht="20.100000000000001" customHeight="1">
      <c r="A352" s="749"/>
      <c r="B352" s="754"/>
      <c r="C352" s="498"/>
      <c r="D352" s="752"/>
      <c r="E352" s="456" t="s">
        <v>1100</v>
      </c>
      <c r="F352" s="457"/>
      <c r="G352" s="457"/>
      <c r="H352" s="1228"/>
      <c r="I352" s="457"/>
      <c r="J352" s="1228"/>
      <c r="K352" s="457"/>
      <c r="L352" s="457"/>
      <c r="M352" s="457"/>
      <c r="N352" s="457"/>
      <c r="O352" s="459"/>
      <c r="P352" s="764">
        <f>O353</f>
        <v>18000000</v>
      </c>
      <c r="Q352" s="460">
        <f>Q353</f>
        <v>18000000</v>
      </c>
      <c r="R352" s="764">
        <f t="shared" si="27"/>
        <v>0</v>
      </c>
      <c r="S352" s="3243">
        <f t="shared" si="30"/>
        <v>0</v>
      </c>
      <c r="U352" s="209" t="str">
        <f t="shared" si="29"/>
        <v>0</v>
      </c>
    </row>
    <row r="353" spans="1:28" s="222" customFormat="1" ht="20.100000000000001" customHeight="1">
      <c r="A353" s="749"/>
      <c r="B353" s="754"/>
      <c r="C353" s="498"/>
      <c r="D353" s="754"/>
      <c r="E353" s="779"/>
      <c r="F353" s="2670" t="s">
        <v>791</v>
      </c>
      <c r="G353" s="1229"/>
      <c r="H353" s="2670"/>
      <c r="I353" s="2702"/>
      <c r="J353" s="2670"/>
      <c r="K353" s="2678"/>
      <c r="L353" s="2679"/>
      <c r="M353" s="2679"/>
      <c r="N353" s="2672"/>
      <c r="O353" s="2673">
        <f>SUM(O354)</f>
        <v>18000000</v>
      </c>
      <c r="P353" s="616">
        <f>O353</f>
        <v>18000000</v>
      </c>
      <c r="Q353" s="1660">
        <v>18000000</v>
      </c>
      <c r="R353" s="2560">
        <f t="shared" ref="R353" si="31">P353-Q353</f>
        <v>0</v>
      </c>
      <c r="S353" s="3183">
        <f t="shared" si="30"/>
        <v>0</v>
      </c>
      <c r="U353" s="209" t="str">
        <f t="shared" si="29"/>
        <v>0</v>
      </c>
    </row>
    <row r="354" spans="1:28" s="222" customFormat="1" ht="20.100000000000001" customHeight="1">
      <c r="A354" s="749"/>
      <c r="B354" s="754"/>
      <c r="C354" s="498"/>
      <c r="D354" s="754"/>
      <c r="E354" s="778"/>
      <c r="F354" s="2198" t="s">
        <v>1621</v>
      </c>
      <c r="G354" s="2222">
        <v>1500000</v>
      </c>
      <c r="H354" s="2223" t="s">
        <v>335</v>
      </c>
      <c r="I354" s="2215">
        <v>1</v>
      </c>
      <c r="J354" s="2223" t="s">
        <v>335</v>
      </c>
      <c r="K354" s="2216">
        <v>12</v>
      </c>
      <c r="L354" s="2216"/>
      <c r="M354" s="2216"/>
      <c r="N354" s="2225" t="s">
        <v>20</v>
      </c>
      <c r="O354" s="1688">
        <f>G354*I354*K354</f>
        <v>18000000</v>
      </c>
      <c r="P354" s="1823"/>
      <c r="Q354" s="1823"/>
      <c r="R354" s="1823"/>
      <c r="S354" s="3244"/>
      <c r="U354" s="209" t="str">
        <f t="shared" si="29"/>
        <v>0</v>
      </c>
    </row>
    <row r="355" spans="1:28" ht="20.100000000000001" customHeight="1">
      <c r="A355" s="431"/>
      <c r="B355" s="440"/>
      <c r="C355" s="447"/>
      <c r="D355" s="2252" t="s">
        <v>1305</v>
      </c>
      <c r="E355" s="2333"/>
      <c r="F355" s="2334"/>
      <c r="G355" s="2335"/>
      <c r="H355" s="2334"/>
      <c r="I355" s="2334"/>
      <c r="J355" s="2334"/>
      <c r="K355" s="2334"/>
      <c r="L355" s="2334"/>
      <c r="M355" s="2334"/>
      <c r="N355" s="2336"/>
      <c r="O355" s="2334"/>
      <c r="P355" s="2337">
        <f>P356</f>
        <v>112134000</v>
      </c>
      <c r="Q355" s="2337">
        <f>Q356</f>
        <v>100000000</v>
      </c>
      <c r="R355" s="2338">
        <f t="shared" si="27"/>
        <v>12134000</v>
      </c>
      <c r="S355" s="3225">
        <f t="shared" si="30"/>
        <v>0.12134</v>
      </c>
      <c r="U355" s="209" t="str">
        <f t="shared" si="29"/>
        <v>추경</v>
      </c>
    </row>
    <row r="356" spans="1:28" ht="20.100000000000001" customHeight="1">
      <c r="A356" s="431"/>
      <c r="B356" s="440"/>
      <c r="C356" s="447"/>
      <c r="D356" s="440"/>
      <c r="E356" s="456" t="s">
        <v>139</v>
      </c>
      <c r="F356" s="457"/>
      <c r="G356" s="457"/>
      <c r="H356" s="1228"/>
      <c r="I356" s="457"/>
      <c r="J356" s="1228"/>
      <c r="K356" s="457"/>
      <c r="L356" s="457"/>
      <c r="M356" s="457"/>
      <c r="N356" s="457"/>
      <c r="O356" s="459"/>
      <c r="P356" s="460">
        <f>O357</f>
        <v>112134000</v>
      </c>
      <c r="Q356" s="460">
        <f>Q357</f>
        <v>100000000</v>
      </c>
      <c r="R356" s="461">
        <f t="shared" si="27"/>
        <v>12134000</v>
      </c>
      <c r="S356" s="3243">
        <f t="shared" si="30"/>
        <v>0.12134</v>
      </c>
      <c r="U356" s="209" t="str">
        <f t="shared" si="29"/>
        <v>추경</v>
      </c>
      <c r="AB356" s="209">
        <v>3000000</v>
      </c>
    </row>
    <row r="357" spans="1:28" ht="20.100000000000001" customHeight="1">
      <c r="A357" s="431"/>
      <c r="B357" s="440"/>
      <c r="C357" s="447"/>
      <c r="D357" s="440"/>
      <c r="F357" s="2505" t="s">
        <v>625</v>
      </c>
      <c r="G357" s="2557"/>
      <c r="H357" s="2505"/>
      <c r="I357" s="2505"/>
      <c r="J357" s="2505"/>
      <c r="K357" s="2505"/>
      <c r="L357" s="2505"/>
      <c r="M357" s="2505"/>
      <c r="N357" s="2558"/>
      <c r="O357" s="2559">
        <f>O358</f>
        <v>112134000</v>
      </c>
      <c r="P357" s="616">
        <f>O357</f>
        <v>112134000</v>
      </c>
      <c r="Q357" s="1660">
        <v>100000000</v>
      </c>
      <c r="R357" s="2560">
        <f t="shared" si="27"/>
        <v>12134000</v>
      </c>
      <c r="S357" s="3183">
        <f t="shared" si="30"/>
        <v>0.12134</v>
      </c>
      <c r="U357" s="209" t="str">
        <f t="shared" si="29"/>
        <v>추경</v>
      </c>
    </row>
    <row r="358" spans="1:28" ht="20.100000000000001" customHeight="1">
      <c r="A358" s="431"/>
      <c r="B358" s="440"/>
      <c r="C358" s="447"/>
      <c r="D358" s="440"/>
      <c r="F358" s="2646" t="s">
        <v>1910</v>
      </c>
      <c r="G358" s="2222">
        <v>112134000</v>
      </c>
      <c r="H358" s="2223" t="s">
        <v>335</v>
      </c>
      <c r="I358" s="2653">
        <v>1</v>
      </c>
      <c r="J358" s="2223"/>
      <c r="K358" s="2223"/>
      <c r="L358" s="2223"/>
      <c r="M358" s="2223"/>
      <c r="N358" s="2225" t="s">
        <v>1296</v>
      </c>
      <c r="O358" s="2092">
        <f>PRODUCT(G358:M358)</f>
        <v>112134000</v>
      </c>
      <c r="P358" s="477"/>
      <c r="Q358" s="477"/>
      <c r="R358" s="478"/>
      <c r="S358" s="3156"/>
      <c r="U358" s="209" t="str">
        <f t="shared" si="29"/>
        <v>0</v>
      </c>
      <c r="AB358" s="3668">
        <f>O354+AB356</f>
        <v>21000000</v>
      </c>
    </row>
    <row r="359" spans="1:28" s="222" customFormat="1" ht="20.100000000000001" customHeight="1">
      <c r="A359" s="749"/>
      <c r="B359" s="754"/>
      <c r="C359" s="498"/>
      <c r="D359" s="2252" t="s">
        <v>1306</v>
      </c>
      <c r="E359" s="2333"/>
      <c r="F359" s="2334"/>
      <c r="G359" s="2335"/>
      <c r="H359" s="2334"/>
      <c r="I359" s="2334"/>
      <c r="J359" s="2334"/>
      <c r="K359" s="2334"/>
      <c r="L359" s="2334"/>
      <c r="M359" s="2334"/>
      <c r="N359" s="2336"/>
      <c r="O359" s="2334"/>
      <c r="P359" s="2337">
        <f>P360</f>
        <v>400000000</v>
      </c>
      <c r="Q359" s="2337">
        <f>Q360</f>
        <v>400000000</v>
      </c>
      <c r="R359" s="2338">
        <f t="shared" si="27"/>
        <v>0</v>
      </c>
      <c r="S359" s="3225">
        <f t="shared" si="28"/>
        <v>0</v>
      </c>
      <c r="U359" s="209" t="str">
        <f t="shared" si="29"/>
        <v>0</v>
      </c>
    </row>
    <row r="360" spans="1:28" s="194" customFormat="1" ht="20.100000000000001" customHeight="1">
      <c r="A360" s="2676"/>
      <c r="B360" s="2668"/>
      <c r="C360" s="489"/>
      <c r="D360" s="2668"/>
      <c r="E360" s="456" t="s">
        <v>3282</v>
      </c>
      <c r="F360" s="457"/>
      <c r="G360" s="457"/>
      <c r="H360" s="1228"/>
      <c r="I360" s="457"/>
      <c r="J360" s="1228"/>
      <c r="K360" s="457"/>
      <c r="L360" s="457"/>
      <c r="M360" s="457"/>
      <c r="N360" s="457"/>
      <c r="O360" s="459"/>
      <c r="P360" s="2608">
        <f>O361</f>
        <v>400000000</v>
      </c>
      <c r="Q360" s="460">
        <f>Q361</f>
        <v>400000000</v>
      </c>
      <c r="R360" s="2609">
        <f t="shared" si="27"/>
        <v>0</v>
      </c>
      <c r="S360" s="3234">
        <f t="shared" si="28"/>
        <v>0</v>
      </c>
      <c r="U360" s="209" t="str">
        <f t="shared" si="29"/>
        <v>0</v>
      </c>
    </row>
    <row r="361" spans="1:28" s="194" customFormat="1" ht="20.100000000000001" customHeight="1">
      <c r="A361" s="2676"/>
      <c r="B361" s="2668"/>
      <c r="C361" s="489"/>
      <c r="D361" s="2668"/>
      <c r="E361" s="2746"/>
      <c r="F361" s="2670" t="s">
        <v>636</v>
      </c>
      <c r="G361" s="1229"/>
      <c r="H361" s="2670"/>
      <c r="I361" s="2678"/>
      <c r="J361" s="2670"/>
      <c r="K361" s="2678"/>
      <c r="L361" s="2679"/>
      <c r="M361" s="2679"/>
      <c r="N361" s="2672"/>
      <c r="O361" s="2673">
        <f>SUM(O362)</f>
        <v>400000000</v>
      </c>
      <c r="P361" s="616">
        <f>O361</f>
        <v>400000000</v>
      </c>
      <c r="Q361" s="1660">
        <v>400000000</v>
      </c>
      <c r="R361" s="2560">
        <f t="shared" si="27"/>
        <v>0</v>
      </c>
      <c r="S361" s="3183">
        <f t="shared" si="28"/>
        <v>0</v>
      </c>
      <c r="U361" s="209" t="str">
        <f t="shared" si="29"/>
        <v>0</v>
      </c>
    </row>
    <row r="362" spans="1:28" s="194" customFormat="1" ht="20.100000000000001" customHeight="1">
      <c r="A362" s="2676"/>
      <c r="B362" s="2668"/>
      <c r="C362" s="489"/>
      <c r="D362" s="2668"/>
      <c r="E362" s="2701"/>
      <c r="F362" s="2659" t="s">
        <v>2429</v>
      </c>
      <c r="G362" s="1453"/>
      <c r="H362" s="2659"/>
      <c r="I362" s="2705"/>
      <c r="J362" s="2659"/>
      <c r="K362" s="2682"/>
      <c r="L362" s="2683"/>
      <c r="M362" s="2683"/>
      <c r="N362" s="2662"/>
      <c r="O362" s="2684">
        <f>SUM(O363:O365)</f>
        <v>400000000</v>
      </c>
      <c r="P362" s="848"/>
      <c r="Q362" s="848"/>
      <c r="R362" s="849"/>
      <c r="S362" s="3236"/>
      <c r="U362" s="209" t="str">
        <f t="shared" si="29"/>
        <v>0</v>
      </c>
    </row>
    <row r="363" spans="1:28" s="194" customFormat="1" ht="20.100000000000001" customHeight="1">
      <c r="A363" s="2676"/>
      <c r="B363" s="2668"/>
      <c r="C363" s="489"/>
      <c r="D363" s="2668"/>
      <c r="E363" s="2701"/>
      <c r="F363" s="2659" t="s">
        <v>1898</v>
      </c>
      <c r="G363" s="1453">
        <v>300000000</v>
      </c>
      <c r="H363" s="2659" t="s">
        <v>335</v>
      </c>
      <c r="I363" s="2706">
        <v>1</v>
      </c>
      <c r="J363" s="2659"/>
      <c r="K363" s="2682"/>
      <c r="L363" s="2683"/>
      <c r="M363" s="2683"/>
      <c r="N363" s="2662" t="s">
        <v>20</v>
      </c>
      <c r="O363" s="2120">
        <f>PRODUCT(G363:M363)</f>
        <v>300000000</v>
      </c>
      <c r="P363" s="848"/>
      <c r="Q363" s="848"/>
      <c r="R363" s="849"/>
      <c r="S363" s="3236"/>
      <c r="U363" s="209" t="str">
        <f t="shared" si="29"/>
        <v>0</v>
      </c>
      <c r="AB363" s="3668">
        <f>AB358/12</f>
        <v>1750000</v>
      </c>
    </row>
    <row r="364" spans="1:28" s="194" customFormat="1" ht="20.100000000000001" customHeight="1">
      <c r="A364" s="2676"/>
      <c r="B364" s="2668"/>
      <c r="C364" s="489"/>
      <c r="D364" s="2668"/>
      <c r="E364" s="2701"/>
      <c r="F364" s="2659" t="s">
        <v>1911</v>
      </c>
      <c r="G364" s="1453">
        <v>80000000</v>
      </c>
      <c r="H364" s="2659" t="s">
        <v>335</v>
      </c>
      <c r="I364" s="2706">
        <v>1</v>
      </c>
      <c r="J364" s="2659"/>
      <c r="K364" s="2682"/>
      <c r="L364" s="2683"/>
      <c r="M364" s="2683"/>
      <c r="N364" s="2662" t="s">
        <v>20</v>
      </c>
      <c r="O364" s="2120">
        <f>PRODUCT(G364:M364)</f>
        <v>80000000</v>
      </c>
      <c r="P364" s="848"/>
      <c r="Q364" s="848"/>
      <c r="R364" s="849"/>
      <c r="S364" s="3236"/>
      <c r="U364" s="209" t="str">
        <f t="shared" si="29"/>
        <v>0</v>
      </c>
    </row>
    <row r="365" spans="1:28" s="194" customFormat="1" ht="20.100000000000001" customHeight="1">
      <c r="A365" s="2676"/>
      <c r="B365" s="2668"/>
      <c r="C365" s="489"/>
      <c r="D365" s="2668"/>
      <c r="E365" s="2747"/>
      <c r="F365" s="2659" t="s">
        <v>1912</v>
      </c>
      <c r="G365" s="1453">
        <v>20000000</v>
      </c>
      <c r="H365" s="2659" t="s">
        <v>335</v>
      </c>
      <c r="I365" s="2706">
        <v>1</v>
      </c>
      <c r="J365" s="2659"/>
      <c r="K365" s="2682"/>
      <c r="L365" s="2683"/>
      <c r="M365" s="2683"/>
      <c r="N365" s="2662" t="s">
        <v>20</v>
      </c>
      <c r="O365" s="2120">
        <f>PRODUCT(G365:M365)</f>
        <v>20000000</v>
      </c>
      <c r="P365" s="848"/>
      <c r="Q365" s="848"/>
      <c r="R365" s="849"/>
      <c r="S365" s="3236"/>
      <c r="U365" s="209" t="str">
        <f t="shared" si="29"/>
        <v>0</v>
      </c>
    </row>
    <row r="366" spans="1:28" s="222" customFormat="1" ht="20.100000000000001" customHeight="1">
      <c r="A366" s="749"/>
      <c r="B366" s="754"/>
      <c r="C366" s="498"/>
      <c r="D366" s="2252" t="s">
        <v>3196</v>
      </c>
      <c r="E366" s="2333"/>
      <c r="F366" s="2334"/>
      <c r="G366" s="2335"/>
      <c r="H366" s="2334"/>
      <c r="I366" s="2334"/>
      <c r="J366" s="2334"/>
      <c r="K366" s="2334"/>
      <c r="L366" s="2334"/>
      <c r="M366" s="2334"/>
      <c r="N366" s="2336"/>
      <c r="O366" s="2334"/>
      <c r="P366" s="2337">
        <f>P367+P358</f>
        <v>388467000</v>
      </c>
      <c r="Q366" s="2337">
        <f>Q367</f>
        <v>388467000</v>
      </c>
      <c r="R366" s="2338">
        <f t="shared" si="27"/>
        <v>0</v>
      </c>
      <c r="S366" s="3225">
        <f t="shared" si="28"/>
        <v>0</v>
      </c>
      <c r="U366" s="209" t="str">
        <f t="shared" si="29"/>
        <v>0</v>
      </c>
    </row>
    <row r="367" spans="1:28" s="222" customFormat="1" ht="20.100000000000001" customHeight="1">
      <c r="A367" s="749"/>
      <c r="B367" s="754"/>
      <c r="C367" s="498"/>
      <c r="D367" s="752"/>
      <c r="E367" s="2748" t="s">
        <v>3197</v>
      </c>
      <c r="F367" s="2749"/>
      <c r="G367" s="2750"/>
      <c r="H367" s="2749"/>
      <c r="I367" s="2749"/>
      <c r="J367" s="2749"/>
      <c r="K367" s="2749"/>
      <c r="L367" s="2749"/>
      <c r="M367" s="2749"/>
      <c r="N367" s="2751"/>
      <c r="O367" s="2749"/>
      <c r="P367" s="764">
        <f>O368</f>
        <v>388467000</v>
      </c>
      <c r="Q367" s="460">
        <f>Q368</f>
        <v>388467000</v>
      </c>
      <c r="R367" s="764">
        <f t="shared" si="27"/>
        <v>0</v>
      </c>
      <c r="S367" s="3234">
        <f t="shared" si="28"/>
        <v>0</v>
      </c>
      <c r="U367" s="209" t="str">
        <f t="shared" si="29"/>
        <v>0</v>
      </c>
    </row>
    <row r="368" spans="1:28" s="222" customFormat="1" ht="20.100000000000001" customHeight="1">
      <c r="A368" s="749"/>
      <c r="B368" s="754"/>
      <c r="C368" s="498"/>
      <c r="D368" s="754"/>
      <c r="E368" s="779"/>
      <c r="F368" s="2670" t="s">
        <v>1379</v>
      </c>
      <c r="G368" s="1229"/>
      <c r="H368" s="2670"/>
      <c r="I368" s="2678"/>
      <c r="J368" s="2670"/>
      <c r="K368" s="2678"/>
      <c r="L368" s="2679"/>
      <c r="M368" s="2679"/>
      <c r="N368" s="2672"/>
      <c r="O368" s="2673">
        <f>SUM(O369:O375)</f>
        <v>388467000</v>
      </c>
      <c r="P368" s="616">
        <f>O368</f>
        <v>388467000</v>
      </c>
      <c r="Q368" s="1660">
        <v>388467000</v>
      </c>
      <c r="R368" s="2560">
        <f t="shared" si="27"/>
        <v>0</v>
      </c>
      <c r="S368" s="3183">
        <f t="shared" si="28"/>
        <v>0</v>
      </c>
      <c r="U368" s="209" t="str">
        <f t="shared" si="29"/>
        <v>0</v>
      </c>
    </row>
    <row r="369" spans="1:21" s="222" customFormat="1" ht="20.100000000000001" customHeight="1">
      <c r="A369" s="749"/>
      <c r="B369" s="754"/>
      <c r="C369" s="498"/>
      <c r="D369" s="754"/>
      <c r="E369" s="778"/>
      <c r="F369" s="2752" t="s">
        <v>1622</v>
      </c>
      <c r="G369" s="1818">
        <v>329517000</v>
      </c>
      <c r="H369" s="2441" t="s">
        <v>335</v>
      </c>
      <c r="I369" s="2455">
        <v>1</v>
      </c>
      <c r="J369" s="2441"/>
      <c r="K369" s="2441"/>
      <c r="L369" s="2441"/>
      <c r="M369" s="2441"/>
      <c r="N369" s="2443" t="s">
        <v>20</v>
      </c>
      <c r="O369" s="2753">
        <f t="shared" ref="O369:O374" si="32">G369*I369</f>
        <v>329517000</v>
      </c>
      <c r="P369" s="1823"/>
      <c r="Q369" s="1823"/>
      <c r="R369" s="1823"/>
      <c r="S369" s="3244"/>
      <c r="U369" s="209" t="str">
        <f t="shared" si="29"/>
        <v>0</v>
      </c>
    </row>
    <row r="370" spans="1:21" s="222" customFormat="1" ht="20.100000000000001" customHeight="1">
      <c r="A370" s="749"/>
      <c r="B370" s="754"/>
      <c r="C370" s="498"/>
      <c r="D370" s="754"/>
      <c r="E370" s="778"/>
      <c r="F370" s="2752" t="s">
        <v>3038</v>
      </c>
      <c r="G370" s="1818">
        <v>17123000</v>
      </c>
      <c r="H370" s="2441" t="s">
        <v>335</v>
      </c>
      <c r="I370" s="2455">
        <v>1</v>
      </c>
      <c r="J370" s="2441"/>
      <c r="K370" s="2441"/>
      <c r="L370" s="2441"/>
      <c r="M370" s="2441"/>
      <c r="N370" s="2443" t="s">
        <v>20</v>
      </c>
      <c r="O370" s="2753">
        <f t="shared" si="32"/>
        <v>17123000</v>
      </c>
      <c r="P370" s="1823"/>
      <c r="Q370" s="1823"/>
      <c r="R370" s="1823"/>
      <c r="S370" s="3244"/>
      <c r="U370" s="209"/>
    </row>
    <row r="371" spans="1:21" s="222" customFormat="1" ht="20.100000000000001" customHeight="1">
      <c r="A371" s="749"/>
      <c r="B371" s="754"/>
      <c r="C371" s="498"/>
      <c r="D371" s="754"/>
      <c r="E371" s="778"/>
      <c r="F371" s="2752" t="s">
        <v>3039</v>
      </c>
      <c r="G371" s="1818">
        <v>6059000</v>
      </c>
      <c r="H371" s="2441" t="s">
        <v>335</v>
      </c>
      <c r="I371" s="2455">
        <v>1</v>
      </c>
      <c r="J371" s="2441"/>
      <c r="K371" s="2441"/>
      <c r="L371" s="2441"/>
      <c r="M371" s="2441"/>
      <c r="N371" s="2443" t="s">
        <v>20</v>
      </c>
      <c r="O371" s="2753">
        <f t="shared" si="32"/>
        <v>6059000</v>
      </c>
      <c r="P371" s="1823"/>
      <c r="Q371" s="1823"/>
      <c r="R371" s="1823"/>
      <c r="S371" s="3244"/>
      <c r="U371" s="209"/>
    </row>
    <row r="372" spans="1:21" s="222" customFormat="1" ht="20.100000000000001" customHeight="1">
      <c r="A372" s="749"/>
      <c r="B372" s="754"/>
      <c r="C372" s="498"/>
      <c r="D372" s="754"/>
      <c r="E372" s="778"/>
      <c r="F372" s="2752" t="s">
        <v>3040</v>
      </c>
      <c r="G372" s="1818">
        <v>19762000</v>
      </c>
      <c r="H372" s="2441" t="s">
        <v>335</v>
      </c>
      <c r="I372" s="2455">
        <v>1</v>
      </c>
      <c r="J372" s="2441"/>
      <c r="K372" s="2441"/>
      <c r="L372" s="2441"/>
      <c r="M372" s="2441"/>
      <c r="N372" s="2443" t="s">
        <v>20</v>
      </c>
      <c r="O372" s="2753">
        <f t="shared" si="32"/>
        <v>19762000</v>
      </c>
      <c r="P372" s="1823"/>
      <c r="Q372" s="1823"/>
      <c r="R372" s="1823"/>
      <c r="S372" s="3244"/>
      <c r="U372" s="209"/>
    </row>
    <row r="373" spans="1:21" s="222" customFormat="1" ht="20.100000000000001" customHeight="1">
      <c r="A373" s="749"/>
      <c r="B373" s="754"/>
      <c r="C373" s="498"/>
      <c r="D373" s="754"/>
      <c r="E373" s="778"/>
      <c r="F373" s="2752" t="s">
        <v>3289</v>
      </c>
      <c r="G373" s="1818">
        <v>12259000</v>
      </c>
      <c r="H373" s="2441" t="s">
        <v>335</v>
      </c>
      <c r="I373" s="2455">
        <v>1</v>
      </c>
      <c r="J373" s="2441"/>
      <c r="K373" s="2441"/>
      <c r="L373" s="2441"/>
      <c r="M373" s="2441"/>
      <c r="N373" s="2443" t="s">
        <v>20</v>
      </c>
      <c r="O373" s="2753">
        <f t="shared" ref="O373" si="33">G373*I373</f>
        <v>12259000</v>
      </c>
      <c r="P373" s="1823"/>
      <c r="Q373" s="1823"/>
      <c r="R373" s="1823"/>
      <c r="S373" s="3244"/>
      <c r="U373" s="209"/>
    </row>
    <row r="374" spans="1:21" s="222" customFormat="1" ht="20.100000000000001" customHeight="1">
      <c r="A374" s="749"/>
      <c r="B374" s="754"/>
      <c r="C374" s="498"/>
      <c r="D374" s="754"/>
      <c r="E374" s="778"/>
      <c r="F374" s="2752" t="s">
        <v>3041</v>
      </c>
      <c r="G374" s="1818">
        <v>1177000</v>
      </c>
      <c r="H374" s="2441" t="s">
        <v>335</v>
      </c>
      <c r="I374" s="2455">
        <v>1</v>
      </c>
      <c r="J374" s="2441"/>
      <c r="K374" s="2441"/>
      <c r="L374" s="2441"/>
      <c r="M374" s="2441"/>
      <c r="N374" s="2443" t="s">
        <v>20</v>
      </c>
      <c r="O374" s="2753">
        <f t="shared" si="32"/>
        <v>1177000</v>
      </c>
      <c r="P374" s="1823"/>
      <c r="Q374" s="1823"/>
      <c r="R374" s="1823"/>
      <c r="S374" s="3244"/>
      <c r="U374" s="209"/>
    </row>
    <row r="375" spans="1:21" s="222" customFormat="1" ht="20.100000000000001" customHeight="1">
      <c r="A375" s="749"/>
      <c r="B375" s="754"/>
      <c r="C375" s="498"/>
      <c r="D375" s="754"/>
      <c r="E375" s="778"/>
      <c r="F375" s="2752" t="s">
        <v>3042</v>
      </c>
      <c r="G375" s="1818">
        <v>2570000</v>
      </c>
      <c r="H375" s="2441" t="s">
        <v>335</v>
      </c>
      <c r="I375" s="2455">
        <v>1</v>
      </c>
      <c r="J375" s="2441"/>
      <c r="K375" s="2441"/>
      <c r="L375" s="2441"/>
      <c r="M375" s="2441"/>
      <c r="N375" s="2443" t="s">
        <v>20</v>
      </c>
      <c r="O375" s="2754">
        <f>G375*I375</f>
        <v>2570000</v>
      </c>
      <c r="P375" s="1841"/>
      <c r="Q375" s="1841"/>
      <c r="R375" s="1841"/>
      <c r="S375" s="3245"/>
      <c r="U375" s="209" t="str">
        <f t="shared" si="29"/>
        <v>0</v>
      </c>
    </row>
    <row r="376" spans="1:21" ht="20.100000000000001" customHeight="1">
      <c r="A376" s="2676"/>
      <c r="B376" s="2668"/>
      <c r="C376" s="441" t="s">
        <v>82</v>
      </c>
      <c r="D376" s="442"/>
      <c r="E376" s="442"/>
      <c r="F376" s="443"/>
      <c r="G376" s="443"/>
      <c r="H376" s="2492"/>
      <c r="I376" s="443"/>
      <c r="J376" s="2492"/>
      <c r="K376" s="443"/>
      <c r="L376" s="443"/>
      <c r="M376" s="443"/>
      <c r="N376" s="443"/>
      <c r="O376" s="2755"/>
      <c r="P376" s="558">
        <f>P377</f>
        <v>900000</v>
      </c>
      <c r="Q376" s="558">
        <f>Q377</f>
        <v>900000</v>
      </c>
      <c r="R376" s="673">
        <f t="shared" si="27"/>
        <v>0</v>
      </c>
      <c r="S376" s="2772">
        <f t="shared" si="28"/>
        <v>0</v>
      </c>
      <c r="U376" s="209" t="str">
        <f t="shared" si="29"/>
        <v>0</v>
      </c>
    </row>
    <row r="377" spans="1:21" ht="20.100000000000001" customHeight="1">
      <c r="A377" s="2676"/>
      <c r="B377" s="2668"/>
      <c r="C377" s="559"/>
      <c r="D377" s="2252" t="s">
        <v>83</v>
      </c>
      <c r="E377" s="2333"/>
      <c r="F377" s="2334"/>
      <c r="G377" s="2335"/>
      <c r="H377" s="2334"/>
      <c r="I377" s="2334"/>
      <c r="J377" s="2334"/>
      <c r="K377" s="2334"/>
      <c r="L377" s="2334"/>
      <c r="M377" s="2334"/>
      <c r="N377" s="2336"/>
      <c r="O377" s="2334"/>
      <c r="P377" s="2337">
        <f>P378</f>
        <v>900000</v>
      </c>
      <c r="Q377" s="2337">
        <f>Q378</f>
        <v>900000</v>
      </c>
      <c r="R377" s="2338">
        <f t="shared" si="27"/>
        <v>0</v>
      </c>
      <c r="S377" s="3225">
        <f t="shared" si="28"/>
        <v>0</v>
      </c>
      <c r="U377" s="209" t="str">
        <f t="shared" si="29"/>
        <v>0</v>
      </c>
    </row>
    <row r="378" spans="1:21" ht="20.100000000000001" customHeight="1">
      <c r="A378" s="551"/>
      <c r="B378" s="565"/>
      <c r="C378" s="565"/>
      <c r="D378" s="559"/>
      <c r="E378" s="456" t="s">
        <v>1071</v>
      </c>
      <c r="F378" s="457"/>
      <c r="G378" s="457"/>
      <c r="H378" s="1228"/>
      <c r="I378" s="457"/>
      <c r="J378" s="1228"/>
      <c r="K378" s="457"/>
      <c r="L378" s="457"/>
      <c r="M378" s="457"/>
      <c r="N378" s="457"/>
      <c r="O378" s="459"/>
      <c r="P378" s="573">
        <f>O379</f>
        <v>900000</v>
      </c>
      <c r="Q378" s="573">
        <v>900000</v>
      </c>
      <c r="R378" s="631">
        <f t="shared" si="27"/>
        <v>0</v>
      </c>
      <c r="S378" s="3154">
        <f t="shared" si="28"/>
        <v>0</v>
      </c>
      <c r="U378" s="209" t="str">
        <f t="shared" si="29"/>
        <v>0</v>
      </c>
    </row>
    <row r="379" spans="1:21" ht="20.100000000000001" customHeight="1">
      <c r="A379" s="551"/>
      <c r="B379" s="565"/>
      <c r="C379" s="565"/>
      <c r="D379" s="565"/>
      <c r="E379" s="559"/>
      <c r="F379" s="2570" t="s">
        <v>156</v>
      </c>
      <c r="G379" s="2571"/>
      <c r="H379" s="2572"/>
      <c r="I379" s="2572"/>
      <c r="J379" s="2572"/>
      <c r="K379" s="2572"/>
      <c r="L379" s="2572"/>
      <c r="M379" s="2572"/>
      <c r="N379" s="2756"/>
      <c r="O379" s="2756">
        <f>O380</f>
        <v>900000</v>
      </c>
      <c r="P379" s="616">
        <f>O379</f>
        <v>900000</v>
      </c>
      <c r="Q379" s="2757">
        <v>900000</v>
      </c>
      <c r="R379" s="2560">
        <f t="shared" si="27"/>
        <v>0</v>
      </c>
      <c r="S379" s="3183">
        <f t="shared" si="28"/>
        <v>0</v>
      </c>
      <c r="U379" s="209" t="str">
        <f t="shared" si="29"/>
        <v>0</v>
      </c>
    </row>
    <row r="380" spans="1:21" ht="20.100000000000001" customHeight="1" thickBot="1">
      <c r="A380" s="639"/>
      <c r="B380" s="640"/>
      <c r="C380" s="640"/>
      <c r="D380" s="640"/>
      <c r="E380" s="1304"/>
      <c r="F380" s="2758" t="s">
        <v>1445</v>
      </c>
      <c r="G380" s="2759">
        <v>900000</v>
      </c>
      <c r="H380" s="2760" t="s">
        <v>335</v>
      </c>
      <c r="I380" s="2761">
        <v>1</v>
      </c>
      <c r="J380" s="2760"/>
      <c r="K380" s="2762"/>
      <c r="L380" s="2760"/>
      <c r="M380" s="2760"/>
      <c r="N380" s="2763" t="s">
        <v>101</v>
      </c>
      <c r="O380" s="2764">
        <f>G380*I380</f>
        <v>900000</v>
      </c>
      <c r="P380" s="2765"/>
      <c r="Q380" s="2765"/>
      <c r="R380" s="2766"/>
      <c r="S380" s="3246"/>
      <c r="U380" s="209" t="str">
        <f t="shared" si="29"/>
        <v>0</v>
      </c>
    </row>
    <row r="381" spans="1:21" ht="20.100000000000001" customHeight="1">
      <c r="G381" s="2767"/>
      <c r="H381" s="521"/>
      <c r="I381" s="521"/>
      <c r="J381" s="521"/>
      <c r="K381" s="521"/>
      <c r="L381" s="521"/>
      <c r="M381" s="521"/>
      <c r="N381" s="2768"/>
      <c r="O381" s="521"/>
      <c r="P381" s="523"/>
      <c r="Q381" s="525"/>
      <c r="R381" s="2769"/>
      <c r="S381" s="3160"/>
    </row>
    <row r="382" spans="1:21" ht="20.100000000000001" customHeight="1">
      <c r="G382" s="2767"/>
      <c r="H382" s="521"/>
      <c r="I382" s="521"/>
      <c r="J382" s="521"/>
      <c r="K382" s="521"/>
      <c r="L382" s="521"/>
      <c r="M382" s="521"/>
      <c r="N382" s="2768"/>
      <c r="O382" s="524"/>
      <c r="P382" s="523"/>
      <c r="Q382" s="525"/>
      <c r="R382" s="2769"/>
      <c r="S382" s="3160"/>
    </row>
    <row r="383" spans="1:21" ht="20.100000000000001" customHeight="1">
      <c r="G383" s="2767"/>
      <c r="H383" s="521"/>
      <c r="I383" s="521"/>
      <c r="J383" s="521"/>
      <c r="K383" s="521"/>
      <c r="L383" s="521"/>
      <c r="M383" s="521"/>
      <c r="N383" s="2768"/>
      <c r="O383" s="521"/>
      <c r="P383" s="523"/>
      <c r="Q383" s="525"/>
      <c r="R383" s="2769"/>
      <c r="S383" s="3160"/>
    </row>
    <row r="384" spans="1:21" ht="20.100000000000001" customHeight="1">
      <c r="G384" s="2767"/>
      <c r="H384" s="521"/>
      <c r="I384" s="521"/>
      <c r="J384" s="521"/>
      <c r="K384" s="521"/>
      <c r="L384" s="521"/>
      <c r="M384" s="521"/>
      <c r="N384" s="2768"/>
      <c r="O384" s="521"/>
      <c r="P384" s="523"/>
      <c r="Q384" s="525"/>
      <c r="R384" s="2769"/>
      <c r="S384" s="3160"/>
    </row>
    <row r="385" spans="7:19" ht="20.100000000000001" customHeight="1">
      <c r="G385" s="2767"/>
      <c r="H385" s="521"/>
      <c r="I385" s="521"/>
      <c r="J385" s="521"/>
      <c r="K385" s="521"/>
      <c r="L385" s="521"/>
      <c r="M385" s="521"/>
      <c r="N385" s="2768"/>
      <c r="O385" s="524"/>
      <c r="P385" s="523"/>
      <c r="Q385" s="525"/>
      <c r="R385" s="2769"/>
      <c r="S385" s="3160"/>
    </row>
    <row r="386" spans="7:19" ht="20.100000000000001" customHeight="1">
      <c r="G386" s="2767"/>
      <c r="H386" s="521"/>
      <c r="I386" s="521"/>
      <c r="J386" s="521"/>
      <c r="K386" s="521"/>
      <c r="L386" s="521"/>
      <c r="M386" s="521"/>
      <c r="N386" s="2768"/>
      <c r="O386" s="521"/>
      <c r="P386" s="523"/>
      <c r="Q386" s="525"/>
      <c r="R386" s="2769"/>
      <c r="S386" s="3160"/>
    </row>
    <row r="387" spans="7:19" ht="20.100000000000001" customHeight="1">
      <c r="G387" s="2767"/>
      <c r="H387" s="521"/>
      <c r="I387" s="521"/>
      <c r="J387" s="521"/>
      <c r="K387" s="521"/>
      <c r="L387" s="521"/>
      <c r="M387" s="521"/>
      <c r="N387" s="2768"/>
      <c r="O387" s="521"/>
      <c r="P387" s="523"/>
      <c r="Q387" s="525"/>
      <c r="R387" s="2769"/>
      <c r="S387" s="3160"/>
    </row>
    <row r="388" spans="7:19" ht="20.100000000000001" customHeight="1">
      <c r="G388" s="2767"/>
      <c r="H388" s="521"/>
      <c r="I388" s="521"/>
      <c r="J388" s="521"/>
      <c r="K388" s="521"/>
      <c r="L388" s="521"/>
      <c r="M388" s="521"/>
      <c r="N388" s="2768"/>
      <c r="O388" s="521"/>
      <c r="P388" s="523"/>
      <c r="Q388" s="525"/>
      <c r="R388" s="2769"/>
      <c r="S388" s="3160"/>
    </row>
    <row r="389" spans="7:19" ht="20.100000000000001" customHeight="1">
      <c r="G389" s="2767"/>
      <c r="H389" s="521"/>
      <c r="I389" s="521"/>
      <c r="J389" s="521"/>
      <c r="K389" s="521"/>
      <c r="L389" s="521"/>
      <c r="M389" s="521"/>
      <c r="N389" s="2768"/>
      <c r="O389" s="521"/>
      <c r="P389" s="523"/>
      <c r="Q389" s="525"/>
      <c r="R389" s="2769"/>
      <c r="S389" s="3160"/>
    </row>
    <row r="390" spans="7:19" ht="20.100000000000001" customHeight="1">
      <c r="G390" s="2767"/>
      <c r="H390" s="521"/>
      <c r="I390" s="521"/>
      <c r="J390" s="521"/>
      <c r="K390" s="521"/>
      <c r="L390" s="521"/>
      <c r="M390" s="521"/>
      <c r="N390" s="2768"/>
      <c r="O390" s="521"/>
      <c r="P390" s="523"/>
      <c r="Q390" s="525"/>
      <c r="R390" s="2769"/>
      <c r="S390" s="3160"/>
    </row>
    <row r="391" spans="7:19" ht="20.100000000000001" customHeight="1">
      <c r="G391" s="2767"/>
      <c r="H391" s="521"/>
      <c r="I391" s="521"/>
      <c r="J391" s="521"/>
      <c r="K391" s="521"/>
      <c r="L391" s="521"/>
      <c r="M391" s="521"/>
      <c r="N391" s="2768"/>
      <c r="O391" s="521"/>
      <c r="P391" s="523"/>
      <c r="Q391" s="525"/>
      <c r="R391" s="2769"/>
      <c r="S391" s="3160"/>
    </row>
    <row r="392" spans="7:19" ht="20.100000000000001" customHeight="1">
      <c r="G392" s="2767"/>
      <c r="H392" s="521"/>
      <c r="I392" s="521"/>
      <c r="J392" s="521"/>
      <c r="K392" s="521"/>
      <c r="L392" s="521"/>
      <c r="M392" s="521"/>
      <c r="N392" s="2768"/>
      <c r="O392" s="521"/>
      <c r="P392" s="523"/>
      <c r="Q392" s="525"/>
      <c r="R392" s="2769"/>
      <c r="S392" s="3160"/>
    </row>
    <row r="393" spans="7:19" ht="20.100000000000001" customHeight="1">
      <c r="G393" s="2767"/>
      <c r="H393" s="521"/>
      <c r="I393" s="521"/>
      <c r="J393" s="521"/>
      <c r="K393" s="521"/>
      <c r="L393" s="521"/>
      <c r="M393" s="521"/>
      <c r="N393" s="2768"/>
      <c r="O393" s="521"/>
      <c r="P393" s="523"/>
      <c r="Q393" s="525"/>
      <c r="R393" s="2769"/>
      <c r="S393" s="3160"/>
    </row>
    <row r="394" spans="7:19" ht="20.100000000000001" customHeight="1">
      <c r="G394" s="2767"/>
      <c r="H394" s="521"/>
      <c r="I394" s="521"/>
      <c r="J394" s="521"/>
      <c r="K394" s="521"/>
      <c r="L394" s="521"/>
      <c r="M394" s="521"/>
      <c r="N394" s="2768"/>
      <c r="O394" s="521"/>
      <c r="P394" s="523"/>
      <c r="Q394" s="525"/>
      <c r="R394" s="2769"/>
      <c r="S394" s="3160"/>
    </row>
    <row r="395" spans="7:19" ht="20.100000000000001" customHeight="1">
      <c r="G395" s="2767"/>
      <c r="H395" s="521"/>
      <c r="I395" s="521"/>
      <c r="J395" s="521"/>
      <c r="K395" s="521"/>
      <c r="L395" s="521"/>
      <c r="M395" s="521"/>
      <c r="N395" s="2768"/>
      <c r="O395" s="521"/>
      <c r="P395" s="523"/>
      <c r="Q395" s="525"/>
      <c r="R395" s="2769"/>
      <c r="S395" s="3160"/>
    </row>
    <row r="396" spans="7:19" ht="20.100000000000001" customHeight="1">
      <c r="G396" s="2767"/>
      <c r="H396" s="521"/>
      <c r="I396" s="521"/>
      <c r="J396" s="521"/>
      <c r="K396" s="521"/>
      <c r="L396" s="521"/>
      <c r="M396" s="521"/>
      <c r="N396" s="2768"/>
      <c r="O396" s="521"/>
      <c r="P396" s="523"/>
      <c r="Q396" s="525"/>
      <c r="R396" s="2769"/>
      <c r="S396" s="3160"/>
    </row>
    <row r="397" spans="7:19" ht="20.100000000000001" customHeight="1">
      <c r="G397" s="2767"/>
      <c r="H397" s="521"/>
      <c r="I397" s="521"/>
      <c r="J397" s="521"/>
      <c r="K397" s="521"/>
      <c r="L397" s="521"/>
      <c r="M397" s="521"/>
      <c r="N397" s="2768"/>
      <c r="O397" s="521"/>
      <c r="P397" s="523"/>
      <c r="Q397" s="525"/>
      <c r="R397" s="2769"/>
      <c r="S397" s="3160"/>
    </row>
    <row r="398" spans="7:19" ht="20.100000000000001" customHeight="1">
      <c r="G398" s="2767"/>
      <c r="H398" s="521"/>
      <c r="I398" s="521"/>
      <c r="J398" s="521"/>
      <c r="K398" s="521"/>
      <c r="L398" s="521"/>
      <c r="M398" s="521"/>
      <c r="N398" s="2768"/>
      <c r="O398" s="521"/>
      <c r="P398" s="523"/>
      <c r="Q398" s="525"/>
      <c r="R398" s="2769"/>
      <c r="S398" s="3160"/>
    </row>
    <row r="399" spans="7:19" ht="20.100000000000001" customHeight="1">
      <c r="G399" s="2767"/>
      <c r="H399" s="521"/>
      <c r="I399" s="521"/>
      <c r="J399" s="521"/>
      <c r="K399" s="521"/>
      <c r="L399" s="521"/>
      <c r="M399" s="521"/>
      <c r="N399" s="2768"/>
      <c r="O399" s="521"/>
      <c r="P399" s="523"/>
      <c r="Q399" s="525"/>
      <c r="R399" s="2769"/>
      <c r="S399" s="3160"/>
    </row>
    <row r="400" spans="7:19" ht="20.100000000000001" customHeight="1">
      <c r="G400" s="2767"/>
      <c r="H400" s="521"/>
      <c r="I400" s="521"/>
      <c r="J400" s="521"/>
      <c r="K400" s="521"/>
      <c r="L400" s="521"/>
      <c r="M400" s="521"/>
      <c r="N400" s="2768"/>
      <c r="O400" s="521"/>
      <c r="P400" s="523"/>
      <c r="Q400" s="525"/>
      <c r="R400" s="2769"/>
      <c r="S400" s="3160"/>
    </row>
    <row r="401" spans="7:19" ht="20.100000000000001" customHeight="1">
      <c r="G401" s="2767"/>
      <c r="H401" s="521"/>
      <c r="I401" s="521"/>
      <c r="J401" s="521"/>
      <c r="K401" s="521"/>
      <c r="L401" s="521"/>
      <c r="M401" s="521"/>
      <c r="N401" s="2768"/>
      <c r="O401" s="521"/>
      <c r="P401" s="523"/>
      <c r="Q401" s="525"/>
      <c r="R401" s="2769"/>
      <c r="S401" s="3160"/>
    </row>
    <row r="402" spans="7:19" ht="20.100000000000001" customHeight="1">
      <c r="G402" s="2767"/>
      <c r="H402" s="521"/>
      <c r="I402" s="521"/>
      <c r="J402" s="521"/>
      <c r="K402" s="521"/>
      <c r="L402" s="521"/>
      <c r="M402" s="521"/>
      <c r="N402" s="2768"/>
      <c r="O402" s="521"/>
      <c r="P402" s="523"/>
      <c r="Q402" s="525"/>
      <c r="R402" s="2769"/>
      <c r="S402" s="3160"/>
    </row>
    <row r="403" spans="7:19" ht="20.100000000000001" customHeight="1">
      <c r="G403" s="2767"/>
      <c r="H403" s="521"/>
      <c r="I403" s="521"/>
      <c r="J403" s="521"/>
      <c r="K403" s="521"/>
      <c r="L403" s="521"/>
      <c r="M403" s="521"/>
      <c r="N403" s="2768"/>
      <c r="O403" s="521"/>
      <c r="P403" s="523"/>
      <c r="Q403" s="525"/>
      <c r="R403" s="2769"/>
      <c r="S403" s="3160"/>
    </row>
    <row r="404" spans="7:19" ht="20.100000000000001" customHeight="1">
      <c r="G404" s="2767"/>
      <c r="H404" s="521"/>
      <c r="I404" s="521"/>
      <c r="J404" s="521"/>
      <c r="K404" s="521"/>
      <c r="L404" s="521"/>
      <c r="M404" s="521"/>
      <c r="N404" s="2768"/>
      <c r="O404" s="521"/>
      <c r="P404" s="523"/>
      <c r="Q404" s="525"/>
      <c r="R404" s="2769"/>
      <c r="S404" s="3160"/>
    </row>
    <row r="405" spans="7:19" ht="20.100000000000001" customHeight="1">
      <c r="G405" s="2767"/>
      <c r="H405" s="521"/>
      <c r="I405" s="521"/>
      <c r="J405" s="521"/>
      <c r="K405" s="521"/>
      <c r="L405" s="521"/>
      <c r="M405" s="521"/>
      <c r="N405" s="2768"/>
      <c r="O405" s="521"/>
      <c r="P405" s="523"/>
      <c r="Q405" s="525"/>
      <c r="R405" s="2769"/>
      <c r="S405" s="3160"/>
    </row>
    <row r="406" spans="7:19" ht="20.100000000000001" customHeight="1">
      <c r="G406" s="2767"/>
      <c r="H406" s="521"/>
      <c r="I406" s="521"/>
      <c r="J406" s="521"/>
      <c r="K406" s="521"/>
      <c r="L406" s="521"/>
      <c r="M406" s="521"/>
      <c r="N406" s="2768"/>
      <c r="O406" s="521"/>
      <c r="P406" s="523"/>
      <c r="Q406" s="525"/>
      <c r="R406" s="2769"/>
      <c r="S406" s="3160"/>
    </row>
    <row r="407" spans="7:19" ht="20.100000000000001" customHeight="1">
      <c r="G407" s="2767"/>
      <c r="H407" s="521"/>
      <c r="I407" s="521"/>
      <c r="J407" s="521"/>
      <c r="K407" s="521"/>
      <c r="L407" s="521"/>
      <c r="M407" s="521"/>
      <c r="N407" s="2768"/>
      <c r="O407" s="521"/>
      <c r="P407" s="523"/>
      <c r="Q407" s="525"/>
      <c r="R407" s="2769"/>
      <c r="S407" s="3160"/>
    </row>
    <row r="408" spans="7:19" ht="20.100000000000001" customHeight="1">
      <c r="G408" s="2767"/>
      <c r="H408" s="521"/>
      <c r="I408" s="521"/>
      <c r="J408" s="521"/>
      <c r="K408" s="521"/>
      <c r="L408" s="521"/>
      <c r="M408" s="521"/>
      <c r="N408" s="2768"/>
      <c r="O408" s="521"/>
      <c r="P408" s="523"/>
      <c r="Q408" s="525"/>
      <c r="R408" s="2769"/>
      <c r="S408" s="3160"/>
    </row>
    <row r="409" spans="7:19" ht="20.100000000000001" customHeight="1">
      <c r="G409" s="2767"/>
      <c r="H409" s="521"/>
      <c r="I409" s="521"/>
      <c r="J409" s="521"/>
      <c r="K409" s="521"/>
      <c r="L409" s="521"/>
      <c r="M409" s="521"/>
      <c r="N409" s="2768"/>
      <c r="O409" s="521"/>
      <c r="P409" s="523"/>
      <c r="Q409" s="525"/>
      <c r="R409" s="2769"/>
      <c r="S409" s="3160"/>
    </row>
    <row r="410" spans="7:19" ht="20.100000000000001" customHeight="1">
      <c r="G410" s="2767"/>
      <c r="H410" s="521"/>
      <c r="I410" s="521"/>
      <c r="J410" s="521"/>
      <c r="K410" s="521"/>
      <c r="L410" s="521"/>
      <c r="M410" s="521"/>
      <c r="N410" s="2768"/>
      <c r="O410" s="521"/>
      <c r="P410" s="523"/>
      <c r="Q410" s="525"/>
      <c r="R410" s="2769"/>
      <c r="S410" s="3160"/>
    </row>
    <row r="411" spans="7:19" ht="20.100000000000001" customHeight="1">
      <c r="G411" s="2767"/>
      <c r="H411" s="521"/>
      <c r="I411" s="521"/>
      <c r="J411" s="521"/>
      <c r="K411" s="521"/>
      <c r="L411" s="521"/>
      <c r="M411" s="521"/>
      <c r="N411" s="2768"/>
      <c r="O411" s="521"/>
      <c r="P411" s="523"/>
      <c r="Q411" s="525"/>
      <c r="R411" s="2769"/>
      <c r="S411" s="3160"/>
    </row>
    <row r="412" spans="7:19" ht="20.100000000000001" customHeight="1">
      <c r="G412" s="2767"/>
      <c r="H412" s="521"/>
      <c r="I412" s="521"/>
      <c r="J412" s="521"/>
      <c r="K412" s="521"/>
      <c r="L412" s="521"/>
      <c r="M412" s="521"/>
      <c r="N412" s="2768"/>
      <c r="O412" s="521"/>
      <c r="P412" s="523"/>
      <c r="Q412" s="525"/>
      <c r="R412" s="2769"/>
      <c r="S412" s="3160"/>
    </row>
    <row r="413" spans="7:19" ht="20.100000000000001" customHeight="1">
      <c r="G413" s="2767"/>
      <c r="H413" s="521"/>
      <c r="I413" s="521"/>
      <c r="J413" s="521"/>
      <c r="K413" s="521"/>
      <c r="L413" s="521"/>
      <c r="M413" s="521"/>
      <c r="N413" s="2768"/>
      <c r="O413" s="521"/>
      <c r="P413" s="523"/>
      <c r="Q413" s="525"/>
      <c r="R413" s="2769"/>
      <c r="S413" s="3160"/>
    </row>
    <row r="414" spans="7:19" ht="20.100000000000001" customHeight="1">
      <c r="G414" s="2767"/>
      <c r="H414" s="521"/>
      <c r="I414" s="521"/>
      <c r="J414" s="521"/>
      <c r="K414" s="521"/>
      <c r="L414" s="521"/>
      <c r="M414" s="521"/>
      <c r="N414" s="2768"/>
      <c r="O414" s="521"/>
      <c r="P414" s="523"/>
      <c r="Q414" s="525"/>
      <c r="R414" s="2769"/>
      <c r="S414" s="3160"/>
    </row>
    <row r="415" spans="7:19" ht="20.100000000000001" customHeight="1">
      <c r="G415" s="2767"/>
      <c r="H415" s="521"/>
      <c r="I415" s="521"/>
      <c r="J415" s="521"/>
      <c r="K415" s="521"/>
      <c r="L415" s="521"/>
      <c r="M415" s="521"/>
      <c r="N415" s="2768"/>
      <c r="O415" s="521"/>
      <c r="P415" s="523"/>
      <c r="Q415" s="525"/>
      <c r="R415" s="2769"/>
      <c r="S415" s="3160"/>
    </row>
    <row r="416" spans="7:19" ht="20.100000000000001" customHeight="1">
      <c r="G416" s="2767"/>
      <c r="H416" s="521"/>
      <c r="I416" s="521"/>
      <c r="J416" s="521"/>
      <c r="K416" s="521"/>
      <c r="L416" s="521"/>
      <c r="M416" s="521"/>
      <c r="N416" s="2768"/>
      <c r="O416" s="521"/>
      <c r="P416" s="523"/>
      <c r="Q416" s="525"/>
      <c r="R416" s="2769"/>
      <c r="S416" s="3160"/>
    </row>
    <row r="417" spans="7:19" ht="20.100000000000001" customHeight="1">
      <c r="G417" s="2767"/>
      <c r="H417" s="521"/>
      <c r="I417" s="521"/>
      <c r="J417" s="521"/>
      <c r="K417" s="521"/>
      <c r="L417" s="521"/>
      <c r="M417" s="521"/>
      <c r="N417" s="2768"/>
      <c r="O417" s="521"/>
      <c r="P417" s="523"/>
      <c r="Q417" s="525"/>
      <c r="R417" s="2769"/>
      <c r="S417" s="3160"/>
    </row>
    <row r="418" spans="7:19" ht="20.100000000000001" customHeight="1">
      <c r="G418" s="2767"/>
      <c r="H418" s="521"/>
      <c r="I418" s="521"/>
      <c r="J418" s="521"/>
      <c r="K418" s="521"/>
      <c r="L418" s="521"/>
      <c r="M418" s="521"/>
      <c r="N418" s="2768"/>
      <c r="O418" s="521"/>
      <c r="P418" s="523"/>
      <c r="Q418" s="525"/>
      <c r="R418" s="2769"/>
      <c r="S418" s="3160"/>
    </row>
    <row r="419" spans="7:19" ht="20.100000000000001" customHeight="1">
      <c r="G419" s="2767"/>
      <c r="H419" s="521"/>
      <c r="I419" s="521"/>
      <c r="J419" s="521"/>
      <c r="K419" s="521"/>
      <c r="L419" s="521"/>
      <c r="M419" s="521"/>
      <c r="N419" s="2768"/>
      <c r="O419" s="521"/>
      <c r="P419" s="523"/>
      <c r="Q419" s="525"/>
      <c r="R419" s="2769"/>
      <c r="S419" s="3160"/>
    </row>
    <row r="420" spans="7:19" ht="20.100000000000001" customHeight="1">
      <c r="G420" s="2767"/>
      <c r="H420" s="521"/>
      <c r="I420" s="521"/>
      <c r="J420" s="521"/>
      <c r="K420" s="521"/>
      <c r="L420" s="521"/>
      <c r="M420" s="521"/>
      <c r="N420" s="2768"/>
      <c r="O420" s="521"/>
      <c r="P420" s="523"/>
      <c r="Q420" s="525"/>
      <c r="R420" s="2769"/>
      <c r="S420" s="3160"/>
    </row>
    <row r="421" spans="7:19" ht="20.100000000000001" customHeight="1">
      <c r="G421" s="2767"/>
      <c r="H421" s="521"/>
      <c r="I421" s="521"/>
      <c r="J421" s="521"/>
      <c r="K421" s="521"/>
      <c r="L421" s="521"/>
      <c r="M421" s="521"/>
      <c r="N421" s="2768"/>
      <c r="O421" s="521"/>
      <c r="P421" s="523"/>
      <c r="Q421" s="525"/>
      <c r="R421" s="2769"/>
      <c r="S421" s="3160"/>
    </row>
    <row r="422" spans="7:19" ht="20.100000000000001" customHeight="1">
      <c r="G422" s="2767"/>
      <c r="H422" s="521"/>
      <c r="I422" s="521"/>
      <c r="J422" s="521"/>
      <c r="K422" s="521"/>
      <c r="L422" s="521"/>
      <c r="M422" s="521"/>
      <c r="N422" s="2768"/>
      <c r="O422" s="521"/>
      <c r="P422" s="523"/>
      <c r="Q422" s="525"/>
      <c r="R422" s="2769"/>
      <c r="S422" s="3160"/>
    </row>
    <row r="423" spans="7:19" ht="20.100000000000001" customHeight="1">
      <c r="G423" s="2767"/>
      <c r="H423" s="521"/>
      <c r="I423" s="521"/>
      <c r="J423" s="521"/>
      <c r="K423" s="521"/>
      <c r="L423" s="521"/>
      <c r="M423" s="521"/>
      <c r="N423" s="2768"/>
      <c r="O423" s="521"/>
      <c r="P423" s="523"/>
      <c r="Q423" s="525"/>
      <c r="R423" s="2769"/>
      <c r="S423" s="3160"/>
    </row>
    <row r="424" spans="7:19" ht="20.100000000000001" customHeight="1">
      <c r="G424" s="2767"/>
      <c r="H424" s="521"/>
      <c r="I424" s="521"/>
      <c r="J424" s="521"/>
      <c r="K424" s="521"/>
      <c r="L424" s="521"/>
      <c r="M424" s="521"/>
      <c r="N424" s="2768"/>
      <c r="O424" s="521"/>
      <c r="P424" s="523"/>
      <c r="Q424" s="525"/>
      <c r="R424" s="2769"/>
      <c r="S424" s="3160"/>
    </row>
    <row r="425" spans="7:19" ht="20.100000000000001" customHeight="1">
      <c r="G425" s="2767"/>
      <c r="H425" s="521"/>
      <c r="I425" s="521"/>
      <c r="J425" s="521"/>
      <c r="K425" s="521"/>
      <c r="L425" s="521"/>
      <c r="M425" s="521"/>
      <c r="N425" s="2768"/>
      <c r="O425" s="521"/>
      <c r="P425" s="523"/>
      <c r="Q425" s="525"/>
      <c r="R425" s="2769"/>
      <c r="S425" s="3160"/>
    </row>
    <row r="426" spans="7:19" ht="20.100000000000001" customHeight="1">
      <c r="G426" s="2767"/>
      <c r="H426" s="521"/>
      <c r="I426" s="521"/>
      <c r="J426" s="521"/>
      <c r="K426" s="521"/>
      <c r="L426" s="521"/>
      <c r="M426" s="521"/>
      <c r="N426" s="2768"/>
      <c r="O426" s="521"/>
      <c r="P426" s="523"/>
      <c r="Q426" s="525"/>
      <c r="R426" s="2769"/>
      <c r="S426" s="3160"/>
    </row>
    <row r="427" spans="7:19" ht="20.100000000000001" customHeight="1">
      <c r="G427" s="2767"/>
      <c r="H427" s="521"/>
      <c r="I427" s="521"/>
      <c r="J427" s="521"/>
      <c r="K427" s="521"/>
      <c r="L427" s="521"/>
      <c r="M427" s="521"/>
      <c r="N427" s="2768"/>
      <c r="O427" s="521"/>
      <c r="P427" s="523"/>
      <c r="Q427" s="525"/>
      <c r="R427" s="2769"/>
      <c r="S427" s="3160"/>
    </row>
    <row r="428" spans="7:19" ht="20.100000000000001" customHeight="1">
      <c r="G428" s="2767"/>
      <c r="H428" s="521"/>
      <c r="I428" s="521"/>
      <c r="J428" s="521"/>
      <c r="K428" s="521"/>
      <c r="L428" s="521"/>
      <c r="M428" s="521"/>
      <c r="N428" s="2768"/>
      <c r="O428" s="521"/>
      <c r="P428" s="523"/>
      <c r="Q428" s="525"/>
      <c r="R428" s="2769"/>
      <c r="S428" s="3160"/>
    </row>
    <row r="429" spans="7:19" ht="20.100000000000001" customHeight="1">
      <c r="G429" s="2767"/>
      <c r="H429" s="521"/>
      <c r="I429" s="521"/>
      <c r="J429" s="521"/>
      <c r="K429" s="521"/>
      <c r="L429" s="521"/>
      <c r="M429" s="521"/>
      <c r="N429" s="2768"/>
      <c r="O429" s="521"/>
      <c r="P429" s="523"/>
      <c r="Q429" s="525"/>
      <c r="R429" s="2769"/>
      <c r="S429" s="3160"/>
    </row>
    <row r="430" spans="7:19" ht="20.100000000000001" customHeight="1">
      <c r="G430" s="2767"/>
      <c r="H430" s="521"/>
      <c r="I430" s="521"/>
      <c r="J430" s="521"/>
      <c r="K430" s="521"/>
      <c r="L430" s="521"/>
      <c r="M430" s="521"/>
      <c r="N430" s="2768"/>
      <c r="O430" s="521"/>
      <c r="P430" s="523"/>
      <c r="Q430" s="525"/>
      <c r="R430" s="2769"/>
      <c r="S430" s="3160"/>
    </row>
    <row r="431" spans="7:19" ht="20.100000000000001" customHeight="1">
      <c r="G431" s="2767"/>
      <c r="H431" s="521"/>
      <c r="I431" s="521"/>
      <c r="J431" s="521"/>
      <c r="K431" s="521"/>
      <c r="L431" s="521"/>
      <c r="M431" s="521"/>
      <c r="N431" s="2768"/>
      <c r="O431" s="521"/>
      <c r="P431" s="523"/>
      <c r="Q431" s="525"/>
      <c r="R431" s="2769"/>
      <c r="S431" s="3160"/>
    </row>
    <row r="432" spans="7:19" ht="20.100000000000001" customHeight="1">
      <c r="G432" s="2767"/>
      <c r="H432" s="521"/>
      <c r="I432" s="521"/>
      <c r="J432" s="521"/>
      <c r="K432" s="521"/>
      <c r="L432" s="521"/>
      <c r="M432" s="521"/>
      <c r="N432" s="2768"/>
      <c r="O432" s="521"/>
      <c r="P432" s="523"/>
      <c r="Q432" s="525"/>
      <c r="R432" s="2769"/>
      <c r="S432" s="3160"/>
    </row>
    <row r="433" spans="7:19" ht="20.100000000000001" customHeight="1">
      <c r="G433" s="2767"/>
      <c r="H433" s="521"/>
      <c r="I433" s="521"/>
      <c r="J433" s="521"/>
      <c r="K433" s="521"/>
      <c r="L433" s="521"/>
      <c r="M433" s="521"/>
      <c r="N433" s="2768"/>
      <c r="O433" s="521"/>
      <c r="P433" s="523"/>
      <c r="Q433" s="525"/>
      <c r="R433" s="2769"/>
      <c r="S433" s="3160"/>
    </row>
    <row r="434" spans="7:19" ht="20.100000000000001" customHeight="1">
      <c r="G434" s="2767"/>
      <c r="H434" s="521"/>
      <c r="I434" s="521"/>
      <c r="J434" s="521"/>
      <c r="K434" s="521"/>
      <c r="L434" s="521"/>
      <c r="M434" s="521"/>
      <c r="N434" s="2768"/>
      <c r="O434" s="521"/>
      <c r="P434" s="523"/>
      <c r="Q434" s="525"/>
      <c r="R434" s="2769"/>
      <c r="S434" s="3160"/>
    </row>
    <row r="435" spans="7:19" ht="20.100000000000001" customHeight="1">
      <c r="G435" s="2767"/>
      <c r="H435" s="521"/>
      <c r="I435" s="521"/>
      <c r="J435" s="521"/>
      <c r="K435" s="521"/>
      <c r="L435" s="521"/>
      <c r="M435" s="521"/>
      <c r="N435" s="2768"/>
      <c r="O435" s="521"/>
      <c r="P435" s="523"/>
      <c r="Q435" s="525"/>
      <c r="R435" s="2769"/>
      <c r="S435" s="3160"/>
    </row>
    <row r="436" spans="7:19" ht="20.100000000000001" customHeight="1">
      <c r="G436" s="2767"/>
      <c r="H436" s="521"/>
      <c r="I436" s="521"/>
      <c r="J436" s="521"/>
      <c r="K436" s="521"/>
      <c r="L436" s="521"/>
      <c r="M436" s="521"/>
      <c r="N436" s="2768"/>
      <c r="O436" s="521"/>
      <c r="P436" s="523"/>
      <c r="Q436" s="525"/>
      <c r="R436" s="2769"/>
      <c r="S436" s="3160"/>
    </row>
    <row r="437" spans="7:19" ht="20.100000000000001" customHeight="1">
      <c r="G437" s="2767"/>
      <c r="H437" s="521"/>
      <c r="I437" s="521"/>
      <c r="J437" s="521"/>
      <c r="K437" s="521"/>
      <c r="L437" s="521"/>
      <c r="M437" s="521"/>
      <c r="N437" s="2768"/>
      <c r="O437" s="521"/>
      <c r="P437" s="523"/>
      <c r="Q437" s="525"/>
      <c r="R437" s="2769"/>
      <c r="S437" s="3160"/>
    </row>
    <row r="438" spans="7:19" ht="20.100000000000001" customHeight="1">
      <c r="G438" s="2767"/>
      <c r="H438" s="521"/>
      <c r="I438" s="521"/>
      <c r="J438" s="521"/>
      <c r="K438" s="521"/>
      <c r="L438" s="521"/>
      <c r="M438" s="521"/>
      <c r="N438" s="2768"/>
      <c r="O438" s="521"/>
      <c r="P438" s="523"/>
      <c r="Q438" s="525"/>
      <c r="R438" s="2769"/>
      <c r="S438" s="3160"/>
    </row>
    <row r="439" spans="7:19" ht="20.100000000000001" customHeight="1">
      <c r="G439" s="2767"/>
      <c r="H439" s="521"/>
      <c r="I439" s="521"/>
      <c r="J439" s="521"/>
      <c r="K439" s="521"/>
      <c r="L439" s="521"/>
      <c r="M439" s="521"/>
      <c r="N439" s="2768"/>
      <c r="O439" s="521"/>
      <c r="P439" s="523"/>
      <c r="Q439" s="525"/>
      <c r="R439" s="2769"/>
      <c r="S439" s="3160"/>
    </row>
    <row r="440" spans="7:19" ht="20.100000000000001" customHeight="1">
      <c r="G440" s="2767"/>
      <c r="H440" s="521"/>
      <c r="I440" s="521"/>
      <c r="J440" s="521"/>
      <c r="K440" s="521"/>
      <c r="L440" s="521"/>
      <c r="M440" s="521"/>
      <c r="N440" s="2768"/>
      <c r="O440" s="521"/>
      <c r="P440" s="523"/>
      <c r="Q440" s="525"/>
      <c r="R440" s="2769"/>
      <c r="S440" s="3160"/>
    </row>
    <row r="441" spans="7:19" ht="20.100000000000001" customHeight="1">
      <c r="G441" s="2767"/>
      <c r="H441" s="521"/>
      <c r="I441" s="521"/>
      <c r="J441" s="521"/>
      <c r="K441" s="521"/>
      <c r="L441" s="521"/>
      <c r="M441" s="521"/>
      <c r="N441" s="2768"/>
      <c r="O441" s="521"/>
      <c r="P441" s="523"/>
      <c r="Q441" s="525"/>
      <c r="R441" s="2769"/>
      <c r="S441" s="3160"/>
    </row>
    <row r="442" spans="7:19" ht="20.100000000000001" customHeight="1">
      <c r="G442" s="2767"/>
      <c r="H442" s="521"/>
      <c r="I442" s="521"/>
      <c r="J442" s="521"/>
      <c r="K442" s="521"/>
      <c r="L442" s="521"/>
      <c r="M442" s="521"/>
      <c r="N442" s="2768"/>
      <c r="O442" s="521"/>
      <c r="P442" s="523"/>
      <c r="Q442" s="525"/>
      <c r="R442" s="2769"/>
      <c r="S442" s="3160"/>
    </row>
    <row r="443" spans="7:19" ht="20.100000000000001" customHeight="1">
      <c r="G443" s="2767"/>
      <c r="H443" s="521"/>
      <c r="I443" s="521"/>
      <c r="J443" s="521"/>
      <c r="K443" s="521"/>
      <c r="L443" s="521"/>
      <c r="M443" s="521"/>
      <c r="N443" s="2768"/>
      <c r="O443" s="521"/>
      <c r="P443" s="523"/>
      <c r="Q443" s="525"/>
      <c r="R443" s="2769"/>
      <c r="S443" s="3160"/>
    </row>
    <row r="444" spans="7:19" ht="20.100000000000001" customHeight="1">
      <c r="G444" s="2767"/>
      <c r="H444" s="521"/>
      <c r="I444" s="521"/>
      <c r="J444" s="521"/>
      <c r="K444" s="521"/>
      <c r="L444" s="521"/>
      <c r="M444" s="521"/>
      <c r="N444" s="2768"/>
      <c r="O444" s="521"/>
      <c r="P444" s="523"/>
      <c r="Q444" s="525"/>
      <c r="R444" s="2769"/>
      <c r="S444" s="3160"/>
    </row>
    <row r="445" spans="7:19" ht="20.100000000000001" customHeight="1">
      <c r="G445" s="2767"/>
      <c r="H445" s="521"/>
      <c r="I445" s="521"/>
      <c r="J445" s="521"/>
      <c r="K445" s="521"/>
      <c r="L445" s="521"/>
      <c r="M445" s="521"/>
      <c r="N445" s="2768"/>
      <c r="O445" s="521"/>
      <c r="P445" s="523"/>
      <c r="Q445" s="525"/>
      <c r="R445" s="2769"/>
      <c r="S445" s="3160"/>
    </row>
    <row r="446" spans="7:19" ht="20.100000000000001" customHeight="1">
      <c r="G446" s="2767"/>
      <c r="H446" s="521"/>
      <c r="I446" s="521"/>
      <c r="J446" s="521"/>
      <c r="K446" s="521"/>
      <c r="L446" s="521"/>
      <c r="M446" s="521"/>
      <c r="N446" s="2768"/>
      <c r="O446" s="521"/>
      <c r="P446" s="523"/>
      <c r="Q446" s="525"/>
      <c r="R446" s="2769"/>
      <c r="S446" s="3160"/>
    </row>
    <row r="447" spans="7:19" ht="20.100000000000001" customHeight="1">
      <c r="G447" s="2767"/>
      <c r="H447" s="521"/>
      <c r="I447" s="521"/>
      <c r="J447" s="521"/>
      <c r="K447" s="521"/>
      <c r="L447" s="521"/>
      <c r="M447" s="521"/>
      <c r="N447" s="2768"/>
      <c r="O447" s="521"/>
      <c r="P447" s="523"/>
      <c r="Q447" s="525"/>
      <c r="R447" s="2769"/>
      <c r="S447" s="3160"/>
    </row>
    <row r="448" spans="7:19" ht="20.100000000000001" customHeight="1">
      <c r="G448" s="2767"/>
      <c r="H448" s="521"/>
      <c r="I448" s="521"/>
      <c r="J448" s="521"/>
      <c r="K448" s="521"/>
      <c r="L448" s="521"/>
      <c r="M448" s="521"/>
      <c r="N448" s="2768"/>
      <c r="O448" s="521"/>
      <c r="P448" s="523"/>
      <c r="Q448" s="525"/>
      <c r="R448" s="2769"/>
      <c r="S448" s="3160"/>
    </row>
    <row r="449" spans="7:19" ht="20.100000000000001" customHeight="1">
      <c r="G449" s="2767"/>
      <c r="H449" s="521"/>
      <c r="I449" s="521"/>
      <c r="J449" s="521"/>
      <c r="K449" s="521"/>
      <c r="L449" s="521"/>
      <c r="M449" s="521"/>
      <c r="N449" s="2768"/>
      <c r="O449" s="521"/>
      <c r="P449" s="523"/>
      <c r="Q449" s="525"/>
      <c r="R449" s="2769"/>
      <c r="S449" s="3160"/>
    </row>
    <row r="450" spans="7:19" ht="20.100000000000001" customHeight="1">
      <c r="G450" s="2767"/>
      <c r="H450" s="521"/>
      <c r="I450" s="521"/>
      <c r="J450" s="521"/>
      <c r="K450" s="521"/>
      <c r="L450" s="521"/>
      <c r="M450" s="521"/>
      <c r="N450" s="2768"/>
      <c r="O450" s="521"/>
      <c r="P450" s="523"/>
      <c r="Q450" s="525"/>
      <c r="R450" s="2769"/>
      <c r="S450" s="3160"/>
    </row>
    <row r="451" spans="7:19" ht="20.100000000000001" customHeight="1">
      <c r="G451" s="2767"/>
      <c r="H451" s="521"/>
      <c r="I451" s="521"/>
      <c r="J451" s="521"/>
      <c r="K451" s="521"/>
      <c r="L451" s="521"/>
      <c r="M451" s="521"/>
      <c r="N451" s="2768"/>
      <c r="O451" s="521"/>
      <c r="P451" s="523"/>
      <c r="Q451" s="525"/>
      <c r="R451" s="2769"/>
      <c r="S451" s="3160"/>
    </row>
    <row r="452" spans="7:19" ht="20.100000000000001" customHeight="1">
      <c r="G452" s="2767"/>
      <c r="H452" s="521"/>
      <c r="I452" s="521"/>
      <c r="J452" s="521"/>
      <c r="K452" s="521"/>
      <c r="L452" s="521"/>
      <c r="M452" s="521"/>
      <c r="N452" s="2768"/>
      <c r="O452" s="521"/>
      <c r="P452" s="523"/>
      <c r="Q452" s="525"/>
      <c r="R452" s="2769"/>
      <c r="S452" s="3160"/>
    </row>
    <row r="453" spans="7:19" ht="20.100000000000001" customHeight="1">
      <c r="G453" s="2767"/>
      <c r="H453" s="521"/>
      <c r="I453" s="521"/>
      <c r="J453" s="521"/>
      <c r="K453" s="521"/>
      <c r="L453" s="521"/>
      <c r="M453" s="521"/>
      <c r="N453" s="2768"/>
      <c r="O453" s="521"/>
      <c r="P453" s="523"/>
      <c r="Q453" s="525"/>
      <c r="R453" s="2769"/>
      <c r="S453" s="3160"/>
    </row>
    <row r="454" spans="7:19" ht="20.100000000000001" customHeight="1">
      <c r="G454" s="2767"/>
      <c r="H454" s="521"/>
      <c r="I454" s="521"/>
      <c r="J454" s="521"/>
      <c r="K454" s="521"/>
      <c r="L454" s="521"/>
      <c r="M454" s="521"/>
      <c r="N454" s="2768"/>
      <c r="O454" s="521"/>
      <c r="P454" s="523"/>
      <c r="Q454" s="525"/>
      <c r="R454" s="2769"/>
      <c r="S454" s="3160"/>
    </row>
    <row r="455" spans="7:19" ht="20.100000000000001" customHeight="1">
      <c r="G455" s="2767"/>
      <c r="H455" s="521"/>
      <c r="I455" s="521"/>
      <c r="J455" s="521"/>
      <c r="K455" s="521"/>
      <c r="L455" s="521"/>
      <c r="M455" s="521"/>
      <c r="N455" s="2768"/>
      <c r="O455" s="521"/>
      <c r="P455" s="523"/>
      <c r="Q455" s="525"/>
      <c r="R455" s="2769"/>
      <c r="S455" s="3160"/>
    </row>
    <row r="456" spans="7:19" ht="20.100000000000001" customHeight="1">
      <c r="G456" s="2767"/>
      <c r="H456" s="521"/>
      <c r="I456" s="521"/>
      <c r="J456" s="521"/>
      <c r="K456" s="521"/>
      <c r="L456" s="521"/>
      <c r="M456" s="521"/>
      <c r="N456" s="2768"/>
      <c r="O456" s="521"/>
      <c r="P456" s="523"/>
      <c r="Q456" s="525"/>
      <c r="R456" s="2769"/>
      <c r="S456" s="3160"/>
    </row>
    <row r="457" spans="7:19" ht="20.100000000000001" customHeight="1">
      <c r="G457" s="2767"/>
      <c r="H457" s="521"/>
      <c r="I457" s="521"/>
      <c r="J457" s="521"/>
      <c r="K457" s="521"/>
      <c r="L457" s="521"/>
      <c r="M457" s="521"/>
      <c r="N457" s="2768"/>
      <c r="O457" s="521"/>
      <c r="P457" s="523"/>
      <c r="Q457" s="525"/>
      <c r="R457" s="2769"/>
      <c r="S457" s="3160"/>
    </row>
    <row r="458" spans="7:19" ht="20.100000000000001" customHeight="1">
      <c r="G458" s="2767"/>
      <c r="H458" s="521"/>
      <c r="I458" s="521"/>
      <c r="J458" s="521"/>
      <c r="K458" s="521"/>
      <c r="L458" s="521"/>
      <c r="M458" s="521"/>
      <c r="N458" s="2768"/>
      <c r="O458" s="521"/>
      <c r="P458" s="523"/>
      <c r="Q458" s="525"/>
      <c r="R458" s="2769"/>
      <c r="S458" s="3160"/>
    </row>
    <row r="459" spans="7:19" ht="20.100000000000001" customHeight="1">
      <c r="G459" s="2767"/>
      <c r="H459" s="521"/>
      <c r="I459" s="521"/>
      <c r="J459" s="521"/>
      <c r="K459" s="521"/>
      <c r="L459" s="521"/>
      <c r="M459" s="521"/>
      <c r="N459" s="2768"/>
      <c r="O459" s="521"/>
      <c r="P459" s="523"/>
      <c r="Q459" s="525"/>
      <c r="R459" s="2769"/>
      <c r="S459" s="3160"/>
    </row>
    <row r="460" spans="7:19" ht="20.100000000000001" customHeight="1">
      <c r="G460" s="2767"/>
      <c r="H460" s="521"/>
      <c r="I460" s="521"/>
      <c r="J460" s="521"/>
      <c r="K460" s="521"/>
      <c r="L460" s="521"/>
      <c r="M460" s="521"/>
      <c r="N460" s="2768"/>
      <c r="O460" s="521"/>
      <c r="P460" s="523"/>
      <c r="Q460" s="525"/>
      <c r="R460" s="2769"/>
      <c r="S460" s="3160"/>
    </row>
    <row r="461" spans="7:19" ht="20.100000000000001" customHeight="1">
      <c r="G461" s="2767"/>
      <c r="H461" s="521"/>
      <c r="I461" s="521"/>
      <c r="J461" s="521"/>
      <c r="K461" s="521"/>
      <c r="L461" s="521"/>
      <c r="M461" s="521"/>
      <c r="N461" s="2768"/>
      <c r="O461" s="521"/>
      <c r="P461" s="523"/>
      <c r="Q461" s="525"/>
      <c r="R461" s="2769"/>
      <c r="S461" s="3160"/>
    </row>
    <row r="462" spans="7:19" ht="20.100000000000001" customHeight="1">
      <c r="G462" s="2767"/>
      <c r="H462" s="521"/>
      <c r="I462" s="521"/>
      <c r="J462" s="521"/>
      <c r="K462" s="521"/>
      <c r="L462" s="521"/>
      <c r="M462" s="521"/>
      <c r="N462" s="2768"/>
      <c r="O462" s="521"/>
      <c r="P462" s="523"/>
      <c r="Q462" s="525"/>
      <c r="R462" s="2769"/>
      <c r="S462" s="3160"/>
    </row>
    <row r="463" spans="7:19" ht="20.100000000000001" customHeight="1">
      <c r="G463" s="2767"/>
      <c r="H463" s="521"/>
      <c r="I463" s="521"/>
      <c r="J463" s="521"/>
      <c r="K463" s="521"/>
      <c r="L463" s="521"/>
      <c r="M463" s="521"/>
      <c r="N463" s="2768"/>
      <c r="O463" s="521"/>
      <c r="P463" s="523"/>
      <c r="Q463" s="525"/>
      <c r="R463" s="2769"/>
      <c r="S463" s="3160"/>
    </row>
    <row r="464" spans="7:19" ht="20.100000000000001" customHeight="1">
      <c r="G464" s="2767"/>
      <c r="H464" s="521"/>
      <c r="I464" s="521"/>
      <c r="J464" s="521"/>
      <c r="K464" s="521"/>
      <c r="L464" s="521"/>
      <c r="M464" s="521"/>
      <c r="N464" s="2768"/>
      <c r="O464" s="521"/>
      <c r="P464" s="523"/>
      <c r="Q464" s="525"/>
      <c r="R464" s="2769"/>
      <c r="S464" s="3160"/>
    </row>
    <row r="465" spans="7:19" ht="20.100000000000001" customHeight="1">
      <c r="G465" s="2767"/>
      <c r="H465" s="521"/>
      <c r="I465" s="521"/>
      <c r="J465" s="521"/>
      <c r="K465" s="521"/>
      <c r="L465" s="521"/>
      <c r="M465" s="521"/>
      <c r="N465" s="2768"/>
      <c r="O465" s="521"/>
      <c r="P465" s="523"/>
      <c r="Q465" s="525"/>
      <c r="R465" s="2769"/>
      <c r="S465" s="3160"/>
    </row>
    <row r="466" spans="7:19" ht="20.100000000000001" customHeight="1">
      <c r="G466" s="2767"/>
      <c r="H466" s="521"/>
      <c r="I466" s="521"/>
      <c r="J466" s="521"/>
      <c r="K466" s="521"/>
      <c r="L466" s="521"/>
      <c r="M466" s="521"/>
      <c r="N466" s="2768"/>
      <c r="O466" s="521"/>
      <c r="P466" s="523"/>
      <c r="Q466" s="525"/>
      <c r="R466" s="2769"/>
      <c r="S466" s="3160"/>
    </row>
    <row r="467" spans="7:19" ht="20.100000000000001" customHeight="1">
      <c r="G467" s="2767"/>
      <c r="H467" s="521"/>
      <c r="I467" s="521"/>
      <c r="J467" s="521"/>
      <c r="K467" s="521"/>
      <c r="L467" s="521"/>
      <c r="M467" s="521"/>
      <c r="N467" s="2768"/>
      <c r="O467" s="521"/>
      <c r="P467" s="523"/>
      <c r="Q467" s="525"/>
      <c r="R467" s="2769"/>
      <c r="S467" s="3160"/>
    </row>
    <row r="468" spans="7:19" ht="20.100000000000001" customHeight="1">
      <c r="G468" s="2767"/>
      <c r="H468" s="521"/>
      <c r="I468" s="521"/>
      <c r="J468" s="521"/>
      <c r="K468" s="521"/>
      <c r="L468" s="521"/>
      <c r="M468" s="521"/>
      <c r="N468" s="2768"/>
      <c r="O468" s="521"/>
      <c r="P468" s="523"/>
      <c r="Q468" s="525"/>
      <c r="R468" s="2769"/>
      <c r="S468" s="3160"/>
    </row>
    <row r="469" spans="7:19" ht="20.100000000000001" customHeight="1">
      <c r="G469" s="2767"/>
      <c r="H469" s="521"/>
      <c r="I469" s="521"/>
      <c r="J469" s="521"/>
      <c r="K469" s="521"/>
      <c r="L469" s="521"/>
      <c r="M469" s="521"/>
      <c r="N469" s="2768"/>
      <c r="O469" s="521"/>
      <c r="P469" s="523"/>
      <c r="Q469" s="525"/>
      <c r="R469" s="2769"/>
      <c r="S469" s="3160"/>
    </row>
    <row r="470" spans="7:19" ht="20.100000000000001" customHeight="1">
      <c r="G470" s="2767"/>
      <c r="H470" s="521"/>
      <c r="I470" s="521"/>
      <c r="J470" s="521"/>
      <c r="K470" s="521"/>
      <c r="L470" s="521"/>
      <c r="M470" s="521"/>
      <c r="N470" s="2768"/>
      <c r="O470" s="521"/>
      <c r="P470" s="523"/>
      <c r="Q470" s="525"/>
      <c r="R470" s="2769"/>
      <c r="S470" s="3160"/>
    </row>
    <row r="471" spans="7:19" ht="20.100000000000001" customHeight="1">
      <c r="G471" s="2767"/>
      <c r="H471" s="521"/>
      <c r="I471" s="521"/>
      <c r="J471" s="521"/>
      <c r="K471" s="521"/>
      <c r="L471" s="521"/>
      <c r="M471" s="521"/>
      <c r="N471" s="2768"/>
      <c r="O471" s="521"/>
      <c r="P471" s="523"/>
      <c r="Q471" s="525"/>
      <c r="R471" s="2769"/>
      <c r="S471" s="3160"/>
    </row>
    <row r="472" spans="7:19" ht="20.100000000000001" customHeight="1">
      <c r="G472" s="2767"/>
      <c r="H472" s="521"/>
      <c r="I472" s="521"/>
      <c r="J472" s="521"/>
      <c r="K472" s="521"/>
      <c r="L472" s="521"/>
      <c r="M472" s="521"/>
      <c r="N472" s="2768"/>
      <c r="O472" s="521"/>
      <c r="P472" s="523"/>
      <c r="Q472" s="525"/>
      <c r="R472" s="2769"/>
      <c r="S472" s="3160"/>
    </row>
    <row r="473" spans="7:19" ht="20.100000000000001" customHeight="1">
      <c r="G473" s="2767"/>
      <c r="H473" s="521"/>
      <c r="I473" s="521"/>
      <c r="J473" s="521"/>
      <c r="K473" s="521"/>
      <c r="L473" s="521"/>
      <c r="M473" s="521"/>
      <c r="N473" s="2768"/>
      <c r="O473" s="521"/>
      <c r="P473" s="523"/>
      <c r="Q473" s="525"/>
      <c r="R473" s="2769"/>
      <c r="S473" s="3160"/>
    </row>
    <row r="474" spans="7:19" ht="20.100000000000001" customHeight="1">
      <c r="G474" s="2767"/>
      <c r="H474" s="521"/>
      <c r="I474" s="521"/>
      <c r="J474" s="521"/>
      <c r="K474" s="521"/>
      <c r="L474" s="521"/>
      <c r="M474" s="521"/>
      <c r="N474" s="2768"/>
      <c r="O474" s="521"/>
      <c r="P474" s="523"/>
      <c r="Q474" s="525"/>
      <c r="R474" s="2769"/>
      <c r="S474" s="3160"/>
    </row>
    <row r="475" spans="7:19" ht="20.100000000000001" customHeight="1">
      <c r="G475" s="2767"/>
      <c r="H475" s="521"/>
      <c r="I475" s="521"/>
      <c r="J475" s="521"/>
      <c r="K475" s="521"/>
      <c r="L475" s="521"/>
      <c r="M475" s="521"/>
      <c r="N475" s="2768"/>
      <c r="O475" s="521"/>
      <c r="P475" s="523"/>
      <c r="Q475" s="525"/>
      <c r="R475" s="2769"/>
      <c r="S475" s="3160"/>
    </row>
    <row r="476" spans="7:19" ht="20.100000000000001" customHeight="1">
      <c r="G476" s="2767"/>
      <c r="H476" s="521"/>
      <c r="I476" s="521"/>
      <c r="J476" s="521"/>
      <c r="K476" s="521"/>
      <c r="L476" s="521"/>
      <c r="M476" s="521"/>
      <c r="N476" s="2768"/>
      <c r="O476" s="521"/>
      <c r="P476" s="523"/>
      <c r="Q476" s="525"/>
      <c r="R476" s="2769"/>
      <c r="S476" s="3160"/>
    </row>
    <row r="477" spans="7:19" ht="20.100000000000001" customHeight="1">
      <c r="G477" s="2767"/>
      <c r="H477" s="521"/>
      <c r="I477" s="521"/>
      <c r="J477" s="521"/>
      <c r="K477" s="521"/>
      <c r="L477" s="521"/>
      <c r="M477" s="521"/>
      <c r="N477" s="2768"/>
      <c r="O477" s="521"/>
      <c r="P477" s="523"/>
      <c r="Q477" s="525"/>
      <c r="R477" s="2769"/>
      <c r="S477" s="3160"/>
    </row>
    <row r="478" spans="7:19" ht="20.100000000000001" customHeight="1">
      <c r="G478" s="2767"/>
      <c r="H478" s="521"/>
      <c r="I478" s="521"/>
      <c r="J478" s="521"/>
      <c r="K478" s="521"/>
      <c r="L478" s="521"/>
      <c r="M478" s="521"/>
      <c r="N478" s="2768"/>
      <c r="O478" s="521"/>
      <c r="P478" s="523"/>
      <c r="Q478" s="525"/>
      <c r="R478" s="2769"/>
      <c r="S478" s="3160"/>
    </row>
    <row r="479" spans="7:19" ht="20.100000000000001" customHeight="1">
      <c r="G479" s="2767"/>
      <c r="H479" s="521"/>
      <c r="I479" s="521"/>
      <c r="J479" s="521"/>
      <c r="K479" s="521"/>
      <c r="L479" s="521"/>
      <c r="M479" s="521"/>
      <c r="N479" s="2768"/>
      <c r="O479" s="521"/>
      <c r="P479" s="523"/>
      <c r="Q479" s="525"/>
      <c r="R479" s="2769"/>
      <c r="S479" s="3160"/>
    </row>
    <row r="480" spans="7:19" ht="20.100000000000001" customHeight="1">
      <c r="G480" s="2767"/>
      <c r="H480" s="521"/>
      <c r="I480" s="521"/>
      <c r="J480" s="521"/>
      <c r="K480" s="521"/>
      <c r="L480" s="521"/>
      <c r="M480" s="521"/>
      <c r="N480" s="2768"/>
      <c r="O480" s="521"/>
      <c r="P480" s="523"/>
      <c r="Q480" s="525"/>
      <c r="R480" s="2769"/>
      <c r="S480" s="3160"/>
    </row>
    <row r="481" spans="7:19" ht="20.100000000000001" customHeight="1">
      <c r="G481" s="2767"/>
      <c r="H481" s="521"/>
      <c r="I481" s="521"/>
      <c r="J481" s="521"/>
      <c r="K481" s="521"/>
      <c r="L481" s="521"/>
      <c r="M481" s="521"/>
      <c r="N481" s="2768"/>
      <c r="O481" s="521"/>
      <c r="P481" s="523"/>
      <c r="Q481" s="525"/>
      <c r="R481" s="2769"/>
      <c r="S481" s="3160"/>
    </row>
    <row r="482" spans="7:19" ht="20.100000000000001" customHeight="1">
      <c r="G482" s="2767"/>
      <c r="H482" s="521"/>
      <c r="I482" s="521"/>
      <c r="J482" s="521"/>
      <c r="K482" s="521"/>
      <c r="L482" s="521"/>
      <c r="M482" s="521"/>
      <c r="N482" s="2768"/>
      <c r="O482" s="521"/>
      <c r="P482" s="523"/>
      <c r="Q482" s="525"/>
      <c r="R482" s="2769"/>
      <c r="S482" s="3160"/>
    </row>
    <row r="483" spans="7:19" ht="20.100000000000001" customHeight="1">
      <c r="G483" s="2767"/>
      <c r="H483" s="521"/>
      <c r="I483" s="521"/>
      <c r="J483" s="521"/>
      <c r="K483" s="521"/>
      <c r="L483" s="521"/>
      <c r="M483" s="521"/>
      <c r="N483" s="2768"/>
      <c r="O483" s="521"/>
      <c r="P483" s="523"/>
      <c r="Q483" s="525"/>
      <c r="R483" s="2769"/>
      <c r="S483" s="3160"/>
    </row>
    <row r="484" spans="7:19" ht="20.100000000000001" customHeight="1">
      <c r="G484" s="2767"/>
      <c r="H484" s="521"/>
      <c r="I484" s="521"/>
      <c r="J484" s="521"/>
      <c r="K484" s="521"/>
      <c r="L484" s="521"/>
      <c r="M484" s="521"/>
      <c r="N484" s="2768"/>
      <c r="O484" s="521"/>
      <c r="P484" s="523"/>
      <c r="Q484" s="525"/>
      <c r="R484" s="2769"/>
      <c r="S484" s="3160"/>
    </row>
    <row r="485" spans="7:19" ht="20.100000000000001" customHeight="1">
      <c r="G485" s="2767"/>
      <c r="H485" s="521"/>
      <c r="I485" s="521"/>
      <c r="J485" s="521"/>
      <c r="K485" s="521"/>
      <c r="L485" s="521"/>
      <c r="M485" s="521"/>
      <c r="N485" s="2768"/>
      <c r="O485" s="521"/>
      <c r="P485" s="523"/>
      <c r="Q485" s="525"/>
      <c r="R485" s="2769"/>
      <c r="S485" s="3160"/>
    </row>
    <row r="486" spans="7:19" ht="20.100000000000001" customHeight="1">
      <c r="G486" s="2767"/>
      <c r="H486" s="521"/>
      <c r="I486" s="521"/>
      <c r="J486" s="521"/>
      <c r="K486" s="521"/>
      <c r="L486" s="521"/>
      <c r="M486" s="521"/>
      <c r="N486" s="2768"/>
      <c r="O486" s="521"/>
      <c r="P486" s="523"/>
      <c r="Q486" s="525"/>
      <c r="R486" s="2769"/>
      <c r="S486" s="3160"/>
    </row>
    <row r="487" spans="7:19" ht="20.100000000000001" customHeight="1">
      <c r="G487" s="2767"/>
      <c r="H487" s="521"/>
      <c r="I487" s="521"/>
      <c r="J487" s="521"/>
      <c r="K487" s="521"/>
      <c r="L487" s="521"/>
      <c r="M487" s="521"/>
      <c r="N487" s="2768"/>
      <c r="O487" s="521"/>
      <c r="P487" s="523"/>
      <c r="Q487" s="525"/>
      <c r="R487" s="2769"/>
      <c r="S487" s="3160"/>
    </row>
    <row r="488" spans="7:19" ht="20.100000000000001" customHeight="1">
      <c r="G488" s="2767"/>
      <c r="H488" s="521"/>
      <c r="I488" s="521"/>
      <c r="J488" s="521"/>
      <c r="K488" s="521"/>
      <c r="L488" s="521"/>
      <c r="M488" s="521"/>
      <c r="N488" s="2768"/>
      <c r="O488" s="521"/>
      <c r="P488" s="523"/>
      <c r="Q488" s="525"/>
      <c r="R488" s="2769"/>
      <c r="S488" s="3160"/>
    </row>
    <row r="489" spans="7:19" ht="20.100000000000001" customHeight="1">
      <c r="G489" s="2767"/>
      <c r="H489" s="521"/>
      <c r="I489" s="521"/>
      <c r="J489" s="521"/>
      <c r="K489" s="521"/>
      <c r="L489" s="521"/>
      <c r="M489" s="521"/>
      <c r="N489" s="2768"/>
      <c r="O489" s="521"/>
      <c r="P489" s="523"/>
      <c r="Q489" s="525"/>
      <c r="R489" s="2769"/>
      <c r="S489" s="3160"/>
    </row>
    <row r="490" spans="7:19" ht="20.100000000000001" customHeight="1">
      <c r="G490" s="2767"/>
      <c r="H490" s="521"/>
      <c r="I490" s="521"/>
      <c r="J490" s="521"/>
      <c r="K490" s="521"/>
      <c r="L490" s="521"/>
      <c r="M490" s="521"/>
      <c r="N490" s="2768"/>
      <c r="O490" s="521"/>
      <c r="P490" s="523"/>
      <c r="Q490" s="525"/>
      <c r="R490" s="2769"/>
      <c r="S490" s="3160"/>
    </row>
    <row r="491" spans="7:19" ht="20.100000000000001" customHeight="1">
      <c r="G491" s="2767"/>
      <c r="H491" s="521"/>
      <c r="I491" s="521"/>
      <c r="J491" s="521"/>
      <c r="K491" s="521"/>
      <c r="L491" s="521"/>
      <c r="M491" s="521"/>
      <c r="N491" s="2768"/>
      <c r="O491" s="521"/>
      <c r="P491" s="523"/>
      <c r="Q491" s="525"/>
      <c r="R491" s="2769"/>
      <c r="S491" s="3160"/>
    </row>
    <row r="492" spans="7:19" ht="20.100000000000001" customHeight="1">
      <c r="G492" s="2767"/>
      <c r="H492" s="521"/>
      <c r="I492" s="521"/>
      <c r="J492" s="521"/>
      <c r="K492" s="521"/>
      <c r="L492" s="521"/>
      <c r="M492" s="521"/>
      <c r="N492" s="2768"/>
      <c r="O492" s="521"/>
      <c r="P492" s="523"/>
      <c r="Q492" s="525"/>
      <c r="R492" s="2769"/>
      <c r="S492" s="3160"/>
    </row>
    <row r="493" spans="7:19" ht="20.100000000000001" customHeight="1">
      <c r="G493" s="2767"/>
      <c r="H493" s="521"/>
      <c r="I493" s="521"/>
      <c r="J493" s="521"/>
      <c r="K493" s="521"/>
      <c r="L493" s="521"/>
      <c r="M493" s="521"/>
      <c r="N493" s="2768"/>
      <c r="O493" s="521"/>
      <c r="P493" s="523"/>
      <c r="Q493" s="525"/>
      <c r="R493" s="2769"/>
      <c r="S493" s="3160"/>
    </row>
    <row r="494" spans="7:19" ht="20.100000000000001" customHeight="1">
      <c r="G494" s="2767"/>
      <c r="H494" s="521"/>
      <c r="I494" s="521"/>
      <c r="J494" s="521"/>
      <c r="K494" s="521"/>
      <c r="L494" s="521"/>
      <c r="M494" s="521"/>
      <c r="N494" s="2768"/>
      <c r="O494" s="521"/>
      <c r="P494" s="523"/>
      <c r="Q494" s="525"/>
      <c r="R494" s="2769"/>
      <c r="S494" s="3160"/>
    </row>
    <row r="495" spans="7:19" ht="20.100000000000001" customHeight="1">
      <c r="G495" s="2767"/>
      <c r="H495" s="521"/>
      <c r="I495" s="521"/>
      <c r="J495" s="521"/>
      <c r="K495" s="521"/>
      <c r="L495" s="521"/>
      <c r="M495" s="521"/>
      <c r="N495" s="2768"/>
      <c r="O495" s="521"/>
      <c r="P495" s="523"/>
      <c r="Q495" s="525"/>
      <c r="R495" s="2769"/>
      <c r="S495" s="3160"/>
    </row>
    <row r="496" spans="7:19" ht="20.100000000000001" customHeight="1">
      <c r="G496" s="2767"/>
      <c r="H496" s="521"/>
      <c r="I496" s="521"/>
      <c r="J496" s="521"/>
      <c r="K496" s="521"/>
      <c r="L496" s="521"/>
      <c r="M496" s="521"/>
      <c r="N496" s="2768"/>
      <c r="O496" s="521"/>
      <c r="P496" s="523"/>
      <c r="Q496" s="525"/>
      <c r="R496" s="2769"/>
      <c r="S496" s="3160"/>
    </row>
    <row r="497" spans="7:19" ht="20.100000000000001" customHeight="1">
      <c r="G497" s="2767"/>
      <c r="H497" s="521"/>
      <c r="I497" s="521"/>
      <c r="J497" s="521"/>
      <c r="K497" s="521"/>
      <c r="L497" s="521"/>
      <c r="M497" s="521"/>
      <c r="N497" s="2768"/>
      <c r="O497" s="521"/>
      <c r="P497" s="523"/>
      <c r="Q497" s="525"/>
      <c r="R497" s="2769"/>
      <c r="S497" s="3160"/>
    </row>
    <row r="498" spans="7:19" ht="20.100000000000001" customHeight="1">
      <c r="G498" s="2767"/>
      <c r="H498" s="521"/>
      <c r="I498" s="521"/>
      <c r="J498" s="521"/>
      <c r="K498" s="521"/>
      <c r="L498" s="521"/>
      <c r="M498" s="521"/>
      <c r="N498" s="2768"/>
      <c r="O498" s="521"/>
      <c r="P498" s="523"/>
      <c r="Q498" s="525"/>
      <c r="R498" s="2769"/>
      <c r="S498" s="3160"/>
    </row>
    <row r="499" spans="7:19" ht="20.100000000000001" customHeight="1">
      <c r="G499" s="2767"/>
      <c r="H499" s="521"/>
      <c r="I499" s="521"/>
      <c r="J499" s="521"/>
      <c r="K499" s="521"/>
      <c r="L499" s="521"/>
      <c r="M499" s="521"/>
      <c r="N499" s="2768"/>
      <c r="O499" s="521"/>
      <c r="P499" s="523"/>
      <c r="Q499" s="525"/>
      <c r="R499" s="2769"/>
      <c r="S499" s="3160"/>
    </row>
    <row r="500" spans="7:19" ht="20.100000000000001" customHeight="1">
      <c r="G500" s="2767"/>
      <c r="H500" s="521"/>
      <c r="I500" s="521"/>
      <c r="J500" s="521"/>
      <c r="K500" s="521"/>
      <c r="L500" s="521"/>
      <c r="M500" s="521"/>
      <c r="N500" s="2768"/>
      <c r="O500" s="521"/>
      <c r="P500" s="523"/>
      <c r="Q500" s="525"/>
      <c r="R500" s="2769"/>
      <c r="S500" s="3160"/>
    </row>
    <row r="501" spans="7:19" ht="20.100000000000001" customHeight="1">
      <c r="G501" s="2767"/>
      <c r="H501" s="521"/>
      <c r="I501" s="521"/>
      <c r="J501" s="521"/>
      <c r="K501" s="521"/>
      <c r="L501" s="521"/>
      <c r="M501" s="521"/>
      <c r="N501" s="2768"/>
      <c r="O501" s="521"/>
      <c r="P501" s="523"/>
      <c r="Q501" s="525"/>
      <c r="R501" s="2769"/>
      <c r="S501" s="3160"/>
    </row>
    <row r="502" spans="7:19" ht="20.100000000000001" customHeight="1">
      <c r="G502" s="2767"/>
      <c r="H502" s="521"/>
      <c r="I502" s="521"/>
      <c r="J502" s="521"/>
      <c r="K502" s="521"/>
      <c r="L502" s="521"/>
      <c r="M502" s="521"/>
      <c r="N502" s="2768"/>
      <c r="O502" s="521"/>
      <c r="P502" s="523"/>
      <c r="Q502" s="525"/>
      <c r="R502" s="2769"/>
      <c r="S502" s="3160"/>
    </row>
    <row r="503" spans="7:19" ht="20.100000000000001" customHeight="1">
      <c r="G503" s="2767"/>
      <c r="H503" s="521"/>
      <c r="I503" s="521"/>
      <c r="J503" s="521"/>
      <c r="K503" s="521"/>
      <c r="L503" s="521"/>
      <c r="M503" s="521"/>
      <c r="N503" s="2768"/>
      <c r="O503" s="521"/>
      <c r="P503" s="523"/>
      <c r="Q503" s="525"/>
      <c r="R503" s="2769"/>
      <c r="S503" s="3160"/>
    </row>
    <row r="504" spans="7:19" ht="20.100000000000001" customHeight="1">
      <c r="G504" s="2767"/>
      <c r="H504" s="521"/>
      <c r="I504" s="521"/>
      <c r="J504" s="521"/>
      <c r="K504" s="521"/>
      <c r="L504" s="521"/>
      <c r="M504" s="521"/>
      <c r="N504" s="2768"/>
      <c r="O504" s="521"/>
      <c r="P504" s="523"/>
      <c r="Q504" s="525"/>
      <c r="R504" s="2769"/>
      <c r="S504" s="3160"/>
    </row>
    <row r="505" spans="7:19" ht="20.100000000000001" customHeight="1">
      <c r="G505" s="2767"/>
      <c r="H505" s="521"/>
      <c r="I505" s="521"/>
      <c r="J505" s="521"/>
      <c r="K505" s="521"/>
      <c r="L505" s="521"/>
      <c r="M505" s="521"/>
      <c r="N505" s="2768"/>
      <c r="O505" s="521"/>
      <c r="P505" s="523"/>
      <c r="Q505" s="525"/>
      <c r="R505" s="2769"/>
      <c r="S505" s="3160"/>
    </row>
    <row r="506" spans="7:19" ht="20.100000000000001" customHeight="1">
      <c r="G506" s="2767"/>
      <c r="H506" s="521"/>
      <c r="I506" s="521"/>
      <c r="J506" s="521"/>
      <c r="K506" s="521"/>
      <c r="L506" s="521"/>
      <c r="M506" s="521"/>
      <c r="N506" s="2768"/>
      <c r="O506" s="521"/>
      <c r="P506" s="523"/>
      <c r="Q506" s="525"/>
      <c r="R506" s="2769"/>
      <c r="S506" s="3160"/>
    </row>
    <row r="507" spans="7:19" ht="20.100000000000001" customHeight="1">
      <c r="G507" s="2767"/>
      <c r="H507" s="521"/>
      <c r="I507" s="521"/>
      <c r="J507" s="521"/>
      <c r="K507" s="521"/>
      <c r="L507" s="521"/>
      <c r="M507" s="521"/>
      <c r="N507" s="2768"/>
      <c r="O507" s="521"/>
      <c r="P507" s="523"/>
      <c r="Q507" s="525"/>
      <c r="R507" s="2769"/>
      <c r="S507" s="3160"/>
    </row>
    <row r="508" spans="7:19" ht="20.100000000000001" customHeight="1">
      <c r="G508" s="2767"/>
      <c r="H508" s="521"/>
      <c r="I508" s="521"/>
      <c r="J508" s="521"/>
      <c r="K508" s="521"/>
      <c r="L508" s="521"/>
      <c r="M508" s="521"/>
      <c r="N508" s="2768"/>
      <c r="O508" s="521"/>
      <c r="P508" s="523"/>
      <c r="Q508" s="525"/>
      <c r="R508" s="2769"/>
      <c r="S508" s="3160"/>
    </row>
    <row r="509" spans="7:19" ht="20.100000000000001" customHeight="1">
      <c r="G509" s="2767"/>
      <c r="H509" s="521"/>
      <c r="I509" s="521"/>
      <c r="J509" s="521"/>
      <c r="K509" s="521"/>
      <c r="L509" s="521"/>
      <c r="M509" s="521"/>
      <c r="N509" s="2768"/>
      <c r="O509" s="521"/>
      <c r="P509" s="523"/>
      <c r="Q509" s="525"/>
      <c r="R509" s="2769"/>
      <c r="S509" s="3160"/>
    </row>
    <row r="510" spans="7:19" ht="20.100000000000001" customHeight="1">
      <c r="G510" s="2767"/>
      <c r="H510" s="521"/>
      <c r="I510" s="521"/>
      <c r="J510" s="521"/>
      <c r="K510" s="521"/>
      <c r="L510" s="521"/>
      <c r="M510" s="521"/>
      <c r="N510" s="2768"/>
      <c r="O510" s="521"/>
      <c r="P510" s="523"/>
      <c r="Q510" s="525"/>
      <c r="R510" s="2769"/>
      <c r="S510" s="3160"/>
    </row>
    <row r="511" spans="7:19" ht="20.100000000000001" customHeight="1">
      <c r="G511" s="2767"/>
      <c r="H511" s="521"/>
      <c r="I511" s="521"/>
      <c r="J511" s="521"/>
      <c r="K511" s="521"/>
      <c r="L511" s="521"/>
      <c r="M511" s="521"/>
      <c r="N511" s="2768"/>
      <c r="O511" s="521"/>
      <c r="P511" s="523"/>
      <c r="Q511" s="525"/>
      <c r="R511" s="2769"/>
      <c r="S511" s="3160"/>
    </row>
    <row r="512" spans="7:19" ht="20.100000000000001" customHeight="1">
      <c r="G512" s="2767"/>
      <c r="H512" s="521"/>
      <c r="I512" s="521"/>
      <c r="J512" s="521"/>
      <c r="K512" s="521"/>
      <c r="L512" s="521"/>
      <c r="M512" s="521"/>
      <c r="N512" s="2768"/>
      <c r="O512" s="521"/>
      <c r="P512" s="523"/>
      <c r="Q512" s="525"/>
      <c r="R512" s="2769"/>
      <c r="S512" s="3160"/>
    </row>
    <row r="513" spans="7:19" ht="20.100000000000001" customHeight="1">
      <c r="G513" s="2767"/>
      <c r="H513" s="521"/>
      <c r="I513" s="521"/>
      <c r="J513" s="521"/>
      <c r="K513" s="521"/>
      <c r="L513" s="521"/>
      <c r="M513" s="521"/>
      <c r="N513" s="2768"/>
      <c r="O513" s="521"/>
      <c r="P513" s="523"/>
      <c r="Q513" s="525"/>
      <c r="R513" s="2769"/>
      <c r="S513" s="3160"/>
    </row>
    <row r="514" spans="7:19" ht="20.100000000000001" customHeight="1">
      <c r="G514" s="2767"/>
      <c r="H514" s="521"/>
      <c r="I514" s="521"/>
      <c r="J514" s="521"/>
      <c r="K514" s="521"/>
      <c r="L514" s="521"/>
      <c r="M514" s="521"/>
      <c r="N514" s="2768"/>
      <c r="O514" s="521"/>
      <c r="P514" s="523"/>
      <c r="Q514" s="525"/>
      <c r="R514" s="2769"/>
      <c r="S514" s="3160"/>
    </row>
    <row r="515" spans="7:19" ht="20.100000000000001" customHeight="1">
      <c r="G515" s="2767"/>
      <c r="H515" s="521"/>
      <c r="I515" s="521"/>
      <c r="J515" s="521"/>
      <c r="K515" s="521"/>
      <c r="L515" s="521"/>
      <c r="M515" s="521"/>
      <c r="N515" s="2768"/>
      <c r="O515" s="521"/>
      <c r="P515" s="523"/>
      <c r="Q515" s="525"/>
      <c r="R515" s="2769"/>
      <c r="S515" s="3160"/>
    </row>
    <row r="516" spans="7:19" ht="20.100000000000001" customHeight="1">
      <c r="G516" s="2767"/>
      <c r="H516" s="521"/>
      <c r="I516" s="521"/>
      <c r="J516" s="521"/>
      <c r="K516" s="521"/>
      <c r="L516" s="521"/>
      <c r="M516" s="521"/>
      <c r="N516" s="2768"/>
      <c r="O516" s="521"/>
      <c r="P516" s="523"/>
      <c r="Q516" s="525"/>
      <c r="R516" s="2769"/>
      <c r="S516" s="3160"/>
    </row>
    <row r="517" spans="7:19" ht="20.100000000000001" customHeight="1">
      <c r="G517" s="2767"/>
      <c r="H517" s="521"/>
      <c r="I517" s="521"/>
      <c r="J517" s="521"/>
      <c r="K517" s="521"/>
      <c r="L517" s="521"/>
      <c r="M517" s="521"/>
      <c r="N517" s="2768"/>
      <c r="O517" s="521"/>
      <c r="P517" s="523"/>
      <c r="Q517" s="525"/>
      <c r="R517" s="2769"/>
      <c r="S517" s="3160"/>
    </row>
    <row r="518" spans="7:19" ht="20.100000000000001" customHeight="1">
      <c r="G518" s="2767"/>
      <c r="H518" s="521"/>
      <c r="I518" s="521"/>
      <c r="J518" s="521"/>
      <c r="K518" s="521"/>
      <c r="L518" s="521"/>
      <c r="M518" s="521"/>
      <c r="N518" s="2768"/>
      <c r="O518" s="521"/>
      <c r="P518" s="523"/>
      <c r="Q518" s="525"/>
      <c r="R518" s="2769"/>
      <c r="S518" s="3160"/>
    </row>
    <row r="519" spans="7:19" ht="20.100000000000001" customHeight="1">
      <c r="G519" s="2767"/>
      <c r="H519" s="521"/>
      <c r="I519" s="521"/>
      <c r="J519" s="521"/>
      <c r="K519" s="521"/>
      <c r="L519" s="521"/>
      <c r="M519" s="521"/>
      <c r="N519" s="2768"/>
      <c r="O519" s="521"/>
      <c r="P519" s="523"/>
      <c r="Q519" s="525"/>
      <c r="R519" s="2769"/>
      <c r="S519" s="3160"/>
    </row>
    <row r="520" spans="7:19" ht="20.100000000000001" customHeight="1">
      <c r="G520" s="2767"/>
      <c r="H520" s="521"/>
      <c r="I520" s="521"/>
      <c r="J520" s="521"/>
      <c r="K520" s="521"/>
      <c r="L520" s="521"/>
      <c r="M520" s="521"/>
      <c r="N520" s="2768"/>
      <c r="O520" s="521"/>
      <c r="P520" s="523"/>
      <c r="Q520" s="525"/>
      <c r="R520" s="2769"/>
      <c r="S520" s="3160"/>
    </row>
    <row r="521" spans="7:19" ht="20.100000000000001" customHeight="1">
      <c r="G521" s="2767"/>
      <c r="H521" s="521"/>
      <c r="I521" s="521"/>
      <c r="J521" s="521"/>
      <c r="K521" s="521"/>
      <c r="L521" s="521"/>
      <c r="M521" s="521"/>
      <c r="N521" s="2768"/>
      <c r="O521" s="521"/>
      <c r="P521" s="523"/>
      <c r="Q521" s="525"/>
      <c r="R521" s="2769"/>
      <c r="S521" s="3160"/>
    </row>
    <row r="522" spans="7:19" ht="20.100000000000001" customHeight="1">
      <c r="G522" s="2767"/>
      <c r="H522" s="521"/>
      <c r="I522" s="521"/>
      <c r="J522" s="521"/>
      <c r="K522" s="521"/>
      <c r="L522" s="521"/>
      <c r="M522" s="521"/>
      <c r="N522" s="2768"/>
      <c r="O522" s="521"/>
      <c r="P522" s="523"/>
      <c r="Q522" s="525"/>
      <c r="R522" s="2769"/>
      <c r="S522" s="3160"/>
    </row>
    <row r="523" spans="7:19" ht="20.100000000000001" customHeight="1">
      <c r="G523" s="2767"/>
      <c r="H523" s="521"/>
      <c r="I523" s="521"/>
      <c r="J523" s="521"/>
      <c r="K523" s="521"/>
      <c r="L523" s="521"/>
      <c r="M523" s="521"/>
      <c r="N523" s="2768"/>
      <c r="O523" s="521"/>
      <c r="P523" s="523"/>
      <c r="Q523" s="525"/>
      <c r="R523" s="2769"/>
      <c r="S523" s="3160"/>
    </row>
    <row r="524" spans="7:19" ht="20.100000000000001" customHeight="1">
      <c r="G524" s="2767"/>
      <c r="H524" s="521"/>
      <c r="I524" s="521"/>
      <c r="J524" s="521"/>
      <c r="K524" s="521"/>
      <c r="L524" s="521"/>
      <c r="M524" s="521"/>
      <c r="N524" s="2768"/>
      <c r="O524" s="521"/>
      <c r="P524" s="523"/>
      <c r="Q524" s="525"/>
      <c r="R524" s="2769"/>
      <c r="S524" s="3160"/>
    </row>
    <row r="525" spans="7:19" ht="20.100000000000001" customHeight="1">
      <c r="G525" s="2767"/>
      <c r="H525" s="521"/>
      <c r="I525" s="521"/>
      <c r="J525" s="521"/>
      <c r="K525" s="521"/>
      <c r="L525" s="521"/>
      <c r="M525" s="521"/>
      <c r="N525" s="2768"/>
      <c r="O525" s="521"/>
      <c r="P525" s="523"/>
      <c r="Q525" s="525"/>
      <c r="R525" s="2769"/>
      <c r="S525" s="3160"/>
    </row>
    <row r="526" spans="7:19" ht="20.100000000000001" customHeight="1">
      <c r="G526" s="2767"/>
      <c r="H526" s="521"/>
      <c r="I526" s="521"/>
      <c r="J526" s="521"/>
      <c r="K526" s="521"/>
      <c r="L526" s="521"/>
      <c r="M526" s="521"/>
      <c r="N526" s="2768"/>
      <c r="O526" s="521"/>
      <c r="P526" s="523"/>
      <c r="Q526" s="525"/>
      <c r="R526" s="2769"/>
      <c r="S526" s="3160"/>
    </row>
    <row r="527" spans="7:19" ht="20.100000000000001" customHeight="1">
      <c r="G527" s="2767"/>
      <c r="H527" s="521"/>
      <c r="I527" s="521"/>
      <c r="J527" s="521"/>
      <c r="K527" s="521"/>
      <c r="L527" s="521"/>
      <c r="M527" s="521"/>
      <c r="N527" s="2768"/>
      <c r="O527" s="521"/>
      <c r="P527" s="523"/>
      <c r="Q527" s="525"/>
      <c r="R527" s="2769"/>
      <c r="S527" s="3160"/>
    </row>
    <row r="528" spans="7:19" ht="20.100000000000001" customHeight="1">
      <c r="G528" s="2767"/>
      <c r="H528" s="521"/>
      <c r="I528" s="521"/>
      <c r="J528" s="521"/>
      <c r="K528" s="521"/>
      <c r="L528" s="521"/>
      <c r="M528" s="521"/>
      <c r="N528" s="2768"/>
      <c r="O528" s="521"/>
      <c r="P528" s="523"/>
      <c r="Q528" s="525"/>
      <c r="R528" s="2769"/>
      <c r="S528" s="3160"/>
    </row>
    <row r="529" spans="7:19" ht="20.100000000000001" customHeight="1">
      <c r="G529" s="2767"/>
      <c r="H529" s="521"/>
      <c r="I529" s="521"/>
      <c r="J529" s="521"/>
      <c r="K529" s="521"/>
      <c r="L529" s="521"/>
      <c r="M529" s="521"/>
      <c r="N529" s="2768"/>
      <c r="O529" s="521"/>
      <c r="P529" s="523"/>
      <c r="Q529" s="525"/>
      <c r="R529" s="2769"/>
      <c r="S529" s="3160"/>
    </row>
    <row r="530" spans="7:19" ht="20.100000000000001" customHeight="1">
      <c r="G530" s="2767"/>
      <c r="H530" s="521"/>
      <c r="I530" s="521"/>
      <c r="J530" s="521"/>
      <c r="K530" s="521"/>
      <c r="L530" s="521"/>
      <c r="M530" s="521"/>
      <c r="N530" s="2768"/>
      <c r="O530" s="521"/>
      <c r="P530" s="523"/>
      <c r="Q530" s="525"/>
      <c r="R530" s="2769"/>
      <c r="S530" s="3160"/>
    </row>
    <row r="531" spans="7:19" ht="20.100000000000001" customHeight="1">
      <c r="G531" s="2767"/>
      <c r="H531" s="521"/>
      <c r="I531" s="521"/>
      <c r="J531" s="521"/>
      <c r="K531" s="521"/>
      <c r="L531" s="521"/>
      <c r="M531" s="521"/>
      <c r="N531" s="2768"/>
      <c r="O531" s="521"/>
      <c r="P531" s="523"/>
      <c r="Q531" s="525"/>
      <c r="R531" s="2769"/>
      <c r="S531" s="3160"/>
    </row>
    <row r="532" spans="7:19" ht="20.100000000000001" customHeight="1">
      <c r="G532" s="2767"/>
      <c r="H532" s="521"/>
      <c r="I532" s="521"/>
      <c r="J532" s="521"/>
      <c r="K532" s="521"/>
      <c r="L532" s="521"/>
      <c r="M532" s="521"/>
      <c r="N532" s="2768"/>
      <c r="O532" s="521"/>
      <c r="P532" s="523"/>
      <c r="Q532" s="525"/>
      <c r="R532" s="2769"/>
      <c r="S532" s="3160"/>
    </row>
    <row r="533" spans="7:19" ht="20.100000000000001" customHeight="1">
      <c r="G533" s="2767"/>
      <c r="H533" s="521"/>
      <c r="I533" s="521"/>
      <c r="J533" s="521"/>
      <c r="K533" s="521"/>
      <c r="L533" s="521"/>
      <c r="M533" s="521"/>
      <c r="N533" s="2768"/>
      <c r="O533" s="521"/>
      <c r="P533" s="523"/>
      <c r="Q533" s="525"/>
      <c r="R533" s="2769"/>
      <c r="S533" s="3160"/>
    </row>
    <row r="534" spans="7:19" ht="20.100000000000001" customHeight="1">
      <c r="G534" s="2767"/>
      <c r="H534" s="521"/>
      <c r="I534" s="521"/>
      <c r="J534" s="521"/>
      <c r="K534" s="521"/>
      <c r="L534" s="521"/>
      <c r="M534" s="521"/>
      <c r="N534" s="2768"/>
      <c r="O534" s="521"/>
      <c r="P534" s="523"/>
      <c r="Q534" s="525"/>
      <c r="R534" s="2769"/>
      <c r="S534" s="3160"/>
    </row>
    <row r="535" spans="7:19" ht="20.100000000000001" customHeight="1">
      <c r="G535" s="2767"/>
      <c r="H535" s="521"/>
      <c r="I535" s="521"/>
      <c r="J535" s="521"/>
      <c r="K535" s="521"/>
      <c r="L535" s="521"/>
      <c r="M535" s="521"/>
      <c r="N535" s="2768"/>
      <c r="O535" s="521"/>
      <c r="P535" s="523"/>
      <c r="Q535" s="525"/>
      <c r="R535" s="2769"/>
      <c r="S535" s="3160"/>
    </row>
    <row r="536" spans="7:19" ht="20.100000000000001" customHeight="1">
      <c r="G536" s="2767"/>
      <c r="H536" s="521"/>
      <c r="I536" s="521"/>
      <c r="J536" s="521"/>
      <c r="K536" s="521"/>
      <c r="L536" s="521"/>
      <c r="M536" s="521"/>
      <c r="N536" s="2768"/>
      <c r="O536" s="521"/>
      <c r="P536" s="523"/>
      <c r="Q536" s="525"/>
      <c r="R536" s="2769"/>
      <c r="S536" s="3160"/>
    </row>
    <row r="537" spans="7:19" ht="20.100000000000001" customHeight="1">
      <c r="G537" s="2767"/>
      <c r="H537" s="521"/>
      <c r="I537" s="521"/>
      <c r="J537" s="521"/>
      <c r="K537" s="521"/>
      <c r="L537" s="521"/>
      <c r="M537" s="521"/>
      <c r="N537" s="2768"/>
      <c r="O537" s="521"/>
      <c r="P537" s="523"/>
      <c r="Q537" s="525"/>
      <c r="R537" s="2769"/>
      <c r="S537" s="3160"/>
    </row>
    <row r="538" spans="7:19" ht="20.100000000000001" customHeight="1">
      <c r="G538" s="2767"/>
      <c r="H538" s="521"/>
      <c r="I538" s="521"/>
      <c r="J538" s="521"/>
      <c r="K538" s="521"/>
      <c r="L538" s="521"/>
      <c r="M538" s="521"/>
      <c r="N538" s="2768"/>
      <c r="O538" s="521"/>
      <c r="P538" s="523"/>
      <c r="Q538" s="525"/>
      <c r="R538" s="2769"/>
      <c r="S538" s="3160"/>
    </row>
    <row r="539" spans="7:19" ht="20.100000000000001" customHeight="1">
      <c r="G539" s="2767"/>
      <c r="H539" s="521"/>
      <c r="I539" s="521"/>
      <c r="J539" s="521"/>
      <c r="K539" s="521"/>
      <c r="L539" s="521"/>
      <c r="M539" s="521"/>
      <c r="N539" s="2768"/>
      <c r="O539" s="521"/>
      <c r="P539" s="523"/>
      <c r="Q539" s="525"/>
      <c r="R539" s="2769"/>
      <c r="S539" s="3160"/>
    </row>
    <row r="540" spans="7:19" ht="20.100000000000001" customHeight="1">
      <c r="G540" s="2767"/>
      <c r="H540" s="521"/>
      <c r="I540" s="521"/>
      <c r="J540" s="521"/>
      <c r="K540" s="521"/>
      <c r="L540" s="521"/>
      <c r="M540" s="521"/>
      <c r="N540" s="2768"/>
      <c r="O540" s="521"/>
      <c r="P540" s="523"/>
      <c r="Q540" s="525"/>
      <c r="R540" s="2769"/>
      <c r="S540" s="3160"/>
    </row>
    <row r="541" spans="7:19" ht="20.100000000000001" customHeight="1">
      <c r="G541" s="2767"/>
      <c r="H541" s="521"/>
      <c r="I541" s="521"/>
      <c r="J541" s="521"/>
      <c r="K541" s="521"/>
      <c r="L541" s="521"/>
      <c r="M541" s="521"/>
      <c r="N541" s="2768"/>
      <c r="O541" s="521"/>
      <c r="P541" s="523"/>
      <c r="Q541" s="525"/>
      <c r="R541" s="2769"/>
      <c r="S541" s="3160"/>
    </row>
    <row r="542" spans="7:19" ht="20.100000000000001" customHeight="1">
      <c r="G542" s="2767"/>
      <c r="H542" s="521"/>
      <c r="I542" s="521"/>
      <c r="J542" s="521"/>
      <c r="K542" s="521"/>
      <c r="L542" s="521"/>
      <c r="M542" s="521"/>
      <c r="N542" s="2768"/>
      <c r="O542" s="521"/>
      <c r="P542" s="523"/>
      <c r="Q542" s="525"/>
      <c r="R542" s="2769"/>
      <c r="S542" s="3160"/>
    </row>
    <row r="543" spans="7:19" ht="20.100000000000001" customHeight="1">
      <c r="G543" s="2767"/>
      <c r="H543" s="521"/>
      <c r="I543" s="521"/>
      <c r="J543" s="521"/>
      <c r="K543" s="521"/>
      <c r="L543" s="521"/>
      <c r="M543" s="521"/>
      <c r="N543" s="2768"/>
      <c r="O543" s="521"/>
      <c r="P543" s="523"/>
      <c r="Q543" s="525"/>
      <c r="R543" s="2769"/>
      <c r="S543" s="3160"/>
    </row>
    <row r="544" spans="7:19" ht="20.100000000000001" customHeight="1">
      <c r="G544" s="2767"/>
      <c r="H544" s="521"/>
      <c r="I544" s="521"/>
      <c r="J544" s="521"/>
      <c r="K544" s="521"/>
      <c r="L544" s="521"/>
      <c r="M544" s="521"/>
      <c r="N544" s="2768"/>
      <c r="O544" s="521"/>
      <c r="P544" s="523"/>
      <c r="Q544" s="525"/>
      <c r="R544" s="2769"/>
      <c r="S544" s="3160"/>
    </row>
    <row r="545" spans="7:19" ht="20.100000000000001" customHeight="1">
      <c r="G545" s="2767"/>
      <c r="H545" s="521"/>
      <c r="I545" s="521"/>
      <c r="J545" s="521"/>
      <c r="K545" s="521"/>
      <c r="L545" s="521"/>
      <c r="M545" s="521"/>
      <c r="N545" s="2768"/>
      <c r="O545" s="521"/>
      <c r="P545" s="523"/>
      <c r="Q545" s="525"/>
      <c r="R545" s="2769"/>
      <c r="S545" s="3160"/>
    </row>
    <row r="546" spans="7:19" ht="20.100000000000001" customHeight="1">
      <c r="G546" s="2767"/>
      <c r="H546" s="521"/>
      <c r="I546" s="521"/>
      <c r="J546" s="521"/>
      <c r="K546" s="521"/>
      <c r="L546" s="521"/>
      <c r="M546" s="521"/>
      <c r="N546" s="2768"/>
      <c r="O546" s="521"/>
      <c r="P546" s="523"/>
      <c r="Q546" s="525"/>
      <c r="R546" s="2769"/>
      <c r="S546" s="3160"/>
    </row>
    <row r="547" spans="7:19" ht="20.100000000000001" customHeight="1">
      <c r="G547" s="2767"/>
      <c r="H547" s="521"/>
      <c r="I547" s="521"/>
      <c r="J547" s="521"/>
      <c r="K547" s="521"/>
      <c r="L547" s="521"/>
      <c r="M547" s="521"/>
      <c r="N547" s="2768"/>
      <c r="O547" s="521"/>
      <c r="P547" s="523"/>
      <c r="Q547" s="525"/>
      <c r="R547" s="2769"/>
      <c r="S547" s="3160"/>
    </row>
    <row r="548" spans="7:19" ht="20.100000000000001" customHeight="1">
      <c r="G548" s="2767"/>
      <c r="H548" s="521"/>
      <c r="I548" s="521"/>
      <c r="J548" s="521"/>
      <c r="K548" s="521"/>
      <c r="L548" s="521"/>
      <c r="M548" s="521"/>
      <c r="N548" s="2768"/>
      <c r="O548" s="521"/>
      <c r="P548" s="523"/>
      <c r="Q548" s="525"/>
      <c r="R548" s="2769"/>
      <c r="S548" s="3160"/>
    </row>
    <row r="549" spans="7:19" ht="20.100000000000001" customHeight="1">
      <c r="G549" s="2767"/>
      <c r="H549" s="521"/>
      <c r="I549" s="521"/>
      <c r="J549" s="521"/>
      <c r="K549" s="521"/>
      <c r="L549" s="521"/>
      <c r="M549" s="521"/>
      <c r="N549" s="2768"/>
      <c r="O549" s="521"/>
      <c r="P549" s="523"/>
      <c r="Q549" s="525"/>
      <c r="R549" s="2769"/>
      <c r="S549" s="3160"/>
    </row>
    <row r="550" spans="7:19" ht="20.100000000000001" customHeight="1">
      <c r="G550" s="2767"/>
      <c r="H550" s="521"/>
      <c r="I550" s="521"/>
      <c r="J550" s="521"/>
      <c r="K550" s="521"/>
      <c r="L550" s="521"/>
      <c r="M550" s="521"/>
      <c r="N550" s="2768"/>
      <c r="O550" s="521"/>
      <c r="P550" s="523"/>
      <c r="Q550" s="525"/>
      <c r="R550" s="2769"/>
      <c r="S550" s="3160"/>
    </row>
    <row r="551" spans="7:19" ht="20.100000000000001" customHeight="1">
      <c r="G551" s="2767"/>
      <c r="H551" s="521"/>
      <c r="I551" s="521"/>
      <c r="J551" s="521"/>
      <c r="K551" s="521"/>
      <c r="L551" s="521"/>
      <c r="M551" s="521"/>
      <c r="N551" s="2768"/>
      <c r="O551" s="521"/>
      <c r="P551" s="523"/>
      <c r="Q551" s="525"/>
      <c r="R551" s="2769"/>
      <c r="S551" s="3160"/>
    </row>
    <row r="552" spans="7:19" ht="20.100000000000001" customHeight="1">
      <c r="G552" s="2767"/>
      <c r="H552" s="521"/>
      <c r="I552" s="521"/>
      <c r="J552" s="521"/>
      <c r="K552" s="521"/>
      <c r="L552" s="521"/>
      <c r="M552" s="521"/>
      <c r="N552" s="2768"/>
      <c r="O552" s="521"/>
      <c r="P552" s="523"/>
      <c r="Q552" s="525"/>
      <c r="R552" s="2769"/>
      <c r="S552" s="3160"/>
    </row>
    <row r="553" spans="7:19" ht="20.100000000000001" customHeight="1">
      <c r="G553" s="2767"/>
      <c r="H553" s="521"/>
      <c r="I553" s="521"/>
      <c r="J553" s="521"/>
      <c r="K553" s="521"/>
      <c r="L553" s="521"/>
      <c r="M553" s="521"/>
      <c r="N553" s="2768"/>
      <c r="O553" s="521"/>
      <c r="P553" s="523"/>
      <c r="Q553" s="525"/>
      <c r="R553" s="2769"/>
      <c r="S553" s="3160"/>
    </row>
    <row r="554" spans="7:19" ht="20.100000000000001" customHeight="1">
      <c r="G554" s="2767"/>
      <c r="H554" s="521"/>
      <c r="I554" s="521"/>
      <c r="J554" s="521"/>
      <c r="K554" s="521"/>
      <c r="L554" s="521"/>
      <c r="M554" s="521"/>
      <c r="N554" s="2768"/>
      <c r="O554" s="521"/>
      <c r="P554" s="523"/>
      <c r="Q554" s="525"/>
      <c r="R554" s="2769"/>
      <c r="S554" s="3160"/>
    </row>
    <row r="555" spans="7:19" ht="20.100000000000001" customHeight="1">
      <c r="G555" s="2767"/>
      <c r="H555" s="521"/>
      <c r="I555" s="521"/>
      <c r="J555" s="521"/>
      <c r="K555" s="521"/>
      <c r="L555" s="521"/>
      <c r="M555" s="521"/>
      <c r="N555" s="2768"/>
      <c r="O555" s="521"/>
      <c r="P555" s="523"/>
      <c r="Q555" s="525"/>
      <c r="R555" s="2769"/>
      <c r="S555" s="3160"/>
    </row>
    <row r="556" spans="7:19" ht="20.100000000000001" customHeight="1">
      <c r="G556" s="2767"/>
      <c r="H556" s="521"/>
      <c r="I556" s="521"/>
      <c r="J556" s="521"/>
      <c r="K556" s="521"/>
      <c r="L556" s="521"/>
      <c r="M556" s="521"/>
      <c r="N556" s="2768"/>
      <c r="O556" s="521"/>
      <c r="P556" s="523"/>
      <c r="Q556" s="525"/>
      <c r="R556" s="2769"/>
      <c r="S556" s="3160"/>
    </row>
    <row r="557" spans="7:19" ht="20.100000000000001" customHeight="1">
      <c r="G557" s="2767"/>
      <c r="H557" s="521"/>
      <c r="I557" s="521"/>
      <c r="J557" s="521"/>
      <c r="K557" s="521"/>
      <c r="L557" s="521"/>
      <c r="M557" s="521"/>
      <c r="N557" s="2768"/>
      <c r="O557" s="521"/>
      <c r="P557" s="523"/>
      <c r="Q557" s="525"/>
      <c r="R557" s="2769"/>
      <c r="S557" s="3160"/>
    </row>
    <row r="558" spans="7:19" ht="20.100000000000001" customHeight="1">
      <c r="G558" s="2767"/>
      <c r="H558" s="521"/>
      <c r="I558" s="521"/>
      <c r="J558" s="521"/>
      <c r="K558" s="521"/>
      <c r="L558" s="521"/>
      <c r="M558" s="521"/>
      <c r="N558" s="2768"/>
      <c r="O558" s="521"/>
      <c r="P558" s="523"/>
      <c r="Q558" s="525"/>
      <c r="R558" s="2769"/>
      <c r="S558" s="3160"/>
    </row>
    <row r="559" spans="7:19" ht="20.100000000000001" customHeight="1">
      <c r="G559" s="2767"/>
      <c r="H559" s="521"/>
      <c r="I559" s="521"/>
      <c r="J559" s="521"/>
      <c r="K559" s="521"/>
      <c r="L559" s="521"/>
      <c r="M559" s="521"/>
      <c r="N559" s="2768"/>
      <c r="O559" s="521"/>
      <c r="P559" s="523"/>
      <c r="Q559" s="525"/>
      <c r="R559" s="2769"/>
      <c r="S559" s="3160"/>
    </row>
    <row r="560" spans="7:19" ht="20.100000000000001" customHeight="1">
      <c r="G560" s="2767"/>
      <c r="H560" s="521"/>
      <c r="I560" s="521"/>
      <c r="J560" s="521"/>
      <c r="K560" s="521"/>
      <c r="L560" s="521"/>
      <c r="M560" s="521"/>
      <c r="N560" s="2768"/>
      <c r="O560" s="521"/>
      <c r="P560" s="523"/>
      <c r="Q560" s="525"/>
      <c r="R560" s="2769"/>
      <c r="S560" s="3160"/>
    </row>
    <row r="561" spans="7:19" ht="20.100000000000001" customHeight="1">
      <c r="G561" s="2767"/>
      <c r="H561" s="521"/>
      <c r="I561" s="521"/>
      <c r="J561" s="521"/>
      <c r="K561" s="521"/>
      <c r="L561" s="521"/>
      <c r="M561" s="521"/>
      <c r="N561" s="2768"/>
      <c r="O561" s="521"/>
      <c r="P561" s="523"/>
      <c r="Q561" s="525"/>
      <c r="R561" s="2769"/>
      <c r="S561" s="3160"/>
    </row>
    <row r="562" spans="7:19" ht="20.100000000000001" customHeight="1">
      <c r="G562" s="2767"/>
      <c r="H562" s="521"/>
      <c r="I562" s="521"/>
      <c r="J562" s="521"/>
      <c r="K562" s="521"/>
      <c r="L562" s="521"/>
      <c r="M562" s="521"/>
      <c r="N562" s="2768"/>
      <c r="O562" s="521"/>
      <c r="P562" s="523"/>
      <c r="Q562" s="525"/>
      <c r="R562" s="2769"/>
      <c r="S562" s="3160"/>
    </row>
    <row r="563" spans="7:19" ht="20.100000000000001" customHeight="1">
      <c r="G563" s="2767"/>
      <c r="H563" s="521"/>
      <c r="I563" s="521"/>
      <c r="J563" s="521"/>
      <c r="K563" s="521"/>
      <c r="L563" s="521"/>
      <c r="M563" s="521"/>
      <c r="N563" s="2768"/>
      <c r="O563" s="521"/>
      <c r="P563" s="523"/>
      <c r="Q563" s="525"/>
      <c r="R563" s="2769"/>
      <c r="S563" s="3160"/>
    </row>
    <row r="564" spans="7:19" ht="20.100000000000001" customHeight="1">
      <c r="G564" s="2767"/>
      <c r="H564" s="521"/>
      <c r="I564" s="521"/>
      <c r="J564" s="521"/>
      <c r="K564" s="521"/>
      <c r="L564" s="521"/>
      <c r="M564" s="521"/>
      <c r="N564" s="2768"/>
      <c r="O564" s="521"/>
      <c r="P564" s="523"/>
      <c r="Q564" s="525"/>
      <c r="R564" s="2769"/>
      <c r="S564" s="3160"/>
    </row>
    <row r="565" spans="7:19" ht="20.100000000000001" customHeight="1">
      <c r="G565" s="2767"/>
      <c r="H565" s="521"/>
      <c r="I565" s="521"/>
      <c r="J565" s="521"/>
      <c r="K565" s="521"/>
      <c r="L565" s="521"/>
      <c r="M565" s="521"/>
      <c r="N565" s="2768"/>
      <c r="O565" s="521"/>
      <c r="P565" s="523"/>
      <c r="Q565" s="525"/>
      <c r="R565" s="2769"/>
      <c r="S565" s="3160"/>
    </row>
    <row r="566" spans="7:19" ht="20.100000000000001" customHeight="1">
      <c r="G566" s="2767"/>
      <c r="H566" s="521"/>
      <c r="I566" s="521"/>
      <c r="J566" s="521"/>
      <c r="K566" s="521"/>
      <c r="L566" s="521"/>
      <c r="M566" s="521"/>
      <c r="N566" s="2768"/>
      <c r="O566" s="521"/>
      <c r="P566" s="523"/>
      <c r="Q566" s="525"/>
      <c r="R566" s="2769"/>
      <c r="S566" s="3160"/>
    </row>
    <row r="567" spans="7:19" ht="20.100000000000001" customHeight="1">
      <c r="G567" s="2767"/>
      <c r="H567" s="521"/>
      <c r="I567" s="521"/>
      <c r="J567" s="521"/>
      <c r="K567" s="521"/>
      <c r="L567" s="521"/>
      <c r="M567" s="521"/>
      <c r="N567" s="2768"/>
      <c r="O567" s="521"/>
      <c r="P567" s="523"/>
      <c r="Q567" s="525"/>
      <c r="R567" s="2769"/>
      <c r="S567" s="3160"/>
    </row>
    <row r="568" spans="7:19" ht="20.100000000000001" customHeight="1">
      <c r="G568" s="2767"/>
      <c r="H568" s="521"/>
      <c r="I568" s="521"/>
      <c r="J568" s="521"/>
      <c r="K568" s="521"/>
      <c r="L568" s="521"/>
      <c r="M568" s="521"/>
      <c r="N568" s="2768"/>
      <c r="O568" s="521"/>
      <c r="P568" s="523"/>
      <c r="Q568" s="525"/>
      <c r="R568" s="2769"/>
      <c r="S568" s="3160"/>
    </row>
    <row r="569" spans="7:19" ht="20.100000000000001" customHeight="1">
      <c r="G569" s="2767"/>
      <c r="H569" s="521"/>
      <c r="I569" s="521"/>
      <c r="J569" s="521"/>
      <c r="K569" s="521"/>
      <c r="L569" s="521"/>
      <c r="M569" s="521"/>
      <c r="N569" s="2768"/>
      <c r="O569" s="521"/>
      <c r="P569" s="523"/>
      <c r="Q569" s="525"/>
      <c r="R569" s="2769"/>
      <c r="S569" s="3160"/>
    </row>
    <row r="570" spans="7:19" ht="20.100000000000001" customHeight="1">
      <c r="G570" s="2767"/>
      <c r="H570" s="521"/>
      <c r="I570" s="521"/>
      <c r="J570" s="521"/>
      <c r="K570" s="521"/>
      <c r="L570" s="521"/>
      <c r="M570" s="521"/>
      <c r="N570" s="2768"/>
      <c r="O570" s="521"/>
      <c r="P570" s="523"/>
      <c r="Q570" s="525"/>
      <c r="R570" s="2769"/>
      <c r="S570" s="3160"/>
    </row>
    <row r="571" spans="7:19" ht="20.100000000000001" customHeight="1">
      <c r="G571" s="2767"/>
      <c r="H571" s="521"/>
      <c r="I571" s="521"/>
      <c r="J571" s="521"/>
      <c r="K571" s="521"/>
      <c r="L571" s="521"/>
      <c r="M571" s="521"/>
      <c r="N571" s="2768"/>
      <c r="O571" s="521"/>
      <c r="P571" s="523"/>
      <c r="Q571" s="525"/>
      <c r="R571" s="2769"/>
      <c r="S571" s="3160"/>
    </row>
    <row r="572" spans="7:19" ht="20.100000000000001" customHeight="1">
      <c r="G572" s="2767"/>
      <c r="H572" s="521"/>
      <c r="I572" s="521"/>
      <c r="J572" s="521"/>
      <c r="K572" s="521"/>
      <c r="L572" s="521"/>
      <c r="M572" s="521"/>
      <c r="N572" s="2768"/>
      <c r="O572" s="521"/>
      <c r="P572" s="523"/>
      <c r="Q572" s="525"/>
      <c r="R572" s="2769"/>
      <c r="S572" s="3160"/>
    </row>
    <row r="573" spans="7:19" ht="20.100000000000001" customHeight="1">
      <c r="G573" s="2767"/>
      <c r="H573" s="521"/>
      <c r="I573" s="521"/>
      <c r="J573" s="521"/>
      <c r="K573" s="521"/>
      <c r="L573" s="521"/>
      <c r="M573" s="521"/>
      <c r="N573" s="2768"/>
      <c r="O573" s="521"/>
      <c r="P573" s="523"/>
      <c r="Q573" s="525"/>
      <c r="R573" s="2769"/>
      <c r="S573" s="3160"/>
    </row>
    <row r="574" spans="7:19" ht="20.100000000000001" customHeight="1">
      <c r="G574" s="2767"/>
      <c r="H574" s="521"/>
      <c r="I574" s="521"/>
      <c r="J574" s="521"/>
      <c r="K574" s="521"/>
      <c r="L574" s="521"/>
      <c r="M574" s="521"/>
      <c r="N574" s="2768"/>
      <c r="O574" s="521"/>
      <c r="P574" s="523"/>
      <c r="Q574" s="525"/>
      <c r="R574" s="2769"/>
      <c r="S574" s="3160"/>
    </row>
    <row r="575" spans="7:19" ht="20.100000000000001" customHeight="1">
      <c r="G575" s="2767"/>
      <c r="H575" s="521"/>
      <c r="I575" s="521"/>
      <c r="J575" s="521"/>
      <c r="K575" s="521"/>
      <c r="L575" s="521"/>
      <c r="M575" s="521"/>
      <c r="N575" s="2768"/>
      <c r="O575" s="521"/>
      <c r="P575" s="523"/>
      <c r="Q575" s="525"/>
      <c r="R575" s="2769"/>
      <c r="S575" s="3160"/>
    </row>
    <row r="576" spans="7:19" ht="20.100000000000001" customHeight="1">
      <c r="G576" s="2767"/>
      <c r="H576" s="521"/>
      <c r="I576" s="521"/>
      <c r="J576" s="521"/>
      <c r="K576" s="521"/>
      <c r="L576" s="521"/>
      <c r="M576" s="521"/>
      <c r="N576" s="2768"/>
      <c r="O576" s="521"/>
      <c r="P576" s="523"/>
      <c r="Q576" s="525"/>
      <c r="R576" s="2769"/>
      <c r="S576" s="3160"/>
    </row>
    <row r="577" spans="7:19" ht="20.100000000000001" customHeight="1">
      <c r="G577" s="2767"/>
      <c r="H577" s="521"/>
      <c r="I577" s="521"/>
      <c r="J577" s="521"/>
      <c r="K577" s="521"/>
      <c r="L577" s="521"/>
      <c r="M577" s="521"/>
      <c r="N577" s="2768"/>
      <c r="O577" s="521"/>
      <c r="P577" s="523"/>
      <c r="Q577" s="525"/>
      <c r="R577" s="2769"/>
      <c r="S577" s="3160"/>
    </row>
    <row r="578" spans="7:19" ht="20.100000000000001" customHeight="1">
      <c r="G578" s="2767"/>
      <c r="H578" s="521"/>
      <c r="I578" s="521"/>
      <c r="J578" s="521"/>
      <c r="K578" s="521"/>
      <c r="L578" s="521"/>
      <c r="M578" s="521"/>
      <c r="N578" s="2768"/>
      <c r="O578" s="521"/>
      <c r="P578" s="523"/>
      <c r="Q578" s="525"/>
      <c r="R578" s="2769"/>
      <c r="S578" s="3160"/>
    </row>
    <row r="579" spans="7:19" ht="20.100000000000001" customHeight="1">
      <c r="G579" s="2767"/>
      <c r="H579" s="521"/>
      <c r="I579" s="521"/>
      <c r="J579" s="521"/>
      <c r="K579" s="521"/>
      <c r="L579" s="521"/>
      <c r="M579" s="521"/>
      <c r="N579" s="2768"/>
      <c r="O579" s="521"/>
      <c r="P579" s="523"/>
      <c r="Q579" s="525"/>
      <c r="R579" s="2769"/>
      <c r="S579" s="3160"/>
    </row>
    <row r="580" spans="7:19" ht="20.100000000000001" customHeight="1">
      <c r="G580" s="2767"/>
      <c r="H580" s="521"/>
      <c r="I580" s="521"/>
      <c r="J580" s="521"/>
      <c r="K580" s="521"/>
      <c r="L580" s="521"/>
      <c r="M580" s="521"/>
      <c r="N580" s="2768"/>
      <c r="O580" s="521"/>
      <c r="P580" s="523"/>
      <c r="Q580" s="525"/>
      <c r="R580" s="2769"/>
      <c r="S580" s="3160"/>
    </row>
    <row r="581" spans="7:19" ht="20.100000000000001" customHeight="1">
      <c r="G581" s="2767"/>
      <c r="H581" s="521"/>
      <c r="I581" s="521"/>
      <c r="J581" s="521"/>
      <c r="K581" s="521"/>
      <c r="L581" s="521"/>
      <c r="M581" s="521"/>
      <c r="N581" s="2768"/>
      <c r="O581" s="521"/>
      <c r="P581" s="523"/>
      <c r="Q581" s="525"/>
      <c r="R581" s="2769"/>
      <c r="S581" s="3160"/>
    </row>
    <row r="582" spans="7:19" ht="20.100000000000001" customHeight="1">
      <c r="G582" s="2767"/>
      <c r="H582" s="521"/>
      <c r="I582" s="521"/>
      <c r="J582" s="521"/>
      <c r="K582" s="521"/>
      <c r="L582" s="521"/>
      <c r="M582" s="521"/>
      <c r="N582" s="2768"/>
      <c r="O582" s="521"/>
      <c r="P582" s="523"/>
      <c r="Q582" s="525"/>
      <c r="R582" s="2769"/>
      <c r="S582" s="3160"/>
    </row>
    <row r="583" spans="7:19" ht="20.100000000000001" customHeight="1">
      <c r="G583" s="2767"/>
      <c r="H583" s="521"/>
      <c r="I583" s="521"/>
      <c r="J583" s="521"/>
      <c r="K583" s="521"/>
      <c r="L583" s="521"/>
      <c r="M583" s="521"/>
      <c r="N583" s="2768"/>
      <c r="O583" s="521"/>
      <c r="P583" s="523"/>
      <c r="Q583" s="525"/>
      <c r="R583" s="2769"/>
      <c r="S583" s="3160"/>
    </row>
    <row r="584" spans="7:19" ht="20.100000000000001" customHeight="1">
      <c r="G584" s="2767"/>
      <c r="H584" s="521"/>
      <c r="I584" s="521"/>
      <c r="J584" s="521"/>
      <c r="K584" s="521"/>
      <c r="L584" s="521"/>
      <c r="M584" s="521"/>
      <c r="N584" s="2768"/>
      <c r="O584" s="521"/>
      <c r="P584" s="523"/>
      <c r="Q584" s="525"/>
      <c r="R584" s="2769"/>
      <c r="S584" s="3160"/>
    </row>
    <row r="585" spans="7:19" ht="20.100000000000001" customHeight="1">
      <c r="G585" s="2767"/>
      <c r="H585" s="521"/>
      <c r="I585" s="521"/>
      <c r="J585" s="521"/>
      <c r="K585" s="521"/>
      <c r="L585" s="521"/>
      <c r="M585" s="521"/>
      <c r="N585" s="2768"/>
      <c r="O585" s="521"/>
      <c r="P585" s="523"/>
      <c r="Q585" s="525"/>
      <c r="R585" s="2769"/>
      <c r="S585" s="3160"/>
    </row>
    <row r="586" spans="7:19" ht="20.100000000000001" customHeight="1">
      <c r="G586" s="2767"/>
      <c r="H586" s="521"/>
      <c r="I586" s="521"/>
      <c r="J586" s="521"/>
      <c r="K586" s="521"/>
      <c r="L586" s="521"/>
      <c r="M586" s="521"/>
      <c r="N586" s="2768"/>
      <c r="O586" s="521"/>
      <c r="P586" s="523"/>
      <c r="Q586" s="525"/>
      <c r="R586" s="2769"/>
      <c r="S586" s="3160"/>
    </row>
    <row r="587" spans="7:19" ht="20.100000000000001" customHeight="1">
      <c r="G587" s="2767"/>
      <c r="H587" s="521"/>
      <c r="I587" s="521"/>
      <c r="J587" s="521"/>
      <c r="K587" s="521"/>
      <c r="L587" s="521"/>
      <c r="M587" s="521"/>
      <c r="N587" s="2768"/>
      <c r="O587" s="521"/>
      <c r="P587" s="523"/>
      <c r="Q587" s="525"/>
      <c r="R587" s="2769"/>
      <c r="S587" s="3160"/>
    </row>
    <row r="588" spans="7:19" ht="20.100000000000001" customHeight="1">
      <c r="G588" s="2767"/>
      <c r="H588" s="521"/>
      <c r="I588" s="521"/>
      <c r="J588" s="521"/>
      <c r="K588" s="521"/>
      <c r="L588" s="521"/>
      <c r="M588" s="521"/>
      <c r="N588" s="2768"/>
      <c r="O588" s="521"/>
      <c r="P588" s="523"/>
      <c r="Q588" s="525"/>
      <c r="R588" s="2769"/>
      <c r="S588" s="3160"/>
    </row>
    <row r="589" spans="7:19" ht="20.100000000000001" customHeight="1">
      <c r="G589" s="2767"/>
      <c r="H589" s="521"/>
      <c r="I589" s="521"/>
      <c r="J589" s="521"/>
      <c r="K589" s="521"/>
      <c r="L589" s="521"/>
      <c r="M589" s="521"/>
      <c r="N589" s="2768"/>
      <c r="O589" s="521"/>
      <c r="P589" s="523"/>
      <c r="Q589" s="525"/>
      <c r="R589" s="2769"/>
      <c r="S589" s="3160"/>
    </row>
    <row r="590" spans="7:19" ht="20.100000000000001" customHeight="1">
      <c r="G590" s="2767"/>
      <c r="H590" s="521"/>
      <c r="I590" s="521"/>
      <c r="J590" s="521"/>
      <c r="K590" s="521"/>
      <c r="L590" s="521"/>
      <c r="M590" s="521"/>
      <c r="N590" s="2768"/>
      <c r="O590" s="521"/>
      <c r="P590" s="523"/>
      <c r="Q590" s="525"/>
      <c r="R590" s="2769"/>
      <c r="S590" s="3160"/>
    </row>
    <row r="591" spans="7:19" ht="20.100000000000001" customHeight="1">
      <c r="G591" s="2767"/>
      <c r="H591" s="521"/>
      <c r="I591" s="521"/>
      <c r="J591" s="521"/>
      <c r="K591" s="521"/>
      <c r="L591" s="521"/>
      <c r="M591" s="521"/>
      <c r="N591" s="2768"/>
      <c r="O591" s="521"/>
      <c r="P591" s="523"/>
      <c r="Q591" s="525"/>
      <c r="R591" s="2769"/>
      <c r="S591" s="3160"/>
    </row>
    <row r="592" spans="7:19" ht="20.100000000000001" customHeight="1">
      <c r="G592" s="2767"/>
      <c r="H592" s="521"/>
      <c r="I592" s="521"/>
      <c r="J592" s="521"/>
      <c r="K592" s="521"/>
      <c r="L592" s="521"/>
      <c r="M592" s="521"/>
      <c r="N592" s="2768"/>
      <c r="O592" s="521"/>
      <c r="P592" s="523"/>
      <c r="Q592" s="525"/>
      <c r="R592" s="2769"/>
      <c r="S592" s="3160"/>
    </row>
    <row r="593" spans="7:19" ht="20.100000000000001" customHeight="1">
      <c r="G593" s="2767"/>
      <c r="H593" s="521"/>
      <c r="I593" s="521"/>
      <c r="J593" s="521"/>
      <c r="K593" s="521"/>
      <c r="L593" s="521"/>
      <c r="M593" s="521"/>
      <c r="N593" s="2768"/>
      <c r="O593" s="521"/>
      <c r="P593" s="523"/>
      <c r="Q593" s="525"/>
      <c r="R593" s="2769"/>
      <c r="S593" s="3160"/>
    </row>
    <row r="594" spans="7:19" ht="20.100000000000001" customHeight="1">
      <c r="G594" s="2767"/>
      <c r="H594" s="521"/>
      <c r="I594" s="521"/>
      <c r="J594" s="521"/>
      <c r="K594" s="521"/>
      <c r="L594" s="521"/>
      <c r="M594" s="521"/>
      <c r="N594" s="2768"/>
      <c r="O594" s="521"/>
      <c r="P594" s="523"/>
      <c r="Q594" s="525"/>
      <c r="R594" s="2769"/>
      <c r="S594" s="3160"/>
    </row>
    <row r="595" spans="7:19" ht="20.100000000000001" customHeight="1">
      <c r="G595" s="2767"/>
      <c r="H595" s="521"/>
      <c r="I595" s="521"/>
      <c r="J595" s="521"/>
      <c r="K595" s="521"/>
      <c r="L595" s="521"/>
      <c r="M595" s="521"/>
      <c r="N595" s="2768"/>
      <c r="O595" s="521"/>
      <c r="P595" s="523"/>
      <c r="Q595" s="525"/>
      <c r="R595" s="2769"/>
      <c r="S595" s="3160"/>
    </row>
    <row r="596" spans="7:19" ht="20.100000000000001" customHeight="1">
      <c r="G596" s="2767"/>
      <c r="H596" s="521"/>
      <c r="I596" s="521"/>
      <c r="J596" s="521"/>
      <c r="K596" s="521"/>
      <c r="L596" s="521"/>
      <c r="M596" s="521"/>
      <c r="N596" s="2768"/>
      <c r="O596" s="521"/>
      <c r="P596" s="523"/>
      <c r="Q596" s="525"/>
      <c r="R596" s="2769"/>
      <c r="S596" s="3160"/>
    </row>
    <row r="597" spans="7:19" ht="20.100000000000001" customHeight="1">
      <c r="G597" s="2767"/>
      <c r="H597" s="521"/>
      <c r="I597" s="521"/>
      <c r="J597" s="521"/>
      <c r="K597" s="521"/>
      <c r="L597" s="521"/>
      <c r="M597" s="521"/>
      <c r="N597" s="2768"/>
      <c r="O597" s="521"/>
      <c r="P597" s="523"/>
      <c r="Q597" s="525"/>
      <c r="R597" s="2769"/>
      <c r="S597" s="3160"/>
    </row>
    <row r="598" spans="7:19" ht="20.100000000000001" customHeight="1">
      <c r="G598" s="2767"/>
      <c r="H598" s="521"/>
      <c r="I598" s="521"/>
      <c r="J598" s="521"/>
      <c r="K598" s="521"/>
      <c r="L598" s="521"/>
      <c r="M598" s="521"/>
      <c r="N598" s="2768"/>
      <c r="O598" s="521"/>
      <c r="P598" s="523"/>
      <c r="Q598" s="525"/>
      <c r="R598" s="2769"/>
      <c r="S598" s="3160"/>
    </row>
    <row r="599" spans="7:19" ht="20.100000000000001" customHeight="1">
      <c r="G599" s="2767"/>
      <c r="H599" s="521"/>
      <c r="I599" s="521"/>
      <c r="J599" s="521"/>
      <c r="K599" s="521"/>
      <c r="L599" s="521"/>
      <c r="M599" s="521"/>
      <c r="N599" s="2768"/>
      <c r="O599" s="521"/>
      <c r="P599" s="523"/>
      <c r="Q599" s="525"/>
      <c r="R599" s="2769"/>
      <c r="S599" s="3160"/>
    </row>
    <row r="600" spans="7:19" ht="20.100000000000001" customHeight="1">
      <c r="G600" s="2767"/>
      <c r="H600" s="521"/>
      <c r="I600" s="521"/>
      <c r="J600" s="521"/>
      <c r="K600" s="521"/>
      <c r="L600" s="521"/>
      <c r="M600" s="521"/>
      <c r="N600" s="2768"/>
      <c r="O600" s="521"/>
      <c r="P600" s="523"/>
      <c r="Q600" s="525"/>
      <c r="R600" s="2769"/>
      <c r="S600" s="3160"/>
    </row>
    <row r="601" spans="7:19" ht="20.100000000000001" customHeight="1">
      <c r="G601" s="2767"/>
      <c r="H601" s="521"/>
      <c r="I601" s="521"/>
      <c r="J601" s="521"/>
      <c r="K601" s="521"/>
      <c r="L601" s="521"/>
      <c r="M601" s="521"/>
      <c r="N601" s="2768"/>
      <c r="O601" s="521"/>
      <c r="P601" s="523"/>
      <c r="Q601" s="525"/>
      <c r="R601" s="2769"/>
      <c r="S601" s="3160"/>
    </row>
    <row r="602" spans="7:19" ht="20.100000000000001" customHeight="1">
      <c r="G602" s="2767"/>
      <c r="H602" s="521"/>
      <c r="I602" s="521"/>
      <c r="J602" s="521"/>
      <c r="K602" s="521"/>
      <c r="L602" s="521"/>
      <c r="M602" s="521"/>
      <c r="N602" s="2768"/>
      <c r="O602" s="521"/>
      <c r="P602" s="523"/>
      <c r="Q602" s="525"/>
      <c r="R602" s="2769"/>
      <c r="S602" s="3160"/>
    </row>
    <row r="603" spans="7:19" ht="20.100000000000001" customHeight="1">
      <c r="G603" s="2767"/>
      <c r="H603" s="521"/>
      <c r="I603" s="521"/>
      <c r="J603" s="521"/>
      <c r="K603" s="521"/>
      <c r="L603" s="521"/>
      <c r="M603" s="521"/>
      <c r="N603" s="2768"/>
      <c r="O603" s="521"/>
      <c r="P603" s="523"/>
      <c r="Q603" s="525"/>
      <c r="R603" s="2769"/>
      <c r="S603" s="3160"/>
    </row>
    <row r="604" spans="7:19" ht="20.100000000000001" customHeight="1">
      <c r="G604" s="2767"/>
      <c r="H604" s="521"/>
      <c r="I604" s="521"/>
      <c r="J604" s="521"/>
      <c r="K604" s="521"/>
      <c r="L604" s="521"/>
      <c r="M604" s="521"/>
      <c r="N604" s="2768"/>
      <c r="O604" s="521"/>
      <c r="P604" s="523"/>
      <c r="Q604" s="525"/>
      <c r="R604" s="2769"/>
      <c r="S604" s="3160"/>
    </row>
    <row r="605" spans="7:19" ht="20.100000000000001" customHeight="1">
      <c r="G605" s="2767"/>
      <c r="H605" s="521"/>
      <c r="I605" s="521"/>
      <c r="J605" s="521"/>
      <c r="K605" s="521"/>
      <c r="L605" s="521"/>
      <c r="M605" s="521"/>
      <c r="N605" s="2768"/>
      <c r="O605" s="521"/>
      <c r="P605" s="523"/>
      <c r="Q605" s="525"/>
      <c r="R605" s="2769"/>
      <c r="S605" s="3160"/>
    </row>
    <row r="606" spans="7:19" ht="20.100000000000001" customHeight="1">
      <c r="G606" s="2767"/>
      <c r="H606" s="521"/>
      <c r="I606" s="521"/>
      <c r="J606" s="521"/>
      <c r="K606" s="521"/>
      <c r="L606" s="521"/>
      <c r="M606" s="521"/>
      <c r="N606" s="2768"/>
      <c r="O606" s="521"/>
      <c r="P606" s="523"/>
      <c r="Q606" s="525"/>
      <c r="R606" s="2769"/>
      <c r="S606" s="3160"/>
    </row>
    <row r="607" spans="7:19" ht="20.100000000000001" customHeight="1">
      <c r="G607" s="2767"/>
      <c r="H607" s="521"/>
      <c r="I607" s="521"/>
      <c r="J607" s="521"/>
      <c r="K607" s="521"/>
      <c r="L607" s="521"/>
      <c r="M607" s="521"/>
      <c r="N607" s="2768"/>
      <c r="O607" s="521"/>
      <c r="P607" s="523"/>
      <c r="Q607" s="525"/>
      <c r="R607" s="2769"/>
      <c r="S607" s="3160"/>
    </row>
    <row r="608" spans="7:19" ht="20.100000000000001" customHeight="1">
      <c r="G608" s="2767"/>
      <c r="H608" s="521"/>
      <c r="I608" s="521"/>
      <c r="J608" s="521"/>
      <c r="K608" s="521"/>
      <c r="L608" s="521"/>
      <c r="M608" s="521"/>
      <c r="N608" s="2768"/>
      <c r="O608" s="521"/>
      <c r="P608" s="523"/>
      <c r="Q608" s="525"/>
      <c r="R608" s="2769"/>
      <c r="S608" s="3160"/>
    </row>
    <row r="609" spans="7:19" ht="20.100000000000001" customHeight="1">
      <c r="G609" s="2767"/>
      <c r="H609" s="521"/>
      <c r="I609" s="521"/>
      <c r="J609" s="521"/>
      <c r="K609" s="521"/>
      <c r="L609" s="521"/>
      <c r="M609" s="521"/>
      <c r="N609" s="2768"/>
      <c r="O609" s="521"/>
      <c r="P609" s="523"/>
      <c r="Q609" s="525"/>
      <c r="R609" s="2769"/>
      <c r="S609" s="3160"/>
    </row>
    <row r="610" spans="7:19" ht="20.100000000000001" customHeight="1">
      <c r="G610" s="2767"/>
      <c r="H610" s="521"/>
      <c r="I610" s="521"/>
      <c r="J610" s="521"/>
      <c r="K610" s="521"/>
      <c r="L610" s="521"/>
      <c r="M610" s="521"/>
      <c r="N610" s="2768"/>
      <c r="O610" s="521"/>
      <c r="P610" s="523"/>
      <c r="Q610" s="525"/>
      <c r="R610" s="2769"/>
      <c r="S610" s="3160"/>
    </row>
    <row r="611" spans="7:19" ht="20.100000000000001" customHeight="1">
      <c r="G611" s="2767"/>
      <c r="H611" s="521"/>
      <c r="I611" s="521"/>
      <c r="J611" s="521"/>
      <c r="K611" s="521"/>
      <c r="L611" s="521"/>
      <c r="M611" s="521"/>
      <c r="N611" s="2768"/>
      <c r="O611" s="521"/>
      <c r="P611" s="523"/>
      <c r="Q611" s="525"/>
      <c r="R611" s="2769"/>
      <c r="S611" s="3160"/>
    </row>
    <row r="612" spans="7:19" ht="20.100000000000001" customHeight="1">
      <c r="G612" s="2767"/>
      <c r="H612" s="521"/>
      <c r="I612" s="521"/>
      <c r="J612" s="521"/>
      <c r="K612" s="521"/>
      <c r="L612" s="521"/>
      <c r="M612" s="521"/>
      <c r="N612" s="2768"/>
      <c r="O612" s="521"/>
      <c r="P612" s="523"/>
      <c r="Q612" s="525"/>
      <c r="R612" s="2769"/>
      <c r="S612" s="3160"/>
    </row>
    <row r="613" spans="7:19" ht="20.100000000000001" customHeight="1">
      <c r="G613" s="2767"/>
      <c r="H613" s="521"/>
      <c r="I613" s="521"/>
      <c r="J613" s="521"/>
      <c r="K613" s="521"/>
      <c r="L613" s="521"/>
      <c r="M613" s="521"/>
      <c r="N613" s="2768"/>
      <c r="O613" s="521"/>
      <c r="P613" s="523"/>
      <c r="Q613" s="525"/>
      <c r="R613" s="2769"/>
      <c r="S613" s="3160"/>
    </row>
    <row r="614" spans="7:19" ht="20.100000000000001" customHeight="1">
      <c r="G614" s="2767"/>
      <c r="H614" s="521"/>
      <c r="I614" s="521"/>
      <c r="J614" s="521"/>
      <c r="K614" s="521"/>
      <c r="L614" s="521"/>
      <c r="M614" s="521"/>
      <c r="N614" s="2768"/>
      <c r="O614" s="521"/>
      <c r="P614" s="523"/>
      <c r="Q614" s="525"/>
      <c r="R614" s="2769"/>
      <c r="S614" s="3160"/>
    </row>
    <row r="615" spans="7:19" ht="20.100000000000001" customHeight="1">
      <c r="G615" s="2767"/>
      <c r="H615" s="521"/>
      <c r="I615" s="521"/>
      <c r="J615" s="521"/>
      <c r="K615" s="521"/>
      <c r="L615" s="521"/>
      <c r="M615" s="521"/>
      <c r="N615" s="2768"/>
      <c r="O615" s="521"/>
      <c r="P615" s="523"/>
      <c r="Q615" s="525"/>
      <c r="R615" s="2769"/>
      <c r="S615" s="3160"/>
    </row>
    <row r="616" spans="7:19" ht="20.100000000000001" customHeight="1">
      <c r="G616" s="2767"/>
      <c r="H616" s="521"/>
      <c r="I616" s="521"/>
      <c r="J616" s="521"/>
      <c r="K616" s="521"/>
      <c r="L616" s="521"/>
      <c r="M616" s="521"/>
      <c r="N616" s="2768"/>
      <c r="O616" s="521"/>
      <c r="P616" s="523"/>
      <c r="Q616" s="525"/>
      <c r="R616" s="2769"/>
      <c r="S616" s="3160"/>
    </row>
    <row r="617" spans="7:19" ht="20.100000000000001" customHeight="1">
      <c r="G617" s="2767"/>
      <c r="H617" s="521"/>
      <c r="I617" s="521"/>
      <c r="J617" s="521"/>
      <c r="K617" s="521"/>
      <c r="L617" s="521"/>
      <c r="M617" s="521"/>
      <c r="N617" s="2768"/>
      <c r="O617" s="521"/>
      <c r="P617" s="523"/>
      <c r="Q617" s="525"/>
      <c r="R617" s="2769"/>
      <c r="S617" s="3160"/>
    </row>
    <row r="618" spans="7:19" ht="20.100000000000001" customHeight="1">
      <c r="G618" s="2767"/>
      <c r="H618" s="521"/>
      <c r="I618" s="521"/>
      <c r="J618" s="521"/>
      <c r="K618" s="521"/>
      <c r="L618" s="521"/>
      <c r="M618" s="521"/>
      <c r="N618" s="2768"/>
      <c r="O618" s="521"/>
      <c r="P618" s="523"/>
      <c r="Q618" s="525"/>
      <c r="R618" s="2769"/>
      <c r="S618" s="3160"/>
    </row>
    <row r="619" spans="7:19" ht="20.100000000000001" customHeight="1">
      <c r="G619" s="2767"/>
      <c r="H619" s="521"/>
      <c r="I619" s="521"/>
      <c r="J619" s="521"/>
      <c r="K619" s="521"/>
      <c r="L619" s="521"/>
      <c r="M619" s="521"/>
      <c r="N619" s="2768"/>
      <c r="O619" s="521"/>
      <c r="P619" s="523"/>
      <c r="Q619" s="525"/>
      <c r="R619" s="2769"/>
      <c r="S619" s="3160"/>
    </row>
    <row r="620" spans="7:19" ht="20.100000000000001" customHeight="1">
      <c r="G620" s="2767"/>
      <c r="H620" s="521"/>
      <c r="I620" s="521"/>
      <c r="J620" s="521"/>
      <c r="K620" s="521"/>
      <c r="L620" s="521"/>
      <c r="M620" s="521"/>
      <c r="N620" s="2768"/>
      <c r="O620" s="521"/>
      <c r="P620" s="523"/>
      <c r="Q620" s="525"/>
      <c r="R620" s="2769"/>
      <c r="S620" s="3160"/>
    </row>
    <row r="621" spans="7:19" ht="20.100000000000001" customHeight="1">
      <c r="G621" s="2767"/>
      <c r="H621" s="521"/>
      <c r="I621" s="521"/>
      <c r="J621" s="521"/>
      <c r="K621" s="521"/>
      <c r="L621" s="521"/>
      <c r="M621" s="521"/>
      <c r="N621" s="2768"/>
      <c r="O621" s="521"/>
      <c r="P621" s="523"/>
      <c r="Q621" s="525"/>
      <c r="R621" s="2769"/>
      <c r="S621" s="3160"/>
    </row>
    <row r="622" spans="7:19" ht="20.100000000000001" customHeight="1">
      <c r="G622" s="2767"/>
      <c r="H622" s="521"/>
      <c r="I622" s="521"/>
      <c r="J622" s="521"/>
      <c r="K622" s="521"/>
      <c r="L622" s="521"/>
      <c r="M622" s="521"/>
      <c r="N622" s="2768"/>
      <c r="O622" s="521"/>
      <c r="P622" s="523"/>
      <c r="Q622" s="525"/>
      <c r="R622" s="2769"/>
      <c r="S622" s="3160"/>
    </row>
    <row r="623" spans="7:19" ht="20.100000000000001" customHeight="1">
      <c r="G623" s="2767"/>
      <c r="H623" s="521"/>
      <c r="I623" s="521"/>
      <c r="J623" s="521"/>
      <c r="K623" s="521"/>
      <c r="L623" s="521"/>
      <c r="M623" s="521"/>
      <c r="N623" s="2768"/>
      <c r="O623" s="521"/>
      <c r="P623" s="523"/>
      <c r="Q623" s="525"/>
      <c r="R623" s="2769"/>
      <c r="S623" s="3160"/>
    </row>
    <row r="624" spans="7:19" ht="20.100000000000001" customHeight="1">
      <c r="G624" s="2767"/>
      <c r="H624" s="521"/>
      <c r="I624" s="521"/>
      <c r="J624" s="521"/>
      <c r="K624" s="521"/>
      <c r="L624" s="521"/>
      <c r="M624" s="521"/>
      <c r="N624" s="2768"/>
      <c r="O624" s="521"/>
      <c r="P624" s="523"/>
      <c r="Q624" s="525"/>
      <c r="R624" s="2769"/>
      <c r="S624" s="3160"/>
    </row>
    <row r="625" spans="7:19" ht="20.100000000000001" customHeight="1">
      <c r="G625" s="2767"/>
      <c r="H625" s="521"/>
      <c r="I625" s="521"/>
      <c r="J625" s="521"/>
      <c r="K625" s="521"/>
      <c r="L625" s="521"/>
      <c r="M625" s="521"/>
      <c r="N625" s="2768"/>
      <c r="O625" s="521"/>
      <c r="P625" s="523"/>
      <c r="Q625" s="525"/>
      <c r="R625" s="2769"/>
      <c r="S625" s="3160"/>
    </row>
    <row r="626" spans="7:19" ht="20.100000000000001" customHeight="1">
      <c r="G626" s="2767"/>
      <c r="H626" s="521"/>
      <c r="I626" s="521"/>
      <c r="J626" s="521"/>
      <c r="K626" s="521"/>
      <c r="L626" s="521"/>
      <c r="M626" s="521"/>
      <c r="N626" s="2768"/>
      <c r="O626" s="521"/>
      <c r="P626" s="523"/>
      <c r="Q626" s="525"/>
      <c r="R626" s="2769"/>
      <c r="S626" s="3160"/>
    </row>
    <row r="627" spans="7:19" ht="20.100000000000001" customHeight="1">
      <c r="G627" s="2767"/>
      <c r="H627" s="521"/>
      <c r="I627" s="521"/>
      <c r="J627" s="521"/>
      <c r="K627" s="521"/>
      <c r="L627" s="521"/>
      <c r="M627" s="521"/>
      <c r="N627" s="2768"/>
      <c r="O627" s="521"/>
      <c r="P627" s="523"/>
      <c r="Q627" s="525"/>
      <c r="R627" s="2769"/>
      <c r="S627" s="3160"/>
    </row>
    <row r="628" spans="7:19" ht="20.100000000000001" customHeight="1">
      <c r="G628" s="2767"/>
      <c r="H628" s="521"/>
      <c r="I628" s="521"/>
      <c r="J628" s="521"/>
      <c r="K628" s="521"/>
      <c r="L628" s="521"/>
      <c r="M628" s="521"/>
      <c r="N628" s="2768"/>
      <c r="O628" s="521"/>
      <c r="P628" s="523"/>
      <c r="Q628" s="525"/>
      <c r="R628" s="2769"/>
      <c r="S628" s="3160"/>
    </row>
    <row r="629" spans="7:19" ht="20.100000000000001" customHeight="1">
      <c r="G629" s="2767"/>
      <c r="H629" s="521"/>
      <c r="I629" s="521"/>
      <c r="J629" s="521"/>
      <c r="K629" s="521"/>
      <c r="L629" s="521"/>
      <c r="M629" s="521"/>
      <c r="N629" s="2768"/>
      <c r="O629" s="521"/>
      <c r="P629" s="523"/>
      <c r="Q629" s="525"/>
      <c r="R629" s="2769"/>
      <c r="S629" s="3160"/>
    </row>
    <row r="630" spans="7:19" ht="20.100000000000001" customHeight="1">
      <c r="G630" s="2767"/>
      <c r="H630" s="521"/>
      <c r="I630" s="521"/>
      <c r="J630" s="521"/>
      <c r="K630" s="521"/>
      <c r="L630" s="521"/>
      <c r="M630" s="521"/>
      <c r="N630" s="2768"/>
      <c r="O630" s="521"/>
      <c r="P630" s="523"/>
      <c r="Q630" s="525"/>
      <c r="R630" s="2769"/>
      <c r="S630" s="3160"/>
    </row>
    <row r="631" spans="7:19" ht="20.100000000000001" customHeight="1">
      <c r="G631" s="2767"/>
      <c r="H631" s="521"/>
      <c r="I631" s="521"/>
      <c r="J631" s="521"/>
      <c r="K631" s="521"/>
      <c r="L631" s="521"/>
      <c r="M631" s="521"/>
      <c r="N631" s="2768"/>
      <c r="O631" s="521"/>
      <c r="P631" s="523"/>
      <c r="Q631" s="525"/>
      <c r="R631" s="2769"/>
      <c r="S631" s="3160"/>
    </row>
    <row r="632" spans="7:19" ht="20.100000000000001" customHeight="1">
      <c r="G632" s="2767"/>
      <c r="H632" s="521"/>
      <c r="I632" s="521"/>
      <c r="J632" s="521"/>
      <c r="K632" s="521"/>
      <c r="L632" s="521"/>
      <c r="M632" s="521"/>
      <c r="N632" s="2768"/>
      <c r="O632" s="521"/>
      <c r="P632" s="523"/>
      <c r="Q632" s="525"/>
      <c r="R632" s="2769"/>
      <c r="S632" s="3160"/>
    </row>
    <row r="633" spans="7:19" ht="20.100000000000001" customHeight="1">
      <c r="G633" s="2767"/>
      <c r="H633" s="521"/>
      <c r="I633" s="521"/>
      <c r="J633" s="521"/>
      <c r="K633" s="521"/>
      <c r="L633" s="521"/>
      <c r="M633" s="521"/>
      <c r="N633" s="2768"/>
      <c r="O633" s="521"/>
      <c r="P633" s="523"/>
      <c r="Q633" s="525"/>
      <c r="R633" s="2769"/>
      <c r="S633" s="3160"/>
    </row>
    <row r="634" spans="7:19" ht="20.100000000000001" customHeight="1">
      <c r="G634" s="2767"/>
      <c r="H634" s="521"/>
      <c r="I634" s="521"/>
      <c r="J634" s="521"/>
      <c r="K634" s="521"/>
      <c r="L634" s="521"/>
      <c r="M634" s="521"/>
      <c r="N634" s="2768"/>
      <c r="O634" s="521"/>
      <c r="P634" s="523"/>
      <c r="Q634" s="525"/>
      <c r="R634" s="2769"/>
      <c r="S634" s="3160"/>
    </row>
    <row r="635" spans="7:19" ht="20.100000000000001" customHeight="1">
      <c r="G635" s="2767"/>
      <c r="H635" s="521"/>
      <c r="I635" s="521"/>
      <c r="J635" s="521"/>
      <c r="K635" s="521"/>
      <c r="L635" s="521"/>
      <c r="M635" s="521"/>
      <c r="N635" s="2768"/>
      <c r="O635" s="521"/>
      <c r="P635" s="523"/>
      <c r="Q635" s="525"/>
      <c r="R635" s="2769"/>
      <c r="S635" s="3160"/>
    </row>
    <row r="636" spans="7:19" ht="20.100000000000001" customHeight="1">
      <c r="G636" s="2767"/>
      <c r="H636" s="521"/>
      <c r="I636" s="521"/>
      <c r="J636" s="521"/>
      <c r="K636" s="521"/>
      <c r="L636" s="521"/>
      <c r="M636" s="521"/>
      <c r="N636" s="2768"/>
      <c r="O636" s="521"/>
      <c r="P636" s="523"/>
      <c r="Q636" s="525"/>
      <c r="R636" s="2769"/>
      <c r="S636" s="3160"/>
    </row>
    <row r="637" spans="7:19" ht="20.100000000000001" customHeight="1">
      <c r="G637" s="2767"/>
      <c r="H637" s="521"/>
      <c r="I637" s="521"/>
      <c r="J637" s="521"/>
      <c r="K637" s="521"/>
      <c r="L637" s="521"/>
      <c r="M637" s="521"/>
      <c r="N637" s="2768"/>
      <c r="O637" s="521"/>
      <c r="P637" s="523"/>
      <c r="Q637" s="525"/>
      <c r="R637" s="2769"/>
      <c r="S637" s="3160"/>
    </row>
    <row r="638" spans="7:19" ht="20.100000000000001" customHeight="1">
      <c r="G638" s="2767"/>
      <c r="H638" s="521"/>
      <c r="I638" s="521"/>
      <c r="J638" s="521"/>
      <c r="K638" s="521"/>
      <c r="L638" s="521"/>
      <c r="M638" s="521"/>
      <c r="N638" s="2768"/>
      <c r="O638" s="521"/>
      <c r="P638" s="523"/>
      <c r="Q638" s="525"/>
      <c r="R638" s="2769"/>
      <c r="S638" s="3160"/>
    </row>
    <row r="639" spans="7:19" ht="20.100000000000001" customHeight="1">
      <c r="G639" s="2767"/>
      <c r="H639" s="521"/>
      <c r="I639" s="521"/>
      <c r="J639" s="521"/>
      <c r="K639" s="521"/>
      <c r="L639" s="521"/>
      <c r="M639" s="521"/>
      <c r="N639" s="2768"/>
      <c r="O639" s="521"/>
      <c r="P639" s="523"/>
      <c r="Q639" s="525"/>
      <c r="R639" s="2769"/>
      <c r="S639" s="3160"/>
    </row>
    <row r="640" spans="7:19" ht="20.100000000000001" customHeight="1">
      <c r="G640" s="2767"/>
      <c r="H640" s="521"/>
      <c r="I640" s="521"/>
      <c r="J640" s="521"/>
      <c r="K640" s="521"/>
      <c r="L640" s="521"/>
      <c r="M640" s="521"/>
      <c r="N640" s="2768"/>
      <c r="O640" s="521"/>
      <c r="P640" s="523"/>
      <c r="Q640" s="525"/>
      <c r="R640" s="2769"/>
      <c r="S640" s="3160"/>
    </row>
    <row r="641" spans="7:19" ht="20.100000000000001" customHeight="1">
      <c r="G641" s="2767"/>
      <c r="H641" s="521"/>
      <c r="I641" s="521"/>
      <c r="J641" s="521"/>
      <c r="K641" s="521"/>
      <c r="L641" s="521"/>
      <c r="M641" s="521"/>
      <c r="N641" s="2768"/>
      <c r="O641" s="521"/>
      <c r="P641" s="523"/>
      <c r="Q641" s="525"/>
      <c r="R641" s="2769"/>
      <c r="S641" s="3160"/>
    </row>
    <row r="642" spans="7:19" ht="20.100000000000001" customHeight="1">
      <c r="G642" s="2767"/>
      <c r="H642" s="521"/>
      <c r="I642" s="521"/>
      <c r="J642" s="521"/>
      <c r="K642" s="521"/>
      <c r="L642" s="521"/>
      <c r="M642" s="521"/>
      <c r="N642" s="2768"/>
      <c r="O642" s="521"/>
      <c r="P642" s="523"/>
      <c r="Q642" s="525"/>
      <c r="R642" s="2769"/>
      <c r="S642" s="3160"/>
    </row>
    <row r="643" spans="7:19" ht="20.100000000000001" customHeight="1">
      <c r="G643" s="2767"/>
      <c r="H643" s="521"/>
      <c r="I643" s="521"/>
      <c r="J643" s="521"/>
      <c r="K643" s="521"/>
      <c r="L643" s="521"/>
      <c r="M643" s="521"/>
      <c r="N643" s="2768"/>
      <c r="O643" s="521"/>
      <c r="P643" s="523"/>
      <c r="Q643" s="525"/>
      <c r="R643" s="2769"/>
      <c r="S643" s="3160"/>
    </row>
    <row r="644" spans="7:19" ht="20.100000000000001" customHeight="1">
      <c r="G644" s="2767"/>
      <c r="H644" s="521"/>
      <c r="I644" s="521"/>
      <c r="J644" s="521"/>
      <c r="K644" s="521"/>
      <c r="L644" s="521"/>
      <c r="M644" s="521"/>
      <c r="N644" s="2768"/>
      <c r="O644" s="521"/>
      <c r="P644" s="523"/>
      <c r="Q644" s="525"/>
      <c r="R644" s="2769"/>
      <c r="S644" s="3160"/>
    </row>
    <row r="645" spans="7:19" ht="20.100000000000001" customHeight="1">
      <c r="G645" s="2767"/>
      <c r="H645" s="521"/>
      <c r="I645" s="521"/>
      <c r="J645" s="521"/>
      <c r="K645" s="521"/>
      <c r="L645" s="521"/>
      <c r="M645" s="521"/>
      <c r="N645" s="2768"/>
      <c r="O645" s="521"/>
      <c r="P645" s="523"/>
      <c r="Q645" s="525"/>
      <c r="R645" s="2769"/>
      <c r="S645" s="3160"/>
    </row>
    <row r="646" spans="7:19" ht="20.100000000000001" customHeight="1">
      <c r="G646" s="2767"/>
      <c r="H646" s="521"/>
      <c r="I646" s="521"/>
      <c r="J646" s="521"/>
      <c r="K646" s="521"/>
      <c r="L646" s="521"/>
      <c r="M646" s="521"/>
      <c r="N646" s="2768"/>
      <c r="O646" s="521"/>
      <c r="P646" s="523"/>
      <c r="Q646" s="525"/>
      <c r="R646" s="2769"/>
      <c r="S646" s="3160"/>
    </row>
    <row r="647" spans="7:19" ht="20.100000000000001" customHeight="1">
      <c r="G647" s="2767"/>
      <c r="H647" s="521"/>
      <c r="I647" s="521"/>
      <c r="J647" s="521"/>
      <c r="K647" s="521"/>
      <c r="L647" s="521"/>
      <c r="M647" s="521"/>
      <c r="N647" s="2768"/>
      <c r="O647" s="521"/>
      <c r="P647" s="523"/>
      <c r="Q647" s="525"/>
      <c r="R647" s="2769"/>
      <c r="S647" s="3160"/>
    </row>
    <row r="648" spans="7:19" ht="15" customHeight="1">
      <c r="G648" s="2767"/>
      <c r="H648" s="521"/>
      <c r="I648" s="521"/>
      <c r="J648" s="521"/>
      <c r="K648" s="521"/>
      <c r="L648" s="521"/>
      <c r="M648" s="521"/>
      <c r="N648" s="2768"/>
      <c r="O648" s="521"/>
      <c r="P648" s="523"/>
      <c r="Q648" s="525"/>
      <c r="R648" s="2769"/>
      <c r="S648" s="3160"/>
    </row>
    <row r="649" spans="7:19" ht="15" customHeight="1">
      <c r="G649" s="2767"/>
      <c r="H649" s="521"/>
      <c r="I649" s="521"/>
      <c r="J649" s="521"/>
      <c r="K649" s="521"/>
      <c r="L649" s="521"/>
      <c r="M649" s="521"/>
      <c r="N649" s="2768"/>
      <c r="O649" s="521"/>
      <c r="P649" s="523"/>
      <c r="Q649" s="525"/>
      <c r="R649" s="2769"/>
      <c r="S649" s="3160"/>
    </row>
    <row r="650" spans="7:19" ht="15" customHeight="1">
      <c r="G650" s="2767"/>
      <c r="H650" s="521"/>
      <c r="I650" s="521"/>
      <c r="J650" s="521"/>
      <c r="K650" s="521"/>
      <c r="L650" s="521"/>
      <c r="M650" s="521"/>
      <c r="N650" s="2768"/>
      <c r="O650" s="521"/>
      <c r="P650" s="523"/>
      <c r="Q650" s="525"/>
      <c r="R650" s="2769"/>
      <c r="S650" s="3160"/>
    </row>
    <row r="651" spans="7:19" ht="15" customHeight="1">
      <c r="G651" s="2767"/>
      <c r="H651" s="521"/>
      <c r="I651" s="521"/>
      <c r="J651" s="521"/>
      <c r="K651" s="521"/>
      <c r="L651" s="521"/>
      <c r="M651" s="521"/>
      <c r="N651" s="2768"/>
      <c r="O651" s="521"/>
      <c r="P651" s="523"/>
      <c r="Q651" s="525"/>
      <c r="R651" s="2769"/>
      <c r="S651" s="3160"/>
    </row>
    <row r="652" spans="7:19" ht="15" customHeight="1">
      <c r="G652" s="2767"/>
      <c r="H652" s="521"/>
      <c r="I652" s="521"/>
      <c r="J652" s="521"/>
      <c r="K652" s="521"/>
      <c r="L652" s="521"/>
      <c r="M652" s="521"/>
      <c r="N652" s="2768"/>
      <c r="O652" s="521"/>
      <c r="P652" s="523"/>
      <c r="Q652" s="525"/>
      <c r="R652" s="2769"/>
      <c r="S652" s="3160"/>
    </row>
    <row r="653" spans="7:19" ht="15" customHeight="1">
      <c r="G653" s="2767"/>
      <c r="H653" s="521"/>
      <c r="I653" s="521"/>
      <c r="J653" s="521"/>
      <c r="K653" s="521"/>
      <c r="L653" s="521"/>
      <c r="M653" s="521"/>
      <c r="N653" s="2768"/>
      <c r="O653" s="521"/>
      <c r="P653" s="523"/>
      <c r="Q653" s="525"/>
      <c r="R653" s="2769"/>
      <c r="S653" s="3160"/>
    </row>
    <row r="654" spans="7:19" ht="15" customHeight="1">
      <c r="G654" s="2767"/>
      <c r="H654" s="521"/>
      <c r="I654" s="521"/>
      <c r="J654" s="521"/>
      <c r="K654" s="521"/>
      <c r="L654" s="521"/>
      <c r="M654" s="521"/>
      <c r="N654" s="2768"/>
      <c r="O654" s="521"/>
      <c r="P654" s="523"/>
      <c r="Q654" s="525"/>
      <c r="R654" s="2769"/>
      <c r="S654" s="3160"/>
    </row>
    <row r="655" spans="7:19" ht="15" customHeight="1">
      <c r="G655" s="2767"/>
      <c r="H655" s="521"/>
      <c r="I655" s="521"/>
      <c r="J655" s="521"/>
      <c r="K655" s="521"/>
      <c r="L655" s="521"/>
      <c r="M655" s="521"/>
      <c r="N655" s="2768"/>
      <c r="O655" s="521"/>
      <c r="P655" s="523"/>
      <c r="Q655" s="525"/>
      <c r="R655" s="2769"/>
      <c r="S655" s="3160"/>
    </row>
    <row r="656" spans="7:19" ht="15" customHeight="1">
      <c r="G656" s="2767"/>
      <c r="H656" s="521"/>
      <c r="I656" s="521"/>
      <c r="J656" s="521"/>
      <c r="K656" s="521"/>
      <c r="L656" s="521"/>
      <c r="M656" s="521"/>
      <c r="N656" s="2768"/>
      <c r="O656" s="521"/>
      <c r="P656" s="523"/>
      <c r="Q656" s="525"/>
      <c r="R656" s="2769"/>
      <c r="S656" s="3160"/>
    </row>
    <row r="657" spans="7:19" ht="15" customHeight="1">
      <c r="G657" s="2767"/>
      <c r="H657" s="521"/>
      <c r="I657" s="521"/>
      <c r="J657" s="521"/>
      <c r="K657" s="521"/>
      <c r="L657" s="521"/>
      <c r="M657" s="521"/>
      <c r="N657" s="2768"/>
      <c r="O657" s="521"/>
      <c r="P657" s="523"/>
      <c r="Q657" s="525"/>
      <c r="R657" s="2769"/>
      <c r="S657" s="3160"/>
    </row>
    <row r="658" spans="7:19" ht="15" customHeight="1">
      <c r="G658" s="2767"/>
      <c r="H658" s="521"/>
      <c r="I658" s="521"/>
      <c r="J658" s="521"/>
      <c r="K658" s="521"/>
      <c r="L658" s="521"/>
      <c r="M658" s="521"/>
      <c r="N658" s="2768"/>
      <c r="O658" s="521"/>
      <c r="P658" s="523"/>
      <c r="Q658" s="525"/>
      <c r="R658" s="2769"/>
      <c r="S658" s="3160"/>
    </row>
    <row r="659" spans="7:19" ht="15" customHeight="1">
      <c r="G659" s="2767"/>
      <c r="H659" s="521"/>
      <c r="I659" s="521"/>
      <c r="J659" s="521"/>
      <c r="K659" s="521"/>
      <c r="L659" s="521"/>
      <c r="M659" s="521"/>
      <c r="N659" s="2768"/>
      <c r="O659" s="521"/>
      <c r="P659" s="523"/>
      <c r="Q659" s="525"/>
      <c r="R659" s="2769"/>
      <c r="S659" s="3160"/>
    </row>
    <row r="660" spans="7:19" ht="15" customHeight="1">
      <c r="G660" s="2767"/>
      <c r="H660" s="521"/>
      <c r="I660" s="521"/>
      <c r="J660" s="521"/>
      <c r="K660" s="521"/>
      <c r="L660" s="521"/>
      <c r="M660" s="521"/>
      <c r="N660" s="2768"/>
      <c r="O660" s="521"/>
      <c r="P660" s="523"/>
      <c r="Q660" s="525"/>
      <c r="R660" s="2769"/>
      <c r="S660" s="3160"/>
    </row>
    <row r="661" spans="7:19" ht="15" customHeight="1">
      <c r="G661" s="2767"/>
      <c r="H661" s="521"/>
      <c r="I661" s="521"/>
      <c r="J661" s="521"/>
      <c r="K661" s="521"/>
      <c r="L661" s="521"/>
      <c r="M661" s="521"/>
      <c r="N661" s="2768"/>
      <c r="O661" s="521"/>
      <c r="P661" s="523"/>
      <c r="Q661" s="525"/>
      <c r="R661" s="2769"/>
      <c r="S661" s="3160"/>
    </row>
    <row r="662" spans="7:19" ht="15" customHeight="1">
      <c r="G662" s="2767"/>
      <c r="H662" s="521"/>
      <c r="I662" s="521"/>
      <c r="J662" s="521"/>
      <c r="K662" s="521"/>
      <c r="L662" s="521"/>
      <c r="M662" s="521"/>
      <c r="N662" s="2768"/>
      <c r="O662" s="521"/>
      <c r="P662" s="523"/>
      <c r="Q662" s="525"/>
      <c r="R662" s="2769"/>
      <c r="S662" s="3160"/>
    </row>
    <row r="663" spans="7:19" ht="15" customHeight="1">
      <c r="G663" s="2767"/>
      <c r="H663" s="521"/>
      <c r="I663" s="521"/>
      <c r="J663" s="521"/>
      <c r="K663" s="521"/>
      <c r="L663" s="521"/>
      <c r="M663" s="521"/>
      <c r="N663" s="2768"/>
      <c r="O663" s="521"/>
      <c r="P663" s="523"/>
      <c r="Q663" s="525"/>
      <c r="R663" s="2769"/>
      <c r="S663" s="3160"/>
    </row>
    <row r="664" spans="7:19" ht="15" customHeight="1">
      <c r="G664" s="2767"/>
      <c r="H664" s="521"/>
      <c r="I664" s="521"/>
      <c r="J664" s="521"/>
      <c r="K664" s="521"/>
      <c r="L664" s="521"/>
      <c r="M664" s="521"/>
      <c r="N664" s="2768"/>
      <c r="O664" s="521"/>
      <c r="P664" s="523"/>
      <c r="Q664" s="525"/>
      <c r="R664" s="2769"/>
      <c r="S664" s="3160"/>
    </row>
    <row r="665" spans="7:19" ht="15" customHeight="1">
      <c r="G665" s="2767"/>
      <c r="H665" s="521"/>
      <c r="I665" s="521"/>
      <c r="J665" s="521"/>
      <c r="K665" s="521"/>
      <c r="L665" s="521"/>
      <c r="M665" s="521"/>
      <c r="N665" s="2768"/>
      <c r="O665" s="521"/>
      <c r="P665" s="523"/>
      <c r="Q665" s="525"/>
      <c r="R665" s="2769"/>
      <c r="S665" s="3160"/>
    </row>
    <row r="666" spans="7:19" ht="15" customHeight="1">
      <c r="G666" s="2767"/>
      <c r="H666" s="521"/>
      <c r="I666" s="521"/>
      <c r="J666" s="521"/>
      <c r="K666" s="521"/>
      <c r="L666" s="521"/>
      <c r="M666" s="521"/>
      <c r="N666" s="2768"/>
      <c r="O666" s="521"/>
      <c r="P666" s="523"/>
      <c r="Q666" s="525"/>
      <c r="R666" s="2769"/>
      <c r="S666" s="3160"/>
    </row>
    <row r="667" spans="7:19" ht="15" customHeight="1">
      <c r="G667" s="2767"/>
      <c r="H667" s="521"/>
      <c r="I667" s="521"/>
      <c r="J667" s="521"/>
      <c r="K667" s="521"/>
      <c r="L667" s="521"/>
      <c r="M667" s="521"/>
      <c r="N667" s="2768"/>
      <c r="O667" s="521"/>
      <c r="P667" s="523"/>
      <c r="Q667" s="525"/>
      <c r="R667" s="2769"/>
      <c r="S667" s="3160"/>
    </row>
    <row r="668" spans="7:19" ht="15" customHeight="1">
      <c r="G668" s="2767"/>
      <c r="H668" s="521"/>
      <c r="I668" s="521"/>
      <c r="J668" s="521"/>
      <c r="K668" s="521"/>
      <c r="L668" s="521"/>
      <c r="M668" s="521"/>
      <c r="N668" s="2768"/>
      <c r="O668" s="521"/>
      <c r="P668" s="523"/>
      <c r="Q668" s="525"/>
      <c r="R668" s="2769"/>
      <c r="S668" s="3160"/>
    </row>
    <row r="669" spans="7:19" ht="15" customHeight="1">
      <c r="G669" s="2767"/>
      <c r="H669" s="521"/>
      <c r="I669" s="521"/>
      <c r="J669" s="521"/>
      <c r="K669" s="521"/>
      <c r="L669" s="521"/>
      <c r="M669" s="521"/>
      <c r="N669" s="2768"/>
      <c r="O669" s="521"/>
      <c r="P669" s="523"/>
      <c r="Q669" s="525"/>
      <c r="R669" s="2769"/>
      <c r="S669" s="3160"/>
    </row>
    <row r="670" spans="7:19" ht="15" customHeight="1">
      <c r="G670" s="2767"/>
      <c r="H670" s="521"/>
      <c r="I670" s="521"/>
      <c r="J670" s="521"/>
      <c r="K670" s="521"/>
      <c r="L670" s="521"/>
      <c r="M670" s="521"/>
      <c r="N670" s="2768"/>
      <c r="O670" s="521"/>
      <c r="P670" s="523"/>
      <c r="Q670" s="525"/>
      <c r="R670" s="2769"/>
      <c r="S670" s="3160"/>
    </row>
    <row r="671" spans="7:19" ht="15" customHeight="1">
      <c r="G671" s="2767"/>
      <c r="H671" s="521"/>
      <c r="I671" s="521"/>
      <c r="J671" s="521"/>
      <c r="K671" s="521"/>
      <c r="L671" s="521"/>
      <c r="M671" s="521"/>
      <c r="N671" s="2768"/>
      <c r="O671" s="521"/>
      <c r="P671" s="523"/>
      <c r="Q671" s="525"/>
      <c r="R671" s="2769"/>
      <c r="S671" s="3160"/>
    </row>
    <row r="672" spans="7:19" ht="15" customHeight="1">
      <c r="G672" s="2767"/>
      <c r="H672" s="521"/>
      <c r="I672" s="521"/>
      <c r="J672" s="521"/>
      <c r="K672" s="521"/>
      <c r="L672" s="521"/>
      <c r="M672" s="521"/>
      <c r="N672" s="2768"/>
      <c r="O672" s="521"/>
      <c r="P672" s="523"/>
      <c r="Q672" s="525"/>
      <c r="R672" s="2769"/>
      <c r="S672" s="3160"/>
    </row>
    <row r="673" spans="7:19" ht="15" customHeight="1">
      <c r="G673" s="2767"/>
      <c r="H673" s="521"/>
      <c r="I673" s="521"/>
      <c r="J673" s="521"/>
      <c r="K673" s="521"/>
      <c r="L673" s="521"/>
      <c r="M673" s="521"/>
      <c r="N673" s="2768"/>
      <c r="O673" s="521"/>
      <c r="P673" s="523"/>
      <c r="Q673" s="525"/>
      <c r="R673" s="2769"/>
      <c r="S673" s="3160"/>
    </row>
    <row r="674" spans="7:19" ht="15" customHeight="1">
      <c r="G674" s="2767"/>
      <c r="H674" s="521"/>
      <c r="I674" s="521"/>
      <c r="J674" s="521"/>
      <c r="K674" s="521"/>
      <c r="L674" s="521"/>
      <c r="M674" s="521"/>
      <c r="N674" s="2768"/>
      <c r="O674" s="521"/>
      <c r="P674" s="523"/>
      <c r="Q674" s="525"/>
      <c r="R674" s="2769"/>
      <c r="S674" s="3160"/>
    </row>
    <row r="675" spans="7:19" ht="15" customHeight="1">
      <c r="G675" s="2767"/>
      <c r="H675" s="521"/>
      <c r="I675" s="521"/>
      <c r="J675" s="521"/>
      <c r="K675" s="521"/>
      <c r="L675" s="521"/>
      <c r="M675" s="521"/>
      <c r="N675" s="2768"/>
      <c r="O675" s="521"/>
      <c r="P675" s="523"/>
      <c r="Q675" s="525"/>
      <c r="R675" s="2769"/>
      <c r="S675" s="3160"/>
    </row>
    <row r="676" spans="7:19" ht="15" customHeight="1">
      <c r="G676" s="2767"/>
      <c r="H676" s="521"/>
      <c r="I676" s="521"/>
      <c r="J676" s="521"/>
      <c r="K676" s="521"/>
      <c r="L676" s="521"/>
      <c r="M676" s="521"/>
      <c r="N676" s="2768"/>
      <c r="O676" s="521"/>
      <c r="P676" s="523"/>
      <c r="Q676" s="525"/>
      <c r="R676" s="2769"/>
      <c r="S676" s="3160"/>
    </row>
    <row r="677" spans="7:19" ht="15" customHeight="1">
      <c r="G677" s="2767"/>
      <c r="H677" s="521"/>
      <c r="I677" s="521"/>
      <c r="J677" s="521"/>
      <c r="K677" s="521"/>
      <c r="L677" s="521"/>
      <c r="M677" s="521"/>
      <c r="N677" s="2768"/>
      <c r="O677" s="521"/>
      <c r="P677" s="523"/>
      <c r="Q677" s="525"/>
      <c r="R677" s="2769"/>
      <c r="S677" s="3160"/>
    </row>
    <row r="678" spans="7:19" ht="15" customHeight="1">
      <c r="G678" s="2767"/>
      <c r="H678" s="521"/>
      <c r="I678" s="521"/>
      <c r="J678" s="521"/>
      <c r="K678" s="521"/>
      <c r="L678" s="521"/>
      <c r="M678" s="521"/>
      <c r="N678" s="2768"/>
      <c r="O678" s="521"/>
      <c r="P678" s="523"/>
      <c r="Q678" s="525"/>
      <c r="R678" s="2769"/>
      <c r="S678" s="3160"/>
    </row>
    <row r="679" spans="7:19" ht="15" customHeight="1">
      <c r="G679" s="2767"/>
      <c r="H679" s="521"/>
      <c r="I679" s="521"/>
      <c r="J679" s="521"/>
      <c r="K679" s="521"/>
      <c r="L679" s="521"/>
      <c r="M679" s="521"/>
      <c r="N679" s="2768"/>
      <c r="O679" s="521"/>
      <c r="P679" s="523"/>
      <c r="Q679" s="525"/>
      <c r="R679" s="2769"/>
      <c r="S679" s="3160"/>
    </row>
    <row r="680" spans="7:19" ht="15" customHeight="1">
      <c r="G680" s="2767"/>
      <c r="H680" s="521"/>
      <c r="I680" s="521"/>
      <c r="J680" s="521"/>
      <c r="K680" s="521"/>
      <c r="L680" s="521"/>
      <c r="M680" s="521"/>
      <c r="N680" s="2768"/>
      <c r="O680" s="521"/>
      <c r="P680" s="523"/>
      <c r="Q680" s="525"/>
      <c r="R680" s="2769"/>
      <c r="S680" s="3160"/>
    </row>
    <row r="681" spans="7:19" ht="15" customHeight="1">
      <c r="G681" s="2767"/>
      <c r="H681" s="521"/>
      <c r="I681" s="521"/>
      <c r="J681" s="521"/>
      <c r="K681" s="521"/>
      <c r="L681" s="521"/>
      <c r="M681" s="521"/>
      <c r="N681" s="2768"/>
      <c r="O681" s="521"/>
      <c r="P681" s="523"/>
      <c r="Q681" s="525"/>
      <c r="R681" s="2769"/>
      <c r="S681" s="3160"/>
    </row>
    <row r="682" spans="7:19" ht="15" customHeight="1">
      <c r="G682" s="2767"/>
      <c r="H682" s="521"/>
      <c r="I682" s="521"/>
      <c r="J682" s="521"/>
      <c r="K682" s="521"/>
      <c r="L682" s="521"/>
      <c r="M682" s="521"/>
      <c r="N682" s="2768"/>
      <c r="O682" s="521"/>
      <c r="P682" s="523"/>
      <c r="Q682" s="525"/>
      <c r="R682" s="2769"/>
      <c r="S682" s="3160"/>
    </row>
    <row r="683" spans="7:19" ht="15" customHeight="1">
      <c r="G683" s="2767"/>
      <c r="H683" s="521"/>
      <c r="I683" s="521"/>
      <c r="J683" s="521"/>
      <c r="K683" s="521"/>
      <c r="L683" s="521"/>
      <c r="M683" s="521"/>
      <c r="N683" s="2768"/>
      <c r="O683" s="521"/>
      <c r="P683" s="523"/>
      <c r="Q683" s="525"/>
      <c r="R683" s="2769"/>
      <c r="S683" s="3160"/>
    </row>
    <row r="684" spans="7:19" ht="15" customHeight="1">
      <c r="G684" s="2767"/>
      <c r="H684" s="521"/>
      <c r="I684" s="521"/>
      <c r="J684" s="521"/>
      <c r="K684" s="521"/>
      <c r="L684" s="521"/>
      <c r="M684" s="521"/>
      <c r="N684" s="2768"/>
      <c r="O684" s="521"/>
      <c r="P684" s="523"/>
      <c r="Q684" s="525"/>
      <c r="R684" s="2769"/>
      <c r="S684" s="3160"/>
    </row>
    <row r="685" spans="7:19" ht="15" customHeight="1">
      <c r="G685" s="2767"/>
      <c r="H685" s="521"/>
      <c r="I685" s="521"/>
      <c r="J685" s="521"/>
      <c r="K685" s="521"/>
      <c r="L685" s="521"/>
      <c r="M685" s="521"/>
      <c r="N685" s="2768"/>
      <c r="O685" s="521"/>
      <c r="P685" s="523"/>
      <c r="Q685" s="525"/>
      <c r="R685" s="2769"/>
      <c r="S685" s="3160"/>
    </row>
    <row r="686" spans="7:19" ht="15" customHeight="1">
      <c r="G686" s="2767"/>
      <c r="H686" s="521"/>
      <c r="I686" s="521"/>
      <c r="J686" s="521"/>
      <c r="K686" s="521"/>
      <c r="L686" s="521"/>
      <c r="M686" s="521"/>
      <c r="N686" s="2768"/>
      <c r="O686" s="521"/>
      <c r="P686" s="523"/>
      <c r="Q686" s="525"/>
      <c r="R686" s="2769"/>
      <c r="S686" s="3160"/>
    </row>
    <row r="687" spans="7:19" ht="15" customHeight="1">
      <c r="G687" s="2767"/>
      <c r="H687" s="521"/>
      <c r="I687" s="521"/>
      <c r="J687" s="521"/>
      <c r="K687" s="521"/>
      <c r="L687" s="521"/>
      <c r="M687" s="521"/>
      <c r="N687" s="2768"/>
      <c r="O687" s="521"/>
      <c r="P687" s="523"/>
      <c r="Q687" s="525"/>
      <c r="R687" s="2769"/>
      <c r="S687" s="3160"/>
    </row>
    <row r="688" spans="7:19" ht="15" customHeight="1">
      <c r="G688" s="2767"/>
      <c r="H688" s="521"/>
      <c r="I688" s="521"/>
      <c r="J688" s="521"/>
      <c r="K688" s="521"/>
      <c r="L688" s="521"/>
      <c r="M688" s="521"/>
      <c r="N688" s="2768"/>
      <c r="O688" s="521"/>
      <c r="P688" s="523"/>
      <c r="Q688" s="525"/>
      <c r="R688" s="2769"/>
      <c r="S688" s="3160"/>
    </row>
    <row r="689" spans="7:19" ht="15" customHeight="1">
      <c r="G689" s="2767"/>
      <c r="H689" s="521"/>
      <c r="I689" s="521"/>
      <c r="J689" s="521"/>
      <c r="K689" s="521"/>
      <c r="L689" s="521"/>
      <c r="M689" s="521"/>
      <c r="N689" s="2768"/>
      <c r="O689" s="521"/>
      <c r="P689" s="523"/>
      <c r="Q689" s="525"/>
      <c r="R689" s="2769"/>
      <c r="S689" s="3160"/>
    </row>
    <row r="690" spans="7:19" ht="15" customHeight="1">
      <c r="G690" s="2767"/>
      <c r="H690" s="521"/>
      <c r="I690" s="521"/>
      <c r="J690" s="521"/>
      <c r="K690" s="521"/>
      <c r="L690" s="521"/>
      <c r="M690" s="521"/>
      <c r="N690" s="2768"/>
      <c r="O690" s="521"/>
      <c r="P690" s="523"/>
      <c r="Q690" s="525"/>
      <c r="R690" s="2769"/>
      <c r="S690" s="3160"/>
    </row>
    <row r="691" spans="7:19" ht="15" customHeight="1">
      <c r="G691" s="2767"/>
      <c r="H691" s="521"/>
      <c r="I691" s="521"/>
      <c r="J691" s="521"/>
      <c r="K691" s="521"/>
      <c r="L691" s="521"/>
      <c r="M691" s="521"/>
      <c r="N691" s="2768"/>
      <c r="O691" s="521"/>
      <c r="P691" s="523"/>
      <c r="Q691" s="525"/>
      <c r="R691" s="2769"/>
      <c r="S691" s="3160"/>
    </row>
    <row r="692" spans="7:19" ht="15" customHeight="1">
      <c r="G692" s="2767"/>
      <c r="H692" s="521"/>
      <c r="I692" s="521"/>
      <c r="J692" s="521"/>
      <c r="K692" s="521"/>
      <c r="L692" s="521"/>
      <c r="M692" s="521"/>
      <c r="N692" s="2768"/>
      <c r="O692" s="521"/>
      <c r="P692" s="523"/>
      <c r="Q692" s="525"/>
      <c r="R692" s="2769"/>
      <c r="S692" s="3160"/>
    </row>
    <row r="693" spans="7:19" ht="15" customHeight="1">
      <c r="G693" s="2767"/>
      <c r="H693" s="521"/>
      <c r="I693" s="521"/>
      <c r="J693" s="521"/>
      <c r="K693" s="521"/>
      <c r="L693" s="521"/>
      <c r="M693" s="521"/>
      <c r="N693" s="2768"/>
      <c r="O693" s="521"/>
      <c r="P693" s="523"/>
      <c r="Q693" s="525"/>
      <c r="R693" s="2769"/>
      <c r="S693" s="3160"/>
    </row>
    <row r="694" spans="7:19" ht="15" customHeight="1">
      <c r="G694" s="2767"/>
      <c r="H694" s="521"/>
      <c r="I694" s="521"/>
      <c r="J694" s="521"/>
      <c r="K694" s="521"/>
      <c r="L694" s="521"/>
      <c r="M694" s="521"/>
      <c r="N694" s="2768"/>
      <c r="O694" s="521"/>
      <c r="P694" s="523"/>
      <c r="Q694" s="525"/>
      <c r="R694" s="2769"/>
      <c r="S694" s="3160"/>
    </row>
    <row r="695" spans="7:19" ht="15" customHeight="1">
      <c r="G695" s="2767"/>
      <c r="H695" s="521"/>
      <c r="I695" s="521"/>
      <c r="J695" s="521"/>
      <c r="K695" s="521"/>
      <c r="L695" s="521"/>
      <c r="M695" s="521"/>
      <c r="N695" s="2768"/>
      <c r="O695" s="521"/>
      <c r="P695" s="523"/>
      <c r="Q695" s="525"/>
      <c r="R695" s="2769"/>
      <c r="S695" s="3160"/>
    </row>
    <row r="696" spans="7:19" ht="15" customHeight="1">
      <c r="G696" s="2767"/>
      <c r="H696" s="521"/>
      <c r="I696" s="521"/>
      <c r="J696" s="521"/>
      <c r="K696" s="521"/>
      <c r="L696" s="521"/>
      <c r="M696" s="521"/>
      <c r="N696" s="2768"/>
      <c r="O696" s="521"/>
      <c r="P696" s="523"/>
      <c r="Q696" s="525"/>
      <c r="R696" s="2769"/>
      <c r="S696" s="3160"/>
    </row>
    <row r="697" spans="7:19" ht="15" customHeight="1">
      <c r="G697" s="2767"/>
      <c r="H697" s="521"/>
      <c r="I697" s="521"/>
      <c r="J697" s="521"/>
      <c r="K697" s="521"/>
      <c r="L697" s="521"/>
      <c r="M697" s="521"/>
      <c r="N697" s="2768"/>
      <c r="O697" s="521"/>
      <c r="P697" s="523"/>
      <c r="Q697" s="525"/>
      <c r="R697" s="2769"/>
      <c r="S697" s="3160"/>
    </row>
    <row r="698" spans="7:19" ht="15" customHeight="1">
      <c r="G698" s="2767"/>
      <c r="H698" s="521"/>
      <c r="I698" s="521"/>
      <c r="J698" s="521"/>
      <c r="K698" s="521"/>
      <c r="L698" s="521"/>
      <c r="M698" s="521"/>
      <c r="N698" s="2768"/>
      <c r="O698" s="521"/>
      <c r="P698" s="523"/>
      <c r="Q698" s="525"/>
      <c r="R698" s="2769"/>
      <c r="S698" s="3160"/>
    </row>
    <row r="699" spans="7:19" ht="15" customHeight="1">
      <c r="G699" s="2767"/>
      <c r="H699" s="521"/>
      <c r="I699" s="521"/>
      <c r="J699" s="521"/>
      <c r="K699" s="521"/>
      <c r="L699" s="521"/>
      <c r="M699" s="521"/>
      <c r="N699" s="2768"/>
      <c r="O699" s="521"/>
      <c r="P699" s="523"/>
      <c r="Q699" s="525"/>
      <c r="R699" s="2769"/>
      <c r="S699" s="3160"/>
    </row>
    <row r="700" spans="7:19" ht="15" customHeight="1">
      <c r="G700" s="2767"/>
      <c r="H700" s="521"/>
      <c r="I700" s="521"/>
      <c r="J700" s="521"/>
      <c r="K700" s="521"/>
      <c r="L700" s="521"/>
      <c r="M700" s="521"/>
      <c r="N700" s="2768"/>
      <c r="O700" s="521"/>
      <c r="P700" s="523"/>
      <c r="Q700" s="525"/>
      <c r="R700" s="2769"/>
      <c r="S700" s="3160"/>
    </row>
    <row r="701" spans="7:19" ht="15" customHeight="1">
      <c r="G701" s="2767"/>
      <c r="H701" s="521"/>
      <c r="I701" s="521"/>
      <c r="J701" s="521"/>
      <c r="K701" s="521"/>
      <c r="L701" s="521"/>
      <c r="M701" s="521"/>
      <c r="N701" s="2768"/>
      <c r="O701" s="521"/>
      <c r="P701" s="523"/>
      <c r="Q701" s="525"/>
      <c r="R701" s="2769"/>
      <c r="S701" s="3160"/>
    </row>
    <row r="702" spans="7:19" ht="15" customHeight="1">
      <c r="G702" s="2767"/>
      <c r="H702" s="521"/>
      <c r="I702" s="521"/>
      <c r="J702" s="521"/>
      <c r="K702" s="521"/>
      <c r="L702" s="521"/>
      <c r="M702" s="521"/>
      <c r="N702" s="2768"/>
      <c r="O702" s="521"/>
      <c r="P702" s="523"/>
      <c r="Q702" s="525"/>
      <c r="R702" s="2769"/>
      <c r="S702" s="3160"/>
    </row>
    <row r="703" spans="7:19" ht="15" customHeight="1">
      <c r="G703" s="2767"/>
      <c r="H703" s="521"/>
      <c r="I703" s="521"/>
      <c r="J703" s="521"/>
      <c r="K703" s="521"/>
      <c r="L703" s="521"/>
      <c r="M703" s="521"/>
      <c r="N703" s="2768"/>
      <c r="O703" s="521"/>
      <c r="P703" s="523"/>
      <c r="Q703" s="525"/>
      <c r="R703" s="2769"/>
      <c r="S703" s="3160"/>
    </row>
    <row r="704" spans="7:19" ht="15" customHeight="1">
      <c r="G704" s="2767"/>
      <c r="H704" s="521"/>
      <c r="I704" s="521"/>
      <c r="J704" s="521"/>
      <c r="K704" s="521"/>
      <c r="L704" s="521"/>
      <c r="M704" s="521"/>
      <c r="N704" s="2768"/>
      <c r="O704" s="521"/>
      <c r="P704" s="523"/>
      <c r="Q704" s="525"/>
      <c r="R704" s="2769"/>
      <c r="S704" s="3160"/>
    </row>
    <row r="705" spans="7:19" ht="15" customHeight="1">
      <c r="G705" s="2767"/>
      <c r="H705" s="521"/>
      <c r="I705" s="521"/>
      <c r="J705" s="521"/>
      <c r="K705" s="521"/>
      <c r="L705" s="521"/>
      <c r="M705" s="521"/>
      <c r="N705" s="2768"/>
      <c r="O705" s="521"/>
      <c r="P705" s="523"/>
      <c r="Q705" s="525"/>
      <c r="R705" s="2769"/>
      <c r="S705" s="3160"/>
    </row>
    <row r="706" spans="7:19" ht="15" customHeight="1">
      <c r="G706" s="2767"/>
      <c r="H706" s="521"/>
      <c r="I706" s="521"/>
      <c r="J706" s="521"/>
      <c r="K706" s="521"/>
      <c r="L706" s="521"/>
      <c r="M706" s="521"/>
      <c r="N706" s="2768"/>
      <c r="O706" s="521"/>
      <c r="P706" s="523"/>
      <c r="Q706" s="525"/>
      <c r="R706" s="2769"/>
      <c r="S706" s="3160"/>
    </row>
    <row r="707" spans="7:19" ht="15" customHeight="1">
      <c r="G707" s="2767"/>
      <c r="H707" s="521"/>
      <c r="I707" s="521"/>
      <c r="J707" s="521"/>
      <c r="K707" s="521"/>
      <c r="L707" s="521"/>
      <c r="M707" s="521"/>
      <c r="N707" s="2768"/>
      <c r="O707" s="521"/>
      <c r="P707" s="523"/>
      <c r="Q707" s="525"/>
      <c r="R707" s="2769"/>
      <c r="S707" s="3160"/>
    </row>
    <row r="708" spans="7:19" ht="15" customHeight="1">
      <c r="G708" s="2767"/>
      <c r="H708" s="521"/>
      <c r="I708" s="521"/>
      <c r="J708" s="521"/>
      <c r="K708" s="521"/>
      <c r="L708" s="521"/>
      <c r="M708" s="521"/>
      <c r="N708" s="2768"/>
      <c r="O708" s="521"/>
      <c r="P708" s="523"/>
      <c r="Q708" s="525"/>
      <c r="R708" s="2769"/>
      <c r="S708" s="3160"/>
    </row>
    <row r="709" spans="7:19" ht="15" customHeight="1">
      <c r="G709" s="2767"/>
      <c r="H709" s="521"/>
      <c r="I709" s="521"/>
      <c r="J709" s="521"/>
      <c r="K709" s="521"/>
      <c r="L709" s="521"/>
      <c r="M709" s="521"/>
      <c r="N709" s="2768"/>
      <c r="O709" s="521"/>
      <c r="P709" s="523"/>
      <c r="Q709" s="525"/>
      <c r="R709" s="2769"/>
      <c r="S709" s="3160"/>
    </row>
    <row r="710" spans="7:19" ht="15" customHeight="1">
      <c r="G710" s="2767"/>
      <c r="H710" s="521"/>
      <c r="I710" s="521"/>
      <c r="J710" s="521"/>
      <c r="K710" s="521"/>
      <c r="L710" s="521"/>
      <c r="M710" s="521"/>
      <c r="N710" s="2768"/>
      <c r="O710" s="521"/>
      <c r="P710" s="523"/>
      <c r="Q710" s="525"/>
      <c r="R710" s="2769"/>
      <c r="S710" s="3160"/>
    </row>
    <row r="711" spans="7:19" ht="15" customHeight="1">
      <c r="G711" s="2767"/>
      <c r="H711" s="521"/>
      <c r="I711" s="521"/>
      <c r="J711" s="521"/>
      <c r="K711" s="521"/>
      <c r="L711" s="521"/>
      <c r="M711" s="521"/>
      <c r="N711" s="2768"/>
      <c r="O711" s="521"/>
      <c r="P711" s="523"/>
      <c r="Q711" s="525"/>
      <c r="R711" s="2769"/>
      <c r="S711" s="3160"/>
    </row>
    <row r="712" spans="7:19" ht="15" customHeight="1">
      <c r="G712" s="2767"/>
      <c r="H712" s="521"/>
      <c r="I712" s="521"/>
      <c r="J712" s="521"/>
      <c r="K712" s="521"/>
      <c r="L712" s="521"/>
      <c r="M712" s="521"/>
      <c r="N712" s="2768"/>
      <c r="O712" s="521"/>
      <c r="P712" s="523"/>
      <c r="Q712" s="525"/>
      <c r="R712" s="2769"/>
      <c r="S712" s="3160"/>
    </row>
    <row r="713" spans="7:19" ht="15" customHeight="1">
      <c r="G713" s="2767"/>
      <c r="H713" s="521"/>
      <c r="I713" s="521"/>
      <c r="J713" s="521"/>
      <c r="K713" s="521"/>
      <c r="L713" s="521"/>
      <c r="M713" s="521"/>
      <c r="N713" s="2768"/>
      <c r="O713" s="521"/>
      <c r="P713" s="523"/>
      <c r="Q713" s="525"/>
      <c r="R713" s="2769"/>
      <c r="S713" s="3160"/>
    </row>
    <row r="714" spans="7:19" ht="15" customHeight="1">
      <c r="G714" s="2767"/>
      <c r="H714" s="521"/>
      <c r="I714" s="521"/>
      <c r="J714" s="521"/>
      <c r="K714" s="521"/>
      <c r="L714" s="521"/>
      <c r="M714" s="521"/>
      <c r="N714" s="2768"/>
      <c r="O714" s="521"/>
      <c r="P714" s="523"/>
      <c r="Q714" s="525"/>
      <c r="R714" s="2769"/>
      <c r="S714" s="3160"/>
    </row>
    <row r="715" spans="7:19" ht="15" customHeight="1">
      <c r="G715" s="2767"/>
      <c r="H715" s="521"/>
      <c r="I715" s="521"/>
      <c r="J715" s="521"/>
      <c r="K715" s="521"/>
      <c r="L715" s="521"/>
      <c r="M715" s="521"/>
      <c r="N715" s="2768"/>
      <c r="O715" s="521"/>
      <c r="P715" s="523"/>
      <c r="Q715" s="525"/>
      <c r="R715" s="2769"/>
      <c r="S715" s="3160"/>
    </row>
    <row r="716" spans="7:19" ht="15" customHeight="1">
      <c r="G716" s="2767"/>
      <c r="H716" s="521"/>
      <c r="I716" s="521"/>
      <c r="J716" s="521"/>
      <c r="K716" s="521"/>
      <c r="L716" s="521"/>
      <c r="M716" s="521"/>
      <c r="N716" s="2768"/>
      <c r="O716" s="521"/>
      <c r="P716" s="523"/>
      <c r="Q716" s="525"/>
      <c r="R716" s="2769"/>
      <c r="S716" s="3160"/>
    </row>
    <row r="717" spans="7:19" ht="15" customHeight="1">
      <c r="G717" s="2767"/>
      <c r="H717" s="521"/>
      <c r="I717" s="521"/>
      <c r="J717" s="521"/>
      <c r="K717" s="521"/>
      <c r="L717" s="521"/>
      <c r="M717" s="521"/>
      <c r="N717" s="2768"/>
      <c r="O717" s="521"/>
      <c r="P717" s="523"/>
      <c r="Q717" s="525"/>
      <c r="R717" s="2769"/>
      <c r="S717" s="3160"/>
    </row>
    <row r="718" spans="7:19" ht="15" customHeight="1">
      <c r="G718" s="2767"/>
      <c r="H718" s="521"/>
      <c r="I718" s="521"/>
      <c r="J718" s="521"/>
      <c r="K718" s="521"/>
      <c r="L718" s="521"/>
      <c r="M718" s="521"/>
      <c r="N718" s="2768"/>
      <c r="O718" s="521"/>
      <c r="P718" s="523"/>
      <c r="Q718" s="525"/>
      <c r="R718" s="2769"/>
      <c r="S718" s="3160"/>
    </row>
    <row r="719" spans="7:19" ht="15" customHeight="1">
      <c r="G719" s="2767"/>
      <c r="H719" s="521"/>
      <c r="I719" s="521"/>
      <c r="J719" s="521"/>
      <c r="K719" s="521"/>
      <c r="L719" s="521"/>
      <c r="M719" s="521"/>
      <c r="N719" s="2768"/>
      <c r="O719" s="521"/>
      <c r="P719" s="523"/>
      <c r="Q719" s="525"/>
      <c r="R719" s="2769"/>
      <c r="S719" s="3160"/>
    </row>
    <row r="720" spans="7:19" ht="15" customHeight="1">
      <c r="G720" s="2767"/>
      <c r="H720" s="521"/>
      <c r="I720" s="521"/>
      <c r="J720" s="521"/>
      <c r="K720" s="521"/>
      <c r="L720" s="521"/>
      <c r="M720" s="521"/>
      <c r="N720" s="2768"/>
      <c r="O720" s="521"/>
      <c r="P720" s="523"/>
      <c r="Q720" s="525"/>
      <c r="R720" s="2769"/>
      <c r="S720" s="3160"/>
    </row>
    <row r="721" spans="7:19" ht="15" customHeight="1">
      <c r="G721" s="2767"/>
      <c r="H721" s="521"/>
      <c r="I721" s="521"/>
      <c r="J721" s="521"/>
      <c r="K721" s="521"/>
      <c r="L721" s="521"/>
      <c r="M721" s="521"/>
      <c r="N721" s="2768"/>
      <c r="O721" s="521"/>
      <c r="P721" s="523"/>
      <c r="Q721" s="525"/>
      <c r="R721" s="2769"/>
      <c r="S721" s="3160"/>
    </row>
    <row r="722" spans="7:19" ht="15" customHeight="1">
      <c r="G722" s="2767"/>
      <c r="H722" s="521"/>
      <c r="I722" s="521"/>
      <c r="J722" s="521"/>
      <c r="K722" s="521"/>
      <c r="L722" s="521"/>
      <c r="M722" s="521"/>
      <c r="N722" s="2768"/>
      <c r="O722" s="521"/>
      <c r="P722" s="523"/>
      <c r="Q722" s="525"/>
      <c r="R722" s="2769"/>
      <c r="S722" s="3160"/>
    </row>
    <row r="723" spans="7:19" ht="15" customHeight="1">
      <c r="G723" s="2767"/>
      <c r="H723" s="521"/>
      <c r="I723" s="521"/>
      <c r="J723" s="521"/>
      <c r="K723" s="521"/>
      <c r="L723" s="521"/>
      <c r="M723" s="521"/>
      <c r="N723" s="2768"/>
      <c r="O723" s="521"/>
      <c r="P723" s="523"/>
      <c r="Q723" s="525"/>
      <c r="R723" s="2769"/>
      <c r="S723" s="3160"/>
    </row>
    <row r="724" spans="7:19" ht="15" customHeight="1">
      <c r="G724" s="2767"/>
      <c r="H724" s="521"/>
      <c r="I724" s="521"/>
      <c r="J724" s="521"/>
      <c r="K724" s="521"/>
      <c r="L724" s="521"/>
      <c r="M724" s="521"/>
      <c r="N724" s="2768"/>
      <c r="O724" s="521"/>
      <c r="P724" s="523"/>
      <c r="Q724" s="525"/>
      <c r="R724" s="2769"/>
      <c r="S724" s="3160"/>
    </row>
    <row r="725" spans="7:19" ht="15" customHeight="1">
      <c r="G725" s="2767"/>
      <c r="H725" s="521"/>
      <c r="I725" s="521"/>
      <c r="J725" s="521"/>
      <c r="K725" s="521"/>
      <c r="L725" s="521"/>
      <c r="M725" s="521"/>
      <c r="N725" s="2768"/>
      <c r="O725" s="521"/>
      <c r="P725" s="523"/>
      <c r="Q725" s="525"/>
      <c r="R725" s="2769"/>
      <c r="S725" s="3160"/>
    </row>
    <row r="726" spans="7:19" ht="15" customHeight="1">
      <c r="G726" s="2767"/>
      <c r="H726" s="521"/>
      <c r="I726" s="521"/>
      <c r="J726" s="521"/>
      <c r="K726" s="521"/>
      <c r="L726" s="521"/>
      <c r="M726" s="521"/>
      <c r="N726" s="2768"/>
      <c r="O726" s="521"/>
      <c r="P726" s="523"/>
      <c r="Q726" s="525"/>
      <c r="R726" s="2769"/>
      <c r="S726" s="3160"/>
    </row>
    <row r="727" spans="7:19" ht="15" customHeight="1">
      <c r="G727" s="2767"/>
      <c r="H727" s="521"/>
      <c r="I727" s="521"/>
      <c r="J727" s="521"/>
      <c r="K727" s="521"/>
      <c r="L727" s="521"/>
      <c r="M727" s="521"/>
      <c r="N727" s="2768"/>
      <c r="O727" s="521"/>
      <c r="P727" s="523"/>
      <c r="Q727" s="525"/>
      <c r="R727" s="2769"/>
      <c r="S727" s="3160"/>
    </row>
    <row r="728" spans="7:19" ht="15" customHeight="1">
      <c r="G728" s="2767"/>
      <c r="H728" s="521"/>
      <c r="I728" s="521"/>
      <c r="J728" s="521"/>
      <c r="K728" s="521"/>
      <c r="L728" s="521"/>
      <c r="M728" s="521"/>
      <c r="N728" s="2768"/>
      <c r="O728" s="521"/>
      <c r="P728" s="523"/>
      <c r="Q728" s="525"/>
      <c r="R728" s="2769"/>
      <c r="S728" s="3160"/>
    </row>
    <row r="729" spans="7:19" ht="15" customHeight="1">
      <c r="G729" s="2767"/>
      <c r="H729" s="521"/>
      <c r="I729" s="521"/>
      <c r="J729" s="521"/>
      <c r="K729" s="521"/>
      <c r="L729" s="521"/>
      <c r="M729" s="521"/>
      <c r="N729" s="2768"/>
      <c r="O729" s="521"/>
      <c r="P729" s="523"/>
      <c r="Q729" s="525"/>
      <c r="R729" s="2769"/>
      <c r="S729" s="3160"/>
    </row>
    <row r="730" spans="7:19" ht="15" customHeight="1">
      <c r="G730" s="2767"/>
      <c r="H730" s="521"/>
      <c r="I730" s="521"/>
      <c r="J730" s="521"/>
      <c r="K730" s="521"/>
      <c r="L730" s="521"/>
      <c r="M730" s="521"/>
      <c r="N730" s="2768"/>
      <c r="O730" s="521"/>
      <c r="P730" s="523"/>
      <c r="Q730" s="525"/>
      <c r="R730" s="2769"/>
      <c r="S730" s="3160"/>
    </row>
    <row r="731" spans="7:19" ht="15" customHeight="1">
      <c r="G731" s="2767"/>
      <c r="H731" s="521"/>
      <c r="I731" s="521"/>
      <c r="J731" s="521"/>
      <c r="K731" s="521"/>
      <c r="L731" s="521"/>
      <c r="M731" s="521"/>
      <c r="N731" s="2768"/>
      <c r="O731" s="521"/>
      <c r="P731" s="523"/>
      <c r="Q731" s="525"/>
      <c r="R731" s="2769"/>
      <c r="S731" s="3160"/>
    </row>
    <row r="732" spans="7:19" ht="15" customHeight="1">
      <c r="G732" s="2767"/>
      <c r="H732" s="521"/>
      <c r="I732" s="521"/>
      <c r="J732" s="521"/>
      <c r="K732" s="521"/>
      <c r="L732" s="521"/>
      <c r="M732" s="521"/>
      <c r="N732" s="2768"/>
      <c r="O732" s="521"/>
      <c r="P732" s="523"/>
      <c r="Q732" s="525"/>
      <c r="R732" s="2769"/>
      <c r="S732" s="3160"/>
    </row>
    <row r="733" spans="7:19" ht="15" customHeight="1">
      <c r="G733" s="2767"/>
      <c r="H733" s="521"/>
      <c r="I733" s="521"/>
      <c r="J733" s="521"/>
      <c r="K733" s="521"/>
      <c r="L733" s="521"/>
      <c r="M733" s="521"/>
      <c r="N733" s="2768"/>
      <c r="O733" s="521"/>
      <c r="P733" s="523"/>
      <c r="Q733" s="525"/>
      <c r="R733" s="2769"/>
      <c r="S733" s="3160"/>
    </row>
    <row r="734" spans="7:19" ht="15" customHeight="1">
      <c r="G734" s="2767"/>
      <c r="H734" s="521"/>
      <c r="I734" s="521"/>
      <c r="J734" s="521"/>
      <c r="K734" s="521"/>
      <c r="L734" s="521"/>
      <c r="M734" s="521"/>
      <c r="N734" s="2768"/>
      <c r="O734" s="521"/>
      <c r="P734" s="523"/>
      <c r="Q734" s="525"/>
      <c r="R734" s="2769"/>
      <c r="S734" s="3160"/>
    </row>
    <row r="735" spans="7:19" ht="15" customHeight="1">
      <c r="G735" s="2767"/>
      <c r="H735" s="521"/>
      <c r="I735" s="521"/>
      <c r="J735" s="521"/>
      <c r="K735" s="521"/>
      <c r="L735" s="521"/>
      <c r="M735" s="521"/>
      <c r="N735" s="2768"/>
      <c r="O735" s="521"/>
      <c r="P735" s="523"/>
      <c r="Q735" s="525"/>
      <c r="R735" s="2769"/>
      <c r="S735" s="3160"/>
    </row>
    <row r="736" spans="7:19" ht="15" customHeight="1">
      <c r="G736" s="2767"/>
      <c r="H736" s="521"/>
      <c r="I736" s="521"/>
      <c r="J736" s="521"/>
      <c r="K736" s="521"/>
      <c r="L736" s="521"/>
      <c r="M736" s="521"/>
      <c r="N736" s="2768"/>
      <c r="O736" s="521"/>
      <c r="P736" s="523"/>
      <c r="Q736" s="525"/>
      <c r="R736" s="2769"/>
      <c r="S736" s="3160"/>
    </row>
    <row r="737" spans="7:19" ht="15" customHeight="1">
      <c r="G737" s="2767"/>
      <c r="H737" s="521"/>
      <c r="I737" s="521"/>
      <c r="J737" s="521"/>
      <c r="K737" s="521"/>
      <c r="L737" s="521"/>
      <c r="M737" s="521"/>
      <c r="N737" s="2768"/>
      <c r="O737" s="521"/>
      <c r="P737" s="523"/>
      <c r="Q737" s="525"/>
      <c r="R737" s="2769"/>
      <c r="S737" s="3160"/>
    </row>
    <row r="738" spans="7:19" ht="15" customHeight="1">
      <c r="G738" s="2767"/>
      <c r="H738" s="521"/>
      <c r="I738" s="521"/>
      <c r="J738" s="521"/>
      <c r="K738" s="521"/>
      <c r="L738" s="521"/>
      <c r="M738" s="521"/>
      <c r="N738" s="2768"/>
      <c r="O738" s="521"/>
      <c r="P738" s="523"/>
      <c r="Q738" s="525"/>
      <c r="R738" s="2769"/>
      <c r="S738" s="3160"/>
    </row>
    <row r="739" spans="7:19" ht="15" customHeight="1">
      <c r="G739" s="2767"/>
      <c r="H739" s="521"/>
      <c r="I739" s="521"/>
      <c r="J739" s="521"/>
      <c r="K739" s="521"/>
      <c r="L739" s="521"/>
      <c r="M739" s="521"/>
      <c r="N739" s="2768"/>
      <c r="O739" s="521"/>
      <c r="P739" s="523"/>
      <c r="Q739" s="525"/>
      <c r="R739" s="2769"/>
      <c r="S739" s="3160"/>
    </row>
    <row r="740" spans="7:19" ht="15" customHeight="1">
      <c r="G740" s="2767"/>
      <c r="H740" s="521"/>
      <c r="I740" s="521"/>
      <c r="J740" s="521"/>
      <c r="K740" s="521"/>
      <c r="L740" s="521"/>
      <c r="M740" s="521"/>
      <c r="N740" s="2768"/>
      <c r="O740" s="521"/>
      <c r="P740" s="523"/>
      <c r="Q740" s="525"/>
      <c r="R740" s="2769"/>
      <c r="S740" s="3160"/>
    </row>
    <row r="741" spans="7:19" ht="15" customHeight="1">
      <c r="G741" s="2767"/>
      <c r="H741" s="521"/>
      <c r="I741" s="521"/>
      <c r="J741" s="521"/>
      <c r="K741" s="521"/>
      <c r="L741" s="521"/>
      <c r="M741" s="521"/>
      <c r="N741" s="2768"/>
      <c r="O741" s="521"/>
      <c r="P741" s="523"/>
      <c r="Q741" s="525"/>
      <c r="R741" s="2769"/>
      <c r="S741" s="3160"/>
    </row>
    <row r="742" spans="7:19" ht="15" customHeight="1">
      <c r="G742" s="2767"/>
      <c r="H742" s="521"/>
      <c r="I742" s="521"/>
      <c r="J742" s="521"/>
      <c r="K742" s="521"/>
      <c r="L742" s="521"/>
      <c r="M742" s="521"/>
      <c r="N742" s="2768"/>
      <c r="O742" s="521"/>
      <c r="P742" s="523"/>
      <c r="Q742" s="525"/>
      <c r="R742" s="2769"/>
      <c r="S742" s="3160"/>
    </row>
    <row r="743" spans="7:19" ht="15" customHeight="1">
      <c r="G743" s="2767"/>
      <c r="H743" s="521"/>
      <c r="I743" s="521"/>
      <c r="J743" s="521"/>
      <c r="K743" s="521"/>
      <c r="L743" s="521"/>
      <c r="M743" s="521"/>
      <c r="N743" s="2768"/>
      <c r="O743" s="521"/>
      <c r="P743" s="523"/>
      <c r="Q743" s="525"/>
      <c r="R743" s="2769"/>
      <c r="S743" s="3160"/>
    </row>
    <row r="744" spans="7:19" ht="15" customHeight="1">
      <c r="G744" s="2767"/>
      <c r="H744" s="521"/>
      <c r="I744" s="521"/>
      <c r="J744" s="521"/>
      <c r="K744" s="521"/>
      <c r="L744" s="521"/>
      <c r="M744" s="521"/>
      <c r="N744" s="2768"/>
      <c r="O744" s="521"/>
      <c r="P744" s="523"/>
      <c r="Q744" s="525"/>
      <c r="R744" s="2769"/>
      <c r="S744" s="3160"/>
    </row>
    <row r="745" spans="7:19" ht="15" customHeight="1">
      <c r="G745" s="2767"/>
      <c r="H745" s="521"/>
      <c r="I745" s="521"/>
      <c r="J745" s="521"/>
      <c r="K745" s="521"/>
      <c r="L745" s="521"/>
      <c r="M745" s="521"/>
      <c r="N745" s="2768"/>
      <c r="O745" s="521"/>
      <c r="P745" s="523"/>
      <c r="Q745" s="525"/>
      <c r="R745" s="2769"/>
      <c r="S745" s="3160"/>
    </row>
    <row r="746" spans="7:19" ht="15" customHeight="1">
      <c r="G746" s="2767"/>
      <c r="H746" s="521"/>
      <c r="I746" s="521"/>
      <c r="J746" s="521"/>
      <c r="K746" s="521"/>
      <c r="L746" s="521"/>
      <c r="M746" s="521"/>
      <c r="N746" s="2768"/>
      <c r="O746" s="521"/>
      <c r="P746" s="523"/>
      <c r="Q746" s="525"/>
      <c r="R746" s="2769"/>
      <c r="S746" s="3160"/>
    </row>
    <row r="747" spans="7:19" ht="15" customHeight="1">
      <c r="G747" s="2767"/>
      <c r="H747" s="521"/>
      <c r="I747" s="521"/>
      <c r="J747" s="521"/>
      <c r="K747" s="521"/>
      <c r="L747" s="521"/>
      <c r="M747" s="521"/>
      <c r="N747" s="2768"/>
      <c r="O747" s="521"/>
      <c r="P747" s="523"/>
      <c r="Q747" s="525"/>
      <c r="R747" s="2769"/>
      <c r="S747" s="3160"/>
    </row>
    <row r="748" spans="7:19" ht="15" customHeight="1">
      <c r="G748" s="2767"/>
      <c r="H748" s="521"/>
      <c r="I748" s="521"/>
      <c r="J748" s="521"/>
      <c r="K748" s="521"/>
      <c r="L748" s="521"/>
      <c r="M748" s="521"/>
      <c r="N748" s="2768"/>
      <c r="O748" s="521"/>
      <c r="P748" s="523"/>
      <c r="Q748" s="525"/>
      <c r="R748" s="2769"/>
      <c r="S748" s="3160"/>
    </row>
    <row r="749" spans="7:19" ht="15" customHeight="1">
      <c r="G749" s="2767"/>
      <c r="H749" s="521"/>
      <c r="I749" s="521"/>
      <c r="J749" s="521"/>
      <c r="K749" s="521"/>
      <c r="L749" s="521"/>
      <c r="M749" s="521"/>
      <c r="N749" s="2768"/>
      <c r="O749" s="521"/>
      <c r="P749" s="523"/>
      <c r="Q749" s="525"/>
      <c r="R749" s="2769"/>
      <c r="S749" s="3160"/>
    </row>
    <row r="750" spans="7:19" ht="15" customHeight="1">
      <c r="G750" s="2767"/>
      <c r="H750" s="521"/>
      <c r="I750" s="521"/>
      <c r="J750" s="521"/>
      <c r="K750" s="521"/>
      <c r="L750" s="521"/>
      <c r="M750" s="521"/>
      <c r="N750" s="2768"/>
      <c r="O750" s="521"/>
      <c r="P750" s="523"/>
      <c r="Q750" s="525"/>
      <c r="R750" s="2769"/>
      <c r="S750" s="3160"/>
    </row>
    <row r="751" spans="7:19" ht="15" customHeight="1">
      <c r="G751" s="2767"/>
      <c r="H751" s="521"/>
      <c r="I751" s="521"/>
      <c r="J751" s="521"/>
      <c r="K751" s="521"/>
      <c r="L751" s="521"/>
      <c r="M751" s="521"/>
      <c r="N751" s="2768"/>
      <c r="O751" s="521"/>
      <c r="P751" s="523"/>
      <c r="Q751" s="525"/>
      <c r="R751" s="2769"/>
      <c r="S751" s="3160"/>
    </row>
    <row r="752" spans="7:19" ht="15" customHeight="1">
      <c r="G752" s="2767"/>
      <c r="H752" s="521"/>
      <c r="I752" s="521"/>
      <c r="J752" s="521"/>
      <c r="K752" s="521"/>
      <c r="L752" s="521"/>
      <c r="M752" s="521"/>
      <c r="N752" s="2768"/>
      <c r="O752" s="521"/>
      <c r="P752" s="523"/>
      <c r="Q752" s="525"/>
      <c r="R752" s="2769"/>
      <c r="S752" s="3160"/>
    </row>
    <row r="753" spans="7:19" ht="15" customHeight="1">
      <c r="G753" s="2767"/>
      <c r="H753" s="521"/>
      <c r="I753" s="521"/>
      <c r="J753" s="521"/>
      <c r="K753" s="521"/>
      <c r="L753" s="521"/>
      <c r="M753" s="521"/>
      <c r="N753" s="2768"/>
      <c r="O753" s="521"/>
      <c r="P753" s="523"/>
      <c r="Q753" s="525"/>
      <c r="R753" s="2769"/>
      <c r="S753" s="3160"/>
    </row>
    <row r="754" spans="7:19" ht="15" customHeight="1">
      <c r="G754" s="2767"/>
      <c r="H754" s="521"/>
      <c r="I754" s="521"/>
      <c r="J754" s="521"/>
      <c r="K754" s="521"/>
      <c r="L754" s="521"/>
      <c r="M754" s="521"/>
      <c r="N754" s="2768"/>
      <c r="O754" s="521"/>
      <c r="P754" s="523"/>
      <c r="Q754" s="525"/>
      <c r="R754" s="2769"/>
      <c r="S754" s="3160"/>
    </row>
    <row r="755" spans="7:19" ht="15" customHeight="1">
      <c r="G755" s="2767"/>
      <c r="H755" s="521"/>
      <c r="I755" s="521"/>
      <c r="J755" s="521"/>
      <c r="K755" s="521"/>
      <c r="L755" s="521"/>
      <c r="M755" s="521"/>
      <c r="N755" s="2768"/>
      <c r="O755" s="521"/>
      <c r="P755" s="523"/>
      <c r="Q755" s="525"/>
      <c r="R755" s="2769"/>
      <c r="S755" s="3160"/>
    </row>
    <row r="756" spans="7:19" ht="15" customHeight="1">
      <c r="G756" s="2767"/>
      <c r="H756" s="521"/>
      <c r="I756" s="521"/>
      <c r="J756" s="521"/>
      <c r="K756" s="521"/>
      <c r="L756" s="521"/>
      <c r="M756" s="521"/>
      <c r="N756" s="2768"/>
      <c r="O756" s="521"/>
      <c r="P756" s="523"/>
      <c r="Q756" s="525"/>
      <c r="R756" s="2769"/>
      <c r="S756" s="3160"/>
    </row>
    <row r="757" spans="7:19" ht="15" customHeight="1">
      <c r="G757" s="2767"/>
      <c r="H757" s="521"/>
      <c r="I757" s="521"/>
      <c r="J757" s="521"/>
      <c r="K757" s="521"/>
      <c r="L757" s="521"/>
      <c r="M757" s="521"/>
      <c r="N757" s="2768"/>
      <c r="O757" s="521"/>
      <c r="P757" s="523"/>
      <c r="Q757" s="525"/>
      <c r="R757" s="2769"/>
      <c r="S757" s="3160"/>
    </row>
    <row r="758" spans="7:19" ht="15" customHeight="1">
      <c r="G758" s="2767"/>
      <c r="H758" s="521"/>
      <c r="I758" s="521"/>
      <c r="J758" s="521"/>
      <c r="K758" s="521"/>
      <c r="L758" s="521"/>
      <c r="M758" s="521"/>
      <c r="N758" s="2768"/>
      <c r="O758" s="521"/>
      <c r="P758" s="523"/>
      <c r="Q758" s="525"/>
      <c r="R758" s="2769"/>
      <c r="S758" s="3160"/>
    </row>
    <row r="759" spans="7:19" ht="15" customHeight="1">
      <c r="G759" s="2767"/>
      <c r="H759" s="521"/>
      <c r="I759" s="521"/>
      <c r="J759" s="521"/>
      <c r="K759" s="521"/>
      <c r="L759" s="521"/>
      <c r="M759" s="521"/>
      <c r="N759" s="2768"/>
      <c r="O759" s="521"/>
      <c r="P759" s="523"/>
      <c r="Q759" s="525"/>
      <c r="R759" s="2769"/>
      <c r="S759" s="3160"/>
    </row>
    <row r="760" spans="7:19" ht="15" customHeight="1">
      <c r="G760" s="2767"/>
      <c r="H760" s="521"/>
      <c r="I760" s="521"/>
      <c r="J760" s="521"/>
      <c r="K760" s="521"/>
      <c r="L760" s="521"/>
      <c r="M760" s="521"/>
      <c r="N760" s="2768"/>
      <c r="O760" s="521"/>
      <c r="P760" s="523"/>
      <c r="Q760" s="525"/>
      <c r="R760" s="2769"/>
      <c r="S760" s="3160"/>
    </row>
    <row r="761" spans="7:19" ht="15" customHeight="1">
      <c r="G761" s="2767"/>
      <c r="H761" s="521"/>
      <c r="I761" s="521"/>
      <c r="J761" s="521"/>
      <c r="K761" s="521"/>
      <c r="L761" s="521"/>
      <c r="M761" s="521"/>
      <c r="N761" s="2768"/>
      <c r="O761" s="521"/>
      <c r="P761" s="523"/>
      <c r="Q761" s="525"/>
      <c r="R761" s="2769"/>
      <c r="S761" s="3160"/>
    </row>
    <row r="762" spans="7:19" ht="15" customHeight="1">
      <c r="G762" s="2767"/>
      <c r="H762" s="521"/>
      <c r="I762" s="521"/>
      <c r="J762" s="521"/>
      <c r="K762" s="521"/>
      <c r="L762" s="521"/>
      <c r="M762" s="521"/>
      <c r="N762" s="2768"/>
      <c r="O762" s="521"/>
      <c r="P762" s="523"/>
      <c r="Q762" s="525"/>
      <c r="R762" s="2769"/>
      <c r="S762" s="3160"/>
    </row>
    <row r="763" spans="7:19" ht="15" customHeight="1">
      <c r="G763" s="2767"/>
      <c r="H763" s="521"/>
      <c r="I763" s="521"/>
      <c r="J763" s="521"/>
      <c r="K763" s="521"/>
      <c r="L763" s="521"/>
      <c r="M763" s="521"/>
      <c r="N763" s="2768"/>
      <c r="O763" s="521"/>
      <c r="P763" s="523"/>
      <c r="Q763" s="525"/>
      <c r="R763" s="2769"/>
      <c r="S763" s="3160"/>
    </row>
    <row r="764" spans="7:19" ht="15" customHeight="1">
      <c r="G764" s="2767"/>
      <c r="H764" s="521"/>
      <c r="I764" s="521"/>
      <c r="J764" s="521"/>
      <c r="K764" s="521"/>
      <c r="L764" s="521"/>
      <c r="M764" s="521"/>
      <c r="N764" s="2768"/>
      <c r="O764" s="521"/>
      <c r="P764" s="523"/>
      <c r="Q764" s="525"/>
      <c r="R764" s="2769"/>
      <c r="S764" s="3160"/>
    </row>
    <row r="765" spans="7:19" ht="15" customHeight="1">
      <c r="G765" s="2767"/>
      <c r="H765" s="521"/>
      <c r="I765" s="521"/>
      <c r="J765" s="521"/>
      <c r="K765" s="521"/>
      <c r="L765" s="521"/>
      <c r="M765" s="521"/>
      <c r="N765" s="2768"/>
      <c r="O765" s="521"/>
      <c r="P765" s="523"/>
      <c r="Q765" s="525"/>
      <c r="R765" s="2769"/>
      <c r="S765" s="3160"/>
    </row>
    <row r="766" spans="7:19" ht="15" customHeight="1">
      <c r="G766" s="2767"/>
      <c r="H766" s="521"/>
      <c r="I766" s="521"/>
      <c r="J766" s="521"/>
      <c r="K766" s="521"/>
      <c r="L766" s="521"/>
      <c r="M766" s="521"/>
      <c r="N766" s="2768"/>
      <c r="O766" s="521"/>
      <c r="P766" s="523"/>
      <c r="Q766" s="525"/>
      <c r="R766" s="2769"/>
      <c r="S766" s="3160"/>
    </row>
    <row r="767" spans="7:19" ht="15" customHeight="1">
      <c r="G767" s="2767"/>
      <c r="H767" s="521"/>
      <c r="I767" s="521"/>
      <c r="J767" s="521"/>
      <c r="K767" s="521"/>
      <c r="L767" s="521"/>
      <c r="M767" s="521"/>
      <c r="N767" s="2768"/>
      <c r="O767" s="521"/>
      <c r="P767" s="523"/>
      <c r="Q767" s="525"/>
      <c r="R767" s="2769"/>
      <c r="S767" s="3160"/>
    </row>
    <row r="768" spans="7:19" ht="15" customHeight="1">
      <c r="G768" s="2767"/>
      <c r="H768" s="521"/>
      <c r="I768" s="521"/>
      <c r="J768" s="521"/>
      <c r="K768" s="521"/>
      <c r="L768" s="521"/>
      <c r="M768" s="521"/>
      <c r="N768" s="2768"/>
      <c r="O768" s="521"/>
      <c r="P768" s="523"/>
      <c r="Q768" s="525"/>
      <c r="R768" s="2769"/>
      <c r="S768" s="3160"/>
    </row>
    <row r="769" spans="7:19" ht="15" customHeight="1">
      <c r="G769" s="2767"/>
      <c r="H769" s="521"/>
      <c r="I769" s="521"/>
      <c r="J769" s="521"/>
      <c r="K769" s="521"/>
      <c r="L769" s="521"/>
      <c r="M769" s="521"/>
      <c r="N769" s="2768"/>
      <c r="O769" s="521"/>
      <c r="P769" s="523"/>
      <c r="Q769" s="525"/>
      <c r="R769" s="2769"/>
      <c r="S769" s="3160"/>
    </row>
    <row r="770" spans="7:19" ht="15" customHeight="1">
      <c r="G770" s="2767"/>
      <c r="H770" s="521"/>
      <c r="I770" s="521"/>
      <c r="J770" s="521"/>
      <c r="K770" s="521"/>
      <c r="L770" s="521"/>
      <c r="M770" s="521"/>
      <c r="N770" s="2768"/>
      <c r="O770" s="521"/>
      <c r="P770" s="523"/>
      <c r="Q770" s="525"/>
      <c r="R770" s="2769"/>
      <c r="S770" s="3160"/>
    </row>
    <row r="771" spans="7:19" ht="15" customHeight="1">
      <c r="G771" s="2767"/>
      <c r="H771" s="521"/>
      <c r="I771" s="521"/>
      <c r="J771" s="521"/>
      <c r="K771" s="521"/>
      <c r="L771" s="521"/>
      <c r="M771" s="521"/>
      <c r="N771" s="2768"/>
      <c r="O771" s="521"/>
      <c r="P771" s="523"/>
      <c r="Q771" s="525"/>
      <c r="R771" s="2769"/>
      <c r="S771" s="3160"/>
    </row>
    <row r="772" spans="7:19" ht="15" customHeight="1">
      <c r="G772" s="2767"/>
      <c r="H772" s="521"/>
      <c r="I772" s="521"/>
      <c r="J772" s="521"/>
      <c r="K772" s="521"/>
      <c r="L772" s="521"/>
      <c r="M772" s="521"/>
      <c r="N772" s="2768"/>
      <c r="O772" s="521"/>
      <c r="P772" s="523"/>
      <c r="Q772" s="525"/>
      <c r="R772" s="2769"/>
      <c r="S772" s="3160"/>
    </row>
    <row r="773" spans="7:19" ht="15" customHeight="1">
      <c r="G773" s="2767"/>
      <c r="H773" s="521"/>
      <c r="I773" s="521"/>
      <c r="J773" s="521"/>
      <c r="K773" s="521"/>
      <c r="L773" s="521"/>
      <c r="M773" s="521"/>
      <c r="N773" s="2768"/>
      <c r="O773" s="521"/>
      <c r="P773" s="523"/>
      <c r="Q773" s="525"/>
      <c r="R773" s="2769"/>
      <c r="S773" s="3160"/>
    </row>
    <row r="774" spans="7:19" ht="15" customHeight="1">
      <c r="G774" s="2767"/>
      <c r="H774" s="521"/>
      <c r="I774" s="521"/>
      <c r="J774" s="521"/>
      <c r="K774" s="521"/>
      <c r="L774" s="521"/>
      <c r="M774" s="521"/>
      <c r="N774" s="2768"/>
      <c r="O774" s="521"/>
      <c r="P774" s="523"/>
      <c r="Q774" s="525"/>
      <c r="R774" s="2769"/>
      <c r="S774" s="3160"/>
    </row>
    <row r="775" spans="7:19" ht="15" customHeight="1">
      <c r="G775" s="2767"/>
      <c r="H775" s="521"/>
      <c r="I775" s="521"/>
      <c r="J775" s="521"/>
      <c r="K775" s="521"/>
      <c r="L775" s="521"/>
      <c r="M775" s="521"/>
      <c r="N775" s="2768"/>
      <c r="O775" s="521"/>
      <c r="P775" s="523"/>
      <c r="Q775" s="525"/>
      <c r="R775" s="2769"/>
      <c r="S775" s="3160"/>
    </row>
    <row r="776" spans="7:19" ht="15" customHeight="1">
      <c r="G776" s="2767"/>
      <c r="H776" s="521"/>
      <c r="I776" s="521"/>
      <c r="J776" s="521"/>
      <c r="K776" s="521"/>
      <c r="L776" s="521"/>
      <c r="M776" s="521"/>
      <c r="N776" s="2768"/>
      <c r="O776" s="521"/>
      <c r="P776" s="523"/>
      <c r="Q776" s="525"/>
      <c r="R776" s="2769"/>
      <c r="S776" s="3160"/>
    </row>
    <row r="777" spans="7:19" ht="15" customHeight="1">
      <c r="G777" s="2767"/>
      <c r="H777" s="521"/>
      <c r="I777" s="521"/>
      <c r="J777" s="521"/>
      <c r="K777" s="521"/>
      <c r="L777" s="521"/>
      <c r="M777" s="521"/>
      <c r="N777" s="2768"/>
      <c r="O777" s="521"/>
      <c r="P777" s="523"/>
      <c r="Q777" s="525"/>
      <c r="R777" s="2769"/>
      <c r="S777" s="3160"/>
    </row>
    <row r="778" spans="7:19" ht="15" customHeight="1">
      <c r="G778" s="2767"/>
      <c r="H778" s="521"/>
      <c r="I778" s="521"/>
      <c r="J778" s="521"/>
      <c r="K778" s="521"/>
      <c r="L778" s="521"/>
      <c r="M778" s="521"/>
      <c r="N778" s="2768"/>
      <c r="O778" s="521"/>
      <c r="P778" s="523"/>
      <c r="Q778" s="525"/>
      <c r="R778" s="2769"/>
      <c r="S778" s="3160"/>
    </row>
    <row r="779" spans="7:19" ht="15" customHeight="1">
      <c r="G779" s="2767"/>
      <c r="H779" s="521"/>
      <c r="I779" s="521"/>
      <c r="J779" s="521"/>
      <c r="K779" s="521"/>
      <c r="L779" s="521"/>
      <c r="M779" s="521"/>
      <c r="N779" s="2768"/>
      <c r="O779" s="521"/>
      <c r="P779" s="523"/>
      <c r="Q779" s="525"/>
      <c r="R779" s="2769"/>
      <c r="S779" s="3160"/>
    </row>
    <row r="780" spans="7:19" ht="15" customHeight="1">
      <c r="G780" s="2767"/>
      <c r="H780" s="521"/>
      <c r="I780" s="521"/>
      <c r="J780" s="521"/>
      <c r="K780" s="521"/>
      <c r="L780" s="521"/>
      <c r="M780" s="521"/>
      <c r="N780" s="2768"/>
      <c r="O780" s="521"/>
      <c r="P780" s="523"/>
      <c r="Q780" s="525"/>
      <c r="R780" s="2769"/>
      <c r="S780" s="3160"/>
    </row>
    <row r="781" spans="7:19" ht="15" customHeight="1">
      <c r="G781" s="2767"/>
      <c r="H781" s="521"/>
      <c r="I781" s="521"/>
      <c r="J781" s="521"/>
      <c r="K781" s="521"/>
      <c r="L781" s="521"/>
      <c r="M781" s="521"/>
      <c r="N781" s="2768"/>
      <c r="O781" s="521"/>
      <c r="P781" s="523"/>
      <c r="Q781" s="525"/>
      <c r="R781" s="2769"/>
      <c r="S781" s="3160"/>
    </row>
    <row r="782" spans="7:19" ht="15" customHeight="1">
      <c r="G782" s="2767"/>
      <c r="H782" s="521"/>
      <c r="I782" s="521"/>
      <c r="J782" s="521"/>
      <c r="K782" s="521"/>
      <c r="L782" s="521"/>
      <c r="M782" s="521"/>
      <c r="N782" s="2768"/>
      <c r="O782" s="521"/>
      <c r="P782" s="523"/>
      <c r="Q782" s="525"/>
      <c r="R782" s="2769"/>
      <c r="S782" s="3160"/>
    </row>
    <row r="783" spans="7:19" ht="15" customHeight="1">
      <c r="G783" s="2767"/>
      <c r="H783" s="521"/>
      <c r="I783" s="521"/>
      <c r="J783" s="521"/>
      <c r="K783" s="521"/>
      <c r="L783" s="521"/>
      <c r="M783" s="521"/>
      <c r="N783" s="2768"/>
      <c r="O783" s="521"/>
      <c r="P783" s="523"/>
      <c r="Q783" s="525"/>
      <c r="R783" s="2769"/>
      <c r="S783" s="3160"/>
    </row>
    <row r="784" spans="7:19" ht="15" customHeight="1">
      <c r="G784" s="2767"/>
      <c r="H784" s="521"/>
      <c r="I784" s="521"/>
      <c r="J784" s="521"/>
      <c r="K784" s="521"/>
      <c r="L784" s="521"/>
      <c r="M784" s="521"/>
      <c r="N784" s="2768"/>
      <c r="O784" s="521"/>
      <c r="P784" s="523"/>
      <c r="Q784" s="525"/>
      <c r="R784" s="2769"/>
      <c r="S784" s="3160"/>
    </row>
    <row r="785" spans="7:19" ht="15" customHeight="1">
      <c r="G785" s="2767"/>
      <c r="H785" s="521"/>
      <c r="I785" s="521"/>
      <c r="J785" s="521"/>
      <c r="K785" s="521"/>
      <c r="L785" s="521"/>
      <c r="M785" s="521"/>
      <c r="N785" s="2768"/>
      <c r="O785" s="521"/>
      <c r="P785" s="523"/>
      <c r="Q785" s="525"/>
      <c r="R785" s="2769"/>
      <c r="S785" s="3160"/>
    </row>
    <row r="786" spans="7:19" ht="15" customHeight="1">
      <c r="G786" s="2767"/>
      <c r="H786" s="521"/>
      <c r="I786" s="521"/>
      <c r="J786" s="521"/>
      <c r="K786" s="521"/>
      <c r="L786" s="521"/>
      <c r="M786" s="521"/>
      <c r="N786" s="2768"/>
      <c r="O786" s="521"/>
      <c r="P786" s="523"/>
      <c r="Q786" s="525"/>
      <c r="R786" s="2769"/>
      <c r="S786" s="3160"/>
    </row>
    <row r="787" spans="7:19" ht="15" customHeight="1">
      <c r="G787" s="2767"/>
      <c r="H787" s="521"/>
      <c r="I787" s="521"/>
      <c r="J787" s="521"/>
      <c r="K787" s="521"/>
      <c r="L787" s="521"/>
      <c r="M787" s="521"/>
      <c r="N787" s="2768"/>
      <c r="O787" s="521"/>
      <c r="P787" s="523"/>
      <c r="Q787" s="525"/>
      <c r="R787" s="2769"/>
      <c r="S787" s="3160"/>
    </row>
    <row r="788" spans="7:19" ht="15" customHeight="1">
      <c r="G788" s="2767"/>
      <c r="H788" s="521"/>
      <c r="I788" s="521"/>
      <c r="J788" s="521"/>
      <c r="K788" s="521"/>
      <c r="L788" s="521"/>
      <c r="M788" s="521"/>
      <c r="N788" s="2768"/>
      <c r="O788" s="521"/>
      <c r="P788" s="523"/>
      <c r="Q788" s="525"/>
      <c r="R788" s="2769"/>
      <c r="S788" s="3160"/>
    </row>
    <row r="789" spans="7:19" ht="15" customHeight="1">
      <c r="G789" s="2767"/>
      <c r="H789" s="521"/>
      <c r="I789" s="521"/>
      <c r="J789" s="521"/>
      <c r="K789" s="521"/>
      <c r="L789" s="521"/>
      <c r="M789" s="521"/>
      <c r="N789" s="2768"/>
      <c r="O789" s="521"/>
      <c r="P789" s="523"/>
      <c r="Q789" s="525"/>
      <c r="R789" s="2769"/>
      <c r="S789" s="3160"/>
    </row>
    <row r="790" spans="7:19" ht="15" customHeight="1">
      <c r="G790" s="2767"/>
      <c r="H790" s="521"/>
      <c r="I790" s="521"/>
      <c r="J790" s="521"/>
      <c r="K790" s="521"/>
      <c r="L790" s="521"/>
      <c r="M790" s="521"/>
      <c r="N790" s="2768"/>
      <c r="O790" s="521"/>
      <c r="P790" s="523"/>
      <c r="Q790" s="525"/>
      <c r="R790" s="2769"/>
      <c r="S790" s="3160"/>
    </row>
    <row r="791" spans="7:19" ht="15" customHeight="1">
      <c r="G791" s="2767"/>
      <c r="H791" s="521"/>
      <c r="I791" s="521"/>
      <c r="J791" s="521"/>
      <c r="K791" s="521"/>
      <c r="L791" s="521"/>
      <c r="M791" s="521"/>
      <c r="N791" s="2768"/>
      <c r="O791" s="521"/>
      <c r="P791" s="523"/>
      <c r="Q791" s="525"/>
      <c r="R791" s="2769"/>
      <c r="S791" s="3160"/>
    </row>
    <row r="792" spans="7:19" ht="15" customHeight="1">
      <c r="G792" s="2767"/>
      <c r="H792" s="521"/>
      <c r="I792" s="521"/>
      <c r="J792" s="521"/>
      <c r="K792" s="521"/>
      <c r="L792" s="521"/>
      <c r="M792" s="521"/>
      <c r="N792" s="2768"/>
      <c r="O792" s="521"/>
      <c r="P792" s="523"/>
      <c r="Q792" s="525"/>
      <c r="R792" s="2769"/>
      <c r="S792" s="3160"/>
    </row>
    <row r="793" spans="7:19" ht="15" customHeight="1">
      <c r="G793" s="2767"/>
      <c r="H793" s="521"/>
      <c r="I793" s="521"/>
      <c r="J793" s="521"/>
      <c r="K793" s="521"/>
      <c r="L793" s="521"/>
      <c r="M793" s="521"/>
      <c r="N793" s="2768"/>
      <c r="O793" s="521"/>
      <c r="P793" s="523"/>
      <c r="Q793" s="525"/>
      <c r="R793" s="2769"/>
      <c r="S793" s="3160"/>
    </row>
    <row r="794" spans="7:19" ht="15" customHeight="1">
      <c r="G794" s="2767"/>
      <c r="H794" s="521"/>
      <c r="I794" s="521"/>
      <c r="J794" s="521"/>
      <c r="K794" s="521"/>
      <c r="L794" s="521"/>
      <c r="M794" s="521"/>
      <c r="N794" s="2768"/>
      <c r="O794" s="521"/>
      <c r="P794" s="523"/>
      <c r="Q794" s="525"/>
      <c r="R794" s="2769"/>
      <c r="S794" s="3160"/>
    </row>
    <row r="795" spans="7:19" ht="15" customHeight="1">
      <c r="G795" s="2767"/>
      <c r="H795" s="521"/>
      <c r="I795" s="521"/>
      <c r="J795" s="521"/>
      <c r="K795" s="521"/>
      <c r="L795" s="521"/>
      <c r="M795" s="521"/>
      <c r="N795" s="2768"/>
      <c r="O795" s="521"/>
      <c r="P795" s="523"/>
      <c r="Q795" s="525"/>
      <c r="R795" s="2769"/>
      <c r="S795" s="3160"/>
    </row>
    <row r="796" spans="7:19" ht="15" customHeight="1">
      <c r="G796" s="2767"/>
      <c r="H796" s="521"/>
      <c r="I796" s="521"/>
      <c r="J796" s="521"/>
      <c r="K796" s="521"/>
      <c r="L796" s="521"/>
      <c r="M796" s="521"/>
      <c r="N796" s="2768"/>
      <c r="O796" s="521"/>
      <c r="P796" s="523"/>
      <c r="Q796" s="525"/>
      <c r="R796" s="2769"/>
      <c r="S796" s="3160"/>
    </row>
    <row r="797" spans="7:19" ht="15" customHeight="1">
      <c r="G797" s="2767"/>
      <c r="H797" s="521"/>
      <c r="I797" s="521"/>
      <c r="J797" s="521"/>
      <c r="K797" s="521"/>
      <c r="L797" s="521"/>
      <c r="M797" s="521"/>
      <c r="N797" s="2768"/>
      <c r="O797" s="521"/>
      <c r="P797" s="523"/>
      <c r="Q797" s="525"/>
      <c r="R797" s="2769"/>
      <c r="S797" s="3160"/>
    </row>
    <row r="798" spans="7:19" ht="15" customHeight="1">
      <c r="G798" s="2767"/>
      <c r="H798" s="521"/>
      <c r="I798" s="521"/>
      <c r="J798" s="521"/>
      <c r="K798" s="521"/>
      <c r="L798" s="521"/>
      <c r="M798" s="521"/>
      <c r="N798" s="2768"/>
      <c r="O798" s="521"/>
      <c r="P798" s="523"/>
      <c r="Q798" s="525"/>
      <c r="R798" s="2769"/>
      <c r="S798" s="3160"/>
    </row>
    <row r="799" spans="7:19" ht="15" customHeight="1">
      <c r="G799" s="2767"/>
      <c r="H799" s="521"/>
      <c r="I799" s="521"/>
      <c r="J799" s="521"/>
      <c r="K799" s="521"/>
      <c r="L799" s="521"/>
      <c r="M799" s="521"/>
      <c r="N799" s="2768"/>
      <c r="O799" s="521"/>
      <c r="P799" s="523"/>
      <c r="Q799" s="525"/>
      <c r="R799" s="2769"/>
      <c r="S799" s="3160"/>
    </row>
    <row r="800" spans="7:19" ht="15" customHeight="1">
      <c r="G800" s="2767"/>
      <c r="H800" s="521"/>
      <c r="I800" s="521"/>
      <c r="J800" s="521"/>
      <c r="K800" s="521"/>
      <c r="L800" s="521"/>
      <c r="M800" s="521"/>
      <c r="N800" s="2768"/>
      <c r="O800" s="521"/>
      <c r="P800" s="523"/>
      <c r="Q800" s="525"/>
      <c r="R800" s="2769"/>
      <c r="S800" s="3160"/>
    </row>
    <row r="801" spans="7:19" ht="15" customHeight="1">
      <c r="G801" s="2767"/>
      <c r="H801" s="521"/>
      <c r="I801" s="521"/>
      <c r="J801" s="521"/>
      <c r="K801" s="521"/>
      <c r="L801" s="521"/>
      <c r="M801" s="521"/>
      <c r="N801" s="2768"/>
      <c r="O801" s="521"/>
      <c r="P801" s="523"/>
      <c r="Q801" s="525"/>
      <c r="R801" s="2769"/>
      <c r="S801" s="3160"/>
    </row>
    <row r="802" spans="7:19" ht="15" customHeight="1">
      <c r="G802" s="2767"/>
      <c r="H802" s="521"/>
      <c r="I802" s="521"/>
      <c r="J802" s="521"/>
      <c r="K802" s="521"/>
      <c r="L802" s="521"/>
      <c r="M802" s="521"/>
      <c r="N802" s="2768"/>
      <c r="O802" s="521"/>
      <c r="P802" s="523"/>
      <c r="Q802" s="525"/>
      <c r="R802" s="2769"/>
      <c r="S802" s="3160"/>
    </row>
    <row r="803" spans="7:19" ht="15" customHeight="1">
      <c r="G803" s="2767"/>
      <c r="H803" s="521"/>
      <c r="I803" s="521"/>
      <c r="J803" s="521"/>
      <c r="K803" s="521"/>
      <c r="L803" s="521"/>
      <c r="M803" s="521"/>
      <c r="N803" s="2768"/>
      <c r="O803" s="521"/>
      <c r="P803" s="523"/>
      <c r="Q803" s="525"/>
      <c r="R803" s="2769"/>
      <c r="S803" s="3160"/>
    </row>
    <row r="804" spans="7:19" ht="15" customHeight="1">
      <c r="G804" s="2767"/>
      <c r="H804" s="521"/>
      <c r="I804" s="521"/>
      <c r="J804" s="521"/>
      <c r="K804" s="521"/>
      <c r="L804" s="521"/>
      <c r="M804" s="521"/>
      <c r="N804" s="2768"/>
      <c r="O804" s="521"/>
      <c r="P804" s="523"/>
      <c r="Q804" s="525"/>
      <c r="R804" s="2769"/>
      <c r="S804" s="3160"/>
    </row>
    <row r="805" spans="7:19" ht="15" customHeight="1">
      <c r="G805" s="2767"/>
      <c r="H805" s="521"/>
      <c r="I805" s="521"/>
      <c r="J805" s="521"/>
      <c r="K805" s="521"/>
      <c r="L805" s="521"/>
      <c r="M805" s="521"/>
      <c r="N805" s="2768"/>
      <c r="O805" s="521"/>
      <c r="P805" s="523"/>
      <c r="Q805" s="525"/>
      <c r="R805" s="2769"/>
      <c r="S805" s="3160"/>
    </row>
    <row r="806" spans="7:19" ht="15" customHeight="1">
      <c r="G806" s="2767"/>
      <c r="H806" s="521"/>
      <c r="I806" s="521"/>
      <c r="J806" s="521"/>
      <c r="K806" s="521"/>
      <c r="L806" s="521"/>
      <c r="M806" s="521"/>
      <c r="N806" s="2768"/>
      <c r="O806" s="521"/>
      <c r="P806" s="523"/>
      <c r="Q806" s="525"/>
      <c r="R806" s="2769"/>
      <c r="S806" s="3160"/>
    </row>
    <row r="807" spans="7:19" ht="15" customHeight="1">
      <c r="G807" s="2767"/>
      <c r="H807" s="521"/>
      <c r="I807" s="521"/>
      <c r="J807" s="521"/>
      <c r="K807" s="521"/>
      <c r="L807" s="521"/>
      <c r="M807" s="521"/>
      <c r="N807" s="2768"/>
      <c r="O807" s="521"/>
      <c r="P807" s="523"/>
      <c r="Q807" s="525"/>
      <c r="R807" s="2769"/>
      <c r="S807" s="3160"/>
    </row>
    <row r="808" spans="7:19" ht="15" customHeight="1">
      <c r="G808" s="2767"/>
      <c r="H808" s="521"/>
      <c r="I808" s="521"/>
      <c r="J808" s="521"/>
      <c r="K808" s="521"/>
      <c r="L808" s="521"/>
      <c r="M808" s="521"/>
      <c r="N808" s="2768"/>
      <c r="O808" s="521"/>
      <c r="P808" s="523"/>
      <c r="Q808" s="525"/>
      <c r="R808" s="2769"/>
      <c r="S808" s="3160"/>
    </row>
    <row r="809" spans="7:19" ht="15" customHeight="1">
      <c r="G809" s="2767"/>
      <c r="H809" s="521"/>
      <c r="I809" s="521"/>
      <c r="J809" s="521"/>
      <c r="K809" s="521"/>
      <c r="L809" s="521"/>
      <c r="M809" s="521"/>
      <c r="N809" s="2768"/>
      <c r="O809" s="521"/>
      <c r="P809" s="523"/>
      <c r="Q809" s="525"/>
      <c r="R809" s="2769"/>
      <c r="S809" s="3160"/>
    </row>
    <row r="810" spans="7:19" ht="15" customHeight="1">
      <c r="G810" s="2767"/>
      <c r="H810" s="521"/>
      <c r="I810" s="521"/>
      <c r="J810" s="521"/>
      <c r="K810" s="521"/>
      <c r="L810" s="521"/>
      <c r="M810" s="521"/>
      <c r="N810" s="2768"/>
      <c r="O810" s="521"/>
      <c r="P810" s="523"/>
      <c r="Q810" s="525"/>
      <c r="R810" s="2769"/>
      <c r="S810" s="3160"/>
    </row>
    <row r="811" spans="7:19" ht="15" customHeight="1">
      <c r="G811" s="2767"/>
      <c r="H811" s="521"/>
      <c r="I811" s="521"/>
      <c r="J811" s="521"/>
      <c r="K811" s="521"/>
      <c r="L811" s="521"/>
      <c r="M811" s="521"/>
      <c r="N811" s="2768"/>
      <c r="O811" s="521"/>
      <c r="P811" s="523"/>
      <c r="Q811" s="525"/>
      <c r="R811" s="2769"/>
      <c r="S811" s="3160"/>
    </row>
    <row r="812" spans="7:19" ht="15" customHeight="1">
      <c r="G812" s="2767"/>
      <c r="H812" s="521"/>
      <c r="I812" s="521"/>
      <c r="J812" s="521"/>
      <c r="K812" s="521"/>
      <c r="L812" s="521"/>
      <c r="M812" s="521"/>
      <c r="N812" s="2768"/>
      <c r="O812" s="521"/>
      <c r="P812" s="523"/>
      <c r="Q812" s="525"/>
      <c r="R812" s="2769"/>
      <c r="S812" s="3160"/>
    </row>
    <row r="813" spans="7:19" ht="15" customHeight="1">
      <c r="G813" s="2767"/>
      <c r="H813" s="521"/>
      <c r="I813" s="521"/>
      <c r="J813" s="521"/>
      <c r="K813" s="521"/>
      <c r="L813" s="521"/>
      <c r="M813" s="521"/>
      <c r="N813" s="2768"/>
      <c r="O813" s="521"/>
      <c r="P813" s="523"/>
      <c r="Q813" s="525"/>
      <c r="R813" s="2769"/>
      <c r="S813" s="3160"/>
    </row>
    <row r="814" spans="7:19" ht="15" customHeight="1">
      <c r="G814" s="2767"/>
      <c r="H814" s="521"/>
      <c r="I814" s="521"/>
      <c r="J814" s="521"/>
      <c r="K814" s="521"/>
      <c r="L814" s="521"/>
      <c r="M814" s="521"/>
      <c r="N814" s="2768"/>
      <c r="O814" s="521"/>
      <c r="P814" s="523"/>
      <c r="Q814" s="525"/>
      <c r="R814" s="2769"/>
      <c r="S814" s="3160"/>
    </row>
    <row r="815" spans="7:19" ht="15" customHeight="1">
      <c r="G815" s="2767"/>
      <c r="H815" s="521"/>
      <c r="I815" s="521"/>
      <c r="J815" s="521"/>
      <c r="K815" s="521"/>
      <c r="L815" s="521"/>
      <c r="M815" s="521"/>
      <c r="N815" s="2768"/>
      <c r="O815" s="521"/>
      <c r="P815" s="523"/>
      <c r="Q815" s="525"/>
      <c r="R815" s="2769"/>
      <c r="S815" s="3160"/>
    </row>
    <row r="816" spans="7:19" ht="15" customHeight="1">
      <c r="G816" s="2767"/>
      <c r="H816" s="521"/>
      <c r="I816" s="521"/>
      <c r="J816" s="521"/>
      <c r="K816" s="521"/>
      <c r="L816" s="521"/>
      <c r="M816" s="521"/>
      <c r="N816" s="2768"/>
      <c r="O816" s="521"/>
      <c r="P816" s="523"/>
      <c r="Q816" s="525"/>
      <c r="R816" s="2769"/>
      <c r="S816" s="3160"/>
    </row>
    <row r="817" spans="7:19" ht="15" customHeight="1">
      <c r="G817" s="2767"/>
      <c r="H817" s="521"/>
      <c r="I817" s="521"/>
      <c r="J817" s="521"/>
      <c r="K817" s="521"/>
      <c r="L817" s="521"/>
      <c r="M817" s="521"/>
      <c r="N817" s="2768"/>
      <c r="O817" s="521"/>
      <c r="P817" s="523"/>
      <c r="Q817" s="525"/>
      <c r="R817" s="2769"/>
      <c r="S817" s="3160"/>
    </row>
    <row r="818" spans="7:19" ht="15" customHeight="1">
      <c r="G818" s="2767"/>
      <c r="H818" s="521"/>
      <c r="I818" s="521"/>
      <c r="J818" s="521"/>
      <c r="K818" s="521"/>
      <c r="L818" s="521"/>
      <c r="M818" s="521"/>
      <c r="N818" s="2768"/>
      <c r="O818" s="521"/>
      <c r="P818" s="523"/>
      <c r="Q818" s="525"/>
      <c r="R818" s="2769"/>
      <c r="S818" s="3160"/>
    </row>
    <row r="819" spans="7:19" ht="15" customHeight="1">
      <c r="G819" s="2767"/>
      <c r="H819" s="521"/>
      <c r="I819" s="521"/>
      <c r="J819" s="521"/>
      <c r="K819" s="521"/>
      <c r="L819" s="521"/>
      <c r="M819" s="521"/>
      <c r="N819" s="2768"/>
      <c r="O819" s="521"/>
      <c r="P819" s="523"/>
      <c r="Q819" s="525"/>
      <c r="R819" s="2769"/>
      <c r="S819" s="3160"/>
    </row>
    <row r="820" spans="7:19" ht="15" customHeight="1">
      <c r="G820" s="2767"/>
      <c r="H820" s="521"/>
      <c r="I820" s="521"/>
      <c r="J820" s="521"/>
      <c r="K820" s="521"/>
      <c r="L820" s="521"/>
      <c r="M820" s="521"/>
      <c r="N820" s="2768"/>
      <c r="O820" s="521"/>
      <c r="P820" s="523"/>
      <c r="Q820" s="525"/>
      <c r="R820" s="2769"/>
      <c r="S820" s="3160"/>
    </row>
    <row r="821" spans="7:19" ht="15" customHeight="1">
      <c r="G821" s="2767"/>
      <c r="H821" s="521"/>
      <c r="I821" s="521"/>
      <c r="J821" s="521"/>
      <c r="K821" s="521"/>
      <c r="L821" s="521"/>
      <c r="M821" s="521"/>
      <c r="N821" s="2768"/>
      <c r="O821" s="521"/>
      <c r="P821" s="523"/>
      <c r="Q821" s="525"/>
      <c r="R821" s="2769"/>
      <c r="S821" s="3160"/>
    </row>
    <row r="822" spans="7:19" ht="15" customHeight="1">
      <c r="G822" s="2767"/>
      <c r="H822" s="521"/>
      <c r="I822" s="521"/>
      <c r="J822" s="521"/>
      <c r="K822" s="521"/>
      <c r="L822" s="521"/>
      <c r="M822" s="521"/>
      <c r="N822" s="2768"/>
      <c r="O822" s="521"/>
      <c r="P822" s="523"/>
      <c r="Q822" s="525"/>
      <c r="R822" s="2769"/>
      <c r="S822" s="3160"/>
    </row>
    <row r="823" spans="7:19" ht="15" customHeight="1">
      <c r="G823" s="2767"/>
      <c r="H823" s="521"/>
      <c r="I823" s="521"/>
      <c r="J823" s="521"/>
      <c r="K823" s="521"/>
      <c r="L823" s="521"/>
      <c r="M823" s="521"/>
      <c r="N823" s="2768"/>
      <c r="O823" s="521"/>
      <c r="P823" s="523"/>
      <c r="Q823" s="525"/>
      <c r="R823" s="2769"/>
      <c r="S823" s="3160"/>
    </row>
    <row r="824" spans="7:19" ht="15" customHeight="1">
      <c r="G824" s="2767"/>
      <c r="H824" s="521"/>
      <c r="I824" s="521"/>
      <c r="J824" s="521"/>
      <c r="K824" s="521"/>
      <c r="L824" s="521"/>
      <c r="M824" s="521"/>
      <c r="N824" s="2768"/>
      <c r="O824" s="521"/>
      <c r="P824" s="523"/>
      <c r="Q824" s="525"/>
      <c r="R824" s="2769"/>
      <c r="S824" s="3160"/>
    </row>
    <row r="825" spans="7:19" ht="15" customHeight="1">
      <c r="G825" s="2767"/>
      <c r="H825" s="521"/>
      <c r="I825" s="521"/>
      <c r="J825" s="521"/>
      <c r="K825" s="521"/>
      <c r="L825" s="521"/>
      <c r="M825" s="521"/>
      <c r="N825" s="2768"/>
      <c r="O825" s="521"/>
      <c r="P825" s="523"/>
      <c r="Q825" s="525"/>
      <c r="R825" s="2769"/>
      <c r="S825" s="3160"/>
    </row>
    <row r="826" spans="7:19" ht="15" customHeight="1">
      <c r="G826" s="2767"/>
      <c r="H826" s="521"/>
      <c r="I826" s="521"/>
      <c r="J826" s="521"/>
      <c r="K826" s="521"/>
      <c r="L826" s="521"/>
      <c r="M826" s="521"/>
      <c r="N826" s="2768"/>
      <c r="O826" s="521"/>
      <c r="P826" s="523"/>
      <c r="Q826" s="525"/>
      <c r="R826" s="2769"/>
      <c r="S826" s="3160"/>
    </row>
    <row r="827" spans="7:19" ht="15" customHeight="1">
      <c r="G827" s="2767"/>
      <c r="H827" s="521"/>
      <c r="I827" s="521"/>
      <c r="J827" s="521"/>
      <c r="K827" s="521"/>
      <c r="L827" s="521"/>
      <c r="M827" s="521"/>
      <c r="N827" s="2768"/>
      <c r="O827" s="521"/>
      <c r="P827" s="523"/>
      <c r="Q827" s="525"/>
      <c r="R827" s="2769"/>
      <c r="S827" s="3160"/>
    </row>
    <row r="828" spans="7:19" ht="15" customHeight="1">
      <c r="G828" s="2767"/>
      <c r="H828" s="521"/>
      <c r="I828" s="521"/>
      <c r="J828" s="521"/>
      <c r="K828" s="521"/>
      <c r="L828" s="521"/>
      <c r="M828" s="521"/>
      <c r="N828" s="2768"/>
      <c r="O828" s="521"/>
      <c r="P828" s="523"/>
      <c r="Q828" s="525"/>
      <c r="R828" s="2769"/>
      <c r="S828" s="3160"/>
    </row>
    <row r="829" spans="7:19" ht="15" customHeight="1">
      <c r="G829" s="2767"/>
      <c r="H829" s="521"/>
      <c r="I829" s="521"/>
      <c r="J829" s="521"/>
      <c r="K829" s="521"/>
      <c r="L829" s="521"/>
      <c r="M829" s="521"/>
      <c r="N829" s="2768"/>
      <c r="O829" s="521"/>
      <c r="P829" s="523"/>
      <c r="Q829" s="525"/>
      <c r="R829" s="2769"/>
      <c r="S829" s="3160"/>
    </row>
    <row r="830" spans="7:19" ht="15" customHeight="1">
      <c r="G830" s="2767"/>
      <c r="H830" s="521"/>
      <c r="I830" s="521"/>
      <c r="J830" s="521"/>
      <c r="K830" s="521"/>
      <c r="L830" s="521"/>
      <c r="M830" s="521"/>
      <c r="N830" s="2768"/>
      <c r="O830" s="521"/>
      <c r="P830" s="523"/>
      <c r="Q830" s="525"/>
      <c r="R830" s="2769"/>
      <c r="S830" s="3160"/>
    </row>
    <row r="831" spans="7:19" ht="15" customHeight="1">
      <c r="G831" s="2767"/>
      <c r="H831" s="521"/>
      <c r="I831" s="521"/>
      <c r="J831" s="521"/>
      <c r="K831" s="521"/>
      <c r="L831" s="521"/>
      <c r="M831" s="521"/>
      <c r="N831" s="2768"/>
      <c r="O831" s="521"/>
      <c r="P831" s="523"/>
      <c r="Q831" s="525"/>
      <c r="R831" s="2769"/>
      <c r="S831" s="3160"/>
    </row>
    <row r="832" spans="7:19" ht="15" customHeight="1">
      <c r="G832" s="2767"/>
      <c r="H832" s="521"/>
      <c r="I832" s="521"/>
      <c r="J832" s="521"/>
      <c r="K832" s="521"/>
      <c r="L832" s="521"/>
      <c r="M832" s="521"/>
      <c r="N832" s="2768"/>
      <c r="O832" s="521"/>
      <c r="P832" s="523"/>
      <c r="Q832" s="525"/>
      <c r="R832" s="2769"/>
      <c r="S832" s="3160"/>
    </row>
    <row r="833" spans="7:19" ht="15" customHeight="1">
      <c r="G833" s="2767"/>
      <c r="H833" s="521"/>
      <c r="I833" s="521"/>
      <c r="J833" s="521"/>
      <c r="K833" s="521"/>
      <c r="L833" s="521"/>
      <c r="M833" s="521"/>
      <c r="N833" s="2768"/>
      <c r="O833" s="521"/>
      <c r="P833" s="523"/>
      <c r="Q833" s="525"/>
      <c r="R833" s="2769"/>
      <c r="S833" s="3160"/>
    </row>
    <row r="834" spans="7:19" ht="15" customHeight="1">
      <c r="G834" s="2767"/>
      <c r="H834" s="521"/>
      <c r="I834" s="521"/>
      <c r="J834" s="521"/>
      <c r="K834" s="521"/>
      <c r="L834" s="521"/>
      <c r="M834" s="521"/>
      <c r="N834" s="2768"/>
      <c r="O834" s="521"/>
      <c r="P834" s="523"/>
      <c r="Q834" s="525"/>
      <c r="R834" s="2769"/>
      <c r="S834" s="3160"/>
    </row>
    <row r="835" spans="7:19" ht="15" customHeight="1">
      <c r="G835" s="2767"/>
      <c r="H835" s="521"/>
      <c r="I835" s="521"/>
      <c r="J835" s="521"/>
      <c r="K835" s="521"/>
      <c r="L835" s="521"/>
      <c r="M835" s="521"/>
      <c r="N835" s="2768"/>
      <c r="O835" s="521"/>
      <c r="P835" s="523"/>
      <c r="Q835" s="525"/>
      <c r="R835" s="2769"/>
      <c r="S835" s="3160"/>
    </row>
    <row r="836" spans="7:19" ht="15" customHeight="1">
      <c r="G836" s="2767"/>
      <c r="H836" s="521"/>
      <c r="I836" s="521"/>
      <c r="J836" s="521"/>
      <c r="K836" s="521"/>
      <c r="L836" s="521"/>
      <c r="M836" s="521"/>
      <c r="N836" s="2768"/>
      <c r="O836" s="521"/>
      <c r="P836" s="523"/>
      <c r="Q836" s="525"/>
      <c r="R836" s="2769"/>
      <c r="S836" s="3160"/>
    </row>
    <row r="837" spans="7:19" ht="15" customHeight="1">
      <c r="G837" s="2767"/>
      <c r="H837" s="521"/>
      <c r="I837" s="521"/>
      <c r="J837" s="521"/>
      <c r="K837" s="521"/>
      <c r="L837" s="521"/>
      <c r="M837" s="521"/>
      <c r="N837" s="2768"/>
      <c r="O837" s="521"/>
      <c r="P837" s="523"/>
      <c r="Q837" s="525"/>
      <c r="R837" s="2769"/>
      <c r="S837" s="3160"/>
    </row>
    <row r="838" spans="7:19" ht="15" customHeight="1">
      <c r="G838" s="2767"/>
      <c r="H838" s="521"/>
      <c r="I838" s="521"/>
      <c r="J838" s="521"/>
      <c r="K838" s="521"/>
      <c r="L838" s="521"/>
      <c r="M838" s="521"/>
      <c r="N838" s="2768"/>
      <c r="O838" s="521"/>
      <c r="P838" s="523"/>
      <c r="Q838" s="525"/>
      <c r="R838" s="2769"/>
      <c r="S838" s="3160"/>
    </row>
    <row r="839" spans="7:19" ht="15" customHeight="1">
      <c r="G839" s="2767"/>
      <c r="H839" s="521"/>
      <c r="I839" s="521"/>
      <c r="J839" s="521"/>
      <c r="K839" s="521"/>
      <c r="L839" s="521"/>
      <c r="M839" s="521"/>
      <c r="N839" s="2768"/>
      <c r="O839" s="521"/>
      <c r="P839" s="523"/>
      <c r="Q839" s="525"/>
      <c r="R839" s="2769"/>
      <c r="S839" s="3160"/>
    </row>
    <row r="840" spans="7:19" ht="15" customHeight="1">
      <c r="G840" s="2767"/>
      <c r="H840" s="521"/>
      <c r="I840" s="521"/>
      <c r="J840" s="521"/>
      <c r="K840" s="521"/>
      <c r="L840" s="521"/>
      <c r="M840" s="521"/>
      <c r="N840" s="2768"/>
      <c r="O840" s="521"/>
      <c r="P840" s="523"/>
      <c r="Q840" s="525"/>
      <c r="R840" s="2769"/>
      <c r="S840" s="3160"/>
    </row>
    <row r="841" spans="7:19" ht="15" customHeight="1">
      <c r="G841" s="2767"/>
      <c r="H841" s="521"/>
      <c r="I841" s="521"/>
      <c r="J841" s="521"/>
      <c r="K841" s="521"/>
      <c r="L841" s="521"/>
      <c r="M841" s="521"/>
      <c r="N841" s="2768"/>
      <c r="O841" s="521"/>
      <c r="P841" s="523"/>
      <c r="Q841" s="525"/>
      <c r="R841" s="2769"/>
      <c r="S841" s="3160"/>
    </row>
    <row r="842" spans="7:19" ht="15" customHeight="1">
      <c r="G842" s="2767"/>
      <c r="H842" s="521"/>
      <c r="I842" s="521"/>
      <c r="J842" s="521"/>
      <c r="K842" s="521"/>
      <c r="L842" s="521"/>
      <c r="M842" s="521"/>
      <c r="N842" s="2768"/>
      <c r="O842" s="521"/>
      <c r="P842" s="523"/>
      <c r="Q842" s="525"/>
      <c r="R842" s="2769"/>
      <c r="S842" s="3160"/>
    </row>
    <row r="843" spans="7:19" ht="15" customHeight="1">
      <c r="G843" s="2767"/>
      <c r="H843" s="521"/>
      <c r="I843" s="521"/>
      <c r="J843" s="521"/>
      <c r="K843" s="521"/>
      <c r="L843" s="521"/>
      <c r="M843" s="521"/>
      <c r="N843" s="2768"/>
      <c r="O843" s="521"/>
      <c r="P843" s="523"/>
      <c r="Q843" s="525"/>
      <c r="R843" s="2769"/>
      <c r="S843" s="3160"/>
    </row>
    <row r="844" spans="7:19" ht="15" customHeight="1">
      <c r="G844" s="2767"/>
      <c r="H844" s="521"/>
      <c r="I844" s="521"/>
      <c r="J844" s="521"/>
      <c r="K844" s="521"/>
      <c r="L844" s="521"/>
      <c r="M844" s="521"/>
      <c r="N844" s="2768"/>
      <c r="O844" s="521"/>
      <c r="P844" s="523"/>
      <c r="Q844" s="525"/>
      <c r="R844" s="2769"/>
      <c r="S844" s="3160"/>
    </row>
    <row r="845" spans="7:19" ht="15" customHeight="1">
      <c r="G845" s="2767"/>
      <c r="H845" s="521"/>
      <c r="I845" s="521"/>
      <c r="J845" s="521"/>
      <c r="K845" s="521"/>
      <c r="L845" s="521"/>
      <c r="M845" s="521"/>
      <c r="N845" s="2768"/>
      <c r="O845" s="521"/>
      <c r="P845" s="523"/>
      <c r="Q845" s="525"/>
      <c r="R845" s="2769"/>
      <c r="S845" s="3160"/>
    </row>
    <row r="846" spans="7:19" ht="15" customHeight="1">
      <c r="G846" s="2767"/>
      <c r="H846" s="521"/>
      <c r="I846" s="521"/>
      <c r="J846" s="521"/>
      <c r="K846" s="521"/>
      <c r="L846" s="521"/>
      <c r="M846" s="521"/>
      <c r="N846" s="2768"/>
      <c r="O846" s="521"/>
      <c r="P846" s="523"/>
      <c r="Q846" s="525"/>
      <c r="R846" s="2769"/>
      <c r="S846" s="3160"/>
    </row>
    <row r="847" spans="7:19" ht="15" customHeight="1">
      <c r="G847" s="2767"/>
      <c r="H847" s="521"/>
      <c r="I847" s="521"/>
      <c r="J847" s="521"/>
      <c r="K847" s="521"/>
      <c r="L847" s="521"/>
      <c r="M847" s="521"/>
      <c r="N847" s="2768"/>
      <c r="O847" s="521"/>
      <c r="P847" s="523"/>
      <c r="Q847" s="525"/>
      <c r="R847" s="2769"/>
      <c r="S847" s="3160"/>
    </row>
    <row r="848" spans="7:19" ht="15" customHeight="1">
      <c r="G848" s="2767"/>
      <c r="H848" s="521"/>
      <c r="I848" s="521"/>
      <c r="J848" s="521"/>
      <c r="K848" s="521"/>
      <c r="L848" s="521"/>
      <c r="M848" s="521"/>
      <c r="N848" s="2768"/>
      <c r="O848" s="521"/>
      <c r="P848" s="523"/>
      <c r="Q848" s="525"/>
      <c r="R848" s="2769"/>
      <c r="S848" s="3160"/>
    </row>
    <row r="849" spans="7:19" ht="15" customHeight="1">
      <c r="G849" s="2767"/>
      <c r="H849" s="521"/>
      <c r="I849" s="521"/>
      <c r="J849" s="521"/>
      <c r="K849" s="521"/>
      <c r="L849" s="521"/>
      <c r="M849" s="521"/>
      <c r="N849" s="2768"/>
      <c r="O849" s="521"/>
      <c r="P849" s="523"/>
      <c r="Q849" s="525"/>
      <c r="R849" s="2769"/>
      <c r="S849" s="3160"/>
    </row>
    <row r="850" spans="7:19" ht="15" customHeight="1">
      <c r="G850" s="2767"/>
      <c r="H850" s="521"/>
      <c r="I850" s="521"/>
      <c r="J850" s="521"/>
      <c r="K850" s="521"/>
      <c r="L850" s="521"/>
      <c r="M850" s="521"/>
      <c r="N850" s="2768"/>
      <c r="O850" s="521"/>
      <c r="P850" s="523"/>
      <c r="Q850" s="525"/>
      <c r="R850" s="2769"/>
      <c r="S850" s="3160"/>
    </row>
    <row r="851" spans="7:19" ht="15" customHeight="1">
      <c r="G851" s="2767"/>
      <c r="H851" s="521"/>
      <c r="I851" s="521"/>
      <c r="J851" s="521"/>
      <c r="K851" s="521"/>
      <c r="L851" s="521"/>
      <c r="M851" s="521"/>
      <c r="N851" s="2768"/>
      <c r="O851" s="521"/>
      <c r="P851" s="523"/>
      <c r="Q851" s="525"/>
      <c r="R851" s="2769"/>
      <c r="S851" s="3160"/>
    </row>
    <row r="852" spans="7:19" ht="15" customHeight="1">
      <c r="G852" s="2767"/>
      <c r="H852" s="521"/>
      <c r="I852" s="521"/>
      <c r="J852" s="521"/>
      <c r="K852" s="521"/>
      <c r="L852" s="521"/>
      <c r="M852" s="521"/>
      <c r="N852" s="2768"/>
      <c r="O852" s="521"/>
      <c r="P852" s="523"/>
      <c r="Q852" s="525"/>
      <c r="R852" s="2769"/>
      <c r="S852" s="3160"/>
    </row>
    <row r="853" spans="7:19" ht="15" customHeight="1">
      <c r="G853" s="2767"/>
      <c r="H853" s="521"/>
      <c r="I853" s="521"/>
      <c r="J853" s="521"/>
      <c r="K853" s="521"/>
      <c r="L853" s="521"/>
      <c r="M853" s="521"/>
      <c r="N853" s="2768"/>
      <c r="O853" s="521"/>
      <c r="P853" s="523"/>
      <c r="Q853" s="525"/>
      <c r="R853" s="2769"/>
      <c r="S853" s="3160"/>
    </row>
    <row r="854" spans="7:19" ht="15" customHeight="1">
      <c r="G854" s="2767"/>
      <c r="H854" s="521"/>
      <c r="I854" s="521"/>
      <c r="J854" s="521"/>
      <c r="K854" s="521"/>
      <c r="L854" s="521"/>
      <c r="M854" s="521"/>
      <c r="N854" s="2768"/>
      <c r="O854" s="521"/>
      <c r="P854" s="523"/>
      <c r="Q854" s="525"/>
      <c r="R854" s="2769"/>
      <c r="S854" s="3160"/>
    </row>
    <row r="855" spans="7:19" ht="15" customHeight="1">
      <c r="G855" s="2767"/>
      <c r="H855" s="521"/>
      <c r="I855" s="521"/>
      <c r="J855" s="521"/>
      <c r="K855" s="521"/>
      <c r="L855" s="521"/>
      <c r="M855" s="521"/>
      <c r="N855" s="2768"/>
      <c r="O855" s="521"/>
      <c r="P855" s="523"/>
      <c r="Q855" s="525"/>
      <c r="R855" s="2769"/>
      <c r="S855" s="3160"/>
    </row>
    <row r="856" spans="7:19" ht="15" customHeight="1">
      <c r="G856" s="2767"/>
      <c r="H856" s="521"/>
      <c r="I856" s="521"/>
      <c r="J856" s="521"/>
      <c r="K856" s="521"/>
      <c r="L856" s="521"/>
      <c r="M856" s="521"/>
      <c r="N856" s="2768"/>
      <c r="O856" s="521"/>
      <c r="P856" s="523"/>
      <c r="Q856" s="525"/>
      <c r="R856" s="2769"/>
      <c r="S856" s="3160"/>
    </row>
    <row r="857" spans="7:19" ht="15" customHeight="1">
      <c r="G857" s="2767"/>
      <c r="H857" s="521"/>
      <c r="I857" s="521"/>
      <c r="J857" s="521"/>
      <c r="K857" s="521"/>
      <c r="L857" s="521"/>
      <c r="M857" s="521"/>
      <c r="N857" s="2768"/>
      <c r="O857" s="521"/>
      <c r="P857" s="523"/>
      <c r="Q857" s="525"/>
      <c r="R857" s="2769"/>
      <c r="S857" s="3160"/>
    </row>
    <row r="858" spans="7:19" ht="15" customHeight="1">
      <c r="G858" s="2767"/>
      <c r="H858" s="521"/>
      <c r="I858" s="521"/>
      <c r="J858" s="521"/>
      <c r="K858" s="521"/>
      <c r="L858" s="521"/>
      <c r="M858" s="521"/>
      <c r="N858" s="2768"/>
      <c r="O858" s="521"/>
      <c r="P858" s="523"/>
      <c r="Q858" s="525"/>
      <c r="R858" s="2769"/>
      <c r="S858" s="3160"/>
    </row>
    <row r="859" spans="7:19" ht="15" customHeight="1">
      <c r="G859" s="2767"/>
      <c r="H859" s="521"/>
      <c r="I859" s="521"/>
      <c r="J859" s="521"/>
      <c r="K859" s="521"/>
      <c r="L859" s="521"/>
      <c r="M859" s="521"/>
      <c r="N859" s="2768"/>
      <c r="O859" s="521"/>
      <c r="P859" s="523"/>
      <c r="Q859" s="525"/>
      <c r="R859" s="2769"/>
      <c r="S859" s="3160"/>
    </row>
    <row r="860" spans="7:19" ht="15" customHeight="1">
      <c r="G860" s="2767"/>
      <c r="H860" s="521"/>
      <c r="I860" s="521"/>
      <c r="J860" s="521"/>
      <c r="K860" s="521"/>
      <c r="L860" s="521"/>
      <c r="M860" s="521"/>
      <c r="N860" s="2768"/>
      <c r="O860" s="521"/>
      <c r="P860" s="523"/>
      <c r="Q860" s="525"/>
      <c r="R860" s="2769"/>
      <c r="S860" s="3160"/>
    </row>
    <row r="861" spans="7:19" ht="15" customHeight="1">
      <c r="G861" s="2767"/>
      <c r="H861" s="521"/>
      <c r="I861" s="521"/>
      <c r="J861" s="521"/>
      <c r="K861" s="521"/>
      <c r="L861" s="521"/>
      <c r="M861" s="521"/>
      <c r="N861" s="2768"/>
      <c r="O861" s="521"/>
      <c r="P861" s="523"/>
      <c r="Q861" s="525"/>
      <c r="R861" s="2769"/>
      <c r="S861" s="3160"/>
    </row>
    <row r="862" spans="7:19" ht="15" customHeight="1">
      <c r="G862" s="2767"/>
      <c r="H862" s="521"/>
      <c r="I862" s="521"/>
      <c r="J862" s="521"/>
      <c r="K862" s="521"/>
      <c r="L862" s="521"/>
      <c r="M862" s="521"/>
      <c r="N862" s="2768"/>
      <c r="O862" s="521"/>
      <c r="P862" s="523"/>
      <c r="Q862" s="525"/>
      <c r="R862" s="2769"/>
      <c r="S862" s="3160"/>
    </row>
    <row r="863" spans="7:19" ht="15" customHeight="1">
      <c r="G863" s="2767"/>
      <c r="H863" s="521"/>
      <c r="I863" s="521"/>
      <c r="J863" s="521"/>
      <c r="K863" s="521"/>
      <c r="L863" s="521"/>
      <c r="M863" s="521"/>
      <c r="N863" s="2768"/>
      <c r="O863" s="521"/>
      <c r="P863" s="523"/>
      <c r="Q863" s="525"/>
      <c r="R863" s="2769"/>
      <c r="S863" s="3160"/>
    </row>
    <row r="864" spans="7:19" ht="15" customHeight="1">
      <c r="G864" s="2767"/>
      <c r="H864" s="521"/>
      <c r="I864" s="521"/>
      <c r="J864" s="521"/>
      <c r="K864" s="521"/>
      <c r="L864" s="521"/>
      <c r="M864" s="521"/>
      <c r="N864" s="2768"/>
      <c r="O864" s="521"/>
      <c r="P864" s="523"/>
      <c r="Q864" s="525"/>
      <c r="R864" s="2769"/>
      <c r="S864" s="3160"/>
    </row>
    <row r="865" spans="7:19" ht="15" customHeight="1">
      <c r="G865" s="2767"/>
      <c r="H865" s="521"/>
      <c r="I865" s="521"/>
      <c r="J865" s="521"/>
      <c r="K865" s="521"/>
      <c r="L865" s="521"/>
      <c r="M865" s="521"/>
      <c r="N865" s="2768"/>
      <c r="O865" s="521"/>
      <c r="P865" s="523"/>
      <c r="Q865" s="525"/>
      <c r="R865" s="2769"/>
      <c r="S865" s="3160"/>
    </row>
    <row r="866" spans="7:19" ht="15" customHeight="1">
      <c r="G866" s="2767"/>
      <c r="H866" s="521"/>
      <c r="I866" s="521"/>
      <c r="J866" s="521"/>
      <c r="K866" s="521"/>
      <c r="L866" s="521"/>
      <c r="M866" s="521"/>
      <c r="N866" s="2768"/>
      <c r="O866" s="521"/>
      <c r="P866" s="523"/>
      <c r="Q866" s="525"/>
      <c r="R866" s="2769"/>
      <c r="S866" s="3160"/>
    </row>
    <row r="867" spans="7:19" ht="15" customHeight="1">
      <c r="G867" s="2767"/>
      <c r="H867" s="521"/>
      <c r="I867" s="521"/>
      <c r="J867" s="521"/>
      <c r="K867" s="521"/>
      <c r="L867" s="521"/>
      <c r="M867" s="521"/>
      <c r="N867" s="2768"/>
      <c r="O867" s="521"/>
      <c r="P867" s="523"/>
      <c r="Q867" s="525"/>
      <c r="R867" s="2769"/>
      <c r="S867" s="3160"/>
    </row>
    <row r="868" spans="7:19" ht="15" customHeight="1">
      <c r="G868" s="2767"/>
      <c r="H868" s="521"/>
      <c r="I868" s="521"/>
      <c r="J868" s="521"/>
      <c r="K868" s="521"/>
      <c r="L868" s="521"/>
      <c r="M868" s="521"/>
      <c r="N868" s="2768"/>
      <c r="O868" s="521"/>
      <c r="P868" s="523"/>
      <c r="Q868" s="525"/>
      <c r="R868" s="2769"/>
      <c r="S868" s="3160"/>
    </row>
    <row r="869" spans="7:19" ht="15" customHeight="1">
      <c r="G869" s="2767"/>
      <c r="H869" s="521"/>
      <c r="I869" s="521"/>
      <c r="J869" s="521"/>
      <c r="K869" s="521"/>
      <c r="L869" s="521"/>
      <c r="M869" s="521"/>
      <c r="N869" s="2768"/>
      <c r="O869" s="521"/>
      <c r="P869" s="523"/>
      <c r="Q869" s="525"/>
      <c r="R869" s="2769"/>
      <c r="S869" s="3160"/>
    </row>
    <row r="870" spans="7:19" ht="15" customHeight="1">
      <c r="G870" s="2767"/>
      <c r="H870" s="521"/>
      <c r="I870" s="521"/>
      <c r="J870" s="521"/>
      <c r="K870" s="521"/>
      <c r="L870" s="521"/>
      <c r="M870" s="521"/>
      <c r="N870" s="2768"/>
      <c r="O870" s="521"/>
      <c r="P870" s="523"/>
      <c r="Q870" s="525"/>
      <c r="R870" s="2769"/>
      <c r="S870" s="3160"/>
    </row>
    <row r="871" spans="7:19" ht="15" customHeight="1">
      <c r="G871" s="2767"/>
      <c r="H871" s="521"/>
      <c r="I871" s="521"/>
      <c r="J871" s="521"/>
      <c r="K871" s="521"/>
      <c r="L871" s="521"/>
      <c r="M871" s="521"/>
      <c r="N871" s="2768"/>
      <c r="O871" s="521"/>
      <c r="P871" s="523"/>
      <c r="Q871" s="525"/>
      <c r="R871" s="2769"/>
      <c r="S871" s="3160"/>
    </row>
    <row r="872" spans="7:19" ht="15" customHeight="1">
      <c r="G872" s="2767"/>
      <c r="H872" s="521"/>
      <c r="I872" s="521"/>
      <c r="J872" s="521"/>
      <c r="K872" s="521"/>
      <c r="L872" s="521"/>
      <c r="M872" s="521"/>
      <c r="N872" s="2768"/>
      <c r="O872" s="521"/>
      <c r="P872" s="523"/>
      <c r="Q872" s="525"/>
      <c r="R872" s="2769"/>
      <c r="S872" s="3160"/>
    </row>
    <row r="873" spans="7:19" ht="15" customHeight="1">
      <c r="G873" s="2767"/>
      <c r="H873" s="521"/>
      <c r="I873" s="521"/>
      <c r="J873" s="521"/>
      <c r="K873" s="521"/>
      <c r="L873" s="521"/>
      <c r="M873" s="521"/>
      <c r="N873" s="2768"/>
      <c r="O873" s="521"/>
      <c r="P873" s="523"/>
      <c r="Q873" s="525"/>
      <c r="R873" s="2769"/>
      <c r="S873" s="3160"/>
    </row>
    <row r="874" spans="7:19" ht="15" customHeight="1">
      <c r="G874" s="2767"/>
      <c r="H874" s="521"/>
      <c r="I874" s="521"/>
      <c r="J874" s="521"/>
      <c r="K874" s="521"/>
      <c r="L874" s="521"/>
      <c r="M874" s="521"/>
      <c r="N874" s="2768"/>
      <c r="O874" s="521"/>
      <c r="P874" s="523"/>
      <c r="Q874" s="525"/>
      <c r="R874" s="2769"/>
      <c r="S874" s="3160"/>
    </row>
    <row r="875" spans="7:19" ht="15" customHeight="1">
      <c r="G875" s="2767"/>
      <c r="H875" s="521"/>
      <c r="I875" s="521"/>
      <c r="J875" s="521"/>
      <c r="K875" s="521"/>
      <c r="L875" s="521"/>
      <c r="M875" s="521"/>
      <c r="N875" s="2768"/>
      <c r="O875" s="521"/>
      <c r="P875" s="523"/>
      <c r="Q875" s="525"/>
      <c r="R875" s="2769"/>
      <c r="S875" s="3160"/>
    </row>
    <row r="876" spans="7:19" ht="15" customHeight="1">
      <c r="G876" s="2767"/>
      <c r="H876" s="521"/>
      <c r="I876" s="521"/>
      <c r="J876" s="521"/>
      <c r="K876" s="521"/>
      <c r="L876" s="521"/>
      <c r="M876" s="521"/>
      <c r="N876" s="2768"/>
      <c r="O876" s="521"/>
      <c r="P876" s="523"/>
      <c r="Q876" s="525"/>
      <c r="R876" s="2769"/>
      <c r="S876" s="3160"/>
    </row>
    <row r="877" spans="7:19" ht="15" customHeight="1">
      <c r="G877" s="2767"/>
      <c r="H877" s="521"/>
      <c r="I877" s="521"/>
      <c r="J877" s="521"/>
      <c r="K877" s="521"/>
      <c r="L877" s="521"/>
      <c r="M877" s="521"/>
      <c r="N877" s="2768"/>
      <c r="O877" s="521"/>
      <c r="P877" s="523"/>
      <c r="Q877" s="525"/>
      <c r="R877" s="2769"/>
      <c r="S877" s="3160"/>
    </row>
    <row r="878" spans="7:19" ht="15" customHeight="1">
      <c r="G878" s="2767"/>
      <c r="H878" s="521"/>
      <c r="I878" s="521"/>
      <c r="J878" s="521"/>
      <c r="K878" s="521"/>
      <c r="L878" s="521"/>
      <c r="M878" s="521"/>
      <c r="N878" s="2768"/>
      <c r="O878" s="521"/>
      <c r="P878" s="523"/>
      <c r="Q878" s="525"/>
      <c r="R878" s="2769"/>
      <c r="S878" s="3160"/>
    </row>
    <row r="879" spans="7:19" ht="15" customHeight="1">
      <c r="G879" s="2767"/>
      <c r="H879" s="521"/>
      <c r="I879" s="521"/>
      <c r="J879" s="521"/>
      <c r="K879" s="521"/>
      <c r="L879" s="521"/>
      <c r="M879" s="521"/>
      <c r="N879" s="2768"/>
      <c r="O879" s="521"/>
      <c r="P879" s="523"/>
      <c r="Q879" s="525"/>
      <c r="R879" s="2769"/>
      <c r="S879" s="3160"/>
    </row>
    <row r="880" spans="7:19" ht="15" customHeight="1">
      <c r="G880" s="2767"/>
      <c r="H880" s="521"/>
      <c r="I880" s="521"/>
      <c r="J880" s="521"/>
      <c r="K880" s="521"/>
      <c r="L880" s="521"/>
      <c r="M880" s="521"/>
      <c r="N880" s="2768"/>
      <c r="O880" s="521"/>
      <c r="P880" s="523"/>
      <c r="Q880" s="525"/>
      <c r="R880" s="2769"/>
      <c r="S880" s="3160"/>
    </row>
    <row r="881" spans="7:19" ht="15" customHeight="1">
      <c r="G881" s="2767"/>
      <c r="H881" s="521"/>
      <c r="I881" s="521"/>
      <c r="J881" s="521"/>
      <c r="K881" s="521"/>
      <c r="L881" s="521"/>
      <c r="M881" s="521"/>
      <c r="N881" s="2768"/>
      <c r="O881" s="521"/>
      <c r="P881" s="523"/>
      <c r="Q881" s="525"/>
      <c r="R881" s="2769"/>
      <c r="S881" s="3160"/>
    </row>
    <row r="882" spans="7:19" ht="15" customHeight="1">
      <c r="G882" s="2767"/>
      <c r="H882" s="521"/>
      <c r="I882" s="521"/>
      <c r="J882" s="521"/>
      <c r="K882" s="521"/>
      <c r="L882" s="521"/>
      <c r="M882" s="521"/>
      <c r="N882" s="2768"/>
      <c r="O882" s="521"/>
      <c r="P882" s="523"/>
      <c r="Q882" s="525"/>
      <c r="R882" s="2769"/>
      <c r="S882" s="3160"/>
    </row>
    <row r="883" spans="7:19" ht="15" customHeight="1">
      <c r="G883" s="2767"/>
      <c r="H883" s="521"/>
      <c r="I883" s="521"/>
      <c r="J883" s="521"/>
      <c r="K883" s="521"/>
      <c r="L883" s="521"/>
      <c r="M883" s="521"/>
      <c r="N883" s="2768"/>
      <c r="O883" s="521"/>
      <c r="P883" s="523"/>
      <c r="Q883" s="525"/>
      <c r="R883" s="2769"/>
      <c r="S883" s="3160"/>
    </row>
    <row r="884" spans="7:19" ht="15" customHeight="1">
      <c r="G884" s="2767"/>
      <c r="H884" s="521"/>
      <c r="I884" s="521"/>
      <c r="J884" s="521"/>
      <c r="K884" s="521"/>
      <c r="L884" s="521"/>
      <c r="M884" s="521"/>
      <c r="N884" s="2768"/>
      <c r="O884" s="521"/>
      <c r="P884" s="523"/>
      <c r="Q884" s="525"/>
      <c r="R884" s="2769"/>
      <c r="S884" s="3160"/>
    </row>
    <row r="885" spans="7:19" ht="15" customHeight="1">
      <c r="G885" s="2767"/>
      <c r="H885" s="521"/>
      <c r="I885" s="521"/>
      <c r="J885" s="521"/>
      <c r="K885" s="521"/>
      <c r="L885" s="521"/>
      <c r="M885" s="521"/>
      <c r="N885" s="2768"/>
      <c r="O885" s="521"/>
      <c r="P885" s="523"/>
      <c r="Q885" s="525"/>
      <c r="R885" s="2769"/>
      <c r="S885" s="3160"/>
    </row>
    <row r="886" spans="7:19" ht="15" customHeight="1">
      <c r="G886" s="2767"/>
      <c r="H886" s="521"/>
      <c r="I886" s="521"/>
      <c r="J886" s="521"/>
      <c r="K886" s="521"/>
      <c r="L886" s="521"/>
      <c r="M886" s="521"/>
      <c r="N886" s="2768"/>
      <c r="O886" s="521"/>
      <c r="P886" s="523"/>
      <c r="Q886" s="525"/>
      <c r="R886" s="2769"/>
      <c r="S886" s="3160"/>
    </row>
    <row r="887" spans="7:19" ht="15" customHeight="1">
      <c r="G887" s="2767"/>
      <c r="H887" s="521"/>
      <c r="I887" s="521"/>
      <c r="J887" s="521"/>
      <c r="K887" s="521"/>
      <c r="L887" s="521"/>
      <c r="M887" s="521"/>
      <c r="N887" s="2768"/>
      <c r="O887" s="521"/>
      <c r="P887" s="523"/>
      <c r="Q887" s="525"/>
      <c r="R887" s="2769"/>
      <c r="S887" s="3160"/>
    </row>
    <row r="888" spans="7:19" ht="15" customHeight="1">
      <c r="G888" s="2767"/>
      <c r="H888" s="521"/>
      <c r="I888" s="521"/>
      <c r="J888" s="521"/>
      <c r="K888" s="521"/>
      <c r="L888" s="521"/>
      <c r="M888" s="521"/>
      <c r="N888" s="2768"/>
      <c r="O888" s="521"/>
      <c r="P888" s="523"/>
      <c r="Q888" s="525"/>
      <c r="R888" s="2769"/>
      <c r="S888" s="3160"/>
    </row>
    <row r="889" spans="7:19" ht="15" customHeight="1">
      <c r="G889" s="2767"/>
      <c r="H889" s="521"/>
      <c r="I889" s="521"/>
      <c r="J889" s="521"/>
      <c r="K889" s="521"/>
      <c r="L889" s="521"/>
      <c r="M889" s="521"/>
      <c r="N889" s="2768"/>
      <c r="O889" s="521"/>
      <c r="P889" s="523"/>
      <c r="Q889" s="525"/>
      <c r="R889" s="2769"/>
      <c r="S889" s="3160"/>
    </row>
    <row r="890" spans="7:19" ht="15" customHeight="1">
      <c r="G890" s="2767"/>
      <c r="H890" s="521"/>
      <c r="I890" s="521"/>
      <c r="J890" s="521"/>
      <c r="K890" s="521"/>
      <c r="L890" s="521"/>
      <c r="M890" s="521"/>
      <c r="N890" s="2768"/>
      <c r="O890" s="521"/>
      <c r="P890" s="523"/>
      <c r="Q890" s="525"/>
      <c r="R890" s="2769"/>
      <c r="S890" s="3160"/>
    </row>
    <row r="891" spans="7:19" ht="15" customHeight="1">
      <c r="G891" s="2767"/>
      <c r="H891" s="521"/>
      <c r="I891" s="521"/>
      <c r="J891" s="521"/>
      <c r="K891" s="521"/>
      <c r="L891" s="521"/>
      <c r="M891" s="521"/>
      <c r="N891" s="2768"/>
      <c r="O891" s="521"/>
      <c r="P891" s="523"/>
      <c r="Q891" s="525"/>
      <c r="R891" s="2769"/>
      <c r="S891" s="3160"/>
    </row>
    <row r="892" spans="7:19" ht="15" customHeight="1">
      <c r="G892" s="2767"/>
      <c r="H892" s="521"/>
      <c r="I892" s="521"/>
      <c r="J892" s="521"/>
      <c r="K892" s="521"/>
      <c r="L892" s="521"/>
      <c r="M892" s="521"/>
      <c r="N892" s="2768"/>
      <c r="O892" s="521"/>
      <c r="P892" s="523"/>
      <c r="Q892" s="525"/>
      <c r="R892" s="2769"/>
      <c r="S892" s="3160"/>
    </row>
    <row r="893" spans="7:19" ht="15" customHeight="1">
      <c r="G893" s="2767"/>
      <c r="H893" s="521"/>
      <c r="I893" s="521"/>
      <c r="J893" s="521"/>
      <c r="K893" s="521"/>
      <c r="L893" s="521"/>
      <c r="M893" s="521"/>
      <c r="N893" s="2768"/>
      <c r="O893" s="521"/>
      <c r="P893" s="523"/>
      <c r="Q893" s="525"/>
      <c r="R893" s="2769"/>
      <c r="S893" s="3160"/>
    </row>
    <row r="894" spans="7:19" ht="15" customHeight="1">
      <c r="G894" s="2767"/>
      <c r="H894" s="521"/>
      <c r="I894" s="521"/>
      <c r="J894" s="521"/>
      <c r="K894" s="521"/>
      <c r="L894" s="521"/>
      <c r="M894" s="521"/>
      <c r="N894" s="2768"/>
      <c r="O894" s="521"/>
      <c r="P894" s="523"/>
      <c r="Q894" s="525"/>
      <c r="R894" s="2769"/>
      <c r="S894" s="3160"/>
    </row>
    <row r="895" spans="7:19" ht="15" customHeight="1">
      <c r="G895" s="2767"/>
      <c r="H895" s="521"/>
      <c r="I895" s="521"/>
      <c r="J895" s="521"/>
      <c r="K895" s="521"/>
      <c r="L895" s="521"/>
      <c r="M895" s="521"/>
      <c r="N895" s="2768"/>
      <c r="O895" s="521"/>
      <c r="P895" s="523"/>
      <c r="Q895" s="525"/>
      <c r="R895" s="2769"/>
      <c r="S895" s="3160"/>
    </row>
    <row r="896" spans="7:19" ht="15" customHeight="1">
      <c r="G896" s="2767"/>
      <c r="H896" s="521"/>
      <c r="I896" s="521"/>
      <c r="J896" s="521"/>
      <c r="K896" s="521"/>
      <c r="L896" s="521"/>
      <c r="M896" s="521"/>
      <c r="N896" s="2768"/>
      <c r="O896" s="521"/>
      <c r="P896" s="523"/>
      <c r="Q896" s="525"/>
      <c r="R896" s="2769"/>
      <c r="S896" s="3160"/>
    </row>
    <row r="897" spans="7:19" ht="15" customHeight="1">
      <c r="G897" s="2767"/>
      <c r="H897" s="521"/>
      <c r="I897" s="521"/>
      <c r="J897" s="521"/>
      <c r="K897" s="521"/>
      <c r="L897" s="521"/>
      <c r="M897" s="521"/>
      <c r="N897" s="2768"/>
      <c r="O897" s="521"/>
      <c r="P897" s="523"/>
      <c r="Q897" s="525"/>
      <c r="R897" s="2769"/>
      <c r="S897" s="3160"/>
    </row>
    <row r="898" spans="7:19" ht="15" customHeight="1">
      <c r="G898" s="2767"/>
      <c r="H898" s="521"/>
      <c r="I898" s="521"/>
      <c r="J898" s="521"/>
      <c r="K898" s="521"/>
      <c r="L898" s="521"/>
      <c r="M898" s="521"/>
      <c r="N898" s="2768"/>
      <c r="O898" s="521"/>
      <c r="P898" s="523"/>
      <c r="Q898" s="525"/>
      <c r="R898" s="2769"/>
      <c r="S898" s="3160"/>
    </row>
    <row r="899" spans="7:19" ht="15" customHeight="1">
      <c r="G899" s="2767"/>
      <c r="H899" s="521"/>
      <c r="I899" s="521"/>
      <c r="J899" s="521"/>
      <c r="K899" s="521"/>
      <c r="L899" s="521"/>
      <c r="M899" s="521"/>
      <c r="N899" s="2768"/>
      <c r="O899" s="521"/>
      <c r="P899" s="523"/>
      <c r="Q899" s="525"/>
      <c r="R899" s="2769"/>
      <c r="S899" s="3160"/>
    </row>
    <row r="900" spans="7:19" ht="15" customHeight="1">
      <c r="G900" s="2767"/>
      <c r="H900" s="521"/>
      <c r="I900" s="521"/>
      <c r="J900" s="521"/>
      <c r="K900" s="521"/>
      <c r="L900" s="521"/>
      <c r="M900" s="521"/>
      <c r="N900" s="2768"/>
      <c r="O900" s="521"/>
      <c r="P900" s="523"/>
      <c r="Q900" s="525"/>
      <c r="R900" s="2769"/>
      <c r="S900" s="3160"/>
    </row>
    <row r="901" spans="7:19" ht="15" customHeight="1">
      <c r="G901" s="2767"/>
      <c r="H901" s="521"/>
      <c r="I901" s="521"/>
      <c r="J901" s="521"/>
      <c r="K901" s="521"/>
      <c r="L901" s="521"/>
      <c r="M901" s="521"/>
      <c r="N901" s="2768"/>
      <c r="O901" s="521"/>
      <c r="P901" s="523"/>
      <c r="Q901" s="525"/>
      <c r="R901" s="2769"/>
      <c r="S901" s="3160"/>
    </row>
    <row r="902" spans="7:19" ht="15" customHeight="1">
      <c r="G902" s="2767"/>
      <c r="H902" s="521"/>
      <c r="I902" s="521"/>
      <c r="J902" s="521"/>
      <c r="K902" s="521"/>
      <c r="L902" s="521"/>
      <c r="M902" s="521"/>
      <c r="N902" s="2768"/>
      <c r="O902" s="521"/>
      <c r="P902" s="523"/>
      <c r="Q902" s="525"/>
      <c r="R902" s="2769"/>
      <c r="S902" s="3160"/>
    </row>
    <row r="903" spans="7:19" ht="15" customHeight="1">
      <c r="G903" s="2767"/>
      <c r="H903" s="521"/>
      <c r="I903" s="521"/>
      <c r="J903" s="521"/>
      <c r="K903" s="521"/>
      <c r="L903" s="521"/>
      <c r="M903" s="521"/>
      <c r="N903" s="2768"/>
      <c r="O903" s="521"/>
      <c r="P903" s="523"/>
      <c r="Q903" s="525"/>
      <c r="R903" s="2769"/>
      <c r="S903" s="3160"/>
    </row>
    <row r="904" spans="7:19" ht="15" customHeight="1">
      <c r="G904" s="2767"/>
      <c r="H904" s="521"/>
      <c r="I904" s="521"/>
      <c r="J904" s="521"/>
      <c r="K904" s="521"/>
      <c r="L904" s="521"/>
      <c r="M904" s="521"/>
      <c r="N904" s="2768"/>
      <c r="O904" s="521"/>
      <c r="P904" s="523"/>
      <c r="Q904" s="525"/>
      <c r="R904" s="2769"/>
      <c r="S904" s="3160"/>
    </row>
    <row r="905" spans="7:19" ht="15" customHeight="1">
      <c r="G905" s="2767"/>
      <c r="H905" s="521"/>
      <c r="I905" s="521"/>
      <c r="J905" s="521"/>
      <c r="K905" s="521"/>
      <c r="L905" s="521"/>
      <c r="M905" s="521"/>
      <c r="N905" s="2768"/>
      <c r="O905" s="521"/>
      <c r="P905" s="523"/>
      <c r="Q905" s="525"/>
      <c r="R905" s="2769"/>
      <c r="S905" s="3160"/>
    </row>
    <row r="906" spans="7:19" ht="15" customHeight="1">
      <c r="G906" s="2767"/>
      <c r="H906" s="521"/>
      <c r="I906" s="521"/>
      <c r="J906" s="521"/>
      <c r="K906" s="521"/>
      <c r="L906" s="521"/>
      <c r="M906" s="521"/>
      <c r="N906" s="2768"/>
      <c r="O906" s="521"/>
      <c r="P906" s="523"/>
      <c r="Q906" s="525"/>
      <c r="R906" s="2769"/>
      <c r="S906" s="3160"/>
    </row>
    <row r="907" spans="7:19" ht="15" customHeight="1">
      <c r="G907" s="2767"/>
      <c r="H907" s="521"/>
      <c r="I907" s="521"/>
      <c r="J907" s="521"/>
      <c r="K907" s="521"/>
      <c r="L907" s="521"/>
      <c r="M907" s="521"/>
      <c r="N907" s="2768"/>
      <c r="O907" s="521"/>
      <c r="P907" s="523"/>
      <c r="Q907" s="525"/>
      <c r="R907" s="2769"/>
      <c r="S907" s="3160"/>
    </row>
    <row r="908" spans="7:19" ht="15" customHeight="1">
      <c r="G908" s="2767"/>
      <c r="H908" s="521"/>
      <c r="I908" s="521"/>
      <c r="J908" s="521"/>
      <c r="K908" s="521"/>
      <c r="L908" s="521"/>
      <c r="M908" s="521"/>
      <c r="N908" s="2768"/>
      <c r="O908" s="521"/>
      <c r="P908" s="523"/>
      <c r="Q908" s="525"/>
      <c r="R908" s="2769"/>
      <c r="S908" s="3160"/>
    </row>
    <row r="909" spans="7:19" ht="15" customHeight="1">
      <c r="G909" s="2767"/>
      <c r="H909" s="521"/>
      <c r="I909" s="521"/>
      <c r="J909" s="521"/>
      <c r="K909" s="521"/>
      <c r="L909" s="521"/>
      <c r="M909" s="521"/>
      <c r="N909" s="2768"/>
      <c r="O909" s="521"/>
      <c r="P909" s="523"/>
      <c r="Q909" s="525"/>
      <c r="R909" s="2769"/>
      <c r="S909" s="3160"/>
    </row>
    <row r="910" spans="7:19" ht="15" customHeight="1">
      <c r="G910" s="2767"/>
      <c r="H910" s="521"/>
      <c r="I910" s="521"/>
      <c r="J910" s="521"/>
      <c r="K910" s="521"/>
      <c r="L910" s="521"/>
      <c r="M910" s="521"/>
      <c r="N910" s="2768"/>
      <c r="O910" s="521"/>
      <c r="P910" s="523"/>
      <c r="Q910" s="525"/>
      <c r="R910" s="2769"/>
      <c r="S910" s="3160"/>
    </row>
    <row r="911" spans="7:19" ht="15" customHeight="1">
      <c r="G911" s="2767"/>
      <c r="H911" s="521"/>
      <c r="I911" s="521"/>
      <c r="J911" s="521"/>
      <c r="K911" s="521"/>
      <c r="L911" s="521"/>
      <c r="M911" s="521"/>
      <c r="N911" s="2768"/>
      <c r="O911" s="521"/>
      <c r="P911" s="523"/>
      <c r="Q911" s="525"/>
      <c r="R911" s="2769"/>
      <c r="S911" s="3160"/>
    </row>
    <row r="912" spans="7:19" ht="15" customHeight="1">
      <c r="G912" s="2767"/>
      <c r="H912" s="521"/>
      <c r="I912" s="521"/>
      <c r="J912" s="521"/>
      <c r="K912" s="521"/>
      <c r="L912" s="521"/>
      <c r="M912" s="521"/>
      <c r="N912" s="2768"/>
      <c r="O912" s="521"/>
      <c r="P912" s="523"/>
      <c r="Q912" s="525"/>
      <c r="R912" s="2769"/>
      <c r="S912" s="3160"/>
    </row>
    <row r="913" spans="7:19" ht="15" customHeight="1">
      <c r="G913" s="2767"/>
      <c r="H913" s="521"/>
      <c r="I913" s="521"/>
      <c r="J913" s="521"/>
      <c r="K913" s="521"/>
      <c r="L913" s="521"/>
      <c r="M913" s="521"/>
      <c r="N913" s="2768"/>
      <c r="O913" s="521"/>
      <c r="P913" s="523"/>
      <c r="Q913" s="525"/>
      <c r="R913" s="2769"/>
      <c r="S913" s="3160"/>
    </row>
    <row r="914" spans="7:19" ht="15" customHeight="1">
      <c r="G914" s="2767"/>
      <c r="H914" s="521"/>
      <c r="I914" s="521"/>
      <c r="J914" s="521"/>
      <c r="K914" s="521"/>
      <c r="L914" s="521"/>
      <c r="M914" s="521"/>
      <c r="N914" s="2768"/>
      <c r="O914" s="521"/>
      <c r="P914" s="523"/>
      <c r="Q914" s="525"/>
      <c r="R914" s="2769"/>
      <c r="S914" s="3160"/>
    </row>
    <row r="915" spans="7:19" ht="15" customHeight="1">
      <c r="G915" s="2767"/>
      <c r="H915" s="521"/>
      <c r="I915" s="521"/>
      <c r="J915" s="521"/>
      <c r="K915" s="521"/>
      <c r="L915" s="521"/>
      <c r="M915" s="521"/>
      <c r="N915" s="2768"/>
      <c r="O915" s="521"/>
      <c r="P915" s="523"/>
      <c r="Q915" s="525"/>
      <c r="R915" s="2769"/>
      <c r="S915" s="3160"/>
    </row>
    <row r="916" spans="7:19" ht="15" customHeight="1">
      <c r="G916" s="2767"/>
      <c r="H916" s="521"/>
      <c r="I916" s="521"/>
      <c r="J916" s="521"/>
      <c r="K916" s="521"/>
      <c r="L916" s="521"/>
      <c r="M916" s="521"/>
      <c r="N916" s="2768"/>
      <c r="O916" s="521"/>
      <c r="P916" s="523"/>
      <c r="Q916" s="525"/>
      <c r="R916" s="2769"/>
      <c r="S916" s="3160"/>
    </row>
    <row r="917" spans="7:19" ht="15" customHeight="1">
      <c r="G917" s="2767"/>
      <c r="H917" s="521"/>
      <c r="I917" s="521"/>
      <c r="J917" s="521"/>
      <c r="K917" s="521"/>
      <c r="L917" s="521"/>
      <c r="M917" s="521"/>
      <c r="N917" s="2768"/>
      <c r="O917" s="521"/>
      <c r="P917" s="523"/>
      <c r="Q917" s="525"/>
      <c r="R917" s="2769"/>
      <c r="S917" s="3160"/>
    </row>
    <row r="918" spans="7:19" ht="15" customHeight="1">
      <c r="G918" s="2767"/>
      <c r="H918" s="521"/>
      <c r="I918" s="521"/>
      <c r="J918" s="521"/>
      <c r="K918" s="521"/>
      <c r="L918" s="521"/>
      <c r="M918" s="521"/>
      <c r="N918" s="2768"/>
      <c r="O918" s="521"/>
      <c r="P918" s="523"/>
      <c r="Q918" s="525"/>
      <c r="R918" s="2769"/>
      <c r="S918" s="3160"/>
    </row>
    <row r="919" spans="7:19" ht="15" customHeight="1">
      <c r="G919" s="2767"/>
      <c r="H919" s="521"/>
      <c r="I919" s="521"/>
      <c r="J919" s="521"/>
      <c r="K919" s="521"/>
      <c r="L919" s="521"/>
      <c r="M919" s="521"/>
      <c r="N919" s="2768"/>
      <c r="O919" s="521"/>
      <c r="P919" s="523"/>
      <c r="Q919" s="525"/>
      <c r="R919" s="2769"/>
      <c r="S919" s="3160"/>
    </row>
    <row r="920" spans="7:19" ht="15" customHeight="1">
      <c r="G920" s="2767"/>
      <c r="H920" s="521"/>
      <c r="I920" s="521"/>
      <c r="J920" s="521"/>
      <c r="K920" s="521"/>
      <c r="L920" s="521"/>
      <c r="M920" s="521"/>
      <c r="N920" s="2768"/>
      <c r="O920" s="521"/>
      <c r="P920" s="523"/>
      <c r="Q920" s="525"/>
      <c r="R920" s="2769"/>
      <c r="S920" s="3160"/>
    </row>
    <row r="921" spans="7:19" ht="15" customHeight="1">
      <c r="G921" s="2767"/>
      <c r="H921" s="521"/>
      <c r="I921" s="521"/>
      <c r="J921" s="521"/>
      <c r="K921" s="521"/>
      <c r="L921" s="521"/>
      <c r="M921" s="521"/>
      <c r="N921" s="2768"/>
      <c r="O921" s="521"/>
      <c r="P921" s="523"/>
      <c r="Q921" s="525"/>
      <c r="R921" s="2769"/>
      <c r="S921" s="3160"/>
    </row>
    <row r="922" spans="7:19" ht="15" customHeight="1">
      <c r="G922" s="2767"/>
      <c r="H922" s="521"/>
      <c r="I922" s="521"/>
      <c r="J922" s="521"/>
      <c r="K922" s="521"/>
      <c r="L922" s="521"/>
      <c r="M922" s="521"/>
      <c r="N922" s="2768"/>
      <c r="O922" s="521"/>
      <c r="P922" s="523"/>
      <c r="Q922" s="525"/>
      <c r="R922" s="2769"/>
      <c r="S922" s="3160"/>
    </row>
    <row r="923" spans="7:19" ht="15" customHeight="1">
      <c r="G923" s="2767"/>
      <c r="H923" s="521"/>
      <c r="I923" s="521"/>
      <c r="J923" s="521"/>
      <c r="K923" s="521"/>
      <c r="L923" s="521"/>
      <c r="M923" s="521"/>
      <c r="N923" s="2768"/>
      <c r="O923" s="521"/>
      <c r="P923" s="523"/>
      <c r="Q923" s="525"/>
      <c r="R923" s="2769"/>
      <c r="S923" s="3160"/>
    </row>
    <row r="924" spans="7:19" ht="15" customHeight="1">
      <c r="G924" s="2767"/>
      <c r="H924" s="521"/>
      <c r="I924" s="521"/>
      <c r="J924" s="521"/>
      <c r="K924" s="521"/>
      <c r="L924" s="521"/>
      <c r="M924" s="521"/>
      <c r="N924" s="2768"/>
      <c r="O924" s="521"/>
      <c r="P924" s="523"/>
      <c r="Q924" s="525"/>
      <c r="R924" s="2769"/>
      <c r="S924" s="3160"/>
    </row>
    <row r="925" spans="7:19" ht="15" customHeight="1">
      <c r="G925" s="2767"/>
      <c r="H925" s="521"/>
      <c r="I925" s="521"/>
      <c r="J925" s="521"/>
      <c r="K925" s="521"/>
      <c r="L925" s="521"/>
      <c r="M925" s="521"/>
      <c r="N925" s="2768"/>
      <c r="O925" s="521"/>
      <c r="P925" s="523"/>
      <c r="Q925" s="525"/>
      <c r="R925" s="2769"/>
      <c r="S925" s="3160"/>
    </row>
    <row r="926" spans="7:19" ht="15" customHeight="1">
      <c r="G926" s="2767"/>
      <c r="H926" s="521"/>
      <c r="I926" s="521"/>
      <c r="J926" s="521"/>
      <c r="K926" s="521"/>
      <c r="L926" s="521"/>
      <c r="M926" s="521"/>
      <c r="N926" s="2768"/>
      <c r="O926" s="521"/>
      <c r="P926" s="523"/>
      <c r="Q926" s="525"/>
      <c r="R926" s="2769"/>
      <c r="S926" s="3160"/>
    </row>
    <row r="927" spans="7:19" ht="15" customHeight="1">
      <c r="G927" s="2767"/>
      <c r="H927" s="521"/>
      <c r="I927" s="521"/>
      <c r="J927" s="521"/>
      <c r="K927" s="521"/>
      <c r="L927" s="521"/>
      <c r="M927" s="521"/>
      <c r="N927" s="2768"/>
      <c r="O927" s="521"/>
      <c r="P927" s="523"/>
      <c r="Q927" s="525"/>
      <c r="R927" s="2769"/>
      <c r="S927" s="3160"/>
    </row>
    <row r="928" spans="7:19" ht="15" customHeight="1">
      <c r="G928" s="2767"/>
      <c r="H928" s="521"/>
      <c r="I928" s="521"/>
      <c r="J928" s="521"/>
      <c r="K928" s="521"/>
      <c r="L928" s="521"/>
      <c r="M928" s="521"/>
      <c r="N928" s="2768"/>
      <c r="O928" s="521"/>
      <c r="P928" s="523"/>
      <c r="Q928" s="525"/>
      <c r="R928" s="2769"/>
      <c r="S928" s="3160"/>
    </row>
    <row r="929" spans="7:19" ht="15" customHeight="1">
      <c r="G929" s="2767"/>
      <c r="H929" s="521"/>
      <c r="I929" s="521"/>
      <c r="J929" s="521"/>
      <c r="K929" s="521"/>
      <c r="L929" s="521"/>
      <c r="M929" s="521"/>
      <c r="N929" s="2768"/>
      <c r="O929" s="521"/>
      <c r="P929" s="523"/>
      <c r="Q929" s="525"/>
      <c r="R929" s="2769"/>
      <c r="S929" s="3160"/>
    </row>
    <row r="930" spans="7:19" ht="15" customHeight="1">
      <c r="G930" s="2767"/>
      <c r="H930" s="521"/>
      <c r="I930" s="521"/>
      <c r="J930" s="521"/>
      <c r="K930" s="521"/>
      <c r="L930" s="521"/>
      <c r="M930" s="521"/>
      <c r="N930" s="2768"/>
      <c r="O930" s="521"/>
      <c r="P930" s="523"/>
      <c r="Q930" s="525"/>
      <c r="R930" s="2769"/>
      <c r="S930" s="3160"/>
    </row>
    <row r="931" spans="7:19" ht="15" customHeight="1">
      <c r="G931" s="2767"/>
      <c r="H931" s="521"/>
      <c r="I931" s="521"/>
      <c r="J931" s="521"/>
      <c r="K931" s="521"/>
      <c r="L931" s="521"/>
      <c r="M931" s="521"/>
      <c r="N931" s="2768"/>
      <c r="O931" s="521"/>
      <c r="P931" s="523"/>
      <c r="Q931" s="525"/>
      <c r="R931" s="2769"/>
      <c r="S931" s="3160"/>
    </row>
    <row r="932" spans="7:19" ht="15" customHeight="1">
      <c r="G932" s="2767"/>
      <c r="H932" s="521"/>
      <c r="I932" s="521"/>
      <c r="J932" s="521"/>
      <c r="K932" s="521"/>
      <c r="L932" s="521"/>
      <c r="M932" s="521"/>
      <c r="N932" s="2768"/>
      <c r="O932" s="521"/>
      <c r="P932" s="523"/>
      <c r="Q932" s="525"/>
      <c r="R932" s="2769"/>
      <c r="S932" s="3160"/>
    </row>
    <row r="933" spans="7:19" ht="15" customHeight="1">
      <c r="G933" s="2767"/>
      <c r="H933" s="521"/>
      <c r="I933" s="521"/>
      <c r="J933" s="521"/>
      <c r="K933" s="521"/>
      <c r="L933" s="521"/>
      <c r="M933" s="521"/>
      <c r="N933" s="2768"/>
      <c r="O933" s="521"/>
      <c r="P933" s="523"/>
      <c r="Q933" s="525"/>
      <c r="R933" s="2769"/>
      <c r="S933" s="3160"/>
    </row>
    <row r="934" spans="7:19" ht="15" customHeight="1">
      <c r="G934" s="2767"/>
      <c r="H934" s="521"/>
      <c r="I934" s="521"/>
      <c r="J934" s="521"/>
      <c r="K934" s="521"/>
      <c r="L934" s="521"/>
      <c r="M934" s="521"/>
      <c r="N934" s="2768"/>
      <c r="O934" s="521"/>
      <c r="P934" s="523"/>
      <c r="Q934" s="525"/>
      <c r="R934" s="2769"/>
      <c r="S934" s="3160"/>
    </row>
    <row r="935" spans="7:19" ht="15" customHeight="1">
      <c r="G935" s="2767"/>
      <c r="H935" s="521"/>
      <c r="I935" s="521"/>
      <c r="J935" s="521"/>
      <c r="K935" s="521"/>
      <c r="L935" s="521"/>
      <c r="M935" s="521"/>
      <c r="N935" s="2768"/>
      <c r="O935" s="521"/>
      <c r="P935" s="523"/>
      <c r="Q935" s="525"/>
      <c r="R935" s="2769"/>
      <c r="S935" s="3160"/>
    </row>
    <row r="936" spans="7:19" ht="15" customHeight="1">
      <c r="G936" s="2767"/>
      <c r="H936" s="521"/>
      <c r="I936" s="521"/>
      <c r="J936" s="521"/>
      <c r="K936" s="521"/>
      <c r="L936" s="521"/>
      <c r="M936" s="521"/>
      <c r="N936" s="2768"/>
      <c r="O936" s="521"/>
      <c r="P936" s="523"/>
      <c r="Q936" s="525"/>
      <c r="R936" s="2769"/>
      <c r="S936" s="3160"/>
    </row>
    <row r="937" spans="7:19" ht="15" customHeight="1">
      <c r="G937" s="2767"/>
      <c r="H937" s="521"/>
      <c r="I937" s="521"/>
      <c r="J937" s="521"/>
      <c r="K937" s="521"/>
      <c r="L937" s="521"/>
      <c r="M937" s="521"/>
      <c r="N937" s="2768"/>
      <c r="O937" s="521"/>
      <c r="P937" s="523"/>
      <c r="Q937" s="525"/>
      <c r="R937" s="2769"/>
      <c r="S937" s="3160"/>
    </row>
    <row r="938" spans="7:19" ht="15" customHeight="1">
      <c r="G938" s="2767"/>
      <c r="H938" s="521"/>
      <c r="I938" s="521"/>
      <c r="J938" s="521"/>
      <c r="K938" s="521"/>
      <c r="L938" s="521"/>
      <c r="M938" s="521"/>
      <c r="N938" s="2768"/>
      <c r="O938" s="521"/>
      <c r="P938" s="523"/>
      <c r="Q938" s="525"/>
      <c r="R938" s="2769"/>
      <c r="S938" s="3160"/>
    </row>
    <row r="939" spans="7:19" ht="15" customHeight="1">
      <c r="G939" s="2767"/>
      <c r="H939" s="521"/>
      <c r="I939" s="521"/>
      <c r="J939" s="521"/>
      <c r="K939" s="521"/>
      <c r="L939" s="521"/>
      <c r="M939" s="521"/>
      <c r="N939" s="2768"/>
      <c r="O939" s="521"/>
      <c r="P939" s="523"/>
      <c r="Q939" s="525"/>
      <c r="R939" s="2769"/>
      <c r="S939" s="3160"/>
    </row>
    <row r="940" spans="7:19" ht="15" customHeight="1">
      <c r="G940" s="2767"/>
      <c r="H940" s="521"/>
      <c r="I940" s="521"/>
      <c r="J940" s="521"/>
      <c r="K940" s="521"/>
      <c r="L940" s="521"/>
      <c r="M940" s="521"/>
      <c r="N940" s="2768"/>
      <c r="O940" s="521"/>
      <c r="P940" s="523"/>
      <c r="Q940" s="525"/>
      <c r="R940" s="2769"/>
      <c r="S940" s="3160"/>
    </row>
    <row r="941" spans="7:19" ht="15" customHeight="1">
      <c r="G941" s="2767"/>
      <c r="H941" s="521"/>
      <c r="I941" s="521"/>
      <c r="J941" s="521"/>
      <c r="K941" s="521"/>
      <c r="L941" s="521"/>
      <c r="M941" s="521"/>
      <c r="N941" s="2768"/>
      <c r="O941" s="521"/>
      <c r="P941" s="523"/>
      <c r="Q941" s="525"/>
      <c r="R941" s="2769"/>
      <c r="S941" s="3160"/>
    </row>
    <row r="942" spans="7:19" ht="15" customHeight="1">
      <c r="G942" s="2767"/>
      <c r="H942" s="521"/>
      <c r="I942" s="521"/>
      <c r="J942" s="521"/>
      <c r="K942" s="521"/>
      <c r="L942" s="521"/>
      <c r="M942" s="521"/>
      <c r="N942" s="2768"/>
      <c r="O942" s="521"/>
      <c r="P942" s="523"/>
      <c r="Q942" s="525"/>
      <c r="R942" s="2769"/>
      <c r="S942" s="3160"/>
    </row>
    <row r="943" spans="7:19" ht="15" customHeight="1">
      <c r="G943" s="2767"/>
      <c r="H943" s="521"/>
      <c r="I943" s="521"/>
      <c r="J943" s="521"/>
      <c r="K943" s="521"/>
      <c r="L943" s="521"/>
      <c r="M943" s="521"/>
      <c r="N943" s="2768"/>
      <c r="O943" s="521"/>
      <c r="P943" s="523"/>
      <c r="Q943" s="525"/>
      <c r="R943" s="2769"/>
      <c r="S943" s="3160"/>
    </row>
    <row r="944" spans="7:19" ht="15" customHeight="1">
      <c r="G944" s="2767"/>
      <c r="H944" s="521"/>
      <c r="I944" s="521"/>
      <c r="J944" s="521"/>
      <c r="K944" s="521"/>
      <c r="L944" s="521"/>
      <c r="M944" s="521"/>
      <c r="N944" s="2768"/>
      <c r="O944" s="521"/>
      <c r="P944" s="523"/>
      <c r="Q944" s="525"/>
      <c r="R944" s="2769"/>
      <c r="S944" s="3160"/>
    </row>
    <row r="945" spans="7:19" ht="15" customHeight="1">
      <c r="G945" s="2767"/>
      <c r="H945" s="521"/>
      <c r="I945" s="521"/>
      <c r="J945" s="521"/>
      <c r="K945" s="521"/>
      <c r="L945" s="521"/>
      <c r="M945" s="521"/>
      <c r="N945" s="2768"/>
      <c r="O945" s="521"/>
      <c r="P945" s="523"/>
      <c r="Q945" s="525"/>
      <c r="R945" s="2769"/>
      <c r="S945" s="3160"/>
    </row>
    <row r="946" spans="7:19" ht="15" customHeight="1">
      <c r="G946" s="2767"/>
      <c r="H946" s="521"/>
      <c r="I946" s="521"/>
      <c r="J946" s="521"/>
      <c r="K946" s="521"/>
      <c r="L946" s="521"/>
      <c r="M946" s="521"/>
      <c r="N946" s="2768"/>
      <c r="O946" s="521"/>
      <c r="P946" s="523"/>
      <c r="Q946" s="525"/>
      <c r="R946" s="2769"/>
      <c r="S946" s="3160"/>
    </row>
    <row r="947" spans="7:19" ht="15" customHeight="1">
      <c r="G947" s="2767"/>
      <c r="H947" s="521"/>
      <c r="I947" s="521"/>
      <c r="J947" s="521"/>
      <c r="K947" s="521"/>
      <c r="L947" s="521"/>
      <c r="M947" s="521"/>
      <c r="N947" s="2768"/>
      <c r="O947" s="521"/>
      <c r="P947" s="523"/>
      <c r="Q947" s="525"/>
      <c r="R947" s="2769"/>
      <c r="S947" s="3160"/>
    </row>
    <row r="948" spans="7:19" ht="15" customHeight="1">
      <c r="G948" s="2767"/>
      <c r="H948" s="521"/>
      <c r="I948" s="521"/>
      <c r="J948" s="521"/>
      <c r="K948" s="521"/>
      <c r="L948" s="521"/>
      <c r="M948" s="521"/>
      <c r="N948" s="2768"/>
      <c r="O948" s="521"/>
      <c r="P948" s="523"/>
      <c r="Q948" s="525"/>
      <c r="R948" s="2769"/>
      <c r="S948" s="3160"/>
    </row>
    <row r="949" spans="7:19" ht="15" customHeight="1">
      <c r="G949" s="2767"/>
      <c r="H949" s="521"/>
      <c r="I949" s="521"/>
      <c r="J949" s="521"/>
      <c r="K949" s="521"/>
      <c r="L949" s="521"/>
      <c r="M949" s="521"/>
      <c r="N949" s="2768"/>
      <c r="O949" s="521"/>
      <c r="P949" s="523"/>
      <c r="Q949" s="525"/>
      <c r="R949" s="2769"/>
      <c r="S949" s="3160"/>
    </row>
    <row r="950" spans="7:19" ht="15" customHeight="1">
      <c r="G950" s="2767"/>
      <c r="H950" s="521"/>
      <c r="I950" s="521"/>
      <c r="J950" s="521"/>
      <c r="K950" s="521"/>
      <c r="L950" s="521"/>
      <c r="M950" s="521"/>
      <c r="N950" s="2768"/>
      <c r="O950" s="521"/>
      <c r="P950" s="523"/>
      <c r="Q950" s="525"/>
      <c r="R950" s="2769"/>
      <c r="S950" s="3160"/>
    </row>
    <row r="951" spans="7:19" ht="15" customHeight="1">
      <c r="G951" s="2767"/>
      <c r="H951" s="521"/>
      <c r="I951" s="521"/>
      <c r="J951" s="521"/>
      <c r="K951" s="521"/>
      <c r="L951" s="521"/>
      <c r="M951" s="521"/>
      <c r="N951" s="2768"/>
      <c r="O951" s="521"/>
      <c r="P951" s="523"/>
      <c r="Q951" s="525"/>
      <c r="R951" s="2769"/>
      <c r="S951" s="3160"/>
    </row>
    <row r="952" spans="7:19" ht="15" customHeight="1">
      <c r="G952" s="2767"/>
      <c r="H952" s="521"/>
      <c r="I952" s="521"/>
      <c r="J952" s="521"/>
      <c r="K952" s="521"/>
      <c r="L952" s="521"/>
      <c r="M952" s="521"/>
      <c r="N952" s="2768"/>
      <c r="O952" s="521"/>
      <c r="P952" s="523"/>
      <c r="Q952" s="525"/>
      <c r="R952" s="2769"/>
      <c r="S952" s="3160"/>
    </row>
    <row r="953" spans="7:19" ht="15" customHeight="1">
      <c r="G953" s="2767"/>
      <c r="H953" s="521"/>
      <c r="I953" s="521"/>
      <c r="J953" s="521"/>
      <c r="K953" s="521"/>
      <c r="L953" s="521"/>
      <c r="M953" s="521"/>
      <c r="N953" s="2768"/>
      <c r="O953" s="521"/>
      <c r="P953" s="523"/>
      <c r="Q953" s="525"/>
      <c r="R953" s="2769"/>
      <c r="S953" s="3160"/>
    </row>
    <row r="954" spans="7:19" ht="15" customHeight="1">
      <c r="G954" s="2767"/>
      <c r="H954" s="521"/>
      <c r="I954" s="521"/>
      <c r="J954" s="521"/>
      <c r="K954" s="521"/>
      <c r="L954" s="521"/>
      <c r="M954" s="521"/>
      <c r="N954" s="2768"/>
      <c r="O954" s="521"/>
      <c r="P954" s="523"/>
      <c r="Q954" s="525"/>
      <c r="R954" s="2769"/>
      <c r="S954" s="3160"/>
    </row>
    <row r="955" spans="7:19" ht="15" customHeight="1">
      <c r="G955" s="2767"/>
      <c r="H955" s="521"/>
      <c r="I955" s="521"/>
      <c r="J955" s="521"/>
      <c r="K955" s="521"/>
      <c r="L955" s="521"/>
      <c r="M955" s="521"/>
      <c r="N955" s="2768"/>
      <c r="O955" s="521"/>
      <c r="P955" s="523"/>
      <c r="Q955" s="525"/>
      <c r="R955" s="2769"/>
      <c r="S955" s="3160"/>
    </row>
    <row r="956" spans="7:19" ht="15" customHeight="1">
      <c r="G956" s="2767"/>
      <c r="H956" s="521"/>
      <c r="I956" s="521"/>
      <c r="J956" s="521"/>
      <c r="K956" s="521"/>
      <c r="L956" s="521"/>
      <c r="M956" s="521"/>
      <c r="N956" s="2768"/>
      <c r="O956" s="521"/>
      <c r="P956" s="523"/>
      <c r="Q956" s="525"/>
      <c r="R956" s="2769"/>
      <c r="S956" s="3160"/>
    </row>
    <row r="957" spans="7:19" ht="15" customHeight="1">
      <c r="G957" s="2767"/>
      <c r="H957" s="521"/>
      <c r="I957" s="521"/>
      <c r="J957" s="521"/>
      <c r="K957" s="521"/>
      <c r="L957" s="521"/>
      <c r="M957" s="521"/>
      <c r="N957" s="2768"/>
      <c r="O957" s="521"/>
      <c r="P957" s="523"/>
      <c r="Q957" s="525"/>
      <c r="R957" s="2769"/>
      <c r="S957" s="3160"/>
    </row>
    <row r="958" spans="7:19" ht="15" customHeight="1">
      <c r="G958" s="2767"/>
      <c r="H958" s="521"/>
      <c r="I958" s="521"/>
      <c r="J958" s="521"/>
      <c r="K958" s="521"/>
      <c r="L958" s="521"/>
      <c r="M958" s="521"/>
      <c r="N958" s="2768"/>
      <c r="O958" s="521"/>
      <c r="P958" s="523"/>
      <c r="Q958" s="525"/>
      <c r="R958" s="2769"/>
      <c r="S958" s="3160"/>
    </row>
    <row r="959" spans="7:19" ht="15" customHeight="1">
      <c r="G959" s="2767"/>
      <c r="H959" s="521"/>
      <c r="I959" s="521"/>
      <c r="J959" s="521"/>
      <c r="K959" s="521"/>
      <c r="L959" s="521"/>
      <c r="M959" s="521"/>
      <c r="N959" s="2768"/>
      <c r="O959" s="521"/>
      <c r="P959" s="523"/>
      <c r="Q959" s="525"/>
      <c r="R959" s="2769"/>
      <c r="S959" s="3160"/>
    </row>
    <row r="960" spans="7:19" ht="15" customHeight="1">
      <c r="G960" s="2767"/>
      <c r="H960" s="521"/>
      <c r="I960" s="521"/>
      <c r="J960" s="521"/>
      <c r="K960" s="521"/>
      <c r="L960" s="521"/>
      <c r="M960" s="521"/>
      <c r="N960" s="2768"/>
      <c r="O960" s="521"/>
      <c r="P960" s="523"/>
      <c r="Q960" s="525"/>
      <c r="R960" s="2769"/>
      <c r="S960" s="3160"/>
    </row>
    <row r="961" spans="7:19" ht="15" customHeight="1">
      <c r="G961" s="2767"/>
      <c r="H961" s="521"/>
      <c r="I961" s="521"/>
      <c r="J961" s="521"/>
      <c r="K961" s="521"/>
      <c r="L961" s="521"/>
      <c r="M961" s="521"/>
      <c r="N961" s="2768"/>
      <c r="O961" s="521"/>
      <c r="P961" s="523"/>
      <c r="Q961" s="525"/>
      <c r="R961" s="2769"/>
      <c r="S961" s="3160"/>
    </row>
    <row r="962" spans="7:19" ht="15" customHeight="1">
      <c r="G962" s="2767"/>
      <c r="H962" s="521"/>
      <c r="I962" s="521"/>
      <c r="J962" s="521"/>
      <c r="K962" s="521"/>
      <c r="L962" s="521"/>
      <c r="M962" s="521"/>
      <c r="N962" s="2768"/>
      <c r="O962" s="521"/>
      <c r="P962" s="523"/>
      <c r="Q962" s="525"/>
      <c r="R962" s="2769"/>
      <c r="S962" s="3160"/>
    </row>
    <row r="963" spans="7:19" ht="15" customHeight="1">
      <c r="G963" s="2767"/>
      <c r="H963" s="521"/>
      <c r="I963" s="521"/>
      <c r="J963" s="521"/>
      <c r="K963" s="521"/>
      <c r="L963" s="521"/>
      <c r="M963" s="521"/>
      <c r="N963" s="2768"/>
      <c r="O963" s="521"/>
      <c r="P963" s="523"/>
      <c r="Q963" s="525"/>
      <c r="R963" s="2769"/>
      <c r="S963" s="3160"/>
    </row>
    <row r="964" spans="7:19" ht="15" customHeight="1">
      <c r="G964" s="2767"/>
      <c r="H964" s="521"/>
      <c r="I964" s="521"/>
      <c r="J964" s="521"/>
      <c r="K964" s="521"/>
      <c r="L964" s="521"/>
      <c r="M964" s="521"/>
      <c r="N964" s="2768"/>
      <c r="O964" s="521"/>
      <c r="P964" s="523"/>
      <c r="Q964" s="525"/>
      <c r="R964" s="2769"/>
      <c r="S964" s="3160"/>
    </row>
    <row r="965" spans="7:19" ht="15" customHeight="1">
      <c r="G965" s="2767"/>
      <c r="H965" s="521"/>
      <c r="I965" s="521"/>
      <c r="J965" s="521"/>
      <c r="K965" s="521"/>
      <c r="L965" s="521"/>
      <c r="M965" s="521"/>
      <c r="N965" s="2768"/>
      <c r="O965" s="521"/>
      <c r="P965" s="523"/>
      <c r="Q965" s="525"/>
      <c r="R965" s="2769"/>
      <c r="S965" s="3160"/>
    </row>
    <row r="966" spans="7:19" ht="15" customHeight="1">
      <c r="G966" s="2767"/>
      <c r="H966" s="521"/>
      <c r="I966" s="521"/>
      <c r="J966" s="521"/>
      <c r="K966" s="521"/>
      <c r="L966" s="521"/>
      <c r="M966" s="521"/>
      <c r="N966" s="2768"/>
      <c r="O966" s="521"/>
      <c r="P966" s="523"/>
      <c r="Q966" s="525"/>
      <c r="R966" s="2769"/>
      <c r="S966" s="3160"/>
    </row>
    <row r="967" spans="7:19" ht="15" customHeight="1">
      <c r="G967" s="2767"/>
      <c r="H967" s="521"/>
      <c r="I967" s="521"/>
      <c r="J967" s="521"/>
      <c r="K967" s="521"/>
      <c r="L967" s="521"/>
      <c r="M967" s="521"/>
      <c r="N967" s="2768"/>
      <c r="O967" s="521"/>
      <c r="P967" s="523"/>
      <c r="Q967" s="525"/>
      <c r="R967" s="2769"/>
      <c r="S967" s="3160"/>
    </row>
    <row r="968" spans="7:19" ht="15" customHeight="1">
      <c r="G968" s="2767"/>
      <c r="H968" s="521"/>
      <c r="I968" s="521"/>
      <c r="J968" s="521"/>
      <c r="K968" s="521"/>
      <c r="L968" s="521"/>
      <c r="M968" s="521"/>
      <c r="N968" s="2768"/>
      <c r="O968" s="521"/>
      <c r="P968" s="523"/>
      <c r="Q968" s="525"/>
      <c r="R968" s="2769"/>
      <c r="S968" s="3160"/>
    </row>
    <row r="969" spans="7:19" ht="15" customHeight="1">
      <c r="G969" s="2767"/>
      <c r="H969" s="521"/>
      <c r="I969" s="521"/>
      <c r="J969" s="521"/>
      <c r="K969" s="521"/>
      <c r="L969" s="521"/>
      <c r="M969" s="521"/>
      <c r="N969" s="2768"/>
      <c r="O969" s="521"/>
      <c r="P969" s="523"/>
      <c r="Q969" s="525"/>
      <c r="R969" s="2769"/>
      <c r="S969" s="3160"/>
    </row>
    <row r="970" spans="7:19" ht="15" customHeight="1">
      <c r="G970" s="2767"/>
      <c r="H970" s="521"/>
      <c r="I970" s="521"/>
      <c r="J970" s="521"/>
      <c r="K970" s="521"/>
      <c r="L970" s="521"/>
      <c r="M970" s="521"/>
      <c r="N970" s="2768"/>
      <c r="O970" s="521"/>
      <c r="P970" s="523"/>
      <c r="Q970" s="525"/>
      <c r="R970" s="2769"/>
      <c r="S970" s="3160"/>
    </row>
    <row r="971" spans="7:19" ht="15" customHeight="1">
      <c r="G971" s="2767"/>
      <c r="H971" s="521"/>
      <c r="I971" s="521"/>
      <c r="J971" s="521"/>
      <c r="K971" s="521"/>
      <c r="L971" s="521"/>
      <c r="M971" s="521"/>
      <c r="N971" s="2768"/>
      <c r="O971" s="521"/>
      <c r="P971" s="523"/>
      <c r="Q971" s="525"/>
      <c r="R971" s="2769"/>
      <c r="S971" s="3160"/>
    </row>
    <row r="972" spans="7:19" ht="15" customHeight="1">
      <c r="G972" s="2767"/>
      <c r="H972" s="521"/>
      <c r="I972" s="521"/>
      <c r="J972" s="521"/>
      <c r="K972" s="521"/>
      <c r="L972" s="521"/>
      <c r="M972" s="521"/>
      <c r="N972" s="2768"/>
      <c r="O972" s="521"/>
      <c r="P972" s="523"/>
      <c r="Q972" s="525"/>
      <c r="R972" s="2769"/>
      <c r="S972" s="3160"/>
    </row>
    <row r="973" spans="7:19" ht="15" customHeight="1">
      <c r="G973" s="2767"/>
      <c r="H973" s="521"/>
      <c r="I973" s="521"/>
      <c r="J973" s="521"/>
      <c r="K973" s="521"/>
      <c r="L973" s="521"/>
      <c r="M973" s="521"/>
      <c r="N973" s="2768"/>
      <c r="O973" s="521"/>
      <c r="P973" s="523"/>
      <c r="Q973" s="525"/>
      <c r="R973" s="2769"/>
      <c r="S973" s="3160"/>
    </row>
    <row r="974" spans="7:19" ht="15" customHeight="1">
      <c r="G974" s="2767"/>
      <c r="H974" s="521"/>
      <c r="I974" s="521"/>
      <c r="J974" s="521"/>
      <c r="K974" s="521"/>
      <c r="L974" s="521"/>
      <c r="M974" s="521"/>
      <c r="N974" s="2768"/>
      <c r="O974" s="521"/>
      <c r="P974" s="523"/>
      <c r="Q974" s="525"/>
      <c r="R974" s="2769"/>
      <c r="S974" s="3160"/>
    </row>
    <row r="975" spans="7:19" ht="15" customHeight="1">
      <c r="G975" s="2767"/>
      <c r="H975" s="521"/>
      <c r="I975" s="521"/>
      <c r="J975" s="521"/>
      <c r="K975" s="521"/>
      <c r="L975" s="521"/>
      <c r="M975" s="521"/>
      <c r="N975" s="2768"/>
      <c r="O975" s="521"/>
      <c r="P975" s="523"/>
      <c r="Q975" s="525"/>
      <c r="R975" s="2769"/>
      <c r="S975" s="3160"/>
    </row>
    <row r="976" spans="7:19" ht="15" customHeight="1">
      <c r="G976" s="2767"/>
      <c r="H976" s="521"/>
      <c r="I976" s="521"/>
      <c r="J976" s="521"/>
      <c r="K976" s="521"/>
      <c r="L976" s="521"/>
      <c r="M976" s="521"/>
      <c r="N976" s="2768"/>
      <c r="O976" s="521"/>
      <c r="P976" s="523"/>
      <c r="Q976" s="525"/>
      <c r="R976" s="2769"/>
      <c r="S976" s="3160"/>
    </row>
    <row r="977" spans="7:19" ht="15" customHeight="1">
      <c r="G977" s="2767"/>
      <c r="H977" s="521"/>
      <c r="I977" s="521"/>
      <c r="J977" s="521"/>
      <c r="K977" s="521"/>
      <c r="L977" s="521"/>
      <c r="M977" s="521"/>
      <c r="N977" s="2768"/>
      <c r="O977" s="521"/>
      <c r="P977" s="523"/>
      <c r="Q977" s="525"/>
      <c r="R977" s="2769"/>
      <c r="S977" s="3160"/>
    </row>
    <row r="978" spans="7:19" ht="15" customHeight="1">
      <c r="G978" s="2767"/>
      <c r="H978" s="521"/>
      <c r="I978" s="521"/>
      <c r="J978" s="521"/>
      <c r="K978" s="521"/>
      <c r="L978" s="521"/>
      <c r="M978" s="521"/>
      <c r="N978" s="2768"/>
      <c r="O978" s="521"/>
      <c r="P978" s="523"/>
      <c r="Q978" s="525"/>
      <c r="R978" s="2769"/>
      <c r="S978" s="3160"/>
    </row>
    <row r="979" spans="7:19" ht="15" customHeight="1">
      <c r="G979" s="2767"/>
      <c r="H979" s="521"/>
      <c r="I979" s="521"/>
      <c r="J979" s="521"/>
      <c r="K979" s="521"/>
      <c r="L979" s="521"/>
      <c r="M979" s="521"/>
      <c r="N979" s="2768"/>
      <c r="O979" s="521"/>
      <c r="P979" s="523"/>
      <c r="Q979" s="525"/>
      <c r="R979" s="2769"/>
      <c r="S979" s="3160"/>
    </row>
    <row r="980" spans="7:19" ht="15" customHeight="1">
      <c r="G980" s="2767"/>
      <c r="H980" s="521"/>
      <c r="I980" s="521"/>
      <c r="J980" s="521"/>
      <c r="K980" s="521"/>
      <c r="L980" s="521"/>
      <c r="M980" s="521"/>
      <c r="N980" s="2768"/>
      <c r="O980" s="521"/>
      <c r="P980" s="523"/>
      <c r="Q980" s="525"/>
      <c r="R980" s="2769"/>
      <c r="S980" s="3160"/>
    </row>
    <row r="981" spans="7:19" ht="15" customHeight="1">
      <c r="G981" s="2767"/>
      <c r="H981" s="521"/>
      <c r="I981" s="521"/>
      <c r="J981" s="521"/>
      <c r="K981" s="521"/>
      <c r="L981" s="521"/>
      <c r="M981" s="521"/>
      <c r="N981" s="2768"/>
      <c r="O981" s="521"/>
      <c r="P981" s="523"/>
      <c r="Q981" s="525"/>
      <c r="R981" s="2769"/>
      <c r="S981" s="3160"/>
    </row>
    <row r="982" spans="7:19" ht="15" customHeight="1">
      <c r="G982" s="2767"/>
      <c r="H982" s="521"/>
      <c r="I982" s="521"/>
      <c r="J982" s="521"/>
      <c r="K982" s="521"/>
      <c r="L982" s="521"/>
      <c r="M982" s="521"/>
      <c r="N982" s="2768"/>
      <c r="O982" s="521"/>
      <c r="P982" s="523"/>
      <c r="Q982" s="525"/>
      <c r="R982" s="2769"/>
      <c r="S982" s="3160"/>
    </row>
    <row r="983" spans="7:19" ht="15" customHeight="1">
      <c r="G983" s="2767"/>
      <c r="H983" s="521"/>
      <c r="I983" s="521"/>
      <c r="J983" s="521"/>
      <c r="K983" s="521"/>
      <c r="L983" s="521"/>
      <c r="M983" s="521"/>
      <c r="N983" s="2768"/>
      <c r="O983" s="521"/>
      <c r="P983" s="523"/>
      <c r="Q983" s="525"/>
      <c r="R983" s="2769"/>
      <c r="S983" s="3160"/>
    </row>
    <row r="984" spans="7:19" ht="15" customHeight="1">
      <c r="G984" s="2767"/>
      <c r="H984" s="521"/>
      <c r="I984" s="521"/>
      <c r="J984" s="521"/>
      <c r="K984" s="521"/>
      <c r="L984" s="521"/>
      <c r="M984" s="521"/>
      <c r="N984" s="2768"/>
      <c r="O984" s="521"/>
      <c r="P984" s="523"/>
      <c r="Q984" s="525"/>
      <c r="R984" s="2769"/>
      <c r="S984" s="3160"/>
    </row>
    <row r="985" spans="7:19" ht="15" customHeight="1">
      <c r="G985" s="2767"/>
      <c r="H985" s="521"/>
      <c r="I985" s="521"/>
      <c r="J985" s="521"/>
      <c r="K985" s="521"/>
      <c r="L985" s="521"/>
      <c r="M985" s="521"/>
      <c r="N985" s="2768"/>
      <c r="O985" s="521"/>
      <c r="P985" s="523"/>
      <c r="Q985" s="525"/>
      <c r="R985" s="2769"/>
      <c r="S985" s="3160"/>
    </row>
    <row r="986" spans="7:19" ht="15" customHeight="1">
      <c r="G986" s="2767"/>
      <c r="H986" s="521"/>
      <c r="I986" s="521"/>
      <c r="J986" s="521"/>
      <c r="K986" s="521"/>
      <c r="L986" s="521"/>
      <c r="M986" s="521"/>
      <c r="N986" s="2768"/>
      <c r="O986" s="521"/>
      <c r="P986" s="523"/>
      <c r="Q986" s="525"/>
      <c r="R986" s="2769"/>
      <c r="S986" s="3160"/>
    </row>
    <row r="987" spans="7:19" ht="15" customHeight="1">
      <c r="G987" s="2767"/>
      <c r="H987" s="521"/>
      <c r="I987" s="521"/>
      <c r="J987" s="521"/>
      <c r="K987" s="521"/>
      <c r="L987" s="521"/>
      <c r="M987" s="521"/>
      <c r="N987" s="2768"/>
      <c r="O987" s="521"/>
      <c r="P987" s="523"/>
      <c r="Q987" s="525"/>
      <c r="R987" s="2769"/>
      <c r="S987" s="3160"/>
    </row>
    <row r="988" spans="7:19" ht="15" customHeight="1">
      <c r="G988" s="2767"/>
      <c r="H988" s="521"/>
      <c r="I988" s="521"/>
      <c r="J988" s="521"/>
      <c r="K988" s="521"/>
      <c r="L988" s="521"/>
      <c r="M988" s="521"/>
      <c r="N988" s="2768"/>
      <c r="O988" s="521"/>
      <c r="P988" s="523"/>
      <c r="Q988" s="525"/>
      <c r="R988" s="2769"/>
      <c r="S988" s="3160"/>
    </row>
    <row r="989" spans="7:19" ht="15" customHeight="1">
      <c r="G989" s="2767"/>
      <c r="H989" s="521"/>
      <c r="I989" s="521"/>
      <c r="J989" s="521"/>
      <c r="K989" s="521"/>
      <c r="L989" s="521"/>
      <c r="M989" s="521"/>
      <c r="N989" s="2768"/>
      <c r="O989" s="521"/>
      <c r="P989" s="523"/>
      <c r="Q989" s="525"/>
      <c r="R989" s="2769"/>
      <c r="S989" s="3160"/>
    </row>
    <row r="990" spans="7:19" ht="15" customHeight="1">
      <c r="G990" s="2767"/>
      <c r="H990" s="521"/>
      <c r="I990" s="521"/>
      <c r="J990" s="521"/>
      <c r="K990" s="521"/>
      <c r="L990" s="521"/>
      <c r="M990" s="521"/>
      <c r="N990" s="2768"/>
      <c r="O990" s="521"/>
      <c r="P990" s="523"/>
      <c r="Q990" s="525"/>
      <c r="R990" s="2769"/>
      <c r="S990" s="3160"/>
    </row>
    <row r="991" spans="7:19" ht="15" customHeight="1">
      <c r="G991" s="2767"/>
      <c r="H991" s="521"/>
      <c r="I991" s="521"/>
      <c r="J991" s="521"/>
      <c r="K991" s="521"/>
      <c r="L991" s="521"/>
      <c r="M991" s="521"/>
      <c r="N991" s="2768"/>
      <c r="O991" s="521"/>
      <c r="P991" s="523"/>
      <c r="Q991" s="525"/>
      <c r="R991" s="2769"/>
      <c r="S991" s="3160"/>
    </row>
    <row r="992" spans="7:19" ht="15" customHeight="1">
      <c r="G992" s="2767"/>
      <c r="H992" s="521"/>
      <c r="I992" s="521"/>
      <c r="J992" s="521"/>
      <c r="K992" s="521"/>
      <c r="L992" s="521"/>
      <c r="M992" s="521"/>
      <c r="N992" s="2768"/>
      <c r="O992" s="521"/>
      <c r="P992" s="523"/>
      <c r="Q992" s="525"/>
      <c r="R992" s="2769"/>
      <c r="S992" s="3160"/>
    </row>
    <row r="993" spans="7:19" ht="15" customHeight="1">
      <c r="G993" s="2767"/>
      <c r="H993" s="521"/>
      <c r="I993" s="521"/>
      <c r="J993" s="521"/>
      <c r="K993" s="521"/>
      <c r="L993" s="521"/>
      <c r="M993" s="521"/>
      <c r="N993" s="2768"/>
      <c r="O993" s="521"/>
      <c r="P993" s="523"/>
      <c r="Q993" s="525"/>
      <c r="R993" s="2769"/>
      <c r="S993" s="3160"/>
    </row>
    <row r="994" spans="7:19" ht="15" customHeight="1">
      <c r="G994" s="2767"/>
      <c r="H994" s="521"/>
      <c r="I994" s="521"/>
      <c r="J994" s="521"/>
      <c r="K994" s="521"/>
      <c r="L994" s="521"/>
      <c r="M994" s="521"/>
      <c r="N994" s="2768"/>
      <c r="O994" s="521"/>
      <c r="P994" s="523"/>
      <c r="Q994" s="525"/>
      <c r="R994" s="2769"/>
      <c r="S994" s="3160"/>
    </row>
    <row r="995" spans="7:19" ht="15" customHeight="1">
      <c r="G995" s="2767"/>
      <c r="H995" s="521"/>
      <c r="I995" s="521"/>
      <c r="J995" s="521"/>
      <c r="K995" s="521"/>
      <c r="L995" s="521"/>
      <c r="M995" s="521"/>
      <c r="N995" s="2768"/>
      <c r="O995" s="521"/>
      <c r="P995" s="523"/>
      <c r="Q995" s="525"/>
      <c r="R995" s="2769"/>
      <c r="S995" s="3160"/>
    </row>
    <row r="996" spans="7:19" ht="15" customHeight="1">
      <c r="G996" s="2767"/>
      <c r="H996" s="521"/>
      <c r="I996" s="521"/>
      <c r="J996" s="521"/>
      <c r="K996" s="521"/>
      <c r="L996" s="521"/>
      <c r="M996" s="521"/>
      <c r="N996" s="2768"/>
      <c r="O996" s="521"/>
      <c r="P996" s="523"/>
      <c r="Q996" s="525"/>
      <c r="R996" s="2769"/>
      <c r="S996" s="3160"/>
    </row>
    <row r="997" spans="7:19" ht="15" customHeight="1">
      <c r="G997" s="2767"/>
      <c r="H997" s="521"/>
      <c r="I997" s="521"/>
      <c r="J997" s="521"/>
      <c r="K997" s="521"/>
      <c r="L997" s="521"/>
      <c r="M997" s="521"/>
      <c r="N997" s="2768"/>
      <c r="O997" s="521"/>
      <c r="P997" s="523"/>
      <c r="Q997" s="525"/>
      <c r="R997" s="2769"/>
      <c r="S997" s="3160"/>
    </row>
    <row r="998" spans="7:19" ht="15" customHeight="1">
      <c r="G998" s="2767"/>
      <c r="H998" s="521"/>
      <c r="I998" s="521"/>
      <c r="J998" s="521"/>
      <c r="K998" s="521"/>
      <c r="L998" s="521"/>
      <c r="M998" s="521"/>
      <c r="N998" s="2768"/>
      <c r="O998" s="521"/>
      <c r="P998" s="523"/>
      <c r="Q998" s="525"/>
      <c r="R998" s="2769"/>
      <c r="S998" s="3160"/>
    </row>
    <row r="999" spans="7:19" ht="15" customHeight="1">
      <c r="G999" s="2767"/>
      <c r="H999" s="521"/>
      <c r="I999" s="521"/>
      <c r="J999" s="521"/>
      <c r="K999" s="521"/>
      <c r="L999" s="521"/>
      <c r="M999" s="521"/>
      <c r="N999" s="2768"/>
      <c r="O999" s="521"/>
      <c r="P999" s="523"/>
      <c r="Q999" s="525"/>
      <c r="R999" s="2769"/>
      <c r="S999" s="3160"/>
    </row>
    <row r="1000" spans="7:19" ht="15" customHeight="1">
      <c r="G1000" s="2767"/>
      <c r="H1000" s="521"/>
      <c r="I1000" s="521"/>
      <c r="J1000" s="521"/>
      <c r="K1000" s="521"/>
      <c r="L1000" s="521"/>
      <c r="M1000" s="521"/>
      <c r="N1000" s="2768"/>
      <c r="O1000" s="521"/>
      <c r="P1000" s="523"/>
      <c r="Q1000" s="525"/>
      <c r="R1000" s="2769"/>
      <c r="S1000" s="3160"/>
    </row>
    <row r="1001" spans="7:19" ht="15" customHeight="1">
      <c r="G1001" s="2767"/>
      <c r="H1001" s="521"/>
      <c r="I1001" s="521"/>
      <c r="J1001" s="521"/>
      <c r="K1001" s="521"/>
      <c r="L1001" s="521"/>
      <c r="M1001" s="521"/>
      <c r="N1001" s="2768"/>
      <c r="O1001" s="521"/>
      <c r="P1001" s="523"/>
      <c r="Q1001" s="525"/>
      <c r="R1001" s="2769"/>
      <c r="S1001" s="3160"/>
    </row>
    <row r="1002" spans="7:19" ht="15" customHeight="1">
      <c r="G1002" s="2767"/>
      <c r="H1002" s="521"/>
      <c r="I1002" s="521"/>
      <c r="J1002" s="521"/>
      <c r="K1002" s="521"/>
      <c r="L1002" s="521"/>
      <c r="M1002" s="521"/>
      <c r="N1002" s="2768"/>
      <c r="O1002" s="521"/>
      <c r="P1002" s="523"/>
      <c r="Q1002" s="525"/>
      <c r="R1002" s="2769"/>
      <c r="S1002" s="3160"/>
    </row>
    <row r="1003" spans="7:19" ht="15" customHeight="1">
      <c r="G1003" s="2767"/>
      <c r="H1003" s="521"/>
      <c r="I1003" s="521"/>
      <c r="J1003" s="521"/>
      <c r="K1003" s="521"/>
      <c r="L1003" s="521"/>
      <c r="M1003" s="521"/>
      <c r="N1003" s="2768"/>
      <c r="O1003" s="521"/>
      <c r="P1003" s="523"/>
      <c r="Q1003" s="525"/>
      <c r="R1003" s="2769"/>
      <c r="S1003" s="3160"/>
    </row>
    <row r="1004" spans="7:19" ht="15" customHeight="1">
      <c r="G1004" s="2767"/>
      <c r="H1004" s="521"/>
      <c r="I1004" s="521"/>
      <c r="J1004" s="521"/>
      <c r="K1004" s="521"/>
      <c r="L1004" s="521"/>
      <c r="M1004" s="521"/>
      <c r="N1004" s="2768"/>
      <c r="O1004" s="521"/>
      <c r="P1004" s="523"/>
      <c r="Q1004" s="525"/>
      <c r="R1004" s="2769"/>
      <c r="S1004" s="3160"/>
    </row>
    <row r="1005" spans="7:19" ht="15" customHeight="1">
      <c r="G1005" s="2767"/>
      <c r="H1005" s="521"/>
      <c r="I1005" s="521"/>
      <c r="J1005" s="521"/>
      <c r="K1005" s="521"/>
      <c r="L1005" s="521"/>
      <c r="M1005" s="521"/>
      <c r="N1005" s="2768"/>
      <c r="O1005" s="521"/>
      <c r="P1005" s="523"/>
      <c r="Q1005" s="525"/>
      <c r="R1005" s="2769"/>
      <c r="S1005" s="3160"/>
    </row>
    <row r="1006" spans="7:19" ht="15" customHeight="1">
      <c r="G1006" s="2767"/>
      <c r="H1006" s="521"/>
      <c r="I1006" s="521"/>
      <c r="J1006" s="521"/>
      <c r="K1006" s="521"/>
      <c r="L1006" s="521"/>
      <c r="M1006" s="521"/>
      <c r="N1006" s="2768"/>
      <c r="O1006" s="521"/>
      <c r="P1006" s="523"/>
      <c r="Q1006" s="525"/>
      <c r="R1006" s="2769"/>
      <c r="S1006" s="3160"/>
    </row>
    <row r="1007" spans="7:19" ht="15" customHeight="1">
      <c r="G1007" s="2767"/>
      <c r="H1007" s="521"/>
      <c r="I1007" s="521"/>
      <c r="J1007" s="521"/>
      <c r="K1007" s="521"/>
      <c r="L1007" s="521"/>
      <c r="M1007" s="521"/>
      <c r="N1007" s="2768"/>
      <c r="O1007" s="521"/>
      <c r="P1007" s="523"/>
      <c r="Q1007" s="525"/>
      <c r="R1007" s="2769"/>
      <c r="S1007" s="3160"/>
    </row>
    <row r="1008" spans="7:19" ht="15" customHeight="1">
      <c r="G1008" s="2767"/>
      <c r="H1008" s="521"/>
      <c r="I1008" s="521"/>
      <c r="J1008" s="521"/>
      <c r="K1008" s="521"/>
      <c r="L1008" s="521"/>
      <c r="M1008" s="521"/>
      <c r="N1008" s="2768"/>
      <c r="O1008" s="521"/>
      <c r="P1008" s="523"/>
      <c r="Q1008" s="525"/>
      <c r="R1008" s="2769"/>
      <c r="S1008" s="3160"/>
    </row>
    <row r="1009" spans="7:19" ht="15" customHeight="1">
      <c r="G1009" s="2767"/>
      <c r="H1009" s="521"/>
      <c r="I1009" s="521"/>
      <c r="J1009" s="521"/>
      <c r="K1009" s="521"/>
      <c r="L1009" s="521"/>
      <c r="M1009" s="521"/>
      <c r="N1009" s="2768"/>
      <c r="O1009" s="521"/>
      <c r="P1009" s="523"/>
      <c r="Q1009" s="525"/>
      <c r="R1009" s="2769"/>
      <c r="S1009" s="3160"/>
    </row>
    <row r="1010" spans="7:19" ht="15" customHeight="1">
      <c r="G1010" s="2767"/>
      <c r="H1010" s="521"/>
      <c r="I1010" s="521"/>
      <c r="J1010" s="521"/>
      <c r="K1010" s="521"/>
      <c r="L1010" s="521"/>
      <c r="M1010" s="521"/>
      <c r="N1010" s="2768"/>
      <c r="O1010" s="521"/>
      <c r="P1010" s="523"/>
      <c r="Q1010" s="525"/>
      <c r="R1010" s="2769"/>
      <c r="S1010" s="3160"/>
    </row>
    <row r="1011" spans="7:19" ht="15" customHeight="1">
      <c r="G1011" s="2767"/>
      <c r="H1011" s="521"/>
      <c r="I1011" s="521"/>
      <c r="J1011" s="521"/>
      <c r="K1011" s="521"/>
      <c r="L1011" s="521"/>
      <c r="M1011" s="521"/>
      <c r="N1011" s="2768"/>
      <c r="O1011" s="521"/>
      <c r="P1011" s="523"/>
      <c r="Q1011" s="525"/>
      <c r="R1011" s="2769"/>
      <c r="S1011" s="3160"/>
    </row>
    <row r="1012" spans="7:19" ht="15" customHeight="1">
      <c r="G1012" s="2767"/>
      <c r="H1012" s="521"/>
      <c r="I1012" s="521"/>
      <c r="J1012" s="521"/>
      <c r="K1012" s="521"/>
      <c r="L1012" s="521"/>
      <c r="M1012" s="521"/>
      <c r="N1012" s="2768"/>
      <c r="O1012" s="521"/>
      <c r="P1012" s="523"/>
      <c r="Q1012" s="525"/>
      <c r="R1012" s="2769"/>
      <c r="S1012" s="3160"/>
    </row>
    <row r="1013" spans="7:19" ht="15" customHeight="1">
      <c r="G1013" s="2767"/>
      <c r="H1013" s="521"/>
      <c r="I1013" s="521"/>
      <c r="J1013" s="521"/>
      <c r="K1013" s="521"/>
      <c r="L1013" s="521"/>
      <c r="M1013" s="521"/>
      <c r="N1013" s="2768"/>
      <c r="O1013" s="521"/>
      <c r="P1013" s="523"/>
      <c r="Q1013" s="525"/>
      <c r="R1013" s="2769"/>
      <c r="S1013" s="3160"/>
    </row>
    <row r="1014" spans="7:19" ht="15" customHeight="1">
      <c r="G1014" s="2767"/>
      <c r="H1014" s="521"/>
      <c r="I1014" s="521"/>
      <c r="J1014" s="521"/>
      <c r="K1014" s="521"/>
      <c r="L1014" s="521"/>
      <c r="M1014" s="521"/>
      <c r="N1014" s="2768"/>
      <c r="O1014" s="521"/>
      <c r="P1014" s="523"/>
      <c r="Q1014" s="525"/>
      <c r="R1014" s="2769"/>
      <c r="S1014" s="3160"/>
    </row>
    <row r="1015" spans="7:19" ht="15" customHeight="1">
      <c r="G1015" s="2767"/>
      <c r="H1015" s="521"/>
      <c r="I1015" s="521"/>
      <c r="J1015" s="521"/>
      <c r="K1015" s="521"/>
      <c r="L1015" s="521"/>
      <c r="M1015" s="521"/>
      <c r="N1015" s="2768"/>
      <c r="O1015" s="521"/>
      <c r="P1015" s="523"/>
      <c r="Q1015" s="525"/>
      <c r="R1015" s="2769"/>
      <c r="S1015" s="3160"/>
    </row>
    <row r="1016" spans="7:19" ht="15" customHeight="1">
      <c r="G1016" s="2767"/>
      <c r="H1016" s="521"/>
      <c r="I1016" s="521"/>
      <c r="J1016" s="521"/>
      <c r="K1016" s="521"/>
      <c r="L1016" s="521"/>
      <c r="M1016" s="521"/>
      <c r="N1016" s="2768"/>
      <c r="O1016" s="521"/>
      <c r="P1016" s="523"/>
      <c r="Q1016" s="525"/>
      <c r="R1016" s="2769"/>
      <c r="S1016" s="3160"/>
    </row>
    <row r="1017" spans="7:19" ht="15" customHeight="1">
      <c r="G1017" s="2767"/>
      <c r="H1017" s="521"/>
      <c r="I1017" s="521"/>
      <c r="J1017" s="521"/>
      <c r="K1017" s="521"/>
      <c r="L1017" s="521"/>
      <c r="M1017" s="521"/>
      <c r="N1017" s="2768"/>
      <c r="O1017" s="521"/>
      <c r="P1017" s="523"/>
      <c r="Q1017" s="525"/>
      <c r="R1017" s="2769"/>
      <c r="S1017" s="3160"/>
    </row>
    <row r="1018" spans="7:19" ht="15" customHeight="1">
      <c r="G1018" s="2767"/>
      <c r="H1018" s="521"/>
      <c r="I1018" s="521"/>
      <c r="J1018" s="521"/>
      <c r="K1018" s="521"/>
      <c r="L1018" s="521"/>
      <c r="M1018" s="521"/>
      <c r="N1018" s="2768"/>
      <c r="O1018" s="521"/>
      <c r="P1018" s="523"/>
      <c r="Q1018" s="525"/>
      <c r="R1018" s="2769"/>
      <c r="S1018" s="3160"/>
    </row>
    <row r="1019" spans="7:19" ht="15" customHeight="1">
      <c r="G1019" s="2767"/>
      <c r="H1019" s="521"/>
      <c r="I1019" s="521"/>
      <c r="J1019" s="521"/>
      <c r="K1019" s="521"/>
      <c r="L1019" s="521"/>
      <c r="M1019" s="521"/>
      <c r="N1019" s="2768"/>
      <c r="O1019" s="521"/>
      <c r="P1019" s="523"/>
      <c r="Q1019" s="525"/>
      <c r="R1019" s="2769"/>
      <c r="S1019" s="3160"/>
    </row>
    <row r="1020" spans="7:19" ht="15" customHeight="1">
      <c r="G1020" s="2767"/>
      <c r="H1020" s="521"/>
      <c r="I1020" s="521"/>
      <c r="J1020" s="521"/>
      <c r="K1020" s="521"/>
      <c r="L1020" s="521"/>
      <c r="M1020" s="521"/>
      <c r="N1020" s="2768"/>
      <c r="O1020" s="521"/>
      <c r="P1020" s="523"/>
      <c r="Q1020" s="525"/>
      <c r="R1020" s="2769"/>
      <c r="S1020" s="3160"/>
    </row>
    <row r="1021" spans="7:19" ht="15" customHeight="1">
      <c r="G1021" s="2767"/>
      <c r="H1021" s="521"/>
      <c r="I1021" s="521"/>
      <c r="J1021" s="521"/>
      <c r="K1021" s="521"/>
      <c r="L1021" s="521"/>
      <c r="M1021" s="521"/>
      <c r="N1021" s="2768"/>
      <c r="O1021" s="521"/>
      <c r="P1021" s="523"/>
      <c r="Q1021" s="525"/>
      <c r="R1021" s="2769"/>
      <c r="S1021" s="3160"/>
    </row>
    <row r="1022" spans="7:19" ht="15" customHeight="1">
      <c r="G1022" s="2767"/>
      <c r="H1022" s="521"/>
      <c r="I1022" s="521"/>
      <c r="J1022" s="521"/>
      <c r="K1022" s="521"/>
      <c r="L1022" s="521"/>
      <c r="M1022" s="521"/>
      <c r="N1022" s="2768"/>
      <c r="O1022" s="521"/>
      <c r="P1022" s="523"/>
      <c r="Q1022" s="525"/>
      <c r="R1022" s="2769"/>
      <c r="S1022" s="3160"/>
    </row>
    <row r="1023" spans="7:19" ht="15" customHeight="1">
      <c r="G1023" s="2767"/>
      <c r="H1023" s="521"/>
      <c r="I1023" s="521"/>
      <c r="J1023" s="521"/>
      <c r="K1023" s="521"/>
      <c r="L1023" s="521"/>
      <c r="M1023" s="521"/>
      <c r="N1023" s="2768"/>
      <c r="O1023" s="521"/>
      <c r="P1023" s="523"/>
      <c r="Q1023" s="525"/>
      <c r="R1023" s="2769"/>
      <c r="S1023" s="3160"/>
    </row>
    <row r="1024" spans="7:19" ht="15" customHeight="1">
      <c r="G1024" s="2767"/>
      <c r="H1024" s="521"/>
      <c r="I1024" s="521"/>
      <c r="J1024" s="521"/>
      <c r="K1024" s="521"/>
      <c r="L1024" s="521"/>
      <c r="M1024" s="521"/>
      <c r="N1024" s="2768"/>
      <c r="O1024" s="521"/>
      <c r="P1024" s="523"/>
      <c r="Q1024" s="525"/>
      <c r="R1024" s="2769"/>
      <c r="S1024" s="3160"/>
    </row>
    <row r="1025" spans="7:19" ht="15" customHeight="1">
      <c r="G1025" s="2767"/>
      <c r="H1025" s="521"/>
      <c r="I1025" s="521"/>
      <c r="J1025" s="521"/>
      <c r="K1025" s="521"/>
      <c r="L1025" s="521"/>
      <c r="M1025" s="521"/>
      <c r="N1025" s="2768"/>
      <c r="O1025" s="521"/>
      <c r="P1025" s="523"/>
      <c r="Q1025" s="525"/>
      <c r="R1025" s="2769"/>
      <c r="S1025" s="3160"/>
    </row>
    <row r="1026" spans="7:19" ht="15" customHeight="1">
      <c r="G1026" s="2767"/>
      <c r="H1026" s="521"/>
      <c r="I1026" s="521"/>
      <c r="J1026" s="521"/>
      <c r="K1026" s="521"/>
      <c r="L1026" s="521"/>
      <c r="M1026" s="521"/>
      <c r="N1026" s="2768"/>
      <c r="O1026" s="521"/>
      <c r="P1026" s="523"/>
      <c r="Q1026" s="525"/>
      <c r="R1026" s="2769"/>
      <c r="S1026" s="3160"/>
    </row>
    <row r="1027" spans="7:19" ht="15" customHeight="1">
      <c r="G1027" s="2767"/>
      <c r="H1027" s="521"/>
      <c r="I1027" s="521"/>
      <c r="J1027" s="521"/>
      <c r="K1027" s="521"/>
      <c r="L1027" s="521"/>
      <c r="M1027" s="521"/>
      <c r="N1027" s="2768"/>
      <c r="O1027" s="521"/>
      <c r="P1027" s="523"/>
      <c r="Q1027" s="525"/>
      <c r="R1027" s="2769"/>
      <c r="S1027" s="3160"/>
    </row>
    <row r="1028" spans="7:19" ht="15" customHeight="1">
      <c r="G1028" s="2767"/>
      <c r="H1028" s="521"/>
      <c r="I1028" s="521"/>
      <c r="J1028" s="521"/>
      <c r="K1028" s="521"/>
      <c r="L1028" s="521"/>
      <c r="M1028" s="521"/>
      <c r="N1028" s="2768"/>
      <c r="O1028" s="521"/>
      <c r="P1028" s="523"/>
      <c r="Q1028" s="525"/>
      <c r="R1028" s="2769"/>
      <c r="S1028" s="3160"/>
    </row>
    <row r="1029" spans="7:19" ht="15" customHeight="1">
      <c r="G1029" s="2767"/>
      <c r="H1029" s="521"/>
      <c r="I1029" s="521"/>
      <c r="J1029" s="521"/>
      <c r="K1029" s="521"/>
      <c r="L1029" s="521"/>
      <c r="M1029" s="521"/>
      <c r="N1029" s="2768"/>
      <c r="O1029" s="521"/>
      <c r="P1029" s="523"/>
      <c r="Q1029" s="525"/>
      <c r="R1029" s="2769"/>
      <c r="S1029" s="3160"/>
    </row>
    <row r="1030" spans="7:19" ht="15" customHeight="1">
      <c r="G1030" s="2767"/>
      <c r="H1030" s="521"/>
      <c r="I1030" s="521"/>
      <c r="J1030" s="521"/>
      <c r="K1030" s="521"/>
      <c r="L1030" s="521"/>
      <c r="M1030" s="521"/>
      <c r="N1030" s="2768"/>
      <c r="O1030" s="521"/>
      <c r="P1030" s="523"/>
      <c r="Q1030" s="525"/>
      <c r="R1030" s="2769"/>
      <c r="S1030" s="3160"/>
    </row>
    <row r="1031" spans="7:19" ht="15" customHeight="1">
      <c r="G1031" s="2767"/>
      <c r="H1031" s="521"/>
      <c r="I1031" s="521"/>
      <c r="J1031" s="521"/>
      <c r="K1031" s="521"/>
      <c r="L1031" s="521"/>
      <c r="M1031" s="521"/>
      <c r="N1031" s="2768"/>
      <c r="O1031" s="521"/>
      <c r="P1031" s="523"/>
      <c r="Q1031" s="525"/>
      <c r="R1031" s="2769"/>
      <c r="S1031" s="3160"/>
    </row>
    <row r="1032" spans="7:19" ht="15" customHeight="1">
      <c r="G1032" s="2767"/>
      <c r="H1032" s="521"/>
      <c r="I1032" s="521"/>
      <c r="J1032" s="521"/>
      <c r="K1032" s="521"/>
      <c r="L1032" s="521"/>
      <c r="M1032" s="521"/>
      <c r="N1032" s="2768"/>
      <c r="O1032" s="521"/>
      <c r="P1032" s="523"/>
      <c r="Q1032" s="525"/>
      <c r="R1032" s="2769"/>
      <c r="S1032" s="3160"/>
    </row>
    <row r="1033" spans="7:19" ht="15" customHeight="1">
      <c r="G1033" s="2767"/>
      <c r="H1033" s="521"/>
      <c r="I1033" s="521"/>
      <c r="J1033" s="521"/>
      <c r="K1033" s="521"/>
      <c r="L1033" s="521"/>
      <c r="M1033" s="521"/>
      <c r="N1033" s="2768"/>
      <c r="O1033" s="521"/>
      <c r="P1033" s="523"/>
      <c r="Q1033" s="525"/>
      <c r="R1033" s="2769"/>
      <c r="S1033" s="3160"/>
    </row>
    <row r="1034" spans="7:19" ht="15" customHeight="1">
      <c r="G1034" s="2767"/>
      <c r="H1034" s="521"/>
      <c r="I1034" s="521"/>
      <c r="J1034" s="521"/>
      <c r="K1034" s="521"/>
      <c r="L1034" s="521"/>
      <c r="M1034" s="521"/>
      <c r="N1034" s="2768"/>
      <c r="O1034" s="521"/>
      <c r="P1034" s="523"/>
      <c r="Q1034" s="525"/>
      <c r="R1034" s="2769"/>
      <c r="S1034" s="3160"/>
    </row>
    <row r="1035" spans="7:19" ht="15" customHeight="1">
      <c r="G1035" s="2767"/>
      <c r="H1035" s="521"/>
      <c r="I1035" s="521"/>
      <c r="J1035" s="521"/>
      <c r="K1035" s="521"/>
      <c r="L1035" s="521"/>
      <c r="M1035" s="521"/>
      <c r="N1035" s="2768"/>
      <c r="O1035" s="521"/>
      <c r="P1035" s="523"/>
      <c r="Q1035" s="525"/>
      <c r="R1035" s="2769"/>
      <c r="S1035" s="3160"/>
    </row>
    <row r="1036" spans="7:19" ht="15" customHeight="1">
      <c r="G1036" s="2767"/>
      <c r="H1036" s="521"/>
      <c r="I1036" s="521"/>
      <c r="J1036" s="521"/>
      <c r="K1036" s="521"/>
      <c r="L1036" s="521"/>
      <c r="M1036" s="521"/>
      <c r="N1036" s="2768"/>
      <c r="O1036" s="521"/>
      <c r="P1036" s="523"/>
      <c r="Q1036" s="525"/>
      <c r="R1036" s="2769"/>
      <c r="S1036" s="3160"/>
    </row>
    <row r="1037" spans="7:19" ht="15" customHeight="1">
      <c r="G1037" s="2767"/>
      <c r="H1037" s="521"/>
      <c r="I1037" s="521"/>
      <c r="J1037" s="521"/>
      <c r="K1037" s="521"/>
      <c r="L1037" s="521"/>
      <c r="M1037" s="521"/>
      <c r="N1037" s="2768"/>
      <c r="O1037" s="521"/>
      <c r="P1037" s="523"/>
      <c r="Q1037" s="525"/>
      <c r="R1037" s="2769"/>
      <c r="S1037" s="3160"/>
    </row>
    <row r="1038" spans="7:19" ht="15" customHeight="1">
      <c r="G1038" s="2767"/>
      <c r="H1038" s="521"/>
      <c r="I1038" s="521"/>
      <c r="J1038" s="521"/>
      <c r="K1038" s="521"/>
      <c r="L1038" s="521"/>
      <c r="M1038" s="521"/>
      <c r="N1038" s="2768"/>
      <c r="O1038" s="521"/>
      <c r="P1038" s="523"/>
      <c r="Q1038" s="525"/>
      <c r="R1038" s="2769"/>
      <c r="S1038" s="3160"/>
    </row>
    <row r="1039" spans="7:19" ht="15" customHeight="1">
      <c r="G1039" s="2767"/>
      <c r="H1039" s="521"/>
      <c r="I1039" s="521"/>
      <c r="J1039" s="521"/>
      <c r="K1039" s="521"/>
      <c r="L1039" s="521"/>
      <c r="M1039" s="521"/>
      <c r="N1039" s="2768"/>
      <c r="O1039" s="521"/>
      <c r="P1039" s="523"/>
      <c r="Q1039" s="525"/>
      <c r="R1039" s="2769"/>
      <c r="S1039" s="3160"/>
    </row>
    <row r="1040" spans="7:19" ht="15" customHeight="1">
      <c r="G1040" s="2767"/>
      <c r="H1040" s="521"/>
      <c r="I1040" s="521"/>
      <c r="J1040" s="521"/>
      <c r="K1040" s="521"/>
      <c r="L1040" s="521"/>
      <c r="M1040" s="521"/>
      <c r="N1040" s="2768"/>
      <c r="O1040" s="521"/>
      <c r="P1040" s="523"/>
      <c r="Q1040" s="525"/>
      <c r="R1040" s="2769"/>
      <c r="S1040" s="3160"/>
    </row>
    <row r="1041" spans="7:19" ht="15" customHeight="1">
      <c r="G1041" s="2767"/>
      <c r="H1041" s="521"/>
      <c r="I1041" s="521"/>
      <c r="J1041" s="521"/>
      <c r="K1041" s="521"/>
      <c r="L1041" s="521"/>
      <c r="M1041" s="521"/>
      <c r="N1041" s="2768"/>
      <c r="O1041" s="521"/>
      <c r="P1041" s="523"/>
      <c r="Q1041" s="525"/>
      <c r="R1041" s="2769"/>
      <c r="S1041" s="3160"/>
    </row>
    <row r="1042" spans="7:19" ht="15" customHeight="1">
      <c r="G1042" s="2767"/>
      <c r="H1042" s="521"/>
      <c r="I1042" s="521"/>
      <c r="J1042" s="521"/>
      <c r="K1042" s="521"/>
      <c r="L1042" s="521"/>
      <c r="M1042" s="521"/>
      <c r="N1042" s="2768"/>
      <c r="O1042" s="521"/>
      <c r="P1042" s="523"/>
      <c r="Q1042" s="525"/>
      <c r="R1042" s="2769"/>
      <c r="S1042" s="3160"/>
    </row>
    <row r="1043" spans="7:19" ht="15" customHeight="1">
      <c r="G1043" s="2767"/>
      <c r="H1043" s="521"/>
      <c r="I1043" s="521"/>
      <c r="J1043" s="521"/>
      <c r="K1043" s="521"/>
      <c r="L1043" s="521"/>
      <c r="M1043" s="521"/>
      <c r="N1043" s="2768"/>
      <c r="O1043" s="521"/>
      <c r="P1043" s="523"/>
      <c r="Q1043" s="525"/>
      <c r="R1043" s="2769"/>
      <c r="S1043" s="3160"/>
    </row>
    <row r="1044" spans="7:19" ht="15" customHeight="1">
      <c r="G1044" s="2767"/>
      <c r="H1044" s="521"/>
      <c r="I1044" s="521"/>
      <c r="J1044" s="521"/>
      <c r="K1044" s="521"/>
      <c r="L1044" s="521"/>
      <c r="M1044" s="521"/>
      <c r="N1044" s="2768"/>
      <c r="O1044" s="521"/>
      <c r="P1044" s="523"/>
      <c r="Q1044" s="525"/>
      <c r="R1044" s="2769"/>
      <c r="S1044" s="3160"/>
    </row>
    <row r="1045" spans="7:19" ht="15" customHeight="1">
      <c r="G1045" s="2767"/>
      <c r="H1045" s="521"/>
      <c r="I1045" s="521"/>
      <c r="J1045" s="521"/>
      <c r="K1045" s="521"/>
      <c r="L1045" s="521"/>
      <c r="M1045" s="521"/>
      <c r="N1045" s="2768"/>
      <c r="O1045" s="521"/>
      <c r="P1045" s="523"/>
      <c r="Q1045" s="525"/>
      <c r="R1045" s="2769"/>
      <c r="S1045" s="3160"/>
    </row>
    <row r="1046" spans="7:19" ht="15" customHeight="1">
      <c r="G1046" s="2767"/>
      <c r="H1046" s="521"/>
      <c r="I1046" s="521"/>
      <c r="J1046" s="521"/>
      <c r="K1046" s="521"/>
      <c r="L1046" s="521"/>
      <c r="M1046" s="521"/>
      <c r="N1046" s="2768"/>
      <c r="O1046" s="521"/>
      <c r="P1046" s="523"/>
      <c r="Q1046" s="525"/>
      <c r="R1046" s="2769"/>
      <c r="S1046" s="3160"/>
    </row>
    <row r="1047" spans="7:19" ht="15" customHeight="1">
      <c r="G1047" s="2767"/>
      <c r="H1047" s="521"/>
      <c r="I1047" s="521"/>
      <c r="J1047" s="521"/>
      <c r="K1047" s="521"/>
      <c r="L1047" s="521"/>
      <c r="M1047" s="521"/>
      <c r="N1047" s="2768"/>
      <c r="O1047" s="521"/>
      <c r="P1047" s="523"/>
      <c r="Q1047" s="525"/>
      <c r="R1047" s="2769"/>
      <c r="S1047" s="3160"/>
    </row>
    <row r="1048" spans="7:19" ht="15" customHeight="1">
      <c r="G1048" s="2767"/>
      <c r="H1048" s="521"/>
      <c r="I1048" s="521"/>
      <c r="J1048" s="521"/>
      <c r="K1048" s="521"/>
      <c r="L1048" s="521"/>
      <c r="M1048" s="521"/>
      <c r="N1048" s="2768"/>
      <c r="O1048" s="521"/>
      <c r="P1048" s="523"/>
      <c r="Q1048" s="525"/>
      <c r="R1048" s="2769"/>
      <c r="S1048" s="3160"/>
    </row>
    <row r="1049" spans="7:19" ht="15" customHeight="1">
      <c r="G1049" s="2767"/>
      <c r="H1049" s="521"/>
      <c r="I1049" s="521"/>
      <c r="J1049" s="521"/>
      <c r="K1049" s="521"/>
      <c r="L1049" s="521"/>
      <c r="M1049" s="521"/>
      <c r="N1049" s="2768"/>
      <c r="O1049" s="521"/>
      <c r="P1049" s="523"/>
      <c r="Q1049" s="525"/>
      <c r="R1049" s="2769"/>
      <c r="S1049" s="3160"/>
    </row>
    <row r="1050" spans="7:19" ht="15" customHeight="1">
      <c r="G1050" s="2767"/>
      <c r="H1050" s="521"/>
      <c r="I1050" s="521"/>
      <c r="J1050" s="521"/>
      <c r="K1050" s="521"/>
      <c r="L1050" s="521"/>
      <c r="M1050" s="521"/>
      <c r="N1050" s="2768"/>
      <c r="O1050" s="521"/>
      <c r="P1050" s="523"/>
      <c r="Q1050" s="525"/>
      <c r="R1050" s="2769"/>
      <c r="S1050" s="3160"/>
    </row>
    <row r="1051" spans="7:19" ht="15" customHeight="1">
      <c r="G1051" s="2767"/>
      <c r="H1051" s="521"/>
      <c r="I1051" s="521"/>
      <c r="J1051" s="521"/>
      <c r="K1051" s="521"/>
      <c r="L1051" s="521"/>
      <c r="M1051" s="521"/>
      <c r="N1051" s="2768"/>
      <c r="O1051" s="521"/>
      <c r="P1051" s="523"/>
      <c r="Q1051" s="525"/>
      <c r="R1051" s="2769"/>
      <c r="S1051" s="3160"/>
    </row>
    <row r="1052" spans="7:19" ht="15" customHeight="1">
      <c r="G1052" s="2767"/>
      <c r="H1052" s="521"/>
      <c r="I1052" s="521"/>
      <c r="J1052" s="521"/>
      <c r="K1052" s="521"/>
      <c r="L1052" s="521"/>
      <c r="M1052" s="521"/>
      <c r="N1052" s="2768"/>
      <c r="O1052" s="521"/>
      <c r="P1052" s="523"/>
      <c r="Q1052" s="525"/>
      <c r="R1052" s="2769"/>
      <c r="S1052" s="3160"/>
    </row>
    <row r="1053" spans="7:19" ht="15" customHeight="1">
      <c r="G1053" s="2767"/>
      <c r="H1053" s="521"/>
      <c r="I1053" s="521"/>
      <c r="J1053" s="521"/>
      <c r="K1053" s="521"/>
      <c r="L1053" s="521"/>
      <c r="M1053" s="521"/>
      <c r="N1053" s="2768"/>
      <c r="O1053" s="521"/>
      <c r="P1053" s="523"/>
      <c r="Q1053" s="525"/>
      <c r="R1053" s="2769"/>
      <c r="S1053" s="3160"/>
    </row>
    <row r="1054" spans="7:19" ht="15" customHeight="1">
      <c r="G1054" s="2767"/>
      <c r="H1054" s="521"/>
      <c r="I1054" s="521"/>
      <c r="J1054" s="521"/>
      <c r="K1054" s="521"/>
      <c r="L1054" s="521"/>
      <c r="M1054" s="521"/>
      <c r="N1054" s="2768"/>
      <c r="O1054" s="521"/>
      <c r="P1054" s="523"/>
      <c r="Q1054" s="525"/>
      <c r="R1054" s="2769"/>
      <c r="S1054" s="3160"/>
    </row>
    <row r="1055" spans="7:19" ht="15" customHeight="1">
      <c r="G1055" s="2767"/>
      <c r="H1055" s="521"/>
      <c r="I1055" s="521"/>
      <c r="J1055" s="521"/>
      <c r="K1055" s="521"/>
      <c r="L1055" s="521"/>
      <c r="M1055" s="521"/>
      <c r="N1055" s="2768"/>
      <c r="O1055" s="521"/>
      <c r="P1055" s="523"/>
      <c r="Q1055" s="525"/>
      <c r="R1055" s="2769"/>
      <c r="S1055" s="3160"/>
    </row>
    <row r="1056" spans="7:19" ht="15" customHeight="1">
      <c r="G1056" s="2767"/>
      <c r="H1056" s="521"/>
      <c r="I1056" s="521"/>
      <c r="J1056" s="521"/>
      <c r="K1056" s="521"/>
      <c r="L1056" s="521"/>
      <c r="M1056" s="521"/>
      <c r="N1056" s="2768"/>
      <c r="O1056" s="521"/>
      <c r="P1056" s="523"/>
      <c r="Q1056" s="525"/>
      <c r="R1056" s="2769"/>
      <c r="S1056" s="3160"/>
    </row>
    <row r="1057" spans="7:19" ht="15" customHeight="1">
      <c r="G1057" s="2767"/>
      <c r="H1057" s="521"/>
      <c r="I1057" s="521"/>
      <c r="J1057" s="521"/>
      <c r="K1057" s="521"/>
      <c r="L1057" s="521"/>
      <c r="M1057" s="521"/>
      <c r="N1057" s="2768"/>
      <c r="O1057" s="521"/>
      <c r="P1057" s="523"/>
      <c r="Q1057" s="525"/>
      <c r="R1057" s="2769"/>
      <c r="S1057" s="3160"/>
    </row>
    <row r="1058" spans="7:19" ht="15" customHeight="1">
      <c r="G1058" s="2767"/>
      <c r="H1058" s="521"/>
      <c r="I1058" s="521"/>
      <c r="J1058" s="521"/>
      <c r="K1058" s="521"/>
      <c r="L1058" s="521"/>
      <c r="M1058" s="521"/>
      <c r="N1058" s="2768"/>
      <c r="O1058" s="521"/>
      <c r="P1058" s="523"/>
      <c r="Q1058" s="525"/>
      <c r="R1058" s="2769"/>
      <c r="S1058" s="3160"/>
    </row>
    <row r="1059" spans="7:19" ht="15" customHeight="1">
      <c r="G1059" s="2767"/>
      <c r="H1059" s="521"/>
      <c r="I1059" s="521"/>
      <c r="J1059" s="521"/>
      <c r="K1059" s="521"/>
      <c r="L1059" s="521"/>
      <c r="M1059" s="521"/>
      <c r="N1059" s="2768"/>
      <c r="O1059" s="521"/>
      <c r="P1059" s="523"/>
      <c r="Q1059" s="525"/>
      <c r="R1059" s="2769"/>
      <c r="S1059" s="3160"/>
    </row>
    <row r="1060" spans="7:19" ht="15" customHeight="1">
      <c r="G1060" s="2767"/>
      <c r="H1060" s="521"/>
      <c r="I1060" s="521"/>
      <c r="J1060" s="521"/>
      <c r="K1060" s="521"/>
      <c r="L1060" s="521"/>
      <c r="M1060" s="521"/>
      <c r="N1060" s="2768"/>
      <c r="O1060" s="521"/>
      <c r="P1060" s="523"/>
      <c r="Q1060" s="525"/>
      <c r="R1060" s="2769"/>
      <c r="S1060" s="3160"/>
    </row>
    <row r="1061" spans="7:19" ht="15" customHeight="1">
      <c r="G1061" s="2767"/>
      <c r="H1061" s="521"/>
      <c r="I1061" s="521"/>
      <c r="J1061" s="521"/>
      <c r="K1061" s="521"/>
      <c r="L1061" s="521"/>
      <c r="M1061" s="521"/>
      <c r="N1061" s="2768"/>
      <c r="O1061" s="521"/>
      <c r="P1061" s="523"/>
      <c r="Q1061" s="525"/>
      <c r="R1061" s="2769"/>
      <c r="S1061" s="3160"/>
    </row>
    <row r="1062" spans="7:19" ht="15" customHeight="1">
      <c r="G1062" s="2767"/>
      <c r="H1062" s="521"/>
      <c r="I1062" s="521"/>
      <c r="J1062" s="521"/>
      <c r="K1062" s="521"/>
      <c r="L1062" s="521"/>
      <c r="M1062" s="521"/>
      <c r="N1062" s="2768"/>
      <c r="O1062" s="521"/>
      <c r="P1062" s="523"/>
      <c r="Q1062" s="525"/>
      <c r="R1062" s="2769"/>
      <c r="S1062" s="3160"/>
    </row>
    <row r="1063" spans="7:19" ht="15" customHeight="1">
      <c r="G1063" s="2767"/>
      <c r="H1063" s="521"/>
      <c r="I1063" s="521"/>
      <c r="J1063" s="521"/>
      <c r="K1063" s="521"/>
      <c r="L1063" s="521"/>
      <c r="M1063" s="521"/>
      <c r="N1063" s="2768"/>
      <c r="O1063" s="521"/>
      <c r="P1063" s="523"/>
      <c r="Q1063" s="525"/>
      <c r="R1063" s="2769"/>
      <c r="S1063" s="3160"/>
    </row>
    <row r="1064" spans="7:19" ht="15" customHeight="1">
      <c r="G1064" s="2767"/>
      <c r="H1064" s="521"/>
      <c r="I1064" s="521"/>
      <c r="J1064" s="521"/>
      <c r="K1064" s="521"/>
      <c r="L1064" s="521"/>
      <c r="M1064" s="521"/>
      <c r="N1064" s="2768"/>
      <c r="O1064" s="521"/>
      <c r="P1064" s="523"/>
      <c r="Q1064" s="525"/>
      <c r="R1064" s="2769"/>
      <c r="S1064" s="3160"/>
    </row>
    <row r="1065" spans="7:19" ht="15" customHeight="1">
      <c r="G1065" s="2767"/>
      <c r="H1065" s="521"/>
      <c r="I1065" s="521"/>
      <c r="J1065" s="521"/>
      <c r="K1065" s="521"/>
      <c r="L1065" s="521"/>
      <c r="M1065" s="521"/>
      <c r="N1065" s="2768"/>
      <c r="O1065" s="521"/>
      <c r="P1065" s="523"/>
      <c r="Q1065" s="525"/>
      <c r="R1065" s="2769"/>
      <c r="S1065" s="3160"/>
    </row>
    <row r="1066" spans="7:19" ht="15" customHeight="1">
      <c r="G1066" s="2767"/>
      <c r="H1066" s="521"/>
      <c r="I1066" s="521"/>
      <c r="J1066" s="521"/>
      <c r="K1066" s="521"/>
      <c r="L1066" s="521"/>
      <c r="M1066" s="521"/>
      <c r="N1066" s="2768"/>
      <c r="O1066" s="521"/>
      <c r="P1066" s="523"/>
      <c r="Q1066" s="525"/>
      <c r="R1066" s="2769"/>
      <c r="S1066" s="3160"/>
    </row>
    <row r="1067" spans="7:19" ht="15" customHeight="1">
      <c r="G1067" s="2767"/>
      <c r="H1067" s="521"/>
      <c r="I1067" s="521"/>
      <c r="J1067" s="521"/>
      <c r="K1067" s="521"/>
      <c r="L1067" s="521"/>
      <c r="M1067" s="521"/>
      <c r="N1067" s="2768"/>
      <c r="O1067" s="521"/>
      <c r="P1067" s="523"/>
      <c r="Q1067" s="525"/>
      <c r="R1067" s="2769"/>
      <c r="S1067" s="3160"/>
    </row>
    <row r="1068" spans="7:19" ht="15" customHeight="1">
      <c r="G1068" s="2767"/>
      <c r="H1068" s="521"/>
      <c r="I1068" s="521"/>
      <c r="J1068" s="521"/>
      <c r="K1068" s="521"/>
      <c r="L1068" s="521"/>
      <c r="M1068" s="521"/>
      <c r="N1068" s="2768"/>
      <c r="O1068" s="521"/>
      <c r="P1068" s="523"/>
      <c r="Q1068" s="525"/>
      <c r="R1068" s="2769"/>
      <c r="S1068" s="3160"/>
    </row>
    <row r="1069" spans="7:19" ht="15" customHeight="1">
      <c r="G1069" s="2767"/>
      <c r="H1069" s="521"/>
      <c r="I1069" s="521"/>
      <c r="J1069" s="521"/>
      <c r="K1069" s="521"/>
      <c r="L1069" s="521"/>
      <c r="M1069" s="521"/>
      <c r="N1069" s="2768"/>
      <c r="O1069" s="521"/>
      <c r="P1069" s="523"/>
      <c r="Q1069" s="525"/>
      <c r="R1069" s="2769"/>
      <c r="S1069" s="3160"/>
    </row>
    <row r="1070" spans="7:19" ht="15" customHeight="1">
      <c r="G1070" s="2767"/>
      <c r="H1070" s="521"/>
      <c r="I1070" s="521"/>
      <c r="J1070" s="521"/>
      <c r="K1070" s="521"/>
      <c r="L1070" s="521"/>
      <c r="M1070" s="521"/>
      <c r="N1070" s="2768"/>
      <c r="O1070" s="521"/>
      <c r="P1070" s="523"/>
      <c r="Q1070" s="525"/>
      <c r="R1070" s="2769"/>
      <c r="S1070" s="3160"/>
    </row>
    <row r="1071" spans="7:19" ht="15" customHeight="1">
      <c r="G1071" s="2767"/>
      <c r="H1071" s="521"/>
      <c r="I1071" s="521"/>
      <c r="J1071" s="521"/>
      <c r="K1071" s="521"/>
      <c r="L1071" s="521"/>
      <c r="M1071" s="521"/>
      <c r="N1071" s="2768"/>
      <c r="O1071" s="521"/>
      <c r="P1071" s="523"/>
      <c r="Q1071" s="525"/>
      <c r="R1071" s="2769"/>
      <c r="S1071" s="3160"/>
    </row>
    <row r="1072" spans="7:19" ht="15" customHeight="1">
      <c r="G1072" s="2767"/>
      <c r="H1072" s="521"/>
      <c r="I1072" s="521"/>
      <c r="J1072" s="521"/>
      <c r="K1072" s="521"/>
      <c r="L1072" s="521"/>
      <c r="M1072" s="521"/>
      <c r="N1072" s="2768"/>
      <c r="O1072" s="521"/>
      <c r="P1072" s="523"/>
      <c r="Q1072" s="525"/>
      <c r="R1072" s="2769"/>
      <c r="S1072" s="3160"/>
    </row>
    <row r="1073" spans="7:19" ht="15" customHeight="1">
      <c r="G1073" s="2767"/>
      <c r="H1073" s="521"/>
      <c r="I1073" s="521"/>
      <c r="J1073" s="521"/>
      <c r="K1073" s="521"/>
      <c r="L1073" s="521"/>
      <c r="M1073" s="521"/>
      <c r="N1073" s="2768"/>
      <c r="O1073" s="521"/>
      <c r="P1073" s="523"/>
      <c r="Q1073" s="525"/>
      <c r="R1073" s="2769"/>
      <c r="S1073" s="3160"/>
    </row>
    <row r="1074" spans="7:19" ht="15" customHeight="1">
      <c r="G1074" s="2767"/>
      <c r="H1074" s="521"/>
      <c r="I1074" s="521"/>
      <c r="J1074" s="521"/>
      <c r="K1074" s="521"/>
      <c r="L1074" s="521"/>
      <c r="M1074" s="521"/>
      <c r="N1074" s="2768"/>
      <c r="O1074" s="521"/>
      <c r="P1074" s="523"/>
      <c r="Q1074" s="525"/>
      <c r="R1074" s="2769"/>
      <c r="S1074" s="3160"/>
    </row>
    <row r="1075" spans="7:19" ht="15" customHeight="1">
      <c r="G1075" s="2767"/>
      <c r="H1075" s="521"/>
      <c r="I1075" s="521"/>
      <c r="J1075" s="521"/>
      <c r="K1075" s="521"/>
      <c r="L1075" s="521"/>
      <c r="M1075" s="521"/>
      <c r="N1075" s="2768"/>
      <c r="O1075" s="521"/>
      <c r="P1075" s="523"/>
      <c r="Q1075" s="525"/>
      <c r="R1075" s="2769"/>
      <c r="S1075" s="3160"/>
    </row>
    <row r="1076" spans="7:19" ht="15" customHeight="1">
      <c r="G1076" s="2767"/>
      <c r="H1076" s="521"/>
      <c r="I1076" s="521"/>
      <c r="J1076" s="521"/>
      <c r="K1076" s="521"/>
      <c r="L1076" s="521"/>
      <c r="M1076" s="521"/>
      <c r="N1076" s="2768"/>
      <c r="O1076" s="521"/>
      <c r="P1076" s="523"/>
      <c r="Q1076" s="525"/>
      <c r="R1076" s="2769"/>
      <c r="S1076" s="3160"/>
    </row>
    <row r="1077" spans="7:19" ht="15" customHeight="1">
      <c r="G1077" s="2767"/>
      <c r="H1077" s="521"/>
      <c r="I1077" s="521"/>
      <c r="J1077" s="521"/>
      <c r="K1077" s="521"/>
      <c r="L1077" s="521"/>
      <c r="M1077" s="521"/>
      <c r="N1077" s="2768"/>
      <c r="O1077" s="521"/>
      <c r="P1077" s="523"/>
      <c r="Q1077" s="525"/>
      <c r="R1077" s="2769"/>
      <c r="S1077" s="3160"/>
    </row>
    <row r="1078" spans="7:19" ht="15" customHeight="1">
      <c r="G1078" s="2767"/>
      <c r="H1078" s="521"/>
      <c r="I1078" s="521"/>
      <c r="J1078" s="521"/>
      <c r="K1078" s="521"/>
      <c r="L1078" s="521"/>
      <c r="M1078" s="521"/>
      <c r="N1078" s="2768"/>
      <c r="O1078" s="521"/>
      <c r="P1078" s="523"/>
      <c r="Q1078" s="525"/>
      <c r="R1078" s="2769"/>
      <c r="S1078" s="3160"/>
    </row>
    <row r="1079" spans="7:19" ht="15" customHeight="1">
      <c r="G1079" s="2767"/>
      <c r="H1079" s="521"/>
      <c r="I1079" s="521"/>
      <c r="J1079" s="521"/>
      <c r="K1079" s="521"/>
      <c r="L1079" s="521"/>
      <c r="M1079" s="521"/>
      <c r="N1079" s="2768"/>
      <c r="O1079" s="521"/>
      <c r="P1079" s="523"/>
      <c r="Q1079" s="525"/>
      <c r="R1079" s="2769"/>
      <c r="S1079" s="3160"/>
    </row>
    <row r="1080" spans="7:19" ht="15" customHeight="1">
      <c r="G1080" s="2767"/>
      <c r="H1080" s="521"/>
      <c r="I1080" s="521"/>
      <c r="J1080" s="521"/>
      <c r="K1080" s="521"/>
      <c r="L1080" s="521"/>
      <c r="M1080" s="521"/>
      <c r="N1080" s="2768"/>
      <c r="O1080" s="521"/>
      <c r="P1080" s="523"/>
      <c r="Q1080" s="525"/>
      <c r="R1080" s="2769"/>
      <c r="S1080" s="3160"/>
    </row>
    <row r="1081" spans="7:19" ht="15" customHeight="1">
      <c r="G1081" s="2767"/>
      <c r="H1081" s="521"/>
      <c r="I1081" s="521"/>
      <c r="J1081" s="521"/>
      <c r="K1081" s="521"/>
      <c r="L1081" s="521"/>
      <c r="M1081" s="521"/>
      <c r="N1081" s="2768"/>
      <c r="O1081" s="521"/>
      <c r="P1081" s="523"/>
      <c r="Q1081" s="525"/>
      <c r="R1081" s="2769"/>
      <c r="S1081" s="3160"/>
    </row>
    <row r="1082" spans="7:19" ht="15" customHeight="1">
      <c r="G1082" s="2767"/>
      <c r="H1082" s="521"/>
      <c r="I1082" s="521"/>
      <c r="J1082" s="521"/>
      <c r="K1082" s="521"/>
      <c r="L1082" s="521"/>
      <c r="M1082" s="521"/>
      <c r="N1082" s="2768"/>
      <c r="O1082" s="521"/>
      <c r="P1082" s="523"/>
      <c r="Q1082" s="525"/>
      <c r="R1082" s="2769"/>
      <c r="S1082" s="3160"/>
    </row>
    <row r="1083" spans="7:19" ht="15" customHeight="1">
      <c r="G1083" s="2767"/>
      <c r="H1083" s="521"/>
      <c r="I1083" s="521"/>
      <c r="J1083" s="521"/>
      <c r="K1083" s="521"/>
      <c r="L1083" s="521"/>
      <c r="M1083" s="521"/>
      <c r="N1083" s="2768"/>
      <c r="O1083" s="521"/>
      <c r="P1083" s="523"/>
      <c r="Q1083" s="525"/>
      <c r="R1083" s="2769"/>
      <c r="S1083" s="3160"/>
    </row>
    <row r="1084" spans="7:19" ht="15" customHeight="1">
      <c r="G1084" s="2767"/>
      <c r="H1084" s="521"/>
      <c r="I1084" s="521"/>
      <c r="J1084" s="521"/>
      <c r="K1084" s="521"/>
      <c r="L1084" s="521"/>
      <c r="M1084" s="521"/>
      <c r="N1084" s="2768"/>
      <c r="O1084" s="521"/>
      <c r="P1084" s="523"/>
      <c r="Q1084" s="525"/>
      <c r="R1084" s="2769"/>
      <c r="S1084" s="3160"/>
    </row>
    <row r="1085" spans="7:19" ht="15" customHeight="1">
      <c r="G1085" s="2767"/>
      <c r="H1085" s="521"/>
      <c r="I1085" s="521"/>
      <c r="J1085" s="521"/>
      <c r="K1085" s="521"/>
      <c r="L1085" s="521"/>
      <c r="M1085" s="521"/>
      <c r="N1085" s="2768"/>
      <c r="O1085" s="521"/>
      <c r="P1085" s="523"/>
      <c r="Q1085" s="525"/>
      <c r="R1085" s="2769"/>
      <c r="S1085" s="3160"/>
    </row>
    <row r="1086" spans="7:19" ht="15" customHeight="1">
      <c r="G1086" s="2767"/>
      <c r="H1086" s="521"/>
      <c r="I1086" s="521"/>
      <c r="J1086" s="521"/>
      <c r="K1086" s="521"/>
      <c r="L1086" s="521"/>
      <c r="M1086" s="521"/>
      <c r="N1086" s="2768"/>
      <c r="O1086" s="521"/>
      <c r="P1086" s="523"/>
      <c r="Q1086" s="525"/>
      <c r="R1086" s="2769"/>
      <c r="S1086" s="3160"/>
    </row>
    <row r="1087" spans="7:19" ht="15" customHeight="1">
      <c r="G1087" s="2767"/>
      <c r="H1087" s="521"/>
      <c r="I1087" s="521"/>
      <c r="J1087" s="521"/>
      <c r="K1087" s="521"/>
      <c r="L1087" s="521"/>
      <c r="M1087" s="521"/>
      <c r="N1087" s="2768"/>
      <c r="O1087" s="521"/>
      <c r="P1087" s="523"/>
      <c r="Q1087" s="525"/>
      <c r="R1087" s="2769"/>
      <c r="S1087" s="3160"/>
    </row>
    <row r="1088" spans="7:19" ht="15" customHeight="1">
      <c r="G1088" s="2767"/>
      <c r="H1088" s="521"/>
      <c r="I1088" s="521"/>
      <c r="J1088" s="521"/>
      <c r="K1088" s="521"/>
      <c r="L1088" s="521"/>
      <c r="M1088" s="521"/>
      <c r="N1088" s="2768"/>
      <c r="O1088" s="521"/>
      <c r="P1088" s="523"/>
      <c r="Q1088" s="525"/>
      <c r="R1088" s="2769"/>
      <c r="S1088" s="3160"/>
    </row>
    <row r="1089" spans="7:19" ht="15" customHeight="1">
      <c r="G1089" s="2767"/>
      <c r="H1089" s="521"/>
      <c r="I1089" s="521"/>
      <c r="J1089" s="521"/>
      <c r="K1089" s="521"/>
      <c r="L1089" s="521"/>
      <c r="M1089" s="521"/>
      <c r="N1089" s="2768"/>
      <c r="O1089" s="521"/>
      <c r="P1089" s="523"/>
      <c r="Q1089" s="525"/>
      <c r="R1089" s="2769"/>
      <c r="S1089" s="3160"/>
    </row>
    <row r="1090" spans="7:19" ht="15" customHeight="1">
      <c r="G1090" s="2767"/>
      <c r="H1090" s="521"/>
      <c r="I1090" s="521"/>
      <c r="J1090" s="521"/>
      <c r="K1090" s="521"/>
      <c r="L1090" s="521"/>
      <c r="M1090" s="521"/>
      <c r="N1090" s="2768"/>
      <c r="O1090" s="521"/>
      <c r="P1090" s="523"/>
      <c r="Q1090" s="525"/>
      <c r="R1090" s="2769"/>
      <c r="S1090" s="3160"/>
    </row>
    <row r="1091" spans="7:19" ht="15" customHeight="1">
      <c r="G1091" s="2767"/>
      <c r="H1091" s="521"/>
      <c r="I1091" s="521"/>
      <c r="J1091" s="521"/>
      <c r="K1091" s="521"/>
      <c r="L1091" s="521"/>
      <c r="M1091" s="521"/>
      <c r="N1091" s="2768"/>
      <c r="O1091" s="521"/>
      <c r="P1091" s="523"/>
      <c r="Q1091" s="525"/>
      <c r="R1091" s="2769"/>
      <c r="S1091" s="3160"/>
    </row>
    <row r="1092" spans="7:19" ht="15" customHeight="1">
      <c r="G1092" s="2767"/>
      <c r="H1092" s="521"/>
      <c r="I1092" s="521"/>
      <c r="J1092" s="521"/>
      <c r="K1092" s="521"/>
      <c r="L1092" s="521"/>
      <c r="M1092" s="521"/>
      <c r="N1092" s="2768"/>
      <c r="O1092" s="521"/>
      <c r="P1092" s="523"/>
      <c r="Q1092" s="525"/>
      <c r="R1092" s="2769"/>
      <c r="S1092" s="3160"/>
    </row>
    <row r="1093" spans="7:19" ht="15" customHeight="1">
      <c r="G1093" s="2767"/>
      <c r="H1093" s="521"/>
      <c r="I1093" s="521"/>
      <c r="J1093" s="521"/>
      <c r="K1093" s="521"/>
      <c r="L1093" s="521"/>
      <c r="M1093" s="521"/>
      <c r="N1093" s="2768"/>
      <c r="O1093" s="521"/>
      <c r="P1093" s="523"/>
      <c r="Q1093" s="525"/>
      <c r="R1093" s="2769"/>
      <c r="S1093" s="3160"/>
    </row>
    <row r="1094" spans="7:19" ht="15" customHeight="1">
      <c r="G1094" s="2767"/>
      <c r="H1094" s="521"/>
      <c r="I1094" s="521"/>
      <c r="J1094" s="521"/>
      <c r="K1094" s="521"/>
      <c r="L1094" s="521"/>
      <c r="M1094" s="521"/>
      <c r="N1094" s="2768"/>
      <c r="O1094" s="521"/>
      <c r="P1094" s="523"/>
      <c r="Q1094" s="525"/>
      <c r="R1094" s="2769"/>
      <c r="S1094" s="3160"/>
    </row>
    <row r="1095" spans="7:19" ht="15" customHeight="1">
      <c r="G1095" s="2767"/>
      <c r="H1095" s="521"/>
      <c r="I1095" s="521"/>
      <c r="J1095" s="521"/>
      <c r="K1095" s="521"/>
      <c r="L1095" s="521"/>
      <c r="M1095" s="521"/>
      <c r="N1095" s="2768"/>
      <c r="O1095" s="521"/>
      <c r="P1095" s="523"/>
      <c r="Q1095" s="525"/>
      <c r="R1095" s="2769"/>
      <c r="S1095" s="3160"/>
    </row>
    <row r="1096" spans="7:19" ht="15" customHeight="1">
      <c r="G1096" s="2767"/>
      <c r="H1096" s="521"/>
      <c r="I1096" s="521"/>
      <c r="J1096" s="521"/>
      <c r="K1096" s="521"/>
      <c r="L1096" s="521"/>
      <c r="M1096" s="521"/>
      <c r="N1096" s="2768"/>
      <c r="O1096" s="521"/>
      <c r="P1096" s="523"/>
      <c r="Q1096" s="525"/>
      <c r="R1096" s="2769"/>
      <c r="S1096" s="3160"/>
    </row>
    <row r="1097" spans="7:19" ht="15" customHeight="1">
      <c r="G1097" s="2767"/>
      <c r="H1097" s="521"/>
      <c r="I1097" s="521"/>
      <c r="J1097" s="521"/>
      <c r="K1097" s="521"/>
      <c r="L1097" s="521"/>
      <c r="M1097" s="521"/>
      <c r="N1097" s="2768"/>
      <c r="O1097" s="521"/>
      <c r="P1097" s="523"/>
      <c r="Q1097" s="525"/>
      <c r="R1097" s="2769"/>
      <c r="S1097" s="3160"/>
    </row>
    <row r="1098" spans="7:19" ht="15" customHeight="1">
      <c r="G1098" s="2767"/>
      <c r="H1098" s="521"/>
      <c r="I1098" s="521"/>
      <c r="J1098" s="521"/>
      <c r="K1098" s="521"/>
      <c r="L1098" s="521"/>
      <c r="M1098" s="521"/>
      <c r="N1098" s="2768"/>
      <c r="O1098" s="521"/>
      <c r="P1098" s="523"/>
      <c r="Q1098" s="525"/>
      <c r="R1098" s="2769"/>
      <c r="S1098" s="3160"/>
    </row>
    <row r="1099" spans="7:19" ht="15" customHeight="1">
      <c r="G1099" s="2767"/>
      <c r="H1099" s="521"/>
      <c r="I1099" s="521"/>
      <c r="J1099" s="521"/>
      <c r="K1099" s="521"/>
      <c r="L1099" s="521"/>
      <c r="M1099" s="521"/>
      <c r="N1099" s="2768"/>
      <c r="O1099" s="521"/>
      <c r="P1099" s="523"/>
      <c r="Q1099" s="525"/>
      <c r="R1099" s="2769"/>
      <c r="S1099" s="3160"/>
    </row>
    <row r="1100" spans="7:19" ht="15" customHeight="1">
      <c r="G1100" s="2767"/>
      <c r="H1100" s="521"/>
      <c r="I1100" s="521"/>
      <c r="J1100" s="521"/>
      <c r="K1100" s="521"/>
      <c r="L1100" s="521"/>
      <c r="M1100" s="521"/>
      <c r="N1100" s="2768"/>
      <c r="O1100" s="521"/>
      <c r="P1100" s="523"/>
      <c r="Q1100" s="525"/>
      <c r="R1100" s="2769"/>
      <c r="S1100" s="3160"/>
    </row>
    <row r="1101" spans="7:19" ht="15" customHeight="1">
      <c r="G1101" s="2767"/>
      <c r="H1101" s="521"/>
      <c r="I1101" s="521"/>
      <c r="J1101" s="521"/>
      <c r="K1101" s="521"/>
      <c r="L1101" s="521"/>
      <c r="M1101" s="521"/>
      <c r="N1101" s="2768"/>
      <c r="O1101" s="521"/>
      <c r="P1101" s="523"/>
      <c r="Q1101" s="525"/>
      <c r="R1101" s="2769"/>
      <c r="S1101" s="3160"/>
    </row>
    <row r="1102" spans="7:19" ht="15" customHeight="1">
      <c r="G1102" s="2767"/>
      <c r="H1102" s="521"/>
      <c r="I1102" s="521"/>
      <c r="J1102" s="521"/>
      <c r="K1102" s="521"/>
      <c r="L1102" s="521"/>
      <c r="M1102" s="521"/>
      <c r="N1102" s="2768"/>
      <c r="O1102" s="521"/>
      <c r="P1102" s="523"/>
      <c r="Q1102" s="525"/>
      <c r="R1102" s="2769"/>
      <c r="S1102" s="3160"/>
    </row>
    <row r="1103" spans="7:19" ht="15" customHeight="1">
      <c r="G1103" s="2767"/>
      <c r="H1103" s="521"/>
      <c r="I1103" s="521"/>
      <c r="J1103" s="521"/>
      <c r="K1103" s="521"/>
      <c r="L1103" s="521"/>
      <c r="M1103" s="521"/>
      <c r="N1103" s="2768"/>
      <c r="O1103" s="521"/>
      <c r="P1103" s="523"/>
      <c r="Q1103" s="525"/>
      <c r="R1103" s="2769"/>
      <c r="S1103" s="3160"/>
    </row>
    <row r="1104" spans="7:19" ht="15" customHeight="1">
      <c r="G1104" s="2767"/>
      <c r="H1104" s="521"/>
      <c r="I1104" s="521"/>
      <c r="J1104" s="521"/>
      <c r="K1104" s="521"/>
      <c r="L1104" s="521"/>
      <c r="M1104" s="521"/>
      <c r="N1104" s="2768"/>
      <c r="O1104" s="521"/>
      <c r="P1104" s="523"/>
      <c r="Q1104" s="525"/>
      <c r="R1104" s="2769"/>
      <c r="S1104" s="3160"/>
    </row>
    <row r="1105" spans="7:19" ht="15" customHeight="1">
      <c r="G1105" s="2767"/>
      <c r="H1105" s="521"/>
      <c r="I1105" s="521"/>
      <c r="J1105" s="521"/>
      <c r="K1105" s="521"/>
      <c r="L1105" s="521"/>
      <c r="M1105" s="521"/>
      <c r="N1105" s="2768"/>
      <c r="O1105" s="521"/>
      <c r="P1105" s="523"/>
      <c r="Q1105" s="525"/>
      <c r="R1105" s="2769"/>
      <c r="S1105" s="3160"/>
    </row>
    <row r="1106" spans="7:19" ht="15" customHeight="1">
      <c r="G1106" s="2767"/>
      <c r="H1106" s="521"/>
      <c r="I1106" s="521"/>
      <c r="J1106" s="521"/>
      <c r="K1106" s="521"/>
      <c r="L1106" s="521"/>
      <c r="M1106" s="521"/>
      <c r="N1106" s="2768"/>
      <c r="O1106" s="521"/>
      <c r="P1106" s="523"/>
      <c r="Q1106" s="525"/>
      <c r="R1106" s="2769"/>
      <c r="S1106" s="3160"/>
    </row>
    <row r="1107" spans="7:19" ht="15" customHeight="1">
      <c r="G1107" s="2767"/>
      <c r="H1107" s="521"/>
      <c r="I1107" s="521"/>
      <c r="J1107" s="521"/>
      <c r="K1107" s="521"/>
      <c r="L1107" s="521"/>
      <c r="M1107" s="521"/>
      <c r="N1107" s="2768"/>
      <c r="O1107" s="521"/>
      <c r="P1107" s="523"/>
      <c r="Q1107" s="525"/>
      <c r="R1107" s="2769"/>
      <c r="S1107" s="3160"/>
    </row>
    <row r="1108" spans="7:19" ht="15" customHeight="1">
      <c r="G1108" s="2767"/>
      <c r="H1108" s="521"/>
      <c r="I1108" s="521"/>
      <c r="J1108" s="521"/>
      <c r="K1108" s="521"/>
      <c r="L1108" s="521"/>
      <c r="M1108" s="521"/>
      <c r="N1108" s="2768"/>
      <c r="O1108" s="521"/>
      <c r="P1108" s="523"/>
      <c r="Q1108" s="525"/>
      <c r="R1108" s="2769"/>
      <c r="S1108" s="3160"/>
    </row>
    <row r="1109" spans="7:19" ht="15" customHeight="1">
      <c r="G1109" s="2767"/>
      <c r="H1109" s="521"/>
      <c r="I1109" s="521"/>
      <c r="J1109" s="521"/>
      <c r="K1109" s="521"/>
      <c r="L1109" s="521"/>
      <c r="M1109" s="521"/>
      <c r="N1109" s="2768"/>
      <c r="O1109" s="521"/>
      <c r="P1109" s="523"/>
      <c r="Q1109" s="525"/>
      <c r="R1109" s="2769"/>
      <c r="S1109" s="3160"/>
    </row>
    <row r="1110" spans="7:19" ht="15" customHeight="1">
      <c r="G1110" s="2767"/>
      <c r="H1110" s="521"/>
      <c r="I1110" s="521"/>
      <c r="J1110" s="521"/>
      <c r="K1110" s="521"/>
      <c r="L1110" s="521"/>
      <c r="M1110" s="521"/>
      <c r="N1110" s="2768"/>
      <c r="O1110" s="521"/>
      <c r="P1110" s="523"/>
      <c r="Q1110" s="525"/>
      <c r="R1110" s="2769"/>
      <c r="S1110" s="3160"/>
    </row>
    <row r="1111" spans="7:19" ht="15" customHeight="1">
      <c r="G1111" s="2767"/>
      <c r="H1111" s="521"/>
      <c r="I1111" s="521"/>
      <c r="J1111" s="521"/>
      <c r="K1111" s="521"/>
      <c r="L1111" s="521"/>
      <c r="M1111" s="521"/>
      <c r="N1111" s="2768"/>
      <c r="O1111" s="521"/>
      <c r="P1111" s="523"/>
      <c r="Q1111" s="525"/>
      <c r="R1111" s="2769"/>
      <c r="S1111" s="3160"/>
    </row>
    <row r="1112" spans="7:19" ht="15" customHeight="1">
      <c r="G1112" s="2767"/>
      <c r="H1112" s="521"/>
      <c r="I1112" s="521"/>
      <c r="J1112" s="521"/>
      <c r="K1112" s="521"/>
      <c r="L1112" s="521"/>
      <c r="M1112" s="521"/>
      <c r="N1112" s="2768"/>
      <c r="O1112" s="521"/>
      <c r="P1112" s="523"/>
      <c r="Q1112" s="525"/>
      <c r="R1112" s="2769"/>
      <c r="S1112" s="3160"/>
    </row>
    <row r="1113" spans="7:19" ht="15" customHeight="1">
      <c r="G1113" s="2767"/>
      <c r="H1113" s="521"/>
      <c r="I1113" s="521"/>
      <c r="J1113" s="521"/>
      <c r="K1113" s="521"/>
      <c r="L1113" s="521"/>
      <c r="M1113" s="521"/>
      <c r="N1113" s="2768"/>
      <c r="O1113" s="521"/>
      <c r="P1113" s="523"/>
      <c r="Q1113" s="525"/>
      <c r="R1113" s="2769"/>
      <c r="S1113" s="3160"/>
    </row>
    <row r="1114" spans="7:19" ht="15" customHeight="1">
      <c r="G1114" s="2767"/>
      <c r="H1114" s="521"/>
      <c r="I1114" s="521"/>
      <c r="J1114" s="521"/>
      <c r="K1114" s="521"/>
      <c r="L1114" s="521"/>
      <c r="M1114" s="521"/>
      <c r="N1114" s="2768"/>
      <c r="O1114" s="521"/>
      <c r="P1114" s="523"/>
      <c r="Q1114" s="525"/>
      <c r="R1114" s="2769"/>
      <c r="S1114" s="3160"/>
    </row>
    <row r="1115" spans="7:19" ht="15" customHeight="1">
      <c r="G1115" s="2767"/>
      <c r="H1115" s="521"/>
      <c r="I1115" s="521"/>
      <c r="J1115" s="521"/>
      <c r="K1115" s="521"/>
      <c r="L1115" s="521"/>
      <c r="M1115" s="521"/>
      <c r="N1115" s="2768"/>
      <c r="O1115" s="521"/>
      <c r="P1115" s="523"/>
      <c r="Q1115" s="525"/>
      <c r="R1115" s="2769"/>
      <c r="S1115" s="3160"/>
    </row>
    <row r="1116" spans="7:19" ht="15" customHeight="1">
      <c r="G1116" s="2767"/>
      <c r="H1116" s="521"/>
      <c r="I1116" s="521"/>
      <c r="J1116" s="521"/>
      <c r="K1116" s="521"/>
      <c r="L1116" s="521"/>
      <c r="M1116" s="521"/>
      <c r="N1116" s="2768"/>
      <c r="O1116" s="521"/>
      <c r="P1116" s="523"/>
      <c r="Q1116" s="525"/>
      <c r="R1116" s="2769"/>
      <c r="S1116" s="3160"/>
    </row>
    <row r="1117" spans="7:19" ht="15" customHeight="1">
      <c r="G1117" s="2767"/>
      <c r="H1117" s="521"/>
      <c r="I1117" s="521"/>
      <c r="J1117" s="521"/>
      <c r="K1117" s="521"/>
      <c r="L1117" s="521"/>
      <c r="M1117" s="521"/>
      <c r="N1117" s="2768"/>
      <c r="O1117" s="521"/>
      <c r="P1117" s="523"/>
      <c r="Q1117" s="525"/>
      <c r="R1117" s="2769"/>
      <c r="S1117" s="3160"/>
    </row>
    <row r="1118" spans="7:19" ht="15" customHeight="1">
      <c r="G1118" s="2767"/>
      <c r="H1118" s="521"/>
      <c r="I1118" s="521"/>
      <c r="J1118" s="521"/>
      <c r="K1118" s="521"/>
      <c r="L1118" s="521"/>
      <c r="M1118" s="521"/>
      <c r="N1118" s="2768"/>
      <c r="O1118" s="521"/>
      <c r="P1118" s="523"/>
      <c r="Q1118" s="525"/>
      <c r="R1118" s="2769"/>
      <c r="S1118" s="3160"/>
    </row>
    <row r="1119" spans="7:19" ht="15" customHeight="1">
      <c r="G1119" s="2767"/>
      <c r="H1119" s="521"/>
      <c r="I1119" s="521"/>
      <c r="J1119" s="521"/>
      <c r="K1119" s="521"/>
      <c r="L1119" s="521"/>
      <c r="M1119" s="521"/>
      <c r="N1119" s="2768"/>
      <c r="O1119" s="521"/>
      <c r="P1119" s="523"/>
      <c r="Q1119" s="525"/>
      <c r="R1119" s="2769"/>
      <c r="S1119" s="3160"/>
    </row>
    <row r="1120" spans="7:19" ht="15" customHeight="1">
      <c r="G1120" s="2767"/>
      <c r="H1120" s="521"/>
      <c r="I1120" s="521"/>
      <c r="J1120" s="521"/>
      <c r="K1120" s="521"/>
      <c r="L1120" s="521"/>
      <c r="M1120" s="521"/>
      <c r="N1120" s="2768"/>
      <c r="O1120" s="521"/>
      <c r="P1120" s="523"/>
      <c r="Q1120" s="525"/>
      <c r="R1120" s="2769"/>
      <c r="S1120" s="3160"/>
    </row>
    <row r="1121" spans="7:19" ht="15" customHeight="1">
      <c r="G1121" s="2767"/>
      <c r="H1121" s="521"/>
      <c r="I1121" s="521"/>
      <c r="J1121" s="521"/>
      <c r="K1121" s="521"/>
      <c r="L1121" s="521"/>
      <c r="M1121" s="521"/>
      <c r="N1121" s="2768"/>
      <c r="O1121" s="521"/>
      <c r="P1121" s="523"/>
      <c r="Q1121" s="525"/>
      <c r="R1121" s="2769"/>
      <c r="S1121" s="3160"/>
    </row>
    <row r="1122" spans="7:19" ht="15" customHeight="1">
      <c r="G1122" s="2767"/>
      <c r="H1122" s="521"/>
      <c r="I1122" s="521"/>
      <c r="J1122" s="521"/>
      <c r="K1122" s="521"/>
      <c r="L1122" s="521"/>
      <c r="M1122" s="521"/>
      <c r="N1122" s="2768"/>
      <c r="O1122" s="521"/>
      <c r="P1122" s="523"/>
      <c r="Q1122" s="525"/>
      <c r="R1122" s="2769"/>
      <c r="S1122" s="3160"/>
    </row>
    <row r="1123" spans="7:19" ht="15" customHeight="1">
      <c r="G1123" s="2767"/>
      <c r="H1123" s="521"/>
      <c r="I1123" s="521"/>
      <c r="J1123" s="521"/>
      <c r="K1123" s="521"/>
      <c r="L1123" s="521"/>
      <c r="M1123" s="521"/>
      <c r="N1123" s="2768"/>
      <c r="O1123" s="521"/>
      <c r="P1123" s="523"/>
      <c r="Q1123" s="525"/>
      <c r="R1123" s="2769"/>
      <c r="S1123" s="3160"/>
    </row>
    <row r="1124" spans="7:19" ht="15" customHeight="1">
      <c r="G1124" s="2767"/>
      <c r="H1124" s="521"/>
      <c r="I1124" s="521"/>
      <c r="J1124" s="521"/>
      <c r="K1124" s="521"/>
      <c r="L1124" s="521"/>
      <c r="M1124" s="521"/>
      <c r="N1124" s="2768"/>
      <c r="O1124" s="521"/>
      <c r="P1124" s="523"/>
      <c r="Q1124" s="525"/>
      <c r="R1124" s="2769"/>
      <c r="S1124" s="3160"/>
    </row>
    <row r="1125" spans="7:19" ht="15" customHeight="1">
      <c r="G1125" s="2767"/>
      <c r="H1125" s="521"/>
      <c r="I1125" s="521"/>
      <c r="J1125" s="521"/>
      <c r="K1125" s="521"/>
      <c r="L1125" s="521"/>
      <c r="M1125" s="521"/>
      <c r="N1125" s="2768"/>
      <c r="O1125" s="521"/>
      <c r="P1125" s="523"/>
      <c r="Q1125" s="525"/>
      <c r="R1125" s="2769"/>
      <c r="S1125" s="3160"/>
    </row>
    <row r="1126" spans="7:19" ht="15" customHeight="1">
      <c r="G1126" s="2767"/>
      <c r="H1126" s="521"/>
      <c r="I1126" s="521"/>
      <c r="J1126" s="521"/>
      <c r="K1126" s="521"/>
      <c r="L1126" s="521"/>
      <c r="M1126" s="521"/>
      <c r="N1126" s="2768"/>
      <c r="O1126" s="521"/>
      <c r="P1126" s="523"/>
      <c r="Q1126" s="525"/>
      <c r="R1126" s="2769"/>
      <c r="S1126" s="3160"/>
    </row>
    <row r="1127" spans="7:19" ht="15" customHeight="1">
      <c r="G1127" s="2767"/>
      <c r="H1127" s="521"/>
      <c r="I1127" s="521"/>
      <c r="J1127" s="521"/>
      <c r="K1127" s="521"/>
      <c r="L1127" s="521"/>
      <c r="M1127" s="521"/>
      <c r="N1127" s="2768"/>
      <c r="O1127" s="521"/>
      <c r="P1127" s="523"/>
      <c r="Q1127" s="525"/>
      <c r="R1127" s="2769"/>
      <c r="S1127" s="3160"/>
    </row>
    <row r="1128" spans="7:19" ht="15" customHeight="1">
      <c r="G1128" s="2767"/>
      <c r="H1128" s="521"/>
      <c r="I1128" s="521"/>
      <c r="J1128" s="521"/>
      <c r="K1128" s="521"/>
      <c r="L1128" s="521"/>
      <c r="M1128" s="521"/>
      <c r="N1128" s="2768"/>
      <c r="O1128" s="521"/>
      <c r="P1128" s="523"/>
      <c r="Q1128" s="525"/>
      <c r="R1128" s="2769"/>
      <c r="S1128" s="3160"/>
    </row>
    <row r="1129" spans="7:19" ht="15" customHeight="1">
      <c r="G1129" s="2767"/>
      <c r="H1129" s="521"/>
      <c r="I1129" s="521"/>
      <c r="J1129" s="521"/>
      <c r="K1129" s="521"/>
      <c r="L1129" s="521"/>
      <c r="M1129" s="521"/>
      <c r="N1129" s="2768"/>
      <c r="O1129" s="521"/>
      <c r="P1129" s="523"/>
      <c r="Q1129" s="525"/>
      <c r="R1129" s="2769"/>
      <c r="S1129" s="3160"/>
    </row>
    <row r="1130" spans="7:19" ht="15" customHeight="1">
      <c r="G1130" s="2767"/>
      <c r="H1130" s="521"/>
      <c r="I1130" s="521"/>
      <c r="J1130" s="521"/>
      <c r="K1130" s="521"/>
      <c r="L1130" s="521"/>
      <c r="M1130" s="521"/>
      <c r="N1130" s="2768"/>
      <c r="O1130" s="521"/>
      <c r="P1130" s="523"/>
      <c r="Q1130" s="525"/>
      <c r="R1130" s="2769"/>
      <c r="S1130" s="3160"/>
    </row>
    <row r="1131" spans="7:19" ht="15" customHeight="1">
      <c r="G1131" s="2767"/>
      <c r="H1131" s="521"/>
      <c r="I1131" s="521"/>
      <c r="J1131" s="521"/>
      <c r="K1131" s="521"/>
      <c r="L1131" s="521"/>
      <c r="M1131" s="521"/>
      <c r="N1131" s="2768"/>
      <c r="O1131" s="521"/>
      <c r="P1131" s="523"/>
      <c r="Q1131" s="525"/>
      <c r="R1131" s="2769"/>
      <c r="S1131" s="3160"/>
    </row>
    <row r="1132" spans="7:19" ht="15" customHeight="1">
      <c r="G1132" s="2767"/>
      <c r="H1132" s="521"/>
      <c r="I1132" s="521"/>
      <c r="J1132" s="521"/>
      <c r="K1132" s="521"/>
      <c r="L1132" s="521"/>
      <c r="M1132" s="521"/>
      <c r="N1132" s="2768"/>
      <c r="O1132" s="521"/>
      <c r="P1132" s="523"/>
      <c r="Q1132" s="525"/>
      <c r="R1132" s="2769"/>
      <c r="S1132" s="3160"/>
    </row>
    <row r="1133" spans="7:19" ht="15" customHeight="1">
      <c r="G1133" s="2767"/>
      <c r="H1133" s="521"/>
      <c r="I1133" s="521"/>
      <c r="J1133" s="521"/>
      <c r="K1133" s="521"/>
      <c r="L1133" s="521"/>
      <c r="M1133" s="521"/>
      <c r="N1133" s="2768"/>
      <c r="O1133" s="521"/>
      <c r="P1133" s="523"/>
      <c r="Q1133" s="525"/>
      <c r="R1133" s="2769"/>
      <c r="S1133" s="3160"/>
    </row>
    <row r="1134" spans="7:19" ht="15" customHeight="1">
      <c r="G1134" s="2767"/>
      <c r="H1134" s="521"/>
      <c r="I1134" s="521"/>
      <c r="J1134" s="521"/>
      <c r="K1134" s="521"/>
      <c r="L1134" s="521"/>
      <c r="M1134" s="521"/>
      <c r="N1134" s="2768"/>
      <c r="O1134" s="521"/>
      <c r="P1134" s="523"/>
      <c r="Q1134" s="525"/>
      <c r="R1134" s="2769"/>
      <c r="S1134" s="3160"/>
    </row>
    <row r="1135" spans="7:19" ht="15" customHeight="1">
      <c r="G1135" s="2767"/>
      <c r="H1135" s="521"/>
      <c r="I1135" s="521"/>
      <c r="J1135" s="521"/>
      <c r="K1135" s="521"/>
      <c r="L1135" s="521"/>
      <c r="M1135" s="521"/>
      <c r="N1135" s="2768"/>
      <c r="O1135" s="521"/>
      <c r="P1135" s="523"/>
      <c r="Q1135" s="525"/>
      <c r="R1135" s="2769"/>
      <c r="S1135" s="3160"/>
    </row>
    <row r="1136" spans="7:19" ht="15" customHeight="1">
      <c r="G1136" s="2767"/>
      <c r="H1136" s="521"/>
      <c r="I1136" s="521"/>
      <c r="J1136" s="521"/>
      <c r="K1136" s="521"/>
      <c r="L1136" s="521"/>
      <c r="M1136" s="521"/>
      <c r="N1136" s="2768"/>
      <c r="O1136" s="521"/>
      <c r="P1136" s="523"/>
      <c r="Q1136" s="525"/>
      <c r="R1136" s="2769"/>
      <c r="S1136" s="3160"/>
    </row>
    <row r="1137" spans="7:19" ht="15" customHeight="1">
      <c r="G1137" s="2767"/>
      <c r="H1137" s="521"/>
      <c r="I1137" s="521"/>
      <c r="J1137" s="521"/>
      <c r="K1137" s="521"/>
      <c r="L1137" s="521"/>
      <c r="M1137" s="521"/>
      <c r="N1137" s="2768"/>
      <c r="O1137" s="521"/>
      <c r="P1137" s="523"/>
      <c r="Q1137" s="525"/>
      <c r="R1137" s="2769"/>
      <c r="S1137" s="3160"/>
    </row>
    <row r="1138" spans="7:19" ht="15" customHeight="1">
      <c r="G1138" s="2767"/>
      <c r="H1138" s="521"/>
      <c r="I1138" s="521"/>
      <c r="J1138" s="521"/>
      <c r="K1138" s="521"/>
      <c r="L1138" s="521"/>
      <c r="M1138" s="521"/>
      <c r="N1138" s="2768"/>
      <c r="O1138" s="521"/>
      <c r="P1138" s="523"/>
      <c r="Q1138" s="525"/>
      <c r="R1138" s="2769"/>
      <c r="S1138" s="3160"/>
    </row>
    <row r="1139" spans="7:19" ht="15" customHeight="1">
      <c r="G1139" s="2767"/>
      <c r="H1139" s="521"/>
      <c r="I1139" s="521"/>
      <c r="J1139" s="521"/>
      <c r="K1139" s="521"/>
      <c r="L1139" s="521"/>
      <c r="M1139" s="521"/>
      <c r="N1139" s="2768"/>
      <c r="O1139" s="521"/>
      <c r="P1139" s="523"/>
      <c r="Q1139" s="525"/>
      <c r="R1139" s="2769"/>
      <c r="S1139" s="3160"/>
    </row>
    <row r="1140" spans="7:19" ht="15" customHeight="1">
      <c r="G1140" s="2767"/>
      <c r="H1140" s="521"/>
      <c r="I1140" s="521"/>
      <c r="J1140" s="521"/>
      <c r="K1140" s="521"/>
      <c r="L1140" s="521"/>
      <c r="M1140" s="521"/>
      <c r="N1140" s="2768"/>
      <c r="O1140" s="521"/>
      <c r="P1140" s="523"/>
      <c r="Q1140" s="525"/>
      <c r="R1140" s="2769"/>
      <c r="S1140" s="3160"/>
    </row>
    <row r="1141" spans="7:19" ht="15" customHeight="1">
      <c r="G1141" s="2767"/>
      <c r="H1141" s="521"/>
      <c r="I1141" s="521"/>
      <c r="J1141" s="521"/>
      <c r="K1141" s="521"/>
      <c r="L1141" s="521"/>
      <c r="M1141" s="521"/>
      <c r="N1141" s="2768"/>
      <c r="O1141" s="521"/>
      <c r="P1141" s="523"/>
      <c r="Q1141" s="525"/>
      <c r="R1141" s="2769"/>
      <c r="S1141" s="3160"/>
    </row>
    <row r="1142" spans="7:19" ht="15" customHeight="1">
      <c r="G1142" s="2767"/>
      <c r="H1142" s="521"/>
      <c r="I1142" s="521"/>
      <c r="J1142" s="521"/>
      <c r="K1142" s="521"/>
      <c r="L1142" s="521"/>
      <c r="M1142" s="521"/>
      <c r="N1142" s="2768"/>
      <c r="O1142" s="521"/>
      <c r="P1142" s="523"/>
      <c r="Q1142" s="525"/>
      <c r="R1142" s="2769"/>
      <c r="S1142" s="3160"/>
    </row>
    <row r="1143" spans="7:19" ht="15" customHeight="1">
      <c r="G1143" s="2767"/>
      <c r="H1143" s="521"/>
      <c r="I1143" s="521"/>
      <c r="J1143" s="521"/>
      <c r="K1143" s="521"/>
      <c r="L1143" s="521"/>
      <c r="M1143" s="521"/>
      <c r="N1143" s="2768"/>
      <c r="O1143" s="521"/>
      <c r="P1143" s="523"/>
      <c r="Q1143" s="525"/>
      <c r="R1143" s="2769"/>
      <c r="S1143" s="3160"/>
    </row>
    <row r="1144" spans="7:19" ht="15" customHeight="1">
      <c r="G1144" s="2767"/>
      <c r="H1144" s="521"/>
      <c r="I1144" s="521"/>
      <c r="J1144" s="521"/>
      <c r="K1144" s="521"/>
      <c r="L1144" s="521"/>
      <c r="M1144" s="521"/>
      <c r="N1144" s="2768"/>
      <c r="O1144" s="521"/>
      <c r="P1144" s="523"/>
      <c r="Q1144" s="525"/>
      <c r="R1144" s="2769"/>
      <c r="S1144" s="3160"/>
    </row>
    <row r="1145" spans="7:19" ht="15" customHeight="1">
      <c r="G1145" s="2767"/>
      <c r="H1145" s="521"/>
      <c r="I1145" s="521"/>
      <c r="J1145" s="521"/>
      <c r="K1145" s="521"/>
      <c r="L1145" s="521"/>
      <c r="M1145" s="521"/>
      <c r="N1145" s="2768"/>
      <c r="O1145" s="521"/>
      <c r="P1145" s="523"/>
      <c r="Q1145" s="525"/>
      <c r="R1145" s="2769"/>
      <c r="S1145" s="3160"/>
    </row>
    <row r="1146" spans="7:19" ht="15" customHeight="1">
      <c r="G1146" s="2767"/>
      <c r="H1146" s="521"/>
      <c r="I1146" s="521"/>
      <c r="J1146" s="521"/>
      <c r="K1146" s="521"/>
      <c r="L1146" s="521"/>
      <c r="M1146" s="521"/>
      <c r="N1146" s="2768"/>
      <c r="O1146" s="521"/>
      <c r="P1146" s="523"/>
      <c r="Q1146" s="525"/>
      <c r="R1146" s="2769"/>
      <c r="S1146" s="3160"/>
    </row>
    <row r="1147" spans="7:19" ht="15" customHeight="1">
      <c r="G1147" s="2767"/>
      <c r="H1147" s="521"/>
      <c r="I1147" s="521"/>
      <c r="J1147" s="521"/>
      <c r="K1147" s="521"/>
      <c r="L1147" s="521"/>
      <c r="M1147" s="521"/>
      <c r="N1147" s="2768"/>
      <c r="O1147" s="521"/>
      <c r="P1147" s="523"/>
      <c r="Q1147" s="525"/>
      <c r="R1147" s="2769"/>
      <c r="S1147" s="3160"/>
    </row>
    <row r="1148" spans="7:19" ht="15" customHeight="1">
      <c r="G1148" s="2767"/>
      <c r="H1148" s="521"/>
      <c r="I1148" s="521"/>
      <c r="J1148" s="521"/>
      <c r="K1148" s="521"/>
      <c r="L1148" s="521"/>
      <c r="M1148" s="521"/>
      <c r="N1148" s="2768"/>
      <c r="O1148" s="521"/>
      <c r="P1148" s="523"/>
      <c r="Q1148" s="525"/>
      <c r="R1148" s="2769"/>
      <c r="S1148" s="3160"/>
    </row>
    <row r="1149" spans="7:19" ht="15" customHeight="1">
      <c r="G1149" s="2767"/>
      <c r="H1149" s="521"/>
      <c r="I1149" s="521"/>
      <c r="J1149" s="521"/>
      <c r="K1149" s="521"/>
      <c r="L1149" s="521"/>
      <c r="M1149" s="521"/>
      <c r="N1149" s="2768"/>
      <c r="O1149" s="521"/>
      <c r="P1149" s="523"/>
      <c r="Q1149" s="525"/>
      <c r="R1149" s="2769"/>
      <c r="S1149" s="3160"/>
    </row>
    <row r="1150" spans="7:19" ht="15" customHeight="1">
      <c r="G1150" s="2767"/>
      <c r="H1150" s="521"/>
      <c r="I1150" s="521"/>
      <c r="J1150" s="521"/>
      <c r="K1150" s="521"/>
      <c r="L1150" s="521"/>
      <c r="M1150" s="521"/>
      <c r="N1150" s="2768"/>
      <c r="O1150" s="521"/>
      <c r="P1150" s="523"/>
      <c r="Q1150" s="525"/>
      <c r="R1150" s="2769"/>
      <c r="S1150" s="3160"/>
    </row>
    <row r="1151" spans="7:19" ht="15" customHeight="1">
      <c r="G1151" s="2767"/>
      <c r="H1151" s="521"/>
      <c r="I1151" s="521"/>
      <c r="J1151" s="521"/>
      <c r="K1151" s="521"/>
      <c r="L1151" s="521"/>
      <c r="M1151" s="521"/>
      <c r="N1151" s="2768"/>
      <c r="O1151" s="521"/>
      <c r="P1151" s="523"/>
      <c r="Q1151" s="525"/>
      <c r="R1151" s="2769"/>
      <c r="S1151" s="3160"/>
    </row>
    <row r="1152" spans="7:19" ht="15" customHeight="1">
      <c r="G1152" s="2767"/>
      <c r="H1152" s="521"/>
      <c r="I1152" s="521"/>
      <c r="J1152" s="521"/>
      <c r="K1152" s="521"/>
      <c r="L1152" s="521"/>
      <c r="M1152" s="521"/>
      <c r="N1152" s="2768"/>
      <c r="O1152" s="521"/>
      <c r="P1152" s="523"/>
      <c r="Q1152" s="525"/>
      <c r="R1152" s="2769"/>
      <c r="S1152" s="3160"/>
    </row>
    <row r="1153" spans="7:19" ht="15" customHeight="1">
      <c r="G1153" s="2767"/>
      <c r="H1153" s="521"/>
      <c r="I1153" s="521"/>
      <c r="J1153" s="521"/>
      <c r="K1153" s="521"/>
      <c r="L1153" s="521"/>
      <c r="M1153" s="521"/>
      <c r="N1153" s="2768"/>
      <c r="O1153" s="521"/>
      <c r="P1153" s="523"/>
      <c r="Q1153" s="525"/>
      <c r="R1153" s="2769"/>
      <c r="S1153" s="3160"/>
    </row>
    <row r="1154" spans="7:19" ht="15" customHeight="1">
      <c r="G1154" s="2767"/>
      <c r="H1154" s="521"/>
      <c r="I1154" s="521"/>
      <c r="J1154" s="521"/>
      <c r="K1154" s="521"/>
      <c r="L1154" s="521"/>
      <c r="M1154" s="521"/>
      <c r="N1154" s="2768"/>
      <c r="O1154" s="521"/>
      <c r="P1154" s="523"/>
      <c r="Q1154" s="525"/>
      <c r="R1154" s="2769"/>
      <c r="S1154" s="3160"/>
    </row>
    <row r="1155" spans="7:19" ht="15" customHeight="1">
      <c r="G1155" s="2767"/>
      <c r="H1155" s="521"/>
      <c r="I1155" s="521"/>
      <c r="J1155" s="521"/>
      <c r="K1155" s="521"/>
      <c r="L1155" s="521"/>
      <c r="M1155" s="521"/>
      <c r="N1155" s="2768"/>
      <c r="O1155" s="521"/>
      <c r="P1155" s="523"/>
      <c r="Q1155" s="525"/>
      <c r="R1155" s="2769"/>
      <c r="S1155" s="3160"/>
    </row>
    <row r="1156" spans="7:19" ht="15" customHeight="1">
      <c r="G1156" s="2767"/>
      <c r="H1156" s="521"/>
      <c r="I1156" s="521"/>
      <c r="J1156" s="521"/>
      <c r="K1156" s="521"/>
      <c r="L1156" s="521"/>
      <c r="M1156" s="521"/>
      <c r="N1156" s="2768"/>
      <c r="O1156" s="521"/>
      <c r="P1156" s="523"/>
      <c r="Q1156" s="525"/>
      <c r="R1156" s="2769"/>
      <c r="S1156" s="3160"/>
    </row>
    <row r="1157" spans="7:19" ht="15" customHeight="1">
      <c r="G1157" s="2767"/>
      <c r="H1157" s="521"/>
      <c r="I1157" s="521"/>
      <c r="J1157" s="521"/>
      <c r="K1157" s="521"/>
      <c r="L1157" s="521"/>
      <c r="M1157" s="521"/>
      <c r="N1157" s="2768"/>
      <c r="O1157" s="521"/>
      <c r="P1157" s="523"/>
      <c r="Q1157" s="525"/>
      <c r="R1157" s="2769"/>
      <c r="S1157" s="3160"/>
    </row>
    <row r="1158" spans="7:19" ht="15" customHeight="1">
      <c r="G1158" s="2767"/>
      <c r="H1158" s="521"/>
      <c r="I1158" s="521"/>
      <c r="J1158" s="521"/>
      <c r="K1158" s="521"/>
      <c r="L1158" s="521"/>
      <c r="M1158" s="521"/>
      <c r="N1158" s="2768"/>
      <c r="O1158" s="521"/>
      <c r="P1158" s="523"/>
      <c r="Q1158" s="525"/>
      <c r="R1158" s="2769"/>
      <c r="S1158" s="3160"/>
    </row>
    <row r="1159" spans="7:19" ht="15" customHeight="1">
      <c r="G1159" s="2767"/>
      <c r="H1159" s="521"/>
      <c r="I1159" s="521"/>
      <c r="J1159" s="521"/>
      <c r="K1159" s="521"/>
      <c r="L1159" s="521"/>
      <c r="M1159" s="521"/>
      <c r="N1159" s="2768"/>
      <c r="O1159" s="521"/>
      <c r="P1159" s="523"/>
      <c r="Q1159" s="525"/>
      <c r="R1159" s="2769"/>
      <c r="S1159" s="3160"/>
    </row>
    <row r="1160" spans="7:19" ht="15" customHeight="1">
      <c r="G1160" s="2767"/>
      <c r="H1160" s="521"/>
      <c r="I1160" s="521"/>
      <c r="J1160" s="521"/>
      <c r="K1160" s="521"/>
      <c r="L1160" s="521"/>
      <c r="M1160" s="521"/>
      <c r="N1160" s="2768"/>
      <c r="O1160" s="521"/>
      <c r="P1160" s="523"/>
      <c r="Q1160" s="525"/>
      <c r="R1160" s="2769"/>
      <c r="S1160" s="3160"/>
    </row>
    <row r="1161" spans="7:19" ht="15" customHeight="1">
      <c r="G1161" s="2767"/>
      <c r="H1161" s="521"/>
      <c r="I1161" s="521"/>
      <c r="J1161" s="521"/>
      <c r="K1161" s="521"/>
      <c r="L1161" s="521"/>
      <c r="M1161" s="521"/>
      <c r="N1161" s="2768"/>
      <c r="O1161" s="521"/>
      <c r="P1161" s="523"/>
      <c r="Q1161" s="525"/>
      <c r="R1161" s="2769"/>
      <c r="S1161" s="3160"/>
    </row>
    <row r="1162" spans="7:19" ht="15" customHeight="1">
      <c r="G1162" s="2767"/>
      <c r="H1162" s="521"/>
      <c r="I1162" s="521"/>
      <c r="J1162" s="521"/>
      <c r="K1162" s="521"/>
      <c r="L1162" s="521"/>
      <c r="M1162" s="521"/>
      <c r="N1162" s="2768"/>
      <c r="O1162" s="521"/>
      <c r="P1162" s="523"/>
      <c r="Q1162" s="525"/>
      <c r="R1162" s="2769"/>
      <c r="S1162" s="3160"/>
    </row>
    <row r="1163" spans="7:19" ht="15" customHeight="1">
      <c r="G1163" s="2767"/>
      <c r="H1163" s="521"/>
      <c r="I1163" s="521"/>
      <c r="J1163" s="521"/>
      <c r="K1163" s="521"/>
      <c r="L1163" s="521"/>
      <c r="M1163" s="521"/>
      <c r="N1163" s="2768"/>
      <c r="O1163" s="521"/>
      <c r="P1163" s="523"/>
      <c r="Q1163" s="525"/>
      <c r="R1163" s="2769"/>
      <c r="S1163" s="3160"/>
    </row>
    <row r="1164" spans="7:19" ht="15" customHeight="1">
      <c r="G1164" s="2767"/>
      <c r="H1164" s="521"/>
      <c r="I1164" s="521"/>
      <c r="J1164" s="521"/>
      <c r="K1164" s="521"/>
      <c r="L1164" s="521"/>
      <c r="M1164" s="521"/>
      <c r="N1164" s="2768"/>
      <c r="O1164" s="521"/>
      <c r="P1164" s="523"/>
      <c r="Q1164" s="525"/>
      <c r="R1164" s="2769"/>
      <c r="S1164" s="3160"/>
    </row>
    <row r="1165" spans="7:19" ht="15" customHeight="1">
      <c r="G1165" s="2767"/>
      <c r="H1165" s="521"/>
      <c r="I1165" s="521"/>
      <c r="J1165" s="521"/>
      <c r="K1165" s="521"/>
      <c r="L1165" s="521"/>
      <c r="M1165" s="521"/>
      <c r="N1165" s="2768"/>
      <c r="O1165" s="521"/>
      <c r="P1165" s="523"/>
      <c r="Q1165" s="525"/>
      <c r="R1165" s="2769"/>
      <c r="S1165" s="3160"/>
    </row>
    <row r="1166" spans="7:19" ht="15" customHeight="1">
      <c r="G1166" s="2767"/>
      <c r="H1166" s="521"/>
      <c r="I1166" s="521"/>
      <c r="J1166" s="521"/>
      <c r="K1166" s="521"/>
      <c r="L1166" s="521"/>
      <c r="M1166" s="521"/>
      <c r="N1166" s="2768"/>
      <c r="O1166" s="521"/>
      <c r="P1166" s="523"/>
      <c r="Q1166" s="525"/>
      <c r="R1166" s="2769"/>
      <c r="S1166" s="3160"/>
    </row>
    <row r="1167" spans="7:19" ht="15" customHeight="1">
      <c r="G1167" s="2767"/>
      <c r="H1167" s="521"/>
      <c r="I1167" s="521"/>
      <c r="J1167" s="521"/>
      <c r="K1167" s="521"/>
      <c r="L1167" s="521"/>
      <c r="M1167" s="521"/>
      <c r="N1167" s="2768"/>
      <c r="O1167" s="521"/>
      <c r="P1167" s="523"/>
      <c r="Q1167" s="525"/>
      <c r="R1167" s="2769"/>
      <c r="S1167" s="3160"/>
    </row>
    <row r="1168" spans="7:19" ht="15" customHeight="1">
      <c r="G1168" s="2767"/>
      <c r="H1168" s="521"/>
      <c r="I1168" s="521"/>
      <c r="J1168" s="521"/>
      <c r="K1168" s="521"/>
      <c r="L1168" s="521"/>
      <c r="M1168" s="521"/>
      <c r="N1168" s="2768"/>
      <c r="O1168" s="521"/>
      <c r="P1168" s="523"/>
      <c r="Q1168" s="525"/>
      <c r="R1168" s="2769"/>
      <c r="S1168" s="3160"/>
    </row>
    <row r="1169" spans="7:19" ht="15" customHeight="1">
      <c r="G1169" s="2767"/>
      <c r="H1169" s="521"/>
      <c r="I1169" s="521"/>
      <c r="J1169" s="521"/>
      <c r="K1169" s="521"/>
      <c r="L1169" s="521"/>
      <c r="M1169" s="521"/>
      <c r="N1169" s="2768"/>
      <c r="O1169" s="521"/>
      <c r="P1169" s="523"/>
      <c r="Q1169" s="525"/>
      <c r="R1169" s="2769"/>
      <c r="S1169" s="3160"/>
    </row>
    <row r="1170" spans="7:19" ht="15" customHeight="1">
      <c r="G1170" s="2767"/>
      <c r="H1170" s="521"/>
      <c r="I1170" s="521"/>
      <c r="J1170" s="521"/>
      <c r="K1170" s="521"/>
      <c r="L1170" s="521"/>
      <c r="M1170" s="521"/>
      <c r="N1170" s="2768"/>
      <c r="O1170" s="521"/>
      <c r="P1170" s="523"/>
      <c r="Q1170" s="525"/>
      <c r="R1170" s="2769"/>
      <c r="S1170" s="3160"/>
    </row>
    <row r="1171" spans="7:19" ht="15" customHeight="1">
      <c r="G1171" s="2767"/>
      <c r="H1171" s="521"/>
      <c r="I1171" s="521"/>
      <c r="J1171" s="521"/>
      <c r="K1171" s="521"/>
      <c r="L1171" s="521"/>
      <c r="M1171" s="521"/>
      <c r="N1171" s="2768"/>
      <c r="O1171" s="521"/>
      <c r="P1171" s="523"/>
      <c r="Q1171" s="525"/>
      <c r="R1171" s="2769"/>
      <c r="S1171" s="3160"/>
    </row>
    <row r="1172" spans="7:19" ht="15" customHeight="1">
      <c r="G1172" s="2767"/>
      <c r="H1172" s="521"/>
      <c r="I1172" s="521"/>
      <c r="J1172" s="521"/>
      <c r="K1172" s="521"/>
      <c r="L1172" s="521"/>
      <c r="M1172" s="521"/>
      <c r="N1172" s="2768"/>
      <c r="O1172" s="521"/>
      <c r="P1172" s="523"/>
      <c r="Q1172" s="525"/>
      <c r="R1172" s="2769"/>
      <c r="S1172" s="3160"/>
    </row>
    <row r="1173" spans="7:19" ht="15" customHeight="1">
      <c r="G1173" s="2767"/>
      <c r="H1173" s="521"/>
      <c r="I1173" s="521"/>
      <c r="J1173" s="521"/>
      <c r="K1173" s="521"/>
      <c r="L1173" s="521"/>
      <c r="M1173" s="521"/>
      <c r="N1173" s="2768"/>
      <c r="O1173" s="521"/>
      <c r="P1173" s="523"/>
      <c r="Q1173" s="525"/>
      <c r="R1173" s="2769"/>
      <c r="S1173" s="3160"/>
    </row>
    <row r="1174" spans="7:19" ht="15" customHeight="1">
      <c r="G1174" s="2767"/>
      <c r="H1174" s="521"/>
      <c r="I1174" s="521"/>
      <c r="J1174" s="521"/>
      <c r="K1174" s="521"/>
      <c r="L1174" s="521"/>
      <c r="M1174" s="521"/>
      <c r="N1174" s="2768"/>
      <c r="O1174" s="521"/>
      <c r="P1174" s="523"/>
      <c r="Q1174" s="525"/>
      <c r="R1174" s="2769"/>
      <c r="S1174" s="3160"/>
    </row>
    <row r="1175" spans="7:19" ht="15" customHeight="1">
      <c r="G1175" s="2767"/>
      <c r="H1175" s="521"/>
      <c r="I1175" s="521"/>
      <c r="J1175" s="521"/>
      <c r="K1175" s="521"/>
      <c r="L1175" s="521"/>
      <c r="M1175" s="521"/>
      <c r="N1175" s="2768"/>
      <c r="O1175" s="521"/>
      <c r="P1175" s="523"/>
      <c r="Q1175" s="525"/>
      <c r="R1175" s="2769"/>
      <c r="S1175" s="3160"/>
    </row>
    <row r="1176" spans="7:19" ht="15" customHeight="1">
      <c r="G1176" s="2767"/>
      <c r="H1176" s="521"/>
      <c r="I1176" s="521"/>
      <c r="J1176" s="521"/>
      <c r="K1176" s="521"/>
      <c r="L1176" s="521"/>
      <c r="M1176" s="521"/>
      <c r="N1176" s="2768"/>
      <c r="O1176" s="521"/>
      <c r="P1176" s="523"/>
      <c r="Q1176" s="525"/>
      <c r="R1176" s="2769"/>
      <c r="S1176" s="3160"/>
    </row>
    <row r="1177" spans="7:19" ht="15" customHeight="1">
      <c r="G1177" s="2767"/>
      <c r="H1177" s="521"/>
      <c r="I1177" s="521"/>
      <c r="J1177" s="521"/>
      <c r="K1177" s="521"/>
      <c r="L1177" s="521"/>
      <c r="M1177" s="521"/>
      <c r="N1177" s="2768"/>
      <c r="O1177" s="521"/>
      <c r="P1177" s="523"/>
      <c r="Q1177" s="525"/>
      <c r="R1177" s="2769"/>
      <c r="S1177" s="3160"/>
    </row>
    <row r="1178" spans="7:19" ht="15" customHeight="1">
      <c r="G1178" s="2767"/>
      <c r="H1178" s="521"/>
      <c r="I1178" s="521"/>
      <c r="J1178" s="521"/>
      <c r="K1178" s="521"/>
      <c r="L1178" s="521"/>
      <c r="M1178" s="521"/>
      <c r="N1178" s="2768"/>
      <c r="O1178" s="521"/>
      <c r="P1178" s="523"/>
      <c r="Q1178" s="525"/>
      <c r="R1178" s="2769"/>
      <c r="S1178" s="3160"/>
    </row>
    <row r="1179" spans="7:19" ht="15" customHeight="1">
      <c r="G1179" s="2767"/>
      <c r="H1179" s="521"/>
      <c r="I1179" s="521"/>
      <c r="J1179" s="521"/>
      <c r="K1179" s="521"/>
      <c r="L1179" s="521"/>
      <c r="M1179" s="521"/>
      <c r="N1179" s="2768"/>
      <c r="O1179" s="521"/>
      <c r="P1179" s="523"/>
      <c r="Q1179" s="525"/>
      <c r="R1179" s="2769"/>
      <c r="S1179" s="3160"/>
    </row>
    <row r="1180" spans="7:19" ht="15" customHeight="1">
      <c r="G1180" s="2767"/>
      <c r="H1180" s="521"/>
      <c r="I1180" s="521"/>
      <c r="J1180" s="521"/>
      <c r="K1180" s="521"/>
      <c r="L1180" s="521"/>
      <c r="M1180" s="521"/>
      <c r="N1180" s="2768"/>
      <c r="O1180" s="521"/>
      <c r="P1180" s="523"/>
      <c r="Q1180" s="525"/>
      <c r="R1180" s="2769"/>
      <c r="S1180" s="3160"/>
    </row>
    <row r="1181" spans="7:19" ht="15" customHeight="1">
      <c r="G1181" s="2767"/>
      <c r="H1181" s="521"/>
      <c r="I1181" s="521"/>
      <c r="J1181" s="521"/>
      <c r="K1181" s="521"/>
      <c r="L1181" s="521"/>
      <c r="M1181" s="521"/>
      <c r="N1181" s="2768"/>
      <c r="O1181" s="521"/>
      <c r="P1181" s="523"/>
      <c r="Q1181" s="525"/>
      <c r="R1181" s="2769"/>
      <c r="S1181" s="3160"/>
    </row>
    <row r="1182" spans="7:19" ht="15" customHeight="1">
      <c r="G1182" s="2767"/>
      <c r="H1182" s="521"/>
      <c r="I1182" s="521"/>
      <c r="J1182" s="521"/>
      <c r="K1182" s="521"/>
      <c r="L1182" s="521"/>
      <c r="M1182" s="521"/>
      <c r="N1182" s="2768"/>
      <c r="O1182" s="521"/>
      <c r="P1182" s="523"/>
      <c r="Q1182" s="525"/>
      <c r="R1182" s="2769"/>
      <c r="S1182" s="3160"/>
    </row>
    <row r="1183" spans="7:19" ht="15" customHeight="1">
      <c r="G1183" s="2767"/>
      <c r="H1183" s="521"/>
      <c r="I1183" s="521"/>
      <c r="J1183" s="521"/>
      <c r="K1183" s="521"/>
      <c r="L1183" s="521"/>
      <c r="M1183" s="521"/>
      <c r="N1183" s="2768"/>
      <c r="O1183" s="521"/>
      <c r="P1183" s="523"/>
      <c r="Q1183" s="525"/>
      <c r="R1183" s="2769"/>
      <c r="S1183" s="3160"/>
    </row>
    <row r="1184" spans="7:19" ht="15" customHeight="1">
      <c r="G1184" s="2767"/>
      <c r="H1184" s="521"/>
      <c r="I1184" s="521"/>
      <c r="J1184" s="521"/>
      <c r="K1184" s="521"/>
      <c r="L1184" s="521"/>
      <c r="M1184" s="521"/>
      <c r="N1184" s="2768"/>
      <c r="O1184" s="521"/>
      <c r="P1184" s="523"/>
      <c r="Q1184" s="525"/>
      <c r="R1184" s="2769"/>
      <c r="S1184" s="3160"/>
    </row>
    <row r="1185" spans="7:19" ht="15" customHeight="1">
      <c r="G1185" s="2767"/>
      <c r="H1185" s="521"/>
      <c r="I1185" s="521"/>
      <c r="J1185" s="521"/>
      <c r="K1185" s="521"/>
      <c r="L1185" s="521"/>
      <c r="M1185" s="521"/>
      <c r="N1185" s="2768"/>
      <c r="O1185" s="521"/>
      <c r="P1185" s="523"/>
      <c r="Q1185" s="525"/>
      <c r="R1185" s="2769"/>
      <c r="S1185" s="3160"/>
    </row>
    <row r="1186" spans="7:19" ht="15" customHeight="1">
      <c r="G1186" s="2767"/>
      <c r="H1186" s="521"/>
      <c r="I1186" s="521"/>
      <c r="J1186" s="521"/>
      <c r="K1186" s="521"/>
      <c r="L1186" s="521"/>
      <c r="M1186" s="521"/>
      <c r="N1186" s="2768"/>
      <c r="O1186" s="521"/>
      <c r="P1186" s="523"/>
      <c r="Q1186" s="525"/>
      <c r="R1186" s="2769"/>
      <c r="S1186" s="3160"/>
    </row>
    <row r="1187" spans="7:19" ht="15" customHeight="1">
      <c r="G1187" s="2767"/>
      <c r="H1187" s="521"/>
      <c r="I1187" s="521"/>
      <c r="J1187" s="521"/>
      <c r="K1187" s="521"/>
      <c r="L1187" s="521"/>
      <c r="M1187" s="521"/>
      <c r="N1187" s="2768"/>
      <c r="O1187" s="521"/>
      <c r="P1187" s="523"/>
      <c r="Q1187" s="525"/>
      <c r="R1187" s="2769"/>
      <c r="S1187" s="3160"/>
    </row>
    <row r="1188" spans="7:19" ht="15" customHeight="1">
      <c r="G1188" s="2767"/>
      <c r="H1188" s="521"/>
      <c r="I1188" s="521"/>
      <c r="J1188" s="521"/>
      <c r="K1188" s="521"/>
      <c r="L1188" s="521"/>
      <c r="M1188" s="521"/>
      <c r="N1188" s="2768"/>
      <c r="O1188" s="521"/>
      <c r="P1188" s="523"/>
      <c r="Q1188" s="525"/>
      <c r="R1188" s="2769"/>
      <c r="S1188" s="3160"/>
    </row>
    <row r="1189" spans="7:19" ht="15" customHeight="1">
      <c r="G1189" s="2767"/>
      <c r="H1189" s="521"/>
      <c r="I1189" s="521"/>
      <c r="J1189" s="521"/>
      <c r="K1189" s="521"/>
      <c r="L1189" s="521"/>
      <c r="M1189" s="521"/>
      <c r="N1189" s="2768"/>
      <c r="O1189" s="521"/>
      <c r="P1189" s="523"/>
      <c r="Q1189" s="525"/>
      <c r="R1189" s="2769"/>
      <c r="S1189" s="3160"/>
    </row>
    <row r="1190" spans="7:19" ht="15" customHeight="1">
      <c r="G1190" s="2767"/>
      <c r="H1190" s="521"/>
      <c r="I1190" s="521"/>
      <c r="J1190" s="521"/>
      <c r="K1190" s="521"/>
      <c r="L1190" s="521"/>
      <c r="M1190" s="521"/>
      <c r="N1190" s="2768"/>
      <c r="O1190" s="521"/>
      <c r="P1190" s="523"/>
      <c r="Q1190" s="525"/>
      <c r="R1190" s="2769"/>
      <c r="S1190" s="3160"/>
    </row>
    <row r="1191" spans="7:19" ht="15" customHeight="1">
      <c r="G1191" s="2767"/>
      <c r="H1191" s="521"/>
      <c r="I1191" s="521"/>
      <c r="J1191" s="521"/>
      <c r="K1191" s="521"/>
      <c r="L1191" s="521"/>
      <c r="M1191" s="521"/>
      <c r="N1191" s="2768"/>
      <c r="O1191" s="521"/>
      <c r="P1191" s="523"/>
      <c r="Q1191" s="525"/>
      <c r="R1191" s="2769"/>
      <c r="S1191" s="3160"/>
    </row>
    <row r="1192" spans="7:19" ht="15" customHeight="1">
      <c r="G1192" s="2767"/>
      <c r="H1192" s="521"/>
      <c r="I1192" s="521"/>
      <c r="J1192" s="521"/>
      <c r="K1192" s="521"/>
      <c r="L1192" s="521"/>
      <c r="M1192" s="521"/>
      <c r="N1192" s="2768"/>
      <c r="O1192" s="521"/>
      <c r="P1192" s="523"/>
      <c r="Q1192" s="525"/>
      <c r="R1192" s="2769"/>
      <c r="S1192" s="3160"/>
    </row>
    <row r="1193" spans="7:19" ht="15" customHeight="1">
      <c r="G1193" s="2767"/>
      <c r="H1193" s="521"/>
      <c r="I1193" s="521"/>
      <c r="J1193" s="521"/>
      <c r="K1193" s="521"/>
      <c r="L1193" s="521"/>
      <c r="M1193" s="521"/>
      <c r="N1193" s="2768"/>
      <c r="O1193" s="521"/>
      <c r="P1193" s="523"/>
      <c r="Q1193" s="525"/>
      <c r="R1193" s="2769"/>
      <c r="S1193" s="3160"/>
    </row>
    <row r="1194" spans="7:19" ht="15" customHeight="1">
      <c r="G1194" s="2767"/>
      <c r="H1194" s="521"/>
      <c r="I1194" s="521"/>
      <c r="J1194" s="521"/>
      <c r="K1194" s="521"/>
      <c r="L1194" s="521"/>
      <c r="M1194" s="521"/>
      <c r="N1194" s="2768"/>
      <c r="O1194" s="521"/>
      <c r="P1194" s="523"/>
      <c r="Q1194" s="525"/>
      <c r="R1194" s="2769"/>
      <c r="S1194" s="3160"/>
    </row>
    <row r="1195" spans="7:19" ht="15" customHeight="1">
      <c r="G1195" s="2767"/>
      <c r="H1195" s="521"/>
      <c r="I1195" s="521"/>
      <c r="J1195" s="521"/>
      <c r="K1195" s="521"/>
      <c r="L1195" s="521"/>
      <c r="M1195" s="521"/>
      <c r="N1195" s="2768"/>
      <c r="O1195" s="521"/>
      <c r="P1195" s="523"/>
      <c r="Q1195" s="525"/>
      <c r="R1195" s="2769"/>
      <c r="S1195" s="3160"/>
    </row>
    <row r="1196" spans="7:19" ht="15" customHeight="1">
      <c r="G1196" s="2767"/>
      <c r="H1196" s="521"/>
      <c r="I1196" s="521"/>
      <c r="J1196" s="521"/>
      <c r="K1196" s="521"/>
      <c r="L1196" s="521"/>
      <c r="M1196" s="521"/>
      <c r="N1196" s="2768"/>
      <c r="O1196" s="521"/>
      <c r="P1196" s="523"/>
      <c r="Q1196" s="525"/>
      <c r="R1196" s="2769"/>
      <c r="S1196" s="3160"/>
    </row>
    <row r="1197" spans="7:19" ht="15" customHeight="1">
      <c r="G1197" s="2767"/>
      <c r="H1197" s="521"/>
      <c r="I1197" s="521"/>
      <c r="J1197" s="521"/>
      <c r="K1197" s="521"/>
      <c r="L1197" s="521"/>
      <c r="M1197" s="521"/>
      <c r="N1197" s="2768"/>
      <c r="O1197" s="521"/>
      <c r="P1197" s="523"/>
      <c r="Q1197" s="525"/>
      <c r="R1197" s="2769"/>
      <c r="S1197" s="3160"/>
    </row>
    <row r="1198" spans="7:19" ht="15" customHeight="1">
      <c r="G1198" s="2767"/>
      <c r="H1198" s="521"/>
      <c r="I1198" s="521"/>
      <c r="J1198" s="521"/>
      <c r="K1198" s="521"/>
      <c r="L1198" s="521"/>
      <c r="M1198" s="521"/>
      <c r="N1198" s="2768"/>
      <c r="O1198" s="521"/>
      <c r="P1198" s="523"/>
      <c r="Q1198" s="525"/>
      <c r="R1198" s="2769"/>
      <c r="S1198" s="3160"/>
    </row>
    <row r="1199" spans="7:19" ht="15" customHeight="1">
      <c r="G1199" s="2767"/>
      <c r="H1199" s="521"/>
      <c r="I1199" s="521"/>
      <c r="J1199" s="521"/>
      <c r="K1199" s="521"/>
      <c r="L1199" s="521"/>
      <c r="M1199" s="521"/>
      <c r="N1199" s="2768"/>
      <c r="O1199" s="521"/>
      <c r="P1199" s="523"/>
      <c r="Q1199" s="525"/>
      <c r="R1199" s="2769"/>
      <c r="S1199" s="3160"/>
    </row>
    <row r="1200" spans="7:19" ht="15" customHeight="1">
      <c r="G1200" s="2767"/>
      <c r="H1200" s="521"/>
      <c r="I1200" s="521"/>
      <c r="J1200" s="521"/>
      <c r="K1200" s="521"/>
      <c r="L1200" s="521"/>
      <c r="M1200" s="521"/>
      <c r="N1200" s="2768"/>
      <c r="O1200" s="521"/>
      <c r="P1200" s="523"/>
      <c r="Q1200" s="525"/>
      <c r="R1200" s="2769"/>
      <c r="S1200" s="3160"/>
    </row>
    <row r="1201" spans="7:19" ht="15" customHeight="1">
      <c r="G1201" s="2767"/>
      <c r="H1201" s="521"/>
      <c r="I1201" s="521"/>
      <c r="J1201" s="521"/>
      <c r="K1201" s="521"/>
      <c r="L1201" s="521"/>
      <c r="M1201" s="521"/>
      <c r="N1201" s="2768"/>
      <c r="O1201" s="521"/>
      <c r="P1201" s="523"/>
      <c r="Q1201" s="525"/>
      <c r="R1201" s="2769"/>
      <c r="S1201" s="3160"/>
    </row>
    <row r="1202" spans="7:19" ht="15" customHeight="1">
      <c r="G1202" s="2767"/>
      <c r="H1202" s="521"/>
      <c r="I1202" s="521"/>
      <c r="J1202" s="521"/>
      <c r="K1202" s="521"/>
      <c r="L1202" s="521"/>
      <c r="M1202" s="521"/>
      <c r="N1202" s="2768"/>
      <c r="O1202" s="521"/>
      <c r="P1202" s="523"/>
      <c r="Q1202" s="525"/>
      <c r="R1202" s="2769"/>
      <c r="S1202" s="3160"/>
    </row>
    <row r="1203" spans="7:19" ht="15" customHeight="1">
      <c r="G1203" s="2767"/>
      <c r="H1203" s="521"/>
      <c r="I1203" s="521"/>
      <c r="J1203" s="521"/>
      <c r="K1203" s="521"/>
      <c r="L1203" s="521"/>
      <c r="M1203" s="521"/>
      <c r="N1203" s="2768"/>
      <c r="O1203" s="521"/>
      <c r="P1203" s="523"/>
      <c r="Q1203" s="525"/>
      <c r="R1203" s="2769"/>
      <c r="S1203" s="3160"/>
    </row>
    <row r="1204" spans="7:19" ht="15" customHeight="1">
      <c r="G1204" s="2767"/>
      <c r="H1204" s="521"/>
      <c r="I1204" s="521"/>
      <c r="J1204" s="521"/>
      <c r="K1204" s="521"/>
      <c r="L1204" s="521"/>
      <c r="M1204" s="521"/>
      <c r="N1204" s="2768"/>
      <c r="O1204" s="521"/>
      <c r="P1204" s="523"/>
      <c r="Q1204" s="525"/>
      <c r="R1204" s="2769"/>
      <c r="S1204" s="3160"/>
    </row>
    <row r="1205" spans="7:19" ht="15" customHeight="1">
      <c r="G1205" s="2767"/>
      <c r="H1205" s="521"/>
      <c r="I1205" s="521"/>
      <c r="J1205" s="521"/>
      <c r="K1205" s="521"/>
      <c r="L1205" s="521"/>
      <c r="M1205" s="521"/>
      <c r="N1205" s="2768"/>
      <c r="O1205" s="521"/>
      <c r="P1205" s="523"/>
      <c r="Q1205" s="525"/>
      <c r="R1205" s="2769"/>
      <c r="S1205" s="3160"/>
    </row>
    <row r="1206" spans="7:19" ht="15" customHeight="1">
      <c r="G1206" s="2767"/>
      <c r="H1206" s="521"/>
      <c r="I1206" s="521"/>
      <c r="J1206" s="521"/>
      <c r="K1206" s="521"/>
      <c r="L1206" s="521"/>
      <c r="M1206" s="521"/>
      <c r="N1206" s="2768"/>
      <c r="O1206" s="521"/>
      <c r="P1206" s="523"/>
      <c r="Q1206" s="525"/>
      <c r="R1206" s="2769"/>
      <c r="S1206" s="3160"/>
    </row>
    <row r="1207" spans="7:19" ht="15" customHeight="1">
      <c r="G1207" s="2767"/>
      <c r="H1207" s="521"/>
      <c r="I1207" s="521"/>
      <c r="J1207" s="521"/>
      <c r="K1207" s="521"/>
      <c r="L1207" s="521"/>
      <c r="M1207" s="521"/>
      <c r="N1207" s="2768"/>
      <c r="O1207" s="521"/>
      <c r="P1207" s="523"/>
      <c r="Q1207" s="525"/>
      <c r="R1207" s="2769"/>
      <c r="S1207" s="3160"/>
    </row>
    <row r="1208" spans="7:19" ht="15" customHeight="1">
      <c r="G1208" s="2767"/>
      <c r="H1208" s="521"/>
      <c r="I1208" s="521"/>
      <c r="J1208" s="521"/>
      <c r="K1208" s="521"/>
      <c r="L1208" s="521"/>
      <c r="M1208" s="521"/>
      <c r="N1208" s="2768"/>
      <c r="O1208" s="521"/>
      <c r="P1208" s="523"/>
      <c r="Q1208" s="525"/>
      <c r="R1208" s="2769"/>
      <c r="S1208" s="3160"/>
    </row>
    <row r="1209" spans="7:19" ht="15" customHeight="1">
      <c r="G1209" s="2767"/>
      <c r="H1209" s="521"/>
      <c r="I1209" s="521"/>
      <c r="J1209" s="521"/>
      <c r="K1209" s="521"/>
      <c r="L1209" s="521"/>
      <c r="M1209" s="521"/>
      <c r="N1209" s="2768"/>
      <c r="O1209" s="521"/>
      <c r="P1209" s="523"/>
      <c r="Q1209" s="525"/>
      <c r="R1209" s="2769"/>
      <c r="S1209" s="3160"/>
    </row>
    <row r="1210" spans="7:19" ht="15" customHeight="1">
      <c r="G1210" s="2767"/>
      <c r="H1210" s="521"/>
      <c r="I1210" s="521"/>
      <c r="J1210" s="521"/>
      <c r="K1210" s="521"/>
      <c r="L1210" s="521"/>
      <c r="M1210" s="521"/>
      <c r="N1210" s="2768"/>
      <c r="O1210" s="521"/>
      <c r="P1210" s="523"/>
      <c r="Q1210" s="525"/>
      <c r="R1210" s="2769"/>
      <c r="S1210" s="3160"/>
    </row>
    <row r="1211" spans="7:19" ht="15" customHeight="1">
      <c r="G1211" s="2767"/>
      <c r="H1211" s="521"/>
      <c r="I1211" s="521"/>
      <c r="J1211" s="521"/>
      <c r="K1211" s="521"/>
      <c r="L1211" s="521"/>
      <c r="M1211" s="521"/>
      <c r="N1211" s="2768"/>
      <c r="O1211" s="521"/>
      <c r="P1211" s="523"/>
      <c r="Q1211" s="525"/>
      <c r="R1211" s="2769"/>
      <c r="S1211" s="3160"/>
    </row>
    <row r="1212" spans="7:19" ht="15" customHeight="1">
      <c r="G1212" s="2767"/>
      <c r="H1212" s="521"/>
      <c r="I1212" s="521"/>
      <c r="J1212" s="521"/>
      <c r="K1212" s="521"/>
      <c r="L1212" s="521"/>
      <c r="M1212" s="521"/>
      <c r="N1212" s="2768"/>
      <c r="O1212" s="521"/>
      <c r="P1212" s="523"/>
      <c r="Q1212" s="525"/>
      <c r="R1212" s="2769"/>
      <c r="S1212" s="3160"/>
    </row>
    <row r="1213" spans="7:19" ht="15" customHeight="1">
      <c r="G1213" s="2767"/>
      <c r="H1213" s="521"/>
      <c r="I1213" s="521"/>
      <c r="J1213" s="521"/>
      <c r="K1213" s="521"/>
      <c r="L1213" s="521"/>
      <c r="M1213" s="521"/>
      <c r="N1213" s="2768"/>
      <c r="O1213" s="521"/>
      <c r="P1213" s="523"/>
      <c r="Q1213" s="525"/>
      <c r="R1213" s="2769"/>
      <c r="S1213" s="3160"/>
    </row>
    <row r="1214" spans="7:19" ht="15" customHeight="1">
      <c r="G1214" s="2767"/>
      <c r="H1214" s="521"/>
      <c r="I1214" s="521"/>
      <c r="J1214" s="521"/>
      <c r="K1214" s="521"/>
      <c r="L1214" s="521"/>
      <c r="M1214" s="521"/>
      <c r="N1214" s="2768"/>
      <c r="O1214" s="521"/>
      <c r="P1214" s="523"/>
      <c r="Q1214" s="525"/>
      <c r="R1214" s="2769"/>
      <c r="S1214" s="3160"/>
    </row>
    <row r="1215" spans="7:19" ht="15" customHeight="1">
      <c r="G1215" s="2767"/>
      <c r="H1215" s="521"/>
      <c r="I1215" s="521"/>
      <c r="J1215" s="521"/>
      <c r="K1215" s="521"/>
      <c r="L1215" s="521"/>
      <c r="M1215" s="521"/>
      <c r="N1215" s="2768"/>
      <c r="O1215" s="521"/>
      <c r="P1215" s="523"/>
      <c r="Q1215" s="525"/>
      <c r="R1215" s="2769"/>
      <c r="S1215" s="3160"/>
    </row>
    <row r="1216" spans="7:19" ht="15" customHeight="1">
      <c r="G1216" s="2767"/>
      <c r="H1216" s="521"/>
      <c r="I1216" s="521"/>
      <c r="J1216" s="521"/>
      <c r="K1216" s="521"/>
      <c r="L1216" s="521"/>
      <c r="M1216" s="521"/>
      <c r="N1216" s="2768"/>
      <c r="O1216" s="521"/>
      <c r="P1216" s="523"/>
      <c r="Q1216" s="525"/>
      <c r="R1216" s="2769"/>
      <c r="S1216" s="3160"/>
    </row>
    <row r="1217" spans="7:19" ht="15" customHeight="1">
      <c r="G1217" s="2767"/>
      <c r="H1217" s="521"/>
      <c r="I1217" s="521"/>
      <c r="J1217" s="521"/>
      <c r="K1217" s="521"/>
      <c r="L1217" s="521"/>
      <c r="M1217" s="521"/>
      <c r="N1217" s="2768"/>
      <c r="O1217" s="521"/>
      <c r="P1217" s="523"/>
      <c r="Q1217" s="525"/>
      <c r="R1217" s="2769"/>
      <c r="S1217" s="3160"/>
    </row>
    <row r="1218" spans="7:19" ht="15" customHeight="1">
      <c r="G1218" s="2767"/>
      <c r="H1218" s="521"/>
      <c r="I1218" s="521"/>
      <c r="J1218" s="521"/>
      <c r="K1218" s="521"/>
      <c r="L1218" s="521"/>
      <c r="M1218" s="521"/>
      <c r="N1218" s="2768"/>
      <c r="O1218" s="521"/>
      <c r="P1218" s="523"/>
      <c r="Q1218" s="525"/>
      <c r="R1218" s="2769"/>
      <c r="S1218" s="3160"/>
    </row>
    <row r="1219" spans="7:19" ht="15" customHeight="1">
      <c r="G1219" s="2767"/>
      <c r="H1219" s="521"/>
      <c r="I1219" s="521"/>
      <c r="J1219" s="521"/>
      <c r="K1219" s="521"/>
      <c r="L1219" s="521"/>
      <c r="M1219" s="521"/>
      <c r="N1219" s="2768"/>
      <c r="O1219" s="521"/>
      <c r="P1219" s="523"/>
      <c r="Q1219" s="525"/>
      <c r="R1219" s="2769"/>
      <c r="S1219" s="3160"/>
    </row>
    <row r="1220" spans="7:19" ht="15" customHeight="1">
      <c r="G1220" s="2767"/>
      <c r="H1220" s="521"/>
      <c r="I1220" s="521"/>
      <c r="J1220" s="521"/>
      <c r="K1220" s="521"/>
      <c r="L1220" s="521"/>
      <c r="M1220" s="521"/>
      <c r="N1220" s="2768"/>
      <c r="O1220" s="521"/>
      <c r="P1220" s="523"/>
      <c r="Q1220" s="525"/>
      <c r="R1220" s="2769"/>
      <c r="S1220" s="3160"/>
    </row>
    <row r="1221" spans="7:19" ht="15" customHeight="1">
      <c r="G1221" s="2767"/>
      <c r="H1221" s="521"/>
      <c r="I1221" s="521"/>
      <c r="J1221" s="521"/>
      <c r="K1221" s="521"/>
      <c r="L1221" s="521"/>
      <c r="M1221" s="521"/>
      <c r="N1221" s="2768"/>
      <c r="O1221" s="521"/>
      <c r="P1221" s="523"/>
      <c r="Q1221" s="525"/>
      <c r="R1221" s="2769"/>
      <c r="S1221" s="3160"/>
    </row>
    <row r="1222" spans="7:19" ht="15" customHeight="1">
      <c r="G1222" s="2767"/>
      <c r="H1222" s="521"/>
      <c r="I1222" s="521"/>
      <c r="J1222" s="521"/>
      <c r="K1222" s="521"/>
      <c r="L1222" s="521"/>
      <c r="M1222" s="521"/>
      <c r="N1222" s="2768"/>
      <c r="O1222" s="521"/>
      <c r="P1222" s="523"/>
      <c r="Q1222" s="525"/>
      <c r="R1222" s="2769"/>
      <c r="S1222" s="3160"/>
    </row>
    <row r="1223" spans="7:19" ht="15" customHeight="1">
      <c r="G1223" s="2767"/>
      <c r="H1223" s="521"/>
      <c r="I1223" s="521"/>
      <c r="J1223" s="521"/>
      <c r="K1223" s="521"/>
      <c r="L1223" s="521"/>
      <c r="M1223" s="521"/>
      <c r="N1223" s="2768"/>
      <c r="O1223" s="521"/>
      <c r="P1223" s="523"/>
      <c r="Q1223" s="525"/>
      <c r="R1223" s="2769"/>
      <c r="S1223" s="3160"/>
    </row>
    <row r="1224" spans="7:19" ht="15" customHeight="1">
      <c r="G1224" s="2767"/>
      <c r="H1224" s="521"/>
      <c r="I1224" s="521"/>
      <c r="J1224" s="521"/>
      <c r="K1224" s="521"/>
      <c r="L1224" s="521"/>
      <c r="M1224" s="521"/>
      <c r="N1224" s="2768"/>
      <c r="O1224" s="521"/>
      <c r="P1224" s="523"/>
      <c r="Q1224" s="525"/>
      <c r="R1224" s="2769"/>
      <c r="S1224" s="3160"/>
    </row>
    <row r="1225" spans="7:19" ht="15" customHeight="1">
      <c r="G1225" s="2767"/>
      <c r="H1225" s="521"/>
      <c r="I1225" s="521"/>
      <c r="J1225" s="521"/>
      <c r="K1225" s="521"/>
      <c r="L1225" s="521"/>
      <c r="M1225" s="521"/>
      <c r="N1225" s="2768"/>
      <c r="O1225" s="521"/>
      <c r="P1225" s="523"/>
      <c r="Q1225" s="525"/>
      <c r="R1225" s="2769"/>
      <c r="S1225" s="3160"/>
    </row>
    <row r="1226" spans="7:19" ht="15" customHeight="1">
      <c r="G1226" s="2767"/>
      <c r="H1226" s="521"/>
      <c r="I1226" s="521"/>
      <c r="J1226" s="521"/>
      <c r="K1226" s="521"/>
      <c r="L1226" s="521"/>
      <c r="M1226" s="521"/>
      <c r="N1226" s="2768"/>
      <c r="O1226" s="521"/>
      <c r="P1226" s="523"/>
      <c r="Q1226" s="525"/>
      <c r="R1226" s="2769"/>
      <c r="S1226" s="3160"/>
    </row>
    <row r="1227" spans="7:19" ht="15" customHeight="1">
      <c r="G1227" s="2767"/>
      <c r="H1227" s="521"/>
      <c r="I1227" s="521"/>
      <c r="J1227" s="521"/>
      <c r="K1227" s="521"/>
      <c r="L1227" s="521"/>
      <c r="M1227" s="521"/>
      <c r="N1227" s="2768"/>
      <c r="O1227" s="521"/>
      <c r="P1227" s="523"/>
      <c r="Q1227" s="525"/>
      <c r="R1227" s="2769"/>
      <c r="S1227" s="3160"/>
    </row>
    <row r="1228" spans="7:19" ht="15" customHeight="1">
      <c r="G1228" s="2767"/>
      <c r="H1228" s="521"/>
      <c r="I1228" s="521"/>
      <c r="J1228" s="521"/>
      <c r="K1228" s="521"/>
      <c r="L1228" s="521"/>
      <c r="M1228" s="521"/>
      <c r="N1228" s="2768"/>
      <c r="O1228" s="521"/>
      <c r="P1228" s="523"/>
      <c r="Q1228" s="525"/>
      <c r="R1228" s="2769"/>
      <c r="S1228" s="3160"/>
    </row>
    <row r="1229" spans="7:19" ht="15" customHeight="1">
      <c r="G1229" s="2767"/>
      <c r="H1229" s="521"/>
      <c r="I1229" s="521"/>
      <c r="J1229" s="521"/>
      <c r="K1229" s="521"/>
      <c r="L1229" s="521"/>
      <c r="M1229" s="521"/>
      <c r="N1229" s="2768"/>
      <c r="O1229" s="521"/>
      <c r="P1229" s="523"/>
      <c r="Q1229" s="525"/>
      <c r="R1229" s="2769"/>
      <c r="S1229" s="3160"/>
    </row>
    <row r="1230" spans="7:19" ht="15" customHeight="1">
      <c r="G1230" s="2767"/>
      <c r="H1230" s="521"/>
      <c r="I1230" s="521"/>
      <c r="J1230" s="521"/>
      <c r="K1230" s="521"/>
      <c r="L1230" s="521"/>
      <c r="M1230" s="521"/>
      <c r="N1230" s="2768"/>
      <c r="O1230" s="521"/>
      <c r="P1230" s="523"/>
      <c r="Q1230" s="525"/>
      <c r="R1230" s="2769"/>
      <c r="S1230" s="3160"/>
    </row>
    <row r="1231" spans="7:19" ht="15" customHeight="1">
      <c r="G1231" s="2767"/>
      <c r="H1231" s="521"/>
      <c r="I1231" s="521"/>
      <c r="J1231" s="521"/>
      <c r="K1231" s="521"/>
      <c r="L1231" s="521"/>
      <c r="M1231" s="521"/>
      <c r="N1231" s="2768"/>
      <c r="O1231" s="521"/>
      <c r="P1231" s="523"/>
      <c r="Q1231" s="525"/>
      <c r="R1231" s="2769"/>
      <c r="S1231" s="3160"/>
    </row>
    <row r="1232" spans="7:19" ht="15" customHeight="1">
      <c r="G1232" s="2767"/>
      <c r="H1232" s="521"/>
      <c r="I1232" s="521"/>
      <c r="J1232" s="521"/>
      <c r="K1232" s="521"/>
      <c r="L1232" s="521"/>
      <c r="M1232" s="521"/>
      <c r="N1232" s="2768"/>
      <c r="O1232" s="521"/>
      <c r="P1232" s="523"/>
      <c r="Q1232" s="525"/>
      <c r="R1232" s="2769"/>
      <c r="S1232" s="3160"/>
    </row>
    <row r="1233" spans="7:19" ht="15" customHeight="1">
      <c r="G1233" s="2767"/>
      <c r="H1233" s="521"/>
      <c r="I1233" s="521"/>
      <c r="J1233" s="521"/>
      <c r="K1233" s="521"/>
      <c r="L1233" s="521"/>
      <c r="M1233" s="521"/>
      <c r="N1233" s="2768"/>
      <c r="O1233" s="521"/>
      <c r="P1233" s="523"/>
      <c r="Q1233" s="525"/>
      <c r="R1233" s="2769"/>
      <c r="S1233" s="3160"/>
    </row>
    <row r="1234" spans="7:19" ht="15" customHeight="1">
      <c r="G1234" s="2767"/>
      <c r="H1234" s="521"/>
      <c r="I1234" s="521"/>
      <c r="J1234" s="521"/>
      <c r="K1234" s="521"/>
      <c r="L1234" s="521"/>
      <c r="M1234" s="521"/>
      <c r="N1234" s="2768"/>
      <c r="O1234" s="521"/>
      <c r="P1234" s="523"/>
      <c r="Q1234" s="525"/>
      <c r="R1234" s="2769"/>
      <c r="S1234" s="3160"/>
    </row>
    <row r="1235" spans="7:19" ht="15" customHeight="1">
      <c r="G1235" s="2767"/>
      <c r="H1235" s="521"/>
      <c r="I1235" s="521"/>
      <c r="J1235" s="521"/>
      <c r="K1235" s="521"/>
      <c r="L1235" s="521"/>
      <c r="M1235" s="521"/>
      <c r="N1235" s="2768"/>
      <c r="O1235" s="521"/>
      <c r="P1235" s="523"/>
      <c r="Q1235" s="525"/>
      <c r="R1235" s="2769"/>
      <c r="S1235" s="3160"/>
    </row>
    <row r="1236" spans="7:19" ht="15" customHeight="1">
      <c r="G1236" s="2767"/>
      <c r="H1236" s="521"/>
      <c r="I1236" s="521"/>
      <c r="J1236" s="521"/>
      <c r="K1236" s="521"/>
      <c r="L1236" s="521"/>
      <c r="M1236" s="521"/>
      <c r="N1236" s="2768"/>
      <c r="O1236" s="521"/>
      <c r="P1236" s="523"/>
      <c r="Q1236" s="525"/>
      <c r="R1236" s="2769"/>
      <c r="S1236" s="3160"/>
    </row>
    <row r="1237" spans="7:19" ht="15" customHeight="1">
      <c r="G1237" s="2767"/>
      <c r="H1237" s="521"/>
      <c r="I1237" s="521"/>
      <c r="J1237" s="521"/>
      <c r="K1237" s="521"/>
      <c r="L1237" s="521"/>
      <c r="M1237" s="521"/>
      <c r="N1237" s="2768"/>
      <c r="O1237" s="521"/>
      <c r="P1237" s="523"/>
      <c r="Q1237" s="525"/>
      <c r="R1237" s="2769"/>
      <c r="S1237" s="3160"/>
    </row>
    <row r="1238" spans="7:19" ht="15" customHeight="1">
      <c r="G1238" s="2767"/>
      <c r="H1238" s="521"/>
      <c r="I1238" s="521"/>
      <c r="J1238" s="521"/>
      <c r="K1238" s="521"/>
      <c r="L1238" s="521"/>
      <c r="M1238" s="521"/>
      <c r="N1238" s="2768"/>
      <c r="O1238" s="521"/>
      <c r="P1238" s="523"/>
      <c r="Q1238" s="525"/>
      <c r="R1238" s="2769"/>
      <c r="S1238" s="3160"/>
    </row>
    <row r="1239" spans="7:19" ht="15" customHeight="1">
      <c r="G1239" s="2767"/>
      <c r="H1239" s="521"/>
      <c r="I1239" s="521"/>
      <c r="J1239" s="521"/>
      <c r="K1239" s="521"/>
      <c r="L1239" s="521"/>
      <c r="M1239" s="521"/>
      <c r="N1239" s="2768"/>
      <c r="O1239" s="521"/>
      <c r="P1239" s="523"/>
      <c r="Q1239" s="525"/>
      <c r="R1239" s="2769"/>
      <c r="S1239" s="3160"/>
    </row>
    <row r="1240" spans="7:19" ht="15" customHeight="1">
      <c r="G1240" s="2767"/>
      <c r="H1240" s="521"/>
      <c r="I1240" s="521"/>
      <c r="J1240" s="521"/>
      <c r="K1240" s="521"/>
      <c r="L1240" s="521"/>
      <c r="M1240" s="521"/>
      <c r="N1240" s="2768"/>
      <c r="O1240" s="521"/>
      <c r="P1240" s="523"/>
      <c r="Q1240" s="525"/>
      <c r="R1240" s="2769"/>
      <c r="S1240" s="3160"/>
    </row>
    <row r="1241" spans="7:19" ht="15" customHeight="1">
      <c r="G1241" s="2767"/>
      <c r="H1241" s="521"/>
      <c r="I1241" s="521"/>
      <c r="J1241" s="521"/>
      <c r="K1241" s="521"/>
      <c r="L1241" s="521"/>
      <c r="M1241" s="521"/>
      <c r="N1241" s="2768"/>
      <c r="O1241" s="521"/>
      <c r="P1241" s="523"/>
      <c r="Q1241" s="525"/>
      <c r="R1241" s="2769"/>
      <c r="S1241" s="3160"/>
    </row>
    <row r="1242" spans="7:19" ht="15" customHeight="1">
      <c r="G1242" s="2767"/>
      <c r="H1242" s="521"/>
      <c r="I1242" s="521"/>
      <c r="J1242" s="521"/>
      <c r="K1242" s="521"/>
      <c r="L1242" s="521"/>
      <c r="M1242" s="521"/>
      <c r="N1242" s="2768"/>
      <c r="O1242" s="521"/>
      <c r="P1242" s="523"/>
      <c r="Q1242" s="525"/>
      <c r="R1242" s="2769"/>
      <c r="S1242" s="3160"/>
    </row>
    <row r="1243" spans="7:19" ht="15" customHeight="1">
      <c r="G1243" s="2767"/>
      <c r="H1243" s="521"/>
      <c r="I1243" s="521"/>
      <c r="J1243" s="521"/>
      <c r="K1243" s="521"/>
      <c r="L1243" s="521"/>
      <c r="M1243" s="521"/>
      <c r="N1243" s="2768"/>
      <c r="O1243" s="521"/>
      <c r="P1243" s="523"/>
      <c r="Q1243" s="525"/>
      <c r="R1243" s="2769"/>
      <c r="S1243" s="3160"/>
    </row>
    <row r="1244" spans="7:19" ht="15" customHeight="1">
      <c r="G1244" s="2767"/>
      <c r="H1244" s="521"/>
      <c r="I1244" s="521"/>
      <c r="J1244" s="521"/>
      <c r="K1244" s="521"/>
      <c r="L1244" s="521"/>
      <c r="M1244" s="521"/>
      <c r="N1244" s="2768"/>
      <c r="O1244" s="521"/>
      <c r="P1244" s="523"/>
      <c r="Q1244" s="525"/>
      <c r="R1244" s="2769"/>
      <c r="S1244" s="3160"/>
    </row>
    <row r="1245" spans="7:19" ht="15" customHeight="1">
      <c r="G1245" s="2767"/>
      <c r="H1245" s="521"/>
      <c r="I1245" s="521"/>
      <c r="J1245" s="521"/>
      <c r="K1245" s="521"/>
      <c r="L1245" s="521"/>
      <c r="M1245" s="521"/>
      <c r="N1245" s="2768"/>
      <c r="O1245" s="521"/>
      <c r="P1245" s="523"/>
      <c r="Q1245" s="525"/>
      <c r="R1245" s="2769"/>
      <c r="S1245" s="3160"/>
    </row>
    <row r="1246" spans="7:19" ht="15" customHeight="1">
      <c r="G1246" s="2767"/>
      <c r="H1246" s="521"/>
      <c r="I1246" s="521"/>
      <c r="J1246" s="521"/>
      <c r="K1246" s="521"/>
      <c r="L1246" s="521"/>
      <c r="M1246" s="521"/>
      <c r="N1246" s="2768"/>
      <c r="O1246" s="521"/>
      <c r="P1246" s="523"/>
      <c r="Q1246" s="525"/>
      <c r="R1246" s="2769"/>
      <c r="S1246" s="3160"/>
    </row>
    <row r="1247" spans="7:19" ht="15" customHeight="1">
      <c r="G1247" s="2767"/>
      <c r="H1247" s="521"/>
      <c r="I1247" s="521"/>
      <c r="J1247" s="521"/>
      <c r="K1247" s="521"/>
      <c r="L1247" s="521"/>
      <c r="M1247" s="521"/>
      <c r="N1247" s="2768"/>
      <c r="O1247" s="521"/>
      <c r="P1247" s="523"/>
      <c r="Q1247" s="525"/>
      <c r="R1247" s="2769"/>
      <c r="S1247" s="3160"/>
    </row>
    <row r="1248" spans="7:19" ht="15" customHeight="1">
      <c r="G1248" s="2767"/>
      <c r="H1248" s="521"/>
      <c r="I1248" s="521"/>
      <c r="J1248" s="521"/>
      <c r="K1248" s="521"/>
      <c r="L1248" s="521"/>
      <c r="M1248" s="521"/>
      <c r="N1248" s="2768"/>
      <c r="O1248" s="521"/>
      <c r="P1248" s="523"/>
      <c r="Q1248" s="525"/>
      <c r="R1248" s="2769"/>
      <c r="S1248" s="3160"/>
    </row>
    <row r="1249" spans="7:19" ht="15" customHeight="1">
      <c r="G1249" s="2767"/>
      <c r="H1249" s="521"/>
      <c r="I1249" s="521"/>
      <c r="J1249" s="521"/>
      <c r="K1249" s="521"/>
      <c r="L1249" s="521"/>
      <c r="M1249" s="521"/>
      <c r="N1249" s="2768"/>
      <c r="O1249" s="521"/>
      <c r="P1249" s="523"/>
      <c r="Q1249" s="525"/>
      <c r="R1249" s="2769"/>
      <c r="S1249" s="3160"/>
    </row>
    <row r="1250" spans="7:19" ht="15" customHeight="1">
      <c r="G1250" s="2767"/>
      <c r="H1250" s="521"/>
      <c r="I1250" s="521"/>
      <c r="J1250" s="521"/>
      <c r="K1250" s="521"/>
      <c r="L1250" s="521"/>
      <c r="M1250" s="521"/>
      <c r="N1250" s="2768"/>
      <c r="O1250" s="521"/>
      <c r="P1250" s="523"/>
      <c r="Q1250" s="525"/>
      <c r="R1250" s="2769"/>
      <c r="S1250" s="3160"/>
    </row>
    <row r="1251" spans="7:19" ht="15" customHeight="1">
      <c r="G1251" s="2767"/>
      <c r="H1251" s="521"/>
      <c r="I1251" s="521"/>
      <c r="J1251" s="521"/>
      <c r="K1251" s="521"/>
      <c r="L1251" s="521"/>
      <c r="M1251" s="521"/>
      <c r="N1251" s="2768"/>
      <c r="O1251" s="521"/>
      <c r="P1251" s="523"/>
      <c r="Q1251" s="525"/>
      <c r="R1251" s="2769"/>
      <c r="S1251" s="3160"/>
    </row>
    <row r="1252" spans="7:19" ht="15" customHeight="1">
      <c r="G1252" s="2767"/>
      <c r="H1252" s="521"/>
      <c r="I1252" s="521"/>
      <c r="J1252" s="521"/>
      <c r="K1252" s="521"/>
      <c r="L1252" s="521"/>
      <c r="M1252" s="521"/>
      <c r="N1252" s="2768"/>
      <c r="O1252" s="521"/>
      <c r="P1252" s="523"/>
      <c r="Q1252" s="525"/>
      <c r="R1252" s="2769"/>
      <c r="S1252" s="3160"/>
    </row>
    <row r="1253" spans="7:19" ht="15" customHeight="1">
      <c r="G1253" s="2767"/>
      <c r="H1253" s="521"/>
      <c r="I1253" s="521"/>
      <c r="J1253" s="521"/>
      <c r="K1253" s="521"/>
      <c r="L1253" s="521"/>
      <c r="M1253" s="521"/>
      <c r="N1253" s="2768"/>
      <c r="O1253" s="521"/>
      <c r="P1253" s="523"/>
      <c r="Q1253" s="525"/>
      <c r="R1253" s="2769"/>
      <c r="S1253" s="3160"/>
    </row>
    <row r="1254" spans="7:19" ht="15" customHeight="1">
      <c r="G1254" s="2767"/>
      <c r="H1254" s="521"/>
      <c r="I1254" s="521"/>
      <c r="J1254" s="521"/>
      <c r="K1254" s="521"/>
      <c r="L1254" s="521"/>
      <c r="M1254" s="521"/>
      <c r="N1254" s="2768"/>
      <c r="O1254" s="521"/>
      <c r="P1254" s="523"/>
      <c r="Q1254" s="525"/>
      <c r="R1254" s="2769"/>
      <c r="S1254" s="3160"/>
    </row>
    <row r="1255" spans="7:19" ht="15" customHeight="1">
      <c r="G1255" s="2767"/>
      <c r="H1255" s="521"/>
      <c r="I1255" s="521"/>
      <c r="J1255" s="521"/>
      <c r="K1255" s="521"/>
      <c r="L1255" s="521"/>
      <c r="M1255" s="521"/>
      <c r="N1255" s="2768"/>
      <c r="O1255" s="521"/>
      <c r="P1255" s="523"/>
      <c r="Q1255" s="525"/>
      <c r="R1255" s="2769"/>
      <c r="S1255" s="3160"/>
    </row>
    <row r="1256" spans="7:19" ht="15" customHeight="1">
      <c r="G1256" s="2767"/>
      <c r="H1256" s="521"/>
      <c r="I1256" s="521"/>
      <c r="J1256" s="521"/>
      <c r="K1256" s="521"/>
      <c r="L1256" s="521"/>
      <c r="M1256" s="521"/>
      <c r="N1256" s="2768"/>
      <c r="O1256" s="521"/>
      <c r="P1256" s="523"/>
      <c r="Q1256" s="525"/>
      <c r="R1256" s="2769"/>
      <c r="S1256" s="3160"/>
    </row>
    <row r="1257" spans="7:19" ht="15" customHeight="1">
      <c r="G1257" s="2767"/>
      <c r="H1257" s="521"/>
      <c r="I1257" s="521"/>
      <c r="J1257" s="521"/>
      <c r="K1257" s="521"/>
      <c r="L1257" s="521"/>
      <c r="M1257" s="521"/>
      <c r="N1257" s="2768"/>
      <c r="O1257" s="521"/>
      <c r="P1257" s="523"/>
      <c r="Q1257" s="525"/>
      <c r="R1257" s="2769"/>
      <c r="S1257" s="3160"/>
    </row>
    <row r="1258" spans="7:19" ht="15" customHeight="1">
      <c r="G1258" s="2767"/>
      <c r="H1258" s="521"/>
      <c r="I1258" s="521"/>
      <c r="J1258" s="521"/>
      <c r="K1258" s="521"/>
      <c r="L1258" s="521"/>
      <c r="M1258" s="521"/>
      <c r="N1258" s="2768"/>
      <c r="O1258" s="521"/>
      <c r="P1258" s="523"/>
      <c r="Q1258" s="525"/>
      <c r="R1258" s="2769"/>
      <c r="S1258" s="3160"/>
    </row>
    <row r="1259" spans="7:19" ht="15" customHeight="1">
      <c r="G1259" s="2767"/>
      <c r="H1259" s="521"/>
      <c r="I1259" s="521"/>
      <c r="J1259" s="521"/>
      <c r="K1259" s="521"/>
      <c r="L1259" s="521"/>
      <c r="M1259" s="521"/>
      <c r="N1259" s="2768"/>
      <c r="O1259" s="521"/>
      <c r="P1259" s="523"/>
      <c r="Q1259" s="525"/>
      <c r="R1259" s="2769"/>
      <c r="S1259" s="3160"/>
    </row>
    <row r="1260" spans="7:19" ht="15" customHeight="1">
      <c r="G1260" s="2767"/>
      <c r="H1260" s="521"/>
      <c r="I1260" s="521"/>
      <c r="J1260" s="521"/>
      <c r="K1260" s="521"/>
      <c r="L1260" s="521"/>
      <c r="M1260" s="521"/>
      <c r="N1260" s="2768"/>
      <c r="O1260" s="521"/>
      <c r="P1260" s="523"/>
      <c r="Q1260" s="525"/>
      <c r="R1260" s="2769"/>
      <c r="S1260" s="3160"/>
    </row>
    <row r="1261" spans="7:19" ht="15" customHeight="1">
      <c r="G1261" s="2767"/>
      <c r="H1261" s="521"/>
      <c r="I1261" s="521"/>
      <c r="J1261" s="521"/>
      <c r="K1261" s="521"/>
      <c r="L1261" s="521"/>
      <c r="M1261" s="521"/>
      <c r="N1261" s="2768"/>
      <c r="O1261" s="521"/>
      <c r="P1261" s="523"/>
      <c r="Q1261" s="525"/>
      <c r="R1261" s="2769"/>
      <c r="S1261" s="3160"/>
    </row>
    <row r="1262" spans="7:19" ht="15" customHeight="1">
      <c r="G1262" s="2767"/>
      <c r="H1262" s="521"/>
      <c r="I1262" s="521"/>
      <c r="J1262" s="521"/>
      <c r="K1262" s="521"/>
      <c r="L1262" s="521"/>
      <c r="M1262" s="521"/>
      <c r="N1262" s="2768"/>
      <c r="O1262" s="521"/>
      <c r="P1262" s="523"/>
      <c r="Q1262" s="525"/>
      <c r="R1262" s="2769"/>
      <c r="S1262" s="3160"/>
    </row>
    <row r="1263" spans="7:19" ht="15" customHeight="1">
      <c r="G1263" s="2767"/>
      <c r="H1263" s="521"/>
      <c r="I1263" s="521"/>
      <c r="J1263" s="521"/>
      <c r="K1263" s="521"/>
      <c r="L1263" s="521"/>
      <c r="M1263" s="521"/>
      <c r="N1263" s="2768"/>
      <c r="O1263" s="521"/>
      <c r="P1263" s="523"/>
      <c r="Q1263" s="525"/>
      <c r="R1263" s="2769"/>
      <c r="S1263" s="3160"/>
    </row>
    <row r="1264" spans="7:19" ht="15" customHeight="1">
      <c r="G1264" s="2767"/>
      <c r="H1264" s="521"/>
      <c r="I1264" s="521"/>
      <c r="J1264" s="521"/>
      <c r="K1264" s="521"/>
      <c r="L1264" s="521"/>
      <c r="M1264" s="521"/>
      <c r="N1264" s="2768"/>
      <c r="O1264" s="521"/>
      <c r="P1264" s="523"/>
      <c r="Q1264" s="525"/>
      <c r="R1264" s="2769"/>
      <c r="S1264" s="3160"/>
    </row>
    <row r="1265" spans="7:19" ht="15" customHeight="1">
      <c r="G1265" s="2767"/>
      <c r="H1265" s="521"/>
      <c r="I1265" s="521"/>
      <c r="J1265" s="521"/>
      <c r="K1265" s="521"/>
      <c r="L1265" s="521"/>
      <c r="M1265" s="521"/>
      <c r="N1265" s="2768"/>
      <c r="O1265" s="521"/>
      <c r="P1265" s="523"/>
      <c r="Q1265" s="525"/>
      <c r="R1265" s="2769"/>
      <c r="S1265" s="3160"/>
    </row>
    <row r="1266" spans="7:19" ht="15" customHeight="1">
      <c r="G1266" s="2767"/>
      <c r="H1266" s="521"/>
      <c r="I1266" s="521"/>
      <c r="J1266" s="521"/>
      <c r="K1266" s="521"/>
      <c r="L1266" s="521"/>
      <c r="M1266" s="521"/>
      <c r="N1266" s="2768"/>
      <c r="O1266" s="521"/>
      <c r="P1266" s="523"/>
      <c r="Q1266" s="525"/>
      <c r="R1266" s="2769"/>
      <c r="S1266" s="3160"/>
    </row>
    <row r="1267" spans="7:19" ht="15" customHeight="1">
      <c r="G1267" s="2767"/>
      <c r="H1267" s="521"/>
      <c r="I1267" s="521"/>
      <c r="J1267" s="521"/>
      <c r="K1267" s="521"/>
      <c r="L1267" s="521"/>
      <c r="M1267" s="521"/>
      <c r="N1267" s="2768"/>
      <c r="O1267" s="521"/>
      <c r="P1267" s="523"/>
      <c r="Q1267" s="525"/>
      <c r="R1267" s="2769"/>
      <c r="S1267" s="3160"/>
    </row>
    <row r="1268" spans="7:19" ht="15" customHeight="1">
      <c r="G1268" s="2767"/>
      <c r="H1268" s="521"/>
      <c r="I1268" s="521"/>
      <c r="J1268" s="521"/>
      <c r="K1268" s="521"/>
      <c r="L1268" s="521"/>
      <c r="M1268" s="521"/>
      <c r="N1268" s="2768"/>
      <c r="O1268" s="521"/>
      <c r="P1268" s="523"/>
      <c r="Q1268" s="525"/>
      <c r="R1268" s="2769"/>
      <c r="S1268" s="3160"/>
    </row>
    <row r="1269" spans="7:19" ht="15" customHeight="1">
      <c r="G1269" s="2767"/>
      <c r="H1269" s="521"/>
      <c r="I1269" s="521"/>
      <c r="J1269" s="521"/>
      <c r="K1269" s="521"/>
      <c r="L1269" s="521"/>
      <c r="M1269" s="521"/>
      <c r="N1269" s="2768"/>
      <c r="O1269" s="521"/>
      <c r="P1269" s="523"/>
      <c r="Q1269" s="525"/>
      <c r="R1269" s="2769"/>
      <c r="S1269" s="3160"/>
    </row>
    <row r="1270" spans="7:19" ht="15" customHeight="1">
      <c r="G1270" s="2767"/>
      <c r="H1270" s="521"/>
      <c r="I1270" s="521"/>
      <c r="J1270" s="521"/>
      <c r="K1270" s="521"/>
      <c r="L1270" s="521"/>
      <c r="M1270" s="521"/>
      <c r="N1270" s="2768"/>
      <c r="O1270" s="521"/>
      <c r="P1270" s="523"/>
      <c r="Q1270" s="525"/>
      <c r="R1270" s="2769"/>
      <c r="S1270" s="3160"/>
    </row>
    <row r="1271" spans="7:19" ht="15" customHeight="1">
      <c r="G1271" s="2767"/>
      <c r="H1271" s="521"/>
      <c r="I1271" s="521"/>
      <c r="J1271" s="521"/>
      <c r="K1271" s="521"/>
      <c r="L1271" s="521"/>
      <c r="M1271" s="521"/>
      <c r="N1271" s="2768"/>
      <c r="O1271" s="521"/>
      <c r="P1271" s="523"/>
      <c r="Q1271" s="525"/>
      <c r="R1271" s="2769"/>
      <c r="S1271" s="3160"/>
    </row>
    <row r="1272" spans="7:19" ht="15" customHeight="1">
      <c r="G1272" s="2767"/>
      <c r="H1272" s="521"/>
      <c r="I1272" s="521"/>
      <c r="J1272" s="521"/>
      <c r="K1272" s="521"/>
      <c r="L1272" s="521"/>
      <c r="M1272" s="521"/>
      <c r="N1272" s="2768"/>
      <c r="O1272" s="521"/>
      <c r="P1272" s="523"/>
      <c r="Q1272" s="525"/>
      <c r="R1272" s="2769"/>
      <c r="S1272" s="3160"/>
    </row>
    <row r="1273" spans="7:19" ht="15" customHeight="1">
      <c r="G1273" s="2767"/>
      <c r="H1273" s="521"/>
      <c r="I1273" s="521"/>
      <c r="J1273" s="521"/>
      <c r="K1273" s="521"/>
      <c r="L1273" s="521"/>
      <c r="M1273" s="521"/>
      <c r="N1273" s="2768"/>
      <c r="O1273" s="521"/>
      <c r="P1273" s="523"/>
      <c r="Q1273" s="525"/>
      <c r="R1273" s="2769"/>
      <c r="S1273" s="3160"/>
    </row>
    <row r="1274" spans="7:19" ht="15" customHeight="1">
      <c r="G1274" s="2767"/>
      <c r="H1274" s="521"/>
      <c r="I1274" s="521"/>
      <c r="J1274" s="521"/>
      <c r="K1274" s="521"/>
      <c r="L1274" s="521"/>
      <c r="M1274" s="521"/>
      <c r="N1274" s="2768"/>
      <c r="O1274" s="521"/>
      <c r="P1274" s="523"/>
      <c r="Q1274" s="525"/>
      <c r="R1274" s="2769"/>
      <c r="S1274" s="3160"/>
    </row>
    <row r="1275" spans="7:19" ht="15" customHeight="1">
      <c r="G1275" s="2767"/>
      <c r="H1275" s="521"/>
      <c r="I1275" s="521"/>
      <c r="J1275" s="521"/>
      <c r="K1275" s="521"/>
      <c r="L1275" s="521"/>
      <c r="M1275" s="521"/>
      <c r="N1275" s="2768"/>
      <c r="O1275" s="521"/>
      <c r="P1275" s="523"/>
      <c r="Q1275" s="525"/>
      <c r="R1275" s="2769"/>
      <c r="S1275" s="3160"/>
    </row>
    <row r="1276" spans="7:19" ht="15" customHeight="1">
      <c r="G1276" s="2767"/>
      <c r="H1276" s="521"/>
      <c r="I1276" s="521"/>
      <c r="J1276" s="521"/>
      <c r="K1276" s="521"/>
      <c r="L1276" s="521"/>
      <c r="M1276" s="521"/>
      <c r="N1276" s="2768"/>
      <c r="O1276" s="521"/>
      <c r="P1276" s="523"/>
      <c r="Q1276" s="525"/>
      <c r="R1276" s="2769"/>
      <c r="S1276" s="3160"/>
    </row>
    <row r="1277" spans="7:19" ht="15" customHeight="1">
      <c r="G1277" s="2767"/>
      <c r="H1277" s="521"/>
      <c r="I1277" s="521"/>
      <c r="J1277" s="521"/>
      <c r="K1277" s="521"/>
      <c r="L1277" s="521"/>
      <c r="M1277" s="521"/>
      <c r="N1277" s="2768"/>
      <c r="O1277" s="521"/>
      <c r="P1277" s="523"/>
      <c r="Q1277" s="525"/>
      <c r="R1277" s="2769"/>
      <c r="S1277" s="3160"/>
    </row>
    <row r="1278" spans="7:19" ht="15" customHeight="1">
      <c r="G1278" s="2767"/>
      <c r="H1278" s="521"/>
      <c r="I1278" s="521"/>
      <c r="J1278" s="521"/>
      <c r="K1278" s="521"/>
      <c r="L1278" s="521"/>
      <c r="M1278" s="521"/>
      <c r="N1278" s="2768"/>
      <c r="O1278" s="521"/>
      <c r="P1278" s="523"/>
      <c r="Q1278" s="525"/>
      <c r="R1278" s="2769"/>
      <c r="S1278" s="3160"/>
    </row>
    <row r="1279" spans="7:19" ht="15" customHeight="1">
      <c r="G1279" s="2767"/>
      <c r="H1279" s="521"/>
      <c r="I1279" s="521"/>
      <c r="J1279" s="521"/>
      <c r="K1279" s="521"/>
      <c r="L1279" s="521"/>
      <c r="M1279" s="521"/>
      <c r="N1279" s="2768"/>
      <c r="O1279" s="521"/>
      <c r="P1279" s="523"/>
      <c r="Q1279" s="525"/>
      <c r="R1279" s="2769"/>
      <c r="S1279" s="3160"/>
    </row>
    <row r="1280" spans="7:19" ht="15" customHeight="1">
      <c r="G1280" s="2767"/>
      <c r="H1280" s="521"/>
      <c r="I1280" s="521"/>
      <c r="J1280" s="521"/>
      <c r="K1280" s="521"/>
      <c r="L1280" s="521"/>
      <c r="M1280" s="521"/>
      <c r="N1280" s="2768"/>
      <c r="O1280" s="521"/>
      <c r="P1280" s="523"/>
      <c r="Q1280" s="525"/>
      <c r="R1280" s="2769"/>
      <c r="S1280" s="3160"/>
    </row>
    <row r="1281" spans="7:19" ht="15" customHeight="1">
      <c r="G1281" s="2767"/>
      <c r="H1281" s="521"/>
      <c r="I1281" s="521"/>
      <c r="J1281" s="521"/>
      <c r="K1281" s="521"/>
      <c r="L1281" s="521"/>
      <c r="M1281" s="521"/>
      <c r="N1281" s="2768"/>
      <c r="O1281" s="521"/>
      <c r="P1281" s="523"/>
      <c r="Q1281" s="525"/>
      <c r="R1281" s="2769"/>
      <c r="S1281" s="3160"/>
    </row>
    <row r="1282" spans="7:19" ht="15" customHeight="1">
      <c r="G1282" s="2767"/>
      <c r="H1282" s="521"/>
      <c r="I1282" s="521"/>
      <c r="J1282" s="521"/>
      <c r="K1282" s="521"/>
      <c r="L1282" s="521"/>
      <c r="M1282" s="521"/>
      <c r="N1282" s="2768"/>
      <c r="O1282" s="521"/>
      <c r="P1282" s="523"/>
      <c r="Q1282" s="525"/>
      <c r="R1282" s="2769"/>
      <c r="S1282" s="3160"/>
    </row>
    <row r="1283" spans="7:19" ht="15" customHeight="1">
      <c r="G1283" s="2767"/>
      <c r="H1283" s="521"/>
      <c r="I1283" s="521"/>
      <c r="J1283" s="521"/>
      <c r="K1283" s="521"/>
      <c r="L1283" s="521"/>
      <c r="M1283" s="521"/>
      <c r="N1283" s="2768"/>
      <c r="O1283" s="521"/>
      <c r="P1283" s="523"/>
      <c r="Q1283" s="525"/>
      <c r="R1283" s="2769"/>
      <c r="S1283" s="3160"/>
    </row>
    <row r="1284" spans="7:19" ht="15" customHeight="1">
      <c r="G1284" s="2767"/>
      <c r="H1284" s="521"/>
      <c r="I1284" s="521"/>
      <c r="J1284" s="521"/>
      <c r="K1284" s="521"/>
      <c r="L1284" s="521"/>
      <c r="M1284" s="521"/>
      <c r="N1284" s="2768"/>
      <c r="O1284" s="521"/>
      <c r="P1284" s="523"/>
      <c r="Q1284" s="525"/>
      <c r="R1284" s="2769"/>
      <c r="S1284" s="3160"/>
    </row>
    <row r="1285" spans="7:19" ht="15" customHeight="1">
      <c r="G1285" s="2767"/>
      <c r="H1285" s="521"/>
      <c r="I1285" s="521"/>
      <c r="J1285" s="521"/>
      <c r="K1285" s="521"/>
      <c r="L1285" s="521"/>
      <c r="M1285" s="521"/>
      <c r="N1285" s="2768"/>
      <c r="O1285" s="521"/>
      <c r="P1285" s="523"/>
      <c r="Q1285" s="525"/>
      <c r="R1285" s="2769"/>
      <c r="S1285" s="3160"/>
    </row>
    <row r="1286" spans="7:19" ht="15" customHeight="1">
      <c r="G1286" s="2767"/>
      <c r="H1286" s="521"/>
      <c r="I1286" s="521"/>
      <c r="J1286" s="521"/>
      <c r="K1286" s="521"/>
      <c r="L1286" s="521"/>
      <c r="M1286" s="521"/>
      <c r="N1286" s="2768"/>
      <c r="O1286" s="521"/>
      <c r="P1286" s="523"/>
      <c r="Q1286" s="525"/>
      <c r="R1286" s="2769"/>
      <c r="S1286" s="3160"/>
    </row>
    <row r="1287" spans="7:19" ht="15" customHeight="1">
      <c r="G1287" s="2767"/>
      <c r="H1287" s="521"/>
      <c r="I1287" s="521"/>
      <c r="J1287" s="521"/>
      <c r="K1287" s="521"/>
      <c r="L1287" s="521"/>
      <c r="M1287" s="521"/>
      <c r="N1287" s="2768"/>
      <c r="O1287" s="521"/>
      <c r="P1287" s="523"/>
      <c r="Q1287" s="525"/>
      <c r="R1287" s="2769"/>
      <c r="S1287" s="3160"/>
    </row>
    <row r="1288" spans="7:19" ht="15" customHeight="1">
      <c r="G1288" s="2767"/>
      <c r="H1288" s="521"/>
      <c r="I1288" s="521"/>
      <c r="J1288" s="521"/>
      <c r="K1288" s="521"/>
      <c r="L1288" s="521"/>
      <c r="M1288" s="521"/>
      <c r="N1288" s="2768"/>
      <c r="O1288" s="521"/>
      <c r="P1288" s="523"/>
      <c r="Q1288" s="525"/>
      <c r="R1288" s="2769"/>
      <c r="S1288" s="3160"/>
    </row>
    <row r="1289" spans="7:19" ht="15" customHeight="1">
      <c r="G1289" s="2767"/>
      <c r="H1289" s="521"/>
      <c r="I1289" s="521"/>
      <c r="J1289" s="521"/>
      <c r="K1289" s="521"/>
      <c r="L1289" s="521"/>
      <c r="M1289" s="521"/>
      <c r="N1289" s="2768"/>
      <c r="O1289" s="521"/>
      <c r="P1289" s="523"/>
      <c r="Q1289" s="525"/>
      <c r="R1289" s="2769"/>
      <c r="S1289" s="3160"/>
    </row>
    <row r="1290" spans="7:19" ht="15" customHeight="1">
      <c r="G1290" s="2767"/>
      <c r="H1290" s="521"/>
      <c r="I1290" s="521"/>
      <c r="J1290" s="521"/>
      <c r="K1290" s="521"/>
      <c r="L1290" s="521"/>
      <c r="M1290" s="521"/>
      <c r="N1290" s="2768"/>
      <c r="O1290" s="521"/>
      <c r="P1290" s="523"/>
      <c r="Q1290" s="525"/>
      <c r="R1290" s="2769"/>
      <c r="S1290" s="3160"/>
    </row>
    <row r="1291" spans="7:19" ht="15" customHeight="1">
      <c r="G1291" s="2767"/>
      <c r="H1291" s="521"/>
      <c r="I1291" s="521"/>
      <c r="J1291" s="521"/>
      <c r="K1291" s="521"/>
      <c r="L1291" s="521"/>
      <c r="M1291" s="521"/>
      <c r="N1291" s="2768"/>
      <c r="O1291" s="521"/>
      <c r="P1291" s="523"/>
      <c r="Q1291" s="525"/>
      <c r="R1291" s="2769"/>
      <c r="S1291" s="3160"/>
    </row>
    <row r="1292" spans="7:19" ht="15" customHeight="1">
      <c r="G1292" s="2767"/>
      <c r="H1292" s="521"/>
      <c r="I1292" s="521"/>
      <c r="J1292" s="521"/>
      <c r="K1292" s="521"/>
      <c r="L1292" s="521"/>
      <c r="M1292" s="521"/>
      <c r="N1292" s="2768"/>
      <c r="O1292" s="521"/>
      <c r="P1292" s="523"/>
      <c r="Q1292" s="525"/>
      <c r="R1292" s="2769"/>
      <c r="S1292" s="3160"/>
    </row>
    <row r="1293" spans="7:19" ht="15" customHeight="1">
      <c r="G1293" s="2767"/>
      <c r="H1293" s="521"/>
      <c r="I1293" s="521"/>
      <c r="J1293" s="521"/>
      <c r="K1293" s="521"/>
      <c r="L1293" s="521"/>
      <c r="M1293" s="521"/>
      <c r="N1293" s="2768"/>
      <c r="O1293" s="521"/>
      <c r="P1293" s="523"/>
      <c r="Q1293" s="525"/>
      <c r="R1293" s="2769"/>
      <c r="S1293" s="3160"/>
    </row>
    <row r="1294" spans="7:19" ht="15" customHeight="1">
      <c r="G1294" s="2767"/>
      <c r="H1294" s="521"/>
      <c r="I1294" s="521"/>
      <c r="J1294" s="521"/>
      <c r="K1294" s="521"/>
      <c r="L1294" s="521"/>
      <c r="M1294" s="521"/>
      <c r="N1294" s="2768"/>
      <c r="O1294" s="521"/>
      <c r="P1294" s="523"/>
      <c r="Q1294" s="525"/>
      <c r="R1294" s="2769"/>
      <c r="S1294" s="3160"/>
    </row>
    <row r="1295" spans="7:19" ht="15" customHeight="1">
      <c r="G1295" s="2767"/>
      <c r="H1295" s="521"/>
      <c r="I1295" s="521"/>
      <c r="J1295" s="521"/>
      <c r="K1295" s="521"/>
      <c r="L1295" s="521"/>
      <c r="M1295" s="521"/>
      <c r="N1295" s="2768"/>
      <c r="O1295" s="521"/>
      <c r="P1295" s="523"/>
      <c r="Q1295" s="525"/>
      <c r="R1295" s="2769"/>
      <c r="S1295" s="3160"/>
    </row>
    <row r="1296" spans="7:19" ht="15" customHeight="1">
      <c r="G1296" s="2767"/>
      <c r="H1296" s="521"/>
      <c r="I1296" s="521"/>
      <c r="J1296" s="521"/>
      <c r="K1296" s="521"/>
      <c r="L1296" s="521"/>
      <c r="M1296" s="521"/>
      <c r="N1296" s="2768"/>
      <c r="O1296" s="521"/>
      <c r="P1296" s="523"/>
      <c r="Q1296" s="525"/>
      <c r="R1296" s="2769"/>
      <c r="S1296" s="3160"/>
    </row>
    <row r="1297" spans="7:19" ht="15" customHeight="1">
      <c r="G1297" s="2767"/>
      <c r="H1297" s="521"/>
      <c r="I1297" s="521"/>
      <c r="J1297" s="521"/>
      <c r="K1297" s="521"/>
      <c r="L1297" s="521"/>
      <c r="M1297" s="521"/>
      <c r="N1297" s="2768"/>
      <c r="O1297" s="521"/>
      <c r="P1297" s="523"/>
      <c r="Q1297" s="525"/>
      <c r="R1297" s="2769"/>
      <c r="S1297" s="3160"/>
    </row>
    <row r="1298" spans="7:19" ht="15" customHeight="1">
      <c r="G1298" s="2767"/>
      <c r="H1298" s="521"/>
      <c r="I1298" s="521"/>
      <c r="J1298" s="521"/>
      <c r="K1298" s="521"/>
      <c r="L1298" s="521"/>
      <c r="M1298" s="521"/>
      <c r="N1298" s="2768"/>
      <c r="O1298" s="521"/>
      <c r="P1298" s="523"/>
      <c r="Q1298" s="525"/>
      <c r="R1298" s="2769"/>
      <c r="S1298" s="3160"/>
    </row>
    <row r="1299" spans="7:19" ht="15" customHeight="1">
      <c r="G1299" s="2767"/>
      <c r="H1299" s="521"/>
      <c r="I1299" s="521"/>
      <c r="J1299" s="521"/>
      <c r="K1299" s="521"/>
      <c r="L1299" s="521"/>
      <c r="M1299" s="521"/>
      <c r="N1299" s="2768"/>
      <c r="O1299" s="521"/>
      <c r="P1299" s="523"/>
      <c r="Q1299" s="525"/>
      <c r="R1299" s="2769"/>
      <c r="S1299" s="3160"/>
    </row>
    <row r="1300" spans="7:19" ht="15" customHeight="1">
      <c r="G1300" s="2767"/>
      <c r="H1300" s="521"/>
      <c r="I1300" s="521"/>
      <c r="J1300" s="521"/>
      <c r="K1300" s="521"/>
      <c r="L1300" s="521"/>
      <c r="M1300" s="521"/>
      <c r="N1300" s="2768"/>
      <c r="O1300" s="521"/>
      <c r="P1300" s="523"/>
      <c r="Q1300" s="525"/>
      <c r="R1300" s="2769"/>
      <c r="S1300" s="3160"/>
    </row>
    <row r="1301" spans="7:19" ht="15" customHeight="1">
      <c r="G1301" s="2767"/>
      <c r="H1301" s="521"/>
      <c r="I1301" s="521"/>
      <c r="J1301" s="521"/>
      <c r="K1301" s="521"/>
      <c r="L1301" s="521"/>
      <c r="M1301" s="521"/>
      <c r="N1301" s="2768"/>
      <c r="O1301" s="521"/>
      <c r="P1301" s="523"/>
      <c r="Q1301" s="525"/>
      <c r="R1301" s="2769"/>
      <c r="S1301" s="3160"/>
    </row>
    <row r="1302" spans="7:19" ht="15" customHeight="1">
      <c r="G1302" s="2767"/>
      <c r="H1302" s="521"/>
      <c r="I1302" s="521"/>
      <c r="J1302" s="521"/>
      <c r="K1302" s="521"/>
      <c r="L1302" s="521"/>
      <c r="M1302" s="521"/>
      <c r="N1302" s="2768"/>
      <c r="O1302" s="521"/>
      <c r="P1302" s="523"/>
      <c r="Q1302" s="525"/>
      <c r="R1302" s="2769"/>
      <c r="S1302" s="3160"/>
    </row>
    <row r="1303" spans="7:19" ht="15" customHeight="1">
      <c r="G1303" s="2767"/>
      <c r="H1303" s="521"/>
      <c r="I1303" s="521"/>
      <c r="J1303" s="521"/>
      <c r="K1303" s="521"/>
      <c r="L1303" s="521"/>
      <c r="M1303" s="521"/>
      <c r="N1303" s="2768"/>
      <c r="O1303" s="521"/>
      <c r="P1303" s="523"/>
      <c r="Q1303" s="525"/>
      <c r="R1303" s="2769"/>
      <c r="S1303" s="3160"/>
    </row>
    <row r="1304" spans="7:19" ht="15" customHeight="1">
      <c r="G1304" s="2767"/>
      <c r="H1304" s="521"/>
      <c r="I1304" s="521"/>
      <c r="J1304" s="521"/>
      <c r="K1304" s="521"/>
      <c r="L1304" s="521"/>
      <c r="M1304" s="521"/>
      <c r="N1304" s="2768"/>
      <c r="O1304" s="521"/>
      <c r="P1304" s="523"/>
      <c r="Q1304" s="525"/>
      <c r="R1304" s="2769"/>
      <c r="S1304" s="3160"/>
    </row>
    <row r="1305" spans="7:19" ht="15" customHeight="1">
      <c r="G1305" s="2767"/>
      <c r="H1305" s="521"/>
      <c r="I1305" s="521"/>
      <c r="J1305" s="521"/>
      <c r="K1305" s="521"/>
      <c r="L1305" s="521"/>
      <c r="M1305" s="521"/>
      <c r="N1305" s="2768"/>
      <c r="O1305" s="521"/>
      <c r="P1305" s="523"/>
      <c r="Q1305" s="525"/>
      <c r="R1305" s="2769"/>
      <c r="S1305" s="3160"/>
    </row>
    <row r="1306" spans="7:19" ht="15" customHeight="1">
      <c r="G1306" s="2767"/>
      <c r="H1306" s="521"/>
      <c r="I1306" s="521"/>
      <c r="J1306" s="521"/>
      <c r="K1306" s="521"/>
      <c r="L1306" s="521"/>
      <c r="M1306" s="521"/>
      <c r="N1306" s="2768"/>
      <c r="O1306" s="521"/>
      <c r="P1306" s="523"/>
      <c r="Q1306" s="525"/>
      <c r="R1306" s="2769"/>
      <c r="S1306" s="3160"/>
    </row>
    <row r="1307" spans="7:19" ht="15" customHeight="1">
      <c r="G1307" s="2767"/>
      <c r="H1307" s="521"/>
      <c r="I1307" s="521"/>
      <c r="J1307" s="521"/>
      <c r="K1307" s="521"/>
      <c r="L1307" s="521"/>
      <c r="M1307" s="521"/>
      <c r="N1307" s="2768"/>
      <c r="O1307" s="521"/>
      <c r="P1307" s="523"/>
      <c r="Q1307" s="525"/>
      <c r="R1307" s="2769"/>
      <c r="S1307" s="3160"/>
    </row>
    <row r="1308" spans="7:19" ht="15" customHeight="1">
      <c r="G1308" s="2767"/>
      <c r="H1308" s="521"/>
      <c r="I1308" s="521"/>
      <c r="J1308" s="521"/>
      <c r="K1308" s="521"/>
      <c r="L1308" s="521"/>
      <c r="M1308" s="521"/>
      <c r="N1308" s="2768"/>
      <c r="O1308" s="521"/>
      <c r="P1308" s="523"/>
      <c r="Q1308" s="525"/>
      <c r="R1308" s="2769"/>
      <c r="S1308" s="3160"/>
    </row>
    <row r="1309" spans="7:19" ht="15" customHeight="1">
      <c r="G1309" s="2767"/>
      <c r="H1309" s="521"/>
      <c r="I1309" s="521"/>
      <c r="J1309" s="521"/>
      <c r="K1309" s="521"/>
      <c r="L1309" s="521"/>
      <c r="M1309" s="521"/>
      <c r="N1309" s="2768"/>
      <c r="O1309" s="521"/>
      <c r="P1309" s="523"/>
      <c r="Q1309" s="525"/>
      <c r="R1309" s="2769"/>
      <c r="S1309" s="3160"/>
    </row>
    <row r="1310" spans="7:19" ht="15" customHeight="1">
      <c r="G1310" s="2767"/>
      <c r="H1310" s="521"/>
      <c r="I1310" s="521"/>
      <c r="J1310" s="521"/>
      <c r="K1310" s="521"/>
      <c r="L1310" s="521"/>
      <c r="M1310" s="521"/>
      <c r="N1310" s="2768"/>
      <c r="O1310" s="521"/>
      <c r="P1310" s="523"/>
      <c r="Q1310" s="525"/>
      <c r="R1310" s="2769"/>
      <c r="S1310" s="3160"/>
    </row>
    <row r="1311" spans="7:19" ht="15" customHeight="1">
      <c r="G1311" s="2767"/>
      <c r="H1311" s="521"/>
      <c r="I1311" s="521"/>
      <c r="J1311" s="521"/>
      <c r="K1311" s="521"/>
      <c r="L1311" s="521"/>
      <c r="M1311" s="521"/>
      <c r="N1311" s="2768"/>
      <c r="O1311" s="521"/>
      <c r="P1311" s="523"/>
      <c r="Q1311" s="525"/>
      <c r="R1311" s="2769"/>
      <c r="S1311" s="3160"/>
    </row>
    <row r="1312" spans="7:19" ht="15" customHeight="1">
      <c r="G1312" s="2767"/>
      <c r="H1312" s="521"/>
      <c r="I1312" s="521"/>
      <c r="J1312" s="521"/>
      <c r="K1312" s="521"/>
      <c r="L1312" s="521"/>
      <c r="M1312" s="521"/>
      <c r="N1312" s="2768"/>
      <c r="O1312" s="521"/>
      <c r="P1312" s="523"/>
      <c r="Q1312" s="525"/>
      <c r="R1312" s="2769"/>
      <c r="S1312" s="3160"/>
    </row>
    <row r="1313" spans="7:19" ht="15" customHeight="1">
      <c r="G1313" s="2767"/>
      <c r="H1313" s="521"/>
      <c r="I1313" s="521"/>
      <c r="J1313" s="521"/>
      <c r="K1313" s="521"/>
      <c r="L1313" s="521"/>
      <c r="M1313" s="521"/>
      <c r="N1313" s="2768"/>
      <c r="O1313" s="521"/>
      <c r="P1313" s="523"/>
      <c r="Q1313" s="525"/>
      <c r="R1313" s="2769"/>
      <c r="S1313" s="3160"/>
    </row>
    <row r="1314" spans="7:19" ht="15" customHeight="1">
      <c r="G1314" s="2767"/>
      <c r="H1314" s="521"/>
      <c r="I1314" s="521"/>
      <c r="J1314" s="521"/>
      <c r="K1314" s="521"/>
      <c r="L1314" s="521"/>
      <c r="M1314" s="521"/>
      <c r="N1314" s="2768"/>
      <c r="O1314" s="521"/>
      <c r="P1314" s="523"/>
      <c r="Q1314" s="525"/>
      <c r="R1314" s="2769"/>
      <c r="S1314" s="3160"/>
    </row>
    <row r="1315" spans="7:19" ht="15" customHeight="1">
      <c r="G1315" s="2767"/>
      <c r="H1315" s="521"/>
      <c r="I1315" s="521"/>
      <c r="J1315" s="521"/>
      <c r="K1315" s="521"/>
      <c r="L1315" s="521"/>
      <c r="M1315" s="521"/>
      <c r="N1315" s="2768"/>
      <c r="O1315" s="521"/>
      <c r="P1315" s="523"/>
      <c r="Q1315" s="525"/>
      <c r="R1315" s="2769"/>
      <c r="S1315" s="3160"/>
    </row>
    <row r="1316" spans="7:19" ht="15" customHeight="1">
      <c r="G1316" s="2767"/>
      <c r="H1316" s="521"/>
      <c r="I1316" s="521"/>
      <c r="J1316" s="521"/>
      <c r="K1316" s="521"/>
      <c r="L1316" s="521"/>
      <c r="M1316" s="521"/>
      <c r="N1316" s="2768"/>
      <c r="O1316" s="521"/>
      <c r="P1316" s="523"/>
      <c r="Q1316" s="525"/>
      <c r="R1316" s="2769"/>
      <c r="S1316" s="3160"/>
    </row>
    <row r="1317" spans="7:19" ht="15" customHeight="1">
      <c r="G1317" s="2767"/>
      <c r="H1317" s="521"/>
      <c r="I1317" s="521"/>
      <c r="J1317" s="521"/>
      <c r="K1317" s="521"/>
      <c r="L1317" s="521"/>
      <c r="M1317" s="521"/>
      <c r="N1317" s="2768"/>
      <c r="O1317" s="521"/>
      <c r="P1317" s="523"/>
      <c r="Q1317" s="525"/>
      <c r="R1317" s="2769"/>
      <c r="S1317" s="3160"/>
    </row>
    <row r="1318" spans="7:19" ht="15" customHeight="1">
      <c r="G1318" s="2767"/>
      <c r="H1318" s="521"/>
      <c r="I1318" s="521"/>
      <c r="J1318" s="521"/>
      <c r="K1318" s="521"/>
      <c r="L1318" s="521"/>
      <c r="M1318" s="521"/>
      <c r="N1318" s="2768"/>
      <c r="O1318" s="521"/>
      <c r="P1318" s="523"/>
      <c r="Q1318" s="525"/>
      <c r="R1318" s="2769"/>
      <c r="S1318" s="3160"/>
    </row>
    <row r="1319" spans="7:19" ht="15" customHeight="1">
      <c r="G1319" s="2767"/>
      <c r="H1319" s="521"/>
      <c r="I1319" s="521"/>
      <c r="J1319" s="521"/>
      <c r="K1319" s="521"/>
      <c r="L1319" s="521"/>
      <c r="M1319" s="521"/>
      <c r="N1319" s="2768"/>
      <c r="O1319" s="521"/>
      <c r="P1319" s="523"/>
      <c r="Q1319" s="525"/>
      <c r="R1319" s="2769"/>
      <c r="S1319" s="3160"/>
    </row>
    <row r="1320" spans="7:19" ht="15" customHeight="1">
      <c r="G1320" s="2767"/>
      <c r="H1320" s="521"/>
      <c r="I1320" s="521"/>
      <c r="J1320" s="521"/>
      <c r="K1320" s="521"/>
      <c r="L1320" s="521"/>
      <c r="M1320" s="521"/>
      <c r="N1320" s="2768"/>
      <c r="O1320" s="521"/>
      <c r="P1320" s="523"/>
      <c r="Q1320" s="525"/>
      <c r="R1320" s="2769"/>
      <c r="S1320" s="3160"/>
    </row>
    <row r="1321" spans="7:19" ht="15" customHeight="1">
      <c r="G1321" s="2767"/>
      <c r="H1321" s="521"/>
      <c r="I1321" s="521"/>
      <c r="J1321" s="521"/>
      <c r="K1321" s="521"/>
      <c r="L1321" s="521"/>
      <c r="M1321" s="521"/>
      <c r="N1321" s="2768"/>
      <c r="O1321" s="521"/>
      <c r="P1321" s="523"/>
      <c r="Q1321" s="525"/>
      <c r="R1321" s="2769"/>
      <c r="S1321" s="3160"/>
    </row>
    <row r="1322" spans="7:19" ht="15" customHeight="1">
      <c r="G1322" s="2767"/>
      <c r="H1322" s="521"/>
      <c r="I1322" s="521"/>
      <c r="J1322" s="521"/>
      <c r="K1322" s="521"/>
      <c r="L1322" s="521"/>
      <c r="M1322" s="521"/>
      <c r="N1322" s="2768"/>
      <c r="O1322" s="521"/>
      <c r="P1322" s="523"/>
      <c r="Q1322" s="525"/>
      <c r="R1322" s="2769"/>
      <c r="S1322" s="3160"/>
    </row>
    <row r="1323" spans="7:19" ht="15" customHeight="1">
      <c r="G1323" s="2767"/>
      <c r="H1323" s="521"/>
      <c r="I1323" s="521"/>
      <c r="J1323" s="521"/>
      <c r="K1323" s="521"/>
      <c r="L1323" s="521"/>
      <c r="M1323" s="521"/>
      <c r="N1323" s="2768"/>
      <c r="O1323" s="521"/>
      <c r="P1323" s="523"/>
      <c r="Q1323" s="525"/>
      <c r="R1323" s="2769"/>
      <c r="S1323" s="3160"/>
    </row>
    <row r="1324" spans="7:19" ht="15" customHeight="1">
      <c r="G1324" s="2767"/>
      <c r="H1324" s="521"/>
      <c r="I1324" s="521"/>
      <c r="J1324" s="521"/>
      <c r="K1324" s="521"/>
      <c r="L1324" s="521"/>
      <c r="M1324" s="521"/>
      <c r="N1324" s="2768"/>
      <c r="O1324" s="521"/>
      <c r="P1324" s="523"/>
      <c r="Q1324" s="525"/>
      <c r="R1324" s="2769"/>
      <c r="S1324" s="3160"/>
    </row>
    <row r="1325" spans="7:19" ht="15" customHeight="1">
      <c r="G1325" s="2767"/>
      <c r="H1325" s="521"/>
      <c r="I1325" s="521"/>
      <c r="J1325" s="521"/>
      <c r="K1325" s="521"/>
      <c r="L1325" s="521"/>
      <c r="M1325" s="521"/>
      <c r="N1325" s="2768"/>
      <c r="O1325" s="521"/>
      <c r="P1325" s="523"/>
      <c r="Q1325" s="525"/>
      <c r="R1325" s="2769"/>
      <c r="S1325" s="3160"/>
    </row>
    <row r="1326" spans="7:19" ht="15" customHeight="1">
      <c r="G1326" s="2767"/>
      <c r="H1326" s="521"/>
      <c r="I1326" s="521"/>
      <c r="J1326" s="521"/>
      <c r="K1326" s="521"/>
      <c r="L1326" s="521"/>
      <c r="M1326" s="521"/>
      <c r="N1326" s="2768"/>
      <c r="O1326" s="521"/>
      <c r="P1326" s="523"/>
      <c r="Q1326" s="525"/>
      <c r="R1326" s="2769"/>
      <c r="S1326" s="3160"/>
    </row>
    <row r="1327" spans="7:19" ht="15" customHeight="1">
      <c r="G1327" s="2767"/>
      <c r="H1327" s="521"/>
      <c r="I1327" s="521"/>
      <c r="J1327" s="521"/>
      <c r="K1327" s="521"/>
      <c r="L1327" s="521"/>
      <c r="M1327" s="521"/>
      <c r="N1327" s="2768"/>
      <c r="O1327" s="521"/>
      <c r="P1327" s="523"/>
      <c r="Q1327" s="525"/>
      <c r="R1327" s="2769"/>
      <c r="S1327" s="3160"/>
    </row>
    <row r="1328" spans="7:19" ht="15" customHeight="1">
      <c r="G1328" s="2767"/>
      <c r="H1328" s="521"/>
      <c r="I1328" s="521"/>
      <c r="J1328" s="521"/>
      <c r="K1328" s="521"/>
      <c r="L1328" s="521"/>
      <c r="M1328" s="521"/>
      <c r="N1328" s="2768"/>
      <c r="O1328" s="521"/>
      <c r="P1328" s="523"/>
      <c r="Q1328" s="525"/>
      <c r="R1328" s="2769"/>
      <c r="S1328" s="3160"/>
    </row>
    <row r="1329" spans="7:19" ht="15" customHeight="1">
      <c r="G1329" s="2767"/>
      <c r="H1329" s="521"/>
      <c r="I1329" s="521"/>
      <c r="J1329" s="521"/>
      <c r="K1329" s="521"/>
      <c r="L1329" s="521"/>
      <c r="M1329" s="521"/>
      <c r="N1329" s="2768"/>
      <c r="O1329" s="521"/>
      <c r="P1329" s="523"/>
      <c r="Q1329" s="525"/>
      <c r="R1329" s="2769"/>
      <c r="S1329" s="3160"/>
    </row>
    <row r="1330" spans="7:19" ht="15" customHeight="1">
      <c r="G1330" s="2767"/>
      <c r="H1330" s="521"/>
      <c r="I1330" s="521"/>
      <c r="J1330" s="521"/>
      <c r="K1330" s="521"/>
      <c r="L1330" s="521"/>
      <c r="M1330" s="521"/>
      <c r="N1330" s="2768"/>
      <c r="O1330" s="521"/>
      <c r="P1330" s="523"/>
      <c r="Q1330" s="525"/>
      <c r="R1330" s="2769"/>
      <c r="S1330" s="3160"/>
    </row>
    <row r="1331" spans="7:19" ht="15" customHeight="1">
      <c r="G1331" s="2767"/>
      <c r="H1331" s="521"/>
      <c r="I1331" s="521"/>
      <c r="J1331" s="521"/>
      <c r="K1331" s="521"/>
      <c r="L1331" s="521"/>
      <c r="M1331" s="521"/>
      <c r="N1331" s="2768"/>
      <c r="O1331" s="521"/>
      <c r="P1331" s="523"/>
      <c r="Q1331" s="525"/>
      <c r="R1331" s="2769"/>
      <c r="S1331" s="3160"/>
    </row>
    <row r="1332" spans="7:19" ht="15" customHeight="1">
      <c r="G1332" s="2767"/>
      <c r="H1332" s="521"/>
      <c r="I1332" s="521"/>
      <c r="J1332" s="521"/>
      <c r="K1332" s="521"/>
      <c r="L1332" s="521"/>
      <c r="M1332" s="521"/>
      <c r="N1332" s="2768"/>
      <c r="O1332" s="521"/>
      <c r="P1332" s="523"/>
      <c r="Q1332" s="525"/>
      <c r="R1332" s="2769"/>
      <c r="S1332" s="3160"/>
    </row>
    <row r="1333" spans="7:19" ht="15" customHeight="1">
      <c r="G1333" s="2767"/>
      <c r="H1333" s="521"/>
      <c r="I1333" s="521"/>
      <c r="J1333" s="521"/>
      <c r="K1333" s="521"/>
      <c r="L1333" s="521"/>
      <c r="M1333" s="521"/>
      <c r="N1333" s="2768"/>
      <c r="O1333" s="521"/>
      <c r="P1333" s="523"/>
      <c r="Q1333" s="525"/>
      <c r="R1333" s="2769"/>
      <c r="S1333" s="3160"/>
    </row>
    <row r="1334" spans="7:19" ht="15" customHeight="1">
      <c r="G1334" s="2767"/>
      <c r="H1334" s="521"/>
      <c r="I1334" s="521"/>
      <c r="J1334" s="521"/>
      <c r="K1334" s="521"/>
      <c r="L1334" s="521"/>
      <c r="M1334" s="521"/>
      <c r="N1334" s="2768"/>
      <c r="O1334" s="521"/>
      <c r="P1334" s="523"/>
      <c r="Q1334" s="525"/>
      <c r="R1334" s="2769"/>
      <c r="S1334" s="3160"/>
    </row>
    <row r="1335" spans="7:19" ht="15" customHeight="1">
      <c r="G1335" s="2767"/>
      <c r="H1335" s="521"/>
      <c r="I1335" s="521"/>
      <c r="J1335" s="521"/>
      <c r="K1335" s="521"/>
      <c r="L1335" s="521"/>
      <c r="M1335" s="521"/>
      <c r="N1335" s="2768"/>
      <c r="O1335" s="521"/>
      <c r="P1335" s="523"/>
      <c r="Q1335" s="525"/>
      <c r="R1335" s="2769"/>
      <c r="S1335" s="3160"/>
    </row>
    <row r="1336" spans="7:19" ht="15" customHeight="1">
      <c r="G1336" s="2767"/>
      <c r="H1336" s="521"/>
      <c r="I1336" s="521"/>
      <c r="J1336" s="521"/>
      <c r="K1336" s="521"/>
      <c r="L1336" s="521"/>
      <c r="M1336" s="521"/>
      <c r="N1336" s="2768"/>
      <c r="O1336" s="521"/>
      <c r="P1336" s="523"/>
      <c r="Q1336" s="525"/>
      <c r="R1336" s="2769"/>
      <c r="S1336" s="3160"/>
    </row>
    <row r="1337" spans="7:19" ht="15" customHeight="1">
      <c r="G1337" s="2767"/>
      <c r="H1337" s="521"/>
      <c r="I1337" s="521"/>
      <c r="J1337" s="521"/>
      <c r="K1337" s="521"/>
      <c r="L1337" s="521"/>
      <c r="M1337" s="521"/>
      <c r="N1337" s="2768"/>
      <c r="O1337" s="521"/>
      <c r="P1337" s="523"/>
      <c r="Q1337" s="525"/>
      <c r="R1337" s="2769"/>
      <c r="S1337" s="3160"/>
    </row>
    <row r="1338" spans="7:19" ht="15" customHeight="1">
      <c r="G1338" s="2767"/>
      <c r="H1338" s="521"/>
      <c r="I1338" s="521"/>
      <c r="J1338" s="521"/>
      <c r="K1338" s="521"/>
      <c r="L1338" s="521"/>
      <c r="M1338" s="521"/>
      <c r="N1338" s="2768"/>
      <c r="O1338" s="521"/>
      <c r="P1338" s="523"/>
      <c r="Q1338" s="525"/>
      <c r="R1338" s="2769"/>
      <c r="S1338" s="3160"/>
    </row>
    <row r="1339" spans="7:19" ht="15" customHeight="1">
      <c r="G1339" s="2767"/>
      <c r="H1339" s="521"/>
      <c r="I1339" s="521"/>
      <c r="J1339" s="521"/>
      <c r="K1339" s="521"/>
      <c r="L1339" s="521"/>
      <c r="M1339" s="521"/>
      <c r="N1339" s="2768"/>
      <c r="O1339" s="521"/>
      <c r="P1339" s="523"/>
      <c r="Q1339" s="525"/>
      <c r="R1339" s="2769"/>
      <c r="S1339" s="3160"/>
    </row>
    <row r="1340" spans="7:19" ht="15" customHeight="1">
      <c r="G1340" s="2767"/>
      <c r="H1340" s="521"/>
      <c r="I1340" s="521"/>
      <c r="J1340" s="521"/>
      <c r="K1340" s="521"/>
      <c r="L1340" s="521"/>
      <c r="M1340" s="521"/>
      <c r="N1340" s="2768"/>
      <c r="O1340" s="521"/>
      <c r="P1340" s="523"/>
      <c r="Q1340" s="525"/>
      <c r="R1340" s="2769"/>
      <c r="S1340" s="3160"/>
    </row>
    <row r="1341" spans="7:19" ht="15" customHeight="1">
      <c r="G1341" s="2767"/>
      <c r="H1341" s="521"/>
      <c r="I1341" s="521"/>
      <c r="J1341" s="521"/>
      <c r="K1341" s="521"/>
      <c r="L1341" s="521"/>
      <c r="M1341" s="521"/>
      <c r="N1341" s="2768"/>
      <c r="O1341" s="521"/>
      <c r="P1341" s="523"/>
      <c r="Q1341" s="525"/>
      <c r="R1341" s="2769"/>
      <c r="S1341" s="3160"/>
    </row>
    <row r="1342" spans="7:19" ht="15" customHeight="1">
      <c r="G1342" s="2767"/>
      <c r="H1342" s="521"/>
      <c r="I1342" s="521"/>
      <c r="J1342" s="521"/>
      <c r="K1342" s="521"/>
      <c r="L1342" s="521"/>
      <c r="M1342" s="521"/>
      <c r="N1342" s="2768"/>
      <c r="O1342" s="521"/>
      <c r="P1342" s="523"/>
      <c r="Q1342" s="525"/>
      <c r="R1342" s="2769"/>
      <c r="S1342" s="3160"/>
    </row>
    <row r="1343" spans="7:19" ht="15" customHeight="1">
      <c r="G1343" s="2767"/>
      <c r="H1343" s="521"/>
      <c r="I1343" s="521"/>
      <c r="J1343" s="521"/>
      <c r="K1343" s="521"/>
      <c r="L1343" s="521"/>
      <c r="M1343" s="521"/>
      <c r="N1343" s="2768"/>
      <c r="O1343" s="521"/>
      <c r="P1343" s="523"/>
      <c r="Q1343" s="525"/>
      <c r="R1343" s="2769"/>
      <c r="S1343" s="3160"/>
    </row>
    <row r="1344" spans="7:19" ht="15" customHeight="1">
      <c r="G1344" s="2767"/>
      <c r="H1344" s="521"/>
      <c r="I1344" s="521"/>
      <c r="J1344" s="521"/>
      <c r="K1344" s="521"/>
      <c r="L1344" s="521"/>
      <c r="M1344" s="521"/>
      <c r="N1344" s="2768"/>
      <c r="O1344" s="521"/>
      <c r="P1344" s="523"/>
      <c r="Q1344" s="525"/>
      <c r="R1344" s="2769"/>
      <c r="S1344" s="3160"/>
    </row>
    <row r="1345" spans="7:19" ht="15" customHeight="1">
      <c r="G1345" s="2767"/>
      <c r="H1345" s="521"/>
      <c r="I1345" s="521"/>
      <c r="J1345" s="521"/>
      <c r="K1345" s="521"/>
      <c r="L1345" s="521"/>
      <c r="M1345" s="521"/>
      <c r="N1345" s="2768"/>
      <c r="O1345" s="521"/>
      <c r="P1345" s="523"/>
      <c r="Q1345" s="525"/>
      <c r="R1345" s="2769"/>
      <c r="S1345" s="3160"/>
    </row>
    <row r="1346" spans="7:19" ht="15" customHeight="1">
      <c r="G1346" s="2767"/>
      <c r="H1346" s="521"/>
      <c r="I1346" s="521"/>
      <c r="J1346" s="521"/>
      <c r="K1346" s="521"/>
      <c r="L1346" s="521"/>
      <c r="M1346" s="521"/>
      <c r="N1346" s="2768"/>
      <c r="O1346" s="521"/>
      <c r="P1346" s="523"/>
      <c r="Q1346" s="525"/>
      <c r="R1346" s="2769"/>
      <c r="S1346" s="3160"/>
    </row>
    <row r="1347" spans="7:19" ht="15" customHeight="1">
      <c r="G1347" s="2767"/>
      <c r="H1347" s="521"/>
      <c r="I1347" s="521"/>
      <c r="J1347" s="521"/>
      <c r="K1347" s="521"/>
      <c r="L1347" s="521"/>
      <c r="M1347" s="521"/>
      <c r="N1347" s="2768"/>
      <c r="O1347" s="521"/>
      <c r="P1347" s="523"/>
      <c r="Q1347" s="525"/>
      <c r="R1347" s="2769"/>
      <c r="S1347" s="3160"/>
    </row>
    <row r="1348" spans="7:19" ht="15" customHeight="1">
      <c r="G1348" s="2767"/>
      <c r="H1348" s="521"/>
      <c r="I1348" s="521"/>
      <c r="J1348" s="521"/>
      <c r="K1348" s="521"/>
      <c r="L1348" s="521"/>
      <c r="M1348" s="521"/>
      <c r="N1348" s="2768"/>
      <c r="O1348" s="521"/>
      <c r="P1348" s="523"/>
      <c r="Q1348" s="525"/>
      <c r="R1348" s="2769"/>
      <c r="S1348" s="3160"/>
    </row>
    <row r="1349" spans="7:19" ht="15" customHeight="1">
      <c r="G1349" s="2767"/>
      <c r="H1349" s="521"/>
      <c r="I1349" s="521"/>
      <c r="J1349" s="521"/>
      <c r="K1349" s="521"/>
      <c r="L1349" s="521"/>
      <c r="M1349" s="521"/>
      <c r="N1349" s="2768"/>
      <c r="O1349" s="521"/>
      <c r="P1349" s="523"/>
      <c r="Q1349" s="525"/>
      <c r="R1349" s="2769"/>
      <c r="S1349" s="3160"/>
    </row>
    <row r="1350" spans="7:19" ht="15" customHeight="1">
      <c r="G1350" s="2767"/>
      <c r="H1350" s="521"/>
      <c r="I1350" s="521"/>
      <c r="J1350" s="521"/>
      <c r="K1350" s="521"/>
      <c r="L1350" s="521"/>
      <c r="M1350" s="521"/>
      <c r="N1350" s="2768"/>
      <c r="O1350" s="521"/>
      <c r="P1350" s="523"/>
      <c r="Q1350" s="525"/>
      <c r="R1350" s="2769"/>
      <c r="S1350" s="3160"/>
    </row>
    <row r="1351" spans="7:19" ht="15" customHeight="1">
      <c r="G1351" s="2767"/>
      <c r="H1351" s="521"/>
      <c r="I1351" s="521"/>
      <c r="J1351" s="521"/>
      <c r="K1351" s="521"/>
      <c r="L1351" s="521"/>
      <c r="M1351" s="521"/>
      <c r="N1351" s="2768"/>
      <c r="O1351" s="521"/>
      <c r="P1351" s="523"/>
      <c r="Q1351" s="525"/>
      <c r="R1351" s="2769"/>
      <c r="S1351" s="3160"/>
    </row>
    <row r="1352" spans="7:19" ht="15" customHeight="1">
      <c r="G1352" s="2767"/>
      <c r="H1352" s="521"/>
      <c r="I1352" s="521"/>
      <c r="J1352" s="521"/>
      <c r="K1352" s="521"/>
      <c r="L1352" s="521"/>
      <c r="M1352" s="521"/>
      <c r="N1352" s="2768"/>
      <c r="O1352" s="521"/>
      <c r="P1352" s="523"/>
      <c r="Q1352" s="525"/>
      <c r="R1352" s="2769"/>
      <c r="S1352" s="3160"/>
    </row>
    <row r="1353" spans="7:19" ht="15" customHeight="1">
      <c r="G1353" s="2767"/>
      <c r="H1353" s="521"/>
      <c r="I1353" s="521"/>
      <c r="J1353" s="521"/>
      <c r="K1353" s="521"/>
      <c r="L1353" s="521"/>
      <c r="M1353" s="521"/>
      <c r="N1353" s="2768"/>
      <c r="O1353" s="521"/>
      <c r="P1353" s="523"/>
      <c r="Q1353" s="525"/>
      <c r="R1353" s="2769"/>
      <c r="S1353" s="3160"/>
    </row>
    <row r="1354" spans="7:19" ht="15" customHeight="1">
      <c r="G1354" s="2767"/>
      <c r="H1354" s="521"/>
      <c r="I1354" s="521"/>
      <c r="J1354" s="521"/>
      <c r="K1354" s="521"/>
      <c r="L1354" s="521"/>
      <c r="M1354" s="521"/>
      <c r="N1354" s="2768"/>
      <c r="O1354" s="521"/>
      <c r="P1354" s="523"/>
      <c r="Q1354" s="525"/>
      <c r="R1354" s="2769"/>
      <c r="S1354" s="3160"/>
    </row>
    <row r="1355" spans="7:19" ht="15" customHeight="1">
      <c r="G1355" s="2767"/>
      <c r="H1355" s="521"/>
      <c r="I1355" s="521"/>
      <c r="J1355" s="521"/>
      <c r="K1355" s="521"/>
      <c r="L1355" s="521"/>
      <c r="M1355" s="521"/>
      <c r="N1355" s="2768"/>
      <c r="O1355" s="521"/>
      <c r="P1355" s="523"/>
      <c r="Q1355" s="525"/>
      <c r="R1355" s="2769"/>
      <c r="S1355" s="3160"/>
    </row>
    <row r="1356" spans="7:19" ht="15" customHeight="1">
      <c r="G1356" s="2767"/>
      <c r="H1356" s="521"/>
      <c r="I1356" s="521"/>
      <c r="J1356" s="521"/>
      <c r="K1356" s="521"/>
      <c r="L1356" s="521"/>
      <c r="M1356" s="521"/>
      <c r="N1356" s="2768"/>
      <c r="O1356" s="521"/>
      <c r="P1356" s="523"/>
      <c r="Q1356" s="525"/>
      <c r="R1356" s="2769"/>
      <c r="S1356" s="3160"/>
    </row>
    <row r="1357" spans="7:19" ht="15" customHeight="1">
      <c r="G1357" s="2767"/>
      <c r="H1357" s="521"/>
      <c r="I1357" s="521"/>
      <c r="J1357" s="521"/>
      <c r="K1357" s="521"/>
      <c r="L1357" s="521"/>
      <c r="M1357" s="521"/>
      <c r="N1357" s="2768"/>
      <c r="O1357" s="521"/>
      <c r="P1357" s="523"/>
      <c r="Q1357" s="525"/>
      <c r="R1357" s="2769"/>
      <c r="S1357" s="3160"/>
    </row>
    <row r="1358" spans="7:19" ht="15" customHeight="1">
      <c r="G1358" s="2767"/>
      <c r="H1358" s="521"/>
      <c r="I1358" s="521"/>
      <c r="J1358" s="521"/>
      <c r="K1358" s="521"/>
      <c r="L1358" s="521"/>
      <c r="M1358" s="521"/>
      <c r="N1358" s="2768"/>
      <c r="O1358" s="521"/>
      <c r="P1358" s="523"/>
      <c r="Q1358" s="525"/>
      <c r="R1358" s="2769"/>
      <c r="S1358" s="3160"/>
    </row>
    <row r="1359" spans="7:19" ht="15" customHeight="1">
      <c r="G1359" s="2767"/>
      <c r="H1359" s="521"/>
      <c r="I1359" s="521"/>
      <c r="J1359" s="521"/>
      <c r="K1359" s="521"/>
      <c r="L1359" s="521"/>
      <c r="M1359" s="521"/>
      <c r="N1359" s="2768"/>
      <c r="O1359" s="521"/>
      <c r="P1359" s="523"/>
      <c r="Q1359" s="525"/>
      <c r="R1359" s="2769"/>
      <c r="S1359" s="3160"/>
    </row>
    <row r="1360" spans="7:19" ht="15" customHeight="1">
      <c r="G1360" s="2767"/>
      <c r="H1360" s="521"/>
      <c r="I1360" s="521"/>
      <c r="J1360" s="521"/>
      <c r="K1360" s="521"/>
      <c r="L1360" s="521"/>
      <c r="M1360" s="521"/>
      <c r="N1360" s="2768"/>
      <c r="O1360" s="521"/>
      <c r="P1360" s="523"/>
      <c r="Q1360" s="525"/>
      <c r="R1360" s="2769"/>
      <c r="S1360" s="3160"/>
    </row>
    <row r="1361" spans="7:19" ht="15" customHeight="1">
      <c r="G1361" s="2767"/>
      <c r="H1361" s="521"/>
      <c r="I1361" s="521"/>
      <c r="J1361" s="521"/>
      <c r="K1361" s="521"/>
      <c r="L1361" s="521"/>
      <c r="M1361" s="521"/>
      <c r="N1361" s="2768"/>
      <c r="O1361" s="521"/>
      <c r="P1361" s="523"/>
      <c r="Q1361" s="525"/>
      <c r="R1361" s="2769"/>
      <c r="S1361" s="3160"/>
    </row>
    <row r="1362" spans="7:19" ht="15" customHeight="1">
      <c r="G1362" s="2767"/>
      <c r="H1362" s="521"/>
      <c r="I1362" s="521"/>
      <c r="J1362" s="521"/>
      <c r="K1362" s="521"/>
      <c r="L1362" s="521"/>
      <c r="M1362" s="521"/>
      <c r="N1362" s="2768"/>
      <c r="O1362" s="521"/>
      <c r="P1362" s="523"/>
      <c r="Q1362" s="525"/>
      <c r="R1362" s="2769"/>
      <c r="S1362" s="3160"/>
    </row>
    <row r="1363" spans="7:19" ht="15" customHeight="1">
      <c r="G1363" s="2767"/>
      <c r="H1363" s="521"/>
      <c r="I1363" s="521"/>
      <c r="J1363" s="521"/>
      <c r="K1363" s="521"/>
      <c r="L1363" s="521"/>
      <c r="M1363" s="521"/>
      <c r="N1363" s="2768"/>
      <c r="O1363" s="521"/>
      <c r="P1363" s="523"/>
      <c r="Q1363" s="525"/>
      <c r="R1363" s="2769"/>
      <c r="S1363" s="3160"/>
    </row>
    <row r="1364" spans="7:19" ht="15" customHeight="1">
      <c r="G1364" s="2767"/>
      <c r="H1364" s="521"/>
      <c r="I1364" s="521"/>
      <c r="J1364" s="521"/>
      <c r="K1364" s="521"/>
      <c r="L1364" s="521"/>
      <c r="M1364" s="521"/>
      <c r="N1364" s="2768"/>
      <c r="O1364" s="521"/>
      <c r="P1364" s="523"/>
      <c r="Q1364" s="525"/>
      <c r="R1364" s="2769"/>
      <c r="S1364" s="3160"/>
    </row>
    <row r="1365" spans="7:19" ht="15" customHeight="1">
      <c r="G1365" s="2767"/>
      <c r="H1365" s="521"/>
      <c r="I1365" s="521"/>
      <c r="J1365" s="521"/>
      <c r="K1365" s="521"/>
      <c r="L1365" s="521"/>
      <c r="M1365" s="521"/>
      <c r="N1365" s="2768"/>
      <c r="O1365" s="521"/>
      <c r="P1365" s="523"/>
      <c r="Q1365" s="525"/>
      <c r="R1365" s="2769"/>
      <c r="S1365" s="3160"/>
    </row>
    <row r="1366" spans="7:19" ht="15" customHeight="1">
      <c r="G1366" s="2767"/>
      <c r="H1366" s="521"/>
      <c r="I1366" s="521"/>
      <c r="J1366" s="521"/>
      <c r="K1366" s="521"/>
      <c r="L1366" s="521"/>
      <c r="M1366" s="521"/>
      <c r="N1366" s="2768"/>
      <c r="O1366" s="521"/>
      <c r="P1366" s="523"/>
      <c r="Q1366" s="525"/>
      <c r="R1366" s="2769"/>
      <c r="S1366" s="3160"/>
    </row>
    <row r="1367" spans="7:19" ht="15" customHeight="1">
      <c r="G1367" s="2767"/>
      <c r="H1367" s="521"/>
      <c r="I1367" s="521"/>
      <c r="J1367" s="521"/>
      <c r="K1367" s="521"/>
      <c r="L1367" s="521"/>
      <c r="M1367" s="521"/>
      <c r="N1367" s="2768"/>
      <c r="O1367" s="521"/>
      <c r="P1367" s="523"/>
      <c r="Q1367" s="525"/>
      <c r="R1367" s="2769"/>
      <c r="S1367" s="3160"/>
    </row>
    <row r="1368" spans="7:19" ht="15" customHeight="1">
      <c r="G1368" s="2767"/>
      <c r="H1368" s="521"/>
      <c r="I1368" s="521"/>
      <c r="J1368" s="521"/>
      <c r="K1368" s="521"/>
      <c r="L1368" s="521"/>
      <c r="M1368" s="521"/>
      <c r="N1368" s="2768"/>
      <c r="O1368" s="521"/>
      <c r="P1368" s="523"/>
      <c r="Q1368" s="525"/>
      <c r="R1368" s="2769"/>
      <c r="S1368" s="3160"/>
    </row>
    <row r="1369" spans="7:19" ht="15" customHeight="1">
      <c r="G1369" s="2767"/>
      <c r="H1369" s="521"/>
      <c r="I1369" s="521"/>
      <c r="J1369" s="521"/>
      <c r="K1369" s="521"/>
      <c r="L1369" s="521"/>
      <c r="M1369" s="521"/>
      <c r="N1369" s="2768"/>
      <c r="O1369" s="521"/>
      <c r="P1369" s="523"/>
      <c r="Q1369" s="525"/>
      <c r="R1369" s="2769"/>
      <c r="S1369" s="3160"/>
    </row>
    <row r="1370" spans="7:19" ht="15" customHeight="1">
      <c r="G1370" s="2767"/>
      <c r="H1370" s="521"/>
      <c r="I1370" s="521"/>
      <c r="J1370" s="521"/>
      <c r="K1370" s="521"/>
      <c r="L1370" s="521"/>
      <c r="M1370" s="521"/>
      <c r="N1370" s="2768"/>
      <c r="O1370" s="521"/>
      <c r="P1370" s="523"/>
      <c r="Q1370" s="525"/>
      <c r="R1370" s="2769"/>
      <c r="S1370" s="3160"/>
    </row>
    <row r="1371" spans="7:19" ht="15" customHeight="1">
      <c r="G1371" s="2767"/>
      <c r="H1371" s="521"/>
      <c r="I1371" s="521"/>
      <c r="J1371" s="521"/>
      <c r="K1371" s="521"/>
      <c r="L1371" s="521"/>
      <c r="M1371" s="521"/>
      <c r="N1371" s="2768"/>
      <c r="O1371" s="521"/>
      <c r="P1371" s="523"/>
      <c r="Q1371" s="525"/>
      <c r="R1371" s="2769"/>
      <c r="S1371" s="3160"/>
    </row>
    <row r="1372" spans="7:19" ht="15" customHeight="1">
      <c r="G1372" s="2767"/>
      <c r="H1372" s="521"/>
      <c r="I1372" s="521"/>
      <c r="J1372" s="521"/>
      <c r="K1372" s="521"/>
      <c r="L1372" s="521"/>
      <c r="M1372" s="521"/>
      <c r="N1372" s="2768"/>
      <c r="O1372" s="521"/>
      <c r="P1372" s="523"/>
      <c r="Q1372" s="525"/>
      <c r="R1372" s="2769"/>
      <c r="S1372" s="3160"/>
    </row>
    <row r="1373" spans="7:19" ht="15" customHeight="1">
      <c r="G1373" s="2767"/>
      <c r="H1373" s="521"/>
      <c r="I1373" s="521"/>
      <c r="J1373" s="521"/>
      <c r="K1373" s="521"/>
      <c r="L1373" s="521"/>
      <c r="M1373" s="521"/>
      <c r="N1373" s="2768"/>
      <c r="O1373" s="521"/>
      <c r="P1373" s="523"/>
      <c r="Q1373" s="525"/>
      <c r="R1373" s="2769"/>
      <c r="S1373" s="3160"/>
    </row>
    <row r="1374" spans="7:19" ht="15" customHeight="1">
      <c r="G1374" s="2767"/>
      <c r="H1374" s="521"/>
      <c r="I1374" s="521"/>
      <c r="J1374" s="521"/>
      <c r="K1374" s="521"/>
      <c r="L1374" s="521"/>
      <c r="M1374" s="521"/>
      <c r="N1374" s="2768"/>
      <c r="O1374" s="521"/>
      <c r="P1374" s="523"/>
      <c r="Q1374" s="525"/>
      <c r="R1374" s="2769"/>
      <c r="S1374" s="3160"/>
    </row>
    <row r="1375" spans="7:19" ht="15" customHeight="1">
      <c r="G1375" s="2767"/>
      <c r="H1375" s="521"/>
      <c r="I1375" s="521"/>
      <c r="J1375" s="521"/>
      <c r="K1375" s="521"/>
      <c r="L1375" s="521"/>
      <c r="M1375" s="521"/>
      <c r="N1375" s="2768"/>
      <c r="O1375" s="521"/>
      <c r="P1375" s="523"/>
      <c r="Q1375" s="525"/>
      <c r="R1375" s="2769"/>
      <c r="S1375" s="3160"/>
    </row>
    <row r="1376" spans="7:19" ht="15" customHeight="1">
      <c r="G1376" s="2767"/>
      <c r="H1376" s="521"/>
      <c r="I1376" s="521"/>
      <c r="J1376" s="521"/>
      <c r="K1376" s="521"/>
      <c r="L1376" s="521"/>
      <c r="M1376" s="521"/>
      <c r="N1376" s="2768"/>
      <c r="O1376" s="521"/>
      <c r="P1376" s="523"/>
      <c r="Q1376" s="525"/>
      <c r="R1376" s="2769"/>
      <c r="S1376" s="3160"/>
    </row>
    <row r="1377" spans="7:19" ht="15" customHeight="1">
      <c r="G1377" s="2767"/>
      <c r="H1377" s="521"/>
      <c r="I1377" s="521"/>
      <c r="J1377" s="521"/>
      <c r="K1377" s="521"/>
      <c r="L1377" s="521"/>
      <c r="M1377" s="521"/>
      <c r="N1377" s="2768"/>
      <c r="O1377" s="521"/>
      <c r="P1377" s="523"/>
      <c r="Q1377" s="525"/>
      <c r="R1377" s="2769"/>
      <c r="S1377" s="3160"/>
    </row>
    <row r="1378" spans="7:19" ht="15" customHeight="1">
      <c r="G1378" s="2767"/>
      <c r="H1378" s="521"/>
      <c r="I1378" s="521"/>
      <c r="J1378" s="521"/>
      <c r="K1378" s="521"/>
      <c r="L1378" s="521"/>
      <c r="M1378" s="521"/>
      <c r="N1378" s="2768"/>
      <c r="O1378" s="521"/>
      <c r="P1378" s="523"/>
      <c r="Q1378" s="525"/>
      <c r="R1378" s="2769"/>
      <c r="S1378" s="3160"/>
    </row>
    <row r="1379" spans="7:19" ht="15" customHeight="1">
      <c r="G1379" s="2767"/>
      <c r="H1379" s="521"/>
      <c r="I1379" s="521"/>
      <c r="J1379" s="521"/>
      <c r="K1379" s="521"/>
      <c r="L1379" s="521"/>
      <c r="M1379" s="521"/>
      <c r="N1379" s="2768"/>
      <c r="O1379" s="521"/>
      <c r="P1379" s="523"/>
      <c r="Q1379" s="525"/>
      <c r="R1379" s="2769"/>
      <c r="S1379" s="3160"/>
    </row>
    <row r="1380" spans="7:19" ht="15" customHeight="1">
      <c r="G1380" s="2767"/>
      <c r="H1380" s="521"/>
      <c r="I1380" s="521"/>
      <c r="J1380" s="521"/>
      <c r="K1380" s="521"/>
      <c r="L1380" s="521"/>
      <c r="M1380" s="521"/>
      <c r="N1380" s="2768"/>
      <c r="O1380" s="521"/>
      <c r="P1380" s="523"/>
      <c r="Q1380" s="525"/>
      <c r="R1380" s="2769"/>
      <c r="S1380" s="3160"/>
    </row>
    <row r="1381" spans="7:19" ht="15" customHeight="1">
      <c r="G1381" s="2767"/>
      <c r="H1381" s="521"/>
      <c r="I1381" s="521"/>
      <c r="J1381" s="521"/>
      <c r="K1381" s="521"/>
      <c r="L1381" s="521"/>
      <c r="M1381" s="521"/>
      <c r="N1381" s="2768"/>
      <c r="O1381" s="521"/>
      <c r="P1381" s="523"/>
      <c r="Q1381" s="525"/>
      <c r="R1381" s="2769"/>
      <c r="S1381" s="3160"/>
    </row>
    <row r="1382" spans="7:19" ht="15" customHeight="1">
      <c r="G1382" s="2767"/>
      <c r="H1382" s="521"/>
      <c r="I1382" s="521"/>
      <c r="J1382" s="521"/>
      <c r="K1382" s="521"/>
      <c r="L1382" s="521"/>
      <c r="M1382" s="521"/>
      <c r="N1382" s="2768"/>
      <c r="O1382" s="521"/>
      <c r="P1382" s="523"/>
      <c r="Q1382" s="525"/>
      <c r="R1382" s="2769"/>
      <c r="S1382" s="3160"/>
    </row>
    <row r="1383" spans="7:19" ht="15" customHeight="1">
      <c r="G1383" s="2767"/>
      <c r="H1383" s="521"/>
      <c r="I1383" s="521"/>
      <c r="J1383" s="521"/>
      <c r="K1383" s="521"/>
      <c r="L1383" s="521"/>
      <c r="M1383" s="521"/>
      <c r="N1383" s="2768"/>
      <c r="O1383" s="521"/>
      <c r="P1383" s="523"/>
      <c r="Q1383" s="525"/>
      <c r="R1383" s="2769"/>
      <c r="S1383" s="3160"/>
    </row>
    <row r="1384" spans="7:19" ht="15" customHeight="1">
      <c r="G1384" s="2767"/>
      <c r="H1384" s="521"/>
      <c r="I1384" s="521"/>
      <c r="J1384" s="521"/>
      <c r="K1384" s="521"/>
      <c r="L1384" s="521"/>
      <c r="M1384" s="521"/>
      <c r="N1384" s="2768"/>
      <c r="O1384" s="521"/>
      <c r="P1384" s="523"/>
      <c r="Q1384" s="525"/>
      <c r="R1384" s="2769"/>
      <c r="S1384" s="3160"/>
    </row>
    <row r="1385" spans="7:19" ht="15" customHeight="1">
      <c r="G1385" s="2767"/>
      <c r="H1385" s="521"/>
      <c r="I1385" s="521"/>
      <c r="J1385" s="521"/>
      <c r="K1385" s="521"/>
      <c r="L1385" s="521"/>
      <c r="M1385" s="521"/>
      <c r="N1385" s="2768"/>
      <c r="O1385" s="521"/>
      <c r="P1385" s="523"/>
      <c r="Q1385" s="525"/>
      <c r="R1385" s="2769"/>
      <c r="S1385" s="3160"/>
    </row>
    <row r="1386" spans="7:19" ht="15" customHeight="1">
      <c r="G1386" s="2767"/>
      <c r="H1386" s="521"/>
      <c r="I1386" s="521"/>
      <c r="J1386" s="521"/>
      <c r="K1386" s="521"/>
      <c r="L1386" s="521"/>
      <c r="M1386" s="521"/>
      <c r="N1386" s="2768"/>
      <c r="O1386" s="521"/>
      <c r="P1386" s="523"/>
      <c r="Q1386" s="525"/>
      <c r="R1386" s="2769"/>
      <c r="S1386" s="3160"/>
    </row>
    <row r="1387" spans="7:19" ht="15" customHeight="1">
      <c r="G1387" s="2767"/>
      <c r="H1387" s="521"/>
      <c r="I1387" s="521"/>
      <c r="J1387" s="521"/>
      <c r="K1387" s="521"/>
      <c r="L1387" s="521"/>
      <c r="M1387" s="521"/>
      <c r="N1387" s="2768"/>
      <c r="O1387" s="521"/>
      <c r="P1387" s="523"/>
      <c r="Q1387" s="525"/>
      <c r="R1387" s="2769"/>
      <c r="S1387" s="3160"/>
    </row>
    <row r="1388" spans="7:19" ht="15" customHeight="1">
      <c r="G1388" s="2767"/>
      <c r="H1388" s="521"/>
      <c r="I1388" s="521"/>
      <c r="J1388" s="521"/>
      <c r="K1388" s="521"/>
      <c r="L1388" s="521"/>
      <c r="M1388" s="521"/>
      <c r="N1388" s="2768"/>
      <c r="O1388" s="521"/>
      <c r="P1388" s="523"/>
      <c r="Q1388" s="525"/>
      <c r="R1388" s="2769"/>
      <c r="S1388" s="3160"/>
    </row>
    <row r="1389" spans="7:19" ht="15" customHeight="1">
      <c r="G1389" s="2767"/>
      <c r="H1389" s="521"/>
      <c r="I1389" s="521"/>
      <c r="J1389" s="521"/>
      <c r="K1389" s="521"/>
      <c r="L1389" s="521"/>
      <c r="M1389" s="521"/>
      <c r="N1389" s="2768"/>
      <c r="O1389" s="521"/>
      <c r="P1389" s="523"/>
      <c r="Q1389" s="525"/>
      <c r="R1389" s="2769"/>
      <c r="S1389" s="3160"/>
    </row>
    <row r="1390" spans="7:19" ht="15" customHeight="1">
      <c r="G1390" s="2767"/>
      <c r="H1390" s="521"/>
      <c r="I1390" s="521"/>
      <c r="J1390" s="521"/>
      <c r="K1390" s="521"/>
      <c r="L1390" s="521"/>
      <c r="M1390" s="521"/>
      <c r="N1390" s="2768"/>
      <c r="O1390" s="521"/>
      <c r="P1390" s="523"/>
      <c r="Q1390" s="525"/>
      <c r="R1390" s="2769"/>
      <c r="S1390" s="3160"/>
    </row>
    <row r="1391" spans="7:19" ht="15" customHeight="1">
      <c r="G1391" s="2767"/>
      <c r="H1391" s="521"/>
      <c r="I1391" s="521"/>
      <c r="J1391" s="521"/>
      <c r="K1391" s="521"/>
      <c r="L1391" s="521"/>
      <c r="M1391" s="521"/>
      <c r="N1391" s="2768"/>
      <c r="O1391" s="521"/>
      <c r="P1391" s="523"/>
      <c r="Q1391" s="525"/>
      <c r="R1391" s="2769"/>
      <c r="S1391" s="3160"/>
    </row>
    <row r="1392" spans="7:19" ht="15" customHeight="1">
      <c r="G1392" s="2767"/>
      <c r="H1392" s="521"/>
      <c r="I1392" s="521"/>
      <c r="J1392" s="521"/>
      <c r="K1392" s="521"/>
      <c r="L1392" s="521"/>
      <c r="M1392" s="521"/>
      <c r="N1392" s="2768"/>
      <c r="O1392" s="521"/>
      <c r="P1392" s="523"/>
      <c r="Q1392" s="525"/>
      <c r="R1392" s="2769"/>
      <c r="S1392" s="3160"/>
    </row>
    <row r="1393" spans="7:19" ht="15" customHeight="1">
      <c r="G1393" s="2767"/>
      <c r="H1393" s="521"/>
      <c r="I1393" s="521"/>
      <c r="J1393" s="521"/>
      <c r="K1393" s="521"/>
      <c r="L1393" s="521"/>
      <c r="M1393" s="521"/>
      <c r="N1393" s="2768"/>
      <c r="O1393" s="521"/>
      <c r="P1393" s="523"/>
      <c r="Q1393" s="525"/>
      <c r="R1393" s="2769"/>
      <c r="S1393" s="3160"/>
    </row>
    <row r="1394" spans="7:19" ht="15" customHeight="1">
      <c r="G1394" s="2767"/>
      <c r="H1394" s="521"/>
      <c r="I1394" s="521"/>
      <c r="J1394" s="521"/>
      <c r="K1394" s="521"/>
      <c r="L1394" s="521"/>
      <c r="M1394" s="521"/>
      <c r="N1394" s="2768"/>
      <c r="O1394" s="521"/>
      <c r="P1394" s="523"/>
      <c r="Q1394" s="525"/>
      <c r="R1394" s="2769"/>
      <c r="S1394" s="3160"/>
    </row>
    <row r="1395" spans="7:19" ht="15" customHeight="1">
      <c r="G1395" s="2767"/>
      <c r="H1395" s="521"/>
      <c r="I1395" s="521"/>
      <c r="J1395" s="521"/>
      <c r="K1395" s="521"/>
      <c r="L1395" s="521"/>
      <c r="M1395" s="521"/>
      <c r="N1395" s="2768"/>
      <c r="O1395" s="521"/>
      <c r="P1395" s="523"/>
      <c r="Q1395" s="525"/>
      <c r="R1395" s="2769"/>
      <c r="S1395" s="3160"/>
    </row>
    <row r="1396" spans="7:19" ht="15" customHeight="1">
      <c r="G1396" s="2767"/>
      <c r="H1396" s="521"/>
      <c r="I1396" s="521"/>
      <c r="J1396" s="521"/>
      <c r="K1396" s="521"/>
      <c r="L1396" s="521"/>
      <c r="M1396" s="521"/>
      <c r="N1396" s="2768"/>
      <c r="O1396" s="521"/>
      <c r="P1396" s="523"/>
      <c r="Q1396" s="525"/>
      <c r="R1396" s="2769"/>
      <c r="S1396" s="3160"/>
    </row>
    <row r="1397" spans="7:19" ht="15" customHeight="1">
      <c r="G1397" s="2767"/>
      <c r="H1397" s="521"/>
      <c r="I1397" s="521"/>
      <c r="J1397" s="521"/>
      <c r="K1397" s="521"/>
      <c r="L1397" s="521"/>
      <c r="M1397" s="521"/>
      <c r="N1397" s="2768"/>
      <c r="O1397" s="521"/>
      <c r="P1397" s="523"/>
      <c r="Q1397" s="525"/>
      <c r="R1397" s="2769"/>
      <c r="S1397" s="3160"/>
    </row>
    <row r="1398" spans="7:19" ht="15" customHeight="1">
      <c r="G1398" s="2767"/>
      <c r="H1398" s="521"/>
      <c r="I1398" s="521"/>
      <c r="J1398" s="521"/>
      <c r="K1398" s="521"/>
      <c r="L1398" s="521"/>
      <c r="M1398" s="521"/>
      <c r="N1398" s="2768"/>
      <c r="O1398" s="521"/>
      <c r="P1398" s="523"/>
      <c r="Q1398" s="525"/>
      <c r="R1398" s="2769"/>
      <c r="S1398" s="3160"/>
    </row>
    <row r="1399" spans="7:19" ht="15" customHeight="1">
      <c r="G1399" s="2767"/>
      <c r="H1399" s="521"/>
      <c r="I1399" s="521"/>
      <c r="J1399" s="521"/>
      <c r="K1399" s="521"/>
      <c r="L1399" s="521"/>
      <c r="M1399" s="521"/>
      <c r="N1399" s="2768"/>
      <c r="O1399" s="521"/>
      <c r="P1399" s="523"/>
      <c r="Q1399" s="525"/>
      <c r="R1399" s="2769"/>
      <c r="S1399" s="3160"/>
    </row>
    <row r="1400" spans="7:19" ht="15" customHeight="1">
      <c r="G1400" s="2767"/>
      <c r="H1400" s="521"/>
      <c r="I1400" s="521"/>
      <c r="J1400" s="521"/>
      <c r="K1400" s="521"/>
      <c r="L1400" s="521"/>
      <c r="M1400" s="521"/>
      <c r="N1400" s="2768"/>
      <c r="O1400" s="521"/>
      <c r="P1400" s="523"/>
      <c r="Q1400" s="525"/>
      <c r="R1400" s="2769"/>
      <c r="S1400" s="3160"/>
    </row>
    <row r="1401" spans="7:19" ht="15" customHeight="1">
      <c r="G1401" s="2767"/>
      <c r="H1401" s="521"/>
      <c r="I1401" s="521"/>
      <c r="J1401" s="521"/>
      <c r="K1401" s="521"/>
      <c r="L1401" s="521"/>
      <c r="M1401" s="521"/>
      <c r="N1401" s="2768"/>
      <c r="O1401" s="521"/>
      <c r="P1401" s="523"/>
      <c r="Q1401" s="525"/>
      <c r="R1401" s="2769"/>
      <c r="S1401" s="3160"/>
    </row>
    <row r="1402" spans="7:19" ht="15" customHeight="1">
      <c r="G1402" s="2767"/>
      <c r="H1402" s="521"/>
      <c r="I1402" s="521"/>
      <c r="J1402" s="521"/>
      <c r="K1402" s="521"/>
      <c r="L1402" s="521"/>
      <c r="M1402" s="521"/>
      <c r="N1402" s="2768"/>
      <c r="O1402" s="521"/>
      <c r="P1402" s="523"/>
      <c r="Q1402" s="525"/>
      <c r="R1402" s="2769"/>
      <c r="S1402" s="3160"/>
    </row>
    <row r="1403" spans="7:19" ht="15" customHeight="1">
      <c r="G1403" s="2767"/>
      <c r="H1403" s="521"/>
      <c r="I1403" s="521"/>
      <c r="J1403" s="521"/>
      <c r="K1403" s="521"/>
      <c r="L1403" s="521"/>
      <c r="M1403" s="521"/>
      <c r="N1403" s="2768"/>
      <c r="O1403" s="521"/>
      <c r="P1403" s="523"/>
      <c r="Q1403" s="525"/>
      <c r="R1403" s="2769"/>
      <c r="S1403" s="3160"/>
    </row>
    <row r="1404" spans="7:19" ht="15" customHeight="1">
      <c r="G1404" s="2767"/>
      <c r="H1404" s="521"/>
      <c r="I1404" s="521"/>
      <c r="J1404" s="521"/>
      <c r="K1404" s="521"/>
      <c r="L1404" s="521"/>
      <c r="M1404" s="521"/>
      <c r="N1404" s="2768"/>
      <c r="O1404" s="521"/>
      <c r="P1404" s="523"/>
      <c r="Q1404" s="525"/>
      <c r="R1404" s="2769"/>
      <c r="S1404" s="3160"/>
    </row>
    <row r="1405" spans="7:19" ht="15" customHeight="1">
      <c r="G1405" s="2767"/>
      <c r="H1405" s="521"/>
      <c r="I1405" s="521"/>
      <c r="J1405" s="521"/>
      <c r="K1405" s="521"/>
      <c r="L1405" s="521"/>
      <c r="M1405" s="521"/>
      <c r="N1405" s="2768"/>
      <c r="O1405" s="521"/>
      <c r="P1405" s="523"/>
      <c r="Q1405" s="525"/>
      <c r="R1405" s="2769"/>
      <c r="S1405" s="3160"/>
    </row>
    <row r="1406" spans="7:19" ht="15" customHeight="1">
      <c r="G1406" s="2767"/>
      <c r="H1406" s="521"/>
      <c r="I1406" s="521"/>
      <c r="J1406" s="521"/>
      <c r="K1406" s="521"/>
      <c r="L1406" s="521"/>
      <c r="M1406" s="521"/>
      <c r="N1406" s="2768"/>
      <c r="O1406" s="521"/>
      <c r="P1406" s="523"/>
      <c r="Q1406" s="525"/>
      <c r="R1406" s="2769"/>
      <c r="S1406" s="3160"/>
    </row>
    <row r="1407" spans="7:19" ht="15" customHeight="1">
      <c r="G1407" s="2767"/>
      <c r="H1407" s="521"/>
      <c r="I1407" s="521"/>
      <c r="J1407" s="521"/>
      <c r="K1407" s="521"/>
      <c r="L1407" s="521"/>
      <c r="M1407" s="521"/>
      <c r="N1407" s="2768"/>
      <c r="O1407" s="521"/>
      <c r="P1407" s="523"/>
      <c r="Q1407" s="525"/>
      <c r="R1407" s="2769"/>
      <c r="S1407" s="3160"/>
    </row>
    <row r="1408" spans="7:19" ht="15" customHeight="1">
      <c r="G1408" s="2767"/>
      <c r="H1408" s="521"/>
      <c r="I1408" s="521"/>
      <c r="J1408" s="521"/>
      <c r="K1408" s="521"/>
      <c r="L1408" s="521"/>
      <c r="M1408" s="521"/>
      <c r="N1408" s="2768"/>
      <c r="O1408" s="521"/>
      <c r="P1408" s="523"/>
      <c r="Q1408" s="525"/>
      <c r="R1408" s="2769"/>
      <c r="S1408" s="3160"/>
    </row>
    <row r="1409" spans="7:19" ht="15" customHeight="1">
      <c r="G1409" s="2767"/>
      <c r="H1409" s="521"/>
      <c r="I1409" s="521"/>
      <c r="J1409" s="521"/>
      <c r="K1409" s="521"/>
      <c r="L1409" s="521"/>
      <c r="M1409" s="521"/>
      <c r="N1409" s="2768"/>
      <c r="O1409" s="521"/>
      <c r="P1409" s="523"/>
      <c r="Q1409" s="525"/>
      <c r="R1409" s="2769"/>
      <c r="S1409" s="3160"/>
    </row>
    <row r="1410" spans="7:19" ht="15" customHeight="1">
      <c r="G1410" s="2767"/>
      <c r="H1410" s="521"/>
      <c r="I1410" s="521"/>
      <c r="J1410" s="521"/>
      <c r="K1410" s="521"/>
      <c r="L1410" s="521"/>
      <c r="M1410" s="521"/>
      <c r="N1410" s="2768"/>
      <c r="O1410" s="521"/>
      <c r="P1410" s="523"/>
      <c r="Q1410" s="525"/>
      <c r="R1410" s="2769"/>
      <c r="S1410" s="3160"/>
    </row>
    <row r="1411" spans="7:19" ht="15" customHeight="1">
      <c r="G1411" s="2767"/>
      <c r="H1411" s="521"/>
      <c r="I1411" s="521"/>
      <c r="J1411" s="521"/>
      <c r="K1411" s="521"/>
      <c r="L1411" s="521"/>
      <c r="M1411" s="521"/>
      <c r="N1411" s="2768"/>
      <c r="O1411" s="521"/>
      <c r="P1411" s="523"/>
      <c r="Q1411" s="525"/>
      <c r="R1411" s="2769"/>
      <c r="S1411" s="3160"/>
    </row>
    <row r="1412" spans="7:19" ht="15" customHeight="1">
      <c r="G1412" s="2767"/>
      <c r="H1412" s="521"/>
      <c r="I1412" s="521"/>
      <c r="J1412" s="521"/>
      <c r="K1412" s="521"/>
      <c r="L1412" s="521"/>
      <c r="M1412" s="521"/>
      <c r="N1412" s="2768"/>
      <c r="O1412" s="521"/>
      <c r="P1412" s="523"/>
      <c r="Q1412" s="525"/>
      <c r="R1412" s="2769"/>
      <c r="S1412" s="3160"/>
    </row>
    <row r="1413" spans="7:19" ht="15" customHeight="1">
      <c r="G1413" s="2767"/>
      <c r="H1413" s="521"/>
      <c r="I1413" s="521"/>
      <c r="J1413" s="521"/>
      <c r="K1413" s="521"/>
      <c r="L1413" s="521"/>
      <c r="M1413" s="521"/>
      <c r="N1413" s="2768"/>
      <c r="O1413" s="521"/>
      <c r="P1413" s="523"/>
      <c r="Q1413" s="525"/>
      <c r="R1413" s="2769"/>
      <c r="S1413" s="3160"/>
    </row>
    <row r="1414" spans="7:19" ht="15" customHeight="1">
      <c r="G1414" s="2767"/>
      <c r="H1414" s="521"/>
      <c r="I1414" s="521"/>
      <c r="J1414" s="521"/>
      <c r="K1414" s="521"/>
      <c r="L1414" s="521"/>
      <c r="M1414" s="521"/>
      <c r="N1414" s="2768"/>
      <c r="O1414" s="521"/>
      <c r="P1414" s="523"/>
      <c r="Q1414" s="525"/>
      <c r="R1414" s="2769"/>
      <c r="S1414" s="3160"/>
    </row>
    <row r="1415" spans="7:19" ht="15" customHeight="1">
      <c r="G1415" s="2767"/>
      <c r="H1415" s="521"/>
      <c r="I1415" s="521"/>
      <c r="J1415" s="521"/>
      <c r="K1415" s="521"/>
      <c r="L1415" s="521"/>
      <c r="M1415" s="521"/>
      <c r="N1415" s="2768"/>
      <c r="O1415" s="521"/>
      <c r="P1415" s="523"/>
      <c r="Q1415" s="525"/>
      <c r="R1415" s="2769"/>
      <c r="S1415" s="3160"/>
    </row>
    <row r="1416" spans="7:19" ht="15" customHeight="1">
      <c r="G1416" s="2767"/>
      <c r="H1416" s="521"/>
      <c r="I1416" s="521"/>
      <c r="J1416" s="521"/>
      <c r="K1416" s="521"/>
      <c r="L1416" s="521"/>
      <c r="M1416" s="521"/>
      <c r="N1416" s="2768"/>
      <c r="O1416" s="521"/>
      <c r="P1416" s="523"/>
      <c r="Q1416" s="525"/>
      <c r="R1416" s="2769"/>
      <c r="S1416" s="3160"/>
    </row>
    <row r="1417" spans="7:19" ht="15" customHeight="1">
      <c r="G1417" s="2767"/>
      <c r="H1417" s="521"/>
      <c r="I1417" s="521"/>
      <c r="J1417" s="521"/>
      <c r="K1417" s="521"/>
      <c r="L1417" s="521"/>
      <c r="M1417" s="521"/>
      <c r="N1417" s="2768"/>
      <c r="O1417" s="521"/>
      <c r="P1417" s="523"/>
      <c r="Q1417" s="525"/>
      <c r="R1417" s="2769"/>
      <c r="S1417" s="3160"/>
    </row>
    <row r="1418" spans="7:19" ht="15" customHeight="1">
      <c r="G1418" s="2767"/>
      <c r="H1418" s="521"/>
      <c r="I1418" s="521"/>
      <c r="J1418" s="521"/>
      <c r="K1418" s="521"/>
      <c r="L1418" s="521"/>
      <c r="M1418" s="521"/>
      <c r="N1418" s="2768"/>
      <c r="O1418" s="521"/>
      <c r="P1418" s="523"/>
      <c r="Q1418" s="525"/>
      <c r="R1418" s="2769"/>
      <c r="S1418" s="3160"/>
    </row>
    <row r="1419" spans="7:19" ht="15" customHeight="1">
      <c r="G1419" s="2767"/>
      <c r="H1419" s="521"/>
      <c r="I1419" s="521"/>
      <c r="J1419" s="521"/>
      <c r="K1419" s="521"/>
      <c r="L1419" s="521"/>
      <c r="M1419" s="521"/>
      <c r="N1419" s="2768"/>
      <c r="O1419" s="521"/>
      <c r="P1419" s="523"/>
      <c r="Q1419" s="525"/>
      <c r="R1419" s="2769"/>
      <c r="S1419" s="3160"/>
    </row>
    <row r="1420" spans="7:19" ht="15" customHeight="1">
      <c r="G1420" s="2767"/>
      <c r="H1420" s="521"/>
      <c r="I1420" s="521"/>
      <c r="J1420" s="521"/>
      <c r="K1420" s="521"/>
      <c r="L1420" s="521"/>
      <c r="M1420" s="521"/>
      <c r="N1420" s="2768"/>
      <c r="O1420" s="521"/>
      <c r="P1420" s="523"/>
      <c r="Q1420" s="525"/>
      <c r="R1420" s="2769"/>
      <c r="S1420" s="3160"/>
    </row>
    <row r="1421" spans="7:19" ht="15" customHeight="1">
      <c r="G1421" s="2767"/>
      <c r="H1421" s="521"/>
      <c r="I1421" s="521"/>
      <c r="J1421" s="521"/>
      <c r="K1421" s="521"/>
      <c r="L1421" s="521"/>
      <c r="M1421" s="521"/>
      <c r="N1421" s="2768"/>
      <c r="O1421" s="521"/>
      <c r="P1421" s="523"/>
      <c r="Q1421" s="525"/>
      <c r="R1421" s="2769"/>
      <c r="S1421" s="3160"/>
    </row>
    <row r="1422" spans="7:19" ht="15" customHeight="1">
      <c r="G1422" s="2767"/>
      <c r="H1422" s="521"/>
      <c r="I1422" s="521"/>
      <c r="J1422" s="521"/>
      <c r="K1422" s="521"/>
      <c r="L1422" s="521"/>
      <c r="M1422" s="521"/>
      <c r="N1422" s="2768"/>
      <c r="O1422" s="521"/>
      <c r="P1422" s="523"/>
      <c r="Q1422" s="525"/>
      <c r="R1422" s="2769"/>
      <c r="S1422" s="3160"/>
    </row>
    <row r="1423" spans="7:19" ht="15" customHeight="1">
      <c r="G1423" s="2767"/>
      <c r="H1423" s="521"/>
      <c r="I1423" s="521"/>
      <c r="J1423" s="521"/>
      <c r="K1423" s="521"/>
      <c r="L1423" s="521"/>
      <c r="M1423" s="521"/>
      <c r="N1423" s="2768"/>
      <c r="O1423" s="521"/>
      <c r="P1423" s="523"/>
      <c r="Q1423" s="525"/>
      <c r="R1423" s="2769"/>
      <c r="S1423" s="3160"/>
    </row>
    <row r="1424" spans="7:19" ht="15" customHeight="1">
      <c r="G1424" s="2767"/>
      <c r="H1424" s="521"/>
      <c r="I1424" s="521"/>
      <c r="J1424" s="521"/>
      <c r="K1424" s="521"/>
      <c r="L1424" s="521"/>
      <c r="M1424" s="521"/>
      <c r="N1424" s="2768"/>
      <c r="O1424" s="521"/>
      <c r="P1424" s="523"/>
      <c r="Q1424" s="525"/>
      <c r="R1424" s="2769"/>
      <c r="S1424" s="3160"/>
    </row>
    <row r="1425" spans="7:19" ht="15" customHeight="1">
      <c r="G1425" s="2767"/>
      <c r="H1425" s="521"/>
      <c r="I1425" s="521"/>
      <c r="J1425" s="521"/>
      <c r="K1425" s="521"/>
      <c r="L1425" s="521"/>
      <c r="M1425" s="521"/>
      <c r="N1425" s="2768"/>
      <c r="O1425" s="521"/>
      <c r="P1425" s="523"/>
      <c r="Q1425" s="525"/>
      <c r="R1425" s="2769"/>
      <c r="S1425" s="3160"/>
    </row>
    <row r="1426" spans="7:19" ht="15" customHeight="1">
      <c r="G1426" s="2767"/>
      <c r="H1426" s="521"/>
      <c r="I1426" s="521"/>
      <c r="J1426" s="521"/>
      <c r="K1426" s="521"/>
      <c r="L1426" s="521"/>
      <c r="M1426" s="521"/>
      <c r="N1426" s="2768"/>
      <c r="O1426" s="521"/>
      <c r="P1426" s="523"/>
      <c r="Q1426" s="525"/>
      <c r="R1426" s="2769"/>
      <c r="S1426" s="3160"/>
    </row>
    <row r="1427" spans="7:19" ht="15" customHeight="1">
      <c r="G1427" s="2767"/>
      <c r="H1427" s="521"/>
      <c r="I1427" s="521"/>
      <c r="J1427" s="521"/>
      <c r="K1427" s="521"/>
      <c r="L1427" s="521"/>
      <c r="M1427" s="521"/>
      <c r="N1427" s="2768"/>
      <c r="O1427" s="521"/>
      <c r="P1427" s="523"/>
      <c r="Q1427" s="525"/>
      <c r="R1427" s="2769"/>
      <c r="S1427" s="3160"/>
    </row>
    <row r="1428" spans="7:19" ht="15" customHeight="1">
      <c r="G1428" s="2767"/>
      <c r="H1428" s="521"/>
      <c r="I1428" s="521"/>
      <c r="J1428" s="521"/>
      <c r="K1428" s="521"/>
      <c r="L1428" s="521"/>
      <c r="M1428" s="521"/>
      <c r="N1428" s="2768"/>
      <c r="O1428" s="521"/>
      <c r="P1428" s="523"/>
      <c r="Q1428" s="525"/>
      <c r="R1428" s="2769"/>
      <c r="S1428" s="3160"/>
    </row>
    <row r="1429" spans="7:19" ht="15" customHeight="1">
      <c r="G1429" s="2767"/>
      <c r="H1429" s="521"/>
      <c r="I1429" s="521"/>
      <c r="J1429" s="521"/>
      <c r="K1429" s="521"/>
      <c r="L1429" s="521"/>
      <c r="M1429" s="521"/>
      <c r="N1429" s="2768"/>
      <c r="O1429" s="521"/>
      <c r="P1429" s="523"/>
      <c r="Q1429" s="525"/>
      <c r="R1429" s="2769"/>
      <c r="S1429" s="3160"/>
    </row>
    <row r="1430" spans="7:19" ht="15" customHeight="1">
      <c r="G1430" s="2767"/>
      <c r="H1430" s="521"/>
      <c r="I1430" s="521"/>
      <c r="J1430" s="521"/>
      <c r="K1430" s="521"/>
      <c r="L1430" s="521"/>
      <c r="M1430" s="521"/>
      <c r="N1430" s="2768"/>
      <c r="O1430" s="521"/>
      <c r="P1430" s="523"/>
      <c r="Q1430" s="525"/>
      <c r="R1430" s="2769"/>
      <c r="S1430" s="3160"/>
    </row>
    <row r="1431" spans="7:19" ht="15" customHeight="1">
      <c r="G1431" s="2767"/>
      <c r="H1431" s="521"/>
      <c r="I1431" s="521"/>
      <c r="J1431" s="521"/>
      <c r="K1431" s="521"/>
      <c r="L1431" s="521"/>
      <c r="M1431" s="521"/>
      <c r="N1431" s="2768"/>
      <c r="O1431" s="521"/>
      <c r="P1431" s="523"/>
      <c r="Q1431" s="525"/>
      <c r="R1431" s="2769"/>
      <c r="S1431" s="3160"/>
    </row>
    <row r="1432" spans="7:19" ht="15" customHeight="1">
      <c r="G1432" s="2767"/>
      <c r="H1432" s="521"/>
      <c r="I1432" s="521"/>
      <c r="J1432" s="521"/>
      <c r="K1432" s="521"/>
      <c r="L1432" s="521"/>
      <c r="M1432" s="521"/>
      <c r="N1432" s="2768"/>
      <c r="O1432" s="521"/>
      <c r="P1432" s="523"/>
      <c r="Q1432" s="525"/>
      <c r="R1432" s="2769"/>
      <c r="S1432" s="3160"/>
    </row>
    <row r="1433" spans="7:19" ht="15" customHeight="1">
      <c r="G1433" s="2767"/>
      <c r="H1433" s="521"/>
      <c r="I1433" s="521"/>
      <c r="J1433" s="521"/>
      <c r="K1433" s="521"/>
      <c r="L1433" s="521"/>
      <c r="M1433" s="521"/>
      <c r="N1433" s="2768"/>
      <c r="O1433" s="521"/>
      <c r="P1433" s="523"/>
      <c r="Q1433" s="525"/>
      <c r="R1433" s="2769"/>
      <c r="S1433" s="3160"/>
    </row>
    <row r="1434" spans="7:19" ht="15" customHeight="1">
      <c r="G1434" s="2767"/>
      <c r="H1434" s="521"/>
      <c r="I1434" s="521"/>
      <c r="J1434" s="521"/>
      <c r="K1434" s="521"/>
      <c r="L1434" s="521"/>
      <c r="M1434" s="521"/>
      <c r="N1434" s="2768"/>
      <c r="O1434" s="521"/>
      <c r="P1434" s="523"/>
      <c r="Q1434" s="525"/>
      <c r="R1434" s="2769"/>
      <c r="S1434" s="3160"/>
    </row>
    <row r="1435" spans="7:19" ht="15" customHeight="1">
      <c r="G1435" s="2767"/>
      <c r="H1435" s="521"/>
      <c r="I1435" s="521"/>
      <c r="J1435" s="521"/>
      <c r="K1435" s="521"/>
      <c r="L1435" s="521"/>
      <c r="M1435" s="521"/>
      <c r="N1435" s="2768"/>
      <c r="O1435" s="521"/>
      <c r="P1435" s="523"/>
      <c r="Q1435" s="525"/>
      <c r="R1435" s="2769"/>
      <c r="S1435" s="3160"/>
    </row>
    <row r="1436" spans="7:19" ht="15" customHeight="1">
      <c r="G1436" s="2767"/>
      <c r="H1436" s="521"/>
      <c r="I1436" s="521"/>
      <c r="J1436" s="521"/>
      <c r="K1436" s="521"/>
      <c r="L1436" s="521"/>
      <c r="M1436" s="521"/>
      <c r="N1436" s="2768"/>
      <c r="O1436" s="521"/>
      <c r="P1436" s="523"/>
      <c r="Q1436" s="525"/>
      <c r="R1436" s="2769"/>
      <c r="S1436" s="3160"/>
    </row>
    <row r="1437" spans="7:19" ht="15" customHeight="1">
      <c r="G1437" s="2767"/>
      <c r="H1437" s="521"/>
      <c r="I1437" s="521"/>
      <c r="J1437" s="521"/>
      <c r="K1437" s="521"/>
      <c r="L1437" s="521"/>
      <c r="M1437" s="521"/>
      <c r="N1437" s="2768"/>
      <c r="O1437" s="521"/>
      <c r="P1437" s="523"/>
      <c r="Q1437" s="525"/>
      <c r="R1437" s="2769"/>
      <c r="S1437" s="3160"/>
    </row>
    <row r="1438" spans="7:19" ht="15" customHeight="1">
      <c r="G1438" s="2767"/>
      <c r="H1438" s="521"/>
      <c r="I1438" s="521"/>
      <c r="J1438" s="521"/>
      <c r="K1438" s="521"/>
      <c r="L1438" s="521"/>
      <c r="M1438" s="521"/>
      <c r="N1438" s="2768"/>
      <c r="O1438" s="521"/>
      <c r="P1438" s="523"/>
      <c r="Q1438" s="525"/>
      <c r="R1438" s="2769"/>
      <c r="S1438" s="3160"/>
    </row>
    <row r="1439" spans="7:19" ht="15" customHeight="1">
      <c r="G1439" s="2767"/>
      <c r="H1439" s="521"/>
      <c r="I1439" s="521"/>
      <c r="J1439" s="521"/>
      <c r="K1439" s="521"/>
      <c r="L1439" s="521"/>
      <c r="M1439" s="521"/>
      <c r="N1439" s="2768"/>
      <c r="O1439" s="521"/>
      <c r="P1439" s="523"/>
      <c r="Q1439" s="525"/>
      <c r="R1439" s="2769"/>
      <c r="S1439" s="3160"/>
    </row>
    <row r="1440" spans="7:19" ht="15" customHeight="1">
      <c r="G1440" s="2767"/>
      <c r="H1440" s="521"/>
      <c r="I1440" s="521"/>
      <c r="J1440" s="521"/>
      <c r="K1440" s="521"/>
      <c r="L1440" s="521"/>
      <c r="M1440" s="521"/>
      <c r="N1440" s="2768"/>
      <c r="O1440" s="521"/>
      <c r="P1440" s="523"/>
      <c r="Q1440" s="525"/>
      <c r="R1440" s="2769"/>
      <c r="S1440" s="3160"/>
    </row>
    <row r="1441" spans="7:19" ht="15" customHeight="1">
      <c r="G1441" s="2767"/>
      <c r="H1441" s="521"/>
      <c r="I1441" s="521"/>
      <c r="J1441" s="521"/>
      <c r="K1441" s="521"/>
      <c r="L1441" s="521"/>
      <c r="M1441" s="521"/>
      <c r="N1441" s="2768"/>
      <c r="O1441" s="521"/>
      <c r="P1441" s="523"/>
      <c r="Q1441" s="525"/>
      <c r="R1441" s="2769"/>
      <c r="S1441" s="3160"/>
    </row>
    <row r="1442" spans="7:19" ht="15" customHeight="1">
      <c r="G1442" s="2767"/>
      <c r="H1442" s="521"/>
      <c r="I1442" s="521"/>
      <c r="J1442" s="521"/>
      <c r="K1442" s="521"/>
      <c r="L1442" s="521"/>
      <c r="M1442" s="521"/>
      <c r="N1442" s="2768"/>
      <c r="O1442" s="521"/>
      <c r="P1442" s="523"/>
      <c r="Q1442" s="525"/>
      <c r="R1442" s="2769"/>
      <c r="S1442" s="3160"/>
    </row>
    <row r="1443" spans="7:19" ht="15" customHeight="1">
      <c r="G1443" s="2767"/>
      <c r="H1443" s="521"/>
      <c r="I1443" s="521"/>
      <c r="J1443" s="521"/>
      <c r="K1443" s="521"/>
      <c r="L1443" s="521"/>
      <c r="M1443" s="521"/>
      <c r="N1443" s="2768"/>
      <c r="O1443" s="521"/>
      <c r="P1443" s="523"/>
      <c r="Q1443" s="525"/>
      <c r="R1443" s="2769"/>
      <c r="S1443" s="3160"/>
    </row>
    <row r="1444" spans="7:19" ht="15" customHeight="1">
      <c r="G1444" s="2767"/>
      <c r="H1444" s="521"/>
      <c r="I1444" s="521"/>
      <c r="J1444" s="521"/>
      <c r="K1444" s="521"/>
      <c r="L1444" s="521"/>
      <c r="M1444" s="521"/>
      <c r="N1444" s="2768"/>
      <c r="O1444" s="521"/>
      <c r="P1444" s="523"/>
      <c r="Q1444" s="525"/>
      <c r="R1444" s="2769"/>
      <c r="S1444" s="3160"/>
    </row>
    <row r="1445" spans="7:19" ht="15" customHeight="1">
      <c r="G1445" s="2767"/>
      <c r="H1445" s="521"/>
      <c r="I1445" s="521"/>
      <c r="J1445" s="521"/>
      <c r="K1445" s="521"/>
      <c r="L1445" s="521"/>
      <c r="M1445" s="521"/>
      <c r="N1445" s="2768"/>
      <c r="O1445" s="521"/>
      <c r="P1445" s="523"/>
      <c r="Q1445" s="525"/>
      <c r="R1445" s="2769"/>
      <c r="S1445" s="3160"/>
    </row>
    <row r="1446" spans="7:19" ht="15" customHeight="1">
      <c r="G1446" s="2767"/>
      <c r="H1446" s="521"/>
      <c r="I1446" s="521"/>
      <c r="J1446" s="521"/>
      <c r="K1446" s="521"/>
      <c r="L1446" s="521"/>
      <c r="M1446" s="521"/>
      <c r="N1446" s="2768"/>
      <c r="O1446" s="521"/>
      <c r="P1446" s="523"/>
      <c r="Q1446" s="525"/>
      <c r="R1446" s="2769"/>
      <c r="S1446" s="3160"/>
    </row>
    <row r="1447" spans="7:19" ht="15" customHeight="1">
      <c r="G1447" s="2767"/>
      <c r="H1447" s="521"/>
      <c r="I1447" s="521"/>
      <c r="J1447" s="521"/>
      <c r="K1447" s="521"/>
      <c r="L1447" s="521"/>
      <c r="M1447" s="521"/>
      <c r="N1447" s="2768"/>
      <c r="O1447" s="521"/>
      <c r="P1447" s="523"/>
      <c r="Q1447" s="525"/>
      <c r="R1447" s="2769"/>
      <c r="S1447" s="3160"/>
    </row>
    <row r="1448" spans="7:19" ht="15" customHeight="1">
      <c r="G1448" s="2767"/>
      <c r="H1448" s="521"/>
      <c r="I1448" s="521"/>
      <c r="J1448" s="521"/>
      <c r="K1448" s="521"/>
      <c r="L1448" s="521"/>
      <c r="M1448" s="521"/>
      <c r="N1448" s="2768"/>
      <c r="O1448" s="521"/>
      <c r="P1448" s="523"/>
      <c r="Q1448" s="525"/>
      <c r="R1448" s="2769"/>
      <c r="S1448" s="3160"/>
    </row>
    <row r="1449" spans="7:19" ht="15" customHeight="1">
      <c r="G1449" s="2767"/>
      <c r="H1449" s="521"/>
      <c r="I1449" s="521"/>
      <c r="J1449" s="521"/>
      <c r="K1449" s="521"/>
      <c r="L1449" s="521"/>
      <c r="M1449" s="521"/>
      <c r="N1449" s="2768"/>
      <c r="O1449" s="521"/>
      <c r="P1449" s="523"/>
      <c r="Q1449" s="525"/>
      <c r="R1449" s="2769"/>
      <c r="S1449" s="3160"/>
    </row>
    <row r="1450" spans="7:19" ht="15" customHeight="1">
      <c r="G1450" s="2767"/>
      <c r="H1450" s="521"/>
      <c r="I1450" s="521"/>
      <c r="J1450" s="521"/>
      <c r="K1450" s="521"/>
      <c r="L1450" s="521"/>
      <c r="M1450" s="521"/>
      <c r="N1450" s="2768"/>
      <c r="O1450" s="521"/>
      <c r="P1450" s="523"/>
      <c r="Q1450" s="525"/>
      <c r="R1450" s="2769"/>
      <c r="S1450" s="3160"/>
    </row>
    <row r="1451" spans="7:19" ht="15" customHeight="1">
      <c r="G1451" s="2767"/>
      <c r="H1451" s="521"/>
      <c r="I1451" s="521"/>
      <c r="J1451" s="521"/>
      <c r="K1451" s="521"/>
      <c r="L1451" s="521"/>
      <c r="M1451" s="521"/>
      <c r="N1451" s="2768"/>
      <c r="O1451" s="521"/>
      <c r="P1451" s="523"/>
      <c r="Q1451" s="525"/>
      <c r="R1451" s="2769"/>
      <c r="S1451" s="3160"/>
    </row>
    <row r="1452" spans="7:19" ht="15" customHeight="1">
      <c r="G1452" s="2767"/>
      <c r="H1452" s="521"/>
      <c r="I1452" s="521"/>
      <c r="J1452" s="521"/>
      <c r="K1452" s="521"/>
      <c r="L1452" s="521"/>
      <c r="M1452" s="521"/>
      <c r="N1452" s="2768"/>
      <c r="O1452" s="521"/>
      <c r="P1452" s="523"/>
      <c r="Q1452" s="525"/>
      <c r="R1452" s="2769"/>
      <c r="S1452" s="3160"/>
    </row>
    <row r="1453" spans="7:19" ht="15" customHeight="1">
      <c r="G1453" s="2767"/>
      <c r="H1453" s="521"/>
      <c r="I1453" s="521"/>
      <c r="J1453" s="521"/>
      <c r="K1453" s="521"/>
      <c r="L1453" s="521"/>
      <c r="M1453" s="521"/>
      <c r="N1453" s="2768"/>
      <c r="O1453" s="521"/>
      <c r="P1453" s="523"/>
      <c r="Q1453" s="525"/>
      <c r="R1453" s="2769"/>
      <c r="S1453" s="3160"/>
    </row>
    <row r="1454" spans="7:19" ht="15" customHeight="1">
      <c r="G1454" s="2767"/>
      <c r="H1454" s="521"/>
      <c r="I1454" s="521"/>
      <c r="J1454" s="521"/>
      <c r="K1454" s="521"/>
      <c r="L1454" s="521"/>
      <c r="M1454" s="521"/>
      <c r="N1454" s="2768"/>
      <c r="O1454" s="521"/>
      <c r="P1454" s="523"/>
      <c r="Q1454" s="525"/>
      <c r="R1454" s="2769"/>
      <c r="S1454" s="3160"/>
    </row>
    <row r="1455" spans="7:19" ht="15" customHeight="1">
      <c r="G1455" s="2767"/>
      <c r="H1455" s="521"/>
      <c r="I1455" s="521"/>
      <c r="J1455" s="521"/>
      <c r="K1455" s="521"/>
      <c r="L1455" s="521"/>
      <c r="M1455" s="521"/>
      <c r="N1455" s="2768"/>
      <c r="O1455" s="521"/>
      <c r="P1455" s="523"/>
      <c r="Q1455" s="525"/>
      <c r="R1455" s="2769"/>
      <c r="S1455" s="3160"/>
    </row>
    <row r="1456" spans="7:19" ht="15" customHeight="1">
      <c r="G1456" s="2767"/>
      <c r="H1456" s="521"/>
      <c r="I1456" s="521"/>
      <c r="J1456" s="521"/>
      <c r="K1456" s="521"/>
      <c r="L1456" s="521"/>
      <c r="M1456" s="521"/>
      <c r="N1456" s="2768"/>
      <c r="O1456" s="521"/>
      <c r="P1456" s="523"/>
      <c r="Q1456" s="525"/>
      <c r="R1456" s="2769"/>
      <c r="S1456" s="3160"/>
    </row>
    <row r="1457" spans="7:19" ht="15" customHeight="1">
      <c r="G1457" s="2767"/>
      <c r="H1457" s="521"/>
      <c r="I1457" s="521"/>
      <c r="J1457" s="521"/>
      <c r="K1457" s="521"/>
      <c r="L1457" s="521"/>
      <c r="M1457" s="521"/>
      <c r="N1457" s="2768"/>
      <c r="O1457" s="521"/>
      <c r="P1457" s="523"/>
      <c r="Q1457" s="525"/>
      <c r="R1457" s="2769"/>
      <c r="S1457" s="3160"/>
    </row>
    <row r="1458" spans="7:19" ht="15" customHeight="1">
      <c r="G1458" s="2767"/>
      <c r="H1458" s="521"/>
      <c r="I1458" s="521"/>
      <c r="J1458" s="521"/>
      <c r="K1458" s="521"/>
      <c r="L1458" s="521"/>
      <c r="M1458" s="521"/>
      <c r="N1458" s="2768"/>
      <c r="O1458" s="521"/>
      <c r="P1458" s="523"/>
      <c r="Q1458" s="525"/>
      <c r="R1458" s="2769"/>
      <c r="S1458" s="3160"/>
    </row>
    <row r="1459" spans="7:19" ht="15" customHeight="1">
      <c r="G1459" s="2767"/>
      <c r="H1459" s="521"/>
      <c r="I1459" s="521"/>
      <c r="J1459" s="521"/>
      <c r="K1459" s="521"/>
      <c r="L1459" s="521"/>
      <c r="M1459" s="521"/>
      <c r="N1459" s="2768"/>
      <c r="O1459" s="521"/>
      <c r="P1459" s="523"/>
      <c r="Q1459" s="525"/>
      <c r="R1459" s="2769"/>
      <c r="S1459" s="3160"/>
    </row>
    <row r="1460" spans="7:19" ht="15" customHeight="1">
      <c r="G1460" s="2767"/>
      <c r="H1460" s="521"/>
      <c r="I1460" s="521"/>
      <c r="J1460" s="521"/>
      <c r="K1460" s="521"/>
      <c r="L1460" s="521"/>
      <c r="M1460" s="521"/>
      <c r="N1460" s="2768"/>
      <c r="O1460" s="521"/>
      <c r="P1460" s="523"/>
      <c r="Q1460" s="525"/>
      <c r="R1460" s="2769"/>
      <c r="S1460" s="3160"/>
    </row>
    <row r="1461" spans="7:19" ht="15" customHeight="1">
      <c r="G1461" s="2767"/>
      <c r="H1461" s="521"/>
      <c r="I1461" s="521"/>
      <c r="J1461" s="521"/>
      <c r="K1461" s="521"/>
      <c r="L1461" s="521"/>
      <c r="M1461" s="521"/>
      <c r="N1461" s="2768"/>
      <c r="O1461" s="521"/>
      <c r="P1461" s="523"/>
      <c r="Q1461" s="525"/>
      <c r="R1461" s="2769"/>
      <c r="S1461" s="3160"/>
    </row>
    <row r="1462" spans="7:19" ht="15" customHeight="1">
      <c r="G1462" s="2767"/>
      <c r="H1462" s="521"/>
      <c r="I1462" s="521"/>
      <c r="J1462" s="521"/>
      <c r="K1462" s="521"/>
      <c r="L1462" s="521"/>
      <c r="M1462" s="521"/>
      <c r="N1462" s="2768"/>
      <c r="O1462" s="521"/>
      <c r="P1462" s="523"/>
      <c r="Q1462" s="525"/>
      <c r="R1462" s="2769"/>
      <c r="S1462" s="3160"/>
    </row>
    <row r="1463" spans="7:19" ht="15" customHeight="1">
      <c r="G1463" s="2767"/>
      <c r="H1463" s="521"/>
      <c r="I1463" s="521"/>
      <c r="J1463" s="521"/>
      <c r="K1463" s="521"/>
      <c r="L1463" s="521"/>
      <c r="M1463" s="521"/>
      <c r="N1463" s="2768"/>
      <c r="O1463" s="521"/>
      <c r="P1463" s="523"/>
      <c r="Q1463" s="525"/>
      <c r="R1463" s="2769"/>
      <c r="S1463" s="3160"/>
    </row>
    <row r="1464" spans="7:19" ht="15" customHeight="1">
      <c r="G1464" s="2767"/>
      <c r="H1464" s="521"/>
      <c r="I1464" s="521"/>
      <c r="J1464" s="521"/>
      <c r="K1464" s="521"/>
      <c r="L1464" s="521"/>
      <c r="M1464" s="521"/>
      <c r="N1464" s="2768"/>
      <c r="O1464" s="521"/>
      <c r="P1464" s="523"/>
      <c r="Q1464" s="525"/>
      <c r="R1464" s="2769"/>
      <c r="S1464" s="3160"/>
    </row>
    <row r="1465" spans="7:19" ht="15" customHeight="1">
      <c r="G1465" s="2767"/>
      <c r="H1465" s="521"/>
      <c r="I1465" s="521"/>
      <c r="J1465" s="521"/>
      <c r="K1465" s="521"/>
      <c r="L1465" s="521"/>
      <c r="M1465" s="521"/>
      <c r="N1465" s="2768"/>
      <c r="O1465" s="521"/>
      <c r="P1465" s="523"/>
      <c r="Q1465" s="525"/>
      <c r="R1465" s="2769"/>
      <c r="S1465" s="3160"/>
    </row>
    <row r="1466" spans="7:19" ht="15" customHeight="1">
      <c r="G1466" s="2767"/>
      <c r="H1466" s="521"/>
      <c r="I1466" s="521"/>
      <c r="J1466" s="521"/>
      <c r="K1466" s="521"/>
      <c r="L1466" s="521"/>
      <c r="M1466" s="521"/>
      <c r="N1466" s="2768"/>
      <c r="O1466" s="521"/>
      <c r="P1466" s="523"/>
      <c r="Q1466" s="525"/>
      <c r="R1466" s="2769"/>
      <c r="S1466" s="3160"/>
    </row>
    <row r="1467" spans="7:19" ht="15" customHeight="1">
      <c r="G1467" s="2767"/>
      <c r="H1467" s="521"/>
      <c r="I1467" s="521"/>
      <c r="J1467" s="521"/>
      <c r="K1467" s="521"/>
      <c r="L1467" s="521"/>
      <c r="M1467" s="521"/>
      <c r="N1467" s="2768"/>
      <c r="O1467" s="521"/>
      <c r="P1467" s="523"/>
      <c r="Q1467" s="525"/>
      <c r="R1467" s="2769"/>
      <c r="S1467" s="3160"/>
    </row>
    <row r="1468" spans="7:19" ht="15" customHeight="1">
      <c r="G1468" s="2767"/>
      <c r="H1468" s="521"/>
      <c r="I1468" s="521"/>
      <c r="J1468" s="521"/>
      <c r="K1468" s="521"/>
      <c r="L1468" s="521"/>
      <c r="M1468" s="521"/>
      <c r="N1468" s="2768"/>
      <c r="O1468" s="521"/>
      <c r="P1468" s="523"/>
      <c r="Q1468" s="525"/>
      <c r="R1468" s="2769"/>
      <c r="S1468" s="3160"/>
    </row>
    <row r="1469" spans="7:19" ht="15" customHeight="1">
      <c r="G1469" s="2767"/>
      <c r="H1469" s="521"/>
      <c r="I1469" s="521"/>
      <c r="J1469" s="521"/>
      <c r="K1469" s="521"/>
      <c r="L1469" s="521"/>
      <c r="M1469" s="521"/>
      <c r="N1469" s="2768"/>
      <c r="O1469" s="521"/>
      <c r="P1469" s="523"/>
      <c r="Q1469" s="525"/>
      <c r="R1469" s="2769"/>
      <c r="S1469" s="3160"/>
    </row>
    <row r="1470" spans="7:19" ht="15" customHeight="1">
      <c r="G1470" s="2767"/>
      <c r="H1470" s="521"/>
      <c r="I1470" s="521"/>
      <c r="J1470" s="521"/>
      <c r="K1470" s="521"/>
      <c r="L1470" s="521"/>
      <c r="M1470" s="521"/>
      <c r="N1470" s="2768"/>
      <c r="O1470" s="521"/>
      <c r="P1470" s="523"/>
      <c r="Q1470" s="525"/>
      <c r="R1470" s="2769"/>
      <c r="S1470" s="3160"/>
    </row>
    <row r="1471" spans="7:19" ht="15" customHeight="1">
      <c r="G1471" s="2767"/>
      <c r="H1471" s="521"/>
      <c r="I1471" s="521"/>
      <c r="J1471" s="521"/>
      <c r="K1471" s="521"/>
      <c r="L1471" s="521"/>
      <c r="M1471" s="521"/>
      <c r="N1471" s="2768"/>
      <c r="O1471" s="521"/>
      <c r="P1471" s="523"/>
      <c r="Q1471" s="525"/>
      <c r="R1471" s="2769"/>
      <c r="S1471" s="3160"/>
    </row>
    <row r="1472" spans="7:19" ht="15" customHeight="1">
      <c r="G1472" s="2767"/>
      <c r="H1472" s="521"/>
      <c r="I1472" s="521"/>
      <c r="J1472" s="521"/>
      <c r="K1472" s="521"/>
      <c r="L1472" s="521"/>
      <c r="M1472" s="521"/>
      <c r="N1472" s="2768"/>
      <c r="O1472" s="521"/>
      <c r="P1472" s="523"/>
      <c r="Q1472" s="525"/>
      <c r="R1472" s="2769"/>
      <c r="S1472" s="3160"/>
    </row>
    <row r="1473" spans="7:19" ht="15" customHeight="1">
      <c r="G1473" s="2767"/>
      <c r="H1473" s="521"/>
      <c r="I1473" s="521"/>
      <c r="J1473" s="521"/>
      <c r="K1473" s="521"/>
      <c r="L1473" s="521"/>
      <c r="M1473" s="521"/>
      <c r="N1473" s="2768"/>
      <c r="O1473" s="521"/>
      <c r="P1473" s="523"/>
      <c r="Q1473" s="525"/>
      <c r="R1473" s="2769"/>
      <c r="S1473" s="3160"/>
    </row>
    <row r="1474" spans="7:19" ht="15" customHeight="1">
      <c r="G1474" s="2767"/>
      <c r="H1474" s="521"/>
      <c r="I1474" s="521"/>
      <c r="J1474" s="521"/>
      <c r="K1474" s="521"/>
      <c r="L1474" s="521"/>
      <c r="M1474" s="521"/>
      <c r="N1474" s="2768"/>
      <c r="O1474" s="521"/>
      <c r="P1474" s="523"/>
      <c r="Q1474" s="525"/>
      <c r="R1474" s="2769"/>
      <c r="S1474" s="3160"/>
    </row>
    <row r="1475" spans="7:19" ht="15" customHeight="1">
      <c r="G1475" s="2767"/>
      <c r="H1475" s="521"/>
      <c r="I1475" s="521"/>
      <c r="J1475" s="521"/>
      <c r="K1475" s="521"/>
      <c r="L1475" s="521"/>
      <c r="M1475" s="521"/>
      <c r="N1475" s="2768"/>
      <c r="O1475" s="521"/>
      <c r="P1475" s="523"/>
      <c r="Q1475" s="525"/>
      <c r="R1475" s="2769"/>
      <c r="S1475" s="3160"/>
    </row>
    <row r="1476" spans="7:19" ht="15" customHeight="1">
      <c r="G1476" s="2767"/>
      <c r="H1476" s="521"/>
      <c r="I1476" s="521"/>
      <c r="J1476" s="521"/>
      <c r="K1476" s="521"/>
      <c r="L1476" s="521"/>
      <c r="M1476" s="521"/>
      <c r="N1476" s="2768"/>
      <c r="O1476" s="521"/>
      <c r="P1476" s="523"/>
      <c r="Q1476" s="525"/>
      <c r="R1476" s="2769"/>
      <c r="S1476" s="3160"/>
    </row>
    <row r="1477" spans="7:19" ht="15" customHeight="1">
      <c r="G1477" s="2767"/>
      <c r="H1477" s="521"/>
      <c r="I1477" s="521"/>
      <c r="J1477" s="521"/>
      <c r="K1477" s="521"/>
      <c r="L1477" s="521"/>
      <c r="M1477" s="521"/>
      <c r="N1477" s="2768"/>
      <c r="O1477" s="521"/>
      <c r="P1477" s="523"/>
      <c r="Q1477" s="525"/>
      <c r="R1477" s="2769"/>
      <c r="S1477" s="3160"/>
    </row>
    <row r="1478" spans="7:19" ht="15" customHeight="1">
      <c r="G1478" s="2767"/>
      <c r="H1478" s="521"/>
      <c r="I1478" s="521"/>
      <c r="J1478" s="521"/>
      <c r="K1478" s="521"/>
      <c r="L1478" s="521"/>
      <c r="M1478" s="521"/>
      <c r="N1478" s="2768"/>
      <c r="O1478" s="521"/>
      <c r="P1478" s="523"/>
      <c r="Q1478" s="525"/>
      <c r="R1478" s="2769"/>
      <c r="S1478" s="3160"/>
    </row>
    <row r="1479" spans="7:19" ht="15" customHeight="1">
      <c r="G1479" s="2767"/>
      <c r="H1479" s="521"/>
      <c r="I1479" s="521"/>
      <c r="J1479" s="521"/>
      <c r="K1479" s="521"/>
      <c r="L1479" s="521"/>
      <c r="M1479" s="521"/>
      <c r="N1479" s="2768"/>
      <c r="O1479" s="521"/>
      <c r="P1479" s="523"/>
      <c r="Q1479" s="525"/>
      <c r="R1479" s="2769"/>
      <c r="S1479" s="3160"/>
    </row>
    <row r="1480" spans="7:19" ht="15" customHeight="1">
      <c r="G1480" s="2767"/>
      <c r="H1480" s="521"/>
      <c r="I1480" s="521"/>
      <c r="J1480" s="521"/>
      <c r="K1480" s="521"/>
      <c r="L1480" s="521"/>
      <c r="M1480" s="521"/>
      <c r="N1480" s="2768"/>
      <c r="O1480" s="521"/>
      <c r="P1480" s="523"/>
      <c r="Q1480" s="525"/>
      <c r="R1480" s="2769"/>
      <c r="S1480" s="3160"/>
    </row>
    <row r="1481" spans="7:19" ht="15" customHeight="1">
      <c r="G1481" s="2767"/>
      <c r="H1481" s="521"/>
      <c r="I1481" s="521"/>
      <c r="J1481" s="521"/>
      <c r="K1481" s="521"/>
      <c r="L1481" s="521"/>
      <c r="M1481" s="521"/>
      <c r="N1481" s="2768"/>
      <c r="O1481" s="521"/>
      <c r="P1481" s="523"/>
      <c r="Q1481" s="525"/>
      <c r="R1481" s="2769"/>
      <c r="S1481" s="3160"/>
    </row>
    <row r="1482" spans="7:19" ht="15" customHeight="1">
      <c r="G1482" s="2767"/>
      <c r="H1482" s="521"/>
      <c r="I1482" s="521"/>
      <c r="J1482" s="521"/>
      <c r="K1482" s="521"/>
      <c r="L1482" s="521"/>
      <c r="M1482" s="521"/>
      <c r="N1482" s="2768"/>
      <c r="O1482" s="521"/>
      <c r="P1482" s="523"/>
      <c r="Q1482" s="525"/>
      <c r="R1482" s="2769"/>
      <c r="S1482" s="3160"/>
    </row>
    <row r="1483" spans="7:19" ht="15" customHeight="1">
      <c r="G1483" s="2767"/>
      <c r="H1483" s="521"/>
      <c r="I1483" s="521"/>
      <c r="J1483" s="521"/>
      <c r="K1483" s="521"/>
      <c r="L1483" s="521"/>
      <c r="M1483" s="521"/>
      <c r="N1483" s="2768"/>
      <c r="O1483" s="521"/>
      <c r="P1483" s="523"/>
      <c r="Q1483" s="525"/>
      <c r="R1483" s="2769"/>
      <c r="S1483" s="3160"/>
    </row>
    <row r="1484" spans="7:19" ht="15" customHeight="1">
      <c r="G1484" s="2767"/>
      <c r="H1484" s="521"/>
      <c r="I1484" s="521"/>
      <c r="J1484" s="521"/>
      <c r="K1484" s="521"/>
      <c r="L1484" s="521"/>
      <c r="M1484" s="521"/>
      <c r="N1484" s="2768"/>
      <c r="O1484" s="521"/>
      <c r="P1484" s="523"/>
      <c r="Q1484" s="525"/>
      <c r="R1484" s="2769"/>
      <c r="S1484" s="3160"/>
    </row>
    <row r="1485" spans="7:19" ht="15" customHeight="1">
      <c r="G1485" s="2767"/>
      <c r="H1485" s="521"/>
      <c r="I1485" s="521"/>
      <c r="J1485" s="521"/>
      <c r="K1485" s="521"/>
      <c r="L1485" s="521"/>
      <c r="M1485" s="521"/>
      <c r="N1485" s="2768"/>
      <c r="O1485" s="521"/>
      <c r="P1485" s="523"/>
      <c r="Q1485" s="525"/>
      <c r="R1485" s="2769"/>
      <c r="S1485" s="3160"/>
    </row>
    <row r="1486" spans="7:19" ht="15" customHeight="1">
      <c r="G1486" s="2767"/>
      <c r="H1486" s="521"/>
      <c r="I1486" s="521"/>
      <c r="J1486" s="521"/>
      <c r="K1486" s="521"/>
      <c r="L1486" s="521"/>
      <c r="M1486" s="521"/>
      <c r="N1486" s="2768"/>
      <c r="P1486" s="523"/>
      <c r="Q1486" s="525"/>
      <c r="R1486" s="2769"/>
      <c r="S1486" s="3160"/>
    </row>
    <row r="1487" spans="7:19" ht="15" customHeight="1">
      <c r="G1487" s="2767"/>
      <c r="H1487" s="521"/>
      <c r="I1487" s="521"/>
      <c r="J1487" s="521"/>
      <c r="K1487" s="521"/>
      <c r="L1487" s="521"/>
      <c r="M1487" s="521"/>
      <c r="N1487" s="2768"/>
      <c r="P1487" s="523"/>
      <c r="Q1487" s="525"/>
      <c r="R1487" s="2769"/>
      <c r="S1487" s="3160"/>
    </row>
    <row r="1488" spans="7:19" ht="15" customHeight="1">
      <c r="G1488" s="2767"/>
      <c r="H1488" s="521"/>
      <c r="I1488" s="521"/>
      <c r="J1488" s="521"/>
      <c r="K1488" s="521"/>
      <c r="L1488" s="521"/>
      <c r="M1488" s="521"/>
      <c r="N1488" s="2768"/>
      <c r="P1488" s="523"/>
      <c r="Q1488" s="525"/>
      <c r="R1488" s="2769"/>
      <c r="S1488" s="3160"/>
    </row>
    <row r="1489" spans="7:19" ht="15" customHeight="1">
      <c r="G1489" s="2767"/>
      <c r="H1489" s="521"/>
      <c r="I1489" s="521"/>
      <c r="J1489" s="521"/>
      <c r="K1489" s="521"/>
      <c r="L1489" s="521"/>
      <c r="M1489" s="521"/>
      <c r="N1489" s="2768"/>
      <c r="P1489" s="523"/>
      <c r="Q1489" s="525"/>
      <c r="R1489" s="2769"/>
      <c r="S1489" s="3160"/>
    </row>
    <row r="1490" spans="7:19" ht="15" customHeight="1">
      <c r="G1490" s="2767"/>
      <c r="H1490" s="521"/>
      <c r="I1490" s="521"/>
      <c r="J1490" s="521"/>
      <c r="K1490" s="521"/>
      <c r="L1490" s="521"/>
      <c r="M1490" s="521"/>
      <c r="N1490" s="2768"/>
      <c r="P1490" s="523"/>
      <c r="Q1490" s="525"/>
      <c r="R1490" s="2769"/>
      <c r="S1490" s="3160"/>
    </row>
    <row r="1491" spans="7:19" ht="15" customHeight="1">
      <c r="G1491" s="2767"/>
      <c r="H1491" s="521"/>
      <c r="I1491" s="521"/>
      <c r="J1491" s="521"/>
      <c r="K1491" s="521"/>
      <c r="L1491" s="521"/>
      <c r="M1491" s="521"/>
      <c r="N1491" s="2768"/>
      <c r="P1491" s="523"/>
      <c r="Q1491" s="525"/>
      <c r="R1491" s="2769"/>
      <c r="S1491" s="3160"/>
    </row>
    <row r="1492" spans="7:19" ht="15" customHeight="1">
      <c r="G1492" s="2767"/>
      <c r="H1492" s="521"/>
      <c r="I1492" s="521"/>
      <c r="J1492" s="521"/>
      <c r="K1492" s="521"/>
      <c r="L1492" s="521"/>
      <c r="M1492" s="521"/>
      <c r="N1492" s="2768"/>
      <c r="P1492" s="523"/>
      <c r="Q1492" s="525"/>
      <c r="R1492" s="2769"/>
      <c r="S1492" s="3160"/>
    </row>
    <row r="1493" spans="7:19" ht="15" customHeight="1">
      <c r="G1493" s="2767"/>
      <c r="H1493" s="521"/>
      <c r="I1493" s="521"/>
      <c r="J1493" s="521"/>
      <c r="K1493" s="521"/>
      <c r="L1493" s="521"/>
      <c r="M1493" s="521"/>
      <c r="N1493" s="2768"/>
      <c r="P1493" s="523"/>
      <c r="Q1493" s="525"/>
      <c r="R1493" s="2769"/>
      <c r="S1493" s="3160"/>
    </row>
    <row r="1494" spans="7:19" ht="15" customHeight="1">
      <c r="G1494" s="2767"/>
      <c r="H1494" s="521"/>
      <c r="I1494" s="521"/>
      <c r="J1494" s="521"/>
      <c r="K1494" s="521"/>
      <c r="L1494" s="521"/>
      <c r="M1494" s="521"/>
      <c r="N1494" s="2768"/>
      <c r="P1494" s="523"/>
      <c r="Q1494" s="525"/>
      <c r="R1494" s="2769"/>
      <c r="S1494" s="3160"/>
    </row>
    <row r="1495" spans="7:19" ht="15" customHeight="1">
      <c r="G1495" s="2767"/>
      <c r="H1495" s="521"/>
      <c r="I1495" s="521"/>
      <c r="J1495" s="521"/>
      <c r="K1495" s="521"/>
      <c r="L1495" s="521"/>
      <c r="M1495" s="521"/>
      <c r="N1495" s="2768"/>
      <c r="P1495" s="523"/>
      <c r="Q1495" s="525"/>
      <c r="R1495" s="2769"/>
      <c r="S1495" s="3160"/>
    </row>
    <row r="1496" spans="7:19" ht="15" customHeight="1">
      <c r="G1496" s="2767"/>
      <c r="H1496" s="521"/>
      <c r="I1496" s="521"/>
      <c r="J1496" s="521"/>
      <c r="K1496" s="521"/>
      <c r="L1496" s="521"/>
      <c r="M1496" s="521"/>
      <c r="N1496" s="2768"/>
      <c r="P1496" s="523"/>
      <c r="Q1496" s="525"/>
      <c r="R1496" s="2769"/>
      <c r="S1496" s="3160"/>
    </row>
    <row r="1497" spans="7:19" ht="15" customHeight="1">
      <c r="G1497" s="2767"/>
      <c r="H1497" s="521"/>
      <c r="I1497" s="521"/>
      <c r="J1497" s="521"/>
      <c r="K1497" s="521"/>
      <c r="L1497" s="521"/>
      <c r="M1497" s="521"/>
      <c r="N1497" s="2768"/>
      <c r="P1497" s="523"/>
      <c r="Q1497" s="525"/>
      <c r="R1497" s="2769"/>
      <c r="S1497" s="3160"/>
    </row>
    <row r="1498" spans="7:19" ht="15" customHeight="1">
      <c r="G1498" s="2767"/>
      <c r="H1498" s="521"/>
      <c r="I1498" s="521"/>
      <c r="J1498" s="521"/>
      <c r="K1498" s="521"/>
      <c r="L1498" s="521"/>
      <c r="M1498" s="521"/>
      <c r="N1498" s="2768"/>
      <c r="P1498" s="523"/>
      <c r="Q1498" s="525"/>
      <c r="R1498" s="2769"/>
      <c r="S1498" s="3160"/>
    </row>
    <row r="1499" spans="7:19" ht="15" customHeight="1">
      <c r="G1499" s="2767"/>
      <c r="H1499" s="521"/>
      <c r="I1499" s="521"/>
      <c r="J1499" s="521"/>
      <c r="K1499" s="521"/>
      <c r="L1499" s="521"/>
      <c r="M1499" s="521"/>
      <c r="N1499" s="2768"/>
      <c r="P1499" s="523"/>
      <c r="Q1499" s="525"/>
      <c r="R1499" s="2769"/>
      <c r="S1499" s="3160"/>
    </row>
    <row r="1500" spans="7:19" ht="15" customHeight="1">
      <c r="G1500" s="2767"/>
      <c r="H1500" s="521"/>
      <c r="I1500" s="521"/>
      <c r="J1500" s="521"/>
      <c r="K1500" s="521"/>
      <c r="L1500" s="521"/>
      <c r="M1500" s="521"/>
      <c r="N1500" s="2768"/>
      <c r="P1500" s="523"/>
      <c r="Q1500" s="525"/>
      <c r="R1500" s="2769"/>
      <c r="S1500" s="3160"/>
    </row>
    <row r="1501" spans="7:19" ht="15" customHeight="1">
      <c r="G1501" s="2767"/>
      <c r="H1501" s="521"/>
      <c r="I1501" s="521"/>
      <c r="J1501" s="521"/>
      <c r="K1501" s="521"/>
      <c r="L1501" s="521"/>
      <c r="M1501" s="521"/>
      <c r="N1501" s="2768"/>
      <c r="P1501" s="523"/>
      <c r="Q1501" s="525"/>
      <c r="R1501" s="2769"/>
      <c r="S1501" s="3160"/>
    </row>
    <row r="1502" spans="7:19" ht="15" customHeight="1">
      <c r="G1502" s="2767"/>
      <c r="H1502" s="521"/>
      <c r="I1502" s="521"/>
      <c r="J1502" s="521"/>
      <c r="K1502" s="521"/>
      <c r="L1502" s="521"/>
      <c r="M1502" s="521"/>
      <c r="N1502" s="2768"/>
      <c r="P1502" s="523"/>
      <c r="Q1502" s="525"/>
      <c r="R1502" s="2769"/>
      <c r="S1502" s="3160"/>
    </row>
    <row r="1503" spans="7:19" ht="15" customHeight="1">
      <c r="G1503" s="2767"/>
      <c r="H1503" s="521"/>
      <c r="I1503" s="521"/>
      <c r="J1503" s="521"/>
      <c r="K1503" s="521"/>
      <c r="L1503" s="521"/>
      <c r="M1503" s="521"/>
      <c r="N1503" s="2768"/>
      <c r="P1503" s="523"/>
      <c r="Q1503" s="525"/>
      <c r="R1503" s="2769"/>
      <c r="S1503" s="3160"/>
    </row>
    <row r="1504" spans="7:19" ht="15" customHeight="1">
      <c r="G1504" s="2767"/>
      <c r="H1504" s="521"/>
      <c r="I1504" s="521"/>
      <c r="J1504" s="521"/>
      <c r="K1504" s="521"/>
      <c r="L1504" s="521"/>
      <c r="M1504" s="521"/>
      <c r="N1504" s="2768"/>
      <c r="P1504" s="523"/>
      <c r="Q1504" s="525"/>
      <c r="R1504" s="2769"/>
      <c r="S1504" s="3160"/>
    </row>
    <row r="1505" spans="7:19" ht="15" customHeight="1">
      <c r="G1505" s="2767"/>
      <c r="H1505" s="521"/>
      <c r="I1505" s="521"/>
      <c r="J1505" s="521"/>
      <c r="K1505" s="521"/>
      <c r="L1505" s="521"/>
      <c r="M1505" s="521"/>
      <c r="N1505" s="2768"/>
      <c r="P1505" s="523"/>
      <c r="Q1505" s="525"/>
      <c r="R1505" s="2769"/>
      <c r="S1505" s="3160"/>
    </row>
    <row r="1506" spans="7:19" ht="15" customHeight="1">
      <c r="G1506" s="2767"/>
      <c r="H1506" s="521"/>
      <c r="I1506" s="521"/>
      <c r="J1506" s="521"/>
      <c r="K1506" s="521"/>
      <c r="L1506" s="521"/>
      <c r="M1506" s="521"/>
      <c r="N1506" s="2768"/>
      <c r="P1506" s="523"/>
      <c r="Q1506" s="525"/>
      <c r="R1506" s="2769"/>
      <c r="S1506" s="3160"/>
    </row>
    <row r="1507" spans="7:19" ht="15" customHeight="1">
      <c r="G1507" s="2767"/>
      <c r="H1507" s="521"/>
      <c r="I1507" s="521"/>
      <c r="J1507" s="521"/>
      <c r="K1507" s="521"/>
      <c r="L1507" s="521"/>
      <c r="M1507" s="521"/>
      <c r="N1507" s="2768"/>
      <c r="P1507" s="523"/>
      <c r="Q1507" s="525"/>
      <c r="R1507" s="2769"/>
      <c r="S1507" s="3160"/>
    </row>
    <row r="1508" spans="7:19" ht="15" customHeight="1">
      <c r="G1508" s="2767"/>
      <c r="H1508" s="521"/>
      <c r="I1508" s="521"/>
      <c r="J1508" s="521"/>
      <c r="K1508" s="521"/>
      <c r="L1508" s="521"/>
      <c r="M1508" s="521"/>
      <c r="N1508" s="2768"/>
      <c r="P1508" s="523"/>
      <c r="Q1508" s="525"/>
      <c r="R1508" s="2769"/>
      <c r="S1508" s="3160"/>
    </row>
    <row r="1509" spans="7:19" ht="15" customHeight="1">
      <c r="G1509" s="2767"/>
      <c r="H1509" s="521"/>
      <c r="I1509" s="521"/>
      <c r="J1509" s="521"/>
      <c r="K1509" s="521"/>
      <c r="L1509" s="521"/>
      <c r="M1509" s="521"/>
      <c r="N1509" s="2768"/>
      <c r="P1509" s="523"/>
      <c r="Q1509" s="525"/>
      <c r="R1509" s="2769"/>
      <c r="S1509" s="3160"/>
    </row>
    <row r="1510" spans="7:19" ht="15" customHeight="1">
      <c r="G1510" s="2767"/>
      <c r="H1510" s="521"/>
      <c r="I1510" s="521"/>
      <c r="J1510" s="521"/>
      <c r="K1510" s="521"/>
      <c r="L1510" s="521"/>
      <c r="M1510" s="521"/>
      <c r="N1510" s="2768"/>
      <c r="P1510" s="523"/>
      <c r="Q1510" s="525"/>
      <c r="R1510" s="2769"/>
      <c r="S1510" s="3160"/>
    </row>
    <row r="1511" spans="7:19" ht="15" customHeight="1">
      <c r="G1511" s="2767"/>
      <c r="H1511" s="521"/>
      <c r="I1511" s="521"/>
      <c r="J1511" s="521"/>
      <c r="K1511" s="521"/>
      <c r="L1511" s="521"/>
      <c r="M1511" s="521"/>
      <c r="N1511" s="2768"/>
      <c r="P1511" s="523"/>
      <c r="Q1511" s="525"/>
      <c r="R1511" s="2769"/>
      <c r="S1511" s="3160"/>
    </row>
    <row r="1512" spans="7:19" ht="15" customHeight="1">
      <c r="G1512" s="2767"/>
      <c r="H1512" s="521"/>
      <c r="I1512" s="521"/>
      <c r="J1512" s="521"/>
      <c r="K1512" s="521"/>
      <c r="L1512" s="521"/>
      <c r="M1512" s="521"/>
      <c r="N1512" s="2768"/>
      <c r="P1512" s="523"/>
      <c r="Q1512" s="525"/>
      <c r="R1512" s="2769"/>
      <c r="S1512" s="3160"/>
    </row>
    <row r="1513" spans="7:19" ht="15" customHeight="1">
      <c r="G1513" s="2767"/>
      <c r="H1513" s="521"/>
      <c r="I1513" s="521"/>
      <c r="J1513" s="521"/>
      <c r="K1513" s="521"/>
      <c r="L1513" s="521"/>
      <c r="M1513" s="521"/>
      <c r="N1513" s="2768"/>
      <c r="P1513" s="523"/>
      <c r="Q1513" s="525"/>
      <c r="R1513" s="2769"/>
      <c r="S1513" s="3160"/>
    </row>
    <row r="1514" spans="7:19" ht="15" customHeight="1">
      <c r="G1514" s="2767"/>
      <c r="H1514" s="521"/>
      <c r="I1514" s="521"/>
      <c r="J1514" s="521"/>
      <c r="K1514" s="521"/>
      <c r="L1514" s="521"/>
      <c r="M1514" s="521"/>
      <c r="N1514" s="2768"/>
      <c r="P1514" s="523"/>
      <c r="Q1514" s="525"/>
      <c r="R1514" s="2769"/>
      <c r="S1514" s="3160"/>
    </row>
    <row r="1515" spans="7:19" ht="15" customHeight="1">
      <c r="G1515" s="2767"/>
      <c r="H1515" s="521"/>
      <c r="I1515" s="521"/>
      <c r="J1515" s="521"/>
      <c r="K1515" s="521"/>
      <c r="L1515" s="521"/>
      <c r="M1515" s="521"/>
      <c r="N1515" s="2768"/>
      <c r="P1515" s="523"/>
      <c r="Q1515" s="525"/>
      <c r="R1515" s="2769"/>
      <c r="S1515" s="3160"/>
    </row>
    <row r="1516" spans="7:19" ht="15" customHeight="1">
      <c r="G1516" s="2767"/>
      <c r="H1516" s="521"/>
      <c r="I1516" s="521"/>
      <c r="J1516" s="521"/>
      <c r="K1516" s="521"/>
      <c r="L1516" s="521"/>
      <c r="M1516" s="521"/>
      <c r="N1516" s="2768"/>
      <c r="P1516" s="523"/>
      <c r="Q1516" s="525"/>
      <c r="R1516" s="2769"/>
      <c r="S1516" s="3160"/>
    </row>
    <row r="1517" spans="7:19" ht="15" customHeight="1">
      <c r="G1517" s="2767"/>
      <c r="H1517" s="521"/>
      <c r="I1517" s="521"/>
      <c r="J1517" s="521"/>
      <c r="K1517" s="521"/>
      <c r="L1517" s="521"/>
      <c r="M1517" s="521"/>
      <c r="N1517" s="2768"/>
      <c r="P1517" s="523"/>
      <c r="Q1517" s="525"/>
      <c r="R1517" s="2769"/>
      <c r="S1517" s="3160"/>
    </row>
    <row r="1518" spans="7:19" ht="15" customHeight="1">
      <c r="G1518" s="2767"/>
      <c r="H1518" s="521"/>
      <c r="I1518" s="521"/>
      <c r="J1518" s="521"/>
      <c r="K1518" s="521"/>
      <c r="L1518" s="521"/>
      <c r="M1518" s="521"/>
      <c r="N1518" s="2768"/>
      <c r="P1518" s="523"/>
      <c r="Q1518" s="525"/>
      <c r="R1518" s="2769"/>
      <c r="S1518" s="3160"/>
    </row>
    <row r="1519" spans="7:19" ht="15" customHeight="1">
      <c r="G1519" s="2767"/>
      <c r="H1519" s="521"/>
      <c r="I1519" s="521"/>
      <c r="J1519" s="521"/>
      <c r="K1519" s="521"/>
      <c r="L1519" s="521"/>
      <c r="M1519" s="521"/>
      <c r="N1519" s="2768"/>
      <c r="P1519" s="523"/>
      <c r="Q1519" s="525"/>
      <c r="R1519" s="2769"/>
      <c r="S1519" s="3160"/>
    </row>
    <row r="1520" spans="7:19" ht="15" customHeight="1">
      <c r="G1520" s="2767"/>
      <c r="H1520" s="521"/>
      <c r="I1520" s="521"/>
      <c r="J1520" s="521"/>
      <c r="K1520" s="521"/>
      <c r="L1520" s="521"/>
      <c r="M1520" s="521"/>
      <c r="N1520" s="2768"/>
      <c r="P1520" s="523"/>
      <c r="Q1520" s="525"/>
      <c r="R1520" s="2769"/>
      <c r="S1520" s="3160"/>
    </row>
    <row r="1521" spans="7:19" ht="15" customHeight="1">
      <c r="G1521" s="2767"/>
      <c r="H1521" s="521"/>
      <c r="I1521" s="521"/>
      <c r="J1521" s="521"/>
      <c r="K1521" s="521"/>
      <c r="L1521" s="521"/>
      <c r="M1521" s="521"/>
      <c r="N1521" s="2768"/>
      <c r="P1521" s="523"/>
      <c r="Q1521" s="525"/>
      <c r="R1521" s="2769"/>
      <c r="S1521" s="3160"/>
    </row>
    <row r="1522" spans="7:19" ht="15" customHeight="1">
      <c r="G1522" s="2767"/>
      <c r="H1522" s="521"/>
      <c r="I1522" s="521"/>
      <c r="J1522" s="521"/>
      <c r="K1522" s="521"/>
      <c r="L1522" s="521"/>
      <c r="M1522" s="521"/>
      <c r="N1522" s="2768"/>
      <c r="P1522" s="523"/>
      <c r="Q1522" s="525"/>
      <c r="R1522" s="2769"/>
      <c r="S1522" s="3160"/>
    </row>
    <row r="1523" spans="7:19" ht="15" customHeight="1">
      <c r="G1523" s="2767"/>
      <c r="H1523" s="521"/>
      <c r="I1523" s="521"/>
      <c r="J1523" s="521"/>
      <c r="K1523" s="521"/>
      <c r="L1523" s="521"/>
      <c r="M1523" s="521"/>
      <c r="N1523" s="2768"/>
      <c r="P1523" s="523"/>
      <c r="Q1523" s="525"/>
      <c r="R1523" s="2769"/>
      <c r="S1523" s="3160"/>
    </row>
    <row r="1524" spans="7:19" ht="15" customHeight="1">
      <c r="G1524" s="2767"/>
      <c r="H1524" s="521"/>
      <c r="I1524" s="521"/>
      <c r="J1524" s="521"/>
      <c r="K1524" s="521"/>
      <c r="L1524" s="521"/>
      <c r="M1524" s="521"/>
      <c r="N1524" s="2768"/>
      <c r="P1524" s="523"/>
      <c r="Q1524" s="525"/>
      <c r="R1524" s="2769"/>
      <c r="S1524" s="3160"/>
    </row>
    <row r="1525" spans="7:19" ht="15" customHeight="1">
      <c r="G1525" s="2767"/>
      <c r="H1525" s="521"/>
      <c r="I1525" s="521"/>
      <c r="J1525" s="521"/>
      <c r="K1525" s="521"/>
      <c r="L1525" s="521"/>
      <c r="M1525" s="521"/>
      <c r="N1525" s="2768"/>
      <c r="P1525" s="523"/>
      <c r="Q1525" s="525"/>
      <c r="R1525" s="2769"/>
      <c r="S1525" s="3160"/>
    </row>
    <row r="1526" spans="7:19" ht="15" customHeight="1">
      <c r="G1526" s="2767"/>
      <c r="H1526" s="521"/>
      <c r="I1526" s="521"/>
      <c r="J1526" s="521"/>
      <c r="K1526" s="521"/>
      <c r="L1526" s="521"/>
      <c r="M1526" s="521"/>
      <c r="N1526" s="2768"/>
      <c r="P1526" s="523"/>
      <c r="Q1526" s="525"/>
      <c r="R1526" s="2769"/>
      <c r="S1526" s="3160"/>
    </row>
    <row r="1527" spans="7:19" ht="15" customHeight="1">
      <c r="G1527" s="2767"/>
      <c r="H1527" s="521"/>
      <c r="I1527" s="521"/>
      <c r="J1527" s="521"/>
      <c r="K1527" s="521"/>
      <c r="L1527" s="521"/>
      <c r="M1527" s="521"/>
      <c r="N1527" s="2768"/>
      <c r="P1527" s="523"/>
      <c r="Q1527" s="525"/>
      <c r="R1527" s="2769"/>
      <c r="S1527" s="3160"/>
    </row>
    <row r="1528" spans="7:19" ht="15" customHeight="1">
      <c r="G1528" s="2767"/>
      <c r="H1528" s="521"/>
      <c r="I1528" s="521"/>
      <c r="J1528" s="521"/>
      <c r="K1528" s="521"/>
      <c r="L1528" s="521"/>
      <c r="M1528" s="521"/>
      <c r="N1528" s="2768"/>
      <c r="P1528" s="523"/>
      <c r="Q1528" s="525"/>
      <c r="R1528" s="2769"/>
      <c r="S1528" s="3160"/>
    </row>
    <row r="1529" spans="7:19" ht="15" customHeight="1">
      <c r="G1529" s="2767"/>
      <c r="H1529" s="521"/>
      <c r="I1529" s="521"/>
      <c r="J1529" s="521"/>
      <c r="K1529" s="521"/>
      <c r="L1529" s="521"/>
      <c r="M1529" s="521"/>
      <c r="N1529" s="2768"/>
      <c r="P1529" s="523"/>
      <c r="Q1529" s="525"/>
      <c r="R1529" s="2769"/>
      <c r="S1529" s="3160"/>
    </row>
    <row r="1530" spans="7:19" ht="15" customHeight="1">
      <c r="G1530" s="2767"/>
      <c r="H1530" s="521"/>
      <c r="I1530" s="521"/>
      <c r="J1530" s="521"/>
      <c r="K1530" s="521"/>
      <c r="L1530" s="521"/>
      <c r="M1530" s="521"/>
      <c r="N1530" s="2768"/>
      <c r="P1530" s="523"/>
      <c r="Q1530" s="525"/>
      <c r="R1530" s="2769"/>
      <c r="S1530" s="3160"/>
    </row>
    <row r="1531" spans="7:19" ht="15" customHeight="1">
      <c r="G1531" s="2767"/>
      <c r="H1531" s="521"/>
      <c r="I1531" s="521"/>
      <c r="J1531" s="521"/>
      <c r="K1531" s="521"/>
      <c r="L1531" s="521"/>
      <c r="M1531" s="521"/>
      <c r="N1531" s="2768"/>
      <c r="P1531" s="523"/>
      <c r="Q1531" s="525"/>
      <c r="R1531" s="2769"/>
      <c r="S1531" s="3160"/>
    </row>
    <row r="1532" spans="7:19" ht="15" customHeight="1">
      <c r="G1532" s="2767"/>
      <c r="H1532" s="521"/>
      <c r="I1532" s="521"/>
      <c r="J1532" s="521"/>
      <c r="K1532" s="521"/>
      <c r="L1532" s="521"/>
      <c r="M1532" s="521"/>
      <c r="N1532" s="2768"/>
      <c r="P1532" s="523"/>
      <c r="Q1532" s="525"/>
      <c r="R1532" s="2769"/>
      <c r="S1532" s="3160"/>
    </row>
    <row r="1533" spans="7:19" ht="15" customHeight="1">
      <c r="G1533" s="2767"/>
      <c r="H1533" s="521"/>
      <c r="I1533" s="521"/>
      <c r="J1533" s="521"/>
      <c r="K1533" s="521"/>
      <c r="L1533" s="521"/>
      <c r="M1533" s="521"/>
      <c r="N1533" s="2768"/>
      <c r="P1533" s="523"/>
      <c r="Q1533" s="525"/>
      <c r="R1533" s="2769"/>
      <c r="S1533" s="3160"/>
    </row>
    <row r="1534" spans="7:19" ht="15" customHeight="1">
      <c r="G1534" s="2767"/>
      <c r="H1534" s="521"/>
      <c r="I1534" s="521"/>
      <c r="J1534" s="521"/>
      <c r="K1534" s="521"/>
      <c r="L1534" s="521"/>
      <c r="M1534" s="521"/>
      <c r="N1534" s="2768"/>
      <c r="P1534" s="523"/>
      <c r="Q1534" s="525"/>
      <c r="R1534" s="2769"/>
      <c r="S1534" s="3160"/>
    </row>
    <row r="1535" spans="7:19" ht="15" customHeight="1">
      <c r="G1535" s="2767"/>
      <c r="H1535" s="521"/>
      <c r="I1535" s="521"/>
      <c r="J1535" s="521"/>
      <c r="K1535" s="521"/>
      <c r="L1535" s="521"/>
      <c r="M1535" s="521"/>
      <c r="N1535" s="2768"/>
      <c r="P1535" s="523"/>
      <c r="Q1535" s="525"/>
      <c r="R1535" s="2769"/>
      <c r="S1535" s="3160"/>
    </row>
    <row r="1536" spans="7:19" ht="15" customHeight="1">
      <c r="G1536" s="2767"/>
      <c r="H1536" s="521"/>
      <c r="I1536" s="521"/>
      <c r="J1536" s="521"/>
      <c r="K1536" s="521"/>
      <c r="L1536" s="521"/>
      <c r="M1536" s="521"/>
      <c r="N1536" s="2768"/>
      <c r="P1536" s="523"/>
      <c r="Q1536" s="525"/>
      <c r="R1536" s="2769"/>
      <c r="S1536" s="3160"/>
    </row>
    <row r="1537" spans="7:19" ht="15" customHeight="1">
      <c r="G1537" s="2767"/>
      <c r="H1537" s="521"/>
      <c r="I1537" s="521"/>
      <c r="J1537" s="521"/>
      <c r="K1537" s="521"/>
      <c r="L1537" s="521"/>
      <c r="M1537" s="521"/>
      <c r="N1537" s="2768"/>
      <c r="P1537" s="523"/>
      <c r="Q1537" s="525"/>
      <c r="R1537" s="2769"/>
      <c r="S1537" s="3160"/>
    </row>
    <row r="1538" spans="7:19" ht="15" customHeight="1">
      <c r="G1538" s="2767"/>
      <c r="H1538" s="521"/>
      <c r="I1538" s="521"/>
      <c r="J1538" s="521"/>
      <c r="K1538" s="521"/>
      <c r="L1538" s="521"/>
      <c r="M1538" s="521"/>
      <c r="N1538" s="2768"/>
      <c r="P1538" s="523"/>
      <c r="Q1538" s="525"/>
      <c r="R1538" s="2769"/>
      <c r="S1538" s="3160"/>
    </row>
    <row r="1539" spans="7:19" ht="15" customHeight="1">
      <c r="G1539" s="2767"/>
      <c r="H1539" s="521"/>
      <c r="I1539" s="521"/>
      <c r="J1539" s="521"/>
      <c r="K1539" s="521"/>
      <c r="L1539" s="521"/>
      <c r="M1539" s="521"/>
      <c r="N1539" s="2768"/>
      <c r="P1539" s="523"/>
      <c r="Q1539" s="525"/>
      <c r="R1539" s="2769"/>
      <c r="S1539" s="3160"/>
    </row>
    <row r="1540" spans="7:19" ht="15" customHeight="1">
      <c r="G1540" s="2767"/>
      <c r="H1540" s="521"/>
      <c r="I1540" s="521"/>
      <c r="J1540" s="521"/>
      <c r="K1540" s="521"/>
      <c r="L1540" s="521"/>
      <c r="M1540" s="521"/>
      <c r="N1540" s="2768"/>
      <c r="P1540" s="523"/>
      <c r="Q1540" s="525"/>
      <c r="R1540" s="2769"/>
      <c r="S1540" s="3160"/>
    </row>
    <row r="1541" spans="7:19" ht="15" customHeight="1">
      <c r="G1541" s="2767"/>
      <c r="H1541" s="521"/>
      <c r="I1541" s="521"/>
      <c r="J1541" s="521"/>
      <c r="K1541" s="521"/>
      <c r="L1541" s="521"/>
      <c r="M1541" s="521"/>
      <c r="N1541" s="2768"/>
      <c r="P1541" s="523"/>
      <c r="Q1541" s="525"/>
      <c r="R1541" s="2769"/>
      <c r="S1541" s="3160"/>
    </row>
    <row r="1542" spans="7:19" ht="15" customHeight="1">
      <c r="G1542" s="2767"/>
      <c r="H1542" s="521"/>
      <c r="I1542" s="521"/>
      <c r="J1542" s="521"/>
      <c r="K1542" s="521"/>
      <c r="L1542" s="521"/>
      <c r="M1542" s="521"/>
      <c r="N1542" s="2768"/>
      <c r="P1542" s="523"/>
      <c r="Q1542" s="525"/>
      <c r="R1542" s="2769"/>
      <c r="S1542" s="3160"/>
    </row>
    <row r="1543" spans="7:19" ht="15" customHeight="1">
      <c r="G1543" s="2767"/>
      <c r="H1543" s="521"/>
      <c r="I1543" s="521"/>
      <c r="J1543" s="521"/>
      <c r="K1543" s="521"/>
      <c r="L1543" s="521"/>
      <c r="M1543" s="521"/>
      <c r="N1543" s="2768"/>
      <c r="P1543" s="523"/>
      <c r="Q1543" s="525"/>
      <c r="R1543" s="2769"/>
      <c r="S1543" s="3160"/>
    </row>
    <row r="1544" spans="7:19" ht="15" customHeight="1">
      <c r="G1544" s="2767"/>
      <c r="H1544" s="521"/>
      <c r="I1544" s="521"/>
      <c r="J1544" s="521"/>
      <c r="K1544" s="521"/>
      <c r="L1544" s="521"/>
      <c r="M1544" s="521"/>
      <c r="N1544" s="2768"/>
      <c r="P1544" s="523"/>
      <c r="Q1544" s="525"/>
      <c r="R1544" s="2769"/>
      <c r="S1544" s="3160"/>
    </row>
    <row r="1545" spans="7:19" ht="15" customHeight="1">
      <c r="G1545" s="2767"/>
      <c r="H1545" s="521"/>
      <c r="I1545" s="521"/>
      <c r="J1545" s="521"/>
      <c r="K1545" s="521"/>
      <c r="L1545" s="521"/>
      <c r="M1545" s="521"/>
      <c r="N1545" s="2768"/>
      <c r="P1545" s="523"/>
      <c r="Q1545" s="525"/>
      <c r="R1545" s="2769"/>
      <c r="S1545" s="3160"/>
    </row>
    <row r="1546" spans="7:19" ht="15" customHeight="1">
      <c r="G1546" s="2767"/>
      <c r="H1546" s="521"/>
      <c r="I1546" s="521"/>
      <c r="J1546" s="521"/>
      <c r="K1546" s="521"/>
      <c r="L1546" s="521"/>
      <c r="M1546" s="521"/>
      <c r="N1546" s="2768"/>
      <c r="P1546" s="523"/>
      <c r="Q1546" s="525"/>
      <c r="R1546" s="2769"/>
      <c r="S1546" s="3160"/>
    </row>
    <row r="1547" spans="7:19" ht="15" customHeight="1">
      <c r="G1547" s="2767"/>
      <c r="H1547" s="521"/>
      <c r="I1547" s="521"/>
      <c r="J1547" s="521"/>
      <c r="K1547" s="521"/>
      <c r="L1547" s="521"/>
      <c r="M1547" s="521"/>
      <c r="N1547" s="2768"/>
      <c r="P1547" s="523"/>
      <c r="Q1547" s="525"/>
      <c r="R1547" s="2769"/>
      <c r="S1547" s="3160"/>
    </row>
    <row r="1548" spans="7:19" ht="15" customHeight="1">
      <c r="G1548" s="2767"/>
      <c r="H1548" s="521"/>
      <c r="I1548" s="521"/>
      <c r="J1548" s="521"/>
      <c r="K1548" s="521"/>
      <c r="L1548" s="521"/>
      <c r="M1548" s="521"/>
      <c r="N1548" s="2768"/>
      <c r="P1548" s="523"/>
      <c r="Q1548" s="525"/>
      <c r="R1548" s="2769"/>
      <c r="S1548" s="3160"/>
    </row>
    <row r="1549" spans="7:19" ht="15" customHeight="1">
      <c r="G1549" s="2767"/>
      <c r="H1549" s="521"/>
      <c r="I1549" s="521"/>
      <c r="J1549" s="521"/>
      <c r="K1549" s="521"/>
      <c r="L1549" s="521"/>
      <c r="M1549" s="521"/>
      <c r="N1549" s="2768"/>
      <c r="P1549" s="523"/>
      <c r="Q1549" s="525"/>
      <c r="R1549" s="2769"/>
      <c r="S1549" s="3160"/>
    </row>
    <row r="1550" spans="7:19" ht="15" customHeight="1">
      <c r="G1550" s="2767"/>
      <c r="H1550" s="521"/>
      <c r="I1550" s="521"/>
      <c r="J1550" s="521"/>
      <c r="K1550" s="521"/>
      <c r="L1550" s="521"/>
      <c r="M1550" s="521"/>
      <c r="N1550" s="2768"/>
      <c r="P1550" s="523"/>
      <c r="Q1550" s="525"/>
      <c r="R1550" s="2769"/>
      <c r="S1550" s="3160"/>
    </row>
    <row r="1551" spans="7:19" ht="15" customHeight="1">
      <c r="G1551" s="2767"/>
      <c r="H1551" s="521"/>
      <c r="I1551" s="521"/>
      <c r="J1551" s="521"/>
      <c r="K1551" s="521"/>
      <c r="L1551" s="521"/>
      <c r="M1551" s="521"/>
      <c r="N1551" s="2768"/>
      <c r="P1551" s="523"/>
      <c r="Q1551" s="525"/>
      <c r="R1551" s="2769"/>
      <c r="S1551" s="3160"/>
    </row>
    <row r="1552" spans="7:19" ht="15" customHeight="1">
      <c r="G1552" s="2767"/>
      <c r="H1552" s="521"/>
      <c r="I1552" s="521"/>
      <c r="J1552" s="521"/>
      <c r="K1552" s="521"/>
      <c r="L1552" s="521"/>
      <c r="M1552" s="521"/>
      <c r="N1552" s="2768"/>
      <c r="P1552" s="523"/>
      <c r="Q1552" s="525"/>
      <c r="R1552" s="2769"/>
      <c r="S1552" s="3160"/>
    </row>
    <row r="1553" spans="7:19" ht="15" customHeight="1">
      <c r="G1553" s="2767"/>
      <c r="H1553" s="521"/>
      <c r="I1553" s="521"/>
      <c r="J1553" s="521"/>
      <c r="K1553" s="521"/>
      <c r="L1553" s="521"/>
      <c r="M1553" s="521"/>
      <c r="N1553" s="2768"/>
      <c r="P1553" s="523"/>
      <c r="Q1553" s="525"/>
      <c r="R1553" s="2769"/>
      <c r="S1553" s="3160"/>
    </row>
    <row r="1554" spans="7:19" ht="15" customHeight="1">
      <c r="G1554" s="2767"/>
      <c r="H1554" s="521"/>
      <c r="I1554" s="521"/>
      <c r="J1554" s="521"/>
      <c r="K1554" s="521"/>
      <c r="L1554" s="521"/>
      <c r="M1554" s="521"/>
      <c r="N1554" s="2768"/>
      <c r="P1554" s="523"/>
      <c r="Q1554" s="525"/>
      <c r="R1554" s="2769"/>
      <c r="S1554" s="3160"/>
    </row>
    <row r="1555" spans="7:19" ht="15" customHeight="1">
      <c r="G1555" s="2767"/>
      <c r="H1555" s="521"/>
      <c r="I1555" s="521"/>
      <c r="J1555" s="521"/>
      <c r="K1555" s="521"/>
      <c r="L1555" s="521"/>
      <c r="M1555" s="521"/>
      <c r="N1555" s="2768"/>
      <c r="P1555" s="523"/>
      <c r="Q1555" s="525"/>
      <c r="R1555" s="2769"/>
      <c r="S1555" s="3160"/>
    </row>
    <row r="1556" spans="7:19" ht="15" customHeight="1">
      <c r="G1556" s="2767"/>
      <c r="H1556" s="521"/>
      <c r="I1556" s="521"/>
      <c r="J1556" s="521"/>
      <c r="K1556" s="521"/>
      <c r="L1556" s="521"/>
      <c r="M1556" s="521"/>
      <c r="N1556" s="2768"/>
      <c r="P1556" s="523"/>
      <c r="Q1556" s="525"/>
      <c r="R1556" s="2769"/>
      <c r="S1556" s="3160"/>
    </row>
    <row r="1557" spans="7:19" ht="15" customHeight="1">
      <c r="G1557" s="2767"/>
      <c r="H1557" s="521"/>
      <c r="I1557" s="521"/>
      <c r="J1557" s="521"/>
      <c r="K1557" s="521"/>
      <c r="L1557" s="521"/>
      <c r="M1557" s="521"/>
      <c r="N1557" s="2768"/>
      <c r="P1557" s="523"/>
      <c r="Q1557" s="525"/>
      <c r="R1557" s="2769"/>
      <c r="S1557" s="3160"/>
    </row>
    <row r="1558" spans="7:19" ht="15" customHeight="1">
      <c r="G1558" s="2767"/>
      <c r="H1558" s="521"/>
      <c r="I1558" s="521"/>
      <c r="J1558" s="521"/>
      <c r="K1558" s="521"/>
      <c r="L1558" s="521"/>
      <c r="M1558" s="521"/>
      <c r="N1558" s="2768"/>
      <c r="P1558" s="523"/>
      <c r="Q1558" s="525"/>
      <c r="R1558" s="2769"/>
      <c r="S1558" s="3160"/>
    </row>
    <row r="1559" spans="7:19" ht="15" customHeight="1">
      <c r="G1559" s="2767"/>
      <c r="H1559" s="521"/>
      <c r="I1559" s="521"/>
      <c r="J1559" s="521"/>
      <c r="K1559" s="521"/>
      <c r="L1559" s="521"/>
      <c r="M1559" s="521"/>
      <c r="N1559" s="2768"/>
      <c r="P1559" s="523"/>
      <c r="Q1559" s="525"/>
      <c r="R1559" s="2769"/>
      <c r="S1559" s="3160"/>
    </row>
    <row r="1560" spans="7:19" ht="15" customHeight="1">
      <c r="G1560" s="2767"/>
      <c r="H1560" s="521"/>
      <c r="I1560" s="521"/>
      <c r="J1560" s="521"/>
      <c r="K1560" s="521"/>
      <c r="L1560" s="521"/>
      <c r="M1560" s="521"/>
      <c r="N1560" s="2768"/>
      <c r="P1560" s="523"/>
      <c r="Q1560" s="525"/>
      <c r="R1560" s="2769"/>
      <c r="S1560" s="3160"/>
    </row>
    <row r="1561" spans="7:19" ht="15" customHeight="1">
      <c r="G1561" s="2767"/>
      <c r="H1561" s="521"/>
      <c r="I1561" s="521"/>
      <c r="J1561" s="521"/>
      <c r="K1561" s="521"/>
      <c r="L1561" s="521"/>
      <c r="M1561" s="521"/>
      <c r="N1561" s="2768"/>
      <c r="P1561" s="523"/>
      <c r="Q1561" s="525"/>
      <c r="R1561" s="2769"/>
      <c r="S1561" s="3160"/>
    </row>
    <row r="1562" spans="7:19" ht="15" customHeight="1">
      <c r="G1562" s="2767"/>
      <c r="H1562" s="521"/>
      <c r="I1562" s="521"/>
      <c r="J1562" s="521"/>
      <c r="K1562" s="521"/>
      <c r="L1562" s="521"/>
      <c r="M1562" s="521"/>
      <c r="N1562" s="2768"/>
      <c r="P1562" s="523"/>
      <c r="Q1562" s="525"/>
      <c r="R1562" s="2769"/>
      <c r="S1562" s="3160"/>
    </row>
    <row r="1563" spans="7:19" ht="15" customHeight="1">
      <c r="G1563" s="2767"/>
      <c r="H1563" s="521"/>
      <c r="I1563" s="521"/>
      <c r="J1563" s="521"/>
      <c r="K1563" s="521"/>
      <c r="L1563" s="521"/>
      <c r="M1563" s="521"/>
      <c r="N1563" s="2768"/>
      <c r="P1563" s="523"/>
      <c r="Q1563" s="525"/>
      <c r="R1563" s="2769"/>
      <c r="S1563" s="3160"/>
    </row>
    <row r="1564" spans="7:19" ht="15" customHeight="1">
      <c r="G1564" s="2767"/>
      <c r="H1564" s="521"/>
      <c r="I1564" s="521"/>
      <c r="J1564" s="521"/>
      <c r="K1564" s="521"/>
      <c r="L1564" s="521"/>
      <c r="M1564" s="521"/>
      <c r="N1564" s="2768"/>
      <c r="P1564" s="523"/>
      <c r="Q1564" s="525"/>
      <c r="R1564" s="2769"/>
      <c r="S1564" s="3160"/>
    </row>
    <row r="1565" spans="7:19" ht="15" customHeight="1">
      <c r="G1565" s="2767"/>
      <c r="H1565" s="521"/>
      <c r="I1565" s="521"/>
      <c r="J1565" s="521"/>
      <c r="K1565" s="521"/>
      <c r="L1565" s="521"/>
      <c r="M1565" s="521"/>
      <c r="N1565" s="2768"/>
      <c r="P1565" s="523"/>
      <c r="Q1565" s="525"/>
      <c r="R1565" s="2769"/>
      <c r="S1565" s="3160"/>
    </row>
    <row r="1566" spans="7:19" ht="15" customHeight="1">
      <c r="G1566" s="2767"/>
      <c r="H1566" s="521"/>
      <c r="I1566" s="521"/>
      <c r="J1566" s="521"/>
      <c r="K1566" s="521"/>
      <c r="L1566" s="521"/>
      <c r="M1566" s="521"/>
      <c r="N1566" s="2768"/>
      <c r="P1566" s="523"/>
      <c r="Q1566" s="525"/>
      <c r="R1566" s="2769"/>
      <c r="S1566" s="3160"/>
    </row>
    <row r="1567" spans="7:19" ht="15" customHeight="1">
      <c r="G1567" s="2767"/>
      <c r="H1567" s="521"/>
      <c r="I1567" s="521"/>
      <c r="J1567" s="521"/>
      <c r="K1567" s="521"/>
      <c r="L1567" s="521"/>
      <c r="M1567" s="521"/>
      <c r="N1567" s="2768"/>
      <c r="P1567" s="523"/>
      <c r="Q1567" s="525"/>
      <c r="R1567" s="2769"/>
      <c r="S1567" s="3160"/>
    </row>
    <row r="1568" spans="7:19" ht="15" customHeight="1">
      <c r="G1568" s="2767"/>
      <c r="H1568" s="521"/>
      <c r="I1568" s="521"/>
      <c r="J1568" s="521"/>
      <c r="K1568" s="521"/>
      <c r="L1568" s="521"/>
      <c r="M1568" s="521"/>
      <c r="N1568" s="2768"/>
      <c r="P1568" s="523"/>
      <c r="Q1568" s="525"/>
      <c r="R1568" s="2769"/>
      <c r="S1568" s="3160"/>
    </row>
    <row r="1569" spans="7:19" ht="15" customHeight="1">
      <c r="G1569" s="2767"/>
      <c r="H1569" s="521"/>
      <c r="I1569" s="521"/>
      <c r="J1569" s="521"/>
      <c r="K1569" s="521"/>
      <c r="L1569" s="521"/>
      <c r="M1569" s="521"/>
      <c r="N1569" s="2768"/>
      <c r="P1569" s="523"/>
      <c r="Q1569" s="525"/>
      <c r="R1569" s="2769"/>
      <c r="S1569" s="3160"/>
    </row>
    <row r="1570" spans="7:19" ht="15" customHeight="1">
      <c r="G1570" s="2767"/>
      <c r="H1570" s="521"/>
      <c r="I1570" s="521"/>
      <c r="J1570" s="521"/>
      <c r="K1570" s="521"/>
      <c r="L1570" s="521"/>
      <c r="M1570" s="521"/>
      <c r="N1570" s="2768"/>
      <c r="P1570" s="523"/>
      <c r="Q1570" s="525"/>
      <c r="R1570" s="2769"/>
      <c r="S1570" s="3160"/>
    </row>
    <row r="1571" spans="7:19" ht="15" customHeight="1">
      <c r="G1571" s="2767"/>
      <c r="H1571" s="521"/>
      <c r="I1571" s="521"/>
      <c r="J1571" s="521"/>
      <c r="K1571" s="521"/>
      <c r="L1571" s="521"/>
      <c r="M1571" s="521"/>
      <c r="N1571" s="2768"/>
      <c r="P1571" s="523"/>
      <c r="Q1571" s="525"/>
      <c r="R1571" s="2769"/>
      <c r="S1571" s="3160"/>
    </row>
    <row r="1572" spans="7:19" ht="15" customHeight="1">
      <c r="G1572" s="2767"/>
      <c r="H1572" s="521"/>
      <c r="I1572" s="521"/>
      <c r="J1572" s="521"/>
      <c r="K1572" s="521"/>
      <c r="L1572" s="521"/>
      <c r="M1572" s="521"/>
      <c r="N1572" s="2768"/>
      <c r="P1572" s="523"/>
      <c r="Q1572" s="525"/>
      <c r="R1572" s="2769"/>
      <c r="S1572" s="3160"/>
    </row>
    <row r="1573" spans="7:19" ht="15" customHeight="1">
      <c r="G1573" s="2767"/>
      <c r="H1573" s="521"/>
      <c r="I1573" s="521"/>
      <c r="J1573" s="521"/>
      <c r="K1573" s="521"/>
      <c r="L1573" s="521"/>
      <c r="M1573" s="521"/>
      <c r="N1573" s="2768"/>
      <c r="P1573" s="523"/>
      <c r="Q1573" s="525"/>
      <c r="R1573" s="2769"/>
      <c r="S1573" s="3160"/>
    </row>
    <row r="1574" spans="7:19" ht="15" customHeight="1">
      <c r="G1574" s="2767"/>
      <c r="H1574" s="521"/>
      <c r="I1574" s="521"/>
      <c r="J1574" s="521"/>
      <c r="K1574" s="521"/>
      <c r="L1574" s="521"/>
      <c r="M1574" s="521"/>
      <c r="N1574" s="2768"/>
      <c r="P1574" s="523"/>
      <c r="Q1574" s="525"/>
      <c r="R1574" s="2769"/>
      <c r="S1574" s="3160"/>
    </row>
    <row r="1575" spans="7:19" ht="15" customHeight="1">
      <c r="G1575" s="2767"/>
      <c r="H1575" s="521"/>
      <c r="I1575" s="521"/>
      <c r="J1575" s="521"/>
      <c r="K1575" s="521"/>
      <c r="L1575" s="521"/>
      <c r="M1575" s="521"/>
      <c r="N1575" s="2768"/>
      <c r="P1575" s="523"/>
      <c r="Q1575" s="525"/>
      <c r="R1575" s="2769"/>
      <c r="S1575" s="3160"/>
    </row>
    <row r="1576" spans="7:19" ht="15" customHeight="1">
      <c r="G1576" s="2767"/>
      <c r="H1576" s="521"/>
      <c r="I1576" s="521"/>
      <c r="J1576" s="521"/>
      <c r="K1576" s="521"/>
      <c r="L1576" s="521"/>
      <c r="M1576" s="521"/>
      <c r="N1576" s="2768"/>
      <c r="P1576" s="523"/>
      <c r="Q1576" s="525"/>
      <c r="R1576" s="2769"/>
      <c r="S1576" s="3160"/>
    </row>
    <row r="1577" spans="7:19" ht="15" customHeight="1">
      <c r="G1577" s="2767"/>
      <c r="H1577" s="521"/>
      <c r="I1577" s="521"/>
      <c r="J1577" s="521"/>
      <c r="K1577" s="521"/>
      <c r="L1577" s="521"/>
      <c r="M1577" s="521"/>
      <c r="N1577" s="2768"/>
      <c r="P1577" s="523"/>
      <c r="Q1577" s="525"/>
      <c r="R1577" s="2769"/>
      <c r="S1577" s="3160"/>
    </row>
    <row r="1578" spans="7:19" ht="15" customHeight="1">
      <c r="G1578" s="2767"/>
      <c r="H1578" s="521"/>
      <c r="I1578" s="521"/>
      <c r="J1578" s="521"/>
      <c r="K1578" s="521"/>
      <c r="L1578" s="521"/>
      <c r="M1578" s="521"/>
      <c r="N1578" s="2768"/>
      <c r="P1578" s="523"/>
      <c r="Q1578" s="525"/>
      <c r="R1578" s="2769"/>
      <c r="S1578" s="3160"/>
    </row>
    <row r="1579" spans="7:19" ht="15" customHeight="1">
      <c r="G1579" s="2767"/>
      <c r="H1579" s="521"/>
      <c r="I1579" s="521"/>
      <c r="J1579" s="521"/>
      <c r="K1579" s="521"/>
      <c r="L1579" s="521"/>
      <c r="M1579" s="521"/>
      <c r="N1579" s="2768"/>
      <c r="P1579" s="523"/>
      <c r="Q1579" s="525"/>
      <c r="R1579" s="2769"/>
      <c r="S1579" s="3160"/>
    </row>
    <row r="1580" spans="7:19" ht="15" customHeight="1">
      <c r="G1580" s="2767"/>
      <c r="H1580" s="521"/>
      <c r="I1580" s="521"/>
      <c r="J1580" s="521"/>
      <c r="K1580" s="521"/>
      <c r="L1580" s="521"/>
      <c r="M1580" s="521"/>
      <c r="N1580" s="2768"/>
      <c r="P1580" s="523"/>
      <c r="Q1580" s="525"/>
      <c r="R1580" s="2769"/>
      <c r="S1580" s="3160"/>
    </row>
    <row r="1581" spans="7:19" ht="15" customHeight="1">
      <c r="G1581" s="2767"/>
      <c r="H1581" s="521"/>
      <c r="I1581" s="521"/>
      <c r="J1581" s="521"/>
      <c r="K1581" s="521"/>
      <c r="L1581" s="521"/>
      <c r="M1581" s="521"/>
      <c r="N1581" s="2768"/>
      <c r="P1581" s="523"/>
      <c r="Q1581" s="525"/>
      <c r="R1581" s="2769"/>
      <c r="S1581" s="3160"/>
    </row>
    <row r="1582" spans="7:19" ht="15" customHeight="1">
      <c r="G1582" s="2767"/>
      <c r="H1582" s="521"/>
      <c r="I1582" s="521"/>
      <c r="J1582" s="521"/>
      <c r="K1582" s="521"/>
      <c r="L1582" s="521"/>
      <c r="M1582" s="521"/>
      <c r="N1582" s="2768"/>
      <c r="P1582" s="523"/>
      <c r="Q1582" s="525"/>
      <c r="R1582" s="2769"/>
      <c r="S1582" s="3160"/>
    </row>
    <row r="1583" spans="7:19" ht="15" customHeight="1">
      <c r="G1583" s="2767"/>
      <c r="H1583" s="521"/>
      <c r="I1583" s="521"/>
      <c r="J1583" s="521"/>
      <c r="K1583" s="521"/>
      <c r="L1583" s="521"/>
      <c r="M1583" s="521"/>
      <c r="N1583" s="2768"/>
      <c r="P1583" s="523"/>
      <c r="Q1583" s="525"/>
      <c r="R1583" s="2769"/>
      <c r="S1583" s="3160"/>
    </row>
    <row r="1584" spans="7:19" ht="15" customHeight="1">
      <c r="G1584" s="2767"/>
      <c r="H1584" s="521"/>
      <c r="I1584" s="521"/>
      <c r="J1584" s="521"/>
      <c r="K1584" s="521"/>
      <c r="L1584" s="521"/>
      <c r="M1584" s="521"/>
      <c r="N1584" s="2768"/>
      <c r="P1584" s="523"/>
      <c r="Q1584" s="525"/>
      <c r="R1584" s="2769"/>
      <c r="S1584" s="3160"/>
    </row>
    <row r="1585" spans="7:19" ht="15" customHeight="1">
      <c r="G1585" s="2767"/>
      <c r="H1585" s="521"/>
      <c r="I1585" s="521"/>
      <c r="J1585" s="521"/>
      <c r="K1585" s="521"/>
      <c r="L1585" s="521"/>
      <c r="M1585" s="521"/>
      <c r="N1585" s="2768"/>
      <c r="P1585" s="523"/>
      <c r="Q1585" s="525"/>
      <c r="R1585" s="2769"/>
      <c r="S1585" s="3160"/>
    </row>
    <row r="1586" spans="7:19" ht="15" customHeight="1">
      <c r="G1586" s="2767"/>
      <c r="H1586" s="521"/>
      <c r="I1586" s="521"/>
      <c r="J1586" s="521"/>
      <c r="K1586" s="521"/>
      <c r="L1586" s="521"/>
      <c r="M1586" s="521"/>
      <c r="N1586" s="2768"/>
      <c r="P1586" s="523"/>
      <c r="Q1586" s="525"/>
      <c r="R1586" s="2769"/>
      <c r="S1586" s="3160"/>
    </row>
    <row r="1587" spans="7:19" ht="15" customHeight="1">
      <c r="G1587" s="2767"/>
      <c r="H1587" s="521"/>
      <c r="I1587" s="521"/>
      <c r="J1587" s="521"/>
      <c r="K1587" s="521"/>
      <c r="L1587" s="521"/>
      <c r="M1587" s="521"/>
      <c r="N1587" s="2768"/>
      <c r="P1587" s="523"/>
      <c r="Q1587" s="525"/>
      <c r="R1587" s="2769"/>
      <c r="S1587" s="3160"/>
    </row>
    <row r="1588" spans="7:19" ht="15" customHeight="1">
      <c r="G1588" s="2767"/>
      <c r="H1588" s="521"/>
      <c r="I1588" s="521"/>
      <c r="J1588" s="521"/>
      <c r="K1588" s="521"/>
      <c r="L1588" s="521"/>
      <c r="M1588" s="521"/>
      <c r="N1588" s="2768"/>
      <c r="P1588" s="523"/>
      <c r="Q1588" s="525"/>
      <c r="R1588" s="2769"/>
      <c r="S1588" s="3160"/>
    </row>
    <row r="1589" spans="7:19" ht="15" customHeight="1">
      <c r="G1589" s="2767"/>
      <c r="H1589" s="521"/>
      <c r="I1589" s="521"/>
      <c r="J1589" s="521"/>
      <c r="K1589" s="521"/>
      <c r="L1589" s="521"/>
      <c r="M1589" s="521"/>
      <c r="N1589" s="2768"/>
      <c r="P1589" s="523"/>
      <c r="Q1589" s="525"/>
      <c r="R1589" s="2769"/>
      <c r="S1589" s="3160"/>
    </row>
    <row r="1590" spans="7:19" ht="15" customHeight="1">
      <c r="G1590" s="2767"/>
      <c r="H1590" s="521"/>
      <c r="I1590" s="521"/>
      <c r="J1590" s="521"/>
      <c r="K1590" s="521"/>
      <c r="L1590" s="521"/>
      <c r="M1590" s="521"/>
      <c r="N1590" s="2768"/>
      <c r="P1590" s="523"/>
      <c r="Q1590" s="525"/>
      <c r="R1590" s="2769"/>
      <c r="S1590" s="3160"/>
    </row>
    <row r="1591" spans="7:19" ht="15" customHeight="1">
      <c r="G1591" s="2767"/>
      <c r="H1591" s="521"/>
      <c r="I1591" s="521"/>
      <c r="J1591" s="521"/>
      <c r="K1591" s="521"/>
      <c r="L1591" s="521"/>
      <c r="M1591" s="521"/>
      <c r="N1591" s="2768"/>
      <c r="P1591" s="523"/>
      <c r="Q1591" s="525"/>
      <c r="R1591" s="2769"/>
      <c r="S1591" s="3160"/>
    </row>
    <row r="1592" spans="7:19" ht="15" customHeight="1">
      <c r="G1592" s="2767"/>
      <c r="H1592" s="521"/>
      <c r="I1592" s="521"/>
      <c r="J1592" s="521"/>
      <c r="K1592" s="521"/>
      <c r="L1592" s="521"/>
      <c r="M1592" s="521"/>
      <c r="N1592" s="2768"/>
      <c r="P1592" s="523"/>
      <c r="Q1592" s="525"/>
      <c r="R1592" s="2769"/>
      <c r="S1592" s="3160"/>
    </row>
    <row r="1593" spans="7:19" ht="15" customHeight="1">
      <c r="G1593" s="2767"/>
      <c r="H1593" s="521"/>
      <c r="I1593" s="521"/>
      <c r="J1593" s="521"/>
      <c r="K1593" s="521"/>
      <c r="L1593" s="521"/>
      <c r="M1593" s="521"/>
      <c r="N1593" s="2768"/>
      <c r="P1593" s="523"/>
      <c r="Q1593" s="525"/>
      <c r="R1593" s="2769"/>
      <c r="S1593" s="3160"/>
    </row>
    <row r="1594" spans="7:19" ht="15" customHeight="1">
      <c r="G1594" s="2767"/>
      <c r="H1594" s="521"/>
      <c r="I1594" s="521"/>
      <c r="J1594" s="521"/>
      <c r="K1594" s="521"/>
      <c r="L1594" s="521"/>
      <c r="M1594" s="521"/>
      <c r="N1594" s="2768"/>
      <c r="P1594" s="523"/>
      <c r="Q1594" s="525"/>
      <c r="R1594" s="2769"/>
      <c r="S1594" s="3160"/>
    </row>
    <row r="1595" spans="7:19" ht="15" customHeight="1">
      <c r="G1595" s="2767"/>
      <c r="H1595" s="521"/>
      <c r="I1595" s="521"/>
      <c r="J1595" s="521"/>
      <c r="K1595" s="521"/>
      <c r="L1595" s="521"/>
      <c r="M1595" s="521"/>
      <c r="N1595" s="2768"/>
      <c r="P1595" s="523"/>
      <c r="Q1595" s="525"/>
      <c r="R1595" s="2769"/>
      <c r="S1595" s="3160"/>
    </row>
    <row r="1596" spans="7:19" ht="15" customHeight="1">
      <c r="G1596" s="2767"/>
      <c r="H1596" s="521"/>
      <c r="I1596" s="521"/>
      <c r="J1596" s="521"/>
      <c r="K1596" s="521"/>
      <c r="L1596" s="521"/>
      <c r="M1596" s="521"/>
      <c r="N1596" s="2768"/>
      <c r="P1596" s="523"/>
      <c r="Q1596" s="525"/>
      <c r="R1596" s="2769"/>
      <c r="S1596" s="3160"/>
    </row>
    <row r="1597" spans="7:19" ht="15" customHeight="1">
      <c r="G1597" s="2767"/>
      <c r="H1597" s="521"/>
      <c r="I1597" s="521"/>
      <c r="J1597" s="521"/>
      <c r="K1597" s="521"/>
      <c r="L1597" s="521"/>
      <c r="M1597" s="521"/>
      <c r="N1597" s="2768"/>
      <c r="P1597" s="523"/>
      <c r="Q1597" s="525"/>
      <c r="R1597" s="2769"/>
      <c r="S1597" s="3160"/>
    </row>
    <row r="1598" spans="7:19" ht="15" customHeight="1">
      <c r="G1598" s="2767"/>
      <c r="H1598" s="521"/>
      <c r="I1598" s="521"/>
      <c r="J1598" s="521"/>
      <c r="K1598" s="521"/>
      <c r="L1598" s="521"/>
      <c r="M1598" s="521"/>
      <c r="N1598" s="2768"/>
      <c r="P1598" s="523"/>
      <c r="Q1598" s="525"/>
      <c r="R1598" s="2769"/>
      <c r="S1598" s="3160"/>
    </row>
    <row r="1599" spans="7:19" ht="15" customHeight="1">
      <c r="G1599" s="2767"/>
      <c r="H1599" s="521"/>
      <c r="I1599" s="521"/>
      <c r="J1599" s="521"/>
      <c r="K1599" s="521"/>
      <c r="L1599" s="521"/>
      <c r="M1599" s="521"/>
      <c r="N1599" s="2768"/>
      <c r="P1599" s="523"/>
      <c r="Q1599" s="525"/>
      <c r="R1599" s="2769"/>
      <c r="S1599" s="3160"/>
    </row>
    <row r="1600" spans="7:19" ht="15" customHeight="1">
      <c r="G1600" s="2767"/>
      <c r="H1600" s="521"/>
      <c r="I1600" s="521"/>
      <c r="J1600" s="521"/>
      <c r="K1600" s="521"/>
      <c r="L1600" s="521"/>
      <c r="M1600" s="521"/>
      <c r="N1600" s="2768"/>
      <c r="P1600" s="523"/>
      <c r="Q1600" s="525"/>
      <c r="R1600" s="2769"/>
      <c r="S1600" s="3160"/>
    </row>
    <row r="1601" spans="7:19" ht="15" customHeight="1">
      <c r="G1601" s="2767"/>
      <c r="H1601" s="521"/>
      <c r="I1601" s="521"/>
      <c r="J1601" s="521"/>
      <c r="K1601" s="521"/>
      <c r="L1601" s="521"/>
      <c r="M1601" s="521"/>
      <c r="N1601" s="2768"/>
      <c r="P1601" s="523"/>
      <c r="Q1601" s="525"/>
      <c r="R1601" s="2769"/>
      <c r="S1601" s="3160"/>
    </row>
    <row r="1602" spans="7:19" ht="15" customHeight="1">
      <c r="G1602" s="2767"/>
      <c r="H1602" s="521"/>
      <c r="I1602" s="521"/>
      <c r="J1602" s="521"/>
      <c r="K1602" s="521"/>
      <c r="L1602" s="521"/>
      <c r="M1602" s="521"/>
      <c r="N1602" s="2768"/>
      <c r="P1602" s="523"/>
      <c r="Q1602" s="525"/>
      <c r="R1602" s="2769"/>
      <c r="S1602" s="3160"/>
    </row>
    <row r="1603" spans="7:19" ht="15" customHeight="1">
      <c r="G1603" s="2767"/>
      <c r="H1603" s="521"/>
      <c r="I1603" s="521"/>
      <c r="J1603" s="521"/>
      <c r="K1603" s="521"/>
      <c r="L1603" s="521"/>
      <c r="M1603" s="521"/>
      <c r="N1603" s="2768"/>
      <c r="P1603" s="523"/>
      <c r="Q1603" s="525"/>
      <c r="R1603" s="2769"/>
      <c r="S1603" s="3160"/>
    </row>
    <row r="1604" spans="7:19" ht="15" customHeight="1">
      <c r="G1604" s="2767"/>
      <c r="H1604" s="521"/>
      <c r="I1604" s="521"/>
      <c r="J1604" s="521"/>
      <c r="K1604" s="521"/>
      <c r="L1604" s="521"/>
      <c r="M1604" s="521"/>
      <c r="N1604" s="2768"/>
      <c r="P1604" s="523"/>
      <c r="Q1604" s="525"/>
      <c r="R1604" s="2769"/>
      <c r="S1604" s="3160"/>
    </row>
    <row r="1605" spans="7:19" ht="15" customHeight="1">
      <c r="G1605" s="2767"/>
      <c r="H1605" s="521"/>
      <c r="I1605" s="521"/>
      <c r="J1605" s="521"/>
      <c r="K1605" s="521"/>
      <c r="L1605" s="521"/>
      <c r="M1605" s="521"/>
      <c r="N1605" s="2768"/>
      <c r="P1605" s="523"/>
      <c r="Q1605" s="525"/>
      <c r="R1605" s="2769"/>
      <c r="S1605" s="3160"/>
    </row>
    <row r="1606" spans="7:19" ht="15" customHeight="1">
      <c r="G1606" s="2767"/>
      <c r="H1606" s="521"/>
      <c r="I1606" s="521"/>
      <c r="J1606" s="521"/>
      <c r="K1606" s="521"/>
      <c r="L1606" s="521"/>
      <c r="M1606" s="521"/>
      <c r="N1606" s="2768"/>
      <c r="P1606" s="523"/>
      <c r="Q1606" s="525"/>
      <c r="R1606" s="2769"/>
      <c r="S1606" s="3160"/>
    </row>
    <row r="1607" spans="7:19" ht="15" customHeight="1">
      <c r="G1607" s="2767"/>
      <c r="H1607" s="521"/>
      <c r="I1607" s="521"/>
      <c r="J1607" s="521"/>
      <c r="K1607" s="521"/>
      <c r="L1607" s="521"/>
      <c r="M1607" s="521"/>
      <c r="N1607" s="2768"/>
      <c r="P1607" s="523"/>
      <c r="Q1607" s="525"/>
      <c r="R1607" s="2769"/>
      <c r="S1607" s="3160"/>
    </row>
    <row r="1608" spans="7:19" ht="15" customHeight="1">
      <c r="G1608" s="2767"/>
      <c r="H1608" s="521"/>
      <c r="I1608" s="521"/>
      <c r="J1608" s="521"/>
      <c r="K1608" s="521"/>
      <c r="L1608" s="521"/>
      <c r="M1608" s="521"/>
      <c r="N1608" s="2768"/>
      <c r="P1608" s="523"/>
      <c r="Q1608" s="525"/>
      <c r="R1608" s="2769"/>
      <c r="S1608" s="3160"/>
    </row>
    <row r="1609" spans="7:19" ht="15" customHeight="1">
      <c r="G1609" s="2767"/>
      <c r="H1609" s="521"/>
      <c r="I1609" s="521"/>
      <c r="J1609" s="521"/>
      <c r="K1609" s="521"/>
      <c r="L1609" s="521"/>
      <c r="M1609" s="521"/>
      <c r="N1609" s="2768"/>
      <c r="P1609" s="523"/>
      <c r="Q1609" s="525"/>
      <c r="R1609" s="2769"/>
      <c r="S1609" s="3160"/>
    </row>
    <row r="1610" spans="7:19" ht="15" customHeight="1">
      <c r="G1610" s="2767"/>
      <c r="H1610" s="521"/>
      <c r="I1610" s="521"/>
      <c r="J1610" s="521"/>
      <c r="K1610" s="521"/>
      <c r="L1610" s="521"/>
      <c r="M1610" s="521"/>
      <c r="N1610" s="2768"/>
      <c r="P1610" s="523"/>
      <c r="Q1610" s="525"/>
      <c r="R1610" s="2769"/>
      <c r="S1610" s="3160"/>
    </row>
    <row r="1611" spans="7:19" ht="15" customHeight="1">
      <c r="G1611" s="2767"/>
      <c r="H1611" s="521"/>
      <c r="I1611" s="521"/>
      <c r="J1611" s="521"/>
      <c r="K1611" s="521"/>
      <c r="L1611" s="521"/>
      <c r="M1611" s="521"/>
      <c r="N1611" s="2768"/>
      <c r="P1611" s="523"/>
      <c r="Q1611" s="525"/>
      <c r="R1611" s="2769"/>
      <c r="S1611" s="3160"/>
    </row>
    <row r="1612" spans="7:19">
      <c r="G1612" s="2767"/>
      <c r="H1612" s="521"/>
      <c r="I1612" s="521"/>
      <c r="J1612" s="521"/>
      <c r="K1612" s="521"/>
      <c r="L1612" s="521"/>
      <c r="M1612" s="521"/>
      <c r="N1612" s="2768"/>
      <c r="P1612" s="523"/>
      <c r="Q1612" s="525"/>
      <c r="R1612" s="2769"/>
      <c r="S1612" s="3160"/>
    </row>
    <row r="1613" spans="7:19">
      <c r="G1613" s="2767"/>
      <c r="H1613" s="521"/>
      <c r="I1613" s="521"/>
      <c r="J1613" s="521"/>
      <c r="K1613" s="521"/>
      <c r="L1613" s="521"/>
      <c r="M1613" s="521"/>
      <c r="N1613" s="2768"/>
      <c r="P1613" s="523"/>
      <c r="Q1613" s="525"/>
      <c r="R1613" s="2769"/>
      <c r="S1613" s="3160"/>
    </row>
    <row r="1614" spans="7:19">
      <c r="G1614" s="2767"/>
      <c r="H1614" s="521"/>
      <c r="I1614" s="521"/>
      <c r="J1614" s="521"/>
      <c r="K1614" s="521"/>
      <c r="L1614" s="521"/>
      <c r="M1614" s="521"/>
      <c r="N1614" s="2768"/>
      <c r="P1614" s="523"/>
      <c r="Q1614" s="525"/>
      <c r="R1614" s="2769"/>
      <c r="S1614" s="3160"/>
    </row>
    <row r="1615" spans="7:19">
      <c r="G1615" s="2767"/>
      <c r="H1615" s="521"/>
      <c r="I1615" s="521"/>
      <c r="J1615" s="521"/>
      <c r="K1615" s="521"/>
      <c r="L1615" s="521"/>
      <c r="M1615" s="521"/>
      <c r="N1615" s="2768"/>
      <c r="P1615" s="523"/>
      <c r="Q1615" s="525"/>
      <c r="R1615" s="2769"/>
      <c r="S1615" s="3160"/>
    </row>
    <row r="1616" spans="7:19">
      <c r="G1616" s="2767"/>
      <c r="H1616" s="521"/>
      <c r="I1616" s="521"/>
      <c r="J1616" s="521"/>
      <c r="K1616" s="521"/>
      <c r="L1616" s="521"/>
      <c r="M1616" s="521"/>
      <c r="N1616" s="2768"/>
      <c r="P1616" s="523"/>
      <c r="Q1616" s="525"/>
      <c r="R1616" s="2769"/>
      <c r="S1616" s="3160"/>
    </row>
    <row r="1617" spans="7:19">
      <c r="G1617" s="2767"/>
      <c r="H1617" s="521"/>
      <c r="I1617" s="521"/>
      <c r="J1617" s="521"/>
      <c r="K1617" s="521"/>
      <c r="L1617" s="521"/>
      <c r="M1617" s="521"/>
      <c r="N1617" s="2768"/>
      <c r="P1617" s="523"/>
      <c r="Q1617" s="525"/>
      <c r="R1617" s="2769"/>
      <c r="S1617" s="3160"/>
    </row>
    <row r="1618" spans="7:19">
      <c r="G1618" s="2767"/>
      <c r="H1618" s="521"/>
      <c r="I1618" s="521"/>
      <c r="J1618" s="521"/>
      <c r="K1618" s="521"/>
      <c r="L1618" s="521"/>
      <c r="M1618" s="521"/>
      <c r="N1618" s="2768"/>
      <c r="P1618" s="523"/>
      <c r="Q1618" s="525"/>
      <c r="R1618" s="2769"/>
      <c r="S1618" s="3160"/>
    </row>
    <row r="1619" spans="7:19">
      <c r="G1619" s="2767"/>
      <c r="H1619" s="521"/>
      <c r="I1619" s="521"/>
      <c r="J1619" s="521"/>
      <c r="K1619" s="521"/>
      <c r="L1619" s="521"/>
      <c r="M1619" s="521"/>
      <c r="N1619" s="2768"/>
      <c r="P1619" s="523"/>
      <c r="Q1619" s="525"/>
      <c r="R1619" s="2769"/>
      <c r="S1619" s="3160"/>
    </row>
    <row r="1620" spans="7:19">
      <c r="G1620" s="2767"/>
      <c r="H1620" s="521"/>
      <c r="I1620" s="521"/>
      <c r="J1620" s="521"/>
      <c r="K1620" s="521"/>
      <c r="L1620" s="521"/>
      <c r="M1620" s="521"/>
      <c r="N1620" s="2768"/>
      <c r="P1620" s="523"/>
      <c r="Q1620" s="525"/>
      <c r="R1620" s="2769"/>
      <c r="S1620" s="3160"/>
    </row>
    <row r="1621" spans="7:19">
      <c r="G1621" s="2767"/>
      <c r="H1621" s="521"/>
      <c r="I1621" s="521"/>
      <c r="J1621" s="521"/>
      <c r="K1621" s="521"/>
      <c r="L1621" s="521"/>
      <c r="M1621" s="521"/>
      <c r="N1621" s="2768"/>
      <c r="P1621" s="523"/>
      <c r="Q1621" s="525"/>
      <c r="R1621" s="2769"/>
      <c r="S1621" s="3160"/>
    </row>
    <row r="1622" spans="7:19">
      <c r="G1622" s="2767"/>
      <c r="H1622" s="521"/>
      <c r="I1622" s="521"/>
      <c r="J1622" s="521"/>
      <c r="K1622" s="521"/>
      <c r="L1622" s="521"/>
      <c r="M1622" s="521"/>
      <c r="N1622" s="2768"/>
      <c r="P1622" s="523"/>
      <c r="Q1622" s="525"/>
      <c r="R1622" s="2769"/>
      <c r="S1622" s="3160"/>
    </row>
    <row r="1623" spans="7:19">
      <c r="G1623" s="2767"/>
      <c r="H1623" s="521"/>
      <c r="I1623" s="521"/>
      <c r="J1623" s="521"/>
      <c r="K1623" s="521"/>
      <c r="L1623" s="521"/>
      <c r="M1623" s="521"/>
      <c r="N1623" s="2768"/>
      <c r="P1623" s="523"/>
      <c r="Q1623" s="525"/>
      <c r="R1623" s="2769"/>
      <c r="S1623" s="3160"/>
    </row>
    <row r="1624" spans="7:19">
      <c r="G1624" s="2767"/>
      <c r="H1624" s="521"/>
      <c r="I1624" s="521"/>
      <c r="J1624" s="521"/>
      <c r="K1624" s="521"/>
      <c r="L1624" s="521"/>
      <c r="M1624" s="521"/>
      <c r="N1624" s="2768"/>
      <c r="P1624" s="523"/>
      <c r="Q1624" s="525"/>
      <c r="R1624" s="2769"/>
      <c r="S1624" s="3160"/>
    </row>
    <row r="1625" spans="7:19">
      <c r="G1625" s="2767"/>
      <c r="H1625" s="521"/>
      <c r="I1625" s="521"/>
      <c r="J1625" s="521"/>
      <c r="K1625" s="521"/>
      <c r="L1625" s="521"/>
      <c r="M1625" s="521"/>
      <c r="N1625" s="2768"/>
      <c r="P1625" s="523"/>
      <c r="Q1625" s="525"/>
      <c r="R1625" s="2769"/>
      <c r="S1625" s="3160"/>
    </row>
    <row r="1626" spans="7:19">
      <c r="G1626" s="2767"/>
      <c r="H1626" s="521"/>
      <c r="I1626" s="521"/>
      <c r="J1626" s="521"/>
      <c r="K1626" s="521"/>
      <c r="L1626" s="521"/>
      <c r="M1626" s="521"/>
      <c r="N1626" s="2768"/>
      <c r="P1626" s="523"/>
      <c r="Q1626" s="525"/>
      <c r="R1626" s="2769"/>
      <c r="S1626" s="3160"/>
    </row>
    <row r="1627" spans="7:19">
      <c r="G1627" s="2767"/>
      <c r="H1627" s="521"/>
      <c r="I1627" s="521"/>
      <c r="J1627" s="521"/>
      <c r="K1627" s="521"/>
      <c r="L1627" s="521"/>
      <c r="M1627" s="521"/>
      <c r="N1627" s="2768"/>
      <c r="P1627" s="523"/>
      <c r="Q1627" s="525"/>
      <c r="R1627" s="2769"/>
      <c r="S1627" s="3160"/>
    </row>
    <row r="1628" spans="7:19">
      <c r="G1628" s="2767"/>
      <c r="H1628" s="521"/>
      <c r="I1628" s="521"/>
      <c r="J1628" s="521"/>
      <c r="K1628" s="521"/>
      <c r="L1628" s="521"/>
      <c r="M1628" s="521"/>
      <c r="N1628" s="2768"/>
      <c r="P1628" s="523"/>
      <c r="Q1628" s="525"/>
      <c r="R1628" s="2769"/>
      <c r="S1628" s="3160"/>
    </row>
    <row r="1629" spans="7:19">
      <c r="G1629" s="2767"/>
      <c r="H1629" s="521"/>
      <c r="I1629" s="521"/>
      <c r="J1629" s="521"/>
      <c r="K1629" s="521"/>
      <c r="L1629" s="521"/>
      <c r="M1629" s="521"/>
      <c r="N1629" s="2768"/>
      <c r="P1629" s="523"/>
      <c r="Q1629" s="525"/>
      <c r="R1629" s="2769"/>
      <c r="S1629" s="3160"/>
    </row>
    <row r="1630" spans="7:19">
      <c r="G1630" s="2767"/>
      <c r="H1630" s="521"/>
      <c r="I1630" s="521"/>
      <c r="J1630" s="521"/>
      <c r="K1630" s="521"/>
      <c r="L1630" s="521"/>
      <c r="M1630" s="521"/>
      <c r="N1630" s="2768"/>
      <c r="P1630" s="523"/>
      <c r="Q1630" s="525"/>
      <c r="R1630" s="2769"/>
      <c r="S1630" s="3160"/>
    </row>
    <row r="1631" spans="7:19">
      <c r="G1631" s="2767"/>
      <c r="H1631" s="521"/>
      <c r="I1631" s="521"/>
      <c r="J1631" s="521"/>
      <c r="K1631" s="521"/>
      <c r="L1631" s="521"/>
      <c r="M1631" s="521"/>
      <c r="N1631" s="2768"/>
      <c r="P1631" s="523"/>
      <c r="Q1631" s="525"/>
      <c r="R1631" s="2769"/>
      <c r="S1631" s="3160"/>
    </row>
    <row r="1632" spans="7:19">
      <c r="G1632" s="2767"/>
      <c r="H1632" s="521"/>
      <c r="I1632" s="521"/>
      <c r="J1632" s="521"/>
      <c r="K1632" s="521"/>
      <c r="L1632" s="521"/>
      <c r="M1632" s="521"/>
      <c r="N1632" s="2768"/>
      <c r="P1632" s="523"/>
      <c r="Q1632" s="525"/>
      <c r="R1632" s="2769"/>
      <c r="S1632" s="3160"/>
    </row>
    <row r="1633" spans="7:19">
      <c r="G1633" s="2767"/>
      <c r="H1633" s="521"/>
      <c r="I1633" s="521"/>
      <c r="J1633" s="521"/>
      <c r="K1633" s="521"/>
      <c r="L1633" s="521"/>
      <c r="M1633" s="521"/>
      <c r="N1633" s="2768"/>
      <c r="P1633" s="523"/>
      <c r="Q1633" s="525"/>
      <c r="R1633" s="2769"/>
      <c r="S1633" s="3160"/>
    </row>
    <row r="1634" spans="7:19">
      <c r="G1634" s="2767"/>
      <c r="H1634" s="521"/>
      <c r="I1634" s="521"/>
      <c r="J1634" s="521"/>
      <c r="K1634" s="521"/>
      <c r="L1634" s="521"/>
      <c r="M1634" s="521"/>
      <c r="N1634" s="2768"/>
      <c r="P1634" s="523"/>
      <c r="Q1634" s="525"/>
      <c r="R1634" s="2769"/>
      <c r="S1634" s="3160"/>
    </row>
    <row r="1635" spans="7:19">
      <c r="G1635" s="2767"/>
      <c r="H1635" s="521"/>
      <c r="I1635" s="521"/>
      <c r="J1635" s="521"/>
      <c r="K1635" s="521"/>
      <c r="L1635" s="521"/>
      <c r="M1635" s="521"/>
      <c r="N1635" s="2768"/>
      <c r="P1635" s="523"/>
      <c r="Q1635" s="525"/>
      <c r="R1635" s="2769"/>
      <c r="S1635" s="3160"/>
    </row>
    <row r="1636" spans="7:19">
      <c r="G1636" s="2767"/>
      <c r="H1636" s="521"/>
      <c r="I1636" s="521"/>
      <c r="J1636" s="521"/>
      <c r="K1636" s="521"/>
      <c r="L1636" s="521"/>
      <c r="M1636" s="521"/>
      <c r="N1636" s="2768"/>
      <c r="P1636" s="523"/>
      <c r="Q1636" s="525"/>
      <c r="R1636" s="2769"/>
      <c r="S1636" s="3160"/>
    </row>
    <row r="1637" spans="7:19">
      <c r="G1637" s="2767"/>
      <c r="H1637" s="521"/>
      <c r="I1637" s="521"/>
      <c r="J1637" s="521"/>
      <c r="K1637" s="521"/>
      <c r="L1637" s="521"/>
      <c r="M1637" s="521"/>
      <c r="N1637" s="2768"/>
      <c r="P1637" s="523"/>
      <c r="Q1637" s="525"/>
      <c r="R1637" s="2769"/>
      <c r="S1637" s="3160"/>
    </row>
    <row r="1638" spans="7:19">
      <c r="G1638" s="2767"/>
      <c r="H1638" s="521"/>
      <c r="I1638" s="521"/>
      <c r="J1638" s="521"/>
      <c r="K1638" s="521"/>
      <c r="L1638" s="521"/>
      <c r="M1638" s="521"/>
      <c r="N1638" s="2768"/>
      <c r="P1638" s="523"/>
      <c r="Q1638" s="525"/>
      <c r="R1638" s="2769"/>
      <c r="S1638" s="3160"/>
    </row>
    <row r="1639" spans="7:19">
      <c r="G1639" s="2767"/>
      <c r="H1639" s="521"/>
      <c r="I1639" s="521"/>
      <c r="J1639" s="521"/>
      <c r="K1639" s="521"/>
      <c r="L1639" s="521"/>
      <c r="M1639" s="521"/>
      <c r="N1639" s="2768"/>
      <c r="P1639" s="523"/>
      <c r="Q1639" s="525"/>
      <c r="R1639" s="2769"/>
      <c r="S1639" s="3160"/>
    </row>
    <row r="1640" spans="7:19">
      <c r="G1640" s="2767"/>
      <c r="H1640" s="521"/>
      <c r="I1640" s="521"/>
      <c r="J1640" s="521"/>
      <c r="K1640" s="521"/>
      <c r="L1640" s="521"/>
      <c r="M1640" s="521"/>
      <c r="N1640" s="2768"/>
      <c r="P1640" s="523"/>
      <c r="Q1640" s="525"/>
      <c r="R1640" s="2769"/>
      <c r="S1640" s="3160"/>
    </row>
    <row r="1641" spans="7:19">
      <c r="G1641" s="2767"/>
      <c r="H1641" s="521"/>
      <c r="I1641" s="521"/>
      <c r="J1641" s="521"/>
      <c r="K1641" s="521"/>
      <c r="L1641" s="521"/>
      <c r="M1641" s="521"/>
      <c r="N1641" s="2768"/>
      <c r="P1641" s="523"/>
      <c r="Q1641" s="525"/>
      <c r="R1641" s="2769"/>
      <c r="S1641" s="3160"/>
    </row>
    <row r="1642" spans="7:19">
      <c r="G1642" s="2767"/>
      <c r="H1642" s="521"/>
      <c r="I1642" s="521"/>
      <c r="J1642" s="521"/>
      <c r="K1642" s="521"/>
      <c r="L1642" s="521"/>
      <c r="M1642" s="521"/>
      <c r="N1642" s="2768"/>
      <c r="P1642" s="523"/>
      <c r="Q1642" s="525"/>
      <c r="R1642" s="2769"/>
      <c r="S1642" s="3160"/>
    </row>
    <row r="1643" spans="7:19">
      <c r="G1643" s="2767"/>
      <c r="H1643" s="521"/>
      <c r="I1643" s="521"/>
      <c r="J1643" s="521"/>
      <c r="K1643" s="521"/>
      <c r="L1643" s="521"/>
      <c r="M1643" s="521"/>
      <c r="N1643" s="2768"/>
      <c r="P1643" s="523"/>
      <c r="Q1643" s="525"/>
      <c r="R1643" s="2769"/>
      <c r="S1643" s="3160"/>
    </row>
    <row r="1644" spans="7:19">
      <c r="G1644" s="2767"/>
      <c r="H1644" s="521"/>
      <c r="I1644" s="521"/>
      <c r="J1644" s="521"/>
      <c r="K1644" s="521"/>
      <c r="L1644" s="521"/>
      <c r="M1644" s="521"/>
      <c r="N1644" s="2768"/>
      <c r="P1644" s="523"/>
      <c r="Q1644" s="525"/>
      <c r="R1644" s="2769"/>
      <c r="S1644" s="3160"/>
    </row>
    <row r="1645" spans="7:19">
      <c r="G1645" s="2767"/>
      <c r="H1645" s="521"/>
      <c r="I1645" s="521"/>
      <c r="J1645" s="521"/>
      <c r="K1645" s="521"/>
      <c r="L1645" s="521"/>
      <c r="M1645" s="521"/>
      <c r="N1645" s="2768"/>
      <c r="P1645" s="523"/>
      <c r="Q1645" s="525"/>
      <c r="R1645" s="2769"/>
      <c r="S1645" s="3160"/>
    </row>
    <row r="1646" spans="7:19">
      <c r="G1646" s="2767"/>
      <c r="H1646" s="521"/>
      <c r="I1646" s="521"/>
      <c r="J1646" s="521"/>
      <c r="K1646" s="521"/>
      <c r="L1646" s="521"/>
      <c r="M1646" s="521"/>
      <c r="N1646" s="2768"/>
      <c r="P1646" s="523"/>
      <c r="Q1646" s="525"/>
      <c r="R1646" s="2769"/>
      <c r="S1646" s="3160"/>
    </row>
    <row r="1647" spans="7:19">
      <c r="G1647" s="2767"/>
      <c r="H1647" s="521"/>
      <c r="I1647" s="521"/>
      <c r="J1647" s="521"/>
      <c r="K1647" s="521"/>
      <c r="L1647" s="521"/>
      <c r="M1647" s="521"/>
      <c r="N1647" s="2768"/>
      <c r="P1647" s="523"/>
      <c r="Q1647" s="525"/>
      <c r="R1647" s="2769"/>
      <c r="S1647" s="3160"/>
    </row>
    <row r="1648" spans="7:19">
      <c r="G1648" s="2767"/>
      <c r="H1648" s="521"/>
      <c r="I1648" s="521"/>
      <c r="J1648" s="521"/>
      <c r="K1648" s="521"/>
      <c r="L1648" s="521"/>
      <c r="M1648" s="521"/>
      <c r="N1648" s="2768"/>
      <c r="P1648" s="523"/>
      <c r="Q1648" s="525"/>
      <c r="R1648" s="2769"/>
      <c r="S1648" s="3160"/>
    </row>
    <row r="1649" spans="7:19">
      <c r="G1649" s="2767"/>
      <c r="H1649" s="521"/>
      <c r="I1649" s="521"/>
      <c r="J1649" s="521"/>
      <c r="K1649" s="521"/>
      <c r="L1649" s="521"/>
      <c r="M1649" s="521"/>
      <c r="N1649" s="2768"/>
      <c r="P1649" s="523"/>
      <c r="Q1649" s="525"/>
      <c r="R1649" s="2769"/>
      <c r="S1649" s="3160"/>
    </row>
    <row r="1650" spans="7:19">
      <c r="G1650" s="2767"/>
      <c r="H1650" s="521"/>
      <c r="I1650" s="521"/>
      <c r="J1650" s="521"/>
      <c r="K1650" s="521"/>
      <c r="L1650" s="521"/>
      <c r="M1650" s="521"/>
      <c r="N1650" s="2768"/>
      <c r="P1650" s="523"/>
      <c r="Q1650" s="525"/>
      <c r="R1650" s="2769"/>
      <c r="S1650" s="3160"/>
    </row>
    <row r="1651" spans="7:19">
      <c r="G1651" s="2767"/>
      <c r="H1651" s="521"/>
      <c r="I1651" s="521"/>
      <c r="J1651" s="521"/>
      <c r="K1651" s="521"/>
      <c r="L1651" s="521"/>
      <c r="M1651" s="521"/>
      <c r="N1651" s="2768"/>
      <c r="P1651" s="523"/>
      <c r="Q1651" s="525"/>
      <c r="R1651" s="2769"/>
      <c r="S1651" s="3160"/>
    </row>
    <row r="1652" spans="7:19">
      <c r="G1652" s="2767"/>
      <c r="H1652" s="521"/>
      <c r="I1652" s="521"/>
      <c r="J1652" s="521"/>
      <c r="K1652" s="521"/>
      <c r="L1652" s="521"/>
      <c r="M1652" s="521"/>
      <c r="N1652" s="2768"/>
      <c r="P1652" s="523"/>
      <c r="Q1652" s="525"/>
      <c r="R1652" s="2769"/>
      <c r="S1652" s="3160"/>
    </row>
    <row r="1653" spans="7:19">
      <c r="G1653" s="2767"/>
      <c r="H1653" s="521"/>
      <c r="I1653" s="521"/>
      <c r="J1653" s="521"/>
      <c r="K1653" s="521"/>
      <c r="L1653" s="521"/>
      <c r="M1653" s="521"/>
      <c r="N1653" s="2768"/>
      <c r="P1653" s="523"/>
      <c r="Q1653" s="525"/>
      <c r="R1653" s="2769"/>
      <c r="S1653" s="3160"/>
    </row>
    <row r="1654" spans="7:19">
      <c r="G1654" s="2767"/>
      <c r="H1654" s="521"/>
      <c r="I1654" s="521"/>
      <c r="J1654" s="521"/>
      <c r="K1654" s="521"/>
      <c r="L1654" s="521"/>
      <c r="M1654" s="521"/>
      <c r="N1654" s="2768"/>
      <c r="P1654" s="523"/>
      <c r="Q1654" s="525"/>
      <c r="R1654" s="2769"/>
      <c r="S1654" s="3160"/>
    </row>
    <row r="1655" spans="7:19">
      <c r="G1655" s="2767"/>
      <c r="H1655" s="521"/>
      <c r="I1655" s="521"/>
      <c r="J1655" s="521"/>
      <c r="K1655" s="521"/>
      <c r="L1655" s="521"/>
      <c r="M1655" s="521"/>
      <c r="N1655" s="2768"/>
      <c r="P1655" s="523"/>
      <c r="Q1655" s="525"/>
      <c r="R1655" s="2769"/>
      <c r="S1655" s="3160"/>
    </row>
    <row r="1656" spans="7:19">
      <c r="G1656" s="2767"/>
      <c r="H1656" s="521"/>
      <c r="I1656" s="521"/>
      <c r="J1656" s="521"/>
      <c r="K1656" s="521"/>
      <c r="L1656" s="521"/>
      <c r="M1656" s="521"/>
      <c r="N1656" s="2768"/>
      <c r="P1656" s="523"/>
      <c r="Q1656" s="525"/>
      <c r="R1656" s="2769"/>
      <c r="S1656" s="3160"/>
    </row>
    <row r="1657" spans="7:19">
      <c r="G1657" s="2767"/>
      <c r="H1657" s="521"/>
      <c r="I1657" s="521"/>
      <c r="J1657" s="521"/>
      <c r="K1657" s="521"/>
      <c r="L1657" s="521"/>
      <c r="M1657" s="521"/>
      <c r="N1657" s="2768"/>
      <c r="P1657" s="523"/>
      <c r="Q1657" s="525"/>
      <c r="R1657" s="2769"/>
      <c r="S1657" s="3160"/>
    </row>
    <row r="1658" spans="7:19">
      <c r="G1658" s="2767"/>
      <c r="H1658" s="521"/>
      <c r="I1658" s="521"/>
      <c r="J1658" s="521"/>
      <c r="K1658" s="521"/>
      <c r="L1658" s="521"/>
      <c r="M1658" s="521"/>
      <c r="N1658" s="2768"/>
      <c r="P1658" s="523"/>
      <c r="Q1658" s="525"/>
      <c r="R1658" s="2769"/>
      <c r="S1658" s="3160"/>
    </row>
    <row r="1659" spans="7:19">
      <c r="G1659" s="2767"/>
      <c r="H1659" s="521"/>
      <c r="I1659" s="521"/>
      <c r="J1659" s="521"/>
      <c r="K1659" s="521"/>
      <c r="L1659" s="521"/>
      <c r="M1659" s="521"/>
      <c r="N1659" s="2768"/>
      <c r="P1659" s="523"/>
      <c r="Q1659" s="525"/>
      <c r="R1659" s="2769"/>
      <c r="S1659" s="3160"/>
    </row>
    <row r="1660" spans="7:19">
      <c r="G1660" s="2767"/>
      <c r="H1660" s="521"/>
      <c r="I1660" s="521"/>
      <c r="J1660" s="521"/>
      <c r="K1660" s="521"/>
      <c r="L1660" s="521"/>
      <c r="M1660" s="521"/>
      <c r="N1660" s="2768"/>
      <c r="P1660" s="523"/>
      <c r="Q1660" s="525"/>
      <c r="R1660" s="2769"/>
      <c r="S1660" s="3160"/>
    </row>
    <row r="1661" spans="7:19">
      <c r="G1661" s="2767"/>
      <c r="H1661" s="521"/>
      <c r="I1661" s="521"/>
      <c r="J1661" s="521"/>
      <c r="K1661" s="521"/>
      <c r="L1661" s="521"/>
      <c r="M1661" s="521"/>
      <c r="N1661" s="2768"/>
      <c r="P1661" s="523"/>
      <c r="Q1661" s="525"/>
      <c r="R1661" s="2769"/>
      <c r="S1661" s="3160"/>
    </row>
    <row r="1662" spans="7:19">
      <c r="G1662" s="2767"/>
      <c r="H1662" s="521"/>
      <c r="I1662" s="521"/>
      <c r="J1662" s="521"/>
      <c r="K1662" s="521"/>
      <c r="L1662" s="521"/>
      <c r="M1662" s="521"/>
      <c r="N1662" s="2768"/>
      <c r="P1662" s="523"/>
      <c r="Q1662" s="525"/>
      <c r="R1662" s="2769"/>
      <c r="S1662" s="3160"/>
    </row>
    <row r="1663" spans="7:19">
      <c r="G1663" s="2767"/>
      <c r="H1663" s="521"/>
      <c r="I1663" s="521"/>
      <c r="J1663" s="521"/>
      <c r="K1663" s="521"/>
      <c r="L1663" s="521"/>
      <c r="M1663" s="521"/>
      <c r="N1663" s="2768"/>
      <c r="P1663" s="523"/>
      <c r="Q1663" s="525"/>
      <c r="R1663" s="2769"/>
      <c r="S1663" s="3160"/>
    </row>
    <row r="1664" spans="7:19">
      <c r="G1664" s="2767"/>
      <c r="H1664" s="521"/>
      <c r="I1664" s="521"/>
      <c r="J1664" s="521"/>
      <c r="K1664" s="521"/>
      <c r="L1664" s="521"/>
      <c r="M1664" s="521"/>
      <c r="N1664" s="2768"/>
      <c r="P1664" s="523"/>
      <c r="Q1664" s="525"/>
      <c r="R1664" s="2769"/>
      <c r="S1664" s="3160"/>
    </row>
    <row r="1665" spans="7:19">
      <c r="G1665" s="2767"/>
      <c r="H1665" s="521"/>
      <c r="I1665" s="521"/>
      <c r="J1665" s="521"/>
      <c r="K1665" s="521"/>
      <c r="L1665" s="521"/>
      <c r="M1665" s="521"/>
      <c r="N1665" s="2768"/>
      <c r="P1665" s="523"/>
      <c r="Q1665" s="525"/>
      <c r="R1665" s="2769"/>
      <c r="S1665" s="3160"/>
    </row>
    <row r="1666" spans="7:19">
      <c r="G1666" s="2767"/>
      <c r="H1666" s="521"/>
      <c r="I1666" s="521"/>
      <c r="J1666" s="521"/>
      <c r="K1666" s="521"/>
      <c r="L1666" s="521"/>
      <c r="M1666" s="521"/>
      <c r="N1666" s="2768"/>
      <c r="P1666" s="523"/>
      <c r="Q1666" s="525"/>
      <c r="R1666" s="2769"/>
      <c r="S1666" s="3160"/>
    </row>
    <row r="1667" spans="7:19">
      <c r="G1667" s="2767"/>
      <c r="H1667" s="521"/>
      <c r="I1667" s="521"/>
      <c r="J1667" s="521"/>
      <c r="K1667" s="521"/>
      <c r="L1667" s="521"/>
      <c r="M1667" s="521"/>
      <c r="N1667" s="2768"/>
      <c r="P1667" s="523"/>
      <c r="Q1667" s="525"/>
      <c r="R1667" s="2769"/>
      <c r="S1667" s="3160"/>
    </row>
    <row r="1668" spans="7:19">
      <c r="G1668" s="2767"/>
      <c r="H1668" s="521"/>
      <c r="I1668" s="521"/>
      <c r="J1668" s="521"/>
      <c r="K1668" s="521"/>
      <c r="L1668" s="521"/>
      <c r="M1668" s="521"/>
      <c r="N1668" s="2768"/>
      <c r="P1668" s="523"/>
      <c r="Q1668" s="525"/>
      <c r="R1668" s="2769"/>
      <c r="S1668" s="3160"/>
    </row>
    <row r="1669" spans="7:19">
      <c r="G1669" s="2767"/>
      <c r="H1669" s="521"/>
      <c r="I1669" s="521"/>
      <c r="J1669" s="521"/>
      <c r="K1669" s="521"/>
      <c r="L1669" s="521"/>
      <c r="M1669" s="521"/>
      <c r="N1669" s="2768"/>
      <c r="P1669" s="523"/>
      <c r="Q1669" s="525"/>
      <c r="R1669" s="2769"/>
      <c r="S1669" s="3160"/>
    </row>
    <row r="1670" spans="7:19">
      <c r="G1670" s="2767"/>
      <c r="H1670" s="521"/>
      <c r="I1670" s="521"/>
      <c r="J1670" s="521"/>
      <c r="K1670" s="521"/>
      <c r="L1670" s="521"/>
      <c r="M1670" s="521"/>
      <c r="N1670" s="2768"/>
      <c r="P1670" s="523"/>
      <c r="Q1670" s="525"/>
      <c r="R1670" s="2769"/>
      <c r="S1670" s="3160"/>
    </row>
    <row r="1671" spans="7:19">
      <c r="G1671" s="2767"/>
      <c r="H1671" s="521"/>
      <c r="I1671" s="521"/>
      <c r="J1671" s="521"/>
      <c r="K1671" s="521"/>
      <c r="L1671" s="521"/>
      <c r="M1671" s="521"/>
      <c r="N1671" s="2768"/>
      <c r="P1671" s="523"/>
      <c r="Q1671" s="525"/>
      <c r="R1671" s="2769"/>
      <c r="S1671" s="3160"/>
    </row>
    <row r="1672" spans="7:19">
      <c r="G1672" s="2767"/>
      <c r="H1672" s="521"/>
      <c r="I1672" s="521"/>
      <c r="J1672" s="521"/>
      <c r="K1672" s="521"/>
      <c r="L1672" s="521"/>
      <c r="M1672" s="521"/>
      <c r="N1672" s="2768"/>
      <c r="P1672" s="523"/>
      <c r="Q1672" s="525"/>
      <c r="R1672" s="2769"/>
      <c r="S1672" s="3160"/>
    </row>
    <row r="1673" spans="7:19">
      <c r="G1673" s="2767"/>
      <c r="H1673" s="521"/>
      <c r="I1673" s="521"/>
      <c r="J1673" s="521"/>
      <c r="K1673" s="521"/>
      <c r="L1673" s="521"/>
      <c r="M1673" s="521"/>
      <c r="N1673" s="2768"/>
      <c r="P1673" s="523"/>
      <c r="Q1673" s="525"/>
      <c r="R1673" s="2769"/>
      <c r="S1673" s="3160"/>
    </row>
    <row r="1674" spans="7:19">
      <c r="G1674" s="2767"/>
      <c r="H1674" s="521"/>
      <c r="I1674" s="521"/>
      <c r="J1674" s="521"/>
      <c r="K1674" s="521"/>
      <c r="L1674" s="521"/>
      <c r="M1674" s="521"/>
      <c r="N1674" s="2768"/>
      <c r="P1674" s="523"/>
      <c r="Q1674" s="525"/>
      <c r="R1674" s="2769"/>
      <c r="S1674" s="3160"/>
    </row>
    <row r="1675" spans="7:19">
      <c r="G1675" s="2767"/>
      <c r="H1675" s="521"/>
      <c r="I1675" s="521"/>
      <c r="J1675" s="521"/>
      <c r="K1675" s="521"/>
      <c r="L1675" s="521"/>
      <c r="M1675" s="521"/>
      <c r="N1675" s="2768"/>
      <c r="P1675" s="523"/>
      <c r="Q1675" s="525"/>
      <c r="R1675" s="2769"/>
      <c r="S1675" s="3160"/>
    </row>
    <row r="1676" spans="7:19">
      <c r="G1676" s="2767"/>
      <c r="H1676" s="521"/>
      <c r="I1676" s="521"/>
      <c r="J1676" s="521"/>
      <c r="K1676" s="521"/>
      <c r="L1676" s="521"/>
      <c r="M1676" s="521"/>
      <c r="N1676" s="2768"/>
      <c r="P1676" s="523"/>
      <c r="Q1676" s="525"/>
      <c r="R1676" s="2769"/>
      <c r="S1676" s="3160"/>
    </row>
    <row r="1677" spans="7:19">
      <c r="G1677" s="2767"/>
      <c r="H1677" s="521"/>
      <c r="I1677" s="521"/>
      <c r="J1677" s="521"/>
      <c r="K1677" s="521"/>
      <c r="L1677" s="521"/>
      <c r="M1677" s="521"/>
      <c r="N1677" s="2768"/>
      <c r="P1677" s="523"/>
      <c r="Q1677" s="525"/>
      <c r="R1677" s="2769"/>
      <c r="S1677" s="3160"/>
    </row>
    <row r="1678" spans="7:19">
      <c r="G1678" s="2767"/>
      <c r="H1678" s="521"/>
      <c r="I1678" s="521"/>
      <c r="J1678" s="521"/>
      <c r="K1678" s="521"/>
      <c r="L1678" s="521"/>
      <c r="M1678" s="521"/>
      <c r="N1678" s="2768"/>
      <c r="P1678" s="523"/>
      <c r="Q1678" s="525"/>
      <c r="R1678" s="2769"/>
      <c r="S1678" s="3160"/>
    </row>
    <row r="1679" spans="7:19">
      <c r="G1679" s="2767"/>
      <c r="H1679" s="521"/>
      <c r="I1679" s="521"/>
      <c r="J1679" s="521"/>
      <c r="K1679" s="521"/>
      <c r="L1679" s="521"/>
      <c r="M1679" s="521"/>
      <c r="N1679" s="2768"/>
      <c r="P1679" s="523"/>
      <c r="Q1679" s="525"/>
      <c r="R1679" s="2769"/>
      <c r="S1679" s="3160"/>
    </row>
    <row r="1680" spans="7:19">
      <c r="G1680" s="2767"/>
      <c r="H1680" s="521"/>
      <c r="I1680" s="521"/>
      <c r="J1680" s="521"/>
      <c r="K1680" s="521"/>
      <c r="L1680" s="521"/>
      <c r="M1680" s="521"/>
      <c r="N1680" s="2768"/>
      <c r="P1680" s="523"/>
      <c r="Q1680" s="525"/>
      <c r="R1680" s="2769"/>
      <c r="S1680" s="3160"/>
    </row>
    <row r="1681" spans="7:19">
      <c r="G1681" s="2767"/>
      <c r="H1681" s="521"/>
      <c r="I1681" s="521"/>
      <c r="J1681" s="521"/>
      <c r="K1681" s="521"/>
      <c r="L1681" s="521"/>
      <c r="M1681" s="521"/>
      <c r="N1681" s="2768"/>
      <c r="P1681" s="523"/>
      <c r="Q1681" s="525"/>
      <c r="R1681" s="2769"/>
      <c r="S1681" s="3160"/>
    </row>
    <row r="1682" spans="7:19">
      <c r="G1682" s="2767"/>
      <c r="H1682" s="521"/>
      <c r="I1682" s="521"/>
      <c r="J1682" s="521"/>
      <c r="K1682" s="521"/>
      <c r="L1682" s="521"/>
      <c r="M1682" s="521"/>
      <c r="N1682" s="2768"/>
      <c r="P1682" s="523"/>
      <c r="Q1682" s="525"/>
      <c r="R1682" s="2769"/>
      <c r="S1682" s="3160"/>
    </row>
    <row r="1683" spans="7:19">
      <c r="G1683" s="2767"/>
      <c r="H1683" s="521"/>
      <c r="I1683" s="521"/>
      <c r="J1683" s="521"/>
      <c r="K1683" s="521"/>
      <c r="L1683" s="521"/>
      <c r="M1683" s="521"/>
      <c r="N1683" s="2768"/>
      <c r="P1683" s="523"/>
      <c r="Q1683" s="525"/>
      <c r="R1683" s="2769"/>
      <c r="S1683" s="3160"/>
    </row>
    <row r="1684" spans="7:19">
      <c r="G1684" s="2767"/>
      <c r="H1684" s="521"/>
      <c r="I1684" s="521"/>
      <c r="J1684" s="521"/>
      <c r="K1684" s="521"/>
      <c r="L1684" s="521"/>
      <c r="M1684" s="521"/>
      <c r="N1684" s="2768"/>
      <c r="P1684" s="523"/>
      <c r="Q1684" s="525"/>
      <c r="R1684" s="2769"/>
      <c r="S1684" s="3160"/>
    </row>
    <row r="1685" spans="7:19">
      <c r="G1685" s="2767"/>
      <c r="H1685" s="521"/>
      <c r="I1685" s="521"/>
      <c r="J1685" s="521"/>
      <c r="K1685" s="521"/>
      <c r="L1685" s="521"/>
      <c r="M1685" s="521"/>
      <c r="N1685" s="2768"/>
      <c r="P1685" s="523"/>
      <c r="Q1685" s="525"/>
      <c r="R1685" s="2769"/>
      <c r="S1685" s="3160"/>
    </row>
    <row r="1686" spans="7:19">
      <c r="G1686" s="2767"/>
      <c r="H1686" s="521"/>
      <c r="I1686" s="521"/>
      <c r="J1686" s="521"/>
      <c r="K1686" s="521"/>
      <c r="L1686" s="521"/>
      <c r="M1686" s="521"/>
      <c r="N1686" s="2768"/>
      <c r="P1686" s="523"/>
      <c r="Q1686" s="525"/>
      <c r="R1686" s="2769"/>
      <c r="S1686" s="3160"/>
    </row>
    <row r="1687" spans="7:19">
      <c r="G1687" s="2767"/>
      <c r="H1687" s="521"/>
      <c r="I1687" s="521"/>
      <c r="J1687" s="521"/>
      <c r="K1687" s="521"/>
      <c r="L1687" s="521"/>
      <c r="M1687" s="521"/>
      <c r="N1687" s="2768"/>
      <c r="P1687" s="523"/>
      <c r="Q1687" s="525"/>
      <c r="R1687" s="2769"/>
      <c r="S1687" s="3160"/>
    </row>
    <row r="1688" spans="7:19">
      <c r="G1688" s="2767"/>
      <c r="H1688" s="521"/>
      <c r="I1688" s="521"/>
      <c r="J1688" s="521"/>
      <c r="K1688" s="521"/>
      <c r="L1688" s="521"/>
      <c r="M1688" s="521"/>
      <c r="N1688" s="2768"/>
      <c r="P1688" s="523"/>
      <c r="Q1688" s="525"/>
      <c r="R1688" s="2769"/>
      <c r="S1688" s="3160"/>
    </row>
    <row r="1689" spans="7:19">
      <c r="G1689" s="2767"/>
      <c r="H1689" s="521"/>
      <c r="I1689" s="521"/>
      <c r="J1689" s="521"/>
      <c r="K1689" s="521"/>
      <c r="L1689" s="521"/>
      <c r="M1689" s="521"/>
      <c r="N1689" s="2768"/>
      <c r="P1689" s="523"/>
      <c r="Q1689" s="525"/>
      <c r="R1689" s="2769"/>
      <c r="S1689" s="3160"/>
    </row>
    <row r="1690" spans="7:19">
      <c r="G1690" s="2767"/>
      <c r="H1690" s="521"/>
      <c r="I1690" s="521"/>
      <c r="J1690" s="521"/>
      <c r="K1690" s="521"/>
      <c r="L1690" s="521"/>
      <c r="M1690" s="521"/>
      <c r="N1690" s="2768"/>
      <c r="P1690" s="523"/>
      <c r="Q1690" s="525"/>
      <c r="R1690" s="2769"/>
      <c r="S1690" s="3160"/>
    </row>
    <row r="1691" spans="7:19">
      <c r="G1691" s="2767"/>
      <c r="H1691" s="521"/>
      <c r="I1691" s="521"/>
      <c r="J1691" s="521"/>
      <c r="K1691" s="521"/>
      <c r="L1691" s="521"/>
      <c r="M1691" s="521"/>
      <c r="N1691" s="2768"/>
      <c r="P1691" s="523"/>
      <c r="Q1691" s="525"/>
      <c r="R1691" s="2769"/>
      <c r="S1691" s="3160"/>
    </row>
    <row r="1692" spans="7:19">
      <c r="G1692" s="2767"/>
      <c r="H1692" s="521"/>
      <c r="I1692" s="521"/>
      <c r="J1692" s="521"/>
      <c r="K1692" s="521"/>
      <c r="L1692" s="521"/>
      <c r="M1692" s="521"/>
      <c r="N1692" s="2768"/>
      <c r="P1692" s="523"/>
      <c r="Q1692" s="525"/>
      <c r="R1692" s="2769"/>
      <c r="S1692" s="3160"/>
    </row>
    <row r="1693" spans="7:19">
      <c r="G1693" s="2767"/>
      <c r="H1693" s="521"/>
      <c r="I1693" s="521"/>
      <c r="J1693" s="521"/>
      <c r="K1693" s="521"/>
      <c r="L1693" s="521"/>
      <c r="M1693" s="521"/>
      <c r="N1693" s="2768"/>
      <c r="P1693" s="523"/>
      <c r="Q1693" s="525"/>
      <c r="R1693" s="2769"/>
      <c r="S1693" s="3160"/>
    </row>
    <row r="1694" spans="7:19">
      <c r="G1694" s="2767"/>
      <c r="H1694" s="521"/>
      <c r="I1694" s="521"/>
      <c r="J1694" s="521"/>
      <c r="K1694" s="521"/>
      <c r="L1694" s="521"/>
      <c r="M1694" s="521"/>
      <c r="N1694" s="2768"/>
      <c r="P1694" s="523"/>
      <c r="Q1694" s="525"/>
      <c r="R1694" s="2769"/>
      <c r="S1694" s="3160"/>
    </row>
    <row r="1695" spans="7:19">
      <c r="G1695" s="2767"/>
      <c r="H1695" s="521"/>
      <c r="I1695" s="521"/>
      <c r="J1695" s="521"/>
      <c r="K1695" s="521"/>
      <c r="L1695" s="521"/>
      <c r="M1695" s="521"/>
      <c r="N1695" s="2768"/>
      <c r="P1695" s="523"/>
      <c r="Q1695" s="525"/>
      <c r="R1695" s="2769"/>
      <c r="S1695" s="3160"/>
    </row>
    <row r="1696" spans="7:19">
      <c r="G1696" s="2767"/>
      <c r="H1696" s="521"/>
      <c r="I1696" s="521"/>
      <c r="J1696" s="521"/>
      <c r="K1696" s="521"/>
      <c r="L1696" s="521"/>
      <c r="M1696" s="521"/>
      <c r="N1696" s="2768"/>
      <c r="P1696" s="523"/>
      <c r="Q1696" s="525"/>
      <c r="R1696" s="2769"/>
      <c r="S1696" s="3160"/>
    </row>
    <row r="1697" spans="7:19">
      <c r="G1697" s="2767"/>
      <c r="H1697" s="521"/>
      <c r="I1697" s="521"/>
      <c r="J1697" s="521"/>
      <c r="K1697" s="521"/>
      <c r="L1697" s="521"/>
      <c r="M1697" s="521"/>
      <c r="N1697" s="2768"/>
      <c r="P1697" s="523"/>
      <c r="Q1697" s="525"/>
      <c r="R1697" s="2769"/>
      <c r="S1697" s="3160"/>
    </row>
    <row r="1698" spans="7:19">
      <c r="G1698" s="2767"/>
      <c r="H1698" s="521"/>
      <c r="I1698" s="521"/>
      <c r="J1698" s="521"/>
      <c r="K1698" s="521"/>
      <c r="L1698" s="521"/>
      <c r="M1698" s="521"/>
      <c r="N1698" s="2768"/>
      <c r="P1698" s="523"/>
      <c r="Q1698" s="525"/>
      <c r="R1698" s="2769"/>
      <c r="S1698" s="3160"/>
    </row>
    <row r="1699" spans="7:19">
      <c r="G1699" s="2767"/>
      <c r="H1699" s="521"/>
      <c r="I1699" s="521"/>
      <c r="J1699" s="521"/>
      <c r="K1699" s="521"/>
      <c r="L1699" s="521"/>
      <c r="M1699" s="521"/>
      <c r="N1699" s="2768"/>
      <c r="P1699" s="523"/>
      <c r="Q1699" s="525"/>
      <c r="R1699" s="2769"/>
      <c r="S1699" s="3160"/>
    </row>
    <row r="1700" spans="7:19">
      <c r="G1700" s="2767"/>
      <c r="H1700" s="521"/>
      <c r="I1700" s="521"/>
      <c r="J1700" s="521"/>
      <c r="K1700" s="521"/>
      <c r="L1700" s="521"/>
      <c r="M1700" s="521"/>
      <c r="N1700" s="2768"/>
      <c r="P1700" s="523"/>
      <c r="Q1700" s="525"/>
      <c r="R1700" s="2769"/>
      <c r="S1700" s="3160"/>
    </row>
    <row r="1701" spans="7:19">
      <c r="G1701" s="2767"/>
      <c r="H1701" s="521"/>
      <c r="I1701" s="521"/>
      <c r="J1701" s="521"/>
      <c r="K1701" s="521"/>
      <c r="L1701" s="521"/>
      <c r="M1701" s="521"/>
      <c r="N1701" s="2768"/>
      <c r="P1701" s="523"/>
      <c r="Q1701" s="525"/>
      <c r="R1701" s="2769"/>
      <c r="S1701" s="3160"/>
    </row>
    <row r="1702" spans="7:19">
      <c r="G1702" s="2767"/>
      <c r="H1702" s="521"/>
      <c r="I1702" s="521"/>
      <c r="J1702" s="521"/>
      <c r="K1702" s="521"/>
      <c r="L1702" s="521"/>
      <c r="M1702" s="521"/>
      <c r="N1702" s="2768"/>
      <c r="P1702" s="523"/>
      <c r="Q1702" s="525"/>
      <c r="R1702" s="2769"/>
      <c r="S1702" s="3160"/>
    </row>
    <row r="1703" spans="7:19">
      <c r="G1703" s="2767"/>
      <c r="H1703" s="521"/>
      <c r="I1703" s="521"/>
      <c r="J1703" s="521"/>
      <c r="K1703" s="521"/>
      <c r="L1703" s="521"/>
      <c r="M1703" s="521"/>
      <c r="N1703" s="2768"/>
      <c r="P1703" s="523"/>
      <c r="Q1703" s="525"/>
      <c r="R1703" s="2769"/>
      <c r="S1703" s="3160"/>
    </row>
    <row r="1704" spans="7:19">
      <c r="G1704" s="2767"/>
      <c r="H1704" s="521"/>
      <c r="I1704" s="521"/>
      <c r="J1704" s="521"/>
      <c r="K1704" s="521"/>
      <c r="L1704" s="521"/>
      <c r="M1704" s="521"/>
      <c r="N1704" s="2768"/>
      <c r="P1704" s="523"/>
      <c r="Q1704" s="525"/>
      <c r="R1704" s="2769"/>
      <c r="S1704" s="3160"/>
    </row>
    <row r="1705" spans="7:19">
      <c r="G1705" s="2767"/>
      <c r="H1705" s="521"/>
      <c r="I1705" s="521"/>
      <c r="J1705" s="521"/>
      <c r="K1705" s="521"/>
      <c r="L1705" s="521"/>
      <c r="M1705" s="521"/>
      <c r="N1705" s="2768"/>
      <c r="P1705" s="523"/>
      <c r="Q1705" s="525"/>
      <c r="R1705" s="2769"/>
      <c r="S1705" s="3160"/>
    </row>
    <row r="1706" spans="7:19">
      <c r="G1706" s="2767"/>
      <c r="H1706" s="521"/>
      <c r="I1706" s="521"/>
      <c r="J1706" s="521"/>
      <c r="K1706" s="521"/>
      <c r="L1706" s="521"/>
      <c r="M1706" s="521"/>
      <c r="N1706" s="2768"/>
      <c r="P1706" s="523"/>
      <c r="Q1706" s="525"/>
      <c r="R1706" s="2769"/>
      <c r="S1706" s="3160"/>
    </row>
    <row r="1707" spans="7:19">
      <c r="G1707" s="2767"/>
      <c r="H1707" s="521"/>
      <c r="I1707" s="521"/>
      <c r="J1707" s="521"/>
      <c r="K1707" s="521"/>
      <c r="L1707" s="521"/>
      <c r="M1707" s="521"/>
      <c r="N1707" s="2768"/>
      <c r="P1707" s="523"/>
      <c r="Q1707" s="525"/>
      <c r="R1707" s="2769"/>
      <c r="S1707" s="3160"/>
    </row>
    <row r="1708" spans="7:19">
      <c r="G1708" s="2767"/>
      <c r="H1708" s="521"/>
      <c r="I1708" s="521"/>
      <c r="J1708" s="521"/>
      <c r="K1708" s="521"/>
      <c r="L1708" s="521"/>
      <c r="M1708" s="521"/>
      <c r="N1708" s="2768"/>
      <c r="P1708" s="523"/>
      <c r="Q1708" s="525"/>
      <c r="R1708" s="2769"/>
      <c r="S1708" s="3160"/>
    </row>
    <row r="1709" spans="7:19">
      <c r="G1709" s="2767"/>
      <c r="H1709" s="521"/>
      <c r="I1709" s="521"/>
      <c r="J1709" s="521"/>
      <c r="K1709" s="521"/>
      <c r="L1709" s="521"/>
      <c r="M1709" s="521"/>
      <c r="N1709" s="2768"/>
      <c r="P1709" s="523"/>
      <c r="Q1709" s="525"/>
      <c r="R1709" s="2769"/>
      <c r="S1709" s="3160"/>
    </row>
    <row r="1710" spans="7:19">
      <c r="G1710" s="2767"/>
      <c r="H1710" s="521"/>
      <c r="I1710" s="521"/>
      <c r="J1710" s="521"/>
      <c r="K1710" s="521"/>
      <c r="L1710" s="521"/>
      <c r="M1710" s="521"/>
      <c r="N1710" s="2768"/>
      <c r="P1710" s="523"/>
      <c r="Q1710" s="525"/>
      <c r="R1710" s="2769"/>
      <c r="S1710" s="3160"/>
    </row>
    <row r="1711" spans="7:19">
      <c r="G1711" s="2767"/>
      <c r="H1711" s="521"/>
      <c r="I1711" s="521"/>
      <c r="J1711" s="521"/>
      <c r="K1711" s="521"/>
      <c r="L1711" s="521"/>
      <c r="M1711" s="521"/>
      <c r="N1711" s="2768"/>
      <c r="P1711" s="523"/>
      <c r="Q1711" s="525"/>
      <c r="R1711" s="2769"/>
      <c r="S1711" s="3160"/>
    </row>
    <row r="1712" spans="7:19">
      <c r="G1712" s="2767"/>
      <c r="H1712" s="521"/>
      <c r="I1712" s="521"/>
      <c r="J1712" s="521"/>
      <c r="K1712" s="521"/>
      <c r="L1712" s="521"/>
      <c r="M1712" s="521"/>
      <c r="N1712" s="2768"/>
      <c r="P1712" s="523"/>
      <c r="Q1712" s="525"/>
      <c r="R1712" s="2769"/>
      <c r="S1712" s="3160"/>
    </row>
    <row r="1713" spans="7:19">
      <c r="G1713" s="2767"/>
      <c r="H1713" s="521"/>
      <c r="I1713" s="521"/>
      <c r="J1713" s="521"/>
      <c r="K1713" s="521"/>
      <c r="L1713" s="521"/>
      <c r="M1713" s="521"/>
      <c r="N1713" s="2768"/>
      <c r="P1713" s="523"/>
      <c r="Q1713" s="525"/>
      <c r="R1713" s="2769"/>
      <c r="S1713" s="3160"/>
    </row>
    <row r="1714" spans="7:19">
      <c r="G1714" s="2767"/>
      <c r="H1714" s="521"/>
      <c r="I1714" s="521"/>
      <c r="J1714" s="521"/>
      <c r="K1714" s="521"/>
      <c r="L1714" s="521"/>
      <c r="M1714" s="521"/>
      <c r="N1714" s="2768"/>
      <c r="P1714" s="523"/>
      <c r="Q1714" s="525"/>
      <c r="R1714" s="2769"/>
      <c r="S1714" s="3160"/>
    </row>
    <row r="1715" spans="7:19">
      <c r="G1715" s="2767"/>
      <c r="H1715" s="521"/>
      <c r="I1715" s="521"/>
      <c r="J1715" s="521"/>
      <c r="K1715" s="521"/>
      <c r="L1715" s="521"/>
      <c r="M1715" s="521"/>
      <c r="N1715" s="2768"/>
      <c r="P1715" s="523"/>
      <c r="Q1715" s="525"/>
      <c r="R1715" s="2769"/>
      <c r="S1715" s="3160"/>
    </row>
    <row r="1716" spans="7:19">
      <c r="G1716" s="2767"/>
      <c r="H1716" s="521"/>
      <c r="I1716" s="521"/>
      <c r="J1716" s="521"/>
      <c r="K1716" s="521"/>
      <c r="L1716" s="521"/>
      <c r="M1716" s="521"/>
      <c r="N1716" s="2768"/>
      <c r="P1716" s="523"/>
      <c r="Q1716" s="525"/>
      <c r="R1716" s="2769"/>
      <c r="S1716" s="3160"/>
    </row>
    <row r="1717" spans="7:19">
      <c r="G1717" s="2767"/>
      <c r="H1717" s="521"/>
      <c r="I1717" s="521"/>
      <c r="J1717" s="521"/>
      <c r="K1717" s="521"/>
      <c r="L1717" s="521"/>
      <c r="M1717" s="521"/>
      <c r="N1717" s="2768"/>
      <c r="P1717" s="523"/>
      <c r="Q1717" s="525"/>
      <c r="R1717" s="2769"/>
      <c r="S1717" s="3160"/>
    </row>
    <row r="1718" spans="7:19">
      <c r="G1718" s="2767"/>
      <c r="H1718" s="521"/>
      <c r="I1718" s="521"/>
      <c r="J1718" s="521"/>
      <c r="K1718" s="521"/>
      <c r="L1718" s="521"/>
      <c r="M1718" s="521"/>
      <c r="N1718" s="2768"/>
      <c r="P1718" s="523"/>
      <c r="Q1718" s="525"/>
      <c r="R1718" s="2769"/>
      <c r="S1718" s="3160"/>
    </row>
    <row r="1719" spans="7:19">
      <c r="G1719" s="2767"/>
      <c r="H1719" s="521"/>
      <c r="I1719" s="521"/>
      <c r="J1719" s="521"/>
      <c r="K1719" s="521"/>
      <c r="L1719" s="521"/>
      <c r="M1719" s="521"/>
      <c r="N1719" s="2768"/>
      <c r="P1719" s="523"/>
      <c r="Q1719" s="525"/>
      <c r="R1719" s="2769"/>
      <c r="S1719" s="3160"/>
    </row>
    <row r="1720" spans="7:19">
      <c r="G1720" s="2767"/>
      <c r="H1720" s="521"/>
      <c r="I1720" s="521"/>
      <c r="J1720" s="521"/>
      <c r="K1720" s="521"/>
      <c r="L1720" s="521"/>
      <c r="M1720" s="521"/>
      <c r="N1720" s="2768"/>
      <c r="P1720" s="523"/>
      <c r="Q1720" s="525"/>
      <c r="R1720" s="2769"/>
      <c r="S1720" s="3160"/>
    </row>
    <row r="1721" spans="7:19">
      <c r="G1721" s="2767"/>
      <c r="H1721" s="521"/>
      <c r="I1721" s="521"/>
      <c r="J1721" s="521"/>
      <c r="K1721" s="521"/>
      <c r="L1721" s="521"/>
      <c r="M1721" s="521"/>
      <c r="N1721" s="2768"/>
      <c r="P1721" s="523"/>
      <c r="Q1721" s="525"/>
      <c r="R1721" s="2769"/>
      <c r="S1721" s="3160"/>
    </row>
    <row r="1722" spans="7:19">
      <c r="G1722" s="2767"/>
      <c r="H1722" s="521"/>
      <c r="I1722" s="521"/>
      <c r="J1722" s="521"/>
      <c r="K1722" s="521"/>
      <c r="L1722" s="521"/>
      <c r="M1722" s="521"/>
      <c r="N1722" s="2768"/>
      <c r="P1722" s="523"/>
      <c r="Q1722" s="525"/>
      <c r="R1722" s="2769"/>
      <c r="S1722" s="3160"/>
    </row>
    <row r="1723" spans="7:19">
      <c r="G1723" s="2767"/>
      <c r="H1723" s="521"/>
      <c r="I1723" s="521"/>
      <c r="J1723" s="521"/>
      <c r="K1723" s="521"/>
      <c r="L1723" s="521"/>
      <c r="M1723" s="521"/>
      <c r="N1723" s="2768"/>
      <c r="P1723" s="523"/>
      <c r="Q1723" s="525"/>
      <c r="R1723" s="2769"/>
      <c r="S1723" s="3160"/>
    </row>
    <row r="1724" spans="7:19">
      <c r="G1724" s="2767"/>
      <c r="H1724" s="521"/>
      <c r="I1724" s="521"/>
      <c r="J1724" s="521"/>
      <c r="K1724" s="521"/>
      <c r="L1724" s="521"/>
      <c r="M1724" s="521"/>
      <c r="N1724" s="2768"/>
      <c r="P1724" s="523"/>
      <c r="Q1724" s="525"/>
      <c r="R1724" s="2769"/>
      <c r="S1724" s="3160"/>
    </row>
    <row r="1725" spans="7:19">
      <c r="G1725" s="2767"/>
      <c r="H1725" s="521"/>
      <c r="I1725" s="521"/>
      <c r="J1725" s="521"/>
      <c r="K1725" s="521"/>
      <c r="L1725" s="521"/>
      <c r="M1725" s="521"/>
      <c r="N1725" s="2768"/>
      <c r="P1725" s="523"/>
      <c r="Q1725" s="525"/>
      <c r="R1725" s="2769"/>
      <c r="S1725" s="3160"/>
    </row>
    <row r="1726" spans="7:19">
      <c r="G1726" s="2767"/>
      <c r="H1726" s="521"/>
      <c r="I1726" s="521"/>
      <c r="J1726" s="521"/>
      <c r="K1726" s="521"/>
      <c r="L1726" s="521"/>
      <c r="M1726" s="521"/>
      <c r="N1726" s="2768"/>
      <c r="P1726" s="523"/>
      <c r="Q1726" s="525"/>
      <c r="R1726" s="2769"/>
      <c r="S1726" s="3160"/>
    </row>
    <row r="1727" spans="7:19">
      <c r="G1727" s="2767"/>
      <c r="H1727" s="521"/>
      <c r="I1727" s="521"/>
      <c r="J1727" s="521"/>
      <c r="K1727" s="521"/>
      <c r="L1727" s="521"/>
      <c r="M1727" s="521"/>
      <c r="N1727" s="2768"/>
      <c r="P1727" s="523"/>
      <c r="Q1727" s="525"/>
      <c r="R1727" s="2769"/>
      <c r="S1727" s="3160"/>
    </row>
    <row r="1728" spans="7:19">
      <c r="G1728" s="2767"/>
      <c r="H1728" s="521"/>
      <c r="I1728" s="521"/>
      <c r="J1728" s="521"/>
      <c r="K1728" s="521"/>
      <c r="L1728" s="521"/>
      <c r="M1728" s="521"/>
      <c r="N1728" s="2768"/>
      <c r="P1728" s="523"/>
      <c r="Q1728" s="525"/>
      <c r="R1728" s="2769"/>
      <c r="S1728" s="3160"/>
    </row>
    <row r="1729" spans="7:19">
      <c r="G1729" s="2767"/>
      <c r="H1729" s="521"/>
      <c r="I1729" s="521"/>
      <c r="J1729" s="521"/>
      <c r="K1729" s="521"/>
      <c r="L1729" s="521"/>
      <c r="M1729" s="521"/>
      <c r="N1729" s="2768"/>
      <c r="P1729" s="523"/>
      <c r="Q1729" s="525"/>
      <c r="R1729" s="2769"/>
      <c r="S1729" s="3160"/>
    </row>
    <row r="1730" spans="7:19">
      <c r="G1730" s="2767"/>
      <c r="H1730" s="521"/>
      <c r="I1730" s="521"/>
      <c r="J1730" s="521"/>
      <c r="K1730" s="521"/>
      <c r="L1730" s="521"/>
      <c r="M1730" s="521"/>
      <c r="N1730" s="2768"/>
      <c r="P1730" s="523"/>
      <c r="Q1730" s="525"/>
      <c r="R1730" s="2769"/>
      <c r="S1730" s="3160"/>
    </row>
    <row r="1731" spans="7:19">
      <c r="G1731" s="2767"/>
      <c r="H1731" s="521"/>
      <c r="I1731" s="521"/>
      <c r="J1731" s="521"/>
      <c r="K1731" s="521"/>
      <c r="L1731" s="521"/>
      <c r="M1731" s="521"/>
      <c r="N1731" s="2768"/>
      <c r="P1731" s="523"/>
      <c r="Q1731" s="525"/>
      <c r="R1731" s="2769"/>
      <c r="S1731" s="3160"/>
    </row>
    <row r="1732" spans="7:19">
      <c r="G1732" s="2767"/>
      <c r="H1732" s="521"/>
      <c r="I1732" s="521"/>
      <c r="J1732" s="521"/>
      <c r="K1732" s="521"/>
      <c r="L1732" s="521"/>
      <c r="M1732" s="521"/>
      <c r="N1732" s="2768"/>
      <c r="P1732" s="523"/>
      <c r="Q1732" s="525"/>
      <c r="R1732" s="2769"/>
      <c r="S1732" s="3160"/>
    </row>
    <row r="1733" spans="7:19">
      <c r="G1733" s="2767"/>
      <c r="H1733" s="521"/>
      <c r="I1733" s="521"/>
      <c r="J1733" s="521"/>
      <c r="K1733" s="521"/>
      <c r="L1733" s="521"/>
      <c r="M1733" s="521"/>
      <c r="N1733" s="2768"/>
      <c r="P1733" s="523"/>
      <c r="Q1733" s="525"/>
      <c r="R1733" s="2769"/>
      <c r="S1733" s="3160"/>
    </row>
    <row r="1734" spans="7:19">
      <c r="G1734" s="2767"/>
      <c r="H1734" s="521"/>
      <c r="I1734" s="521"/>
      <c r="J1734" s="521"/>
      <c r="K1734" s="521"/>
      <c r="L1734" s="521"/>
      <c r="M1734" s="521"/>
      <c r="N1734" s="2768"/>
      <c r="P1734" s="523"/>
      <c r="Q1734" s="525"/>
      <c r="R1734" s="2769"/>
      <c r="S1734" s="3160"/>
    </row>
    <row r="1735" spans="7:19">
      <c r="G1735" s="2767"/>
      <c r="H1735" s="521"/>
      <c r="I1735" s="521"/>
      <c r="J1735" s="521"/>
      <c r="K1735" s="521"/>
      <c r="L1735" s="521"/>
      <c r="M1735" s="521"/>
      <c r="N1735" s="2768"/>
      <c r="P1735" s="523"/>
      <c r="Q1735" s="525"/>
      <c r="R1735" s="2769"/>
      <c r="S1735" s="3160"/>
    </row>
    <row r="1736" spans="7:19">
      <c r="G1736" s="2767"/>
      <c r="H1736" s="521"/>
      <c r="I1736" s="521"/>
      <c r="J1736" s="521"/>
      <c r="K1736" s="521"/>
      <c r="L1736" s="521"/>
      <c r="M1736" s="521"/>
      <c r="N1736" s="2768"/>
      <c r="P1736" s="523"/>
      <c r="Q1736" s="525"/>
      <c r="R1736" s="2769"/>
      <c r="S1736" s="3160"/>
    </row>
    <row r="1737" spans="7:19">
      <c r="G1737" s="2767"/>
      <c r="H1737" s="521"/>
      <c r="I1737" s="521"/>
      <c r="J1737" s="521"/>
      <c r="K1737" s="521"/>
      <c r="L1737" s="521"/>
      <c r="M1737" s="521"/>
      <c r="N1737" s="2768"/>
      <c r="P1737" s="523"/>
      <c r="Q1737" s="525"/>
      <c r="R1737" s="2769"/>
      <c r="S1737" s="3160"/>
    </row>
    <row r="1738" spans="7:19">
      <c r="G1738" s="2767"/>
      <c r="H1738" s="521"/>
      <c r="I1738" s="521"/>
      <c r="J1738" s="521"/>
      <c r="K1738" s="521"/>
      <c r="L1738" s="521"/>
      <c r="M1738" s="521"/>
      <c r="N1738" s="2768"/>
      <c r="P1738" s="523"/>
      <c r="Q1738" s="525"/>
      <c r="R1738" s="2769"/>
      <c r="S1738" s="3160"/>
    </row>
    <row r="1739" spans="7:19">
      <c r="G1739" s="2767"/>
      <c r="H1739" s="521"/>
      <c r="I1739" s="521"/>
      <c r="J1739" s="521"/>
      <c r="K1739" s="521"/>
      <c r="L1739" s="521"/>
      <c r="M1739" s="521"/>
      <c r="N1739" s="2768"/>
      <c r="P1739" s="523"/>
      <c r="Q1739" s="525"/>
      <c r="R1739" s="2769"/>
      <c r="S1739" s="3160"/>
    </row>
    <row r="1740" spans="7:19">
      <c r="G1740" s="2767"/>
      <c r="H1740" s="521"/>
      <c r="I1740" s="521"/>
      <c r="J1740" s="521"/>
      <c r="K1740" s="521"/>
      <c r="L1740" s="521"/>
      <c r="M1740" s="521"/>
      <c r="N1740" s="2768"/>
      <c r="P1740" s="523"/>
      <c r="Q1740" s="525"/>
      <c r="R1740" s="2769"/>
      <c r="S1740" s="3160"/>
    </row>
    <row r="1741" spans="7:19">
      <c r="G1741" s="2767"/>
      <c r="H1741" s="521"/>
      <c r="I1741" s="521"/>
      <c r="J1741" s="521"/>
      <c r="K1741" s="521"/>
      <c r="L1741" s="521"/>
      <c r="M1741" s="521"/>
      <c r="N1741" s="2768"/>
      <c r="P1741" s="523"/>
      <c r="Q1741" s="525"/>
      <c r="R1741" s="2769"/>
      <c r="S1741" s="3160"/>
    </row>
    <row r="1742" spans="7:19">
      <c r="G1742" s="2767"/>
      <c r="H1742" s="521"/>
      <c r="I1742" s="521"/>
      <c r="J1742" s="521"/>
      <c r="K1742" s="521"/>
      <c r="L1742" s="521"/>
      <c r="M1742" s="521"/>
      <c r="N1742" s="2768"/>
      <c r="P1742" s="523"/>
      <c r="Q1742" s="525"/>
      <c r="R1742" s="2769"/>
      <c r="S1742" s="3160"/>
    </row>
    <row r="1743" spans="7:19">
      <c r="G1743" s="2767"/>
      <c r="H1743" s="521"/>
      <c r="I1743" s="521"/>
      <c r="J1743" s="521"/>
      <c r="K1743" s="521"/>
      <c r="L1743" s="521"/>
      <c r="M1743" s="521"/>
      <c r="N1743" s="2768"/>
      <c r="P1743" s="523"/>
      <c r="Q1743" s="525"/>
      <c r="R1743" s="2769"/>
      <c r="S1743" s="3160"/>
    </row>
    <row r="1744" spans="7:19">
      <c r="G1744" s="2767"/>
      <c r="H1744" s="521"/>
      <c r="I1744" s="521"/>
      <c r="J1744" s="521"/>
      <c r="K1744" s="521"/>
      <c r="L1744" s="521"/>
      <c r="M1744" s="521"/>
      <c r="N1744" s="2768"/>
      <c r="P1744" s="523"/>
      <c r="Q1744" s="525"/>
      <c r="R1744" s="2769"/>
      <c r="S1744" s="3160"/>
    </row>
    <row r="1745" spans="7:19">
      <c r="G1745" s="2767"/>
      <c r="H1745" s="521"/>
      <c r="I1745" s="521"/>
      <c r="J1745" s="521"/>
      <c r="K1745" s="521"/>
      <c r="L1745" s="521"/>
      <c r="M1745" s="521"/>
      <c r="N1745" s="2768"/>
      <c r="P1745" s="523"/>
      <c r="Q1745" s="525"/>
      <c r="R1745" s="2769"/>
      <c r="S1745" s="3160"/>
    </row>
    <row r="1746" spans="7:19">
      <c r="G1746" s="2767"/>
      <c r="H1746" s="521"/>
      <c r="I1746" s="521"/>
      <c r="J1746" s="521"/>
      <c r="K1746" s="521"/>
      <c r="L1746" s="521"/>
      <c r="M1746" s="521"/>
      <c r="N1746" s="2768"/>
      <c r="P1746" s="523"/>
      <c r="Q1746" s="525"/>
      <c r="R1746" s="2769"/>
      <c r="S1746" s="3160"/>
    </row>
    <row r="1747" spans="7:19">
      <c r="G1747" s="2767"/>
      <c r="H1747" s="521"/>
      <c r="I1747" s="521"/>
      <c r="J1747" s="521"/>
      <c r="K1747" s="521"/>
      <c r="L1747" s="521"/>
      <c r="M1747" s="521"/>
      <c r="N1747" s="2768"/>
      <c r="P1747" s="523"/>
      <c r="Q1747" s="525"/>
      <c r="R1747" s="2769"/>
      <c r="S1747" s="3160"/>
    </row>
    <row r="1748" spans="7:19">
      <c r="G1748" s="2767"/>
      <c r="H1748" s="521"/>
      <c r="I1748" s="521"/>
      <c r="J1748" s="521"/>
      <c r="K1748" s="521"/>
      <c r="L1748" s="521"/>
      <c r="M1748" s="521"/>
      <c r="N1748" s="2768"/>
      <c r="P1748" s="523"/>
      <c r="Q1748" s="525"/>
      <c r="R1748" s="2769"/>
      <c r="S1748" s="3160"/>
    </row>
    <row r="1749" spans="7:19">
      <c r="G1749" s="2767"/>
      <c r="H1749" s="521"/>
      <c r="I1749" s="521"/>
      <c r="J1749" s="521"/>
      <c r="K1749" s="521"/>
      <c r="L1749" s="521"/>
      <c r="M1749" s="521"/>
      <c r="N1749" s="2768"/>
      <c r="P1749" s="523"/>
      <c r="Q1749" s="525"/>
      <c r="R1749" s="2769"/>
      <c r="S1749" s="3160"/>
    </row>
    <row r="1750" spans="7:19">
      <c r="G1750" s="2767"/>
      <c r="H1750" s="521"/>
      <c r="I1750" s="521"/>
      <c r="J1750" s="521"/>
      <c r="K1750" s="521"/>
      <c r="L1750" s="521"/>
      <c r="M1750" s="521"/>
      <c r="N1750" s="2768"/>
      <c r="P1750" s="523"/>
      <c r="Q1750" s="525"/>
      <c r="R1750" s="2769"/>
      <c r="S1750" s="3160"/>
    </row>
    <row r="1751" spans="7:19">
      <c r="G1751" s="2767"/>
      <c r="H1751" s="521"/>
      <c r="I1751" s="521"/>
      <c r="J1751" s="521"/>
      <c r="K1751" s="521"/>
      <c r="L1751" s="521"/>
      <c r="M1751" s="521"/>
      <c r="N1751" s="2768"/>
      <c r="P1751" s="523"/>
      <c r="Q1751" s="525"/>
      <c r="R1751" s="2769"/>
      <c r="S1751" s="3160"/>
    </row>
    <row r="1752" spans="7:19">
      <c r="G1752" s="2767"/>
      <c r="H1752" s="521"/>
      <c r="I1752" s="521"/>
      <c r="J1752" s="521"/>
      <c r="K1752" s="521"/>
      <c r="L1752" s="521"/>
      <c r="M1752" s="521"/>
      <c r="N1752" s="2768"/>
      <c r="P1752" s="523"/>
      <c r="Q1752" s="525"/>
      <c r="R1752" s="2769"/>
      <c r="S1752" s="3160"/>
    </row>
    <row r="1753" spans="7:19">
      <c r="G1753" s="2767"/>
      <c r="H1753" s="521"/>
      <c r="I1753" s="521"/>
      <c r="J1753" s="521"/>
      <c r="K1753" s="521"/>
      <c r="L1753" s="521"/>
      <c r="M1753" s="521"/>
      <c r="N1753" s="2768"/>
      <c r="P1753" s="523"/>
      <c r="Q1753" s="525"/>
      <c r="R1753" s="2769"/>
      <c r="S1753" s="3160"/>
    </row>
    <row r="1754" spans="7:19">
      <c r="G1754" s="2767"/>
      <c r="H1754" s="521"/>
      <c r="I1754" s="521"/>
      <c r="J1754" s="521"/>
      <c r="K1754" s="521"/>
      <c r="L1754" s="521"/>
      <c r="M1754" s="521"/>
      <c r="N1754" s="2768"/>
      <c r="P1754" s="523"/>
      <c r="Q1754" s="525"/>
      <c r="R1754" s="2769"/>
      <c r="S1754" s="3160"/>
    </row>
    <row r="1755" spans="7:19">
      <c r="G1755" s="2767"/>
      <c r="H1755" s="521"/>
      <c r="I1755" s="521"/>
      <c r="J1755" s="521"/>
      <c r="K1755" s="521"/>
      <c r="L1755" s="521"/>
      <c r="M1755" s="521"/>
      <c r="N1755" s="2768"/>
      <c r="P1755" s="523"/>
      <c r="Q1755" s="525"/>
      <c r="R1755" s="2769"/>
      <c r="S1755" s="3160"/>
    </row>
    <row r="1756" spans="7:19">
      <c r="G1756" s="2767"/>
      <c r="H1756" s="521"/>
      <c r="I1756" s="521"/>
      <c r="J1756" s="521"/>
      <c r="K1756" s="521"/>
      <c r="L1756" s="521"/>
      <c r="M1756" s="521"/>
      <c r="N1756" s="2768"/>
      <c r="P1756" s="523"/>
      <c r="Q1756" s="525"/>
      <c r="R1756" s="2769"/>
      <c r="S1756" s="3160"/>
    </row>
    <row r="1757" spans="7:19">
      <c r="G1757" s="2767"/>
      <c r="H1757" s="521"/>
      <c r="I1757" s="521"/>
      <c r="J1757" s="521"/>
      <c r="K1757" s="521"/>
      <c r="L1757" s="521"/>
      <c r="M1757" s="521"/>
      <c r="N1757" s="2768"/>
      <c r="P1757" s="523"/>
      <c r="Q1757" s="525"/>
      <c r="R1757" s="2769"/>
      <c r="S1757" s="3160"/>
    </row>
    <row r="1758" spans="7:19">
      <c r="G1758" s="2767"/>
      <c r="H1758" s="521"/>
      <c r="I1758" s="521"/>
      <c r="J1758" s="521"/>
      <c r="K1758" s="521"/>
      <c r="L1758" s="521"/>
      <c r="M1758" s="521"/>
      <c r="N1758" s="2768"/>
      <c r="P1758" s="523"/>
      <c r="Q1758" s="525"/>
      <c r="R1758" s="2769"/>
      <c r="S1758" s="3160"/>
    </row>
    <row r="1759" spans="7:19">
      <c r="G1759" s="2767"/>
      <c r="H1759" s="521"/>
      <c r="I1759" s="521"/>
      <c r="J1759" s="521"/>
      <c r="K1759" s="521"/>
      <c r="L1759" s="521"/>
      <c r="M1759" s="521"/>
      <c r="N1759" s="2768"/>
      <c r="P1759" s="523"/>
      <c r="Q1759" s="525"/>
      <c r="R1759" s="2769"/>
      <c r="S1759" s="3160"/>
    </row>
    <row r="1760" spans="7:19">
      <c r="G1760" s="2767"/>
      <c r="H1760" s="521"/>
      <c r="I1760" s="521"/>
      <c r="J1760" s="521"/>
      <c r="K1760" s="521"/>
      <c r="L1760" s="521"/>
      <c r="M1760" s="521"/>
      <c r="N1760" s="2768"/>
      <c r="P1760" s="523"/>
      <c r="Q1760" s="525"/>
      <c r="R1760" s="2769"/>
      <c r="S1760" s="3160"/>
    </row>
    <row r="1761" spans="7:19">
      <c r="G1761" s="2767"/>
      <c r="H1761" s="521"/>
      <c r="I1761" s="521"/>
      <c r="J1761" s="521"/>
      <c r="K1761" s="521"/>
      <c r="L1761" s="521"/>
      <c r="M1761" s="521"/>
      <c r="N1761" s="2768"/>
      <c r="P1761" s="523"/>
      <c r="Q1761" s="525"/>
      <c r="R1761" s="2769"/>
      <c r="S1761" s="3160"/>
    </row>
    <row r="1762" spans="7:19">
      <c r="G1762" s="2767"/>
      <c r="H1762" s="521"/>
      <c r="I1762" s="521"/>
      <c r="J1762" s="521"/>
      <c r="K1762" s="521"/>
      <c r="L1762" s="521"/>
      <c r="M1762" s="521"/>
      <c r="N1762" s="2768"/>
      <c r="P1762" s="523"/>
      <c r="Q1762" s="525"/>
      <c r="R1762" s="2769"/>
      <c r="S1762" s="3160"/>
    </row>
    <row r="1763" spans="7:19">
      <c r="G1763" s="2767"/>
      <c r="H1763" s="521"/>
      <c r="I1763" s="521"/>
      <c r="J1763" s="521"/>
      <c r="K1763" s="521"/>
      <c r="L1763" s="521"/>
      <c r="M1763" s="521"/>
      <c r="N1763" s="2768"/>
      <c r="P1763" s="523"/>
      <c r="Q1763" s="525"/>
      <c r="R1763" s="2769"/>
      <c r="S1763" s="3160"/>
    </row>
    <row r="1764" spans="7:19">
      <c r="G1764" s="2767"/>
      <c r="H1764" s="521"/>
      <c r="I1764" s="521"/>
      <c r="J1764" s="521"/>
      <c r="K1764" s="521"/>
      <c r="L1764" s="521"/>
      <c r="M1764" s="521"/>
      <c r="N1764" s="2768"/>
      <c r="P1764" s="523"/>
      <c r="Q1764" s="525"/>
      <c r="R1764" s="2769"/>
      <c r="S1764" s="3160"/>
    </row>
    <row r="1765" spans="7:19">
      <c r="G1765" s="2767"/>
      <c r="H1765" s="521"/>
      <c r="I1765" s="521"/>
      <c r="J1765" s="521"/>
      <c r="K1765" s="521"/>
      <c r="L1765" s="521"/>
      <c r="M1765" s="521"/>
      <c r="N1765" s="2768"/>
      <c r="P1765" s="523"/>
      <c r="Q1765" s="525"/>
      <c r="R1765" s="2769"/>
      <c r="S1765" s="3160"/>
    </row>
    <row r="1766" spans="7:19">
      <c r="G1766" s="2767"/>
      <c r="H1766" s="521"/>
      <c r="I1766" s="521"/>
      <c r="J1766" s="521"/>
      <c r="K1766" s="521"/>
      <c r="L1766" s="521"/>
      <c r="M1766" s="521"/>
      <c r="N1766" s="2768"/>
      <c r="P1766" s="523"/>
      <c r="Q1766" s="525"/>
      <c r="R1766" s="2769"/>
      <c r="S1766" s="3160"/>
    </row>
    <row r="1767" spans="7:19">
      <c r="G1767" s="2767"/>
      <c r="H1767" s="521"/>
      <c r="I1767" s="521"/>
      <c r="J1767" s="521"/>
      <c r="K1767" s="521"/>
      <c r="L1767" s="521"/>
      <c r="M1767" s="521"/>
      <c r="N1767" s="2768"/>
      <c r="P1767" s="523"/>
      <c r="Q1767" s="525"/>
      <c r="R1767" s="2769"/>
      <c r="S1767" s="3160"/>
    </row>
    <row r="1768" spans="7:19">
      <c r="G1768" s="2767"/>
      <c r="H1768" s="521"/>
      <c r="I1768" s="521"/>
      <c r="J1768" s="521"/>
      <c r="K1768" s="521"/>
      <c r="L1768" s="521"/>
      <c r="M1768" s="521"/>
      <c r="N1768" s="2768"/>
      <c r="P1768" s="523"/>
      <c r="Q1768" s="525"/>
      <c r="R1768" s="2769"/>
      <c r="S1768" s="3160"/>
    </row>
    <row r="1769" spans="7:19">
      <c r="G1769" s="2767"/>
      <c r="H1769" s="521"/>
      <c r="I1769" s="521"/>
      <c r="J1769" s="521"/>
      <c r="K1769" s="521"/>
      <c r="L1769" s="521"/>
      <c r="M1769" s="521"/>
      <c r="N1769" s="2768"/>
      <c r="P1769" s="523"/>
      <c r="Q1769" s="525"/>
      <c r="R1769" s="2769"/>
      <c r="S1769" s="3160"/>
    </row>
    <row r="1770" spans="7:19">
      <c r="G1770" s="2767"/>
      <c r="H1770" s="521"/>
      <c r="I1770" s="521"/>
      <c r="J1770" s="521"/>
      <c r="K1770" s="521"/>
      <c r="L1770" s="521"/>
      <c r="M1770" s="521"/>
      <c r="N1770" s="2768"/>
      <c r="P1770" s="523"/>
      <c r="Q1770" s="525"/>
      <c r="R1770" s="2769"/>
      <c r="S1770" s="3160"/>
    </row>
    <row r="1771" spans="7:19">
      <c r="G1771" s="2767"/>
      <c r="H1771" s="521"/>
      <c r="I1771" s="521"/>
      <c r="J1771" s="521"/>
      <c r="K1771" s="521"/>
      <c r="L1771" s="521"/>
      <c r="M1771" s="521"/>
      <c r="N1771" s="2768"/>
      <c r="P1771" s="523"/>
      <c r="Q1771" s="525"/>
      <c r="R1771" s="2769"/>
      <c r="S1771" s="3160"/>
    </row>
    <row r="1772" spans="7:19">
      <c r="G1772" s="2767"/>
      <c r="H1772" s="521"/>
      <c r="I1772" s="521"/>
      <c r="J1772" s="521"/>
      <c r="K1772" s="521"/>
      <c r="L1772" s="521"/>
      <c r="M1772" s="521"/>
      <c r="N1772" s="2768"/>
      <c r="P1772" s="523"/>
      <c r="Q1772" s="525"/>
      <c r="R1772" s="2769"/>
      <c r="S1772" s="3160"/>
    </row>
    <row r="1773" spans="7:19">
      <c r="G1773" s="2767"/>
      <c r="H1773" s="521"/>
      <c r="I1773" s="521"/>
      <c r="J1773" s="521"/>
      <c r="K1773" s="521"/>
      <c r="L1773" s="521"/>
      <c r="M1773" s="521"/>
      <c r="N1773" s="2768"/>
      <c r="P1773" s="523"/>
      <c r="Q1773" s="525"/>
      <c r="R1773" s="2769"/>
      <c r="S1773" s="3160"/>
    </row>
    <row r="1774" spans="7:19">
      <c r="G1774" s="2767"/>
      <c r="H1774" s="521"/>
      <c r="I1774" s="521"/>
      <c r="J1774" s="521"/>
      <c r="K1774" s="521"/>
      <c r="L1774" s="521"/>
      <c r="M1774" s="521"/>
      <c r="N1774" s="2768"/>
      <c r="P1774" s="523"/>
      <c r="Q1774" s="525"/>
      <c r="R1774" s="2769"/>
      <c r="S1774" s="3160"/>
    </row>
    <row r="1775" spans="7:19">
      <c r="G1775" s="2767"/>
      <c r="H1775" s="521"/>
      <c r="I1775" s="521"/>
      <c r="J1775" s="521"/>
      <c r="K1775" s="521"/>
      <c r="L1775" s="521"/>
      <c r="M1775" s="521"/>
      <c r="N1775" s="2768"/>
      <c r="P1775" s="523"/>
      <c r="Q1775" s="525"/>
      <c r="R1775" s="2769"/>
      <c r="S1775" s="3160"/>
    </row>
    <row r="1776" spans="7:19">
      <c r="G1776" s="2767"/>
      <c r="H1776" s="521"/>
      <c r="I1776" s="521"/>
      <c r="J1776" s="521"/>
      <c r="K1776" s="521"/>
      <c r="L1776" s="521"/>
      <c r="M1776" s="521"/>
      <c r="N1776" s="2768"/>
      <c r="P1776" s="523"/>
      <c r="Q1776" s="525"/>
      <c r="R1776" s="2769"/>
      <c r="S1776" s="3160"/>
    </row>
    <row r="1777" spans="7:19">
      <c r="G1777" s="2767"/>
      <c r="H1777" s="521"/>
      <c r="I1777" s="521"/>
      <c r="J1777" s="521"/>
      <c r="K1777" s="521"/>
      <c r="L1777" s="521"/>
      <c r="M1777" s="521"/>
      <c r="N1777" s="2768"/>
      <c r="P1777" s="523"/>
      <c r="Q1777" s="525"/>
      <c r="R1777" s="2769"/>
      <c r="S1777" s="3160"/>
    </row>
    <row r="1778" spans="7:19">
      <c r="G1778" s="2767"/>
      <c r="H1778" s="521"/>
      <c r="I1778" s="521"/>
      <c r="J1778" s="521"/>
      <c r="K1778" s="521"/>
      <c r="L1778" s="521"/>
      <c r="M1778" s="521"/>
      <c r="N1778" s="2768"/>
      <c r="P1778" s="523"/>
      <c r="Q1778" s="525"/>
      <c r="R1778" s="2769"/>
      <c r="S1778" s="3160"/>
    </row>
    <row r="1779" spans="7:19">
      <c r="G1779" s="2767"/>
      <c r="H1779" s="521"/>
      <c r="I1779" s="521"/>
      <c r="J1779" s="521"/>
      <c r="K1779" s="521"/>
      <c r="L1779" s="521"/>
      <c r="M1779" s="521"/>
      <c r="N1779" s="2768"/>
      <c r="P1779" s="523"/>
      <c r="Q1779" s="525"/>
      <c r="R1779" s="2769"/>
      <c r="S1779" s="3160"/>
    </row>
    <row r="1780" spans="7:19">
      <c r="G1780" s="2767"/>
      <c r="H1780" s="521"/>
      <c r="I1780" s="521"/>
      <c r="J1780" s="521"/>
      <c r="K1780" s="521"/>
      <c r="L1780" s="521"/>
      <c r="M1780" s="521"/>
      <c r="N1780" s="2768"/>
      <c r="P1780" s="523"/>
      <c r="Q1780" s="525"/>
      <c r="R1780" s="2769"/>
      <c r="S1780" s="3160"/>
    </row>
    <row r="1781" spans="7:19">
      <c r="G1781" s="2767"/>
      <c r="H1781" s="521"/>
      <c r="I1781" s="521"/>
      <c r="J1781" s="521"/>
      <c r="K1781" s="521"/>
      <c r="L1781" s="521"/>
      <c r="M1781" s="521"/>
      <c r="N1781" s="2768"/>
      <c r="P1781" s="523"/>
      <c r="Q1781" s="525"/>
      <c r="R1781" s="2769"/>
      <c r="S1781" s="3160"/>
    </row>
    <row r="1782" spans="7:19">
      <c r="G1782" s="2767"/>
      <c r="H1782" s="521"/>
      <c r="I1782" s="521"/>
      <c r="J1782" s="521"/>
      <c r="K1782" s="521"/>
      <c r="L1782" s="521"/>
      <c r="M1782" s="521"/>
      <c r="N1782" s="2768"/>
      <c r="P1782" s="523"/>
      <c r="Q1782" s="525"/>
      <c r="R1782" s="2769"/>
      <c r="S1782" s="3160"/>
    </row>
    <row r="1783" spans="7:19">
      <c r="G1783" s="2767"/>
      <c r="H1783" s="521"/>
      <c r="I1783" s="521"/>
      <c r="J1783" s="521"/>
      <c r="K1783" s="521"/>
      <c r="L1783" s="521"/>
      <c r="M1783" s="521"/>
      <c r="N1783" s="2768"/>
      <c r="P1783" s="523"/>
      <c r="Q1783" s="525"/>
      <c r="R1783" s="2769"/>
      <c r="S1783" s="3160"/>
    </row>
    <row r="1784" spans="7:19">
      <c r="G1784" s="2767"/>
      <c r="H1784" s="521"/>
      <c r="I1784" s="521"/>
      <c r="J1784" s="521"/>
      <c r="K1784" s="521"/>
      <c r="L1784" s="521"/>
      <c r="M1784" s="521"/>
      <c r="N1784" s="2768"/>
      <c r="P1784" s="523"/>
      <c r="Q1784" s="525"/>
      <c r="R1784" s="2769"/>
      <c r="S1784" s="3160"/>
    </row>
    <row r="1785" spans="7:19">
      <c r="G1785" s="2767"/>
      <c r="H1785" s="521"/>
      <c r="I1785" s="521"/>
      <c r="J1785" s="521"/>
      <c r="K1785" s="521"/>
      <c r="L1785" s="521"/>
      <c r="M1785" s="521"/>
      <c r="N1785" s="2768"/>
      <c r="P1785" s="523"/>
      <c r="Q1785" s="525"/>
      <c r="R1785" s="2769"/>
      <c r="S1785" s="3160"/>
    </row>
    <row r="1786" spans="7:19">
      <c r="G1786" s="2767"/>
      <c r="H1786" s="521"/>
      <c r="I1786" s="521"/>
      <c r="J1786" s="521"/>
      <c r="K1786" s="521"/>
      <c r="L1786" s="521"/>
      <c r="M1786" s="521"/>
      <c r="N1786" s="2768"/>
      <c r="P1786" s="523"/>
      <c r="Q1786" s="525"/>
      <c r="R1786" s="2769"/>
      <c r="S1786" s="3160"/>
    </row>
    <row r="1787" spans="7:19">
      <c r="G1787" s="2767"/>
      <c r="H1787" s="521"/>
      <c r="I1787" s="521"/>
      <c r="J1787" s="521"/>
      <c r="K1787" s="521"/>
      <c r="L1787" s="521"/>
      <c r="M1787" s="521"/>
      <c r="N1787" s="2768"/>
      <c r="P1787" s="523"/>
      <c r="Q1787" s="525"/>
      <c r="R1787" s="2769"/>
      <c r="S1787" s="3160"/>
    </row>
    <row r="1788" spans="7:19">
      <c r="G1788" s="2767"/>
      <c r="H1788" s="521"/>
      <c r="I1788" s="521"/>
      <c r="J1788" s="521"/>
      <c r="K1788" s="521"/>
      <c r="L1788" s="521"/>
      <c r="M1788" s="521"/>
      <c r="N1788" s="2768"/>
      <c r="P1788" s="523"/>
      <c r="Q1788" s="525"/>
      <c r="R1788" s="2769"/>
      <c r="S1788" s="3160"/>
    </row>
    <row r="1789" spans="7:19">
      <c r="G1789" s="2767"/>
      <c r="H1789" s="521"/>
      <c r="I1789" s="521"/>
      <c r="J1789" s="521"/>
      <c r="K1789" s="521"/>
      <c r="L1789" s="521"/>
      <c r="M1789" s="521"/>
      <c r="N1789" s="2768"/>
      <c r="P1789" s="523"/>
      <c r="Q1789" s="525"/>
      <c r="R1789" s="2769"/>
      <c r="S1789" s="3160"/>
    </row>
    <row r="1790" spans="7:19">
      <c r="G1790" s="2767"/>
      <c r="H1790" s="521"/>
      <c r="I1790" s="521"/>
      <c r="J1790" s="521"/>
      <c r="K1790" s="521"/>
      <c r="L1790" s="521"/>
      <c r="M1790" s="521"/>
      <c r="N1790" s="2768"/>
      <c r="P1790" s="523"/>
      <c r="Q1790" s="525"/>
      <c r="R1790" s="2769"/>
      <c r="S1790" s="3160"/>
    </row>
    <row r="1791" spans="7:19">
      <c r="G1791" s="2767"/>
      <c r="H1791" s="521"/>
      <c r="I1791" s="521"/>
      <c r="J1791" s="521"/>
      <c r="K1791" s="521"/>
      <c r="L1791" s="521"/>
      <c r="M1791" s="521"/>
      <c r="N1791" s="2768"/>
      <c r="P1791" s="523"/>
      <c r="Q1791" s="525"/>
      <c r="R1791" s="2769"/>
      <c r="S1791" s="3160"/>
    </row>
    <row r="1792" spans="7:19">
      <c r="G1792" s="2767"/>
      <c r="H1792" s="521"/>
      <c r="I1792" s="521"/>
      <c r="J1792" s="521"/>
      <c r="K1792" s="521"/>
      <c r="L1792" s="521"/>
      <c r="M1792" s="521"/>
      <c r="N1792" s="2768"/>
      <c r="P1792" s="523"/>
      <c r="Q1792" s="525"/>
      <c r="R1792" s="2769"/>
      <c r="S1792" s="3160"/>
    </row>
    <row r="1793" spans="7:19">
      <c r="G1793" s="2767"/>
      <c r="H1793" s="521"/>
      <c r="I1793" s="521"/>
      <c r="J1793" s="521"/>
      <c r="K1793" s="521"/>
      <c r="L1793" s="521"/>
      <c r="M1793" s="521"/>
      <c r="N1793" s="2768"/>
      <c r="P1793" s="523"/>
      <c r="Q1793" s="525"/>
      <c r="R1793" s="2769"/>
      <c r="S1793" s="3160"/>
    </row>
    <row r="1794" spans="7:19">
      <c r="G1794" s="2767"/>
      <c r="H1794" s="521"/>
      <c r="I1794" s="521"/>
      <c r="J1794" s="521"/>
      <c r="K1794" s="521"/>
      <c r="L1794" s="521"/>
      <c r="M1794" s="521"/>
      <c r="N1794" s="2768"/>
      <c r="P1794" s="523"/>
      <c r="Q1794" s="525"/>
      <c r="R1794" s="2769"/>
      <c r="S1794" s="3160"/>
    </row>
    <row r="1795" spans="7:19">
      <c r="G1795" s="2767"/>
      <c r="H1795" s="521"/>
      <c r="I1795" s="521"/>
      <c r="J1795" s="521"/>
      <c r="K1795" s="521"/>
      <c r="L1795" s="521"/>
      <c r="M1795" s="521"/>
      <c r="N1795" s="2768"/>
      <c r="P1795" s="523"/>
      <c r="Q1795" s="525"/>
      <c r="R1795" s="2769"/>
      <c r="S1795" s="3160"/>
    </row>
    <row r="1796" spans="7:19">
      <c r="G1796" s="2767"/>
      <c r="H1796" s="521"/>
      <c r="I1796" s="521"/>
      <c r="J1796" s="521"/>
      <c r="K1796" s="521"/>
      <c r="L1796" s="521"/>
      <c r="M1796" s="521"/>
      <c r="N1796" s="2768"/>
      <c r="P1796" s="523"/>
      <c r="Q1796" s="525"/>
      <c r="R1796" s="2769"/>
      <c r="S1796" s="3160"/>
    </row>
    <row r="1797" spans="7:19">
      <c r="G1797" s="2767"/>
      <c r="H1797" s="521"/>
      <c r="I1797" s="521"/>
      <c r="J1797" s="521"/>
      <c r="K1797" s="521"/>
      <c r="L1797" s="521"/>
      <c r="M1797" s="521"/>
      <c r="N1797" s="2768"/>
      <c r="P1797" s="523"/>
      <c r="Q1797" s="525"/>
      <c r="R1797" s="2769"/>
      <c r="S1797" s="3160"/>
    </row>
    <row r="1798" spans="7:19">
      <c r="G1798" s="2767"/>
      <c r="H1798" s="521"/>
      <c r="I1798" s="521"/>
      <c r="J1798" s="521"/>
      <c r="K1798" s="521"/>
      <c r="L1798" s="521"/>
      <c r="M1798" s="521"/>
      <c r="N1798" s="2768"/>
      <c r="P1798" s="523"/>
      <c r="Q1798" s="525"/>
      <c r="R1798" s="2769"/>
      <c r="S1798" s="3160"/>
    </row>
    <row r="1799" spans="7:19">
      <c r="G1799" s="2767"/>
      <c r="H1799" s="521"/>
      <c r="I1799" s="521"/>
      <c r="J1799" s="521"/>
      <c r="K1799" s="521"/>
      <c r="L1799" s="521"/>
      <c r="M1799" s="521"/>
      <c r="N1799" s="2768"/>
      <c r="P1799" s="523"/>
      <c r="Q1799" s="525"/>
      <c r="R1799" s="2769"/>
      <c r="S1799" s="3160"/>
    </row>
    <row r="1800" spans="7:19">
      <c r="G1800" s="2767"/>
      <c r="H1800" s="521"/>
      <c r="I1800" s="521"/>
      <c r="J1800" s="521"/>
      <c r="K1800" s="521"/>
      <c r="L1800" s="521"/>
      <c r="M1800" s="521"/>
      <c r="N1800" s="2768"/>
      <c r="P1800" s="523"/>
      <c r="Q1800" s="525"/>
      <c r="R1800" s="2769"/>
      <c r="S1800" s="3160"/>
    </row>
    <row r="1801" spans="7:19">
      <c r="G1801" s="2767"/>
      <c r="H1801" s="521"/>
      <c r="I1801" s="521"/>
      <c r="J1801" s="521"/>
      <c r="K1801" s="521"/>
      <c r="L1801" s="521"/>
      <c r="M1801" s="521"/>
      <c r="N1801" s="2768"/>
      <c r="P1801" s="523"/>
      <c r="Q1801" s="525"/>
      <c r="R1801" s="2769"/>
      <c r="S1801" s="3160"/>
    </row>
    <row r="1802" spans="7:19">
      <c r="G1802" s="2767"/>
      <c r="H1802" s="521"/>
      <c r="I1802" s="521"/>
      <c r="J1802" s="521"/>
      <c r="K1802" s="521"/>
      <c r="L1802" s="521"/>
      <c r="M1802" s="521"/>
      <c r="N1802" s="2768"/>
      <c r="P1802" s="523"/>
      <c r="Q1802" s="525"/>
      <c r="R1802" s="2769"/>
      <c r="S1802" s="3160"/>
    </row>
    <row r="1803" spans="7:19">
      <c r="G1803" s="2767"/>
      <c r="H1803" s="521"/>
      <c r="I1803" s="521"/>
      <c r="J1803" s="521"/>
      <c r="K1803" s="521"/>
      <c r="L1803" s="521"/>
      <c r="M1803" s="521"/>
      <c r="N1803" s="2768"/>
      <c r="P1803" s="523"/>
      <c r="Q1803" s="525"/>
      <c r="R1803" s="2769"/>
      <c r="S1803" s="3160"/>
    </row>
    <row r="1804" spans="7:19">
      <c r="G1804" s="2767"/>
      <c r="H1804" s="521"/>
      <c r="I1804" s="521"/>
      <c r="J1804" s="521"/>
      <c r="K1804" s="521"/>
      <c r="L1804" s="521"/>
      <c r="M1804" s="521"/>
      <c r="N1804" s="2768"/>
      <c r="P1804" s="523"/>
      <c r="Q1804" s="525"/>
      <c r="R1804" s="2769"/>
      <c r="S1804" s="3160"/>
    </row>
    <row r="1805" spans="7:19">
      <c r="G1805" s="2767"/>
      <c r="H1805" s="521"/>
      <c r="I1805" s="521"/>
      <c r="J1805" s="521"/>
      <c r="K1805" s="521"/>
      <c r="L1805" s="521"/>
      <c r="M1805" s="521"/>
      <c r="N1805" s="2768"/>
      <c r="P1805" s="523"/>
      <c r="Q1805" s="525"/>
      <c r="R1805" s="2769"/>
      <c r="S1805" s="3160"/>
    </row>
    <row r="1806" spans="7:19">
      <c r="G1806" s="2767"/>
      <c r="H1806" s="521"/>
      <c r="I1806" s="521"/>
      <c r="J1806" s="521"/>
      <c r="K1806" s="521"/>
      <c r="L1806" s="521"/>
      <c r="M1806" s="521"/>
      <c r="N1806" s="2768"/>
      <c r="P1806" s="523"/>
      <c r="Q1806" s="525"/>
      <c r="R1806" s="2769"/>
      <c r="S1806" s="3160"/>
    </row>
    <row r="1807" spans="7:19">
      <c r="G1807" s="2767"/>
      <c r="H1807" s="521"/>
      <c r="I1807" s="521"/>
      <c r="J1807" s="521"/>
      <c r="K1807" s="521"/>
      <c r="L1807" s="521"/>
      <c r="M1807" s="521"/>
      <c r="N1807" s="2768"/>
      <c r="P1807" s="523"/>
      <c r="Q1807" s="525"/>
      <c r="R1807" s="2769"/>
      <c r="S1807" s="3160"/>
    </row>
    <row r="1808" spans="7:19">
      <c r="G1808" s="2767"/>
      <c r="H1808" s="521"/>
      <c r="I1808" s="521"/>
      <c r="J1808" s="521"/>
      <c r="K1808" s="521"/>
      <c r="L1808" s="521"/>
      <c r="M1808" s="521"/>
      <c r="N1808" s="2768"/>
      <c r="P1808" s="523"/>
      <c r="Q1808" s="525"/>
      <c r="R1808" s="2769"/>
      <c r="S1808" s="3160"/>
    </row>
    <row r="1809" spans="7:19">
      <c r="G1809" s="2767"/>
      <c r="H1809" s="521"/>
      <c r="I1809" s="521"/>
      <c r="J1809" s="521"/>
      <c r="K1809" s="521"/>
      <c r="L1809" s="521"/>
      <c r="M1809" s="521"/>
      <c r="N1809" s="2768"/>
      <c r="P1809" s="523"/>
      <c r="Q1809" s="525"/>
      <c r="R1809" s="2769"/>
      <c r="S1809" s="3160"/>
    </row>
    <row r="1810" spans="7:19">
      <c r="G1810" s="2767"/>
      <c r="H1810" s="521"/>
      <c r="I1810" s="521"/>
      <c r="J1810" s="521"/>
      <c r="K1810" s="521"/>
      <c r="L1810" s="521"/>
      <c r="M1810" s="521"/>
      <c r="N1810" s="2768"/>
      <c r="P1810" s="523"/>
      <c r="Q1810" s="525"/>
      <c r="R1810" s="2769"/>
      <c r="S1810" s="3160"/>
    </row>
    <row r="1811" spans="7:19">
      <c r="G1811" s="2767"/>
      <c r="H1811" s="521"/>
      <c r="I1811" s="521"/>
      <c r="J1811" s="521"/>
      <c r="K1811" s="521"/>
      <c r="L1811" s="521"/>
      <c r="M1811" s="521"/>
      <c r="N1811" s="2768"/>
      <c r="P1811" s="523"/>
      <c r="Q1811" s="525"/>
      <c r="R1811" s="2769"/>
      <c r="S1811" s="3160"/>
    </row>
    <row r="1812" spans="7:19">
      <c r="G1812" s="2767"/>
      <c r="H1812" s="521"/>
      <c r="I1812" s="521"/>
      <c r="J1812" s="521"/>
      <c r="K1812" s="521"/>
      <c r="L1812" s="521"/>
      <c r="M1812" s="521"/>
      <c r="N1812" s="2768"/>
      <c r="P1812" s="523"/>
      <c r="Q1812" s="525"/>
      <c r="R1812" s="2769"/>
      <c r="S1812" s="3160"/>
    </row>
    <row r="1813" spans="7:19">
      <c r="G1813" s="2767"/>
      <c r="H1813" s="521"/>
      <c r="I1813" s="521"/>
      <c r="J1813" s="521"/>
      <c r="K1813" s="521"/>
      <c r="L1813" s="521"/>
      <c r="M1813" s="521"/>
      <c r="N1813" s="2768"/>
      <c r="P1813" s="523"/>
      <c r="Q1813" s="525"/>
      <c r="R1813" s="2769"/>
      <c r="S1813" s="3160"/>
    </row>
    <row r="1814" spans="7:19">
      <c r="G1814" s="2767"/>
      <c r="H1814" s="521"/>
      <c r="I1814" s="521"/>
      <c r="J1814" s="521"/>
      <c r="K1814" s="521"/>
      <c r="L1814" s="521"/>
      <c r="M1814" s="521"/>
      <c r="N1814" s="2768"/>
      <c r="P1814" s="523"/>
      <c r="Q1814" s="525"/>
      <c r="R1814" s="2769"/>
      <c r="S1814" s="3160"/>
    </row>
    <row r="1815" spans="7:19">
      <c r="G1815" s="2767"/>
      <c r="H1815" s="521"/>
      <c r="I1815" s="521"/>
      <c r="J1815" s="521"/>
      <c r="K1815" s="521"/>
      <c r="L1815" s="521"/>
      <c r="M1815" s="521"/>
      <c r="N1815" s="2768"/>
      <c r="P1815" s="523"/>
      <c r="Q1815" s="525"/>
      <c r="R1815" s="2769"/>
      <c r="S1815" s="3160"/>
    </row>
    <row r="1816" spans="7:19">
      <c r="G1816" s="2767"/>
      <c r="H1816" s="521"/>
      <c r="I1816" s="521"/>
      <c r="J1816" s="521"/>
      <c r="K1816" s="521"/>
      <c r="L1816" s="521"/>
      <c r="M1816" s="521"/>
      <c r="N1816" s="2768"/>
      <c r="P1816" s="523"/>
      <c r="Q1816" s="525"/>
      <c r="R1816" s="2769"/>
      <c r="S1816" s="3160"/>
    </row>
    <row r="1817" spans="7:19">
      <c r="G1817" s="2767"/>
      <c r="H1817" s="521"/>
      <c r="I1817" s="521"/>
      <c r="J1817" s="521"/>
      <c r="K1817" s="521"/>
      <c r="L1817" s="521"/>
      <c r="M1817" s="521"/>
      <c r="N1817" s="2768"/>
      <c r="P1817" s="523"/>
      <c r="Q1817" s="525"/>
      <c r="R1817" s="2769"/>
      <c r="S1817" s="3160"/>
    </row>
    <row r="1818" spans="7:19">
      <c r="G1818" s="2767"/>
      <c r="H1818" s="521"/>
      <c r="I1818" s="521"/>
      <c r="J1818" s="521"/>
      <c r="K1818" s="521"/>
      <c r="L1818" s="521"/>
      <c r="M1818" s="521"/>
      <c r="N1818" s="2768"/>
      <c r="P1818" s="523"/>
      <c r="Q1818" s="525"/>
      <c r="R1818" s="2769"/>
      <c r="S1818" s="3160"/>
    </row>
    <row r="1819" spans="7:19">
      <c r="G1819" s="2767"/>
      <c r="H1819" s="521"/>
      <c r="I1819" s="521"/>
      <c r="J1819" s="521"/>
      <c r="K1819" s="521"/>
      <c r="L1819" s="521"/>
      <c r="M1819" s="521"/>
      <c r="N1819" s="2768"/>
      <c r="P1819" s="523"/>
      <c r="Q1819" s="525"/>
      <c r="R1819" s="2769"/>
      <c r="S1819" s="3160"/>
    </row>
    <row r="1820" spans="7:19">
      <c r="G1820" s="2767"/>
      <c r="H1820" s="521"/>
      <c r="I1820" s="521"/>
      <c r="J1820" s="521"/>
      <c r="K1820" s="521"/>
      <c r="L1820" s="521"/>
      <c r="M1820" s="521"/>
      <c r="N1820" s="2768"/>
      <c r="P1820" s="523"/>
      <c r="Q1820" s="525"/>
      <c r="R1820" s="2769"/>
      <c r="S1820" s="3160"/>
    </row>
    <row r="1821" spans="7:19">
      <c r="G1821" s="2767"/>
      <c r="H1821" s="521"/>
      <c r="I1821" s="521"/>
      <c r="J1821" s="521"/>
      <c r="K1821" s="521"/>
      <c r="L1821" s="521"/>
      <c r="M1821" s="521"/>
      <c r="N1821" s="2768"/>
      <c r="P1821" s="523"/>
      <c r="Q1821" s="525"/>
      <c r="R1821" s="2769"/>
      <c r="S1821" s="3160"/>
    </row>
    <row r="1822" spans="7:19">
      <c r="G1822" s="2767"/>
      <c r="H1822" s="521"/>
      <c r="I1822" s="521"/>
      <c r="J1822" s="521"/>
      <c r="K1822" s="521"/>
      <c r="L1822" s="521"/>
      <c r="M1822" s="521"/>
      <c r="N1822" s="2768"/>
      <c r="P1822" s="523"/>
      <c r="Q1822" s="525"/>
      <c r="R1822" s="2769"/>
      <c r="S1822" s="3160"/>
    </row>
    <row r="1823" spans="7:19">
      <c r="G1823" s="2767"/>
      <c r="H1823" s="521"/>
      <c r="I1823" s="521"/>
      <c r="J1823" s="521"/>
      <c r="K1823" s="521"/>
      <c r="L1823" s="521"/>
      <c r="M1823" s="521"/>
      <c r="N1823" s="2768"/>
      <c r="P1823" s="523"/>
      <c r="Q1823" s="525"/>
      <c r="R1823" s="2769"/>
      <c r="S1823" s="3160"/>
    </row>
    <row r="1824" spans="7:19">
      <c r="G1824" s="2767"/>
      <c r="H1824" s="521"/>
      <c r="I1824" s="521"/>
      <c r="J1824" s="521"/>
      <c r="K1824" s="521"/>
      <c r="L1824" s="521"/>
      <c r="M1824" s="521"/>
      <c r="N1824" s="2768"/>
      <c r="P1824" s="523"/>
      <c r="Q1824" s="525"/>
      <c r="R1824" s="2769"/>
      <c r="S1824" s="3160"/>
    </row>
    <row r="1825" spans="7:19">
      <c r="G1825" s="2767"/>
      <c r="H1825" s="521"/>
      <c r="I1825" s="521"/>
      <c r="J1825" s="521"/>
      <c r="K1825" s="521"/>
      <c r="L1825" s="521"/>
      <c r="M1825" s="521"/>
      <c r="N1825" s="2768"/>
      <c r="P1825" s="523"/>
      <c r="Q1825" s="525"/>
      <c r="R1825" s="2769"/>
      <c r="S1825" s="3160"/>
    </row>
    <row r="1826" spans="7:19">
      <c r="G1826" s="2767"/>
      <c r="H1826" s="521"/>
      <c r="I1826" s="521"/>
      <c r="J1826" s="521"/>
      <c r="K1826" s="521"/>
      <c r="L1826" s="521"/>
      <c r="M1826" s="521"/>
      <c r="N1826" s="2768"/>
      <c r="P1826" s="523"/>
      <c r="Q1826" s="525"/>
      <c r="R1826" s="2769"/>
      <c r="S1826" s="3160"/>
    </row>
    <row r="1827" spans="7:19">
      <c r="G1827" s="2767"/>
      <c r="H1827" s="521"/>
      <c r="I1827" s="521"/>
      <c r="J1827" s="521"/>
      <c r="K1827" s="521"/>
      <c r="L1827" s="521"/>
      <c r="M1827" s="521"/>
      <c r="N1827" s="2768"/>
      <c r="P1827" s="523"/>
      <c r="Q1827" s="525"/>
      <c r="R1827" s="2769"/>
      <c r="S1827" s="3160"/>
    </row>
    <row r="1828" spans="7:19">
      <c r="G1828" s="2767"/>
      <c r="H1828" s="521"/>
      <c r="I1828" s="521"/>
      <c r="J1828" s="521"/>
      <c r="K1828" s="521"/>
      <c r="L1828" s="521"/>
      <c r="M1828" s="521"/>
      <c r="N1828" s="2768"/>
      <c r="P1828" s="523"/>
      <c r="Q1828" s="525"/>
      <c r="R1828" s="2769"/>
      <c r="S1828" s="3160"/>
    </row>
    <row r="1829" spans="7:19">
      <c r="G1829" s="2767"/>
      <c r="H1829" s="521"/>
      <c r="I1829" s="521"/>
      <c r="J1829" s="521"/>
      <c r="K1829" s="521"/>
      <c r="L1829" s="521"/>
      <c r="M1829" s="521"/>
      <c r="N1829" s="2768"/>
      <c r="P1829" s="523"/>
      <c r="Q1829" s="525"/>
      <c r="R1829" s="2769"/>
      <c r="S1829" s="3160"/>
    </row>
    <row r="1830" spans="7:19">
      <c r="G1830" s="2767"/>
      <c r="H1830" s="521"/>
      <c r="I1830" s="521"/>
      <c r="J1830" s="521"/>
      <c r="K1830" s="521"/>
      <c r="L1830" s="521"/>
      <c r="M1830" s="521"/>
      <c r="N1830" s="2768"/>
      <c r="P1830" s="523"/>
      <c r="Q1830" s="525"/>
      <c r="R1830" s="2769"/>
      <c r="S1830" s="3160"/>
    </row>
    <row r="1831" spans="7:19">
      <c r="G1831" s="2767"/>
      <c r="H1831" s="521"/>
      <c r="I1831" s="521"/>
      <c r="J1831" s="521"/>
      <c r="K1831" s="521"/>
      <c r="L1831" s="521"/>
      <c r="M1831" s="521"/>
      <c r="N1831" s="2768"/>
      <c r="P1831" s="523"/>
      <c r="Q1831" s="525"/>
      <c r="R1831" s="2769"/>
      <c r="S1831" s="3160"/>
    </row>
    <row r="1832" spans="7:19">
      <c r="G1832" s="2767"/>
      <c r="H1832" s="521"/>
      <c r="I1832" s="521"/>
      <c r="J1832" s="521"/>
      <c r="K1832" s="521"/>
      <c r="L1832" s="521"/>
      <c r="M1832" s="521"/>
      <c r="N1832" s="2768"/>
      <c r="P1832" s="523"/>
      <c r="Q1832" s="525"/>
      <c r="R1832" s="2769"/>
      <c r="S1832" s="3160"/>
    </row>
    <row r="1833" spans="7:19">
      <c r="G1833" s="2767"/>
      <c r="H1833" s="521"/>
      <c r="I1833" s="521"/>
      <c r="J1833" s="521"/>
      <c r="K1833" s="521"/>
      <c r="L1833" s="521"/>
      <c r="M1833" s="521"/>
      <c r="N1833" s="2768"/>
      <c r="P1833" s="523"/>
      <c r="Q1833" s="525"/>
      <c r="R1833" s="2769"/>
      <c r="S1833" s="3160"/>
    </row>
    <row r="1834" spans="7:19">
      <c r="G1834" s="2767"/>
      <c r="H1834" s="521"/>
      <c r="I1834" s="521"/>
      <c r="J1834" s="521"/>
      <c r="K1834" s="521"/>
      <c r="L1834" s="521"/>
      <c r="M1834" s="521"/>
      <c r="N1834" s="2768"/>
      <c r="P1834" s="523"/>
      <c r="Q1834" s="525"/>
      <c r="R1834" s="2769"/>
      <c r="S1834" s="3160"/>
    </row>
    <row r="1835" spans="7:19">
      <c r="G1835" s="2767"/>
      <c r="H1835" s="521"/>
      <c r="I1835" s="521"/>
      <c r="J1835" s="521"/>
      <c r="K1835" s="521"/>
      <c r="L1835" s="521"/>
      <c r="M1835" s="521"/>
      <c r="N1835" s="2768"/>
      <c r="P1835" s="523"/>
      <c r="Q1835" s="525"/>
      <c r="R1835" s="2769"/>
      <c r="S1835" s="3160"/>
    </row>
    <row r="1836" spans="7:19">
      <c r="G1836" s="2767"/>
      <c r="H1836" s="521"/>
      <c r="I1836" s="521"/>
      <c r="J1836" s="521"/>
      <c r="K1836" s="521"/>
      <c r="L1836" s="521"/>
      <c r="M1836" s="521"/>
      <c r="N1836" s="2768"/>
      <c r="P1836" s="523"/>
      <c r="Q1836" s="525"/>
      <c r="R1836" s="2769"/>
      <c r="S1836" s="3160"/>
    </row>
    <row r="1837" spans="7:19">
      <c r="G1837" s="2767"/>
      <c r="H1837" s="521"/>
      <c r="I1837" s="521"/>
      <c r="J1837" s="521"/>
      <c r="K1837" s="521"/>
      <c r="L1837" s="521"/>
      <c r="M1837" s="521"/>
      <c r="N1837" s="2768"/>
      <c r="P1837" s="523"/>
      <c r="Q1837" s="525"/>
      <c r="R1837" s="2769"/>
      <c r="S1837" s="3160"/>
    </row>
    <row r="1838" spans="7:19">
      <c r="G1838" s="2767"/>
      <c r="H1838" s="521"/>
      <c r="I1838" s="521"/>
      <c r="J1838" s="521"/>
      <c r="K1838" s="521"/>
      <c r="L1838" s="521"/>
      <c r="M1838" s="521"/>
      <c r="N1838" s="2768"/>
      <c r="P1838" s="523"/>
      <c r="Q1838" s="525"/>
      <c r="R1838" s="2769"/>
      <c r="S1838" s="3160"/>
    </row>
    <row r="1839" spans="7:19">
      <c r="G1839" s="2767"/>
      <c r="H1839" s="521"/>
      <c r="I1839" s="521"/>
      <c r="J1839" s="521"/>
      <c r="K1839" s="521"/>
      <c r="L1839" s="521"/>
      <c r="M1839" s="521"/>
      <c r="N1839" s="2768"/>
      <c r="P1839" s="523"/>
      <c r="Q1839" s="525"/>
      <c r="R1839" s="2769"/>
      <c r="S1839" s="3160"/>
    </row>
    <row r="1840" spans="7:19">
      <c r="G1840" s="2767"/>
      <c r="H1840" s="521"/>
      <c r="I1840" s="521"/>
      <c r="J1840" s="521"/>
      <c r="K1840" s="521"/>
      <c r="L1840" s="521"/>
      <c r="M1840" s="521"/>
      <c r="N1840" s="2768"/>
      <c r="P1840" s="523"/>
      <c r="Q1840" s="525"/>
      <c r="R1840" s="2769"/>
      <c r="S1840" s="3160"/>
    </row>
    <row r="1841" spans="7:19">
      <c r="G1841" s="2767"/>
      <c r="H1841" s="521"/>
      <c r="I1841" s="521"/>
      <c r="J1841" s="521"/>
      <c r="K1841" s="521"/>
      <c r="L1841" s="521"/>
      <c r="M1841" s="521"/>
      <c r="N1841" s="2768"/>
      <c r="P1841" s="523"/>
      <c r="Q1841" s="525"/>
      <c r="R1841" s="2769"/>
      <c r="S1841" s="3160"/>
    </row>
    <row r="1842" spans="7:19">
      <c r="G1842" s="2767"/>
      <c r="H1842" s="521"/>
      <c r="I1842" s="521"/>
      <c r="J1842" s="521"/>
      <c r="K1842" s="521"/>
      <c r="L1842" s="521"/>
      <c r="M1842" s="521"/>
      <c r="N1842" s="2768"/>
      <c r="P1842" s="523"/>
      <c r="Q1842" s="525"/>
      <c r="R1842" s="2769"/>
      <c r="S1842" s="3160"/>
    </row>
    <row r="1843" spans="7:19">
      <c r="G1843" s="2767"/>
      <c r="H1843" s="521"/>
      <c r="I1843" s="521"/>
      <c r="J1843" s="521"/>
      <c r="K1843" s="521"/>
      <c r="L1843" s="521"/>
      <c r="M1843" s="521"/>
      <c r="N1843" s="2768"/>
      <c r="P1843" s="523"/>
      <c r="Q1843" s="525"/>
      <c r="R1843" s="2769"/>
      <c r="S1843" s="3160"/>
    </row>
    <row r="1844" spans="7:19">
      <c r="G1844" s="2767"/>
      <c r="H1844" s="521"/>
      <c r="I1844" s="521"/>
      <c r="J1844" s="521"/>
      <c r="K1844" s="521"/>
      <c r="L1844" s="521"/>
      <c r="M1844" s="521"/>
      <c r="N1844" s="2768"/>
      <c r="P1844" s="523"/>
      <c r="Q1844" s="525"/>
      <c r="R1844" s="2769"/>
      <c r="S1844" s="3160"/>
    </row>
    <row r="1845" spans="7:19">
      <c r="G1845" s="2767"/>
      <c r="H1845" s="521"/>
      <c r="I1845" s="521"/>
      <c r="J1845" s="521"/>
      <c r="K1845" s="521"/>
      <c r="L1845" s="521"/>
      <c r="M1845" s="521"/>
      <c r="N1845" s="2768"/>
      <c r="P1845" s="523"/>
      <c r="Q1845" s="525"/>
      <c r="R1845" s="2769"/>
      <c r="S1845" s="3160"/>
    </row>
    <row r="1846" spans="7:19">
      <c r="G1846" s="2767"/>
      <c r="H1846" s="521"/>
      <c r="I1846" s="521"/>
      <c r="J1846" s="521"/>
      <c r="K1846" s="521"/>
      <c r="L1846" s="521"/>
      <c r="M1846" s="521"/>
      <c r="N1846" s="2768"/>
      <c r="P1846" s="523"/>
      <c r="Q1846" s="525"/>
      <c r="R1846" s="2769"/>
      <c r="S1846" s="3160"/>
    </row>
    <row r="1847" spans="7:19">
      <c r="G1847" s="2767"/>
      <c r="H1847" s="521"/>
      <c r="I1847" s="521"/>
      <c r="J1847" s="521"/>
      <c r="K1847" s="521"/>
      <c r="L1847" s="521"/>
      <c r="M1847" s="521"/>
      <c r="N1847" s="2768"/>
      <c r="P1847" s="523"/>
      <c r="Q1847" s="525"/>
      <c r="R1847" s="2769"/>
      <c r="S1847" s="3160"/>
    </row>
    <row r="1848" spans="7:19">
      <c r="G1848" s="2767"/>
      <c r="H1848" s="521"/>
      <c r="I1848" s="521"/>
      <c r="J1848" s="521"/>
      <c r="K1848" s="521"/>
      <c r="L1848" s="521"/>
      <c r="M1848" s="521"/>
      <c r="N1848" s="2768"/>
      <c r="P1848" s="523"/>
      <c r="Q1848" s="525"/>
      <c r="R1848" s="2769"/>
      <c r="S1848" s="3160"/>
    </row>
    <row r="1849" spans="7:19">
      <c r="G1849" s="2767"/>
      <c r="H1849" s="521"/>
      <c r="I1849" s="521"/>
      <c r="J1849" s="521"/>
      <c r="K1849" s="521"/>
      <c r="L1849" s="521"/>
      <c r="M1849" s="521"/>
      <c r="N1849" s="2768"/>
      <c r="P1849" s="523"/>
      <c r="Q1849" s="525"/>
      <c r="R1849" s="2769"/>
      <c r="S1849" s="3160"/>
    </row>
    <row r="1850" spans="7:19">
      <c r="G1850" s="2767"/>
      <c r="H1850" s="521"/>
      <c r="I1850" s="521"/>
      <c r="J1850" s="521"/>
      <c r="K1850" s="521"/>
      <c r="L1850" s="521"/>
      <c r="M1850" s="521"/>
      <c r="N1850" s="2768"/>
      <c r="P1850" s="523"/>
      <c r="Q1850" s="525"/>
      <c r="R1850" s="2769"/>
      <c r="S1850" s="3160"/>
    </row>
    <row r="1851" spans="7:19">
      <c r="G1851" s="2767"/>
      <c r="H1851" s="521"/>
      <c r="I1851" s="521"/>
      <c r="J1851" s="521"/>
      <c r="K1851" s="521"/>
      <c r="L1851" s="521"/>
      <c r="M1851" s="521"/>
      <c r="N1851" s="2768"/>
      <c r="P1851" s="523"/>
      <c r="Q1851" s="525"/>
      <c r="R1851" s="2769"/>
      <c r="S1851" s="3160"/>
    </row>
    <row r="1852" spans="7:19">
      <c r="G1852" s="2767"/>
      <c r="H1852" s="521"/>
      <c r="I1852" s="521"/>
      <c r="J1852" s="521"/>
      <c r="K1852" s="521"/>
      <c r="L1852" s="521"/>
      <c r="M1852" s="521"/>
      <c r="N1852" s="2768"/>
      <c r="P1852" s="523"/>
      <c r="Q1852" s="525"/>
      <c r="R1852" s="2769"/>
      <c r="S1852" s="3160"/>
    </row>
    <row r="1853" spans="7:19">
      <c r="G1853" s="2767"/>
      <c r="H1853" s="521"/>
      <c r="I1853" s="521"/>
      <c r="J1853" s="521"/>
      <c r="K1853" s="521"/>
      <c r="L1853" s="521"/>
      <c r="M1853" s="521"/>
      <c r="N1853" s="2768"/>
      <c r="P1853" s="523"/>
      <c r="Q1853" s="525"/>
      <c r="R1853" s="2769"/>
      <c r="S1853" s="3160"/>
    </row>
    <row r="1854" spans="7:19">
      <c r="G1854" s="2767"/>
      <c r="H1854" s="521"/>
      <c r="I1854" s="521"/>
      <c r="J1854" s="521"/>
      <c r="K1854" s="521"/>
      <c r="L1854" s="521"/>
      <c r="M1854" s="521"/>
      <c r="N1854" s="2768"/>
      <c r="P1854" s="523"/>
      <c r="Q1854" s="525"/>
      <c r="R1854" s="2769"/>
      <c r="S1854" s="3160"/>
    </row>
    <row r="1855" spans="7:19">
      <c r="G1855" s="2767"/>
      <c r="H1855" s="521"/>
      <c r="I1855" s="521"/>
      <c r="J1855" s="521"/>
      <c r="K1855" s="521"/>
      <c r="L1855" s="521"/>
      <c r="M1855" s="521"/>
      <c r="N1855" s="2768"/>
      <c r="P1855" s="523"/>
      <c r="Q1855" s="525"/>
      <c r="R1855" s="2769"/>
      <c r="S1855" s="3160"/>
    </row>
    <row r="1856" spans="7:19">
      <c r="G1856" s="2767"/>
      <c r="H1856" s="521"/>
      <c r="I1856" s="521"/>
      <c r="J1856" s="521"/>
      <c r="K1856" s="521"/>
      <c r="L1856" s="521"/>
      <c r="M1856" s="521"/>
      <c r="N1856" s="2768"/>
      <c r="P1856" s="523"/>
      <c r="Q1856" s="525"/>
      <c r="R1856" s="2769"/>
      <c r="S1856" s="3160"/>
    </row>
    <row r="1857" spans="7:19">
      <c r="G1857" s="2767"/>
      <c r="H1857" s="521"/>
      <c r="I1857" s="521"/>
      <c r="J1857" s="521"/>
      <c r="K1857" s="521"/>
      <c r="L1857" s="521"/>
      <c r="M1857" s="521"/>
      <c r="N1857" s="2768"/>
      <c r="P1857" s="523"/>
      <c r="Q1857" s="525"/>
      <c r="R1857" s="2769"/>
      <c r="S1857" s="3160"/>
    </row>
    <row r="1858" spans="7:19">
      <c r="G1858" s="2767"/>
      <c r="H1858" s="521"/>
      <c r="I1858" s="521"/>
      <c r="J1858" s="521"/>
      <c r="K1858" s="521"/>
      <c r="L1858" s="521"/>
      <c r="M1858" s="521"/>
      <c r="N1858" s="2768"/>
      <c r="P1858" s="523"/>
      <c r="Q1858" s="525"/>
      <c r="R1858" s="2769"/>
      <c r="S1858" s="3160"/>
    </row>
    <row r="1859" spans="7:19">
      <c r="G1859" s="2767"/>
      <c r="H1859" s="521"/>
      <c r="I1859" s="521"/>
      <c r="J1859" s="521"/>
      <c r="K1859" s="521"/>
      <c r="L1859" s="521"/>
      <c r="M1859" s="521"/>
      <c r="N1859" s="2768"/>
      <c r="P1859" s="523"/>
      <c r="Q1859" s="525"/>
      <c r="R1859" s="2769"/>
      <c r="S1859" s="3160"/>
    </row>
    <row r="1860" spans="7:19">
      <c r="G1860" s="2767"/>
      <c r="H1860" s="521"/>
      <c r="I1860" s="521"/>
      <c r="J1860" s="521"/>
      <c r="K1860" s="521"/>
      <c r="L1860" s="521"/>
      <c r="M1860" s="521"/>
      <c r="N1860" s="2768"/>
      <c r="P1860" s="523"/>
      <c r="Q1860" s="525"/>
      <c r="R1860" s="2769"/>
      <c r="S1860" s="3160"/>
    </row>
    <row r="1861" spans="7:19">
      <c r="G1861" s="2767"/>
      <c r="H1861" s="521"/>
      <c r="I1861" s="521"/>
      <c r="J1861" s="521"/>
      <c r="K1861" s="521"/>
      <c r="L1861" s="521"/>
      <c r="M1861" s="521"/>
      <c r="N1861" s="2768"/>
      <c r="P1861" s="523"/>
      <c r="Q1861" s="525"/>
      <c r="R1861" s="2769"/>
      <c r="S1861" s="3160"/>
    </row>
    <row r="1862" spans="7:19">
      <c r="G1862" s="2767"/>
      <c r="H1862" s="521"/>
      <c r="I1862" s="521"/>
      <c r="J1862" s="521"/>
      <c r="K1862" s="521"/>
      <c r="L1862" s="521"/>
      <c r="M1862" s="521"/>
      <c r="N1862" s="2768"/>
      <c r="P1862" s="523"/>
      <c r="Q1862" s="525"/>
      <c r="R1862" s="2769"/>
      <c r="S1862" s="3160"/>
    </row>
    <row r="1863" spans="7:19">
      <c r="G1863" s="2767"/>
      <c r="H1863" s="521"/>
      <c r="I1863" s="521"/>
      <c r="J1863" s="521"/>
      <c r="K1863" s="521"/>
      <c r="L1863" s="521"/>
      <c r="M1863" s="521"/>
      <c r="N1863" s="2768"/>
      <c r="P1863" s="523"/>
      <c r="Q1863" s="525"/>
      <c r="R1863" s="2769"/>
      <c r="S1863" s="3160"/>
    </row>
    <row r="1864" spans="7:19">
      <c r="G1864" s="2767"/>
      <c r="H1864" s="521"/>
      <c r="I1864" s="521"/>
      <c r="J1864" s="521"/>
      <c r="K1864" s="521"/>
      <c r="L1864" s="521"/>
      <c r="M1864" s="521"/>
      <c r="N1864" s="2768"/>
      <c r="P1864" s="523"/>
      <c r="Q1864" s="525"/>
      <c r="R1864" s="2769"/>
      <c r="S1864" s="3160"/>
    </row>
    <row r="1865" spans="7:19">
      <c r="G1865" s="2767"/>
      <c r="H1865" s="521"/>
      <c r="I1865" s="521"/>
      <c r="J1865" s="521"/>
      <c r="K1865" s="521"/>
      <c r="L1865" s="521"/>
      <c r="M1865" s="521"/>
      <c r="N1865" s="2768"/>
      <c r="P1865" s="523"/>
      <c r="Q1865" s="525"/>
      <c r="R1865" s="2769"/>
      <c r="S1865" s="3160"/>
    </row>
    <row r="1866" spans="7:19">
      <c r="G1866" s="2767"/>
      <c r="H1866" s="521"/>
      <c r="I1866" s="521"/>
      <c r="J1866" s="521"/>
      <c r="K1866" s="521"/>
      <c r="L1866" s="521"/>
      <c r="M1866" s="521"/>
      <c r="N1866" s="2768"/>
      <c r="P1866" s="523"/>
      <c r="Q1866" s="525"/>
      <c r="R1866" s="2769"/>
      <c r="S1866" s="3160"/>
    </row>
    <row r="1867" spans="7:19">
      <c r="G1867" s="2767"/>
      <c r="H1867" s="521"/>
      <c r="I1867" s="521"/>
      <c r="J1867" s="521"/>
      <c r="K1867" s="521"/>
      <c r="L1867" s="521"/>
      <c r="M1867" s="521"/>
      <c r="N1867" s="2768"/>
      <c r="P1867" s="523"/>
      <c r="Q1867" s="525"/>
      <c r="R1867" s="2769"/>
      <c r="S1867" s="3160"/>
    </row>
    <row r="1868" spans="7:19">
      <c r="G1868" s="2767"/>
      <c r="H1868" s="521"/>
      <c r="I1868" s="521"/>
      <c r="J1868" s="521"/>
      <c r="K1868" s="521"/>
      <c r="L1868" s="521"/>
      <c r="M1868" s="521"/>
      <c r="N1868" s="2768"/>
      <c r="P1868" s="523"/>
      <c r="Q1868" s="525"/>
      <c r="R1868" s="2769"/>
      <c r="S1868" s="3160"/>
    </row>
    <row r="1869" spans="7:19">
      <c r="G1869" s="2767"/>
      <c r="H1869" s="521"/>
      <c r="I1869" s="521"/>
      <c r="J1869" s="521"/>
      <c r="K1869" s="521"/>
      <c r="L1869" s="521"/>
      <c r="M1869" s="521"/>
      <c r="N1869" s="2768"/>
      <c r="P1869" s="523"/>
      <c r="Q1869" s="525"/>
      <c r="R1869" s="2769"/>
      <c r="S1869" s="3160"/>
    </row>
    <row r="1870" spans="7:19">
      <c r="G1870" s="2767"/>
      <c r="H1870" s="521"/>
      <c r="I1870" s="521"/>
      <c r="J1870" s="521"/>
      <c r="K1870" s="521"/>
      <c r="L1870" s="521"/>
      <c r="M1870" s="521"/>
      <c r="N1870" s="2768"/>
      <c r="P1870" s="523"/>
      <c r="Q1870" s="525"/>
      <c r="R1870" s="2769"/>
      <c r="S1870" s="3160"/>
    </row>
    <row r="1871" spans="7:19">
      <c r="G1871" s="2767"/>
      <c r="H1871" s="521"/>
      <c r="I1871" s="521"/>
      <c r="J1871" s="521"/>
      <c r="K1871" s="521"/>
      <c r="L1871" s="521"/>
      <c r="M1871" s="521"/>
      <c r="N1871" s="2768"/>
      <c r="P1871" s="523"/>
      <c r="Q1871" s="525"/>
      <c r="R1871" s="2769"/>
      <c r="S1871" s="3160"/>
    </row>
    <row r="1872" spans="7:19">
      <c r="G1872" s="2767"/>
      <c r="H1872" s="521"/>
      <c r="I1872" s="521"/>
      <c r="J1872" s="521"/>
      <c r="K1872" s="521"/>
      <c r="L1872" s="521"/>
      <c r="M1872" s="521"/>
      <c r="N1872" s="2768"/>
      <c r="P1872" s="523"/>
      <c r="Q1872" s="525"/>
      <c r="R1872" s="2769"/>
      <c r="S1872" s="3160"/>
    </row>
    <row r="1873" spans="7:19">
      <c r="G1873" s="2767"/>
      <c r="H1873" s="521"/>
      <c r="I1873" s="521"/>
      <c r="J1873" s="521"/>
      <c r="K1873" s="521"/>
      <c r="L1873" s="521"/>
      <c r="M1873" s="521"/>
      <c r="N1873" s="2768"/>
      <c r="P1873" s="523"/>
      <c r="Q1873" s="525"/>
      <c r="R1873" s="2769"/>
      <c r="S1873" s="3160"/>
    </row>
    <row r="1874" spans="7:19">
      <c r="G1874" s="2767"/>
      <c r="H1874" s="521"/>
      <c r="I1874" s="521"/>
      <c r="J1874" s="521"/>
      <c r="K1874" s="521"/>
      <c r="L1874" s="521"/>
      <c r="M1874" s="521"/>
      <c r="N1874" s="2768"/>
      <c r="P1874" s="523"/>
      <c r="Q1874" s="525"/>
      <c r="R1874" s="2769"/>
      <c r="S1874" s="3160"/>
    </row>
    <row r="1875" spans="7:19">
      <c r="G1875" s="2767"/>
      <c r="H1875" s="521"/>
      <c r="I1875" s="521"/>
      <c r="J1875" s="521"/>
      <c r="K1875" s="521"/>
      <c r="L1875" s="521"/>
      <c r="M1875" s="521"/>
      <c r="N1875" s="2768"/>
      <c r="P1875" s="523"/>
      <c r="Q1875" s="525"/>
      <c r="R1875" s="2769"/>
      <c r="S1875" s="3160"/>
    </row>
    <row r="1876" spans="7:19">
      <c r="G1876" s="2767"/>
      <c r="H1876" s="521"/>
      <c r="I1876" s="521"/>
      <c r="J1876" s="521"/>
      <c r="K1876" s="521"/>
      <c r="L1876" s="521"/>
      <c r="M1876" s="521"/>
      <c r="N1876" s="2768"/>
      <c r="P1876" s="523"/>
      <c r="Q1876" s="525"/>
      <c r="R1876" s="2769"/>
      <c r="S1876" s="3160"/>
    </row>
    <row r="1877" spans="7:19">
      <c r="G1877" s="2767"/>
      <c r="H1877" s="521"/>
      <c r="I1877" s="521"/>
      <c r="J1877" s="521"/>
      <c r="K1877" s="521"/>
      <c r="L1877" s="521"/>
      <c r="M1877" s="521"/>
      <c r="N1877" s="2768"/>
      <c r="P1877" s="523"/>
      <c r="Q1877" s="525"/>
      <c r="R1877" s="2769"/>
      <c r="S1877" s="3160"/>
    </row>
    <row r="1878" spans="7:19">
      <c r="G1878" s="2767"/>
      <c r="H1878" s="521"/>
      <c r="I1878" s="521"/>
      <c r="J1878" s="521"/>
      <c r="K1878" s="521"/>
      <c r="L1878" s="521"/>
      <c r="M1878" s="521"/>
      <c r="N1878" s="2768"/>
      <c r="P1878" s="523"/>
      <c r="Q1878" s="525"/>
      <c r="R1878" s="2769"/>
      <c r="S1878" s="3160"/>
    </row>
    <row r="1879" spans="7:19">
      <c r="G1879" s="2767"/>
      <c r="H1879" s="521"/>
      <c r="I1879" s="521"/>
      <c r="J1879" s="521"/>
      <c r="K1879" s="521"/>
      <c r="L1879" s="521"/>
      <c r="M1879" s="521"/>
      <c r="N1879" s="2768"/>
      <c r="P1879" s="523"/>
      <c r="Q1879" s="525"/>
      <c r="R1879" s="2769"/>
      <c r="S1879" s="3160"/>
    </row>
    <row r="1880" spans="7:19">
      <c r="G1880" s="2767"/>
      <c r="H1880" s="521"/>
      <c r="I1880" s="521"/>
      <c r="J1880" s="521"/>
      <c r="K1880" s="521"/>
      <c r="L1880" s="521"/>
      <c r="M1880" s="521"/>
      <c r="N1880" s="2768"/>
      <c r="P1880" s="523"/>
      <c r="Q1880" s="525"/>
      <c r="R1880" s="2769"/>
      <c r="S1880" s="3160"/>
    </row>
    <row r="1881" spans="7:19">
      <c r="G1881" s="2767"/>
      <c r="H1881" s="521"/>
      <c r="I1881" s="521"/>
      <c r="J1881" s="521"/>
      <c r="K1881" s="521"/>
      <c r="L1881" s="521"/>
      <c r="M1881" s="521"/>
      <c r="N1881" s="2768"/>
      <c r="P1881" s="523"/>
      <c r="Q1881" s="525"/>
      <c r="R1881" s="2769"/>
      <c r="S1881" s="3160"/>
    </row>
    <row r="1882" spans="7:19">
      <c r="G1882" s="2767"/>
      <c r="H1882" s="521"/>
      <c r="I1882" s="521"/>
      <c r="J1882" s="521"/>
      <c r="K1882" s="521"/>
      <c r="L1882" s="521"/>
      <c r="M1882" s="521"/>
      <c r="N1882" s="2768"/>
      <c r="P1882" s="523"/>
      <c r="Q1882" s="525"/>
      <c r="R1882" s="2769"/>
      <c r="S1882" s="3160"/>
    </row>
    <row r="1883" spans="7:19">
      <c r="G1883" s="2767"/>
      <c r="H1883" s="521"/>
      <c r="I1883" s="521"/>
      <c r="J1883" s="521"/>
      <c r="K1883" s="521"/>
      <c r="L1883" s="521"/>
      <c r="M1883" s="521"/>
      <c r="N1883" s="2768"/>
      <c r="P1883" s="523"/>
      <c r="Q1883" s="525"/>
      <c r="R1883" s="2769"/>
      <c r="S1883" s="3160"/>
    </row>
    <row r="1884" spans="7:19">
      <c r="G1884" s="2767"/>
      <c r="H1884" s="521"/>
      <c r="I1884" s="521"/>
      <c r="J1884" s="521"/>
      <c r="K1884" s="521"/>
      <c r="L1884" s="521"/>
      <c r="M1884" s="521"/>
      <c r="N1884" s="2768"/>
      <c r="P1884" s="523"/>
      <c r="Q1884" s="525"/>
      <c r="R1884" s="2769"/>
      <c r="S1884" s="3160"/>
    </row>
    <row r="1885" spans="7:19">
      <c r="G1885" s="2767"/>
      <c r="H1885" s="521"/>
      <c r="I1885" s="521"/>
      <c r="J1885" s="521"/>
      <c r="K1885" s="521"/>
      <c r="L1885" s="521"/>
      <c r="M1885" s="521"/>
      <c r="N1885" s="2768"/>
      <c r="P1885" s="523"/>
      <c r="Q1885" s="525"/>
      <c r="R1885" s="2769"/>
      <c r="S1885" s="3160"/>
    </row>
    <row r="1886" spans="7:19">
      <c r="G1886" s="2767"/>
      <c r="H1886" s="521"/>
      <c r="I1886" s="521"/>
      <c r="J1886" s="521"/>
      <c r="K1886" s="521"/>
      <c r="L1886" s="521"/>
      <c r="M1886" s="521"/>
      <c r="N1886" s="2768"/>
      <c r="P1886" s="523"/>
      <c r="Q1886" s="525"/>
      <c r="R1886" s="2769"/>
      <c r="S1886" s="3160"/>
    </row>
    <row r="1887" spans="7:19">
      <c r="G1887" s="2767"/>
      <c r="H1887" s="521"/>
      <c r="I1887" s="521"/>
      <c r="J1887" s="521"/>
      <c r="K1887" s="521"/>
      <c r="L1887" s="521"/>
      <c r="M1887" s="521"/>
      <c r="N1887" s="2768"/>
      <c r="P1887" s="523"/>
      <c r="Q1887" s="525"/>
      <c r="R1887" s="2769"/>
      <c r="S1887" s="3160"/>
    </row>
    <row r="1888" spans="7:19">
      <c r="G1888" s="2767"/>
      <c r="H1888" s="521"/>
      <c r="I1888" s="521"/>
      <c r="J1888" s="521"/>
      <c r="K1888" s="521"/>
      <c r="L1888" s="521"/>
      <c r="M1888" s="521"/>
      <c r="N1888" s="2768"/>
      <c r="P1888" s="523"/>
      <c r="Q1888" s="525"/>
      <c r="R1888" s="2769"/>
      <c r="S1888" s="3160"/>
    </row>
    <row r="1889" spans="7:19">
      <c r="G1889" s="2767"/>
      <c r="H1889" s="521"/>
      <c r="I1889" s="521"/>
      <c r="J1889" s="521"/>
      <c r="K1889" s="521"/>
      <c r="L1889" s="521"/>
      <c r="M1889" s="521"/>
      <c r="N1889" s="2768"/>
      <c r="P1889" s="523"/>
      <c r="Q1889" s="525"/>
      <c r="R1889" s="2769"/>
      <c r="S1889" s="3160"/>
    </row>
    <row r="1890" spans="7:19">
      <c r="G1890" s="2767"/>
      <c r="H1890" s="521"/>
      <c r="I1890" s="521"/>
      <c r="J1890" s="521"/>
      <c r="K1890" s="521"/>
      <c r="L1890" s="521"/>
      <c r="M1890" s="521"/>
      <c r="N1890" s="2768"/>
      <c r="P1890" s="523"/>
      <c r="Q1890" s="525"/>
      <c r="R1890" s="2769"/>
      <c r="S1890" s="3160"/>
    </row>
    <row r="1891" spans="7:19">
      <c r="G1891" s="2767"/>
      <c r="H1891" s="521"/>
      <c r="I1891" s="521"/>
      <c r="J1891" s="521"/>
      <c r="K1891" s="521"/>
      <c r="L1891" s="521"/>
      <c r="M1891" s="521"/>
      <c r="N1891" s="2768"/>
      <c r="P1891" s="523"/>
      <c r="Q1891" s="525"/>
      <c r="R1891" s="2769"/>
      <c r="S1891" s="3160"/>
    </row>
    <row r="1892" spans="7:19">
      <c r="G1892" s="2767"/>
      <c r="H1892" s="521"/>
      <c r="I1892" s="521"/>
      <c r="J1892" s="521"/>
      <c r="K1892" s="521"/>
      <c r="L1892" s="521"/>
      <c r="M1892" s="521"/>
      <c r="N1892" s="2768"/>
      <c r="P1892" s="523"/>
      <c r="Q1892" s="525"/>
      <c r="R1892" s="2769"/>
      <c r="S1892" s="3160"/>
    </row>
    <row r="1893" spans="7:19">
      <c r="G1893" s="2767"/>
      <c r="H1893" s="521"/>
      <c r="I1893" s="521"/>
      <c r="J1893" s="521"/>
      <c r="K1893" s="521"/>
      <c r="L1893" s="521"/>
      <c r="M1893" s="521"/>
      <c r="N1893" s="2768"/>
      <c r="P1893" s="523"/>
      <c r="Q1893" s="525"/>
      <c r="R1893" s="2769"/>
      <c r="S1893" s="3160"/>
    </row>
    <row r="1894" spans="7:19">
      <c r="G1894" s="2767"/>
      <c r="H1894" s="521"/>
      <c r="I1894" s="521"/>
      <c r="J1894" s="521"/>
      <c r="K1894" s="521"/>
      <c r="L1894" s="521"/>
      <c r="M1894" s="521"/>
      <c r="N1894" s="2768"/>
      <c r="P1894" s="523"/>
      <c r="Q1894" s="525"/>
      <c r="R1894" s="2769"/>
      <c r="S1894" s="3160"/>
    </row>
    <row r="1895" spans="7:19">
      <c r="G1895" s="2767"/>
      <c r="H1895" s="521"/>
      <c r="I1895" s="521"/>
      <c r="J1895" s="521"/>
      <c r="K1895" s="521"/>
      <c r="L1895" s="521"/>
      <c r="M1895" s="521"/>
      <c r="N1895" s="2768"/>
      <c r="P1895" s="523"/>
      <c r="Q1895" s="525"/>
      <c r="R1895" s="2769"/>
      <c r="S1895" s="3160"/>
    </row>
    <row r="1896" spans="7:19">
      <c r="G1896" s="2767"/>
      <c r="H1896" s="521"/>
      <c r="I1896" s="521"/>
      <c r="J1896" s="521"/>
      <c r="K1896" s="521"/>
      <c r="L1896" s="521"/>
      <c r="M1896" s="521"/>
      <c r="N1896" s="2768"/>
      <c r="P1896" s="523"/>
      <c r="Q1896" s="525"/>
      <c r="R1896" s="2769"/>
      <c r="S1896" s="3160"/>
    </row>
    <row r="1897" spans="7:19">
      <c r="G1897" s="2767"/>
      <c r="H1897" s="521"/>
      <c r="I1897" s="521"/>
      <c r="J1897" s="521"/>
      <c r="K1897" s="521"/>
      <c r="L1897" s="521"/>
      <c r="M1897" s="521"/>
      <c r="N1897" s="2768"/>
      <c r="P1897" s="523"/>
      <c r="Q1897" s="525"/>
      <c r="R1897" s="2769"/>
      <c r="S1897" s="3160"/>
    </row>
    <row r="1898" spans="7:19">
      <c r="G1898" s="2767"/>
      <c r="H1898" s="521"/>
      <c r="I1898" s="521"/>
      <c r="J1898" s="521"/>
      <c r="K1898" s="521"/>
      <c r="L1898" s="521"/>
      <c r="M1898" s="521"/>
      <c r="N1898" s="2768"/>
      <c r="P1898" s="523"/>
      <c r="Q1898" s="525"/>
      <c r="R1898" s="2769"/>
      <c r="S1898" s="3160"/>
    </row>
    <row r="1899" spans="7:19">
      <c r="G1899" s="2767"/>
      <c r="H1899" s="521"/>
      <c r="I1899" s="521"/>
      <c r="J1899" s="521"/>
      <c r="K1899" s="521"/>
      <c r="L1899" s="521"/>
      <c r="M1899" s="521"/>
      <c r="N1899" s="2768"/>
      <c r="P1899" s="523"/>
      <c r="Q1899" s="525"/>
      <c r="R1899" s="2769"/>
      <c r="S1899" s="3160"/>
    </row>
    <row r="1900" spans="7:19">
      <c r="G1900" s="2767"/>
      <c r="H1900" s="521"/>
      <c r="I1900" s="521"/>
      <c r="J1900" s="521"/>
      <c r="K1900" s="521"/>
      <c r="L1900" s="521"/>
      <c r="M1900" s="521"/>
      <c r="N1900" s="2768"/>
      <c r="P1900" s="523"/>
      <c r="Q1900" s="525"/>
      <c r="R1900" s="2769"/>
      <c r="S1900" s="3160"/>
    </row>
    <row r="1901" spans="7:19">
      <c r="G1901" s="2767"/>
      <c r="H1901" s="521"/>
      <c r="I1901" s="521"/>
      <c r="J1901" s="521"/>
      <c r="K1901" s="521"/>
      <c r="L1901" s="521"/>
      <c r="M1901" s="521"/>
      <c r="N1901" s="2768"/>
      <c r="P1901" s="523"/>
      <c r="Q1901" s="525"/>
      <c r="R1901" s="2769"/>
      <c r="S1901" s="3160"/>
    </row>
    <row r="1902" spans="7:19">
      <c r="G1902" s="2767"/>
      <c r="H1902" s="521"/>
      <c r="I1902" s="521"/>
      <c r="J1902" s="521"/>
      <c r="K1902" s="521"/>
      <c r="L1902" s="521"/>
      <c r="M1902" s="521"/>
      <c r="N1902" s="2768"/>
      <c r="P1902" s="523"/>
      <c r="Q1902" s="525"/>
      <c r="R1902" s="2769"/>
      <c r="S1902" s="3160"/>
    </row>
    <row r="1903" spans="7:19">
      <c r="G1903" s="2767"/>
      <c r="H1903" s="521"/>
      <c r="I1903" s="521"/>
      <c r="J1903" s="521"/>
      <c r="K1903" s="521"/>
      <c r="L1903" s="521"/>
      <c r="M1903" s="521"/>
      <c r="N1903" s="2768"/>
      <c r="P1903" s="523"/>
      <c r="Q1903" s="525"/>
      <c r="R1903" s="2769"/>
      <c r="S1903" s="3160"/>
    </row>
    <row r="1904" spans="7:19">
      <c r="G1904" s="2767"/>
      <c r="H1904" s="521"/>
      <c r="I1904" s="521"/>
      <c r="J1904" s="521"/>
      <c r="K1904" s="521"/>
      <c r="L1904" s="521"/>
      <c r="M1904" s="521"/>
      <c r="N1904" s="2768"/>
      <c r="P1904" s="523"/>
      <c r="Q1904" s="525"/>
      <c r="R1904" s="2769"/>
      <c r="S1904" s="3160"/>
    </row>
    <row r="1905" spans="7:19">
      <c r="G1905" s="2767"/>
      <c r="H1905" s="521"/>
      <c r="I1905" s="521"/>
      <c r="J1905" s="521"/>
      <c r="K1905" s="521"/>
      <c r="L1905" s="521"/>
      <c r="M1905" s="521"/>
      <c r="N1905" s="2768"/>
      <c r="P1905" s="523"/>
      <c r="Q1905" s="525"/>
      <c r="R1905" s="2769"/>
      <c r="S1905" s="3160"/>
    </row>
    <row r="1906" spans="7:19">
      <c r="G1906" s="2767"/>
      <c r="H1906" s="521"/>
      <c r="I1906" s="521"/>
      <c r="J1906" s="521"/>
      <c r="K1906" s="521"/>
      <c r="L1906" s="521"/>
      <c r="M1906" s="521"/>
      <c r="N1906" s="2768"/>
      <c r="P1906" s="523"/>
      <c r="Q1906" s="525"/>
      <c r="R1906" s="2769"/>
      <c r="S1906" s="3160"/>
    </row>
    <row r="1907" spans="7:19">
      <c r="G1907" s="2767"/>
      <c r="H1907" s="521"/>
      <c r="I1907" s="521"/>
      <c r="J1907" s="521"/>
      <c r="K1907" s="521"/>
      <c r="L1907" s="521"/>
      <c r="M1907" s="521"/>
      <c r="N1907" s="2768"/>
      <c r="P1907" s="523"/>
      <c r="Q1907" s="525"/>
      <c r="R1907" s="2769"/>
      <c r="S1907" s="3160"/>
    </row>
    <row r="1908" spans="7:19">
      <c r="G1908" s="2767"/>
      <c r="H1908" s="521"/>
      <c r="I1908" s="521"/>
      <c r="J1908" s="521"/>
      <c r="K1908" s="521"/>
      <c r="L1908" s="521"/>
      <c r="M1908" s="521"/>
      <c r="N1908" s="2768"/>
      <c r="P1908" s="523"/>
      <c r="Q1908" s="525"/>
      <c r="R1908" s="2769"/>
      <c r="S1908" s="3160"/>
    </row>
    <row r="1909" spans="7:19">
      <c r="G1909" s="2767"/>
      <c r="H1909" s="521"/>
      <c r="I1909" s="521"/>
      <c r="J1909" s="521"/>
      <c r="K1909" s="521"/>
      <c r="L1909" s="521"/>
      <c r="M1909" s="521"/>
      <c r="N1909" s="2768"/>
      <c r="P1909" s="523"/>
      <c r="Q1909" s="525"/>
      <c r="R1909" s="2769"/>
      <c r="S1909" s="3160"/>
    </row>
    <row r="1910" spans="7:19">
      <c r="G1910" s="2767"/>
      <c r="H1910" s="521"/>
      <c r="I1910" s="521"/>
      <c r="J1910" s="521"/>
      <c r="K1910" s="521"/>
      <c r="L1910" s="521"/>
      <c r="M1910" s="521"/>
      <c r="N1910" s="2768"/>
      <c r="P1910" s="523"/>
      <c r="Q1910" s="525"/>
      <c r="R1910" s="2769"/>
      <c r="S1910" s="3160"/>
    </row>
    <row r="1911" spans="7:19">
      <c r="G1911" s="2767"/>
      <c r="H1911" s="521"/>
      <c r="I1911" s="521"/>
      <c r="J1911" s="521"/>
      <c r="K1911" s="521"/>
      <c r="L1911" s="521"/>
      <c r="M1911" s="521"/>
      <c r="N1911" s="2768"/>
      <c r="P1911" s="523"/>
      <c r="Q1911" s="525"/>
      <c r="R1911" s="2769"/>
      <c r="S1911" s="3160"/>
    </row>
    <row r="1912" spans="7:19">
      <c r="G1912" s="2767"/>
      <c r="H1912" s="521"/>
      <c r="I1912" s="521"/>
      <c r="J1912" s="521"/>
      <c r="K1912" s="521"/>
      <c r="L1912" s="521"/>
      <c r="M1912" s="521"/>
      <c r="N1912" s="2768"/>
      <c r="P1912" s="523"/>
      <c r="Q1912" s="525"/>
      <c r="R1912" s="2769"/>
      <c r="S1912" s="3160"/>
    </row>
    <row r="1913" spans="7:19">
      <c r="G1913" s="2767"/>
      <c r="H1913" s="521"/>
      <c r="I1913" s="521"/>
      <c r="J1913" s="521"/>
      <c r="K1913" s="521"/>
      <c r="L1913" s="521"/>
      <c r="M1913" s="521"/>
      <c r="N1913" s="2768"/>
      <c r="P1913" s="523"/>
      <c r="Q1913" s="525"/>
      <c r="R1913" s="2769"/>
      <c r="S1913" s="3160"/>
    </row>
    <row r="1914" spans="7:19">
      <c r="G1914" s="2767"/>
      <c r="H1914" s="521"/>
      <c r="I1914" s="521"/>
      <c r="J1914" s="521"/>
      <c r="K1914" s="521"/>
      <c r="L1914" s="521"/>
      <c r="M1914" s="521"/>
      <c r="N1914" s="2768"/>
      <c r="P1914" s="523"/>
      <c r="Q1914" s="525"/>
      <c r="R1914" s="2769"/>
      <c r="S1914" s="3160"/>
    </row>
    <row r="1915" spans="7:19">
      <c r="G1915" s="2767"/>
      <c r="H1915" s="521"/>
      <c r="I1915" s="521"/>
      <c r="J1915" s="521"/>
      <c r="K1915" s="521"/>
      <c r="L1915" s="521"/>
      <c r="M1915" s="521"/>
      <c r="N1915" s="2768"/>
      <c r="P1915" s="523"/>
      <c r="Q1915" s="525"/>
      <c r="R1915" s="2769"/>
      <c r="S1915" s="3160"/>
    </row>
    <row r="1916" spans="7:19">
      <c r="G1916" s="2767"/>
      <c r="H1916" s="521"/>
      <c r="I1916" s="521"/>
      <c r="J1916" s="521"/>
      <c r="K1916" s="521"/>
      <c r="L1916" s="521"/>
      <c r="M1916" s="521"/>
      <c r="N1916" s="2768"/>
      <c r="P1916" s="523"/>
      <c r="Q1916" s="525"/>
      <c r="R1916" s="2769"/>
      <c r="S1916" s="3160"/>
    </row>
    <row r="1917" spans="7:19">
      <c r="G1917" s="2767"/>
      <c r="H1917" s="521"/>
      <c r="I1917" s="521"/>
      <c r="J1917" s="521"/>
      <c r="K1917" s="521"/>
      <c r="L1917" s="521"/>
      <c r="M1917" s="521"/>
      <c r="N1917" s="2768"/>
      <c r="P1917" s="523"/>
      <c r="Q1917" s="525"/>
      <c r="R1917" s="2769"/>
      <c r="S1917" s="3160"/>
    </row>
    <row r="1918" spans="7:19">
      <c r="G1918" s="2767"/>
      <c r="H1918" s="521"/>
      <c r="I1918" s="521"/>
      <c r="J1918" s="521"/>
      <c r="K1918" s="521"/>
      <c r="L1918" s="521"/>
      <c r="M1918" s="521"/>
      <c r="N1918" s="2768"/>
      <c r="P1918" s="523"/>
      <c r="Q1918" s="525"/>
      <c r="R1918" s="2769"/>
      <c r="S1918" s="3160"/>
    </row>
    <row r="1919" spans="7:19">
      <c r="G1919" s="2767"/>
      <c r="H1919" s="521"/>
      <c r="I1919" s="521"/>
      <c r="J1919" s="521"/>
      <c r="K1919" s="521"/>
      <c r="L1919" s="521"/>
      <c r="M1919" s="521"/>
      <c r="N1919" s="2768"/>
      <c r="P1919" s="523"/>
      <c r="Q1919" s="525"/>
      <c r="R1919" s="2769"/>
      <c r="S1919" s="3160"/>
    </row>
    <row r="1920" spans="7:19">
      <c r="G1920" s="2767"/>
      <c r="H1920" s="521"/>
      <c r="I1920" s="521"/>
      <c r="J1920" s="521"/>
      <c r="K1920" s="521"/>
      <c r="L1920" s="521"/>
      <c r="M1920" s="521"/>
      <c r="N1920" s="2768"/>
      <c r="P1920" s="523"/>
      <c r="Q1920" s="525"/>
      <c r="R1920" s="2769"/>
      <c r="S1920" s="3160"/>
    </row>
    <row r="1921" spans="7:19">
      <c r="G1921" s="2767"/>
      <c r="H1921" s="521"/>
      <c r="I1921" s="521"/>
      <c r="J1921" s="521"/>
      <c r="K1921" s="521"/>
      <c r="L1921" s="521"/>
      <c r="M1921" s="521"/>
      <c r="N1921" s="2768"/>
      <c r="P1921" s="523"/>
      <c r="Q1921" s="525"/>
      <c r="R1921" s="2769"/>
      <c r="S1921" s="3160"/>
    </row>
    <row r="1922" spans="7:19">
      <c r="G1922" s="2767"/>
      <c r="H1922" s="521"/>
      <c r="I1922" s="521"/>
      <c r="J1922" s="521"/>
      <c r="K1922" s="521"/>
      <c r="L1922" s="521"/>
      <c r="M1922" s="521"/>
      <c r="N1922" s="2768"/>
      <c r="P1922" s="523"/>
      <c r="Q1922" s="525"/>
      <c r="R1922" s="2769"/>
      <c r="S1922" s="3160"/>
    </row>
    <row r="1923" spans="7:19">
      <c r="G1923" s="2767"/>
      <c r="H1923" s="521"/>
      <c r="I1923" s="521"/>
      <c r="J1923" s="521"/>
      <c r="K1923" s="521"/>
      <c r="L1923" s="521"/>
      <c r="M1923" s="521"/>
      <c r="N1923" s="2768"/>
      <c r="P1923" s="523"/>
      <c r="Q1923" s="525"/>
      <c r="R1923" s="2769"/>
      <c r="S1923" s="3160"/>
    </row>
    <row r="1924" spans="7:19">
      <c r="G1924" s="2767"/>
      <c r="H1924" s="521"/>
      <c r="I1924" s="521"/>
      <c r="J1924" s="521"/>
      <c r="K1924" s="521"/>
      <c r="L1924" s="521"/>
      <c r="M1924" s="521"/>
      <c r="N1924" s="2768"/>
      <c r="P1924" s="523"/>
      <c r="Q1924" s="525"/>
      <c r="R1924" s="2769"/>
      <c r="S1924" s="3160"/>
    </row>
    <row r="1925" spans="7:19">
      <c r="G1925" s="2767"/>
      <c r="H1925" s="521"/>
      <c r="I1925" s="521"/>
      <c r="J1925" s="521"/>
      <c r="K1925" s="521"/>
      <c r="L1925" s="521"/>
      <c r="M1925" s="521"/>
      <c r="N1925" s="2768"/>
      <c r="P1925" s="523"/>
      <c r="Q1925" s="525"/>
      <c r="R1925" s="2769"/>
      <c r="S1925" s="3160"/>
    </row>
    <row r="1926" spans="7:19">
      <c r="G1926" s="2767"/>
      <c r="H1926" s="521"/>
      <c r="I1926" s="521"/>
      <c r="J1926" s="521"/>
      <c r="K1926" s="521"/>
      <c r="L1926" s="521"/>
      <c r="M1926" s="521"/>
      <c r="N1926" s="2768"/>
      <c r="P1926" s="523"/>
      <c r="Q1926" s="525"/>
      <c r="R1926" s="2769"/>
      <c r="S1926" s="3160"/>
    </row>
    <row r="1927" spans="7:19">
      <c r="G1927" s="2767"/>
      <c r="H1927" s="521"/>
      <c r="I1927" s="521"/>
      <c r="J1927" s="521"/>
      <c r="K1927" s="521"/>
      <c r="L1927" s="521"/>
      <c r="M1927" s="521"/>
      <c r="N1927" s="2768"/>
      <c r="P1927" s="523"/>
      <c r="Q1927" s="525"/>
      <c r="R1927" s="2769"/>
      <c r="S1927" s="3160"/>
    </row>
    <row r="1928" spans="7:19">
      <c r="G1928" s="2767"/>
      <c r="H1928" s="521"/>
      <c r="I1928" s="521"/>
      <c r="J1928" s="521"/>
      <c r="K1928" s="521"/>
      <c r="L1928" s="521"/>
      <c r="M1928" s="521"/>
      <c r="N1928" s="2768"/>
      <c r="P1928" s="523"/>
      <c r="Q1928" s="525"/>
      <c r="R1928" s="2769"/>
      <c r="S1928" s="3160"/>
    </row>
    <row r="1929" spans="7:19">
      <c r="G1929" s="2767"/>
      <c r="H1929" s="521"/>
      <c r="I1929" s="521"/>
      <c r="J1929" s="521"/>
      <c r="K1929" s="521"/>
      <c r="L1929" s="521"/>
      <c r="M1929" s="521"/>
      <c r="N1929" s="2768"/>
      <c r="P1929" s="523"/>
      <c r="Q1929" s="525"/>
      <c r="R1929" s="2769"/>
      <c r="S1929" s="3160"/>
    </row>
    <row r="1930" spans="7:19">
      <c r="G1930" s="2767"/>
      <c r="H1930" s="521"/>
      <c r="I1930" s="521"/>
      <c r="J1930" s="521"/>
      <c r="K1930" s="521"/>
      <c r="L1930" s="521"/>
      <c r="M1930" s="521"/>
      <c r="N1930" s="2768"/>
      <c r="P1930" s="523"/>
      <c r="Q1930" s="525"/>
      <c r="R1930" s="2769"/>
      <c r="S1930" s="3160"/>
    </row>
    <row r="1931" spans="7:19">
      <c r="G1931" s="2767"/>
      <c r="H1931" s="521"/>
      <c r="I1931" s="521"/>
      <c r="J1931" s="521"/>
      <c r="K1931" s="521"/>
      <c r="L1931" s="521"/>
      <c r="M1931" s="521"/>
      <c r="N1931" s="2768"/>
      <c r="P1931" s="523"/>
      <c r="Q1931" s="525"/>
      <c r="R1931" s="2769"/>
      <c r="S1931" s="3160"/>
    </row>
    <row r="1932" spans="7:19">
      <c r="G1932" s="2767"/>
      <c r="H1932" s="521"/>
      <c r="I1932" s="521"/>
      <c r="J1932" s="521"/>
      <c r="K1932" s="521"/>
      <c r="L1932" s="521"/>
      <c r="M1932" s="521"/>
      <c r="N1932" s="2768"/>
      <c r="P1932" s="523"/>
      <c r="Q1932" s="525"/>
      <c r="R1932" s="2769"/>
      <c r="S1932" s="3160"/>
    </row>
    <row r="1933" spans="7:19">
      <c r="G1933" s="2767"/>
      <c r="H1933" s="521"/>
      <c r="I1933" s="521"/>
      <c r="J1933" s="521"/>
      <c r="K1933" s="521"/>
      <c r="L1933" s="521"/>
      <c r="M1933" s="521"/>
      <c r="N1933" s="2768"/>
      <c r="P1933" s="523"/>
      <c r="Q1933" s="525"/>
      <c r="R1933" s="2769"/>
      <c r="S1933" s="3160"/>
    </row>
    <row r="1934" spans="7:19">
      <c r="G1934" s="2767"/>
      <c r="H1934" s="521"/>
      <c r="I1934" s="521"/>
      <c r="J1934" s="521"/>
      <c r="K1934" s="521"/>
      <c r="L1934" s="521"/>
      <c r="M1934" s="521"/>
      <c r="N1934" s="2768"/>
      <c r="P1934" s="523"/>
      <c r="Q1934" s="525"/>
      <c r="R1934" s="2769"/>
      <c r="S1934" s="3160"/>
    </row>
    <row r="1935" spans="7:19">
      <c r="G1935" s="2767"/>
      <c r="H1935" s="521"/>
      <c r="I1935" s="521"/>
      <c r="J1935" s="521"/>
      <c r="K1935" s="521"/>
      <c r="L1935" s="521"/>
      <c r="M1935" s="521"/>
      <c r="N1935" s="2768"/>
      <c r="P1935" s="523"/>
      <c r="Q1935" s="525"/>
      <c r="R1935" s="2769"/>
      <c r="S1935" s="3160"/>
    </row>
    <row r="1936" spans="7:19">
      <c r="G1936" s="2767"/>
      <c r="H1936" s="521"/>
      <c r="I1936" s="521"/>
      <c r="J1936" s="521"/>
      <c r="K1936" s="521"/>
      <c r="L1936" s="521"/>
      <c r="M1936" s="521"/>
      <c r="N1936" s="2768"/>
      <c r="P1936" s="523"/>
      <c r="Q1936" s="525"/>
      <c r="R1936" s="2769"/>
      <c r="S1936" s="3160"/>
    </row>
    <row r="1937" spans="7:19">
      <c r="G1937" s="2767"/>
      <c r="H1937" s="521"/>
      <c r="I1937" s="521"/>
      <c r="J1937" s="521"/>
      <c r="K1937" s="521"/>
      <c r="L1937" s="521"/>
      <c r="M1937" s="521"/>
      <c r="N1937" s="2768"/>
      <c r="P1937" s="523"/>
      <c r="Q1937" s="525"/>
      <c r="R1937" s="2769"/>
      <c r="S1937" s="3160"/>
    </row>
    <row r="1938" spans="7:19">
      <c r="G1938" s="2767"/>
      <c r="H1938" s="521"/>
      <c r="I1938" s="521"/>
      <c r="J1938" s="521"/>
      <c r="K1938" s="521"/>
      <c r="L1938" s="521"/>
      <c r="M1938" s="521"/>
      <c r="N1938" s="2768"/>
      <c r="P1938" s="523"/>
      <c r="Q1938" s="525"/>
      <c r="R1938" s="2769"/>
      <c r="S1938" s="3160"/>
    </row>
    <row r="1939" spans="7:19">
      <c r="G1939" s="2767"/>
      <c r="H1939" s="521"/>
      <c r="I1939" s="521"/>
      <c r="J1939" s="521"/>
      <c r="K1939" s="521"/>
      <c r="L1939" s="521"/>
      <c r="M1939" s="521"/>
      <c r="N1939" s="2768"/>
      <c r="P1939" s="523"/>
      <c r="Q1939" s="525"/>
      <c r="R1939" s="2769"/>
      <c r="S1939" s="3160"/>
    </row>
    <row r="1940" spans="7:19">
      <c r="G1940" s="2767"/>
      <c r="H1940" s="521"/>
      <c r="I1940" s="521"/>
      <c r="J1940" s="521"/>
      <c r="K1940" s="521"/>
      <c r="L1940" s="521"/>
      <c r="M1940" s="521"/>
      <c r="N1940" s="2768"/>
      <c r="P1940" s="523"/>
      <c r="Q1940" s="525"/>
      <c r="R1940" s="2769"/>
      <c r="S1940" s="3160"/>
    </row>
    <row r="1941" spans="7:19">
      <c r="G1941" s="2767"/>
      <c r="H1941" s="521"/>
      <c r="I1941" s="521"/>
      <c r="J1941" s="521"/>
      <c r="K1941" s="521"/>
      <c r="L1941" s="521"/>
      <c r="M1941" s="521"/>
      <c r="N1941" s="2768"/>
      <c r="P1941" s="523"/>
      <c r="Q1941" s="525"/>
      <c r="R1941" s="2769"/>
      <c r="S1941" s="3160"/>
    </row>
    <row r="1942" spans="7:19">
      <c r="S1942" s="3247"/>
    </row>
    <row r="1943" spans="7:19">
      <c r="S1943" s="3247"/>
    </row>
    <row r="1944" spans="7:19">
      <c r="S1944" s="3247"/>
    </row>
    <row r="1945" spans="7:19">
      <c r="S1945" s="3247"/>
    </row>
    <row r="1946" spans="7:19">
      <c r="S1946" s="3247"/>
    </row>
    <row r="1947" spans="7:19">
      <c r="S1947" s="3247"/>
    </row>
    <row r="1948" spans="7:19">
      <c r="S1948" s="3247"/>
    </row>
    <row r="1949" spans="7:19">
      <c r="S1949" s="3247"/>
    </row>
    <row r="1950" spans="7:19">
      <c r="S1950" s="3247"/>
    </row>
    <row r="1951" spans="7:19">
      <c r="S1951" s="3247"/>
    </row>
    <row r="1952" spans="7:19">
      <c r="S1952" s="3247"/>
    </row>
    <row r="1953" spans="19:19">
      <c r="S1953" s="3247"/>
    </row>
    <row r="1954" spans="19:19">
      <c r="S1954" s="3247"/>
    </row>
    <row r="1955" spans="19:19">
      <c r="S1955" s="3247"/>
    </row>
    <row r="1956" spans="19:19">
      <c r="S1956" s="3247"/>
    </row>
    <row r="1957" spans="19:19">
      <c r="S1957" s="3247"/>
    </row>
    <row r="1958" spans="19:19">
      <c r="S1958" s="3247"/>
    </row>
    <row r="1959" spans="19:19">
      <c r="S1959" s="3247"/>
    </row>
    <row r="1960" spans="19:19">
      <c r="S1960" s="3247"/>
    </row>
    <row r="1961" spans="19:19">
      <c r="S1961" s="3247"/>
    </row>
    <row r="1962" spans="19:19">
      <c r="S1962" s="3247"/>
    </row>
    <row r="1963" spans="19:19">
      <c r="S1963" s="3247"/>
    </row>
    <row r="1964" spans="19:19">
      <c r="S1964" s="3247"/>
    </row>
    <row r="1965" spans="19:19">
      <c r="S1965" s="3247"/>
    </row>
    <row r="1966" spans="19:19">
      <c r="S1966" s="3247"/>
    </row>
    <row r="1967" spans="19:19">
      <c r="S1967" s="3247"/>
    </row>
    <row r="1968" spans="19:19">
      <c r="S1968" s="3247"/>
    </row>
    <row r="1969" spans="19:19">
      <c r="S1969" s="3247"/>
    </row>
    <row r="1970" spans="19:19">
      <c r="S1970" s="3247"/>
    </row>
    <row r="1971" spans="19:19">
      <c r="S1971" s="3247"/>
    </row>
    <row r="1972" spans="19:19">
      <c r="S1972" s="3247"/>
    </row>
    <row r="1973" spans="19:19">
      <c r="S1973" s="3247"/>
    </row>
    <row r="1974" spans="19:19">
      <c r="S1974" s="3247"/>
    </row>
    <row r="1975" spans="19:19">
      <c r="S1975" s="3247"/>
    </row>
    <row r="1976" spans="19:19">
      <c r="S1976" s="3247"/>
    </row>
    <row r="1977" spans="19:19">
      <c r="S1977" s="3247"/>
    </row>
    <row r="1978" spans="19:19">
      <c r="S1978" s="3247"/>
    </row>
    <row r="1979" spans="19:19">
      <c r="S1979" s="3247"/>
    </row>
    <row r="1980" spans="19:19">
      <c r="S1980" s="3247"/>
    </row>
    <row r="1981" spans="19:19">
      <c r="S1981" s="3247"/>
    </row>
    <row r="1982" spans="19:19">
      <c r="S1982" s="3247"/>
    </row>
    <row r="1983" spans="19:19">
      <c r="S1983" s="3247"/>
    </row>
    <row r="1984" spans="19:19">
      <c r="S1984" s="3247"/>
    </row>
    <row r="1985" spans="19:19">
      <c r="S1985" s="3247"/>
    </row>
    <row r="1986" spans="19:19">
      <c r="S1986" s="3247"/>
    </row>
    <row r="1987" spans="19:19">
      <c r="S1987" s="3247"/>
    </row>
    <row r="1988" spans="19:19">
      <c r="S1988" s="3247"/>
    </row>
    <row r="1989" spans="19:19">
      <c r="S1989" s="3247"/>
    </row>
    <row r="1990" spans="19:19">
      <c r="S1990" s="3247"/>
    </row>
    <row r="1991" spans="19:19">
      <c r="S1991" s="3247"/>
    </row>
    <row r="1992" spans="19:19">
      <c r="S1992" s="3247"/>
    </row>
    <row r="1993" spans="19:19">
      <c r="S1993" s="3247"/>
    </row>
    <row r="1994" spans="19:19">
      <c r="S1994" s="3247"/>
    </row>
    <row r="1995" spans="19:19">
      <c r="S1995" s="3247"/>
    </row>
    <row r="1996" spans="19:19">
      <c r="S1996" s="3247"/>
    </row>
    <row r="1997" spans="19:19">
      <c r="S1997" s="3247"/>
    </row>
    <row r="1998" spans="19:19">
      <c r="S1998" s="3247"/>
    </row>
    <row r="1999" spans="19:19">
      <c r="S1999" s="3247"/>
    </row>
    <row r="2000" spans="19:19">
      <c r="S2000" s="3247"/>
    </row>
    <row r="2001" spans="19:19">
      <c r="S2001" s="3247"/>
    </row>
    <row r="2002" spans="19:19">
      <c r="S2002" s="3247"/>
    </row>
    <row r="2003" spans="19:19">
      <c r="S2003" s="3247"/>
    </row>
    <row r="2004" spans="19:19">
      <c r="S2004" s="3247"/>
    </row>
    <row r="2005" spans="19:19">
      <c r="S2005" s="3247"/>
    </row>
    <row r="2006" spans="19:19">
      <c r="S2006" s="3247"/>
    </row>
    <row r="2007" spans="19:19">
      <c r="S2007" s="3247"/>
    </row>
    <row r="2008" spans="19:19">
      <c r="S2008" s="3247"/>
    </row>
    <row r="2009" spans="19:19">
      <c r="S2009" s="3247"/>
    </row>
    <row r="2010" spans="19:19">
      <c r="S2010" s="3247"/>
    </row>
    <row r="2011" spans="19:19">
      <c r="S2011" s="3247"/>
    </row>
    <row r="2012" spans="19:19">
      <c r="S2012" s="3247"/>
    </row>
    <row r="2013" spans="19:19">
      <c r="S2013" s="3247"/>
    </row>
    <row r="2014" spans="19:19">
      <c r="S2014" s="3247"/>
    </row>
    <row r="2015" spans="19:19">
      <c r="S2015" s="3247"/>
    </row>
    <row r="2016" spans="19:19">
      <c r="S2016" s="3247"/>
    </row>
    <row r="2017" spans="19:19">
      <c r="S2017" s="3247"/>
    </row>
    <row r="2018" spans="19:19">
      <c r="S2018" s="3247"/>
    </row>
    <row r="2019" spans="19:19">
      <c r="S2019" s="3247"/>
    </row>
    <row r="2020" spans="19:19">
      <c r="S2020" s="3247"/>
    </row>
    <row r="2021" spans="19:19">
      <c r="S2021" s="3247"/>
    </row>
    <row r="2022" spans="19:19">
      <c r="S2022" s="3247"/>
    </row>
    <row r="2023" spans="19:19">
      <c r="S2023" s="3247"/>
    </row>
    <row r="2024" spans="19:19">
      <c r="S2024" s="3247"/>
    </row>
    <row r="2025" spans="19:19">
      <c r="S2025" s="3247"/>
    </row>
    <row r="2026" spans="19:19">
      <c r="S2026" s="3247"/>
    </row>
    <row r="2027" spans="19:19">
      <c r="S2027" s="3247"/>
    </row>
    <row r="2028" spans="19:19">
      <c r="S2028" s="3247"/>
    </row>
    <row r="2029" spans="19:19">
      <c r="S2029" s="3247"/>
    </row>
    <row r="2030" spans="19:19">
      <c r="S2030" s="3247"/>
    </row>
    <row r="2031" spans="19:19">
      <c r="S2031" s="3247"/>
    </row>
    <row r="2032" spans="19:19">
      <c r="S2032" s="3247"/>
    </row>
    <row r="2033" spans="19:19">
      <c r="S2033" s="3247"/>
    </row>
    <row r="2034" spans="19:19">
      <c r="S2034" s="3247"/>
    </row>
    <row r="2035" spans="19:19">
      <c r="S2035" s="3247"/>
    </row>
    <row r="2036" spans="19:19">
      <c r="S2036" s="3247"/>
    </row>
    <row r="2037" spans="19:19">
      <c r="S2037" s="3247"/>
    </row>
    <row r="2038" spans="19:19">
      <c r="S2038" s="3247"/>
    </row>
    <row r="2039" spans="19:19">
      <c r="S2039" s="3247"/>
    </row>
    <row r="2040" spans="19:19">
      <c r="S2040" s="3247"/>
    </row>
    <row r="2041" spans="19:19">
      <c r="S2041" s="3247"/>
    </row>
    <row r="2042" spans="19:19">
      <c r="S2042" s="3247"/>
    </row>
    <row r="2043" spans="19:19">
      <c r="S2043" s="3247"/>
    </row>
    <row r="2044" spans="19:19">
      <c r="S2044" s="3247"/>
    </row>
    <row r="2045" spans="19:19">
      <c r="S2045" s="3247"/>
    </row>
    <row r="2046" spans="19:19">
      <c r="S2046" s="3247"/>
    </row>
    <row r="2047" spans="19:19">
      <c r="S2047" s="3247"/>
    </row>
    <row r="2048" spans="19:19">
      <c r="S2048" s="3247"/>
    </row>
    <row r="2049" spans="19:19">
      <c r="S2049" s="3247"/>
    </row>
    <row r="2050" spans="19:19">
      <c r="S2050" s="3247"/>
    </row>
    <row r="2051" spans="19:19">
      <c r="S2051" s="3247"/>
    </row>
    <row r="2052" spans="19:19">
      <c r="S2052" s="3247"/>
    </row>
    <row r="2053" spans="19:19">
      <c r="S2053" s="3247"/>
    </row>
    <row r="2054" spans="19:19">
      <c r="S2054" s="3247"/>
    </row>
    <row r="2055" spans="19:19">
      <c r="S2055" s="3247"/>
    </row>
    <row r="2056" spans="19:19">
      <c r="S2056" s="3247"/>
    </row>
    <row r="2057" spans="19:19">
      <c r="S2057" s="3247"/>
    </row>
    <row r="2058" spans="19:19">
      <c r="S2058" s="3247"/>
    </row>
    <row r="2059" spans="19:19">
      <c r="S2059" s="3247"/>
    </row>
    <row r="2060" spans="19:19">
      <c r="S2060" s="3247"/>
    </row>
    <row r="2061" spans="19:19">
      <c r="S2061" s="3247"/>
    </row>
    <row r="2062" spans="19:19">
      <c r="S2062" s="3247"/>
    </row>
    <row r="2063" spans="19:19">
      <c r="S2063" s="3247"/>
    </row>
    <row r="2064" spans="19:19">
      <c r="S2064" s="3247"/>
    </row>
    <row r="2065" spans="19:19">
      <c r="S2065" s="3247"/>
    </row>
    <row r="2066" spans="19:19">
      <c r="S2066" s="3247"/>
    </row>
    <row r="2067" spans="19:19">
      <c r="S2067" s="3247"/>
    </row>
    <row r="2068" spans="19:19">
      <c r="S2068" s="3247"/>
    </row>
    <row r="2069" spans="19:19">
      <c r="S2069" s="3247"/>
    </row>
    <row r="2070" spans="19:19">
      <c r="S2070" s="3247"/>
    </row>
    <row r="2071" spans="19:19">
      <c r="S2071" s="3247"/>
    </row>
    <row r="2072" spans="19:19">
      <c r="S2072" s="3247"/>
    </row>
    <row r="2073" spans="19:19">
      <c r="S2073" s="3247"/>
    </row>
    <row r="2074" spans="19:19">
      <c r="S2074" s="3247"/>
    </row>
    <row r="2075" spans="19:19">
      <c r="S2075" s="3247"/>
    </row>
    <row r="2076" spans="19:19">
      <c r="S2076" s="3247"/>
    </row>
    <row r="2077" spans="19:19">
      <c r="S2077" s="3247"/>
    </row>
    <row r="2078" spans="19:19">
      <c r="S2078" s="3247"/>
    </row>
    <row r="2079" spans="19:19">
      <c r="S2079" s="3247"/>
    </row>
    <row r="2080" spans="19:19">
      <c r="S2080" s="3247"/>
    </row>
    <row r="2081" spans="19:19">
      <c r="S2081" s="3247"/>
    </row>
    <row r="2082" spans="19:19">
      <c r="S2082" s="3247"/>
    </row>
    <row r="2083" spans="19:19">
      <c r="S2083" s="3247"/>
    </row>
    <row r="2084" spans="19:19">
      <c r="S2084" s="3247"/>
    </row>
    <row r="2085" spans="19:19">
      <c r="S2085" s="3247"/>
    </row>
    <row r="2086" spans="19:19">
      <c r="S2086" s="3247"/>
    </row>
    <row r="2087" spans="19:19">
      <c r="S2087" s="3247"/>
    </row>
    <row r="2088" spans="19:19">
      <c r="S2088" s="3247"/>
    </row>
    <row r="2089" spans="19:19">
      <c r="S2089" s="3247"/>
    </row>
    <row r="2090" spans="19:19">
      <c r="S2090" s="3247"/>
    </row>
    <row r="2091" spans="19:19">
      <c r="S2091" s="3247"/>
    </row>
    <row r="2092" spans="19:19">
      <c r="S2092" s="3247"/>
    </row>
    <row r="2093" spans="19:19">
      <c r="S2093" s="3247"/>
    </row>
    <row r="2094" spans="19:19">
      <c r="S2094" s="3247"/>
    </row>
    <row r="2095" spans="19:19">
      <c r="S2095" s="3247"/>
    </row>
    <row r="2096" spans="19:19">
      <c r="S2096" s="3247"/>
    </row>
    <row r="2097" spans="19:19">
      <c r="S2097" s="3247"/>
    </row>
    <row r="2098" spans="19:19">
      <c r="S2098" s="3247"/>
    </row>
    <row r="2099" spans="19:19">
      <c r="S2099" s="3247"/>
    </row>
    <row r="2100" spans="19:19">
      <c r="S2100" s="3247"/>
    </row>
    <row r="2101" spans="19:19">
      <c r="S2101" s="3247"/>
    </row>
    <row r="2102" spans="19:19">
      <c r="S2102" s="3247"/>
    </row>
    <row r="2103" spans="19:19">
      <c r="S2103" s="3247"/>
    </row>
    <row r="2104" spans="19:19">
      <c r="S2104" s="3247"/>
    </row>
    <row r="2105" spans="19:19">
      <c r="S2105" s="3247"/>
    </row>
    <row r="2106" spans="19:19">
      <c r="S2106" s="3247"/>
    </row>
    <row r="2107" spans="19:19">
      <c r="S2107" s="3247"/>
    </row>
    <row r="2108" spans="19:19">
      <c r="S2108" s="3247"/>
    </row>
    <row r="2109" spans="19:19">
      <c r="S2109" s="3247"/>
    </row>
    <row r="2110" spans="19:19">
      <c r="S2110" s="3247"/>
    </row>
    <row r="2111" spans="19:19">
      <c r="S2111" s="3247"/>
    </row>
    <row r="2112" spans="19:19">
      <c r="S2112" s="3247"/>
    </row>
    <row r="2113" spans="19:19">
      <c r="S2113" s="3247"/>
    </row>
    <row r="2114" spans="19:19">
      <c r="S2114" s="3247"/>
    </row>
    <row r="2115" spans="19:19">
      <c r="S2115" s="3247"/>
    </row>
    <row r="2116" spans="19:19">
      <c r="S2116" s="3247"/>
    </row>
    <row r="2117" spans="19:19">
      <c r="S2117" s="3247"/>
    </row>
    <row r="2118" spans="19:19">
      <c r="S2118" s="3247"/>
    </row>
    <row r="2119" spans="19:19">
      <c r="S2119" s="3247"/>
    </row>
    <row r="2120" spans="19:19">
      <c r="S2120" s="3247"/>
    </row>
    <row r="2121" spans="19:19">
      <c r="S2121" s="3247"/>
    </row>
    <row r="2122" spans="19:19">
      <c r="S2122" s="3247"/>
    </row>
    <row r="2123" spans="19:19">
      <c r="S2123" s="3247"/>
    </row>
    <row r="2124" spans="19:19">
      <c r="S2124" s="3247"/>
    </row>
    <row r="2125" spans="19:19">
      <c r="S2125" s="3247"/>
    </row>
    <row r="2126" spans="19:19">
      <c r="S2126" s="3247"/>
    </row>
    <row r="2127" spans="19:19">
      <c r="S2127" s="3247"/>
    </row>
    <row r="2128" spans="19:19">
      <c r="S2128" s="3247"/>
    </row>
    <row r="2129" spans="19:19">
      <c r="S2129" s="3247"/>
    </row>
    <row r="2130" spans="19:19">
      <c r="S2130" s="3247"/>
    </row>
    <row r="2131" spans="19:19">
      <c r="S2131" s="3247"/>
    </row>
    <row r="2132" spans="19:19">
      <c r="S2132" s="3247"/>
    </row>
    <row r="2133" spans="19:19">
      <c r="S2133" s="3247"/>
    </row>
    <row r="2134" spans="19:19">
      <c r="S2134" s="3247"/>
    </row>
    <row r="2135" spans="19:19">
      <c r="S2135" s="3247"/>
    </row>
    <row r="2136" spans="19:19">
      <c r="S2136" s="3247"/>
    </row>
    <row r="2137" spans="19:19">
      <c r="S2137" s="3247"/>
    </row>
    <row r="2138" spans="19:19">
      <c r="S2138" s="3247"/>
    </row>
    <row r="2139" spans="19:19">
      <c r="S2139" s="3247"/>
    </row>
    <row r="2140" spans="19:19">
      <c r="S2140" s="3247"/>
    </row>
    <row r="2141" spans="19:19">
      <c r="S2141" s="3247"/>
    </row>
    <row r="2142" spans="19:19">
      <c r="S2142" s="3247"/>
    </row>
    <row r="2143" spans="19:19">
      <c r="S2143" s="3247"/>
    </row>
    <row r="2144" spans="19:19">
      <c r="S2144" s="3247"/>
    </row>
    <row r="2145" spans="19:19">
      <c r="S2145" s="3247"/>
    </row>
    <row r="2146" spans="19:19">
      <c r="S2146" s="3247"/>
    </row>
    <row r="2147" spans="19:19">
      <c r="S2147" s="3247"/>
    </row>
    <row r="2148" spans="19:19">
      <c r="S2148" s="3247"/>
    </row>
    <row r="2149" spans="19:19">
      <c r="S2149" s="3247"/>
    </row>
    <row r="2150" spans="19:19">
      <c r="S2150" s="3247"/>
    </row>
    <row r="2151" spans="19:19">
      <c r="S2151" s="3247"/>
    </row>
    <row r="2152" spans="19:19">
      <c r="S2152" s="3247"/>
    </row>
    <row r="2153" spans="19:19">
      <c r="S2153" s="3247"/>
    </row>
    <row r="2154" spans="19:19">
      <c r="S2154" s="3247"/>
    </row>
    <row r="2155" spans="19:19">
      <c r="S2155" s="3247"/>
    </row>
    <row r="2156" spans="19:19">
      <c r="S2156" s="3247"/>
    </row>
    <row r="2157" spans="19:19">
      <c r="S2157" s="3247"/>
    </row>
    <row r="2158" spans="19:19">
      <c r="S2158" s="3247"/>
    </row>
    <row r="2159" spans="19:19">
      <c r="S2159" s="3247"/>
    </row>
    <row r="2160" spans="19:19">
      <c r="S2160" s="3247"/>
    </row>
    <row r="2161" spans="19:19">
      <c r="S2161" s="3247"/>
    </row>
    <row r="2162" spans="19:19">
      <c r="S2162" s="3247"/>
    </row>
    <row r="2163" spans="19:19">
      <c r="S2163" s="3247"/>
    </row>
    <row r="2164" spans="19:19">
      <c r="S2164" s="3247"/>
    </row>
    <row r="2165" spans="19:19">
      <c r="S2165" s="3247"/>
    </row>
    <row r="2166" spans="19:19">
      <c r="S2166" s="3247"/>
    </row>
    <row r="2167" spans="19:19">
      <c r="S2167" s="3247"/>
    </row>
    <row r="2168" spans="19:19">
      <c r="S2168" s="3247"/>
    </row>
    <row r="2169" spans="19:19">
      <c r="S2169" s="3247"/>
    </row>
    <row r="2170" spans="19:19">
      <c r="S2170" s="3247"/>
    </row>
    <row r="2171" spans="19:19">
      <c r="S2171" s="3247"/>
    </row>
    <row r="2172" spans="19:19">
      <c r="S2172" s="3247"/>
    </row>
    <row r="2173" spans="19:19">
      <c r="S2173" s="3247"/>
    </row>
    <row r="2174" spans="19:19">
      <c r="S2174" s="3247"/>
    </row>
    <row r="2175" spans="19:19">
      <c r="S2175" s="3247"/>
    </row>
    <row r="2176" spans="19:19">
      <c r="S2176" s="3247"/>
    </row>
    <row r="2177" spans="19:19">
      <c r="S2177" s="3247"/>
    </row>
    <row r="2178" spans="19:19">
      <c r="S2178" s="3247"/>
    </row>
    <row r="2179" spans="19:19">
      <c r="S2179" s="3247"/>
    </row>
    <row r="2180" spans="19:19">
      <c r="S2180" s="3247"/>
    </row>
    <row r="2181" spans="19:19">
      <c r="S2181" s="3247"/>
    </row>
    <row r="2182" spans="19:19">
      <c r="S2182" s="3247"/>
    </row>
    <row r="2183" spans="19:19">
      <c r="S2183" s="3247"/>
    </row>
    <row r="2184" spans="19:19">
      <c r="S2184" s="3247"/>
    </row>
    <row r="2185" spans="19:19">
      <c r="S2185" s="3247"/>
    </row>
    <row r="2186" spans="19:19">
      <c r="S2186" s="3247"/>
    </row>
    <row r="2187" spans="19:19">
      <c r="S2187" s="3247"/>
    </row>
    <row r="2188" spans="19:19">
      <c r="S2188" s="3247"/>
    </row>
    <row r="2189" spans="19:19">
      <c r="S2189" s="3247"/>
    </row>
    <row r="2190" spans="19:19">
      <c r="S2190" s="3247"/>
    </row>
    <row r="2191" spans="19:19">
      <c r="S2191" s="3247"/>
    </row>
    <row r="2192" spans="19:19">
      <c r="S2192" s="3247"/>
    </row>
    <row r="2193" spans="19:19">
      <c r="S2193" s="3247"/>
    </row>
    <row r="2194" spans="19:19">
      <c r="S2194" s="3247"/>
    </row>
    <row r="2195" spans="19:19">
      <c r="S2195" s="3247"/>
    </row>
    <row r="2196" spans="19:19">
      <c r="S2196" s="3247"/>
    </row>
    <row r="2197" spans="19:19">
      <c r="S2197" s="3247"/>
    </row>
    <row r="2198" spans="19:19">
      <c r="S2198" s="3247"/>
    </row>
    <row r="2199" spans="19:19">
      <c r="S2199" s="3247"/>
    </row>
    <row r="2200" spans="19:19">
      <c r="S2200" s="3247"/>
    </row>
    <row r="2201" spans="19:19">
      <c r="S2201" s="3247"/>
    </row>
    <row r="2202" spans="19:19">
      <c r="S2202" s="3247"/>
    </row>
    <row r="2203" spans="19:19">
      <c r="S2203" s="3247"/>
    </row>
    <row r="2204" spans="19:19">
      <c r="S2204" s="3247"/>
    </row>
    <row r="2205" spans="19:19">
      <c r="S2205" s="3247"/>
    </row>
    <row r="2206" spans="19:19">
      <c r="S2206" s="3247"/>
    </row>
    <row r="2207" spans="19:19">
      <c r="S2207" s="3247"/>
    </row>
    <row r="2208" spans="19:19">
      <c r="S2208" s="3247"/>
    </row>
    <row r="2209" spans="19:19">
      <c r="S2209" s="3247"/>
    </row>
    <row r="2210" spans="19:19">
      <c r="S2210" s="3247"/>
    </row>
    <row r="2211" spans="19:19">
      <c r="S2211" s="3247"/>
    </row>
    <row r="2212" spans="19:19">
      <c r="S2212" s="3247"/>
    </row>
    <row r="2213" spans="19:19">
      <c r="S2213" s="3247"/>
    </row>
    <row r="2214" spans="19:19">
      <c r="S2214" s="3247"/>
    </row>
    <row r="2215" spans="19:19">
      <c r="S2215" s="3247"/>
    </row>
    <row r="2216" spans="19:19">
      <c r="S2216" s="3247"/>
    </row>
    <row r="2217" spans="19:19">
      <c r="S2217" s="3247"/>
    </row>
    <row r="2218" spans="19:19">
      <c r="S2218" s="3247"/>
    </row>
    <row r="2219" spans="19:19">
      <c r="S2219" s="3247"/>
    </row>
    <row r="2220" spans="19:19">
      <c r="S2220" s="3247"/>
    </row>
    <row r="2221" spans="19:19">
      <c r="S2221" s="3247"/>
    </row>
    <row r="2222" spans="19:19">
      <c r="S2222" s="3247"/>
    </row>
    <row r="2223" spans="19:19">
      <c r="S2223" s="3247"/>
    </row>
    <row r="2224" spans="19:19">
      <c r="S2224" s="3247"/>
    </row>
    <row r="2225" spans="19:19">
      <c r="S2225" s="3247"/>
    </row>
    <row r="2226" spans="19:19">
      <c r="S2226" s="3247"/>
    </row>
    <row r="2227" spans="19:19">
      <c r="S2227" s="3247"/>
    </row>
    <row r="2228" spans="19:19">
      <c r="S2228" s="3247"/>
    </row>
    <row r="2229" spans="19:19">
      <c r="S2229" s="3247"/>
    </row>
    <row r="2230" spans="19:19">
      <c r="S2230" s="3247"/>
    </row>
    <row r="2231" spans="19:19">
      <c r="S2231" s="3247"/>
    </row>
    <row r="2232" spans="19:19">
      <c r="S2232" s="3247"/>
    </row>
    <row r="2233" spans="19:19">
      <c r="S2233" s="3247"/>
    </row>
    <row r="2234" spans="19:19">
      <c r="S2234" s="3247"/>
    </row>
    <row r="2235" spans="19:19">
      <c r="S2235" s="3247"/>
    </row>
    <row r="2236" spans="19:19">
      <c r="S2236" s="3247"/>
    </row>
    <row r="2237" spans="19:19">
      <c r="S2237" s="3247"/>
    </row>
    <row r="2238" spans="19:19">
      <c r="S2238" s="3247"/>
    </row>
    <row r="2239" spans="19:19">
      <c r="S2239" s="3247"/>
    </row>
    <row r="2240" spans="19:19">
      <c r="S2240" s="3247"/>
    </row>
    <row r="2241" spans="19:19">
      <c r="S2241" s="3247"/>
    </row>
    <row r="2242" spans="19:19">
      <c r="S2242" s="3247"/>
    </row>
    <row r="2243" spans="19:19">
      <c r="S2243" s="3247"/>
    </row>
    <row r="2244" spans="19:19">
      <c r="S2244" s="3247"/>
    </row>
    <row r="2245" spans="19:19">
      <c r="S2245" s="3247"/>
    </row>
    <row r="2246" spans="19:19">
      <c r="S2246" s="3247"/>
    </row>
    <row r="2247" spans="19:19">
      <c r="S2247" s="3247"/>
    </row>
    <row r="2248" spans="19:19">
      <c r="S2248" s="3247"/>
    </row>
    <row r="2249" spans="19:19">
      <c r="S2249" s="3247"/>
    </row>
    <row r="2250" spans="19:19">
      <c r="S2250" s="3247"/>
    </row>
    <row r="2251" spans="19:19">
      <c r="S2251" s="3247"/>
    </row>
    <row r="2252" spans="19:19">
      <c r="S2252" s="3247"/>
    </row>
    <row r="2253" spans="19:19">
      <c r="S2253" s="3247"/>
    </row>
    <row r="2254" spans="19:19">
      <c r="S2254" s="3247"/>
    </row>
    <row r="2255" spans="19:19">
      <c r="S2255" s="3247"/>
    </row>
    <row r="2256" spans="19:19">
      <c r="S2256" s="3247"/>
    </row>
    <row r="2257" spans="19:19">
      <c r="S2257" s="3247"/>
    </row>
    <row r="2258" spans="19:19">
      <c r="S2258" s="3247"/>
    </row>
    <row r="2259" spans="19:19">
      <c r="S2259" s="3247"/>
    </row>
    <row r="2260" spans="19:19">
      <c r="S2260" s="3247"/>
    </row>
    <row r="2261" spans="19:19">
      <c r="S2261" s="3247"/>
    </row>
    <row r="2262" spans="19:19">
      <c r="S2262" s="3247"/>
    </row>
    <row r="2263" spans="19:19">
      <c r="S2263" s="3247"/>
    </row>
    <row r="2264" spans="19:19">
      <c r="S2264" s="3247"/>
    </row>
    <row r="2265" spans="19:19">
      <c r="S2265" s="3247"/>
    </row>
    <row r="2266" spans="19:19">
      <c r="S2266" s="3247"/>
    </row>
    <row r="2267" spans="19:19">
      <c r="S2267" s="3247"/>
    </row>
    <row r="2268" spans="19:19">
      <c r="S2268" s="3247"/>
    </row>
    <row r="2269" spans="19:19">
      <c r="S2269" s="3247"/>
    </row>
    <row r="2270" spans="19:19">
      <c r="S2270" s="3247"/>
    </row>
    <row r="2271" spans="19:19">
      <c r="S2271" s="3247"/>
    </row>
    <row r="2272" spans="19:19">
      <c r="S2272" s="3247"/>
    </row>
    <row r="2273" spans="19:19">
      <c r="S2273" s="3247"/>
    </row>
    <row r="2274" spans="19:19">
      <c r="S2274" s="3247"/>
    </row>
    <row r="2275" spans="19:19">
      <c r="S2275" s="3247"/>
    </row>
    <row r="2276" spans="19:19">
      <c r="S2276" s="3247"/>
    </row>
    <row r="2277" spans="19:19">
      <c r="S2277" s="3247"/>
    </row>
    <row r="2278" spans="19:19">
      <c r="S2278" s="3247"/>
    </row>
    <row r="2279" spans="19:19">
      <c r="S2279" s="3247"/>
    </row>
    <row r="2280" spans="19:19">
      <c r="S2280" s="3247"/>
    </row>
    <row r="2281" spans="19:19">
      <c r="S2281" s="3247"/>
    </row>
    <row r="2282" spans="19:19">
      <c r="S2282" s="3247"/>
    </row>
    <row r="2283" spans="19:19">
      <c r="S2283" s="3247"/>
    </row>
    <row r="2284" spans="19:19">
      <c r="S2284" s="3247"/>
    </row>
    <row r="2285" spans="19:19">
      <c r="S2285" s="3247"/>
    </row>
    <row r="2286" spans="19:19">
      <c r="S2286" s="3247"/>
    </row>
    <row r="2287" spans="19:19">
      <c r="S2287" s="3247"/>
    </row>
    <row r="2288" spans="19:19">
      <c r="S2288" s="3247"/>
    </row>
    <row r="2289" spans="19:19">
      <c r="S2289" s="3247"/>
    </row>
    <row r="2290" spans="19:19">
      <c r="S2290" s="3247"/>
    </row>
    <row r="2291" spans="19:19">
      <c r="S2291" s="3247"/>
    </row>
    <row r="2292" spans="19:19">
      <c r="S2292" s="3247"/>
    </row>
    <row r="2293" spans="19:19">
      <c r="S2293" s="3247"/>
    </row>
    <row r="2294" spans="19:19">
      <c r="S2294" s="3247"/>
    </row>
    <row r="2295" spans="19:19">
      <c r="S2295" s="3247"/>
    </row>
    <row r="2296" spans="19:19">
      <c r="S2296" s="3247"/>
    </row>
    <row r="2297" spans="19:19">
      <c r="S2297" s="3247"/>
    </row>
    <row r="2298" spans="19:19">
      <c r="S2298" s="3247"/>
    </row>
    <row r="2299" spans="19:19">
      <c r="S2299" s="3247"/>
    </row>
    <row r="2300" spans="19:19">
      <c r="S2300" s="3247"/>
    </row>
    <row r="2301" spans="19:19">
      <c r="S2301" s="3247"/>
    </row>
    <row r="2302" spans="19:19">
      <c r="S2302" s="3247"/>
    </row>
    <row r="2303" spans="19:19">
      <c r="S2303" s="3247"/>
    </row>
    <row r="2304" spans="19:19">
      <c r="S2304" s="3247"/>
    </row>
    <row r="2305" spans="19:19">
      <c r="S2305" s="3247"/>
    </row>
    <row r="2306" spans="19:19">
      <c r="S2306" s="3247"/>
    </row>
    <row r="2307" spans="19:19">
      <c r="S2307" s="3247"/>
    </row>
    <row r="2308" spans="19:19">
      <c r="S2308" s="3247"/>
    </row>
    <row r="2309" spans="19:19">
      <c r="S2309" s="3247"/>
    </row>
    <row r="2310" spans="19:19">
      <c r="S2310" s="3247"/>
    </row>
    <row r="2311" spans="19:19">
      <c r="S2311" s="3247"/>
    </row>
    <row r="2312" spans="19:19">
      <c r="S2312" s="3247"/>
    </row>
    <row r="2313" spans="19:19">
      <c r="S2313" s="3247"/>
    </row>
    <row r="2314" spans="19:19">
      <c r="S2314" s="3247"/>
    </row>
    <row r="2315" spans="19:19">
      <c r="S2315" s="3247"/>
    </row>
    <row r="2316" spans="19:19">
      <c r="S2316" s="3247"/>
    </row>
    <row r="2317" spans="19:19">
      <c r="S2317" s="3247"/>
    </row>
    <row r="2318" spans="19:19">
      <c r="S2318" s="3247"/>
    </row>
    <row r="2319" spans="19:19">
      <c r="S2319" s="3247"/>
    </row>
    <row r="2320" spans="19:19">
      <c r="S2320" s="3247"/>
    </row>
    <row r="2321" spans="19:19">
      <c r="S2321" s="3247"/>
    </row>
    <row r="2322" spans="19:19">
      <c r="S2322" s="3247"/>
    </row>
    <row r="2323" spans="19:19">
      <c r="S2323" s="3247"/>
    </row>
    <row r="2324" spans="19:19">
      <c r="S2324" s="3247"/>
    </row>
    <row r="2325" spans="19:19">
      <c r="S2325" s="3247"/>
    </row>
    <row r="2326" spans="19:19">
      <c r="S2326" s="3247"/>
    </row>
    <row r="2327" spans="19:19">
      <c r="S2327" s="3247"/>
    </row>
    <row r="2328" spans="19:19">
      <c r="S2328" s="3247"/>
    </row>
    <row r="2329" spans="19:19">
      <c r="S2329" s="3247"/>
    </row>
    <row r="2330" spans="19:19">
      <c r="S2330" s="3247"/>
    </row>
    <row r="2331" spans="19:19">
      <c r="S2331" s="3247"/>
    </row>
    <row r="2332" spans="19:19">
      <c r="S2332" s="3247"/>
    </row>
    <row r="2333" spans="19:19">
      <c r="S2333" s="3247"/>
    </row>
    <row r="2334" spans="19:19">
      <c r="S2334" s="3247"/>
    </row>
    <row r="2335" spans="19:19">
      <c r="S2335" s="3247"/>
    </row>
    <row r="2336" spans="19:19">
      <c r="S2336" s="3247"/>
    </row>
    <row r="2337" spans="19:19">
      <c r="S2337" s="3247"/>
    </row>
    <row r="2338" spans="19:19">
      <c r="S2338" s="3247"/>
    </row>
    <row r="2339" spans="19:19">
      <c r="S2339" s="3247"/>
    </row>
    <row r="2340" spans="19:19">
      <c r="S2340" s="3247"/>
    </row>
    <row r="2341" spans="19:19">
      <c r="S2341" s="3247"/>
    </row>
    <row r="2342" spans="19:19">
      <c r="S2342" s="3247"/>
    </row>
    <row r="2343" spans="19:19">
      <c r="S2343" s="3247"/>
    </row>
    <row r="2344" spans="19:19">
      <c r="S2344" s="3247"/>
    </row>
    <row r="2345" spans="19:19">
      <c r="S2345" s="3247"/>
    </row>
    <row r="2346" spans="19:19">
      <c r="S2346" s="3247"/>
    </row>
    <row r="2347" spans="19:19">
      <c r="S2347" s="3247"/>
    </row>
    <row r="2348" spans="19:19">
      <c r="S2348" s="3247"/>
    </row>
    <row r="2349" spans="19:19">
      <c r="S2349" s="3247"/>
    </row>
    <row r="2350" spans="19:19">
      <c r="S2350" s="3247"/>
    </row>
    <row r="2351" spans="19:19">
      <c r="S2351" s="3247"/>
    </row>
    <row r="2352" spans="19:19">
      <c r="S2352" s="3247"/>
    </row>
    <row r="2353" spans="19:19">
      <c r="S2353" s="3247"/>
    </row>
    <row r="2354" spans="19:19">
      <c r="S2354" s="3247"/>
    </row>
    <row r="2355" spans="19:19">
      <c r="S2355" s="3247"/>
    </row>
    <row r="2356" spans="19:19">
      <c r="S2356" s="3247"/>
    </row>
    <row r="2357" spans="19:19">
      <c r="S2357" s="3247"/>
    </row>
    <row r="2358" spans="19:19">
      <c r="S2358" s="3247"/>
    </row>
    <row r="2359" spans="19:19">
      <c r="S2359" s="3247"/>
    </row>
    <row r="2360" spans="19:19">
      <c r="S2360" s="3247"/>
    </row>
    <row r="2361" spans="19:19">
      <c r="S2361" s="3247"/>
    </row>
    <row r="2362" spans="19:19">
      <c r="S2362" s="3247"/>
    </row>
    <row r="2363" spans="19:19">
      <c r="S2363" s="3247"/>
    </row>
    <row r="2364" spans="19:19">
      <c r="S2364" s="3247"/>
    </row>
    <row r="2365" spans="19:19">
      <c r="S2365" s="3247"/>
    </row>
    <row r="2366" spans="19:19">
      <c r="S2366" s="3247"/>
    </row>
    <row r="2367" spans="19:19">
      <c r="S2367" s="3247"/>
    </row>
    <row r="2368" spans="19:19">
      <c r="S2368" s="3247"/>
    </row>
    <row r="2369" spans="19:19">
      <c r="S2369" s="3247"/>
    </row>
    <row r="2370" spans="19:19">
      <c r="S2370" s="3247"/>
    </row>
    <row r="2371" spans="19:19">
      <c r="S2371" s="3247"/>
    </row>
    <row r="2372" spans="19:19">
      <c r="S2372" s="3247"/>
    </row>
    <row r="2373" spans="19:19">
      <c r="S2373" s="3247"/>
    </row>
    <row r="2374" spans="19:19">
      <c r="S2374" s="3247"/>
    </row>
    <row r="2375" spans="19:19">
      <c r="S2375" s="3247"/>
    </row>
    <row r="2376" spans="19:19">
      <c r="S2376" s="3247"/>
    </row>
    <row r="2377" spans="19:19">
      <c r="S2377" s="3247"/>
    </row>
    <row r="2378" spans="19:19">
      <c r="S2378" s="3247"/>
    </row>
    <row r="2379" spans="19:19">
      <c r="S2379" s="3247"/>
    </row>
    <row r="2380" spans="19:19">
      <c r="S2380" s="3247"/>
    </row>
    <row r="2381" spans="19:19">
      <c r="S2381" s="3247"/>
    </row>
    <row r="2382" spans="19:19">
      <c r="S2382" s="3247"/>
    </row>
    <row r="2383" spans="19:19">
      <c r="S2383" s="3247"/>
    </row>
    <row r="2384" spans="19:19">
      <c r="S2384" s="3247"/>
    </row>
    <row r="2385" spans="19:19">
      <c r="S2385" s="3247"/>
    </row>
    <row r="2386" spans="19:19">
      <c r="S2386" s="3247"/>
    </row>
    <row r="2387" spans="19:19">
      <c r="S2387" s="3247"/>
    </row>
    <row r="2388" spans="19:19">
      <c r="S2388" s="3247"/>
    </row>
    <row r="2389" spans="19:19">
      <c r="S2389" s="3247"/>
    </row>
    <row r="2390" spans="19:19">
      <c r="S2390" s="3247"/>
    </row>
    <row r="2391" spans="19:19">
      <c r="S2391" s="3247"/>
    </row>
    <row r="2392" spans="19:19">
      <c r="S2392" s="3247"/>
    </row>
    <row r="2393" spans="19:19">
      <c r="S2393" s="3247"/>
    </row>
    <row r="2394" spans="19:19">
      <c r="S2394" s="3247"/>
    </row>
    <row r="2395" spans="19:19">
      <c r="S2395" s="3247"/>
    </row>
    <row r="2396" spans="19:19">
      <c r="S2396" s="3247"/>
    </row>
    <row r="2397" spans="19:19">
      <c r="S2397" s="3247"/>
    </row>
    <row r="2398" spans="19:19">
      <c r="S2398" s="3247"/>
    </row>
    <row r="2399" spans="19:19">
      <c r="S2399" s="3247"/>
    </row>
    <row r="2400" spans="19:19">
      <c r="S2400" s="3247"/>
    </row>
    <row r="2401" spans="19:19">
      <c r="S2401" s="3247"/>
    </row>
    <row r="2402" spans="19:19">
      <c r="S2402" s="3247"/>
    </row>
    <row r="2403" spans="19:19">
      <c r="S2403" s="3247"/>
    </row>
    <row r="2404" spans="19:19">
      <c r="S2404" s="3247"/>
    </row>
    <row r="2405" spans="19:19">
      <c r="S2405" s="3247"/>
    </row>
    <row r="2406" spans="19:19">
      <c r="S2406" s="3247"/>
    </row>
    <row r="2407" spans="19:19">
      <c r="S2407" s="3247"/>
    </row>
    <row r="2408" spans="19:19">
      <c r="S2408" s="3247"/>
    </row>
    <row r="2409" spans="19:19">
      <c r="S2409" s="3247"/>
    </row>
    <row r="2410" spans="19:19">
      <c r="S2410" s="3247"/>
    </row>
    <row r="2411" spans="19:19">
      <c r="S2411" s="3247"/>
    </row>
    <row r="2412" spans="19:19">
      <c r="S2412" s="3247"/>
    </row>
    <row r="2413" spans="19:19">
      <c r="S2413" s="3247"/>
    </row>
    <row r="2414" spans="19:19">
      <c r="S2414" s="3247"/>
    </row>
    <row r="2415" spans="19:19">
      <c r="S2415" s="3247"/>
    </row>
    <row r="2416" spans="19:19">
      <c r="S2416" s="3247"/>
    </row>
    <row r="2417" spans="19:19">
      <c r="S2417" s="3247"/>
    </row>
    <row r="2418" spans="19:19">
      <c r="S2418" s="3247"/>
    </row>
    <row r="2419" spans="19:19">
      <c r="S2419" s="3247"/>
    </row>
    <row r="2420" spans="19:19">
      <c r="S2420" s="3247"/>
    </row>
    <row r="2421" spans="19:19">
      <c r="S2421" s="3247"/>
    </row>
    <row r="2422" spans="19:19">
      <c r="S2422" s="3247"/>
    </row>
    <row r="2423" spans="19:19">
      <c r="S2423" s="3247"/>
    </row>
    <row r="2424" spans="19:19">
      <c r="S2424" s="3247"/>
    </row>
    <row r="2425" spans="19:19">
      <c r="S2425" s="3247"/>
    </row>
    <row r="2426" spans="19:19">
      <c r="S2426" s="3247"/>
    </row>
    <row r="2427" spans="19:19">
      <c r="S2427" s="3247"/>
    </row>
    <row r="2428" spans="19:19">
      <c r="S2428" s="3247"/>
    </row>
    <row r="2429" spans="19:19">
      <c r="S2429" s="3247"/>
    </row>
    <row r="2430" spans="19:19">
      <c r="S2430" s="3247"/>
    </row>
    <row r="2431" spans="19:19">
      <c r="S2431" s="3247"/>
    </row>
    <row r="2432" spans="19:19">
      <c r="S2432" s="3247"/>
    </row>
    <row r="2433" spans="19:19">
      <c r="S2433" s="3247"/>
    </row>
    <row r="2434" spans="19:19">
      <c r="S2434" s="3247"/>
    </row>
    <row r="2435" spans="19:19">
      <c r="S2435" s="3247"/>
    </row>
    <row r="2436" spans="19:19">
      <c r="S2436" s="3247"/>
    </row>
    <row r="2437" spans="19:19">
      <c r="S2437" s="3247"/>
    </row>
    <row r="2438" spans="19:19">
      <c r="S2438" s="3247"/>
    </row>
    <row r="2439" spans="19:19">
      <c r="S2439" s="3247"/>
    </row>
    <row r="2440" spans="19:19">
      <c r="S2440" s="3247"/>
    </row>
    <row r="2441" spans="19:19">
      <c r="S2441" s="3247"/>
    </row>
    <row r="2442" spans="19:19">
      <c r="S2442" s="3247"/>
    </row>
    <row r="2443" spans="19:19">
      <c r="S2443" s="3247"/>
    </row>
    <row r="2444" spans="19:19">
      <c r="S2444" s="3247"/>
    </row>
    <row r="2445" spans="19:19">
      <c r="S2445" s="3247"/>
    </row>
    <row r="2446" spans="19:19">
      <c r="S2446" s="3247"/>
    </row>
    <row r="2447" spans="19:19">
      <c r="S2447" s="3247"/>
    </row>
    <row r="2448" spans="19:19">
      <c r="S2448" s="3247"/>
    </row>
    <row r="2449" spans="19:19">
      <c r="S2449" s="3247"/>
    </row>
    <row r="2450" spans="19:19">
      <c r="S2450" s="3247"/>
    </row>
    <row r="2451" spans="19:19">
      <c r="S2451" s="3247"/>
    </row>
    <row r="2452" spans="19:19">
      <c r="S2452" s="3247"/>
    </row>
    <row r="2453" spans="19:19">
      <c r="S2453" s="3247"/>
    </row>
    <row r="2454" spans="19:19">
      <c r="S2454" s="3247"/>
    </row>
    <row r="2455" spans="19:19">
      <c r="S2455" s="3247"/>
    </row>
    <row r="2456" spans="19:19">
      <c r="S2456" s="3247"/>
    </row>
    <row r="2457" spans="19:19">
      <c r="S2457" s="3247"/>
    </row>
    <row r="2458" spans="19:19">
      <c r="S2458" s="3247"/>
    </row>
    <row r="2459" spans="19:19">
      <c r="S2459" s="3247"/>
    </row>
    <row r="2460" spans="19:19">
      <c r="S2460" s="3247"/>
    </row>
    <row r="2461" spans="19:19">
      <c r="S2461" s="3247"/>
    </row>
    <row r="2462" spans="19:19">
      <c r="S2462" s="3247"/>
    </row>
    <row r="2463" spans="19:19">
      <c r="S2463" s="3247"/>
    </row>
    <row r="2464" spans="19:19">
      <c r="S2464" s="3247"/>
    </row>
    <row r="2465" spans="19:19">
      <c r="S2465" s="3247"/>
    </row>
    <row r="2466" spans="19:19">
      <c r="S2466" s="3247"/>
    </row>
    <row r="2467" spans="19:19">
      <c r="S2467" s="3247"/>
    </row>
    <row r="2468" spans="19:19">
      <c r="S2468" s="3247"/>
    </row>
    <row r="2469" spans="19:19">
      <c r="S2469" s="3247"/>
    </row>
    <row r="2470" spans="19:19">
      <c r="S2470" s="3247"/>
    </row>
    <row r="2471" spans="19:19">
      <c r="S2471" s="3247"/>
    </row>
    <row r="2472" spans="19:19">
      <c r="S2472" s="3247"/>
    </row>
    <row r="2473" spans="19:19">
      <c r="S2473" s="3247"/>
    </row>
    <row r="2474" spans="19:19">
      <c r="S2474" s="3247"/>
    </row>
    <row r="2475" spans="19:19">
      <c r="S2475" s="3247"/>
    </row>
    <row r="2476" spans="19:19">
      <c r="S2476" s="3247"/>
    </row>
    <row r="2477" spans="19:19">
      <c r="S2477" s="3247"/>
    </row>
    <row r="2478" spans="19:19">
      <c r="S2478" s="3247"/>
    </row>
    <row r="2479" spans="19:19">
      <c r="S2479" s="3247"/>
    </row>
    <row r="2480" spans="19:19">
      <c r="S2480" s="3247"/>
    </row>
    <row r="2481" spans="19:19">
      <c r="S2481" s="3247"/>
    </row>
    <row r="2482" spans="19:19">
      <c r="S2482" s="3247"/>
    </row>
    <row r="2483" spans="19:19">
      <c r="S2483" s="3247"/>
    </row>
    <row r="2484" spans="19:19">
      <c r="S2484" s="3247"/>
    </row>
    <row r="2485" spans="19:19">
      <c r="S2485" s="3247"/>
    </row>
    <row r="2486" spans="19:19">
      <c r="S2486" s="3247"/>
    </row>
    <row r="2487" spans="19:19">
      <c r="S2487" s="3247"/>
    </row>
    <row r="2488" spans="19:19">
      <c r="S2488" s="3247"/>
    </row>
    <row r="2489" spans="19:19">
      <c r="S2489" s="3247"/>
    </row>
    <row r="2490" spans="19:19">
      <c r="S2490" s="3247"/>
    </row>
    <row r="2491" spans="19:19">
      <c r="S2491" s="3247"/>
    </row>
    <row r="2492" spans="19:19">
      <c r="S2492" s="3247"/>
    </row>
    <row r="2493" spans="19:19">
      <c r="S2493" s="3247"/>
    </row>
    <row r="2494" spans="19:19">
      <c r="S2494" s="3247"/>
    </row>
    <row r="2495" spans="19:19">
      <c r="S2495" s="3247"/>
    </row>
    <row r="2496" spans="19:19">
      <c r="S2496" s="3247"/>
    </row>
    <row r="2497" spans="19:19">
      <c r="S2497" s="3247"/>
    </row>
    <row r="2498" spans="19:19">
      <c r="S2498" s="3247"/>
    </row>
    <row r="2499" spans="19:19">
      <c r="S2499" s="3247"/>
    </row>
    <row r="2500" spans="19:19">
      <c r="S2500" s="3247"/>
    </row>
    <row r="2501" spans="19:19">
      <c r="S2501" s="3247"/>
    </row>
    <row r="2502" spans="19:19">
      <c r="S2502" s="3247"/>
    </row>
    <row r="2503" spans="19:19">
      <c r="S2503" s="3247"/>
    </row>
    <row r="2504" spans="19:19">
      <c r="S2504" s="3247"/>
    </row>
    <row r="2505" spans="19:19">
      <c r="S2505" s="3247"/>
    </row>
    <row r="2506" spans="19:19">
      <c r="S2506" s="3247"/>
    </row>
    <row r="2507" spans="19:19">
      <c r="S2507" s="3247"/>
    </row>
    <row r="2508" spans="19:19">
      <c r="S2508" s="3247"/>
    </row>
    <row r="2509" spans="19:19">
      <c r="S2509" s="3247"/>
    </row>
    <row r="2510" spans="19:19">
      <c r="S2510" s="3247"/>
    </row>
    <row r="2511" spans="19:19">
      <c r="S2511" s="3247"/>
    </row>
    <row r="2512" spans="19:19">
      <c r="S2512" s="3247"/>
    </row>
    <row r="2513" spans="19:19">
      <c r="S2513" s="3247"/>
    </row>
    <row r="2514" spans="19:19">
      <c r="S2514" s="3247"/>
    </row>
    <row r="2515" spans="19:19">
      <c r="S2515" s="3247"/>
    </row>
    <row r="2516" spans="19:19">
      <c r="S2516" s="3247"/>
    </row>
    <row r="2517" spans="19:19">
      <c r="S2517" s="3247"/>
    </row>
    <row r="2518" spans="19:19">
      <c r="S2518" s="3247"/>
    </row>
    <row r="2519" spans="19:19">
      <c r="S2519" s="3247"/>
    </row>
    <row r="2520" spans="19:19">
      <c r="S2520" s="3247"/>
    </row>
    <row r="2521" spans="19:19">
      <c r="S2521" s="3247"/>
    </row>
    <row r="2522" spans="19:19">
      <c r="S2522" s="3247"/>
    </row>
    <row r="2523" spans="19:19">
      <c r="S2523" s="3247"/>
    </row>
    <row r="2524" spans="19:19">
      <c r="S2524" s="3247"/>
    </row>
    <row r="2525" spans="19:19">
      <c r="S2525" s="3247"/>
    </row>
    <row r="2526" spans="19:19">
      <c r="S2526" s="3247"/>
    </row>
    <row r="2527" spans="19:19">
      <c r="S2527" s="3247"/>
    </row>
    <row r="2528" spans="19:19">
      <c r="S2528" s="3247"/>
    </row>
    <row r="2529" spans="19:19">
      <c r="S2529" s="3247"/>
    </row>
    <row r="2530" spans="19:19">
      <c r="S2530" s="3247"/>
    </row>
    <row r="2531" spans="19:19">
      <c r="S2531" s="3247"/>
    </row>
    <row r="2532" spans="19:19">
      <c r="S2532" s="3247"/>
    </row>
    <row r="2533" spans="19:19">
      <c r="S2533" s="3247"/>
    </row>
    <row r="2534" spans="19:19">
      <c r="S2534" s="3247"/>
    </row>
    <row r="2535" spans="19:19">
      <c r="S2535" s="3247"/>
    </row>
    <row r="2536" spans="19:19">
      <c r="S2536" s="3247"/>
    </row>
    <row r="2537" spans="19:19">
      <c r="S2537" s="3247"/>
    </row>
    <row r="2538" spans="19:19">
      <c r="S2538" s="3247"/>
    </row>
    <row r="2539" spans="19:19">
      <c r="S2539" s="3247"/>
    </row>
    <row r="2540" spans="19:19">
      <c r="S2540" s="3247"/>
    </row>
    <row r="2541" spans="19:19">
      <c r="S2541" s="3247"/>
    </row>
    <row r="2542" spans="19:19">
      <c r="S2542" s="3247"/>
    </row>
    <row r="2543" spans="19:19">
      <c r="S2543" s="3247"/>
    </row>
    <row r="2544" spans="19:19">
      <c r="S2544" s="3247"/>
    </row>
    <row r="2545" spans="19:19">
      <c r="S2545" s="3247"/>
    </row>
    <row r="2546" spans="19:19">
      <c r="S2546" s="3247"/>
    </row>
    <row r="2547" spans="19:19">
      <c r="S2547" s="3247"/>
    </row>
    <row r="2548" spans="19:19">
      <c r="S2548" s="3247"/>
    </row>
    <row r="2549" spans="19:19">
      <c r="S2549" s="3247"/>
    </row>
    <row r="2550" spans="19:19">
      <c r="S2550" s="3247"/>
    </row>
    <row r="2551" spans="19:19">
      <c r="S2551" s="3247"/>
    </row>
    <row r="2552" spans="19:19">
      <c r="S2552" s="3247"/>
    </row>
    <row r="2553" spans="19:19">
      <c r="S2553" s="3247"/>
    </row>
    <row r="2554" spans="19:19">
      <c r="S2554" s="3247"/>
    </row>
    <row r="2555" spans="19:19">
      <c r="S2555" s="3247"/>
    </row>
    <row r="2556" spans="19:19">
      <c r="S2556" s="3247"/>
    </row>
    <row r="2557" spans="19:19">
      <c r="S2557" s="3247"/>
    </row>
    <row r="2558" spans="19:19">
      <c r="S2558" s="3247"/>
    </row>
    <row r="2559" spans="19:19">
      <c r="S2559" s="3247"/>
    </row>
    <row r="2560" spans="19:19">
      <c r="S2560" s="3247"/>
    </row>
    <row r="2561" spans="19:19">
      <c r="S2561" s="3247"/>
    </row>
    <row r="2562" spans="19:19">
      <c r="S2562" s="3247"/>
    </row>
    <row r="2563" spans="19:19">
      <c r="S2563" s="3247"/>
    </row>
    <row r="2564" spans="19:19">
      <c r="S2564" s="3247"/>
    </row>
    <row r="2565" spans="19:19">
      <c r="S2565" s="3247"/>
    </row>
    <row r="2566" spans="19:19">
      <c r="S2566" s="3247"/>
    </row>
    <row r="2567" spans="19:19">
      <c r="S2567" s="3247"/>
    </row>
    <row r="2568" spans="19:19">
      <c r="S2568" s="3247"/>
    </row>
    <row r="2569" spans="19:19">
      <c r="S2569" s="3247"/>
    </row>
    <row r="2570" spans="19:19">
      <c r="S2570" s="3247"/>
    </row>
    <row r="2571" spans="19:19">
      <c r="S2571" s="3247"/>
    </row>
    <row r="2572" spans="19:19">
      <c r="S2572" s="3247"/>
    </row>
    <row r="2573" spans="19:19">
      <c r="S2573" s="3247"/>
    </row>
    <row r="2574" spans="19:19">
      <c r="S2574" s="3247"/>
    </row>
    <row r="2575" spans="19:19">
      <c r="S2575" s="3247"/>
    </row>
    <row r="2576" spans="19:19">
      <c r="S2576" s="3247"/>
    </row>
    <row r="2577" spans="19:19">
      <c r="S2577" s="3247"/>
    </row>
    <row r="2578" spans="19:19">
      <c r="S2578" s="3247"/>
    </row>
    <row r="2579" spans="19:19">
      <c r="S2579" s="3247"/>
    </row>
    <row r="2580" spans="19:19">
      <c r="S2580" s="3247"/>
    </row>
    <row r="2581" spans="19:19">
      <c r="S2581" s="3247"/>
    </row>
    <row r="2582" spans="19:19">
      <c r="S2582" s="3247"/>
    </row>
    <row r="2583" spans="19:19">
      <c r="S2583" s="3247"/>
    </row>
    <row r="2584" spans="19:19">
      <c r="S2584" s="3247"/>
    </row>
    <row r="2585" spans="19:19">
      <c r="S2585" s="3247"/>
    </row>
    <row r="2586" spans="19:19">
      <c r="S2586" s="3247"/>
    </row>
    <row r="2587" spans="19:19">
      <c r="S2587" s="3247"/>
    </row>
    <row r="2588" spans="19:19">
      <c r="S2588" s="3247"/>
    </row>
    <row r="2589" spans="19:19">
      <c r="S2589" s="3247"/>
    </row>
    <row r="2590" spans="19:19">
      <c r="S2590" s="3247"/>
    </row>
    <row r="2591" spans="19:19">
      <c r="S2591" s="3247"/>
    </row>
    <row r="2592" spans="19:19">
      <c r="S2592" s="3247"/>
    </row>
    <row r="2593" spans="19:19">
      <c r="S2593" s="3247"/>
    </row>
    <row r="2594" spans="19:19">
      <c r="S2594" s="3247"/>
    </row>
    <row r="2595" spans="19:19">
      <c r="S2595" s="3247"/>
    </row>
    <row r="2596" spans="19:19">
      <c r="S2596" s="3247"/>
    </row>
    <row r="2597" spans="19:19">
      <c r="S2597" s="3247"/>
    </row>
    <row r="2598" spans="19:19">
      <c r="S2598" s="3247"/>
    </row>
    <row r="2599" spans="19:19">
      <c r="S2599" s="3247"/>
    </row>
    <row r="2600" spans="19:19">
      <c r="S2600" s="3247"/>
    </row>
    <row r="2601" spans="19:19">
      <c r="S2601" s="3247"/>
    </row>
    <row r="2602" spans="19:19">
      <c r="S2602" s="3247"/>
    </row>
    <row r="2603" spans="19:19">
      <c r="S2603" s="3247"/>
    </row>
    <row r="2604" spans="19:19">
      <c r="S2604" s="3247"/>
    </row>
    <row r="2605" spans="19:19">
      <c r="S2605" s="3247"/>
    </row>
    <row r="2606" spans="19:19">
      <c r="S2606" s="3247"/>
    </row>
    <row r="2607" spans="19:19">
      <c r="S2607" s="3247"/>
    </row>
    <row r="2608" spans="19:19">
      <c r="S2608" s="3247"/>
    </row>
    <row r="2609" spans="19:19">
      <c r="S2609" s="3247"/>
    </row>
    <row r="2610" spans="19:19">
      <c r="S2610" s="3247"/>
    </row>
    <row r="2611" spans="19:19">
      <c r="S2611" s="3247"/>
    </row>
    <row r="2612" spans="19:19">
      <c r="S2612" s="3247"/>
    </row>
    <row r="2613" spans="19:19">
      <c r="S2613" s="3247"/>
    </row>
    <row r="2614" spans="19:19">
      <c r="S2614" s="3247"/>
    </row>
    <row r="2615" spans="19:19">
      <c r="S2615" s="3247"/>
    </row>
    <row r="2616" spans="19:19">
      <c r="S2616" s="3247"/>
    </row>
    <row r="2617" spans="19:19">
      <c r="S2617" s="3247"/>
    </row>
    <row r="2618" spans="19:19">
      <c r="S2618" s="3247"/>
    </row>
    <row r="2619" spans="19:19">
      <c r="S2619" s="3247"/>
    </row>
    <row r="2620" spans="19:19">
      <c r="S2620" s="3247"/>
    </row>
    <row r="2621" spans="19:19">
      <c r="S2621" s="3247"/>
    </row>
    <row r="2622" spans="19:19">
      <c r="S2622" s="3247"/>
    </row>
    <row r="2623" spans="19:19">
      <c r="S2623" s="3247"/>
    </row>
    <row r="2624" spans="19:19">
      <c r="S2624" s="3247"/>
    </row>
    <row r="2625" spans="19:19">
      <c r="S2625" s="3247"/>
    </row>
    <row r="2626" spans="19:19">
      <c r="S2626" s="3247"/>
    </row>
    <row r="2627" spans="19:19">
      <c r="S2627" s="3247"/>
    </row>
    <row r="2628" spans="19:19">
      <c r="S2628" s="3247"/>
    </row>
    <row r="2629" spans="19:19">
      <c r="S2629" s="3247"/>
    </row>
    <row r="2630" spans="19:19">
      <c r="S2630" s="3247"/>
    </row>
    <row r="2631" spans="19:19">
      <c r="S2631" s="3247"/>
    </row>
    <row r="2632" spans="19:19">
      <c r="S2632" s="3247"/>
    </row>
    <row r="2633" spans="19:19">
      <c r="S2633" s="3247"/>
    </row>
    <row r="2634" spans="19:19">
      <c r="S2634" s="3247"/>
    </row>
    <row r="2635" spans="19:19">
      <c r="S2635" s="3247"/>
    </row>
    <row r="2636" spans="19:19">
      <c r="S2636" s="3247"/>
    </row>
    <row r="2637" spans="19:19">
      <c r="S2637" s="3247"/>
    </row>
    <row r="2638" spans="19:19">
      <c r="S2638" s="3247"/>
    </row>
    <row r="2639" spans="19:19">
      <c r="S2639" s="3247"/>
    </row>
    <row r="2640" spans="19:19">
      <c r="S2640" s="3247"/>
    </row>
    <row r="2641" spans="19:19">
      <c r="S2641" s="3247"/>
    </row>
    <row r="2642" spans="19:19">
      <c r="S2642" s="3247"/>
    </row>
    <row r="2643" spans="19:19">
      <c r="S2643" s="3247"/>
    </row>
    <row r="2644" spans="19:19">
      <c r="S2644" s="3247"/>
    </row>
    <row r="2645" spans="19:19">
      <c r="S2645" s="3247"/>
    </row>
    <row r="2646" spans="19:19">
      <c r="S2646" s="3247"/>
    </row>
    <row r="2647" spans="19:19">
      <c r="S2647" s="3247"/>
    </row>
    <row r="2648" spans="19:19">
      <c r="S2648" s="3247"/>
    </row>
    <row r="2649" spans="19:19">
      <c r="S2649" s="3247"/>
    </row>
    <row r="2650" spans="19:19">
      <c r="S2650" s="3247"/>
    </row>
    <row r="2651" spans="19:19">
      <c r="S2651" s="3247"/>
    </row>
    <row r="2652" spans="19:19">
      <c r="S2652" s="3247"/>
    </row>
    <row r="2653" spans="19:19">
      <c r="S2653" s="3247"/>
    </row>
    <row r="2654" spans="19:19">
      <c r="S2654" s="3247"/>
    </row>
    <row r="2655" spans="19:19">
      <c r="S2655" s="3247"/>
    </row>
    <row r="2656" spans="19:19">
      <c r="S2656" s="3247"/>
    </row>
    <row r="2657" spans="19:19">
      <c r="S2657" s="3247"/>
    </row>
    <row r="2658" spans="19:19">
      <c r="S2658" s="3247"/>
    </row>
    <row r="2659" spans="19:19">
      <c r="S2659" s="3247"/>
    </row>
    <row r="2660" spans="19:19">
      <c r="S2660" s="3247"/>
    </row>
    <row r="2661" spans="19:19">
      <c r="S2661" s="3247"/>
    </row>
    <row r="2662" spans="19:19">
      <c r="S2662" s="3247"/>
    </row>
    <row r="2663" spans="19:19">
      <c r="S2663" s="3247"/>
    </row>
    <row r="2664" spans="19:19">
      <c r="S2664" s="3247"/>
    </row>
    <row r="2665" spans="19:19">
      <c r="S2665" s="3247"/>
    </row>
    <row r="2666" spans="19:19">
      <c r="S2666" s="3247"/>
    </row>
    <row r="2667" spans="19:19">
      <c r="S2667" s="3247"/>
    </row>
    <row r="2668" spans="19:19">
      <c r="S2668" s="3247"/>
    </row>
    <row r="2669" spans="19:19">
      <c r="S2669" s="3247"/>
    </row>
    <row r="2670" spans="19:19">
      <c r="S2670" s="3247"/>
    </row>
    <row r="2671" spans="19:19">
      <c r="S2671" s="3247"/>
    </row>
    <row r="2672" spans="19:19">
      <c r="S2672" s="3247"/>
    </row>
    <row r="2673" spans="19:19">
      <c r="S2673" s="3247"/>
    </row>
    <row r="2674" spans="19:19">
      <c r="S2674" s="3247"/>
    </row>
    <row r="2675" spans="19:19">
      <c r="S2675" s="3247"/>
    </row>
    <row r="2676" spans="19:19">
      <c r="S2676" s="3247"/>
    </row>
    <row r="2677" spans="19:19">
      <c r="S2677" s="3247"/>
    </row>
    <row r="2678" spans="19:19">
      <c r="S2678" s="3247"/>
    </row>
    <row r="2679" spans="19:19">
      <c r="S2679" s="3247"/>
    </row>
    <row r="2680" spans="19:19">
      <c r="S2680" s="3247"/>
    </row>
    <row r="2681" spans="19:19">
      <c r="S2681" s="3247"/>
    </row>
    <row r="2682" spans="19:19">
      <c r="S2682" s="3247"/>
    </row>
    <row r="2683" spans="19:19">
      <c r="S2683" s="3247"/>
    </row>
    <row r="2684" spans="19:19">
      <c r="S2684" s="3247"/>
    </row>
    <row r="2685" spans="19:19">
      <c r="S2685" s="3247"/>
    </row>
    <row r="2686" spans="19:19">
      <c r="S2686" s="3247"/>
    </row>
    <row r="2687" spans="19:19">
      <c r="S2687" s="3247"/>
    </row>
    <row r="2688" spans="19:19">
      <c r="S2688" s="3247"/>
    </row>
    <row r="2689" spans="19:19">
      <c r="S2689" s="3247"/>
    </row>
    <row r="2690" spans="19:19">
      <c r="S2690" s="3247"/>
    </row>
    <row r="2691" spans="19:19">
      <c r="S2691" s="3247"/>
    </row>
    <row r="2692" spans="19:19">
      <c r="S2692" s="3247"/>
    </row>
    <row r="2693" spans="19:19">
      <c r="S2693" s="3247"/>
    </row>
    <row r="2694" spans="19:19">
      <c r="S2694" s="3247"/>
    </row>
    <row r="2695" spans="19:19">
      <c r="S2695" s="3247"/>
    </row>
    <row r="2696" spans="19:19">
      <c r="S2696" s="3247"/>
    </row>
    <row r="2697" spans="19:19">
      <c r="S2697" s="3247"/>
    </row>
    <row r="2698" spans="19:19">
      <c r="S2698" s="3247"/>
    </row>
    <row r="2699" spans="19:19">
      <c r="S2699" s="3247"/>
    </row>
    <row r="2700" spans="19:19">
      <c r="S2700" s="3247"/>
    </row>
    <row r="2701" spans="19:19">
      <c r="S2701" s="3247"/>
    </row>
    <row r="2702" spans="19:19">
      <c r="S2702" s="3247"/>
    </row>
    <row r="2703" spans="19:19">
      <c r="S2703" s="3247"/>
    </row>
    <row r="2704" spans="19:19">
      <c r="S2704" s="3247"/>
    </row>
    <row r="2705" spans="19:19">
      <c r="S2705" s="3247"/>
    </row>
    <row r="2706" spans="19:19">
      <c r="S2706" s="3247"/>
    </row>
    <row r="2707" spans="19:19">
      <c r="S2707" s="3247"/>
    </row>
    <row r="2708" spans="19:19">
      <c r="S2708" s="3247"/>
    </row>
    <row r="2709" spans="19:19">
      <c r="S2709" s="3247"/>
    </row>
    <row r="2710" spans="19:19">
      <c r="S2710" s="3247"/>
    </row>
    <row r="2711" spans="19:19">
      <c r="S2711" s="3247"/>
    </row>
    <row r="2712" spans="19:19">
      <c r="S2712" s="3247"/>
    </row>
    <row r="2713" spans="19:19">
      <c r="S2713" s="3247"/>
    </row>
    <row r="2714" spans="19:19">
      <c r="S2714" s="3247"/>
    </row>
    <row r="2715" spans="19:19">
      <c r="S2715" s="3247"/>
    </row>
    <row r="2716" spans="19:19">
      <c r="S2716" s="3247"/>
    </row>
    <row r="2717" spans="19:19">
      <c r="S2717" s="3247"/>
    </row>
    <row r="2718" spans="19:19">
      <c r="S2718" s="3247"/>
    </row>
    <row r="2719" spans="19:19">
      <c r="S2719" s="3247"/>
    </row>
    <row r="2720" spans="19:19">
      <c r="S2720" s="3247"/>
    </row>
    <row r="2721" spans="19:19">
      <c r="S2721" s="3247"/>
    </row>
    <row r="2722" spans="19:19">
      <c r="S2722" s="3247"/>
    </row>
    <row r="2723" spans="19:19">
      <c r="S2723" s="3247"/>
    </row>
    <row r="2724" spans="19:19">
      <c r="S2724" s="3247"/>
    </row>
    <row r="2725" spans="19:19">
      <c r="S2725" s="3247"/>
    </row>
    <row r="2726" spans="19:19">
      <c r="S2726" s="3247"/>
    </row>
    <row r="2727" spans="19:19">
      <c r="S2727" s="3247"/>
    </row>
    <row r="2728" spans="19:19">
      <c r="S2728" s="3247"/>
    </row>
    <row r="2729" spans="19:19">
      <c r="S2729" s="3247"/>
    </row>
    <row r="2730" spans="19:19">
      <c r="S2730" s="3247"/>
    </row>
    <row r="2731" spans="19:19">
      <c r="S2731" s="3247"/>
    </row>
    <row r="2732" spans="19:19">
      <c r="S2732" s="3247"/>
    </row>
    <row r="2733" spans="19:19">
      <c r="S2733" s="3247"/>
    </row>
    <row r="2734" spans="19:19">
      <c r="S2734" s="3247"/>
    </row>
    <row r="2735" spans="19:19">
      <c r="S2735" s="3247"/>
    </row>
    <row r="2736" spans="19:19">
      <c r="S2736" s="3247"/>
    </row>
    <row r="2737" spans="19:19">
      <c r="S2737" s="3247"/>
    </row>
    <row r="2738" spans="19:19">
      <c r="S2738" s="3247"/>
    </row>
    <row r="2739" spans="19:19">
      <c r="S2739" s="3247"/>
    </row>
    <row r="2740" spans="19:19">
      <c r="S2740" s="3247"/>
    </row>
    <row r="2741" spans="19:19">
      <c r="S2741" s="3247"/>
    </row>
    <row r="2742" spans="19:19">
      <c r="S2742" s="3247"/>
    </row>
    <row r="2743" spans="19:19">
      <c r="S2743" s="3247"/>
    </row>
    <row r="2744" spans="19:19">
      <c r="S2744" s="3247"/>
    </row>
    <row r="2745" spans="19:19">
      <c r="S2745" s="3247"/>
    </row>
    <row r="2746" spans="19:19">
      <c r="S2746" s="3247"/>
    </row>
    <row r="2747" spans="19:19">
      <c r="S2747" s="3247"/>
    </row>
    <row r="2748" spans="19:19">
      <c r="S2748" s="3247"/>
    </row>
    <row r="2749" spans="19:19">
      <c r="S2749" s="3247"/>
    </row>
    <row r="2750" spans="19:19">
      <c r="S2750" s="3247"/>
    </row>
    <row r="2751" spans="19:19">
      <c r="S2751" s="3247"/>
    </row>
    <row r="2752" spans="19:19">
      <c r="S2752" s="3247"/>
    </row>
    <row r="2753" spans="19:19">
      <c r="S2753" s="3247"/>
    </row>
    <row r="2754" spans="19:19">
      <c r="S2754" s="3247"/>
    </row>
    <row r="2755" spans="19:19">
      <c r="S2755" s="3247"/>
    </row>
    <row r="2756" spans="19:19">
      <c r="S2756" s="3247"/>
    </row>
    <row r="2757" spans="19:19">
      <c r="S2757" s="3247"/>
    </row>
    <row r="2758" spans="19:19">
      <c r="S2758" s="3247"/>
    </row>
    <row r="2759" spans="19:19">
      <c r="S2759" s="3247"/>
    </row>
    <row r="2760" spans="19:19">
      <c r="S2760" s="3247"/>
    </row>
    <row r="2761" spans="19:19">
      <c r="S2761" s="3247"/>
    </row>
    <row r="2762" spans="19:19">
      <c r="S2762" s="3247"/>
    </row>
    <row r="2763" spans="19:19">
      <c r="S2763" s="3247"/>
    </row>
    <row r="2764" spans="19:19">
      <c r="S2764" s="3247"/>
    </row>
    <row r="2765" spans="19:19">
      <c r="S2765" s="3247"/>
    </row>
    <row r="2766" spans="19:19">
      <c r="S2766" s="3247"/>
    </row>
    <row r="2767" spans="19:19">
      <c r="S2767" s="3247"/>
    </row>
    <row r="2768" spans="19:19">
      <c r="S2768" s="3247"/>
    </row>
    <row r="2769" spans="19:19">
      <c r="S2769" s="3247"/>
    </row>
    <row r="2770" spans="19:19">
      <c r="S2770" s="3247"/>
    </row>
    <row r="2771" spans="19:19">
      <c r="S2771" s="3247"/>
    </row>
    <row r="2772" spans="19:19">
      <c r="S2772" s="3247"/>
    </row>
    <row r="2773" spans="19:19">
      <c r="S2773" s="3247"/>
    </row>
    <row r="2774" spans="19:19">
      <c r="S2774" s="3247"/>
    </row>
    <row r="2775" spans="19:19">
      <c r="S2775" s="3247"/>
    </row>
    <row r="2776" spans="19:19">
      <c r="S2776" s="3247"/>
    </row>
    <row r="2777" spans="19:19">
      <c r="S2777" s="3247"/>
    </row>
    <row r="2778" spans="19:19">
      <c r="S2778" s="3247"/>
    </row>
    <row r="2779" spans="19:19">
      <c r="S2779" s="3247"/>
    </row>
    <row r="2780" spans="19:19">
      <c r="S2780" s="3247"/>
    </row>
    <row r="2781" spans="19:19">
      <c r="S2781" s="3247"/>
    </row>
    <row r="2782" spans="19:19">
      <c r="S2782" s="3247"/>
    </row>
    <row r="2783" spans="19:19">
      <c r="S2783" s="3247"/>
    </row>
    <row r="2784" spans="19:19">
      <c r="S2784" s="3247"/>
    </row>
    <row r="2785" spans="19:19">
      <c r="S2785" s="3247"/>
    </row>
    <row r="2786" spans="19:19">
      <c r="S2786" s="3247"/>
    </row>
    <row r="2787" spans="19:19">
      <c r="S2787" s="3247"/>
    </row>
    <row r="2788" spans="19:19">
      <c r="S2788" s="3247"/>
    </row>
    <row r="2789" spans="19:19">
      <c r="S2789" s="3247"/>
    </row>
    <row r="2790" spans="19:19">
      <c r="S2790" s="3247"/>
    </row>
    <row r="2791" spans="19:19">
      <c r="S2791" s="3247"/>
    </row>
    <row r="2792" spans="19:19">
      <c r="S2792" s="3247"/>
    </row>
    <row r="2793" spans="19:19">
      <c r="S2793" s="3247"/>
    </row>
    <row r="2794" spans="19:19">
      <c r="S2794" s="3247"/>
    </row>
    <row r="2795" spans="19:19">
      <c r="S2795" s="3247"/>
    </row>
    <row r="2796" spans="19:19">
      <c r="S2796" s="3247"/>
    </row>
    <row r="2797" spans="19:19">
      <c r="S2797" s="3247"/>
    </row>
    <row r="2798" spans="19:19">
      <c r="S2798" s="3247"/>
    </row>
    <row r="2799" spans="19:19">
      <c r="S2799" s="3247"/>
    </row>
    <row r="2800" spans="19:19">
      <c r="S2800" s="3247"/>
    </row>
    <row r="2801" spans="19:19">
      <c r="S2801" s="3247"/>
    </row>
    <row r="2802" spans="19:19">
      <c r="S2802" s="3247"/>
    </row>
    <row r="2803" spans="19:19">
      <c r="S2803" s="3247"/>
    </row>
    <row r="2804" spans="19:19">
      <c r="S2804" s="3247"/>
    </row>
    <row r="2805" spans="19:19">
      <c r="S2805" s="3247"/>
    </row>
    <row r="2806" spans="19:19">
      <c r="S2806" s="3247"/>
    </row>
    <row r="2807" spans="19:19">
      <c r="S2807" s="3247"/>
    </row>
    <row r="2808" spans="19:19">
      <c r="S2808" s="3247"/>
    </row>
    <row r="2809" spans="19:19">
      <c r="S2809" s="3247"/>
    </row>
    <row r="2810" spans="19:19">
      <c r="S2810" s="3247"/>
    </row>
    <row r="2811" spans="19:19">
      <c r="S2811" s="3247"/>
    </row>
    <row r="2812" spans="19:19">
      <c r="S2812" s="3247"/>
    </row>
    <row r="2813" spans="19:19">
      <c r="S2813" s="3247"/>
    </row>
    <row r="2814" spans="19:19">
      <c r="S2814" s="3247"/>
    </row>
    <row r="2815" spans="19:19">
      <c r="S2815" s="3247"/>
    </row>
    <row r="2816" spans="19:19">
      <c r="S2816" s="3247"/>
    </row>
    <row r="2817" spans="19:19">
      <c r="S2817" s="3247"/>
    </row>
    <row r="2818" spans="19:19">
      <c r="S2818" s="3247"/>
    </row>
    <row r="2819" spans="19:19">
      <c r="S2819" s="3247"/>
    </row>
    <row r="2820" spans="19:19">
      <c r="S2820" s="3247"/>
    </row>
    <row r="2821" spans="19:19">
      <c r="S2821" s="3247"/>
    </row>
    <row r="2822" spans="19:19">
      <c r="S2822" s="3247"/>
    </row>
    <row r="2823" spans="19:19">
      <c r="S2823" s="3247"/>
    </row>
    <row r="2824" spans="19:19">
      <c r="S2824" s="3247"/>
    </row>
    <row r="2825" spans="19:19">
      <c r="S2825" s="3247"/>
    </row>
    <row r="2826" spans="19:19">
      <c r="S2826" s="3247"/>
    </row>
    <row r="2827" spans="19:19">
      <c r="S2827" s="3247"/>
    </row>
    <row r="2828" spans="19:19">
      <c r="S2828" s="3247"/>
    </row>
    <row r="2829" spans="19:19">
      <c r="S2829" s="3247"/>
    </row>
    <row r="2830" spans="19:19">
      <c r="S2830" s="3247"/>
    </row>
    <row r="2831" spans="19:19">
      <c r="S2831" s="3247"/>
    </row>
    <row r="2832" spans="19:19">
      <c r="S2832" s="3247"/>
    </row>
    <row r="2833" spans="19:19">
      <c r="S2833" s="3247"/>
    </row>
    <row r="2834" spans="19:19">
      <c r="S2834" s="3247"/>
    </row>
    <row r="2835" spans="19:19">
      <c r="S2835" s="3247"/>
    </row>
    <row r="2836" spans="19:19">
      <c r="S2836" s="3247"/>
    </row>
    <row r="2837" spans="19:19">
      <c r="S2837" s="3247"/>
    </row>
    <row r="2838" spans="19:19">
      <c r="S2838" s="3247"/>
    </row>
    <row r="2839" spans="19:19">
      <c r="S2839" s="3247"/>
    </row>
    <row r="2840" spans="19:19">
      <c r="S2840" s="3247"/>
    </row>
    <row r="2841" spans="19:19">
      <c r="S2841" s="3247"/>
    </row>
    <row r="2842" spans="19:19">
      <c r="S2842" s="3247"/>
    </row>
    <row r="2843" spans="19:19">
      <c r="S2843" s="3247"/>
    </row>
    <row r="2844" spans="19:19">
      <c r="S2844" s="3247"/>
    </row>
    <row r="2845" spans="19:19">
      <c r="S2845" s="3247"/>
    </row>
    <row r="2846" spans="19:19">
      <c r="S2846" s="3247"/>
    </row>
    <row r="2847" spans="19:19">
      <c r="S2847" s="3247"/>
    </row>
    <row r="2848" spans="19:19">
      <c r="S2848" s="3247"/>
    </row>
    <row r="2849" spans="19:19">
      <c r="S2849" s="3247"/>
    </row>
    <row r="2850" spans="19:19">
      <c r="S2850" s="3247"/>
    </row>
    <row r="2851" spans="19:19">
      <c r="S2851" s="3247"/>
    </row>
    <row r="2852" spans="19:19">
      <c r="S2852" s="3247"/>
    </row>
    <row r="2853" spans="19:19">
      <c r="S2853" s="3247"/>
    </row>
    <row r="2854" spans="19:19">
      <c r="S2854" s="3247"/>
    </row>
    <row r="2855" spans="19:19">
      <c r="S2855" s="3247"/>
    </row>
    <row r="2856" spans="19:19">
      <c r="S2856" s="3247"/>
    </row>
    <row r="2857" spans="19:19">
      <c r="S2857" s="3247"/>
    </row>
    <row r="2858" spans="19:19">
      <c r="S2858" s="3247"/>
    </row>
    <row r="2859" spans="19:19">
      <c r="S2859" s="3247"/>
    </row>
    <row r="2860" spans="19:19">
      <c r="S2860" s="3247"/>
    </row>
    <row r="2861" spans="19:19">
      <c r="S2861" s="3247"/>
    </row>
    <row r="2862" spans="19:19">
      <c r="S2862" s="3247"/>
    </row>
    <row r="2863" spans="19:19">
      <c r="S2863" s="3247"/>
    </row>
    <row r="2864" spans="19:19">
      <c r="S2864" s="3247"/>
    </row>
    <row r="2865" spans="19:19">
      <c r="S2865" s="3247"/>
    </row>
    <row r="2866" spans="19:19">
      <c r="S2866" s="3247"/>
    </row>
    <row r="2867" spans="19:19">
      <c r="S2867" s="3247"/>
    </row>
    <row r="2868" spans="19:19">
      <c r="S2868" s="3247"/>
    </row>
    <row r="2869" spans="19:19">
      <c r="S2869" s="3247"/>
    </row>
    <row r="2870" spans="19:19">
      <c r="S2870" s="3247"/>
    </row>
    <row r="2871" spans="19:19">
      <c r="S2871" s="3247"/>
    </row>
    <row r="2872" spans="19:19">
      <c r="S2872" s="3247"/>
    </row>
    <row r="2873" spans="19:19">
      <c r="S2873" s="3247"/>
    </row>
    <row r="2874" spans="19:19">
      <c r="S2874" s="3247"/>
    </row>
    <row r="2875" spans="19:19">
      <c r="S2875" s="3247"/>
    </row>
    <row r="2876" spans="19:19">
      <c r="S2876" s="3247"/>
    </row>
    <row r="2877" spans="19:19">
      <c r="S2877" s="3247"/>
    </row>
    <row r="2878" spans="19:19">
      <c r="S2878" s="3247"/>
    </row>
    <row r="2879" spans="19:19">
      <c r="S2879" s="3247"/>
    </row>
    <row r="2880" spans="19:19">
      <c r="S2880" s="3247"/>
    </row>
    <row r="2881" spans="19:19">
      <c r="S2881" s="3247"/>
    </row>
    <row r="2882" spans="19:19">
      <c r="S2882" s="3247"/>
    </row>
    <row r="2883" spans="19:19">
      <c r="S2883" s="3247"/>
    </row>
    <row r="2884" spans="19:19">
      <c r="S2884" s="3247"/>
    </row>
    <row r="2885" spans="19:19">
      <c r="S2885" s="3247"/>
    </row>
    <row r="2886" spans="19:19">
      <c r="S2886" s="3247"/>
    </row>
    <row r="2887" spans="19:19">
      <c r="S2887" s="3247"/>
    </row>
    <row r="2888" spans="19:19">
      <c r="S2888" s="3247"/>
    </row>
    <row r="2889" spans="19:19">
      <c r="S2889" s="3247"/>
    </row>
    <row r="2890" spans="19:19">
      <c r="S2890" s="3247"/>
    </row>
    <row r="2891" spans="19:19">
      <c r="S2891" s="3247"/>
    </row>
    <row r="2892" spans="19:19">
      <c r="S2892" s="3247"/>
    </row>
    <row r="2893" spans="19:19">
      <c r="S2893" s="3247"/>
    </row>
    <row r="2894" spans="19:19">
      <c r="S2894" s="3247"/>
    </row>
    <row r="2895" spans="19:19">
      <c r="S2895" s="3247"/>
    </row>
    <row r="2896" spans="19:19">
      <c r="S2896" s="3247"/>
    </row>
    <row r="2897" spans="19:19">
      <c r="S2897" s="3247"/>
    </row>
    <row r="2898" spans="19:19">
      <c r="S2898" s="3247"/>
    </row>
    <row r="2899" spans="19:19">
      <c r="S2899" s="3247"/>
    </row>
    <row r="2900" spans="19:19">
      <c r="S2900" s="3247"/>
    </row>
    <row r="2901" spans="19:19">
      <c r="S2901" s="3247"/>
    </row>
    <row r="2902" spans="19:19">
      <c r="S2902" s="3247"/>
    </row>
    <row r="2903" spans="19:19">
      <c r="S2903" s="3247"/>
    </row>
    <row r="2904" spans="19:19">
      <c r="S2904" s="3247"/>
    </row>
    <row r="2905" spans="19:19">
      <c r="S2905" s="3247"/>
    </row>
    <row r="2906" spans="19:19">
      <c r="S2906" s="3247"/>
    </row>
    <row r="2907" spans="19:19">
      <c r="S2907" s="3247"/>
    </row>
    <row r="2908" spans="19:19">
      <c r="S2908" s="3247"/>
    </row>
    <row r="2909" spans="19:19">
      <c r="S2909" s="3247"/>
    </row>
    <row r="2910" spans="19:19">
      <c r="S2910" s="3247"/>
    </row>
    <row r="2911" spans="19:19">
      <c r="S2911" s="3247"/>
    </row>
    <row r="2912" spans="19:19">
      <c r="S2912" s="3247"/>
    </row>
    <row r="2913" spans="19:19">
      <c r="S2913" s="3247"/>
    </row>
    <row r="2914" spans="19:19">
      <c r="S2914" s="3247"/>
    </row>
    <row r="2915" spans="19:19">
      <c r="S2915" s="3247"/>
    </row>
    <row r="2916" spans="19:19">
      <c r="S2916" s="3247"/>
    </row>
    <row r="2917" spans="19:19">
      <c r="S2917" s="3247"/>
    </row>
    <row r="2918" spans="19:19">
      <c r="S2918" s="3247"/>
    </row>
    <row r="2919" spans="19:19">
      <c r="S2919" s="3247"/>
    </row>
    <row r="2920" spans="19:19">
      <c r="S2920" s="3247"/>
    </row>
    <row r="2921" spans="19:19">
      <c r="S2921" s="3247"/>
    </row>
    <row r="2922" spans="19:19">
      <c r="S2922" s="3247"/>
    </row>
    <row r="2923" spans="19:19">
      <c r="S2923" s="3247"/>
    </row>
    <row r="2924" spans="19:19">
      <c r="S2924" s="3247"/>
    </row>
    <row r="2925" spans="19:19">
      <c r="S2925" s="3247"/>
    </row>
    <row r="2926" spans="19:19">
      <c r="S2926" s="3247"/>
    </row>
    <row r="2927" spans="19:19">
      <c r="S2927" s="3247"/>
    </row>
    <row r="2928" spans="19:19">
      <c r="S2928" s="3247"/>
    </row>
    <row r="2929" spans="19:19">
      <c r="S2929" s="3247"/>
    </row>
    <row r="2930" spans="19:19">
      <c r="S2930" s="3247"/>
    </row>
    <row r="2931" spans="19:19">
      <c r="S2931" s="3247"/>
    </row>
    <row r="2932" spans="19:19">
      <c r="S2932" s="3247"/>
    </row>
    <row r="2933" spans="19:19">
      <c r="S2933" s="3247"/>
    </row>
    <row r="2934" spans="19:19">
      <c r="S2934" s="3247"/>
    </row>
    <row r="2935" spans="19:19">
      <c r="S2935" s="3247"/>
    </row>
    <row r="2936" spans="19:19">
      <c r="S2936" s="3247"/>
    </row>
    <row r="2937" spans="19:19">
      <c r="S2937" s="3247"/>
    </row>
    <row r="2938" spans="19:19">
      <c r="S2938" s="3247"/>
    </row>
    <row r="2939" spans="19:19">
      <c r="S2939" s="3247"/>
    </row>
    <row r="2940" spans="19:19">
      <c r="S2940" s="3247"/>
    </row>
    <row r="2941" spans="19:19">
      <c r="S2941" s="3247"/>
    </row>
    <row r="2942" spans="19:19">
      <c r="S2942" s="3247"/>
    </row>
    <row r="2943" spans="19:19">
      <c r="S2943" s="3247"/>
    </row>
    <row r="2944" spans="19:19">
      <c r="S2944" s="3247"/>
    </row>
    <row r="2945" spans="19:19">
      <c r="S2945" s="3247"/>
    </row>
    <row r="2946" spans="19:19">
      <c r="S2946" s="3247"/>
    </row>
    <row r="2947" spans="19:19">
      <c r="S2947" s="3247"/>
    </row>
    <row r="2948" spans="19:19">
      <c r="S2948" s="3247"/>
    </row>
    <row r="2949" spans="19:19">
      <c r="S2949" s="3247"/>
    </row>
    <row r="2950" spans="19:19">
      <c r="S2950" s="3247"/>
    </row>
    <row r="2951" spans="19:19">
      <c r="S2951" s="3247"/>
    </row>
    <row r="2952" spans="19:19">
      <c r="S2952" s="3247"/>
    </row>
    <row r="2953" spans="19:19">
      <c r="S2953" s="3247"/>
    </row>
    <row r="2954" spans="19:19">
      <c r="S2954" s="3247"/>
    </row>
    <row r="2955" spans="19:19">
      <c r="S2955" s="3247"/>
    </row>
    <row r="2956" spans="19:19">
      <c r="S2956" s="3247"/>
    </row>
    <row r="2957" spans="19:19">
      <c r="S2957" s="3247"/>
    </row>
    <row r="2958" spans="19:19">
      <c r="S2958" s="3247"/>
    </row>
    <row r="2959" spans="19:19">
      <c r="S2959" s="3247"/>
    </row>
    <row r="2960" spans="19:19">
      <c r="S2960" s="3247"/>
    </row>
    <row r="2961" spans="19:19">
      <c r="S2961" s="3247"/>
    </row>
    <row r="2962" spans="19:19">
      <c r="S2962" s="3247"/>
    </row>
    <row r="2963" spans="19:19">
      <c r="S2963" s="3247"/>
    </row>
    <row r="2964" spans="19:19">
      <c r="S2964" s="3247"/>
    </row>
    <row r="2965" spans="19:19">
      <c r="S2965" s="3247"/>
    </row>
    <row r="2966" spans="19:19">
      <c r="S2966" s="3247"/>
    </row>
    <row r="2967" spans="19:19">
      <c r="S2967" s="3247"/>
    </row>
    <row r="2968" spans="19:19">
      <c r="S2968" s="3247"/>
    </row>
    <row r="2969" spans="19:19">
      <c r="S2969" s="3247"/>
    </row>
    <row r="2970" spans="19:19">
      <c r="S2970" s="3247"/>
    </row>
    <row r="2971" spans="19:19">
      <c r="S2971" s="3247"/>
    </row>
    <row r="2972" spans="19:19">
      <c r="S2972" s="3247"/>
    </row>
    <row r="2973" spans="19:19">
      <c r="S2973" s="3247"/>
    </row>
    <row r="2974" spans="19:19">
      <c r="S2974" s="3247"/>
    </row>
    <row r="2975" spans="19:19">
      <c r="S2975" s="3247"/>
    </row>
    <row r="2976" spans="19:19">
      <c r="S2976" s="3247"/>
    </row>
    <row r="2977" spans="19:19">
      <c r="S2977" s="3247"/>
    </row>
    <row r="2978" spans="19:19">
      <c r="S2978" s="3247"/>
    </row>
    <row r="2979" spans="19:19">
      <c r="S2979" s="3247"/>
    </row>
    <row r="2980" spans="19:19">
      <c r="S2980" s="3247"/>
    </row>
    <row r="2981" spans="19:19">
      <c r="S2981" s="3247"/>
    </row>
    <row r="2982" spans="19:19">
      <c r="S2982" s="3247"/>
    </row>
    <row r="2983" spans="19:19">
      <c r="S2983" s="3247"/>
    </row>
    <row r="2984" spans="19:19">
      <c r="S2984" s="3247"/>
    </row>
    <row r="2985" spans="19:19">
      <c r="S2985" s="3247"/>
    </row>
    <row r="2986" spans="19:19">
      <c r="S2986" s="3247"/>
    </row>
    <row r="2987" spans="19:19">
      <c r="S2987" s="3247"/>
    </row>
    <row r="2988" spans="19:19">
      <c r="S2988" s="3247"/>
    </row>
    <row r="2989" spans="19:19">
      <c r="S2989" s="3247"/>
    </row>
    <row r="2990" spans="19:19">
      <c r="S2990" s="3247"/>
    </row>
    <row r="2991" spans="19:19">
      <c r="S2991" s="3247"/>
    </row>
    <row r="2992" spans="19:19">
      <c r="S2992" s="3247"/>
    </row>
    <row r="2993" spans="19:19">
      <c r="S2993" s="3247"/>
    </row>
    <row r="2994" spans="19:19">
      <c r="S2994" s="3247"/>
    </row>
    <row r="2995" spans="19:19">
      <c r="S2995" s="3247"/>
    </row>
    <row r="2996" spans="19:19">
      <c r="S2996" s="3247"/>
    </row>
    <row r="2997" spans="19:19">
      <c r="S2997" s="3247"/>
    </row>
    <row r="2998" spans="19:19">
      <c r="S2998" s="3247"/>
    </row>
    <row r="2999" spans="19:19">
      <c r="S2999" s="3247"/>
    </row>
    <row r="3000" spans="19:19">
      <c r="S3000" s="3247"/>
    </row>
    <row r="3001" spans="19:19">
      <c r="S3001" s="3247"/>
    </row>
    <row r="3002" spans="19:19">
      <c r="S3002" s="3247"/>
    </row>
    <row r="3003" spans="19:19">
      <c r="S3003" s="3247"/>
    </row>
    <row r="3004" spans="19:19">
      <c r="S3004" s="3247"/>
    </row>
    <row r="3005" spans="19:19">
      <c r="S3005" s="3247"/>
    </row>
    <row r="3006" spans="19:19">
      <c r="S3006" s="3247"/>
    </row>
    <row r="3007" spans="19:19">
      <c r="S3007" s="3247"/>
    </row>
    <row r="3008" spans="19:19">
      <c r="S3008" s="3247"/>
    </row>
    <row r="3009" spans="19:19">
      <c r="S3009" s="3247"/>
    </row>
    <row r="3010" spans="19:19">
      <c r="S3010" s="3247"/>
    </row>
    <row r="3011" spans="19:19">
      <c r="S3011" s="3247"/>
    </row>
    <row r="3012" spans="19:19">
      <c r="S3012" s="3247"/>
    </row>
    <row r="3013" spans="19:19">
      <c r="S3013" s="3247"/>
    </row>
    <row r="3014" spans="19:19">
      <c r="S3014" s="3247"/>
    </row>
    <row r="3015" spans="19:19">
      <c r="S3015" s="3247"/>
    </row>
    <row r="3016" spans="19:19">
      <c r="S3016" s="3247"/>
    </row>
    <row r="3017" spans="19:19">
      <c r="S3017" s="3247"/>
    </row>
    <row r="3018" spans="19:19">
      <c r="S3018" s="3247"/>
    </row>
    <row r="3019" spans="19:19">
      <c r="S3019" s="3247"/>
    </row>
    <row r="3020" spans="19:19">
      <c r="S3020" s="3247"/>
    </row>
    <row r="3021" spans="19:19">
      <c r="S3021" s="3247"/>
    </row>
    <row r="3022" spans="19:19">
      <c r="S3022" s="3247"/>
    </row>
    <row r="3023" spans="19:19">
      <c r="S3023" s="3247"/>
    </row>
    <row r="3024" spans="19:19">
      <c r="S3024" s="3247"/>
    </row>
    <row r="3025" spans="19:19">
      <c r="S3025" s="3247"/>
    </row>
    <row r="3026" spans="19:19">
      <c r="S3026" s="3247"/>
    </row>
    <row r="3027" spans="19:19">
      <c r="S3027" s="3247"/>
    </row>
    <row r="3028" spans="19:19">
      <c r="S3028" s="3247"/>
    </row>
    <row r="3029" spans="19:19">
      <c r="S3029" s="3247"/>
    </row>
    <row r="3030" spans="19:19">
      <c r="S3030" s="3247"/>
    </row>
    <row r="3031" spans="19:19">
      <c r="S3031" s="3247"/>
    </row>
    <row r="3032" spans="19:19">
      <c r="S3032" s="3247"/>
    </row>
    <row r="3033" spans="19:19">
      <c r="S3033" s="3247"/>
    </row>
    <row r="3034" spans="19:19">
      <c r="S3034" s="3247"/>
    </row>
    <row r="3035" spans="19:19">
      <c r="S3035" s="3247"/>
    </row>
    <row r="3036" spans="19:19">
      <c r="S3036" s="3247"/>
    </row>
    <row r="3037" spans="19:19">
      <c r="S3037" s="3247"/>
    </row>
    <row r="3038" spans="19:19">
      <c r="S3038" s="3247"/>
    </row>
    <row r="3039" spans="19:19">
      <c r="S3039" s="3247"/>
    </row>
    <row r="3040" spans="19:19">
      <c r="S3040" s="3247"/>
    </row>
    <row r="3041" spans="19:19">
      <c r="S3041" s="3247"/>
    </row>
    <row r="3042" spans="19:19">
      <c r="S3042" s="3247"/>
    </row>
    <row r="3043" spans="19:19">
      <c r="S3043" s="3247"/>
    </row>
    <row r="3044" spans="19:19">
      <c r="S3044" s="3247"/>
    </row>
    <row r="3045" spans="19:19">
      <c r="S3045" s="3247"/>
    </row>
    <row r="3046" spans="19:19">
      <c r="S3046" s="3247"/>
    </row>
    <row r="3047" spans="19:19">
      <c r="S3047" s="3247"/>
    </row>
    <row r="3048" spans="19:19">
      <c r="S3048" s="3247"/>
    </row>
    <row r="3049" spans="19:19">
      <c r="S3049" s="3247"/>
    </row>
    <row r="3050" spans="19:19">
      <c r="S3050" s="3247"/>
    </row>
    <row r="3051" spans="19:19">
      <c r="S3051" s="3247"/>
    </row>
    <row r="3052" spans="19:19">
      <c r="S3052" s="3247"/>
    </row>
    <row r="3053" spans="19:19">
      <c r="S3053" s="3247"/>
    </row>
    <row r="3054" spans="19:19">
      <c r="S3054" s="3247"/>
    </row>
    <row r="3055" spans="19:19">
      <c r="S3055" s="3247"/>
    </row>
    <row r="3056" spans="19:19">
      <c r="S3056" s="3247"/>
    </row>
    <row r="3057" spans="19:19">
      <c r="S3057" s="3247"/>
    </row>
    <row r="3058" spans="19:19">
      <c r="S3058" s="3247"/>
    </row>
    <row r="3059" spans="19:19">
      <c r="S3059" s="3247"/>
    </row>
    <row r="3060" spans="19:19">
      <c r="S3060" s="3247"/>
    </row>
    <row r="3061" spans="19:19">
      <c r="S3061" s="3247"/>
    </row>
    <row r="3062" spans="19:19">
      <c r="S3062" s="3247"/>
    </row>
    <row r="3063" spans="19:19">
      <c r="S3063" s="3247"/>
    </row>
    <row r="3064" spans="19:19">
      <c r="S3064" s="3247"/>
    </row>
    <row r="3065" spans="19:19">
      <c r="S3065" s="3247"/>
    </row>
    <row r="3066" spans="19:19">
      <c r="S3066" s="3247"/>
    </row>
    <row r="3067" spans="19:19">
      <c r="S3067" s="3247"/>
    </row>
    <row r="3068" spans="19:19">
      <c r="S3068" s="3247"/>
    </row>
    <row r="3069" spans="19:19">
      <c r="S3069" s="3247"/>
    </row>
    <row r="3070" spans="19:19">
      <c r="S3070" s="3247"/>
    </row>
    <row r="3071" spans="19:19">
      <c r="S3071" s="3247"/>
    </row>
    <row r="3072" spans="19:19">
      <c r="S3072" s="3247"/>
    </row>
    <row r="3073" spans="19:19">
      <c r="S3073" s="3247"/>
    </row>
    <row r="3074" spans="19:19">
      <c r="S3074" s="3247"/>
    </row>
    <row r="3075" spans="19:19">
      <c r="S3075" s="3247"/>
    </row>
    <row r="3076" spans="19:19">
      <c r="S3076" s="3247"/>
    </row>
    <row r="3077" spans="19:19">
      <c r="S3077" s="3247"/>
    </row>
    <row r="3078" spans="19:19">
      <c r="S3078" s="3247"/>
    </row>
    <row r="3079" spans="19:19">
      <c r="S3079" s="3247"/>
    </row>
    <row r="3080" spans="19:19">
      <c r="S3080" s="3247"/>
    </row>
    <row r="3081" spans="19:19">
      <c r="S3081" s="3247"/>
    </row>
    <row r="3082" spans="19:19">
      <c r="S3082" s="3247"/>
    </row>
    <row r="3083" spans="19:19">
      <c r="S3083" s="3247"/>
    </row>
    <row r="3084" spans="19:19">
      <c r="S3084" s="3247"/>
    </row>
    <row r="3085" spans="19:19">
      <c r="S3085" s="3247"/>
    </row>
    <row r="3086" spans="19:19">
      <c r="S3086" s="3247"/>
    </row>
    <row r="3087" spans="19:19">
      <c r="S3087" s="3247"/>
    </row>
    <row r="3088" spans="19:19">
      <c r="S3088" s="3247"/>
    </row>
    <row r="3089" spans="19:19">
      <c r="S3089" s="3247"/>
    </row>
    <row r="3090" spans="19:19">
      <c r="S3090" s="3247"/>
    </row>
    <row r="3091" spans="19:19">
      <c r="S3091" s="3247"/>
    </row>
    <row r="3092" spans="19:19">
      <c r="S3092" s="3247"/>
    </row>
    <row r="3093" spans="19:19">
      <c r="S3093" s="3247"/>
    </row>
    <row r="3094" spans="19:19">
      <c r="S3094" s="3247"/>
    </row>
    <row r="3095" spans="19:19">
      <c r="S3095" s="3247"/>
    </row>
    <row r="3096" spans="19:19">
      <c r="S3096" s="3247"/>
    </row>
    <row r="3097" spans="19:19">
      <c r="S3097" s="3247"/>
    </row>
    <row r="3098" spans="19:19">
      <c r="S3098" s="3247"/>
    </row>
    <row r="3099" spans="19:19">
      <c r="S3099" s="3247"/>
    </row>
  </sheetData>
  <mergeCells count="7">
    <mergeCell ref="A1:S1"/>
    <mergeCell ref="A3:F3"/>
    <mergeCell ref="S3:S4"/>
    <mergeCell ref="R3:R4"/>
    <mergeCell ref="Q3:Q4"/>
    <mergeCell ref="P3:P4"/>
    <mergeCell ref="G3:O4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1" firstPageNumber="37" fitToHeight="0" orientation="portrait" useFirstPageNumber="1" r:id="rId1"/>
  <headerFooter scaleWithDoc="0" alignWithMargins="0">
    <oddFooter>&amp;C&amp;P</oddFooter>
  </headerFooter>
  <rowBreaks count="2" manualBreakCount="2">
    <brk id="70" max="18" man="1"/>
    <brk id="138" max="18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6">
    <tabColor rgb="FF0070C0"/>
    <pageSetUpPr fitToPage="1"/>
  </sheetPr>
  <dimension ref="A1:X3099"/>
  <sheetViews>
    <sheetView view="pageBreakPreview" zoomScale="85" zoomScaleNormal="85" zoomScaleSheetLayoutView="85" workbookViewId="0">
      <pane ySplit="8" topLeftCell="A135" activePane="bottomLeft" state="frozen"/>
      <selection activeCell="R3077" sqref="R3077"/>
      <selection pane="bottomLeft" activeCell="V161" sqref="V161"/>
    </sheetView>
  </sheetViews>
  <sheetFormatPr defaultColWidth="9" defaultRowHeight="19.5"/>
  <cols>
    <col min="1" max="1" width="3.625" style="530" customWidth="1"/>
    <col min="2" max="4" width="3.625" style="531" customWidth="1"/>
    <col min="5" max="5" width="10.625" style="594" customWidth="1"/>
    <col min="6" max="6" width="34.875" style="1212" customWidth="1"/>
    <col min="7" max="7" width="20.625" style="534" customWidth="1"/>
    <col min="8" max="8" width="2.625" style="533" customWidth="1"/>
    <col min="9" max="9" width="8.375" style="530" customWidth="1"/>
    <col min="10" max="10" width="2.625" style="533" customWidth="1"/>
    <col min="11" max="11" width="7.5" style="530" customWidth="1"/>
    <col min="12" max="12" width="2.625" style="533" customWidth="1"/>
    <col min="13" max="13" width="5.375" style="530" customWidth="1"/>
    <col min="14" max="14" width="2.625" style="535" customWidth="1"/>
    <col min="15" max="15" width="20.625" style="530" customWidth="1"/>
    <col min="16" max="16" width="12.625" style="536" customWidth="1"/>
    <col min="17" max="17" width="12.625" style="537" customWidth="1"/>
    <col min="18" max="18" width="12.625" style="706" customWidth="1"/>
    <col min="19" max="19" width="12.625" style="707" customWidth="1"/>
    <col min="20" max="21" width="9" style="68"/>
    <col min="22" max="22" width="13.375" style="68" customWidth="1"/>
    <col min="23" max="16384" width="9" style="68"/>
  </cols>
  <sheetData>
    <row r="1" spans="1:24" ht="35.1" customHeight="1">
      <c r="A1" s="3624" t="s">
        <v>2504</v>
      </c>
      <c r="B1" s="3624"/>
      <c r="C1" s="3624"/>
      <c r="D1" s="3624"/>
      <c r="E1" s="3624"/>
      <c r="F1" s="3624"/>
      <c r="G1" s="3624"/>
      <c r="H1" s="3624"/>
      <c r="I1" s="3624"/>
      <c r="J1" s="3624"/>
      <c r="K1" s="3624"/>
      <c r="L1" s="3624"/>
      <c r="M1" s="3624"/>
      <c r="N1" s="3624"/>
      <c r="O1" s="3624"/>
      <c r="P1" s="3624"/>
      <c r="Q1" s="3624"/>
      <c r="R1" s="3624"/>
      <c r="S1" s="3624"/>
    </row>
    <row r="2" spans="1:24" ht="15" customHeight="1" thickBot="1">
      <c r="A2" s="530" t="s">
        <v>118</v>
      </c>
      <c r="E2" s="588"/>
      <c r="S2" s="538" t="s">
        <v>119</v>
      </c>
    </row>
    <row r="3" spans="1:24" s="207" customFormat="1" ht="20.100000000000001" customHeight="1">
      <c r="A3" s="3593" t="s">
        <v>2</v>
      </c>
      <c r="B3" s="3594"/>
      <c r="C3" s="3594"/>
      <c r="D3" s="3594"/>
      <c r="E3" s="3594"/>
      <c r="F3" s="3595"/>
      <c r="G3" s="3596" t="s">
        <v>3</v>
      </c>
      <c r="H3" s="3597"/>
      <c r="I3" s="3597"/>
      <c r="J3" s="3597"/>
      <c r="K3" s="3597"/>
      <c r="L3" s="3597"/>
      <c r="M3" s="3597"/>
      <c r="N3" s="3597"/>
      <c r="O3" s="3598"/>
      <c r="P3" s="3537" t="s">
        <v>1235</v>
      </c>
      <c r="Q3" s="3604" t="s">
        <v>1237</v>
      </c>
      <c r="R3" s="3541" t="s">
        <v>4</v>
      </c>
      <c r="S3" s="3543" t="s">
        <v>5</v>
      </c>
    </row>
    <row r="4" spans="1:24" s="207" customFormat="1" ht="20.100000000000001" customHeight="1" thickBot="1">
      <c r="A4" s="419" t="s">
        <v>6</v>
      </c>
      <c r="B4" s="420" t="s">
        <v>7</v>
      </c>
      <c r="C4" s="420" t="s">
        <v>8</v>
      </c>
      <c r="D4" s="420" t="s">
        <v>9</v>
      </c>
      <c r="E4" s="420" t="s">
        <v>10</v>
      </c>
      <c r="F4" s="1213" t="s">
        <v>11</v>
      </c>
      <c r="G4" s="3599"/>
      <c r="H4" s="3600"/>
      <c r="I4" s="3600"/>
      <c r="J4" s="3600"/>
      <c r="K4" s="3600"/>
      <c r="L4" s="3600"/>
      <c r="M4" s="3600"/>
      <c r="N4" s="3600"/>
      <c r="O4" s="3601"/>
      <c r="P4" s="3538"/>
      <c r="Q4" s="3605"/>
      <c r="R4" s="3542"/>
      <c r="S4" s="3544"/>
    </row>
    <row r="5" spans="1:24" s="237" customFormat="1" ht="20.100000000000001" customHeight="1" thickBot="1">
      <c r="A5" s="1214" t="s">
        <v>120</v>
      </c>
      <c r="B5" s="1215"/>
      <c r="C5" s="1215"/>
      <c r="D5" s="1215"/>
      <c r="E5" s="1216"/>
      <c r="F5" s="1217"/>
      <c r="G5" s="920"/>
      <c r="H5" s="546"/>
      <c r="I5" s="546"/>
      <c r="J5" s="546"/>
      <c r="K5" s="546"/>
      <c r="L5" s="546"/>
      <c r="M5" s="546"/>
      <c r="N5" s="1218"/>
      <c r="O5" s="546"/>
      <c r="P5" s="549">
        <f>P6</f>
        <v>1250861000</v>
      </c>
      <c r="Q5" s="549">
        <f>Q6</f>
        <v>1266311000</v>
      </c>
      <c r="R5" s="549">
        <f>P5-Q5</f>
        <v>-15450000</v>
      </c>
      <c r="S5" s="3219">
        <f t="shared" ref="S5" si="0">R5/Q5</f>
        <v>-1.2200794275655822E-2</v>
      </c>
    </row>
    <row r="6" spans="1:24" ht="20.100000000000001" customHeight="1">
      <c r="A6" s="551"/>
      <c r="B6" s="552" t="s">
        <v>121</v>
      </c>
      <c r="C6" s="553"/>
      <c r="D6" s="553"/>
      <c r="E6" s="553"/>
      <c r="F6" s="1219"/>
      <c r="G6" s="1019"/>
      <c r="H6" s="555"/>
      <c r="I6" s="555"/>
      <c r="J6" s="555"/>
      <c r="K6" s="555"/>
      <c r="L6" s="555"/>
      <c r="M6" s="555"/>
      <c r="N6" s="1220"/>
      <c r="O6" s="555"/>
      <c r="P6" s="558">
        <f>P7+P125+P209+P341</f>
        <v>1250861000</v>
      </c>
      <c r="Q6" s="558">
        <f>Q7+Q125+Q209+Q341</f>
        <v>1266311000</v>
      </c>
      <c r="R6" s="558">
        <f>P6-Q6</f>
        <v>-15450000</v>
      </c>
      <c r="S6" s="2772">
        <f t="shared" ref="S6:S66" si="1">R6/Q6</f>
        <v>-1.2200794275655822E-2</v>
      </c>
    </row>
    <row r="7" spans="1:24" ht="20.100000000000001" customHeight="1">
      <c r="A7" s="551"/>
      <c r="B7" s="559"/>
      <c r="C7" s="441" t="s">
        <v>122</v>
      </c>
      <c r="D7" s="442"/>
      <c r="E7" s="442"/>
      <c r="F7" s="443"/>
      <c r="G7" s="443"/>
      <c r="H7" s="2492"/>
      <c r="I7" s="443"/>
      <c r="J7" s="2492"/>
      <c r="K7" s="443"/>
      <c r="L7" s="443"/>
      <c r="M7" s="443"/>
      <c r="N7" s="443"/>
      <c r="O7" s="444"/>
      <c r="P7" s="564">
        <f>P8+P33+P120</f>
        <v>249909000</v>
      </c>
      <c r="Q7" s="564">
        <f>Q8+Q33+Q120</f>
        <v>249909000</v>
      </c>
      <c r="R7" s="564">
        <f>R8+R33+R120</f>
        <v>0</v>
      </c>
      <c r="S7" s="2775">
        <f t="shared" si="1"/>
        <v>0</v>
      </c>
    </row>
    <row r="8" spans="1:24" s="237" customFormat="1" ht="20.100000000000001" customHeight="1">
      <c r="A8" s="2193"/>
      <c r="B8" s="1224"/>
      <c r="C8" s="1225"/>
      <c r="D8" s="2252" t="s">
        <v>123</v>
      </c>
      <c r="E8" s="2333"/>
      <c r="F8" s="2334"/>
      <c r="G8" s="2335"/>
      <c r="H8" s="2334"/>
      <c r="I8" s="2334"/>
      <c r="J8" s="2334"/>
      <c r="K8" s="2334"/>
      <c r="L8" s="2334"/>
      <c r="M8" s="2334"/>
      <c r="N8" s="2336"/>
      <c r="O8" s="2334"/>
      <c r="P8" s="2337">
        <f>P9</f>
        <v>17903000</v>
      </c>
      <c r="Q8" s="2337">
        <f>Q9</f>
        <v>12925000</v>
      </c>
      <c r="R8" s="2337">
        <f t="shared" ref="R8" si="2">R9</f>
        <v>4978000</v>
      </c>
      <c r="S8" s="3225">
        <f t="shared" si="1"/>
        <v>0.38514506769825918</v>
      </c>
    </row>
    <row r="9" spans="1:24" ht="20.100000000000001" customHeight="1">
      <c r="A9" s="551"/>
      <c r="B9" s="565"/>
      <c r="C9" s="588"/>
      <c r="D9" s="565"/>
      <c r="E9" s="1685" t="s">
        <v>1822</v>
      </c>
      <c r="F9" s="1228"/>
      <c r="G9" s="2770"/>
      <c r="H9" s="1228"/>
      <c r="I9" s="1228"/>
      <c r="J9" s="1228"/>
      <c r="K9" s="1228"/>
      <c r="L9" s="1228"/>
      <c r="M9" s="1228"/>
      <c r="N9" s="1228"/>
      <c r="O9" s="1686"/>
      <c r="P9" s="693">
        <f>O10+O12+O14+O16+O18+O21+O23+O31+O28+O26</f>
        <v>17903000</v>
      </c>
      <c r="Q9" s="693">
        <f>SUM(Q10,Q12,Q14,Q16,Q18,Q21,Q23,Q31)</f>
        <v>12925000</v>
      </c>
      <c r="R9" s="694">
        <f t="shared" ref="R9:R66" si="3">P9-Q9</f>
        <v>4978000</v>
      </c>
      <c r="S9" s="3179">
        <f t="shared" si="1"/>
        <v>0.38514506769825918</v>
      </c>
    </row>
    <row r="10" spans="1:24" ht="20.100000000000001" customHeight="1">
      <c r="A10" s="551"/>
      <c r="B10" s="565"/>
      <c r="C10" s="588"/>
      <c r="D10" s="565"/>
      <c r="F10" s="633" t="s">
        <v>34</v>
      </c>
      <c r="G10" s="1229"/>
      <c r="H10" s="633"/>
      <c r="I10" s="633"/>
      <c r="J10" s="633"/>
      <c r="K10" s="633"/>
      <c r="L10" s="633"/>
      <c r="M10" s="633"/>
      <c r="N10" s="1230"/>
      <c r="O10" s="637">
        <f>SUM(O11:O11)</f>
        <v>7962000</v>
      </c>
      <c r="P10" s="616">
        <f>O10</f>
        <v>7962000</v>
      </c>
      <c r="Q10" s="616">
        <v>7375000</v>
      </c>
      <c r="R10" s="638">
        <f t="shared" si="3"/>
        <v>587000</v>
      </c>
      <c r="S10" s="3277">
        <f t="shared" si="1"/>
        <v>7.9593220338983056E-2</v>
      </c>
    </row>
    <row r="11" spans="1:24" ht="20.100000000000001" customHeight="1">
      <c r="A11" s="551"/>
      <c r="B11" s="565"/>
      <c r="C11" s="588"/>
      <c r="D11" s="565"/>
      <c r="F11" s="1183" t="s">
        <v>1641</v>
      </c>
      <c r="G11" s="1114">
        <v>1592400</v>
      </c>
      <c r="H11" s="1113" t="s">
        <v>335</v>
      </c>
      <c r="I11" s="2207">
        <v>1</v>
      </c>
      <c r="J11" s="2211" t="s">
        <v>335</v>
      </c>
      <c r="K11" s="2212">
        <v>5</v>
      </c>
      <c r="L11" s="1113"/>
      <c r="M11" s="1113"/>
      <c r="N11" s="1235" t="s">
        <v>20</v>
      </c>
      <c r="O11" s="716">
        <f>ROUNDUP(G11*I11*K11,-3)</f>
        <v>7962000</v>
      </c>
      <c r="P11" s="848"/>
      <c r="Q11" s="848"/>
      <c r="R11" s="849"/>
      <c r="S11" s="3197"/>
    </row>
    <row r="12" spans="1:24" ht="20.100000000000001" customHeight="1">
      <c r="A12" s="551"/>
      <c r="B12" s="565"/>
      <c r="C12" s="588"/>
      <c r="D12" s="565"/>
      <c r="F12" s="633" t="s">
        <v>336</v>
      </c>
      <c r="G12" s="1122"/>
      <c r="H12" s="1122"/>
      <c r="I12" s="1122"/>
      <c r="J12" s="1122"/>
      <c r="K12" s="1122"/>
      <c r="L12" s="1122"/>
      <c r="M12" s="1122"/>
      <c r="N12" s="1122"/>
      <c r="O12" s="637">
        <f>SUM(O13:O13)</f>
        <v>725000</v>
      </c>
      <c r="P12" s="616">
        <f>O12</f>
        <v>725000</v>
      </c>
      <c r="Q12" s="616">
        <v>625000</v>
      </c>
      <c r="R12" s="638">
        <f t="shared" si="3"/>
        <v>100000</v>
      </c>
      <c r="S12" s="3277">
        <f t="shared" si="1"/>
        <v>0.16</v>
      </c>
      <c r="U12" s="68" t="s">
        <v>3353</v>
      </c>
      <c r="V12" s="179">
        <f>P8</f>
        <v>17903000</v>
      </c>
    </row>
    <row r="13" spans="1:24" ht="20.100000000000001" customHeight="1">
      <c r="A13" s="551"/>
      <c r="B13" s="565"/>
      <c r="C13" s="588"/>
      <c r="D13" s="565"/>
      <c r="F13" s="1183" t="s">
        <v>1641</v>
      </c>
      <c r="G13" s="1114">
        <v>145000</v>
      </c>
      <c r="H13" s="1113" t="s">
        <v>335</v>
      </c>
      <c r="I13" s="2207">
        <v>1</v>
      </c>
      <c r="J13" s="2211" t="s">
        <v>335</v>
      </c>
      <c r="K13" s="2212">
        <v>5</v>
      </c>
      <c r="L13" s="1113"/>
      <c r="M13" s="1113"/>
      <c r="N13" s="1235" t="s">
        <v>20</v>
      </c>
      <c r="O13" s="716">
        <f>ROUNDUP(G13*I13*K13,-3)</f>
        <v>725000</v>
      </c>
      <c r="P13" s="848"/>
      <c r="Q13" s="848"/>
      <c r="R13" s="849"/>
      <c r="S13" s="3197"/>
      <c r="U13" s="68" t="s">
        <v>3354</v>
      </c>
      <c r="V13" s="179">
        <f>P33</f>
        <v>229906000</v>
      </c>
      <c r="X13" s="179">
        <f>V13+V14</f>
        <v>232006000</v>
      </c>
    </row>
    <row r="14" spans="1:24" ht="20.100000000000001" customHeight="1">
      <c r="A14" s="551"/>
      <c r="B14" s="565"/>
      <c r="C14" s="588"/>
      <c r="D14" s="565"/>
      <c r="F14" s="633" t="s">
        <v>37</v>
      </c>
      <c r="G14" s="1229"/>
      <c r="H14" s="633"/>
      <c r="I14" s="633"/>
      <c r="J14" s="633"/>
      <c r="K14" s="633"/>
      <c r="L14" s="633"/>
      <c r="M14" s="633"/>
      <c r="N14" s="1230"/>
      <c r="O14" s="637">
        <f>SUM(O15:O15)</f>
        <v>650000</v>
      </c>
      <c r="P14" s="616">
        <f>O14</f>
        <v>650000</v>
      </c>
      <c r="Q14" s="616">
        <v>650000</v>
      </c>
      <c r="R14" s="638">
        <f t="shared" si="3"/>
        <v>0</v>
      </c>
      <c r="S14" s="3277">
        <f t="shared" si="1"/>
        <v>0</v>
      </c>
      <c r="U14" s="68" t="s">
        <v>3355</v>
      </c>
      <c r="V14" s="179">
        <f>P120</f>
        <v>2100000</v>
      </c>
    </row>
    <row r="15" spans="1:24" ht="20.100000000000001" customHeight="1">
      <c r="A15" s="551"/>
      <c r="B15" s="565"/>
      <c r="C15" s="588"/>
      <c r="D15" s="565"/>
      <c r="F15" s="1183" t="s">
        <v>1538</v>
      </c>
      <c r="G15" s="1114">
        <v>130000</v>
      </c>
      <c r="H15" s="1113" t="s">
        <v>335</v>
      </c>
      <c r="I15" s="2207">
        <v>1</v>
      </c>
      <c r="J15" s="2211" t="s">
        <v>335</v>
      </c>
      <c r="K15" s="2212">
        <v>5</v>
      </c>
      <c r="L15" s="1113"/>
      <c r="M15" s="1113"/>
      <c r="N15" s="1235" t="s">
        <v>20</v>
      </c>
      <c r="O15" s="716">
        <f>ROUNDUP(G15*I15*K15,-3)</f>
        <v>650000</v>
      </c>
      <c r="P15" s="848"/>
      <c r="Q15" s="848"/>
      <c r="R15" s="849"/>
      <c r="S15" s="3197"/>
      <c r="U15" s="68" t="s">
        <v>3352</v>
      </c>
      <c r="V15" s="179">
        <f>P137</f>
        <v>69004000</v>
      </c>
    </row>
    <row r="16" spans="1:24" ht="20.100000000000001" customHeight="1">
      <c r="A16" s="551"/>
      <c r="B16" s="565"/>
      <c r="C16" s="588"/>
      <c r="D16" s="565"/>
      <c r="F16" s="633" t="s">
        <v>38</v>
      </c>
      <c r="G16" s="1229"/>
      <c r="H16" s="633"/>
      <c r="I16" s="633"/>
      <c r="J16" s="633"/>
      <c r="K16" s="633"/>
      <c r="L16" s="633"/>
      <c r="M16" s="633"/>
      <c r="N16" s="1230"/>
      <c r="O16" s="637">
        <f>SUM(O17:O17)</f>
        <v>150000</v>
      </c>
      <c r="P16" s="616">
        <f>O16</f>
        <v>150000</v>
      </c>
      <c r="Q16" s="616">
        <v>150000</v>
      </c>
      <c r="R16" s="638">
        <f t="shared" si="3"/>
        <v>0</v>
      </c>
      <c r="S16" s="3277">
        <f t="shared" si="1"/>
        <v>0</v>
      </c>
      <c r="V16" s="179">
        <f>SUM(V12:V15)</f>
        <v>318913000</v>
      </c>
    </row>
    <row r="17" spans="1:22" ht="20.100000000000001" customHeight="1">
      <c r="A17" s="551"/>
      <c r="B17" s="565"/>
      <c r="C17" s="588"/>
      <c r="D17" s="565"/>
      <c r="F17" s="1183" t="s">
        <v>1539</v>
      </c>
      <c r="G17" s="1114">
        <v>30000</v>
      </c>
      <c r="H17" s="1113" t="s">
        <v>335</v>
      </c>
      <c r="I17" s="2207">
        <v>1</v>
      </c>
      <c r="J17" s="2211" t="s">
        <v>335</v>
      </c>
      <c r="K17" s="2212">
        <v>5</v>
      </c>
      <c r="L17" s="1113"/>
      <c r="M17" s="1113"/>
      <c r="N17" s="1235" t="s">
        <v>20</v>
      </c>
      <c r="O17" s="716">
        <f>ROUNDUP(G17*I17*K17,-3)</f>
        <v>150000</v>
      </c>
      <c r="P17" s="848"/>
      <c r="Q17" s="848"/>
      <c r="R17" s="849"/>
      <c r="S17" s="3197"/>
    </row>
    <row r="18" spans="1:22" ht="20.100000000000001" customHeight="1">
      <c r="A18" s="551"/>
      <c r="B18" s="565"/>
      <c r="C18" s="588"/>
      <c r="D18" s="565"/>
      <c r="F18" s="633" t="s">
        <v>39</v>
      </c>
      <c r="G18" s="1229"/>
      <c r="H18" s="633"/>
      <c r="I18" s="633"/>
      <c r="J18" s="633"/>
      <c r="K18" s="633"/>
      <c r="L18" s="633"/>
      <c r="M18" s="633"/>
      <c r="N18" s="1230"/>
      <c r="O18" s="637">
        <f>SUM(O19:O20)</f>
        <v>4095000</v>
      </c>
      <c r="P18" s="616">
        <f>O18</f>
        <v>4095000</v>
      </c>
      <c r="Q18" s="616">
        <v>1895000</v>
      </c>
      <c r="R18" s="638">
        <f t="shared" si="3"/>
        <v>2200000</v>
      </c>
      <c r="S18" s="3277">
        <f t="shared" si="1"/>
        <v>1.1609498680738786</v>
      </c>
      <c r="V18" s="68">
        <v>318913000</v>
      </c>
    </row>
    <row r="19" spans="1:22" ht="20.100000000000001" customHeight="1">
      <c r="A19" s="551"/>
      <c r="B19" s="565"/>
      <c r="C19" s="588"/>
      <c r="D19" s="565"/>
      <c r="F19" s="1183" t="s">
        <v>2483</v>
      </c>
      <c r="G19" s="1114">
        <v>390428</v>
      </c>
      <c r="H19" s="1113" t="s">
        <v>335</v>
      </c>
      <c r="I19" s="2207">
        <v>1</v>
      </c>
      <c r="J19" s="2211" t="s">
        <v>335</v>
      </c>
      <c r="K19" s="2212">
        <v>5</v>
      </c>
      <c r="L19" s="1113"/>
      <c r="M19" s="1113"/>
      <c r="N19" s="1235" t="s">
        <v>20</v>
      </c>
      <c r="O19" s="716">
        <f>ROUNDUP(G19*I19*K19,-3)</f>
        <v>1953000</v>
      </c>
      <c r="P19" s="848"/>
      <c r="Q19" s="848"/>
      <c r="R19" s="849"/>
      <c r="S19" s="3197"/>
    </row>
    <row r="20" spans="1:22" ht="20.100000000000001" customHeight="1">
      <c r="A20" s="551"/>
      <c r="B20" s="565"/>
      <c r="C20" s="588"/>
      <c r="D20" s="565"/>
      <c r="F20" s="1183" t="s">
        <v>2537</v>
      </c>
      <c r="G20" s="1453">
        <v>428400</v>
      </c>
      <c r="H20" s="1362" t="s">
        <v>335</v>
      </c>
      <c r="I20" s="2224">
        <v>1</v>
      </c>
      <c r="J20" s="2199" t="s">
        <v>335</v>
      </c>
      <c r="K20" s="2216">
        <v>5</v>
      </c>
      <c r="L20" s="1362"/>
      <c r="M20" s="1362"/>
      <c r="N20" s="1455" t="s">
        <v>20</v>
      </c>
      <c r="O20" s="1180">
        <v>2142000</v>
      </c>
      <c r="P20" s="848"/>
      <c r="Q20" s="848"/>
      <c r="R20" s="849"/>
      <c r="S20" s="3197"/>
    </row>
    <row r="21" spans="1:22" ht="20.100000000000001" customHeight="1">
      <c r="A21" s="551"/>
      <c r="B21" s="565"/>
      <c r="C21" s="588"/>
      <c r="D21" s="565"/>
      <c r="F21" s="633" t="s">
        <v>41</v>
      </c>
      <c r="G21" s="1229"/>
      <c r="H21" s="633"/>
      <c r="I21" s="633"/>
      <c r="J21" s="633"/>
      <c r="K21" s="633"/>
      <c r="L21" s="633"/>
      <c r="M21" s="633"/>
      <c r="N21" s="1230"/>
      <c r="O21" s="637">
        <f>SUM(O22:O22)</f>
        <v>956000</v>
      </c>
      <c r="P21" s="616">
        <f>O21</f>
        <v>956000</v>
      </c>
      <c r="Q21" s="616">
        <v>885000</v>
      </c>
      <c r="R21" s="638">
        <f t="shared" si="3"/>
        <v>71000</v>
      </c>
      <c r="S21" s="3277">
        <f t="shared" si="1"/>
        <v>8.0225988700564965E-2</v>
      </c>
      <c r="V21" s="179">
        <f>V16-V18</f>
        <v>0</v>
      </c>
    </row>
    <row r="22" spans="1:22" ht="20.100000000000001" customHeight="1">
      <c r="A22" s="551"/>
      <c r="B22" s="565"/>
      <c r="C22" s="588"/>
      <c r="D22" s="565"/>
      <c r="F22" s="1183" t="s">
        <v>1641</v>
      </c>
      <c r="G22" s="1114">
        <v>955440</v>
      </c>
      <c r="H22" s="1113" t="s">
        <v>335</v>
      </c>
      <c r="I22" s="2207">
        <v>1</v>
      </c>
      <c r="J22" s="2211" t="s">
        <v>335</v>
      </c>
      <c r="K22" s="2212">
        <v>1</v>
      </c>
      <c r="L22" s="1113"/>
      <c r="M22" s="1113"/>
      <c r="N22" s="1235" t="s">
        <v>20</v>
      </c>
      <c r="O22" s="716">
        <f>ROUNDUP(G22*I22*K22,-3)</f>
        <v>956000</v>
      </c>
      <c r="P22" s="848"/>
      <c r="Q22" s="848"/>
      <c r="R22" s="849"/>
      <c r="S22" s="3197"/>
    </row>
    <row r="23" spans="1:22" ht="20.100000000000001" customHeight="1">
      <c r="A23" s="551"/>
      <c r="B23" s="565"/>
      <c r="C23" s="588"/>
      <c r="D23" s="565"/>
      <c r="F23" s="633" t="s">
        <v>42</v>
      </c>
      <c r="G23" s="1229"/>
      <c r="H23" s="633"/>
      <c r="I23" s="633"/>
      <c r="J23" s="633"/>
      <c r="K23" s="633"/>
      <c r="L23" s="633"/>
      <c r="M23" s="633"/>
      <c r="N23" s="1230"/>
      <c r="O23" s="637">
        <f>SUM(O24:O25)</f>
        <v>745000</v>
      </c>
      <c r="P23" s="616">
        <f>O23</f>
        <v>745000</v>
      </c>
      <c r="Q23" s="616">
        <v>341000</v>
      </c>
      <c r="R23" s="638">
        <f t="shared" si="3"/>
        <v>404000</v>
      </c>
      <c r="S23" s="3277">
        <f t="shared" si="1"/>
        <v>1.18475073313783</v>
      </c>
    </row>
    <row r="24" spans="1:22" ht="20.100000000000001" customHeight="1">
      <c r="A24" s="551"/>
      <c r="B24" s="565"/>
      <c r="C24" s="588"/>
      <c r="D24" s="565"/>
      <c r="F24" s="1183" t="s">
        <v>2538</v>
      </c>
      <c r="G24" s="1453">
        <v>72620</v>
      </c>
      <c r="H24" s="1362" t="s">
        <v>335</v>
      </c>
      <c r="I24" s="2224">
        <v>1</v>
      </c>
      <c r="J24" s="2199" t="s">
        <v>335</v>
      </c>
      <c r="K24" s="2262">
        <v>5</v>
      </c>
      <c r="L24" s="1362"/>
      <c r="M24" s="1362"/>
      <c r="N24" s="1455" t="s">
        <v>20</v>
      </c>
      <c r="O24" s="1180">
        <f>ROUNDUP(G24*I24*K24,-3)</f>
        <v>364000</v>
      </c>
      <c r="P24" s="848"/>
      <c r="Q24" s="848"/>
      <c r="R24" s="849"/>
      <c r="S24" s="3197"/>
    </row>
    <row r="25" spans="1:22" ht="20.100000000000001" customHeight="1">
      <c r="A25" s="551"/>
      <c r="B25" s="565"/>
      <c r="C25" s="588"/>
      <c r="D25" s="565"/>
      <c r="F25" s="1183" t="s">
        <v>2539</v>
      </c>
      <c r="G25" s="1453">
        <v>76170</v>
      </c>
      <c r="H25" s="1362" t="s">
        <v>335</v>
      </c>
      <c r="I25" s="2224">
        <v>1</v>
      </c>
      <c r="J25" s="1362" t="s">
        <v>335</v>
      </c>
      <c r="K25" s="2262">
        <v>5</v>
      </c>
      <c r="L25" s="1362"/>
      <c r="M25" s="1362"/>
      <c r="N25" s="1455" t="s">
        <v>20</v>
      </c>
      <c r="O25" s="1180">
        <f>ROUNDUP(G25*I25*K25,-3)</f>
        <v>381000</v>
      </c>
      <c r="P25" s="848"/>
      <c r="Q25" s="848"/>
      <c r="R25" s="849"/>
      <c r="S25" s="3197"/>
    </row>
    <row r="26" spans="1:22" ht="20.100000000000001" customHeight="1">
      <c r="A26" s="551"/>
      <c r="B26" s="565"/>
      <c r="C26" s="588"/>
      <c r="D26" s="565"/>
      <c r="F26" s="633" t="s">
        <v>2544</v>
      </c>
      <c r="G26" s="1229"/>
      <c r="H26" s="633"/>
      <c r="I26" s="633"/>
      <c r="J26" s="633"/>
      <c r="K26" s="633"/>
      <c r="L26" s="633"/>
      <c r="M26" s="633"/>
      <c r="N26" s="1230"/>
      <c r="O26" s="637">
        <f>SUM(O27:O27)</f>
        <v>200000</v>
      </c>
      <c r="P26" s="616">
        <f>O26</f>
        <v>200000</v>
      </c>
      <c r="Q26" s="616">
        <v>0</v>
      </c>
      <c r="R26" s="638">
        <f t="shared" ref="R26" si="4">P26-Q26</f>
        <v>200000</v>
      </c>
      <c r="S26" s="3277"/>
    </row>
    <row r="27" spans="1:22" ht="20.100000000000001" customHeight="1">
      <c r="A27" s="551"/>
      <c r="B27" s="565"/>
      <c r="C27" s="588"/>
      <c r="D27" s="565"/>
      <c r="F27" s="1183" t="s">
        <v>2545</v>
      </c>
      <c r="G27" s="1453">
        <v>40000</v>
      </c>
      <c r="H27" s="1362" t="s">
        <v>335</v>
      </c>
      <c r="I27" s="2224">
        <v>1</v>
      </c>
      <c r="J27" s="2199" t="s">
        <v>335</v>
      </c>
      <c r="K27" s="2216">
        <v>5</v>
      </c>
      <c r="L27" s="1362"/>
      <c r="M27" s="1362"/>
      <c r="N27" s="1455" t="s">
        <v>20</v>
      </c>
      <c r="O27" s="1180">
        <f>ROUNDUP(G27*I27*K27,-3)</f>
        <v>200000</v>
      </c>
      <c r="P27" s="848"/>
      <c r="Q27" s="848"/>
      <c r="R27" s="849"/>
      <c r="S27" s="3197"/>
    </row>
    <row r="28" spans="1:22" ht="20.100000000000001" customHeight="1">
      <c r="A28" s="551"/>
      <c r="B28" s="565"/>
      <c r="C28" s="588"/>
      <c r="D28" s="565"/>
      <c r="F28" s="633" t="s">
        <v>2540</v>
      </c>
      <c r="G28" s="1229"/>
      <c r="H28" s="633"/>
      <c r="I28" s="633"/>
      <c r="J28" s="633"/>
      <c r="K28" s="633"/>
      <c r="L28" s="633"/>
      <c r="M28" s="633"/>
      <c r="N28" s="1230"/>
      <c r="O28" s="637">
        <f>SUM(O29:O30)</f>
        <v>936000</v>
      </c>
      <c r="P28" s="616">
        <f>O28</f>
        <v>936000</v>
      </c>
      <c r="Q28" s="616">
        <v>0</v>
      </c>
      <c r="R28" s="638">
        <f t="shared" ref="R28" si="5">P28-Q28</f>
        <v>936000</v>
      </c>
      <c r="S28" s="3277"/>
    </row>
    <row r="29" spans="1:22" ht="20.100000000000001" customHeight="1">
      <c r="A29" s="551"/>
      <c r="B29" s="565"/>
      <c r="C29" s="588"/>
      <c r="D29" s="565"/>
      <c r="F29" s="1183" t="s">
        <v>2541</v>
      </c>
      <c r="G29" s="1453">
        <v>131990</v>
      </c>
      <c r="H29" s="1362" t="s">
        <v>335</v>
      </c>
      <c r="I29" s="2224">
        <v>1</v>
      </c>
      <c r="J29" s="2199" t="s">
        <v>335</v>
      </c>
      <c r="K29" s="2216">
        <v>5</v>
      </c>
      <c r="L29" s="1362"/>
      <c r="M29" s="1362"/>
      <c r="N29" s="1455" t="s">
        <v>20</v>
      </c>
      <c r="O29" s="1180">
        <f>ROUNDUP(G29*I29*K29,-3)</f>
        <v>660000</v>
      </c>
      <c r="P29" s="848"/>
      <c r="Q29" s="848"/>
      <c r="R29" s="849"/>
      <c r="S29" s="3197"/>
    </row>
    <row r="30" spans="1:22" ht="20.100000000000001" customHeight="1">
      <c r="A30" s="551"/>
      <c r="B30" s="565"/>
      <c r="C30" s="588"/>
      <c r="D30" s="565"/>
      <c r="F30" s="1183" t="s">
        <v>2542</v>
      </c>
      <c r="G30" s="1453">
        <v>39390</v>
      </c>
      <c r="H30" s="1362" t="s">
        <v>335</v>
      </c>
      <c r="I30" s="2224">
        <v>1</v>
      </c>
      <c r="J30" s="2199" t="s">
        <v>335</v>
      </c>
      <c r="K30" s="2216">
        <v>7</v>
      </c>
      <c r="L30" s="1362"/>
      <c r="M30" s="1362"/>
      <c r="N30" s="1455" t="s">
        <v>20</v>
      </c>
      <c r="O30" s="1180">
        <f>ROUNDUP(G30*I30*K30,-3)</f>
        <v>276000</v>
      </c>
      <c r="P30" s="848"/>
      <c r="Q30" s="848"/>
      <c r="R30" s="849"/>
      <c r="S30" s="3197"/>
    </row>
    <row r="31" spans="1:22" ht="20.100000000000001" customHeight="1">
      <c r="A31" s="551"/>
      <c r="B31" s="565"/>
      <c r="C31" s="588"/>
      <c r="D31" s="565"/>
      <c r="F31" s="633" t="s">
        <v>44</v>
      </c>
      <c r="G31" s="1229"/>
      <c r="H31" s="633"/>
      <c r="I31" s="633"/>
      <c r="J31" s="633"/>
      <c r="K31" s="633"/>
      <c r="L31" s="633"/>
      <c r="M31" s="633"/>
      <c r="N31" s="1230"/>
      <c r="O31" s="637">
        <f>O32</f>
        <v>1484000</v>
      </c>
      <c r="P31" s="616">
        <f>O31</f>
        <v>1484000</v>
      </c>
      <c r="Q31" s="616">
        <v>1004000</v>
      </c>
      <c r="R31" s="638">
        <f t="shared" si="3"/>
        <v>480000</v>
      </c>
      <c r="S31" s="3277">
        <f t="shared" si="1"/>
        <v>0.47808764940239046</v>
      </c>
    </row>
    <row r="32" spans="1:22" ht="20.100000000000001" customHeight="1">
      <c r="A32" s="551"/>
      <c r="B32" s="565"/>
      <c r="C32" s="588"/>
      <c r="D32" s="565"/>
      <c r="F32" s="1183" t="s">
        <v>2543</v>
      </c>
      <c r="G32" s="1453">
        <v>30511650</v>
      </c>
      <c r="H32" s="1362" t="s">
        <v>335</v>
      </c>
      <c r="I32" s="2493">
        <v>12</v>
      </c>
      <c r="J32" s="1362" t="s">
        <v>335</v>
      </c>
      <c r="K32" s="2494">
        <v>7</v>
      </c>
      <c r="L32" s="1362"/>
      <c r="M32" s="1362"/>
      <c r="N32" s="1455" t="s">
        <v>20</v>
      </c>
      <c r="O32" s="1180">
        <f>ROUNDUP((G32/12/12*7),-3)</f>
        <v>1484000</v>
      </c>
      <c r="P32" s="848"/>
      <c r="Q32" s="848"/>
      <c r="R32" s="849"/>
      <c r="S32" s="3197"/>
    </row>
    <row r="33" spans="1:21" s="176" customFormat="1" ht="20.100000000000001" customHeight="1">
      <c r="A33" s="2195"/>
      <c r="B33" s="565"/>
      <c r="C33" s="588"/>
      <c r="D33" s="2252" t="s">
        <v>126</v>
      </c>
      <c r="E33" s="2333"/>
      <c r="F33" s="2334"/>
      <c r="G33" s="2335"/>
      <c r="H33" s="2334"/>
      <c r="I33" s="2334"/>
      <c r="J33" s="2334"/>
      <c r="K33" s="2334"/>
      <c r="L33" s="2334"/>
      <c r="M33" s="2334"/>
      <c r="N33" s="2336"/>
      <c r="O33" s="2334"/>
      <c r="P33" s="2337">
        <f>P34+P41+P51+P56+P62+P65+P73+P92+P95+P99+P111+P115+P108</f>
        <v>229906000</v>
      </c>
      <c r="Q33" s="2337">
        <f>Q34+Q41+Q51+Q56+Q62+Q65+Q73+Q92+Q95+Q99+Q111+Q115+Q108</f>
        <v>233630000</v>
      </c>
      <c r="R33" s="2338">
        <f t="shared" si="3"/>
        <v>-3724000</v>
      </c>
      <c r="S33" s="3225">
        <f t="shared" si="1"/>
        <v>-1.5939733767067584E-2</v>
      </c>
    </row>
    <row r="34" spans="1:21" ht="20.100000000000001" customHeight="1">
      <c r="A34" s="551"/>
      <c r="B34" s="565"/>
      <c r="C34" s="588"/>
      <c r="D34" s="565"/>
      <c r="E34" s="1685" t="s">
        <v>1098</v>
      </c>
      <c r="F34" s="1228"/>
      <c r="G34" s="1228"/>
      <c r="H34" s="1228"/>
      <c r="I34" s="1228"/>
      <c r="J34" s="1228"/>
      <c r="K34" s="1228"/>
      <c r="L34" s="1228"/>
      <c r="M34" s="1228"/>
      <c r="N34" s="1228"/>
      <c r="O34" s="1686"/>
      <c r="P34" s="573">
        <f>+O35</f>
        <v>4351000</v>
      </c>
      <c r="Q34" s="573">
        <f>Q35</f>
        <v>1310000</v>
      </c>
      <c r="R34" s="631">
        <f t="shared" si="3"/>
        <v>3041000</v>
      </c>
      <c r="S34" s="3170">
        <f t="shared" si="1"/>
        <v>2.3213740458015266</v>
      </c>
    </row>
    <row r="35" spans="1:21" ht="20.100000000000001" customHeight="1">
      <c r="A35" s="551"/>
      <c r="B35" s="565"/>
      <c r="C35" s="588"/>
      <c r="D35" s="565"/>
      <c r="F35" s="633" t="s">
        <v>47</v>
      </c>
      <c r="G35" s="1229"/>
      <c r="H35" s="633"/>
      <c r="I35" s="633"/>
      <c r="J35" s="633"/>
      <c r="K35" s="633"/>
      <c r="L35" s="633"/>
      <c r="M35" s="633"/>
      <c r="N35" s="1230"/>
      <c r="O35" s="637">
        <f>SUM(O36:O40)</f>
        <v>4351000</v>
      </c>
      <c r="P35" s="616">
        <f>O35</f>
        <v>4351000</v>
      </c>
      <c r="Q35" s="616">
        <v>1310000</v>
      </c>
      <c r="R35" s="638">
        <f t="shared" si="3"/>
        <v>3041000</v>
      </c>
      <c r="S35" s="3277">
        <f t="shared" si="1"/>
        <v>2.3213740458015266</v>
      </c>
    </row>
    <row r="36" spans="1:21" ht="20.100000000000001" customHeight="1">
      <c r="A36" s="551"/>
      <c r="B36" s="565"/>
      <c r="C36" s="588"/>
      <c r="D36" s="565"/>
      <c r="E36" s="1231"/>
      <c r="F36" s="1183" t="s">
        <v>1553</v>
      </c>
      <c r="G36" s="1453">
        <f>P9+O131</f>
        <v>42983000</v>
      </c>
      <c r="H36" s="1362" t="s">
        <v>335</v>
      </c>
      <c r="I36" s="2265">
        <v>4.4999999999999998E-2</v>
      </c>
      <c r="J36" s="2495"/>
      <c r="K36" s="1362"/>
      <c r="L36" s="1362"/>
      <c r="M36" s="1362"/>
      <c r="N36" s="1455" t="s">
        <v>20</v>
      </c>
      <c r="O36" s="1180">
        <f>ROUNDUP(G36*I36,-3)</f>
        <v>1935000</v>
      </c>
      <c r="P36" s="848"/>
      <c r="Q36" s="848"/>
      <c r="R36" s="849"/>
      <c r="S36" s="3197"/>
    </row>
    <row r="37" spans="1:21" ht="20.100000000000001" customHeight="1">
      <c r="A37" s="551"/>
      <c r="B37" s="565"/>
      <c r="C37" s="588"/>
      <c r="D37" s="565"/>
      <c r="E37" s="1236"/>
      <c r="F37" s="1183" t="s">
        <v>1554</v>
      </c>
      <c r="G37" s="1453">
        <f>G36</f>
        <v>42983000</v>
      </c>
      <c r="H37" s="1362" t="s">
        <v>335</v>
      </c>
      <c r="I37" s="2265">
        <v>3.2300000000000002E-2</v>
      </c>
      <c r="J37" s="2495"/>
      <c r="K37" s="1362"/>
      <c r="L37" s="1362"/>
      <c r="M37" s="1362"/>
      <c r="N37" s="1455" t="s">
        <v>20</v>
      </c>
      <c r="O37" s="1180">
        <f>ROUNDUP(G37*I37,-3)</f>
        <v>1389000</v>
      </c>
      <c r="P37" s="848"/>
      <c r="Q37" s="848"/>
      <c r="R37" s="849"/>
      <c r="S37" s="3197"/>
    </row>
    <row r="38" spans="1:21" ht="20.100000000000001" customHeight="1">
      <c r="A38" s="551"/>
      <c r="B38" s="565"/>
      <c r="C38" s="588"/>
      <c r="D38" s="565"/>
      <c r="E38" s="1236"/>
      <c r="F38" s="1183" t="s">
        <v>1555</v>
      </c>
      <c r="G38" s="1453">
        <f>O37</f>
        <v>1389000</v>
      </c>
      <c r="H38" s="1362" t="s">
        <v>335</v>
      </c>
      <c r="I38" s="2265">
        <v>8.5099999999999995E-2</v>
      </c>
      <c r="J38" s="2495"/>
      <c r="K38" s="1362"/>
      <c r="L38" s="1362"/>
      <c r="M38" s="1362"/>
      <c r="N38" s="1455" t="s">
        <v>20</v>
      </c>
      <c r="O38" s="1180">
        <f>ROUNDUP(G38*I38,-3)</f>
        <v>119000</v>
      </c>
      <c r="P38" s="848"/>
      <c r="Q38" s="848"/>
      <c r="R38" s="849"/>
      <c r="S38" s="3197"/>
      <c r="U38" s="179"/>
    </row>
    <row r="39" spans="1:21" ht="20.100000000000001" customHeight="1">
      <c r="A39" s="551"/>
      <c r="B39" s="565"/>
      <c r="C39" s="588"/>
      <c r="D39" s="565"/>
      <c r="E39" s="1236"/>
      <c r="F39" s="1183" t="s">
        <v>1556</v>
      </c>
      <c r="G39" s="1453">
        <f>G36</f>
        <v>42983000</v>
      </c>
      <c r="H39" s="1362" t="s">
        <v>335</v>
      </c>
      <c r="I39" s="2265">
        <v>8.9999999999999993E-3</v>
      </c>
      <c r="J39" s="2495"/>
      <c r="K39" s="1362"/>
      <c r="L39" s="1362"/>
      <c r="M39" s="1362"/>
      <c r="N39" s="1455" t="s">
        <v>20</v>
      </c>
      <c r="O39" s="1180">
        <f>ROUNDUP(G39*I39,-3)</f>
        <v>387000</v>
      </c>
      <c r="P39" s="848"/>
      <c r="Q39" s="848"/>
      <c r="R39" s="849"/>
      <c r="S39" s="3197"/>
    </row>
    <row r="40" spans="1:21" ht="20.100000000000001" customHeight="1">
      <c r="A40" s="551"/>
      <c r="B40" s="565"/>
      <c r="C40" s="588"/>
      <c r="D40" s="565"/>
      <c r="E40" s="1236"/>
      <c r="F40" s="1183" t="s">
        <v>1557</v>
      </c>
      <c r="G40" s="1453">
        <f>G37</f>
        <v>42983000</v>
      </c>
      <c r="H40" s="1362" t="s">
        <v>335</v>
      </c>
      <c r="I40" s="2265">
        <v>1.21E-2</v>
      </c>
      <c r="J40" s="2495"/>
      <c r="K40" s="1362"/>
      <c r="L40" s="1362"/>
      <c r="M40" s="1362"/>
      <c r="N40" s="1455" t="s">
        <v>20</v>
      </c>
      <c r="O40" s="1180">
        <f>ROUNDUP(G40*I40,-3)</f>
        <v>521000</v>
      </c>
      <c r="P40" s="848"/>
      <c r="Q40" s="848"/>
      <c r="R40" s="849"/>
      <c r="S40" s="3197"/>
    </row>
    <row r="41" spans="1:21" ht="20.100000000000001" customHeight="1">
      <c r="A41" s="551"/>
      <c r="B41" s="565"/>
      <c r="C41" s="588"/>
      <c r="D41" s="565"/>
      <c r="E41" s="1685" t="s">
        <v>127</v>
      </c>
      <c r="F41" s="1228"/>
      <c r="G41" s="1228"/>
      <c r="H41" s="1228"/>
      <c r="I41" s="1228"/>
      <c r="J41" s="1228"/>
      <c r="K41" s="1228"/>
      <c r="L41" s="1228"/>
      <c r="M41" s="1228"/>
      <c r="N41" s="1228"/>
      <c r="O41" s="1686"/>
      <c r="P41" s="573">
        <f>SUM(O42+O44+O46)</f>
        <v>15270000</v>
      </c>
      <c r="Q41" s="573">
        <f>SUM(Q42,Q44,Q46)</f>
        <v>15270000</v>
      </c>
      <c r="R41" s="631">
        <f t="shared" si="3"/>
        <v>0</v>
      </c>
      <c r="S41" s="3170">
        <f t="shared" si="1"/>
        <v>0</v>
      </c>
    </row>
    <row r="42" spans="1:21" ht="20.100000000000001" customHeight="1">
      <c r="A42" s="551"/>
      <c r="B42" s="565"/>
      <c r="C42" s="588"/>
      <c r="D42" s="565"/>
      <c r="F42" s="1082" t="s">
        <v>50</v>
      </c>
      <c r="G42" s="1264"/>
      <c r="H42" s="1263"/>
      <c r="I42" s="1263"/>
      <c r="J42" s="1263"/>
      <c r="K42" s="1263"/>
      <c r="L42" s="1263"/>
      <c r="M42" s="1263"/>
      <c r="N42" s="1265"/>
      <c r="O42" s="1266">
        <f>SUM(O43:O43)</f>
        <v>120000</v>
      </c>
      <c r="P42" s="993">
        <f>O42</f>
        <v>120000</v>
      </c>
      <c r="Q42" s="993">
        <v>120000</v>
      </c>
      <c r="R42" s="1086">
        <f t="shared" si="3"/>
        <v>0</v>
      </c>
      <c r="S42" s="3329">
        <f t="shared" si="1"/>
        <v>0</v>
      </c>
    </row>
    <row r="43" spans="1:21" ht="20.100000000000001" customHeight="1">
      <c r="A43" s="551"/>
      <c r="B43" s="565"/>
      <c r="C43" s="588"/>
      <c r="D43" s="565"/>
      <c r="E43" s="1231"/>
      <c r="F43" s="1183" t="s">
        <v>1563</v>
      </c>
      <c r="G43" s="1453">
        <v>10000</v>
      </c>
      <c r="H43" s="1362" t="s">
        <v>335</v>
      </c>
      <c r="I43" s="1464">
        <v>12</v>
      </c>
      <c r="J43" s="1113"/>
      <c r="K43" s="1113"/>
      <c r="L43" s="1113"/>
      <c r="M43" s="1113"/>
      <c r="N43" s="1455" t="s">
        <v>20</v>
      </c>
      <c r="O43" s="1180">
        <f>ROUNDUP(G43*I43,-3)</f>
        <v>120000</v>
      </c>
      <c r="P43" s="848"/>
      <c r="Q43" s="848"/>
      <c r="R43" s="849"/>
      <c r="S43" s="3197"/>
    </row>
    <row r="44" spans="1:21" ht="20.100000000000001" customHeight="1">
      <c r="A44" s="551"/>
      <c r="B44" s="565"/>
      <c r="C44" s="588"/>
      <c r="D44" s="565"/>
      <c r="F44" s="633" t="s">
        <v>51</v>
      </c>
      <c r="G44" s="1229"/>
      <c r="H44" s="633"/>
      <c r="I44" s="633"/>
      <c r="J44" s="633"/>
      <c r="K44" s="633"/>
      <c r="L44" s="633"/>
      <c r="M44" s="633"/>
      <c r="N44" s="1230"/>
      <c r="O44" s="637">
        <f>SUM(O45:O45)</f>
        <v>13200000</v>
      </c>
      <c r="P44" s="616">
        <f>O44</f>
        <v>13200000</v>
      </c>
      <c r="Q44" s="616">
        <v>13200000</v>
      </c>
      <c r="R44" s="638">
        <f t="shared" si="3"/>
        <v>0</v>
      </c>
      <c r="S44" s="3277">
        <f t="shared" si="1"/>
        <v>0</v>
      </c>
    </row>
    <row r="45" spans="1:21" ht="20.100000000000001" customHeight="1">
      <c r="A45" s="551"/>
      <c r="B45" s="565"/>
      <c r="C45" s="588"/>
      <c r="D45" s="565"/>
      <c r="E45" s="1231"/>
      <c r="F45" s="1183" t="s">
        <v>1564</v>
      </c>
      <c r="G45" s="1453">
        <v>1100000</v>
      </c>
      <c r="H45" s="1362" t="s">
        <v>335</v>
      </c>
      <c r="I45" s="1464">
        <v>12</v>
      </c>
      <c r="J45" s="1113"/>
      <c r="K45" s="1113"/>
      <c r="L45" s="1113"/>
      <c r="M45" s="1113"/>
      <c r="N45" s="1455" t="s">
        <v>20</v>
      </c>
      <c r="O45" s="1180">
        <f>ROUNDUP(G45*I45,-3)</f>
        <v>13200000</v>
      </c>
      <c r="P45" s="848"/>
      <c r="Q45" s="848"/>
      <c r="R45" s="849"/>
      <c r="S45" s="3197"/>
    </row>
    <row r="46" spans="1:21" ht="20.100000000000001" customHeight="1">
      <c r="A46" s="551"/>
      <c r="B46" s="565"/>
      <c r="C46" s="588"/>
      <c r="D46" s="565"/>
      <c r="F46" s="633" t="s">
        <v>519</v>
      </c>
      <c r="G46" s="1229"/>
      <c r="H46" s="633"/>
      <c r="I46" s="633"/>
      <c r="J46" s="633"/>
      <c r="K46" s="633"/>
      <c r="L46" s="633"/>
      <c r="M46" s="633"/>
      <c r="N46" s="1230"/>
      <c r="O46" s="637">
        <f>SUM(O47:O50)</f>
        <v>1950000</v>
      </c>
      <c r="P46" s="616">
        <f>O46</f>
        <v>1950000</v>
      </c>
      <c r="Q46" s="616">
        <v>1950000</v>
      </c>
      <c r="R46" s="638">
        <f t="shared" si="3"/>
        <v>0</v>
      </c>
      <c r="S46" s="3277">
        <f t="shared" si="1"/>
        <v>0</v>
      </c>
    </row>
    <row r="47" spans="1:21" ht="20.100000000000001" customHeight="1">
      <c r="A47" s="551"/>
      <c r="B47" s="565"/>
      <c r="C47" s="588"/>
      <c r="D47" s="565"/>
      <c r="E47" s="1231"/>
      <c r="F47" s="1183" t="s">
        <v>1666</v>
      </c>
      <c r="G47" s="1453">
        <v>50000</v>
      </c>
      <c r="H47" s="1362" t="s">
        <v>335</v>
      </c>
      <c r="I47" s="2232">
        <v>1</v>
      </c>
      <c r="J47" s="1362"/>
      <c r="K47" s="1362"/>
      <c r="L47" s="1362"/>
      <c r="M47" s="1362"/>
      <c r="N47" s="1455" t="s">
        <v>20</v>
      </c>
      <c r="O47" s="1180">
        <f>ROUNDUP(G47*I47,-3)</f>
        <v>50000</v>
      </c>
      <c r="P47" s="848"/>
      <c r="Q47" s="848"/>
      <c r="R47" s="849"/>
      <c r="S47" s="3197"/>
    </row>
    <row r="48" spans="1:21" ht="20.100000000000001" customHeight="1">
      <c r="A48" s="551"/>
      <c r="B48" s="565"/>
      <c r="C48" s="588"/>
      <c r="D48" s="565"/>
      <c r="E48" s="1231"/>
      <c r="F48" s="1183" t="s">
        <v>1667</v>
      </c>
      <c r="G48" s="1453">
        <v>100000</v>
      </c>
      <c r="H48" s="1362" t="s">
        <v>335</v>
      </c>
      <c r="I48" s="2232">
        <v>1</v>
      </c>
      <c r="J48" s="1113"/>
      <c r="K48" s="1113"/>
      <c r="L48" s="1113"/>
      <c r="M48" s="1113"/>
      <c r="N48" s="1455" t="s">
        <v>20</v>
      </c>
      <c r="O48" s="1180">
        <f>ROUNDUP(G48*I48,-3)</f>
        <v>100000</v>
      </c>
      <c r="P48" s="848"/>
      <c r="Q48" s="848"/>
      <c r="R48" s="849"/>
      <c r="S48" s="3197"/>
    </row>
    <row r="49" spans="1:19" ht="20.100000000000001" customHeight="1">
      <c r="A49" s="551"/>
      <c r="B49" s="565"/>
      <c r="C49" s="588"/>
      <c r="D49" s="565"/>
      <c r="E49" s="1231"/>
      <c r="F49" s="1183" t="s">
        <v>1668</v>
      </c>
      <c r="G49" s="1453">
        <v>800000</v>
      </c>
      <c r="H49" s="1362" t="s">
        <v>335</v>
      </c>
      <c r="I49" s="2232">
        <v>1</v>
      </c>
      <c r="J49" s="1113"/>
      <c r="K49" s="1113"/>
      <c r="L49" s="1113"/>
      <c r="M49" s="1113"/>
      <c r="N49" s="1455" t="s">
        <v>20</v>
      </c>
      <c r="O49" s="1180">
        <f>ROUNDUP(G49*I49,-3)</f>
        <v>800000</v>
      </c>
      <c r="P49" s="848"/>
      <c r="Q49" s="848"/>
      <c r="R49" s="849"/>
      <c r="S49" s="3197"/>
    </row>
    <row r="50" spans="1:19" ht="20.100000000000001" customHeight="1">
      <c r="A50" s="551"/>
      <c r="B50" s="565"/>
      <c r="C50" s="588"/>
      <c r="D50" s="565"/>
      <c r="E50" s="1231"/>
      <c r="F50" s="1183" t="s">
        <v>1669</v>
      </c>
      <c r="G50" s="1453">
        <v>1000000</v>
      </c>
      <c r="H50" s="1362" t="s">
        <v>335</v>
      </c>
      <c r="I50" s="2232">
        <v>1</v>
      </c>
      <c r="J50" s="1113"/>
      <c r="K50" s="1113"/>
      <c r="L50" s="1113"/>
      <c r="M50" s="1113"/>
      <c r="N50" s="1455" t="s">
        <v>20</v>
      </c>
      <c r="O50" s="1180">
        <f>ROUNDUP(G50*I50,-3)</f>
        <v>1000000</v>
      </c>
      <c r="P50" s="848"/>
      <c r="Q50" s="848"/>
      <c r="R50" s="849"/>
      <c r="S50" s="3197"/>
    </row>
    <row r="51" spans="1:19" ht="20.100000000000001" customHeight="1">
      <c r="A51" s="551"/>
      <c r="B51" s="565"/>
      <c r="C51" s="588"/>
      <c r="D51" s="565"/>
      <c r="E51" s="1685" t="s">
        <v>1120</v>
      </c>
      <c r="F51" s="1228"/>
      <c r="G51" s="1228"/>
      <c r="H51" s="1228"/>
      <c r="I51" s="1228"/>
      <c r="J51" s="1228"/>
      <c r="K51" s="1228"/>
      <c r="L51" s="1228"/>
      <c r="M51" s="1228"/>
      <c r="N51" s="1228"/>
      <c r="O51" s="1686"/>
      <c r="P51" s="573">
        <f>O52</f>
        <v>75600000</v>
      </c>
      <c r="Q51" s="573">
        <f>Q52</f>
        <v>75600000</v>
      </c>
      <c r="R51" s="631">
        <f t="shared" si="3"/>
        <v>0</v>
      </c>
      <c r="S51" s="3170">
        <f t="shared" si="1"/>
        <v>0</v>
      </c>
    </row>
    <row r="52" spans="1:19" ht="20.100000000000001" customHeight="1">
      <c r="A52" s="551"/>
      <c r="B52" s="565"/>
      <c r="C52" s="588"/>
      <c r="D52" s="565"/>
      <c r="F52" s="633" t="s">
        <v>53</v>
      </c>
      <c r="G52" s="1229"/>
      <c r="H52" s="633"/>
      <c r="I52" s="633"/>
      <c r="J52" s="633"/>
      <c r="K52" s="633"/>
      <c r="L52" s="633"/>
      <c r="M52" s="633"/>
      <c r="N52" s="1230"/>
      <c r="O52" s="637">
        <f>SUM(O53:O55)</f>
        <v>75600000</v>
      </c>
      <c r="P52" s="616">
        <f>O52</f>
        <v>75600000</v>
      </c>
      <c r="Q52" s="616">
        <v>75600000</v>
      </c>
      <c r="R52" s="638">
        <f t="shared" si="3"/>
        <v>0</v>
      </c>
      <c r="S52" s="3277">
        <f t="shared" si="1"/>
        <v>0</v>
      </c>
    </row>
    <row r="53" spans="1:19" ht="20.100000000000001" customHeight="1">
      <c r="A53" s="551"/>
      <c r="B53" s="565"/>
      <c r="C53" s="588"/>
      <c r="D53" s="565"/>
      <c r="E53" s="1231"/>
      <c r="F53" s="1183" t="s">
        <v>1670</v>
      </c>
      <c r="G53" s="1453">
        <v>4000000</v>
      </c>
      <c r="H53" s="1362" t="s">
        <v>335</v>
      </c>
      <c r="I53" s="1464">
        <v>12</v>
      </c>
      <c r="J53" s="1362"/>
      <c r="K53" s="1113"/>
      <c r="L53" s="1113"/>
      <c r="M53" s="1113"/>
      <c r="N53" s="1455" t="s">
        <v>20</v>
      </c>
      <c r="O53" s="1180">
        <f>G53*I53</f>
        <v>48000000</v>
      </c>
      <c r="P53" s="848"/>
      <c r="Q53" s="848"/>
      <c r="R53" s="849"/>
      <c r="S53" s="3197"/>
    </row>
    <row r="54" spans="1:19" ht="20.100000000000001" customHeight="1">
      <c r="A54" s="551"/>
      <c r="B54" s="565"/>
      <c r="C54" s="588"/>
      <c r="D54" s="565"/>
      <c r="E54" s="1236"/>
      <c r="F54" s="1183" t="s">
        <v>1671</v>
      </c>
      <c r="G54" s="1453">
        <v>1700000</v>
      </c>
      <c r="H54" s="1362" t="s">
        <v>335</v>
      </c>
      <c r="I54" s="1464">
        <v>12</v>
      </c>
      <c r="J54" s="1113"/>
      <c r="K54" s="1113"/>
      <c r="L54" s="1113"/>
      <c r="M54" s="1113"/>
      <c r="N54" s="1455" t="s">
        <v>20</v>
      </c>
      <c r="O54" s="1180">
        <f>G54*I54</f>
        <v>20400000</v>
      </c>
      <c r="P54" s="848"/>
      <c r="Q54" s="848"/>
      <c r="R54" s="849"/>
      <c r="S54" s="3197"/>
    </row>
    <row r="55" spans="1:19" ht="20.100000000000001" customHeight="1">
      <c r="A55" s="551"/>
      <c r="B55" s="565"/>
      <c r="C55" s="588"/>
      <c r="D55" s="565"/>
      <c r="E55" s="1236"/>
      <c r="F55" s="1183" t="s">
        <v>1672</v>
      </c>
      <c r="G55" s="1453">
        <v>600000</v>
      </c>
      <c r="H55" s="1362" t="s">
        <v>335</v>
      </c>
      <c r="I55" s="1464">
        <v>12</v>
      </c>
      <c r="J55" s="1113"/>
      <c r="K55" s="1113"/>
      <c r="L55" s="1113"/>
      <c r="M55" s="1113"/>
      <c r="N55" s="1455" t="s">
        <v>20</v>
      </c>
      <c r="O55" s="1180">
        <f>ROUNDUP(G55*I55,-3)</f>
        <v>7200000</v>
      </c>
      <c r="P55" s="848"/>
      <c r="Q55" s="848"/>
      <c r="R55" s="849"/>
      <c r="S55" s="3197"/>
    </row>
    <row r="56" spans="1:19" ht="20.100000000000001" customHeight="1">
      <c r="A56" s="551"/>
      <c r="B56" s="565"/>
      <c r="C56" s="588"/>
      <c r="D56" s="565"/>
      <c r="E56" s="1685" t="s">
        <v>54</v>
      </c>
      <c r="F56" s="1228"/>
      <c r="G56" s="1228"/>
      <c r="H56" s="1228"/>
      <c r="I56" s="1228"/>
      <c r="J56" s="1228"/>
      <c r="K56" s="1228"/>
      <c r="L56" s="1228"/>
      <c r="M56" s="1228"/>
      <c r="N56" s="1228"/>
      <c r="O56" s="1686"/>
      <c r="P56" s="573">
        <f>O57+O60</f>
        <v>7100000</v>
      </c>
      <c r="Q56" s="573">
        <f>SUM(Q57,Q60)</f>
        <v>6500000</v>
      </c>
      <c r="R56" s="631">
        <f t="shared" si="3"/>
        <v>600000</v>
      </c>
      <c r="S56" s="3170">
        <f t="shared" si="1"/>
        <v>9.2307692307692313E-2</v>
      </c>
    </row>
    <row r="57" spans="1:19" ht="20.100000000000001" customHeight="1">
      <c r="A57" s="551"/>
      <c r="B57" s="565"/>
      <c r="C57" s="588"/>
      <c r="D57" s="565"/>
      <c r="F57" s="633" t="s">
        <v>55</v>
      </c>
      <c r="G57" s="1229"/>
      <c r="H57" s="633"/>
      <c r="I57" s="633"/>
      <c r="J57" s="633"/>
      <c r="K57" s="633"/>
      <c r="L57" s="633"/>
      <c r="M57" s="633"/>
      <c r="N57" s="1230"/>
      <c r="O57" s="637">
        <f>SUM(O58:O59)</f>
        <v>3500000</v>
      </c>
      <c r="P57" s="616">
        <f>O57</f>
        <v>3500000</v>
      </c>
      <c r="Q57" s="616">
        <v>3500000</v>
      </c>
      <c r="R57" s="638">
        <f t="shared" si="3"/>
        <v>0</v>
      </c>
      <c r="S57" s="3277">
        <f t="shared" si="1"/>
        <v>0</v>
      </c>
    </row>
    <row r="58" spans="1:19" ht="20.100000000000001" customHeight="1">
      <c r="A58" s="551"/>
      <c r="B58" s="565"/>
      <c r="C58" s="588"/>
      <c r="D58" s="565"/>
      <c r="E58" s="1231"/>
      <c r="F58" s="1183" t="s">
        <v>1673</v>
      </c>
      <c r="G58" s="1453">
        <v>500000</v>
      </c>
      <c r="H58" s="1362" t="s">
        <v>335</v>
      </c>
      <c r="I58" s="2232">
        <v>4</v>
      </c>
      <c r="J58" s="1113"/>
      <c r="K58" s="1113"/>
      <c r="L58" s="1113"/>
      <c r="M58" s="1113"/>
      <c r="N58" s="1455" t="s">
        <v>20</v>
      </c>
      <c r="O58" s="1180">
        <f>ROUNDUP(G58*I58,-3)</f>
        <v>2000000</v>
      </c>
      <c r="P58" s="848"/>
      <c r="Q58" s="848"/>
      <c r="R58" s="849"/>
      <c r="S58" s="3197"/>
    </row>
    <row r="59" spans="1:19" ht="20.100000000000001" customHeight="1">
      <c r="A59" s="551"/>
      <c r="B59" s="565"/>
      <c r="C59" s="588"/>
      <c r="D59" s="565"/>
      <c r="E59" s="1236"/>
      <c r="F59" s="1183" t="s">
        <v>1568</v>
      </c>
      <c r="G59" s="1453">
        <v>125000</v>
      </c>
      <c r="H59" s="1362" t="s">
        <v>335</v>
      </c>
      <c r="I59" s="2216">
        <v>12</v>
      </c>
      <c r="J59" s="1113"/>
      <c r="K59" s="1113"/>
      <c r="L59" s="1113"/>
      <c r="M59" s="1113"/>
      <c r="N59" s="1455" t="s">
        <v>20</v>
      </c>
      <c r="O59" s="1180">
        <f>ROUNDUP(G59*I59,-3)</f>
        <v>1500000</v>
      </c>
      <c r="P59" s="848"/>
      <c r="Q59" s="848"/>
      <c r="R59" s="849"/>
      <c r="S59" s="3197"/>
    </row>
    <row r="60" spans="1:19" ht="20.100000000000001" customHeight="1">
      <c r="A60" s="551"/>
      <c r="B60" s="565"/>
      <c r="C60" s="588"/>
      <c r="D60" s="565"/>
      <c r="E60" s="565"/>
      <c r="F60" s="633" t="s">
        <v>57</v>
      </c>
      <c r="G60" s="1229"/>
      <c r="H60" s="633"/>
      <c r="I60" s="633"/>
      <c r="J60" s="633"/>
      <c r="K60" s="633"/>
      <c r="L60" s="633"/>
      <c r="M60" s="633"/>
      <c r="N60" s="1230"/>
      <c r="O60" s="637">
        <f>SUM(O61:O61)</f>
        <v>3600000</v>
      </c>
      <c r="P60" s="616">
        <f>O60</f>
        <v>3600000</v>
      </c>
      <c r="Q60" s="616">
        <v>3000000</v>
      </c>
      <c r="R60" s="638">
        <f t="shared" si="3"/>
        <v>600000</v>
      </c>
      <c r="S60" s="3277">
        <f t="shared" si="1"/>
        <v>0.2</v>
      </c>
    </row>
    <row r="61" spans="1:19" ht="20.100000000000001" customHeight="1">
      <c r="A61" s="551"/>
      <c r="B61" s="565"/>
      <c r="C61" s="588"/>
      <c r="D61" s="565"/>
      <c r="E61" s="1414"/>
      <c r="F61" s="1241" t="s">
        <v>1674</v>
      </c>
      <c r="G61" s="1415">
        <v>300000</v>
      </c>
      <c r="H61" s="1416" t="s">
        <v>335</v>
      </c>
      <c r="I61" s="1417">
        <v>12</v>
      </c>
      <c r="J61" s="1416"/>
      <c r="K61" s="1417"/>
      <c r="L61" s="1417"/>
      <c r="M61" s="1417"/>
      <c r="N61" s="1418" t="s">
        <v>20</v>
      </c>
      <c r="O61" s="1458">
        <f>ROUNDUP(G61*I61,-3)</f>
        <v>3600000</v>
      </c>
      <c r="P61" s="892"/>
      <c r="Q61" s="892"/>
      <c r="R61" s="894"/>
      <c r="S61" s="3198"/>
    </row>
    <row r="62" spans="1:19" ht="20.100000000000001" customHeight="1">
      <c r="A62" s="551"/>
      <c r="B62" s="565"/>
      <c r="C62" s="588"/>
      <c r="D62" s="565"/>
      <c r="E62" s="1685" t="s">
        <v>130</v>
      </c>
      <c r="F62" s="1228"/>
      <c r="G62" s="1228"/>
      <c r="H62" s="1228"/>
      <c r="I62" s="1228"/>
      <c r="J62" s="1228"/>
      <c r="K62" s="1228"/>
      <c r="L62" s="1228"/>
      <c r="M62" s="1228"/>
      <c r="N62" s="1228"/>
      <c r="O62" s="1686"/>
      <c r="P62" s="872">
        <f>+O63</f>
        <v>1800000</v>
      </c>
      <c r="Q62" s="573">
        <f>Q63</f>
        <v>1800000</v>
      </c>
      <c r="R62" s="873">
        <f t="shared" si="3"/>
        <v>0</v>
      </c>
      <c r="S62" s="3199">
        <f t="shared" si="1"/>
        <v>0</v>
      </c>
    </row>
    <row r="63" spans="1:19" ht="20.100000000000001" customHeight="1">
      <c r="A63" s="551"/>
      <c r="B63" s="565"/>
      <c r="C63" s="588"/>
      <c r="D63" s="565"/>
      <c r="F63" s="633" t="s">
        <v>60</v>
      </c>
      <c r="G63" s="1229"/>
      <c r="H63" s="633"/>
      <c r="I63" s="633"/>
      <c r="J63" s="633"/>
      <c r="K63" s="633"/>
      <c r="L63" s="633"/>
      <c r="M63" s="633"/>
      <c r="N63" s="1230"/>
      <c r="O63" s="637">
        <f>SUM(O64:O64)</f>
        <v>1800000</v>
      </c>
      <c r="P63" s="616">
        <f>O63</f>
        <v>1800000</v>
      </c>
      <c r="Q63" s="616">
        <v>1800000</v>
      </c>
      <c r="R63" s="638">
        <f t="shared" si="3"/>
        <v>0</v>
      </c>
      <c r="S63" s="3277">
        <f t="shared" si="1"/>
        <v>0</v>
      </c>
    </row>
    <row r="64" spans="1:19" ht="20.100000000000001" customHeight="1">
      <c r="A64" s="551"/>
      <c r="B64" s="565"/>
      <c r="C64" s="588"/>
      <c r="D64" s="565"/>
      <c r="E64" s="1231"/>
      <c r="F64" s="1183" t="s">
        <v>1675</v>
      </c>
      <c r="G64" s="1453">
        <v>900000</v>
      </c>
      <c r="H64" s="1362" t="s">
        <v>335</v>
      </c>
      <c r="I64" s="2232">
        <v>2</v>
      </c>
      <c r="J64" s="1113"/>
      <c r="K64" s="1113"/>
      <c r="L64" s="1113"/>
      <c r="M64" s="1113"/>
      <c r="N64" s="1455" t="s">
        <v>20</v>
      </c>
      <c r="O64" s="1180">
        <f>ROUNDUP(G64*I64,-3)</f>
        <v>1800000</v>
      </c>
      <c r="P64" s="848"/>
      <c r="Q64" s="848"/>
      <c r="R64" s="849"/>
      <c r="S64" s="3197"/>
    </row>
    <row r="65" spans="1:19" ht="20.100000000000001" customHeight="1">
      <c r="A65" s="551"/>
      <c r="B65" s="565"/>
      <c r="C65" s="588"/>
      <c r="D65" s="565"/>
      <c r="E65" s="1685" t="s">
        <v>132</v>
      </c>
      <c r="F65" s="1228"/>
      <c r="G65" s="1228"/>
      <c r="H65" s="1228"/>
      <c r="I65" s="1228"/>
      <c r="J65" s="1228"/>
      <c r="K65" s="1228"/>
      <c r="L65" s="1228"/>
      <c r="M65" s="1228"/>
      <c r="N65" s="1228"/>
      <c r="O65" s="1686"/>
      <c r="P65" s="573">
        <f>+O66</f>
        <v>15959000</v>
      </c>
      <c r="Q65" s="573">
        <f>Q66</f>
        <v>15822000</v>
      </c>
      <c r="R65" s="631">
        <f t="shared" si="3"/>
        <v>137000</v>
      </c>
      <c r="S65" s="3170">
        <f t="shared" si="1"/>
        <v>8.6588294779421059E-3</v>
      </c>
    </row>
    <row r="66" spans="1:19" ht="20.100000000000001" customHeight="1">
      <c r="A66" s="551"/>
      <c r="B66" s="565"/>
      <c r="C66" s="588"/>
      <c r="D66" s="565"/>
      <c r="F66" s="633" t="s">
        <v>61</v>
      </c>
      <c r="G66" s="1229"/>
      <c r="H66" s="633"/>
      <c r="I66" s="633"/>
      <c r="J66" s="633"/>
      <c r="K66" s="633"/>
      <c r="L66" s="633"/>
      <c r="M66" s="633"/>
      <c r="N66" s="1230"/>
      <c r="O66" s="637">
        <f>SUM(O67:O72)</f>
        <v>15959000</v>
      </c>
      <c r="P66" s="616">
        <f>O66</f>
        <v>15959000</v>
      </c>
      <c r="Q66" s="616">
        <v>15822000</v>
      </c>
      <c r="R66" s="638">
        <f t="shared" si="3"/>
        <v>137000</v>
      </c>
      <c r="S66" s="3277">
        <f t="shared" si="1"/>
        <v>8.6588294779421059E-3</v>
      </c>
    </row>
    <row r="67" spans="1:19" ht="20.100000000000001" customHeight="1">
      <c r="A67" s="551"/>
      <c r="B67" s="565"/>
      <c r="C67" s="588"/>
      <c r="D67" s="565"/>
      <c r="E67" s="1231"/>
      <c r="F67" s="1183" t="s">
        <v>1676</v>
      </c>
      <c r="G67" s="1453">
        <v>300000</v>
      </c>
      <c r="H67" s="1362" t="s">
        <v>335</v>
      </c>
      <c r="I67" s="2386">
        <v>1</v>
      </c>
      <c r="J67" s="1362" t="s">
        <v>335</v>
      </c>
      <c r="K67" s="1464">
        <v>12</v>
      </c>
      <c r="L67" s="1113"/>
      <c r="M67" s="1113"/>
      <c r="N67" s="1455" t="s">
        <v>20</v>
      </c>
      <c r="O67" s="1180">
        <f t="shared" ref="O67:O72" si="6">ROUNDUP(G67*I67*K67,-3)</f>
        <v>3600000</v>
      </c>
      <c r="P67" s="848"/>
      <c r="Q67" s="848"/>
      <c r="R67" s="849"/>
      <c r="S67" s="3197"/>
    </row>
    <row r="68" spans="1:19" ht="20.100000000000001" customHeight="1">
      <c r="A68" s="551"/>
      <c r="B68" s="565"/>
      <c r="C68" s="588"/>
      <c r="D68" s="565"/>
      <c r="E68" s="1231"/>
      <c r="F68" s="1183" t="s">
        <v>1677</v>
      </c>
      <c r="G68" s="1057">
        <v>528250</v>
      </c>
      <c r="H68" s="2199" t="s">
        <v>335</v>
      </c>
      <c r="I68" s="2496">
        <v>1</v>
      </c>
      <c r="J68" s="2199" t="s">
        <v>335</v>
      </c>
      <c r="K68" s="2216">
        <v>12</v>
      </c>
      <c r="L68" s="1113"/>
      <c r="M68" s="1113"/>
      <c r="N68" s="1687" t="s">
        <v>645</v>
      </c>
      <c r="O68" s="1180">
        <f t="shared" si="6"/>
        <v>6339000</v>
      </c>
      <c r="P68" s="848"/>
      <c r="Q68" s="848"/>
      <c r="R68" s="849"/>
      <c r="S68" s="3197"/>
    </row>
    <row r="69" spans="1:19" ht="20.100000000000001" customHeight="1">
      <c r="A69" s="551"/>
      <c r="B69" s="565"/>
      <c r="C69" s="588"/>
      <c r="D69" s="565"/>
      <c r="E69" s="1236"/>
      <c r="F69" s="1183" t="s">
        <v>1678</v>
      </c>
      <c r="G69" s="1057">
        <v>22000</v>
      </c>
      <c r="H69" s="2199" t="s">
        <v>335</v>
      </c>
      <c r="I69" s="2496">
        <v>7</v>
      </c>
      <c r="J69" s="2199" t="s">
        <v>335</v>
      </c>
      <c r="K69" s="2216">
        <v>12</v>
      </c>
      <c r="L69" s="1113"/>
      <c r="M69" s="1113"/>
      <c r="N69" s="1687" t="s">
        <v>645</v>
      </c>
      <c r="O69" s="1180">
        <f t="shared" si="6"/>
        <v>1848000</v>
      </c>
      <c r="P69" s="848"/>
      <c r="Q69" s="848"/>
      <c r="R69" s="849"/>
      <c r="S69" s="3197"/>
    </row>
    <row r="70" spans="1:19" ht="20.100000000000001" customHeight="1">
      <c r="A70" s="551"/>
      <c r="B70" s="565"/>
      <c r="C70" s="588"/>
      <c r="D70" s="565"/>
      <c r="E70" s="1236"/>
      <c r="F70" s="1183" t="s">
        <v>1679</v>
      </c>
      <c r="G70" s="1057">
        <v>29000</v>
      </c>
      <c r="H70" s="2199" t="s">
        <v>335</v>
      </c>
      <c r="I70" s="2496">
        <v>2</v>
      </c>
      <c r="J70" s="2199" t="s">
        <v>335</v>
      </c>
      <c r="K70" s="2216">
        <v>8</v>
      </c>
      <c r="L70" s="1113"/>
      <c r="M70" s="1113"/>
      <c r="N70" s="1687" t="s">
        <v>540</v>
      </c>
      <c r="O70" s="1180">
        <f t="shared" si="6"/>
        <v>464000</v>
      </c>
      <c r="P70" s="848"/>
      <c r="Q70" s="848"/>
      <c r="R70" s="849"/>
      <c r="S70" s="3197"/>
    </row>
    <row r="71" spans="1:19" ht="20.100000000000001" customHeight="1">
      <c r="A71" s="551"/>
      <c r="B71" s="565"/>
      <c r="C71" s="588"/>
      <c r="D71" s="565"/>
      <c r="E71" s="1236"/>
      <c r="F71" s="1183" t="s">
        <v>1680</v>
      </c>
      <c r="G71" s="1057">
        <v>20000</v>
      </c>
      <c r="H71" s="2199" t="s">
        <v>335</v>
      </c>
      <c r="I71" s="2496">
        <v>6</v>
      </c>
      <c r="J71" s="2199" t="s">
        <v>335</v>
      </c>
      <c r="K71" s="2216">
        <v>12</v>
      </c>
      <c r="L71" s="1113"/>
      <c r="M71" s="1113"/>
      <c r="N71" s="1687" t="s">
        <v>645</v>
      </c>
      <c r="O71" s="1180">
        <f t="shared" si="6"/>
        <v>1440000</v>
      </c>
      <c r="P71" s="848"/>
      <c r="Q71" s="848"/>
      <c r="R71" s="849"/>
      <c r="S71" s="3197"/>
    </row>
    <row r="72" spans="1:19" ht="20.100000000000001" customHeight="1">
      <c r="A72" s="551"/>
      <c r="B72" s="565"/>
      <c r="C72" s="588"/>
      <c r="D72" s="565"/>
      <c r="E72" s="1236"/>
      <c r="F72" s="1183" t="s">
        <v>1681</v>
      </c>
      <c r="G72" s="1057">
        <v>27000</v>
      </c>
      <c r="H72" s="2199" t="s">
        <v>335</v>
      </c>
      <c r="I72" s="2496">
        <v>7</v>
      </c>
      <c r="J72" s="2199" t="s">
        <v>335</v>
      </c>
      <c r="K72" s="2216">
        <v>12</v>
      </c>
      <c r="L72" s="1113"/>
      <c r="M72" s="1113"/>
      <c r="N72" s="1687" t="s">
        <v>540</v>
      </c>
      <c r="O72" s="1180">
        <f t="shared" si="6"/>
        <v>2268000</v>
      </c>
      <c r="P72" s="848"/>
      <c r="Q72" s="848"/>
      <c r="R72" s="849"/>
      <c r="S72" s="3197"/>
    </row>
    <row r="73" spans="1:19" ht="20.100000000000001" customHeight="1">
      <c r="A73" s="1207"/>
      <c r="B73" s="582"/>
      <c r="C73" s="553"/>
      <c r="D73" s="582"/>
      <c r="E73" s="1685" t="s">
        <v>1121</v>
      </c>
      <c r="F73" s="1228"/>
      <c r="G73" s="1228"/>
      <c r="H73" s="1228"/>
      <c r="I73" s="1228"/>
      <c r="J73" s="1228"/>
      <c r="K73" s="1228"/>
      <c r="L73" s="1228"/>
      <c r="M73" s="1228"/>
      <c r="N73" s="1228"/>
      <c r="O73" s="1686"/>
      <c r="P73" s="573">
        <f>+O74</f>
        <v>84199000</v>
      </c>
      <c r="Q73" s="573">
        <f>Q74</f>
        <v>92138000</v>
      </c>
      <c r="R73" s="631">
        <f t="shared" ref="R73:R134" si="7">P73-Q73</f>
        <v>-7939000</v>
      </c>
      <c r="S73" s="3170">
        <f t="shared" ref="S73:S134" si="8">R73/Q73</f>
        <v>-8.6164231913000058E-2</v>
      </c>
    </row>
    <row r="74" spans="1:19" ht="20.100000000000001" customHeight="1">
      <c r="A74" s="2511"/>
      <c r="B74" s="559"/>
      <c r="C74" s="2512"/>
      <c r="D74" s="559"/>
      <c r="E74" s="870"/>
      <c r="F74" s="1263" t="s">
        <v>62</v>
      </c>
      <c r="G74" s="1264"/>
      <c r="H74" s="1263"/>
      <c r="I74" s="1263"/>
      <c r="J74" s="1263"/>
      <c r="K74" s="1263"/>
      <c r="L74" s="1263"/>
      <c r="M74" s="1263"/>
      <c r="N74" s="1265"/>
      <c r="O74" s="1266">
        <f>SUM(O75:O91)</f>
        <v>84199000</v>
      </c>
      <c r="P74" s="993">
        <f>O74</f>
        <v>84199000</v>
      </c>
      <c r="Q74" s="993">
        <v>92138000</v>
      </c>
      <c r="R74" s="1086">
        <f t="shared" si="7"/>
        <v>-7939000</v>
      </c>
      <c r="S74" s="3329">
        <f t="shared" si="8"/>
        <v>-8.6164231913000058E-2</v>
      </c>
    </row>
    <row r="75" spans="1:19" ht="20.100000000000001" customHeight="1">
      <c r="A75" s="551"/>
      <c r="B75" s="565"/>
      <c r="C75" s="588"/>
      <c r="D75" s="565"/>
      <c r="E75" s="1231"/>
      <c r="F75" s="1348" t="s">
        <v>1682</v>
      </c>
      <c r="G75" s="2302">
        <v>600000</v>
      </c>
      <c r="H75" s="1436" t="s">
        <v>335</v>
      </c>
      <c r="I75" s="2497">
        <v>2</v>
      </c>
      <c r="J75" s="1350"/>
      <c r="K75" s="1350"/>
      <c r="L75" s="1350"/>
      <c r="M75" s="1350"/>
      <c r="N75" s="2305" t="s">
        <v>20</v>
      </c>
      <c r="O75" s="1845">
        <f t="shared" ref="O75:O88" si="9">ROUNDUP(G75*I75,-3)</f>
        <v>1200000</v>
      </c>
      <c r="P75" s="848"/>
      <c r="Q75" s="848"/>
      <c r="R75" s="849"/>
      <c r="S75" s="3197"/>
    </row>
    <row r="76" spans="1:19" ht="20.100000000000001" customHeight="1">
      <c r="A76" s="551"/>
      <c r="B76" s="565"/>
      <c r="C76" s="588"/>
      <c r="D76" s="565"/>
      <c r="E76" s="1231"/>
      <c r="F76" s="2287" t="s">
        <v>1642</v>
      </c>
      <c r="G76" s="2302">
        <v>330000</v>
      </c>
      <c r="H76" s="1436" t="s">
        <v>335</v>
      </c>
      <c r="I76" s="2304">
        <v>7</v>
      </c>
      <c r="J76" s="1436"/>
      <c r="K76" s="1436"/>
      <c r="L76" s="1436"/>
      <c r="M76" s="1436"/>
      <c r="N76" s="2305" t="s">
        <v>20</v>
      </c>
      <c r="O76" s="1845">
        <f t="shared" si="9"/>
        <v>2310000</v>
      </c>
      <c r="P76" s="848"/>
      <c r="Q76" s="848"/>
      <c r="R76" s="849"/>
      <c r="S76" s="3197"/>
    </row>
    <row r="77" spans="1:19" ht="20.100000000000001" customHeight="1">
      <c r="A77" s="551"/>
      <c r="B77" s="565"/>
      <c r="C77" s="588"/>
      <c r="D77" s="565"/>
      <c r="E77" s="1231"/>
      <c r="F77" s="1348" t="s">
        <v>1683</v>
      </c>
      <c r="G77" s="2302">
        <v>140000</v>
      </c>
      <c r="H77" s="1436" t="s">
        <v>335</v>
      </c>
      <c r="I77" s="2304">
        <v>12</v>
      </c>
      <c r="J77" s="1436"/>
      <c r="K77" s="1436"/>
      <c r="L77" s="1436"/>
      <c r="M77" s="1436"/>
      <c r="N77" s="2305" t="s">
        <v>20</v>
      </c>
      <c r="O77" s="1845">
        <f t="shared" si="9"/>
        <v>1680000</v>
      </c>
      <c r="P77" s="848"/>
      <c r="Q77" s="848"/>
      <c r="R77" s="849"/>
      <c r="S77" s="3197"/>
    </row>
    <row r="78" spans="1:19" ht="20.100000000000001" customHeight="1">
      <c r="A78" s="551"/>
      <c r="B78" s="565"/>
      <c r="C78" s="588"/>
      <c r="D78" s="565"/>
      <c r="E78" s="1231"/>
      <c r="F78" s="1348" t="s">
        <v>1684</v>
      </c>
      <c r="G78" s="2302">
        <v>825000</v>
      </c>
      <c r="H78" s="1436" t="s">
        <v>335</v>
      </c>
      <c r="I78" s="2304">
        <v>12</v>
      </c>
      <c r="J78" s="1436"/>
      <c r="K78" s="1436"/>
      <c r="L78" s="1436"/>
      <c r="M78" s="1436"/>
      <c r="N78" s="2305" t="s">
        <v>20</v>
      </c>
      <c r="O78" s="1845">
        <f t="shared" si="9"/>
        <v>9900000</v>
      </c>
      <c r="P78" s="848"/>
      <c r="Q78" s="848"/>
      <c r="R78" s="849"/>
      <c r="S78" s="3197"/>
    </row>
    <row r="79" spans="1:19" ht="20.100000000000001" customHeight="1">
      <c r="A79" s="551"/>
      <c r="B79" s="565"/>
      <c r="C79" s="588"/>
      <c r="D79" s="565"/>
      <c r="E79" s="1231"/>
      <c r="F79" s="1348" t="s">
        <v>1685</v>
      </c>
      <c r="G79" s="2302">
        <v>1750000</v>
      </c>
      <c r="H79" s="1436" t="s">
        <v>335</v>
      </c>
      <c r="I79" s="2497">
        <v>4</v>
      </c>
      <c r="J79" s="1436"/>
      <c r="K79" s="1436"/>
      <c r="L79" s="1436"/>
      <c r="M79" s="1436"/>
      <c r="N79" s="2305" t="s">
        <v>20</v>
      </c>
      <c r="O79" s="1845">
        <f t="shared" si="9"/>
        <v>7000000</v>
      </c>
      <c r="P79" s="848"/>
      <c r="Q79" s="848"/>
      <c r="R79" s="849"/>
      <c r="S79" s="3197"/>
    </row>
    <row r="80" spans="1:19" ht="20.100000000000001" customHeight="1">
      <c r="A80" s="551"/>
      <c r="B80" s="565"/>
      <c r="C80" s="588"/>
      <c r="D80" s="565"/>
      <c r="E80" s="1231"/>
      <c r="F80" s="1348" t="s">
        <v>1686</v>
      </c>
      <c r="G80" s="2302">
        <v>8000000</v>
      </c>
      <c r="H80" s="1436" t="s">
        <v>335</v>
      </c>
      <c r="I80" s="2497">
        <v>1</v>
      </c>
      <c r="J80" s="1436"/>
      <c r="K80" s="1436"/>
      <c r="L80" s="1436"/>
      <c r="M80" s="1436"/>
      <c r="N80" s="2305" t="s">
        <v>20</v>
      </c>
      <c r="O80" s="1845">
        <f t="shared" si="9"/>
        <v>8000000</v>
      </c>
      <c r="P80" s="848"/>
      <c r="Q80" s="848"/>
      <c r="R80" s="849"/>
      <c r="S80" s="3197"/>
    </row>
    <row r="81" spans="1:19" ht="20.100000000000001" customHeight="1">
      <c r="A81" s="551"/>
      <c r="B81" s="565"/>
      <c r="C81" s="588"/>
      <c r="D81" s="565"/>
      <c r="E81" s="1231"/>
      <c r="F81" s="1348" t="s">
        <v>1687</v>
      </c>
      <c r="G81" s="2302">
        <v>7000000</v>
      </c>
      <c r="H81" s="1436" t="s">
        <v>335</v>
      </c>
      <c r="I81" s="2497">
        <v>1</v>
      </c>
      <c r="J81" s="1436"/>
      <c r="K81" s="1436"/>
      <c r="L81" s="1436"/>
      <c r="M81" s="1436"/>
      <c r="N81" s="2305" t="s">
        <v>20</v>
      </c>
      <c r="O81" s="1845">
        <f t="shared" si="9"/>
        <v>7000000</v>
      </c>
      <c r="P81" s="848"/>
      <c r="Q81" s="848"/>
      <c r="R81" s="849"/>
      <c r="S81" s="3197"/>
    </row>
    <row r="82" spans="1:19" ht="20.100000000000001" customHeight="1">
      <c r="A82" s="551"/>
      <c r="B82" s="565"/>
      <c r="C82" s="588"/>
      <c r="D82" s="565"/>
      <c r="E82" s="1231"/>
      <c r="F82" s="1348" t="s">
        <v>2546</v>
      </c>
      <c r="G82" s="2302">
        <v>10000000</v>
      </c>
      <c r="H82" s="1436" t="s">
        <v>335</v>
      </c>
      <c r="I82" s="2497">
        <v>1</v>
      </c>
      <c r="J82" s="1436"/>
      <c r="K82" s="1436"/>
      <c r="L82" s="1436"/>
      <c r="M82" s="1436"/>
      <c r="N82" s="2305" t="s">
        <v>20</v>
      </c>
      <c r="O82" s="1845">
        <f t="shared" si="9"/>
        <v>10000000</v>
      </c>
      <c r="P82" s="848"/>
      <c r="Q82" s="848"/>
      <c r="R82" s="849"/>
      <c r="S82" s="3197"/>
    </row>
    <row r="83" spans="1:19" ht="20.100000000000001" customHeight="1">
      <c r="A83" s="551"/>
      <c r="B83" s="565"/>
      <c r="C83" s="588"/>
      <c r="D83" s="565"/>
      <c r="E83" s="1231"/>
      <c r="F83" s="1348" t="s">
        <v>1688</v>
      </c>
      <c r="G83" s="2302">
        <v>4000000</v>
      </c>
      <c r="H83" s="1436" t="s">
        <v>335</v>
      </c>
      <c r="I83" s="2497">
        <v>1</v>
      </c>
      <c r="J83" s="1436"/>
      <c r="K83" s="1436"/>
      <c r="L83" s="1436"/>
      <c r="M83" s="1436"/>
      <c r="N83" s="2305" t="s">
        <v>20</v>
      </c>
      <c r="O83" s="1845">
        <f t="shared" si="9"/>
        <v>4000000</v>
      </c>
      <c r="P83" s="848"/>
      <c r="Q83" s="848"/>
      <c r="R83" s="849"/>
      <c r="S83" s="3197"/>
    </row>
    <row r="84" spans="1:19" ht="20.100000000000001" customHeight="1">
      <c r="A84" s="551"/>
      <c r="B84" s="565"/>
      <c r="C84" s="588"/>
      <c r="D84" s="565"/>
      <c r="E84" s="1231"/>
      <c r="F84" s="1348" t="s">
        <v>1689</v>
      </c>
      <c r="G84" s="2302">
        <v>5000000</v>
      </c>
      <c r="H84" s="1436" t="s">
        <v>335</v>
      </c>
      <c r="I84" s="2497">
        <v>1</v>
      </c>
      <c r="J84" s="1436"/>
      <c r="K84" s="1436"/>
      <c r="L84" s="1436"/>
      <c r="M84" s="1436"/>
      <c r="N84" s="2305" t="s">
        <v>20</v>
      </c>
      <c r="O84" s="1845">
        <f t="shared" si="9"/>
        <v>5000000</v>
      </c>
      <c r="P84" s="848"/>
      <c r="Q84" s="848"/>
      <c r="R84" s="849"/>
      <c r="S84" s="3197"/>
    </row>
    <row r="85" spans="1:19" ht="20.100000000000001" customHeight="1">
      <c r="A85" s="551"/>
      <c r="B85" s="565"/>
      <c r="C85" s="588"/>
      <c r="D85" s="565"/>
      <c r="E85" s="1231"/>
      <c r="F85" s="1348" t="s">
        <v>1690</v>
      </c>
      <c r="G85" s="2302">
        <v>5000000</v>
      </c>
      <c r="H85" s="1436" t="s">
        <v>335</v>
      </c>
      <c r="I85" s="2497">
        <v>1</v>
      </c>
      <c r="J85" s="1436"/>
      <c r="K85" s="1436"/>
      <c r="L85" s="1436"/>
      <c r="M85" s="1436"/>
      <c r="N85" s="2305" t="s">
        <v>20</v>
      </c>
      <c r="O85" s="1845">
        <f t="shared" si="9"/>
        <v>5000000</v>
      </c>
      <c r="P85" s="848"/>
      <c r="Q85" s="848"/>
      <c r="R85" s="849"/>
      <c r="S85" s="3197"/>
    </row>
    <row r="86" spans="1:19" ht="20.100000000000001" customHeight="1">
      <c r="A86" s="551"/>
      <c r="B86" s="565"/>
      <c r="C86" s="588"/>
      <c r="D86" s="565"/>
      <c r="E86" s="1231"/>
      <c r="F86" s="1348" t="s">
        <v>1643</v>
      </c>
      <c r="G86" s="2302">
        <v>2921000</v>
      </c>
      <c r="H86" s="1436" t="s">
        <v>335</v>
      </c>
      <c r="I86" s="2497">
        <v>1</v>
      </c>
      <c r="J86" s="1436"/>
      <c r="K86" s="1436"/>
      <c r="L86" s="1436"/>
      <c r="M86" s="1436"/>
      <c r="N86" s="2305" t="s">
        <v>20</v>
      </c>
      <c r="O86" s="1845">
        <f t="shared" si="9"/>
        <v>2921000</v>
      </c>
      <c r="P86" s="1181"/>
      <c r="Q86" s="1181"/>
      <c r="R86" s="1182"/>
      <c r="S86" s="3220"/>
    </row>
    <row r="87" spans="1:19" ht="20.100000000000001" customHeight="1">
      <c r="A87" s="551"/>
      <c r="B87" s="565"/>
      <c r="C87" s="588"/>
      <c r="D87" s="565"/>
      <c r="E87" s="1231"/>
      <c r="F87" s="1348" t="s">
        <v>1691</v>
      </c>
      <c r="G87" s="2302">
        <v>200000</v>
      </c>
      <c r="H87" s="1436" t="s">
        <v>335</v>
      </c>
      <c r="I87" s="2304">
        <v>12</v>
      </c>
      <c r="J87" s="1436"/>
      <c r="K87" s="1436"/>
      <c r="L87" s="1436"/>
      <c r="M87" s="1436"/>
      <c r="N87" s="2305" t="s">
        <v>20</v>
      </c>
      <c r="O87" s="1845">
        <f t="shared" si="9"/>
        <v>2400000</v>
      </c>
      <c r="P87" s="848"/>
      <c r="Q87" s="848"/>
      <c r="R87" s="849"/>
      <c r="S87" s="3197"/>
    </row>
    <row r="88" spans="1:19" ht="20.100000000000001" customHeight="1">
      <c r="A88" s="551"/>
      <c r="B88" s="565"/>
      <c r="C88" s="588"/>
      <c r="D88" s="565"/>
      <c r="E88" s="1231"/>
      <c r="F88" s="1348" t="s">
        <v>1692</v>
      </c>
      <c r="G88" s="2302">
        <v>1250000</v>
      </c>
      <c r="H88" s="1436" t="s">
        <v>335</v>
      </c>
      <c r="I88" s="2497">
        <v>4</v>
      </c>
      <c r="J88" s="1350"/>
      <c r="K88" s="1350"/>
      <c r="L88" s="1350"/>
      <c r="M88" s="1350"/>
      <c r="N88" s="2305" t="s">
        <v>20</v>
      </c>
      <c r="O88" s="1845">
        <f t="shared" si="9"/>
        <v>5000000</v>
      </c>
      <c r="P88" s="848"/>
      <c r="Q88" s="848"/>
      <c r="R88" s="849"/>
      <c r="S88" s="3197"/>
    </row>
    <row r="89" spans="1:19" ht="20.100000000000001" customHeight="1">
      <c r="A89" s="551"/>
      <c r="B89" s="565"/>
      <c r="C89" s="588"/>
      <c r="D89" s="565"/>
      <c r="E89" s="1231"/>
      <c r="F89" s="1348" t="s">
        <v>1693</v>
      </c>
      <c r="G89" s="2302">
        <v>137000</v>
      </c>
      <c r="H89" s="1436" t="s">
        <v>335</v>
      </c>
      <c r="I89" s="2502">
        <v>2</v>
      </c>
      <c r="J89" s="1436" t="s">
        <v>335</v>
      </c>
      <c r="K89" s="2304">
        <v>12</v>
      </c>
      <c r="L89" s="1350"/>
      <c r="M89" s="1350"/>
      <c r="N89" s="2305" t="s">
        <v>20</v>
      </c>
      <c r="O89" s="1845">
        <f>ROUNDUP(G89*I89*K89,-3)</f>
        <v>3288000</v>
      </c>
      <c r="P89" s="848"/>
      <c r="Q89" s="848"/>
      <c r="R89" s="849"/>
      <c r="S89" s="3197"/>
    </row>
    <row r="90" spans="1:19" ht="20.100000000000001" customHeight="1">
      <c r="A90" s="551"/>
      <c r="B90" s="565"/>
      <c r="C90" s="588"/>
      <c r="D90" s="565"/>
      <c r="E90" s="1231"/>
      <c r="F90" s="1348" t="s">
        <v>1694</v>
      </c>
      <c r="G90" s="2302">
        <v>4500000</v>
      </c>
      <c r="H90" s="1436" t="s">
        <v>335</v>
      </c>
      <c r="I90" s="2497">
        <v>1</v>
      </c>
      <c r="J90" s="1350"/>
      <c r="K90" s="1350"/>
      <c r="L90" s="1350"/>
      <c r="M90" s="1350"/>
      <c r="N90" s="2305" t="s">
        <v>20</v>
      </c>
      <c r="O90" s="1845">
        <f>ROUNDUP(G90*I90,-3)</f>
        <v>4500000</v>
      </c>
      <c r="P90" s="848"/>
      <c r="Q90" s="848"/>
      <c r="R90" s="849"/>
      <c r="S90" s="3197"/>
    </row>
    <row r="91" spans="1:19" ht="20.100000000000001" customHeight="1">
      <c r="A91" s="551"/>
      <c r="B91" s="565"/>
      <c r="C91" s="588"/>
      <c r="D91" s="565"/>
      <c r="E91" s="1231"/>
      <c r="F91" s="1183" t="s">
        <v>1695</v>
      </c>
      <c r="G91" s="1453">
        <v>1250000</v>
      </c>
      <c r="H91" s="1362" t="s">
        <v>335</v>
      </c>
      <c r="I91" s="2232">
        <v>4</v>
      </c>
      <c r="J91" s="1113"/>
      <c r="K91" s="1113"/>
      <c r="L91" s="1113"/>
      <c r="M91" s="1113"/>
      <c r="N91" s="1455" t="s">
        <v>20</v>
      </c>
      <c r="O91" s="1180">
        <f>ROUNDUP(G91*I91,-3)</f>
        <v>5000000</v>
      </c>
      <c r="P91" s="848"/>
      <c r="Q91" s="848"/>
      <c r="R91" s="849"/>
      <c r="S91" s="3197"/>
    </row>
    <row r="92" spans="1:19" ht="20.100000000000001" customHeight="1">
      <c r="A92" s="551"/>
      <c r="B92" s="565"/>
      <c r="C92" s="588"/>
      <c r="D92" s="565"/>
      <c r="E92" s="1685" t="s">
        <v>1122</v>
      </c>
      <c r="F92" s="1228"/>
      <c r="G92" s="1228"/>
      <c r="H92" s="1228"/>
      <c r="I92" s="1228"/>
      <c r="J92" s="1228"/>
      <c r="K92" s="1228"/>
      <c r="L92" s="1228"/>
      <c r="M92" s="1228"/>
      <c r="N92" s="1228"/>
      <c r="O92" s="1686"/>
      <c r="P92" s="573">
        <f>+O93</f>
        <v>840000</v>
      </c>
      <c r="Q92" s="573">
        <f>Q93</f>
        <v>840000</v>
      </c>
      <c r="R92" s="631">
        <f t="shared" si="7"/>
        <v>0</v>
      </c>
      <c r="S92" s="3170">
        <f t="shared" si="8"/>
        <v>0</v>
      </c>
    </row>
    <row r="93" spans="1:19" ht="20.100000000000001" customHeight="1">
      <c r="A93" s="551"/>
      <c r="B93" s="565"/>
      <c r="C93" s="588"/>
      <c r="D93" s="565"/>
      <c r="F93" s="633" t="s">
        <v>63</v>
      </c>
      <c r="G93" s="1229"/>
      <c r="H93" s="633"/>
      <c r="I93" s="633"/>
      <c r="J93" s="633"/>
      <c r="K93" s="633"/>
      <c r="L93" s="633"/>
      <c r="M93" s="633"/>
      <c r="N93" s="1230"/>
      <c r="O93" s="637">
        <f>SUM(O94:O94)</f>
        <v>840000</v>
      </c>
      <c r="P93" s="616">
        <f>O93</f>
        <v>840000</v>
      </c>
      <c r="Q93" s="616">
        <v>840000</v>
      </c>
      <c r="R93" s="638">
        <f t="shared" si="7"/>
        <v>0</v>
      </c>
      <c r="S93" s="3277">
        <f t="shared" si="8"/>
        <v>0</v>
      </c>
    </row>
    <row r="94" spans="1:19" ht="20.100000000000001" customHeight="1">
      <c r="A94" s="551"/>
      <c r="B94" s="565"/>
      <c r="C94" s="588"/>
      <c r="D94" s="565"/>
      <c r="E94" s="1255"/>
      <c r="F94" s="1241" t="s">
        <v>1581</v>
      </c>
      <c r="G94" s="1415">
        <v>70000</v>
      </c>
      <c r="H94" s="1416" t="s">
        <v>335</v>
      </c>
      <c r="I94" s="2503">
        <v>1</v>
      </c>
      <c r="J94" s="1416" t="s">
        <v>335</v>
      </c>
      <c r="K94" s="1417">
        <v>12</v>
      </c>
      <c r="L94" s="1242"/>
      <c r="M94" s="1242"/>
      <c r="N94" s="1418" t="s">
        <v>20</v>
      </c>
      <c r="O94" s="1458">
        <f>G94*I94*K94</f>
        <v>840000</v>
      </c>
      <c r="P94" s="892"/>
      <c r="Q94" s="892"/>
      <c r="R94" s="894"/>
      <c r="S94" s="3198"/>
    </row>
    <row r="95" spans="1:19" ht="20.100000000000001" customHeight="1">
      <c r="A95" s="551"/>
      <c r="B95" s="565"/>
      <c r="C95" s="588"/>
      <c r="D95" s="565"/>
      <c r="E95" s="1685" t="s">
        <v>135</v>
      </c>
      <c r="F95" s="1228"/>
      <c r="G95" s="1228"/>
      <c r="H95" s="1228"/>
      <c r="I95" s="1228"/>
      <c r="J95" s="1228"/>
      <c r="K95" s="1228"/>
      <c r="L95" s="1228"/>
      <c r="M95" s="1228"/>
      <c r="N95" s="1228"/>
      <c r="O95" s="1686"/>
      <c r="P95" s="872">
        <f>+O96</f>
        <v>6150000</v>
      </c>
      <c r="Q95" s="573">
        <f>Q96</f>
        <v>6150000</v>
      </c>
      <c r="R95" s="873">
        <f>P95-Q95</f>
        <v>0</v>
      </c>
      <c r="S95" s="3199">
        <f t="shared" si="8"/>
        <v>0</v>
      </c>
    </row>
    <row r="96" spans="1:19" ht="20.100000000000001" customHeight="1">
      <c r="A96" s="551"/>
      <c r="B96" s="565"/>
      <c r="C96" s="588"/>
      <c r="D96" s="565"/>
      <c r="E96" s="870"/>
      <c r="F96" s="1263" t="s">
        <v>64</v>
      </c>
      <c r="G96" s="1264"/>
      <c r="H96" s="1263"/>
      <c r="I96" s="1263"/>
      <c r="J96" s="1263"/>
      <c r="K96" s="1263"/>
      <c r="L96" s="1263"/>
      <c r="M96" s="1263"/>
      <c r="N96" s="1265"/>
      <c r="O96" s="1266">
        <f>SUM(O97:O98)</f>
        <v>6150000</v>
      </c>
      <c r="P96" s="616">
        <f>O96</f>
        <v>6150000</v>
      </c>
      <c r="Q96" s="616">
        <v>6150000</v>
      </c>
      <c r="R96" s="638">
        <f t="shared" si="7"/>
        <v>0</v>
      </c>
      <c r="S96" s="3277">
        <f t="shared" si="8"/>
        <v>0</v>
      </c>
    </row>
    <row r="97" spans="1:21" ht="20.100000000000001" customHeight="1">
      <c r="A97" s="551"/>
      <c r="B97" s="565"/>
      <c r="C97" s="588"/>
      <c r="D97" s="565"/>
      <c r="E97" s="1231"/>
      <c r="F97" s="1183" t="s">
        <v>1696</v>
      </c>
      <c r="G97" s="1453">
        <v>6000000</v>
      </c>
      <c r="H97" s="1362" t="s">
        <v>335</v>
      </c>
      <c r="I97" s="2232">
        <v>1</v>
      </c>
      <c r="J97" s="1113"/>
      <c r="K97" s="1113"/>
      <c r="L97" s="1113"/>
      <c r="M97" s="1113"/>
      <c r="N97" s="1455" t="s">
        <v>20</v>
      </c>
      <c r="O97" s="1180">
        <f>ROUNDUP(G97*I97,-3)</f>
        <v>6000000</v>
      </c>
      <c r="P97" s="848"/>
      <c r="Q97" s="848"/>
      <c r="R97" s="849"/>
      <c r="S97" s="3197"/>
    </row>
    <row r="98" spans="1:21" ht="20.100000000000001" customHeight="1">
      <c r="A98" s="551"/>
      <c r="B98" s="565"/>
      <c r="C98" s="588"/>
      <c r="D98" s="565"/>
      <c r="E98" s="1236"/>
      <c r="F98" s="1183" t="s">
        <v>1582</v>
      </c>
      <c r="G98" s="1453">
        <v>150000</v>
      </c>
      <c r="H98" s="1362" t="s">
        <v>335</v>
      </c>
      <c r="I98" s="2232">
        <v>1</v>
      </c>
      <c r="J98" s="1113"/>
      <c r="K98" s="1113"/>
      <c r="L98" s="1113"/>
      <c r="M98" s="1113"/>
      <c r="N98" s="1455" t="s">
        <v>20</v>
      </c>
      <c r="O98" s="1180">
        <f>ROUNDUP(G98*I98,-3)</f>
        <v>150000</v>
      </c>
      <c r="P98" s="848"/>
      <c r="Q98" s="848"/>
      <c r="R98" s="849"/>
      <c r="S98" s="3197"/>
    </row>
    <row r="99" spans="1:21" ht="20.100000000000001" customHeight="1">
      <c r="A99" s="551"/>
      <c r="B99" s="565"/>
      <c r="C99" s="588"/>
      <c r="D99" s="565"/>
      <c r="E99" s="1685" t="s">
        <v>136</v>
      </c>
      <c r="F99" s="1228"/>
      <c r="G99" s="1228"/>
      <c r="H99" s="1228"/>
      <c r="I99" s="1228"/>
      <c r="J99" s="1228"/>
      <c r="K99" s="1228"/>
      <c r="L99" s="1228"/>
      <c r="M99" s="1228"/>
      <c r="N99" s="1228"/>
      <c r="O99" s="1686"/>
      <c r="P99" s="573">
        <f>+O100</f>
        <v>5857000</v>
      </c>
      <c r="Q99" s="573">
        <f>Q100</f>
        <v>5700000</v>
      </c>
      <c r="R99" s="631">
        <f t="shared" si="7"/>
        <v>157000</v>
      </c>
      <c r="S99" s="3170">
        <f t="shared" si="8"/>
        <v>2.7543859649122808E-2</v>
      </c>
    </row>
    <row r="100" spans="1:21" ht="20.100000000000001" customHeight="1">
      <c r="A100" s="551"/>
      <c r="B100" s="565"/>
      <c r="C100" s="588"/>
      <c r="D100" s="565"/>
      <c r="F100" s="633" t="s">
        <v>340</v>
      </c>
      <c r="G100" s="1229"/>
      <c r="H100" s="633"/>
      <c r="I100" s="633"/>
      <c r="J100" s="633"/>
      <c r="K100" s="633"/>
      <c r="L100" s="633"/>
      <c r="M100" s="633"/>
      <c r="N100" s="1230"/>
      <c r="O100" s="1209">
        <f>SUM(O101:O107)</f>
        <v>5857000</v>
      </c>
      <c r="P100" s="616">
        <f>O100</f>
        <v>5857000</v>
      </c>
      <c r="Q100" s="616">
        <v>5700000</v>
      </c>
      <c r="R100" s="638">
        <f t="shared" si="7"/>
        <v>157000</v>
      </c>
      <c r="S100" s="3277">
        <f t="shared" si="8"/>
        <v>2.7543859649122808E-2</v>
      </c>
    </row>
    <row r="101" spans="1:21" ht="20.100000000000001" customHeight="1">
      <c r="A101" s="551"/>
      <c r="B101" s="565"/>
      <c r="C101" s="588"/>
      <c r="D101" s="565"/>
      <c r="F101" s="2198" t="s">
        <v>1697</v>
      </c>
      <c r="G101" s="1453">
        <v>235000</v>
      </c>
      <c r="H101" s="1362" t="s">
        <v>335</v>
      </c>
      <c r="I101" s="1464">
        <v>12</v>
      </c>
      <c r="J101" s="1113"/>
      <c r="K101" s="1113"/>
      <c r="L101" s="1113"/>
      <c r="M101" s="1113"/>
      <c r="N101" s="1687" t="s">
        <v>587</v>
      </c>
      <c r="O101" s="1688">
        <f>ROUNDUP(G101*I101,-3)</f>
        <v>2820000</v>
      </c>
      <c r="P101" s="848"/>
      <c r="Q101" s="848"/>
      <c r="R101" s="849"/>
      <c r="S101" s="3197"/>
      <c r="U101" s="218"/>
    </row>
    <row r="102" spans="1:21" ht="20.100000000000001" customHeight="1">
      <c r="A102" s="551"/>
      <c r="B102" s="565"/>
      <c r="C102" s="588"/>
      <c r="D102" s="565"/>
      <c r="F102" s="2198" t="s">
        <v>1644</v>
      </c>
      <c r="G102" s="1453">
        <v>90000</v>
      </c>
      <c r="H102" s="1362" t="s">
        <v>335</v>
      </c>
      <c r="I102" s="1464">
        <v>12</v>
      </c>
      <c r="J102" s="1113"/>
      <c r="K102" s="1113"/>
      <c r="L102" s="1113"/>
      <c r="M102" s="1113"/>
      <c r="N102" s="1687" t="s">
        <v>587</v>
      </c>
      <c r="O102" s="1688">
        <f>ROUNDUP(G102*I102,-3)</f>
        <v>1080000</v>
      </c>
      <c r="P102" s="848"/>
      <c r="Q102" s="848"/>
      <c r="R102" s="849"/>
      <c r="S102" s="3197"/>
      <c r="U102" s="218"/>
    </row>
    <row r="103" spans="1:21" ht="20.100000000000001" customHeight="1">
      <c r="A103" s="551"/>
      <c r="B103" s="565"/>
      <c r="C103" s="588"/>
      <c r="D103" s="565"/>
      <c r="F103" s="2198" t="s">
        <v>1698</v>
      </c>
      <c r="G103" s="1453">
        <v>50000</v>
      </c>
      <c r="H103" s="1362" t="s">
        <v>335</v>
      </c>
      <c r="I103" s="2232">
        <v>1</v>
      </c>
      <c r="J103" s="1113"/>
      <c r="K103" s="1113"/>
      <c r="L103" s="1113"/>
      <c r="M103" s="1113"/>
      <c r="N103" s="1687" t="s">
        <v>646</v>
      </c>
      <c r="O103" s="1688">
        <f>ROUNDUP(G103*I103,-3)</f>
        <v>50000</v>
      </c>
      <c r="P103" s="848"/>
      <c r="Q103" s="848"/>
      <c r="R103" s="849"/>
      <c r="S103" s="3197"/>
    </row>
    <row r="104" spans="1:21" ht="20.100000000000001" customHeight="1">
      <c r="A104" s="551"/>
      <c r="B104" s="565"/>
      <c r="C104" s="588"/>
      <c r="D104" s="565"/>
      <c r="F104" s="2198" t="s">
        <v>1699</v>
      </c>
      <c r="G104" s="1453">
        <v>244000</v>
      </c>
      <c r="H104" s="1362" t="s">
        <v>335</v>
      </c>
      <c r="I104" s="2232">
        <v>1</v>
      </c>
      <c r="J104" s="1362"/>
      <c r="K104" s="1362"/>
      <c r="L104" s="1113"/>
      <c r="M104" s="1113"/>
      <c r="N104" s="1687" t="s">
        <v>587</v>
      </c>
      <c r="O104" s="1688">
        <f>ROUNDUP(G104*I104,-3)</f>
        <v>244000</v>
      </c>
      <c r="P104" s="848"/>
      <c r="Q104" s="848"/>
      <c r="R104" s="849"/>
      <c r="S104" s="3197"/>
    </row>
    <row r="105" spans="1:21" ht="20.100000000000001" customHeight="1">
      <c r="A105" s="551"/>
      <c r="B105" s="565"/>
      <c r="C105" s="588"/>
      <c r="D105" s="565"/>
      <c r="F105" s="2198" t="s">
        <v>1700</v>
      </c>
      <c r="G105" s="1453">
        <v>981000</v>
      </c>
      <c r="H105" s="1362" t="s">
        <v>335</v>
      </c>
      <c r="I105" s="2232">
        <v>1</v>
      </c>
      <c r="J105" s="1362"/>
      <c r="K105" s="1362"/>
      <c r="L105" s="1113"/>
      <c r="M105" s="1113"/>
      <c r="N105" s="1687" t="s">
        <v>540</v>
      </c>
      <c r="O105" s="1688">
        <f>ROUNDUP(G105*I105,-3)</f>
        <v>981000</v>
      </c>
      <c r="P105" s="848"/>
      <c r="Q105" s="848"/>
      <c r="R105" s="849"/>
      <c r="S105" s="3197"/>
    </row>
    <row r="106" spans="1:21" ht="20.100000000000001" customHeight="1">
      <c r="A106" s="551"/>
      <c r="B106" s="565"/>
      <c r="C106" s="588"/>
      <c r="D106" s="565"/>
      <c r="F106" s="1183" t="s">
        <v>2548</v>
      </c>
      <c r="G106" s="1057">
        <v>13000</v>
      </c>
      <c r="H106" s="2199" t="s">
        <v>335</v>
      </c>
      <c r="I106" s="2504">
        <v>2</v>
      </c>
      <c r="J106" s="2199" t="s">
        <v>335</v>
      </c>
      <c r="K106" s="2216">
        <v>7</v>
      </c>
      <c r="L106" s="1362"/>
      <c r="M106" s="1362"/>
      <c r="N106" s="1687" t="s">
        <v>2547</v>
      </c>
      <c r="O106" s="1688">
        <f>ROUNDUP(G106*I106*K106,-3)</f>
        <v>182000</v>
      </c>
      <c r="P106" s="848"/>
      <c r="Q106" s="848"/>
      <c r="R106" s="849"/>
      <c r="S106" s="3197"/>
    </row>
    <row r="107" spans="1:21" ht="20.100000000000001" customHeight="1">
      <c r="A107" s="551"/>
      <c r="B107" s="565"/>
      <c r="C107" s="588"/>
      <c r="D107" s="565"/>
      <c r="E107" s="1231"/>
      <c r="F107" s="1183" t="s">
        <v>1701</v>
      </c>
      <c r="G107" s="1453">
        <v>500000</v>
      </c>
      <c r="H107" s="1362" t="s">
        <v>335</v>
      </c>
      <c r="I107" s="2232">
        <v>1</v>
      </c>
      <c r="J107" s="1113"/>
      <c r="K107" s="1113"/>
      <c r="L107" s="1113"/>
      <c r="M107" s="1113"/>
      <c r="N107" s="2299" t="s">
        <v>587</v>
      </c>
      <c r="O107" s="1688">
        <f>ROUNDUP(G107*I107,-3)</f>
        <v>500000</v>
      </c>
      <c r="P107" s="848"/>
      <c r="Q107" s="848"/>
      <c r="R107" s="849"/>
      <c r="S107" s="3197"/>
    </row>
    <row r="108" spans="1:21" ht="20.100000000000001" customHeight="1">
      <c r="A108" s="551"/>
      <c r="B108" s="565"/>
      <c r="C108" s="588"/>
      <c r="D108" s="565"/>
      <c r="E108" s="1685" t="s">
        <v>1123</v>
      </c>
      <c r="F108" s="1228"/>
      <c r="G108" s="1228"/>
      <c r="H108" s="1228"/>
      <c r="I108" s="1228"/>
      <c r="J108" s="1228"/>
      <c r="K108" s="1228"/>
      <c r="L108" s="1228"/>
      <c r="M108" s="1228"/>
      <c r="N108" s="1228"/>
      <c r="O108" s="1686"/>
      <c r="P108" s="573">
        <f>P109</f>
        <v>500000</v>
      </c>
      <c r="Q108" s="573">
        <f>Q109</f>
        <v>500000</v>
      </c>
      <c r="R108" s="631">
        <f t="shared" si="7"/>
        <v>0</v>
      </c>
      <c r="S108" s="3170">
        <f t="shared" si="8"/>
        <v>0</v>
      </c>
    </row>
    <row r="109" spans="1:21" ht="20.100000000000001" customHeight="1">
      <c r="A109" s="551"/>
      <c r="B109" s="565"/>
      <c r="C109" s="588"/>
      <c r="D109" s="565"/>
      <c r="E109" s="632"/>
      <c r="F109" s="2505" t="s">
        <v>676</v>
      </c>
      <c r="G109" s="633"/>
      <c r="H109" s="633"/>
      <c r="I109" s="633"/>
      <c r="J109" s="633"/>
      <c r="K109" s="633"/>
      <c r="L109" s="633"/>
      <c r="M109" s="633"/>
      <c r="N109" s="633"/>
      <c r="O109" s="637">
        <f>SUM(O110:O110)</f>
        <v>500000</v>
      </c>
      <c r="P109" s="616">
        <f>O109</f>
        <v>500000</v>
      </c>
      <c r="Q109" s="616">
        <v>500000</v>
      </c>
      <c r="R109" s="638">
        <f t="shared" si="7"/>
        <v>0</v>
      </c>
      <c r="S109" s="3277">
        <f t="shared" si="8"/>
        <v>0</v>
      </c>
    </row>
    <row r="110" spans="1:21" ht="20.100000000000001" customHeight="1">
      <c r="A110" s="551"/>
      <c r="B110" s="565"/>
      <c r="C110" s="588"/>
      <c r="D110" s="565"/>
      <c r="E110" s="691"/>
      <c r="F110" s="2198" t="s">
        <v>1702</v>
      </c>
      <c r="G110" s="1057">
        <v>500000</v>
      </c>
      <c r="H110" s="2199" t="s">
        <v>335</v>
      </c>
      <c r="I110" s="2215">
        <v>1</v>
      </c>
      <c r="J110" s="1362"/>
      <c r="K110" s="1362"/>
      <c r="L110" s="1362"/>
      <c r="M110" s="1362"/>
      <c r="N110" s="1455" t="s">
        <v>20</v>
      </c>
      <c r="O110" s="1180">
        <f>ROUNDUP(G110*I110,-3)</f>
        <v>500000</v>
      </c>
      <c r="P110" s="1181"/>
      <c r="Q110" s="2201"/>
      <c r="R110" s="849"/>
      <c r="S110" s="3197"/>
    </row>
    <row r="111" spans="1:21" ht="20.100000000000001" customHeight="1">
      <c r="A111" s="551"/>
      <c r="B111" s="565"/>
      <c r="C111" s="588"/>
      <c r="D111" s="565"/>
      <c r="E111" s="1685" t="s">
        <v>1124</v>
      </c>
      <c r="F111" s="1228"/>
      <c r="G111" s="1228"/>
      <c r="H111" s="1228"/>
      <c r="I111" s="1228"/>
      <c r="J111" s="1228"/>
      <c r="K111" s="1228"/>
      <c r="L111" s="1228"/>
      <c r="M111" s="1228"/>
      <c r="N111" s="1228"/>
      <c r="O111" s="1686"/>
      <c r="P111" s="573">
        <f>+O112</f>
        <v>10000000</v>
      </c>
      <c r="Q111" s="573">
        <f>Q112</f>
        <v>10000000</v>
      </c>
      <c r="R111" s="631">
        <f t="shared" si="7"/>
        <v>0</v>
      </c>
      <c r="S111" s="3170">
        <f t="shared" si="8"/>
        <v>0</v>
      </c>
    </row>
    <row r="112" spans="1:21" ht="20.100000000000001" customHeight="1">
      <c r="A112" s="551"/>
      <c r="B112" s="565"/>
      <c r="C112" s="588"/>
      <c r="D112" s="565"/>
      <c r="F112" s="633" t="s">
        <v>71</v>
      </c>
      <c r="G112" s="1229"/>
      <c r="H112" s="633"/>
      <c r="I112" s="633"/>
      <c r="J112" s="633"/>
      <c r="K112" s="633"/>
      <c r="L112" s="633"/>
      <c r="M112" s="633"/>
      <c r="N112" s="1230"/>
      <c r="O112" s="637">
        <f>SUM(O113:O114)</f>
        <v>10000000</v>
      </c>
      <c r="P112" s="616">
        <f>O112</f>
        <v>10000000</v>
      </c>
      <c r="Q112" s="616">
        <v>10000000</v>
      </c>
      <c r="R112" s="638">
        <f t="shared" si="7"/>
        <v>0</v>
      </c>
      <c r="S112" s="3277">
        <f t="shared" si="8"/>
        <v>0</v>
      </c>
    </row>
    <row r="113" spans="1:19" ht="20.100000000000001" customHeight="1">
      <c r="A113" s="551"/>
      <c r="B113" s="565"/>
      <c r="C113" s="588"/>
      <c r="D113" s="565"/>
      <c r="E113" s="1231"/>
      <c r="F113" s="1183" t="s">
        <v>1597</v>
      </c>
      <c r="G113" s="1453">
        <v>800000</v>
      </c>
      <c r="H113" s="1362" t="s">
        <v>335</v>
      </c>
      <c r="I113" s="2232">
        <v>4</v>
      </c>
      <c r="J113" s="1113"/>
      <c r="K113" s="1113"/>
      <c r="L113" s="1113"/>
      <c r="M113" s="1113"/>
      <c r="N113" s="1455" t="s">
        <v>20</v>
      </c>
      <c r="O113" s="1180">
        <f>ROUNDUP(G113*I113,-3)</f>
        <v>3200000</v>
      </c>
      <c r="P113" s="848"/>
      <c r="Q113" s="848"/>
      <c r="R113" s="849"/>
      <c r="S113" s="3197"/>
    </row>
    <row r="114" spans="1:19" ht="20.100000000000001" customHeight="1">
      <c r="A114" s="551"/>
      <c r="B114" s="565"/>
      <c r="C114" s="588"/>
      <c r="D114" s="565"/>
      <c r="E114" s="1236"/>
      <c r="F114" s="1183" t="s">
        <v>1703</v>
      </c>
      <c r="G114" s="1453">
        <v>1700000</v>
      </c>
      <c r="H114" s="1362" t="s">
        <v>335</v>
      </c>
      <c r="I114" s="2232">
        <v>4</v>
      </c>
      <c r="J114" s="1113"/>
      <c r="K114" s="1113"/>
      <c r="L114" s="1113"/>
      <c r="M114" s="1113"/>
      <c r="N114" s="1455" t="s">
        <v>20</v>
      </c>
      <c r="O114" s="1180">
        <f>ROUNDUP(G114*I114,-3)</f>
        <v>6800000</v>
      </c>
      <c r="P114" s="848"/>
      <c r="Q114" s="848"/>
      <c r="R114" s="849"/>
      <c r="S114" s="3197"/>
    </row>
    <row r="115" spans="1:19" ht="20.100000000000001" customHeight="1">
      <c r="A115" s="551"/>
      <c r="B115" s="565"/>
      <c r="C115" s="588"/>
      <c r="D115" s="565"/>
      <c r="E115" s="1685" t="s">
        <v>137</v>
      </c>
      <c r="F115" s="1228"/>
      <c r="G115" s="1228"/>
      <c r="H115" s="1228"/>
      <c r="I115" s="1228"/>
      <c r="J115" s="1228"/>
      <c r="K115" s="1228"/>
      <c r="L115" s="1228"/>
      <c r="M115" s="1228"/>
      <c r="N115" s="1228"/>
      <c r="O115" s="1686"/>
      <c r="P115" s="573">
        <f>+O116</f>
        <v>2280000</v>
      </c>
      <c r="Q115" s="573">
        <f>Q116</f>
        <v>2000000</v>
      </c>
      <c r="R115" s="631">
        <f t="shared" si="7"/>
        <v>280000</v>
      </c>
      <c r="S115" s="3170">
        <f t="shared" si="8"/>
        <v>0.14000000000000001</v>
      </c>
    </row>
    <row r="116" spans="1:19" ht="20.100000000000001" customHeight="1">
      <c r="A116" s="551"/>
      <c r="B116" s="565"/>
      <c r="C116" s="588"/>
      <c r="D116" s="565"/>
      <c r="F116" s="633" t="s">
        <v>647</v>
      </c>
      <c r="G116" s="1229"/>
      <c r="H116" s="633"/>
      <c r="I116" s="633"/>
      <c r="J116" s="633"/>
      <c r="K116" s="633"/>
      <c r="L116" s="633"/>
      <c r="M116" s="633"/>
      <c r="N116" s="1230"/>
      <c r="O116" s="637">
        <f>SUM(O117:O119)</f>
        <v>2280000</v>
      </c>
      <c r="P116" s="616">
        <f>O116</f>
        <v>2280000</v>
      </c>
      <c r="Q116" s="616">
        <v>2000000</v>
      </c>
      <c r="R116" s="638">
        <f t="shared" si="7"/>
        <v>280000</v>
      </c>
      <c r="S116" s="3277">
        <f t="shared" si="8"/>
        <v>0.14000000000000001</v>
      </c>
    </row>
    <row r="117" spans="1:19" ht="20.100000000000001" customHeight="1">
      <c r="A117" s="551"/>
      <c r="B117" s="565"/>
      <c r="C117" s="588"/>
      <c r="D117" s="565"/>
      <c r="E117" s="1231"/>
      <c r="F117" s="2198" t="s">
        <v>1645</v>
      </c>
      <c r="G117" s="1453">
        <v>100000</v>
      </c>
      <c r="H117" s="1362" t="s">
        <v>335</v>
      </c>
      <c r="I117" s="2269">
        <v>9</v>
      </c>
      <c r="J117" s="1362" t="s">
        <v>335</v>
      </c>
      <c r="K117" s="2232">
        <v>2</v>
      </c>
      <c r="L117" s="1362"/>
      <c r="M117" s="1362"/>
      <c r="N117" s="1687" t="s">
        <v>540</v>
      </c>
      <c r="O117" s="1688">
        <f>ROUNDUP(G117*I117*K117,-3)</f>
        <v>1800000</v>
      </c>
      <c r="P117" s="848"/>
      <c r="Q117" s="848"/>
      <c r="R117" s="849"/>
      <c r="S117" s="3197"/>
    </row>
    <row r="118" spans="1:19" ht="20.100000000000001" customHeight="1">
      <c r="A118" s="551"/>
      <c r="B118" s="565"/>
      <c r="C118" s="588"/>
      <c r="D118" s="565"/>
      <c r="E118" s="1231"/>
      <c r="F118" s="2198" t="s">
        <v>1646</v>
      </c>
      <c r="G118" s="1453">
        <v>10000</v>
      </c>
      <c r="H118" s="1362" t="s">
        <v>335</v>
      </c>
      <c r="I118" s="2269">
        <v>14</v>
      </c>
      <c r="J118" s="1362" t="s">
        <v>335</v>
      </c>
      <c r="K118" s="2232">
        <v>2</v>
      </c>
      <c r="L118" s="1362"/>
      <c r="M118" s="1362"/>
      <c r="N118" s="1687" t="s">
        <v>2549</v>
      </c>
      <c r="O118" s="1688">
        <f>ROUNDUP(G118*I118*K118,-3)</f>
        <v>280000</v>
      </c>
      <c r="P118" s="848"/>
      <c r="Q118" s="848"/>
      <c r="R118" s="849"/>
      <c r="S118" s="3197"/>
    </row>
    <row r="119" spans="1:19" ht="20.100000000000001" customHeight="1">
      <c r="A119" s="551"/>
      <c r="B119" s="565"/>
      <c r="C119" s="588"/>
      <c r="D119" s="565"/>
      <c r="E119" s="1231"/>
      <c r="F119" s="2198" t="s">
        <v>1607</v>
      </c>
      <c r="G119" s="1453">
        <v>100000</v>
      </c>
      <c r="H119" s="1362" t="s">
        <v>335</v>
      </c>
      <c r="I119" s="2232">
        <v>2</v>
      </c>
      <c r="J119" s="1362"/>
      <c r="K119" s="1464"/>
      <c r="L119" s="1362"/>
      <c r="M119" s="1362"/>
      <c r="N119" s="1687" t="s">
        <v>2549</v>
      </c>
      <c r="O119" s="1688">
        <f>ROUNDUP(G119*I119,-3)</f>
        <v>200000</v>
      </c>
      <c r="P119" s="848"/>
      <c r="Q119" s="848"/>
      <c r="R119" s="849"/>
      <c r="S119" s="3197"/>
    </row>
    <row r="120" spans="1:19" ht="20.100000000000001" customHeight="1">
      <c r="A120" s="551"/>
      <c r="B120" s="565"/>
      <c r="C120" s="588"/>
      <c r="D120" s="2252" t="s">
        <v>138</v>
      </c>
      <c r="E120" s="2333"/>
      <c r="F120" s="2334"/>
      <c r="G120" s="2335"/>
      <c r="H120" s="2334"/>
      <c r="I120" s="2334"/>
      <c r="J120" s="2334"/>
      <c r="K120" s="2334"/>
      <c r="L120" s="2334"/>
      <c r="M120" s="2334"/>
      <c r="N120" s="2336"/>
      <c r="O120" s="2334"/>
      <c r="P120" s="2337">
        <f>P121</f>
        <v>2100000</v>
      </c>
      <c r="Q120" s="2337">
        <f>Q121</f>
        <v>3354000</v>
      </c>
      <c r="R120" s="2338">
        <f t="shared" si="7"/>
        <v>-1254000</v>
      </c>
      <c r="S120" s="3225">
        <f t="shared" si="8"/>
        <v>-0.37388193202146691</v>
      </c>
    </row>
    <row r="121" spans="1:19" ht="20.100000000000001" customHeight="1">
      <c r="A121" s="551"/>
      <c r="B121" s="565"/>
      <c r="C121" s="588"/>
      <c r="D121" s="565"/>
      <c r="E121" s="1685" t="s">
        <v>1125</v>
      </c>
      <c r="F121" s="1228"/>
      <c r="G121" s="1228"/>
      <c r="H121" s="1228"/>
      <c r="I121" s="1228"/>
      <c r="J121" s="1228"/>
      <c r="K121" s="1228"/>
      <c r="L121" s="1228"/>
      <c r="M121" s="1228"/>
      <c r="N121" s="1228"/>
      <c r="O121" s="1686"/>
      <c r="P121" s="573">
        <f>+O122</f>
        <v>2100000</v>
      </c>
      <c r="Q121" s="573">
        <f>Q122</f>
        <v>3354000</v>
      </c>
      <c r="R121" s="631">
        <f t="shared" si="7"/>
        <v>-1254000</v>
      </c>
      <c r="S121" s="3170">
        <f t="shared" si="8"/>
        <v>-0.37388193202146691</v>
      </c>
    </row>
    <row r="122" spans="1:19" ht="20.100000000000001" customHeight="1">
      <c r="A122" s="551"/>
      <c r="B122" s="565"/>
      <c r="C122" s="588"/>
      <c r="D122" s="565"/>
      <c r="F122" s="633" t="s">
        <v>243</v>
      </c>
      <c r="G122" s="1229"/>
      <c r="H122" s="633"/>
      <c r="I122" s="633"/>
      <c r="J122" s="633"/>
      <c r="K122" s="633"/>
      <c r="L122" s="633"/>
      <c r="M122" s="633"/>
      <c r="N122" s="1230"/>
      <c r="O122" s="637">
        <f>SUM(O123:O124)</f>
        <v>2100000</v>
      </c>
      <c r="P122" s="616">
        <f>O122</f>
        <v>2100000</v>
      </c>
      <c r="Q122" s="616">
        <v>3354000</v>
      </c>
      <c r="R122" s="638">
        <f t="shared" si="7"/>
        <v>-1254000</v>
      </c>
      <c r="S122" s="3277">
        <f t="shared" si="8"/>
        <v>-0.37388193202146691</v>
      </c>
    </row>
    <row r="123" spans="1:19" ht="20.100000000000001" customHeight="1">
      <c r="A123" s="551"/>
      <c r="B123" s="565"/>
      <c r="C123" s="588"/>
      <c r="D123" s="565"/>
      <c r="F123" s="1183" t="s">
        <v>1704</v>
      </c>
      <c r="G123" s="1453">
        <v>900000</v>
      </c>
      <c r="H123" s="1362" t="s">
        <v>335</v>
      </c>
      <c r="I123" s="2251">
        <v>1</v>
      </c>
      <c r="J123" s="1362"/>
      <c r="K123" s="1362"/>
      <c r="L123" s="1362"/>
      <c r="M123" s="1362"/>
      <c r="N123" s="1455" t="s">
        <v>20</v>
      </c>
      <c r="O123" s="1180">
        <f>ROUNDUP(G123*I123,-3)</f>
        <v>900000</v>
      </c>
      <c r="P123" s="1181"/>
      <c r="Q123" s="848"/>
      <c r="R123" s="849"/>
      <c r="S123" s="3197"/>
    </row>
    <row r="124" spans="1:19" ht="20.100000000000001" customHeight="1">
      <c r="A124" s="551"/>
      <c r="B124" s="565"/>
      <c r="C124" s="588"/>
      <c r="D124" s="565"/>
      <c r="F124" s="1183" t="s">
        <v>1705</v>
      </c>
      <c r="G124" s="1453">
        <v>60000</v>
      </c>
      <c r="H124" s="1362" t="s">
        <v>335</v>
      </c>
      <c r="I124" s="2251">
        <v>20</v>
      </c>
      <c r="J124" s="1362"/>
      <c r="K124" s="1362"/>
      <c r="L124" s="1362"/>
      <c r="M124" s="1362"/>
      <c r="N124" s="1455" t="s">
        <v>20</v>
      </c>
      <c r="O124" s="1180">
        <f>ROUNDUP(G124*I124,-3)</f>
        <v>1200000</v>
      </c>
      <c r="P124" s="1181"/>
      <c r="Q124" s="848"/>
      <c r="R124" s="849"/>
      <c r="S124" s="3197"/>
    </row>
    <row r="125" spans="1:19" ht="20.100000000000001" customHeight="1">
      <c r="A125" s="551"/>
      <c r="B125" s="565"/>
      <c r="C125" s="441" t="s">
        <v>141</v>
      </c>
      <c r="D125" s="442"/>
      <c r="E125" s="442"/>
      <c r="F125" s="443"/>
      <c r="G125" s="443"/>
      <c r="H125" s="2492"/>
      <c r="I125" s="443"/>
      <c r="J125" s="2492"/>
      <c r="K125" s="443"/>
      <c r="L125" s="443"/>
      <c r="M125" s="443"/>
      <c r="N125" s="443"/>
      <c r="O125" s="444"/>
      <c r="P125" s="564">
        <f>P126+P137</f>
        <v>134884000</v>
      </c>
      <c r="Q125" s="564">
        <f>Q126+Q137</f>
        <v>134884000</v>
      </c>
      <c r="R125" s="625">
        <f t="shared" si="7"/>
        <v>0</v>
      </c>
      <c r="S125" s="2775">
        <f t="shared" si="8"/>
        <v>0</v>
      </c>
    </row>
    <row r="126" spans="1:19" s="209" customFormat="1" ht="20.100000000000001" customHeight="1">
      <c r="A126" s="431"/>
      <c r="B126" s="440"/>
      <c r="C126" s="447"/>
      <c r="D126" s="2252" t="s">
        <v>77</v>
      </c>
      <c r="E126" s="2333"/>
      <c r="F126" s="2334"/>
      <c r="G126" s="2335"/>
      <c r="H126" s="2334"/>
      <c r="I126" s="2334"/>
      <c r="J126" s="2334"/>
      <c r="K126" s="2334"/>
      <c r="L126" s="2334"/>
      <c r="M126" s="2334"/>
      <c r="N126" s="2336"/>
      <c r="O126" s="2334"/>
      <c r="P126" s="2337">
        <f>P127</f>
        <v>65880000</v>
      </c>
      <c r="Q126" s="2337">
        <f>Q127</f>
        <v>65880000</v>
      </c>
      <c r="R126" s="2338">
        <f t="shared" si="7"/>
        <v>0</v>
      </c>
      <c r="S126" s="3225">
        <f t="shared" si="8"/>
        <v>0</v>
      </c>
    </row>
    <row r="127" spans="1:19" s="209" customFormat="1" ht="20.100000000000001" customHeight="1">
      <c r="A127" s="431"/>
      <c r="B127" s="440"/>
      <c r="C127" s="447"/>
      <c r="D127" s="455"/>
      <c r="E127" s="1685" t="s">
        <v>1126</v>
      </c>
      <c r="F127" s="1228"/>
      <c r="G127" s="1228"/>
      <c r="H127" s="1228"/>
      <c r="I127" s="1228"/>
      <c r="J127" s="1228"/>
      <c r="K127" s="1228"/>
      <c r="L127" s="1228"/>
      <c r="M127" s="1228"/>
      <c r="N127" s="1228"/>
      <c r="O127" s="1686"/>
      <c r="P127" s="460">
        <f>O128+O130+O132+O134</f>
        <v>65880000</v>
      </c>
      <c r="Q127" s="460">
        <f>SUM(Q128,Q130,Q132,Q134)</f>
        <v>65880000</v>
      </c>
      <c r="R127" s="461">
        <f t="shared" si="7"/>
        <v>0</v>
      </c>
      <c r="S127" s="3154">
        <f t="shared" si="8"/>
        <v>0</v>
      </c>
    </row>
    <row r="128" spans="1:19" s="209" customFormat="1" ht="20.100000000000001" customHeight="1">
      <c r="A128" s="431"/>
      <c r="B128" s="440"/>
      <c r="C128" s="447"/>
      <c r="D128" s="440"/>
      <c r="E128" s="462"/>
      <c r="F128" s="633" t="s">
        <v>1245</v>
      </c>
      <c r="G128" s="1229"/>
      <c r="H128" s="633"/>
      <c r="I128" s="633"/>
      <c r="J128" s="633"/>
      <c r="K128" s="633"/>
      <c r="L128" s="633"/>
      <c r="M128" s="633"/>
      <c r="N128" s="1230"/>
      <c r="O128" s="637">
        <f>SUM(O129)</f>
        <v>24000000</v>
      </c>
      <c r="P128" s="993">
        <f>O128</f>
        <v>24000000</v>
      </c>
      <c r="Q128" s="1109">
        <v>24000000</v>
      </c>
      <c r="R128" s="638">
        <f t="shared" si="7"/>
        <v>0</v>
      </c>
      <c r="S128" s="3277">
        <f t="shared" si="8"/>
        <v>0</v>
      </c>
    </row>
    <row r="129" spans="1:19" s="209" customFormat="1" ht="20.100000000000001" customHeight="1">
      <c r="A129" s="431"/>
      <c r="B129" s="440"/>
      <c r="C129" s="447"/>
      <c r="D129" s="440"/>
      <c r="E129" s="462"/>
      <c r="F129" s="714" t="s">
        <v>1446</v>
      </c>
      <c r="G129" s="1205">
        <v>24000000</v>
      </c>
      <c r="H129" s="2211" t="s">
        <v>335</v>
      </c>
      <c r="I129" s="2295">
        <v>1</v>
      </c>
      <c r="J129" s="1113"/>
      <c r="K129" s="1113"/>
      <c r="L129" s="1113"/>
      <c r="M129" s="1113"/>
      <c r="N129" s="1455" t="s">
        <v>20</v>
      </c>
      <c r="O129" s="1180">
        <f>ROUNDUP(G129*I129,-3)</f>
        <v>24000000</v>
      </c>
      <c r="P129" s="2481"/>
      <c r="Q129" s="2483"/>
      <c r="R129" s="2482"/>
      <c r="S129" s="3235"/>
    </row>
    <row r="130" spans="1:19" s="209" customFormat="1" ht="20.100000000000001" customHeight="1">
      <c r="A130" s="431"/>
      <c r="B130" s="440"/>
      <c r="C130" s="447"/>
      <c r="D130" s="440"/>
      <c r="E130" s="462"/>
      <c r="F130" s="633" t="s">
        <v>1268</v>
      </c>
      <c r="G130" s="1229"/>
      <c r="H130" s="633"/>
      <c r="I130" s="633"/>
      <c r="J130" s="633"/>
      <c r="K130" s="633"/>
      <c r="L130" s="633"/>
      <c r="M130" s="633"/>
      <c r="N130" s="1230"/>
      <c r="O130" s="637">
        <f>SUM(O131)</f>
        <v>25080000</v>
      </c>
      <c r="P130" s="616">
        <f>O130</f>
        <v>25080000</v>
      </c>
      <c r="Q130" s="1109">
        <v>25080000</v>
      </c>
      <c r="R130" s="638">
        <f t="shared" si="7"/>
        <v>0</v>
      </c>
      <c r="S130" s="3277">
        <f t="shared" si="8"/>
        <v>0</v>
      </c>
    </row>
    <row r="131" spans="1:19" s="209" customFormat="1" ht="20.100000000000001" customHeight="1">
      <c r="A131" s="431"/>
      <c r="B131" s="440"/>
      <c r="C131" s="447"/>
      <c r="D131" s="440"/>
      <c r="E131" s="462"/>
      <c r="F131" s="714" t="s">
        <v>1447</v>
      </c>
      <c r="G131" s="1205">
        <v>25080000</v>
      </c>
      <c r="H131" s="2211" t="s">
        <v>335</v>
      </c>
      <c r="I131" s="2295">
        <v>1</v>
      </c>
      <c r="J131" s="1113"/>
      <c r="K131" s="1113"/>
      <c r="L131" s="1113"/>
      <c r="M131" s="1113"/>
      <c r="N131" s="1455" t="s">
        <v>20</v>
      </c>
      <c r="O131" s="1180">
        <f>ROUNDUP(G131*I131,-3)</f>
        <v>25080000</v>
      </c>
      <c r="P131" s="2481"/>
      <c r="Q131" s="2483"/>
      <c r="R131" s="2482"/>
      <c r="S131" s="3235"/>
    </row>
    <row r="132" spans="1:19" s="209" customFormat="1" ht="20.100000000000001" customHeight="1">
      <c r="A132" s="431"/>
      <c r="B132" s="440"/>
      <c r="C132" s="447"/>
      <c r="D132" s="440"/>
      <c r="E132" s="462"/>
      <c r="F132" s="633" t="s">
        <v>1269</v>
      </c>
      <c r="G132" s="1229"/>
      <c r="H132" s="633"/>
      <c r="I132" s="633"/>
      <c r="J132" s="633"/>
      <c r="K132" s="633"/>
      <c r="L132" s="633"/>
      <c r="M132" s="633"/>
      <c r="N132" s="1230"/>
      <c r="O132" s="637">
        <f>SUM(O133)</f>
        <v>4800000</v>
      </c>
      <c r="P132" s="616">
        <f>O132</f>
        <v>4800000</v>
      </c>
      <c r="Q132" s="1109">
        <v>4800000</v>
      </c>
      <c r="R132" s="638">
        <f t="shared" si="7"/>
        <v>0</v>
      </c>
      <c r="S132" s="3277">
        <f t="shared" si="8"/>
        <v>0</v>
      </c>
    </row>
    <row r="133" spans="1:19" s="209" customFormat="1" ht="20.100000000000001" customHeight="1">
      <c r="A133" s="431"/>
      <c r="B133" s="440"/>
      <c r="C133" s="447"/>
      <c r="D133" s="440"/>
      <c r="E133" s="462"/>
      <c r="F133" s="714" t="s">
        <v>1448</v>
      </c>
      <c r="G133" s="1205">
        <v>4800000</v>
      </c>
      <c r="H133" s="2211" t="s">
        <v>335</v>
      </c>
      <c r="I133" s="2295">
        <v>1</v>
      </c>
      <c r="J133" s="1113"/>
      <c r="K133" s="1113"/>
      <c r="L133" s="1113"/>
      <c r="M133" s="1113"/>
      <c r="N133" s="1455" t="s">
        <v>20</v>
      </c>
      <c r="O133" s="1180">
        <f>ROUNDUP(G133*I133,-3)</f>
        <v>4800000</v>
      </c>
      <c r="P133" s="2481"/>
      <c r="Q133" s="2483"/>
      <c r="R133" s="2482"/>
      <c r="S133" s="3235"/>
    </row>
    <row r="134" spans="1:19" s="209" customFormat="1" ht="20.100000000000001" customHeight="1">
      <c r="A134" s="431"/>
      <c r="B134" s="440"/>
      <c r="C134" s="447"/>
      <c r="D134" s="440"/>
      <c r="E134" s="462"/>
      <c r="F134" s="633" t="s">
        <v>1270</v>
      </c>
      <c r="G134" s="1229"/>
      <c r="H134" s="633"/>
      <c r="I134" s="633"/>
      <c r="J134" s="633"/>
      <c r="K134" s="633"/>
      <c r="L134" s="633"/>
      <c r="M134" s="633"/>
      <c r="N134" s="1230"/>
      <c r="O134" s="637">
        <f>SUM(O135+O136)</f>
        <v>12000000</v>
      </c>
      <c r="P134" s="616">
        <f>O134</f>
        <v>12000000</v>
      </c>
      <c r="Q134" s="1109">
        <v>12000000</v>
      </c>
      <c r="R134" s="638">
        <f t="shared" si="7"/>
        <v>0</v>
      </c>
      <c r="S134" s="3277">
        <f t="shared" si="8"/>
        <v>0</v>
      </c>
    </row>
    <row r="135" spans="1:19" s="209" customFormat="1" ht="20.100000000000001" customHeight="1">
      <c r="A135" s="431"/>
      <c r="B135" s="440"/>
      <c r="C135" s="447"/>
      <c r="D135" s="440"/>
      <c r="E135" s="462"/>
      <c r="F135" s="714" t="s">
        <v>1449</v>
      </c>
      <c r="G135" s="1205">
        <v>10000000</v>
      </c>
      <c r="H135" s="2211" t="s">
        <v>335</v>
      </c>
      <c r="I135" s="2295">
        <v>1</v>
      </c>
      <c r="J135" s="1113"/>
      <c r="K135" s="1113"/>
      <c r="L135" s="1113"/>
      <c r="M135" s="1113"/>
      <c r="N135" s="1455" t="s">
        <v>20</v>
      </c>
      <c r="O135" s="1180">
        <f>ROUNDUP(G135*I135,-3)</f>
        <v>10000000</v>
      </c>
      <c r="P135" s="2481"/>
      <c r="Q135" s="2483"/>
      <c r="R135" s="2482"/>
      <c r="S135" s="3235"/>
    </row>
    <row r="136" spans="1:19" s="209" customFormat="1" ht="20.100000000000001" customHeight="1">
      <c r="A136" s="431"/>
      <c r="B136" s="440"/>
      <c r="C136" s="447"/>
      <c r="D136" s="440"/>
      <c r="E136" s="462"/>
      <c r="F136" s="714" t="s">
        <v>1450</v>
      </c>
      <c r="G136" s="1205">
        <v>2000000</v>
      </c>
      <c r="H136" s="2211" t="s">
        <v>335</v>
      </c>
      <c r="I136" s="2295">
        <v>1</v>
      </c>
      <c r="J136" s="1113"/>
      <c r="K136" s="1113"/>
      <c r="L136" s="1113"/>
      <c r="M136" s="1113"/>
      <c r="N136" s="1455" t="s">
        <v>20</v>
      </c>
      <c r="O136" s="1180">
        <f>ROUNDUP(G136*I136,-3)</f>
        <v>2000000</v>
      </c>
      <c r="P136" s="2506"/>
      <c r="Q136" s="2483"/>
      <c r="R136" s="2482"/>
      <c r="S136" s="3235"/>
    </row>
    <row r="137" spans="1:19" ht="20.100000000000001" customHeight="1">
      <c r="A137" s="551"/>
      <c r="B137" s="565"/>
      <c r="C137" s="588"/>
      <c r="D137" s="2252" t="s">
        <v>142</v>
      </c>
      <c r="E137" s="2333"/>
      <c r="F137" s="2334"/>
      <c r="G137" s="2335"/>
      <c r="H137" s="2334"/>
      <c r="I137" s="2334"/>
      <c r="J137" s="2334"/>
      <c r="K137" s="2334"/>
      <c r="L137" s="2334"/>
      <c r="M137" s="2334"/>
      <c r="N137" s="2336"/>
      <c r="O137" s="2334"/>
      <c r="P137" s="2337">
        <f>SUM(P138,P190,P200)</f>
        <v>69004000</v>
      </c>
      <c r="Q137" s="2337">
        <f>SUM(Q138,Q190,Q200)</f>
        <v>69004000</v>
      </c>
      <c r="R137" s="2338">
        <f t="shared" ref="R137:R185" si="10">P137-Q137</f>
        <v>0</v>
      </c>
      <c r="S137" s="3225">
        <f t="shared" ref="S137:S185" si="11">R137/Q137</f>
        <v>0</v>
      </c>
    </row>
    <row r="138" spans="1:19" ht="20.100000000000001" customHeight="1">
      <c r="A138" s="551"/>
      <c r="B138" s="565"/>
      <c r="C138" s="588"/>
      <c r="D138" s="559"/>
      <c r="E138" s="1685" t="s">
        <v>1127</v>
      </c>
      <c r="F138" s="1228"/>
      <c r="G138" s="1228"/>
      <c r="H138" s="1228"/>
      <c r="I138" s="1228"/>
      <c r="J138" s="1228"/>
      <c r="K138" s="1228"/>
      <c r="L138" s="1228"/>
      <c r="M138" s="1228"/>
      <c r="N138" s="1228"/>
      <c r="O138" s="1686"/>
      <c r="P138" s="573">
        <f>O139+O145+O148+O153+O159+O162+O166+O171+O176+O179+O182+O185</f>
        <v>50824000</v>
      </c>
      <c r="Q138" s="573">
        <f>SUM(Q139,Q145,Q148,Q153,Q159,Q162,Q166,Q171,Q176,Q179,Q182,Q185)</f>
        <v>52824000</v>
      </c>
      <c r="R138" s="631">
        <f t="shared" si="10"/>
        <v>-2000000</v>
      </c>
      <c r="S138" s="3170">
        <f t="shared" si="11"/>
        <v>-3.7861578070573984E-2</v>
      </c>
    </row>
    <row r="139" spans="1:19" ht="20.100000000000001" customHeight="1">
      <c r="A139" s="551"/>
      <c r="B139" s="565"/>
      <c r="C139" s="588"/>
      <c r="D139" s="565"/>
      <c r="F139" s="633" t="s">
        <v>653</v>
      </c>
      <c r="G139" s="633"/>
      <c r="H139" s="633"/>
      <c r="I139" s="633"/>
      <c r="J139" s="633"/>
      <c r="K139" s="633"/>
      <c r="L139" s="633"/>
      <c r="M139" s="633"/>
      <c r="N139" s="633"/>
      <c r="O139" s="1266">
        <f>SUM(O140:O144)</f>
        <v>3500000</v>
      </c>
      <c r="P139" s="616">
        <f>O139</f>
        <v>3500000</v>
      </c>
      <c r="Q139" s="616">
        <v>3500000</v>
      </c>
      <c r="R139" s="638">
        <f t="shared" si="10"/>
        <v>0</v>
      </c>
      <c r="S139" s="3277">
        <f t="shared" si="11"/>
        <v>0</v>
      </c>
    </row>
    <row r="140" spans="1:19" ht="20.100000000000001" customHeight="1">
      <c r="A140" s="551"/>
      <c r="B140" s="565"/>
      <c r="C140" s="588"/>
      <c r="D140" s="565"/>
      <c r="F140" s="1183" t="s">
        <v>1706</v>
      </c>
      <c r="G140" s="1114">
        <v>150000</v>
      </c>
      <c r="H140" s="1113" t="s">
        <v>335</v>
      </c>
      <c r="I140" s="1464">
        <v>11</v>
      </c>
      <c r="J140" s="1113"/>
      <c r="K140" s="1113"/>
      <c r="L140" s="1113"/>
      <c r="M140" s="1113"/>
      <c r="N140" s="1235" t="s">
        <v>654</v>
      </c>
      <c r="O140" s="1180">
        <f>ROUNDUP(G140*I140,-3)</f>
        <v>1650000</v>
      </c>
      <c r="P140" s="848"/>
      <c r="Q140" s="848"/>
      <c r="R140" s="849"/>
      <c r="S140" s="3197"/>
    </row>
    <row r="141" spans="1:19" ht="20.100000000000001" customHeight="1">
      <c r="A141" s="551"/>
      <c r="B141" s="565"/>
      <c r="C141" s="588"/>
      <c r="D141" s="565"/>
      <c r="F141" s="1183" t="s">
        <v>1707</v>
      </c>
      <c r="G141" s="1114">
        <v>350000</v>
      </c>
      <c r="H141" s="1113" t="s">
        <v>335</v>
      </c>
      <c r="I141" s="1454">
        <v>2</v>
      </c>
      <c r="J141" s="1113"/>
      <c r="K141" s="1113"/>
      <c r="L141" s="1113"/>
      <c r="M141" s="1113"/>
      <c r="N141" s="1287" t="s">
        <v>655</v>
      </c>
      <c r="O141" s="1180">
        <f>ROUNDUP(G141*I141,-3)</f>
        <v>700000</v>
      </c>
      <c r="P141" s="848"/>
      <c r="Q141" s="848"/>
      <c r="R141" s="849"/>
      <c r="S141" s="3197"/>
    </row>
    <row r="142" spans="1:19" ht="20.100000000000001" customHeight="1">
      <c r="A142" s="551"/>
      <c r="B142" s="565"/>
      <c r="C142" s="588"/>
      <c r="D142" s="565"/>
      <c r="F142" s="1183" t="s">
        <v>1647</v>
      </c>
      <c r="G142" s="1114">
        <v>200000</v>
      </c>
      <c r="H142" s="1113" t="s">
        <v>335</v>
      </c>
      <c r="I142" s="1454">
        <v>1</v>
      </c>
      <c r="J142" s="1113"/>
      <c r="K142" s="1113"/>
      <c r="L142" s="1113"/>
      <c r="M142" s="1113"/>
      <c r="N142" s="1235" t="s">
        <v>654</v>
      </c>
      <c r="O142" s="1180">
        <f>ROUNDUP(G142*I142,-3)</f>
        <v>200000</v>
      </c>
      <c r="P142" s="848"/>
      <c r="Q142" s="848"/>
      <c r="R142" s="849"/>
      <c r="S142" s="3197"/>
    </row>
    <row r="143" spans="1:19" ht="20.100000000000001" customHeight="1">
      <c r="A143" s="551"/>
      <c r="B143" s="565"/>
      <c r="C143" s="588"/>
      <c r="D143" s="565"/>
      <c r="F143" s="1183" t="s">
        <v>1708</v>
      </c>
      <c r="G143" s="1114">
        <v>200000</v>
      </c>
      <c r="H143" s="1113" t="s">
        <v>335</v>
      </c>
      <c r="I143" s="1454">
        <v>2</v>
      </c>
      <c r="J143" s="1113"/>
      <c r="K143" s="1113"/>
      <c r="L143" s="1113"/>
      <c r="M143" s="1113"/>
      <c r="N143" s="1235" t="s">
        <v>656</v>
      </c>
      <c r="O143" s="1180">
        <f>ROUNDUP(G143*I143,-3)</f>
        <v>400000</v>
      </c>
      <c r="P143" s="848"/>
      <c r="Q143" s="848"/>
      <c r="R143" s="849"/>
      <c r="S143" s="3197"/>
    </row>
    <row r="144" spans="1:19" ht="20.100000000000001" customHeight="1">
      <c r="A144" s="1207"/>
      <c r="B144" s="582"/>
      <c r="C144" s="553"/>
      <c r="D144" s="582"/>
      <c r="E144" s="1202"/>
      <c r="F144" s="1241" t="s">
        <v>1650</v>
      </c>
      <c r="G144" s="1199">
        <v>550000</v>
      </c>
      <c r="H144" s="1242" t="s">
        <v>335</v>
      </c>
      <c r="I144" s="2376">
        <v>1</v>
      </c>
      <c r="J144" s="1242"/>
      <c r="K144" s="1242"/>
      <c r="L144" s="1242"/>
      <c r="M144" s="1242"/>
      <c r="N144" s="1245" t="s">
        <v>656</v>
      </c>
      <c r="O144" s="1458">
        <f>ROUNDUP(G144*I144,-3)</f>
        <v>550000</v>
      </c>
      <c r="P144" s="892"/>
      <c r="Q144" s="892"/>
      <c r="R144" s="894"/>
      <c r="S144" s="3198"/>
    </row>
    <row r="145" spans="1:19" ht="20.100000000000001" customHeight="1">
      <c r="A145" s="551"/>
      <c r="B145" s="565"/>
      <c r="C145" s="588"/>
      <c r="D145" s="565"/>
      <c r="F145" s="633" t="s">
        <v>648</v>
      </c>
      <c r="G145" s="633"/>
      <c r="H145" s="633"/>
      <c r="I145" s="633"/>
      <c r="J145" s="633"/>
      <c r="K145" s="633"/>
      <c r="L145" s="633"/>
      <c r="M145" s="633"/>
      <c r="N145" s="1230"/>
      <c r="O145" s="637">
        <f>SUM(O146:O147)</f>
        <v>9000000</v>
      </c>
      <c r="P145" s="616">
        <f>O145</f>
        <v>9000000</v>
      </c>
      <c r="Q145" s="616">
        <v>8000000</v>
      </c>
      <c r="R145" s="638">
        <f t="shared" si="10"/>
        <v>1000000</v>
      </c>
      <c r="S145" s="3277">
        <f t="shared" si="11"/>
        <v>0.125</v>
      </c>
    </row>
    <row r="146" spans="1:19" ht="20.100000000000001" customHeight="1">
      <c r="A146" s="551"/>
      <c r="B146" s="565"/>
      <c r="C146" s="588"/>
      <c r="D146" s="565"/>
      <c r="F146" s="1348" t="s">
        <v>1709</v>
      </c>
      <c r="G146" s="1349">
        <v>800000</v>
      </c>
      <c r="H146" s="1350" t="s">
        <v>335</v>
      </c>
      <c r="I146" s="2507">
        <v>7</v>
      </c>
      <c r="J146" s="1350"/>
      <c r="K146" s="1350"/>
      <c r="L146" s="1350"/>
      <c r="M146" s="1350"/>
      <c r="N146" s="1423" t="s">
        <v>2550</v>
      </c>
      <c r="O146" s="1845">
        <f>ROUNDUP(G146*I146,-3)</f>
        <v>5600000</v>
      </c>
      <c r="P146" s="848"/>
      <c r="Q146" s="848"/>
      <c r="R146" s="849"/>
      <c r="S146" s="3197"/>
    </row>
    <row r="147" spans="1:19" ht="20.100000000000001" customHeight="1">
      <c r="A147" s="551"/>
      <c r="B147" s="565"/>
      <c r="C147" s="588"/>
      <c r="D147" s="565"/>
      <c r="F147" s="1348" t="s">
        <v>1710</v>
      </c>
      <c r="G147" s="2302">
        <v>850000</v>
      </c>
      <c r="H147" s="1436" t="s">
        <v>335</v>
      </c>
      <c r="I147" s="2497">
        <v>4</v>
      </c>
      <c r="J147" s="1436"/>
      <c r="K147" s="1436"/>
      <c r="L147" s="1436"/>
      <c r="M147" s="1436"/>
      <c r="N147" s="2305" t="s">
        <v>2554</v>
      </c>
      <c r="O147" s="1845">
        <f>ROUNDUP(G147*I147,-3)</f>
        <v>3400000</v>
      </c>
      <c r="P147" s="848"/>
      <c r="Q147" s="848"/>
      <c r="R147" s="849"/>
      <c r="S147" s="3197"/>
    </row>
    <row r="148" spans="1:19" ht="20.100000000000001" customHeight="1">
      <c r="A148" s="551"/>
      <c r="B148" s="565"/>
      <c r="C148" s="588"/>
      <c r="D148" s="565"/>
      <c r="F148" s="633" t="s">
        <v>657</v>
      </c>
      <c r="G148" s="633"/>
      <c r="H148" s="633"/>
      <c r="I148" s="633"/>
      <c r="J148" s="633"/>
      <c r="K148" s="633"/>
      <c r="L148" s="633"/>
      <c r="M148" s="633"/>
      <c r="N148" s="633"/>
      <c r="O148" s="637">
        <f>SUM(O149:O152)</f>
        <v>3000000</v>
      </c>
      <c r="P148" s="616">
        <f>O148</f>
        <v>3000000</v>
      </c>
      <c r="Q148" s="616">
        <v>6000000</v>
      </c>
      <c r="R148" s="638">
        <f t="shared" si="10"/>
        <v>-3000000</v>
      </c>
      <c r="S148" s="3277">
        <f t="shared" si="11"/>
        <v>-0.5</v>
      </c>
    </row>
    <row r="149" spans="1:19" ht="20.100000000000001" customHeight="1">
      <c r="A149" s="551"/>
      <c r="B149" s="565"/>
      <c r="C149" s="588"/>
      <c r="D149" s="565"/>
      <c r="F149" s="1348" t="s">
        <v>1711</v>
      </c>
      <c r="G149" s="2302">
        <v>50000</v>
      </c>
      <c r="H149" s="1436" t="s">
        <v>335</v>
      </c>
      <c r="I149" s="2497">
        <v>10</v>
      </c>
      <c r="J149" s="1436"/>
      <c r="K149" s="1436"/>
      <c r="L149" s="1436"/>
      <c r="M149" s="1436"/>
      <c r="N149" s="2305" t="s">
        <v>2550</v>
      </c>
      <c r="O149" s="1845">
        <f>ROUNDUP(G149*I149,-3)</f>
        <v>500000</v>
      </c>
      <c r="P149" s="848"/>
      <c r="Q149" s="848"/>
      <c r="R149" s="849"/>
      <c r="S149" s="3197"/>
    </row>
    <row r="150" spans="1:19" ht="20.100000000000001" customHeight="1">
      <c r="A150" s="551"/>
      <c r="B150" s="565"/>
      <c r="C150" s="588"/>
      <c r="D150" s="565"/>
      <c r="F150" s="1348" t="s">
        <v>2551</v>
      </c>
      <c r="G150" s="2302">
        <v>100000</v>
      </c>
      <c r="H150" s="1436" t="s">
        <v>335</v>
      </c>
      <c r="I150" s="2497">
        <v>2</v>
      </c>
      <c r="J150" s="1436"/>
      <c r="K150" s="1436"/>
      <c r="L150" s="1436"/>
      <c r="M150" s="1436"/>
      <c r="N150" s="2508" t="s">
        <v>2550</v>
      </c>
      <c r="O150" s="1845">
        <f>ROUNDUP(G150*I150,-3)</f>
        <v>200000</v>
      </c>
      <c r="P150" s="848"/>
      <c r="Q150" s="848"/>
      <c r="R150" s="849"/>
      <c r="S150" s="3197"/>
    </row>
    <row r="151" spans="1:19" ht="20.100000000000001" customHeight="1">
      <c r="A151" s="551"/>
      <c r="B151" s="565"/>
      <c r="C151" s="588"/>
      <c r="D151" s="565"/>
      <c r="F151" s="1348" t="s">
        <v>2552</v>
      </c>
      <c r="G151" s="2302">
        <v>100000</v>
      </c>
      <c r="H151" s="1436" t="s">
        <v>335</v>
      </c>
      <c r="I151" s="2497">
        <v>3</v>
      </c>
      <c r="J151" s="1436"/>
      <c r="K151" s="1436"/>
      <c r="L151" s="1436"/>
      <c r="M151" s="1436"/>
      <c r="N151" s="2508" t="s">
        <v>2550</v>
      </c>
      <c r="O151" s="1845">
        <f>ROUNDUP(G151*I151,-3)</f>
        <v>300000</v>
      </c>
      <c r="P151" s="848"/>
      <c r="Q151" s="848"/>
      <c r="R151" s="849"/>
      <c r="S151" s="3197"/>
    </row>
    <row r="152" spans="1:19" ht="20.100000000000001" customHeight="1">
      <c r="A152" s="551"/>
      <c r="B152" s="565"/>
      <c r="C152" s="588"/>
      <c r="D152" s="565"/>
      <c r="F152" s="1348" t="s">
        <v>2553</v>
      </c>
      <c r="G152" s="2302">
        <v>2000000</v>
      </c>
      <c r="H152" s="1436" t="s">
        <v>335</v>
      </c>
      <c r="I152" s="2497">
        <v>1</v>
      </c>
      <c r="J152" s="1436"/>
      <c r="K152" s="1436"/>
      <c r="L152" s="1436"/>
      <c r="M152" s="1436"/>
      <c r="N152" s="2508" t="s">
        <v>2550</v>
      </c>
      <c r="O152" s="1845">
        <f>ROUNDUP(G152*I152,-3)</f>
        <v>2000000</v>
      </c>
      <c r="P152" s="848"/>
      <c r="Q152" s="848"/>
      <c r="R152" s="849"/>
      <c r="S152" s="3197"/>
    </row>
    <row r="153" spans="1:19" ht="20.100000000000001" customHeight="1">
      <c r="A153" s="551"/>
      <c r="B153" s="565"/>
      <c r="C153" s="588"/>
      <c r="D153" s="565"/>
      <c r="F153" s="633" t="s">
        <v>649</v>
      </c>
      <c r="G153" s="633"/>
      <c r="H153" s="633"/>
      <c r="I153" s="633"/>
      <c r="J153" s="633"/>
      <c r="K153" s="633"/>
      <c r="L153" s="633"/>
      <c r="M153" s="633"/>
      <c r="N153" s="633"/>
      <c r="O153" s="637">
        <f>SUM(O154:O158)</f>
        <v>5000000</v>
      </c>
      <c r="P153" s="616">
        <f>O153</f>
        <v>5000000</v>
      </c>
      <c r="Q153" s="616">
        <v>5000000</v>
      </c>
      <c r="R153" s="638">
        <f t="shared" si="10"/>
        <v>0</v>
      </c>
      <c r="S153" s="3277">
        <f t="shared" si="11"/>
        <v>0</v>
      </c>
    </row>
    <row r="154" spans="1:19" ht="20.100000000000001" customHeight="1">
      <c r="A154" s="551"/>
      <c r="B154" s="565"/>
      <c r="C154" s="588"/>
      <c r="D154" s="565"/>
      <c r="F154" s="1348" t="s">
        <v>1712</v>
      </c>
      <c r="G154" s="1349">
        <v>500000</v>
      </c>
      <c r="H154" s="1350" t="s">
        <v>335</v>
      </c>
      <c r="I154" s="2497">
        <v>2</v>
      </c>
      <c r="J154" s="1350"/>
      <c r="K154" s="1350"/>
      <c r="L154" s="1350"/>
      <c r="M154" s="1350"/>
      <c r="N154" s="1423" t="s">
        <v>2555</v>
      </c>
      <c r="O154" s="1845">
        <f>ROUNDUP(G154*I154,-3)</f>
        <v>1000000</v>
      </c>
      <c r="P154" s="848"/>
      <c r="Q154" s="848"/>
      <c r="R154" s="849"/>
      <c r="S154" s="3197"/>
    </row>
    <row r="155" spans="1:19" ht="20.100000000000001" customHeight="1">
      <c r="A155" s="551"/>
      <c r="B155" s="565"/>
      <c r="C155" s="588"/>
      <c r="D155" s="565"/>
      <c r="F155" s="1348" t="s">
        <v>1713</v>
      </c>
      <c r="G155" s="1349">
        <v>200000</v>
      </c>
      <c r="H155" s="1350" t="s">
        <v>335</v>
      </c>
      <c r="I155" s="2497">
        <v>2</v>
      </c>
      <c r="J155" s="1350"/>
      <c r="K155" s="1350"/>
      <c r="L155" s="1350"/>
      <c r="M155" s="1350"/>
      <c r="N155" s="2509" t="s">
        <v>2555</v>
      </c>
      <c r="O155" s="1845">
        <f>ROUNDUP(G155*I155,-3)</f>
        <v>400000</v>
      </c>
      <c r="P155" s="848"/>
      <c r="Q155" s="848"/>
      <c r="R155" s="849"/>
      <c r="S155" s="3197"/>
    </row>
    <row r="156" spans="1:19" ht="20.100000000000001" customHeight="1">
      <c r="A156" s="551"/>
      <c r="B156" s="565"/>
      <c r="C156" s="588"/>
      <c r="D156" s="565"/>
      <c r="F156" s="1348" t="s">
        <v>1714</v>
      </c>
      <c r="G156" s="1349">
        <v>500000</v>
      </c>
      <c r="H156" s="1350" t="s">
        <v>335</v>
      </c>
      <c r="I156" s="2497">
        <v>2</v>
      </c>
      <c r="J156" s="1350"/>
      <c r="K156" s="1350"/>
      <c r="L156" s="1350"/>
      <c r="M156" s="1350"/>
      <c r="N156" s="1423" t="s">
        <v>2555</v>
      </c>
      <c r="O156" s="1845">
        <f>ROUNDUP(G156*I156,-3)</f>
        <v>1000000</v>
      </c>
      <c r="P156" s="848"/>
      <c r="Q156" s="848"/>
      <c r="R156" s="849"/>
      <c r="S156" s="3197"/>
    </row>
    <row r="157" spans="1:19" ht="20.100000000000001" customHeight="1">
      <c r="A157" s="551"/>
      <c r="B157" s="565"/>
      <c r="C157" s="588"/>
      <c r="D157" s="565"/>
      <c r="F157" s="1348" t="s">
        <v>1715</v>
      </c>
      <c r="G157" s="1349">
        <v>1400000</v>
      </c>
      <c r="H157" s="1350" t="s">
        <v>335</v>
      </c>
      <c r="I157" s="2497">
        <v>1</v>
      </c>
      <c r="J157" s="1350"/>
      <c r="K157" s="1350"/>
      <c r="L157" s="1350"/>
      <c r="M157" s="1350"/>
      <c r="N157" s="1423" t="s">
        <v>2555</v>
      </c>
      <c r="O157" s="1845">
        <f>ROUNDUP(G157*I157,-3)</f>
        <v>1400000</v>
      </c>
      <c r="P157" s="848"/>
      <c r="Q157" s="848"/>
      <c r="R157" s="849"/>
      <c r="S157" s="3197"/>
    </row>
    <row r="158" spans="1:19" ht="20.100000000000001" customHeight="1">
      <c r="A158" s="551"/>
      <c r="B158" s="565"/>
      <c r="C158" s="588"/>
      <c r="D158" s="565"/>
      <c r="F158" s="1348" t="s">
        <v>1623</v>
      </c>
      <c r="G158" s="2302">
        <v>300000</v>
      </c>
      <c r="H158" s="1436" t="s">
        <v>335</v>
      </c>
      <c r="I158" s="2497">
        <v>4</v>
      </c>
      <c r="J158" s="1350"/>
      <c r="K158" s="1350"/>
      <c r="L158" s="1350"/>
      <c r="M158" s="1350"/>
      <c r="N158" s="2509" t="s">
        <v>2555</v>
      </c>
      <c r="O158" s="1845">
        <f>ROUNDUP(G158*I158,-3)</f>
        <v>1200000</v>
      </c>
      <c r="P158" s="848"/>
      <c r="Q158" s="848"/>
      <c r="R158" s="849"/>
      <c r="S158" s="3197"/>
    </row>
    <row r="159" spans="1:19" ht="20.100000000000001" customHeight="1">
      <c r="A159" s="551"/>
      <c r="B159" s="565"/>
      <c r="C159" s="588"/>
      <c r="D159" s="565"/>
      <c r="F159" s="633" t="s">
        <v>658</v>
      </c>
      <c r="G159" s="633"/>
      <c r="H159" s="633"/>
      <c r="I159" s="633"/>
      <c r="J159" s="633"/>
      <c r="K159" s="633"/>
      <c r="L159" s="633"/>
      <c r="M159" s="633"/>
      <c r="N159" s="1230"/>
      <c r="O159" s="637">
        <f>SUM(O160:O161)</f>
        <v>1500000</v>
      </c>
      <c r="P159" s="616">
        <f>O159</f>
        <v>1500000</v>
      </c>
      <c r="Q159" s="616">
        <v>1500000</v>
      </c>
      <c r="R159" s="638">
        <f t="shared" si="10"/>
        <v>0</v>
      </c>
      <c r="S159" s="3277">
        <f t="shared" si="11"/>
        <v>0</v>
      </c>
    </row>
    <row r="160" spans="1:19" ht="20.100000000000001" customHeight="1">
      <c r="A160" s="551"/>
      <c r="B160" s="565"/>
      <c r="C160" s="588"/>
      <c r="D160" s="565"/>
      <c r="F160" s="1348" t="s">
        <v>1648</v>
      </c>
      <c r="G160" s="1349">
        <v>300000</v>
      </c>
      <c r="H160" s="1350" t="s">
        <v>335</v>
      </c>
      <c r="I160" s="2497">
        <v>3</v>
      </c>
      <c r="J160" s="1350"/>
      <c r="K160" s="1350"/>
      <c r="L160" s="1350"/>
      <c r="M160" s="1350"/>
      <c r="N160" s="1423" t="s">
        <v>2550</v>
      </c>
      <c r="O160" s="1845">
        <f>ROUNDUP(G160*I160,-3)</f>
        <v>900000</v>
      </c>
      <c r="P160" s="848"/>
      <c r="Q160" s="848"/>
      <c r="R160" s="849"/>
      <c r="S160" s="3197"/>
    </row>
    <row r="161" spans="1:19" ht="20.100000000000001" customHeight="1">
      <c r="A161" s="551"/>
      <c r="B161" s="565"/>
      <c r="C161" s="588"/>
      <c r="D161" s="565"/>
      <c r="F161" s="1348" t="s">
        <v>1716</v>
      </c>
      <c r="G161" s="1349">
        <v>200000</v>
      </c>
      <c r="H161" s="1350" t="s">
        <v>335</v>
      </c>
      <c r="I161" s="2497">
        <v>3</v>
      </c>
      <c r="J161" s="1350"/>
      <c r="K161" s="1350"/>
      <c r="L161" s="1350"/>
      <c r="M161" s="1350"/>
      <c r="N161" s="1423" t="s">
        <v>2550</v>
      </c>
      <c r="O161" s="1845">
        <f>ROUNDUP(G161*I161,-3)</f>
        <v>600000</v>
      </c>
      <c r="P161" s="848"/>
      <c r="Q161" s="848"/>
      <c r="R161" s="849"/>
      <c r="S161" s="3197"/>
    </row>
    <row r="162" spans="1:19" ht="20.100000000000001" customHeight="1">
      <c r="A162" s="551"/>
      <c r="B162" s="565"/>
      <c r="C162" s="588"/>
      <c r="D162" s="565"/>
      <c r="F162" s="633" t="s">
        <v>650</v>
      </c>
      <c r="G162" s="633"/>
      <c r="H162" s="633"/>
      <c r="I162" s="633"/>
      <c r="J162" s="633"/>
      <c r="K162" s="633"/>
      <c r="L162" s="633"/>
      <c r="M162" s="633"/>
      <c r="N162" s="1230"/>
      <c r="O162" s="637">
        <f>SUM(O163:O165)</f>
        <v>2000000</v>
      </c>
      <c r="P162" s="616">
        <f>O162</f>
        <v>2000000</v>
      </c>
      <c r="Q162" s="616">
        <v>2000000</v>
      </c>
      <c r="R162" s="638">
        <f t="shared" si="10"/>
        <v>0</v>
      </c>
      <c r="S162" s="3277">
        <f t="shared" si="11"/>
        <v>0</v>
      </c>
    </row>
    <row r="163" spans="1:19" ht="20.100000000000001" customHeight="1">
      <c r="A163" s="551"/>
      <c r="B163" s="565"/>
      <c r="C163" s="588"/>
      <c r="D163" s="565"/>
      <c r="F163" s="1348" t="s">
        <v>1717</v>
      </c>
      <c r="G163" s="1349">
        <v>700000</v>
      </c>
      <c r="H163" s="1350" t="s">
        <v>335</v>
      </c>
      <c r="I163" s="2497">
        <v>2</v>
      </c>
      <c r="J163" s="1350"/>
      <c r="K163" s="1350"/>
      <c r="L163" s="1350"/>
      <c r="M163" s="1350"/>
      <c r="N163" s="1423" t="s">
        <v>2556</v>
      </c>
      <c r="O163" s="1845">
        <f>ROUNDUP(G163*I163,-3)</f>
        <v>1400000</v>
      </c>
      <c r="P163" s="848"/>
      <c r="Q163" s="848"/>
      <c r="R163" s="849"/>
      <c r="S163" s="3197"/>
    </row>
    <row r="164" spans="1:19" ht="20.100000000000001" customHeight="1">
      <c r="A164" s="551"/>
      <c r="B164" s="565"/>
      <c r="C164" s="588"/>
      <c r="D164" s="565"/>
      <c r="F164" s="1348" t="s">
        <v>1718</v>
      </c>
      <c r="G164" s="1349">
        <v>150000</v>
      </c>
      <c r="H164" s="1350" t="s">
        <v>335</v>
      </c>
      <c r="I164" s="2497">
        <v>2</v>
      </c>
      <c r="J164" s="1350"/>
      <c r="K164" s="1350"/>
      <c r="L164" s="1350"/>
      <c r="M164" s="1350"/>
      <c r="N164" s="2509" t="s">
        <v>2557</v>
      </c>
      <c r="O164" s="1845">
        <f>ROUNDUP(G164*I164,-3)</f>
        <v>300000</v>
      </c>
      <c r="P164" s="848"/>
      <c r="Q164" s="848"/>
      <c r="R164" s="849"/>
      <c r="S164" s="3197"/>
    </row>
    <row r="165" spans="1:19" ht="20.100000000000001" customHeight="1">
      <c r="A165" s="551"/>
      <c r="B165" s="565"/>
      <c r="C165" s="588"/>
      <c r="D165" s="565"/>
      <c r="F165" s="1348" t="s">
        <v>1719</v>
      </c>
      <c r="G165" s="1349">
        <v>150000</v>
      </c>
      <c r="H165" s="1350" t="s">
        <v>335</v>
      </c>
      <c r="I165" s="2497">
        <v>2</v>
      </c>
      <c r="J165" s="1350"/>
      <c r="K165" s="1350"/>
      <c r="L165" s="1350"/>
      <c r="M165" s="1350"/>
      <c r="N165" s="1423" t="s">
        <v>2557</v>
      </c>
      <c r="O165" s="1845">
        <f>ROUNDUP(G165*I165,-3)</f>
        <v>300000</v>
      </c>
      <c r="P165" s="848"/>
      <c r="Q165" s="848"/>
      <c r="R165" s="849"/>
      <c r="S165" s="3197"/>
    </row>
    <row r="166" spans="1:19" ht="20.100000000000001" customHeight="1">
      <c r="A166" s="551"/>
      <c r="B166" s="565"/>
      <c r="C166" s="588"/>
      <c r="D166" s="565"/>
      <c r="F166" s="633" t="s">
        <v>659</v>
      </c>
      <c r="G166" s="633"/>
      <c r="H166" s="633"/>
      <c r="I166" s="633"/>
      <c r="J166" s="633"/>
      <c r="K166" s="633"/>
      <c r="L166" s="633"/>
      <c r="M166" s="633"/>
      <c r="N166" s="1230"/>
      <c r="O166" s="637">
        <f>SUM(O167:O170)</f>
        <v>7864000</v>
      </c>
      <c r="P166" s="616">
        <f>O166</f>
        <v>7864000</v>
      </c>
      <c r="Q166" s="616">
        <v>6864000</v>
      </c>
      <c r="R166" s="638">
        <f t="shared" si="10"/>
        <v>1000000</v>
      </c>
      <c r="S166" s="3277">
        <f t="shared" si="11"/>
        <v>0.14568764568764569</v>
      </c>
    </row>
    <row r="167" spans="1:19" ht="20.100000000000001" customHeight="1">
      <c r="A167" s="551"/>
      <c r="B167" s="565"/>
      <c r="C167" s="588"/>
      <c r="D167" s="565"/>
      <c r="F167" s="1348" t="s">
        <v>1720</v>
      </c>
      <c r="G167" s="1349">
        <v>50000</v>
      </c>
      <c r="H167" s="1350" t="s">
        <v>335</v>
      </c>
      <c r="I167" s="2510">
        <v>4</v>
      </c>
      <c r="J167" s="1350"/>
      <c r="K167" s="1350"/>
      <c r="L167" s="1350"/>
      <c r="M167" s="1350"/>
      <c r="N167" s="1423" t="s">
        <v>2558</v>
      </c>
      <c r="O167" s="1845">
        <f>ROUNDUP(G167*I167,-3)</f>
        <v>200000</v>
      </c>
      <c r="P167" s="848"/>
      <c r="Q167" s="848"/>
      <c r="R167" s="849"/>
      <c r="S167" s="3197"/>
    </row>
    <row r="168" spans="1:19" ht="20.100000000000001" customHeight="1">
      <c r="A168" s="551"/>
      <c r="B168" s="565"/>
      <c r="C168" s="588"/>
      <c r="D168" s="565"/>
      <c r="F168" s="2797" t="s">
        <v>1721</v>
      </c>
      <c r="G168" s="2798">
        <v>186560</v>
      </c>
      <c r="H168" s="1097" t="s">
        <v>335</v>
      </c>
      <c r="I168" s="2799">
        <v>25</v>
      </c>
      <c r="J168" s="1097"/>
      <c r="K168" s="1097"/>
      <c r="L168" s="1097"/>
      <c r="M168" s="1097"/>
      <c r="N168" s="2800" t="s">
        <v>2559</v>
      </c>
      <c r="O168" s="2801">
        <f>ROUNDUP(G168*I168,-3)</f>
        <v>4664000</v>
      </c>
      <c r="P168" s="1181"/>
      <c r="Q168" s="1181"/>
      <c r="R168" s="1182"/>
      <c r="S168" s="3220"/>
    </row>
    <row r="169" spans="1:19" ht="20.100000000000001" customHeight="1">
      <c r="A169" s="551"/>
      <c r="B169" s="565"/>
      <c r="C169" s="588"/>
      <c r="D169" s="565"/>
      <c r="F169" s="1348" t="s">
        <v>2560</v>
      </c>
      <c r="G169" s="1349">
        <v>500000</v>
      </c>
      <c r="H169" s="1350" t="s">
        <v>335</v>
      </c>
      <c r="I169" s="2497">
        <v>5</v>
      </c>
      <c r="J169" s="1350"/>
      <c r="K169" s="1350"/>
      <c r="L169" s="1350"/>
      <c r="M169" s="1350"/>
      <c r="N169" s="1423" t="s">
        <v>2559</v>
      </c>
      <c r="O169" s="1845">
        <f>ROUNDUP(G169*I169,-3)</f>
        <v>2500000</v>
      </c>
      <c r="P169" s="1181"/>
      <c r="Q169" s="1181"/>
      <c r="R169" s="1182"/>
      <c r="S169" s="3220"/>
    </row>
    <row r="170" spans="1:19" ht="20.100000000000001" customHeight="1">
      <c r="A170" s="551"/>
      <c r="B170" s="565"/>
      <c r="C170" s="588"/>
      <c r="D170" s="565"/>
      <c r="F170" s="1348" t="s">
        <v>2561</v>
      </c>
      <c r="G170" s="2302">
        <v>250000</v>
      </c>
      <c r="H170" s="1436" t="s">
        <v>335</v>
      </c>
      <c r="I170" s="2497">
        <v>2</v>
      </c>
      <c r="J170" s="1436"/>
      <c r="K170" s="1436"/>
      <c r="L170" s="1436"/>
      <c r="M170" s="1436"/>
      <c r="N170" s="2305" t="s">
        <v>2559</v>
      </c>
      <c r="O170" s="1845">
        <f>ROUNDUP(G170*I170,-3)</f>
        <v>500000</v>
      </c>
      <c r="P170" s="1181"/>
      <c r="Q170" s="1181"/>
      <c r="R170" s="1182"/>
      <c r="S170" s="3220"/>
    </row>
    <row r="171" spans="1:19" ht="20.100000000000001" customHeight="1">
      <c r="A171" s="551"/>
      <c r="B171" s="565"/>
      <c r="C171" s="588"/>
      <c r="D171" s="565"/>
      <c r="F171" s="633" t="s">
        <v>651</v>
      </c>
      <c r="G171" s="633"/>
      <c r="H171" s="633"/>
      <c r="I171" s="633"/>
      <c r="J171" s="633"/>
      <c r="K171" s="633"/>
      <c r="L171" s="633"/>
      <c r="M171" s="633"/>
      <c r="N171" s="633"/>
      <c r="O171" s="637">
        <f>SUM(O172:O175)</f>
        <v>3000000</v>
      </c>
      <c r="P171" s="616">
        <f>O171</f>
        <v>3000000</v>
      </c>
      <c r="Q171" s="616">
        <v>3000000</v>
      </c>
      <c r="R171" s="638">
        <f t="shared" si="10"/>
        <v>0</v>
      </c>
      <c r="S171" s="3277">
        <f t="shared" si="11"/>
        <v>0</v>
      </c>
    </row>
    <row r="172" spans="1:19" ht="20.100000000000001" customHeight="1">
      <c r="A172" s="551"/>
      <c r="B172" s="565"/>
      <c r="C172" s="588"/>
      <c r="D172" s="565"/>
      <c r="F172" s="1348" t="s">
        <v>1651</v>
      </c>
      <c r="G172" s="1349">
        <v>100000</v>
      </c>
      <c r="H172" s="1350" t="s">
        <v>335</v>
      </c>
      <c r="I172" s="2497">
        <v>16</v>
      </c>
      <c r="J172" s="1350"/>
      <c r="K172" s="2497"/>
      <c r="L172" s="1350"/>
      <c r="M172" s="1350"/>
      <c r="N172" s="1423" t="s">
        <v>627</v>
      </c>
      <c r="O172" s="1845">
        <f>ROUNDUP(G172*I172,-3)</f>
        <v>1600000</v>
      </c>
      <c r="P172" s="848"/>
      <c r="Q172" s="848"/>
      <c r="R172" s="849"/>
      <c r="S172" s="3197"/>
    </row>
    <row r="173" spans="1:19" ht="20.100000000000001" customHeight="1">
      <c r="A173" s="551"/>
      <c r="B173" s="565"/>
      <c r="C173" s="588"/>
      <c r="D173" s="565"/>
      <c r="F173" s="1348" t="s">
        <v>1722</v>
      </c>
      <c r="G173" s="1349">
        <v>3000</v>
      </c>
      <c r="H173" s="1350" t="s">
        <v>335</v>
      </c>
      <c r="I173" s="1872">
        <v>10</v>
      </c>
      <c r="J173" s="1350" t="s">
        <v>335</v>
      </c>
      <c r="K173" s="2497">
        <v>20</v>
      </c>
      <c r="L173" s="1350"/>
      <c r="M173" s="1350"/>
      <c r="N173" s="1423" t="s">
        <v>627</v>
      </c>
      <c r="O173" s="1845">
        <f>ROUNDUP(G173*I173*K173,-3)</f>
        <v>600000</v>
      </c>
      <c r="P173" s="848"/>
      <c r="Q173" s="848"/>
      <c r="R173" s="849"/>
      <c r="S173" s="3197"/>
    </row>
    <row r="174" spans="1:19" ht="20.100000000000001" customHeight="1">
      <c r="A174" s="551"/>
      <c r="B174" s="565"/>
      <c r="C174" s="588"/>
      <c r="D174" s="565"/>
      <c r="F174" s="1348" t="s">
        <v>1652</v>
      </c>
      <c r="G174" s="1349">
        <v>6000</v>
      </c>
      <c r="H174" s="1350" t="s">
        <v>335</v>
      </c>
      <c r="I174" s="2515">
        <v>100</v>
      </c>
      <c r="J174" s="1350"/>
      <c r="K174" s="1350"/>
      <c r="L174" s="1350"/>
      <c r="M174" s="1350"/>
      <c r="N174" s="1423" t="s">
        <v>627</v>
      </c>
      <c r="O174" s="1845">
        <f>ROUNDUP(G174*I174,-3)</f>
        <v>600000</v>
      </c>
      <c r="P174" s="848"/>
      <c r="Q174" s="848"/>
      <c r="R174" s="849"/>
      <c r="S174" s="3197"/>
    </row>
    <row r="175" spans="1:19" ht="20.100000000000001" customHeight="1">
      <c r="A175" s="551"/>
      <c r="B175" s="565"/>
      <c r="C175" s="588"/>
      <c r="D175" s="565"/>
      <c r="F175" s="1348" t="s">
        <v>1623</v>
      </c>
      <c r="G175" s="1349">
        <v>100000</v>
      </c>
      <c r="H175" s="1350" t="s">
        <v>335</v>
      </c>
      <c r="I175" s="2497">
        <v>2</v>
      </c>
      <c r="J175" s="1350"/>
      <c r="K175" s="1350"/>
      <c r="L175" s="1350"/>
      <c r="M175" s="1350"/>
      <c r="N175" s="1423" t="s">
        <v>627</v>
      </c>
      <c r="O175" s="1845">
        <f>ROUNDUP(G175*I175,-3)</f>
        <v>200000</v>
      </c>
      <c r="P175" s="848"/>
      <c r="Q175" s="848"/>
      <c r="R175" s="849"/>
      <c r="S175" s="3197"/>
    </row>
    <row r="176" spans="1:19" ht="20.100000000000001" customHeight="1">
      <c r="A176" s="551"/>
      <c r="B176" s="565"/>
      <c r="C176" s="588"/>
      <c r="D176" s="565"/>
      <c r="F176" s="633" t="s">
        <v>652</v>
      </c>
      <c r="G176" s="633"/>
      <c r="H176" s="633"/>
      <c r="I176" s="633"/>
      <c r="J176" s="633"/>
      <c r="K176" s="633"/>
      <c r="L176" s="633"/>
      <c r="M176" s="633"/>
      <c r="N176" s="633"/>
      <c r="O176" s="637">
        <f>SUM(O177:O178)</f>
        <v>5500000</v>
      </c>
      <c r="P176" s="616">
        <f>O176</f>
        <v>5500000</v>
      </c>
      <c r="Q176" s="616">
        <v>5500000</v>
      </c>
      <c r="R176" s="638">
        <f t="shared" si="10"/>
        <v>0</v>
      </c>
      <c r="S176" s="3277">
        <f t="shared" si="11"/>
        <v>0</v>
      </c>
    </row>
    <row r="177" spans="1:19" ht="20.100000000000001" customHeight="1">
      <c r="A177" s="551"/>
      <c r="B177" s="565"/>
      <c r="C177" s="588"/>
      <c r="D177" s="565"/>
      <c r="F177" s="1348" t="s">
        <v>1648</v>
      </c>
      <c r="G177" s="1349">
        <v>600000</v>
      </c>
      <c r="H177" s="1350" t="s">
        <v>335</v>
      </c>
      <c r="I177" s="2497">
        <v>5</v>
      </c>
      <c r="J177" s="1350"/>
      <c r="K177" s="1350"/>
      <c r="L177" s="1350"/>
      <c r="M177" s="1350"/>
      <c r="N177" s="1423" t="s">
        <v>627</v>
      </c>
      <c r="O177" s="1845">
        <f>ROUNDUP(G177*I177,-3)</f>
        <v>3000000</v>
      </c>
      <c r="P177" s="848"/>
      <c r="Q177" s="848"/>
      <c r="R177" s="849"/>
      <c r="S177" s="3197"/>
    </row>
    <row r="178" spans="1:19" ht="20.100000000000001" customHeight="1">
      <c r="A178" s="551"/>
      <c r="B178" s="565"/>
      <c r="C178" s="588"/>
      <c r="D178" s="565"/>
      <c r="F178" s="1348" t="s">
        <v>1716</v>
      </c>
      <c r="G178" s="1349">
        <v>500000</v>
      </c>
      <c r="H178" s="1350" t="s">
        <v>335</v>
      </c>
      <c r="I178" s="2497">
        <v>5</v>
      </c>
      <c r="J178" s="1350"/>
      <c r="K178" s="1350"/>
      <c r="L178" s="1350"/>
      <c r="M178" s="1350"/>
      <c r="N178" s="1423" t="s">
        <v>627</v>
      </c>
      <c r="O178" s="1845">
        <f>ROUNDUP(G178*I178,-3)</f>
        <v>2500000</v>
      </c>
      <c r="P178" s="848"/>
      <c r="Q178" s="848"/>
      <c r="R178" s="849"/>
      <c r="S178" s="3197"/>
    </row>
    <row r="179" spans="1:19" ht="20.100000000000001" customHeight="1">
      <c r="A179" s="551"/>
      <c r="B179" s="565"/>
      <c r="C179" s="588"/>
      <c r="D179" s="565"/>
      <c r="F179" s="633" t="s">
        <v>1271</v>
      </c>
      <c r="G179" s="633"/>
      <c r="H179" s="633"/>
      <c r="I179" s="633"/>
      <c r="J179" s="633"/>
      <c r="K179" s="633"/>
      <c r="L179" s="633"/>
      <c r="M179" s="633"/>
      <c r="N179" s="633"/>
      <c r="O179" s="637">
        <f>SUM(O180:O181)</f>
        <v>5000000</v>
      </c>
      <c r="P179" s="616">
        <f>O179</f>
        <v>5000000</v>
      </c>
      <c r="Q179" s="616">
        <v>6000000</v>
      </c>
      <c r="R179" s="638">
        <f t="shared" si="10"/>
        <v>-1000000</v>
      </c>
      <c r="S179" s="3277">
        <f t="shared" si="11"/>
        <v>-0.16666666666666666</v>
      </c>
    </row>
    <row r="180" spans="1:19" ht="20.100000000000001" customHeight="1">
      <c r="A180" s="551"/>
      <c r="B180" s="565"/>
      <c r="C180" s="588"/>
      <c r="D180" s="565"/>
      <c r="E180" s="1231"/>
      <c r="F180" s="1348" t="s">
        <v>1648</v>
      </c>
      <c r="G180" s="1349">
        <v>500000</v>
      </c>
      <c r="H180" s="1350" t="s">
        <v>335</v>
      </c>
      <c r="I180" s="2497">
        <v>5</v>
      </c>
      <c r="J180" s="1350"/>
      <c r="K180" s="1350"/>
      <c r="L180" s="1350"/>
      <c r="M180" s="1350"/>
      <c r="N180" s="1423" t="s">
        <v>2555</v>
      </c>
      <c r="O180" s="1845">
        <f>ROUNDUP(G180*I180,-3)</f>
        <v>2500000</v>
      </c>
      <c r="P180" s="848"/>
      <c r="Q180" s="848"/>
      <c r="R180" s="849"/>
      <c r="S180" s="3197"/>
    </row>
    <row r="181" spans="1:19" ht="20.100000000000001" customHeight="1">
      <c r="A181" s="551"/>
      <c r="B181" s="565"/>
      <c r="C181" s="588"/>
      <c r="D181" s="565"/>
      <c r="E181" s="1231"/>
      <c r="F181" s="2516" t="s">
        <v>1716</v>
      </c>
      <c r="G181" s="1349">
        <v>500000</v>
      </c>
      <c r="H181" s="1350" t="s">
        <v>335</v>
      </c>
      <c r="I181" s="2497">
        <v>5</v>
      </c>
      <c r="J181" s="1350"/>
      <c r="K181" s="1350"/>
      <c r="L181" s="1350"/>
      <c r="M181" s="1350"/>
      <c r="N181" s="1423" t="s">
        <v>2555</v>
      </c>
      <c r="O181" s="1845">
        <f>ROUNDUP(G181*I181,-3)</f>
        <v>2500000</v>
      </c>
      <c r="P181" s="848"/>
      <c r="Q181" s="848"/>
      <c r="R181" s="849"/>
      <c r="S181" s="3197"/>
    </row>
    <row r="182" spans="1:19" ht="20.100000000000001" customHeight="1">
      <c r="A182" s="551"/>
      <c r="B182" s="565"/>
      <c r="C182" s="588"/>
      <c r="D182" s="565"/>
      <c r="E182" s="1231"/>
      <c r="F182" s="1284" t="s">
        <v>660</v>
      </c>
      <c r="G182" s="633"/>
      <c r="H182" s="633"/>
      <c r="I182" s="633"/>
      <c r="J182" s="633"/>
      <c r="K182" s="633"/>
      <c r="L182" s="633"/>
      <c r="M182" s="633"/>
      <c r="N182" s="633"/>
      <c r="O182" s="637">
        <f>SUM(O183:O184)</f>
        <v>3000000</v>
      </c>
      <c r="P182" s="616">
        <f>O182</f>
        <v>3000000</v>
      </c>
      <c r="Q182" s="616">
        <v>3000000</v>
      </c>
      <c r="R182" s="638">
        <f t="shared" si="10"/>
        <v>0</v>
      </c>
      <c r="S182" s="3277">
        <f t="shared" si="11"/>
        <v>0</v>
      </c>
    </row>
    <row r="183" spans="1:19" ht="20.100000000000001" customHeight="1">
      <c r="A183" s="551"/>
      <c r="B183" s="565"/>
      <c r="C183" s="588"/>
      <c r="D183" s="565"/>
      <c r="E183" s="1412"/>
      <c r="F183" s="2516" t="s">
        <v>1648</v>
      </c>
      <c r="G183" s="1349">
        <v>300000</v>
      </c>
      <c r="H183" s="1350" t="s">
        <v>335</v>
      </c>
      <c r="I183" s="2497">
        <v>6</v>
      </c>
      <c r="J183" s="1350"/>
      <c r="K183" s="1350"/>
      <c r="L183" s="1350"/>
      <c r="M183" s="1350"/>
      <c r="N183" s="1423" t="s">
        <v>2562</v>
      </c>
      <c r="O183" s="1845">
        <f>ROUNDUP(G183*I183,-3)</f>
        <v>1800000</v>
      </c>
      <c r="P183" s="848"/>
      <c r="Q183" s="848"/>
      <c r="R183" s="849"/>
      <c r="S183" s="3197"/>
    </row>
    <row r="184" spans="1:19" ht="20.100000000000001" customHeight="1">
      <c r="A184" s="551"/>
      <c r="B184" s="565"/>
      <c r="C184" s="588"/>
      <c r="D184" s="565"/>
      <c r="E184" s="1412"/>
      <c r="F184" s="2516" t="s">
        <v>1716</v>
      </c>
      <c r="G184" s="1349">
        <v>200000</v>
      </c>
      <c r="H184" s="1350" t="s">
        <v>335</v>
      </c>
      <c r="I184" s="2497">
        <v>6</v>
      </c>
      <c r="J184" s="1350"/>
      <c r="K184" s="1350"/>
      <c r="L184" s="1350"/>
      <c r="M184" s="1350"/>
      <c r="N184" s="1423" t="s">
        <v>2562</v>
      </c>
      <c r="O184" s="1845">
        <f>ROUNDUP(G184*I184,-3)</f>
        <v>1200000</v>
      </c>
      <c r="P184" s="848"/>
      <c r="Q184" s="848"/>
      <c r="R184" s="849"/>
      <c r="S184" s="3197"/>
    </row>
    <row r="185" spans="1:19" ht="20.100000000000001" customHeight="1">
      <c r="A185" s="551"/>
      <c r="B185" s="565"/>
      <c r="C185" s="588"/>
      <c r="D185" s="565"/>
      <c r="E185" s="1261"/>
      <c r="F185" s="1284" t="s">
        <v>661</v>
      </c>
      <c r="G185" s="633"/>
      <c r="H185" s="633"/>
      <c r="I185" s="633"/>
      <c r="J185" s="633"/>
      <c r="K185" s="633"/>
      <c r="L185" s="633"/>
      <c r="M185" s="633"/>
      <c r="N185" s="1230"/>
      <c r="O185" s="637">
        <f>SUM(O186:O189)</f>
        <v>2460000</v>
      </c>
      <c r="P185" s="616">
        <f>O185</f>
        <v>2460000</v>
      </c>
      <c r="Q185" s="616">
        <v>2460000</v>
      </c>
      <c r="R185" s="638">
        <f t="shared" si="10"/>
        <v>0</v>
      </c>
      <c r="S185" s="3277">
        <f t="shared" si="11"/>
        <v>0</v>
      </c>
    </row>
    <row r="186" spans="1:19" ht="20.100000000000001" customHeight="1">
      <c r="A186" s="551"/>
      <c r="B186" s="565"/>
      <c r="C186" s="588"/>
      <c r="D186" s="565"/>
      <c r="E186" s="1261"/>
      <c r="F186" s="2516" t="s">
        <v>2563</v>
      </c>
      <c r="G186" s="1349">
        <v>200000</v>
      </c>
      <c r="H186" s="1350" t="s">
        <v>335</v>
      </c>
      <c r="I186" s="2507">
        <v>5</v>
      </c>
      <c r="J186" s="1350"/>
      <c r="K186" s="1350"/>
      <c r="L186" s="1350"/>
      <c r="M186" s="1350"/>
      <c r="N186" s="1423" t="s">
        <v>20</v>
      </c>
      <c r="O186" s="1845">
        <f>ROUNDUP(G186*I186,-3)</f>
        <v>1000000</v>
      </c>
      <c r="P186" s="2517"/>
      <c r="Q186" s="848"/>
      <c r="R186" s="849"/>
      <c r="S186" s="3197"/>
    </row>
    <row r="187" spans="1:19" ht="20.100000000000001" customHeight="1">
      <c r="A187" s="551"/>
      <c r="B187" s="565"/>
      <c r="C187" s="588"/>
      <c r="D187" s="565"/>
      <c r="E187" s="1261"/>
      <c r="F187" s="2516" t="s">
        <v>2564</v>
      </c>
      <c r="G187" s="1349">
        <v>1000000</v>
      </c>
      <c r="H187" s="1350" t="s">
        <v>335</v>
      </c>
      <c r="I187" s="2497">
        <v>1</v>
      </c>
      <c r="J187" s="1350"/>
      <c r="K187" s="1350"/>
      <c r="L187" s="1350"/>
      <c r="M187" s="1350"/>
      <c r="N187" s="1423" t="s">
        <v>20</v>
      </c>
      <c r="O187" s="1845">
        <f>ROUNDUP(G187*I187,-3)</f>
        <v>1000000</v>
      </c>
      <c r="P187" s="2517"/>
      <c r="Q187" s="848"/>
      <c r="R187" s="849"/>
      <c r="S187" s="3197"/>
    </row>
    <row r="188" spans="1:19" ht="20.100000000000001" customHeight="1">
      <c r="A188" s="551"/>
      <c r="B188" s="565"/>
      <c r="C188" s="588"/>
      <c r="D188" s="565"/>
      <c r="E188" s="1261"/>
      <c r="F188" s="2516" t="s">
        <v>2565</v>
      </c>
      <c r="G188" s="1349">
        <v>130000</v>
      </c>
      <c r="H188" s="1350" t="s">
        <v>335</v>
      </c>
      <c r="I188" s="2497">
        <v>2</v>
      </c>
      <c r="J188" s="1350"/>
      <c r="K188" s="1350"/>
      <c r="L188" s="1350"/>
      <c r="M188" s="1350"/>
      <c r="N188" s="1423" t="s">
        <v>20</v>
      </c>
      <c r="O188" s="1845">
        <f>ROUNDUP(G188*I188,-3)</f>
        <v>260000</v>
      </c>
      <c r="P188" s="2517"/>
      <c r="Q188" s="848"/>
      <c r="R188" s="849"/>
      <c r="S188" s="3197"/>
    </row>
    <row r="189" spans="1:19" ht="20.100000000000001" customHeight="1">
      <c r="A189" s="551"/>
      <c r="B189" s="565"/>
      <c r="C189" s="588"/>
      <c r="D189" s="565"/>
      <c r="E189" s="1261"/>
      <c r="F189" s="2518" t="s">
        <v>2566</v>
      </c>
      <c r="G189" s="2313">
        <v>200000</v>
      </c>
      <c r="H189" s="2281" t="s">
        <v>335</v>
      </c>
      <c r="I189" s="2500">
        <v>1</v>
      </c>
      <c r="J189" s="2281"/>
      <c r="K189" s="2281"/>
      <c r="L189" s="2281"/>
      <c r="M189" s="2281"/>
      <c r="N189" s="2282" t="s">
        <v>20</v>
      </c>
      <c r="O189" s="1850">
        <f>ROUNDUP(G189*I189,-3)</f>
        <v>200000</v>
      </c>
      <c r="P189" s="2519"/>
      <c r="Q189" s="892"/>
      <c r="R189" s="894"/>
      <c r="S189" s="3198"/>
    </row>
    <row r="190" spans="1:19" ht="20.100000000000001" customHeight="1">
      <c r="A190" s="551"/>
      <c r="B190" s="565"/>
      <c r="C190" s="588"/>
      <c r="D190" s="565"/>
      <c r="E190" s="1685" t="s">
        <v>518</v>
      </c>
      <c r="F190" s="1259"/>
      <c r="G190" s="1259"/>
      <c r="H190" s="1259"/>
      <c r="I190" s="1259"/>
      <c r="J190" s="1259"/>
      <c r="K190" s="1259"/>
      <c r="L190" s="1259"/>
      <c r="M190" s="1259"/>
      <c r="N190" s="1259"/>
      <c r="O190" s="2520"/>
      <c r="P190" s="872">
        <f>O191+O194+O197</f>
        <v>10040000</v>
      </c>
      <c r="Q190" s="872">
        <f>SUM(Q191,Q194,Q197)</f>
        <v>8040000</v>
      </c>
      <c r="R190" s="873">
        <f t="shared" ref="R190:R256" si="12">P190-Q190</f>
        <v>2000000</v>
      </c>
      <c r="S190" s="3199">
        <f t="shared" ref="S190:S256" si="13">R190/Q190</f>
        <v>0.24875621890547264</v>
      </c>
    </row>
    <row r="191" spans="1:19" ht="20.100000000000001" customHeight="1">
      <c r="A191" s="551"/>
      <c r="B191" s="565"/>
      <c r="C191" s="588"/>
      <c r="D191" s="565"/>
      <c r="F191" s="633" t="s">
        <v>662</v>
      </c>
      <c r="G191" s="633"/>
      <c r="H191" s="633"/>
      <c r="I191" s="633"/>
      <c r="J191" s="633"/>
      <c r="K191" s="633"/>
      <c r="L191" s="633"/>
      <c r="M191" s="633"/>
      <c r="N191" s="633"/>
      <c r="O191" s="637">
        <f>SUM(O192:O193)</f>
        <v>5540000</v>
      </c>
      <c r="P191" s="993">
        <f>O191</f>
        <v>5540000</v>
      </c>
      <c r="Q191" s="1109">
        <v>4540000</v>
      </c>
      <c r="R191" s="638">
        <f t="shared" si="12"/>
        <v>1000000</v>
      </c>
      <c r="S191" s="3277">
        <f t="shared" si="13"/>
        <v>0.22026431718061673</v>
      </c>
    </row>
    <row r="192" spans="1:19" ht="20.100000000000001" customHeight="1">
      <c r="A192" s="551"/>
      <c r="B192" s="565"/>
      <c r="C192" s="588"/>
      <c r="D192" s="565"/>
      <c r="F192" s="1348" t="s">
        <v>1706</v>
      </c>
      <c r="G192" s="2302">
        <v>600000</v>
      </c>
      <c r="H192" s="1436" t="s">
        <v>335</v>
      </c>
      <c r="I192" s="2497">
        <v>8</v>
      </c>
      <c r="J192" s="1436"/>
      <c r="K192" s="1436"/>
      <c r="L192" s="1436"/>
      <c r="M192" s="1436"/>
      <c r="N192" s="2305" t="s">
        <v>627</v>
      </c>
      <c r="O192" s="1845">
        <f>ROUNDUP(G192*I192,-3)</f>
        <v>4800000</v>
      </c>
      <c r="P192" s="1181"/>
      <c r="Q192" s="2201"/>
      <c r="R192" s="1182"/>
      <c r="S192" s="3220"/>
    </row>
    <row r="193" spans="1:19" ht="20.100000000000001" customHeight="1">
      <c r="A193" s="551"/>
      <c r="B193" s="565"/>
      <c r="C193" s="588"/>
      <c r="D193" s="565"/>
      <c r="F193" s="1348" t="s">
        <v>1716</v>
      </c>
      <c r="G193" s="2302">
        <v>740000</v>
      </c>
      <c r="H193" s="1436" t="s">
        <v>335</v>
      </c>
      <c r="I193" s="2497">
        <v>1</v>
      </c>
      <c r="J193" s="1436"/>
      <c r="K193" s="1436"/>
      <c r="L193" s="1436"/>
      <c r="M193" s="1436"/>
      <c r="N193" s="2305" t="s">
        <v>627</v>
      </c>
      <c r="O193" s="1845">
        <f>ROUNDUP(G193*I193,-3)</f>
        <v>740000</v>
      </c>
      <c r="P193" s="1181"/>
      <c r="Q193" s="2201"/>
      <c r="R193" s="1182"/>
      <c r="S193" s="3220"/>
    </row>
    <row r="194" spans="1:19" ht="20.100000000000001" customHeight="1">
      <c r="A194" s="551"/>
      <c r="B194" s="565"/>
      <c r="C194" s="588"/>
      <c r="D194" s="565"/>
      <c r="F194" s="633" t="s">
        <v>1272</v>
      </c>
      <c r="G194" s="633"/>
      <c r="H194" s="633"/>
      <c r="I194" s="633"/>
      <c r="J194" s="633"/>
      <c r="K194" s="633"/>
      <c r="L194" s="633"/>
      <c r="M194" s="633"/>
      <c r="N194" s="1230"/>
      <c r="O194" s="637">
        <f>SUM(O195:O196)</f>
        <v>3000000</v>
      </c>
      <c r="P194" s="616">
        <f>O194</f>
        <v>3000000</v>
      </c>
      <c r="Q194" s="1109">
        <v>2000000</v>
      </c>
      <c r="R194" s="638">
        <f t="shared" si="12"/>
        <v>1000000</v>
      </c>
      <c r="S194" s="3277">
        <f t="shared" si="13"/>
        <v>0.5</v>
      </c>
    </row>
    <row r="195" spans="1:19" ht="20.100000000000001" customHeight="1">
      <c r="A195" s="551"/>
      <c r="B195" s="565"/>
      <c r="C195" s="588"/>
      <c r="D195" s="565"/>
      <c r="F195" s="1348" t="s">
        <v>1723</v>
      </c>
      <c r="G195" s="1349">
        <v>700000</v>
      </c>
      <c r="H195" s="1350" t="s">
        <v>335</v>
      </c>
      <c r="I195" s="2174">
        <v>3</v>
      </c>
      <c r="J195" s="1350"/>
      <c r="K195" s="1350"/>
      <c r="L195" s="1350"/>
      <c r="M195" s="1350"/>
      <c r="N195" s="1423" t="s">
        <v>20</v>
      </c>
      <c r="O195" s="1845">
        <f>ROUNDUP(G195*I195,-3)</f>
        <v>2100000</v>
      </c>
      <c r="P195" s="1181"/>
      <c r="Q195" s="2201"/>
      <c r="R195" s="1182"/>
      <c r="S195" s="3220"/>
    </row>
    <row r="196" spans="1:19" ht="20.100000000000001" customHeight="1">
      <c r="A196" s="551"/>
      <c r="B196" s="565"/>
      <c r="C196" s="588"/>
      <c r="D196" s="565"/>
      <c r="F196" s="1348" t="s">
        <v>1724</v>
      </c>
      <c r="G196" s="1349">
        <v>300000</v>
      </c>
      <c r="H196" s="1350" t="s">
        <v>335</v>
      </c>
      <c r="I196" s="2521">
        <v>3</v>
      </c>
      <c r="J196" s="1350"/>
      <c r="K196" s="1350"/>
      <c r="L196" s="1350"/>
      <c r="M196" s="1350"/>
      <c r="N196" s="1423" t="s">
        <v>20</v>
      </c>
      <c r="O196" s="1845">
        <f>ROUNDUP(G196*I196,-3)</f>
        <v>900000</v>
      </c>
      <c r="P196" s="1181"/>
      <c r="Q196" s="2201"/>
      <c r="R196" s="1182"/>
      <c r="S196" s="3220"/>
    </row>
    <row r="197" spans="1:19" ht="20.100000000000001" customHeight="1">
      <c r="A197" s="551"/>
      <c r="B197" s="565"/>
      <c r="C197" s="588"/>
      <c r="D197" s="565"/>
      <c r="F197" s="633" t="s">
        <v>663</v>
      </c>
      <c r="G197" s="633"/>
      <c r="H197" s="633"/>
      <c r="I197" s="633"/>
      <c r="J197" s="633"/>
      <c r="K197" s="633"/>
      <c r="L197" s="633"/>
      <c r="M197" s="633"/>
      <c r="N197" s="1230" t="s">
        <v>20</v>
      </c>
      <c r="O197" s="637">
        <f>SUM(O198:O199)</f>
        <v>1500000</v>
      </c>
      <c r="P197" s="616">
        <f>O197</f>
        <v>1500000</v>
      </c>
      <c r="Q197" s="1109">
        <v>1500000</v>
      </c>
      <c r="R197" s="638">
        <f t="shared" si="12"/>
        <v>0</v>
      </c>
      <c r="S197" s="3277">
        <f t="shared" si="13"/>
        <v>0</v>
      </c>
    </row>
    <row r="198" spans="1:19" ht="20.100000000000001" customHeight="1">
      <c r="A198" s="551"/>
      <c r="B198" s="565"/>
      <c r="C198" s="588"/>
      <c r="D198" s="565"/>
      <c r="E198" s="1231"/>
      <c r="F198" s="1348" t="s">
        <v>1648</v>
      </c>
      <c r="G198" s="2302">
        <v>300000</v>
      </c>
      <c r="H198" s="1436" t="s">
        <v>335</v>
      </c>
      <c r="I198" s="2497">
        <v>3</v>
      </c>
      <c r="J198" s="1436"/>
      <c r="K198" s="1436"/>
      <c r="L198" s="1436"/>
      <c r="M198" s="1436"/>
      <c r="N198" s="2305" t="s">
        <v>2567</v>
      </c>
      <c r="O198" s="1845">
        <f>ROUNDUP(G198*I198,-3)</f>
        <v>900000</v>
      </c>
      <c r="P198" s="1181"/>
      <c r="Q198" s="2201"/>
      <c r="R198" s="1182"/>
      <c r="S198" s="3220"/>
    </row>
    <row r="199" spans="1:19" ht="20.100000000000001" customHeight="1">
      <c r="A199" s="551"/>
      <c r="B199" s="565"/>
      <c r="C199" s="588"/>
      <c r="D199" s="565"/>
      <c r="E199" s="1255"/>
      <c r="F199" s="2312" t="s">
        <v>1716</v>
      </c>
      <c r="G199" s="2498">
        <v>200000</v>
      </c>
      <c r="H199" s="2499" t="s">
        <v>335</v>
      </c>
      <c r="I199" s="2500">
        <v>3</v>
      </c>
      <c r="J199" s="2499"/>
      <c r="K199" s="2499"/>
      <c r="L199" s="2499"/>
      <c r="M199" s="2499"/>
      <c r="N199" s="2501" t="s">
        <v>627</v>
      </c>
      <c r="O199" s="1850">
        <f>ROUNDUP(G199*I199,-3)</f>
        <v>600000</v>
      </c>
      <c r="P199" s="1459"/>
      <c r="Q199" s="2210"/>
      <c r="R199" s="1460"/>
      <c r="S199" s="3257"/>
    </row>
    <row r="200" spans="1:19" ht="20.100000000000001" customHeight="1">
      <c r="A200" s="551"/>
      <c r="B200" s="565"/>
      <c r="C200" s="588"/>
      <c r="D200" s="565"/>
      <c r="E200" s="1685" t="s">
        <v>3278</v>
      </c>
      <c r="F200" s="1228"/>
      <c r="G200" s="1228"/>
      <c r="H200" s="1228"/>
      <c r="I200" s="1228"/>
      <c r="J200" s="1228"/>
      <c r="K200" s="1228"/>
      <c r="L200" s="1228"/>
      <c r="M200" s="1228"/>
      <c r="N200" s="1228"/>
      <c r="O200" s="1686"/>
      <c r="P200" s="872">
        <f>O201+O205</f>
        <v>8140000</v>
      </c>
      <c r="Q200" s="872">
        <f>SUM(Q201,Q205)</f>
        <v>8140000</v>
      </c>
      <c r="R200" s="873">
        <f t="shared" si="12"/>
        <v>0</v>
      </c>
      <c r="S200" s="3199">
        <f t="shared" si="13"/>
        <v>0</v>
      </c>
    </row>
    <row r="201" spans="1:19" ht="20.100000000000001" customHeight="1">
      <c r="A201" s="551"/>
      <c r="B201" s="565"/>
      <c r="C201" s="588"/>
      <c r="D201" s="565"/>
      <c r="E201" s="1236"/>
      <c r="F201" s="633" t="s">
        <v>664</v>
      </c>
      <c r="G201" s="633"/>
      <c r="H201" s="633"/>
      <c r="I201" s="633"/>
      <c r="J201" s="633"/>
      <c r="K201" s="633"/>
      <c r="L201" s="633"/>
      <c r="M201" s="633"/>
      <c r="N201" s="633"/>
      <c r="O201" s="637">
        <f>SUM(O202:O204)</f>
        <v>4540000</v>
      </c>
      <c r="P201" s="616">
        <f>O201</f>
        <v>4540000</v>
      </c>
      <c r="Q201" s="616">
        <v>4540000</v>
      </c>
      <c r="R201" s="638">
        <f t="shared" si="12"/>
        <v>0</v>
      </c>
      <c r="S201" s="3277">
        <f t="shared" si="13"/>
        <v>0</v>
      </c>
    </row>
    <row r="202" spans="1:19" ht="20.100000000000001" customHeight="1">
      <c r="A202" s="551"/>
      <c r="B202" s="565"/>
      <c r="C202" s="588"/>
      <c r="D202" s="565"/>
      <c r="E202" s="1236"/>
      <c r="F202" s="1183" t="s">
        <v>2568</v>
      </c>
      <c r="G202" s="1114">
        <v>50000</v>
      </c>
      <c r="H202" s="1113" t="s">
        <v>335</v>
      </c>
      <c r="I202" s="2269">
        <v>10</v>
      </c>
      <c r="J202" s="1113" t="s">
        <v>335</v>
      </c>
      <c r="K202" s="2522">
        <v>8</v>
      </c>
      <c r="L202" s="1113"/>
      <c r="M202" s="1113"/>
      <c r="N202" s="1235" t="s">
        <v>20</v>
      </c>
      <c r="O202" s="1180">
        <f>ROUNDUP(G202*I202*K202,-3)</f>
        <v>4000000</v>
      </c>
      <c r="P202" s="848"/>
      <c r="Q202" s="848"/>
      <c r="R202" s="849"/>
      <c r="S202" s="3197"/>
    </row>
    <row r="203" spans="1:19" ht="20.100000000000001" customHeight="1">
      <c r="A203" s="551"/>
      <c r="B203" s="565"/>
      <c r="C203" s="588"/>
      <c r="D203" s="565"/>
      <c r="E203" s="1236"/>
      <c r="F203" s="1183" t="s">
        <v>2569</v>
      </c>
      <c r="G203" s="1114">
        <v>40000</v>
      </c>
      <c r="H203" s="1113" t="s">
        <v>335</v>
      </c>
      <c r="I203" s="2232">
        <v>10</v>
      </c>
      <c r="J203" s="1113"/>
      <c r="K203" s="1113"/>
      <c r="L203" s="1113"/>
      <c r="M203" s="1113"/>
      <c r="N203" s="1235" t="s">
        <v>20</v>
      </c>
      <c r="O203" s="1180">
        <f>ROUNDUP(G203*I203,-3)</f>
        <v>400000</v>
      </c>
      <c r="P203" s="848"/>
      <c r="Q203" s="848"/>
      <c r="R203" s="849"/>
      <c r="S203" s="3197"/>
    </row>
    <row r="204" spans="1:19" ht="20.100000000000001" customHeight="1">
      <c r="A204" s="551"/>
      <c r="B204" s="565"/>
      <c r="C204" s="588"/>
      <c r="D204" s="565"/>
      <c r="E204" s="1236"/>
      <c r="F204" s="1183" t="s">
        <v>2570</v>
      </c>
      <c r="G204" s="1114">
        <v>140000</v>
      </c>
      <c r="H204" s="1113" t="s">
        <v>335</v>
      </c>
      <c r="I204" s="2232">
        <v>1</v>
      </c>
      <c r="J204" s="1113"/>
      <c r="K204" s="1113"/>
      <c r="L204" s="1113"/>
      <c r="M204" s="1113"/>
      <c r="N204" s="1235" t="s">
        <v>20</v>
      </c>
      <c r="O204" s="1180">
        <f>ROUNDUP(G204*I204,-3)</f>
        <v>140000</v>
      </c>
      <c r="P204" s="848"/>
      <c r="Q204" s="848"/>
      <c r="R204" s="849"/>
      <c r="S204" s="3197"/>
    </row>
    <row r="205" spans="1:19" ht="20.100000000000001" customHeight="1">
      <c r="A205" s="551"/>
      <c r="B205" s="565"/>
      <c r="C205" s="588"/>
      <c r="D205" s="565"/>
      <c r="E205" s="1236"/>
      <c r="F205" s="633" t="s">
        <v>665</v>
      </c>
      <c r="G205" s="633"/>
      <c r="H205" s="633"/>
      <c r="I205" s="633"/>
      <c r="J205" s="633"/>
      <c r="K205" s="633"/>
      <c r="L205" s="633"/>
      <c r="M205" s="633"/>
      <c r="N205" s="1230"/>
      <c r="O205" s="637">
        <f>SUM(O206:O208)</f>
        <v>3600000</v>
      </c>
      <c r="P205" s="616">
        <f>O205</f>
        <v>3600000</v>
      </c>
      <c r="Q205" s="616">
        <v>3600000</v>
      </c>
      <c r="R205" s="638">
        <f t="shared" si="12"/>
        <v>0</v>
      </c>
      <c r="S205" s="3277">
        <f t="shared" si="13"/>
        <v>0</v>
      </c>
    </row>
    <row r="206" spans="1:19" ht="20.100000000000001" customHeight="1">
      <c r="A206" s="551"/>
      <c r="B206" s="565"/>
      <c r="C206" s="588"/>
      <c r="D206" s="565"/>
      <c r="E206" s="1236"/>
      <c r="F206" s="1183" t="s">
        <v>1725</v>
      </c>
      <c r="G206" s="1114">
        <v>2000000</v>
      </c>
      <c r="H206" s="1113" t="s">
        <v>335</v>
      </c>
      <c r="I206" s="2232">
        <v>1</v>
      </c>
      <c r="J206" s="1113"/>
      <c r="K206" s="1113"/>
      <c r="L206" s="1113"/>
      <c r="M206" s="1113"/>
      <c r="N206" s="1235" t="s">
        <v>20</v>
      </c>
      <c r="O206" s="1180">
        <f>ROUNDUP(G206*I206,-3)</f>
        <v>2000000</v>
      </c>
      <c r="P206" s="848"/>
      <c r="Q206" s="848"/>
      <c r="R206" s="849"/>
      <c r="S206" s="3197"/>
    </row>
    <row r="207" spans="1:19" ht="20.100000000000001" customHeight="1">
      <c r="A207" s="551"/>
      <c r="B207" s="565"/>
      <c r="C207" s="588"/>
      <c r="D207" s="565"/>
      <c r="E207" s="1236"/>
      <c r="F207" s="1183" t="s">
        <v>1726</v>
      </c>
      <c r="G207" s="1114">
        <v>1000000</v>
      </c>
      <c r="H207" s="1113" t="s">
        <v>335</v>
      </c>
      <c r="I207" s="2232">
        <v>1</v>
      </c>
      <c r="J207" s="1113"/>
      <c r="K207" s="1113"/>
      <c r="L207" s="1113"/>
      <c r="M207" s="1113"/>
      <c r="N207" s="1235" t="s">
        <v>20</v>
      </c>
      <c r="O207" s="1180">
        <f>ROUNDUP(G207*I207,-3)</f>
        <v>1000000</v>
      </c>
      <c r="P207" s="848"/>
      <c r="Q207" s="848"/>
      <c r="R207" s="849"/>
      <c r="S207" s="3197"/>
    </row>
    <row r="208" spans="1:19" ht="20.100000000000001" customHeight="1">
      <c r="A208" s="551"/>
      <c r="B208" s="565"/>
      <c r="C208" s="588"/>
      <c r="D208" s="565"/>
      <c r="E208" s="1236"/>
      <c r="F208" s="1183" t="s">
        <v>1727</v>
      </c>
      <c r="G208" s="1114">
        <v>300000</v>
      </c>
      <c r="H208" s="1113" t="s">
        <v>335</v>
      </c>
      <c r="I208" s="2232">
        <v>2</v>
      </c>
      <c r="J208" s="1113"/>
      <c r="K208" s="1113"/>
      <c r="L208" s="1113"/>
      <c r="M208" s="1113"/>
      <c r="N208" s="1235" t="s">
        <v>20</v>
      </c>
      <c r="O208" s="1180">
        <f>ROUNDUP(G208*I208,-3)</f>
        <v>600000</v>
      </c>
      <c r="P208" s="848"/>
      <c r="Q208" s="848"/>
      <c r="R208" s="849"/>
      <c r="S208" s="3197"/>
    </row>
    <row r="209" spans="1:19" ht="20.100000000000001" customHeight="1">
      <c r="A209" s="551"/>
      <c r="B209" s="565"/>
      <c r="C209" s="441" t="s">
        <v>145</v>
      </c>
      <c r="D209" s="442"/>
      <c r="E209" s="442"/>
      <c r="F209" s="443"/>
      <c r="G209" s="443"/>
      <c r="H209" s="2492"/>
      <c r="I209" s="443"/>
      <c r="J209" s="2492"/>
      <c r="K209" s="443"/>
      <c r="L209" s="443"/>
      <c r="M209" s="443"/>
      <c r="N209" s="443"/>
      <c r="O209" s="444"/>
      <c r="P209" s="564">
        <f>SUM(P210,P221,P275,P284)</f>
        <v>827982000</v>
      </c>
      <c r="Q209" s="564">
        <f>SUM(Q210,Q221,Q275,Q284)</f>
        <v>793916000</v>
      </c>
      <c r="R209" s="625">
        <f t="shared" si="12"/>
        <v>34066000</v>
      </c>
      <c r="S209" s="3297">
        <f t="shared" si="13"/>
        <v>4.2908821588178096E-2</v>
      </c>
    </row>
    <row r="210" spans="1:19" ht="20.100000000000001" customHeight="1">
      <c r="A210" s="551"/>
      <c r="B210" s="565"/>
      <c r="C210" s="588"/>
      <c r="D210" s="2790" t="s">
        <v>33</v>
      </c>
      <c r="E210" s="2791"/>
      <c r="F210" s="2792"/>
      <c r="G210" s="2793"/>
      <c r="H210" s="2792"/>
      <c r="I210" s="2792"/>
      <c r="J210" s="2792"/>
      <c r="K210" s="2792"/>
      <c r="L210" s="2792"/>
      <c r="M210" s="2792"/>
      <c r="N210" s="2794"/>
      <c r="O210" s="2792"/>
      <c r="P210" s="2795">
        <f>P211</f>
        <v>204300000</v>
      </c>
      <c r="Q210" s="2795">
        <f>Q211</f>
        <v>204300000</v>
      </c>
      <c r="R210" s="2796">
        <f t="shared" si="12"/>
        <v>0</v>
      </c>
      <c r="S210" s="3330">
        <f t="shared" si="13"/>
        <v>0</v>
      </c>
    </row>
    <row r="211" spans="1:19" ht="20.100000000000001" customHeight="1">
      <c r="A211" s="551"/>
      <c r="B211" s="565"/>
      <c r="C211" s="588"/>
      <c r="D211" s="565"/>
      <c r="E211" s="1685" t="s">
        <v>325</v>
      </c>
      <c r="F211" s="1228"/>
      <c r="G211" s="1228"/>
      <c r="H211" s="1228"/>
      <c r="I211" s="1228"/>
      <c r="J211" s="1228"/>
      <c r="K211" s="1228"/>
      <c r="L211" s="1228"/>
      <c r="M211" s="1228"/>
      <c r="N211" s="1228"/>
      <c r="O211" s="1686"/>
      <c r="P211" s="573">
        <f>+O212</f>
        <v>204300000</v>
      </c>
      <c r="Q211" s="872">
        <f>SUM(Q212,Q215)</f>
        <v>204300000</v>
      </c>
      <c r="R211" s="631">
        <f t="shared" si="12"/>
        <v>0</v>
      </c>
      <c r="S211" s="3170">
        <f t="shared" si="13"/>
        <v>0</v>
      </c>
    </row>
    <row r="212" spans="1:19" ht="20.100000000000001" customHeight="1">
      <c r="A212" s="551"/>
      <c r="B212" s="565"/>
      <c r="C212" s="588"/>
      <c r="D212" s="565"/>
      <c r="F212" s="633" t="s">
        <v>666</v>
      </c>
      <c r="G212" s="1229"/>
      <c r="H212" s="633"/>
      <c r="I212" s="633"/>
      <c r="J212" s="633"/>
      <c r="K212" s="633"/>
      <c r="L212" s="633"/>
      <c r="M212" s="633"/>
      <c r="N212" s="1230"/>
      <c r="O212" s="637">
        <f>SUM(O213:O220)</f>
        <v>204300000</v>
      </c>
      <c r="P212" s="616">
        <f>O212</f>
        <v>204300000</v>
      </c>
      <c r="Q212" s="616">
        <v>204300000</v>
      </c>
      <c r="R212" s="638">
        <f t="shared" si="12"/>
        <v>0</v>
      </c>
      <c r="S212" s="3277">
        <f t="shared" si="13"/>
        <v>0</v>
      </c>
    </row>
    <row r="213" spans="1:19" ht="20.100000000000001" customHeight="1">
      <c r="A213" s="551"/>
      <c r="B213" s="565"/>
      <c r="C213" s="588"/>
      <c r="D213" s="565"/>
      <c r="E213" s="1231"/>
      <c r="F213" s="1183" t="s">
        <v>1728</v>
      </c>
      <c r="G213" s="1453">
        <v>2150000</v>
      </c>
      <c r="H213" s="1362" t="s">
        <v>335</v>
      </c>
      <c r="I213" s="2269">
        <v>2</v>
      </c>
      <c r="J213" s="1362" t="s">
        <v>335</v>
      </c>
      <c r="K213" s="1464">
        <v>12</v>
      </c>
      <c r="L213" s="1113"/>
      <c r="M213" s="1113"/>
      <c r="N213" s="1455" t="s">
        <v>20</v>
      </c>
      <c r="O213" s="1180">
        <f t="shared" ref="O213:O220" si="14">ROUNDUP(G213*I213*K213,-3)</f>
        <v>51600000</v>
      </c>
      <c r="P213" s="848"/>
      <c r="Q213" s="848"/>
      <c r="R213" s="849"/>
      <c r="S213" s="3197"/>
    </row>
    <row r="214" spans="1:19" ht="20.100000000000001" customHeight="1">
      <c r="A214" s="551"/>
      <c r="B214" s="565"/>
      <c r="C214" s="588"/>
      <c r="D214" s="565"/>
      <c r="E214" s="1231"/>
      <c r="F214" s="1183" t="s">
        <v>1729</v>
      </c>
      <c r="G214" s="1453">
        <v>2100000</v>
      </c>
      <c r="H214" s="1362" t="s">
        <v>335</v>
      </c>
      <c r="I214" s="2269">
        <v>1</v>
      </c>
      <c r="J214" s="1362" t="s">
        <v>335</v>
      </c>
      <c r="K214" s="1464">
        <v>12</v>
      </c>
      <c r="L214" s="1113"/>
      <c r="M214" s="1113"/>
      <c r="N214" s="1455" t="s">
        <v>20</v>
      </c>
      <c r="O214" s="1180">
        <f t="shared" si="14"/>
        <v>25200000</v>
      </c>
      <c r="P214" s="848"/>
      <c r="Q214" s="848"/>
      <c r="R214" s="849"/>
      <c r="S214" s="3197"/>
    </row>
    <row r="215" spans="1:19" ht="20.100000000000001" customHeight="1">
      <c r="A215" s="1207"/>
      <c r="B215" s="582"/>
      <c r="C215" s="553"/>
      <c r="D215" s="582"/>
      <c r="E215" s="1255"/>
      <c r="F215" s="1241" t="s">
        <v>1730</v>
      </c>
      <c r="G215" s="1415">
        <v>400000</v>
      </c>
      <c r="H215" s="1416" t="s">
        <v>335</v>
      </c>
      <c r="I215" s="2342">
        <v>1</v>
      </c>
      <c r="J215" s="1416" t="s">
        <v>335</v>
      </c>
      <c r="K215" s="1417">
        <v>12</v>
      </c>
      <c r="L215" s="1242"/>
      <c r="M215" s="1242"/>
      <c r="N215" s="1418" t="s">
        <v>20</v>
      </c>
      <c r="O215" s="1458">
        <f t="shared" si="14"/>
        <v>4800000</v>
      </c>
      <c r="P215" s="892"/>
      <c r="Q215" s="892"/>
      <c r="R215" s="894"/>
      <c r="S215" s="3198"/>
    </row>
    <row r="216" spans="1:19" ht="20.100000000000001" customHeight="1">
      <c r="A216" s="551"/>
      <c r="B216" s="565"/>
      <c r="C216" s="588"/>
      <c r="D216" s="565"/>
      <c r="E216" s="1231"/>
      <c r="F216" s="1183" t="s">
        <v>1731</v>
      </c>
      <c r="G216" s="1453">
        <v>2200000</v>
      </c>
      <c r="H216" s="1362" t="s">
        <v>335</v>
      </c>
      <c r="I216" s="2269">
        <v>2</v>
      </c>
      <c r="J216" s="1362" t="s">
        <v>335</v>
      </c>
      <c r="K216" s="1464">
        <v>12</v>
      </c>
      <c r="L216" s="1113"/>
      <c r="M216" s="1113"/>
      <c r="N216" s="1455" t="s">
        <v>20</v>
      </c>
      <c r="O216" s="1180">
        <f t="shared" si="14"/>
        <v>52800000</v>
      </c>
      <c r="P216" s="848"/>
      <c r="Q216" s="848"/>
      <c r="R216" s="849"/>
      <c r="S216" s="3197"/>
    </row>
    <row r="217" spans="1:19" ht="20.100000000000001" customHeight="1">
      <c r="A217" s="551"/>
      <c r="B217" s="565"/>
      <c r="C217" s="588"/>
      <c r="D217" s="565"/>
      <c r="E217" s="1231"/>
      <c r="F217" s="1183" t="s">
        <v>1732</v>
      </c>
      <c r="G217" s="1453">
        <v>2030000</v>
      </c>
      <c r="H217" s="1362" t="s">
        <v>335</v>
      </c>
      <c r="I217" s="2269">
        <v>1</v>
      </c>
      <c r="J217" s="1362" t="s">
        <v>335</v>
      </c>
      <c r="K217" s="1464">
        <v>12</v>
      </c>
      <c r="L217" s="1113"/>
      <c r="M217" s="1113"/>
      <c r="N217" s="1455" t="s">
        <v>20</v>
      </c>
      <c r="O217" s="1180">
        <f t="shared" si="14"/>
        <v>24360000</v>
      </c>
      <c r="P217" s="848"/>
      <c r="Q217" s="848"/>
      <c r="R217" s="849"/>
      <c r="S217" s="3197"/>
    </row>
    <row r="218" spans="1:19" ht="20.100000000000001" customHeight="1">
      <c r="A218" s="551"/>
      <c r="B218" s="565"/>
      <c r="C218" s="588"/>
      <c r="D218" s="565"/>
      <c r="E218" s="1231"/>
      <c r="F218" s="1183" t="s">
        <v>1733</v>
      </c>
      <c r="G218" s="1453">
        <v>2150000</v>
      </c>
      <c r="H218" s="1362" t="s">
        <v>335</v>
      </c>
      <c r="I218" s="2269">
        <v>1</v>
      </c>
      <c r="J218" s="1362" t="s">
        <v>335</v>
      </c>
      <c r="K218" s="1464">
        <v>12</v>
      </c>
      <c r="L218" s="1113"/>
      <c r="M218" s="1113"/>
      <c r="N218" s="1455" t="s">
        <v>20</v>
      </c>
      <c r="O218" s="1180">
        <f t="shared" si="14"/>
        <v>25800000</v>
      </c>
      <c r="P218" s="848"/>
      <c r="Q218" s="848"/>
      <c r="R218" s="849"/>
      <c r="S218" s="3197"/>
    </row>
    <row r="219" spans="1:19" ht="20.100000000000001" customHeight="1">
      <c r="A219" s="551"/>
      <c r="B219" s="565"/>
      <c r="C219" s="588"/>
      <c r="D219" s="565"/>
      <c r="E219" s="1236"/>
      <c r="F219" s="1183" t="s">
        <v>1546</v>
      </c>
      <c r="G219" s="1453">
        <v>85000</v>
      </c>
      <c r="H219" s="1362" t="s">
        <v>335</v>
      </c>
      <c r="I219" s="2269">
        <v>7</v>
      </c>
      <c r="J219" s="1362" t="s">
        <v>335</v>
      </c>
      <c r="K219" s="2270">
        <v>8</v>
      </c>
      <c r="L219" s="1113"/>
      <c r="M219" s="1113"/>
      <c r="N219" s="1455" t="s">
        <v>20</v>
      </c>
      <c r="O219" s="1180">
        <f t="shared" si="14"/>
        <v>4760000</v>
      </c>
      <c r="P219" s="848"/>
      <c r="Q219" s="848"/>
      <c r="R219" s="849"/>
      <c r="S219" s="3197"/>
    </row>
    <row r="220" spans="1:19" ht="20.100000000000001" customHeight="1">
      <c r="A220" s="551"/>
      <c r="B220" s="565"/>
      <c r="C220" s="588"/>
      <c r="D220" s="565"/>
      <c r="E220" s="1236"/>
      <c r="F220" s="1183" t="s">
        <v>1734</v>
      </c>
      <c r="G220" s="1453">
        <v>2140000</v>
      </c>
      <c r="H220" s="1362" t="s">
        <v>335</v>
      </c>
      <c r="I220" s="2269">
        <v>7</v>
      </c>
      <c r="J220" s="1362" t="s">
        <v>335</v>
      </c>
      <c r="K220" s="2232">
        <v>1</v>
      </c>
      <c r="L220" s="1113"/>
      <c r="M220" s="1113"/>
      <c r="N220" s="1455" t="s">
        <v>20</v>
      </c>
      <c r="O220" s="1180">
        <f t="shared" si="14"/>
        <v>14980000</v>
      </c>
      <c r="P220" s="848"/>
      <c r="Q220" s="848"/>
      <c r="R220" s="849"/>
      <c r="S220" s="3197"/>
    </row>
    <row r="221" spans="1:19" s="219" customFormat="1" ht="20.100000000000001" customHeight="1">
      <c r="A221" s="687"/>
      <c r="B221" s="690"/>
      <c r="C221" s="695"/>
      <c r="D221" s="2252" t="s">
        <v>667</v>
      </c>
      <c r="E221" s="2333"/>
      <c r="F221" s="2334"/>
      <c r="G221" s="2335"/>
      <c r="H221" s="2334"/>
      <c r="I221" s="2334"/>
      <c r="J221" s="2334"/>
      <c r="K221" s="2334"/>
      <c r="L221" s="2334"/>
      <c r="M221" s="2334"/>
      <c r="N221" s="2336"/>
      <c r="O221" s="2334"/>
      <c r="P221" s="2337">
        <f>P222+P234+P241+P246+P253+P256+P260+P263+P269</f>
        <v>85182000</v>
      </c>
      <c r="Q221" s="2337">
        <f>Q222+Q234+Q241+Q246+Q253+Q256+Q260+Q263+Q269</f>
        <v>70040000</v>
      </c>
      <c r="R221" s="2338">
        <f t="shared" si="12"/>
        <v>15142000</v>
      </c>
      <c r="S221" s="3225">
        <f t="shared" si="13"/>
        <v>0.21619074814391775</v>
      </c>
    </row>
    <row r="222" spans="1:19" ht="20.100000000000001" customHeight="1">
      <c r="A222" s="551"/>
      <c r="B222" s="565"/>
      <c r="C222" s="588"/>
      <c r="D222" s="565"/>
      <c r="E222" s="1685" t="s">
        <v>1128</v>
      </c>
      <c r="F222" s="1228"/>
      <c r="G222" s="1228"/>
      <c r="H222" s="1228"/>
      <c r="I222" s="1228"/>
      <c r="J222" s="1228"/>
      <c r="K222" s="1228"/>
      <c r="L222" s="1228"/>
      <c r="M222" s="1228"/>
      <c r="N222" s="1228"/>
      <c r="O222" s="1686"/>
      <c r="P222" s="872">
        <f>O223+O229+O231</f>
        <v>37856000</v>
      </c>
      <c r="Q222" s="872">
        <f>SUM(Q223,Q229,Q231)</f>
        <v>37000000</v>
      </c>
      <c r="R222" s="873">
        <f t="shared" si="12"/>
        <v>856000</v>
      </c>
      <c r="S222" s="3199">
        <f t="shared" si="13"/>
        <v>2.3135135135135137E-2</v>
      </c>
    </row>
    <row r="223" spans="1:19" ht="20.100000000000001" customHeight="1">
      <c r="A223" s="551"/>
      <c r="B223" s="565"/>
      <c r="C223" s="588"/>
      <c r="D223" s="565"/>
      <c r="F223" s="633" t="s">
        <v>47</v>
      </c>
      <c r="G223" s="633"/>
      <c r="H223" s="633"/>
      <c r="I223" s="633"/>
      <c r="J223" s="633"/>
      <c r="K223" s="633"/>
      <c r="L223" s="633"/>
      <c r="M223" s="633"/>
      <c r="N223" s="633"/>
      <c r="O223" s="637">
        <f>SUM(O224:O228)</f>
        <v>18376000</v>
      </c>
      <c r="P223" s="616">
        <f>O223</f>
        <v>18376000</v>
      </c>
      <c r="Q223" s="616">
        <v>18376000</v>
      </c>
      <c r="R223" s="638">
        <f t="shared" si="12"/>
        <v>0</v>
      </c>
      <c r="S223" s="3277">
        <f t="shared" si="13"/>
        <v>0</v>
      </c>
    </row>
    <row r="224" spans="1:19" ht="20.100000000000001" customHeight="1">
      <c r="A224" s="551"/>
      <c r="B224" s="565"/>
      <c r="C224" s="588"/>
      <c r="D224" s="565"/>
      <c r="E224" s="1231"/>
      <c r="F224" s="1183" t="s">
        <v>1553</v>
      </c>
      <c r="G224" s="1453">
        <f>SUM(O213:O219)</f>
        <v>189320000</v>
      </c>
      <c r="H224" s="1362" t="s">
        <v>335</v>
      </c>
      <c r="I224" s="2523">
        <v>4.4999999999999998E-2</v>
      </c>
      <c r="J224" s="1113"/>
      <c r="K224" s="1113"/>
      <c r="L224" s="1113"/>
      <c r="M224" s="1113"/>
      <c r="N224" s="1455" t="s">
        <v>20</v>
      </c>
      <c r="O224" s="1180">
        <f>ROUNDUP(G224*I224,-3)</f>
        <v>8520000</v>
      </c>
      <c r="P224" s="848"/>
      <c r="Q224" s="848"/>
      <c r="R224" s="849"/>
      <c r="S224" s="3197"/>
    </row>
    <row r="225" spans="1:19" ht="20.100000000000001" customHeight="1">
      <c r="A225" s="551"/>
      <c r="B225" s="565"/>
      <c r="C225" s="588"/>
      <c r="D225" s="565"/>
      <c r="E225" s="1236"/>
      <c r="F225" s="1183" t="s">
        <v>1554</v>
      </c>
      <c r="G225" s="1453">
        <f>G224</f>
        <v>189320000</v>
      </c>
      <c r="H225" s="1362" t="s">
        <v>335</v>
      </c>
      <c r="I225" s="2523">
        <v>3.2300000000000002E-2</v>
      </c>
      <c r="J225" s="1113"/>
      <c r="K225" s="1113"/>
      <c r="L225" s="1113"/>
      <c r="M225" s="1113"/>
      <c r="N225" s="1455" t="s">
        <v>20</v>
      </c>
      <c r="O225" s="1180">
        <f>ROUNDUP(G225*I225,-3)</f>
        <v>6116000</v>
      </c>
      <c r="P225" s="848"/>
      <c r="Q225" s="848"/>
      <c r="R225" s="849"/>
      <c r="S225" s="3197"/>
    </row>
    <row r="226" spans="1:19" ht="20.100000000000001" customHeight="1">
      <c r="A226" s="551"/>
      <c r="B226" s="565"/>
      <c r="C226" s="588"/>
      <c r="D226" s="565"/>
      <c r="E226" s="1236"/>
      <c r="F226" s="1183" t="s">
        <v>1555</v>
      </c>
      <c r="G226" s="1453">
        <f>O225</f>
        <v>6116000</v>
      </c>
      <c r="H226" s="1362" t="s">
        <v>335</v>
      </c>
      <c r="I226" s="2523">
        <v>8.5099999999999995E-2</v>
      </c>
      <c r="J226" s="1113"/>
      <c r="K226" s="1113"/>
      <c r="L226" s="1113"/>
      <c r="M226" s="1113"/>
      <c r="N226" s="1455" t="s">
        <v>20</v>
      </c>
      <c r="O226" s="1180">
        <f>ROUNDUP(G226*I226,-3)</f>
        <v>521000</v>
      </c>
      <c r="P226" s="848"/>
      <c r="Q226" s="848"/>
      <c r="R226" s="849"/>
      <c r="S226" s="3197"/>
    </row>
    <row r="227" spans="1:19" ht="20.100000000000001" customHeight="1">
      <c r="A227" s="551"/>
      <c r="B227" s="565"/>
      <c r="C227" s="588"/>
      <c r="D227" s="565"/>
      <c r="E227" s="1236"/>
      <c r="F227" s="1183" t="s">
        <v>1556</v>
      </c>
      <c r="G227" s="1453">
        <f>G224</f>
        <v>189320000</v>
      </c>
      <c r="H227" s="1362" t="s">
        <v>335</v>
      </c>
      <c r="I227" s="2523">
        <v>8.0000000000000002E-3</v>
      </c>
      <c r="J227" s="1113"/>
      <c r="K227" s="1113"/>
      <c r="L227" s="1113"/>
      <c r="M227" s="1113"/>
      <c r="N227" s="1455" t="s">
        <v>20</v>
      </c>
      <c r="O227" s="1180">
        <f>ROUNDUP(G227*I227,-3)</f>
        <v>1515000</v>
      </c>
      <c r="P227" s="848"/>
      <c r="Q227" s="848"/>
      <c r="R227" s="849"/>
      <c r="S227" s="3197"/>
    </row>
    <row r="228" spans="1:19" ht="20.100000000000001" customHeight="1">
      <c r="A228" s="551"/>
      <c r="B228" s="565"/>
      <c r="C228" s="588"/>
      <c r="D228" s="565"/>
      <c r="E228" s="1236"/>
      <c r="F228" s="1183" t="s">
        <v>1557</v>
      </c>
      <c r="G228" s="1453">
        <f>G224</f>
        <v>189320000</v>
      </c>
      <c r="H228" s="1362" t="s">
        <v>335</v>
      </c>
      <c r="I228" s="2523">
        <v>8.9999999999999993E-3</v>
      </c>
      <c r="J228" s="1113"/>
      <c r="K228" s="1113"/>
      <c r="L228" s="1113"/>
      <c r="M228" s="1113"/>
      <c r="N228" s="1455" t="s">
        <v>20</v>
      </c>
      <c r="O228" s="1180">
        <f>ROUNDUP(G228*I228,-3)</f>
        <v>1704000</v>
      </c>
      <c r="P228" s="848"/>
      <c r="Q228" s="848"/>
      <c r="R228" s="849"/>
      <c r="S228" s="3197"/>
    </row>
    <row r="229" spans="1:19" ht="20.100000000000001" customHeight="1">
      <c r="A229" s="551"/>
      <c r="B229" s="565"/>
      <c r="C229" s="588"/>
      <c r="D229" s="565"/>
      <c r="F229" s="633" t="s">
        <v>668</v>
      </c>
      <c r="G229" s="633"/>
      <c r="H229" s="633"/>
      <c r="I229" s="633"/>
      <c r="J229" s="633"/>
      <c r="K229" s="633"/>
      <c r="L229" s="633"/>
      <c r="M229" s="633"/>
      <c r="N229" s="633"/>
      <c r="O229" s="1209">
        <f>SUM(O230:O230)</f>
        <v>5280000</v>
      </c>
      <c r="P229" s="616">
        <f>O229</f>
        <v>5280000</v>
      </c>
      <c r="Q229" s="616">
        <v>4224000</v>
      </c>
      <c r="R229" s="638">
        <f t="shared" si="12"/>
        <v>1056000</v>
      </c>
      <c r="S229" s="3277">
        <f t="shared" si="13"/>
        <v>0.25</v>
      </c>
    </row>
    <row r="230" spans="1:19" ht="20.100000000000001" customHeight="1">
      <c r="A230" s="551"/>
      <c r="B230" s="565"/>
      <c r="C230" s="588"/>
      <c r="D230" s="565"/>
      <c r="E230" s="1236"/>
      <c r="F230" s="2198" t="s">
        <v>1558</v>
      </c>
      <c r="G230" s="1057">
        <v>8000</v>
      </c>
      <c r="H230" s="2199" t="s">
        <v>335</v>
      </c>
      <c r="I230" s="2224">
        <v>5</v>
      </c>
      <c r="J230" s="2199" t="s">
        <v>335</v>
      </c>
      <c r="K230" s="2262">
        <v>11</v>
      </c>
      <c r="L230" s="2199" t="s">
        <v>335</v>
      </c>
      <c r="M230" s="1464">
        <v>12</v>
      </c>
      <c r="N230" s="1455" t="s">
        <v>20</v>
      </c>
      <c r="O230" s="1180">
        <f>ROUNDUP(G230*I230*K230*M230,-3)</f>
        <v>5280000</v>
      </c>
      <c r="P230" s="1181"/>
      <c r="Q230" s="1181"/>
      <c r="R230" s="1182"/>
      <c r="S230" s="3220"/>
    </row>
    <row r="231" spans="1:19" ht="20.100000000000001" customHeight="1">
      <c r="A231" s="551"/>
      <c r="B231" s="565"/>
      <c r="C231" s="588"/>
      <c r="D231" s="565"/>
      <c r="F231" s="633" t="s">
        <v>520</v>
      </c>
      <c r="G231" s="633"/>
      <c r="H231" s="633"/>
      <c r="I231" s="633"/>
      <c r="J231" s="633"/>
      <c r="K231" s="633"/>
      <c r="L231" s="633"/>
      <c r="M231" s="633"/>
      <c r="N231" s="633"/>
      <c r="O231" s="637">
        <f>SUM(O232:O233)</f>
        <v>14200000</v>
      </c>
      <c r="P231" s="616">
        <f>O231</f>
        <v>14200000</v>
      </c>
      <c r="Q231" s="616">
        <v>14400000</v>
      </c>
      <c r="R231" s="638">
        <f t="shared" si="12"/>
        <v>-200000</v>
      </c>
      <c r="S231" s="3277">
        <f t="shared" si="13"/>
        <v>-1.3888888888888888E-2</v>
      </c>
    </row>
    <row r="232" spans="1:19" ht="20.100000000000001" customHeight="1">
      <c r="A232" s="551"/>
      <c r="B232" s="565"/>
      <c r="C232" s="588"/>
      <c r="D232" s="565"/>
      <c r="E232" s="1231"/>
      <c r="F232" s="1183" t="s">
        <v>1735</v>
      </c>
      <c r="G232" s="1453">
        <v>400000</v>
      </c>
      <c r="H232" s="1362" t="s">
        <v>335</v>
      </c>
      <c r="I232" s="2269">
        <v>3</v>
      </c>
      <c r="J232" s="1113"/>
      <c r="K232" s="1113"/>
      <c r="L232" s="1113"/>
      <c r="M232" s="1113"/>
      <c r="N232" s="1455" t="s">
        <v>20</v>
      </c>
      <c r="O232" s="1180">
        <f>ROUNDUP(G232*I232,-3)</f>
        <v>1200000</v>
      </c>
      <c r="P232" s="848"/>
      <c r="Q232" s="848"/>
      <c r="R232" s="849"/>
      <c r="S232" s="3197"/>
    </row>
    <row r="233" spans="1:19" ht="20.100000000000001" customHeight="1">
      <c r="A233" s="551"/>
      <c r="B233" s="565"/>
      <c r="C233" s="588"/>
      <c r="D233" s="565"/>
      <c r="E233" s="1231"/>
      <c r="F233" s="1183" t="s">
        <v>1560</v>
      </c>
      <c r="G233" s="1453">
        <v>1000000</v>
      </c>
      <c r="H233" s="1362" t="s">
        <v>335</v>
      </c>
      <c r="I233" s="2269">
        <v>13</v>
      </c>
      <c r="J233" s="1113"/>
      <c r="K233" s="1113"/>
      <c r="L233" s="1113"/>
      <c r="M233" s="1113"/>
      <c r="N233" s="1455" t="s">
        <v>20</v>
      </c>
      <c r="O233" s="1180">
        <f>ROUNDUP(G233*I233,-3)</f>
        <v>13000000</v>
      </c>
      <c r="P233" s="848"/>
      <c r="Q233" s="848"/>
      <c r="R233" s="849"/>
      <c r="S233" s="3197"/>
    </row>
    <row r="234" spans="1:19" ht="20.100000000000001" customHeight="1">
      <c r="A234" s="551"/>
      <c r="B234" s="565"/>
      <c r="C234" s="588"/>
      <c r="D234" s="565"/>
      <c r="E234" s="1685" t="s">
        <v>1129</v>
      </c>
      <c r="F234" s="1228"/>
      <c r="G234" s="1228"/>
      <c r="H234" s="1228"/>
      <c r="I234" s="1228"/>
      <c r="J234" s="1228"/>
      <c r="K234" s="1228"/>
      <c r="L234" s="1228"/>
      <c r="M234" s="1228"/>
      <c r="N234" s="1228"/>
      <c r="O234" s="1686"/>
      <c r="P234" s="573">
        <f>+O235</f>
        <v>31986000</v>
      </c>
      <c r="Q234" s="573">
        <f>Q235</f>
        <v>18040000</v>
      </c>
      <c r="R234" s="631">
        <f t="shared" si="12"/>
        <v>13946000</v>
      </c>
      <c r="S234" s="3170">
        <f t="shared" si="13"/>
        <v>0.773059866962306</v>
      </c>
    </row>
    <row r="235" spans="1:19" ht="20.100000000000001" customHeight="1">
      <c r="A235" s="551"/>
      <c r="B235" s="565"/>
      <c r="C235" s="588"/>
      <c r="D235" s="565"/>
      <c r="F235" s="633" t="s">
        <v>49</v>
      </c>
      <c r="G235" s="633"/>
      <c r="H235" s="633"/>
      <c r="I235" s="633"/>
      <c r="J235" s="633"/>
      <c r="K235" s="633"/>
      <c r="L235" s="633"/>
      <c r="M235" s="633"/>
      <c r="N235" s="633"/>
      <c r="O235" s="637">
        <f>SUM(O236:O240)</f>
        <v>31986000</v>
      </c>
      <c r="P235" s="616">
        <f>O235</f>
        <v>31986000</v>
      </c>
      <c r="Q235" s="616">
        <v>18040000</v>
      </c>
      <c r="R235" s="638">
        <f t="shared" si="12"/>
        <v>13946000</v>
      </c>
      <c r="S235" s="3277">
        <f t="shared" si="13"/>
        <v>0.773059866962306</v>
      </c>
    </row>
    <row r="236" spans="1:19" ht="20.100000000000001" customHeight="1">
      <c r="A236" s="551"/>
      <c r="B236" s="565"/>
      <c r="C236" s="588"/>
      <c r="D236" s="565"/>
      <c r="E236" s="1231"/>
      <c r="F236" s="1183" t="s">
        <v>1561</v>
      </c>
      <c r="G236" s="1057">
        <v>120000</v>
      </c>
      <c r="H236" s="2199" t="s">
        <v>335</v>
      </c>
      <c r="I236" s="2224">
        <v>11</v>
      </c>
      <c r="J236" s="2199" t="s">
        <v>335</v>
      </c>
      <c r="K236" s="2216">
        <v>12</v>
      </c>
      <c r="L236" s="1113"/>
      <c r="M236" s="1113"/>
      <c r="N236" s="1455" t="s">
        <v>20</v>
      </c>
      <c r="O236" s="1180">
        <f>ROUNDUP(G236*I236*K236,-3)</f>
        <v>15840000</v>
      </c>
      <c r="P236" s="848"/>
      <c r="Q236" s="848"/>
      <c r="R236" s="849"/>
      <c r="S236" s="3197"/>
    </row>
    <row r="237" spans="1:19" ht="20.100000000000001" customHeight="1">
      <c r="A237" s="551"/>
      <c r="B237" s="565"/>
      <c r="C237" s="588"/>
      <c r="D237" s="565"/>
      <c r="E237" s="1231"/>
      <c r="F237" s="1283" t="s">
        <v>2571</v>
      </c>
      <c r="G237" s="1057">
        <v>1150000</v>
      </c>
      <c r="H237" s="2199" t="s">
        <v>335</v>
      </c>
      <c r="I237" s="2224">
        <v>6</v>
      </c>
      <c r="J237" s="2199"/>
      <c r="K237" s="2262"/>
      <c r="L237" s="1362"/>
      <c r="M237" s="1362"/>
      <c r="N237" s="1455" t="s">
        <v>20</v>
      </c>
      <c r="O237" s="1180">
        <f>ROUNDUP(G237*I237,-3)</f>
        <v>6900000</v>
      </c>
      <c r="P237" s="848"/>
      <c r="Q237" s="848"/>
      <c r="R237" s="849"/>
      <c r="S237" s="3197"/>
    </row>
    <row r="238" spans="1:19" ht="20.100000000000001" customHeight="1">
      <c r="A238" s="551"/>
      <c r="B238" s="565"/>
      <c r="C238" s="588"/>
      <c r="D238" s="565"/>
      <c r="E238" s="1231"/>
      <c r="F238" s="1283" t="s">
        <v>2572</v>
      </c>
      <c r="G238" s="1057">
        <v>900000</v>
      </c>
      <c r="H238" s="2199" t="s">
        <v>335</v>
      </c>
      <c r="I238" s="2224">
        <v>6</v>
      </c>
      <c r="J238" s="2199"/>
      <c r="K238" s="2262"/>
      <c r="L238" s="1362"/>
      <c r="M238" s="1362"/>
      <c r="N238" s="1455" t="s">
        <v>20</v>
      </c>
      <c r="O238" s="1180">
        <f>ROUNDUP(G238*I238,-3)</f>
        <v>5400000</v>
      </c>
      <c r="P238" s="848"/>
      <c r="Q238" s="848"/>
      <c r="R238" s="849"/>
      <c r="S238" s="3197"/>
    </row>
    <row r="239" spans="1:19" ht="20.100000000000001" customHeight="1">
      <c r="A239" s="551"/>
      <c r="B239" s="565"/>
      <c r="C239" s="588"/>
      <c r="D239" s="565"/>
      <c r="E239" s="1231"/>
      <c r="F239" s="1283" t="s">
        <v>2573</v>
      </c>
      <c r="G239" s="1057">
        <v>420000</v>
      </c>
      <c r="H239" s="2199" t="s">
        <v>335</v>
      </c>
      <c r="I239" s="2224">
        <v>6</v>
      </c>
      <c r="J239" s="2199"/>
      <c r="K239" s="2216"/>
      <c r="L239" s="1362"/>
      <c r="M239" s="1362"/>
      <c r="N239" s="1455" t="s">
        <v>20</v>
      </c>
      <c r="O239" s="1180">
        <f>ROUNDUP(G239*I239,-3)</f>
        <v>2520000</v>
      </c>
      <c r="P239" s="848"/>
      <c r="Q239" s="848"/>
      <c r="R239" s="849"/>
      <c r="S239" s="3197"/>
    </row>
    <row r="240" spans="1:19" ht="20.100000000000001" customHeight="1">
      <c r="A240" s="551"/>
      <c r="B240" s="565"/>
      <c r="C240" s="588"/>
      <c r="D240" s="565"/>
      <c r="E240" s="1231"/>
      <c r="F240" s="2524" t="s">
        <v>2574</v>
      </c>
      <c r="G240" s="2296">
        <v>221000</v>
      </c>
      <c r="H240" s="2297" t="s">
        <v>335</v>
      </c>
      <c r="I240" s="2525">
        <v>6</v>
      </c>
      <c r="J240" s="2526"/>
      <c r="K240" s="553"/>
      <c r="L240" s="2526"/>
      <c r="M240" s="553"/>
      <c r="N240" s="1418" t="s">
        <v>20</v>
      </c>
      <c r="O240" s="2527">
        <f>ROUNDUP(G240*I240,-3)</f>
        <v>1326000</v>
      </c>
      <c r="P240" s="893"/>
      <c r="Q240" s="892"/>
      <c r="R240" s="894"/>
      <c r="S240" s="3198"/>
    </row>
    <row r="241" spans="1:19" ht="20.100000000000001" customHeight="1">
      <c r="A241" s="551"/>
      <c r="B241" s="565"/>
      <c r="C241" s="588"/>
      <c r="D241" s="565"/>
      <c r="E241" s="1685" t="s">
        <v>127</v>
      </c>
      <c r="F241" s="1259"/>
      <c r="G241" s="1259"/>
      <c r="H241" s="1259"/>
      <c r="I241" s="1259"/>
      <c r="J241" s="1259"/>
      <c r="K241" s="1259"/>
      <c r="L241" s="1259"/>
      <c r="M241" s="1259"/>
      <c r="N241" s="1259"/>
      <c r="O241" s="2520"/>
      <c r="P241" s="872">
        <f>+O242</f>
        <v>1090000</v>
      </c>
      <c r="Q241" s="872">
        <f>Q242</f>
        <v>1090000</v>
      </c>
      <c r="R241" s="873">
        <f t="shared" si="12"/>
        <v>0</v>
      </c>
      <c r="S241" s="3199">
        <f t="shared" si="13"/>
        <v>0</v>
      </c>
    </row>
    <row r="242" spans="1:19" ht="20.100000000000001" customHeight="1">
      <c r="A242" s="551"/>
      <c r="B242" s="565"/>
      <c r="C242" s="588"/>
      <c r="D242" s="565"/>
      <c r="E242" s="559"/>
      <c r="F242" s="633" t="s">
        <v>669</v>
      </c>
      <c r="G242" s="1229"/>
      <c r="H242" s="633"/>
      <c r="I242" s="633"/>
      <c r="J242" s="633"/>
      <c r="K242" s="633"/>
      <c r="L242" s="633"/>
      <c r="M242" s="633"/>
      <c r="N242" s="1230"/>
      <c r="O242" s="637">
        <f>SUM(O243:O245)</f>
        <v>1090000</v>
      </c>
      <c r="P242" s="616">
        <f>O242</f>
        <v>1090000</v>
      </c>
      <c r="Q242" s="616">
        <v>1090000</v>
      </c>
      <c r="R242" s="638">
        <f t="shared" si="12"/>
        <v>0</v>
      </c>
      <c r="S242" s="3277">
        <f t="shared" si="13"/>
        <v>0</v>
      </c>
    </row>
    <row r="243" spans="1:19" ht="20.100000000000001" customHeight="1">
      <c r="A243" s="551"/>
      <c r="B243" s="565"/>
      <c r="C243" s="588"/>
      <c r="D243" s="565"/>
      <c r="E243" s="1412"/>
      <c r="F243" s="1183" t="s">
        <v>1737</v>
      </c>
      <c r="G243" s="1057">
        <v>250000</v>
      </c>
      <c r="H243" s="2199" t="s">
        <v>335</v>
      </c>
      <c r="I243" s="2215">
        <v>4</v>
      </c>
      <c r="J243" s="1113"/>
      <c r="K243" s="1113"/>
      <c r="L243" s="1113"/>
      <c r="M243" s="1113"/>
      <c r="N243" s="1455" t="s">
        <v>20</v>
      </c>
      <c r="O243" s="1180">
        <f>ROUNDUP(G243*I243,-3)</f>
        <v>1000000</v>
      </c>
      <c r="P243" s="848"/>
      <c r="Q243" s="848"/>
      <c r="R243" s="849"/>
      <c r="S243" s="3197"/>
    </row>
    <row r="244" spans="1:19" ht="20.100000000000001" customHeight="1">
      <c r="A244" s="551"/>
      <c r="B244" s="565"/>
      <c r="C244" s="588"/>
      <c r="D244" s="565"/>
      <c r="E244" s="1412"/>
      <c r="F244" s="1183" t="s">
        <v>1738</v>
      </c>
      <c r="G244" s="1057">
        <v>27000</v>
      </c>
      <c r="H244" s="2199" t="s">
        <v>335</v>
      </c>
      <c r="I244" s="2215">
        <v>1</v>
      </c>
      <c r="J244" s="1113"/>
      <c r="K244" s="1113"/>
      <c r="L244" s="1113"/>
      <c r="M244" s="1113"/>
      <c r="N244" s="1455" t="s">
        <v>20</v>
      </c>
      <c r="O244" s="1180">
        <f>ROUNDUP(G244*I244,-3)</f>
        <v>27000</v>
      </c>
      <c r="P244" s="848"/>
      <c r="Q244" s="848"/>
      <c r="R244" s="849"/>
      <c r="S244" s="3197"/>
    </row>
    <row r="245" spans="1:19" ht="20.100000000000001" customHeight="1">
      <c r="A245" s="551"/>
      <c r="B245" s="565"/>
      <c r="C245" s="588"/>
      <c r="D245" s="565"/>
      <c r="E245" s="1414"/>
      <c r="F245" s="1183" t="s">
        <v>1739</v>
      </c>
      <c r="G245" s="1057">
        <v>63000</v>
      </c>
      <c r="H245" s="2199" t="s">
        <v>335</v>
      </c>
      <c r="I245" s="2215">
        <v>1</v>
      </c>
      <c r="J245" s="1113"/>
      <c r="K245" s="1113"/>
      <c r="L245" s="1113"/>
      <c r="M245" s="1113"/>
      <c r="N245" s="1455" t="s">
        <v>20</v>
      </c>
      <c r="O245" s="1180">
        <f>ROUNDUP(G245*I245,-3)</f>
        <v>63000</v>
      </c>
      <c r="P245" s="848"/>
      <c r="Q245" s="848"/>
      <c r="R245" s="849"/>
      <c r="S245" s="3197"/>
    </row>
    <row r="246" spans="1:19" ht="20.100000000000001" customHeight="1">
      <c r="A246" s="551"/>
      <c r="B246" s="565"/>
      <c r="C246" s="588"/>
      <c r="D246" s="565"/>
      <c r="E246" s="1685" t="s">
        <v>1099</v>
      </c>
      <c r="F246" s="1228"/>
      <c r="G246" s="1228"/>
      <c r="H246" s="1228"/>
      <c r="I246" s="1228"/>
      <c r="J246" s="1228"/>
      <c r="K246" s="1228"/>
      <c r="L246" s="1228"/>
      <c r="M246" s="1228"/>
      <c r="N246" s="1228"/>
      <c r="O246" s="1686"/>
      <c r="P246" s="573">
        <f>SUM(O247,O249,O251)</f>
        <v>1890000</v>
      </c>
      <c r="Q246" s="573">
        <f>SUM(Q247,Q249,Q251)</f>
        <v>1890000</v>
      </c>
      <c r="R246" s="631">
        <f t="shared" si="12"/>
        <v>0</v>
      </c>
      <c r="S246" s="3170">
        <f t="shared" si="13"/>
        <v>0</v>
      </c>
    </row>
    <row r="247" spans="1:19" ht="20.100000000000001" customHeight="1">
      <c r="A247" s="551"/>
      <c r="B247" s="565"/>
      <c r="C247" s="588"/>
      <c r="D247" s="565"/>
      <c r="F247" s="633" t="s">
        <v>670</v>
      </c>
      <c r="G247" s="633"/>
      <c r="H247" s="633"/>
      <c r="I247" s="633"/>
      <c r="J247" s="633"/>
      <c r="K247" s="633"/>
      <c r="L247" s="633"/>
      <c r="M247" s="633"/>
      <c r="N247" s="633"/>
      <c r="O247" s="637">
        <f>SUM(O248:O248)</f>
        <v>600000</v>
      </c>
      <c r="P247" s="993">
        <f>O247</f>
        <v>600000</v>
      </c>
      <c r="Q247" s="1109">
        <v>600000</v>
      </c>
      <c r="R247" s="638">
        <f t="shared" si="12"/>
        <v>0</v>
      </c>
      <c r="S247" s="3277">
        <f t="shared" si="13"/>
        <v>0</v>
      </c>
    </row>
    <row r="248" spans="1:19" ht="20.100000000000001" customHeight="1">
      <c r="A248" s="551"/>
      <c r="B248" s="565"/>
      <c r="C248" s="588"/>
      <c r="D248" s="565"/>
      <c r="E248" s="1231"/>
      <c r="F248" s="1183" t="s">
        <v>1740</v>
      </c>
      <c r="G248" s="1057">
        <v>50000</v>
      </c>
      <c r="H248" s="2199" t="s">
        <v>335</v>
      </c>
      <c r="I248" s="2216">
        <v>12</v>
      </c>
      <c r="J248" s="1113"/>
      <c r="K248" s="1113"/>
      <c r="L248" s="1113"/>
      <c r="M248" s="1113"/>
      <c r="N248" s="1455" t="s">
        <v>20</v>
      </c>
      <c r="O248" s="1180">
        <f>ROUNDUP(G248*I248,-3)</f>
        <v>600000</v>
      </c>
      <c r="P248" s="848"/>
      <c r="Q248" s="882"/>
      <c r="R248" s="849"/>
      <c r="S248" s="3197"/>
    </row>
    <row r="249" spans="1:19" ht="20.100000000000001" customHeight="1">
      <c r="A249" s="551"/>
      <c r="B249" s="565"/>
      <c r="C249" s="588"/>
      <c r="D249" s="565"/>
      <c r="F249" s="633" t="s">
        <v>522</v>
      </c>
      <c r="G249" s="633"/>
      <c r="H249" s="633"/>
      <c r="I249" s="633"/>
      <c r="J249" s="633"/>
      <c r="K249" s="633"/>
      <c r="L249" s="633"/>
      <c r="M249" s="633"/>
      <c r="N249" s="633"/>
      <c r="O249" s="637">
        <f>SUM(O250:O250)</f>
        <v>600000</v>
      </c>
      <c r="P249" s="616">
        <f>O249</f>
        <v>600000</v>
      </c>
      <c r="Q249" s="1109">
        <v>600000</v>
      </c>
      <c r="R249" s="638">
        <f t="shared" si="12"/>
        <v>0</v>
      </c>
      <c r="S249" s="3277">
        <f t="shared" si="13"/>
        <v>0</v>
      </c>
    </row>
    <row r="250" spans="1:19" ht="20.100000000000001" customHeight="1">
      <c r="A250" s="551"/>
      <c r="B250" s="565"/>
      <c r="C250" s="588"/>
      <c r="D250" s="565"/>
      <c r="E250" s="1231"/>
      <c r="F250" s="1183" t="s">
        <v>1741</v>
      </c>
      <c r="G250" s="1057">
        <v>50000</v>
      </c>
      <c r="H250" s="2199" t="s">
        <v>335</v>
      </c>
      <c r="I250" s="2216">
        <v>12</v>
      </c>
      <c r="J250" s="1113"/>
      <c r="K250" s="1113"/>
      <c r="L250" s="1113"/>
      <c r="M250" s="1113"/>
      <c r="N250" s="1455" t="s">
        <v>20</v>
      </c>
      <c r="O250" s="1180">
        <f>ROUNDUP(G250*I250,-3)</f>
        <v>600000</v>
      </c>
      <c r="P250" s="848"/>
      <c r="Q250" s="882"/>
      <c r="R250" s="849"/>
      <c r="S250" s="3197"/>
    </row>
    <row r="251" spans="1:19" ht="20.100000000000001" customHeight="1">
      <c r="A251" s="551"/>
      <c r="B251" s="565"/>
      <c r="C251" s="588"/>
      <c r="D251" s="565"/>
      <c r="F251" s="633" t="s">
        <v>833</v>
      </c>
      <c r="G251" s="633"/>
      <c r="H251" s="633"/>
      <c r="I251" s="633"/>
      <c r="J251" s="633"/>
      <c r="K251" s="633"/>
      <c r="L251" s="633"/>
      <c r="M251" s="633"/>
      <c r="N251" s="633"/>
      <c r="O251" s="637">
        <f>SUM(O252:O252)</f>
        <v>690000</v>
      </c>
      <c r="P251" s="616">
        <f>O251</f>
        <v>690000</v>
      </c>
      <c r="Q251" s="1109">
        <v>690000</v>
      </c>
      <c r="R251" s="638">
        <f t="shared" si="12"/>
        <v>0</v>
      </c>
      <c r="S251" s="3277">
        <f t="shared" ref="S251" si="15">R251/Q251</f>
        <v>0</v>
      </c>
    </row>
    <row r="252" spans="1:19" ht="20.100000000000001" customHeight="1">
      <c r="A252" s="551"/>
      <c r="B252" s="565"/>
      <c r="C252" s="588"/>
      <c r="D252" s="565"/>
      <c r="E252" s="1255"/>
      <c r="F252" s="1241" t="s">
        <v>1742</v>
      </c>
      <c r="G252" s="2296">
        <v>23000</v>
      </c>
      <c r="H252" s="2297" t="s">
        <v>335</v>
      </c>
      <c r="I252" s="2528">
        <v>30</v>
      </c>
      <c r="J252" s="1242"/>
      <c r="K252" s="1242"/>
      <c r="L252" s="1242"/>
      <c r="M252" s="1242"/>
      <c r="N252" s="1418" t="s">
        <v>20</v>
      </c>
      <c r="O252" s="1458">
        <f>ROUNDUP(G252*I252,-3)</f>
        <v>690000</v>
      </c>
      <c r="P252" s="892"/>
      <c r="Q252" s="893"/>
      <c r="R252" s="894"/>
      <c r="S252" s="3198"/>
    </row>
    <row r="253" spans="1:19" ht="20.100000000000001" customHeight="1">
      <c r="A253" s="551"/>
      <c r="B253" s="565"/>
      <c r="C253" s="588"/>
      <c r="D253" s="565"/>
      <c r="E253" s="2529" t="s">
        <v>151</v>
      </c>
      <c r="F253" s="1259"/>
      <c r="G253" s="1259"/>
      <c r="H253" s="1259"/>
      <c r="I253" s="1259"/>
      <c r="J253" s="1259"/>
      <c r="K253" s="1259"/>
      <c r="L253" s="1259"/>
      <c r="M253" s="1259"/>
      <c r="N253" s="1259"/>
      <c r="O253" s="2520"/>
      <c r="P253" s="872">
        <f>O254</f>
        <v>560000</v>
      </c>
      <c r="Q253" s="872">
        <f>Q254</f>
        <v>560000</v>
      </c>
      <c r="R253" s="873">
        <f t="shared" si="12"/>
        <v>0</v>
      </c>
      <c r="S253" s="3199">
        <f t="shared" si="13"/>
        <v>0</v>
      </c>
    </row>
    <row r="254" spans="1:19" ht="20.100000000000001" customHeight="1">
      <c r="A254" s="551"/>
      <c r="B254" s="565"/>
      <c r="C254" s="588"/>
      <c r="D254" s="565"/>
      <c r="E254" s="2221"/>
      <c r="F254" s="2505" t="s">
        <v>671</v>
      </c>
      <c r="G254" s="2530"/>
      <c r="H254" s="1185"/>
      <c r="I254" s="1185"/>
      <c r="J254" s="1185"/>
      <c r="K254" s="1185"/>
      <c r="L254" s="1185"/>
      <c r="M254" s="1185"/>
      <c r="N254" s="2531"/>
      <c r="O254" s="1209">
        <f>SUM(O255:O255)</f>
        <v>560000</v>
      </c>
      <c r="P254" s="616">
        <f>O254</f>
        <v>560000</v>
      </c>
      <c r="Q254" s="616">
        <v>560000</v>
      </c>
      <c r="R254" s="638">
        <f t="shared" si="12"/>
        <v>0</v>
      </c>
      <c r="S254" s="3277">
        <f t="shared" si="13"/>
        <v>0</v>
      </c>
    </row>
    <row r="255" spans="1:19" ht="20.100000000000001" customHeight="1">
      <c r="A255" s="551"/>
      <c r="B255" s="565"/>
      <c r="C255" s="588"/>
      <c r="D255" s="565"/>
      <c r="E255" s="2532"/>
      <c r="F255" s="2198" t="s">
        <v>1743</v>
      </c>
      <c r="G255" s="1205">
        <v>80000</v>
      </c>
      <c r="H255" s="2211" t="s">
        <v>335</v>
      </c>
      <c r="I255" s="2207">
        <v>7</v>
      </c>
      <c r="J255" s="2211"/>
      <c r="K255" s="2212"/>
      <c r="L255" s="2212"/>
      <c r="M255" s="2212"/>
      <c r="N255" s="2213" t="s">
        <v>584</v>
      </c>
      <c r="O255" s="2214">
        <f>ROUNDUP(G255*I255,-3)</f>
        <v>560000</v>
      </c>
      <c r="P255" s="2178"/>
      <c r="Q255" s="2178"/>
      <c r="R255" s="2320"/>
      <c r="S255" s="3331"/>
    </row>
    <row r="256" spans="1:19" ht="20.100000000000001" customHeight="1">
      <c r="A256" s="551"/>
      <c r="B256" s="565"/>
      <c r="C256" s="588"/>
      <c r="D256" s="565"/>
      <c r="E256" s="1685" t="s">
        <v>130</v>
      </c>
      <c r="F256" s="1228"/>
      <c r="G256" s="1228"/>
      <c r="H256" s="1228"/>
      <c r="I256" s="1228"/>
      <c r="J256" s="1228"/>
      <c r="K256" s="1228"/>
      <c r="L256" s="1228"/>
      <c r="M256" s="1228"/>
      <c r="N256" s="1228"/>
      <c r="O256" s="1686"/>
      <c r="P256" s="573">
        <f>+O257</f>
        <v>3100000</v>
      </c>
      <c r="Q256" s="573">
        <f>Q257</f>
        <v>3100000</v>
      </c>
      <c r="R256" s="631">
        <f t="shared" si="12"/>
        <v>0</v>
      </c>
      <c r="S256" s="3170">
        <f t="shared" si="13"/>
        <v>0</v>
      </c>
    </row>
    <row r="257" spans="1:19" ht="20.100000000000001" customHeight="1">
      <c r="A257" s="551"/>
      <c r="B257" s="565"/>
      <c r="C257" s="588"/>
      <c r="D257" s="565"/>
      <c r="E257" s="632"/>
      <c r="F257" s="633" t="s">
        <v>60</v>
      </c>
      <c r="G257" s="633"/>
      <c r="H257" s="633"/>
      <c r="I257" s="633"/>
      <c r="J257" s="633"/>
      <c r="K257" s="633"/>
      <c r="L257" s="633"/>
      <c r="M257" s="633"/>
      <c r="N257" s="633"/>
      <c r="O257" s="637">
        <f>SUM(O258:O259)</f>
        <v>3100000</v>
      </c>
      <c r="P257" s="616">
        <f>O257</f>
        <v>3100000</v>
      </c>
      <c r="Q257" s="616">
        <v>3100000</v>
      </c>
      <c r="R257" s="638">
        <f t="shared" ref="R257:R322" si="16">P257-Q257</f>
        <v>0</v>
      </c>
      <c r="S257" s="3277">
        <f t="shared" ref="S257:S322" si="17">R257/Q257</f>
        <v>0</v>
      </c>
    </row>
    <row r="258" spans="1:19" ht="20.100000000000001" customHeight="1">
      <c r="A258" s="551"/>
      <c r="B258" s="565"/>
      <c r="C258" s="588"/>
      <c r="D258" s="565"/>
      <c r="E258" s="691"/>
      <c r="F258" s="1183" t="s">
        <v>1744</v>
      </c>
      <c r="G258" s="1057">
        <v>150000</v>
      </c>
      <c r="H258" s="2199" t="s">
        <v>335</v>
      </c>
      <c r="I258" s="2215">
        <v>4</v>
      </c>
      <c r="J258" s="1113"/>
      <c r="K258" s="1113"/>
      <c r="L258" s="1113"/>
      <c r="M258" s="1113"/>
      <c r="N258" s="1455" t="s">
        <v>20</v>
      </c>
      <c r="O258" s="1180">
        <f>ROUNDUP(G258*I258,-3)</f>
        <v>600000</v>
      </c>
      <c r="P258" s="848"/>
      <c r="Q258" s="848"/>
      <c r="R258" s="849"/>
      <c r="S258" s="3197"/>
    </row>
    <row r="259" spans="1:19" ht="20.100000000000001" customHeight="1">
      <c r="A259" s="551"/>
      <c r="B259" s="565"/>
      <c r="C259" s="588"/>
      <c r="D259" s="565"/>
      <c r="E259" s="1461"/>
      <c r="F259" s="1241" t="s">
        <v>1745</v>
      </c>
      <c r="G259" s="2296">
        <v>31250</v>
      </c>
      <c r="H259" s="2297" t="s">
        <v>335</v>
      </c>
      <c r="I259" s="2533">
        <v>80</v>
      </c>
      <c r="J259" s="1242"/>
      <c r="K259" s="1242"/>
      <c r="L259" s="1242"/>
      <c r="M259" s="1242"/>
      <c r="N259" s="1418" t="s">
        <v>20</v>
      </c>
      <c r="O259" s="1458">
        <f>ROUNDUP(G259*I259,-3)</f>
        <v>2500000</v>
      </c>
      <c r="P259" s="892"/>
      <c r="Q259" s="892"/>
      <c r="R259" s="894"/>
      <c r="S259" s="3198"/>
    </row>
    <row r="260" spans="1:19" ht="20.100000000000001" customHeight="1">
      <c r="A260" s="551"/>
      <c r="B260" s="565"/>
      <c r="C260" s="588"/>
      <c r="D260" s="565"/>
      <c r="E260" s="2529" t="s">
        <v>1130</v>
      </c>
      <c r="F260" s="1259"/>
      <c r="G260" s="1259"/>
      <c r="H260" s="1259"/>
      <c r="I260" s="1259"/>
      <c r="J260" s="1259"/>
      <c r="K260" s="1259"/>
      <c r="L260" s="1259"/>
      <c r="M260" s="1259"/>
      <c r="N260" s="1259"/>
      <c r="O260" s="2520"/>
      <c r="P260" s="872">
        <f>O261</f>
        <v>1200000</v>
      </c>
      <c r="Q260" s="573">
        <f>Q261</f>
        <v>1200000</v>
      </c>
      <c r="R260" s="873">
        <f t="shared" si="16"/>
        <v>0</v>
      </c>
      <c r="S260" s="3199">
        <f t="shared" si="17"/>
        <v>0</v>
      </c>
    </row>
    <row r="261" spans="1:19" ht="20.100000000000001" customHeight="1">
      <c r="A261" s="551"/>
      <c r="B261" s="565"/>
      <c r="C261" s="588"/>
      <c r="D261" s="565"/>
      <c r="E261" s="2534"/>
      <c r="F261" s="633" t="s">
        <v>672</v>
      </c>
      <c r="G261" s="633"/>
      <c r="H261" s="633"/>
      <c r="I261" s="633"/>
      <c r="J261" s="633"/>
      <c r="K261" s="633"/>
      <c r="L261" s="633"/>
      <c r="M261" s="633"/>
      <c r="N261" s="633"/>
      <c r="O261" s="1209">
        <f>SUM(O262)</f>
        <v>1200000</v>
      </c>
      <c r="P261" s="616">
        <f>O261</f>
        <v>1200000</v>
      </c>
      <c r="Q261" s="616">
        <v>1200000</v>
      </c>
      <c r="R261" s="638">
        <f t="shared" si="16"/>
        <v>0</v>
      </c>
      <c r="S261" s="3277">
        <f t="shared" si="17"/>
        <v>0</v>
      </c>
    </row>
    <row r="262" spans="1:19" ht="20.100000000000001" customHeight="1">
      <c r="A262" s="551"/>
      <c r="B262" s="565"/>
      <c r="C262" s="588"/>
      <c r="D262" s="565"/>
      <c r="E262" s="1421"/>
      <c r="F262" s="1241" t="s">
        <v>1593</v>
      </c>
      <c r="G262" s="2296">
        <v>100000</v>
      </c>
      <c r="H262" s="2297" t="s">
        <v>335</v>
      </c>
      <c r="I262" s="2298">
        <v>12</v>
      </c>
      <c r="J262" s="2297"/>
      <c r="K262" s="2298"/>
      <c r="L262" s="1416"/>
      <c r="M262" s="1416"/>
      <c r="N262" s="1418" t="s">
        <v>20</v>
      </c>
      <c r="O262" s="1458">
        <f>ROUNDUP(G262*I262,-3)</f>
        <v>1200000</v>
      </c>
      <c r="P262" s="1459"/>
      <c r="Q262" s="1459"/>
      <c r="R262" s="1460"/>
      <c r="S262" s="3257"/>
    </row>
    <row r="263" spans="1:19" ht="20.100000000000001" customHeight="1">
      <c r="A263" s="551"/>
      <c r="B263" s="565"/>
      <c r="C263" s="588"/>
      <c r="D263" s="565"/>
      <c r="E263" s="1685" t="s">
        <v>154</v>
      </c>
      <c r="F263" s="1228"/>
      <c r="G263" s="1228"/>
      <c r="H263" s="1228"/>
      <c r="I263" s="1228"/>
      <c r="J263" s="1228"/>
      <c r="K263" s="1228"/>
      <c r="L263" s="1228"/>
      <c r="M263" s="1228"/>
      <c r="N263" s="1228"/>
      <c r="O263" s="1686"/>
      <c r="P263" s="872">
        <f>O264+O266</f>
        <v>2900000</v>
      </c>
      <c r="Q263" s="872">
        <f>SUM(Q264,Q266)</f>
        <v>2860000</v>
      </c>
      <c r="R263" s="873">
        <f t="shared" si="16"/>
        <v>40000</v>
      </c>
      <c r="S263" s="3199">
        <f t="shared" si="17"/>
        <v>1.3986013986013986E-2</v>
      </c>
    </row>
    <row r="264" spans="1:19" ht="20.100000000000001" customHeight="1">
      <c r="A264" s="551"/>
      <c r="B264" s="565"/>
      <c r="C264" s="588"/>
      <c r="D264" s="565"/>
      <c r="E264" s="632"/>
      <c r="F264" s="633" t="s">
        <v>673</v>
      </c>
      <c r="G264" s="633"/>
      <c r="H264" s="633"/>
      <c r="I264" s="633"/>
      <c r="J264" s="633"/>
      <c r="K264" s="633"/>
      <c r="L264" s="633"/>
      <c r="M264" s="633"/>
      <c r="N264" s="633"/>
      <c r="O264" s="637">
        <f>SUM(O265:O265)</f>
        <v>1980000</v>
      </c>
      <c r="P264" s="616">
        <f>O264</f>
        <v>1980000</v>
      </c>
      <c r="Q264" s="616">
        <v>1980000</v>
      </c>
      <c r="R264" s="638">
        <f t="shared" si="16"/>
        <v>0</v>
      </c>
      <c r="S264" s="3277">
        <f t="shared" si="17"/>
        <v>0</v>
      </c>
    </row>
    <row r="265" spans="1:19" ht="20.100000000000001" customHeight="1">
      <c r="A265" s="551"/>
      <c r="B265" s="565"/>
      <c r="C265" s="588"/>
      <c r="D265" s="565"/>
      <c r="E265" s="691"/>
      <c r="F265" s="1183" t="s">
        <v>1594</v>
      </c>
      <c r="G265" s="1453">
        <v>165000</v>
      </c>
      <c r="H265" s="1362" t="s">
        <v>335</v>
      </c>
      <c r="I265" s="1464">
        <v>12</v>
      </c>
      <c r="J265" s="1362"/>
      <c r="K265" s="1464"/>
      <c r="L265" s="1362"/>
      <c r="M265" s="1362"/>
      <c r="N265" s="1455" t="s">
        <v>20</v>
      </c>
      <c r="O265" s="1180">
        <f>ROUNDUP(G265*I265,-3)</f>
        <v>1980000</v>
      </c>
      <c r="P265" s="1181"/>
      <c r="Q265" s="1181"/>
      <c r="R265" s="1182"/>
      <c r="S265" s="3220"/>
    </row>
    <row r="266" spans="1:19" ht="20.100000000000001" customHeight="1">
      <c r="A266" s="551"/>
      <c r="B266" s="565"/>
      <c r="C266" s="588"/>
      <c r="D266" s="565"/>
      <c r="E266" s="691"/>
      <c r="F266" s="633" t="s">
        <v>674</v>
      </c>
      <c r="G266" s="633"/>
      <c r="H266" s="633"/>
      <c r="I266" s="633"/>
      <c r="J266" s="633"/>
      <c r="K266" s="633"/>
      <c r="L266" s="633"/>
      <c r="M266" s="633"/>
      <c r="N266" s="633"/>
      <c r="O266" s="637">
        <f>SUM(O267:O268)</f>
        <v>920000</v>
      </c>
      <c r="P266" s="616">
        <f>O266</f>
        <v>920000</v>
      </c>
      <c r="Q266" s="616">
        <v>880000</v>
      </c>
      <c r="R266" s="638">
        <f t="shared" si="16"/>
        <v>40000</v>
      </c>
      <c r="S266" s="3277">
        <f t="shared" si="17"/>
        <v>4.5454545454545456E-2</v>
      </c>
    </row>
    <row r="267" spans="1:19" ht="20.100000000000001" customHeight="1">
      <c r="A267" s="551"/>
      <c r="B267" s="565"/>
      <c r="C267" s="588"/>
      <c r="D267" s="565"/>
      <c r="E267" s="691"/>
      <c r="F267" s="1183" t="s">
        <v>1595</v>
      </c>
      <c r="G267" s="1453">
        <v>80000</v>
      </c>
      <c r="H267" s="1362" t="s">
        <v>335</v>
      </c>
      <c r="I267" s="2269">
        <v>11</v>
      </c>
      <c r="J267" s="1113"/>
      <c r="K267" s="1113"/>
      <c r="L267" s="1113"/>
      <c r="M267" s="1113"/>
      <c r="N267" s="1455" t="s">
        <v>20</v>
      </c>
      <c r="O267" s="1180">
        <f>ROUNDUP(G267*I267,-3)</f>
        <v>880000</v>
      </c>
      <c r="P267" s="848"/>
      <c r="Q267" s="848"/>
      <c r="R267" s="849"/>
      <c r="S267" s="3197"/>
    </row>
    <row r="268" spans="1:19" ht="20.100000000000001" customHeight="1">
      <c r="A268" s="551"/>
      <c r="B268" s="565"/>
      <c r="C268" s="588"/>
      <c r="D268" s="565"/>
      <c r="E268" s="691"/>
      <c r="F268" s="1183" t="s">
        <v>2575</v>
      </c>
      <c r="G268" s="1453">
        <v>40000</v>
      </c>
      <c r="H268" s="1362" t="s">
        <v>335</v>
      </c>
      <c r="I268" s="2269">
        <v>1</v>
      </c>
      <c r="J268" s="1113"/>
      <c r="K268" s="1113"/>
      <c r="L268" s="1113"/>
      <c r="M268" s="1113"/>
      <c r="N268" s="1455" t="s">
        <v>20</v>
      </c>
      <c r="O268" s="1180">
        <f>ROUNDUP(G268*I268,-3)</f>
        <v>40000</v>
      </c>
      <c r="P268" s="848"/>
      <c r="Q268" s="892"/>
      <c r="R268" s="849"/>
      <c r="S268" s="3197"/>
    </row>
    <row r="269" spans="1:19" ht="20.100000000000001" customHeight="1">
      <c r="A269" s="551"/>
      <c r="B269" s="565"/>
      <c r="C269" s="588"/>
      <c r="D269" s="565"/>
      <c r="E269" s="1685" t="s">
        <v>1131</v>
      </c>
      <c r="F269" s="1228"/>
      <c r="G269" s="1228"/>
      <c r="H269" s="1228"/>
      <c r="I269" s="1228"/>
      <c r="J269" s="1228"/>
      <c r="K269" s="1228"/>
      <c r="L269" s="1228"/>
      <c r="M269" s="1228"/>
      <c r="N269" s="1228"/>
      <c r="O269" s="1686"/>
      <c r="P269" s="573">
        <f>SUM(O270,O272)</f>
        <v>4600000</v>
      </c>
      <c r="Q269" s="872">
        <f>SUM(Q270,Q272)</f>
        <v>4300000</v>
      </c>
      <c r="R269" s="631">
        <f t="shared" si="16"/>
        <v>300000</v>
      </c>
      <c r="S269" s="3170">
        <f t="shared" si="17"/>
        <v>6.9767441860465115E-2</v>
      </c>
    </row>
    <row r="270" spans="1:19" ht="20.100000000000001" customHeight="1">
      <c r="A270" s="551"/>
      <c r="B270" s="565"/>
      <c r="C270" s="588"/>
      <c r="D270" s="565"/>
      <c r="E270" s="632"/>
      <c r="F270" s="2505" t="s">
        <v>675</v>
      </c>
      <c r="G270" s="633"/>
      <c r="H270" s="633"/>
      <c r="I270" s="633"/>
      <c r="J270" s="633"/>
      <c r="K270" s="633"/>
      <c r="L270" s="633"/>
      <c r="M270" s="633"/>
      <c r="N270" s="633"/>
      <c r="O270" s="637">
        <f>SUM(O271:O271)</f>
        <v>3600000</v>
      </c>
      <c r="P270" s="616">
        <f>O270</f>
        <v>3600000</v>
      </c>
      <c r="Q270" s="616">
        <v>3300000</v>
      </c>
      <c r="R270" s="638">
        <f t="shared" si="16"/>
        <v>300000</v>
      </c>
      <c r="S270" s="3277">
        <f t="shared" si="17"/>
        <v>9.0909090909090912E-2</v>
      </c>
    </row>
    <row r="271" spans="1:19" ht="20.100000000000001" customHeight="1">
      <c r="A271" s="551"/>
      <c r="B271" s="565"/>
      <c r="C271" s="588"/>
      <c r="D271" s="565"/>
      <c r="E271" s="691"/>
      <c r="F271" s="2198" t="s">
        <v>1746</v>
      </c>
      <c r="G271" s="1057">
        <v>300000</v>
      </c>
      <c r="H271" s="2199" t="s">
        <v>335</v>
      </c>
      <c r="I271" s="2224">
        <v>12</v>
      </c>
      <c r="J271" s="1113"/>
      <c r="K271" s="1113"/>
      <c r="L271" s="1113"/>
      <c r="M271" s="1113"/>
      <c r="N271" s="1455" t="s">
        <v>20</v>
      </c>
      <c r="O271" s="1180">
        <f>ROUNDUP(G271*I271,-3)</f>
        <v>3600000</v>
      </c>
      <c r="P271" s="848"/>
      <c r="Q271" s="848"/>
      <c r="R271" s="849"/>
      <c r="S271" s="3197"/>
    </row>
    <row r="272" spans="1:19" ht="20.100000000000001" customHeight="1">
      <c r="A272" s="551"/>
      <c r="B272" s="565"/>
      <c r="C272" s="588"/>
      <c r="D272" s="565"/>
      <c r="E272" s="632"/>
      <c r="F272" s="2505" t="s">
        <v>676</v>
      </c>
      <c r="G272" s="633"/>
      <c r="H272" s="633"/>
      <c r="I272" s="633"/>
      <c r="J272" s="633"/>
      <c r="K272" s="633"/>
      <c r="L272" s="633"/>
      <c r="M272" s="633"/>
      <c r="N272" s="633"/>
      <c r="O272" s="637">
        <f>SUM(O273:O274)</f>
        <v>1000000</v>
      </c>
      <c r="P272" s="616">
        <f>O272</f>
        <v>1000000</v>
      </c>
      <c r="Q272" s="616">
        <v>1000000</v>
      </c>
      <c r="R272" s="638">
        <f t="shared" si="16"/>
        <v>0</v>
      </c>
      <c r="S272" s="3277">
        <f t="shared" si="17"/>
        <v>0</v>
      </c>
    </row>
    <row r="273" spans="1:19" ht="20.100000000000001" customHeight="1">
      <c r="A273" s="551"/>
      <c r="B273" s="565"/>
      <c r="C273" s="588"/>
      <c r="D273" s="565"/>
      <c r="E273" s="691"/>
      <c r="F273" s="2198" t="s">
        <v>1747</v>
      </c>
      <c r="G273" s="1057">
        <v>500000</v>
      </c>
      <c r="H273" s="2199" t="s">
        <v>335</v>
      </c>
      <c r="I273" s="2215">
        <v>1</v>
      </c>
      <c r="J273" s="1362"/>
      <c r="K273" s="1362"/>
      <c r="L273" s="1362"/>
      <c r="M273" s="1362"/>
      <c r="N273" s="1455" t="s">
        <v>20</v>
      </c>
      <c r="O273" s="1180">
        <f>ROUNDUP(G273*I273,-3)</f>
        <v>500000</v>
      </c>
      <c r="P273" s="1181"/>
      <c r="Q273" s="1181"/>
      <c r="R273" s="1182"/>
      <c r="S273" s="3220"/>
    </row>
    <row r="274" spans="1:19" ht="20.100000000000001" customHeight="1">
      <c r="A274" s="551"/>
      <c r="B274" s="565"/>
      <c r="C274" s="588"/>
      <c r="D274" s="565"/>
      <c r="E274" s="691"/>
      <c r="F274" s="2198" t="s">
        <v>1702</v>
      </c>
      <c r="G274" s="1057">
        <v>500000</v>
      </c>
      <c r="H274" s="2199" t="s">
        <v>335</v>
      </c>
      <c r="I274" s="2215">
        <v>1</v>
      </c>
      <c r="J274" s="1362"/>
      <c r="K274" s="1362"/>
      <c r="L274" s="1362"/>
      <c r="M274" s="1362"/>
      <c r="N274" s="1455" t="s">
        <v>20</v>
      </c>
      <c r="O274" s="1180">
        <f>ROUNDUP(G274*I274,-3)</f>
        <v>500000</v>
      </c>
      <c r="P274" s="1181"/>
      <c r="Q274" s="2201"/>
      <c r="R274" s="1182"/>
      <c r="S274" s="3220"/>
    </row>
    <row r="275" spans="1:19" s="219" customFormat="1" ht="20.100000000000001" customHeight="1">
      <c r="A275" s="687"/>
      <c r="B275" s="690"/>
      <c r="C275" s="695"/>
      <c r="D275" s="2252" t="s">
        <v>677</v>
      </c>
      <c r="E275" s="2333"/>
      <c r="F275" s="2334"/>
      <c r="G275" s="2335"/>
      <c r="H275" s="2334"/>
      <c r="I275" s="2334"/>
      <c r="J275" s="2334"/>
      <c r="K275" s="2334"/>
      <c r="L275" s="2334"/>
      <c r="M275" s="2334"/>
      <c r="N275" s="2336"/>
      <c r="O275" s="2334"/>
      <c r="P275" s="2337">
        <f>P276</f>
        <v>13400000</v>
      </c>
      <c r="Q275" s="2337">
        <f>Q276</f>
        <v>5000000</v>
      </c>
      <c r="R275" s="2338">
        <f t="shared" si="16"/>
        <v>8400000</v>
      </c>
      <c r="S275" s="3225">
        <f t="shared" si="17"/>
        <v>1.68</v>
      </c>
    </row>
    <row r="276" spans="1:19" ht="20.100000000000001" customHeight="1">
      <c r="A276" s="551"/>
      <c r="B276" s="565"/>
      <c r="C276" s="588"/>
      <c r="D276" s="565"/>
      <c r="E276" s="1685" t="s">
        <v>1110</v>
      </c>
      <c r="F276" s="1228"/>
      <c r="G276" s="1228"/>
      <c r="H276" s="1228"/>
      <c r="I276" s="1228"/>
      <c r="J276" s="1228"/>
      <c r="K276" s="1228"/>
      <c r="L276" s="1228"/>
      <c r="M276" s="1228"/>
      <c r="N276" s="1228"/>
      <c r="O276" s="1686"/>
      <c r="P276" s="573">
        <f>+O277</f>
        <v>13400000</v>
      </c>
      <c r="Q276" s="573">
        <f>Q277</f>
        <v>5000000</v>
      </c>
      <c r="R276" s="631">
        <f t="shared" si="16"/>
        <v>8400000</v>
      </c>
      <c r="S276" s="3170">
        <f t="shared" si="17"/>
        <v>1.68</v>
      </c>
    </row>
    <row r="277" spans="1:19" ht="20.100000000000001" customHeight="1">
      <c r="A277" s="551"/>
      <c r="B277" s="565"/>
      <c r="C277" s="588"/>
      <c r="D277" s="565"/>
      <c r="F277" s="633" t="s">
        <v>243</v>
      </c>
      <c r="G277" s="633"/>
      <c r="H277" s="633"/>
      <c r="I277" s="633"/>
      <c r="J277" s="633"/>
      <c r="K277" s="633"/>
      <c r="L277" s="633"/>
      <c r="M277" s="633"/>
      <c r="N277" s="633"/>
      <c r="O277" s="637">
        <f>SUM(O278:O283)</f>
        <v>13400000</v>
      </c>
      <c r="P277" s="616">
        <f>O277</f>
        <v>13400000</v>
      </c>
      <c r="Q277" s="616">
        <v>5000000</v>
      </c>
      <c r="R277" s="638">
        <f t="shared" si="16"/>
        <v>8400000</v>
      </c>
      <c r="S277" s="3277">
        <f t="shared" si="17"/>
        <v>1.68</v>
      </c>
    </row>
    <row r="278" spans="1:19" ht="20.100000000000001" customHeight="1">
      <c r="A278" s="551"/>
      <c r="B278" s="565"/>
      <c r="C278" s="588"/>
      <c r="D278" s="565"/>
      <c r="E278" s="1231"/>
      <c r="F278" s="1183" t="s">
        <v>1653</v>
      </c>
      <c r="G278" s="1453">
        <v>600000</v>
      </c>
      <c r="H278" s="1362" t="s">
        <v>335</v>
      </c>
      <c r="I278" s="2251">
        <v>5</v>
      </c>
      <c r="J278" s="1113"/>
      <c r="K278" s="1113"/>
      <c r="L278" s="1113"/>
      <c r="M278" s="1113"/>
      <c r="N278" s="1455" t="s">
        <v>20</v>
      </c>
      <c r="O278" s="1180">
        <f t="shared" ref="O278:O283" si="18">ROUNDUP(G278*I278,-3)</f>
        <v>3000000</v>
      </c>
      <c r="P278" s="848"/>
      <c r="Q278" s="848"/>
      <c r="R278" s="849"/>
      <c r="S278" s="3197"/>
    </row>
    <row r="279" spans="1:19" ht="20.100000000000001" customHeight="1">
      <c r="A279" s="551"/>
      <c r="B279" s="565"/>
      <c r="C279" s="588"/>
      <c r="D279" s="565"/>
      <c r="E279" s="1231"/>
      <c r="F279" s="1183" t="s">
        <v>1654</v>
      </c>
      <c r="G279" s="1453">
        <v>2000000</v>
      </c>
      <c r="H279" s="1362" t="s">
        <v>335</v>
      </c>
      <c r="I279" s="2251">
        <v>1</v>
      </c>
      <c r="J279" s="1113"/>
      <c r="K279" s="1113"/>
      <c r="L279" s="1113"/>
      <c r="M279" s="1113"/>
      <c r="N279" s="1455" t="s">
        <v>20</v>
      </c>
      <c r="O279" s="1180">
        <f t="shared" si="18"/>
        <v>2000000</v>
      </c>
      <c r="P279" s="848"/>
      <c r="Q279" s="848"/>
      <c r="R279" s="849"/>
      <c r="S279" s="3197"/>
    </row>
    <row r="280" spans="1:19" ht="20.100000000000001" customHeight="1">
      <c r="A280" s="551"/>
      <c r="B280" s="565"/>
      <c r="C280" s="588"/>
      <c r="D280" s="565"/>
      <c r="E280" s="1231"/>
      <c r="F280" s="1183" t="s">
        <v>2576</v>
      </c>
      <c r="G280" s="1453">
        <v>900000</v>
      </c>
      <c r="H280" s="1362" t="s">
        <v>335</v>
      </c>
      <c r="I280" s="2251">
        <v>1</v>
      </c>
      <c r="J280" s="1362"/>
      <c r="K280" s="1362"/>
      <c r="L280" s="1362"/>
      <c r="M280" s="1362"/>
      <c r="N280" s="1455" t="s">
        <v>20</v>
      </c>
      <c r="O280" s="1180">
        <f t="shared" si="18"/>
        <v>900000</v>
      </c>
      <c r="P280" s="848"/>
      <c r="Q280" s="848"/>
      <c r="R280" s="849"/>
      <c r="S280" s="3197"/>
    </row>
    <row r="281" spans="1:19" ht="20.100000000000001" customHeight="1">
      <c r="A281" s="551"/>
      <c r="B281" s="565"/>
      <c r="C281" s="588"/>
      <c r="D281" s="565"/>
      <c r="E281" s="1231"/>
      <c r="F281" s="1183" t="s">
        <v>2577</v>
      </c>
      <c r="G281" s="1453">
        <v>1500000</v>
      </c>
      <c r="H281" s="1362" t="s">
        <v>335</v>
      </c>
      <c r="I281" s="2232">
        <v>1</v>
      </c>
      <c r="J281" s="1362"/>
      <c r="K281" s="1362"/>
      <c r="L281" s="1362"/>
      <c r="M281" s="1362"/>
      <c r="N281" s="1455" t="s">
        <v>20</v>
      </c>
      <c r="O281" s="1180">
        <f t="shared" si="18"/>
        <v>1500000</v>
      </c>
      <c r="P281" s="848"/>
      <c r="Q281" s="848"/>
      <c r="R281" s="849"/>
      <c r="S281" s="3197"/>
    </row>
    <row r="282" spans="1:19" ht="20.100000000000001" customHeight="1">
      <c r="A282" s="551"/>
      <c r="B282" s="565"/>
      <c r="C282" s="588"/>
      <c r="D282" s="565"/>
      <c r="E282" s="1231"/>
      <c r="F282" s="1183" t="s">
        <v>2578</v>
      </c>
      <c r="G282" s="1453">
        <v>3000000</v>
      </c>
      <c r="H282" s="1362" t="s">
        <v>335</v>
      </c>
      <c r="I282" s="2232">
        <v>1</v>
      </c>
      <c r="J282" s="1362"/>
      <c r="K282" s="1362"/>
      <c r="L282" s="1362"/>
      <c r="M282" s="1362"/>
      <c r="N282" s="1455" t="s">
        <v>20</v>
      </c>
      <c r="O282" s="1180">
        <f t="shared" si="18"/>
        <v>3000000</v>
      </c>
      <c r="P282" s="848"/>
      <c r="Q282" s="848"/>
      <c r="R282" s="849"/>
      <c r="S282" s="3197"/>
    </row>
    <row r="283" spans="1:19" ht="20.100000000000001" customHeight="1">
      <c r="A283" s="551"/>
      <c r="B283" s="565"/>
      <c r="C283" s="588"/>
      <c r="D283" s="565"/>
      <c r="E283" s="1231"/>
      <c r="F283" s="1183" t="s">
        <v>2579</v>
      </c>
      <c r="G283" s="2302">
        <v>3000000</v>
      </c>
      <c r="H283" s="1436" t="s">
        <v>335</v>
      </c>
      <c r="I283" s="2497">
        <v>1</v>
      </c>
      <c r="J283" s="1436"/>
      <c r="K283" s="1436"/>
      <c r="L283" s="1436"/>
      <c r="M283" s="1436"/>
      <c r="N283" s="2305" t="s">
        <v>20</v>
      </c>
      <c r="O283" s="1845">
        <f t="shared" si="18"/>
        <v>3000000</v>
      </c>
      <c r="P283" s="848"/>
      <c r="Q283" s="848"/>
      <c r="R283" s="849"/>
      <c r="S283" s="3197"/>
    </row>
    <row r="284" spans="1:19" s="219" customFormat="1" ht="20.100000000000001" customHeight="1">
      <c r="A284" s="687"/>
      <c r="B284" s="690"/>
      <c r="C284" s="695"/>
      <c r="D284" s="2252" t="s">
        <v>678</v>
      </c>
      <c r="E284" s="2333"/>
      <c r="F284" s="2334"/>
      <c r="G284" s="2335"/>
      <c r="H284" s="2334"/>
      <c r="I284" s="2334"/>
      <c r="J284" s="2334"/>
      <c r="K284" s="2334"/>
      <c r="L284" s="2334"/>
      <c r="M284" s="2334"/>
      <c r="N284" s="2336"/>
      <c r="O284" s="2334"/>
      <c r="P284" s="2337">
        <f>P285+P309</f>
        <v>525100000</v>
      </c>
      <c r="Q284" s="2337">
        <f>Q285+Q309</f>
        <v>514576000</v>
      </c>
      <c r="R284" s="2338">
        <f t="shared" si="16"/>
        <v>10524000</v>
      </c>
      <c r="S284" s="3225">
        <f t="shared" si="17"/>
        <v>2.0451789434408132E-2</v>
      </c>
    </row>
    <row r="285" spans="1:19" ht="20.100000000000001" customHeight="1">
      <c r="A285" s="551"/>
      <c r="B285" s="565"/>
      <c r="C285" s="588"/>
      <c r="D285" s="565"/>
      <c r="E285" s="1685" t="s">
        <v>3280</v>
      </c>
      <c r="F285" s="1228"/>
      <c r="G285" s="1228"/>
      <c r="H285" s="1228"/>
      <c r="I285" s="1228"/>
      <c r="J285" s="1228"/>
      <c r="K285" s="1228"/>
      <c r="L285" s="1228"/>
      <c r="M285" s="1228"/>
      <c r="N285" s="1228"/>
      <c r="O285" s="1686"/>
      <c r="P285" s="693">
        <f>O286+O290+O297+O299+O302+O293</f>
        <v>474600000</v>
      </c>
      <c r="Q285" s="693">
        <f>SUM(Q286,Q290,Q297,Q299,Q302)</f>
        <v>456076000</v>
      </c>
      <c r="R285" s="694">
        <f t="shared" si="16"/>
        <v>18524000</v>
      </c>
      <c r="S285" s="3179">
        <f t="shared" si="17"/>
        <v>4.0616037677930872E-2</v>
      </c>
    </row>
    <row r="286" spans="1:19" ht="20.100000000000001" customHeight="1">
      <c r="A286" s="1207"/>
      <c r="B286" s="582"/>
      <c r="C286" s="553"/>
      <c r="D286" s="582"/>
      <c r="E286" s="2811"/>
      <c r="F286" s="2812" t="s">
        <v>679</v>
      </c>
      <c r="G286" s="2813"/>
      <c r="H286" s="2813"/>
      <c r="I286" s="2813"/>
      <c r="J286" s="2813"/>
      <c r="K286" s="2813"/>
      <c r="L286" s="2813"/>
      <c r="M286" s="2813"/>
      <c r="N286" s="2814"/>
      <c r="O286" s="2815">
        <f>SUM(O287:O289)</f>
        <v>22260000</v>
      </c>
      <c r="P286" s="1443">
        <f>O286</f>
        <v>22260000</v>
      </c>
      <c r="Q286" s="1443">
        <v>18136000</v>
      </c>
      <c r="R286" s="2361">
        <f t="shared" si="16"/>
        <v>4124000</v>
      </c>
      <c r="S286" s="3332">
        <f t="shared" si="17"/>
        <v>0.22739303043670048</v>
      </c>
    </row>
    <row r="287" spans="1:19" ht="20.100000000000001" customHeight="1">
      <c r="A287" s="551"/>
      <c r="B287" s="565"/>
      <c r="C287" s="588"/>
      <c r="D287" s="565"/>
      <c r="E287" s="691"/>
      <c r="F287" s="1348" t="s">
        <v>2580</v>
      </c>
      <c r="G287" s="2302">
        <v>525000</v>
      </c>
      <c r="H287" s="1436" t="s">
        <v>335</v>
      </c>
      <c r="I287" s="1872">
        <v>25</v>
      </c>
      <c r="J287" s="1436"/>
      <c r="K287" s="1436"/>
      <c r="L287" s="1436"/>
      <c r="M287" s="1436"/>
      <c r="N287" s="2305" t="s">
        <v>2555</v>
      </c>
      <c r="O287" s="1845">
        <f>ROUNDUP(G287*I287,-3)</f>
        <v>13125000</v>
      </c>
      <c r="P287" s="848"/>
      <c r="Q287" s="848"/>
      <c r="R287" s="849"/>
      <c r="S287" s="3197"/>
    </row>
    <row r="288" spans="1:19" ht="20.100000000000001" customHeight="1">
      <c r="A288" s="551"/>
      <c r="B288" s="565"/>
      <c r="C288" s="588"/>
      <c r="D288" s="565"/>
      <c r="E288" s="691"/>
      <c r="F288" s="1348" t="s">
        <v>2581</v>
      </c>
      <c r="G288" s="2302">
        <v>299800</v>
      </c>
      <c r="H288" s="1436" t="s">
        <v>335</v>
      </c>
      <c r="I288" s="1872">
        <v>25</v>
      </c>
      <c r="J288" s="1436"/>
      <c r="K288" s="1436"/>
      <c r="L288" s="1436"/>
      <c r="M288" s="1436"/>
      <c r="N288" s="2305" t="s">
        <v>2555</v>
      </c>
      <c r="O288" s="1845">
        <f>ROUNDUP(G288*I288,-3)</f>
        <v>7495000</v>
      </c>
      <c r="P288" s="1181"/>
      <c r="Q288" s="1181"/>
      <c r="R288" s="1182"/>
      <c r="S288" s="3220"/>
    </row>
    <row r="289" spans="1:19" ht="20.100000000000001" customHeight="1">
      <c r="A289" s="551"/>
      <c r="B289" s="565"/>
      <c r="C289" s="588"/>
      <c r="D289" s="565"/>
      <c r="E289" s="691"/>
      <c r="F289" s="1183" t="s">
        <v>1649</v>
      </c>
      <c r="G289" s="1453">
        <v>205000</v>
      </c>
      <c r="H289" s="1362" t="s">
        <v>335</v>
      </c>
      <c r="I289" s="2232">
        <v>8</v>
      </c>
      <c r="J289" s="1113"/>
      <c r="K289" s="1113"/>
      <c r="L289" s="1113"/>
      <c r="M289" s="1113"/>
      <c r="N289" s="1235" t="s">
        <v>2555</v>
      </c>
      <c r="O289" s="1180">
        <f>ROUNDUP(G289*I289,-3)</f>
        <v>1640000</v>
      </c>
      <c r="P289" s="848"/>
      <c r="Q289" s="848"/>
      <c r="R289" s="849"/>
      <c r="S289" s="3197"/>
    </row>
    <row r="290" spans="1:19" ht="20.100000000000001" customHeight="1">
      <c r="A290" s="551"/>
      <c r="B290" s="565"/>
      <c r="C290" s="588"/>
      <c r="D290" s="565"/>
      <c r="E290" s="632"/>
      <c r="F290" s="633" t="s">
        <v>681</v>
      </c>
      <c r="G290" s="633"/>
      <c r="H290" s="633"/>
      <c r="I290" s="633"/>
      <c r="J290" s="633"/>
      <c r="K290" s="633"/>
      <c r="L290" s="633"/>
      <c r="M290" s="633"/>
      <c r="N290" s="633"/>
      <c r="O290" s="637">
        <f>SUM(O291:O292)</f>
        <v>123000000</v>
      </c>
      <c r="P290" s="616">
        <f>O290</f>
        <v>123000000</v>
      </c>
      <c r="Q290" s="616">
        <v>123000000</v>
      </c>
      <c r="R290" s="638">
        <f t="shared" si="16"/>
        <v>0</v>
      </c>
      <c r="S290" s="3277">
        <f t="shared" si="17"/>
        <v>0</v>
      </c>
    </row>
    <row r="291" spans="1:19" ht="20.100000000000001" customHeight="1">
      <c r="A291" s="551"/>
      <c r="B291" s="565"/>
      <c r="C291" s="588"/>
      <c r="D291" s="565"/>
      <c r="E291" s="691"/>
      <c r="F291" s="1348" t="s">
        <v>2582</v>
      </c>
      <c r="G291" s="2302">
        <v>3980000</v>
      </c>
      <c r="H291" s="1436" t="s">
        <v>335</v>
      </c>
      <c r="I291" s="2535">
        <v>30</v>
      </c>
      <c r="J291" s="1350"/>
      <c r="K291" s="1350"/>
      <c r="L291" s="1350"/>
      <c r="M291" s="1350"/>
      <c r="N291" s="1423" t="s">
        <v>2583</v>
      </c>
      <c r="O291" s="1845">
        <f>ROUNDUP(G291*I291,-3)</f>
        <v>119400000</v>
      </c>
      <c r="P291" s="848"/>
      <c r="Q291" s="848"/>
      <c r="R291" s="849"/>
      <c r="S291" s="3197"/>
    </row>
    <row r="292" spans="1:19" ht="20.100000000000001" customHeight="1">
      <c r="A292" s="551"/>
      <c r="B292" s="565"/>
      <c r="C292" s="588"/>
      <c r="D292" s="565"/>
      <c r="E292" s="691"/>
      <c r="F292" s="1183" t="s">
        <v>1655</v>
      </c>
      <c r="G292" s="1453">
        <v>600000</v>
      </c>
      <c r="H292" s="1362" t="s">
        <v>335</v>
      </c>
      <c r="I292" s="2215">
        <v>6</v>
      </c>
      <c r="J292" s="1113"/>
      <c r="K292" s="1113"/>
      <c r="L292" s="1113"/>
      <c r="M292" s="1113"/>
      <c r="N292" s="1235" t="s">
        <v>2583</v>
      </c>
      <c r="O292" s="1180">
        <f>ROUNDUP(G292*I292,-3)</f>
        <v>3600000</v>
      </c>
      <c r="P292" s="848"/>
      <c r="Q292" s="848"/>
      <c r="R292" s="849"/>
      <c r="S292" s="3197"/>
    </row>
    <row r="293" spans="1:19" ht="20.100000000000001" customHeight="1">
      <c r="A293" s="551"/>
      <c r="B293" s="565"/>
      <c r="C293" s="588"/>
      <c r="D293" s="565"/>
      <c r="E293" s="632"/>
      <c r="F293" s="2275" t="s">
        <v>2584</v>
      </c>
      <c r="G293" s="2275"/>
      <c r="H293" s="2275"/>
      <c r="I293" s="2275"/>
      <c r="J293" s="2275"/>
      <c r="K293" s="2275"/>
      <c r="L293" s="2275"/>
      <c r="M293" s="2275"/>
      <c r="N293" s="2310"/>
      <c r="O293" s="899">
        <f>SUM(O294:O296)</f>
        <v>4000000</v>
      </c>
      <c r="P293" s="616">
        <f>O293</f>
        <v>4000000</v>
      </c>
      <c r="Q293" s="616">
        <v>0</v>
      </c>
      <c r="R293" s="638">
        <f t="shared" ref="R293" si="19">P293-Q293</f>
        <v>4000000</v>
      </c>
      <c r="S293" s="3277"/>
    </row>
    <row r="294" spans="1:19" ht="20.100000000000001" customHeight="1">
      <c r="A294" s="551"/>
      <c r="B294" s="565"/>
      <c r="C294" s="588"/>
      <c r="D294" s="565"/>
      <c r="E294" s="691"/>
      <c r="F294" s="1348" t="s">
        <v>2585</v>
      </c>
      <c r="G294" s="1349">
        <v>2000000</v>
      </c>
      <c r="H294" s="1350" t="s">
        <v>335</v>
      </c>
      <c r="I294" s="2497">
        <v>1</v>
      </c>
      <c r="J294" s="1350"/>
      <c r="K294" s="1350"/>
      <c r="L294" s="1350"/>
      <c r="M294" s="1350"/>
      <c r="N294" s="1423" t="s">
        <v>627</v>
      </c>
      <c r="O294" s="1845">
        <f>ROUNDUP(G294*I294,-3)</f>
        <v>2000000</v>
      </c>
      <c r="P294" s="848"/>
      <c r="Q294" s="848"/>
      <c r="R294" s="849"/>
      <c r="S294" s="3197"/>
    </row>
    <row r="295" spans="1:19" ht="20.100000000000001" customHeight="1">
      <c r="A295" s="551"/>
      <c r="B295" s="565"/>
      <c r="C295" s="588"/>
      <c r="D295" s="565"/>
      <c r="E295" s="691"/>
      <c r="F295" s="1348" t="s">
        <v>2586</v>
      </c>
      <c r="G295" s="1349">
        <v>8000</v>
      </c>
      <c r="H295" s="1350" t="s">
        <v>335</v>
      </c>
      <c r="I295" s="1872">
        <v>30</v>
      </c>
      <c r="J295" s="1350" t="s">
        <v>335</v>
      </c>
      <c r="K295" s="2536">
        <v>4</v>
      </c>
      <c r="L295" s="1350"/>
      <c r="M295" s="1350"/>
      <c r="N295" s="1423" t="s">
        <v>2554</v>
      </c>
      <c r="O295" s="1845">
        <f>G295*I295*K295</f>
        <v>960000</v>
      </c>
      <c r="P295" s="848"/>
      <c r="Q295" s="848"/>
      <c r="R295" s="849"/>
      <c r="S295" s="3197"/>
    </row>
    <row r="296" spans="1:19" ht="20.100000000000001" customHeight="1">
      <c r="A296" s="551"/>
      <c r="B296" s="565"/>
      <c r="C296" s="588"/>
      <c r="D296" s="565"/>
      <c r="E296" s="691"/>
      <c r="F296" s="1348" t="s">
        <v>2587</v>
      </c>
      <c r="G296" s="2302">
        <v>1040000</v>
      </c>
      <c r="H296" s="1436" t="s">
        <v>335</v>
      </c>
      <c r="I296" s="2497">
        <v>1</v>
      </c>
      <c r="J296" s="1436"/>
      <c r="K296" s="1436"/>
      <c r="L296" s="1436"/>
      <c r="M296" s="1436"/>
      <c r="N296" s="2305" t="s">
        <v>627</v>
      </c>
      <c r="O296" s="1845">
        <f>ROUNDUP(G296*I296,-3)</f>
        <v>1040000</v>
      </c>
      <c r="P296" s="848"/>
      <c r="Q296" s="848"/>
      <c r="R296" s="849"/>
      <c r="S296" s="3197"/>
    </row>
    <row r="297" spans="1:19" ht="20.100000000000001" customHeight="1">
      <c r="A297" s="551"/>
      <c r="B297" s="565"/>
      <c r="C297" s="588"/>
      <c r="D297" s="565"/>
      <c r="E297" s="691"/>
      <c r="F297" s="633" t="s">
        <v>682</v>
      </c>
      <c r="G297" s="633"/>
      <c r="H297" s="633"/>
      <c r="I297" s="633"/>
      <c r="J297" s="633"/>
      <c r="K297" s="633"/>
      <c r="L297" s="633"/>
      <c r="M297" s="633"/>
      <c r="N297" s="1230"/>
      <c r="O297" s="2537">
        <f>SUM(O298:O298)</f>
        <v>1000000</v>
      </c>
      <c r="P297" s="616">
        <f>O297</f>
        <v>1000000</v>
      </c>
      <c r="Q297" s="616">
        <v>1000000</v>
      </c>
      <c r="R297" s="638">
        <f t="shared" si="16"/>
        <v>0</v>
      </c>
      <c r="S297" s="3277">
        <f t="shared" si="17"/>
        <v>0</v>
      </c>
    </row>
    <row r="298" spans="1:19" ht="20.100000000000001" customHeight="1">
      <c r="A298" s="551"/>
      <c r="B298" s="565"/>
      <c r="C298" s="588"/>
      <c r="D298" s="565"/>
      <c r="E298" s="691"/>
      <c r="F298" s="1183" t="s">
        <v>1757</v>
      </c>
      <c r="G298" s="1453">
        <v>500000</v>
      </c>
      <c r="H298" s="1362" t="s">
        <v>335</v>
      </c>
      <c r="I298" s="2538">
        <v>2</v>
      </c>
      <c r="J298" s="1362"/>
      <c r="K298" s="1362"/>
      <c r="L298" s="1362"/>
      <c r="M298" s="1362"/>
      <c r="N298" s="1455" t="s">
        <v>20</v>
      </c>
      <c r="O298" s="1180">
        <f>ROUNDUP(G298*I298,-3)</f>
        <v>1000000</v>
      </c>
      <c r="P298" s="848"/>
      <c r="Q298" s="848"/>
      <c r="R298" s="849"/>
      <c r="S298" s="3197"/>
    </row>
    <row r="299" spans="1:19" ht="20.100000000000001" customHeight="1">
      <c r="A299" s="551"/>
      <c r="B299" s="565"/>
      <c r="C299" s="588"/>
      <c r="D299" s="565"/>
      <c r="E299" s="691"/>
      <c r="F299" s="633" t="s">
        <v>683</v>
      </c>
      <c r="G299" s="633"/>
      <c r="H299" s="633"/>
      <c r="I299" s="633"/>
      <c r="J299" s="633"/>
      <c r="K299" s="633"/>
      <c r="L299" s="633"/>
      <c r="M299" s="633"/>
      <c r="N299" s="633"/>
      <c r="O299" s="637">
        <f>SUM(O300:O301)</f>
        <v>26400000</v>
      </c>
      <c r="P299" s="616">
        <f>O299</f>
        <v>26400000</v>
      </c>
      <c r="Q299" s="616">
        <v>26400000</v>
      </c>
      <c r="R299" s="638">
        <f t="shared" si="16"/>
        <v>0</v>
      </c>
      <c r="S299" s="3277">
        <f t="shared" si="17"/>
        <v>0</v>
      </c>
    </row>
    <row r="300" spans="1:19" ht="20.100000000000001" customHeight="1">
      <c r="A300" s="551"/>
      <c r="B300" s="565"/>
      <c r="C300" s="588"/>
      <c r="D300" s="565"/>
      <c r="E300" s="691"/>
      <c r="F300" s="2223" t="s">
        <v>1758</v>
      </c>
      <c r="G300" s="1057">
        <v>2000000</v>
      </c>
      <c r="H300" s="2199" t="s">
        <v>335</v>
      </c>
      <c r="I300" s="2216">
        <v>12</v>
      </c>
      <c r="J300" s="1362"/>
      <c r="K300" s="1362"/>
      <c r="L300" s="1362"/>
      <c r="M300" s="1362"/>
      <c r="N300" s="1455" t="s">
        <v>680</v>
      </c>
      <c r="O300" s="1180">
        <f>ROUNDUP(G300*I300,-3)</f>
        <v>24000000</v>
      </c>
      <c r="P300" s="848"/>
      <c r="Q300" s="848"/>
      <c r="R300" s="849"/>
      <c r="S300" s="3197"/>
    </row>
    <row r="301" spans="1:19" ht="20.100000000000001" customHeight="1">
      <c r="A301" s="551"/>
      <c r="B301" s="565"/>
      <c r="C301" s="588"/>
      <c r="D301" s="565"/>
      <c r="E301" s="691"/>
      <c r="F301" s="2223" t="s">
        <v>1661</v>
      </c>
      <c r="G301" s="1057">
        <v>200000</v>
      </c>
      <c r="H301" s="2199" t="s">
        <v>335</v>
      </c>
      <c r="I301" s="2216">
        <v>12</v>
      </c>
      <c r="J301" s="1362"/>
      <c r="K301" s="1362"/>
      <c r="L301" s="1362"/>
      <c r="M301" s="1362"/>
      <c r="N301" s="1455" t="s">
        <v>680</v>
      </c>
      <c r="O301" s="1180">
        <f>ROUNDUP(G301*I301,-3)</f>
        <v>2400000</v>
      </c>
      <c r="P301" s="848"/>
      <c r="Q301" s="848"/>
      <c r="R301" s="849"/>
      <c r="S301" s="3197"/>
    </row>
    <row r="302" spans="1:19" ht="20.100000000000001" customHeight="1">
      <c r="A302" s="551"/>
      <c r="B302" s="565"/>
      <c r="C302" s="588"/>
      <c r="D302" s="565"/>
      <c r="E302" s="691"/>
      <c r="F302" s="633" t="s">
        <v>684</v>
      </c>
      <c r="G302" s="2530"/>
      <c r="H302" s="1185"/>
      <c r="I302" s="2539"/>
      <c r="J302" s="633"/>
      <c r="K302" s="633"/>
      <c r="L302" s="633"/>
      <c r="M302" s="633"/>
      <c r="N302" s="1230"/>
      <c r="O302" s="637">
        <f>SUM(O303:O308)</f>
        <v>297940000</v>
      </c>
      <c r="P302" s="616">
        <f>O302</f>
        <v>297940000</v>
      </c>
      <c r="Q302" s="616">
        <v>287540000</v>
      </c>
      <c r="R302" s="638">
        <f t="shared" si="16"/>
        <v>10400000</v>
      </c>
      <c r="S302" s="3277">
        <f t="shared" si="17"/>
        <v>3.616888085135981E-2</v>
      </c>
    </row>
    <row r="303" spans="1:19" ht="20.100000000000001" customHeight="1">
      <c r="A303" s="551"/>
      <c r="B303" s="565"/>
      <c r="C303" s="588"/>
      <c r="D303" s="565"/>
      <c r="E303" s="691"/>
      <c r="F303" s="2223" t="s">
        <v>1723</v>
      </c>
      <c r="G303" s="1057">
        <v>21945000</v>
      </c>
      <c r="H303" s="2199" t="s">
        <v>335</v>
      </c>
      <c r="I303" s="2216">
        <v>12</v>
      </c>
      <c r="J303" s="1362"/>
      <c r="K303" s="1362"/>
      <c r="L303" s="1362"/>
      <c r="M303" s="1362"/>
      <c r="N303" s="1455" t="s">
        <v>2588</v>
      </c>
      <c r="O303" s="1180">
        <f t="shared" ref="O303:O308" si="20">ROUNDUP(G303*I303,-3)</f>
        <v>263340000</v>
      </c>
      <c r="P303" s="848"/>
      <c r="Q303" s="848"/>
      <c r="R303" s="849"/>
      <c r="S303" s="3197"/>
    </row>
    <row r="304" spans="1:19" ht="20.100000000000001" customHeight="1">
      <c r="A304" s="551"/>
      <c r="B304" s="565"/>
      <c r="C304" s="588"/>
      <c r="D304" s="565"/>
      <c r="E304" s="691"/>
      <c r="F304" s="1755" t="s">
        <v>1759</v>
      </c>
      <c r="G304" s="2292">
        <v>2000000</v>
      </c>
      <c r="H304" s="2293" t="s">
        <v>335</v>
      </c>
      <c r="I304" s="2174">
        <v>1</v>
      </c>
      <c r="J304" s="1436"/>
      <c r="K304" s="1436"/>
      <c r="L304" s="1436"/>
      <c r="M304" s="1436"/>
      <c r="N304" s="2305" t="s">
        <v>2588</v>
      </c>
      <c r="O304" s="1845">
        <f t="shared" si="20"/>
        <v>2000000</v>
      </c>
      <c r="P304" s="848"/>
      <c r="Q304" s="848"/>
      <c r="R304" s="849"/>
      <c r="S304" s="3197"/>
    </row>
    <row r="305" spans="1:19" ht="20.100000000000001" customHeight="1">
      <c r="A305" s="551"/>
      <c r="B305" s="565"/>
      <c r="C305" s="588"/>
      <c r="D305" s="565"/>
      <c r="E305" s="691"/>
      <c r="F305" s="1755" t="s">
        <v>1760</v>
      </c>
      <c r="G305" s="2292">
        <v>1500000</v>
      </c>
      <c r="H305" s="2293" t="s">
        <v>335</v>
      </c>
      <c r="I305" s="2174">
        <v>1</v>
      </c>
      <c r="J305" s="1436"/>
      <c r="K305" s="1436"/>
      <c r="L305" s="1436"/>
      <c r="M305" s="1436"/>
      <c r="N305" s="2305" t="s">
        <v>2588</v>
      </c>
      <c r="O305" s="1845">
        <f t="shared" si="20"/>
        <v>1500000</v>
      </c>
      <c r="P305" s="848"/>
      <c r="Q305" s="848"/>
      <c r="R305" s="849"/>
      <c r="S305" s="3197"/>
    </row>
    <row r="306" spans="1:19" ht="20.100000000000001" customHeight="1">
      <c r="A306" s="551"/>
      <c r="B306" s="565"/>
      <c r="C306" s="588"/>
      <c r="D306" s="565"/>
      <c r="E306" s="691"/>
      <c r="F306" s="2223" t="s">
        <v>1761</v>
      </c>
      <c r="G306" s="1057">
        <v>500000000</v>
      </c>
      <c r="H306" s="2199" t="s">
        <v>335</v>
      </c>
      <c r="I306" s="2540">
        <v>2.7E-2</v>
      </c>
      <c r="J306" s="1362"/>
      <c r="K306" s="1362"/>
      <c r="L306" s="1362"/>
      <c r="M306" s="1362"/>
      <c r="N306" s="1455" t="s">
        <v>2588</v>
      </c>
      <c r="O306" s="1180">
        <f t="shared" si="20"/>
        <v>13500000</v>
      </c>
      <c r="P306" s="848"/>
      <c r="Q306" s="848"/>
      <c r="R306" s="849"/>
      <c r="S306" s="3197"/>
    </row>
    <row r="307" spans="1:19" ht="20.100000000000001" customHeight="1">
      <c r="A307" s="551"/>
      <c r="B307" s="565"/>
      <c r="C307" s="588"/>
      <c r="D307" s="565"/>
      <c r="E307" s="691"/>
      <c r="F307" s="2223" t="s">
        <v>1762</v>
      </c>
      <c r="G307" s="1057">
        <v>800000</v>
      </c>
      <c r="H307" s="2199" t="s">
        <v>335</v>
      </c>
      <c r="I307" s="2216">
        <v>12</v>
      </c>
      <c r="J307" s="1362"/>
      <c r="K307" s="1362"/>
      <c r="L307" s="1362"/>
      <c r="M307" s="1362"/>
      <c r="N307" s="1455" t="s">
        <v>2588</v>
      </c>
      <c r="O307" s="1180">
        <f t="shared" si="20"/>
        <v>9600000</v>
      </c>
      <c r="P307" s="848"/>
      <c r="Q307" s="848"/>
      <c r="R307" s="849"/>
      <c r="S307" s="3197"/>
    </row>
    <row r="308" spans="1:19" ht="20.100000000000001" customHeight="1">
      <c r="A308" s="551"/>
      <c r="B308" s="565"/>
      <c r="C308" s="588"/>
      <c r="D308" s="565"/>
      <c r="E308" s="691"/>
      <c r="F308" s="1183" t="s">
        <v>1656</v>
      </c>
      <c r="G308" s="1453">
        <v>2000000</v>
      </c>
      <c r="H308" s="1362" t="s">
        <v>335</v>
      </c>
      <c r="I308" s="2232">
        <v>4</v>
      </c>
      <c r="J308" s="1362"/>
      <c r="K308" s="2232"/>
      <c r="L308" s="1362"/>
      <c r="M308" s="1362"/>
      <c r="N308" s="1455" t="s">
        <v>20</v>
      </c>
      <c r="O308" s="1180">
        <f t="shared" si="20"/>
        <v>8000000</v>
      </c>
      <c r="P308" s="848"/>
      <c r="Q308" s="848"/>
      <c r="R308" s="849"/>
      <c r="S308" s="3197"/>
    </row>
    <row r="309" spans="1:19" ht="20.100000000000001" customHeight="1">
      <c r="A309" s="551"/>
      <c r="B309" s="565"/>
      <c r="C309" s="588"/>
      <c r="D309" s="565"/>
      <c r="E309" s="1685" t="s">
        <v>3282</v>
      </c>
      <c r="F309" s="1228"/>
      <c r="G309" s="1228"/>
      <c r="H309" s="1228"/>
      <c r="I309" s="1228"/>
      <c r="J309" s="1228"/>
      <c r="K309" s="1228"/>
      <c r="L309" s="1228"/>
      <c r="M309" s="1228"/>
      <c r="N309" s="1228"/>
      <c r="O309" s="1686"/>
      <c r="P309" s="693">
        <f>O310+O315+O318+O322+O328+O330+O332+O335+O337</f>
        <v>50500000</v>
      </c>
      <c r="Q309" s="693">
        <f>SUM(Q310,Q315,Q318,Q322,Q328,Q330,Q332,Q335,Q337)</f>
        <v>58500000</v>
      </c>
      <c r="R309" s="694">
        <f t="shared" si="16"/>
        <v>-8000000</v>
      </c>
      <c r="S309" s="3179">
        <f t="shared" si="17"/>
        <v>-0.13675213675213677</v>
      </c>
    </row>
    <row r="310" spans="1:19" ht="20.100000000000001" customHeight="1">
      <c r="A310" s="551"/>
      <c r="B310" s="565"/>
      <c r="C310" s="588"/>
      <c r="D310" s="565"/>
      <c r="F310" s="633" t="s">
        <v>685</v>
      </c>
      <c r="G310" s="633"/>
      <c r="H310" s="633"/>
      <c r="I310" s="633"/>
      <c r="J310" s="633"/>
      <c r="K310" s="633"/>
      <c r="L310" s="633"/>
      <c r="M310" s="633"/>
      <c r="N310" s="1230"/>
      <c r="O310" s="637">
        <f>SUM(O311:O314)</f>
        <v>15000000</v>
      </c>
      <c r="P310" s="993">
        <f>O310</f>
        <v>15000000</v>
      </c>
      <c r="Q310" s="1109">
        <v>12000000</v>
      </c>
      <c r="R310" s="638">
        <f t="shared" si="16"/>
        <v>3000000</v>
      </c>
      <c r="S310" s="3277">
        <f t="shared" si="17"/>
        <v>0.25</v>
      </c>
    </row>
    <row r="311" spans="1:19" ht="20.100000000000001" customHeight="1">
      <c r="A311" s="551"/>
      <c r="B311" s="565"/>
      <c r="C311" s="588"/>
      <c r="D311" s="565"/>
      <c r="F311" s="1183" t="s">
        <v>1748</v>
      </c>
      <c r="G311" s="1114">
        <v>120000</v>
      </c>
      <c r="H311" s="1113" t="s">
        <v>335</v>
      </c>
      <c r="I311" s="2215">
        <v>60</v>
      </c>
      <c r="J311" s="1113"/>
      <c r="K311" s="1113"/>
      <c r="L311" s="1113"/>
      <c r="M311" s="1113"/>
      <c r="N311" s="1235" t="s">
        <v>20</v>
      </c>
      <c r="O311" s="1180">
        <f>ROUNDUP(G311*I311,-3)</f>
        <v>7200000</v>
      </c>
      <c r="P311" s="848"/>
      <c r="Q311" s="882"/>
      <c r="R311" s="849"/>
      <c r="S311" s="3197"/>
    </row>
    <row r="312" spans="1:19" ht="20.100000000000001" customHeight="1">
      <c r="A312" s="551"/>
      <c r="B312" s="565"/>
      <c r="C312" s="588"/>
      <c r="D312" s="565"/>
      <c r="F312" s="1183" t="s">
        <v>1749</v>
      </c>
      <c r="G312" s="1114">
        <v>90000</v>
      </c>
      <c r="H312" s="1113" t="s">
        <v>335</v>
      </c>
      <c r="I312" s="2538">
        <v>4</v>
      </c>
      <c r="J312" s="1113"/>
      <c r="K312" s="1113"/>
      <c r="L312" s="1113"/>
      <c r="M312" s="1113"/>
      <c r="N312" s="1235" t="s">
        <v>20</v>
      </c>
      <c r="O312" s="1180">
        <f>ROUNDUP(G312*I312,-3)</f>
        <v>360000</v>
      </c>
      <c r="P312" s="848"/>
      <c r="Q312" s="882"/>
      <c r="R312" s="849"/>
      <c r="S312" s="3197"/>
    </row>
    <row r="313" spans="1:19" ht="20.100000000000001" customHeight="1">
      <c r="A313" s="551"/>
      <c r="B313" s="565"/>
      <c r="C313" s="588"/>
      <c r="D313" s="565"/>
      <c r="F313" s="1183" t="s">
        <v>1750</v>
      </c>
      <c r="G313" s="1114">
        <v>80000</v>
      </c>
      <c r="H313" s="1113" t="s">
        <v>335</v>
      </c>
      <c r="I313" s="2215">
        <v>90</v>
      </c>
      <c r="J313" s="1113"/>
      <c r="K313" s="1113"/>
      <c r="L313" s="1113"/>
      <c r="M313" s="1113"/>
      <c r="N313" s="1235" t="s">
        <v>20</v>
      </c>
      <c r="O313" s="1180">
        <f>ROUNDUP(G313*I313,-3)</f>
        <v>7200000</v>
      </c>
      <c r="P313" s="848"/>
      <c r="Q313" s="882"/>
      <c r="R313" s="849"/>
      <c r="S313" s="3197"/>
    </row>
    <row r="314" spans="1:19" ht="20.100000000000001" customHeight="1">
      <c r="A314" s="551"/>
      <c r="B314" s="565"/>
      <c r="C314" s="588"/>
      <c r="D314" s="565"/>
      <c r="F314" s="1183" t="s">
        <v>1751</v>
      </c>
      <c r="G314" s="1114">
        <v>60000</v>
      </c>
      <c r="H314" s="1113" t="s">
        <v>335</v>
      </c>
      <c r="I314" s="2538">
        <v>4</v>
      </c>
      <c r="J314" s="1113"/>
      <c r="K314" s="1113"/>
      <c r="L314" s="1113"/>
      <c r="M314" s="1113"/>
      <c r="N314" s="1235" t="s">
        <v>20</v>
      </c>
      <c r="O314" s="1180">
        <f>ROUNDUP(G314*I314,-3)</f>
        <v>240000</v>
      </c>
      <c r="P314" s="848"/>
      <c r="Q314" s="882"/>
      <c r="R314" s="849"/>
      <c r="S314" s="3197"/>
    </row>
    <row r="315" spans="1:19" ht="20.100000000000001" customHeight="1">
      <c r="A315" s="551"/>
      <c r="B315" s="565"/>
      <c r="C315" s="588"/>
      <c r="D315" s="565"/>
      <c r="F315" s="633" t="s">
        <v>686</v>
      </c>
      <c r="G315" s="633"/>
      <c r="H315" s="633"/>
      <c r="I315" s="633"/>
      <c r="J315" s="633"/>
      <c r="K315" s="633"/>
      <c r="L315" s="633"/>
      <c r="M315" s="633"/>
      <c r="N315" s="1230"/>
      <c r="O315" s="637">
        <f>SUM(O316:O317)</f>
        <v>2000000</v>
      </c>
      <c r="P315" s="616">
        <f>O315</f>
        <v>2000000</v>
      </c>
      <c r="Q315" s="1109">
        <v>5000000</v>
      </c>
      <c r="R315" s="638">
        <f t="shared" si="16"/>
        <v>-3000000</v>
      </c>
      <c r="S315" s="3277">
        <f t="shared" si="17"/>
        <v>-0.6</v>
      </c>
    </row>
    <row r="316" spans="1:19" ht="20.100000000000001" customHeight="1">
      <c r="A316" s="551"/>
      <c r="B316" s="565"/>
      <c r="C316" s="588"/>
      <c r="D316" s="565"/>
      <c r="F316" s="1348" t="s">
        <v>2589</v>
      </c>
      <c r="G316" s="1349">
        <v>500000</v>
      </c>
      <c r="H316" s="1350" t="s">
        <v>335</v>
      </c>
      <c r="I316" s="2279">
        <v>3</v>
      </c>
      <c r="J316" s="1350"/>
      <c r="K316" s="1350"/>
      <c r="L316" s="1350"/>
      <c r="M316" s="1350"/>
      <c r="N316" s="1423" t="s">
        <v>20</v>
      </c>
      <c r="O316" s="1845">
        <f>ROUNDUP(G316*I316,-3)</f>
        <v>1500000</v>
      </c>
      <c r="P316" s="848"/>
      <c r="Q316" s="882"/>
      <c r="R316" s="849"/>
      <c r="S316" s="3197"/>
    </row>
    <row r="317" spans="1:19" ht="20.100000000000001" customHeight="1">
      <c r="A317" s="551"/>
      <c r="B317" s="565"/>
      <c r="C317" s="588"/>
      <c r="D317" s="565"/>
      <c r="F317" s="1348" t="s">
        <v>2590</v>
      </c>
      <c r="G317" s="1349">
        <v>250000</v>
      </c>
      <c r="H317" s="1350" t="s">
        <v>335</v>
      </c>
      <c r="I317" s="2279">
        <v>2</v>
      </c>
      <c r="J317" s="1350"/>
      <c r="K317" s="1350"/>
      <c r="L317" s="1350"/>
      <c r="M317" s="1350"/>
      <c r="N317" s="1423" t="s">
        <v>20</v>
      </c>
      <c r="O317" s="1845">
        <f>ROUNDUP(G317*I317,-3)</f>
        <v>500000</v>
      </c>
      <c r="P317" s="848"/>
      <c r="Q317" s="882"/>
      <c r="R317" s="849"/>
      <c r="S317" s="3197"/>
    </row>
    <row r="318" spans="1:19" ht="20.100000000000001" customHeight="1">
      <c r="A318" s="551"/>
      <c r="B318" s="565"/>
      <c r="C318" s="588"/>
      <c r="D318" s="565"/>
      <c r="F318" s="633" t="s">
        <v>1273</v>
      </c>
      <c r="G318" s="633"/>
      <c r="H318" s="633"/>
      <c r="I318" s="633"/>
      <c r="J318" s="633"/>
      <c r="K318" s="633"/>
      <c r="L318" s="633"/>
      <c r="M318" s="633"/>
      <c r="N318" s="1230"/>
      <c r="O318" s="637">
        <f>SUM(O319:O321)</f>
        <v>7000000</v>
      </c>
      <c r="P318" s="616">
        <f>O318</f>
        <v>7000000</v>
      </c>
      <c r="Q318" s="1109">
        <v>7000000</v>
      </c>
      <c r="R318" s="638">
        <f t="shared" si="16"/>
        <v>0</v>
      </c>
      <c r="S318" s="3277">
        <f t="shared" ref="S318" si="21">R318/Q318</f>
        <v>0</v>
      </c>
    </row>
    <row r="319" spans="1:19" ht="20.100000000000001" customHeight="1">
      <c r="A319" s="551"/>
      <c r="B319" s="565"/>
      <c r="C319" s="588"/>
      <c r="D319" s="565"/>
      <c r="F319" s="1183" t="s">
        <v>1752</v>
      </c>
      <c r="G319" s="1114">
        <v>3500000</v>
      </c>
      <c r="H319" s="1113" t="s">
        <v>335</v>
      </c>
      <c r="I319" s="2232">
        <v>1</v>
      </c>
      <c r="J319" s="1113"/>
      <c r="K319" s="1113"/>
      <c r="L319" s="1113"/>
      <c r="M319" s="1113"/>
      <c r="N319" s="1235" t="s">
        <v>2591</v>
      </c>
      <c r="O319" s="1180">
        <f>ROUNDUP(G319*I319,-3)</f>
        <v>3500000</v>
      </c>
      <c r="P319" s="848"/>
      <c r="Q319" s="882"/>
      <c r="R319" s="849"/>
      <c r="S319" s="3197"/>
    </row>
    <row r="320" spans="1:19" ht="20.100000000000001" customHeight="1">
      <c r="A320" s="551"/>
      <c r="B320" s="565"/>
      <c r="C320" s="588"/>
      <c r="D320" s="565"/>
      <c r="F320" s="1183" t="s">
        <v>1753</v>
      </c>
      <c r="G320" s="1114">
        <v>3000000</v>
      </c>
      <c r="H320" s="1113" t="s">
        <v>335</v>
      </c>
      <c r="I320" s="2232">
        <v>1</v>
      </c>
      <c r="J320" s="1113"/>
      <c r="K320" s="1113"/>
      <c r="L320" s="1113"/>
      <c r="M320" s="1113"/>
      <c r="N320" s="1235" t="s">
        <v>2556</v>
      </c>
      <c r="O320" s="1180">
        <f>ROUNDUP(G320*I320,-3)</f>
        <v>3000000</v>
      </c>
      <c r="P320" s="848"/>
      <c r="Q320" s="882"/>
      <c r="R320" s="849"/>
      <c r="S320" s="3197"/>
    </row>
    <row r="321" spans="1:19" ht="20.100000000000001" customHeight="1">
      <c r="A321" s="551"/>
      <c r="B321" s="565"/>
      <c r="C321" s="588"/>
      <c r="D321" s="565"/>
      <c r="F321" s="1183" t="s">
        <v>1754</v>
      </c>
      <c r="G321" s="1453">
        <v>500000</v>
      </c>
      <c r="H321" s="1362" t="s">
        <v>335</v>
      </c>
      <c r="I321" s="2232">
        <v>1</v>
      </c>
      <c r="J321" s="1362"/>
      <c r="K321" s="1362"/>
      <c r="L321" s="1362"/>
      <c r="M321" s="1362"/>
      <c r="N321" s="1455" t="s">
        <v>2557</v>
      </c>
      <c r="O321" s="1180">
        <f>ROUNDUP(G321*I321,-3)</f>
        <v>500000</v>
      </c>
      <c r="P321" s="1181"/>
      <c r="Q321" s="2201"/>
      <c r="R321" s="1182"/>
      <c r="S321" s="3220"/>
    </row>
    <row r="322" spans="1:19" ht="20.100000000000001" customHeight="1">
      <c r="A322" s="551"/>
      <c r="B322" s="565"/>
      <c r="C322" s="588"/>
      <c r="D322" s="565"/>
      <c r="F322" s="633" t="s">
        <v>687</v>
      </c>
      <c r="G322" s="633"/>
      <c r="H322" s="633"/>
      <c r="I322" s="633"/>
      <c r="J322" s="633"/>
      <c r="K322" s="633"/>
      <c r="L322" s="633"/>
      <c r="M322" s="633"/>
      <c r="N322" s="1230"/>
      <c r="O322" s="637">
        <f>SUM(O323:O327)</f>
        <v>11900000</v>
      </c>
      <c r="P322" s="616">
        <f>O322</f>
        <v>11900000</v>
      </c>
      <c r="Q322" s="1109">
        <v>19900000</v>
      </c>
      <c r="R322" s="638">
        <f t="shared" si="16"/>
        <v>-8000000</v>
      </c>
      <c r="S322" s="3277">
        <f t="shared" si="17"/>
        <v>-0.4020100502512563</v>
      </c>
    </row>
    <row r="323" spans="1:19" ht="20.100000000000001" customHeight="1">
      <c r="A323" s="551"/>
      <c r="B323" s="565"/>
      <c r="C323" s="588"/>
      <c r="D323" s="565"/>
      <c r="F323" s="1183" t="s">
        <v>1657</v>
      </c>
      <c r="G323" s="1453">
        <v>550000</v>
      </c>
      <c r="H323" s="1362" t="s">
        <v>335</v>
      </c>
      <c r="I323" s="2232">
        <v>4</v>
      </c>
      <c r="J323" s="1362"/>
      <c r="K323" s="1362"/>
      <c r="L323" s="1362"/>
      <c r="M323" s="1362"/>
      <c r="N323" s="1455" t="s">
        <v>20</v>
      </c>
      <c r="O323" s="1180">
        <f>ROUNDUP(G323*I323,-3)</f>
        <v>2200000</v>
      </c>
      <c r="P323" s="848"/>
      <c r="Q323" s="882"/>
      <c r="R323" s="849"/>
      <c r="S323" s="3197"/>
    </row>
    <row r="324" spans="1:19" ht="20.100000000000001" customHeight="1">
      <c r="A324" s="551"/>
      <c r="B324" s="565"/>
      <c r="C324" s="588"/>
      <c r="D324" s="565"/>
      <c r="F324" s="1183" t="s">
        <v>1658</v>
      </c>
      <c r="G324" s="1453">
        <v>1000</v>
      </c>
      <c r="H324" s="1362" t="s">
        <v>335</v>
      </c>
      <c r="I324" s="2381">
        <v>5000</v>
      </c>
      <c r="J324" s="1362"/>
      <c r="K324" s="1362"/>
      <c r="L324" s="1362"/>
      <c r="M324" s="1362"/>
      <c r="N324" s="1455" t="s">
        <v>20</v>
      </c>
      <c r="O324" s="1180">
        <f>ROUNDUP(G324*I324,-3)</f>
        <v>5000000</v>
      </c>
      <c r="P324" s="848"/>
      <c r="Q324" s="882"/>
      <c r="R324" s="849"/>
      <c r="S324" s="3197"/>
    </row>
    <row r="325" spans="1:19" ht="20.100000000000001" customHeight="1">
      <c r="A325" s="551"/>
      <c r="B325" s="565"/>
      <c r="C325" s="588"/>
      <c r="D325" s="565"/>
      <c r="F325" s="1183" t="s">
        <v>1659</v>
      </c>
      <c r="G325" s="1453">
        <v>1000</v>
      </c>
      <c r="H325" s="1362" t="s">
        <v>335</v>
      </c>
      <c r="I325" s="2541">
        <v>3000</v>
      </c>
      <c r="J325" s="1362"/>
      <c r="K325" s="1362"/>
      <c r="L325" s="1362"/>
      <c r="M325" s="1362"/>
      <c r="N325" s="1455" t="s">
        <v>20</v>
      </c>
      <c r="O325" s="1180">
        <f>ROUNDUP(G325*I325,-3)</f>
        <v>3000000</v>
      </c>
      <c r="P325" s="848"/>
      <c r="Q325" s="882"/>
      <c r="R325" s="849"/>
      <c r="S325" s="3197"/>
    </row>
    <row r="326" spans="1:19" ht="20.100000000000001" customHeight="1">
      <c r="A326" s="551"/>
      <c r="B326" s="565"/>
      <c r="C326" s="588"/>
      <c r="D326" s="565"/>
      <c r="F326" s="1183" t="s">
        <v>1660</v>
      </c>
      <c r="G326" s="1453">
        <v>50000</v>
      </c>
      <c r="H326" s="1362" t="s">
        <v>335</v>
      </c>
      <c r="I326" s="2232">
        <v>10</v>
      </c>
      <c r="J326" s="1362"/>
      <c r="K326" s="1362"/>
      <c r="L326" s="1362"/>
      <c r="M326" s="1362"/>
      <c r="N326" s="1455" t="s">
        <v>20</v>
      </c>
      <c r="O326" s="1180">
        <f>ROUNDUP(G326*I326,-3)</f>
        <v>500000</v>
      </c>
      <c r="P326" s="848"/>
      <c r="Q326" s="882"/>
      <c r="R326" s="849"/>
      <c r="S326" s="3197"/>
    </row>
    <row r="327" spans="1:19" ht="20.100000000000001" customHeight="1">
      <c r="A327" s="551"/>
      <c r="B327" s="565"/>
      <c r="C327" s="588"/>
      <c r="D327" s="565"/>
      <c r="F327" s="1183" t="s">
        <v>1661</v>
      </c>
      <c r="G327" s="1453">
        <v>100000</v>
      </c>
      <c r="H327" s="1362" t="s">
        <v>335</v>
      </c>
      <c r="I327" s="1464">
        <v>12</v>
      </c>
      <c r="J327" s="1362"/>
      <c r="K327" s="1362"/>
      <c r="L327" s="1362"/>
      <c r="M327" s="1362"/>
      <c r="N327" s="1455" t="s">
        <v>20</v>
      </c>
      <c r="O327" s="1180">
        <f>ROUNDUP(G327*I327,-3)</f>
        <v>1200000</v>
      </c>
      <c r="P327" s="848"/>
      <c r="Q327" s="882"/>
      <c r="R327" s="849"/>
      <c r="S327" s="3197"/>
    </row>
    <row r="328" spans="1:19" ht="20.100000000000001" customHeight="1">
      <c r="A328" s="551"/>
      <c r="B328" s="565"/>
      <c r="C328" s="588"/>
      <c r="D328" s="565"/>
      <c r="F328" s="633" t="s">
        <v>1274</v>
      </c>
      <c r="G328" s="633"/>
      <c r="H328" s="633"/>
      <c r="I328" s="633"/>
      <c r="J328" s="633"/>
      <c r="K328" s="633"/>
      <c r="L328" s="633"/>
      <c r="M328" s="633"/>
      <c r="N328" s="1230"/>
      <c r="O328" s="637">
        <f>O329</f>
        <v>400000</v>
      </c>
      <c r="P328" s="616">
        <f>O328</f>
        <v>400000</v>
      </c>
      <c r="Q328" s="1109">
        <v>400000</v>
      </c>
      <c r="R328" s="638">
        <f t="shared" ref="R328:R346" si="22">P328-Q328</f>
        <v>0</v>
      </c>
      <c r="S328" s="3277">
        <f t="shared" ref="S328:S346" si="23">R328/Q328</f>
        <v>0</v>
      </c>
    </row>
    <row r="329" spans="1:19" ht="20.100000000000001" customHeight="1">
      <c r="A329" s="551"/>
      <c r="B329" s="565"/>
      <c r="C329" s="588"/>
      <c r="D329" s="565"/>
      <c r="F329" s="1183" t="s">
        <v>1724</v>
      </c>
      <c r="G329" s="1453">
        <v>100000</v>
      </c>
      <c r="H329" s="1362" t="s">
        <v>335</v>
      </c>
      <c r="I329" s="2232">
        <v>4</v>
      </c>
      <c r="J329" s="1362"/>
      <c r="K329" s="2232"/>
      <c r="L329" s="1362"/>
      <c r="M329" s="1362"/>
      <c r="N329" s="1455" t="s">
        <v>20</v>
      </c>
      <c r="O329" s="1180">
        <f>ROUNDUP(G329*I329,-3)</f>
        <v>400000</v>
      </c>
      <c r="P329" s="848"/>
      <c r="Q329" s="882"/>
      <c r="R329" s="849"/>
      <c r="S329" s="3197"/>
    </row>
    <row r="330" spans="1:19" ht="20.100000000000001" customHeight="1">
      <c r="A330" s="551"/>
      <c r="B330" s="565"/>
      <c r="C330" s="588"/>
      <c r="D330" s="565"/>
      <c r="F330" s="633" t="s">
        <v>1275</v>
      </c>
      <c r="G330" s="633"/>
      <c r="H330" s="633"/>
      <c r="I330" s="633"/>
      <c r="J330" s="633"/>
      <c r="K330" s="633"/>
      <c r="L330" s="633"/>
      <c r="M330" s="633"/>
      <c r="N330" s="1230"/>
      <c r="O330" s="637">
        <f>O331</f>
        <v>2000000</v>
      </c>
      <c r="P330" s="616">
        <f>O330</f>
        <v>2000000</v>
      </c>
      <c r="Q330" s="1109">
        <v>2000000</v>
      </c>
      <c r="R330" s="638">
        <f t="shared" si="22"/>
        <v>0</v>
      </c>
      <c r="S330" s="3277">
        <f t="shared" si="23"/>
        <v>0</v>
      </c>
    </row>
    <row r="331" spans="1:19" ht="20.100000000000001" customHeight="1">
      <c r="A331" s="551"/>
      <c r="B331" s="565"/>
      <c r="C331" s="588"/>
      <c r="D331" s="565"/>
      <c r="F331" s="1183" t="s">
        <v>1724</v>
      </c>
      <c r="G331" s="1453">
        <v>500000</v>
      </c>
      <c r="H331" s="1362" t="s">
        <v>335</v>
      </c>
      <c r="I331" s="2232">
        <v>4</v>
      </c>
      <c r="J331" s="1362"/>
      <c r="K331" s="2232"/>
      <c r="L331" s="1362"/>
      <c r="M331" s="1362"/>
      <c r="N331" s="1455" t="s">
        <v>20</v>
      </c>
      <c r="O331" s="1180">
        <f>ROUNDUP(G331*I331,-3)</f>
        <v>2000000</v>
      </c>
      <c r="P331" s="848"/>
      <c r="Q331" s="882"/>
      <c r="R331" s="849"/>
      <c r="S331" s="3197"/>
    </row>
    <row r="332" spans="1:19" ht="20.100000000000001" customHeight="1">
      <c r="A332" s="551"/>
      <c r="B332" s="565"/>
      <c r="C332" s="588"/>
      <c r="D332" s="565"/>
      <c r="F332" s="633" t="s">
        <v>688</v>
      </c>
      <c r="G332" s="1229"/>
      <c r="H332" s="633"/>
      <c r="I332" s="633"/>
      <c r="J332" s="633"/>
      <c r="K332" s="633"/>
      <c r="L332" s="633"/>
      <c r="M332" s="633"/>
      <c r="N332" s="1230"/>
      <c r="O332" s="637">
        <f>SUM(O333:O334)</f>
        <v>8400000</v>
      </c>
      <c r="P332" s="616">
        <f>O332</f>
        <v>8400000</v>
      </c>
      <c r="Q332" s="1109">
        <v>8400000</v>
      </c>
      <c r="R332" s="638">
        <f t="shared" si="22"/>
        <v>0</v>
      </c>
      <c r="S332" s="3277">
        <f t="shared" si="23"/>
        <v>0</v>
      </c>
    </row>
    <row r="333" spans="1:19" ht="20.100000000000001" customHeight="1">
      <c r="A333" s="551"/>
      <c r="B333" s="565"/>
      <c r="C333" s="588"/>
      <c r="D333" s="565"/>
      <c r="F333" s="2223" t="s">
        <v>1763</v>
      </c>
      <c r="G333" s="1057">
        <v>400000</v>
      </c>
      <c r="H333" s="2199" t="s">
        <v>335</v>
      </c>
      <c r="I333" s="2216">
        <v>12</v>
      </c>
      <c r="J333" s="1362"/>
      <c r="K333" s="1362"/>
      <c r="L333" s="1362"/>
      <c r="M333" s="1362"/>
      <c r="N333" s="1455" t="s">
        <v>627</v>
      </c>
      <c r="O333" s="1180">
        <f t="shared" ref="O333:O334" si="24">ROUNDUP(G333*I333,-3)</f>
        <v>4800000</v>
      </c>
      <c r="P333" s="848"/>
      <c r="Q333" s="882"/>
      <c r="R333" s="849"/>
      <c r="S333" s="3197"/>
    </row>
    <row r="334" spans="1:19" ht="20.100000000000001" customHeight="1">
      <c r="A334" s="551"/>
      <c r="B334" s="565"/>
      <c r="C334" s="588"/>
      <c r="D334" s="565"/>
      <c r="F334" s="2223" t="s">
        <v>1764</v>
      </c>
      <c r="G334" s="1057">
        <v>300000</v>
      </c>
      <c r="H334" s="2199" t="s">
        <v>335</v>
      </c>
      <c r="I334" s="2216">
        <v>12</v>
      </c>
      <c r="J334" s="1362"/>
      <c r="K334" s="1362"/>
      <c r="L334" s="1362"/>
      <c r="M334" s="1362"/>
      <c r="N334" s="1455" t="s">
        <v>2592</v>
      </c>
      <c r="O334" s="1180">
        <f t="shared" si="24"/>
        <v>3600000</v>
      </c>
      <c r="P334" s="848"/>
      <c r="Q334" s="882"/>
      <c r="R334" s="849"/>
      <c r="S334" s="3197"/>
    </row>
    <row r="335" spans="1:19" ht="20.100000000000001" customHeight="1">
      <c r="A335" s="551"/>
      <c r="B335" s="565"/>
      <c r="C335" s="588"/>
      <c r="D335" s="565"/>
      <c r="E335" s="1231"/>
      <c r="F335" s="633" t="s">
        <v>689</v>
      </c>
      <c r="G335" s="633"/>
      <c r="H335" s="633"/>
      <c r="I335" s="633"/>
      <c r="J335" s="633"/>
      <c r="K335" s="633"/>
      <c r="L335" s="633"/>
      <c r="M335" s="633"/>
      <c r="N335" s="1230"/>
      <c r="O335" s="637">
        <f>SUM(O336)</f>
        <v>500000</v>
      </c>
      <c r="P335" s="616">
        <f>O335</f>
        <v>500000</v>
      </c>
      <c r="Q335" s="1109">
        <v>500000</v>
      </c>
      <c r="R335" s="638">
        <f t="shared" si="22"/>
        <v>0</v>
      </c>
      <c r="S335" s="3277">
        <f t="shared" si="23"/>
        <v>0</v>
      </c>
    </row>
    <row r="336" spans="1:19" ht="20.100000000000001" customHeight="1">
      <c r="A336" s="551"/>
      <c r="B336" s="565"/>
      <c r="C336" s="588"/>
      <c r="D336" s="565"/>
      <c r="E336" s="1231"/>
      <c r="F336" s="1183" t="s">
        <v>1662</v>
      </c>
      <c r="G336" s="1453">
        <v>100000</v>
      </c>
      <c r="H336" s="1362" t="s">
        <v>335</v>
      </c>
      <c r="I336" s="2215">
        <v>5</v>
      </c>
      <c r="J336" s="1362"/>
      <c r="K336" s="1362"/>
      <c r="L336" s="1362"/>
      <c r="M336" s="1362"/>
      <c r="N336" s="1455" t="s">
        <v>20</v>
      </c>
      <c r="O336" s="1180">
        <f>ROUNDUP(G336*I336,-3)</f>
        <v>500000</v>
      </c>
      <c r="P336" s="1181"/>
      <c r="Q336" s="882"/>
      <c r="R336" s="849"/>
      <c r="S336" s="3197"/>
    </row>
    <row r="337" spans="1:21" ht="20.100000000000001" customHeight="1">
      <c r="A337" s="551"/>
      <c r="B337" s="565"/>
      <c r="C337" s="588"/>
      <c r="D337" s="565"/>
      <c r="E337" s="1231"/>
      <c r="F337" s="633" t="s">
        <v>690</v>
      </c>
      <c r="G337" s="633"/>
      <c r="H337" s="633"/>
      <c r="I337" s="633"/>
      <c r="J337" s="633"/>
      <c r="K337" s="633"/>
      <c r="L337" s="633"/>
      <c r="M337" s="633"/>
      <c r="N337" s="1230"/>
      <c r="O337" s="2537">
        <f>SUM(O338:O340)</f>
        <v>3300000</v>
      </c>
      <c r="P337" s="616">
        <f>O337</f>
        <v>3300000</v>
      </c>
      <c r="Q337" s="1109">
        <v>3300000</v>
      </c>
      <c r="R337" s="638">
        <f t="shared" si="22"/>
        <v>0</v>
      </c>
      <c r="S337" s="3277">
        <f t="shared" si="23"/>
        <v>0</v>
      </c>
    </row>
    <row r="338" spans="1:21" ht="20.100000000000001" customHeight="1">
      <c r="A338" s="551"/>
      <c r="B338" s="565"/>
      <c r="C338" s="588"/>
      <c r="D338" s="565"/>
      <c r="E338" s="1231"/>
      <c r="F338" s="1183" t="s">
        <v>1663</v>
      </c>
      <c r="G338" s="1453">
        <v>250000</v>
      </c>
      <c r="H338" s="1362" t="s">
        <v>335</v>
      </c>
      <c r="I338" s="2538">
        <v>6</v>
      </c>
      <c r="J338" s="1362"/>
      <c r="K338" s="1362"/>
      <c r="L338" s="1362"/>
      <c r="M338" s="1362"/>
      <c r="N338" s="1455" t="s">
        <v>627</v>
      </c>
      <c r="O338" s="1180">
        <f>ROUNDUP(G338*I338,-3)</f>
        <v>1500000</v>
      </c>
      <c r="P338" s="1181"/>
      <c r="Q338" s="882"/>
      <c r="R338" s="849"/>
      <c r="S338" s="3197"/>
    </row>
    <row r="339" spans="1:21" ht="20.100000000000001" customHeight="1">
      <c r="A339" s="551"/>
      <c r="B339" s="565"/>
      <c r="C339" s="588"/>
      <c r="D339" s="565"/>
      <c r="E339" s="1236"/>
      <c r="F339" s="1183" t="s">
        <v>1664</v>
      </c>
      <c r="G339" s="1453">
        <v>200000</v>
      </c>
      <c r="H339" s="1362" t="s">
        <v>335</v>
      </c>
      <c r="I339" s="2538">
        <v>6</v>
      </c>
      <c r="J339" s="1362"/>
      <c r="K339" s="1362"/>
      <c r="L339" s="1362"/>
      <c r="M339" s="1362"/>
      <c r="N339" s="1455" t="s">
        <v>20</v>
      </c>
      <c r="O339" s="1180">
        <f>ROUNDUP(G339*I339,-3)</f>
        <v>1200000</v>
      </c>
      <c r="P339" s="1181"/>
      <c r="Q339" s="882"/>
      <c r="R339" s="849"/>
      <c r="S339" s="3197"/>
      <c r="U339" s="68" t="s">
        <v>1034</v>
      </c>
    </row>
    <row r="340" spans="1:21" ht="20.100000000000001" customHeight="1">
      <c r="A340" s="551"/>
      <c r="B340" s="565"/>
      <c r="C340" s="588"/>
      <c r="D340" s="565"/>
      <c r="F340" s="1183" t="s">
        <v>1665</v>
      </c>
      <c r="G340" s="1453">
        <v>100000</v>
      </c>
      <c r="H340" s="1362" t="s">
        <v>335</v>
      </c>
      <c r="I340" s="2538">
        <v>6</v>
      </c>
      <c r="J340" s="1362"/>
      <c r="K340" s="1362"/>
      <c r="L340" s="1362"/>
      <c r="M340" s="1362"/>
      <c r="N340" s="1455" t="s">
        <v>20</v>
      </c>
      <c r="O340" s="1180">
        <f>ROUNDUP(G340*I340,-3)</f>
        <v>600000</v>
      </c>
      <c r="P340" s="1459"/>
      <c r="Q340" s="882"/>
      <c r="R340" s="849"/>
      <c r="S340" s="3197"/>
    </row>
    <row r="341" spans="1:21" ht="20.100000000000001" customHeight="1">
      <c r="A341" s="551"/>
      <c r="B341" s="565"/>
      <c r="C341" s="441" t="s">
        <v>82</v>
      </c>
      <c r="D341" s="442"/>
      <c r="E341" s="442"/>
      <c r="F341" s="443"/>
      <c r="G341" s="443"/>
      <c r="H341" s="2492"/>
      <c r="I341" s="443"/>
      <c r="J341" s="2492"/>
      <c r="K341" s="443"/>
      <c r="L341" s="443"/>
      <c r="M341" s="443"/>
      <c r="N341" s="443"/>
      <c r="O341" s="444"/>
      <c r="P341" s="564">
        <f>P342</f>
        <v>38086000</v>
      </c>
      <c r="Q341" s="564">
        <f>Q342</f>
        <v>87602000</v>
      </c>
      <c r="R341" s="625">
        <f t="shared" si="22"/>
        <v>-49516000</v>
      </c>
      <c r="S341" s="2775">
        <f t="shared" si="23"/>
        <v>-0.56523823656994132</v>
      </c>
    </row>
    <row r="342" spans="1:21" ht="20.100000000000001" customHeight="1">
      <c r="A342" s="551"/>
      <c r="B342" s="565"/>
      <c r="C342" s="565"/>
      <c r="D342" s="2252" t="s">
        <v>155</v>
      </c>
      <c r="E342" s="2333"/>
      <c r="F342" s="2334"/>
      <c r="G342" s="2335"/>
      <c r="H342" s="2334"/>
      <c r="I342" s="2334"/>
      <c r="J342" s="2334"/>
      <c r="K342" s="2334"/>
      <c r="L342" s="2334"/>
      <c r="M342" s="2334"/>
      <c r="N342" s="2336"/>
      <c r="O342" s="2334"/>
      <c r="P342" s="2337">
        <f>P343</f>
        <v>38086000</v>
      </c>
      <c r="Q342" s="2337">
        <f>Q343</f>
        <v>87602000</v>
      </c>
      <c r="R342" s="2338">
        <f t="shared" si="22"/>
        <v>-49516000</v>
      </c>
      <c r="S342" s="3225">
        <f t="shared" si="23"/>
        <v>-0.56523823656994132</v>
      </c>
    </row>
    <row r="343" spans="1:21" ht="20.100000000000001" customHeight="1">
      <c r="A343" s="551"/>
      <c r="B343" s="565"/>
      <c r="C343" s="565"/>
      <c r="D343" s="565"/>
      <c r="E343" s="1685" t="s">
        <v>1381</v>
      </c>
      <c r="F343" s="1228"/>
      <c r="G343" s="1228"/>
      <c r="H343" s="1228"/>
      <c r="I343" s="1228"/>
      <c r="J343" s="1228"/>
      <c r="K343" s="1228"/>
      <c r="L343" s="1228"/>
      <c r="M343" s="1228"/>
      <c r="N343" s="1228"/>
      <c r="O343" s="1686"/>
      <c r="P343" s="573">
        <f>ROUNDUP(O344+O346,-3)</f>
        <v>38086000</v>
      </c>
      <c r="Q343" s="573">
        <f>SUM(Q344,Q346)</f>
        <v>87602000</v>
      </c>
      <c r="R343" s="631">
        <f t="shared" si="22"/>
        <v>-49516000</v>
      </c>
      <c r="S343" s="3170">
        <f t="shared" si="23"/>
        <v>-0.56523823656994132</v>
      </c>
    </row>
    <row r="344" spans="1:21" ht="20.100000000000001" customHeight="1">
      <c r="A344" s="551"/>
      <c r="B344" s="565"/>
      <c r="C344" s="565"/>
      <c r="D344" s="565"/>
      <c r="E344" s="870"/>
      <c r="F344" s="633" t="s">
        <v>691</v>
      </c>
      <c r="G344" s="1229"/>
      <c r="H344" s="633"/>
      <c r="I344" s="633"/>
      <c r="J344" s="633"/>
      <c r="K344" s="633"/>
      <c r="L344" s="633"/>
      <c r="M344" s="633"/>
      <c r="N344" s="1230"/>
      <c r="O344" s="637">
        <f>SUM(O345)</f>
        <v>200000</v>
      </c>
      <c r="P344" s="616">
        <f>O344</f>
        <v>200000</v>
      </c>
      <c r="Q344" s="616">
        <v>200000</v>
      </c>
      <c r="R344" s="638">
        <f t="shared" si="22"/>
        <v>0</v>
      </c>
      <c r="S344" s="3277">
        <f t="shared" si="23"/>
        <v>0</v>
      </c>
    </row>
    <row r="345" spans="1:21" ht="20.100000000000001" customHeight="1">
      <c r="A345" s="551"/>
      <c r="B345" s="565"/>
      <c r="C345" s="565"/>
      <c r="D345" s="565"/>
      <c r="F345" s="1183" t="s">
        <v>1445</v>
      </c>
      <c r="G345" s="1114">
        <v>200000</v>
      </c>
      <c r="H345" s="1113" t="s">
        <v>335</v>
      </c>
      <c r="I345" s="1346">
        <v>1</v>
      </c>
      <c r="J345" s="1113"/>
      <c r="K345" s="1234"/>
      <c r="L345" s="1234"/>
      <c r="M345" s="1234"/>
      <c r="N345" s="1235" t="s">
        <v>20</v>
      </c>
      <c r="O345" s="716">
        <f>ROUNDUP(G345*I345,-3)</f>
        <v>200000</v>
      </c>
      <c r="P345" s="848"/>
      <c r="Q345" s="848"/>
      <c r="R345" s="849"/>
      <c r="S345" s="3197"/>
    </row>
    <row r="346" spans="1:21" ht="20.100000000000001" customHeight="1">
      <c r="A346" s="551"/>
      <c r="B346" s="565"/>
      <c r="C346" s="565"/>
      <c r="D346" s="565"/>
      <c r="E346" s="565"/>
      <c r="F346" s="633" t="s">
        <v>692</v>
      </c>
      <c r="G346" s="1229"/>
      <c r="H346" s="633"/>
      <c r="I346" s="633"/>
      <c r="J346" s="633"/>
      <c r="K346" s="633"/>
      <c r="L346" s="633"/>
      <c r="M346" s="633"/>
      <c r="N346" s="1230"/>
      <c r="O346" s="637">
        <f>SUM(O347)</f>
        <v>37886000</v>
      </c>
      <c r="P346" s="616">
        <f>O346</f>
        <v>37886000</v>
      </c>
      <c r="Q346" s="616">
        <v>87402000</v>
      </c>
      <c r="R346" s="638">
        <f t="shared" si="22"/>
        <v>-49516000</v>
      </c>
      <c r="S346" s="3277">
        <f t="shared" si="23"/>
        <v>-0.56653165831445507</v>
      </c>
    </row>
    <row r="347" spans="1:21" ht="20.100000000000001" customHeight="1" thickBot="1">
      <c r="A347" s="639"/>
      <c r="B347" s="640"/>
      <c r="C347" s="640"/>
      <c r="D347" s="640"/>
      <c r="E347" s="1304"/>
      <c r="F347" s="1477" t="s">
        <v>1755</v>
      </c>
      <c r="G347" s="1378">
        <v>37886000</v>
      </c>
      <c r="H347" s="1379" t="s">
        <v>335</v>
      </c>
      <c r="I347" s="2542">
        <v>1</v>
      </c>
      <c r="J347" s="1379"/>
      <c r="K347" s="1381"/>
      <c r="L347" s="1381"/>
      <c r="M347" s="1381"/>
      <c r="N347" s="1382" t="s">
        <v>20</v>
      </c>
      <c r="O347" s="650">
        <f>ROUNDUP(G347*I347,-3)</f>
        <v>37886000</v>
      </c>
      <c r="P347" s="651"/>
      <c r="Q347" s="651"/>
      <c r="R347" s="652"/>
      <c r="S347" s="3172"/>
    </row>
    <row r="348" spans="1:21" ht="20.100000000000001" customHeight="1">
      <c r="G348" s="1047"/>
      <c r="H348" s="655"/>
      <c r="I348" s="655"/>
      <c r="J348" s="655"/>
      <c r="K348" s="655"/>
      <c r="L348" s="655"/>
      <c r="M348" s="655"/>
      <c r="N348" s="1310"/>
      <c r="O348" s="655"/>
      <c r="P348" s="656"/>
      <c r="Q348" s="656"/>
      <c r="R348" s="704"/>
      <c r="S348" s="3180"/>
    </row>
    <row r="349" spans="1:21" ht="20.100000000000001" customHeight="1">
      <c r="G349" s="1047"/>
      <c r="H349" s="655"/>
      <c r="I349" s="655"/>
      <c r="J349" s="655"/>
      <c r="K349" s="655"/>
      <c r="L349" s="655"/>
      <c r="M349" s="655"/>
      <c r="N349" s="1310"/>
      <c r="O349" s="1478"/>
      <c r="P349" s="656"/>
      <c r="Q349" s="656"/>
      <c r="R349" s="704"/>
      <c r="S349" s="3180"/>
    </row>
    <row r="350" spans="1:21" ht="20.100000000000001" customHeight="1">
      <c r="G350" s="1047"/>
      <c r="H350" s="655"/>
      <c r="I350" s="655"/>
      <c r="J350" s="655"/>
      <c r="K350" s="655"/>
      <c r="L350" s="655"/>
      <c r="M350" s="655"/>
      <c r="N350" s="1310"/>
      <c r="O350" s="655"/>
      <c r="P350" s="656"/>
      <c r="Q350" s="656"/>
      <c r="R350" s="704"/>
      <c r="S350" s="3180"/>
    </row>
    <row r="351" spans="1:21" ht="20.100000000000001" customHeight="1">
      <c r="G351" s="1047"/>
      <c r="H351" s="655"/>
      <c r="I351" s="655"/>
      <c r="J351" s="655"/>
      <c r="K351" s="655"/>
      <c r="L351" s="655"/>
      <c r="M351" s="655"/>
      <c r="N351" s="1310"/>
      <c r="O351" s="1478"/>
      <c r="P351" s="656"/>
      <c r="Q351" s="656"/>
      <c r="R351" s="704"/>
      <c r="S351" s="3180"/>
    </row>
    <row r="352" spans="1:21" ht="20.100000000000001" customHeight="1">
      <c r="G352" s="1047"/>
      <c r="H352" s="655"/>
      <c r="I352" s="655"/>
      <c r="J352" s="655"/>
      <c r="K352" s="655"/>
      <c r="L352" s="655"/>
      <c r="M352" s="655"/>
      <c r="N352" s="1310"/>
      <c r="O352" s="655"/>
      <c r="P352" s="656" t="s">
        <v>1073</v>
      </c>
      <c r="Q352" s="656"/>
      <c r="R352" s="704"/>
      <c r="S352" s="3180"/>
    </row>
    <row r="353" spans="7:19" ht="20.100000000000001" customHeight="1">
      <c r="G353" s="1047"/>
      <c r="H353" s="655"/>
      <c r="I353" s="655"/>
      <c r="J353" s="655"/>
      <c r="K353" s="655"/>
      <c r="L353" s="655"/>
      <c r="M353" s="655"/>
      <c r="N353" s="1310"/>
      <c r="O353" s="1478"/>
      <c r="P353" s="656"/>
      <c r="Q353" s="657"/>
      <c r="R353" s="704"/>
      <c r="S353" s="3180"/>
    </row>
    <row r="354" spans="7:19" ht="20.100000000000001" customHeight="1">
      <c r="G354" s="1047"/>
      <c r="H354" s="655"/>
      <c r="I354" s="655"/>
      <c r="J354" s="655"/>
      <c r="K354" s="655"/>
      <c r="L354" s="655"/>
      <c r="M354" s="655"/>
      <c r="N354" s="1310"/>
      <c r="O354" s="655"/>
      <c r="P354" s="656"/>
      <c r="Q354" s="657"/>
      <c r="R354" s="704"/>
      <c r="S354" s="3180"/>
    </row>
    <row r="355" spans="7:19" ht="20.100000000000001" customHeight="1">
      <c r="G355" s="1047"/>
      <c r="H355" s="655"/>
      <c r="I355" s="655"/>
      <c r="J355" s="655"/>
      <c r="K355" s="655"/>
      <c r="L355" s="655"/>
      <c r="M355" s="655"/>
      <c r="N355" s="1310"/>
      <c r="O355" s="655"/>
      <c r="P355" s="656"/>
      <c r="Q355" s="657"/>
      <c r="R355" s="704"/>
      <c r="S355" s="3180"/>
    </row>
    <row r="356" spans="7:19" ht="20.100000000000001" customHeight="1">
      <c r="G356" s="1047"/>
      <c r="H356" s="655"/>
      <c r="I356" s="655"/>
      <c r="J356" s="655"/>
      <c r="K356" s="655"/>
      <c r="L356" s="655"/>
      <c r="M356" s="655"/>
      <c r="N356" s="1310"/>
      <c r="O356" s="1478"/>
      <c r="P356" s="656"/>
      <c r="Q356" s="657"/>
      <c r="R356" s="704"/>
      <c r="S356" s="3180"/>
    </row>
    <row r="357" spans="7:19" ht="20.100000000000001" customHeight="1">
      <c r="G357" s="1047"/>
      <c r="H357" s="655"/>
      <c r="I357" s="655"/>
      <c r="J357" s="655"/>
      <c r="K357" s="655"/>
      <c r="L357" s="655"/>
      <c r="M357" s="655"/>
      <c r="N357" s="1310"/>
      <c r="O357" s="655"/>
      <c r="P357" s="656"/>
      <c r="Q357" s="657"/>
      <c r="R357" s="704"/>
      <c r="S357" s="3180"/>
    </row>
    <row r="358" spans="7:19" ht="20.100000000000001" customHeight="1">
      <c r="G358" s="1047"/>
      <c r="H358" s="655"/>
      <c r="I358" s="655"/>
      <c r="J358" s="655"/>
      <c r="K358" s="655"/>
      <c r="L358" s="655"/>
      <c r="M358" s="655"/>
      <c r="N358" s="1310"/>
      <c r="O358" s="655"/>
      <c r="P358" s="656"/>
      <c r="Q358" s="657"/>
      <c r="R358" s="704"/>
      <c r="S358" s="3180"/>
    </row>
    <row r="359" spans="7:19" ht="20.100000000000001" customHeight="1">
      <c r="G359" s="1047"/>
      <c r="H359" s="655"/>
      <c r="I359" s="655"/>
      <c r="J359" s="655"/>
      <c r="K359" s="655"/>
      <c r="L359" s="655"/>
      <c r="M359" s="655"/>
      <c r="N359" s="1310"/>
      <c r="O359" s="655"/>
      <c r="P359" s="656"/>
      <c r="Q359" s="657"/>
      <c r="R359" s="704"/>
      <c r="S359" s="3180"/>
    </row>
    <row r="360" spans="7:19" ht="20.100000000000001" customHeight="1">
      <c r="G360" s="1047"/>
      <c r="H360" s="655"/>
      <c r="I360" s="655"/>
      <c r="J360" s="655"/>
      <c r="K360" s="655"/>
      <c r="L360" s="655"/>
      <c r="M360" s="655"/>
      <c r="N360" s="1310"/>
      <c r="O360" s="655"/>
      <c r="P360" s="656"/>
      <c r="Q360" s="657"/>
      <c r="R360" s="704"/>
      <c r="S360" s="3180"/>
    </row>
    <row r="361" spans="7:19" ht="20.100000000000001" customHeight="1">
      <c r="G361" s="1047"/>
      <c r="H361" s="655"/>
      <c r="I361" s="655"/>
      <c r="J361" s="655"/>
      <c r="K361" s="655"/>
      <c r="L361" s="655"/>
      <c r="M361" s="655"/>
      <c r="N361" s="1310"/>
      <c r="O361" s="655"/>
      <c r="P361" s="656"/>
      <c r="Q361" s="657"/>
      <c r="R361" s="704"/>
      <c r="S361" s="3180"/>
    </row>
    <row r="362" spans="7:19" ht="20.100000000000001" customHeight="1">
      <c r="G362" s="1047"/>
      <c r="H362" s="655"/>
      <c r="I362" s="655"/>
      <c r="J362" s="655"/>
      <c r="K362" s="655"/>
      <c r="L362" s="655"/>
      <c r="M362" s="655"/>
      <c r="N362" s="1310"/>
      <c r="O362" s="655"/>
      <c r="P362" s="656"/>
      <c r="Q362" s="657"/>
      <c r="R362" s="704"/>
      <c r="S362" s="3180"/>
    </row>
    <row r="363" spans="7:19" ht="20.100000000000001" customHeight="1">
      <c r="G363" s="1047"/>
      <c r="H363" s="655"/>
      <c r="I363" s="655"/>
      <c r="J363" s="655"/>
      <c r="K363" s="655"/>
      <c r="L363" s="655"/>
      <c r="M363" s="655"/>
      <c r="N363" s="1310"/>
      <c r="O363" s="655"/>
      <c r="P363" s="656"/>
      <c r="Q363" s="657"/>
      <c r="R363" s="704"/>
      <c r="S363" s="3180"/>
    </row>
    <row r="364" spans="7:19" ht="20.100000000000001" customHeight="1">
      <c r="G364" s="1047"/>
      <c r="H364" s="655"/>
      <c r="I364" s="655"/>
      <c r="J364" s="655"/>
      <c r="K364" s="655"/>
      <c r="L364" s="655"/>
      <c r="M364" s="655"/>
      <c r="N364" s="1310"/>
      <c r="O364" s="655"/>
      <c r="P364" s="656"/>
      <c r="Q364" s="657"/>
      <c r="R364" s="704"/>
      <c r="S364" s="3180"/>
    </row>
    <row r="365" spans="7:19" ht="20.100000000000001" customHeight="1">
      <c r="G365" s="1047"/>
      <c r="H365" s="655"/>
      <c r="I365" s="655"/>
      <c r="J365" s="655"/>
      <c r="K365" s="655"/>
      <c r="L365" s="655"/>
      <c r="M365" s="655"/>
      <c r="N365" s="1310"/>
      <c r="O365" s="655"/>
      <c r="P365" s="656"/>
      <c r="Q365" s="657"/>
      <c r="R365" s="704"/>
      <c r="S365" s="3180"/>
    </row>
    <row r="366" spans="7:19" ht="20.100000000000001" customHeight="1">
      <c r="G366" s="1047"/>
      <c r="H366" s="655"/>
      <c r="I366" s="655"/>
      <c r="J366" s="655"/>
      <c r="K366" s="655"/>
      <c r="L366" s="655"/>
      <c r="M366" s="655"/>
      <c r="N366" s="1310"/>
      <c r="O366" s="655"/>
      <c r="P366" s="656"/>
      <c r="Q366" s="657"/>
      <c r="R366" s="704"/>
      <c r="S366" s="3180"/>
    </row>
    <row r="367" spans="7:19" ht="20.100000000000001" customHeight="1">
      <c r="G367" s="1047"/>
      <c r="H367" s="655"/>
      <c r="I367" s="655"/>
      <c r="J367" s="655"/>
      <c r="K367" s="655"/>
      <c r="L367" s="655"/>
      <c r="M367" s="655"/>
      <c r="N367" s="1310"/>
      <c r="O367" s="655"/>
      <c r="P367" s="656"/>
      <c r="Q367" s="657"/>
      <c r="R367" s="704"/>
      <c r="S367" s="3180"/>
    </row>
    <row r="368" spans="7:19" ht="20.100000000000001" customHeight="1">
      <c r="S368" s="3209"/>
    </row>
    <row r="369" spans="19:19" ht="20.100000000000001" customHeight="1">
      <c r="S369" s="3209"/>
    </row>
    <row r="370" spans="19:19" ht="20.100000000000001" customHeight="1">
      <c r="S370" s="3209"/>
    </row>
    <row r="371" spans="19:19" ht="20.100000000000001" customHeight="1">
      <c r="S371" s="3209"/>
    </row>
    <row r="372" spans="19:19" ht="20.100000000000001" customHeight="1">
      <c r="S372" s="3209"/>
    </row>
    <row r="373" spans="19:19" ht="20.100000000000001" customHeight="1">
      <c r="S373" s="3209"/>
    </row>
    <row r="374" spans="19:19" ht="20.100000000000001" customHeight="1">
      <c r="S374" s="3209"/>
    </row>
    <row r="375" spans="19:19" ht="20.100000000000001" customHeight="1">
      <c r="S375" s="3209"/>
    </row>
    <row r="376" spans="19:19" ht="20.100000000000001" customHeight="1">
      <c r="S376" s="3209"/>
    </row>
    <row r="377" spans="19:19" ht="20.100000000000001" customHeight="1">
      <c r="S377" s="3209"/>
    </row>
    <row r="378" spans="19:19" ht="20.100000000000001" customHeight="1">
      <c r="S378" s="3209"/>
    </row>
    <row r="379" spans="19:19" ht="20.100000000000001" customHeight="1">
      <c r="S379" s="3209"/>
    </row>
    <row r="380" spans="19:19" ht="20.100000000000001" customHeight="1">
      <c r="S380" s="3209"/>
    </row>
    <row r="381" spans="19:19" ht="20.100000000000001" customHeight="1">
      <c r="S381" s="3209"/>
    </row>
    <row r="382" spans="19:19" ht="20.100000000000001" customHeight="1">
      <c r="S382" s="3209"/>
    </row>
    <row r="383" spans="19:19" ht="20.100000000000001" customHeight="1">
      <c r="S383" s="3209"/>
    </row>
    <row r="384" spans="19:19" ht="20.100000000000001" customHeight="1">
      <c r="S384" s="3209"/>
    </row>
    <row r="385" spans="19:19" ht="20.100000000000001" customHeight="1">
      <c r="S385" s="3209"/>
    </row>
    <row r="386" spans="19:19" ht="20.100000000000001" customHeight="1">
      <c r="S386" s="3209"/>
    </row>
    <row r="387" spans="19:19" ht="20.100000000000001" customHeight="1">
      <c r="S387" s="3209"/>
    </row>
    <row r="388" spans="19:19" ht="20.100000000000001" customHeight="1">
      <c r="S388" s="3209"/>
    </row>
    <row r="389" spans="19:19" ht="20.100000000000001" customHeight="1">
      <c r="S389" s="3209"/>
    </row>
    <row r="390" spans="19:19" ht="20.100000000000001" customHeight="1">
      <c r="S390" s="3209"/>
    </row>
    <row r="391" spans="19:19" ht="20.100000000000001" customHeight="1">
      <c r="S391" s="3209"/>
    </row>
    <row r="392" spans="19:19" ht="20.100000000000001" customHeight="1">
      <c r="S392" s="3209"/>
    </row>
    <row r="393" spans="19:19" ht="20.100000000000001" customHeight="1">
      <c r="S393" s="3209"/>
    </row>
    <row r="394" spans="19:19" ht="20.100000000000001" customHeight="1">
      <c r="S394" s="3209"/>
    </row>
    <row r="395" spans="19:19" ht="20.100000000000001" customHeight="1">
      <c r="S395" s="3209"/>
    </row>
    <row r="396" spans="19:19" ht="20.100000000000001" customHeight="1">
      <c r="S396" s="3209"/>
    </row>
    <row r="397" spans="19:19" ht="20.100000000000001" customHeight="1">
      <c r="S397" s="3209"/>
    </row>
    <row r="398" spans="19:19" ht="20.100000000000001" customHeight="1">
      <c r="S398" s="3209"/>
    </row>
    <row r="399" spans="19:19" ht="20.100000000000001" customHeight="1">
      <c r="S399" s="3209"/>
    </row>
    <row r="400" spans="19:19" ht="20.100000000000001" customHeight="1">
      <c r="S400" s="3209"/>
    </row>
    <row r="401" spans="19:19" ht="20.100000000000001" customHeight="1">
      <c r="S401" s="3209"/>
    </row>
    <row r="402" spans="19:19" ht="20.100000000000001" customHeight="1">
      <c r="S402" s="3209"/>
    </row>
    <row r="403" spans="19:19" ht="20.100000000000001" customHeight="1">
      <c r="S403" s="3209"/>
    </row>
    <row r="404" spans="19:19" ht="20.100000000000001" customHeight="1">
      <c r="S404" s="3209"/>
    </row>
    <row r="405" spans="19:19" ht="20.100000000000001" customHeight="1">
      <c r="S405" s="3209"/>
    </row>
    <row r="406" spans="19:19" ht="20.100000000000001" customHeight="1">
      <c r="S406" s="3209"/>
    </row>
    <row r="407" spans="19:19" ht="20.100000000000001" customHeight="1">
      <c r="S407" s="3209"/>
    </row>
    <row r="408" spans="19:19" ht="20.100000000000001" customHeight="1">
      <c r="S408" s="3209"/>
    </row>
    <row r="409" spans="19:19" ht="20.100000000000001" customHeight="1">
      <c r="S409" s="3209"/>
    </row>
    <row r="410" spans="19:19" ht="20.100000000000001" customHeight="1">
      <c r="S410" s="3209"/>
    </row>
    <row r="411" spans="19:19" ht="20.100000000000001" customHeight="1">
      <c r="S411" s="3209"/>
    </row>
    <row r="412" spans="19:19" ht="20.100000000000001" customHeight="1">
      <c r="S412" s="3209"/>
    </row>
    <row r="413" spans="19:19" ht="20.100000000000001" customHeight="1">
      <c r="S413" s="3209"/>
    </row>
    <row r="414" spans="19:19" ht="20.100000000000001" customHeight="1">
      <c r="S414" s="3209"/>
    </row>
    <row r="415" spans="19:19" ht="20.100000000000001" customHeight="1">
      <c r="S415" s="3209"/>
    </row>
    <row r="416" spans="19:19" ht="20.100000000000001" customHeight="1">
      <c r="S416" s="3209"/>
    </row>
    <row r="417" spans="19:19" ht="20.100000000000001" customHeight="1">
      <c r="S417" s="3209"/>
    </row>
    <row r="418" spans="19:19" ht="20.100000000000001" customHeight="1">
      <c r="S418" s="3209"/>
    </row>
    <row r="419" spans="19:19" ht="20.100000000000001" customHeight="1">
      <c r="S419" s="3209"/>
    </row>
    <row r="420" spans="19:19" ht="20.100000000000001" customHeight="1">
      <c r="S420" s="3209"/>
    </row>
    <row r="421" spans="19:19" ht="20.100000000000001" customHeight="1">
      <c r="S421" s="3209"/>
    </row>
    <row r="422" spans="19:19" ht="20.100000000000001" customHeight="1">
      <c r="S422" s="3209"/>
    </row>
    <row r="423" spans="19:19" ht="20.100000000000001" customHeight="1">
      <c r="S423" s="3209"/>
    </row>
    <row r="424" spans="19:19" ht="20.100000000000001" customHeight="1">
      <c r="S424" s="3209"/>
    </row>
    <row r="425" spans="19:19" ht="20.100000000000001" customHeight="1">
      <c r="S425" s="3209"/>
    </row>
    <row r="426" spans="19:19" ht="20.100000000000001" customHeight="1">
      <c r="S426" s="3209"/>
    </row>
    <row r="427" spans="19:19" ht="20.100000000000001" customHeight="1">
      <c r="S427" s="3209"/>
    </row>
    <row r="428" spans="19:19" ht="20.100000000000001" customHeight="1">
      <c r="S428" s="3209"/>
    </row>
    <row r="429" spans="19:19" ht="20.100000000000001" customHeight="1">
      <c r="S429" s="3209"/>
    </row>
    <row r="430" spans="19:19" ht="20.100000000000001" customHeight="1">
      <c r="S430" s="3209"/>
    </row>
    <row r="431" spans="19:19" ht="20.100000000000001" customHeight="1">
      <c r="S431" s="3209"/>
    </row>
    <row r="432" spans="19:19" ht="20.100000000000001" customHeight="1">
      <c r="S432" s="3209"/>
    </row>
    <row r="433" spans="19:19" ht="20.100000000000001" customHeight="1">
      <c r="S433" s="3209"/>
    </row>
    <row r="434" spans="19:19" ht="20.100000000000001" customHeight="1">
      <c r="S434" s="3209"/>
    </row>
    <row r="435" spans="19:19" ht="20.100000000000001" customHeight="1">
      <c r="S435" s="3209"/>
    </row>
    <row r="436" spans="19:19" ht="20.100000000000001" customHeight="1">
      <c r="S436" s="3209"/>
    </row>
    <row r="437" spans="19:19" ht="20.100000000000001" customHeight="1">
      <c r="S437" s="3209"/>
    </row>
    <row r="438" spans="19:19" ht="20.100000000000001" customHeight="1">
      <c r="S438" s="3209"/>
    </row>
    <row r="439" spans="19:19" ht="20.100000000000001" customHeight="1">
      <c r="S439" s="3209"/>
    </row>
    <row r="440" spans="19:19" ht="20.100000000000001" customHeight="1">
      <c r="S440" s="3209"/>
    </row>
    <row r="441" spans="19:19" ht="20.100000000000001" customHeight="1">
      <c r="S441" s="3209"/>
    </row>
    <row r="442" spans="19:19" ht="20.100000000000001" customHeight="1">
      <c r="S442" s="3209"/>
    </row>
    <row r="443" spans="19:19" ht="20.100000000000001" customHeight="1">
      <c r="S443" s="3209"/>
    </row>
    <row r="444" spans="19:19" ht="20.100000000000001" customHeight="1">
      <c r="S444" s="3209"/>
    </row>
    <row r="445" spans="19:19" ht="20.100000000000001" customHeight="1">
      <c r="S445" s="3209"/>
    </row>
    <row r="446" spans="19:19" ht="20.100000000000001" customHeight="1">
      <c r="S446" s="3209"/>
    </row>
    <row r="447" spans="19:19" ht="20.100000000000001" customHeight="1">
      <c r="S447" s="3209"/>
    </row>
    <row r="448" spans="19:19" ht="20.100000000000001" customHeight="1">
      <c r="S448" s="3209"/>
    </row>
    <row r="449" spans="19:19" ht="20.100000000000001" customHeight="1">
      <c r="S449" s="3209"/>
    </row>
    <row r="450" spans="19:19" ht="20.100000000000001" customHeight="1">
      <c r="S450" s="3209"/>
    </row>
    <row r="451" spans="19:19" ht="20.100000000000001" customHeight="1">
      <c r="S451" s="3209"/>
    </row>
    <row r="452" spans="19:19" ht="20.100000000000001" customHeight="1">
      <c r="S452" s="3209"/>
    </row>
    <row r="453" spans="19:19" ht="20.100000000000001" customHeight="1">
      <c r="S453" s="3209"/>
    </row>
    <row r="454" spans="19:19" ht="20.100000000000001" customHeight="1">
      <c r="S454" s="3209"/>
    </row>
    <row r="455" spans="19:19" ht="20.100000000000001" customHeight="1">
      <c r="S455" s="3209"/>
    </row>
    <row r="456" spans="19:19" ht="20.100000000000001" customHeight="1">
      <c r="S456" s="3209"/>
    </row>
    <row r="457" spans="19:19" ht="20.100000000000001" customHeight="1">
      <c r="S457" s="3209"/>
    </row>
    <row r="458" spans="19:19" ht="20.100000000000001" customHeight="1">
      <c r="S458" s="3209"/>
    </row>
    <row r="459" spans="19:19" ht="20.100000000000001" customHeight="1">
      <c r="S459" s="3209"/>
    </row>
    <row r="460" spans="19:19" ht="20.100000000000001" customHeight="1">
      <c r="S460" s="3209"/>
    </row>
    <row r="461" spans="19:19" ht="20.100000000000001" customHeight="1">
      <c r="S461" s="3209"/>
    </row>
    <row r="462" spans="19:19" ht="20.100000000000001" customHeight="1">
      <c r="S462" s="3209"/>
    </row>
    <row r="463" spans="19:19" ht="20.100000000000001" customHeight="1">
      <c r="S463" s="3209"/>
    </row>
    <row r="464" spans="19:19" ht="20.100000000000001" customHeight="1">
      <c r="S464" s="3209"/>
    </row>
    <row r="465" spans="19:19" ht="20.100000000000001" customHeight="1">
      <c r="S465" s="3209"/>
    </row>
    <row r="466" spans="19:19" ht="20.100000000000001" customHeight="1">
      <c r="S466" s="3209"/>
    </row>
    <row r="467" spans="19:19" ht="20.100000000000001" customHeight="1">
      <c r="S467" s="3209"/>
    </row>
    <row r="468" spans="19:19" ht="20.100000000000001" customHeight="1">
      <c r="S468" s="3209"/>
    </row>
    <row r="469" spans="19:19" ht="20.100000000000001" customHeight="1">
      <c r="S469" s="3209"/>
    </row>
    <row r="470" spans="19:19" ht="20.100000000000001" customHeight="1">
      <c r="S470" s="3209"/>
    </row>
    <row r="471" spans="19:19" ht="20.100000000000001" customHeight="1">
      <c r="S471" s="3209"/>
    </row>
    <row r="472" spans="19:19" ht="20.100000000000001" customHeight="1">
      <c r="S472" s="3209"/>
    </row>
    <row r="473" spans="19:19" ht="20.100000000000001" customHeight="1">
      <c r="S473" s="3209"/>
    </row>
    <row r="474" spans="19:19" ht="20.100000000000001" customHeight="1">
      <c r="S474" s="3209"/>
    </row>
    <row r="475" spans="19:19" ht="20.100000000000001" customHeight="1">
      <c r="S475" s="3209"/>
    </row>
    <row r="476" spans="19:19" ht="20.100000000000001" customHeight="1">
      <c r="S476" s="3209"/>
    </row>
    <row r="477" spans="19:19" ht="20.100000000000001" customHeight="1">
      <c r="S477" s="3209"/>
    </row>
    <row r="478" spans="19:19" ht="20.100000000000001" customHeight="1">
      <c r="S478" s="3209"/>
    </row>
    <row r="479" spans="19:19" ht="20.100000000000001" customHeight="1">
      <c r="S479" s="3209"/>
    </row>
    <row r="480" spans="19:19" ht="20.100000000000001" customHeight="1">
      <c r="S480" s="3209"/>
    </row>
    <row r="481" spans="19:19" ht="20.100000000000001" customHeight="1">
      <c r="S481" s="3209"/>
    </row>
    <row r="482" spans="19:19" ht="20.100000000000001" customHeight="1">
      <c r="S482" s="3209"/>
    </row>
    <row r="483" spans="19:19" ht="20.100000000000001" customHeight="1">
      <c r="S483" s="3209"/>
    </row>
    <row r="484" spans="19:19" ht="20.100000000000001" customHeight="1">
      <c r="S484" s="3209"/>
    </row>
    <row r="485" spans="19:19" ht="20.100000000000001" customHeight="1">
      <c r="S485" s="3209"/>
    </row>
    <row r="486" spans="19:19" ht="20.100000000000001" customHeight="1">
      <c r="S486" s="3209"/>
    </row>
    <row r="487" spans="19:19" ht="20.100000000000001" customHeight="1">
      <c r="S487" s="3209"/>
    </row>
    <row r="488" spans="19:19" ht="20.100000000000001" customHeight="1">
      <c r="S488" s="3209"/>
    </row>
    <row r="489" spans="19:19" ht="20.100000000000001" customHeight="1">
      <c r="S489" s="3209"/>
    </row>
    <row r="490" spans="19:19" ht="20.100000000000001" customHeight="1">
      <c r="S490" s="3209"/>
    </row>
    <row r="491" spans="19:19" ht="20.100000000000001" customHeight="1">
      <c r="S491" s="3209"/>
    </row>
    <row r="492" spans="19:19" ht="20.100000000000001" customHeight="1">
      <c r="S492" s="3209"/>
    </row>
    <row r="493" spans="19:19" ht="20.100000000000001" customHeight="1">
      <c r="S493" s="3209"/>
    </row>
    <row r="494" spans="19:19" ht="20.100000000000001" customHeight="1">
      <c r="S494" s="3209"/>
    </row>
    <row r="495" spans="19:19" ht="20.100000000000001" customHeight="1">
      <c r="S495" s="3209"/>
    </row>
    <row r="496" spans="19:19" ht="20.100000000000001" customHeight="1">
      <c r="S496" s="3209"/>
    </row>
    <row r="497" spans="19:19" ht="20.100000000000001" customHeight="1">
      <c r="S497" s="3209"/>
    </row>
    <row r="498" spans="19:19" ht="20.100000000000001" customHeight="1">
      <c r="S498" s="3209"/>
    </row>
    <row r="499" spans="19:19" ht="20.100000000000001" customHeight="1">
      <c r="S499" s="3209"/>
    </row>
    <row r="500" spans="19:19" ht="20.100000000000001" customHeight="1">
      <c r="S500" s="3209"/>
    </row>
    <row r="501" spans="19:19" ht="20.100000000000001" customHeight="1">
      <c r="S501" s="3209"/>
    </row>
    <row r="502" spans="19:19" ht="20.100000000000001" customHeight="1">
      <c r="S502" s="3209"/>
    </row>
    <row r="503" spans="19:19" ht="20.100000000000001" customHeight="1">
      <c r="S503" s="3209"/>
    </row>
    <row r="504" spans="19:19" ht="20.100000000000001" customHeight="1">
      <c r="S504" s="3209"/>
    </row>
    <row r="505" spans="19:19" ht="20.100000000000001" customHeight="1">
      <c r="S505" s="3209"/>
    </row>
    <row r="506" spans="19:19" ht="20.100000000000001" customHeight="1">
      <c r="S506" s="3209"/>
    </row>
    <row r="507" spans="19:19" ht="20.100000000000001" customHeight="1">
      <c r="S507" s="3209"/>
    </row>
    <row r="508" spans="19:19" ht="20.100000000000001" customHeight="1">
      <c r="S508" s="3209"/>
    </row>
    <row r="509" spans="19:19" ht="20.100000000000001" customHeight="1">
      <c r="S509" s="3209"/>
    </row>
    <row r="510" spans="19:19" ht="20.100000000000001" customHeight="1">
      <c r="S510" s="3209"/>
    </row>
    <row r="511" spans="19:19" ht="20.100000000000001" customHeight="1">
      <c r="S511" s="3209"/>
    </row>
    <row r="512" spans="19:19" ht="20.100000000000001" customHeight="1">
      <c r="S512" s="3209"/>
    </row>
    <row r="513" spans="19:19" ht="20.100000000000001" customHeight="1">
      <c r="S513" s="3209"/>
    </row>
    <row r="514" spans="19:19" ht="20.100000000000001" customHeight="1">
      <c r="S514" s="3209"/>
    </row>
    <row r="515" spans="19:19" ht="20.100000000000001" customHeight="1">
      <c r="S515" s="3209"/>
    </row>
    <row r="516" spans="19:19" ht="20.100000000000001" customHeight="1">
      <c r="S516" s="3209"/>
    </row>
    <row r="517" spans="19:19" ht="20.100000000000001" customHeight="1">
      <c r="S517" s="3209"/>
    </row>
    <row r="518" spans="19:19" ht="20.100000000000001" customHeight="1">
      <c r="S518" s="3209"/>
    </row>
    <row r="519" spans="19:19" ht="20.100000000000001" customHeight="1">
      <c r="S519" s="3209"/>
    </row>
    <row r="520" spans="19:19" ht="20.100000000000001" customHeight="1">
      <c r="S520" s="3209"/>
    </row>
    <row r="521" spans="19:19" ht="20.100000000000001" customHeight="1">
      <c r="S521" s="3209"/>
    </row>
    <row r="522" spans="19:19" ht="20.100000000000001" customHeight="1">
      <c r="S522" s="3209"/>
    </row>
    <row r="523" spans="19:19" ht="20.100000000000001" customHeight="1">
      <c r="S523" s="3209"/>
    </row>
    <row r="524" spans="19:19" ht="20.100000000000001" customHeight="1">
      <c r="S524" s="3209"/>
    </row>
    <row r="525" spans="19:19" ht="20.100000000000001" customHeight="1">
      <c r="S525" s="3209"/>
    </row>
    <row r="526" spans="19:19" ht="20.100000000000001" customHeight="1">
      <c r="S526" s="3209"/>
    </row>
    <row r="527" spans="19:19" ht="20.100000000000001" customHeight="1">
      <c r="S527" s="3209"/>
    </row>
    <row r="528" spans="19:19" ht="20.100000000000001" customHeight="1">
      <c r="S528" s="3209"/>
    </row>
    <row r="529" spans="19:19" ht="20.100000000000001" customHeight="1">
      <c r="S529" s="3209"/>
    </row>
    <row r="530" spans="19:19" ht="20.100000000000001" customHeight="1">
      <c r="S530" s="3209"/>
    </row>
    <row r="531" spans="19:19" ht="20.100000000000001" customHeight="1">
      <c r="S531" s="3209"/>
    </row>
    <row r="532" spans="19:19" ht="20.100000000000001" customHeight="1">
      <c r="S532" s="3209"/>
    </row>
    <row r="533" spans="19:19" ht="20.100000000000001" customHeight="1">
      <c r="S533" s="3209"/>
    </row>
    <row r="534" spans="19:19" ht="20.100000000000001" customHeight="1">
      <c r="S534" s="3209"/>
    </row>
    <row r="535" spans="19:19" ht="20.100000000000001" customHeight="1">
      <c r="S535" s="3209"/>
    </row>
    <row r="536" spans="19:19" ht="20.100000000000001" customHeight="1">
      <c r="S536" s="3209"/>
    </row>
    <row r="537" spans="19:19" ht="20.100000000000001" customHeight="1">
      <c r="S537" s="3209"/>
    </row>
    <row r="538" spans="19:19" ht="20.100000000000001" customHeight="1">
      <c r="S538" s="3209"/>
    </row>
    <row r="539" spans="19:19" ht="20.100000000000001" customHeight="1">
      <c r="S539" s="3209"/>
    </row>
    <row r="540" spans="19:19" ht="20.100000000000001" customHeight="1">
      <c r="S540" s="3209"/>
    </row>
    <row r="541" spans="19:19" ht="20.100000000000001" customHeight="1">
      <c r="S541" s="3209"/>
    </row>
    <row r="542" spans="19:19" ht="20.100000000000001" customHeight="1">
      <c r="S542" s="3209"/>
    </row>
    <row r="543" spans="19:19" ht="20.100000000000001" customHeight="1">
      <c r="S543" s="3209"/>
    </row>
    <row r="544" spans="19:19" ht="20.100000000000001" customHeight="1">
      <c r="S544" s="3209"/>
    </row>
    <row r="545" spans="19:19" ht="20.100000000000001" customHeight="1">
      <c r="S545" s="3209"/>
    </row>
    <row r="546" spans="19:19" ht="20.100000000000001" customHeight="1">
      <c r="S546" s="3209"/>
    </row>
    <row r="547" spans="19:19" ht="20.100000000000001" customHeight="1">
      <c r="S547" s="3209"/>
    </row>
    <row r="548" spans="19:19" ht="20.100000000000001" customHeight="1">
      <c r="S548" s="3209"/>
    </row>
    <row r="549" spans="19:19" ht="20.100000000000001" customHeight="1">
      <c r="S549" s="3209"/>
    </row>
    <row r="550" spans="19:19" ht="20.100000000000001" customHeight="1">
      <c r="S550" s="3209"/>
    </row>
    <row r="551" spans="19:19" ht="20.100000000000001" customHeight="1">
      <c r="S551" s="3209"/>
    </row>
    <row r="552" spans="19:19" ht="20.100000000000001" customHeight="1">
      <c r="S552" s="3209"/>
    </row>
    <row r="553" spans="19:19" ht="20.100000000000001" customHeight="1">
      <c r="S553" s="3209"/>
    </row>
    <row r="554" spans="19:19" ht="20.100000000000001" customHeight="1">
      <c r="S554" s="3209"/>
    </row>
    <row r="555" spans="19:19" ht="20.100000000000001" customHeight="1">
      <c r="S555" s="3209"/>
    </row>
    <row r="556" spans="19:19" ht="20.100000000000001" customHeight="1">
      <c r="S556" s="3209"/>
    </row>
    <row r="557" spans="19:19" ht="20.100000000000001" customHeight="1">
      <c r="S557" s="3209"/>
    </row>
    <row r="558" spans="19:19" ht="20.100000000000001" customHeight="1">
      <c r="S558" s="3209"/>
    </row>
    <row r="559" spans="19:19" ht="20.100000000000001" customHeight="1">
      <c r="S559" s="3209"/>
    </row>
    <row r="560" spans="19:19" ht="20.100000000000001" customHeight="1">
      <c r="S560" s="3209"/>
    </row>
    <row r="561" spans="19:19" ht="20.100000000000001" customHeight="1">
      <c r="S561" s="3209"/>
    </row>
    <row r="562" spans="19:19" ht="20.100000000000001" customHeight="1">
      <c r="S562" s="3209"/>
    </row>
    <row r="563" spans="19:19" ht="20.100000000000001" customHeight="1">
      <c r="S563" s="3209"/>
    </row>
    <row r="564" spans="19:19" ht="20.100000000000001" customHeight="1">
      <c r="S564" s="3209"/>
    </row>
    <row r="565" spans="19:19" ht="20.100000000000001" customHeight="1">
      <c r="S565" s="3209"/>
    </row>
    <row r="566" spans="19:19" ht="20.100000000000001" customHeight="1">
      <c r="S566" s="3209"/>
    </row>
    <row r="567" spans="19:19" ht="20.100000000000001" customHeight="1">
      <c r="S567" s="3209"/>
    </row>
    <row r="568" spans="19:19" ht="20.100000000000001" customHeight="1">
      <c r="S568" s="3209"/>
    </row>
    <row r="569" spans="19:19" ht="20.100000000000001" customHeight="1">
      <c r="S569" s="3209"/>
    </row>
    <row r="570" spans="19:19" ht="20.100000000000001" customHeight="1">
      <c r="S570" s="3209"/>
    </row>
    <row r="571" spans="19:19" ht="20.100000000000001" customHeight="1">
      <c r="S571" s="3209"/>
    </row>
    <row r="572" spans="19:19" ht="20.100000000000001" customHeight="1">
      <c r="S572" s="3209"/>
    </row>
    <row r="573" spans="19:19" ht="20.100000000000001" customHeight="1">
      <c r="S573" s="3209"/>
    </row>
    <row r="574" spans="19:19" ht="20.100000000000001" customHeight="1">
      <c r="S574" s="3209"/>
    </row>
    <row r="575" spans="19:19" ht="20.100000000000001" customHeight="1">
      <c r="S575" s="3209"/>
    </row>
    <row r="576" spans="19:19" ht="20.100000000000001" customHeight="1">
      <c r="S576" s="3209"/>
    </row>
    <row r="577" spans="19:19" ht="20.100000000000001" customHeight="1">
      <c r="S577" s="3209"/>
    </row>
    <row r="578" spans="19:19" ht="20.100000000000001" customHeight="1">
      <c r="S578" s="3209"/>
    </row>
    <row r="579" spans="19:19" ht="20.100000000000001" customHeight="1">
      <c r="S579" s="3209"/>
    </row>
    <row r="580" spans="19:19" ht="20.100000000000001" customHeight="1">
      <c r="S580" s="3209"/>
    </row>
    <row r="581" spans="19:19" ht="20.100000000000001" customHeight="1">
      <c r="S581" s="3209"/>
    </row>
    <row r="582" spans="19:19" ht="20.100000000000001" customHeight="1">
      <c r="S582" s="3209"/>
    </row>
    <row r="583" spans="19:19" ht="20.100000000000001" customHeight="1">
      <c r="S583" s="3209"/>
    </row>
    <row r="584" spans="19:19" ht="20.100000000000001" customHeight="1">
      <c r="S584" s="3209"/>
    </row>
    <row r="585" spans="19:19" ht="20.100000000000001" customHeight="1">
      <c r="S585" s="3209"/>
    </row>
    <row r="586" spans="19:19" ht="20.100000000000001" customHeight="1">
      <c r="S586" s="3209"/>
    </row>
    <row r="587" spans="19:19" ht="20.100000000000001" customHeight="1">
      <c r="S587" s="3209"/>
    </row>
    <row r="588" spans="19:19" ht="20.100000000000001" customHeight="1">
      <c r="S588" s="3209"/>
    </row>
    <row r="589" spans="19:19" ht="20.100000000000001" customHeight="1">
      <c r="S589" s="3209"/>
    </row>
    <row r="590" spans="19:19" ht="20.100000000000001" customHeight="1">
      <c r="S590" s="3209"/>
    </row>
    <row r="591" spans="19:19" ht="20.100000000000001" customHeight="1">
      <c r="S591" s="3209"/>
    </row>
    <row r="592" spans="19:19" ht="20.100000000000001" customHeight="1">
      <c r="S592" s="3209"/>
    </row>
    <row r="593" spans="19:19" ht="20.100000000000001" customHeight="1">
      <c r="S593" s="3209"/>
    </row>
    <row r="594" spans="19:19" ht="20.100000000000001" customHeight="1">
      <c r="S594" s="3209"/>
    </row>
    <row r="595" spans="19:19" ht="20.100000000000001" customHeight="1">
      <c r="S595" s="3209"/>
    </row>
    <row r="596" spans="19:19" ht="20.100000000000001" customHeight="1">
      <c r="S596" s="3209"/>
    </row>
    <row r="597" spans="19:19" ht="20.100000000000001" customHeight="1">
      <c r="S597" s="3209"/>
    </row>
    <row r="598" spans="19:19" ht="20.100000000000001" customHeight="1">
      <c r="S598" s="3209"/>
    </row>
    <row r="599" spans="19:19" ht="20.100000000000001" customHeight="1">
      <c r="S599" s="3209"/>
    </row>
    <row r="600" spans="19:19" ht="20.100000000000001" customHeight="1">
      <c r="S600" s="3209"/>
    </row>
    <row r="601" spans="19:19" ht="20.100000000000001" customHeight="1">
      <c r="S601" s="3209"/>
    </row>
    <row r="602" spans="19:19" ht="20.100000000000001" customHeight="1">
      <c r="S602" s="3209"/>
    </row>
    <row r="603" spans="19:19" ht="20.100000000000001" customHeight="1">
      <c r="S603" s="3209"/>
    </row>
    <row r="604" spans="19:19" ht="20.100000000000001" customHeight="1">
      <c r="S604" s="3209"/>
    </row>
    <row r="605" spans="19:19" ht="20.100000000000001" customHeight="1">
      <c r="S605" s="3209"/>
    </row>
    <row r="606" spans="19:19" ht="20.100000000000001" customHeight="1">
      <c r="S606" s="3209"/>
    </row>
    <row r="607" spans="19:19" ht="20.100000000000001" customHeight="1">
      <c r="S607" s="3209"/>
    </row>
    <row r="608" spans="19:19" ht="20.100000000000001" customHeight="1">
      <c r="S608" s="3209"/>
    </row>
    <row r="609" spans="19:19" ht="20.100000000000001" customHeight="1">
      <c r="S609" s="3209"/>
    </row>
    <row r="610" spans="19:19" ht="20.100000000000001" customHeight="1">
      <c r="S610" s="3209"/>
    </row>
    <row r="611" spans="19:19" ht="20.100000000000001" customHeight="1">
      <c r="S611" s="3209"/>
    </row>
    <row r="612" spans="19:19" ht="20.100000000000001" customHeight="1">
      <c r="S612" s="3209"/>
    </row>
    <row r="613" spans="19:19" ht="20.100000000000001" customHeight="1">
      <c r="S613" s="3209"/>
    </row>
    <row r="614" spans="19:19" ht="20.100000000000001" customHeight="1">
      <c r="S614" s="3209"/>
    </row>
    <row r="615" spans="19:19" ht="20.100000000000001" customHeight="1">
      <c r="S615" s="3209"/>
    </row>
    <row r="616" spans="19:19" ht="20.100000000000001" customHeight="1">
      <c r="S616" s="3209"/>
    </row>
    <row r="617" spans="19:19" ht="20.100000000000001" customHeight="1">
      <c r="S617" s="3209"/>
    </row>
    <row r="618" spans="19:19" ht="20.100000000000001" customHeight="1">
      <c r="S618" s="3209"/>
    </row>
    <row r="619" spans="19:19" ht="20.100000000000001" customHeight="1">
      <c r="S619" s="3209"/>
    </row>
    <row r="620" spans="19:19" ht="20.100000000000001" customHeight="1">
      <c r="S620" s="3209"/>
    </row>
    <row r="621" spans="19:19" ht="20.100000000000001" customHeight="1">
      <c r="S621" s="3209"/>
    </row>
    <row r="622" spans="19:19" ht="20.100000000000001" customHeight="1">
      <c r="S622" s="3209"/>
    </row>
    <row r="623" spans="19:19" ht="20.100000000000001" customHeight="1">
      <c r="S623" s="3209"/>
    </row>
    <row r="624" spans="19:19" ht="20.100000000000001" customHeight="1">
      <c r="S624" s="3209"/>
    </row>
    <row r="625" spans="19:19" ht="20.100000000000001" customHeight="1">
      <c r="S625" s="3209"/>
    </row>
    <row r="626" spans="19:19" ht="20.100000000000001" customHeight="1">
      <c r="S626" s="3209"/>
    </row>
    <row r="627" spans="19:19" ht="20.100000000000001" customHeight="1">
      <c r="S627" s="3209"/>
    </row>
    <row r="628" spans="19:19" ht="20.100000000000001" customHeight="1">
      <c r="S628" s="3209"/>
    </row>
    <row r="629" spans="19:19" ht="20.100000000000001" customHeight="1">
      <c r="S629" s="3209"/>
    </row>
    <row r="630" spans="19:19" ht="20.100000000000001" customHeight="1">
      <c r="S630" s="3209"/>
    </row>
    <row r="631" spans="19:19" ht="20.100000000000001" customHeight="1">
      <c r="S631" s="3209"/>
    </row>
    <row r="632" spans="19:19" ht="20.100000000000001" customHeight="1">
      <c r="S632" s="3209"/>
    </row>
    <row r="633" spans="19:19" ht="20.100000000000001" customHeight="1">
      <c r="S633" s="3209"/>
    </row>
    <row r="634" spans="19:19" ht="20.100000000000001" customHeight="1">
      <c r="S634" s="3209"/>
    </row>
    <row r="635" spans="19:19" ht="20.100000000000001" customHeight="1">
      <c r="S635" s="3209"/>
    </row>
    <row r="636" spans="19:19" ht="20.100000000000001" customHeight="1">
      <c r="S636" s="3209"/>
    </row>
    <row r="637" spans="19:19" ht="20.100000000000001" customHeight="1">
      <c r="S637" s="3209"/>
    </row>
    <row r="638" spans="19:19" ht="20.100000000000001" customHeight="1">
      <c r="S638" s="3209"/>
    </row>
    <row r="639" spans="19:19" ht="20.100000000000001" customHeight="1">
      <c r="S639" s="3209"/>
    </row>
    <row r="640" spans="19:19" ht="20.100000000000001" customHeight="1">
      <c r="S640" s="3209"/>
    </row>
    <row r="641" spans="19:19" ht="20.100000000000001" customHeight="1">
      <c r="S641" s="3209"/>
    </row>
    <row r="642" spans="19:19" ht="20.100000000000001" customHeight="1">
      <c r="S642" s="3209"/>
    </row>
    <row r="643" spans="19:19" ht="20.100000000000001" customHeight="1">
      <c r="S643" s="3209"/>
    </row>
    <row r="644" spans="19:19" ht="20.100000000000001" customHeight="1">
      <c r="S644" s="3209"/>
    </row>
    <row r="645" spans="19:19" ht="20.100000000000001" customHeight="1">
      <c r="S645" s="3209"/>
    </row>
    <row r="646" spans="19:19" ht="20.100000000000001" customHeight="1">
      <c r="S646" s="3209"/>
    </row>
    <row r="647" spans="19:19" ht="20.100000000000001" customHeight="1">
      <c r="S647" s="3209"/>
    </row>
    <row r="648" spans="19:19" ht="20.100000000000001" customHeight="1">
      <c r="S648" s="3209"/>
    </row>
    <row r="649" spans="19:19">
      <c r="S649" s="3209"/>
    </row>
    <row r="650" spans="19:19">
      <c r="S650" s="3209"/>
    </row>
    <row r="651" spans="19:19">
      <c r="S651" s="3209"/>
    </row>
    <row r="652" spans="19:19">
      <c r="S652" s="3209"/>
    </row>
    <row r="653" spans="19:19">
      <c r="S653" s="3209"/>
    </row>
    <row r="654" spans="19:19">
      <c r="S654" s="3209"/>
    </row>
    <row r="655" spans="19:19">
      <c r="S655" s="3209"/>
    </row>
    <row r="656" spans="19:19">
      <c r="S656" s="3209"/>
    </row>
    <row r="657" spans="19:19">
      <c r="S657" s="3209"/>
    </row>
    <row r="658" spans="19:19">
      <c r="S658" s="3209"/>
    </row>
    <row r="659" spans="19:19">
      <c r="S659" s="3209"/>
    </row>
    <row r="660" spans="19:19">
      <c r="S660" s="3209"/>
    </row>
    <row r="661" spans="19:19">
      <c r="S661" s="3209"/>
    </row>
    <row r="662" spans="19:19">
      <c r="S662" s="3209"/>
    </row>
    <row r="663" spans="19:19">
      <c r="S663" s="3209"/>
    </row>
    <row r="664" spans="19:19">
      <c r="S664" s="3209"/>
    </row>
    <row r="665" spans="19:19">
      <c r="S665" s="3209"/>
    </row>
    <row r="666" spans="19:19">
      <c r="S666" s="3209"/>
    </row>
    <row r="667" spans="19:19">
      <c r="S667" s="3209"/>
    </row>
    <row r="668" spans="19:19">
      <c r="S668" s="3209"/>
    </row>
    <row r="669" spans="19:19">
      <c r="S669" s="3209"/>
    </row>
    <row r="670" spans="19:19">
      <c r="S670" s="3209"/>
    </row>
    <row r="671" spans="19:19">
      <c r="S671" s="3209"/>
    </row>
    <row r="672" spans="19:19">
      <c r="S672" s="3209"/>
    </row>
    <row r="673" spans="19:19">
      <c r="S673" s="3209"/>
    </row>
    <row r="674" spans="19:19">
      <c r="S674" s="3209"/>
    </row>
    <row r="675" spans="19:19">
      <c r="S675" s="3209"/>
    </row>
    <row r="676" spans="19:19">
      <c r="S676" s="3209"/>
    </row>
    <row r="677" spans="19:19">
      <c r="S677" s="3209"/>
    </row>
    <row r="678" spans="19:19">
      <c r="S678" s="3209"/>
    </row>
    <row r="679" spans="19:19">
      <c r="S679" s="3209"/>
    </row>
    <row r="680" spans="19:19">
      <c r="S680" s="3209"/>
    </row>
    <row r="681" spans="19:19">
      <c r="S681" s="3209"/>
    </row>
    <row r="682" spans="19:19">
      <c r="S682" s="3209"/>
    </row>
    <row r="683" spans="19:19">
      <c r="S683" s="3209"/>
    </row>
    <row r="684" spans="19:19">
      <c r="S684" s="3209"/>
    </row>
    <row r="685" spans="19:19">
      <c r="S685" s="3209"/>
    </row>
    <row r="686" spans="19:19">
      <c r="S686" s="3209"/>
    </row>
    <row r="687" spans="19:19">
      <c r="S687" s="3209"/>
    </row>
    <row r="688" spans="19:19">
      <c r="S688" s="3209"/>
    </row>
    <row r="689" spans="19:19">
      <c r="S689" s="3209"/>
    </row>
    <row r="690" spans="19:19">
      <c r="S690" s="3209"/>
    </row>
    <row r="691" spans="19:19">
      <c r="S691" s="3209"/>
    </row>
    <row r="692" spans="19:19">
      <c r="S692" s="3209"/>
    </row>
    <row r="693" spans="19:19">
      <c r="S693" s="3209"/>
    </row>
    <row r="694" spans="19:19">
      <c r="S694" s="3209"/>
    </row>
    <row r="695" spans="19:19">
      <c r="S695" s="3209"/>
    </row>
    <row r="696" spans="19:19">
      <c r="S696" s="3209"/>
    </row>
    <row r="697" spans="19:19">
      <c r="S697" s="3209"/>
    </row>
    <row r="698" spans="19:19">
      <c r="S698" s="3209"/>
    </row>
    <row r="699" spans="19:19">
      <c r="S699" s="3209"/>
    </row>
    <row r="700" spans="19:19">
      <c r="S700" s="3209"/>
    </row>
    <row r="701" spans="19:19">
      <c r="S701" s="3209"/>
    </row>
    <row r="702" spans="19:19">
      <c r="S702" s="3209"/>
    </row>
    <row r="703" spans="19:19">
      <c r="S703" s="3209"/>
    </row>
    <row r="704" spans="19:19">
      <c r="S704" s="3209"/>
    </row>
    <row r="705" spans="19:19">
      <c r="S705" s="3209"/>
    </row>
    <row r="706" spans="19:19">
      <c r="S706" s="3209"/>
    </row>
    <row r="707" spans="19:19">
      <c r="S707" s="3209"/>
    </row>
    <row r="708" spans="19:19">
      <c r="S708" s="3209"/>
    </row>
    <row r="709" spans="19:19">
      <c r="S709" s="3209"/>
    </row>
    <row r="710" spans="19:19">
      <c r="S710" s="3209"/>
    </row>
    <row r="711" spans="19:19">
      <c r="S711" s="3209"/>
    </row>
    <row r="712" spans="19:19">
      <c r="S712" s="3209"/>
    </row>
    <row r="713" spans="19:19">
      <c r="S713" s="3209"/>
    </row>
    <row r="714" spans="19:19">
      <c r="S714" s="3209"/>
    </row>
    <row r="715" spans="19:19">
      <c r="S715" s="3209"/>
    </row>
    <row r="716" spans="19:19">
      <c r="S716" s="3209"/>
    </row>
    <row r="717" spans="19:19">
      <c r="S717" s="3209"/>
    </row>
    <row r="718" spans="19:19">
      <c r="S718" s="3209"/>
    </row>
    <row r="719" spans="19:19">
      <c r="S719" s="3209"/>
    </row>
    <row r="720" spans="19:19">
      <c r="S720" s="3209"/>
    </row>
    <row r="721" spans="19:19">
      <c r="S721" s="3209"/>
    </row>
    <row r="722" spans="19:19">
      <c r="S722" s="3209"/>
    </row>
    <row r="723" spans="19:19">
      <c r="S723" s="3209"/>
    </row>
    <row r="724" spans="19:19">
      <c r="S724" s="3209"/>
    </row>
    <row r="725" spans="19:19">
      <c r="S725" s="3209"/>
    </row>
    <row r="726" spans="19:19">
      <c r="S726" s="3209"/>
    </row>
    <row r="727" spans="19:19">
      <c r="S727" s="3209"/>
    </row>
    <row r="728" spans="19:19">
      <c r="S728" s="3209"/>
    </row>
    <row r="729" spans="19:19">
      <c r="S729" s="3209"/>
    </row>
    <row r="730" spans="19:19">
      <c r="S730" s="3209"/>
    </row>
    <row r="731" spans="19:19">
      <c r="S731" s="3209"/>
    </row>
    <row r="732" spans="19:19">
      <c r="S732" s="3209"/>
    </row>
    <row r="733" spans="19:19">
      <c r="S733" s="3209"/>
    </row>
    <row r="734" spans="19:19">
      <c r="S734" s="3209"/>
    </row>
    <row r="735" spans="19:19">
      <c r="S735" s="3209"/>
    </row>
    <row r="736" spans="19:19">
      <c r="S736" s="3209"/>
    </row>
    <row r="737" spans="19:19">
      <c r="S737" s="3209"/>
    </row>
    <row r="738" spans="19:19">
      <c r="S738" s="3209"/>
    </row>
    <row r="739" spans="19:19">
      <c r="S739" s="3209"/>
    </row>
    <row r="740" spans="19:19">
      <c r="S740" s="3209"/>
    </row>
    <row r="741" spans="19:19">
      <c r="S741" s="3209"/>
    </row>
    <row r="742" spans="19:19">
      <c r="S742" s="3209"/>
    </row>
    <row r="743" spans="19:19">
      <c r="S743" s="3209"/>
    </row>
    <row r="744" spans="19:19">
      <c r="S744" s="3209"/>
    </row>
    <row r="745" spans="19:19">
      <c r="S745" s="3209"/>
    </row>
    <row r="746" spans="19:19">
      <c r="S746" s="3209"/>
    </row>
    <row r="747" spans="19:19">
      <c r="S747" s="3209"/>
    </row>
    <row r="748" spans="19:19">
      <c r="S748" s="3209"/>
    </row>
    <row r="749" spans="19:19">
      <c r="S749" s="3209"/>
    </row>
    <row r="750" spans="19:19">
      <c r="S750" s="3209"/>
    </row>
    <row r="751" spans="19:19">
      <c r="S751" s="3209"/>
    </row>
    <row r="752" spans="19:19">
      <c r="S752" s="3209"/>
    </row>
    <row r="753" spans="19:19">
      <c r="S753" s="3209"/>
    </row>
    <row r="754" spans="19:19">
      <c r="S754" s="3209"/>
    </row>
    <row r="755" spans="19:19">
      <c r="S755" s="3209"/>
    </row>
    <row r="756" spans="19:19">
      <c r="S756" s="3209"/>
    </row>
    <row r="757" spans="19:19">
      <c r="S757" s="3209"/>
    </row>
    <row r="758" spans="19:19">
      <c r="S758" s="3209"/>
    </row>
    <row r="759" spans="19:19">
      <c r="S759" s="3209"/>
    </row>
    <row r="760" spans="19:19">
      <c r="S760" s="3209"/>
    </row>
    <row r="761" spans="19:19">
      <c r="S761" s="3209"/>
    </row>
    <row r="762" spans="19:19">
      <c r="S762" s="3209"/>
    </row>
    <row r="763" spans="19:19">
      <c r="S763" s="3209"/>
    </row>
    <row r="764" spans="19:19">
      <c r="S764" s="3209"/>
    </row>
    <row r="765" spans="19:19">
      <c r="S765" s="3209"/>
    </row>
    <row r="766" spans="19:19">
      <c r="S766" s="3209"/>
    </row>
    <row r="767" spans="19:19">
      <c r="S767" s="3209"/>
    </row>
    <row r="768" spans="19:19">
      <c r="S768" s="3209"/>
    </row>
    <row r="769" spans="19:19">
      <c r="S769" s="3209"/>
    </row>
    <row r="770" spans="19:19">
      <c r="S770" s="3209"/>
    </row>
    <row r="771" spans="19:19">
      <c r="S771" s="3209"/>
    </row>
    <row r="772" spans="19:19">
      <c r="S772" s="3209"/>
    </row>
    <row r="773" spans="19:19">
      <c r="S773" s="3209"/>
    </row>
    <row r="774" spans="19:19">
      <c r="S774" s="3209"/>
    </row>
    <row r="775" spans="19:19">
      <c r="S775" s="3209"/>
    </row>
    <row r="776" spans="19:19">
      <c r="S776" s="3209"/>
    </row>
    <row r="777" spans="19:19">
      <c r="S777" s="3209"/>
    </row>
    <row r="778" spans="19:19">
      <c r="S778" s="3209"/>
    </row>
    <row r="779" spans="19:19">
      <c r="S779" s="3209"/>
    </row>
    <row r="780" spans="19:19">
      <c r="S780" s="3209"/>
    </row>
    <row r="781" spans="19:19">
      <c r="S781" s="3209"/>
    </row>
    <row r="782" spans="19:19">
      <c r="S782" s="3209"/>
    </row>
    <row r="783" spans="19:19">
      <c r="S783" s="3209"/>
    </row>
    <row r="784" spans="19:19">
      <c r="S784" s="3209"/>
    </row>
    <row r="785" spans="19:19">
      <c r="S785" s="3209"/>
    </row>
    <row r="786" spans="19:19">
      <c r="S786" s="3209"/>
    </row>
    <row r="787" spans="19:19">
      <c r="S787" s="3209"/>
    </row>
    <row r="788" spans="19:19">
      <c r="S788" s="3209"/>
    </row>
    <row r="789" spans="19:19">
      <c r="S789" s="3209"/>
    </row>
    <row r="790" spans="19:19">
      <c r="S790" s="3209"/>
    </row>
    <row r="791" spans="19:19">
      <c r="S791" s="3209"/>
    </row>
    <row r="792" spans="19:19">
      <c r="S792" s="3209"/>
    </row>
    <row r="793" spans="19:19">
      <c r="S793" s="3209"/>
    </row>
    <row r="794" spans="19:19">
      <c r="S794" s="3209"/>
    </row>
    <row r="795" spans="19:19">
      <c r="S795" s="3209"/>
    </row>
    <row r="796" spans="19:19">
      <c r="S796" s="3209"/>
    </row>
    <row r="797" spans="19:19">
      <c r="S797" s="3209"/>
    </row>
    <row r="798" spans="19:19">
      <c r="S798" s="3209"/>
    </row>
    <row r="799" spans="19:19">
      <c r="S799" s="3209"/>
    </row>
    <row r="800" spans="19:19">
      <c r="S800" s="3209"/>
    </row>
    <row r="801" spans="19:19">
      <c r="S801" s="3209"/>
    </row>
    <row r="802" spans="19:19">
      <c r="S802" s="3209"/>
    </row>
    <row r="803" spans="19:19">
      <c r="S803" s="3209"/>
    </row>
    <row r="804" spans="19:19">
      <c r="S804" s="3209"/>
    </row>
    <row r="805" spans="19:19">
      <c r="S805" s="3209"/>
    </row>
    <row r="806" spans="19:19">
      <c r="S806" s="3209"/>
    </row>
    <row r="807" spans="19:19">
      <c r="S807" s="3209"/>
    </row>
    <row r="808" spans="19:19">
      <c r="S808" s="3209"/>
    </row>
    <row r="809" spans="19:19">
      <c r="S809" s="3209"/>
    </row>
    <row r="810" spans="19:19">
      <c r="S810" s="3209"/>
    </row>
    <row r="811" spans="19:19">
      <c r="S811" s="3209"/>
    </row>
    <row r="812" spans="19:19">
      <c r="S812" s="3209"/>
    </row>
    <row r="813" spans="19:19">
      <c r="S813" s="3209"/>
    </row>
    <row r="814" spans="19:19">
      <c r="S814" s="3209"/>
    </row>
    <row r="815" spans="19:19">
      <c r="S815" s="3209"/>
    </row>
    <row r="816" spans="19:19">
      <c r="S816" s="3209"/>
    </row>
    <row r="817" spans="19:19">
      <c r="S817" s="3209"/>
    </row>
    <row r="818" spans="19:19">
      <c r="S818" s="3209"/>
    </row>
    <row r="819" spans="19:19">
      <c r="S819" s="3209"/>
    </row>
    <row r="820" spans="19:19">
      <c r="S820" s="3209"/>
    </row>
    <row r="821" spans="19:19">
      <c r="S821" s="3209"/>
    </row>
    <row r="822" spans="19:19">
      <c r="S822" s="3209"/>
    </row>
    <row r="823" spans="19:19">
      <c r="S823" s="3209"/>
    </row>
    <row r="824" spans="19:19">
      <c r="S824" s="3209"/>
    </row>
    <row r="825" spans="19:19">
      <c r="S825" s="3209"/>
    </row>
    <row r="826" spans="19:19">
      <c r="S826" s="3209"/>
    </row>
    <row r="827" spans="19:19">
      <c r="S827" s="3209"/>
    </row>
    <row r="828" spans="19:19">
      <c r="S828" s="3209"/>
    </row>
    <row r="829" spans="19:19">
      <c r="S829" s="3209"/>
    </row>
    <row r="830" spans="19:19">
      <c r="S830" s="3209"/>
    </row>
    <row r="831" spans="19:19">
      <c r="S831" s="3209"/>
    </row>
    <row r="832" spans="19:19">
      <c r="S832" s="3209"/>
    </row>
    <row r="833" spans="19:19">
      <c r="S833" s="3209"/>
    </row>
    <row r="834" spans="19:19">
      <c r="S834" s="3209"/>
    </row>
    <row r="835" spans="19:19">
      <c r="S835" s="3209"/>
    </row>
    <row r="836" spans="19:19">
      <c r="S836" s="3209"/>
    </row>
    <row r="837" spans="19:19">
      <c r="S837" s="3209"/>
    </row>
    <row r="838" spans="19:19">
      <c r="S838" s="3209"/>
    </row>
    <row r="839" spans="19:19">
      <c r="S839" s="3209"/>
    </row>
    <row r="840" spans="19:19">
      <c r="S840" s="3209"/>
    </row>
    <row r="841" spans="19:19">
      <c r="S841" s="3209"/>
    </row>
    <row r="842" spans="19:19">
      <c r="S842" s="3209"/>
    </row>
    <row r="843" spans="19:19">
      <c r="S843" s="3209"/>
    </row>
    <row r="844" spans="19:19">
      <c r="S844" s="3209"/>
    </row>
    <row r="845" spans="19:19">
      <c r="S845" s="3209"/>
    </row>
    <row r="846" spans="19:19">
      <c r="S846" s="3209"/>
    </row>
    <row r="847" spans="19:19">
      <c r="S847" s="3209"/>
    </row>
    <row r="848" spans="19:19">
      <c r="S848" s="3209"/>
    </row>
    <row r="849" spans="19:19">
      <c r="S849" s="3209"/>
    </row>
    <row r="850" spans="19:19">
      <c r="S850" s="3209"/>
    </row>
    <row r="851" spans="19:19">
      <c r="S851" s="3209"/>
    </row>
    <row r="852" spans="19:19">
      <c r="S852" s="3209"/>
    </row>
    <row r="853" spans="19:19">
      <c r="S853" s="3209"/>
    </row>
    <row r="854" spans="19:19">
      <c r="S854" s="3209"/>
    </row>
    <row r="855" spans="19:19">
      <c r="S855" s="3209"/>
    </row>
    <row r="856" spans="19:19">
      <c r="S856" s="3209"/>
    </row>
    <row r="857" spans="19:19">
      <c r="S857" s="3209"/>
    </row>
    <row r="858" spans="19:19">
      <c r="S858" s="3209"/>
    </row>
    <row r="859" spans="19:19">
      <c r="S859" s="3209"/>
    </row>
    <row r="860" spans="19:19">
      <c r="S860" s="3209"/>
    </row>
    <row r="861" spans="19:19">
      <c r="S861" s="3209"/>
    </row>
    <row r="862" spans="19:19">
      <c r="S862" s="3209"/>
    </row>
    <row r="863" spans="19:19">
      <c r="S863" s="3209"/>
    </row>
    <row r="864" spans="19:19">
      <c r="S864" s="3209"/>
    </row>
    <row r="865" spans="19:19">
      <c r="S865" s="3209"/>
    </row>
    <row r="866" spans="19:19">
      <c r="S866" s="3209"/>
    </row>
    <row r="867" spans="19:19">
      <c r="S867" s="3209"/>
    </row>
    <row r="868" spans="19:19">
      <c r="S868" s="3209"/>
    </row>
    <row r="869" spans="19:19">
      <c r="S869" s="3209"/>
    </row>
    <row r="870" spans="19:19">
      <c r="S870" s="3209"/>
    </row>
    <row r="871" spans="19:19">
      <c r="S871" s="3209"/>
    </row>
    <row r="872" spans="19:19">
      <c r="S872" s="3209"/>
    </row>
    <row r="873" spans="19:19">
      <c r="S873" s="3209"/>
    </row>
    <row r="874" spans="19:19">
      <c r="S874" s="3209"/>
    </row>
    <row r="875" spans="19:19">
      <c r="S875" s="3209"/>
    </row>
    <row r="876" spans="19:19">
      <c r="S876" s="3209"/>
    </row>
    <row r="877" spans="19:19">
      <c r="S877" s="3209"/>
    </row>
    <row r="878" spans="19:19">
      <c r="S878" s="3209"/>
    </row>
    <row r="879" spans="19:19">
      <c r="S879" s="3209"/>
    </row>
    <row r="880" spans="19:19">
      <c r="S880" s="3209"/>
    </row>
    <row r="881" spans="19:19">
      <c r="S881" s="3209"/>
    </row>
    <row r="882" spans="19:19">
      <c r="S882" s="3209"/>
    </row>
    <row r="883" spans="19:19">
      <c r="S883" s="3209"/>
    </row>
    <row r="884" spans="19:19">
      <c r="S884" s="3209"/>
    </row>
    <row r="885" spans="19:19">
      <c r="S885" s="3209"/>
    </row>
    <row r="886" spans="19:19">
      <c r="S886" s="3209"/>
    </row>
    <row r="887" spans="19:19">
      <c r="S887" s="3209"/>
    </row>
    <row r="888" spans="19:19">
      <c r="S888" s="3209"/>
    </row>
    <row r="889" spans="19:19">
      <c r="S889" s="3209"/>
    </row>
    <row r="890" spans="19:19">
      <c r="S890" s="3209"/>
    </row>
    <row r="891" spans="19:19">
      <c r="S891" s="3209"/>
    </row>
    <row r="892" spans="19:19">
      <c r="S892" s="3209"/>
    </row>
    <row r="893" spans="19:19">
      <c r="S893" s="3209"/>
    </row>
    <row r="894" spans="19:19">
      <c r="S894" s="3209"/>
    </row>
    <row r="895" spans="19:19">
      <c r="S895" s="3209"/>
    </row>
    <row r="896" spans="19:19">
      <c r="S896" s="3209"/>
    </row>
    <row r="897" spans="19:19">
      <c r="S897" s="3209"/>
    </row>
    <row r="898" spans="19:19">
      <c r="S898" s="3209"/>
    </row>
    <row r="899" spans="19:19">
      <c r="S899" s="3209"/>
    </row>
    <row r="900" spans="19:19">
      <c r="S900" s="3209"/>
    </row>
    <row r="901" spans="19:19">
      <c r="S901" s="3209"/>
    </row>
    <row r="902" spans="19:19">
      <c r="S902" s="3209"/>
    </row>
    <row r="903" spans="19:19">
      <c r="S903" s="3209"/>
    </row>
    <row r="904" spans="19:19">
      <c r="S904" s="3209"/>
    </row>
    <row r="905" spans="19:19">
      <c r="S905" s="3209"/>
    </row>
    <row r="906" spans="19:19">
      <c r="S906" s="3209"/>
    </row>
    <row r="907" spans="19:19">
      <c r="S907" s="3209"/>
    </row>
    <row r="908" spans="19:19">
      <c r="S908" s="3209"/>
    </row>
    <row r="909" spans="19:19">
      <c r="S909" s="3209"/>
    </row>
    <row r="910" spans="19:19">
      <c r="S910" s="3209"/>
    </row>
    <row r="911" spans="19:19">
      <c r="S911" s="3209"/>
    </row>
    <row r="912" spans="19:19">
      <c r="S912" s="3209"/>
    </row>
    <row r="913" spans="19:19">
      <c r="S913" s="3209"/>
    </row>
    <row r="914" spans="19:19">
      <c r="S914" s="3209"/>
    </row>
    <row r="915" spans="19:19">
      <c r="S915" s="3209"/>
    </row>
    <row r="916" spans="19:19">
      <c r="S916" s="3209"/>
    </row>
    <row r="917" spans="19:19">
      <c r="S917" s="3209"/>
    </row>
    <row r="918" spans="19:19">
      <c r="S918" s="3209"/>
    </row>
    <row r="919" spans="19:19">
      <c r="S919" s="3209"/>
    </row>
    <row r="920" spans="19:19">
      <c r="S920" s="3209"/>
    </row>
    <row r="921" spans="19:19">
      <c r="S921" s="3209"/>
    </row>
    <row r="922" spans="19:19">
      <c r="S922" s="3209"/>
    </row>
    <row r="923" spans="19:19">
      <c r="S923" s="3209"/>
    </row>
    <row r="924" spans="19:19">
      <c r="S924" s="3209"/>
    </row>
    <row r="925" spans="19:19">
      <c r="S925" s="3209"/>
    </row>
    <row r="926" spans="19:19">
      <c r="S926" s="3209"/>
    </row>
    <row r="927" spans="19:19">
      <c r="S927" s="3209"/>
    </row>
    <row r="928" spans="19:19">
      <c r="S928" s="3209"/>
    </row>
    <row r="929" spans="19:19">
      <c r="S929" s="3209"/>
    </row>
    <row r="930" spans="19:19">
      <c r="S930" s="3209"/>
    </row>
    <row r="931" spans="19:19">
      <c r="S931" s="3209"/>
    </row>
    <row r="932" spans="19:19">
      <c r="S932" s="3209"/>
    </row>
    <row r="933" spans="19:19">
      <c r="S933" s="3209"/>
    </row>
    <row r="934" spans="19:19">
      <c r="S934" s="3209"/>
    </row>
    <row r="935" spans="19:19">
      <c r="S935" s="3209"/>
    </row>
    <row r="936" spans="19:19">
      <c r="S936" s="3209"/>
    </row>
    <row r="937" spans="19:19">
      <c r="S937" s="3209"/>
    </row>
    <row r="938" spans="19:19">
      <c r="S938" s="3209"/>
    </row>
    <row r="939" spans="19:19">
      <c r="S939" s="3209"/>
    </row>
    <row r="940" spans="19:19">
      <c r="S940" s="3209"/>
    </row>
    <row r="941" spans="19:19">
      <c r="S941" s="3209"/>
    </row>
    <row r="942" spans="19:19">
      <c r="S942" s="3209"/>
    </row>
    <row r="943" spans="19:19">
      <c r="S943" s="3209"/>
    </row>
    <row r="944" spans="19:19">
      <c r="S944" s="3209"/>
    </row>
    <row r="945" spans="19:19">
      <c r="S945" s="3209"/>
    </row>
    <row r="946" spans="19:19">
      <c r="S946" s="3209"/>
    </row>
    <row r="947" spans="19:19">
      <c r="S947" s="3209"/>
    </row>
    <row r="948" spans="19:19">
      <c r="S948" s="3209"/>
    </row>
    <row r="949" spans="19:19">
      <c r="S949" s="3209"/>
    </row>
    <row r="950" spans="19:19">
      <c r="S950" s="3209"/>
    </row>
    <row r="951" spans="19:19">
      <c r="S951" s="3209"/>
    </row>
    <row r="952" spans="19:19">
      <c r="S952" s="3209"/>
    </row>
    <row r="953" spans="19:19">
      <c r="S953" s="3209"/>
    </row>
    <row r="954" spans="19:19">
      <c r="S954" s="3209"/>
    </row>
    <row r="955" spans="19:19">
      <c r="S955" s="3209"/>
    </row>
    <row r="956" spans="19:19">
      <c r="S956" s="3209"/>
    </row>
    <row r="957" spans="19:19">
      <c r="S957" s="3209"/>
    </row>
    <row r="958" spans="19:19">
      <c r="S958" s="3209"/>
    </row>
    <row r="959" spans="19:19">
      <c r="S959" s="3209"/>
    </row>
    <row r="960" spans="19:19">
      <c r="S960" s="3209"/>
    </row>
    <row r="961" spans="19:19">
      <c r="S961" s="3209"/>
    </row>
    <row r="962" spans="19:19">
      <c r="S962" s="3209"/>
    </row>
    <row r="963" spans="19:19">
      <c r="S963" s="3209"/>
    </row>
    <row r="964" spans="19:19">
      <c r="S964" s="3209"/>
    </row>
    <row r="965" spans="19:19">
      <c r="S965" s="3209"/>
    </row>
    <row r="966" spans="19:19">
      <c r="S966" s="3209"/>
    </row>
    <row r="967" spans="19:19">
      <c r="S967" s="3209"/>
    </row>
    <row r="968" spans="19:19">
      <c r="S968" s="3209"/>
    </row>
    <row r="969" spans="19:19">
      <c r="S969" s="3209"/>
    </row>
    <row r="970" spans="19:19">
      <c r="S970" s="3209"/>
    </row>
    <row r="971" spans="19:19">
      <c r="S971" s="3209"/>
    </row>
    <row r="972" spans="19:19">
      <c r="S972" s="3209"/>
    </row>
    <row r="973" spans="19:19">
      <c r="S973" s="3209"/>
    </row>
    <row r="974" spans="19:19">
      <c r="S974" s="3209"/>
    </row>
    <row r="975" spans="19:19">
      <c r="S975" s="3209"/>
    </row>
    <row r="976" spans="19:19">
      <c r="S976" s="3209"/>
    </row>
    <row r="977" spans="19:19">
      <c r="S977" s="3209"/>
    </row>
    <row r="978" spans="19:19">
      <c r="S978" s="3209"/>
    </row>
    <row r="979" spans="19:19">
      <c r="S979" s="3209"/>
    </row>
    <row r="980" spans="19:19">
      <c r="S980" s="3209"/>
    </row>
    <row r="981" spans="19:19">
      <c r="S981" s="3209"/>
    </row>
    <row r="982" spans="19:19">
      <c r="S982" s="3209"/>
    </row>
    <row r="983" spans="19:19">
      <c r="S983" s="3209"/>
    </row>
    <row r="984" spans="19:19">
      <c r="S984" s="3209"/>
    </row>
    <row r="985" spans="19:19">
      <c r="S985" s="3209"/>
    </row>
    <row r="986" spans="19:19">
      <c r="S986" s="3209"/>
    </row>
    <row r="987" spans="19:19">
      <c r="S987" s="3209"/>
    </row>
    <row r="988" spans="19:19">
      <c r="S988" s="3209"/>
    </row>
    <row r="989" spans="19:19">
      <c r="S989" s="3209"/>
    </row>
    <row r="990" spans="19:19">
      <c r="S990" s="3209"/>
    </row>
    <row r="991" spans="19:19">
      <c r="S991" s="3209"/>
    </row>
    <row r="992" spans="19:19">
      <c r="S992" s="3209"/>
    </row>
    <row r="993" spans="19:19">
      <c r="S993" s="3209"/>
    </row>
    <row r="994" spans="19:19">
      <c r="S994" s="3209"/>
    </row>
    <row r="995" spans="19:19">
      <c r="S995" s="3209"/>
    </row>
    <row r="996" spans="19:19">
      <c r="S996" s="3209"/>
    </row>
    <row r="997" spans="19:19">
      <c r="S997" s="3209"/>
    </row>
    <row r="998" spans="19:19">
      <c r="S998" s="3209"/>
    </row>
    <row r="999" spans="19:19">
      <c r="S999" s="3209"/>
    </row>
    <row r="1000" spans="19:19">
      <c r="S1000" s="3209"/>
    </row>
    <row r="1001" spans="19:19">
      <c r="S1001" s="3209"/>
    </row>
    <row r="1002" spans="19:19">
      <c r="S1002" s="3209"/>
    </row>
    <row r="1003" spans="19:19">
      <c r="S1003" s="3209"/>
    </row>
    <row r="1004" spans="19:19">
      <c r="S1004" s="3209"/>
    </row>
    <row r="1005" spans="19:19">
      <c r="S1005" s="3209"/>
    </row>
    <row r="1006" spans="19:19">
      <c r="S1006" s="3209"/>
    </row>
    <row r="1007" spans="19:19">
      <c r="S1007" s="3209"/>
    </row>
    <row r="1008" spans="19:19">
      <c r="S1008" s="3209"/>
    </row>
    <row r="1009" spans="19:19">
      <c r="S1009" s="3209"/>
    </row>
    <row r="1010" spans="19:19">
      <c r="S1010" s="3209"/>
    </row>
    <row r="1011" spans="19:19">
      <c r="S1011" s="3209"/>
    </row>
    <row r="1012" spans="19:19">
      <c r="S1012" s="3209"/>
    </row>
    <row r="1013" spans="19:19">
      <c r="S1013" s="3209"/>
    </row>
    <row r="1014" spans="19:19">
      <c r="S1014" s="3209"/>
    </row>
    <row r="1015" spans="19:19">
      <c r="S1015" s="3209"/>
    </row>
    <row r="1016" spans="19:19">
      <c r="S1016" s="3209"/>
    </row>
    <row r="1017" spans="19:19">
      <c r="S1017" s="3209"/>
    </row>
    <row r="1018" spans="19:19">
      <c r="S1018" s="3209"/>
    </row>
    <row r="1019" spans="19:19">
      <c r="S1019" s="3209"/>
    </row>
    <row r="1020" spans="19:19">
      <c r="S1020" s="3209"/>
    </row>
    <row r="1021" spans="19:19">
      <c r="S1021" s="3209"/>
    </row>
    <row r="1022" spans="19:19">
      <c r="S1022" s="3209"/>
    </row>
    <row r="1023" spans="19:19">
      <c r="S1023" s="3209"/>
    </row>
    <row r="1024" spans="19:19">
      <c r="S1024" s="3209"/>
    </row>
    <row r="1025" spans="19:19">
      <c r="S1025" s="3209"/>
    </row>
    <row r="1026" spans="19:19">
      <c r="S1026" s="3209"/>
    </row>
    <row r="1027" spans="19:19">
      <c r="S1027" s="3209"/>
    </row>
    <row r="1028" spans="19:19">
      <c r="S1028" s="3209"/>
    </row>
    <row r="1029" spans="19:19">
      <c r="S1029" s="3209"/>
    </row>
    <row r="1030" spans="19:19">
      <c r="S1030" s="3209"/>
    </row>
    <row r="1031" spans="19:19">
      <c r="S1031" s="3209"/>
    </row>
    <row r="1032" spans="19:19">
      <c r="S1032" s="3209"/>
    </row>
    <row r="1033" spans="19:19">
      <c r="S1033" s="3209"/>
    </row>
    <row r="1034" spans="19:19">
      <c r="S1034" s="3209"/>
    </row>
    <row r="1035" spans="19:19">
      <c r="S1035" s="3209"/>
    </row>
    <row r="1036" spans="19:19">
      <c r="S1036" s="3209"/>
    </row>
    <row r="1037" spans="19:19">
      <c r="S1037" s="3209"/>
    </row>
    <row r="1038" spans="19:19">
      <c r="S1038" s="3209"/>
    </row>
    <row r="1039" spans="19:19">
      <c r="S1039" s="3209"/>
    </row>
    <row r="1040" spans="19:19">
      <c r="S1040" s="3209"/>
    </row>
    <row r="1041" spans="19:19">
      <c r="S1041" s="3209"/>
    </row>
    <row r="1042" spans="19:19">
      <c r="S1042" s="3209"/>
    </row>
    <row r="1043" spans="19:19">
      <c r="S1043" s="3209"/>
    </row>
    <row r="1044" spans="19:19">
      <c r="S1044" s="3209"/>
    </row>
    <row r="1045" spans="19:19">
      <c r="S1045" s="3209"/>
    </row>
    <row r="1046" spans="19:19">
      <c r="S1046" s="3209"/>
    </row>
    <row r="1047" spans="19:19">
      <c r="S1047" s="3209"/>
    </row>
    <row r="1048" spans="19:19">
      <c r="S1048" s="3209"/>
    </row>
    <row r="1049" spans="19:19">
      <c r="S1049" s="3209"/>
    </row>
    <row r="1050" spans="19:19">
      <c r="S1050" s="3209"/>
    </row>
    <row r="1051" spans="19:19">
      <c r="S1051" s="3209"/>
    </row>
    <row r="1052" spans="19:19">
      <c r="S1052" s="3209"/>
    </row>
    <row r="1053" spans="19:19">
      <c r="S1053" s="3209"/>
    </row>
    <row r="1054" spans="19:19">
      <c r="S1054" s="3209"/>
    </row>
    <row r="1055" spans="19:19">
      <c r="S1055" s="3209"/>
    </row>
    <row r="1056" spans="19:19">
      <c r="S1056" s="3209"/>
    </row>
    <row r="1057" spans="19:19">
      <c r="S1057" s="3209"/>
    </row>
    <row r="1058" spans="19:19">
      <c r="S1058" s="3209"/>
    </row>
    <row r="1059" spans="19:19">
      <c r="S1059" s="3209"/>
    </row>
    <row r="1060" spans="19:19">
      <c r="S1060" s="3209"/>
    </row>
    <row r="1061" spans="19:19">
      <c r="S1061" s="3209"/>
    </row>
    <row r="1062" spans="19:19">
      <c r="S1062" s="3209"/>
    </row>
    <row r="1063" spans="19:19">
      <c r="S1063" s="3209"/>
    </row>
    <row r="1064" spans="19:19">
      <c r="S1064" s="3209"/>
    </row>
    <row r="1065" spans="19:19">
      <c r="S1065" s="3209"/>
    </row>
    <row r="1066" spans="19:19">
      <c r="S1066" s="3209"/>
    </row>
    <row r="1067" spans="19:19">
      <c r="S1067" s="3209"/>
    </row>
    <row r="1068" spans="19:19">
      <c r="S1068" s="3209"/>
    </row>
    <row r="1069" spans="19:19">
      <c r="S1069" s="3209"/>
    </row>
    <row r="1070" spans="19:19">
      <c r="S1070" s="3209"/>
    </row>
    <row r="1071" spans="19:19">
      <c r="S1071" s="3209"/>
    </row>
    <row r="1072" spans="19:19">
      <c r="S1072" s="3209"/>
    </row>
    <row r="1073" spans="19:19">
      <c r="S1073" s="3209"/>
    </row>
    <row r="1074" spans="19:19">
      <c r="S1074" s="3209"/>
    </row>
    <row r="1075" spans="19:19">
      <c r="S1075" s="3209"/>
    </row>
    <row r="1076" spans="19:19">
      <c r="S1076" s="3209"/>
    </row>
    <row r="1077" spans="19:19">
      <c r="S1077" s="3209"/>
    </row>
    <row r="1078" spans="19:19">
      <c r="S1078" s="3209"/>
    </row>
    <row r="1079" spans="19:19">
      <c r="S1079" s="3209"/>
    </row>
    <row r="1080" spans="19:19">
      <c r="S1080" s="3209"/>
    </row>
    <row r="1081" spans="19:19">
      <c r="S1081" s="3209"/>
    </row>
    <row r="1082" spans="19:19">
      <c r="S1082" s="3209"/>
    </row>
    <row r="1083" spans="19:19">
      <c r="S1083" s="3209"/>
    </row>
    <row r="1084" spans="19:19">
      <c r="S1084" s="3209"/>
    </row>
    <row r="1085" spans="19:19">
      <c r="S1085" s="3209"/>
    </row>
    <row r="1086" spans="19:19">
      <c r="S1086" s="3209"/>
    </row>
    <row r="1087" spans="19:19">
      <c r="S1087" s="3209"/>
    </row>
    <row r="1088" spans="19:19">
      <c r="S1088" s="3209"/>
    </row>
    <row r="1089" spans="19:19">
      <c r="S1089" s="3209"/>
    </row>
    <row r="1090" spans="19:19">
      <c r="S1090" s="3209"/>
    </row>
    <row r="1091" spans="19:19">
      <c r="S1091" s="3209"/>
    </row>
    <row r="1092" spans="19:19">
      <c r="S1092" s="3209"/>
    </row>
    <row r="1093" spans="19:19">
      <c r="S1093" s="3209"/>
    </row>
    <row r="1094" spans="19:19">
      <c r="S1094" s="3209"/>
    </row>
    <row r="1095" spans="19:19">
      <c r="S1095" s="3209"/>
    </row>
    <row r="1096" spans="19:19">
      <c r="S1096" s="3209"/>
    </row>
    <row r="1097" spans="19:19">
      <c r="S1097" s="3209"/>
    </row>
    <row r="1098" spans="19:19">
      <c r="S1098" s="3209"/>
    </row>
    <row r="1099" spans="19:19">
      <c r="S1099" s="3209"/>
    </row>
    <row r="1100" spans="19:19">
      <c r="S1100" s="3209"/>
    </row>
    <row r="1101" spans="19:19">
      <c r="S1101" s="3209"/>
    </row>
    <row r="1102" spans="19:19">
      <c r="S1102" s="3209"/>
    </row>
    <row r="1103" spans="19:19">
      <c r="S1103" s="3209"/>
    </row>
    <row r="1104" spans="19:19">
      <c r="S1104" s="3209"/>
    </row>
    <row r="1105" spans="19:19">
      <c r="S1105" s="3209"/>
    </row>
    <row r="1106" spans="19:19">
      <c r="S1106" s="3209"/>
    </row>
    <row r="1107" spans="19:19">
      <c r="S1107" s="3209"/>
    </row>
    <row r="1108" spans="19:19">
      <c r="S1108" s="3209"/>
    </row>
    <row r="1109" spans="19:19">
      <c r="S1109" s="3209"/>
    </row>
    <row r="1110" spans="19:19">
      <c r="S1110" s="3209"/>
    </row>
    <row r="1111" spans="19:19">
      <c r="S1111" s="3209"/>
    </row>
    <row r="1112" spans="19:19">
      <c r="S1112" s="3209"/>
    </row>
    <row r="1113" spans="19:19">
      <c r="S1113" s="3209"/>
    </row>
    <row r="1114" spans="19:19">
      <c r="S1114" s="3209"/>
    </row>
    <row r="1115" spans="19:19">
      <c r="S1115" s="3209"/>
    </row>
    <row r="1116" spans="19:19">
      <c r="S1116" s="3209"/>
    </row>
    <row r="1117" spans="19:19">
      <c r="S1117" s="3209"/>
    </row>
    <row r="1118" spans="19:19">
      <c r="S1118" s="3209"/>
    </row>
    <row r="1119" spans="19:19">
      <c r="S1119" s="3209"/>
    </row>
    <row r="1120" spans="19:19">
      <c r="S1120" s="3209"/>
    </row>
    <row r="1121" spans="19:19">
      <c r="S1121" s="3209"/>
    </row>
    <row r="1122" spans="19:19">
      <c r="S1122" s="3209"/>
    </row>
    <row r="1123" spans="19:19">
      <c r="S1123" s="3209"/>
    </row>
    <row r="1124" spans="19:19">
      <c r="S1124" s="3209"/>
    </row>
    <row r="1125" spans="19:19">
      <c r="S1125" s="3209"/>
    </row>
    <row r="1126" spans="19:19">
      <c r="S1126" s="3209"/>
    </row>
    <row r="1127" spans="19:19">
      <c r="S1127" s="3209"/>
    </row>
    <row r="1128" spans="19:19">
      <c r="S1128" s="3209"/>
    </row>
    <row r="1129" spans="19:19">
      <c r="S1129" s="3209"/>
    </row>
    <row r="1130" spans="19:19">
      <c r="S1130" s="3209"/>
    </row>
    <row r="1131" spans="19:19">
      <c r="S1131" s="3209"/>
    </row>
    <row r="1132" spans="19:19">
      <c r="S1132" s="3209"/>
    </row>
    <row r="1133" spans="19:19">
      <c r="S1133" s="3209"/>
    </row>
    <row r="1134" spans="19:19">
      <c r="S1134" s="3209"/>
    </row>
    <row r="1135" spans="19:19">
      <c r="S1135" s="3209"/>
    </row>
    <row r="1136" spans="19:19">
      <c r="S1136" s="3209"/>
    </row>
    <row r="1137" spans="19:19">
      <c r="S1137" s="3209"/>
    </row>
    <row r="1138" spans="19:19">
      <c r="S1138" s="3209"/>
    </row>
    <row r="1139" spans="19:19">
      <c r="S1139" s="3209"/>
    </row>
    <row r="1140" spans="19:19">
      <c r="S1140" s="3209"/>
    </row>
    <row r="1141" spans="19:19">
      <c r="S1141" s="3209"/>
    </row>
    <row r="1142" spans="19:19">
      <c r="S1142" s="3209"/>
    </row>
    <row r="1143" spans="19:19">
      <c r="S1143" s="3209"/>
    </row>
    <row r="1144" spans="19:19">
      <c r="S1144" s="3209"/>
    </row>
    <row r="1145" spans="19:19">
      <c r="S1145" s="3209"/>
    </row>
    <row r="1146" spans="19:19">
      <c r="S1146" s="3209"/>
    </row>
    <row r="1147" spans="19:19">
      <c r="S1147" s="3209"/>
    </row>
    <row r="1148" spans="19:19">
      <c r="S1148" s="3209"/>
    </row>
    <row r="1149" spans="19:19">
      <c r="S1149" s="3209"/>
    </row>
    <row r="1150" spans="19:19">
      <c r="S1150" s="3209"/>
    </row>
    <row r="1151" spans="19:19">
      <c r="S1151" s="3209"/>
    </row>
    <row r="1152" spans="19:19">
      <c r="S1152" s="3209"/>
    </row>
    <row r="1153" spans="19:19">
      <c r="S1153" s="3209"/>
    </row>
    <row r="1154" spans="19:19">
      <c r="S1154" s="3209"/>
    </row>
    <row r="1155" spans="19:19">
      <c r="S1155" s="3209"/>
    </row>
    <row r="1156" spans="19:19">
      <c r="S1156" s="3209"/>
    </row>
    <row r="1157" spans="19:19">
      <c r="S1157" s="3209"/>
    </row>
    <row r="1158" spans="19:19">
      <c r="S1158" s="3209"/>
    </row>
    <row r="1159" spans="19:19">
      <c r="S1159" s="3209"/>
    </row>
    <row r="1160" spans="19:19">
      <c r="S1160" s="3209"/>
    </row>
    <row r="1161" spans="19:19">
      <c r="S1161" s="3209"/>
    </row>
    <row r="1162" spans="19:19">
      <c r="S1162" s="3209"/>
    </row>
    <row r="1163" spans="19:19">
      <c r="S1163" s="3209"/>
    </row>
    <row r="1164" spans="19:19">
      <c r="S1164" s="3209"/>
    </row>
    <row r="1165" spans="19:19">
      <c r="S1165" s="3209"/>
    </row>
    <row r="1166" spans="19:19">
      <c r="S1166" s="3209"/>
    </row>
    <row r="1167" spans="19:19">
      <c r="S1167" s="3209"/>
    </row>
    <row r="1168" spans="19:19">
      <c r="S1168" s="3209"/>
    </row>
    <row r="1169" spans="19:19">
      <c r="S1169" s="3209"/>
    </row>
    <row r="1170" spans="19:19">
      <c r="S1170" s="3209"/>
    </row>
    <row r="1171" spans="19:19">
      <c r="S1171" s="3209"/>
    </row>
    <row r="1172" spans="19:19">
      <c r="S1172" s="3209"/>
    </row>
    <row r="1173" spans="19:19">
      <c r="S1173" s="3209"/>
    </row>
    <row r="1174" spans="19:19">
      <c r="S1174" s="3209"/>
    </row>
    <row r="1175" spans="19:19">
      <c r="S1175" s="3209"/>
    </row>
    <row r="1176" spans="19:19">
      <c r="S1176" s="3209"/>
    </row>
    <row r="1177" spans="19:19">
      <c r="S1177" s="3209"/>
    </row>
    <row r="1178" spans="19:19">
      <c r="S1178" s="3209"/>
    </row>
    <row r="1179" spans="19:19">
      <c r="S1179" s="3209"/>
    </row>
    <row r="1180" spans="19:19">
      <c r="S1180" s="3209"/>
    </row>
    <row r="1181" spans="19:19">
      <c r="S1181" s="3209"/>
    </row>
    <row r="1182" spans="19:19">
      <c r="S1182" s="3209"/>
    </row>
    <row r="1183" spans="19:19">
      <c r="S1183" s="3209"/>
    </row>
    <row r="1184" spans="19:19">
      <c r="S1184" s="3209"/>
    </row>
    <row r="1185" spans="19:19">
      <c r="S1185" s="3209"/>
    </row>
    <row r="1186" spans="19:19">
      <c r="S1186" s="3209"/>
    </row>
    <row r="1187" spans="19:19">
      <c r="S1187" s="3209"/>
    </row>
    <row r="1188" spans="19:19">
      <c r="S1188" s="3209"/>
    </row>
    <row r="1189" spans="19:19">
      <c r="S1189" s="3209"/>
    </row>
    <row r="1190" spans="19:19">
      <c r="S1190" s="3209"/>
    </row>
    <row r="1191" spans="19:19">
      <c r="S1191" s="3209"/>
    </row>
    <row r="1192" spans="19:19">
      <c r="S1192" s="3209"/>
    </row>
    <row r="1193" spans="19:19">
      <c r="S1193" s="3209"/>
    </row>
    <row r="1194" spans="19:19">
      <c r="S1194" s="3209"/>
    </row>
    <row r="1195" spans="19:19">
      <c r="S1195" s="3209"/>
    </row>
    <row r="1196" spans="19:19">
      <c r="S1196" s="3209"/>
    </row>
    <row r="1197" spans="19:19">
      <c r="S1197" s="3209"/>
    </row>
    <row r="1198" spans="19:19">
      <c r="S1198" s="3209"/>
    </row>
    <row r="1199" spans="19:19">
      <c r="S1199" s="3209"/>
    </row>
    <row r="1200" spans="19:19">
      <c r="S1200" s="3209"/>
    </row>
    <row r="1201" spans="19:19">
      <c r="S1201" s="3209"/>
    </row>
    <row r="1202" spans="19:19">
      <c r="S1202" s="3209"/>
    </row>
    <row r="1203" spans="19:19">
      <c r="S1203" s="3209"/>
    </row>
    <row r="1204" spans="19:19">
      <c r="S1204" s="3209"/>
    </row>
    <row r="1205" spans="19:19">
      <c r="S1205" s="3209"/>
    </row>
    <row r="1206" spans="19:19">
      <c r="S1206" s="3209"/>
    </row>
    <row r="1207" spans="19:19">
      <c r="S1207" s="3209"/>
    </row>
    <row r="1208" spans="19:19">
      <c r="S1208" s="3209"/>
    </row>
    <row r="1209" spans="19:19">
      <c r="S1209" s="3209"/>
    </row>
    <row r="1210" spans="19:19">
      <c r="S1210" s="3209"/>
    </row>
    <row r="1211" spans="19:19">
      <c r="S1211" s="3209"/>
    </row>
    <row r="1212" spans="19:19">
      <c r="S1212" s="3209"/>
    </row>
    <row r="1213" spans="19:19">
      <c r="S1213" s="3209"/>
    </row>
    <row r="1214" spans="19:19">
      <c r="S1214" s="3209"/>
    </row>
    <row r="1215" spans="19:19">
      <c r="S1215" s="3209"/>
    </row>
    <row r="1216" spans="19:19">
      <c r="S1216" s="3209"/>
    </row>
    <row r="1217" spans="19:19">
      <c r="S1217" s="3209"/>
    </row>
    <row r="1218" spans="19:19">
      <c r="S1218" s="3209"/>
    </row>
    <row r="1219" spans="19:19">
      <c r="S1219" s="3209"/>
    </row>
    <row r="1220" spans="19:19">
      <c r="S1220" s="3209"/>
    </row>
    <row r="1221" spans="19:19">
      <c r="S1221" s="3209"/>
    </row>
    <row r="1222" spans="19:19">
      <c r="S1222" s="3209"/>
    </row>
    <row r="1223" spans="19:19">
      <c r="S1223" s="3209"/>
    </row>
    <row r="1224" spans="19:19">
      <c r="S1224" s="3209"/>
    </row>
    <row r="1225" spans="19:19">
      <c r="S1225" s="3209"/>
    </row>
    <row r="1226" spans="19:19">
      <c r="S1226" s="3209"/>
    </row>
    <row r="1227" spans="19:19">
      <c r="S1227" s="3209"/>
    </row>
    <row r="1228" spans="19:19">
      <c r="S1228" s="3209"/>
    </row>
    <row r="1229" spans="19:19">
      <c r="S1229" s="3209"/>
    </row>
    <row r="1230" spans="19:19">
      <c r="S1230" s="3209"/>
    </row>
    <row r="1231" spans="19:19">
      <c r="S1231" s="3209"/>
    </row>
    <row r="1232" spans="19:19">
      <c r="S1232" s="3209"/>
    </row>
    <row r="1233" spans="19:19">
      <c r="S1233" s="3209"/>
    </row>
    <row r="1234" spans="19:19">
      <c r="S1234" s="3209"/>
    </row>
    <row r="1235" spans="19:19">
      <c r="S1235" s="3209"/>
    </row>
    <row r="1236" spans="19:19">
      <c r="S1236" s="3209"/>
    </row>
    <row r="1237" spans="19:19">
      <c r="S1237" s="3209"/>
    </row>
    <row r="1238" spans="19:19">
      <c r="S1238" s="3209"/>
    </row>
    <row r="1239" spans="19:19">
      <c r="S1239" s="3209"/>
    </row>
    <row r="1240" spans="19:19">
      <c r="S1240" s="3209"/>
    </row>
    <row r="1241" spans="19:19">
      <c r="S1241" s="3209"/>
    </row>
    <row r="1242" spans="19:19">
      <c r="S1242" s="3209"/>
    </row>
    <row r="1243" spans="19:19">
      <c r="S1243" s="3209"/>
    </row>
    <row r="1244" spans="19:19">
      <c r="S1244" s="3209"/>
    </row>
    <row r="1245" spans="19:19">
      <c r="S1245" s="3209"/>
    </row>
    <row r="1246" spans="19:19">
      <c r="S1246" s="3209"/>
    </row>
    <row r="1247" spans="19:19">
      <c r="S1247" s="3209"/>
    </row>
    <row r="1248" spans="19:19">
      <c r="S1248" s="3209"/>
    </row>
    <row r="1249" spans="19:19">
      <c r="S1249" s="3209"/>
    </row>
    <row r="1250" spans="19:19">
      <c r="S1250" s="3209"/>
    </row>
    <row r="1251" spans="19:19">
      <c r="S1251" s="3209"/>
    </row>
    <row r="1252" spans="19:19">
      <c r="S1252" s="3209"/>
    </row>
    <row r="1253" spans="19:19">
      <c r="S1253" s="3209"/>
    </row>
    <row r="1254" spans="19:19">
      <c r="S1254" s="3209"/>
    </row>
    <row r="1255" spans="19:19">
      <c r="S1255" s="3209"/>
    </row>
    <row r="1256" spans="19:19">
      <c r="S1256" s="3209"/>
    </row>
    <row r="1257" spans="19:19">
      <c r="S1257" s="3209"/>
    </row>
    <row r="1258" spans="19:19">
      <c r="S1258" s="3209"/>
    </row>
    <row r="1259" spans="19:19">
      <c r="S1259" s="3209"/>
    </row>
    <row r="1260" spans="19:19">
      <c r="S1260" s="3209"/>
    </row>
    <row r="1261" spans="19:19">
      <c r="S1261" s="3209"/>
    </row>
    <row r="1262" spans="19:19">
      <c r="S1262" s="3209"/>
    </row>
    <row r="1263" spans="19:19">
      <c r="S1263" s="3209"/>
    </row>
    <row r="1264" spans="19:19">
      <c r="S1264" s="3209"/>
    </row>
    <row r="1265" spans="19:19">
      <c r="S1265" s="3209"/>
    </row>
    <row r="1266" spans="19:19">
      <c r="S1266" s="3209"/>
    </row>
    <row r="1267" spans="19:19">
      <c r="S1267" s="3209"/>
    </row>
    <row r="1268" spans="19:19">
      <c r="S1268" s="3209"/>
    </row>
    <row r="1269" spans="19:19">
      <c r="S1269" s="3209"/>
    </row>
    <row r="1270" spans="19:19">
      <c r="S1270" s="3209"/>
    </row>
    <row r="1271" spans="19:19">
      <c r="S1271" s="3209"/>
    </row>
    <row r="1272" spans="19:19">
      <c r="S1272" s="3209"/>
    </row>
    <row r="1273" spans="19:19">
      <c r="S1273" s="3209"/>
    </row>
    <row r="1274" spans="19:19">
      <c r="S1274" s="3209"/>
    </row>
    <row r="1275" spans="19:19">
      <c r="S1275" s="3209"/>
    </row>
    <row r="1276" spans="19:19">
      <c r="S1276" s="3209"/>
    </row>
    <row r="1277" spans="19:19">
      <c r="S1277" s="3209"/>
    </row>
    <row r="1278" spans="19:19">
      <c r="S1278" s="3209"/>
    </row>
    <row r="1279" spans="19:19">
      <c r="S1279" s="3209"/>
    </row>
    <row r="1280" spans="19:19">
      <c r="S1280" s="3209"/>
    </row>
    <row r="1281" spans="19:19">
      <c r="S1281" s="3209"/>
    </row>
    <row r="1282" spans="19:19">
      <c r="S1282" s="3209"/>
    </row>
    <row r="1283" spans="19:19">
      <c r="S1283" s="3209"/>
    </row>
    <row r="1284" spans="19:19">
      <c r="S1284" s="3209"/>
    </row>
    <row r="1285" spans="19:19">
      <c r="S1285" s="3209"/>
    </row>
    <row r="1286" spans="19:19">
      <c r="S1286" s="3209"/>
    </row>
    <row r="1287" spans="19:19">
      <c r="S1287" s="3209"/>
    </row>
    <row r="1288" spans="19:19">
      <c r="S1288" s="3209"/>
    </row>
    <row r="1289" spans="19:19">
      <c r="S1289" s="3209"/>
    </row>
    <row r="1290" spans="19:19">
      <c r="S1290" s="3209"/>
    </row>
    <row r="1291" spans="19:19">
      <c r="S1291" s="3209"/>
    </row>
    <row r="1292" spans="19:19">
      <c r="S1292" s="3209"/>
    </row>
    <row r="1293" spans="19:19">
      <c r="S1293" s="3209"/>
    </row>
    <row r="1294" spans="19:19">
      <c r="S1294" s="3209"/>
    </row>
    <row r="1295" spans="19:19">
      <c r="S1295" s="3209"/>
    </row>
    <row r="1296" spans="19:19">
      <c r="S1296" s="3209"/>
    </row>
    <row r="1297" spans="19:19">
      <c r="S1297" s="3209"/>
    </row>
    <row r="1298" spans="19:19">
      <c r="S1298" s="3209"/>
    </row>
    <row r="1299" spans="19:19">
      <c r="S1299" s="3209"/>
    </row>
    <row r="1300" spans="19:19">
      <c r="S1300" s="3209"/>
    </row>
    <row r="1301" spans="19:19">
      <c r="S1301" s="3209"/>
    </row>
    <row r="1302" spans="19:19">
      <c r="S1302" s="3209"/>
    </row>
    <row r="1303" spans="19:19">
      <c r="S1303" s="3209"/>
    </row>
    <row r="1304" spans="19:19">
      <c r="S1304" s="3209"/>
    </row>
    <row r="1305" spans="19:19">
      <c r="S1305" s="3209"/>
    </row>
    <row r="1306" spans="19:19">
      <c r="S1306" s="3209"/>
    </row>
    <row r="1307" spans="19:19">
      <c r="S1307" s="3209"/>
    </row>
    <row r="1308" spans="19:19">
      <c r="S1308" s="3209"/>
    </row>
    <row r="1309" spans="19:19">
      <c r="S1309" s="3209"/>
    </row>
    <row r="1310" spans="19:19">
      <c r="S1310" s="3209"/>
    </row>
    <row r="1311" spans="19:19">
      <c r="S1311" s="3209"/>
    </row>
    <row r="1312" spans="19:19">
      <c r="S1312" s="3209"/>
    </row>
    <row r="1313" spans="19:19">
      <c r="S1313" s="3209"/>
    </row>
    <row r="1314" spans="19:19">
      <c r="S1314" s="3209"/>
    </row>
    <row r="1315" spans="19:19">
      <c r="S1315" s="3209"/>
    </row>
    <row r="1316" spans="19:19">
      <c r="S1316" s="3209"/>
    </row>
    <row r="1317" spans="19:19">
      <c r="S1317" s="3209"/>
    </row>
    <row r="1318" spans="19:19">
      <c r="S1318" s="3209"/>
    </row>
    <row r="1319" spans="19:19">
      <c r="S1319" s="3209"/>
    </row>
    <row r="1320" spans="19:19">
      <c r="S1320" s="3209"/>
    </row>
    <row r="1321" spans="19:19">
      <c r="S1321" s="3209"/>
    </row>
    <row r="1322" spans="19:19">
      <c r="S1322" s="3209"/>
    </row>
    <row r="1323" spans="19:19">
      <c r="S1323" s="3209"/>
    </row>
    <row r="1324" spans="19:19">
      <c r="S1324" s="3209"/>
    </row>
    <row r="1325" spans="19:19">
      <c r="S1325" s="3209"/>
    </row>
    <row r="1326" spans="19:19">
      <c r="S1326" s="3209"/>
    </row>
    <row r="1327" spans="19:19">
      <c r="S1327" s="3209"/>
    </row>
    <row r="1328" spans="19:19">
      <c r="S1328" s="3209"/>
    </row>
    <row r="1329" spans="19:19">
      <c r="S1329" s="3209"/>
    </row>
    <row r="1330" spans="19:19">
      <c r="S1330" s="3209"/>
    </row>
    <row r="1331" spans="19:19">
      <c r="S1331" s="3209"/>
    </row>
    <row r="1332" spans="19:19">
      <c r="S1332" s="3209"/>
    </row>
    <row r="1333" spans="19:19">
      <c r="S1333" s="3209"/>
    </row>
    <row r="1334" spans="19:19">
      <c r="S1334" s="3209"/>
    </row>
    <row r="1335" spans="19:19">
      <c r="S1335" s="3209"/>
    </row>
    <row r="1336" spans="19:19">
      <c r="S1336" s="3209"/>
    </row>
    <row r="1337" spans="19:19">
      <c r="S1337" s="3209"/>
    </row>
    <row r="1338" spans="19:19">
      <c r="S1338" s="3209"/>
    </row>
    <row r="1339" spans="19:19">
      <c r="S1339" s="3209"/>
    </row>
    <row r="1340" spans="19:19">
      <c r="S1340" s="3209"/>
    </row>
    <row r="1341" spans="19:19">
      <c r="S1341" s="3209"/>
    </row>
    <row r="1342" spans="19:19">
      <c r="S1342" s="3209"/>
    </row>
    <row r="1343" spans="19:19">
      <c r="S1343" s="3209"/>
    </row>
    <row r="1344" spans="19:19">
      <c r="S1344" s="3209"/>
    </row>
    <row r="1345" spans="19:19">
      <c r="S1345" s="3209"/>
    </row>
    <row r="1346" spans="19:19">
      <c r="S1346" s="3209"/>
    </row>
    <row r="1347" spans="19:19">
      <c r="S1347" s="3209"/>
    </row>
    <row r="1348" spans="19:19">
      <c r="S1348" s="3209"/>
    </row>
    <row r="1349" spans="19:19">
      <c r="S1349" s="3209"/>
    </row>
    <row r="1350" spans="19:19">
      <c r="S1350" s="3209"/>
    </row>
    <row r="1351" spans="19:19">
      <c r="S1351" s="3209"/>
    </row>
    <row r="1352" spans="19:19">
      <c r="S1352" s="3209"/>
    </row>
    <row r="1353" spans="19:19">
      <c r="S1353" s="3209"/>
    </row>
    <row r="1354" spans="19:19">
      <c r="S1354" s="3209"/>
    </row>
    <row r="1355" spans="19:19">
      <c r="S1355" s="3209"/>
    </row>
    <row r="1356" spans="19:19">
      <c r="S1356" s="3209"/>
    </row>
    <row r="1357" spans="19:19">
      <c r="S1357" s="3209"/>
    </row>
    <row r="1358" spans="19:19">
      <c r="S1358" s="3209"/>
    </row>
    <row r="1359" spans="19:19">
      <c r="S1359" s="3209"/>
    </row>
    <row r="1360" spans="19:19">
      <c r="S1360" s="3209"/>
    </row>
    <row r="1361" spans="19:19">
      <c r="S1361" s="3209"/>
    </row>
    <row r="1362" spans="19:19">
      <c r="S1362" s="3209"/>
    </row>
    <row r="1363" spans="19:19">
      <c r="S1363" s="3209"/>
    </row>
    <row r="1364" spans="19:19">
      <c r="S1364" s="3209"/>
    </row>
    <row r="1365" spans="19:19">
      <c r="S1365" s="3209"/>
    </row>
    <row r="1366" spans="19:19">
      <c r="S1366" s="3209"/>
    </row>
    <row r="1367" spans="19:19">
      <c r="S1367" s="3209"/>
    </row>
    <row r="1368" spans="19:19">
      <c r="S1368" s="3209"/>
    </row>
    <row r="1369" spans="19:19">
      <c r="S1369" s="3209"/>
    </row>
    <row r="1370" spans="19:19">
      <c r="S1370" s="3209"/>
    </row>
    <row r="1371" spans="19:19">
      <c r="S1371" s="3209"/>
    </row>
    <row r="1372" spans="19:19">
      <c r="S1372" s="3209"/>
    </row>
    <row r="1373" spans="19:19">
      <c r="S1373" s="3209"/>
    </row>
    <row r="1374" spans="19:19">
      <c r="S1374" s="3209"/>
    </row>
    <row r="1375" spans="19:19">
      <c r="S1375" s="3209"/>
    </row>
    <row r="1376" spans="19:19">
      <c r="S1376" s="3209"/>
    </row>
    <row r="1377" spans="19:19">
      <c r="S1377" s="3209"/>
    </row>
    <row r="1378" spans="19:19">
      <c r="S1378" s="3209"/>
    </row>
    <row r="1379" spans="19:19">
      <c r="S1379" s="3209"/>
    </row>
    <row r="1380" spans="19:19">
      <c r="S1380" s="3209"/>
    </row>
    <row r="1381" spans="19:19">
      <c r="S1381" s="3209"/>
    </row>
    <row r="1382" spans="19:19">
      <c r="S1382" s="3209"/>
    </row>
    <row r="1383" spans="19:19">
      <c r="S1383" s="3209"/>
    </row>
    <row r="1384" spans="19:19">
      <c r="S1384" s="3209"/>
    </row>
    <row r="1385" spans="19:19">
      <c r="S1385" s="3209"/>
    </row>
    <row r="1386" spans="19:19">
      <c r="S1386" s="3209"/>
    </row>
    <row r="1387" spans="19:19">
      <c r="S1387" s="3209"/>
    </row>
    <row r="1388" spans="19:19">
      <c r="S1388" s="3209"/>
    </row>
    <row r="1389" spans="19:19">
      <c r="S1389" s="3209"/>
    </row>
    <row r="1390" spans="19:19">
      <c r="S1390" s="3209"/>
    </row>
    <row r="1391" spans="19:19">
      <c r="S1391" s="3209"/>
    </row>
    <row r="1392" spans="19:19">
      <c r="S1392" s="3209"/>
    </row>
    <row r="1393" spans="19:19">
      <c r="S1393" s="3209"/>
    </row>
    <row r="1394" spans="19:19">
      <c r="S1394" s="3209"/>
    </row>
    <row r="1395" spans="19:19">
      <c r="S1395" s="3209"/>
    </row>
    <row r="1396" spans="19:19">
      <c r="S1396" s="3209"/>
    </row>
    <row r="1397" spans="19:19">
      <c r="S1397" s="3209"/>
    </row>
    <row r="1398" spans="19:19">
      <c r="S1398" s="3209"/>
    </row>
    <row r="1399" spans="19:19">
      <c r="S1399" s="3209"/>
    </row>
    <row r="1400" spans="19:19">
      <c r="S1400" s="3209"/>
    </row>
    <row r="1401" spans="19:19">
      <c r="S1401" s="3209"/>
    </row>
    <row r="1402" spans="19:19">
      <c r="S1402" s="3209"/>
    </row>
    <row r="1403" spans="19:19">
      <c r="S1403" s="3209"/>
    </row>
    <row r="1404" spans="19:19">
      <c r="S1404" s="3209"/>
    </row>
    <row r="1405" spans="19:19">
      <c r="S1405" s="3209"/>
    </row>
    <row r="1406" spans="19:19">
      <c r="S1406" s="3209"/>
    </row>
    <row r="1407" spans="19:19">
      <c r="S1407" s="3209"/>
    </row>
    <row r="1408" spans="19:19">
      <c r="S1408" s="3209"/>
    </row>
    <row r="1409" spans="19:19">
      <c r="S1409" s="3209"/>
    </row>
    <row r="1410" spans="19:19">
      <c r="S1410" s="3209"/>
    </row>
    <row r="1411" spans="19:19">
      <c r="S1411" s="3209"/>
    </row>
    <row r="1412" spans="19:19">
      <c r="S1412" s="3209"/>
    </row>
    <row r="1413" spans="19:19">
      <c r="S1413" s="3209"/>
    </row>
    <row r="1414" spans="19:19">
      <c r="S1414" s="3209"/>
    </row>
    <row r="1415" spans="19:19">
      <c r="S1415" s="3209"/>
    </row>
    <row r="1416" spans="19:19">
      <c r="S1416" s="3209"/>
    </row>
    <row r="1417" spans="19:19">
      <c r="S1417" s="3209"/>
    </row>
    <row r="1418" spans="19:19">
      <c r="S1418" s="3209"/>
    </row>
    <row r="1419" spans="19:19">
      <c r="S1419" s="3209"/>
    </row>
    <row r="1420" spans="19:19">
      <c r="S1420" s="3209"/>
    </row>
    <row r="1421" spans="19:19">
      <c r="S1421" s="3209"/>
    </row>
    <row r="1422" spans="19:19">
      <c r="S1422" s="3209"/>
    </row>
    <row r="1423" spans="19:19">
      <c r="S1423" s="3209"/>
    </row>
    <row r="1424" spans="19:19">
      <c r="S1424" s="3209"/>
    </row>
    <row r="1425" spans="19:19">
      <c r="S1425" s="3209"/>
    </row>
    <row r="1426" spans="19:19">
      <c r="S1426" s="3209"/>
    </row>
    <row r="1427" spans="19:19">
      <c r="S1427" s="3209"/>
    </row>
    <row r="1428" spans="19:19">
      <c r="S1428" s="3209"/>
    </row>
    <row r="1429" spans="19:19">
      <c r="S1429" s="3209"/>
    </row>
    <row r="1430" spans="19:19">
      <c r="S1430" s="3209"/>
    </row>
    <row r="1431" spans="19:19">
      <c r="S1431" s="3209"/>
    </row>
    <row r="1432" spans="19:19">
      <c r="S1432" s="3209"/>
    </row>
    <row r="1433" spans="19:19">
      <c r="S1433" s="3209"/>
    </row>
    <row r="1434" spans="19:19">
      <c r="S1434" s="3209"/>
    </row>
    <row r="1435" spans="19:19">
      <c r="S1435" s="3209"/>
    </row>
    <row r="1436" spans="19:19">
      <c r="S1436" s="3209"/>
    </row>
    <row r="1437" spans="19:19">
      <c r="S1437" s="3209"/>
    </row>
    <row r="1438" spans="19:19">
      <c r="S1438" s="3209"/>
    </row>
    <row r="1439" spans="19:19">
      <c r="S1439" s="3209"/>
    </row>
    <row r="1440" spans="19:19">
      <c r="S1440" s="3209"/>
    </row>
    <row r="1441" spans="19:19">
      <c r="S1441" s="3209"/>
    </row>
    <row r="1442" spans="19:19">
      <c r="S1442" s="3209"/>
    </row>
    <row r="1443" spans="19:19">
      <c r="S1443" s="3209"/>
    </row>
    <row r="1444" spans="19:19">
      <c r="S1444" s="3209"/>
    </row>
    <row r="1445" spans="19:19">
      <c r="S1445" s="3209"/>
    </row>
    <row r="1446" spans="19:19">
      <c r="S1446" s="3209"/>
    </row>
    <row r="1447" spans="19:19">
      <c r="S1447" s="3209"/>
    </row>
    <row r="1448" spans="19:19">
      <c r="S1448" s="3209"/>
    </row>
    <row r="1449" spans="19:19">
      <c r="S1449" s="3209"/>
    </row>
    <row r="1450" spans="19:19">
      <c r="S1450" s="3209"/>
    </row>
    <row r="1451" spans="19:19">
      <c r="S1451" s="3209"/>
    </row>
    <row r="1452" spans="19:19">
      <c r="S1452" s="3209"/>
    </row>
    <row r="1453" spans="19:19">
      <c r="S1453" s="3209"/>
    </row>
    <row r="1454" spans="19:19">
      <c r="S1454" s="3209"/>
    </row>
    <row r="1455" spans="19:19">
      <c r="S1455" s="3209"/>
    </row>
    <row r="1456" spans="19:19">
      <c r="S1456" s="3209"/>
    </row>
    <row r="1457" spans="19:19">
      <c r="S1457" s="3209"/>
    </row>
    <row r="1458" spans="19:19">
      <c r="S1458" s="3209"/>
    </row>
    <row r="1459" spans="19:19">
      <c r="S1459" s="3209"/>
    </row>
    <row r="1460" spans="19:19">
      <c r="S1460" s="3209"/>
    </row>
    <row r="1461" spans="19:19">
      <c r="S1461" s="3209"/>
    </row>
    <row r="1462" spans="19:19">
      <c r="S1462" s="3209"/>
    </row>
    <row r="1463" spans="19:19">
      <c r="S1463" s="3209"/>
    </row>
    <row r="1464" spans="19:19">
      <c r="S1464" s="3209"/>
    </row>
    <row r="1465" spans="19:19">
      <c r="S1465" s="3209"/>
    </row>
    <row r="1466" spans="19:19">
      <c r="S1466" s="3209"/>
    </row>
    <row r="1467" spans="19:19">
      <c r="S1467" s="3209"/>
    </row>
    <row r="1468" spans="19:19">
      <c r="S1468" s="3209"/>
    </row>
    <row r="1469" spans="19:19">
      <c r="S1469" s="3209"/>
    </row>
    <row r="1470" spans="19:19">
      <c r="S1470" s="3209"/>
    </row>
    <row r="1471" spans="19:19">
      <c r="S1471" s="3209"/>
    </row>
    <row r="1472" spans="19:19">
      <c r="S1472" s="3209"/>
    </row>
    <row r="1473" spans="19:19">
      <c r="S1473" s="3209"/>
    </row>
    <row r="1474" spans="19:19">
      <c r="S1474" s="3209"/>
    </row>
    <row r="1475" spans="19:19">
      <c r="S1475" s="3209"/>
    </row>
    <row r="1476" spans="19:19">
      <c r="S1476" s="3209"/>
    </row>
    <row r="1477" spans="19:19">
      <c r="S1477" s="3209"/>
    </row>
    <row r="1478" spans="19:19">
      <c r="S1478" s="3209"/>
    </row>
    <row r="1479" spans="19:19">
      <c r="S1479" s="3209"/>
    </row>
    <row r="1480" spans="19:19">
      <c r="S1480" s="3209"/>
    </row>
    <row r="1481" spans="19:19">
      <c r="S1481" s="3209"/>
    </row>
    <row r="1482" spans="19:19">
      <c r="S1482" s="3209"/>
    </row>
    <row r="1483" spans="19:19">
      <c r="S1483" s="3209"/>
    </row>
    <row r="1484" spans="19:19">
      <c r="S1484" s="3209"/>
    </row>
    <row r="1485" spans="19:19">
      <c r="S1485" s="3209"/>
    </row>
    <row r="1486" spans="19:19">
      <c r="S1486" s="3209"/>
    </row>
    <row r="1487" spans="19:19">
      <c r="S1487" s="3209"/>
    </row>
    <row r="1488" spans="19:19">
      <c r="S1488" s="3209"/>
    </row>
    <row r="1489" spans="19:19">
      <c r="S1489" s="3209"/>
    </row>
    <row r="1490" spans="19:19">
      <c r="S1490" s="3209"/>
    </row>
    <row r="1491" spans="19:19">
      <c r="S1491" s="3209"/>
    </row>
    <row r="1492" spans="19:19">
      <c r="S1492" s="3209"/>
    </row>
    <row r="1493" spans="19:19">
      <c r="S1493" s="3209"/>
    </row>
    <row r="1494" spans="19:19">
      <c r="S1494" s="3209"/>
    </row>
    <row r="1495" spans="19:19">
      <c r="S1495" s="3209"/>
    </row>
    <row r="1496" spans="19:19">
      <c r="S1496" s="3209"/>
    </row>
    <row r="1497" spans="19:19">
      <c r="S1497" s="3209"/>
    </row>
    <row r="1498" spans="19:19">
      <c r="S1498" s="3209"/>
    </row>
    <row r="1499" spans="19:19">
      <c r="S1499" s="3209"/>
    </row>
    <row r="1500" spans="19:19">
      <c r="S1500" s="3209"/>
    </row>
    <row r="1501" spans="19:19">
      <c r="S1501" s="3209"/>
    </row>
    <row r="1502" spans="19:19">
      <c r="S1502" s="3209"/>
    </row>
    <row r="1503" spans="19:19">
      <c r="S1503" s="3209"/>
    </row>
    <row r="1504" spans="19:19">
      <c r="S1504" s="3209"/>
    </row>
    <row r="1505" spans="19:19">
      <c r="S1505" s="3209"/>
    </row>
    <row r="1506" spans="19:19">
      <c r="S1506" s="3209"/>
    </row>
    <row r="1507" spans="19:19">
      <c r="S1507" s="3209"/>
    </row>
    <row r="1508" spans="19:19">
      <c r="S1508" s="3209"/>
    </row>
    <row r="1509" spans="19:19">
      <c r="S1509" s="3209"/>
    </row>
    <row r="1510" spans="19:19">
      <c r="S1510" s="3209"/>
    </row>
    <row r="1511" spans="19:19">
      <c r="S1511" s="3209"/>
    </row>
    <row r="1512" spans="19:19">
      <c r="S1512" s="3209"/>
    </row>
    <row r="1513" spans="19:19">
      <c r="S1513" s="3209"/>
    </row>
    <row r="1514" spans="19:19">
      <c r="S1514" s="3209"/>
    </row>
    <row r="1515" spans="19:19">
      <c r="S1515" s="3209"/>
    </row>
    <row r="1516" spans="19:19">
      <c r="S1516" s="3209"/>
    </row>
    <row r="1517" spans="19:19">
      <c r="S1517" s="3209"/>
    </row>
    <row r="1518" spans="19:19">
      <c r="S1518" s="3209"/>
    </row>
    <row r="1519" spans="19:19">
      <c r="S1519" s="3209"/>
    </row>
    <row r="1520" spans="19:19">
      <c r="S1520" s="3209"/>
    </row>
    <row r="1521" spans="19:19">
      <c r="S1521" s="3209"/>
    </row>
    <row r="1522" spans="19:19">
      <c r="S1522" s="3209"/>
    </row>
    <row r="1523" spans="19:19">
      <c r="S1523" s="3209"/>
    </row>
    <row r="1524" spans="19:19">
      <c r="S1524" s="3209"/>
    </row>
    <row r="1525" spans="19:19">
      <c r="S1525" s="3209"/>
    </row>
    <row r="1526" spans="19:19">
      <c r="S1526" s="3209"/>
    </row>
    <row r="1527" spans="19:19">
      <c r="S1527" s="3209"/>
    </row>
    <row r="1528" spans="19:19">
      <c r="S1528" s="3209"/>
    </row>
    <row r="1529" spans="19:19">
      <c r="S1529" s="3209"/>
    </row>
    <row r="1530" spans="19:19">
      <c r="S1530" s="3209"/>
    </row>
    <row r="1531" spans="19:19">
      <c r="S1531" s="3209"/>
    </row>
    <row r="1532" spans="19:19">
      <c r="S1532" s="3209"/>
    </row>
    <row r="1533" spans="19:19">
      <c r="S1533" s="3209"/>
    </row>
    <row r="1534" spans="19:19">
      <c r="S1534" s="3209"/>
    </row>
    <row r="1535" spans="19:19">
      <c r="S1535" s="3209"/>
    </row>
    <row r="1536" spans="19:19">
      <c r="S1536" s="3209"/>
    </row>
    <row r="1537" spans="19:19">
      <c r="S1537" s="3209"/>
    </row>
    <row r="1538" spans="19:19">
      <c r="S1538" s="3209"/>
    </row>
    <row r="1539" spans="19:19">
      <c r="S1539" s="3209"/>
    </row>
    <row r="1540" spans="19:19">
      <c r="S1540" s="3209"/>
    </row>
    <row r="1541" spans="19:19">
      <c r="S1541" s="3209"/>
    </row>
    <row r="1542" spans="19:19">
      <c r="S1542" s="3209"/>
    </row>
    <row r="1543" spans="19:19">
      <c r="S1543" s="3209"/>
    </row>
    <row r="1544" spans="19:19">
      <c r="S1544" s="3209"/>
    </row>
    <row r="1545" spans="19:19">
      <c r="S1545" s="3209"/>
    </row>
    <row r="1546" spans="19:19">
      <c r="S1546" s="3209"/>
    </row>
    <row r="1547" spans="19:19">
      <c r="S1547" s="3209"/>
    </row>
    <row r="1548" spans="19:19">
      <c r="S1548" s="3209"/>
    </row>
    <row r="1549" spans="19:19">
      <c r="S1549" s="3209"/>
    </row>
    <row r="1550" spans="19:19">
      <c r="S1550" s="3209"/>
    </row>
    <row r="1551" spans="19:19">
      <c r="S1551" s="3209"/>
    </row>
    <row r="1552" spans="19:19">
      <c r="S1552" s="3209"/>
    </row>
    <row r="1553" spans="19:19">
      <c r="S1553" s="3209"/>
    </row>
    <row r="1554" spans="19:19">
      <c r="S1554" s="3209"/>
    </row>
    <row r="1555" spans="19:19">
      <c r="S1555" s="3209"/>
    </row>
    <row r="1556" spans="19:19">
      <c r="S1556" s="3209"/>
    </row>
    <row r="1557" spans="19:19">
      <c r="S1557" s="3209"/>
    </row>
    <row r="1558" spans="19:19">
      <c r="S1558" s="3209"/>
    </row>
    <row r="1559" spans="19:19">
      <c r="S1559" s="3209"/>
    </row>
    <row r="1560" spans="19:19">
      <c r="S1560" s="3209"/>
    </row>
    <row r="1561" spans="19:19">
      <c r="S1561" s="3209"/>
    </row>
    <row r="1562" spans="19:19">
      <c r="S1562" s="3209"/>
    </row>
    <row r="1563" spans="19:19">
      <c r="S1563" s="3209"/>
    </row>
    <row r="1564" spans="19:19">
      <c r="S1564" s="3209"/>
    </row>
    <row r="1565" spans="19:19">
      <c r="S1565" s="3209"/>
    </row>
    <row r="1566" spans="19:19">
      <c r="S1566" s="3209"/>
    </row>
    <row r="1567" spans="19:19">
      <c r="S1567" s="3209"/>
    </row>
    <row r="1568" spans="19:19">
      <c r="S1568" s="3209"/>
    </row>
    <row r="1569" spans="19:19">
      <c r="S1569" s="3209"/>
    </row>
    <row r="1570" spans="19:19">
      <c r="S1570" s="3209"/>
    </row>
    <row r="1571" spans="19:19">
      <c r="S1571" s="3209"/>
    </row>
    <row r="1572" spans="19:19">
      <c r="S1572" s="3209"/>
    </row>
    <row r="1573" spans="19:19">
      <c r="S1573" s="3209"/>
    </row>
    <row r="1574" spans="19:19">
      <c r="S1574" s="3209"/>
    </row>
    <row r="1575" spans="19:19">
      <c r="S1575" s="3209"/>
    </row>
    <row r="1576" spans="19:19">
      <c r="S1576" s="3209"/>
    </row>
    <row r="1577" spans="19:19">
      <c r="S1577" s="3209"/>
    </row>
    <row r="1578" spans="19:19">
      <c r="S1578" s="3209"/>
    </row>
    <row r="1579" spans="19:19">
      <c r="S1579" s="3209"/>
    </row>
    <row r="1580" spans="19:19">
      <c r="S1580" s="3209"/>
    </row>
    <row r="1581" spans="19:19">
      <c r="S1581" s="3209"/>
    </row>
    <row r="1582" spans="19:19">
      <c r="S1582" s="3209"/>
    </row>
    <row r="1583" spans="19:19">
      <c r="S1583" s="3209"/>
    </row>
    <row r="1584" spans="19:19">
      <c r="S1584" s="3209"/>
    </row>
    <row r="1585" spans="19:19">
      <c r="S1585" s="3209"/>
    </row>
    <row r="1586" spans="19:19">
      <c r="S1586" s="3209"/>
    </row>
    <row r="1587" spans="19:19">
      <c r="S1587" s="3209"/>
    </row>
    <row r="1588" spans="19:19">
      <c r="S1588" s="3209"/>
    </row>
    <row r="1589" spans="19:19">
      <c r="S1589" s="3209"/>
    </row>
    <row r="1590" spans="19:19">
      <c r="S1590" s="3209"/>
    </row>
    <row r="1591" spans="19:19">
      <c r="S1591" s="3209"/>
    </row>
    <row r="1592" spans="19:19">
      <c r="S1592" s="3209"/>
    </row>
    <row r="1593" spans="19:19">
      <c r="S1593" s="3209"/>
    </row>
    <row r="1594" spans="19:19">
      <c r="S1594" s="3209"/>
    </row>
    <row r="1595" spans="19:19">
      <c r="S1595" s="3209"/>
    </row>
    <row r="1596" spans="19:19">
      <c r="S1596" s="3209"/>
    </row>
    <row r="1597" spans="19:19">
      <c r="S1597" s="3209"/>
    </row>
    <row r="1598" spans="19:19">
      <c r="S1598" s="3209"/>
    </row>
    <row r="1599" spans="19:19">
      <c r="S1599" s="3209"/>
    </row>
    <row r="1600" spans="19:19">
      <c r="S1600" s="3209"/>
    </row>
    <row r="1601" spans="19:19">
      <c r="S1601" s="3209"/>
    </row>
    <row r="1602" spans="19:19">
      <c r="S1602" s="3209"/>
    </row>
    <row r="1603" spans="19:19">
      <c r="S1603" s="3209"/>
    </row>
    <row r="1604" spans="19:19">
      <c r="S1604" s="3209"/>
    </row>
    <row r="1605" spans="19:19">
      <c r="S1605" s="3209"/>
    </row>
    <row r="1606" spans="19:19">
      <c r="S1606" s="3209"/>
    </row>
    <row r="1607" spans="19:19">
      <c r="S1607" s="3209"/>
    </row>
    <row r="1608" spans="19:19">
      <c r="S1608" s="3209"/>
    </row>
    <row r="1609" spans="19:19">
      <c r="S1609" s="3209"/>
    </row>
    <row r="1610" spans="19:19">
      <c r="S1610" s="3209"/>
    </row>
    <row r="1611" spans="19:19">
      <c r="S1611" s="3209"/>
    </row>
    <row r="1612" spans="19:19">
      <c r="S1612" s="3209"/>
    </row>
    <row r="1613" spans="19:19">
      <c r="S1613" s="3209"/>
    </row>
    <row r="1614" spans="19:19">
      <c r="S1614" s="3209"/>
    </row>
    <row r="1615" spans="19:19">
      <c r="S1615" s="3209"/>
    </row>
    <row r="1616" spans="19:19">
      <c r="S1616" s="3209"/>
    </row>
    <row r="1617" spans="19:19">
      <c r="S1617" s="3209"/>
    </row>
    <row r="1618" spans="19:19">
      <c r="S1618" s="3209"/>
    </row>
    <row r="1619" spans="19:19">
      <c r="S1619" s="3209"/>
    </row>
    <row r="1620" spans="19:19">
      <c r="S1620" s="3209"/>
    </row>
    <row r="1621" spans="19:19">
      <c r="S1621" s="3209"/>
    </row>
    <row r="1622" spans="19:19">
      <c r="S1622" s="3209"/>
    </row>
    <row r="1623" spans="19:19">
      <c r="S1623" s="3209"/>
    </row>
    <row r="1624" spans="19:19">
      <c r="S1624" s="3209"/>
    </row>
    <row r="1625" spans="19:19">
      <c r="S1625" s="3209"/>
    </row>
    <row r="1626" spans="19:19">
      <c r="S1626" s="3209"/>
    </row>
    <row r="1627" spans="19:19">
      <c r="S1627" s="3209"/>
    </row>
    <row r="1628" spans="19:19">
      <c r="S1628" s="3209"/>
    </row>
    <row r="1629" spans="19:19">
      <c r="S1629" s="3209"/>
    </row>
    <row r="1630" spans="19:19">
      <c r="S1630" s="3209"/>
    </row>
    <row r="1631" spans="19:19">
      <c r="S1631" s="3209"/>
    </row>
    <row r="1632" spans="19:19">
      <c r="S1632" s="3209"/>
    </row>
    <row r="1633" spans="19:19">
      <c r="S1633" s="3209"/>
    </row>
    <row r="1634" spans="19:19">
      <c r="S1634" s="3209"/>
    </row>
    <row r="1635" spans="19:19">
      <c r="S1635" s="3209"/>
    </row>
    <row r="1636" spans="19:19">
      <c r="S1636" s="3209"/>
    </row>
    <row r="1637" spans="19:19">
      <c r="S1637" s="3209"/>
    </row>
    <row r="1638" spans="19:19">
      <c r="S1638" s="3209"/>
    </row>
    <row r="1639" spans="19:19">
      <c r="S1639" s="3209"/>
    </row>
    <row r="1640" spans="19:19">
      <c r="S1640" s="3209"/>
    </row>
    <row r="1641" spans="19:19">
      <c r="S1641" s="3209"/>
    </row>
    <row r="1642" spans="19:19">
      <c r="S1642" s="3209"/>
    </row>
    <row r="1643" spans="19:19">
      <c r="S1643" s="3209"/>
    </row>
    <row r="1644" spans="19:19">
      <c r="S1644" s="3209"/>
    </row>
    <row r="1645" spans="19:19">
      <c r="S1645" s="3209"/>
    </row>
    <row r="1646" spans="19:19">
      <c r="S1646" s="3209"/>
    </row>
    <row r="1647" spans="19:19">
      <c r="S1647" s="3209"/>
    </row>
    <row r="1648" spans="19:19">
      <c r="S1648" s="3209"/>
    </row>
    <row r="1649" spans="19:19">
      <c r="S1649" s="3209"/>
    </row>
    <row r="1650" spans="19:19">
      <c r="S1650" s="3209"/>
    </row>
    <row r="1651" spans="19:19">
      <c r="S1651" s="3209"/>
    </row>
    <row r="1652" spans="19:19">
      <c r="S1652" s="3209"/>
    </row>
    <row r="1653" spans="19:19">
      <c r="S1653" s="3209"/>
    </row>
    <row r="1654" spans="19:19">
      <c r="S1654" s="3209"/>
    </row>
    <row r="1655" spans="19:19">
      <c r="S1655" s="3209"/>
    </row>
    <row r="1656" spans="19:19">
      <c r="S1656" s="3209"/>
    </row>
    <row r="1657" spans="19:19">
      <c r="S1657" s="3209"/>
    </row>
    <row r="1658" spans="19:19">
      <c r="S1658" s="3209"/>
    </row>
    <row r="1659" spans="19:19">
      <c r="S1659" s="3209"/>
    </row>
    <row r="1660" spans="19:19">
      <c r="S1660" s="3209"/>
    </row>
    <row r="1661" spans="19:19">
      <c r="S1661" s="3209"/>
    </row>
    <row r="1662" spans="19:19">
      <c r="S1662" s="3209"/>
    </row>
    <row r="1663" spans="19:19">
      <c r="S1663" s="3209"/>
    </row>
    <row r="1664" spans="19:19">
      <c r="S1664" s="3209"/>
    </row>
    <row r="1665" spans="19:19">
      <c r="S1665" s="3209"/>
    </row>
    <row r="1666" spans="19:19">
      <c r="S1666" s="3209"/>
    </row>
    <row r="1667" spans="19:19">
      <c r="S1667" s="3209"/>
    </row>
    <row r="1668" spans="19:19">
      <c r="S1668" s="3209"/>
    </row>
    <row r="1669" spans="19:19">
      <c r="S1669" s="3209"/>
    </row>
    <row r="1670" spans="19:19">
      <c r="S1670" s="3209"/>
    </row>
    <row r="1671" spans="19:19">
      <c r="S1671" s="3209"/>
    </row>
    <row r="1672" spans="19:19">
      <c r="S1672" s="3209"/>
    </row>
    <row r="1673" spans="19:19">
      <c r="S1673" s="3209"/>
    </row>
    <row r="1674" spans="19:19">
      <c r="S1674" s="3209"/>
    </row>
    <row r="1675" spans="19:19">
      <c r="S1675" s="3209"/>
    </row>
    <row r="1676" spans="19:19">
      <c r="S1676" s="3209"/>
    </row>
    <row r="1677" spans="19:19">
      <c r="S1677" s="3209"/>
    </row>
    <row r="1678" spans="19:19">
      <c r="S1678" s="3209"/>
    </row>
    <row r="1679" spans="19:19">
      <c r="S1679" s="3209"/>
    </row>
    <row r="1680" spans="19:19">
      <c r="S1680" s="3209"/>
    </row>
    <row r="1681" spans="19:19">
      <c r="S1681" s="3209"/>
    </row>
    <row r="1682" spans="19:19">
      <c r="S1682" s="3209"/>
    </row>
    <row r="1683" spans="19:19">
      <c r="S1683" s="3209"/>
    </row>
    <row r="1684" spans="19:19">
      <c r="S1684" s="3209"/>
    </row>
    <row r="1685" spans="19:19">
      <c r="S1685" s="3209"/>
    </row>
    <row r="1686" spans="19:19">
      <c r="S1686" s="3209"/>
    </row>
    <row r="1687" spans="19:19">
      <c r="S1687" s="3209"/>
    </row>
    <row r="1688" spans="19:19">
      <c r="S1688" s="3209"/>
    </row>
    <row r="1689" spans="19:19">
      <c r="S1689" s="3209"/>
    </row>
    <row r="1690" spans="19:19">
      <c r="S1690" s="3209"/>
    </row>
    <row r="1691" spans="19:19">
      <c r="S1691" s="3209"/>
    </row>
    <row r="1692" spans="19:19">
      <c r="S1692" s="3209"/>
    </row>
    <row r="1693" spans="19:19">
      <c r="S1693" s="3209"/>
    </row>
    <row r="1694" spans="19:19">
      <c r="S1694" s="3209"/>
    </row>
    <row r="1695" spans="19:19">
      <c r="S1695" s="3209"/>
    </row>
    <row r="1696" spans="19:19">
      <c r="S1696" s="3209"/>
    </row>
    <row r="1697" spans="19:19">
      <c r="S1697" s="3209"/>
    </row>
    <row r="1698" spans="19:19">
      <c r="S1698" s="3209"/>
    </row>
    <row r="1699" spans="19:19">
      <c r="S1699" s="3209"/>
    </row>
    <row r="1700" spans="19:19">
      <c r="S1700" s="3209"/>
    </row>
    <row r="1701" spans="19:19">
      <c r="S1701" s="3209"/>
    </row>
    <row r="1702" spans="19:19">
      <c r="S1702" s="3209"/>
    </row>
    <row r="1703" spans="19:19">
      <c r="S1703" s="3209"/>
    </row>
    <row r="1704" spans="19:19">
      <c r="S1704" s="3209"/>
    </row>
    <row r="1705" spans="19:19">
      <c r="S1705" s="3209"/>
    </row>
    <row r="1706" spans="19:19">
      <c r="S1706" s="3209"/>
    </row>
    <row r="1707" spans="19:19">
      <c r="S1707" s="3209"/>
    </row>
    <row r="1708" spans="19:19">
      <c r="S1708" s="3209"/>
    </row>
    <row r="1709" spans="19:19">
      <c r="S1709" s="3209"/>
    </row>
    <row r="1710" spans="19:19">
      <c r="S1710" s="3209"/>
    </row>
    <row r="1711" spans="19:19">
      <c r="S1711" s="3209"/>
    </row>
    <row r="1712" spans="19:19">
      <c r="S1712" s="3209"/>
    </row>
    <row r="1713" spans="19:19">
      <c r="S1713" s="3209"/>
    </row>
    <row r="1714" spans="19:19">
      <c r="S1714" s="3209"/>
    </row>
    <row r="1715" spans="19:19">
      <c r="S1715" s="3209"/>
    </row>
    <row r="1716" spans="19:19">
      <c r="S1716" s="3209"/>
    </row>
    <row r="1717" spans="19:19">
      <c r="S1717" s="3209"/>
    </row>
    <row r="1718" spans="19:19">
      <c r="S1718" s="3209"/>
    </row>
    <row r="1719" spans="19:19">
      <c r="S1719" s="3209"/>
    </row>
    <row r="1720" spans="19:19">
      <c r="S1720" s="3209"/>
    </row>
    <row r="1721" spans="19:19">
      <c r="S1721" s="3209"/>
    </row>
    <row r="1722" spans="19:19">
      <c r="S1722" s="3209"/>
    </row>
    <row r="1723" spans="19:19">
      <c r="S1723" s="3209"/>
    </row>
    <row r="1724" spans="19:19">
      <c r="S1724" s="3209"/>
    </row>
    <row r="1725" spans="19:19">
      <c r="S1725" s="3209"/>
    </row>
    <row r="1726" spans="19:19">
      <c r="S1726" s="3209"/>
    </row>
    <row r="1727" spans="19:19">
      <c r="S1727" s="3209"/>
    </row>
    <row r="1728" spans="19:19">
      <c r="S1728" s="3209"/>
    </row>
    <row r="1729" spans="19:19">
      <c r="S1729" s="3209"/>
    </row>
    <row r="1730" spans="19:19">
      <c r="S1730" s="3209"/>
    </row>
    <row r="1731" spans="19:19">
      <c r="S1731" s="3209"/>
    </row>
    <row r="1732" spans="19:19">
      <c r="S1732" s="3209"/>
    </row>
    <row r="1733" spans="19:19">
      <c r="S1733" s="3209"/>
    </row>
    <row r="1734" spans="19:19">
      <c r="S1734" s="3209"/>
    </row>
    <row r="1735" spans="19:19">
      <c r="S1735" s="3209"/>
    </row>
    <row r="1736" spans="19:19">
      <c r="S1736" s="3209"/>
    </row>
    <row r="1737" spans="19:19">
      <c r="S1737" s="3209"/>
    </row>
    <row r="1738" spans="19:19">
      <c r="S1738" s="3209"/>
    </row>
    <row r="1739" spans="19:19">
      <c r="S1739" s="3209"/>
    </row>
    <row r="1740" spans="19:19">
      <c r="S1740" s="3209"/>
    </row>
    <row r="1741" spans="19:19">
      <c r="S1741" s="3209"/>
    </row>
    <row r="1742" spans="19:19">
      <c r="S1742" s="3209"/>
    </row>
    <row r="1743" spans="19:19">
      <c r="S1743" s="3209"/>
    </row>
    <row r="1744" spans="19:19">
      <c r="S1744" s="3209"/>
    </row>
    <row r="1745" spans="19:19">
      <c r="S1745" s="3209"/>
    </row>
    <row r="1746" spans="19:19">
      <c r="S1746" s="3209"/>
    </row>
    <row r="1747" spans="19:19">
      <c r="S1747" s="3209"/>
    </row>
    <row r="1748" spans="19:19">
      <c r="S1748" s="3209"/>
    </row>
    <row r="1749" spans="19:19">
      <c r="S1749" s="3209"/>
    </row>
    <row r="1750" spans="19:19">
      <c r="S1750" s="3209"/>
    </row>
    <row r="1751" spans="19:19">
      <c r="S1751" s="3209"/>
    </row>
    <row r="1752" spans="19:19">
      <c r="S1752" s="3209"/>
    </row>
    <row r="1753" spans="19:19">
      <c r="S1753" s="3209"/>
    </row>
    <row r="1754" spans="19:19">
      <c r="S1754" s="3209"/>
    </row>
    <row r="1755" spans="19:19">
      <c r="S1755" s="3209"/>
    </row>
    <row r="1756" spans="19:19">
      <c r="S1756" s="3209"/>
    </row>
    <row r="1757" spans="19:19">
      <c r="S1757" s="3209"/>
    </row>
    <row r="1758" spans="19:19">
      <c r="S1758" s="3209"/>
    </row>
    <row r="1759" spans="19:19">
      <c r="S1759" s="3209"/>
    </row>
    <row r="1760" spans="19:19">
      <c r="S1760" s="3209"/>
    </row>
    <row r="1761" spans="19:19">
      <c r="S1761" s="3209"/>
    </row>
    <row r="1762" spans="19:19">
      <c r="S1762" s="3209"/>
    </row>
    <row r="1763" spans="19:19">
      <c r="S1763" s="3209"/>
    </row>
    <row r="1764" spans="19:19">
      <c r="S1764" s="3209"/>
    </row>
    <row r="1765" spans="19:19">
      <c r="S1765" s="3209"/>
    </row>
    <row r="1766" spans="19:19">
      <c r="S1766" s="3209"/>
    </row>
    <row r="1767" spans="19:19">
      <c r="S1767" s="3209"/>
    </row>
    <row r="1768" spans="19:19">
      <c r="S1768" s="3209"/>
    </row>
    <row r="1769" spans="19:19">
      <c r="S1769" s="3209"/>
    </row>
    <row r="1770" spans="19:19">
      <c r="S1770" s="3209"/>
    </row>
    <row r="1771" spans="19:19">
      <c r="S1771" s="3209"/>
    </row>
    <row r="1772" spans="19:19">
      <c r="S1772" s="3209"/>
    </row>
    <row r="1773" spans="19:19">
      <c r="S1773" s="3209"/>
    </row>
    <row r="1774" spans="19:19">
      <c r="S1774" s="3209"/>
    </row>
    <row r="1775" spans="19:19">
      <c r="S1775" s="3209"/>
    </row>
    <row r="1776" spans="19:19">
      <c r="S1776" s="3209"/>
    </row>
    <row r="1777" spans="19:19">
      <c r="S1777" s="3209"/>
    </row>
    <row r="1778" spans="19:19">
      <c r="S1778" s="3209"/>
    </row>
    <row r="1779" spans="19:19">
      <c r="S1779" s="3209"/>
    </row>
    <row r="1780" spans="19:19">
      <c r="S1780" s="3209"/>
    </row>
    <row r="1781" spans="19:19">
      <c r="S1781" s="3209"/>
    </row>
    <row r="1782" spans="19:19">
      <c r="S1782" s="3209"/>
    </row>
    <row r="1783" spans="19:19">
      <c r="S1783" s="3209"/>
    </row>
    <row r="1784" spans="19:19">
      <c r="S1784" s="3209"/>
    </row>
    <row r="1785" spans="19:19">
      <c r="S1785" s="3209"/>
    </row>
    <row r="1786" spans="19:19">
      <c r="S1786" s="3209"/>
    </row>
    <row r="1787" spans="19:19">
      <c r="S1787" s="3209"/>
    </row>
    <row r="1788" spans="19:19">
      <c r="S1788" s="3209"/>
    </row>
    <row r="1789" spans="19:19">
      <c r="S1789" s="3209"/>
    </row>
    <row r="1790" spans="19:19">
      <c r="S1790" s="3209"/>
    </row>
    <row r="1791" spans="19:19">
      <c r="S1791" s="3209"/>
    </row>
    <row r="1792" spans="19:19">
      <c r="S1792" s="3209"/>
    </row>
    <row r="1793" spans="19:19">
      <c r="S1793" s="3209"/>
    </row>
    <row r="1794" spans="19:19">
      <c r="S1794" s="3209"/>
    </row>
    <row r="1795" spans="19:19">
      <c r="S1795" s="3209"/>
    </row>
    <row r="1796" spans="19:19">
      <c r="S1796" s="3209"/>
    </row>
    <row r="1797" spans="19:19">
      <c r="S1797" s="3209"/>
    </row>
    <row r="1798" spans="19:19">
      <c r="S1798" s="3209"/>
    </row>
    <row r="1799" spans="19:19">
      <c r="S1799" s="3209"/>
    </row>
    <row r="1800" spans="19:19">
      <c r="S1800" s="3209"/>
    </row>
    <row r="1801" spans="19:19">
      <c r="S1801" s="3209"/>
    </row>
    <row r="1802" spans="19:19">
      <c r="S1802" s="3209"/>
    </row>
    <row r="1803" spans="19:19">
      <c r="S1803" s="3209"/>
    </row>
    <row r="1804" spans="19:19">
      <c r="S1804" s="3209"/>
    </row>
    <row r="1805" spans="19:19">
      <c r="S1805" s="3209"/>
    </row>
    <row r="1806" spans="19:19">
      <c r="S1806" s="3209"/>
    </row>
    <row r="1807" spans="19:19">
      <c r="S1807" s="3209"/>
    </row>
    <row r="1808" spans="19:19">
      <c r="S1808" s="3209"/>
    </row>
    <row r="1809" spans="19:19">
      <c r="S1809" s="3209"/>
    </row>
    <row r="1810" spans="19:19">
      <c r="S1810" s="3209"/>
    </row>
    <row r="1811" spans="19:19">
      <c r="S1811" s="3209"/>
    </row>
    <row r="1812" spans="19:19">
      <c r="S1812" s="3209"/>
    </row>
    <row r="1813" spans="19:19">
      <c r="S1813" s="3209"/>
    </row>
    <row r="1814" spans="19:19">
      <c r="S1814" s="3209"/>
    </row>
    <row r="1815" spans="19:19">
      <c r="S1815" s="3209"/>
    </row>
    <row r="1816" spans="19:19">
      <c r="S1816" s="3209"/>
    </row>
    <row r="1817" spans="19:19">
      <c r="S1817" s="3209"/>
    </row>
    <row r="1818" spans="19:19">
      <c r="S1818" s="3209"/>
    </row>
    <row r="1819" spans="19:19">
      <c r="S1819" s="3209"/>
    </row>
    <row r="1820" spans="19:19">
      <c r="S1820" s="3209"/>
    </row>
    <row r="1821" spans="19:19">
      <c r="S1821" s="3209"/>
    </row>
    <row r="1822" spans="19:19">
      <c r="S1822" s="3209"/>
    </row>
    <row r="1823" spans="19:19">
      <c r="S1823" s="3209"/>
    </row>
    <row r="1824" spans="19:19">
      <c r="S1824" s="3209"/>
    </row>
    <row r="1825" spans="19:19">
      <c r="S1825" s="3209"/>
    </row>
    <row r="1826" spans="19:19">
      <c r="S1826" s="3209"/>
    </row>
    <row r="1827" spans="19:19">
      <c r="S1827" s="3209"/>
    </row>
    <row r="1828" spans="19:19">
      <c r="S1828" s="3209"/>
    </row>
    <row r="1829" spans="19:19">
      <c r="S1829" s="3209"/>
    </row>
    <row r="1830" spans="19:19">
      <c r="S1830" s="3209"/>
    </row>
    <row r="1831" spans="19:19">
      <c r="S1831" s="3209"/>
    </row>
    <row r="1832" spans="19:19">
      <c r="S1832" s="3209"/>
    </row>
    <row r="1833" spans="19:19">
      <c r="S1833" s="3209"/>
    </row>
    <row r="1834" spans="19:19">
      <c r="S1834" s="3209"/>
    </row>
    <row r="1835" spans="19:19">
      <c r="S1835" s="3209"/>
    </row>
    <row r="1836" spans="19:19">
      <c r="S1836" s="3209"/>
    </row>
    <row r="1837" spans="19:19">
      <c r="S1837" s="3209"/>
    </row>
    <row r="1838" spans="19:19">
      <c r="S1838" s="3209"/>
    </row>
    <row r="1839" spans="19:19">
      <c r="S1839" s="3209"/>
    </row>
    <row r="1840" spans="19:19">
      <c r="S1840" s="3209"/>
    </row>
    <row r="1841" spans="19:19">
      <c r="S1841" s="3209"/>
    </row>
    <row r="1842" spans="19:19">
      <c r="S1842" s="3209"/>
    </row>
    <row r="1843" spans="19:19">
      <c r="S1843" s="3209"/>
    </row>
    <row r="1844" spans="19:19">
      <c r="S1844" s="3209"/>
    </row>
    <row r="1845" spans="19:19">
      <c r="S1845" s="3209"/>
    </row>
    <row r="1846" spans="19:19">
      <c r="S1846" s="3209"/>
    </row>
    <row r="1847" spans="19:19">
      <c r="S1847" s="3209"/>
    </row>
    <row r="1848" spans="19:19">
      <c r="S1848" s="3209"/>
    </row>
    <row r="1849" spans="19:19">
      <c r="S1849" s="3209"/>
    </row>
    <row r="1850" spans="19:19">
      <c r="S1850" s="3209"/>
    </row>
    <row r="1851" spans="19:19">
      <c r="S1851" s="3209"/>
    </row>
    <row r="1852" spans="19:19">
      <c r="S1852" s="3209"/>
    </row>
    <row r="1853" spans="19:19">
      <c r="S1853" s="3209"/>
    </row>
    <row r="1854" spans="19:19">
      <c r="S1854" s="3209"/>
    </row>
    <row r="1855" spans="19:19">
      <c r="S1855" s="3209"/>
    </row>
    <row r="1856" spans="19:19">
      <c r="S1856" s="3209"/>
    </row>
    <row r="1857" spans="19:19">
      <c r="S1857" s="3209"/>
    </row>
    <row r="1858" spans="19:19">
      <c r="S1858" s="3209"/>
    </row>
    <row r="1859" spans="19:19">
      <c r="S1859" s="3209"/>
    </row>
    <row r="1860" spans="19:19">
      <c r="S1860" s="3209"/>
    </row>
    <row r="1861" spans="19:19">
      <c r="S1861" s="3209"/>
    </row>
    <row r="1862" spans="19:19">
      <c r="S1862" s="3209"/>
    </row>
    <row r="1863" spans="19:19">
      <c r="S1863" s="3209"/>
    </row>
    <row r="1864" spans="19:19">
      <c r="S1864" s="3209"/>
    </row>
    <row r="1865" spans="19:19">
      <c r="S1865" s="3209"/>
    </row>
    <row r="1866" spans="19:19">
      <c r="S1866" s="3209"/>
    </row>
    <row r="1867" spans="19:19">
      <c r="S1867" s="3209"/>
    </row>
    <row r="1868" spans="19:19">
      <c r="S1868" s="3209"/>
    </row>
    <row r="1869" spans="19:19">
      <c r="S1869" s="3209"/>
    </row>
    <row r="1870" spans="19:19">
      <c r="S1870" s="3209"/>
    </row>
    <row r="1871" spans="19:19">
      <c r="S1871" s="3209"/>
    </row>
    <row r="1872" spans="19:19">
      <c r="S1872" s="3209"/>
    </row>
    <row r="1873" spans="19:19">
      <c r="S1873" s="3209"/>
    </row>
    <row r="1874" spans="19:19">
      <c r="S1874" s="3209"/>
    </row>
    <row r="1875" spans="19:19">
      <c r="S1875" s="3209"/>
    </row>
    <row r="1876" spans="19:19">
      <c r="S1876" s="3209"/>
    </row>
    <row r="1877" spans="19:19">
      <c r="S1877" s="3209"/>
    </row>
    <row r="1878" spans="19:19">
      <c r="S1878" s="3209"/>
    </row>
    <row r="1879" spans="19:19">
      <c r="S1879" s="3209"/>
    </row>
    <row r="1880" spans="19:19">
      <c r="S1880" s="3209"/>
    </row>
    <row r="1881" spans="19:19">
      <c r="S1881" s="3209"/>
    </row>
    <row r="1882" spans="19:19">
      <c r="S1882" s="3209"/>
    </row>
    <row r="1883" spans="19:19">
      <c r="S1883" s="3209"/>
    </row>
    <row r="1884" spans="19:19">
      <c r="S1884" s="3209"/>
    </row>
    <row r="1885" spans="19:19">
      <c r="S1885" s="3209"/>
    </row>
    <row r="1886" spans="19:19">
      <c r="S1886" s="3209"/>
    </row>
    <row r="1887" spans="19:19">
      <c r="S1887" s="3209"/>
    </row>
    <row r="1888" spans="19:19">
      <c r="S1888" s="3209"/>
    </row>
    <row r="1889" spans="19:19">
      <c r="S1889" s="3209"/>
    </row>
    <row r="1890" spans="19:19">
      <c r="S1890" s="3209"/>
    </row>
    <row r="1891" spans="19:19">
      <c r="S1891" s="3209"/>
    </row>
    <row r="1892" spans="19:19">
      <c r="S1892" s="3209"/>
    </row>
    <row r="1893" spans="19:19">
      <c r="S1893" s="3209"/>
    </row>
    <row r="1894" spans="19:19">
      <c r="S1894" s="3209"/>
    </row>
    <row r="1895" spans="19:19">
      <c r="S1895" s="3209"/>
    </row>
    <row r="1896" spans="19:19">
      <c r="S1896" s="3209"/>
    </row>
    <row r="1897" spans="19:19">
      <c r="S1897" s="3209"/>
    </row>
    <row r="1898" spans="19:19">
      <c r="S1898" s="3209"/>
    </row>
    <row r="1899" spans="19:19">
      <c r="S1899" s="3209"/>
    </row>
    <row r="1900" spans="19:19">
      <c r="S1900" s="3209"/>
    </row>
    <row r="1901" spans="19:19">
      <c r="S1901" s="3209"/>
    </row>
    <row r="1902" spans="19:19">
      <c r="S1902" s="3209"/>
    </row>
    <row r="1903" spans="19:19">
      <c r="S1903" s="3209"/>
    </row>
    <row r="1904" spans="19:19">
      <c r="S1904" s="3209"/>
    </row>
    <row r="1905" spans="19:19">
      <c r="S1905" s="3209"/>
    </row>
    <row r="1906" spans="19:19">
      <c r="S1906" s="3209"/>
    </row>
    <row r="1907" spans="19:19">
      <c r="S1907" s="3209"/>
    </row>
    <row r="1908" spans="19:19">
      <c r="S1908" s="3209"/>
    </row>
    <row r="1909" spans="19:19">
      <c r="S1909" s="3209"/>
    </row>
    <row r="1910" spans="19:19">
      <c r="S1910" s="3209"/>
    </row>
    <row r="1911" spans="19:19">
      <c r="S1911" s="3209"/>
    </row>
    <row r="1912" spans="19:19">
      <c r="S1912" s="3209"/>
    </row>
    <row r="1913" spans="19:19">
      <c r="S1913" s="3209"/>
    </row>
    <row r="1914" spans="19:19">
      <c r="S1914" s="3209"/>
    </row>
    <row r="1915" spans="19:19">
      <c r="S1915" s="3209"/>
    </row>
    <row r="1916" spans="19:19">
      <c r="S1916" s="3209"/>
    </row>
    <row r="1917" spans="19:19">
      <c r="S1917" s="3209"/>
    </row>
    <row r="1918" spans="19:19">
      <c r="S1918" s="3209"/>
    </row>
    <row r="1919" spans="19:19">
      <c r="S1919" s="3209"/>
    </row>
    <row r="1920" spans="19:19">
      <c r="S1920" s="3209"/>
    </row>
    <row r="1921" spans="19:19">
      <c r="S1921" s="3209"/>
    </row>
    <row r="1922" spans="19:19">
      <c r="S1922" s="3209"/>
    </row>
    <row r="1923" spans="19:19">
      <c r="S1923" s="3209"/>
    </row>
    <row r="1924" spans="19:19">
      <c r="S1924" s="3209"/>
    </row>
    <row r="1925" spans="19:19">
      <c r="S1925" s="3209"/>
    </row>
    <row r="1926" spans="19:19">
      <c r="S1926" s="3209"/>
    </row>
    <row r="1927" spans="19:19">
      <c r="S1927" s="3209"/>
    </row>
    <row r="1928" spans="19:19">
      <c r="S1928" s="3209"/>
    </row>
    <row r="1929" spans="19:19">
      <c r="S1929" s="3209"/>
    </row>
    <row r="1930" spans="19:19">
      <c r="S1930" s="3209"/>
    </row>
    <row r="1931" spans="19:19">
      <c r="S1931" s="3209"/>
    </row>
    <row r="1932" spans="19:19">
      <c r="S1932" s="3209"/>
    </row>
    <row r="1933" spans="19:19">
      <c r="S1933" s="3209"/>
    </row>
    <row r="1934" spans="19:19">
      <c r="S1934" s="3209"/>
    </row>
    <row r="1935" spans="19:19">
      <c r="S1935" s="3209"/>
    </row>
    <row r="1936" spans="19:19">
      <c r="S1936" s="3209"/>
    </row>
    <row r="1937" spans="19:19">
      <c r="S1937" s="3209"/>
    </row>
    <row r="1938" spans="19:19">
      <c r="S1938" s="3209"/>
    </row>
    <row r="1939" spans="19:19">
      <c r="S1939" s="3209"/>
    </row>
    <row r="1940" spans="19:19">
      <c r="S1940" s="3209"/>
    </row>
    <row r="1941" spans="19:19">
      <c r="S1941" s="3209"/>
    </row>
    <row r="1942" spans="19:19">
      <c r="S1942" s="3209"/>
    </row>
    <row r="1943" spans="19:19">
      <c r="S1943" s="3209"/>
    </row>
    <row r="1944" spans="19:19">
      <c r="S1944" s="3209"/>
    </row>
    <row r="1945" spans="19:19">
      <c r="S1945" s="3209"/>
    </row>
    <row r="1946" spans="19:19">
      <c r="S1946" s="3209"/>
    </row>
    <row r="1947" spans="19:19">
      <c r="S1947" s="3209"/>
    </row>
    <row r="1948" spans="19:19">
      <c r="S1948" s="3209"/>
    </row>
    <row r="1949" spans="19:19">
      <c r="S1949" s="3209"/>
    </row>
    <row r="1950" spans="19:19">
      <c r="S1950" s="3209"/>
    </row>
    <row r="1951" spans="19:19">
      <c r="S1951" s="3209"/>
    </row>
    <row r="1952" spans="19:19">
      <c r="S1952" s="3209"/>
    </row>
    <row r="1953" spans="19:19">
      <c r="S1953" s="3209"/>
    </row>
    <row r="1954" spans="19:19">
      <c r="S1954" s="3209"/>
    </row>
    <row r="1955" spans="19:19">
      <c r="S1955" s="3209"/>
    </row>
    <row r="1956" spans="19:19">
      <c r="S1956" s="3209"/>
    </row>
    <row r="1957" spans="19:19">
      <c r="S1957" s="3209"/>
    </row>
    <row r="1958" spans="19:19">
      <c r="S1958" s="3209"/>
    </row>
    <row r="1959" spans="19:19">
      <c r="S1959" s="3209"/>
    </row>
    <row r="1960" spans="19:19">
      <c r="S1960" s="3209"/>
    </row>
    <row r="1961" spans="19:19">
      <c r="S1961" s="3209"/>
    </row>
    <row r="1962" spans="19:19">
      <c r="S1962" s="3209"/>
    </row>
    <row r="1963" spans="19:19">
      <c r="S1963" s="3209"/>
    </row>
    <row r="1964" spans="19:19">
      <c r="S1964" s="3209"/>
    </row>
    <row r="1965" spans="19:19">
      <c r="S1965" s="3209"/>
    </row>
    <row r="1966" spans="19:19">
      <c r="S1966" s="3209"/>
    </row>
    <row r="1967" spans="19:19">
      <c r="S1967" s="3209"/>
    </row>
    <row r="1968" spans="19:19">
      <c r="S1968" s="3209"/>
    </row>
    <row r="1969" spans="19:19">
      <c r="S1969" s="3209"/>
    </row>
    <row r="1970" spans="19:19">
      <c r="S1970" s="3209"/>
    </row>
    <row r="1971" spans="19:19">
      <c r="S1971" s="3209"/>
    </row>
    <row r="1972" spans="19:19">
      <c r="S1972" s="3209"/>
    </row>
    <row r="1973" spans="19:19">
      <c r="S1973" s="3209"/>
    </row>
    <row r="1974" spans="19:19">
      <c r="S1974" s="3209"/>
    </row>
    <row r="1975" spans="19:19">
      <c r="S1975" s="3209"/>
    </row>
    <row r="1976" spans="19:19">
      <c r="S1976" s="3209"/>
    </row>
    <row r="1977" spans="19:19">
      <c r="S1977" s="3209"/>
    </row>
    <row r="1978" spans="19:19">
      <c r="S1978" s="3209"/>
    </row>
    <row r="1979" spans="19:19">
      <c r="S1979" s="3209"/>
    </row>
    <row r="1980" spans="19:19">
      <c r="S1980" s="3209"/>
    </row>
    <row r="1981" spans="19:19">
      <c r="S1981" s="3209"/>
    </row>
    <row r="1982" spans="19:19">
      <c r="S1982" s="3209"/>
    </row>
    <row r="1983" spans="19:19">
      <c r="S1983" s="3209"/>
    </row>
    <row r="1984" spans="19:19">
      <c r="S1984" s="3209"/>
    </row>
    <row r="1985" spans="19:19">
      <c r="S1985" s="3209"/>
    </row>
    <row r="1986" spans="19:19">
      <c r="S1986" s="3209"/>
    </row>
    <row r="1987" spans="19:19">
      <c r="S1987" s="3209"/>
    </row>
    <row r="1988" spans="19:19">
      <c r="S1988" s="3209"/>
    </row>
    <row r="1989" spans="19:19">
      <c r="S1989" s="3209"/>
    </row>
    <row r="1990" spans="19:19">
      <c r="S1990" s="3209"/>
    </row>
    <row r="1991" spans="19:19">
      <c r="S1991" s="3209"/>
    </row>
    <row r="1992" spans="19:19">
      <c r="S1992" s="3209"/>
    </row>
    <row r="1993" spans="19:19">
      <c r="S1993" s="3209"/>
    </row>
    <row r="1994" spans="19:19">
      <c r="S1994" s="3209"/>
    </row>
    <row r="1995" spans="19:19">
      <c r="S1995" s="3209"/>
    </row>
    <row r="1996" spans="19:19">
      <c r="S1996" s="3209"/>
    </row>
    <row r="1997" spans="19:19">
      <c r="S1997" s="3209"/>
    </row>
    <row r="1998" spans="19:19">
      <c r="S1998" s="3209"/>
    </row>
    <row r="1999" spans="19:19">
      <c r="S1999" s="3209"/>
    </row>
    <row r="2000" spans="19:19">
      <c r="S2000" s="3209"/>
    </row>
    <row r="2001" spans="19:19">
      <c r="S2001" s="3209"/>
    </row>
    <row r="2002" spans="19:19">
      <c r="S2002" s="3209"/>
    </row>
    <row r="2003" spans="19:19">
      <c r="S2003" s="3209"/>
    </row>
    <row r="2004" spans="19:19">
      <c r="S2004" s="3209"/>
    </row>
    <row r="2005" spans="19:19">
      <c r="S2005" s="3209"/>
    </row>
    <row r="2006" spans="19:19">
      <c r="S2006" s="3209"/>
    </row>
    <row r="2007" spans="19:19">
      <c r="S2007" s="3209"/>
    </row>
    <row r="2008" spans="19:19">
      <c r="S2008" s="3209"/>
    </row>
    <row r="2009" spans="19:19">
      <c r="S2009" s="3209"/>
    </row>
    <row r="2010" spans="19:19">
      <c r="S2010" s="3209"/>
    </row>
    <row r="2011" spans="19:19">
      <c r="S2011" s="3209"/>
    </row>
    <row r="2012" spans="19:19">
      <c r="S2012" s="3209"/>
    </row>
    <row r="2013" spans="19:19">
      <c r="S2013" s="3209"/>
    </row>
    <row r="2014" spans="19:19">
      <c r="S2014" s="3209"/>
    </row>
    <row r="2015" spans="19:19">
      <c r="S2015" s="3209"/>
    </row>
    <row r="2016" spans="19:19">
      <c r="S2016" s="3209"/>
    </row>
    <row r="2017" spans="19:19">
      <c r="S2017" s="3209"/>
    </row>
    <row r="2018" spans="19:19">
      <c r="S2018" s="3209"/>
    </row>
    <row r="2019" spans="19:19">
      <c r="S2019" s="3209"/>
    </row>
    <row r="2020" spans="19:19">
      <c r="S2020" s="3209"/>
    </row>
    <row r="2021" spans="19:19">
      <c r="S2021" s="3209"/>
    </row>
    <row r="2022" spans="19:19">
      <c r="S2022" s="3209"/>
    </row>
    <row r="2023" spans="19:19">
      <c r="S2023" s="3209"/>
    </row>
    <row r="2024" spans="19:19">
      <c r="S2024" s="3209"/>
    </row>
    <row r="2025" spans="19:19">
      <c r="S2025" s="3209"/>
    </row>
    <row r="2026" spans="19:19">
      <c r="S2026" s="3209"/>
    </row>
    <row r="2027" spans="19:19">
      <c r="S2027" s="3209"/>
    </row>
    <row r="2028" spans="19:19">
      <c r="S2028" s="3209"/>
    </row>
    <row r="2029" spans="19:19">
      <c r="S2029" s="3209"/>
    </row>
    <row r="2030" spans="19:19">
      <c r="S2030" s="3209"/>
    </row>
    <row r="2031" spans="19:19">
      <c r="S2031" s="3209"/>
    </row>
    <row r="2032" spans="19:19">
      <c r="S2032" s="3209"/>
    </row>
    <row r="2033" spans="19:19">
      <c r="S2033" s="3209"/>
    </row>
    <row r="2034" spans="19:19">
      <c r="S2034" s="3209"/>
    </row>
    <row r="2035" spans="19:19">
      <c r="S2035" s="3209"/>
    </row>
    <row r="2036" spans="19:19">
      <c r="S2036" s="3209"/>
    </row>
    <row r="2037" spans="19:19">
      <c r="S2037" s="3209"/>
    </row>
    <row r="2038" spans="19:19">
      <c r="S2038" s="3209"/>
    </row>
    <row r="2039" spans="19:19">
      <c r="S2039" s="3209"/>
    </row>
    <row r="2040" spans="19:19">
      <c r="S2040" s="3209"/>
    </row>
    <row r="2041" spans="19:19">
      <c r="S2041" s="3209"/>
    </row>
    <row r="2042" spans="19:19">
      <c r="S2042" s="3209"/>
    </row>
    <row r="2043" spans="19:19">
      <c r="S2043" s="3209"/>
    </row>
    <row r="2044" spans="19:19">
      <c r="S2044" s="3209"/>
    </row>
    <row r="2045" spans="19:19">
      <c r="S2045" s="3209"/>
    </row>
    <row r="2046" spans="19:19">
      <c r="S2046" s="3209"/>
    </row>
    <row r="2047" spans="19:19">
      <c r="S2047" s="3209"/>
    </row>
    <row r="2048" spans="19:19">
      <c r="S2048" s="3209"/>
    </row>
    <row r="2049" spans="19:19">
      <c r="S2049" s="3209"/>
    </row>
    <row r="2050" spans="19:19">
      <c r="S2050" s="3209"/>
    </row>
    <row r="2051" spans="19:19">
      <c r="S2051" s="3209"/>
    </row>
    <row r="2052" spans="19:19">
      <c r="S2052" s="3209"/>
    </row>
    <row r="2053" spans="19:19">
      <c r="S2053" s="3209"/>
    </row>
    <row r="2054" spans="19:19">
      <c r="S2054" s="3209"/>
    </row>
    <row r="2055" spans="19:19">
      <c r="S2055" s="3209"/>
    </row>
    <row r="2056" spans="19:19">
      <c r="S2056" s="3209"/>
    </row>
    <row r="2057" spans="19:19">
      <c r="S2057" s="3209"/>
    </row>
    <row r="2058" spans="19:19">
      <c r="S2058" s="3209"/>
    </row>
    <row r="2059" spans="19:19">
      <c r="S2059" s="3209"/>
    </row>
    <row r="2060" spans="19:19">
      <c r="S2060" s="3209"/>
    </row>
    <row r="2061" spans="19:19">
      <c r="S2061" s="3209"/>
    </row>
    <row r="2062" spans="19:19">
      <c r="S2062" s="3209"/>
    </row>
    <row r="2063" spans="19:19">
      <c r="S2063" s="3209"/>
    </row>
    <row r="2064" spans="19:19">
      <c r="S2064" s="3209"/>
    </row>
    <row r="2065" spans="19:19">
      <c r="S2065" s="3209"/>
    </row>
    <row r="2066" spans="19:19">
      <c r="S2066" s="3209"/>
    </row>
    <row r="2067" spans="19:19">
      <c r="S2067" s="3209"/>
    </row>
    <row r="2068" spans="19:19">
      <c r="S2068" s="3209"/>
    </row>
    <row r="2069" spans="19:19">
      <c r="S2069" s="3209"/>
    </row>
    <row r="2070" spans="19:19">
      <c r="S2070" s="3209"/>
    </row>
    <row r="2071" spans="19:19">
      <c r="S2071" s="3209"/>
    </row>
    <row r="2072" spans="19:19">
      <c r="S2072" s="3209"/>
    </row>
    <row r="2073" spans="19:19">
      <c r="S2073" s="3209"/>
    </row>
    <row r="2074" spans="19:19">
      <c r="S2074" s="3209"/>
    </row>
    <row r="2075" spans="19:19">
      <c r="S2075" s="3209"/>
    </row>
    <row r="2076" spans="19:19">
      <c r="S2076" s="3209"/>
    </row>
    <row r="2077" spans="19:19">
      <c r="S2077" s="3209"/>
    </row>
    <row r="2078" spans="19:19">
      <c r="S2078" s="3209"/>
    </row>
    <row r="2079" spans="19:19">
      <c r="S2079" s="3209"/>
    </row>
    <row r="2080" spans="19:19">
      <c r="S2080" s="3209"/>
    </row>
    <row r="2081" spans="19:19">
      <c r="S2081" s="3209"/>
    </row>
    <row r="2082" spans="19:19">
      <c r="S2082" s="3209"/>
    </row>
    <row r="2083" spans="19:19">
      <c r="S2083" s="3209"/>
    </row>
    <row r="2084" spans="19:19">
      <c r="S2084" s="3209"/>
    </row>
    <row r="2085" spans="19:19">
      <c r="S2085" s="3209"/>
    </row>
    <row r="2086" spans="19:19">
      <c r="S2086" s="3209"/>
    </row>
    <row r="2087" spans="19:19">
      <c r="S2087" s="3209"/>
    </row>
    <row r="2088" spans="19:19">
      <c r="S2088" s="3209"/>
    </row>
    <row r="2089" spans="19:19">
      <c r="S2089" s="3209"/>
    </row>
    <row r="2090" spans="19:19">
      <c r="S2090" s="3209"/>
    </row>
    <row r="2091" spans="19:19">
      <c r="S2091" s="3209"/>
    </row>
    <row r="2092" spans="19:19">
      <c r="S2092" s="3209"/>
    </row>
    <row r="2093" spans="19:19">
      <c r="S2093" s="3209"/>
    </row>
    <row r="2094" spans="19:19">
      <c r="S2094" s="3209"/>
    </row>
    <row r="2095" spans="19:19">
      <c r="S2095" s="3209"/>
    </row>
    <row r="2096" spans="19:19">
      <c r="S2096" s="3209"/>
    </row>
    <row r="2097" spans="19:19">
      <c r="S2097" s="3209"/>
    </row>
    <row r="2098" spans="19:19">
      <c r="S2098" s="3209"/>
    </row>
    <row r="2099" spans="19:19">
      <c r="S2099" s="3209"/>
    </row>
    <row r="2100" spans="19:19">
      <c r="S2100" s="3209"/>
    </row>
    <row r="2101" spans="19:19">
      <c r="S2101" s="3209"/>
    </row>
    <row r="2102" spans="19:19">
      <c r="S2102" s="3209"/>
    </row>
    <row r="2103" spans="19:19">
      <c r="S2103" s="3209"/>
    </row>
    <row r="2104" spans="19:19">
      <c r="S2104" s="3209"/>
    </row>
    <row r="2105" spans="19:19">
      <c r="S2105" s="3209"/>
    </row>
    <row r="2106" spans="19:19">
      <c r="S2106" s="3209"/>
    </row>
    <row r="2107" spans="19:19">
      <c r="S2107" s="3209"/>
    </row>
    <row r="2108" spans="19:19">
      <c r="S2108" s="3209"/>
    </row>
    <row r="2109" spans="19:19">
      <c r="S2109" s="3209"/>
    </row>
    <row r="2110" spans="19:19">
      <c r="S2110" s="3209"/>
    </row>
    <row r="2111" spans="19:19">
      <c r="S2111" s="3209"/>
    </row>
    <row r="2112" spans="19:19">
      <c r="S2112" s="3209"/>
    </row>
    <row r="2113" spans="19:19">
      <c r="S2113" s="3209"/>
    </row>
    <row r="2114" spans="19:19">
      <c r="S2114" s="3209"/>
    </row>
    <row r="2115" spans="19:19">
      <c r="S2115" s="3209"/>
    </row>
    <row r="2116" spans="19:19">
      <c r="S2116" s="3209"/>
    </row>
    <row r="2117" spans="19:19">
      <c r="S2117" s="3209"/>
    </row>
    <row r="2118" spans="19:19">
      <c r="S2118" s="3209"/>
    </row>
    <row r="2119" spans="19:19">
      <c r="S2119" s="3209"/>
    </row>
    <row r="2120" spans="19:19">
      <c r="S2120" s="3209"/>
    </row>
    <row r="2121" spans="19:19">
      <c r="S2121" s="3209"/>
    </row>
    <row r="2122" spans="19:19">
      <c r="S2122" s="3209"/>
    </row>
    <row r="2123" spans="19:19">
      <c r="S2123" s="3209"/>
    </row>
    <row r="2124" spans="19:19">
      <c r="S2124" s="3209"/>
    </row>
    <row r="2125" spans="19:19">
      <c r="S2125" s="3209"/>
    </row>
    <row r="2126" spans="19:19">
      <c r="S2126" s="3209"/>
    </row>
    <row r="2127" spans="19:19">
      <c r="S2127" s="3209"/>
    </row>
    <row r="2128" spans="19:19">
      <c r="S2128" s="3209"/>
    </row>
    <row r="2129" spans="19:19">
      <c r="S2129" s="3209"/>
    </row>
    <row r="2130" spans="19:19">
      <c r="S2130" s="3209"/>
    </row>
    <row r="2131" spans="19:19">
      <c r="S2131" s="3209"/>
    </row>
    <row r="2132" spans="19:19">
      <c r="S2132" s="3209"/>
    </row>
    <row r="2133" spans="19:19">
      <c r="S2133" s="3209"/>
    </row>
    <row r="2134" spans="19:19">
      <c r="S2134" s="3209"/>
    </row>
    <row r="2135" spans="19:19">
      <c r="S2135" s="3209"/>
    </row>
    <row r="2136" spans="19:19">
      <c r="S2136" s="3209"/>
    </row>
    <row r="2137" spans="19:19">
      <c r="S2137" s="3209"/>
    </row>
    <row r="2138" spans="19:19">
      <c r="S2138" s="3209"/>
    </row>
    <row r="2139" spans="19:19">
      <c r="S2139" s="3209"/>
    </row>
    <row r="2140" spans="19:19">
      <c r="S2140" s="3209"/>
    </row>
    <row r="2141" spans="19:19">
      <c r="S2141" s="3209"/>
    </row>
    <row r="2142" spans="19:19">
      <c r="S2142" s="3209"/>
    </row>
    <row r="2143" spans="19:19">
      <c r="S2143" s="3209"/>
    </row>
    <row r="2144" spans="19:19">
      <c r="S2144" s="3209"/>
    </row>
    <row r="2145" spans="19:19">
      <c r="S2145" s="3209"/>
    </row>
    <row r="2146" spans="19:19">
      <c r="S2146" s="3209"/>
    </row>
    <row r="2147" spans="19:19">
      <c r="S2147" s="3209"/>
    </row>
    <row r="2148" spans="19:19">
      <c r="S2148" s="3209"/>
    </row>
    <row r="2149" spans="19:19">
      <c r="S2149" s="3209"/>
    </row>
    <row r="2150" spans="19:19">
      <c r="S2150" s="3209"/>
    </row>
    <row r="2151" spans="19:19">
      <c r="S2151" s="3209"/>
    </row>
    <row r="2152" spans="19:19">
      <c r="S2152" s="3209"/>
    </row>
    <row r="2153" spans="19:19">
      <c r="S2153" s="3209"/>
    </row>
    <row r="2154" spans="19:19">
      <c r="S2154" s="3209"/>
    </row>
    <row r="2155" spans="19:19">
      <c r="S2155" s="3209"/>
    </row>
    <row r="2156" spans="19:19">
      <c r="S2156" s="3209"/>
    </row>
    <row r="2157" spans="19:19">
      <c r="S2157" s="3209"/>
    </row>
    <row r="2158" spans="19:19">
      <c r="S2158" s="3209"/>
    </row>
    <row r="2159" spans="19:19">
      <c r="S2159" s="3209"/>
    </row>
    <row r="2160" spans="19:19">
      <c r="S2160" s="3209"/>
    </row>
    <row r="2161" spans="19:19">
      <c r="S2161" s="3209"/>
    </row>
    <row r="2162" spans="19:19">
      <c r="S2162" s="3209"/>
    </row>
    <row r="2163" spans="19:19">
      <c r="S2163" s="3209"/>
    </row>
    <row r="2164" spans="19:19">
      <c r="S2164" s="3209"/>
    </row>
    <row r="2165" spans="19:19">
      <c r="S2165" s="3209"/>
    </row>
    <row r="2166" spans="19:19">
      <c r="S2166" s="3209"/>
    </row>
    <row r="2167" spans="19:19">
      <c r="S2167" s="3209"/>
    </row>
    <row r="2168" spans="19:19">
      <c r="S2168" s="3209"/>
    </row>
    <row r="2169" spans="19:19">
      <c r="S2169" s="3209"/>
    </row>
    <row r="2170" spans="19:19">
      <c r="S2170" s="3209"/>
    </row>
    <row r="2171" spans="19:19">
      <c r="S2171" s="3209"/>
    </row>
    <row r="2172" spans="19:19">
      <c r="S2172" s="3209"/>
    </row>
    <row r="2173" spans="19:19">
      <c r="S2173" s="3209"/>
    </row>
    <row r="2174" spans="19:19">
      <c r="S2174" s="3209"/>
    </row>
    <row r="2175" spans="19:19">
      <c r="S2175" s="3209"/>
    </row>
    <row r="2176" spans="19:19">
      <c r="S2176" s="3209"/>
    </row>
    <row r="2177" spans="19:19">
      <c r="S2177" s="3209"/>
    </row>
    <row r="2178" spans="19:19">
      <c r="S2178" s="3209"/>
    </row>
    <row r="2179" spans="19:19">
      <c r="S2179" s="3209"/>
    </row>
    <row r="2180" spans="19:19">
      <c r="S2180" s="3209"/>
    </row>
    <row r="2181" spans="19:19">
      <c r="S2181" s="3209"/>
    </row>
    <row r="2182" spans="19:19">
      <c r="S2182" s="3209"/>
    </row>
    <row r="2183" spans="19:19">
      <c r="S2183" s="3209"/>
    </row>
    <row r="2184" spans="19:19">
      <c r="S2184" s="3209"/>
    </row>
    <row r="2185" spans="19:19">
      <c r="S2185" s="3209"/>
    </row>
    <row r="2186" spans="19:19">
      <c r="S2186" s="3209"/>
    </row>
    <row r="2187" spans="19:19">
      <c r="S2187" s="3209"/>
    </row>
    <row r="2188" spans="19:19">
      <c r="S2188" s="3209"/>
    </row>
    <row r="2189" spans="19:19">
      <c r="S2189" s="3209"/>
    </row>
    <row r="2190" spans="19:19">
      <c r="S2190" s="3209"/>
    </row>
    <row r="2191" spans="19:19">
      <c r="S2191" s="3209"/>
    </row>
    <row r="2192" spans="19:19">
      <c r="S2192" s="3209"/>
    </row>
    <row r="2193" spans="19:19">
      <c r="S2193" s="3209"/>
    </row>
    <row r="2194" spans="19:19">
      <c r="S2194" s="3209"/>
    </row>
    <row r="2195" spans="19:19">
      <c r="S2195" s="3209"/>
    </row>
    <row r="2196" spans="19:19">
      <c r="S2196" s="3209"/>
    </row>
    <row r="2197" spans="19:19">
      <c r="S2197" s="3209"/>
    </row>
    <row r="2198" spans="19:19">
      <c r="S2198" s="3209"/>
    </row>
    <row r="2199" spans="19:19">
      <c r="S2199" s="3209"/>
    </row>
    <row r="2200" spans="19:19">
      <c r="S2200" s="3209"/>
    </row>
    <row r="2201" spans="19:19">
      <c r="S2201" s="3209"/>
    </row>
    <row r="2202" spans="19:19">
      <c r="S2202" s="3209"/>
    </row>
    <row r="2203" spans="19:19">
      <c r="S2203" s="3209"/>
    </row>
    <row r="2204" spans="19:19">
      <c r="S2204" s="3209"/>
    </row>
    <row r="2205" spans="19:19">
      <c r="S2205" s="3209"/>
    </row>
    <row r="2206" spans="19:19">
      <c r="S2206" s="3209"/>
    </row>
    <row r="2207" spans="19:19">
      <c r="S2207" s="3209"/>
    </row>
    <row r="2208" spans="19:19">
      <c r="S2208" s="3209"/>
    </row>
    <row r="2209" spans="19:19">
      <c r="S2209" s="3209"/>
    </row>
    <row r="2210" spans="19:19">
      <c r="S2210" s="3209"/>
    </row>
    <row r="2211" spans="19:19">
      <c r="S2211" s="3209"/>
    </row>
    <row r="2212" spans="19:19">
      <c r="S2212" s="3209"/>
    </row>
    <row r="2213" spans="19:19">
      <c r="S2213" s="3209"/>
    </row>
    <row r="2214" spans="19:19">
      <c r="S2214" s="3209"/>
    </row>
    <row r="2215" spans="19:19">
      <c r="S2215" s="3209"/>
    </row>
    <row r="2216" spans="19:19">
      <c r="S2216" s="3209"/>
    </row>
    <row r="2217" spans="19:19">
      <c r="S2217" s="3209"/>
    </row>
    <row r="2218" spans="19:19">
      <c r="S2218" s="3209"/>
    </row>
    <row r="2219" spans="19:19">
      <c r="S2219" s="3209"/>
    </row>
    <row r="2220" spans="19:19">
      <c r="S2220" s="3209"/>
    </row>
    <row r="2221" spans="19:19">
      <c r="S2221" s="3209"/>
    </row>
    <row r="2222" spans="19:19">
      <c r="S2222" s="3209"/>
    </row>
    <row r="2223" spans="19:19">
      <c r="S2223" s="3209"/>
    </row>
    <row r="2224" spans="19:19">
      <c r="S2224" s="3209"/>
    </row>
    <row r="2225" spans="19:19">
      <c r="S2225" s="3209"/>
    </row>
    <row r="2226" spans="19:19">
      <c r="S2226" s="3209"/>
    </row>
    <row r="2227" spans="19:19">
      <c r="S2227" s="3209"/>
    </row>
    <row r="2228" spans="19:19">
      <c r="S2228" s="3209"/>
    </row>
    <row r="2229" spans="19:19">
      <c r="S2229" s="3209"/>
    </row>
    <row r="2230" spans="19:19">
      <c r="S2230" s="3209"/>
    </row>
    <row r="2231" spans="19:19">
      <c r="S2231" s="3209"/>
    </row>
    <row r="2232" spans="19:19">
      <c r="S2232" s="3209"/>
    </row>
    <row r="2233" spans="19:19">
      <c r="S2233" s="3209"/>
    </row>
    <row r="2234" spans="19:19">
      <c r="S2234" s="3209"/>
    </row>
    <row r="2235" spans="19:19">
      <c r="S2235" s="3209"/>
    </row>
    <row r="2236" spans="19:19">
      <c r="S2236" s="3209"/>
    </row>
    <row r="2237" spans="19:19">
      <c r="S2237" s="3209"/>
    </row>
    <row r="2238" spans="19:19">
      <c r="S2238" s="3209"/>
    </row>
    <row r="2239" spans="19:19">
      <c r="S2239" s="3209"/>
    </row>
    <row r="2240" spans="19:19">
      <c r="S2240" s="3209"/>
    </row>
    <row r="2241" spans="19:19">
      <c r="S2241" s="3209"/>
    </row>
    <row r="2242" spans="19:19">
      <c r="S2242" s="3209"/>
    </row>
    <row r="2243" spans="19:19">
      <c r="S2243" s="3209"/>
    </row>
    <row r="2244" spans="19:19">
      <c r="S2244" s="3209"/>
    </row>
    <row r="2245" spans="19:19">
      <c r="S2245" s="3209"/>
    </row>
    <row r="2246" spans="19:19">
      <c r="S2246" s="3209"/>
    </row>
    <row r="2247" spans="19:19">
      <c r="S2247" s="3209"/>
    </row>
    <row r="2248" spans="19:19">
      <c r="S2248" s="3209"/>
    </row>
    <row r="2249" spans="19:19">
      <c r="S2249" s="3209"/>
    </row>
    <row r="2250" spans="19:19">
      <c r="S2250" s="3209"/>
    </row>
    <row r="2251" spans="19:19">
      <c r="S2251" s="3209"/>
    </row>
    <row r="2252" spans="19:19">
      <c r="S2252" s="3209"/>
    </row>
    <row r="2253" spans="19:19">
      <c r="S2253" s="3209"/>
    </row>
    <row r="2254" spans="19:19">
      <c r="S2254" s="3209"/>
    </row>
    <row r="2255" spans="19:19">
      <c r="S2255" s="3209"/>
    </row>
    <row r="2256" spans="19:19">
      <c r="S2256" s="3209"/>
    </row>
    <row r="2257" spans="19:19">
      <c r="S2257" s="3209"/>
    </row>
    <row r="2258" spans="19:19">
      <c r="S2258" s="3209"/>
    </row>
    <row r="2259" spans="19:19">
      <c r="S2259" s="3209"/>
    </row>
    <row r="2260" spans="19:19">
      <c r="S2260" s="3209"/>
    </row>
    <row r="2261" spans="19:19">
      <c r="S2261" s="3209"/>
    </row>
    <row r="2262" spans="19:19">
      <c r="S2262" s="3209"/>
    </row>
    <row r="2263" spans="19:19">
      <c r="S2263" s="3209"/>
    </row>
    <row r="2264" spans="19:19">
      <c r="S2264" s="3209"/>
    </row>
    <row r="2265" spans="19:19">
      <c r="S2265" s="3209"/>
    </row>
    <row r="2266" spans="19:19">
      <c r="S2266" s="3209"/>
    </row>
    <row r="2267" spans="19:19">
      <c r="S2267" s="3209"/>
    </row>
    <row r="2268" spans="19:19">
      <c r="S2268" s="3209"/>
    </row>
    <row r="2269" spans="19:19">
      <c r="S2269" s="3209"/>
    </row>
    <row r="2270" spans="19:19">
      <c r="S2270" s="3209"/>
    </row>
    <row r="2271" spans="19:19">
      <c r="S2271" s="3209"/>
    </row>
    <row r="2272" spans="19:19">
      <c r="S2272" s="3209"/>
    </row>
    <row r="2273" spans="19:19">
      <c r="S2273" s="3209"/>
    </row>
    <row r="2274" spans="19:19">
      <c r="S2274" s="3209"/>
    </row>
    <row r="2275" spans="19:19">
      <c r="S2275" s="3209"/>
    </row>
    <row r="2276" spans="19:19">
      <c r="S2276" s="3209"/>
    </row>
    <row r="2277" spans="19:19">
      <c r="S2277" s="3209"/>
    </row>
    <row r="2278" spans="19:19">
      <c r="S2278" s="3209"/>
    </row>
    <row r="2279" spans="19:19">
      <c r="S2279" s="3209"/>
    </row>
    <row r="2280" spans="19:19">
      <c r="S2280" s="3209"/>
    </row>
    <row r="2281" spans="19:19">
      <c r="S2281" s="3209"/>
    </row>
    <row r="2282" spans="19:19">
      <c r="S2282" s="3209"/>
    </row>
    <row r="2283" spans="19:19">
      <c r="S2283" s="3209"/>
    </row>
    <row r="2284" spans="19:19">
      <c r="S2284" s="3209"/>
    </row>
    <row r="2285" spans="19:19">
      <c r="S2285" s="3209"/>
    </row>
    <row r="2286" spans="19:19">
      <c r="S2286" s="3209"/>
    </row>
    <row r="2287" spans="19:19">
      <c r="S2287" s="3209"/>
    </row>
    <row r="2288" spans="19:19">
      <c r="S2288" s="3209"/>
    </row>
    <row r="2289" spans="19:19">
      <c r="S2289" s="3209"/>
    </row>
    <row r="2290" spans="19:19">
      <c r="S2290" s="3209"/>
    </row>
    <row r="2291" spans="19:19">
      <c r="S2291" s="3209"/>
    </row>
    <row r="2292" spans="19:19">
      <c r="S2292" s="3209"/>
    </row>
    <row r="2293" spans="19:19">
      <c r="S2293" s="3209"/>
    </row>
    <row r="2294" spans="19:19">
      <c r="S2294" s="3209"/>
    </row>
    <row r="2295" spans="19:19">
      <c r="S2295" s="3209"/>
    </row>
    <row r="2296" spans="19:19">
      <c r="S2296" s="3209"/>
    </row>
    <row r="2297" spans="19:19">
      <c r="S2297" s="3209"/>
    </row>
    <row r="2298" spans="19:19">
      <c r="S2298" s="3209"/>
    </row>
    <row r="2299" spans="19:19">
      <c r="S2299" s="3209"/>
    </row>
    <row r="2300" spans="19:19">
      <c r="S2300" s="3209"/>
    </row>
    <row r="2301" spans="19:19">
      <c r="S2301" s="3209"/>
    </row>
    <row r="2302" spans="19:19">
      <c r="S2302" s="3209"/>
    </row>
    <row r="2303" spans="19:19">
      <c r="S2303" s="3209"/>
    </row>
    <row r="2304" spans="19:19">
      <c r="S2304" s="3209"/>
    </row>
    <row r="2305" spans="19:19">
      <c r="S2305" s="3209"/>
    </row>
    <row r="2306" spans="19:19">
      <c r="S2306" s="3209"/>
    </row>
    <row r="2307" spans="19:19">
      <c r="S2307" s="3209"/>
    </row>
    <row r="2308" spans="19:19">
      <c r="S2308" s="3209"/>
    </row>
    <row r="2309" spans="19:19">
      <c r="S2309" s="3209"/>
    </row>
    <row r="2310" spans="19:19">
      <c r="S2310" s="3209"/>
    </row>
    <row r="2311" spans="19:19">
      <c r="S2311" s="3209"/>
    </row>
    <row r="2312" spans="19:19">
      <c r="S2312" s="3209"/>
    </row>
    <row r="2313" spans="19:19">
      <c r="S2313" s="3209"/>
    </row>
    <row r="2314" spans="19:19">
      <c r="S2314" s="3209"/>
    </row>
    <row r="2315" spans="19:19">
      <c r="S2315" s="3209"/>
    </row>
    <row r="2316" spans="19:19">
      <c r="S2316" s="3209"/>
    </row>
    <row r="2317" spans="19:19">
      <c r="S2317" s="3209"/>
    </row>
    <row r="2318" spans="19:19">
      <c r="S2318" s="3209"/>
    </row>
    <row r="2319" spans="19:19">
      <c r="S2319" s="3209"/>
    </row>
    <row r="2320" spans="19:19">
      <c r="S2320" s="3209"/>
    </row>
    <row r="2321" spans="19:19">
      <c r="S2321" s="3209"/>
    </row>
    <row r="2322" spans="19:19">
      <c r="S2322" s="3209"/>
    </row>
    <row r="2323" spans="19:19">
      <c r="S2323" s="3209"/>
    </row>
    <row r="2324" spans="19:19">
      <c r="S2324" s="3209"/>
    </row>
    <row r="2325" spans="19:19">
      <c r="S2325" s="3209"/>
    </row>
    <row r="2326" spans="19:19">
      <c r="S2326" s="3209"/>
    </row>
    <row r="2327" spans="19:19">
      <c r="S2327" s="3209"/>
    </row>
    <row r="2328" spans="19:19">
      <c r="S2328" s="3209"/>
    </row>
    <row r="2329" spans="19:19">
      <c r="S2329" s="3209"/>
    </row>
    <row r="2330" spans="19:19">
      <c r="S2330" s="3209"/>
    </row>
    <row r="2331" spans="19:19">
      <c r="S2331" s="3209"/>
    </row>
    <row r="2332" spans="19:19">
      <c r="S2332" s="3209"/>
    </row>
    <row r="2333" spans="19:19">
      <c r="S2333" s="3209"/>
    </row>
    <row r="2334" spans="19:19">
      <c r="S2334" s="3209"/>
    </row>
    <row r="2335" spans="19:19">
      <c r="S2335" s="3209"/>
    </row>
    <row r="2336" spans="19:19">
      <c r="S2336" s="3209"/>
    </row>
    <row r="2337" spans="19:19">
      <c r="S2337" s="3209"/>
    </row>
    <row r="2338" spans="19:19">
      <c r="S2338" s="3209"/>
    </row>
    <row r="2339" spans="19:19">
      <c r="S2339" s="3209"/>
    </row>
    <row r="2340" spans="19:19">
      <c r="S2340" s="3209"/>
    </row>
    <row r="2341" spans="19:19">
      <c r="S2341" s="3209"/>
    </row>
    <row r="2342" spans="19:19">
      <c r="S2342" s="3209"/>
    </row>
    <row r="2343" spans="19:19">
      <c r="S2343" s="3209"/>
    </row>
    <row r="2344" spans="19:19">
      <c r="S2344" s="3209"/>
    </row>
    <row r="2345" spans="19:19">
      <c r="S2345" s="3209"/>
    </row>
    <row r="2346" spans="19:19">
      <c r="S2346" s="3209"/>
    </row>
    <row r="2347" spans="19:19">
      <c r="S2347" s="3209"/>
    </row>
    <row r="2348" spans="19:19">
      <c r="S2348" s="3209"/>
    </row>
    <row r="2349" spans="19:19">
      <c r="S2349" s="3209"/>
    </row>
    <row r="2350" spans="19:19">
      <c r="S2350" s="3209"/>
    </row>
    <row r="2351" spans="19:19">
      <c r="S2351" s="3209"/>
    </row>
    <row r="2352" spans="19:19">
      <c r="S2352" s="3209"/>
    </row>
    <row r="2353" spans="19:19">
      <c r="S2353" s="3209"/>
    </row>
    <row r="2354" spans="19:19">
      <c r="S2354" s="3209"/>
    </row>
    <row r="2355" spans="19:19">
      <c r="S2355" s="3209"/>
    </row>
    <row r="2356" spans="19:19">
      <c r="S2356" s="3209"/>
    </row>
    <row r="2357" spans="19:19">
      <c r="S2357" s="3209"/>
    </row>
    <row r="2358" spans="19:19">
      <c r="S2358" s="3209"/>
    </row>
    <row r="2359" spans="19:19">
      <c r="S2359" s="3209"/>
    </row>
    <row r="2360" spans="19:19">
      <c r="S2360" s="3209"/>
    </row>
    <row r="2361" spans="19:19">
      <c r="S2361" s="3209"/>
    </row>
    <row r="2362" spans="19:19">
      <c r="S2362" s="3209"/>
    </row>
    <row r="2363" spans="19:19">
      <c r="S2363" s="3209"/>
    </row>
    <row r="2364" spans="19:19">
      <c r="S2364" s="3209"/>
    </row>
    <row r="2365" spans="19:19">
      <c r="S2365" s="3209"/>
    </row>
    <row r="2366" spans="19:19">
      <c r="S2366" s="3209"/>
    </row>
    <row r="2367" spans="19:19">
      <c r="S2367" s="3209"/>
    </row>
    <row r="2368" spans="19:19">
      <c r="S2368" s="3209"/>
    </row>
    <row r="2369" spans="19:19">
      <c r="S2369" s="3209"/>
    </row>
    <row r="2370" spans="19:19">
      <c r="S2370" s="3209"/>
    </row>
    <row r="2371" spans="19:19">
      <c r="S2371" s="3209"/>
    </row>
    <row r="2372" spans="19:19">
      <c r="S2372" s="3209"/>
    </row>
    <row r="2373" spans="19:19">
      <c r="S2373" s="3209"/>
    </row>
    <row r="2374" spans="19:19">
      <c r="S2374" s="3209"/>
    </row>
    <row r="2375" spans="19:19">
      <c r="S2375" s="3209"/>
    </row>
    <row r="2376" spans="19:19">
      <c r="S2376" s="3209"/>
    </row>
    <row r="2377" spans="19:19">
      <c r="S2377" s="3209"/>
    </row>
    <row r="2378" spans="19:19">
      <c r="S2378" s="3209"/>
    </row>
    <row r="2379" spans="19:19">
      <c r="S2379" s="3209"/>
    </row>
    <row r="2380" spans="19:19">
      <c r="S2380" s="3209"/>
    </row>
    <row r="2381" spans="19:19">
      <c r="S2381" s="3209"/>
    </row>
    <row r="2382" spans="19:19">
      <c r="S2382" s="3209"/>
    </row>
    <row r="2383" spans="19:19">
      <c r="S2383" s="3209"/>
    </row>
    <row r="2384" spans="19:19">
      <c r="S2384" s="3209"/>
    </row>
    <row r="2385" spans="19:19">
      <c r="S2385" s="3209"/>
    </row>
    <row r="2386" spans="19:19">
      <c r="S2386" s="3209"/>
    </row>
    <row r="2387" spans="19:19">
      <c r="S2387" s="3209"/>
    </row>
    <row r="2388" spans="19:19">
      <c r="S2388" s="3209"/>
    </row>
    <row r="2389" spans="19:19">
      <c r="S2389" s="3209"/>
    </row>
    <row r="2390" spans="19:19">
      <c r="S2390" s="3209"/>
    </row>
    <row r="2391" spans="19:19">
      <c r="S2391" s="3209"/>
    </row>
    <row r="2392" spans="19:19">
      <c r="S2392" s="3209"/>
    </row>
    <row r="2393" spans="19:19">
      <c r="S2393" s="3209"/>
    </row>
    <row r="2394" spans="19:19">
      <c r="S2394" s="3209"/>
    </row>
    <row r="2395" spans="19:19">
      <c r="S2395" s="3209"/>
    </row>
    <row r="2396" spans="19:19">
      <c r="S2396" s="3209"/>
    </row>
    <row r="2397" spans="19:19">
      <c r="S2397" s="3209"/>
    </row>
    <row r="2398" spans="19:19">
      <c r="S2398" s="3209"/>
    </row>
    <row r="2399" spans="19:19">
      <c r="S2399" s="3209"/>
    </row>
    <row r="2400" spans="19:19">
      <c r="S2400" s="3209"/>
    </row>
    <row r="2401" spans="19:19">
      <c r="S2401" s="3209"/>
    </row>
    <row r="2402" spans="19:19">
      <c r="S2402" s="3209"/>
    </row>
    <row r="2403" spans="19:19">
      <c r="S2403" s="3209"/>
    </row>
    <row r="2404" spans="19:19">
      <c r="S2404" s="3209"/>
    </row>
    <row r="2405" spans="19:19">
      <c r="S2405" s="3209"/>
    </row>
    <row r="2406" spans="19:19">
      <c r="S2406" s="3209"/>
    </row>
    <row r="2407" spans="19:19">
      <c r="S2407" s="3209"/>
    </row>
    <row r="2408" spans="19:19">
      <c r="S2408" s="3209"/>
    </row>
    <row r="2409" spans="19:19">
      <c r="S2409" s="3209"/>
    </row>
    <row r="2410" spans="19:19">
      <c r="S2410" s="3209"/>
    </row>
    <row r="2411" spans="19:19">
      <c r="S2411" s="3209"/>
    </row>
    <row r="2412" spans="19:19">
      <c r="S2412" s="3209"/>
    </row>
    <row r="2413" spans="19:19">
      <c r="S2413" s="3209"/>
    </row>
    <row r="2414" spans="19:19">
      <c r="S2414" s="3209"/>
    </row>
    <row r="2415" spans="19:19">
      <c r="S2415" s="3209"/>
    </row>
    <row r="2416" spans="19:19">
      <c r="S2416" s="3209"/>
    </row>
    <row r="2417" spans="19:19">
      <c r="S2417" s="3209"/>
    </row>
    <row r="2418" spans="19:19">
      <c r="S2418" s="3209"/>
    </row>
    <row r="2419" spans="19:19">
      <c r="S2419" s="3209"/>
    </row>
    <row r="2420" spans="19:19">
      <c r="S2420" s="3209"/>
    </row>
    <row r="2421" spans="19:19">
      <c r="S2421" s="3209"/>
    </row>
    <row r="2422" spans="19:19">
      <c r="S2422" s="3209"/>
    </row>
    <row r="2423" spans="19:19">
      <c r="S2423" s="3209"/>
    </row>
    <row r="2424" spans="19:19">
      <c r="S2424" s="3209"/>
    </row>
    <row r="2425" spans="19:19">
      <c r="S2425" s="3209"/>
    </row>
    <row r="2426" spans="19:19">
      <c r="S2426" s="3209"/>
    </row>
    <row r="2427" spans="19:19">
      <c r="S2427" s="3209"/>
    </row>
    <row r="2428" spans="19:19">
      <c r="S2428" s="3209"/>
    </row>
    <row r="2429" spans="19:19">
      <c r="S2429" s="3209"/>
    </row>
    <row r="2430" spans="19:19">
      <c r="S2430" s="3209"/>
    </row>
    <row r="2431" spans="19:19">
      <c r="S2431" s="3209"/>
    </row>
    <row r="2432" spans="19:19">
      <c r="S2432" s="3209"/>
    </row>
    <row r="2433" spans="19:19">
      <c r="S2433" s="3209"/>
    </row>
    <row r="2434" spans="19:19">
      <c r="S2434" s="3209"/>
    </row>
    <row r="2435" spans="19:19">
      <c r="S2435" s="3209"/>
    </row>
    <row r="2436" spans="19:19">
      <c r="S2436" s="3209"/>
    </row>
    <row r="2437" spans="19:19">
      <c r="S2437" s="3209"/>
    </row>
    <row r="2438" spans="19:19">
      <c r="S2438" s="3209"/>
    </row>
    <row r="2439" spans="19:19">
      <c r="S2439" s="3209"/>
    </row>
    <row r="2440" spans="19:19">
      <c r="S2440" s="3209"/>
    </row>
    <row r="2441" spans="19:19">
      <c r="S2441" s="3209"/>
    </row>
    <row r="2442" spans="19:19">
      <c r="S2442" s="3209"/>
    </row>
    <row r="2443" spans="19:19">
      <c r="S2443" s="3209"/>
    </row>
    <row r="2444" spans="19:19">
      <c r="S2444" s="3209"/>
    </row>
    <row r="2445" spans="19:19">
      <c r="S2445" s="3209"/>
    </row>
    <row r="2446" spans="19:19">
      <c r="S2446" s="3209"/>
    </row>
    <row r="2447" spans="19:19">
      <c r="S2447" s="3209"/>
    </row>
    <row r="2448" spans="19:19">
      <c r="S2448" s="3209"/>
    </row>
    <row r="2449" spans="19:19">
      <c r="S2449" s="3209"/>
    </row>
    <row r="2450" spans="19:19">
      <c r="S2450" s="3209"/>
    </row>
    <row r="2451" spans="19:19">
      <c r="S2451" s="3209"/>
    </row>
    <row r="2452" spans="19:19">
      <c r="S2452" s="3209"/>
    </row>
    <row r="2453" spans="19:19">
      <c r="S2453" s="3209"/>
    </row>
    <row r="2454" spans="19:19">
      <c r="S2454" s="3209"/>
    </row>
    <row r="2455" spans="19:19">
      <c r="S2455" s="3209"/>
    </row>
    <row r="2456" spans="19:19">
      <c r="S2456" s="3209"/>
    </row>
    <row r="2457" spans="19:19">
      <c r="S2457" s="3209"/>
    </row>
    <row r="2458" spans="19:19">
      <c r="S2458" s="3209"/>
    </row>
    <row r="2459" spans="19:19">
      <c r="S2459" s="3209"/>
    </row>
    <row r="2460" spans="19:19">
      <c r="S2460" s="3209"/>
    </row>
    <row r="2461" spans="19:19">
      <c r="S2461" s="3209"/>
    </row>
    <row r="2462" spans="19:19">
      <c r="S2462" s="3209"/>
    </row>
    <row r="2463" spans="19:19">
      <c r="S2463" s="3209"/>
    </row>
    <row r="2464" spans="19:19">
      <c r="S2464" s="3209"/>
    </row>
    <row r="2465" spans="19:19">
      <c r="S2465" s="3209"/>
    </row>
    <row r="2466" spans="19:19">
      <c r="S2466" s="3209"/>
    </row>
    <row r="2467" spans="19:19">
      <c r="S2467" s="3209"/>
    </row>
    <row r="2468" spans="19:19">
      <c r="S2468" s="3209"/>
    </row>
    <row r="2469" spans="19:19">
      <c r="S2469" s="3209"/>
    </row>
    <row r="2470" spans="19:19">
      <c r="S2470" s="3209"/>
    </row>
    <row r="2471" spans="19:19">
      <c r="S2471" s="3209"/>
    </row>
    <row r="2472" spans="19:19">
      <c r="S2472" s="3209"/>
    </row>
    <row r="2473" spans="19:19">
      <c r="S2473" s="3209"/>
    </row>
    <row r="2474" spans="19:19">
      <c r="S2474" s="3209"/>
    </row>
    <row r="2475" spans="19:19">
      <c r="S2475" s="3209"/>
    </row>
    <row r="2476" spans="19:19">
      <c r="S2476" s="3209"/>
    </row>
    <row r="2477" spans="19:19">
      <c r="S2477" s="3209"/>
    </row>
    <row r="2478" spans="19:19">
      <c r="S2478" s="3209"/>
    </row>
    <row r="2479" spans="19:19">
      <c r="S2479" s="3209"/>
    </row>
    <row r="2480" spans="19:19">
      <c r="S2480" s="3209"/>
    </row>
    <row r="2481" spans="19:19">
      <c r="S2481" s="3209"/>
    </row>
    <row r="2482" spans="19:19">
      <c r="S2482" s="3209"/>
    </row>
    <row r="2483" spans="19:19">
      <c r="S2483" s="3209"/>
    </row>
    <row r="2484" spans="19:19">
      <c r="S2484" s="3209"/>
    </row>
    <row r="2485" spans="19:19">
      <c r="S2485" s="3209"/>
    </row>
    <row r="2486" spans="19:19">
      <c r="S2486" s="3209"/>
    </row>
    <row r="2487" spans="19:19">
      <c r="S2487" s="3209"/>
    </row>
    <row r="2488" spans="19:19">
      <c r="S2488" s="3209"/>
    </row>
    <row r="2489" spans="19:19">
      <c r="S2489" s="3209"/>
    </row>
    <row r="2490" spans="19:19">
      <c r="S2490" s="3209"/>
    </row>
    <row r="2491" spans="19:19">
      <c r="S2491" s="3209"/>
    </row>
    <row r="2492" spans="19:19">
      <c r="S2492" s="3209"/>
    </row>
    <row r="2493" spans="19:19">
      <c r="S2493" s="3209"/>
    </row>
    <row r="2494" spans="19:19">
      <c r="S2494" s="3209"/>
    </row>
    <row r="2495" spans="19:19">
      <c r="S2495" s="3209"/>
    </row>
    <row r="2496" spans="19:19">
      <c r="S2496" s="3209"/>
    </row>
    <row r="2497" spans="19:19">
      <c r="S2497" s="3209"/>
    </row>
    <row r="2498" spans="19:19">
      <c r="S2498" s="3209"/>
    </row>
    <row r="2499" spans="19:19">
      <c r="S2499" s="3209"/>
    </row>
    <row r="2500" spans="19:19">
      <c r="S2500" s="3209"/>
    </row>
    <row r="2501" spans="19:19">
      <c r="S2501" s="3209"/>
    </row>
    <row r="2502" spans="19:19">
      <c r="S2502" s="3209"/>
    </row>
    <row r="2503" spans="19:19">
      <c r="S2503" s="3209"/>
    </row>
    <row r="2504" spans="19:19">
      <c r="S2504" s="3209"/>
    </row>
    <row r="2505" spans="19:19">
      <c r="S2505" s="3209"/>
    </row>
    <row r="2506" spans="19:19">
      <c r="S2506" s="3209"/>
    </row>
    <row r="2507" spans="19:19">
      <c r="S2507" s="3209"/>
    </row>
    <row r="2508" spans="19:19">
      <c r="S2508" s="3209"/>
    </row>
    <row r="2509" spans="19:19">
      <c r="S2509" s="3209"/>
    </row>
    <row r="2510" spans="19:19">
      <c r="S2510" s="3209"/>
    </row>
    <row r="2511" spans="19:19">
      <c r="S2511" s="3209"/>
    </row>
    <row r="2512" spans="19:19">
      <c r="S2512" s="3209"/>
    </row>
    <row r="2513" spans="19:19">
      <c r="S2513" s="3209"/>
    </row>
    <row r="2514" spans="19:19">
      <c r="S2514" s="3209"/>
    </row>
    <row r="2515" spans="19:19">
      <c r="S2515" s="3209"/>
    </row>
    <row r="2516" spans="19:19">
      <c r="S2516" s="3209"/>
    </row>
    <row r="2517" spans="19:19">
      <c r="S2517" s="3209"/>
    </row>
    <row r="2518" spans="19:19">
      <c r="S2518" s="3209"/>
    </row>
    <row r="2519" spans="19:19">
      <c r="S2519" s="3209"/>
    </row>
    <row r="2520" spans="19:19">
      <c r="S2520" s="3209"/>
    </row>
    <row r="2521" spans="19:19">
      <c r="S2521" s="3209"/>
    </row>
    <row r="2522" spans="19:19">
      <c r="S2522" s="3209"/>
    </row>
    <row r="2523" spans="19:19">
      <c r="S2523" s="3209"/>
    </row>
    <row r="2524" spans="19:19">
      <c r="S2524" s="3209"/>
    </row>
    <row r="2525" spans="19:19">
      <c r="S2525" s="3209"/>
    </row>
    <row r="2526" spans="19:19">
      <c r="S2526" s="3209"/>
    </row>
    <row r="2527" spans="19:19">
      <c r="S2527" s="3209"/>
    </row>
    <row r="2528" spans="19:19">
      <c r="S2528" s="3209"/>
    </row>
    <row r="2529" spans="19:19">
      <c r="S2529" s="3209"/>
    </row>
    <row r="2530" spans="19:19">
      <c r="S2530" s="3209"/>
    </row>
    <row r="2531" spans="19:19">
      <c r="S2531" s="3209"/>
    </row>
    <row r="2532" spans="19:19">
      <c r="S2532" s="3209"/>
    </row>
    <row r="2533" spans="19:19">
      <c r="S2533" s="3209"/>
    </row>
    <row r="2534" spans="19:19">
      <c r="S2534" s="3209"/>
    </row>
    <row r="2535" spans="19:19">
      <c r="S2535" s="3209"/>
    </row>
    <row r="2536" spans="19:19">
      <c r="S2536" s="3209"/>
    </row>
    <row r="2537" spans="19:19">
      <c r="S2537" s="3209"/>
    </row>
    <row r="2538" spans="19:19">
      <c r="S2538" s="3209"/>
    </row>
    <row r="2539" spans="19:19">
      <c r="S2539" s="3209"/>
    </row>
    <row r="2540" spans="19:19">
      <c r="S2540" s="3209"/>
    </row>
    <row r="2541" spans="19:19">
      <c r="S2541" s="3209"/>
    </row>
    <row r="2542" spans="19:19">
      <c r="S2542" s="3209"/>
    </row>
    <row r="2543" spans="19:19">
      <c r="S2543" s="3209"/>
    </row>
    <row r="2544" spans="19:19">
      <c r="S2544" s="3209"/>
    </row>
    <row r="2545" spans="19:19">
      <c r="S2545" s="3209"/>
    </row>
    <row r="2546" spans="19:19">
      <c r="S2546" s="3209"/>
    </row>
    <row r="2547" spans="19:19">
      <c r="S2547" s="3209"/>
    </row>
    <row r="2548" spans="19:19">
      <c r="S2548" s="3209"/>
    </row>
    <row r="2549" spans="19:19">
      <c r="S2549" s="3209"/>
    </row>
    <row r="2550" spans="19:19">
      <c r="S2550" s="3209"/>
    </row>
    <row r="2551" spans="19:19">
      <c r="S2551" s="3209"/>
    </row>
    <row r="2552" spans="19:19">
      <c r="S2552" s="3209"/>
    </row>
    <row r="2553" spans="19:19">
      <c r="S2553" s="3209"/>
    </row>
    <row r="2554" spans="19:19">
      <c r="S2554" s="3209"/>
    </row>
    <row r="2555" spans="19:19">
      <c r="S2555" s="3209"/>
    </row>
    <row r="2556" spans="19:19">
      <c r="S2556" s="3209"/>
    </row>
    <row r="2557" spans="19:19">
      <c r="S2557" s="3209"/>
    </row>
    <row r="2558" spans="19:19">
      <c r="S2558" s="3209"/>
    </row>
    <row r="2559" spans="19:19">
      <c r="S2559" s="3209"/>
    </row>
    <row r="2560" spans="19:19">
      <c r="S2560" s="3209"/>
    </row>
    <row r="2561" spans="19:19">
      <c r="S2561" s="3209"/>
    </row>
    <row r="2562" spans="19:19">
      <c r="S2562" s="3209"/>
    </row>
    <row r="2563" spans="19:19">
      <c r="S2563" s="3209"/>
    </row>
    <row r="2564" spans="19:19">
      <c r="S2564" s="3209"/>
    </row>
    <row r="2565" spans="19:19">
      <c r="S2565" s="3209"/>
    </row>
    <row r="2566" spans="19:19">
      <c r="S2566" s="3209"/>
    </row>
    <row r="2567" spans="19:19">
      <c r="S2567" s="3209"/>
    </row>
    <row r="2568" spans="19:19">
      <c r="S2568" s="3209"/>
    </row>
    <row r="2569" spans="19:19">
      <c r="S2569" s="3209"/>
    </row>
    <row r="2570" spans="19:19">
      <c r="S2570" s="3209"/>
    </row>
    <row r="2571" spans="19:19">
      <c r="S2571" s="3209"/>
    </row>
    <row r="2572" spans="19:19">
      <c r="S2572" s="3209"/>
    </row>
    <row r="2573" spans="19:19">
      <c r="S2573" s="3209"/>
    </row>
    <row r="2574" spans="19:19">
      <c r="S2574" s="3209"/>
    </row>
    <row r="2575" spans="19:19">
      <c r="S2575" s="3209"/>
    </row>
    <row r="2576" spans="19:19">
      <c r="S2576" s="3209"/>
    </row>
    <row r="2577" spans="19:19">
      <c r="S2577" s="3209"/>
    </row>
    <row r="2578" spans="19:19">
      <c r="S2578" s="3209"/>
    </row>
    <row r="2579" spans="19:19">
      <c r="S2579" s="3209"/>
    </row>
    <row r="2580" spans="19:19">
      <c r="S2580" s="3209"/>
    </row>
    <row r="2581" spans="19:19">
      <c r="S2581" s="3209"/>
    </row>
    <row r="2582" spans="19:19">
      <c r="S2582" s="3209"/>
    </row>
    <row r="2583" spans="19:19">
      <c r="S2583" s="3209"/>
    </row>
    <row r="2584" spans="19:19">
      <c r="S2584" s="3209"/>
    </row>
    <row r="2585" spans="19:19">
      <c r="S2585" s="3209"/>
    </row>
    <row r="2586" spans="19:19">
      <c r="S2586" s="3209"/>
    </row>
    <row r="2587" spans="19:19">
      <c r="S2587" s="3209"/>
    </row>
    <row r="2588" spans="19:19">
      <c r="S2588" s="3209"/>
    </row>
    <row r="2589" spans="19:19">
      <c r="S2589" s="3209"/>
    </row>
    <row r="2590" spans="19:19">
      <c r="S2590" s="3209"/>
    </row>
    <row r="2591" spans="19:19">
      <c r="S2591" s="3209"/>
    </row>
    <row r="2592" spans="19:19">
      <c r="S2592" s="3209"/>
    </row>
    <row r="2593" spans="19:19">
      <c r="S2593" s="3209"/>
    </row>
    <row r="2594" spans="19:19">
      <c r="S2594" s="3209"/>
    </row>
    <row r="2595" spans="19:19">
      <c r="S2595" s="3209"/>
    </row>
    <row r="2596" spans="19:19">
      <c r="S2596" s="3209"/>
    </row>
    <row r="2597" spans="19:19">
      <c r="S2597" s="3209"/>
    </row>
    <row r="2598" spans="19:19">
      <c r="S2598" s="3209"/>
    </row>
    <row r="2599" spans="19:19">
      <c r="S2599" s="3209"/>
    </row>
    <row r="2600" spans="19:19">
      <c r="S2600" s="3209"/>
    </row>
    <row r="2601" spans="19:19">
      <c r="S2601" s="3209"/>
    </row>
    <row r="2602" spans="19:19">
      <c r="S2602" s="3209"/>
    </row>
    <row r="2603" spans="19:19">
      <c r="S2603" s="3209"/>
    </row>
    <row r="2604" spans="19:19">
      <c r="S2604" s="3209"/>
    </row>
    <row r="2605" spans="19:19">
      <c r="S2605" s="3209"/>
    </row>
    <row r="2606" spans="19:19">
      <c r="S2606" s="3209"/>
    </row>
    <row r="2607" spans="19:19">
      <c r="S2607" s="3209"/>
    </row>
    <row r="2608" spans="19:19">
      <c r="S2608" s="3209"/>
    </row>
    <row r="2609" spans="19:19">
      <c r="S2609" s="3209"/>
    </row>
    <row r="2610" spans="19:19">
      <c r="S2610" s="3209"/>
    </row>
    <row r="2611" spans="19:19">
      <c r="S2611" s="3209"/>
    </row>
    <row r="2612" spans="19:19">
      <c r="S2612" s="3209"/>
    </row>
    <row r="2613" spans="19:19">
      <c r="S2613" s="3209"/>
    </row>
    <row r="2614" spans="19:19">
      <c r="S2614" s="3209"/>
    </row>
    <row r="2615" spans="19:19">
      <c r="S2615" s="3209"/>
    </row>
    <row r="2616" spans="19:19">
      <c r="S2616" s="3209"/>
    </row>
    <row r="2617" spans="19:19">
      <c r="S2617" s="3209"/>
    </row>
    <row r="2618" spans="19:19">
      <c r="S2618" s="3209"/>
    </row>
    <row r="2619" spans="19:19">
      <c r="S2619" s="3209"/>
    </row>
    <row r="2620" spans="19:19">
      <c r="S2620" s="3209"/>
    </row>
    <row r="2621" spans="19:19">
      <c r="S2621" s="3209"/>
    </row>
    <row r="2622" spans="19:19">
      <c r="S2622" s="3209"/>
    </row>
    <row r="2623" spans="19:19">
      <c r="S2623" s="3209"/>
    </row>
    <row r="2624" spans="19:19">
      <c r="S2624" s="3209"/>
    </row>
    <row r="2625" spans="19:19">
      <c r="S2625" s="3209"/>
    </row>
    <row r="2626" spans="19:19">
      <c r="S2626" s="3209"/>
    </row>
    <row r="2627" spans="19:19">
      <c r="S2627" s="3209"/>
    </row>
    <row r="2628" spans="19:19">
      <c r="S2628" s="3209"/>
    </row>
    <row r="2629" spans="19:19">
      <c r="S2629" s="3209"/>
    </row>
    <row r="2630" spans="19:19">
      <c r="S2630" s="3209"/>
    </row>
    <row r="2631" spans="19:19">
      <c r="S2631" s="3209"/>
    </row>
    <row r="2632" spans="19:19">
      <c r="S2632" s="3209"/>
    </row>
    <row r="2633" spans="19:19">
      <c r="S2633" s="3209"/>
    </row>
    <row r="2634" spans="19:19">
      <c r="S2634" s="3209"/>
    </row>
    <row r="2635" spans="19:19">
      <c r="S2635" s="3209"/>
    </row>
    <row r="2636" spans="19:19">
      <c r="S2636" s="3209"/>
    </row>
    <row r="2637" spans="19:19">
      <c r="S2637" s="3209"/>
    </row>
    <row r="2638" spans="19:19">
      <c r="S2638" s="3209"/>
    </row>
    <row r="2639" spans="19:19">
      <c r="S2639" s="3209"/>
    </row>
    <row r="2640" spans="19:19">
      <c r="S2640" s="3209"/>
    </row>
    <row r="2641" spans="19:19">
      <c r="S2641" s="3209"/>
    </row>
    <row r="2642" spans="19:19">
      <c r="S2642" s="3209"/>
    </row>
    <row r="2643" spans="19:19">
      <c r="S2643" s="3209"/>
    </row>
    <row r="2644" spans="19:19">
      <c r="S2644" s="3209"/>
    </row>
    <row r="2645" spans="19:19">
      <c r="S2645" s="3209"/>
    </row>
    <row r="2646" spans="19:19">
      <c r="S2646" s="3209"/>
    </row>
    <row r="2647" spans="19:19">
      <c r="S2647" s="3209"/>
    </row>
    <row r="2648" spans="19:19">
      <c r="S2648" s="3209"/>
    </row>
    <row r="2649" spans="19:19">
      <c r="S2649" s="3209"/>
    </row>
    <row r="2650" spans="19:19">
      <c r="S2650" s="3209"/>
    </row>
    <row r="2651" spans="19:19">
      <c r="S2651" s="3209"/>
    </row>
    <row r="2652" spans="19:19">
      <c r="S2652" s="3209"/>
    </row>
    <row r="2653" spans="19:19">
      <c r="S2653" s="3209"/>
    </row>
    <row r="2654" spans="19:19">
      <c r="S2654" s="3209"/>
    </row>
    <row r="2655" spans="19:19">
      <c r="S2655" s="3209"/>
    </row>
    <row r="2656" spans="19:19">
      <c r="S2656" s="3209"/>
    </row>
    <row r="2657" spans="19:19">
      <c r="S2657" s="3209"/>
    </row>
    <row r="2658" spans="19:19">
      <c r="S2658" s="3209"/>
    </row>
    <row r="2659" spans="19:19">
      <c r="S2659" s="3209"/>
    </row>
    <row r="2660" spans="19:19">
      <c r="S2660" s="3209"/>
    </row>
    <row r="2661" spans="19:19">
      <c r="S2661" s="3209"/>
    </row>
    <row r="2662" spans="19:19">
      <c r="S2662" s="3209"/>
    </row>
    <row r="2663" spans="19:19">
      <c r="S2663" s="3209"/>
    </row>
    <row r="2664" spans="19:19">
      <c r="S2664" s="3209"/>
    </row>
    <row r="2665" spans="19:19">
      <c r="S2665" s="3209"/>
    </row>
    <row r="2666" spans="19:19">
      <c r="S2666" s="3209"/>
    </row>
    <row r="2667" spans="19:19">
      <c r="S2667" s="3209"/>
    </row>
    <row r="2668" spans="19:19">
      <c r="S2668" s="3209"/>
    </row>
    <row r="2669" spans="19:19">
      <c r="S2669" s="3209"/>
    </row>
    <row r="2670" spans="19:19">
      <c r="S2670" s="3209"/>
    </row>
    <row r="2671" spans="19:19">
      <c r="S2671" s="3209"/>
    </row>
    <row r="2672" spans="19:19">
      <c r="S2672" s="3209"/>
    </row>
    <row r="2673" spans="19:19">
      <c r="S2673" s="3209"/>
    </row>
    <row r="2674" spans="19:19">
      <c r="S2674" s="3209"/>
    </row>
    <row r="2675" spans="19:19">
      <c r="S2675" s="3209"/>
    </row>
    <row r="2676" spans="19:19">
      <c r="S2676" s="3209"/>
    </row>
    <row r="2677" spans="19:19">
      <c r="S2677" s="3209"/>
    </row>
    <row r="2678" spans="19:19">
      <c r="S2678" s="3209"/>
    </row>
    <row r="2679" spans="19:19">
      <c r="S2679" s="3209"/>
    </row>
    <row r="2680" spans="19:19">
      <c r="S2680" s="3209"/>
    </row>
    <row r="2681" spans="19:19">
      <c r="S2681" s="3209"/>
    </row>
    <row r="2682" spans="19:19">
      <c r="S2682" s="3209"/>
    </row>
    <row r="2683" spans="19:19">
      <c r="S2683" s="3209"/>
    </row>
    <row r="2684" spans="19:19">
      <c r="S2684" s="3209"/>
    </row>
    <row r="2685" spans="19:19">
      <c r="S2685" s="3209"/>
    </row>
    <row r="2686" spans="19:19">
      <c r="S2686" s="3209"/>
    </row>
    <row r="2687" spans="19:19">
      <c r="S2687" s="3209"/>
    </row>
    <row r="2688" spans="19:19">
      <c r="S2688" s="3209"/>
    </row>
    <row r="2689" spans="19:19">
      <c r="S2689" s="3209"/>
    </row>
    <row r="2690" spans="19:19">
      <c r="S2690" s="3209"/>
    </row>
    <row r="2691" spans="19:19">
      <c r="S2691" s="3209"/>
    </row>
    <row r="2692" spans="19:19">
      <c r="S2692" s="3209"/>
    </row>
    <row r="2693" spans="19:19">
      <c r="S2693" s="3209"/>
    </row>
    <row r="2694" spans="19:19">
      <c r="S2694" s="3209"/>
    </row>
    <row r="2695" spans="19:19">
      <c r="S2695" s="3209"/>
    </row>
    <row r="2696" spans="19:19">
      <c r="S2696" s="3209"/>
    </row>
    <row r="2697" spans="19:19">
      <c r="S2697" s="3209"/>
    </row>
    <row r="2698" spans="19:19">
      <c r="S2698" s="3209"/>
    </row>
    <row r="2699" spans="19:19">
      <c r="S2699" s="3209"/>
    </row>
    <row r="2700" spans="19:19">
      <c r="S2700" s="3209"/>
    </row>
    <row r="2701" spans="19:19">
      <c r="S2701" s="3209"/>
    </row>
    <row r="2702" spans="19:19">
      <c r="S2702" s="3209"/>
    </row>
    <row r="2703" spans="19:19">
      <c r="S2703" s="3209"/>
    </row>
    <row r="2704" spans="19:19">
      <c r="S2704" s="3209"/>
    </row>
    <row r="2705" spans="19:19">
      <c r="S2705" s="3209"/>
    </row>
    <row r="2706" spans="19:19">
      <c r="S2706" s="3209"/>
    </row>
    <row r="2707" spans="19:19">
      <c r="S2707" s="3209"/>
    </row>
    <row r="2708" spans="19:19">
      <c r="S2708" s="3209"/>
    </row>
    <row r="2709" spans="19:19">
      <c r="S2709" s="3209"/>
    </row>
    <row r="2710" spans="19:19">
      <c r="S2710" s="3209"/>
    </row>
    <row r="2711" spans="19:19">
      <c r="S2711" s="3209"/>
    </row>
    <row r="2712" spans="19:19">
      <c r="S2712" s="3209"/>
    </row>
    <row r="2713" spans="19:19">
      <c r="S2713" s="3209"/>
    </row>
    <row r="2714" spans="19:19">
      <c r="S2714" s="3209"/>
    </row>
    <row r="2715" spans="19:19">
      <c r="S2715" s="3209"/>
    </row>
    <row r="2716" spans="19:19">
      <c r="S2716" s="3209"/>
    </row>
    <row r="2717" spans="19:19">
      <c r="S2717" s="3209"/>
    </row>
    <row r="2718" spans="19:19">
      <c r="S2718" s="3209"/>
    </row>
    <row r="2719" spans="19:19">
      <c r="S2719" s="3209"/>
    </row>
    <row r="2720" spans="19:19">
      <c r="S2720" s="3209"/>
    </row>
    <row r="2721" spans="19:19">
      <c r="S2721" s="3209"/>
    </row>
    <row r="2722" spans="19:19">
      <c r="S2722" s="3209"/>
    </row>
    <row r="2723" spans="19:19">
      <c r="S2723" s="3209"/>
    </row>
    <row r="2724" spans="19:19">
      <c r="S2724" s="3209"/>
    </row>
    <row r="2725" spans="19:19">
      <c r="S2725" s="3209"/>
    </row>
    <row r="2726" spans="19:19">
      <c r="S2726" s="3209"/>
    </row>
    <row r="2727" spans="19:19">
      <c r="S2727" s="3209"/>
    </row>
    <row r="2728" spans="19:19">
      <c r="S2728" s="3209"/>
    </row>
    <row r="2729" spans="19:19">
      <c r="S2729" s="3209"/>
    </row>
    <row r="2730" spans="19:19">
      <c r="S2730" s="3209"/>
    </row>
    <row r="2731" spans="19:19">
      <c r="S2731" s="3209"/>
    </row>
    <row r="2732" spans="19:19">
      <c r="S2732" s="3209"/>
    </row>
    <row r="2733" spans="19:19">
      <c r="S2733" s="3209"/>
    </row>
    <row r="2734" spans="19:19">
      <c r="S2734" s="3209"/>
    </row>
    <row r="2735" spans="19:19">
      <c r="S2735" s="3209"/>
    </row>
    <row r="2736" spans="19:19">
      <c r="S2736" s="3209"/>
    </row>
    <row r="2737" spans="19:19">
      <c r="S2737" s="3209"/>
    </row>
    <row r="2738" spans="19:19">
      <c r="S2738" s="3209"/>
    </row>
    <row r="2739" spans="19:19">
      <c r="S2739" s="3209"/>
    </row>
    <row r="2740" spans="19:19">
      <c r="S2740" s="3209"/>
    </row>
    <row r="2741" spans="19:19">
      <c r="S2741" s="3209"/>
    </row>
    <row r="2742" spans="19:19">
      <c r="S2742" s="3209"/>
    </row>
    <row r="2743" spans="19:19">
      <c r="S2743" s="3209"/>
    </row>
    <row r="2744" spans="19:19">
      <c r="S2744" s="3209"/>
    </row>
    <row r="2745" spans="19:19">
      <c r="S2745" s="3209"/>
    </row>
    <row r="2746" spans="19:19">
      <c r="S2746" s="3209"/>
    </row>
    <row r="2747" spans="19:19">
      <c r="S2747" s="3209"/>
    </row>
    <row r="2748" spans="19:19">
      <c r="S2748" s="3209"/>
    </row>
    <row r="2749" spans="19:19">
      <c r="S2749" s="3209"/>
    </row>
    <row r="2750" spans="19:19">
      <c r="S2750" s="3209"/>
    </row>
    <row r="2751" spans="19:19">
      <c r="S2751" s="3209"/>
    </row>
    <row r="2752" spans="19:19">
      <c r="S2752" s="3209"/>
    </row>
    <row r="2753" spans="19:19">
      <c r="S2753" s="3209"/>
    </row>
    <row r="2754" spans="19:19">
      <c r="S2754" s="3209"/>
    </row>
    <row r="2755" spans="19:19">
      <c r="S2755" s="3209"/>
    </row>
    <row r="2756" spans="19:19">
      <c r="S2756" s="3209"/>
    </row>
    <row r="2757" spans="19:19">
      <c r="S2757" s="3209"/>
    </row>
    <row r="2758" spans="19:19">
      <c r="S2758" s="3209"/>
    </row>
    <row r="2759" spans="19:19">
      <c r="S2759" s="3209"/>
    </row>
    <row r="2760" spans="19:19">
      <c r="S2760" s="3209"/>
    </row>
    <row r="2761" spans="19:19">
      <c r="S2761" s="3209"/>
    </row>
    <row r="2762" spans="19:19">
      <c r="S2762" s="3209"/>
    </row>
    <row r="2763" spans="19:19">
      <c r="S2763" s="3209"/>
    </row>
    <row r="2764" spans="19:19">
      <c r="S2764" s="3209"/>
    </row>
    <row r="2765" spans="19:19">
      <c r="S2765" s="3209"/>
    </row>
    <row r="2766" spans="19:19">
      <c r="S2766" s="3209"/>
    </row>
    <row r="2767" spans="19:19">
      <c r="S2767" s="3209"/>
    </row>
    <row r="2768" spans="19:19">
      <c r="S2768" s="3209"/>
    </row>
    <row r="2769" spans="19:19">
      <c r="S2769" s="3209"/>
    </row>
    <row r="2770" spans="19:19">
      <c r="S2770" s="3209"/>
    </row>
    <row r="2771" spans="19:19">
      <c r="S2771" s="3209"/>
    </row>
    <row r="2772" spans="19:19">
      <c r="S2772" s="3209"/>
    </row>
    <row r="2773" spans="19:19">
      <c r="S2773" s="3209"/>
    </row>
    <row r="2774" spans="19:19">
      <c r="S2774" s="3209"/>
    </row>
    <row r="2775" spans="19:19">
      <c r="S2775" s="3209"/>
    </row>
    <row r="2776" spans="19:19">
      <c r="S2776" s="3209"/>
    </row>
    <row r="2777" spans="19:19">
      <c r="S2777" s="3209"/>
    </row>
    <row r="2778" spans="19:19">
      <c r="S2778" s="3209"/>
    </row>
    <row r="2779" spans="19:19">
      <c r="S2779" s="3209"/>
    </row>
    <row r="2780" spans="19:19">
      <c r="S2780" s="3209"/>
    </row>
    <row r="2781" spans="19:19">
      <c r="S2781" s="3209"/>
    </row>
    <row r="2782" spans="19:19">
      <c r="S2782" s="3209"/>
    </row>
    <row r="2783" spans="19:19">
      <c r="S2783" s="3209"/>
    </row>
    <row r="2784" spans="19:19">
      <c r="S2784" s="3209"/>
    </row>
    <row r="2785" spans="19:19">
      <c r="S2785" s="3209"/>
    </row>
    <row r="2786" spans="19:19">
      <c r="S2786" s="3209"/>
    </row>
    <row r="2787" spans="19:19">
      <c r="S2787" s="3209"/>
    </row>
    <row r="2788" spans="19:19">
      <c r="S2788" s="3209"/>
    </row>
    <row r="2789" spans="19:19">
      <c r="S2789" s="3209"/>
    </row>
    <row r="2790" spans="19:19">
      <c r="S2790" s="3209"/>
    </row>
    <row r="2791" spans="19:19">
      <c r="S2791" s="3209"/>
    </row>
    <row r="2792" spans="19:19">
      <c r="S2792" s="3209"/>
    </row>
    <row r="2793" spans="19:19">
      <c r="S2793" s="3209"/>
    </row>
    <row r="2794" spans="19:19">
      <c r="S2794" s="3209"/>
    </row>
    <row r="2795" spans="19:19">
      <c r="S2795" s="3209"/>
    </row>
    <row r="2796" spans="19:19">
      <c r="S2796" s="3209"/>
    </row>
    <row r="2797" spans="19:19">
      <c r="S2797" s="3209"/>
    </row>
    <row r="2798" spans="19:19">
      <c r="S2798" s="3209"/>
    </row>
    <row r="2799" spans="19:19">
      <c r="S2799" s="3209"/>
    </row>
    <row r="2800" spans="19:19">
      <c r="S2800" s="3209"/>
    </row>
    <row r="2801" spans="19:19">
      <c r="S2801" s="3209"/>
    </row>
    <row r="2802" spans="19:19">
      <c r="S2802" s="3209"/>
    </row>
    <row r="2803" spans="19:19">
      <c r="S2803" s="3209"/>
    </row>
    <row r="2804" spans="19:19">
      <c r="S2804" s="3209"/>
    </row>
    <row r="2805" spans="19:19">
      <c r="S2805" s="3209"/>
    </row>
    <row r="2806" spans="19:19">
      <c r="S2806" s="3209"/>
    </row>
    <row r="2807" spans="19:19">
      <c r="S2807" s="3209"/>
    </row>
    <row r="2808" spans="19:19">
      <c r="S2808" s="3209"/>
    </row>
    <row r="2809" spans="19:19">
      <c r="S2809" s="3209"/>
    </row>
    <row r="2810" spans="19:19">
      <c r="S2810" s="3209"/>
    </row>
    <row r="2811" spans="19:19">
      <c r="S2811" s="3209"/>
    </row>
    <row r="2812" spans="19:19">
      <c r="S2812" s="3209"/>
    </row>
    <row r="2813" spans="19:19">
      <c r="S2813" s="3209"/>
    </row>
    <row r="2814" spans="19:19">
      <c r="S2814" s="3209"/>
    </row>
    <row r="2815" spans="19:19">
      <c r="S2815" s="3209"/>
    </row>
    <row r="2816" spans="19:19">
      <c r="S2816" s="3209"/>
    </row>
    <row r="2817" spans="19:19">
      <c r="S2817" s="3209"/>
    </row>
    <row r="2818" spans="19:19">
      <c r="S2818" s="3209"/>
    </row>
    <row r="2819" spans="19:19">
      <c r="S2819" s="3209"/>
    </row>
    <row r="2820" spans="19:19">
      <c r="S2820" s="3209"/>
    </row>
    <row r="2821" spans="19:19">
      <c r="S2821" s="3209"/>
    </row>
    <row r="2822" spans="19:19">
      <c r="S2822" s="3209"/>
    </row>
    <row r="2823" spans="19:19">
      <c r="S2823" s="3209"/>
    </row>
    <row r="2824" spans="19:19">
      <c r="S2824" s="3209"/>
    </row>
    <row r="2825" spans="19:19">
      <c r="S2825" s="3209"/>
    </row>
    <row r="2826" spans="19:19">
      <c r="S2826" s="3209"/>
    </row>
    <row r="2827" spans="19:19">
      <c r="S2827" s="3209"/>
    </row>
    <row r="2828" spans="19:19">
      <c r="S2828" s="3209"/>
    </row>
    <row r="2829" spans="19:19">
      <c r="S2829" s="3209"/>
    </row>
    <row r="2830" spans="19:19">
      <c r="S2830" s="3209"/>
    </row>
    <row r="2831" spans="19:19">
      <c r="S2831" s="3209"/>
    </row>
    <row r="2832" spans="19:19">
      <c r="S2832" s="3209"/>
    </row>
    <row r="2833" spans="19:19">
      <c r="S2833" s="3209"/>
    </row>
    <row r="2834" spans="19:19">
      <c r="S2834" s="3209"/>
    </row>
    <row r="2835" spans="19:19">
      <c r="S2835" s="3209"/>
    </row>
    <row r="2836" spans="19:19">
      <c r="S2836" s="3209"/>
    </row>
    <row r="2837" spans="19:19">
      <c r="S2837" s="3209"/>
    </row>
    <row r="2838" spans="19:19">
      <c r="S2838" s="3209"/>
    </row>
    <row r="2839" spans="19:19">
      <c r="S2839" s="3209"/>
    </row>
    <row r="2840" spans="19:19">
      <c r="S2840" s="3209"/>
    </row>
    <row r="2841" spans="19:19">
      <c r="S2841" s="3209"/>
    </row>
    <row r="2842" spans="19:19">
      <c r="S2842" s="3209"/>
    </row>
    <row r="2843" spans="19:19">
      <c r="S2843" s="3209"/>
    </row>
    <row r="2844" spans="19:19">
      <c r="S2844" s="3209"/>
    </row>
    <row r="2845" spans="19:19">
      <c r="S2845" s="3209"/>
    </row>
    <row r="2846" spans="19:19">
      <c r="S2846" s="3209"/>
    </row>
    <row r="2847" spans="19:19">
      <c r="S2847" s="3209"/>
    </row>
    <row r="2848" spans="19:19">
      <c r="S2848" s="3209"/>
    </row>
    <row r="2849" spans="19:19">
      <c r="S2849" s="3209"/>
    </row>
    <row r="2850" spans="19:19">
      <c r="S2850" s="3209"/>
    </row>
    <row r="2851" spans="19:19">
      <c r="S2851" s="3209"/>
    </row>
    <row r="2852" spans="19:19">
      <c r="S2852" s="3209"/>
    </row>
    <row r="2853" spans="19:19">
      <c r="S2853" s="3209"/>
    </row>
    <row r="2854" spans="19:19">
      <c r="S2854" s="3209"/>
    </row>
    <row r="2855" spans="19:19">
      <c r="S2855" s="3209"/>
    </row>
    <row r="2856" spans="19:19">
      <c r="S2856" s="3209"/>
    </row>
    <row r="2857" spans="19:19">
      <c r="S2857" s="3209"/>
    </row>
    <row r="2858" spans="19:19">
      <c r="S2858" s="3209"/>
    </row>
    <row r="2859" spans="19:19">
      <c r="S2859" s="3209"/>
    </row>
    <row r="2860" spans="19:19">
      <c r="S2860" s="3209"/>
    </row>
    <row r="2861" spans="19:19">
      <c r="S2861" s="3209"/>
    </row>
    <row r="2862" spans="19:19">
      <c r="S2862" s="3209"/>
    </row>
    <row r="2863" spans="19:19">
      <c r="S2863" s="3209"/>
    </row>
    <row r="2864" spans="19:19">
      <c r="S2864" s="3209"/>
    </row>
    <row r="2865" spans="19:19">
      <c r="S2865" s="3209"/>
    </row>
    <row r="2866" spans="19:19">
      <c r="S2866" s="3209"/>
    </row>
    <row r="2867" spans="19:19">
      <c r="S2867" s="3209"/>
    </row>
    <row r="2868" spans="19:19">
      <c r="S2868" s="3209"/>
    </row>
    <row r="2869" spans="19:19">
      <c r="S2869" s="3209"/>
    </row>
    <row r="2870" spans="19:19">
      <c r="S2870" s="3209"/>
    </row>
    <row r="2871" spans="19:19">
      <c r="S2871" s="3209"/>
    </row>
    <row r="2872" spans="19:19">
      <c r="S2872" s="3209"/>
    </row>
    <row r="2873" spans="19:19">
      <c r="S2873" s="3209"/>
    </row>
    <row r="2874" spans="19:19">
      <c r="S2874" s="3209"/>
    </row>
    <row r="2875" spans="19:19">
      <c r="S2875" s="3209"/>
    </row>
    <row r="2876" spans="19:19">
      <c r="S2876" s="3209"/>
    </row>
    <row r="2877" spans="19:19">
      <c r="S2877" s="3209"/>
    </row>
    <row r="2878" spans="19:19">
      <c r="S2878" s="3209"/>
    </row>
    <row r="2879" spans="19:19">
      <c r="S2879" s="3209"/>
    </row>
    <row r="2880" spans="19:19">
      <c r="S2880" s="3209"/>
    </row>
    <row r="2881" spans="19:19">
      <c r="S2881" s="3209"/>
    </row>
    <row r="2882" spans="19:19">
      <c r="S2882" s="3209"/>
    </row>
    <row r="2883" spans="19:19">
      <c r="S2883" s="3209"/>
    </row>
    <row r="2884" spans="19:19">
      <c r="S2884" s="3209"/>
    </row>
    <row r="2885" spans="19:19">
      <c r="S2885" s="3209"/>
    </row>
    <row r="2886" spans="19:19">
      <c r="S2886" s="3209"/>
    </row>
    <row r="2887" spans="19:19">
      <c r="S2887" s="3209"/>
    </row>
    <row r="2888" spans="19:19">
      <c r="S2888" s="3209"/>
    </row>
    <row r="2889" spans="19:19">
      <c r="S2889" s="3209"/>
    </row>
    <row r="2890" spans="19:19">
      <c r="S2890" s="3209"/>
    </row>
    <row r="2891" spans="19:19">
      <c r="S2891" s="3209"/>
    </row>
    <row r="2892" spans="19:19">
      <c r="S2892" s="3209"/>
    </row>
    <row r="2893" spans="19:19">
      <c r="S2893" s="3209"/>
    </row>
    <row r="2894" spans="19:19">
      <c r="S2894" s="3209"/>
    </row>
    <row r="2895" spans="19:19">
      <c r="S2895" s="3209"/>
    </row>
    <row r="2896" spans="19:19">
      <c r="S2896" s="3209"/>
    </row>
    <row r="2897" spans="19:19">
      <c r="S2897" s="3209"/>
    </row>
    <row r="2898" spans="19:19">
      <c r="S2898" s="3209"/>
    </row>
    <row r="2899" spans="19:19">
      <c r="S2899" s="3209"/>
    </row>
    <row r="2900" spans="19:19">
      <c r="S2900" s="3209"/>
    </row>
    <row r="2901" spans="19:19">
      <c r="S2901" s="3209"/>
    </row>
    <row r="2902" spans="19:19">
      <c r="S2902" s="3209"/>
    </row>
    <row r="2903" spans="19:19">
      <c r="S2903" s="3209"/>
    </row>
    <row r="2904" spans="19:19">
      <c r="S2904" s="3209"/>
    </row>
    <row r="2905" spans="19:19">
      <c r="S2905" s="3209"/>
    </row>
    <row r="2906" spans="19:19">
      <c r="S2906" s="3209"/>
    </row>
    <row r="2907" spans="19:19">
      <c r="S2907" s="3209"/>
    </row>
    <row r="2908" spans="19:19">
      <c r="S2908" s="3209"/>
    </row>
    <row r="2909" spans="19:19">
      <c r="S2909" s="3209"/>
    </row>
    <row r="2910" spans="19:19">
      <c r="S2910" s="3209"/>
    </row>
    <row r="2911" spans="19:19">
      <c r="S2911" s="3209"/>
    </row>
    <row r="2912" spans="19:19">
      <c r="S2912" s="3209"/>
    </row>
    <row r="2913" spans="19:19">
      <c r="S2913" s="3209"/>
    </row>
    <row r="2914" spans="19:19">
      <c r="S2914" s="3209"/>
    </row>
    <row r="2915" spans="19:19">
      <c r="S2915" s="3209"/>
    </row>
    <row r="2916" spans="19:19">
      <c r="S2916" s="3209"/>
    </row>
    <row r="2917" spans="19:19">
      <c r="S2917" s="3209"/>
    </row>
    <row r="2918" spans="19:19">
      <c r="S2918" s="3209"/>
    </row>
    <row r="2919" spans="19:19">
      <c r="S2919" s="3209"/>
    </row>
    <row r="2920" spans="19:19">
      <c r="S2920" s="3209"/>
    </row>
    <row r="2921" spans="19:19">
      <c r="S2921" s="3209"/>
    </row>
    <row r="2922" spans="19:19">
      <c r="S2922" s="3209"/>
    </row>
    <row r="2923" spans="19:19">
      <c r="S2923" s="3209"/>
    </row>
    <row r="2924" spans="19:19">
      <c r="S2924" s="3209"/>
    </row>
    <row r="2925" spans="19:19">
      <c r="S2925" s="3209"/>
    </row>
    <row r="2926" spans="19:19">
      <c r="S2926" s="3209"/>
    </row>
    <row r="2927" spans="19:19">
      <c r="S2927" s="3209"/>
    </row>
    <row r="2928" spans="19:19">
      <c r="S2928" s="3209"/>
    </row>
    <row r="2929" spans="19:19">
      <c r="S2929" s="3209"/>
    </row>
    <row r="2930" spans="19:19">
      <c r="S2930" s="3209"/>
    </row>
    <row r="2931" spans="19:19">
      <c r="S2931" s="3209"/>
    </row>
    <row r="2932" spans="19:19">
      <c r="S2932" s="3209"/>
    </row>
    <row r="2933" spans="19:19">
      <c r="S2933" s="3209"/>
    </row>
    <row r="2934" spans="19:19">
      <c r="S2934" s="3209"/>
    </row>
    <row r="2935" spans="19:19">
      <c r="S2935" s="3209"/>
    </row>
    <row r="2936" spans="19:19">
      <c r="S2936" s="3209"/>
    </row>
    <row r="2937" spans="19:19">
      <c r="S2937" s="3209"/>
    </row>
    <row r="2938" spans="19:19">
      <c r="S2938" s="3209"/>
    </row>
    <row r="2939" spans="19:19">
      <c r="S2939" s="3209"/>
    </row>
    <row r="2940" spans="19:19">
      <c r="S2940" s="3209"/>
    </row>
    <row r="2941" spans="19:19">
      <c r="S2941" s="3209"/>
    </row>
    <row r="2942" spans="19:19">
      <c r="S2942" s="3209"/>
    </row>
    <row r="2943" spans="19:19">
      <c r="S2943" s="3209"/>
    </row>
    <row r="2944" spans="19:19">
      <c r="S2944" s="3209"/>
    </row>
    <row r="2945" spans="19:19">
      <c r="S2945" s="3209"/>
    </row>
    <row r="2946" spans="19:19">
      <c r="S2946" s="3209"/>
    </row>
    <row r="2947" spans="19:19">
      <c r="S2947" s="3209"/>
    </row>
    <row r="2948" spans="19:19">
      <c r="S2948" s="3209"/>
    </row>
    <row r="2949" spans="19:19">
      <c r="S2949" s="3209"/>
    </row>
    <row r="2950" spans="19:19">
      <c r="S2950" s="3209"/>
    </row>
    <row r="2951" spans="19:19">
      <c r="S2951" s="3209"/>
    </row>
    <row r="2952" spans="19:19">
      <c r="S2952" s="3209"/>
    </row>
    <row r="2953" spans="19:19">
      <c r="S2953" s="3209"/>
    </row>
    <row r="2954" spans="19:19">
      <c r="S2954" s="3209"/>
    </row>
    <row r="2955" spans="19:19">
      <c r="S2955" s="3209"/>
    </row>
    <row r="2956" spans="19:19">
      <c r="S2956" s="3209"/>
    </row>
    <row r="2957" spans="19:19">
      <c r="S2957" s="3209"/>
    </row>
    <row r="2958" spans="19:19">
      <c r="S2958" s="3209"/>
    </row>
    <row r="2959" spans="19:19">
      <c r="S2959" s="3209"/>
    </row>
    <row r="2960" spans="19:19">
      <c r="S2960" s="3209"/>
    </row>
    <row r="2961" spans="19:19">
      <c r="S2961" s="3209"/>
    </row>
    <row r="2962" spans="19:19">
      <c r="S2962" s="3209"/>
    </row>
    <row r="2963" spans="19:19">
      <c r="S2963" s="3209"/>
    </row>
    <row r="2964" spans="19:19">
      <c r="S2964" s="3209"/>
    </row>
    <row r="2965" spans="19:19">
      <c r="S2965" s="3209"/>
    </row>
    <row r="2966" spans="19:19">
      <c r="S2966" s="3209"/>
    </row>
    <row r="2967" spans="19:19">
      <c r="S2967" s="3209"/>
    </row>
    <row r="2968" spans="19:19">
      <c r="S2968" s="3209"/>
    </row>
    <row r="2969" spans="19:19">
      <c r="S2969" s="3209"/>
    </row>
    <row r="2970" spans="19:19">
      <c r="S2970" s="3209"/>
    </row>
    <row r="2971" spans="19:19">
      <c r="S2971" s="3209"/>
    </row>
    <row r="2972" spans="19:19">
      <c r="S2972" s="3209"/>
    </row>
    <row r="2973" spans="19:19">
      <c r="S2973" s="3209"/>
    </row>
    <row r="2974" spans="19:19">
      <c r="S2974" s="3209"/>
    </row>
    <row r="2975" spans="19:19">
      <c r="S2975" s="3209"/>
    </row>
    <row r="2976" spans="19:19">
      <c r="S2976" s="3209"/>
    </row>
    <row r="2977" spans="19:19">
      <c r="S2977" s="3209"/>
    </row>
    <row r="2978" spans="19:19">
      <c r="S2978" s="3209"/>
    </row>
    <row r="2979" spans="19:19">
      <c r="S2979" s="3209"/>
    </row>
    <row r="2980" spans="19:19">
      <c r="S2980" s="3209"/>
    </row>
    <row r="2981" spans="19:19">
      <c r="S2981" s="3209"/>
    </row>
    <row r="2982" spans="19:19">
      <c r="S2982" s="3209"/>
    </row>
    <row r="2983" spans="19:19">
      <c r="S2983" s="3209"/>
    </row>
    <row r="2984" spans="19:19">
      <c r="S2984" s="3209"/>
    </row>
    <row r="2985" spans="19:19">
      <c r="S2985" s="3209"/>
    </row>
    <row r="2986" spans="19:19">
      <c r="S2986" s="3209"/>
    </row>
    <row r="2987" spans="19:19">
      <c r="S2987" s="3209"/>
    </row>
    <row r="2988" spans="19:19">
      <c r="S2988" s="3209"/>
    </row>
    <row r="2989" spans="19:19">
      <c r="S2989" s="3209"/>
    </row>
    <row r="2990" spans="19:19">
      <c r="S2990" s="3209"/>
    </row>
    <row r="2991" spans="19:19">
      <c r="S2991" s="3209"/>
    </row>
    <row r="2992" spans="19:19">
      <c r="S2992" s="3209"/>
    </row>
    <row r="2993" spans="19:19">
      <c r="S2993" s="3209"/>
    </row>
    <row r="2994" spans="19:19">
      <c r="S2994" s="3209"/>
    </row>
    <row r="2995" spans="19:19">
      <c r="S2995" s="3209"/>
    </row>
    <row r="2996" spans="19:19">
      <c r="S2996" s="3209"/>
    </row>
    <row r="2997" spans="19:19">
      <c r="S2997" s="3209"/>
    </row>
    <row r="2998" spans="19:19">
      <c r="S2998" s="3209"/>
    </row>
    <row r="2999" spans="19:19">
      <c r="S2999" s="3209"/>
    </row>
    <row r="3000" spans="19:19">
      <c r="S3000" s="3209"/>
    </row>
    <row r="3001" spans="19:19">
      <c r="S3001" s="3209"/>
    </row>
    <row r="3002" spans="19:19">
      <c r="S3002" s="3209"/>
    </row>
    <row r="3003" spans="19:19">
      <c r="S3003" s="3209"/>
    </row>
    <row r="3004" spans="19:19">
      <c r="S3004" s="3209"/>
    </row>
    <row r="3005" spans="19:19">
      <c r="S3005" s="3209"/>
    </row>
    <row r="3006" spans="19:19">
      <c r="S3006" s="3209"/>
    </row>
    <row r="3007" spans="19:19">
      <c r="S3007" s="3209"/>
    </row>
    <row r="3008" spans="19:19">
      <c r="S3008" s="3209"/>
    </row>
    <row r="3009" spans="19:19">
      <c r="S3009" s="3209"/>
    </row>
    <row r="3010" spans="19:19">
      <c r="S3010" s="3209"/>
    </row>
    <row r="3011" spans="19:19">
      <c r="S3011" s="3209"/>
    </row>
    <row r="3012" spans="19:19">
      <c r="S3012" s="3209"/>
    </row>
    <row r="3013" spans="19:19">
      <c r="S3013" s="3209"/>
    </row>
    <row r="3014" spans="19:19">
      <c r="S3014" s="3209"/>
    </row>
    <row r="3015" spans="19:19">
      <c r="S3015" s="3209"/>
    </row>
    <row r="3016" spans="19:19">
      <c r="S3016" s="3209"/>
    </row>
    <row r="3017" spans="19:19">
      <c r="S3017" s="3209"/>
    </row>
    <row r="3018" spans="19:19">
      <c r="S3018" s="3209"/>
    </row>
    <row r="3019" spans="19:19">
      <c r="S3019" s="3209"/>
    </row>
    <row r="3020" spans="19:19">
      <c r="S3020" s="3209"/>
    </row>
    <row r="3021" spans="19:19">
      <c r="S3021" s="3209"/>
    </row>
    <row r="3022" spans="19:19">
      <c r="S3022" s="3209"/>
    </row>
    <row r="3023" spans="19:19">
      <c r="S3023" s="3209"/>
    </row>
    <row r="3024" spans="19:19">
      <c r="S3024" s="3209"/>
    </row>
    <row r="3025" spans="19:19">
      <c r="S3025" s="3209"/>
    </row>
    <row r="3026" spans="19:19">
      <c r="S3026" s="3209"/>
    </row>
    <row r="3027" spans="19:19">
      <c r="S3027" s="3209"/>
    </row>
    <row r="3028" spans="19:19">
      <c r="S3028" s="3209"/>
    </row>
    <row r="3029" spans="19:19">
      <c r="S3029" s="3209"/>
    </row>
    <row r="3030" spans="19:19">
      <c r="S3030" s="3209"/>
    </row>
    <row r="3031" spans="19:19">
      <c r="S3031" s="3209"/>
    </row>
    <row r="3032" spans="19:19">
      <c r="S3032" s="3209"/>
    </row>
    <row r="3033" spans="19:19">
      <c r="S3033" s="3209"/>
    </row>
    <row r="3034" spans="19:19">
      <c r="S3034" s="3209"/>
    </row>
    <row r="3035" spans="19:19">
      <c r="S3035" s="3209"/>
    </row>
    <row r="3036" spans="19:19">
      <c r="S3036" s="3209"/>
    </row>
    <row r="3037" spans="19:19">
      <c r="S3037" s="3209"/>
    </row>
    <row r="3038" spans="19:19">
      <c r="S3038" s="3209"/>
    </row>
    <row r="3039" spans="19:19">
      <c r="S3039" s="3209"/>
    </row>
    <row r="3040" spans="19:19">
      <c r="S3040" s="3209"/>
    </row>
    <row r="3041" spans="19:19">
      <c r="S3041" s="3209"/>
    </row>
    <row r="3042" spans="19:19">
      <c r="S3042" s="3209"/>
    </row>
    <row r="3043" spans="19:19">
      <c r="S3043" s="3209"/>
    </row>
    <row r="3044" spans="19:19">
      <c r="S3044" s="3209"/>
    </row>
    <row r="3045" spans="19:19">
      <c r="S3045" s="3209"/>
    </row>
    <row r="3046" spans="19:19">
      <c r="S3046" s="3209"/>
    </row>
    <row r="3047" spans="19:19">
      <c r="S3047" s="3209"/>
    </row>
    <row r="3048" spans="19:19">
      <c r="S3048" s="3209"/>
    </row>
    <row r="3049" spans="19:19">
      <c r="S3049" s="3209"/>
    </row>
    <row r="3050" spans="19:19">
      <c r="S3050" s="3209"/>
    </row>
    <row r="3051" spans="19:19">
      <c r="S3051" s="3209"/>
    </row>
    <row r="3052" spans="19:19">
      <c r="S3052" s="3209"/>
    </row>
    <row r="3053" spans="19:19">
      <c r="S3053" s="3209"/>
    </row>
    <row r="3054" spans="19:19">
      <c r="S3054" s="3209"/>
    </row>
    <row r="3055" spans="19:19">
      <c r="S3055" s="3209"/>
    </row>
    <row r="3056" spans="19:19">
      <c r="S3056" s="3209"/>
    </row>
    <row r="3057" spans="19:19">
      <c r="S3057" s="3209"/>
    </row>
    <row r="3058" spans="19:19">
      <c r="S3058" s="3209"/>
    </row>
    <row r="3059" spans="19:19">
      <c r="S3059" s="3209"/>
    </row>
    <row r="3060" spans="19:19">
      <c r="S3060" s="3209"/>
    </row>
    <row r="3061" spans="19:19">
      <c r="S3061" s="3209"/>
    </row>
    <row r="3062" spans="19:19">
      <c r="S3062" s="3209"/>
    </row>
    <row r="3063" spans="19:19">
      <c r="S3063" s="3209"/>
    </row>
    <row r="3064" spans="19:19">
      <c r="S3064" s="3209"/>
    </row>
    <row r="3065" spans="19:19">
      <c r="S3065" s="3209"/>
    </row>
    <row r="3066" spans="19:19">
      <c r="S3066" s="3209"/>
    </row>
    <row r="3067" spans="19:19">
      <c r="S3067" s="3209"/>
    </row>
    <row r="3068" spans="19:19">
      <c r="S3068" s="3209"/>
    </row>
    <row r="3069" spans="19:19">
      <c r="S3069" s="3209"/>
    </row>
    <row r="3070" spans="19:19">
      <c r="S3070" s="3209"/>
    </row>
    <row r="3071" spans="19:19">
      <c r="S3071" s="3209"/>
    </row>
    <row r="3072" spans="19:19">
      <c r="S3072" s="3209"/>
    </row>
    <row r="3073" spans="19:19">
      <c r="S3073" s="3209"/>
    </row>
    <row r="3074" spans="19:19">
      <c r="S3074" s="3209"/>
    </row>
    <row r="3075" spans="19:19">
      <c r="S3075" s="3209"/>
    </row>
    <row r="3076" spans="19:19">
      <c r="S3076" s="3209"/>
    </row>
    <row r="3077" spans="19:19">
      <c r="S3077" s="3209"/>
    </row>
    <row r="3078" spans="19:19">
      <c r="S3078" s="3209"/>
    </row>
    <row r="3079" spans="19:19">
      <c r="S3079" s="3209"/>
    </row>
    <row r="3080" spans="19:19">
      <c r="S3080" s="3209"/>
    </row>
    <row r="3081" spans="19:19">
      <c r="S3081" s="3209"/>
    </row>
    <row r="3082" spans="19:19">
      <c r="S3082" s="3209"/>
    </row>
    <row r="3083" spans="19:19">
      <c r="S3083" s="3209"/>
    </row>
    <row r="3084" spans="19:19">
      <c r="S3084" s="3209"/>
    </row>
    <row r="3085" spans="19:19">
      <c r="S3085" s="3209"/>
    </row>
    <row r="3086" spans="19:19">
      <c r="S3086" s="3209"/>
    </row>
    <row r="3087" spans="19:19">
      <c r="S3087" s="3209"/>
    </row>
    <row r="3088" spans="19:19">
      <c r="S3088" s="3209"/>
    </row>
    <row r="3089" spans="19:19">
      <c r="S3089" s="3209"/>
    </row>
    <row r="3090" spans="19:19">
      <c r="S3090" s="3209"/>
    </row>
    <row r="3091" spans="19:19">
      <c r="S3091" s="3209"/>
    </row>
    <row r="3092" spans="19:19">
      <c r="S3092" s="3209"/>
    </row>
    <row r="3093" spans="19:19">
      <c r="S3093" s="3209"/>
    </row>
    <row r="3094" spans="19:19">
      <c r="S3094" s="3209"/>
    </row>
    <row r="3095" spans="19:19">
      <c r="S3095" s="3209"/>
    </row>
    <row r="3096" spans="19:19">
      <c r="S3096" s="3209"/>
    </row>
    <row r="3097" spans="19:19">
      <c r="S3097" s="3209"/>
    </row>
    <row r="3098" spans="19:19">
      <c r="S3098" s="3209"/>
    </row>
    <row r="3099" spans="19:19">
      <c r="S3099" s="3209"/>
    </row>
  </sheetData>
  <mergeCells count="7">
    <mergeCell ref="A3:F3"/>
    <mergeCell ref="A1:S1"/>
    <mergeCell ref="Q3:Q4"/>
    <mergeCell ref="R3:R4"/>
    <mergeCell ref="S3:S4"/>
    <mergeCell ref="P3:P4"/>
    <mergeCell ref="G3:O4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49" firstPageNumber="43" fitToHeight="0" orientation="portrait" useFirstPageNumber="1" r:id="rId1"/>
  <headerFooter scaleWithDoc="0" alignWithMargins="0">
    <oddFooter>&amp;C&amp;P</oddFooter>
  </headerFooter>
  <legacy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7">
    <tabColor rgb="FF0070C0"/>
    <pageSetUpPr fitToPage="1"/>
  </sheetPr>
  <dimension ref="A1:Y3099"/>
  <sheetViews>
    <sheetView view="pageBreakPreview" zoomScale="70" zoomScaleNormal="85" zoomScaleSheetLayoutView="70" workbookViewId="0">
      <pane ySplit="8" topLeftCell="A56" activePane="bottomLeft" state="frozen"/>
      <selection activeCell="R3077" sqref="R3077"/>
      <selection pane="bottomLeft" activeCell="R102" sqref="R102"/>
    </sheetView>
  </sheetViews>
  <sheetFormatPr defaultColWidth="9" defaultRowHeight="19.5"/>
  <cols>
    <col min="1" max="1" width="3.625" style="530" customWidth="1"/>
    <col min="2" max="4" width="3.625" style="531" customWidth="1"/>
    <col min="5" max="5" width="10.625" style="594" customWidth="1"/>
    <col min="6" max="6" width="29.625" style="1212" customWidth="1"/>
    <col min="7" max="7" width="20.625" style="534" customWidth="1"/>
    <col min="8" max="8" width="2.625" style="533" customWidth="1"/>
    <col min="9" max="9" width="8.625" style="2407" customWidth="1"/>
    <col min="10" max="10" width="2.625" style="533" customWidth="1"/>
    <col min="11" max="11" width="5.875" style="530" customWidth="1"/>
    <col min="12" max="12" width="2.625" style="533" customWidth="1"/>
    <col min="13" max="13" width="5.375" style="530" customWidth="1"/>
    <col min="14" max="14" width="2.625" style="535" customWidth="1"/>
    <col min="15" max="15" width="20.625" style="530" customWidth="1"/>
    <col min="16" max="16" width="12.625" style="536" customWidth="1"/>
    <col min="17" max="17" width="12.625" style="537" customWidth="1"/>
    <col min="18" max="18" width="12.625" style="706" customWidth="1"/>
    <col min="19" max="19" width="12.625" style="707" customWidth="1"/>
    <col min="20" max="20" width="9" style="68"/>
    <col min="21" max="21" width="9.375" style="209" bestFit="1" customWidth="1"/>
    <col min="22" max="22" width="10.375" style="68" customWidth="1"/>
    <col min="23" max="24" width="9.125" style="68" bestFit="1" customWidth="1"/>
    <col min="25" max="16384" width="9" style="68"/>
  </cols>
  <sheetData>
    <row r="1" spans="1:24" ht="35.1" customHeight="1">
      <c r="A1" s="3624" t="s">
        <v>2503</v>
      </c>
      <c r="B1" s="3624"/>
      <c r="C1" s="3624"/>
      <c r="D1" s="3624"/>
      <c r="E1" s="3624"/>
      <c r="F1" s="3624"/>
      <c r="G1" s="3624"/>
      <c r="H1" s="3624"/>
      <c r="I1" s="3624"/>
      <c r="J1" s="3624"/>
      <c r="K1" s="3624"/>
      <c r="L1" s="3624"/>
      <c r="M1" s="3624"/>
      <c r="N1" s="3624"/>
      <c r="O1" s="3624"/>
      <c r="P1" s="3624"/>
      <c r="Q1" s="3624"/>
      <c r="R1" s="3624"/>
      <c r="S1" s="3624"/>
    </row>
    <row r="2" spans="1:24" ht="15" customHeight="1" thickBot="1">
      <c r="A2" s="530" t="s">
        <v>176</v>
      </c>
      <c r="E2" s="588"/>
      <c r="S2" s="538" t="s">
        <v>177</v>
      </c>
    </row>
    <row r="3" spans="1:24" s="207" customFormat="1" ht="20.100000000000001" customHeight="1">
      <c r="A3" s="3593" t="s">
        <v>2</v>
      </c>
      <c r="B3" s="3594"/>
      <c r="C3" s="3594"/>
      <c r="D3" s="3594"/>
      <c r="E3" s="3594"/>
      <c r="F3" s="3595"/>
      <c r="G3" s="3596" t="s">
        <v>3</v>
      </c>
      <c r="H3" s="3597"/>
      <c r="I3" s="3597"/>
      <c r="J3" s="3597"/>
      <c r="K3" s="3597"/>
      <c r="L3" s="3597"/>
      <c r="M3" s="3597"/>
      <c r="N3" s="3597"/>
      <c r="O3" s="3598"/>
      <c r="P3" s="3537" t="s">
        <v>1235</v>
      </c>
      <c r="Q3" s="3604" t="s">
        <v>1237</v>
      </c>
      <c r="R3" s="3541" t="s">
        <v>4</v>
      </c>
      <c r="S3" s="3543" t="s">
        <v>5</v>
      </c>
      <c r="U3" s="211"/>
      <c r="V3" s="242"/>
    </row>
    <row r="4" spans="1:24" s="207" customFormat="1" ht="20.100000000000001" customHeight="1" thickBot="1">
      <c r="A4" s="419" t="s">
        <v>6</v>
      </c>
      <c r="B4" s="420" t="s">
        <v>7</v>
      </c>
      <c r="C4" s="420" t="s">
        <v>8</v>
      </c>
      <c r="D4" s="420" t="s">
        <v>9</v>
      </c>
      <c r="E4" s="420" t="s">
        <v>10</v>
      </c>
      <c r="F4" s="1213" t="s">
        <v>11</v>
      </c>
      <c r="G4" s="3599"/>
      <c r="H4" s="3600"/>
      <c r="I4" s="3600"/>
      <c r="J4" s="3600"/>
      <c r="K4" s="3600"/>
      <c r="L4" s="3600"/>
      <c r="M4" s="3600"/>
      <c r="N4" s="3600"/>
      <c r="O4" s="3601"/>
      <c r="P4" s="3538"/>
      <c r="Q4" s="3605"/>
      <c r="R4" s="3542"/>
      <c r="S4" s="3544"/>
      <c r="U4" s="211"/>
      <c r="V4" s="242"/>
    </row>
    <row r="5" spans="1:24" s="235" customFormat="1" ht="20.100000000000001" customHeight="1" thickBot="1">
      <c r="A5" s="2408" t="s">
        <v>178</v>
      </c>
      <c r="B5" s="1215"/>
      <c r="C5" s="1215"/>
      <c r="D5" s="1215"/>
      <c r="E5" s="1216"/>
      <c r="F5" s="1217"/>
      <c r="G5" s="2409"/>
      <c r="H5" s="2410"/>
      <c r="I5" s="1217"/>
      <c r="J5" s="2410"/>
      <c r="K5" s="2410"/>
      <c r="L5" s="2410"/>
      <c r="M5" s="2410"/>
      <c r="N5" s="2411"/>
      <c r="O5" s="2410"/>
      <c r="P5" s="2412">
        <f>P6</f>
        <v>670584000</v>
      </c>
      <c r="Q5" s="2412">
        <f>Q6</f>
        <v>553461000</v>
      </c>
      <c r="R5" s="1252">
        <f t="shared" ref="R5" si="0">P5-Q5</f>
        <v>117123000</v>
      </c>
      <c r="S5" s="3315">
        <f>R5/Q5</f>
        <v>0.21161924688460435</v>
      </c>
      <c r="U5" s="238"/>
      <c r="V5" s="237"/>
    </row>
    <row r="6" spans="1:24" ht="20.100000000000001" customHeight="1">
      <c r="A6" s="551"/>
      <c r="B6" s="552" t="s">
        <v>179</v>
      </c>
      <c r="C6" s="553"/>
      <c r="D6" s="553"/>
      <c r="E6" s="553"/>
      <c r="F6" s="1219"/>
      <c r="G6" s="986"/>
      <c r="H6" s="1141"/>
      <c r="I6" s="1219"/>
      <c r="J6" s="1141"/>
      <c r="K6" s="1141"/>
      <c r="L6" s="1141"/>
      <c r="M6" s="1141"/>
      <c r="N6" s="2190"/>
      <c r="O6" s="1141"/>
      <c r="P6" s="1049">
        <f>P7+P76+P193+P186</f>
        <v>670584000</v>
      </c>
      <c r="Q6" s="1049">
        <f>Q7+Q76+Q193+Q186</f>
        <v>553461000</v>
      </c>
      <c r="R6" s="2248">
        <f t="shared" ref="R6:R66" si="1">P6-Q6</f>
        <v>117123000</v>
      </c>
      <c r="S6" s="3313">
        <f t="shared" ref="S6:S66" si="2">R6/Q6</f>
        <v>0.21161924688460435</v>
      </c>
    </row>
    <row r="7" spans="1:24" ht="20.100000000000001" customHeight="1">
      <c r="A7" s="551"/>
      <c r="B7" s="559"/>
      <c r="C7" s="709" t="s">
        <v>1214</v>
      </c>
      <c r="D7" s="709"/>
      <c r="E7" s="709"/>
      <c r="F7" s="1994"/>
      <c r="G7" s="2191"/>
      <c r="H7" s="1222"/>
      <c r="I7" s="1994"/>
      <c r="J7" s="1222"/>
      <c r="K7" s="1222"/>
      <c r="L7" s="1222"/>
      <c r="M7" s="1222"/>
      <c r="N7" s="2192"/>
      <c r="O7" s="1222"/>
      <c r="P7" s="1021">
        <f>P8+P15+P72</f>
        <v>78381000</v>
      </c>
      <c r="Q7" s="1021">
        <f>Q8+Q15+Q72</f>
        <v>61258000</v>
      </c>
      <c r="R7" s="1022">
        <f t="shared" si="1"/>
        <v>17123000</v>
      </c>
      <c r="S7" s="3206">
        <f t="shared" si="2"/>
        <v>0.27952267458944136</v>
      </c>
    </row>
    <row r="8" spans="1:24" s="235" customFormat="1" ht="20.100000000000001" customHeight="1">
      <c r="A8" s="1223"/>
      <c r="B8" s="1224"/>
      <c r="C8" s="1225"/>
      <c r="D8" s="1107" t="s">
        <v>181</v>
      </c>
      <c r="E8" s="567"/>
      <c r="F8" s="1226"/>
      <c r="G8" s="928"/>
      <c r="H8" s="568"/>
      <c r="I8" s="1226"/>
      <c r="J8" s="568"/>
      <c r="K8" s="568"/>
      <c r="L8" s="568"/>
      <c r="M8" s="568"/>
      <c r="N8" s="1227"/>
      <c r="O8" s="568"/>
      <c r="P8" s="572">
        <f>P9</f>
        <v>38371000</v>
      </c>
      <c r="Q8" s="572">
        <f>Q9</f>
        <v>21248000</v>
      </c>
      <c r="R8" s="630">
        <f t="shared" si="1"/>
        <v>17123000</v>
      </c>
      <c r="S8" s="3169">
        <f t="shared" si="2"/>
        <v>0.80586408132530118</v>
      </c>
      <c r="U8" s="238"/>
      <c r="V8" s="237"/>
      <c r="W8" s="209" t="s">
        <v>3122</v>
      </c>
      <c r="X8" s="177">
        <f>SUMIFS(P:P,E:E,W8)</f>
        <v>11324000</v>
      </c>
    </row>
    <row r="9" spans="1:24" ht="20.100000000000001" customHeight="1">
      <c r="A9" s="551"/>
      <c r="B9" s="565"/>
      <c r="C9" s="588"/>
      <c r="D9" s="565"/>
      <c r="E9" s="456" t="s">
        <v>325</v>
      </c>
      <c r="F9" s="457"/>
      <c r="G9" s="2770"/>
      <c r="H9" s="1228"/>
      <c r="I9" s="457"/>
      <c r="J9" s="1228"/>
      <c r="K9" s="457"/>
      <c r="L9" s="457"/>
      <c r="M9" s="457"/>
      <c r="N9" s="457"/>
      <c r="O9" s="459"/>
      <c r="P9" s="872">
        <f>P10</f>
        <v>38371000</v>
      </c>
      <c r="Q9" s="872">
        <f>Q10</f>
        <v>21248000</v>
      </c>
      <c r="R9" s="873">
        <f t="shared" si="1"/>
        <v>17123000</v>
      </c>
      <c r="S9" s="3199">
        <f t="shared" si="2"/>
        <v>0.80586408132530118</v>
      </c>
      <c r="U9" s="209" t="str">
        <f t="shared" ref="U9:U70" si="3">IF(R9&gt;0,"추경","0")</f>
        <v>추경</v>
      </c>
      <c r="V9" s="68" t="str">
        <f t="shared" ref="V9:V70" si="4">IF(R9&lt;0,"감액","0")</f>
        <v>0</v>
      </c>
      <c r="W9" s="209" t="s">
        <v>3200</v>
      </c>
      <c r="X9" s="177">
        <f t="shared" ref="X9:X26" si="5">SUMIFS(P:P,E:E,W9)</f>
        <v>8640000</v>
      </c>
    </row>
    <row r="10" spans="1:24" ht="20.100000000000001" customHeight="1">
      <c r="A10" s="551"/>
      <c r="B10" s="565"/>
      <c r="C10" s="588"/>
      <c r="D10" s="565"/>
      <c r="F10" s="1995" t="s">
        <v>1823</v>
      </c>
      <c r="G10" s="1996"/>
      <c r="H10" s="931"/>
      <c r="I10" s="931"/>
      <c r="J10" s="931"/>
      <c r="K10" s="931"/>
      <c r="L10" s="931"/>
      <c r="M10" s="931"/>
      <c r="N10" s="1997"/>
      <c r="O10" s="1143">
        <f>SUM(O11:O14)</f>
        <v>38371000</v>
      </c>
      <c r="P10" s="950">
        <f>O10</f>
        <v>38371000</v>
      </c>
      <c r="Q10" s="936">
        <v>21248000</v>
      </c>
      <c r="R10" s="937">
        <f t="shared" si="1"/>
        <v>17123000</v>
      </c>
      <c r="S10" s="3204">
        <f t="shared" si="2"/>
        <v>0.80586408132530118</v>
      </c>
      <c r="U10" s="209" t="str">
        <f t="shared" si="3"/>
        <v>추경</v>
      </c>
      <c r="V10" s="68" t="str">
        <f t="shared" si="4"/>
        <v>0</v>
      </c>
      <c r="W10" s="209" t="s">
        <v>3124</v>
      </c>
      <c r="X10" s="177">
        <f t="shared" si="5"/>
        <v>2340000</v>
      </c>
    </row>
    <row r="11" spans="1:24" ht="20.100000000000001" customHeight="1">
      <c r="A11" s="551"/>
      <c r="B11" s="565"/>
      <c r="C11" s="588"/>
      <c r="D11" s="565"/>
      <c r="F11" s="1395" t="s">
        <v>3013</v>
      </c>
      <c r="G11" s="2035">
        <v>9710</v>
      </c>
      <c r="H11" s="938" t="s">
        <v>335</v>
      </c>
      <c r="I11" s="2413">
        <v>136.76622039134912</v>
      </c>
      <c r="J11" s="938" t="s">
        <v>335</v>
      </c>
      <c r="K11" s="2133">
        <v>2</v>
      </c>
      <c r="L11" s="938" t="s">
        <v>335</v>
      </c>
      <c r="M11" s="2037">
        <v>8</v>
      </c>
      <c r="N11" s="2038" t="s">
        <v>3014</v>
      </c>
      <c r="O11" s="2039">
        <f>ROUNDDOWN(G11*I11*K11*M11,-3)</f>
        <v>21248000</v>
      </c>
      <c r="P11" s="2138"/>
      <c r="Q11" s="2414"/>
      <c r="R11" s="2139"/>
      <c r="S11" s="3302"/>
      <c r="U11" s="209" t="str">
        <f t="shared" si="3"/>
        <v>0</v>
      </c>
      <c r="V11" s="68" t="str">
        <f t="shared" si="4"/>
        <v>0</v>
      </c>
      <c r="W11" s="209" t="s">
        <v>3201</v>
      </c>
      <c r="X11" s="177">
        <f t="shared" si="5"/>
        <v>0</v>
      </c>
    </row>
    <row r="12" spans="1:24" ht="20.100000000000001" customHeight="1">
      <c r="A12" s="551"/>
      <c r="B12" s="565"/>
      <c r="C12" s="588"/>
      <c r="D12" s="565"/>
      <c r="F12" s="1395" t="s">
        <v>3015</v>
      </c>
      <c r="G12" s="2035">
        <v>9710</v>
      </c>
      <c r="H12" s="938" t="s">
        <v>335</v>
      </c>
      <c r="I12" s="2413">
        <v>72.232234809474775</v>
      </c>
      <c r="J12" s="938" t="s">
        <v>335</v>
      </c>
      <c r="K12" s="2133">
        <v>2</v>
      </c>
      <c r="L12" s="938" t="s">
        <v>335</v>
      </c>
      <c r="M12" s="2037">
        <v>8</v>
      </c>
      <c r="N12" s="2038" t="s">
        <v>3014</v>
      </c>
      <c r="O12" s="2039">
        <f>ROUNDDOWN(G12*I12*K12*M12,-3)</f>
        <v>11222000</v>
      </c>
      <c r="P12" s="2138"/>
      <c r="Q12" s="2414"/>
      <c r="R12" s="2139"/>
      <c r="S12" s="3302"/>
      <c r="W12" s="209" t="s">
        <v>3202</v>
      </c>
      <c r="X12" s="177">
        <f t="shared" si="5"/>
        <v>2244000</v>
      </c>
    </row>
    <row r="13" spans="1:24" ht="20.100000000000001" customHeight="1">
      <c r="A13" s="551"/>
      <c r="B13" s="565"/>
      <c r="C13" s="588"/>
      <c r="D13" s="565"/>
      <c r="F13" s="1395" t="s">
        <v>3016</v>
      </c>
      <c r="G13" s="2035">
        <v>14560</v>
      </c>
      <c r="H13" s="938" t="s">
        <v>335</v>
      </c>
      <c r="I13" s="2413">
        <v>20</v>
      </c>
      <c r="J13" s="938" t="s">
        <v>335</v>
      </c>
      <c r="K13" s="2133">
        <v>2</v>
      </c>
      <c r="L13" s="938" t="s">
        <v>335</v>
      </c>
      <c r="M13" s="2037">
        <v>8</v>
      </c>
      <c r="N13" s="2038" t="s">
        <v>3017</v>
      </c>
      <c r="O13" s="2039">
        <f>ROUNDDOWN(G13*I13*K13*M13,-3)</f>
        <v>4659000</v>
      </c>
      <c r="P13" s="2138"/>
      <c r="Q13" s="2414"/>
      <c r="R13" s="2139"/>
      <c r="S13" s="3302"/>
      <c r="W13" s="209" t="s">
        <v>3203</v>
      </c>
      <c r="X13" s="177">
        <f t="shared" si="5"/>
        <v>325000</v>
      </c>
    </row>
    <row r="14" spans="1:24" ht="20.100000000000001" customHeight="1">
      <c r="A14" s="551"/>
      <c r="B14" s="565"/>
      <c r="C14" s="588"/>
      <c r="D14" s="565"/>
      <c r="F14" s="1395" t="s">
        <v>3018</v>
      </c>
      <c r="G14" s="2035">
        <v>9710</v>
      </c>
      <c r="H14" s="938" t="s">
        <v>335</v>
      </c>
      <c r="I14" s="2413">
        <v>8</v>
      </c>
      <c r="J14" s="938" t="s">
        <v>335</v>
      </c>
      <c r="K14" s="2133">
        <v>2</v>
      </c>
      <c r="L14" s="938" t="s">
        <v>335</v>
      </c>
      <c r="M14" s="2037">
        <v>8</v>
      </c>
      <c r="N14" s="2038" t="s">
        <v>3014</v>
      </c>
      <c r="O14" s="2039">
        <f>ROUNDDOWN(G14*I14*K14*M14,-3)</f>
        <v>1242000</v>
      </c>
      <c r="P14" s="2138"/>
      <c r="Q14" s="2414"/>
      <c r="R14" s="2139"/>
      <c r="S14" s="3302"/>
      <c r="W14" s="209" t="s">
        <v>3204</v>
      </c>
      <c r="X14" s="177">
        <f t="shared" si="5"/>
        <v>3480000</v>
      </c>
    </row>
    <row r="15" spans="1:24" ht="20.100000000000001" customHeight="1">
      <c r="A15" s="551"/>
      <c r="B15" s="565"/>
      <c r="C15" s="588"/>
      <c r="D15" s="2252" t="s">
        <v>126</v>
      </c>
      <c r="E15" s="2333"/>
      <c r="F15" s="2334"/>
      <c r="G15" s="2335"/>
      <c r="H15" s="2334"/>
      <c r="I15" s="2334"/>
      <c r="J15" s="2334"/>
      <c r="K15" s="2334"/>
      <c r="L15" s="2334"/>
      <c r="M15" s="2334"/>
      <c r="N15" s="2336"/>
      <c r="O15" s="2334"/>
      <c r="P15" s="2337">
        <f>P16+P28+P31+P35+P41+P44+P48+P51+P55+P58+P63+P68</f>
        <v>38310000</v>
      </c>
      <c r="Q15" s="2337">
        <f>Q16+Q28+Q31+Q35+Q41+Q44+Q48+Q51+Q55+Q58+Q63+Q68</f>
        <v>38310000</v>
      </c>
      <c r="R15" s="2338">
        <f t="shared" si="1"/>
        <v>0</v>
      </c>
      <c r="S15" s="3225">
        <f t="shared" si="2"/>
        <v>0</v>
      </c>
      <c r="U15" s="209" t="str">
        <f t="shared" si="3"/>
        <v>0</v>
      </c>
      <c r="V15" s="68" t="str">
        <f t="shared" si="4"/>
        <v>0</v>
      </c>
      <c r="W15" s="209" t="s">
        <v>3205</v>
      </c>
      <c r="X15" s="177">
        <f t="shared" si="5"/>
        <v>960000</v>
      </c>
    </row>
    <row r="16" spans="1:24" ht="20.100000000000001" customHeight="1">
      <c r="A16" s="551"/>
      <c r="B16" s="565"/>
      <c r="C16" s="588"/>
      <c r="D16" s="565"/>
      <c r="E16" s="456" t="s">
        <v>46</v>
      </c>
      <c r="F16" s="457"/>
      <c r="G16" s="457"/>
      <c r="H16" s="1228"/>
      <c r="I16" s="457"/>
      <c r="J16" s="1228"/>
      <c r="K16" s="457"/>
      <c r="L16" s="457"/>
      <c r="M16" s="457"/>
      <c r="N16" s="457"/>
      <c r="O16" s="459"/>
      <c r="P16" s="573">
        <f>O17+O23+O25</f>
        <v>11324000</v>
      </c>
      <c r="Q16" s="573">
        <f>SUM(Q17,Q23,Q25)</f>
        <v>10273000</v>
      </c>
      <c r="R16" s="631">
        <f t="shared" si="1"/>
        <v>1051000</v>
      </c>
      <c r="S16" s="3170">
        <f t="shared" si="2"/>
        <v>0.10230701839774166</v>
      </c>
      <c r="U16" s="209" t="str">
        <f t="shared" si="3"/>
        <v>추경</v>
      </c>
      <c r="V16" s="68" t="str">
        <f t="shared" si="4"/>
        <v>0</v>
      </c>
      <c r="W16" s="209" t="s">
        <v>3111</v>
      </c>
      <c r="X16" s="177">
        <f t="shared" si="5"/>
        <v>0</v>
      </c>
    </row>
    <row r="17" spans="1:24" ht="20.100000000000001" customHeight="1">
      <c r="A17" s="551"/>
      <c r="B17" s="565"/>
      <c r="C17" s="588"/>
      <c r="D17" s="565"/>
      <c r="F17" s="1995" t="s">
        <v>693</v>
      </c>
      <c r="G17" s="1996"/>
      <c r="H17" s="931"/>
      <c r="I17" s="931"/>
      <c r="J17" s="931"/>
      <c r="K17" s="931"/>
      <c r="L17" s="931"/>
      <c r="M17" s="931"/>
      <c r="N17" s="1997"/>
      <c r="O17" s="1143">
        <f>SUM(O18:O22)</f>
        <v>3884000</v>
      </c>
      <c r="P17" s="950">
        <f>O17</f>
        <v>3884000</v>
      </c>
      <c r="Q17" s="936">
        <v>2153000</v>
      </c>
      <c r="R17" s="937">
        <f t="shared" si="1"/>
        <v>1731000</v>
      </c>
      <c r="S17" s="3204">
        <f t="shared" si="2"/>
        <v>0.80399442638179286</v>
      </c>
      <c r="U17" s="209" t="str">
        <f t="shared" si="3"/>
        <v>추경</v>
      </c>
      <c r="V17" s="68" t="str">
        <f t="shared" si="4"/>
        <v>0</v>
      </c>
      <c r="W17" s="209" t="s">
        <v>3206</v>
      </c>
      <c r="X17" s="177">
        <f t="shared" si="5"/>
        <v>0</v>
      </c>
    </row>
    <row r="18" spans="1:24" ht="20.100000000000001" customHeight="1">
      <c r="A18" s="551"/>
      <c r="B18" s="565"/>
      <c r="C18" s="588"/>
      <c r="D18" s="565"/>
      <c r="E18" s="1231"/>
      <c r="F18" s="1395" t="s">
        <v>1553</v>
      </c>
      <c r="G18" s="1389">
        <f>O10</f>
        <v>38371000</v>
      </c>
      <c r="H18" s="2017" t="s">
        <v>335</v>
      </c>
      <c r="I18" s="2415">
        <v>4.4999999999999998E-2</v>
      </c>
      <c r="J18" s="2416"/>
      <c r="K18" s="1400"/>
      <c r="L18" s="1400"/>
      <c r="M18" s="1400"/>
      <c r="N18" s="1401" t="s">
        <v>28</v>
      </c>
      <c r="O18" s="1150">
        <f>ROUNDUP(G18*I18,-3)</f>
        <v>1727000</v>
      </c>
      <c r="P18" s="946"/>
      <c r="Q18" s="947"/>
      <c r="R18" s="948"/>
      <c r="S18" s="3205"/>
      <c r="U18" s="209" t="str">
        <f t="shared" si="3"/>
        <v>0</v>
      </c>
      <c r="V18" s="68" t="str">
        <f t="shared" si="4"/>
        <v>0</v>
      </c>
      <c r="W18" s="209" t="s">
        <v>3207</v>
      </c>
      <c r="X18" s="177">
        <f t="shared" si="5"/>
        <v>501000</v>
      </c>
    </row>
    <row r="19" spans="1:24" ht="20.100000000000001" customHeight="1">
      <c r="A19" s="551"/>
      <c r="B19" s="565"/>
      <c r="C19" s="588"/>
      <c r="D19" s="565"/>
      <c r="E19" s="1236"/>
      <c r="F19" s="1395" t="s">
        <v>1554</v>
      </c>
      <c r="G19" s="1389">
        <f>G18</f>
        <v>38371000</v>
      </c>
      <c r="H19" s="2017" t="s">
        <v>335</v>
      </c>
      <c r="I19" s="2415">
        <v>3.2300000000000002E-2</v>
      </c>
      <c r="J19" s="2416"/>
      <c r="K19" s="1400"/>
      <c r="L19" s="1400"/>
      <c r="M19" s="1400"/>
      <c r="N19" s="1401" t="s">
        <v>694</v>
      </c>
      <c r="O19" s="1150">
        <f>ROUNDUP(G19*I19,-3)</f>
        <v>1240000</v>
      </c>
      <c r="P19" s="946"/>
      <c r="Q19" s="947"/>
      <c r="R19" s="948"/>
      <c r="S19" s="3205"/>
      <c r="U19" s="209" t="str">
        <f t="shared" si="3"/>
        <v>0</v>
      </c>
      <c r="V19" s="68" t="str">
        <f t="shared" si="4"/>
        <v>0</v>
      </c>
      <c r="W19" s="209" t="s">
        <v>3208</v>
      </c>
      <c r="X19" s="177">
        <f t="shared" si="5"/>
        <v>1200000</v>
      </c>
    </row>
    <row r="20" spans="1:24" ht="20.100000000000001" customHeight="1">
      <c r="A20" s="551"/>
      <c r="B20" s="565"/>
      <c r="C20" s="588"/>
      <c r="D20" s="565"/>
      <c r="E20" s="1236"/>
      <c r="F20" s="1395" t="s">
        <v>1555</v>
      </c>
      <c r="G20" s="1389">
        <f>O19</f>
        <v>1240000</v>
      </c>
      <c r="H20" s="2017" t="s">
        <v>335</v>
      </c>
      <c r="I20" s="2415">
        <v>8.5099999999999995E-2</v>
      </c>
      <c r="J20" s="2416"/>
      <c r="K20" s="1400"/>
      <c r="L20" s="1400"/>
      <c r="M20" s="1400"/>
      <c r="N20" s="1401" t="s">
        <v>694</v>
      </c>
      <c r="O20" s="1150">
        <f>ROUNDUP(G20*I20,-3)</f>
        <v>106000</v>
      </c>
      <c r="P20" s="946"/>
      <c r="Q20" s="947"/>
      <c r="R20" s="948"/>
      <c r="S20" s="3205"/>
      <c r="U20" s="209" t="str">
        <f t="shared" si="3"/>
        <v>0</v>
      </c>
      <c r="V20" s="68" t="str">
        <f t="shared" si="4"/>
        <v>0</v>
      </c>
      <c r="W20" s="209" t="s">
        <v>3102</v>
      </c>
      <c r="X20" s="177">
        <f t="shared" si="5"/>
        <v>1220000</v>
      </c>
    </row>
    <row r="21" spans="1:24" ht="20.100000000000001" customHeight="1">
      <c r="A21" s="551"/>
      <c r="B21" s="565"/>
      <c r="C21" s="588"/>
      <c r="D21" s="565"/>
      <c r="E21" s="1236"/>
      <c r="F21" s="1395" t="s">
        <v>1556</v>
      </c>
      <c r="G21" s="1389">
        <f>G18</f>
        <v>38371000</v>
      </c>
      <c r="H21" s="2017" t="s">
        <v>335</v>
      </c>
      <c r="I21" s="2415">
        <v>8.9999999999999993E-3</v>
      </c>
      <c r="J21" s="2416"/>
      <c r="K21" s="1400"/>
      <c r="L21" s="1400"/>
      <c r="M21" s="1400"/>
      <c r="N21" s="1401" t="s">
        <v>694</v>
      </c>
      <c r="O21" s="1150">
        <f>ROUNDUP(G21*I21,-3)</f>
        <v>346000</v>
      </c>
      <c r="P21" s="946"/>
      <c r="Q21" s="947"/>
      <c r="R21" s="948"/>
      <c r="S21" s="3205"/>
      <c r="U21" s="209" t="str">
        <f t="shared" si="3"/>
        <v>0</v>
      </c>
      <c r="V21" s="68" t="str">
        <f t="shared" si="4"/>
        <v>0</v>
      </c>
      <c r="W21" s="209" t="s">
        <v>3107</v>
      </c>
      <c r="X21" s="177">
        <f t="shared" si="5"/>
        <v>2507000</v>
      </c>
    </row>
    <row r="22" spans="1:24" ht="20.100000000000001" customHeight="1">
      <c r="A22" s="551"/>
      <c r="B22" s="565"/>
      <c r="C22" s="588"/>
      <c r="D22" s="565"/>
      <c r="E22" s="1236"/>
      <c r="F22" s="1395" t="s">
        <v>1557</v>
      </c>
      <c r="G22" s="1389">
        <f>G19</f>
        <v>38371000</v>
      </c>
      <c r="H22" s="2017" t="s">
        <v>335</v>
      </c>
      <c r="I22" s="2415">
        <v>1.21E-2</v>
      </c>
      <c r="J22" s="2416"/>
      <c r="K22" s="1400"/>
      <c r="L22" s="1400"/>
      <c r="M22" s="1400"/>
      <c r="N22" s="1401" t="s">
        <v>694</v>
      </c>
      <c r="O22" s="1150">
        <f>ROUNDUP(G22*I22,-3)</f>
        <v>465000</v>
      </c>
      <c r="P22" s="946"/>
      <c r="Q22" s="947"/>
      <c r="R22" s="948"/>
      <c r="S22" s="3205"/>
      <c r="U22" s="209" t="str">
        <f t="shared" si="3"/>
        <v>0</v>
      </c>
      <c r="V22" s="68" t="str">
        <f t="shared" si="4"/>
        <v>0</v>
      </c>
      <c r="W22" s="209" t="s">
        <v>3209</v>
      </c>
      <c r="X22" s="177">
        <f t="shared" si="5"/>
        <v>0</v>
      </c>
    </row>
    <row r="23" spans="1:24" ht="20.100000000000001" customHeight="1">
      <c r="A23" s="551"/>
      <c r="B23" s="565"/>
      <c r="C23" s="588"/>
      <c r="D23" s="565"/>
      <c r="E23" s="1236"/>
      <c r="F23" s="1995" t="s">
        <v>147</v>
      </c>
      <c r="G23" s="1996"/>
      <c r="H23" s="931"/>
      <c r="I23" s="931"/>
      <c r="J23" s="931"/>
      <c r="K23" s="931"/>
      <c r="L23" s="931"/>
      <c r="M23" s="931"/>
      <c r="N23" s="1997"/>
      <c r="O23" s="1143">
        <f>SUM(O24)</f>
        <v>2880000</v>
      </c>
      <c r="P23" s="950">
        <f>O23</f>
        <v>2880000</v>
      </c>
      <c r="Q23" s="936">
        <v>1920000</v>
      </c>
      <c r="R23" s="937">
        <f t="shared" si="1"/>
        <v>960000</v>
      </c>
      <c r="S23" s="3204">
        <f t="shared" si="2"/>
        <v>0.5</v>
      </c>
      <c r="U23" s="209" t="str">
        <f t="shared" si="3"/>
        <v>추경</v>
      </c>
      <c r="V23" s="68" t="str">
        <f t="shared" si="4"/>
        <v>0</v>
      </c>
      <c r="W23" s="209" t="s">
        <v>3210</v>
      </c>
      <c r="X23" s="177">
        <f t="shared" si="5"/>
        <v>3569000</v>
      </c>
    </row>
    <row r="24" spans="1:24" ht="20.100000000000001" customHeight="1">
      <c r="A24" s="551"/>
      <c r="B24" s="565"/>
      <c r="C24" s="588"/>
      <c r="D24" s="565"/>
      <c r="E24" s="1236"/>
      <c r="F24" s="1395" t="s">
        <v>1558</v>
      </c>
      <c r="G24" s="2035">
        <v>8000</v>
      </c>
      <c r="H24" s="938" t="s">
        <v>335</v>
      </c>
      <c r="I24" s="2417">
        <v>3</v>
      </c>
      <c r="J24" s="938" t="s">
        <v>335</v>
      </c>
      <c r="K24" s="2137">
        <v>10</v>
      </c>
      <c r="L24" s="938" t="s">
        <v>335</v>
      </c>
      <c r="M24" s="2037">
        <v>12</v>
      </c>
      <c r="N24" s="2038" t="s">
        <v>694</v>
      </c>
      <c r="O24" s="2418">
        <f>G24*I24*K24*M24</f>
        <v>2880000</v>
      </c>
      <c r="P24" s="2138"/>
      <c r="Q24" s="2414"/>
      <c r="R24" s="2139"/>
      <c r="S24" s="3302"/>
      <c r="U24" s="209" t="str">
        <f t="shared" si="3"/>
        <v>0</v>
      </c>
      <c r="V24" s="68" t="str">
        <f t="shared" si="4"/>
        <v>0</v>
      </c>
      <c r="W24" s="209" t="s">
        <v>3211</v>
      </c>
      <c r="X24" s="177">
        <f t="shared" si="5"/>
        <v>0</v>
      </c>
    </row>
    <row r="25" spans="1:24" ht="20.100000000000001" customHeight="1">
      <c r="A25" s="551"/>
      <c r="B25" s="565"/>
      <c r="C25" s="588"/>
      <c r="D25" s="565"/>
      <c r="E25" s="1236"/>
      <c r="F25" s="1995" t="s">
        <v>695</v>
      </c>
      <c r="G25" s="1996"/>
      <c r="H25" s="931"/>
      <c r="I25" s="931"/>
      <c r="J25" s="931"/>
      <c r="K25" s="931"/>
      <c r="L25" s="931"/>
      <c r="M25" s="931"/>
      <c r="N25" s="1997"/>
      <c r="O25" s="1143">
        <f>SUM(O26:O27)</f>
        <v>4560000</v>
      </c>
      <c r="P25" s="950">
        <f>O25</f>
        <v>4560000</v>
      </c>
      <c r="Q25" s="936">
        <v>6200000</v>
      </c>
      <c r="R25" s="937">
        <f t="shared" si="1"/>
        <v>-1640000</v>
      </c>
      <c r="S25" s="3204">
        <f t="shared" si="2"/>
        <v>-0.26451612903225807</v>
      </c>
      <c r="U25" s="209" t="str">
        <f t="shared" si="3"/>
        <v>0</v>
      </c>
      <c r="V25" s="68" t="str">
        <f t="shared" si="4"/>
        <v>감액</v>
      </c>
      <c r="W25" s="209" t="s">
        <v>3212</v>
      </c>
      <c r="X25" s="177">
        <f t="shared" si="5"/>
        <v>0</v>
      </c>
    </row>
    <row r="26" spans="1:24" ht="20.100000000000001" customHeight="1">
      <c r="A26" s="551"/>
      <c r="B26" s="565"/>
      <c r="C26" s="588"/>
      <c r="D26" s="565"/>
      <c r="E26" s="1236"/>
      <c r="F26" s="1395" t="s">
        <v>1560</v>
      </c>
      <c r="G26" s="2035">
        <v>1040000</v>
      </c>
      <c r="H26" s="938" t="s">
        <v>335</v>
      </c>
      <c r="I26" s="2417">
        <v>4</v>
      </c>
      <c r="J26" s="938"/>
      <c r="K26" s="2137"/>
      <c r="L26" s="938"/>
      <c r="M26" s="2037"/>
      <c r="N26" s="2038" t="s">
        <v>694</v>
      </c>
      <c r="O26" s="2418">
        <f>G26*I26</f>
        <v>4160000</v>
      </c>
      <c r="P26" s="2138"/>
      <c r="Q26" s="2414"/>
      <c r="R26" s="2139"/>
      <c r="S26" s="3302"/>
      <c r="U26" s="209" t="str">
        <f t="shared" si="3"/>
        <v>0</v>
      </c>
      <c r="V26" s="68" t="str">
        <f t="shared" si="4"/>
        <v>0</v>
      </c>
      <c r="W26" s="209" t="s">
        <v>3199</v>
      </c>
      <c r="X26" s="177">
        <f t="shared" si="5"/>
        <v>0</v>
      </c>
    </row>
    <row r="27" spans="1:24" ht="20.100000000000001" customHeight="1">
      <c r="A27" s="551"/>
      <c r="B27" s="565"/>
      <c r="C27" s="588"/>
      <c r="D27" s="565"/>
      <c r="E27" s="1236"/>
      <c r="F27" s="1395" t="s">
        <v>1765</v>
      </c>
      <c r="G27" s="2035">
        <v>400000</v>
      </c>
      <c r="H27" s="938" t="s">
        <v>335</v>
      </c>
      <c r="I27" s="2417">
        <v>1</v>
      </c>
      <c r="J27" s="938"/>
      <c r="K27" s="2137"/>
      <c r="L27" s="938"/>
      <c r="M27" s="2037"/>
      <c r="N27" s="2038" t="s">
        <v>28</v>
      </c>
      <c r="O27" s="2418">
        <f>G27*I27</f>
        <v>400000</v>
      </c>
      <c r="P27" s="2138"/>
      <c r="Q27" s="2151"/>
      <c r="R27" s="2139"/>
      <c r="S27" s="3302"/>
      <c r="U27" s="209" t="str">
        <f t="shared" si="3"/>
        <v>0</v>
      </c>
      <c r="V27" s="68" t="str">
        <f t="shared" si="4"/>
        <v>0</v>
      </c>
    </row>
    <row r="28" spans="1:24" ht="20.100000000000001" customHeight="1">
      <c r="A28" s="551"/>
      <c r="B28" s="565"/>
      <c r="C28" s="588"/>
      <c r="D28" s="565"/>
      <c r="E28" s="456" t="s">
        <v>148</v>
      </c>
      <c r="F28" s="457"/>
      <c r="G28" s="457"/>
      <c r="H28" s="1228"/>
      <c r="I28" s="457"/>
      <c r="J28" s="1228"/>
      <c r="K28" s="457"/>
      <c r="L28" s="457"/>
      <c r="M28" s="457"/>
      <c r="N28" s="457"/>
      <c r="O28" s="459"/>
      <c r="P28" s="573">
        <f>SUM(O29)</f>
        <v>8640000</v>
      </c>
      <c r="Q28" s="872">
        <f>Q29</f>
        <v>9000000</v>
      </c>
      <c r="R28" s="631">
        <f t="shared" si="1"/>
        <v>-360000</v>
      </c>
      <c r="S28" s="3170">
        <f t="shared" si="2"/>
        <v>-0.04</v>
      </c>
      <c r="U28" s="209" t="str">
        <f t="shared" si="3"/>
        <v>0</v>
      </c>
      <c r="V28" s="68" t="str">
        <f t="shared" si="4"/>
        <v>감액</v>
      </c>
    </row>
    <row r="29" spans="1:24" ht="20.100000000000001" customHeight="1">
      <c r="A29" s="551"/>
      <c r="B29" s="565"/>
      <c r="C29" s="588"/>
      <c r="D29" s="565"/>
      <c r="F29" s="1995" t="s">
        <v>149</v>
      </c>
      <c r="G29" s="1996"/>
      <c r="H29" s="931"/>
      <c r="I29" s="931"/>
      <c r="J29" s="931"/>
      <c r="K29" s="931"/>
      <c r="L29" s="931"/>
      <c r="M29" s="931"/>
      <c r="N29" s="1997"/>
      <c r="O29" s="1143">
        <f>SUM(O30:O30)</f>
        <v>8640000</v>
      </c>
      <c r="P29" s="950">
        <v>9000000</v>
      </c>
      <c r="Q29" s="936">
        <v>9000000</v>
      </c>
      <c r="R29" s="937">
        <f t="shared" si="1"/>
        <v>0</v>
      </c>
      <c r="S29" s="3204">
        <f t="shared" si="2"/>
        <v>0</v>
      </c>
      <c r="U29" s="209" t="str">
        <f t="shared" si="3"/>
        <v>0</v>
      </c>
      <c r="V29" s="68" t="str">
        <f t="shared" si="4"/>
        <v>0</v>
      </c>
    </row>
    <row r="30" spans="1:24" ht="20.100000000000001" customHeight="1">
      <c r="A30" s="551"/>
      <c r="B30" s="565"/>
      <c r="C30" s="588"/>
      <c r="D30" s="565"/>
      <c r="E30" s="1231"/>
      <c r="F30" s="1395" t="s">
        <v>1561</v>
      </c>
      <c r="G30" s="1389">
        <v>180000</v>
      </c>
      <c r="H30" s="2017" t="s">
        <v>335</v>
      </c>
      <c r="I30" s="2419">
        <v>4</v>
      </c>
      <c r="J30" s="2017" t="s">
        <v>335</v>
      </c>
      <c r="K30" s="1400">
        <v>12</v>
      </c>
      <c r="L30" s="1400"/>
      <c r="M30" s="1400"/>
      <c r="N30" s="1401" t="s">
        <v>696</v>
      </c>
      <c r="O30" s="1150">
        <f>G30*I30*K30</f>
        <v>8640000</v>
      </c>
      <c r="P30" s="946"/>
      <c r="Q30" s="926"/>
      <c r="R30" s="948"/>
      <c r="S30" s="3205"/>
      <c r="U30" s="209" t="str">
        <f t="shared" si="3"/>
        <v>0</v>
      </c>
      <c r="V30" s="68" t="str">
        <f t="shared" si="4"/>
        <v>0</v>
      </c>
    </row>
    <row r="31" spans="1:24" ht="20.100000000000001" customHeight="1">
      <c r="A31" s="551"/>
      <c r="B31" s="565"/>
      <c r="C31" s="588"/>
      <c r="D31" s="565"/>
      <c r="E31" s="456" t="s">
        <v>1138</v>
      </c>
      <c r="F31" s="457"/>
      <c r="G31" s="457"/>
      <c r="H31" s="1228"/>
      <c r="I31" s="457"/>
      <c r="J31" s="1228"/>
      <c r="K31" s="457"/>
      <c r="L31" s="457"/>
      <c r="M31" s="457"/>
      <c r="N31" s="457"/>
      <c r="O31" s="459"/>
      <c r="P31" s="573">
        <f>O32</f>
        <v>2340000</v>
      </c>
      <c r="Q31" s="872">
        <f>Q32</f>
        <v>3420000</v>
      </c>
      <c r="R31" s="631">
        <f t="shared" si="1"/>
        <v>-1080000</v>
      </c>
      <c r="S31" s="3170">
        <f t="shared" si="2"/>
        <v>-0.31578947368421051</v>
      </c>
      <c r="U31" s="209" t="str">
        <f t="shared" si="3"/>
        <v>0</v>
      </c>
      <c r="V31" s="68" t="str">
        <f t="shared" si="4"/>
        <v>감액</v>
      </c>
    </row>
    <row r="32" spans="1:24" ht="20.100000000000001" customHeight="1">
      <c r="A32" s="551"/>
      <c r="B32" s="565"/>
      <c r="C32" s="588"/>
      <c r="D32" s="565"/>
      <c r="F32" s="1995" t="s">
        <v>697</v>
      </c>
      <c r="G32" s="1996"/>
      <c r="H32" s="931"/>
      <c r="I32" s="931"/>
      <c r="J32" s="931"/>
      <c r="K32" s="931"/>
      <c r="L32" s="931"/>
      <c r="M32" s="931"/>
      <c r="N32" s="1997"/>
      <c r="O32" s="1143">
        <f>SUM(O33:O34)</f>
        <v>2340000</v>
      </c>
      <c r="P32" s="950">
        <f>O32</f>
        <v>2340000</v>
      </c>
      <c r="Q32" s="936">
        <v>3420000</v>
      </c>
      <c r="R32" s="937">
        <f t="shared" si="1"/>
        <v>-1080000</v>
      </c>
      <c r="S32" s="3204">
        <f t="shared" si="2"/>
        <v>-0.31578947368421051</v>
      </c>
      <c r="U32" s="209" t="str">
        <f t="shared" si="3"/>
        <v>0</v>
      </c>
      <c r="V32" s="68" t="str">
        <f t="shared" si="4"/>
        <v>감액</v>
      </c>
    </row>
    <row r="33" spans="1:22" ht="20.100000000000001" customHeight="1">
      <c r="A33" s="551"/>
      <c r="B33" s="565"/>
      <c r="C33" s="588"/>
      <c r="D33" s="565"/>
      <c r="E33" s="1231"/>
      <c r="F33" s="1395" t="s">
        <v>1766</v>
      </c>
      <c r="G33" s="1389">
        <v>60000</v>
      </c>
      <c r="H33" s="2017" t="s">
        <v>335</v>
      </c>
      <c r="I33" s="1400">
        <v>12</v>
      </c>
      <c r="J33" s="2017"/>
      <c r="K33" s="1400"/>
      <c r="L33" s="1400"/>
      <c r="M33" s="1400"/>
      <c r="N33" s="1401" t="s">
        <v>698</v>
      </c>
      <c r="O33" s="1150">
        <f>ROUNDUP(G33*I33,-3)</f>
        <v>720000</v>
      </c>
      <c r="P33" s="946"/>
      <c r="Q33" s="947"/>
      <c r="R33" s="948"/>
      <c r="S33" s="3205"/>
      <c r="U33" s="209" t="str">
        <f t="shared" si="3"/>
        <v>0</v>
      </c>
      <c r="V33" s="68" t="str">
        <f t="shared" si="4"/>
        <v>0</v>
      </c>
    </row>
    <row r="34" spans="1:22" ht="20.100000000000001" customHeight="1">
      <c r="A34" s="551"/>
      <c r="B34" s="565"/>
      <c r="C34" s="588"/>
      <c r="D34" s="565"/>
      <c r="E34" s="1231"/>
      <c r="F34" s="1395" t="s">
        <v>1767</v>
      </c>
      <c r="G34" s="1389">
        <v>180000</v>
      </c>
      <c r="H34" s="2017" t="s">
        <v>335</v>
      </c>
      <c r="I34" s="1400">
        <v>9</v>
      </c>
      <c r="J34" s="2017"/>
      <c r="K34" s="1400"/>
      <c r="L34" s="1400"/>
      <c r="M34" s="1400"/>
      <c r="N34" s="1401" t="s">
        <v>1276</v>
      </c>
      <c r="O34" s="1150">
        <f>ROUNDUP(G34*I34,-3)</f>
        <v>1620000</v>
      </c>
      <c r="P34" s="946"/>
      <c r="Q34" s="947"/>
      <c r="R34" s="948"/>
      <c r="S34" s="3205"/>
      <c r="U34" s="209" t="str">
        <f t="shared" si="3"/>
        <v>0</v>
      </c>
      <c r="V34" s="68" t="str">
        <f t="shared" si="4"/>
        <v>0</v>
      </c>
    </row>
    <row r="35" spans="1:22" ht="20.100000000000001" customHeight="1">
      <c r="A35" s="551"/>
      <c r="B35" s="565"/>
      <c r="C35" s="588"/>
      <c r="D35" s="565"/>
      <c r="E35" s="456" t="s">
        <v>1139</v>
      </c>
      <c r="F35" s="457"/>
      <c r="G35" s="457"/>
      <c r="H35" s="1228"/>
      <c r="I35" s="457"/>
      <c r="J35" s="1228"/>
      <c r="K35" s="457"/>
      <c r="L35" s="457"/>
      <c r="M35" s="457"/>
      <c r="N35" s="457"/>
      <c r="O35" s="459"/>
      <c r="P35" s="573">
        <f>O36+O39</f>
        <v>2244000</v>
      </c>
      <c r="Q35" s="573">
        <f>SUM(Q36,Q39)</f>
        <v>2244000</v>
      </c>
      <c r="R35" s="631">
        <f t="shared" si="1"/>
        <v>0</v>
      </c>
      <c r="S35" s="3170">
        <f t="shared" si="2"/>
        <v>0</v>
      </c>
      <c r="U35" s="209" t="str">
        <f t="shared" si="3"/>
        <v>0</v>
      </c>
      <c r="V35" s="68" t="str">
        <f t="shared" si="4"/>
        <v>0</v>
      </c>
    </row>
    <row r="36" spans="1:22" ht="20.100000000000001" customHeight="1">
      <c r="A36" s="551"/>
      <c r="B36" s="565"/>
      <c r="C36" s="588"/>
      <c r="D36" s="565"/>
      <c r="F36" s="1995" t="s">
        <v>699</v>
      </c>
      <c r="G36" s="1996"/>
      <c r="H36" s="931"/>
      <c r="I36" s="931"/>
      <c r="J36" s="931"/>
      <c r="K36" s="931"/>
      <c r="L36" s="931"/>
      <c r="M36" s="931"/>
      <c r="N36" s="1997"/>
      <c r="O36" s="1143">
        <f>SUM(O37:O38)</f>
        <v>1944000</v>
      </c>
      <c r="P36" s="950">
        <f>O36</f>
        <v>1944000</v>
      </c>
      <c r="Q36" s="936">
        <v>1944000</v>
      </c>
      <c r="R36" s="937">
        <f t="shared" si="1"/>
        <v>0</v>
      </c>
      <c r="S36" s="3204">
        <f t="shared" si="2"/>
        <v>0</v>
      </c>
      <c r="U36" s="209" t="str">
        <f t="shared" si="3"/>
        <v>0</v>
      </c>
      <c r="V36" s="68" t="str">
        <f t="shared" si="4"/>
        <v>0</v>
      </c>
    </row>
    <row r="37" spans="1:22" ht="20.100000000000001" customHeight="1">
      <c r="A37" s="551"/>
      <c r="B37" s="565"/>
      <c r="C37" s="588"/>
      <c r="D37" s="565"/>
      <c r="F37" s="1395" t="s">
        <v>1768</v>
      </c>
      <c r="G37" s="2035">
        <v>150000</v>
      </c>
      <c r="H37" s="938" t="s">
        <v>335</v>
      </c>
      <c r="I37" s="2420">
        <v>2</v>
      </c>
      <c r="J37" s="938"/>
      <c r="K37" s="2037"/>
      <c r="L37" s="2037"/>
      <c r="M37" s="2037"/>
      <c r="N37" s="2038" t="s">
        <v>584</v>
      </c>
      <c r="O37" s="2039">
        <f>ROUNDUP(G37*I37,-3)</f>
        <v>300000</v>
      </c>
      <c r="P37" s="946"/>
      <c r="Q37" s="947"/>
      <c r="R37" s="948"/>
      <c r="S37" s="3205"/>
      <c r="U37" s="209" t="str">
        <f t="shared" si="3"/>
        <v>0</v>
      </c>
      <c r="V37" s="68" t="str">
        <f t="shared" si="4"/>
        <v>0</v>
      </c>
    </row>
    <row r="38" spans="1:22" ht="20.100000000000001" customHeight="1">
      <c r="A38" s="551"/>
      <c r="B38" s="565"/>
      <c r="C38" s="588"/>
      <c r="D38" s="565"/>
      <c r="F38" s="1395" t="s">
        <v>1673</v>
      </c>
      <c r="G38" s="2035">
        <v>137000</v>
      </c>
      <c r="H38" s="938" t="s">
        <v>335</v>
      </c>
      <c r="I38" s="2037">
        <v>12</v>
      </c>
      <c r="J38" s="938"/>
      <c r="K38" s="2037"/>
      <c r="L38" s="2037"/>
      <c r="M38" s="2037"/>
      <c r="N38" s="2038" t="s">
        <v>584</v>
      </c>
      <c r="O38" s="2039">
        <f>ROUNDUP(G38*I38,-3)</f>
        <v>1644000</v>
      </c>
      <c r="P38" s="946"/>
      <c r="Q38" s="947"/>
      <c r="R38" s="948"/>
      <c r="S38" s="3205"/>
      <c r="U38" s="209" t="str">
        <f t="shared" si="3"/>
        <v>0</v>
      </c>
      <c r="V38" s="68" t="str">
        <f t="shared" si="4"/>
        <v>0</v>
      </c>
    </row>
    <row r="39" spans="1:22" ht="20.100000000000001" customHeight="1">
      <c r="A39" s="551"/>
      <c r="B39" s="565"/>
      <c r="C39" s="588"/>
      <c r="D39" s="565"/>
      <c r="F39" s="2028" t="s">
        <v>700</v>
      </c>
      <c r="G39" s="1996"/>
      <c r="H39" s="931"/>
      <c r="I39" s="931"/>
      <c r="J39" s="931"/>
      <c r="K39" s="931"/>
      <c r="L39" s="931"/>
      <c r="M39" s="931"/>
      <c r="N39" s="1997"/>
      <c r="O39" s="1143">
        <f>SUM(O40)</f>
        <v>300000</v>
      </c>
      <c r="P39" s="950">
        <f>O39</f>
        <v>300000</v>
      </c>
      <c r="Q39" s="936">
        <v>300000</v>
      </c>
      <c r="R39" s="937">
        <f t="shared" si="1"/>
        <v>0</v>
      </c>
      <c r="S39" s="3204">
        <f t="shared" si="2"/>
        <v>0</v>
      </c>
      <c r="U39" s="209" t="str">
        <f t="shared" si="3"/>
        <v>0</v>
      </c>
      <c r="V39" s="68" t="str">
        <f t="shared" si="4"/>
        <v>0</v>
      </c>
    </row>
    <row r="40" spans="1:22" ht="20.100000000000001" customHeight="1">
      <c r="A40" s="551"/>
      <c r="B40" s="565"/>
      <c r="C40" s="588"/>
      <c r="D40" s="565"/>
      <c r="F40" s="2029" t="s">
        <v>1769</v>
      </c>
      <c r="G40" s="2030">
        <v>50000</v>
      </c>
      <c r="H40" s="2031" t="s">
        <v>335</v>
      </c>
      <c r="I40" s="1407">
        <v>6</v>
      </c>
      <c r="J40" s="2031"/>
      <c r="K40" s="1407"/>
      <c r="L40" s="1407"/>
      <c r="M40" s="1407"/>
      <c r="N40" s="2032" t="s">
        <v>584</v>
      </c>
      <c r="O40" s="2033">
        <f>ROUNDUP(G40*I40,-3)</f>
        <v>300000</v>
      </c>
      <c r="P40" s="926"/>
      <c r="Q40" s="1167"/>
      <c r="R40" s="1168"/>
      <c r="S40" s="3298"/>
      <c r="U40" s="209" t="str">
        <f t="shared" si="3"/>
        <v>0</v>
      </c>
      <c r="V40" s="68" t="str">
        <f t="shared" si="4"/>
        <v>0</v>
      </c>
    </row>
    <row r="41" spans="1:22" ht="20.100000000000001" customHeight="1">
      <c r="A41" s="551"/>
      <c r="B41" s="565"/>
      <c r="C41" s="588"/>
      <c r="D41" s="565"/>
      <c r="E41" s="456" t="s">
        <v>1140</v>
      </c>
      <c r="F41" s="1258"/>
      <c r="G41" s="1258"/>
      <c r="H41" s="1259"/>
      <c r="I41" s="1258"/>
      <c r="J41" s="1259"/>
      <c r="K41" s="1258"/>
      <c r="L41" s="1258"/>
      <c r="M41" s="1258"/>
      <c r="N41" s="1258"/>
      <c r="O41" s="910"/>
      <c r="P41" s="872">
        <f>O42</f>
        <v>325000</v>
      </c>
      <c r="Q41" s="872">
        <f>Q42</f>
        <v>325000</v>
      </c>
      <c r="R41" s="873">
        <f t="shared" si="1"/>
        <v>0</v>
      </c>
      <c r="S41" s="3199">
        <f t="shared" si="2"/>
        <v>0</v>
      </c>
      <c r="U41" s="209" t="str">
        <f t="shared" si="3"/>
        <v>0</v>
      </c>
      <c r="V41" s="68" t="str">
        <f t="shared" si="4"/>
        <v>0</v>
      </c>
    </row>
    <row r="42" spans="1:22" ht="20.100000000000001" customHeight="1">
      <c r="A42" s="551"/>
      <c r="B42" s="565"/>
      <c r="C42" s="588"/>
      <c r="D42" s="565"/>
      <c r="F42" s="1995" t="s">
        <v>701</v>
      </c>
      <c r="G42" s="1996"/>
      <c r="H42" s="931"/>
      <c r="I42" s="931"/>
      <c r="J42" s="931"/>
      <c r="K42" s="931"/>
      <c r="L42" s="931"/>
      <c r="M42" s="931"/>
      <c r="N42" s="1997"/>
      <c r="O42" s="1143">
        <f>SUM(O43:O43)</f>
        <v>325000</v>
      </c>
      <c r="P42" s="950">
        <f>O42</f>
        <v>325000</v>
      </c>
      <c r="Q42" s="936">
        <v>325000</v>
      </c>
      <c r="R42" s="937">
        <f t="shared" si="1"/>
        <v>0</v>
      </c>
      <c r="S42" s="3204">
        <f t="shared" si="2"/>
        <v>0</v>
      </c>
      <c r="U42" s="209" t="str">
        <f t="shared" si="3"/>
        <v>0</v>
      </c>
      <c r="V42" s="68" t="str">
        <f t="shared" si="4"/>
        <v>0</v>
      </c>
    </row>
    <row r="43" spans="1:22" ht="20.100000000000001" customHeight="1">
      <c r="A43" s="551"/>
      <c r="B43" s="565"/>
      <c r="C43" s="588"/>
      <c r="D43" s="565"/>
      <c r="E43" s="1231"/>
      <c r="F43" s="1395" t="s">
        <v>1675</v>
      </c>
      <c r="G43" s="1389">
        <v>325000</v>
      </c>
      <c r="H43" s="2017" t="s">
        <v>335</v>
      </c>
      <c r="I43" s="2034">
        <v>1</v>
      </c>
      <c r="J43" s="2017"/>
      <c r="K43" s="1400"/>
      <c r="L43" s="1400"/>
      <c r="M43" s="1400"/>
      <c r="N43" s="1401" t="s">
        <v>702</v>
      </c>
      <c r="O43" s="1150">
        <f>ROUNDUP(G43*I43,-3)</f>
        <v>325000</v>
      </c>
      <c r="P43" s="946"/>
      <c r="Q43" s="926"/>
      <c r="R43" s="948"/>
      <c r="S43" s="3205"/>
      <c r="U43" s="209" t="str">
        <f t="shared" si="3"/>
        <v>0</v>
      </c>
      <c r="V43" s="68" t="str">
        <f t="shared" si="4"/>
        <v>0</v>
      </c>
    </row>
    <row r="44" spans="1:22" ht="20.100000000000001" customHeight="1">
      <c r="A44" s="551"/>
      <c r="B44" s="565"/>
      <c r="C44" s="588"/>
      <c r="D44" s="565"/>
      <c r="E44" s="456" t="s">
        <v>1100</v>
      </c>
      <c r="F44" s="457"/>
      <c r="G44" s="457"/>
      <c r="H44" s="1228"/>
      <c r="I44" s="457"/>
      <c r="J44" s="1228"/>
      <c r="K44" s="457"/>
      <c r="L44" s="457"/>
      <c r="M44" s="457"/>
      <c r="N44" s="457"/>
      <c r="O44" s="459"/>
      <c r="P44" s="573">
        <f>O45</f>
        <v>3480000</v>
      </c>
      <c r="Q44" s="872">
        <f>Q45</f>
        <v>3480000</v>
      </c>
      <c r="R44" s="631">
        <f t="shared" si="1"/>
        <v>0</v>
      </c>
      <c r="S44" s="3170">
        <f t="shared" si="2"/>
        <v>0</v>
      </c>
      <c r="U44" s="209" t="str">
        <f t="shared" si="3"/>
        <v>0</v>
      </c>
      <c r="V44" s="68" t="str">
        <f t="shared" si="4"/>
        <v>0</v>
      </c>
    </row>
    <row r="45" spans="1:22" ht="20.100000000000001" customHeight="1">
      <c r="A45" s="551"/>
      <c r="B45" s="565"/>
      <c r="C45" s="588"/>
      <c r="D45" s="565"/>
      <c r="F45" s="1995" t="s">
        <v>703</v>
      </c>
      <c r="G45" s="1996"/>
      <c r="H45" s="931"/>
      <c r="I45" s="931"/>
      <c r="J45" s="931"/>
      <c r="K45" s="931"/>
      <c r="L45" s="931"/>
      <c r="M45" s="931"/>
      <c r="N45" s="1997"/>
      <c r="O45" s="1143">
        <f>SUM(O46:O47)</f>
        <v>3480000</v>
      </c>
      <c r="P45" s="950">
        <f>O45</f>
        <v>3480000</v>
      </c>
      <c r="Q45" s="936">
        <v>3480000</v>
      </c>
      <c r="R45" s="937">
        <f t="shared" si="1"/>
        <v>0</v>
      </c>
      <c r="S45" s="3204">
        <f t="shared" si="2"/>
        <v>0</v>
      </c>
      <c r="U45" s="209" t="str">
        <f t="shared" si="3"/>
        <v>0</v>
      </c>
      <c r="V45" s="68" t="str">
        <f t="shared" si="4"/>
        <v>0</v>
      </c>
    </row>
    <row r="46" spans="1:22" ht="20.100000000000001" customHeight="1">
      <c r="A46" s="551"/>
      <c r="B46" s="565"/>
      <c r="C46" s="588"/>
      <c r="D46" s="565"/>
      <c r="E46" s="1231"/>
      <c r="F46" s="1395" t="s">
        <v>1676</v>
      </c>
      <c r="G46" s="2035">
        <v>250000</v>
      </c>
      <c r="H46" s="938" t="s">
        <v>335</v>
      </c>
      <c r="I46" s="2420">
        <v>1</v>
      </c>
      <c r="J46" s="938" t="s">
        <v>335</v>
      </c>
      <c r="K46" s="2037">
        <v>12</v>
      </c>
      <c r="L46" s="2037"/>
      <c r="M46" s="2037"/>
      <c r="N46" s="2038" t="s">
        <v>704</v>
      </c>
      <c r="O46" s="2039">
        <f>ROUNDUP(G46*I46*K46,-3)</f>
        <v>3000000</v>
      </c>
      <c r="P46" s="946"/>
      <c r="Q46" s="947"/>
      <c r="R46" s="948"/>
      <c r="S46" s="3205"/>
      <c r="U46" s="209" t="str">
        <f t="shared" si="3"/>
        <v>0</v>
      </c>
      <c r="V46" s="68" t="str">
        <f t="shared" si="4"/>
        <v>0</v>
      </c>
    </row>
    <row r="47" spans="1:22" ht="20.100000000000001" customHeight="1">
      <c r="A47" s="551"/>
      <c r="B47" s="565"/>
      <c r="C47" s="588"/>
      <c r="D47" s="565"/>
      <c r="E47" s="1231"/>
      <c r="F47" s="1395" t="s">
        <v>1678</v>
      </c>
      <c r="G47" s="2035">
        <v>40000</v>
      </c>
      <c r="H47" s="938" t="s">
        <v>335</v>
      </c>
      <c r="I47" s="2420">
        <v>1</v>
      </c>
      <c r="J47" s="938" t="s">
        <v>335</v>
      </c>
      <c r="K47" s="2037">
        <v>12</v>
      </c>
      <c r="L47" s="2037"/>
      <c r="M47" s="2037"/>
      <c r="N47" s="2038" t="s">
        <v>704</v>
      </c>
      <c r="O47" s="2039">
        <f>ROUNDUP(G47*I47*K47,-3)</f>
        <v>480000</v>
      </c>
      <c r="P47" s="946"/>
      <c r="Q47" s="926"/>
      <c r="R47" s="948"/>
      <c r="S47" s="3205"/>
      <c r="U47" s="209" t="str">
        <f t="shared" si="3"/>
        <v>0</v>
      </c>
      <c r="V47" s="68" t="str">
        <f t="shared" si="4"/>
        <v>0</v>
      </c>
    </row>
    <row r="48" spans="1:22" ht="20.100000000000001" customHeight="1">
      <c r="A48" s="551"/>
      <c r="B48" s="565"/>
      <c r="C48" s="588"/>
      <c r="D48" s="565"/>
      <c r="E48" s="456" t="s">
        <v>133</v>
      </c>
      <c r="F48" s="457"/>
      <c r="G48" s="457"/>
      <c r="H48" s="1228"/>
      <c r="I48" s="457"/>
      <c r="J48" s="1228"/>
      <c r="K48" s="457"/>
      <c r="L48" s="457"/>
      <c r="M48" s="457"/>
      <c r="N48" s="457"/>
      <c r="O48" s="459"/>
      <c r="P48" s="573">
        <f>O49</f>
        <v>960000</v>
      </c>
      <c r="Q48" s="872">
        <f>Q49</f>
        <v>960000</v>
      </c>
      <c r="R48" s="631">
        <f t="shared" si="1"/>
        <v>0</v>
      </c>
      <c r="S48" s="3170">
        <f t="shared" si="2"/>
        <v>0</v>
      </c>
      <c r="U48" s="209" t="str">
        <f t="shared" si="3"/>
        <v>0</v>
      </c>
      <c r="V48" s="68" t="str">
        <f t="shared" si="4"/>
        <v>0</v>
      </c>
    </row>
    <row r="49" spans="1:25" ht="20.100000000000001" customHeight="1">
      <c r="A49" s="551"/>
      <c r="B49" s="565"/>
      <c r="C49" s="588"/>
      <c r="D49" s="565"/>
      <c r="E49" s="2421"/>
      <c r="F49" s="1995" t="s">
        <v>705</v>
      </c>
      <c r="G49" s="1996"/>
      <c r="H49" s="931"/>
      <c r="I49" s="931"/>
      <c r="J49" s="931"/>
      <c r="K49" s="931"/>
      <c r="L49" s="931"/>
      <c r="M49" s="931"/>
      <c r="N49" s="1997"/>
      <c r="O49" s="1143">
        <f>SUM(O50:O50)</f>
        <v>960000</v>
      </c>
      <c r="P49" s="950">
        <f>O49</f>
        <v>960000</v>
      </c>
      <c r="Q49" s="936">
        <v>960000</v>
      </c>
      <c r="R49" s="937">
        <f t="shared" si="1"/>
        <v>0</v>
      </c>
      <c r="S49" s="3204">
        <f t="shared" si="2"/>
        <v>0</v>
      </c>
      <c r="U49" s="209" t="str">
        <f t="shared" si="3"/>
        <v>0</v>
      </c>
      <c r="V49" s="68" t="str">
        <f t="shared" si="4"/>
        <v>0</v>
      </c>
    </row>
    <row r="50" spans="1:25" ht="20.100000000000001" customHeight="1">
      <c r="A50" s="551"/>
      <c r="B50" s="565"/>
      <c r="C50" s="588"/>
      <c r="D50" s="565"/>
      <c r="E50" s="2422"/>
      <c r="F50" s="2086" t="s">
        <v>1691</v>
      </c>
      <c r="G50" s="1114">
        <v>80000</v>
      </c>
      <c r="H50" s="2087" t="s">
        <v>335</v>
      </c>
      <c r="I50" s="2114">
        <v>12</v>
      </c>
      <c r="J50" s="2087"/>
      <c r="K50" s="2114"/>
      <c r="L50" s="2114"/>
      <c r="M50" s="2114"/>
      <c r="N50" s="2091" t="s">
        <v>20</v>
      </c>
      <c r="O50" s="2423">
        <f>ROUNDUP(G50*I50,-3)</f>
        <v>960000</v>
      </c>
      <c r="P50" s="848"/>
      <c r="Q50" s="892"/>
      <c r="R50" s="849"/>
      <c r="S50" s="3300"/>
      <c r="U50" s="209" t="str">
        <f t="shared" si="3"/>
        <v>0</v>
      </c>
      <c r="V50" s="68" t="str">
        <f t="shared" si="4"/>
        <v>0</v>
      </c>
    </row>
    <row r="51" spans="1:25" ht="20.100000000000001" customHeight="1">
      <c r="A51" s="551"/>
      <c r="B51" s="565"/>
      <c r="C51" s="588"/>
      <c r="D51" s="565"/>
      <c r="E51" s="456" t="s">
        <v>136</v>
      </c>
      <c r="F51" s="457"/>
      <c r="G51" s="457"/>
      <c r="H51" s="1228"/>
      <c r="I51" s="457"/>
      <c r="J51" s="1228"/>
      <c r="K51" s="457"/>
      <c r="L51" s="457"/>
      <c r="M51" s="457"/>
      <c r="N51" s="457"/>
      <c r="O51" s="459"/>
      <c r="P51" s="573">
        <f>O52</f>
        <v>501000</v>
      </c>
      <c r="Q51" s="872">
        <f>Q52</f>
        <v>501000</v>
      </c>
      <c r="R51" s="631">
        <f t="shared" si="1"/>
        <v>0</v>
      </c>
      <c r="S51" s="3170">
        <f t="shared" si="2"/>
        <v>0</v>
      </c>
      <c r="U51" s="209" t="str">
        <f t="shared" si="3"/>
        <v>0</v>
      </c>
      <c r="V51" s="68" t="str">
        <f t="shared" si="4"/>
        <v>0</v>
      </c>
    </row>
    <row r="52" spans="1:25" ht="20.100000000000001" customHeight="1">
      <c r="A52" s="551"/>
      <c r="B52" s="565"/>
      <c r="C52" s="588"/>
      <c r="D52" s="565"/>
      <c r="F52" s="1995" t="s">
        <v>706</v>
      </c>
      <c r="G52" s="1996"/>
      <c r="H52" s="931"/>
      <c r="I52" s="931"/>
      <c r="J52" s="931"/>
      <c r="K52" s="931"/>
      <c r="L52" s="931"/>
      <c r="M52" s="931"/>
      <c r="N52" s="1997"/>
      <c r="O52" s="1143">
        <f>SUM(O53:O54)</f>
        <v>501000</v>
      </c>
      <c r="P52" s="950">
        <f>O52</f>
        <v>501000</v>
      </c>
      <c r="Q52" s="936">
        <v>501000</v>
      </c>
      <c r="R52" s="937">
        <f t="shared" si="1"/>
        <v>0</v>
      </c>
      <c r="S52" s="3204">
        <f t="shared" si="2"/>
        <v>0</v>
      </c>
      <c r="U52" s="209" t="str">
        <f t="shared" si="3"/>
        <v>0</v>
      </c>
      <c r="V52" s="68" t="str">
        <f t="shared" si="4"/>
        <v>0</v>
      </c>
    </row>
    <row r="53" spans="1:25" ht="20.100000000000001" customHeight="1">
      <c r="A53" s="551"/>
      <c r="B53" s="565"/>
      <c r="C53" s="588"/>
      <c r="D53" s="565"/>
      <c r="E53" s="1231"/>
      <c r="F53" s="1395" t="s">
        <v>1697</v>
      </c>
      <c r="G53" s="2035">
        <v>41000</v>
      </c>
      <c r="H53" s="938" t="s">
        <v>335</v>
      </c>
      <c r="I53" s="2159">
        <v>12</v>
      </c>
      <c r="J53" s="938"/>
      <c r="K53" s="2037"/>
      <c r="L53" s="2037"/>
      <c r="M53" s="2037"/>
      <c r="N53" s="2038" t="s">
        <v>577</v>
      </c>
      <c r="O53" s="2039">
        <f>ROUNDUP(G53*I53,-3)</f>
        <v>492000</v>
      </c>
      <c r="P53" s="946"/>
      <c r="Q53" s="947"/>
      <c r="R53" s="948"/>
      <c r="S53" s="3205"/>
      <c r="U53" s="209" t="str">
        <f t="shared" si="3"/>
        <v>0</v>
      </c>
      <c r="V53" s="68" t="str">
        <f t="shared" si="4"/>
        <v>0</v>
      </c>
    </row>
    <row r="54" spans="1:25" ht="20.100000000000001" customHeight="1">
      <c r="A54" s="551"/>
      <c r="B54" s="565"/>
      <c r="C54" s="588"/>
      <c r="D54" s="565"/>
      <c r="E54" s="1231"/>
      <c r="F54" s="1395" t="s">
        <v>1770</v>
      </c>
      <c r="G54" s="2035">
        <v>4400</v>
      </c>
      <c r="H54" s="938" t="s">
        <v>335</v>
      </c>
      <c r="I54" s="2157">
        <v>1</v>
      </c>
      <c r="J54" s="938" t="s">
        <v>335</v>
      </c>
      <c r="K54" s="2424">
        <v>2</v>
      </c>
      <c r="L54" s="2037"/>
      <c r="M54" s="2037"/>
      <c r="N54" s="2038" t="s">
        <v>1253</v>
      </c>
      <c r="O54" s="2039">
        <f>ROUNDUP(G54*I54*K54,-3)</f>
        <v>9000</v>
      </c>
      <c r="P54" s="946"/>
      <c r="Q54" s="926"/>
      <c r="R54" s="948"/>
      <c r="S54" s="3205"/>
      <c r="U54" s="209" t="str">
        <f t="shared" si="3"/>
        <v>0</v>
      </c>
      <c r="V54" s="68" t="str">
        <f t="shared" si="4"/>
        <v>0</v>
      </c>
    </row>
    <row r="55" spans="1:25" ht="20.100000000000001" customHeight="1">
      <c r="A55" s="551"/>
      <c r="B55" s="565"/>
      <c r="C55" s="588"/>
      <c r="D55" s="565"/>
      <c r="E55" s="456" t="s">
        <v>1141</v>
      </c>
      <c r="F55" s="457"/>
      <c r="G55" s="457"/>
      <c r="H55" s="1228"/>
      <c r="I55" s="457"/>
      <c r="J55" s="1228"/>
      <c r="K55" s="457"/>
      <c r="L55" s="457"/>
      <c r="M55" s="457"/>
      <c r="N55" s="457"/>
      <c r="O55" s="459"/>
      <c r="P55" s="573">
        <f>O56</f>
        <v>1200000</v>
      </c>
      <c r="Q55" s="872">
        <f>Q56</f>
        <v>1200000</v>
      </c>
      <c r="R55" s="631">
        <f t="shared" si="1"/>
        <v>0</v>
      </c>
      <c r="S55" s="3170">
        <f t="shared" si="2"/>
        <v>0</v>
      </c>
      <c r="U55" s="209" t="str">
        <f t="shared" si="3"/>
        <v>0</v>
      </c>
      <c r="V55" s="68" t="str">
        <f t="shared" si="4"/>
        <v>0</v>
      </c>
    </row>
    <row r="56" spans="1:25" ht="20.100000000000001" customHeight="1">
      <c r="A56" s="551"/>
      <c r="B56" s="565"/>
      <c r="C56" s="588"/>
      <c r="D56" s="565"/>
      <c r="E56" s="1231"/>
      <c r="F56" s="1995" t="s">
        <v>961</v>
      </c>
      <c r="G56" s="1996"/>
      <c r="H56" s="931"/>
      <c r="I56" s="931"/>
      <c r="J56" s="931"/>
      <c r="K56" s="931"/>
      <c r="L56" s="931"/>
      <c r="M56" s="931"/>
      <c r="N56" s="1997"/>
      <c r="O56" s="1143">
        <f>O57</f>
        <v>1200000</v>
      </c>
      <c r="P56" s="950">
        <f>O56</f>
        <v>1200000</v>
      </c>
      <c r="Q56" s="936">
        <v>1200000</v>
      </c>
      <c r="R56" s="937">
        <f t="shared" si="1"/>
        <v>0</v>
      </c>
      <c r="S56" s="3204">
        <f t="shared" si="2"/>
        <v>0</v>
      </c>
      <c r="U56" s="209" t="str">
        <f t="shared" si="3"/>
        <v>0</v>
      </c>
      <c r="V56" s="68" t="str">
        <f t="shared" si="4"/>
        <v>0</v>
      </c>
    </row>
    <row r="57" spans="1:25" ht="20.100000000000001" customHeight="1">
      <c r="A57" s="551"/>
      <c r="B57" s="565"/>
      <c r="C57" s="588"/>
      <c r="D57" s="565"/>
      <c r="E57" s="1255"/>
      <c r="F57" s="1402" t="s">
        <v>1593</v>
      </c>
      <c r="G57" s="2030">
        <v>100000</v>
      </c>
      <c r="H57" s="2031" t="s">
        <v>335</v>
      </c>
      <c r="I57" s="1407">
        <v>12</v>
      </c>
      <c r="J57" s="2031"/>
      <c r="K57" s="1407"/>
      <c r="L57" s="1407"/>
      <c r="M57" s="1407"/>
      <c r="N57" s="2032" t="s">
        <v>535</v>
      </c>
      <c r="O57" s="2033">
        <f>ROUNDUP(G57*I57,-3)</f>
        <v>1200000</v>
      </c>
      <c r="P57" s="2151"/>
      <c r="Q57" s="2425"/>
      <c r="R57" s="2426"/>
      <c r="S57" s="3305"/>
      <c r="U57" s="209" t="str">
        <f t="shared" si="3"/>
        <v>0</v>
      </c>
      <c r="V57" s="179">
        <f>P55+P58</f>
        <v>2420000</v>
      </c>
      <c r="X57" s="68">
        <f>V57/12</f>
        <v>201666.66666666666</v>
      </c>
    </row>
    <row r="58" spans="1:25" ht="20.100000000000001" customHeight="1">
      <c r="A58" s="551"/>
      <c r="B58" s="565"/>
      <c r="C58" s="588"/>
      <c r="D58" s="565"/>
      <c r="E58" s="456" t="s">
        <v>1107</v>
      </c>
      <c r="F58" s="457"/>
      <c r="G58" s="457"/>
      <c r="H58" s="1228"/>
      <c r="I58" s="457"/>
      <c r="J58" s="1228"/>
      <c r="K58" s="457"/>
      <c r="L58" s="457"/>
      <c r="M58" s="457"/>
      <c r="N58" s="457"/>
      <c r="O58" s="459"/>
      <c r="P58" s="872">
        <f>O59+O61</f>
        <v>1220000</v>
      </c>
      <c r="Q58" s="872">
        <f>SUM(Q59,Q61)</f>
        <v>1300000</v>
      </c>
      <c r="R58" s="873">
        <f t="shared" si="1"/>
        <v>-80000</v>
      </c>
      <c r="S58" s="3199">
        <f t="shared" si="2"/>
        <v>-6.1538461538461542E-2</v>
      </c>
      <c r="U58" s="209" t="str">
        <f t="shared" si="3"/>
        <v>0</v>
      </c>
      <c r="V58" s="68" t="str">
        <f t="shared" si="4"/>
        <v>감액</v>
      </c>
    </row>
    <row r="59" spans="1:25" ht="20.100000000000001" customHeight="1">
      <c r="A59" s="551"/>
      <c r="B59" s="565"/>
      <c r="C59" s="588"/>
      <c r="D59" s="565"/>
      <c r="F59" s="2427" t="s">
        <v>962</v>
      </c>
      <c r="G59" s="2428"/>
      <c r="H59" s="2429"/>
      <c r="I59" s="2429"/>
      <c r="J59" s="2429"/>
      <c r="K59" s="2429"/>
      <c r="L59" s="2429"/>
      <c r="M59" s="2429"/>
      <c r="N59" s="2430"/>
      <c r="O59" s="2431">
        <f>O60</f>
        <v>900000</v>
      </c>
      <c r="P59" s="2432">
        <f>O59</f>
        <v>900000</v>
      </c>
      <c r="Q59" s="2433">
        <v>900000</v>
      </c>
      <c r="R59" s="2434">
        <f t="shared" si="1"/>
        <v>0</v>
      </c>
      <c r="S59" s="3320">
        <f t="shared" si="2"/>
        <v>0</v>
      </c>
      <c r="U59" s="209" t="str">
        <f t="shared" si="3"/>
        <v>0</v>
      </c>
      <c r="V59" s="68" t="str">
        <f t="shared" si="4"/>
        <v>0</v>
      </c>
    </row>
    <row r="60" spans="1:25" ht="20.100000000000001" customHeight="1">
      <c r="A60" s="551"/>
      <c r="B60" s="565"/>
      <c r="C60" s="588"/>
      <c r="D60" s="565"/>
      <c r="E60" s="1231"/>
      <c r="F60" s="1395" t="s">
        <v>1594</v>
      </c>
      <c r="G60" s="2035">
        <v>75000</v>
      </c>
      <c r="H60" s="938" t="s">
        <v>335</v>
      </c>
      <c r="I60" s="2159">
        <v>12</v>
      </c>
      <c r="J60" s="938"/>
      <c r="K60" s="2037"/>
      <c r="L60" s="2037"/>
      <c r="M60" s="2037"/>
      <c r="N60" s="2038" t="s">
        <v>28</v>
      </c>
      <c r="O60" s="2039">
        <f>ROUNDUP(G60*I60,-3)</f>
        <v>900000</v>
      </c>
      <c r="P60" s="2138"/>
      <c r="Q60" s="2414"/>
      <c r="R60" s="2139"/>
      <c r="S60" s="3302"/>
      <c r="U60" s="209" t="str">
        <f t="shared" si="3"/>
        <v>0</v>
      </c>
      <c r="V60" s="68" t="str">
        <f t="shared" si="4"/>
        <v>0</v>
      </c>
      <c r="W60" s="68">
        <f>U60/12</f>
        <v>0</v>
      </c>
    </row>
    <row r="61" spans="1:25" ht="20.100000000000001" customHeight="1">
      <c r="A61" s="551"/>
      <c r="B61" s="565"/>
      <c r="C61" s="588"/>
      <c r="D61" s="565"/>
      <c r="E61" s="1231"/>
      <c r="F61" s="1995" t="s">
        <v>963</v>
      </c>
      <c r="G61" s="1996"/>
      <c r="H61" s="931"/>
      <c r="I61" s="931"/>
      <c r="J61" s="931"/>
      <c r="K61" s="931"/>
      <c r="L61" s="931"/>
      <c r="M61" s="931"/>
      <c r="N61" s="1997"/>
      <c r="O61" s="1143">
        <f>O62</f>
        <v>320000</v>
      </c>
      <c r="P61" s="950">
        <f>O61</f>
        <v>320000</v>
      </c>
      <c r="Q61" s="936">
        <v>400000</v>
      </c>
      <c r="R61" s="937">
        <f t="shared" si="1"/>
        <v>-80000</v>
      </c>
      <c r="S61" s="3204">
        <f t="shared" si="2"/>
        <v>-0.2</v>
      </c>
      <c r="U61" s="209" t="str">
        <f t="shared" si="3"/>
        <v>0</v>
      </c>
      <c r="V61" s="68" t="str">
        <f t="shared" si="4"/>
        <v>감액</v>
      </c>
    </row>
    <row r="62" spans="1:25" ht="20.100000000000001" customHeight="1">
      <c r="A62" s="551"/>
      <c r="B62" s="565"/>
      <c r="C62" s="588"/>
      <c r="D62" s="565"/>
      <c r="E62" s="1231"/>
      <c r="F62" s="3447" t="s">
        <v>1595</v>
      </c>
      <c r="G62" s="3448">
        <v>80000</v>
      </c>
      <c r="H62" s="3449" t="s">
        <v>335</v>
      </c>
      <c r="I62" s="3450">
        <v>4</v>
      </c>
      <c r="J62" s="3449"/>
      <c r="K62" s="3451"/>
      <c r="L62" s="3451"/>
      <c r="M62" s="3451"/>
      <c r="N62" s="3452" t="s">
        <v>707</v>
      </c>
      <c r="O62" s="3453">
        <f>ROUNDUP(G62*I62,-3)</f>
        <v>320000</v>
      </c>
      <c r="P62" s="3454"/>
      <c r="Q62" s="3455"/>
      <c r="R62" s="3456"/>
      <c r="S62" s="3457"/>
      <c r="U62" s="209" t="str">
        <f t="shared" si="3"/>
        <v>0</v>
      </c>
      <c r="V62" s="68" t="str">
        <f t="shared" si="4"/>
        <v>0</v>
      </c>
    </row>
    <row r="63" spans="1:25" ht="20.100000000000001" customHeight="1">
      <c r="A63" s="551"/>
      <c r="B63" s="565"/>
      <c r="C63" s="588"/>
      <c r="D63" s="565"/>
      <c r="E63" s="456" t="s">
        <v>183</v>
      </c>
      <c r="F63" s="457"/>
      <c r="G63" s="457"/>
      <c r="H63" s="1228"/>
      <c r="I63" s="457"/>
      <c r="J63" s="1228"/>
      <c r="K63" s="457"/>
      <c r="L63" s="457"/>
      <c r="M63" s="457"/>
      <c r="N63" s="457"/>
      <c r="O63" s="459"/>
      <c r="P63" s="573">
        <f>O64+O66</f>
        <v>2507000</v>
      </c>
      <c r="Q63" s="872">
        <f>SUM(Q64,Q66)</f>
        <v>2807000</v>
      </c>
      <c r="R63" s="631">
        <f t="shared" si="1"/>
        <v>-300000</v>
      </c>
      <c r="S63" s="3170">
        <f t="shared" si="2"/>
        <v>-0.10687566797292483</v>
      </c>
      <c r="U63" s="209" t="str">
        <f t="shared" si="3"/>
        <v>0</v>
      </c>
      <c r="V63" s="68" t="str">
        <f t="shared" si="4"/>
        <v>감액</v>
      </c>
    </row>
    <row r="64" spans="1:25" ht="20.100000000000001" customHeight="1">
      <c r="A64" s="551"/>
      <c r="B64" s="565"/>
      <c r="C64" s="588"/>
      <c r="D64" s="565"/>
      <c r="F64" s="1995" t="s">
        <v>708</v>
      </c>
      <c r="G64" s="1996"/>
      <c r="H64" s="931"/>
      <c r="I64" s="931"/>
      <c r="J64" s="931"/>
      <c r="K64" s="931"/>
      <c r="L64" s="931"/>
      <c r="M64" s="931"/>
      <c r="N64" s="1997"/>
      <c r="O64" s="1143">
        <f>SUM(O65:O65)</f>
        <v>1200000</v>
      </c>
      <c r="P64" s="950">
        <f>O64</f>
        <v>1200000</v>
      </c>
      <c r="Q64" s="936">
        <v>1500000</v>
      </c>
      <c r="R64" s="937">
        <f t="shared" si="1"/>
        <v>-300000</v>
      </c>
      <c r="S64" s="3204">
        <f t="shared" si="2"/>
        <v>-0.2</v>
      </c>
      <c r="U64" s="209" t="str">
        <f t="shared" si="3"/>
        <v>0</v>
      </c>
      <c r="V64" s="68" t="str">
        <f t="shared" si="4"/>
        <v>감액</v>
      </c>
      <c r="Y64" s="179">
        <f>P72+P15</f>
        <v>40010000</v>
      </c>
    </row>
    <row r="65" spans="1:22" ht="20.100000000000001" customHeight="1">
      <c r="A65" s="551"/>
      <c r="B65" s="565"/>
      <c r="C65" s="588"/>
      <c r="D65" s="565"/>
      <c r="F65" s="1395" t="s">
        <v>1771</v>
      </c>
      <c r="G65" s="1389">
        <v>300000</v>
      </c>
      <c r="H65" s="2017" t="s">
        <v>335</v>
      </c>
      <c r="I65" s="2419">
        <v>4</v>
      </c>
      <c r="J65" s="2017"/>
      <c r="K65" s="1400"/>
      <c r="L65" s="1400"/>
      <c r="M65" s="1400"/>
      <c r="N65" s="1401" t="s">
        <v>28</v>
      </c>
      <c r="O65" s="1150">
        <f>ROUNDUP(G65*I65,-3)</f>
        <v>1200000</v>
      </c>
      <c r="P65" s="2435"/>
      <c r="Q65" s="2436"/>
      <c r="R65" s="2437"/>
      <c r="S65" s="3321"/>
      <c r="U65" s="209" t="str">
        <f t="shared" si="3"/>
        <v>0</v>
      </c>
      <c r="V65" s="68" t="str">
        <f t="shared" si="4"/>
        <v>0</v>
      </c>
    </row>
    <row r="66" spans="1:22" ht="20.100000000000001" customHeight="1">
      <c r="A66" s="551"/>
      <c r="B66" s="565"/>
      <c r="C66" s="588"/>
      <c r="D66" s="565"/>
      <c r="F66" s="1995" t="s">
        <v>709</v>
      </c>
      <c r="G66" s="1996"/>
      <c r="H66" s="931"/>
      <c r="I66" s="931"/>
      <c r="J66" s="931"/>
      <c r="K66" s="931"/>
      <c r="L66" s="931"/>
      <c r="M66" s="931"/>
      <c r="N66" s="1997"/>
      <c r="O66" s="1143">
        <f>SUM(O67:O67)</f>
        <v>1307000</v>
      </c>
      <c r="P66" s="950">
        <f>O66</f>
        <v>1307000</v>
      </c>
      <c r="Q66" s="936">
        <v>1307000</v>
      </c>
      <c r="R66" s="937">
        <f t="shared" si="1"/>
        <v>0</v>
      </c>
      <c r="S66" s="3204">
        <f t="shared" si="2"/>
        <v>0</v>
      </c>
      <c r="U66" s="209" t="str">
        <f t="shared" si="3"/>
        <v>0</v>
      </c>
      <c r="V66" s="68" t="str">
        <f t="shared" si="4"/>
        <v>0</v>
      </c>
    </row>
    <row r="67" spans="1:22" ht="20.100000000000001" customHeight="1">
      <c r="A67" s="551"/>
      <c r="B67" s="565"/>
      <c r="C67" s="588"/>
      <c r="D67" s="565"/>
      <c r="E67" s="1231"/>
      <c r="F67" s="1395" t="s">
        <v>1772</v>
      </c>
      <c r="G67" s="1389">
        <v>1307000</v>
      </c>
      <c r="H67" s="2017" t="s">
        <v>335</v>
      </c>
      <c r="I67" s="2438">
        <v>1</v>
      </c>
      <c r="J67" s="2017"/>
      <c r="K67" s="1400"/>
      <c r="L67" s="1400"/>
      <c r="M67" s="1400"/>
      <c r="N67" s="1401" t="s">
        <v>28</v>
      </c>
      <c r="O67" s="1150">
        <f>G67*I67</f>
        <v>1307000</v>
      </c>
      <c r="P67" s="946"/>
      <c r="Q67" s="946"/>
      <c r="R67" s="948"/>
      <c r="S67" s="3322"/>
      <c r="U67" s="209" t="str">
        <f t="shared" si="3"/>
        <v>0</v>
      </c>
      <c r="V67" s="68" t="str">
        <f t="shared" si="4"/>
        <v>0</v>
      </c>
    </row>
    <row r="68" spans="1:22" s="209" customFormat="1" ht="20.100000000000001" customHeight="1">
      <c r="A68" s="551"/>
      <c r="B68" s="565"/>
      <c r="C68" s="588"/>
      <c r="D68" s="565"/>
      <c r="E68" s="456" t="s">
        <v>1142</v>
      </c>
      <c r="F68" s="457"/>
      <c r="G68" s="457"/>
      <c r="H68" s="1228"/>
      <c r="I68" s="457"/>
      <c r="J68" s="1228"/>
      <c r="K68" s="457"/>
      <c r="L68" s="457"/>
      <c r="M68" s="457"/>
      <c r="N68" s="457"/>
      <c r="O68" s="459"/>
      <c r="P68" s="460">
        <f>O69</f>
        <v>3569000</v>
      </c>
      <c r="Q68" s="573">
        <f>Q69</f>
        <v>2800000</v>
      </c>
      <c r="R68" s="631">
        <f t="shared" ref="R68:R77" si="6">P68-Q68</f>
        <v>769000</v>
      </c>
      <c r="S68" s="3170">
        <f t="shared" ref="S68:S74" si="7">R68/Q68</f>
        <v>0.27464285714285713</v>
      </c>
      <c r="U68" s="209" t="str">
        <f t="shared" si="3"/>
        <v>추경</v>
      </c>
      <c r="V68" s="68" t="str">
        <f t="shared" si="4"/>
        <v>0</v>
      </c>
    </row>
    <row r="69" spans="1:22" s="209" customFormat="1" ht="20.100000000000001" customHeight="1">
      <c r="A69" s="2820"/>
      <c r="B69" s="470"/>
      <c r="C69" s="470"/>
      <c r="D69" s="470"/>
      <c r="E69" s="2821"/>
      <c r="F69" s="2804" t="s">
        <v>710</v>
      </c>
      <c r="G69" s="2805"/>
      <c r="H69" s="2806"/>
      <c r="I69" s="2806"/>
      <c r="J69" s="2806"/>
      <c r="K69" s="2806"/>
      <c r="L69" s="2806"/>
      <c r="M69" s="2806"/>
      <c r="N69" s="2807"/>
      <c r="O69" s="2808">
        <f>SUM(O70:O71)</f>
        <v>3569000</v>
      </c>
      <c r="P69" s="977">
        <f>O69</f>
        <v>3569000</v>
      </c>
      <c r="Q69" s="2809">
        <v>2800000</v>
      </c>
      <c r="R69" s="2810">
        <f t="shared" si="6"/>
        <v>769000</v>
      </c>
      <c r="S69" s="3230">
        <f t="shared" si="7"/>
        <v>0.27464285714285713</v>
      </c>
      <c r="U69" s="209" t="str">
        <f t="shared" si="3"/>
        <v>추경</v>
      </c>
      <c r="V69" s="68" t="str">
        <f t="shared" si="4"/>
        <v>0</v>
      </c>
    </row>
    <row r="70" spans="1:22" s="209" customFormat="1" ht="20.100000000000001" customHeight="1">
      <c r="A70" s="1268"/>
      <c r="B70" s="440"/>
      <c r="C70" s="440"/>
      <c r="D70" s="440"/>
      <c r="E70" s="462"/>
      <c r="F70" s="2198" t="s">
        <v>1773</v>
      </c>
      <c r="G70" s="2222">
        <v>1400000</v>
      </c>
      <c r="H70" s="2223" t="s">
        <v>335</v>
      </c>
      <c r="I70" s="2439">
        <v>1</v>
      </c>
      <c r="J70" s="2223" t="s">
        <v>335</v>
      </c>
      <c r="K70" s="2215">
        <v>2</v>
      </c>
      <c r="L70" s="2216"/>
      <c r="M70" s="2216"/>
      <c r="N70" s="2225" t="s">
        <v>20</v>
      </c>
      <c r="O70" s="1688">
        <f>G70*I70*K70</f>
        <v>2800000</v>
      </c>
      <c r="P70" s="2178"/>
      <c r="Q70" s="2319"/>
      <c r="R70" s="2320"/>
      <c r="S70" s="3227"/>
      <c r="U70" s="209" t="str">
        <f t="shared" si="3"/>
        <v>0</v>
      </c>
      <c r="V70" s="68" t="str">
        <f t="shared" si="4"/>
        <v>0</v>
      </c>
    </row>
    <row r="71" spans="1:22" s="209" customFormat="1" ht="20.100000000000001" customHeight="1">
      <c r="A71" s="1268"/>
      <c r="B71" s="440"/>
      <c r="C71" s="440"/>
      <c r="D71" s="440"/>
      <c r="E71" s="471"/>
      <c r="F71" s="2198" t="s">
        <v>1821</v>
      </c>
      <c r="G71" s="2222">
        <v>384500</v>
      </c>
      <c r="H71" s="2223" t="s">
        <v>335</v>
      </c>
      <c r="I71" s="2439">
        <v>1</v>
      </c>
      <c r="J71" s="2223" t="s">
        <v>335</v>
      </c>
      <c r="K71" s="2215">
        <v>2</v>
      </c>
      <c r="L71" s="2216"/>
      <c r="M71" s="2216"/>
      <c r="N71" s="2225" t="s">
        <v>20</v>
      </c>
      <c r="O71" s="1688">
        <f>G71*I71*K71</f>
        <v>769000</v>
      </c>
      <c r="P71" s="2178"/>
      <c r="Q71" s="2319"/>
      <c r="R71" s="2320"/>
      <c r="S71" s="3227"/>
      <c r="U71" s="209" t="str">
        <f t="shared" ref="U71:U134" si="8">IF(R71&gt;0,"추경","0")</f>
        <v>0</v>
      </c>
      <c r="V71" s="68" t="str">
        <f t="shared" ref="V71:V134" si="9">IF(R71&lt;0,"감액","0")</f>
        <v>0</v>
      </c>
    </row>
    <row r="72" spans="1:22" s="209" customFormat="1" ht="20.100000000000001" customHeight="1">
      <c r="A72" s="1268"/>
      <c r="B72" s="440"/>
      <c r="C72" s="447"/>
      <c r="D72" s="2252" t="s">
        <v>185</v>
      </c>
      <c r="E72" s="2333"/>
      <c r="F72" s="2334"/>
      <c r="G72" s="2335"/>
      <c r="H72" s="2334"/>
      <c r="I72" s="2334"/>
      <c r="J72" s="2334"/>
      <c r="K72" s="2334"/>
      <c r="L72" s="2334"/>
      <c r="M72" s="2334"/>
      <c r="N72" s="2336"/>
      <c r="O72" s="2334"/>
      <c r="P72" s="2337">
        <f>P73</f>
        <v>1700000</v>
      </c>
      <c r="Q72" s="2337">
        <f>Q73</f>
        <v>1700000</v>
      </c>
      <c r="R72" s="2338">
        <f t="shared" si="6"/>
        <v>0</v>
      </c>
      <c r="S72" s="3225">
        <f t="shared" si="7"/>
        <v>0</v>
      </c>
      <c r="U72" s="209" t="str">
        <f t="shared" si="8"/>
        <v>0</v>
      </c>
      <c r="V72" s="68" t="str">
        <f t="shared" si="9"/>
        <v>0</v>
      </c>
    </row>
    <row r="73" spans="1:22" ht="20.100000000000001" customHeight="1">
      <c r="A73" s="1268"/>
      <c r="B73" s="440"/>
      <c r="C73" s="588"/>
      <c r="D73" s="565"/>
      <c r="E73" s="456" t="s">
        <v>1143</v>
      </c>
      <c r="F73" s="457"/>
      <c r="G73" s="457"/>
      <c r="H73" s="1228"/>
      <c r="I73" s="457"/>
      <c r="J73" s="1228"/>
      <c r="K73" s="457"/>
      <c r="L73" s="457"/>
      <c r="M73" s="457"/>
      <c r="N73" s="457"/>
      <c r="O73" s="459"/>
      <c r="P73" s="573">
        <f>O74</f>
        <v>1700000</v>
      </c>
      <c r="Q73" s="872">
        <f>Q74</f>
        <v>1700000</v>
      </c>
      <c r="R73" s="631">
        <f t="shared" si="6"/>
        <v>0</v>
      </c>
      <c r="S73" s="3170">
        <f t="shared" si="7"/>
        <v>0</v>
      </c>
      <c r="U73" s="209" t="str">
        <f t="shared" si="8"/>
        <v>0</v>
      </c>
      <c r="V73" s="68" t="str">
        <f t="shared" si="9"/>
        <v>0</v>
      </c>
    </row>
    <row r="74" spans="1:22" ht="20.100000000000001" customHeight="1">
      <c r="A74" s="1268"/>
      <c r="B74" s="440"/>
      <c r="C74" s="588"/>
      <c r="D74" s="565"/>
      <c r="F74" s="1995" t="s">
        <v>140</v>
      </c>
      <c r="G74" s="1996"/>
      <c r="H74" s="931"/>
      <c r="I74" s="931"/>
      <c r="J74" s="931"/>
      <c r="K74" s="931"/>
      <c r="L74" s="931"/>
      <c r="M74" s="931"/>
      <c r="N74" s="1997"/>
      <c r="O74" s="1143">
        <f>SUM(O75:O75)</f>
        <v>1700000</v>
      </c>
      <c r="P74" s="950">
        <f>O74</f>
        <v>1700000</v>
      </c>
      <c r="Q74" s="936">
        <v>1700000</v>
      </c>
      <c r="R74" s="937">
        <f t="shared" si="6"/>
        <v>0</v>
      </c>
      <c r="S74" s="3204">
        <f t="shared" si="7"/>
        <v>0</v>
      </c>
      <c r="U74" s="209" t="str">
        <f t="shared" si="8"/>
        <v>0</v>
      </c>
      <c r="V74" s="68" t="str">
        <f t="shared" si="9"/>
        <v>0</v>
      </c>
    </row>
    <row r="75" spans="1:22" ht="20.100000000000001" customHeight="1">
      <c r="A75" s="1268"/>
      <c r="B75" s="440"/>
      <c r="C75" s="553"/>
      <c r="D75" s="582"/>
      <c r="E75" s="1202"/>
      <c r="F75" s="1402" t="s">
        <v>1774</v>
      </c>
      <c r="G75" s="2030">
        <v>850000</v>
      </c>
      <c r="H75" s="2031" t="s">
        <v>335</v>
      </c>
      <c r="I75" s="2440">
        <v>2</v>
      </c>
      <c r="J75" s="2031"/>
      <c r="K75" s="1407"/>
      <c r="L75" s="1407"/>
      <c r="M75" s="1407"/>
      <c r="N75" s="2032" t="s">
        <v>28</v>
      </c>
      <c r="O75" s="2033">
        <f>ROUNDUP(G75*I75,-3)</f>
        <v>1700000</v>
      </c>
      <c r="P75" s="2151"/>
      <c r="Q75" s="2425"/>
      <c r="R75" s="2426"/>
      <c r="S75" s="3305"/>
      <c r="U75" s="209" t="str">
        <f t="shared" si="8"/>
        <v>0</v>
      </c>
      <c r="V75" s="68" t="str">
        <f t="shared" si="9"/>
        <v>0</v>
      </c>
    </row>
    <row r="76" spans="1:22" ht="20.100000000000001" customHeight="1">
      <c r="A76" s="1268"/>
      <c r="B76" s="440"/>
      <c r="C76" s="560" t="s">
        <v>186</v>
      </c>
      <c r="D76" s="561"/>
      <c r="E76" s="561"/>
      <c r="F76" s="1221"/>
      <c r="G76" s="562"/>
      <c r="H76" s="1222"/>
      <c r="I76" s="562"/>
      <c r="J76" s="1222"/>
      <c r="K76" s="562"/>
      <c r="L76" s="562"/>
      <c r="M76" s="562"/>
      <c r="N76" s="562"/>
      <c r="O76" s="563"/>
      <c r="P76" s="1049">
        <f>P77+P185</f>
        <v>590630000</v>
      </c>
      <c r="Q76" s="1049">
        <f>Q77+Q185</f>
        <v>490630000</v>
      </c>
      <c r="R76" s="2248">
        <f t="shared" si="6"/>
        <v>100000000</v>
      </c>
      <c r="S76" s="3313">
        <f t="shared" ref="S76:S78" si="10">R76/Q76</f>
        <v>0.20381957890874997</v>
      </c>
      <c r="U76" s="209" t="str">
        <f t="shared" si="8"/>
        <v>추경</v>
      </c>
      <c r="V76" s="68" t="str">
        <f t="shared" si="9"/>
        <v>0</v>
      </c>
    </row>
    <row r="77" spans="1:22" s="209" customFormat="1" ht="20.100000000000001" customHeight="1">
      <c r="A77" s="1268"/>
      <c r="B77" s="440"/>
      <c r="C77" s="447"/>
      <c r="D77" s="2252" t="s">
        <v>77</v>
      </c>
      <c r="E77" s="2333"/>
      <c r="F77" s="2334"/>
      <c r="G77" s="2335"/>
      <c r="H77" s="2334"/>
      <c r="I77" s="2334"/>
      <c r="J77" s="2334"/>
      <c r="K77" s="2334"/>
      <c r="L77" s="2334"/>
      <c r="M77" s="2334"/>
      <c r="N77" s="2336"/>
      <c r="O77" s="2334"/>
      <c r="P77" s="2337">
        <f>P78+P168</f>
        <v>590630000</v>
      </c>
      <c r="Q77" s="2337">
        <f>Q78+Q168</f>
        <v>490630000</v>
      </c>
      <c r="R77" s="2338">
        <f t="shared" si="6"/>
        <v>100000000</v>
      </c>
      <c r="S77" s="3225">
        <f t="shared" si="10"/>
        <v>0.20381957890874997</v>
      </c>
      <c r="U77" s="209" t="str">
        <f t="shared" si="8"/>
        <v>추경</v>
      </c>
      <c r="V77" s="68" t="str">
        <f t="shared" si="9"/>
        <v>0</v>
      </c>
    </row>
    <row r="78" spans="1:22" s="209" customFormat="1" ht="20.100000000000001" customHeight="1">
      <c r="A78" s="1268"/>
      <c r="B78" s="440"/>
      <c r="C78" s="447"/>
      <c r="D78" s="440"/>
      <c r="E78" s="456" t="s">
        <v>1144</v>
      </c>
      <c r="F78" s="457"/>
      <c r="G78" s="457"/>
      <c r="H78" s="1228"/>
      <c r="I78" s="457"/>
      <c r="J78" s="1228"/>
      <c r="K78" s="457"/>
      <c r="L78" s="457"/>
      <c r="M78" s="457"/>
      <c r="N78" s="457"/>
      <c r="O78" s="459"/>
      <c r="P78" s="573">
        <f>SUM(O79,O84,O90,O94,O99,O104,O111,O117,O121,O127,O131,O134,O143,O147,O154,O159,O161)</f>
        <v>487630000</v>
      </c>
      <c r="Q78" s="573">
        <f>SUM(Q79,Q84,Q90,Q94,Q99,Q104,Q111,Q117,Q121,Q127,Q131,Q134,Q143,Q147,Q154,Q159,Q161)</f>
        <v>447630000</v>
      </c>
      <c r="R78" s="631">
        <f t="shared" ref="R78" si="11">P78-Q78</f>
        <v>40000000</v>
      </c>
      <c r="S78" s="3170">
        <f t="shared" si="10"/>
        <v>8.9359515671425055E-2</v>
      </c>
      <c r="U78" s="209" t="str">
        <f t="shared" si="8"/>
        <v>추경</v>
      </c>
      <c r="V78" s="68" t="str">
        <f t="shared" si="9"/>
        <v>0</v>
      </c>
    </row>
    <row r="79" spans="1:22" s="209" customFormat="1" ht="20.100000000000001" customHeight="1">
      <c r="A79" s="749"/>
      <c r="B79" s="754"/>
      <c r="C79" s="498"/>
      <c r="D79" s="754"/>
      <c r="E79" s="778"/>
      <c r="F79" s="1995" t="s">
        <v>2518</v>
      </c>
      <c r="G79" s="1996"/>
      <c r="H79" s="931"/>
      <c r="I79" s="931"/>
      <c r="J79" s="931"/>
      <c r="K79" s="931"/>
      <c r="L79" s="931"/>
      <c r="M79" s="931"/>
      <c r="N79" s="1997"/>
      <c r="O79" s="1143">
        <f>SUM(O80:O83)</f>
        <v>100000000</v>
      </c>
      <c r="P79" s="950">
        <f>O79</f>
        <v>100000000</v>
      </c>
      <c r="Q79" s="936">
        <v>100000000</v>
      </c>
      <c r="R79" s="937">
        <f t="shared" ref="R79" si="12">P79-Q79</f>
        <v>0</v>
      </c>
      <c r="S79" s="3204">
        <f t="shared" ref="S79" si="13">R79/Q79</f>
        <v>0</v>
      </c>
      <c r="U79" s="209" t="str">
        <f t="shared" si="8"/>
        <v>0</v>
      </c>
      <c r="V79" s="68" t="str">
        <f t="shared" si="9"/>
        <v>0</v>
      </c>
    </row>
    <row r="80" spans="1:22" s="209" customFormat="1" ht="20.100000000000001" customHeight="1">
      <c r="A80" s="749"/>
      <c r="B80" s="754"/>
      <c r="C80" s="498"/>
      <c r="D80" s="754"/>
      <c r="E80" s="778"/>
      <c r="F80" s="2076" t="s">
        <v>1804</v>
      </c>
      <c r="G80" s="1818">
        <v>9000000</v>
      </c>
      <c r="H80" s="2441" t="s">
        <v>335</v>
      </c>
      <c r="I80" s="2442">
        <v>2</v>
      </c>
      <c r="J80" s="2441"/>
      <c r="K80" s="2441"/>
      <c r="L80" s="2441"/>
      <c r="M80" s="2441"/>
      <c r="N80" s="2443" t="s">
        <v>20</v>
      </c>
      <c r="O80" s="2444">
        <f>G80*I80</f>
        <v>18000000</v>
      </c>
      <c r="P80" s="1823"/>
      <c r="Q80" s="2445"/>
      <c r="R80" s="2445"/>
      <c r="S80" s="3323"/>
      <c r="U80" s="209" t="str">
        <f t="shared" si="8"/>
        <v>0</v>
      </c>
      <c r="V80" s="68" t="str">
        <f t="shared" si="9"/>
        <v>0</v>
      </c>
    </row>
    <row r="81" spans="1:22" s="209" customFormat="1" ht="20.100000000000001" customHeight="1">
      <c r="A81" s="749"/>
      <c r="B81" s="754"/>
      <c r="C81" s="498"/>
      <c r="D81" s="754"/>
      <c r="E81" s="778"/>
      <c r="F81" s="2076" t="s">
        <v>1712</v>
      </c>
      <c r="G81" s="1818">
        <v>80000</v>
      </c>
      <c r="H81" s="2441" t="s">
        <v>335</v>
      </c>
      <c r="I81" s="2446">
        <v>26</v>
      </c>
      <c r="J81" s="2223" t="s">
        <v>335</v>
      </c>
      <c r="K81" s="2215">
        <v>35</v>
      </c>
      <c r="L81" s="2441"/>
      <c r="M81" s="2441"/>
      <c r="N81" s="2443" t="s">
        <v>20</v>
      </c>
      <c r="O81" s="2444">
        <f>G81*I81*K81</f>
        <v>72800000</v>
      </c>
      <c r="P81" s="1823"/>
      <c r="Q81" s="2445"/>
      <c r="R81" s="2445"/>
      <c r="S81" s="3323"/>
      <c r="U81" s="209" t="str">
        <f t="shared" si="8"/>
        <v>0</v>
      </c>
      <c r="V81" s="68" t="str">
        <f t="shared" si="9"/>
        <v>0</v>
      </c>
    </row>
    <row r="82" spans="1:22" s="209" customFormat="1" ht="20.100000000000001" customHeight="1">
      <c r="A82" s="749"/>
      <c r="B82" s="754"/>
      <c r="C82" s="498"/>
      <c r="D82" s="754"/>
      <c r="E82" s="778"/>
      <c r="F82" s="2076" t="s">
        <v>1805</v>
      </c>
      <c r="G82" s="1818">
        <v>8000000</v>
      </c>
      <c r="H82" s="2441" t="s">
        <v>335</v>
      </c>
      <c r="I82" s="2442">
        <v>1</v>
      </c>
      <c r="J82" s="2441"/>
      <c r="K82" s="2441"/>
      <c r="L82" s="2441"/>
      <c r="M82" s="2441"/>
      <c r="N82" s="2443" t="s">
        <v>20</v>
      </c>
      <c r="O82" s="2444">
        <f>G82*I82</f>
        <v>8000000</v>
      </c>
      <c r="P82" s="1823"/>
      <c r="Q82" s="2445"/>
      <c r="R82" s="2445"/>
      <c r="S82" s="3323"/>
      <c r="U82" s="209" t="str">
        <f t="shared" si="8"/>
        <v>0</v>
      </c>
      <c r="V82" s="68" t="str">
        <f t="shared" si="9"/>
        <v>0</v>
      </c>
    </row>
    <row r="83" spans="1:22" s="209" customFormat="1" ht="20.100000000000001" customHeight="1">
      <c r="A83" s="749"/>
      <c r="B83" s="754"/>
      <c r="C83" s="498"/>
      <c r="D83" s="754"/>
      <c r="E83" s="778"/>
      <c r="F83" s="2076" t="s">
        <v>1801</v>
      </c>
      <c r="G83" s="1818">
        <v>600000</v>
      </c>
      <c r="H83" s="2441" t="s">
        <v>335</v>
      </c>
      <c r="I83" s="2442">
        <v>2</v>
      </c>
      <c r="J83" s="2441"/>
      <c r="K83" s="2441"/>
      <c r="L83" s="2441"/>
      <c r="M83" s="2441"/>
      <c r="N83" s="2443" t="s">
        <v>20</v>
      </c>
      <c r="O83" s="2444">
        <f>G83*I83</f>
        <v>1200000</v>
      </c>
      <c r="P83" s="1823"/>
      <c r="Q83" s="2445"/>
      <c r="R83" s="2445"/>
      <c r="S83" s="3323"/>
      <c r="U83" s="209" t="str">
        <f t="shared" si="8"/>
        <v>0</v>
      </c>
      <c r="V83" s="68" t="str">
        <f t="shared" si="9"/>
        <v>0</v>
      </c>
    </row>
    <row r="84" spans="1:22" s="209" customFormat="1" ht="20.100000000000001" customHeight="1">
      <c r="A84" s="749"/>
      <c r="B84" s="754"/>
      <c r="C84" s="498"/>
      <c r="D84" s="754"/>
      <c r="E84" s="778"/>
      <c r="F84" s="1995" t="s">
        <v>2519</v>
      </c>
      <c r="G84" s="1996"/>
      <c r="H84" s="931"/>
      <c r="I84" s="931"/>
      <c r="J84" s="931"/>
      <c r="K84" s="931"/>
      <c r="L84" s="931"/>
      <c r="M84" s="931"/>
      <c r="N84" s="1997"/>
      <c r="O84" s="1143">
        <f>SUM(O85:O89)</f>
        <v>45000000</v>
      </c>
      <c r="P84" s="950">
        <f>O84</f>
        <v>45000000</v>
      </c>
      <c r="Q84" s="936">
        <v>45000000</v>
      </c>
      <c r="R84" s="937">
        <f t="shared" ref="R84" si="14">P84-Q84</f>
        <v>0</v>
      </c>
      <c r="S84" s="3204">
        <f t="shared" ref="S84" si="15">R84/Q84</f>
        <v>0</v>
      </c>
      <c r="U84" s="209" t="str">
        <f t="shared" si="8"/>
        <v>0</v>
      </c>
      <c r="V84" s="68" t="str">
        <f t="shared" si="9"/>
        <v>0</v>
      </c>
    </row>
    <row r="85" spans="1:22" s="209" customFormat="1" ht="20.100000000000001" customHeight="1">
      <c r="A85" s="749"/>
      <c r="B85" s="754"/>
      <c r="C85" s="498"/>
      <c r="D85" s="754"/>
      <c r="E85" s="778"/>
      <c r="F85" s="2076" t="s">
        <v>1712</v>
      </c>
      <c r="G85" s="1818">
        <v>250000</v>
      </c>
      <c r="H85" s="2441" t="s">
        <v>335</v>
      </c>
      <c r="I85" s="2447">
        <v>10</v>
      </c>
      <c r="J85" s="2223" t="s">
        <v>335</v>
      </c>
      <c r="K85" s="2215">
        <v>3</v>
      </c>
      <c r="L85" s="2441"/>
      <c r="M85" s="2441"/>
      <c r="N85" s="2443" t="s">
        <v>20</v>
      </c>
      <c r="O85" s="2444">
        <f>G85*I85*K85</f>
        <v>7500000</v>
      </c>
      <c r="P85" s="1823"/>
      <c r="Q85" s="2445"/>
      <c r="R85" s="2445"/>
      <c r="S85" s="3323"/>
      <c r="U85" s="209" t="str">
        <f t="shared" si="8"/>
        <v>0</v>
      </c>
      <c r="V85" s="68" t="str">
        <f t="shared" si="9"/>
        <v>0</v>
      </c>
    </row>
    <row r="86" spans="1:22" s="209" customFormat="1" ht="20.100000000000001" customHeight="1">
      <c r="A86" s="749"/>
      <c r="B86" s="754"/>
      <c r="C86" s="498"/>
      <c r="D86" s="754"/>
      <c r="E86" s="778"/>
      <c r="F86" s="2076" t="s">
        <v>1806</v>
      </c>
      <c r="G86" s="1818">
        <v>80000</v>
      </c>
      <c r="H86" s="2441" t="s">
        <v>335</v>
      </c>
      <c r="I86" s="2446">
        <v>30</v>
      </c>
      <c r="J86" s="2223" t="s">
        <v>335</v>
      </c>
      <c r="K86" s="2262">
        <v>3</v>
      </c>
      <c r="L86" s="2223" t="s">
        <v>335</v>
      </c>
      <c r="M86" s="2215">
        <v>3</v>
      </c>
      <c r="N86" s="2443" t="s">
        <v>20</v>
      </c>
      <c r="O86" s="2444">
        <f>G86*I86*K86*M86</f>
        <v>21600000</v>
      </c>
      <c r="P86" s="1823"/>
      <c r="Q86" s="2445"/>
      <c r="R86" s="2445"/>
      <c r="S86" s="3323"/>
      <c r="U86" s="209" t="str">
        <f t="shared" si="8"/>
        <v>0</v>
      </c>
      <c r="V86" s="68" t="str">
        <f t="shared" si="9"/>
        <v>0</v>
      </c>
    </row>
    <row r="87" spans="1:22" s="209" customFormat="1" ht="20.100000000000001" customHeight="1">
      <c r="A87" s="749"/>
      <c r="B87" s="754"/>
      <c r="C87" s="498"/>
      <c r="D87" s="754"/>
      <c r="E87" s="778"/>
      <c r="F87" s="2076" t="s">
        <v>1807</v>
      </c>
      <c r="G87" s="1818">
        <v>15000</v>
      </c>
      <c r="H87" s="2441" t="s">
        <v>335</v>
      </c>
      <c r="I87" s="2446">
        <v>30</v>
      </c>
      <c r="J87" s="2223" t="s">
        <v>335</v>
      </c>
      <c r="K87" s="2262">
        <v>3</v>
      </c>
      <c r="L87" s="2223" t="s">
        <v>335</v>
      </c>
      <c r="M87" s="2215">
        <v>3</v>
      </c>
      <c r="N87" s="2443" t="s">
        <v>20</v>
      </c>
      <c r="O87" s="2444">
        <f>G87*I87*K87*M87</f>
        <v>4050000</v>
      </c>
      <c r="P87" s="1823"/>
      <c r="Q87" s="2445"/>
      <c r="R87" s="2445"/>
      <c r="S87" s="3323"/>
      <c r="U87" s="209" t="str">
        <f t="shared" si="8"/>
        <v>0</v>
      </c>
      <c r="V87" s="68" t="str">
        <f t="shared" si="9"/>
        <v>0</v>
      </c>
    </row>
    <row r="88" spans="1:22" s="209" customFormat="1" ht="20.100000000000001" customHeight="1">
      <c r="A88" s="749"/>
      <c r="B88" s="754"/>
      <c r="C88" s="498"/>
      <c r="D88" s="754"/>
      <c r="E88" s="778"/>
      <c r="F88" s="2076" t="s">
        <v>1808</v>
      </c>
      <c r="G88" s="1818">
        <v>50000</v>
      </c>
      <c r="H88" s="2441" t="s">
        <v>335</v>
      </c>
      <c r="I88" s="2446">
        <v>30</v>
      </c>
      <c r="J88" s="2223" t="s">
        <v>335</v>
      </c>
      <c r="K88" s="2215">
        <v>3</v>
      </c>
      <c r="L88" s="2223"/>
      <c r="M88" s="2215"/>
      <c r="N88" s="2443" t="s">
        <v>20</v>
      </c>
      <c r="O88" s="2444">
        <f>G88*I88*K88</f>
        <v>4500000</v>
      </c>
      <c r="P88" s="1823"/>
      <c r="Q88" s="2445"/>
      <c r="R88" s="2445"/>
      <c r="S88" s="3323"/>
      <c r="U88" s="209" t="str">
        <f t="shared" si="8"/>
        <v>0</v>
      </c>
      <c r="V88" s="68" t="str">
        <f t="shared" si="9"/>
        <v>0</v>
      </c>
    </row>
    <row r="89" spans="1:22" s="209" customFormat="1" ht="20.100000000000001" customHeight="1">
      <c r="A89" s="749"/>
      <c r="B89" s="754"/>
      <c r="C89" s="498"/>
      <c r="D89" s="754"/>
      <c r="E89" s="778"/>
      <c r="F89" s="2076" t="s">
        <v>1809</v>
      </c>
      <c r="G89" s="1818">
        <v>7350000</v>
      </c>
      <c r="H89" s="2441" t="s">
        <v>335</v>
      </c>
      <c r="I89" s="2442">
        <v>1</v>
      </c>
      <c r="J89" s="2441"/>
      <c r="K89" s="2441"/>
      <c r="L89" s="2441"/>
      <c r="M89" s="2441"/>
      <c r="N89" s="2443" t="s">
        <v>20</v>
      </c>
      <c r="O89" s="2444">
        <f>G89*I89</f>
        <v>7350000</v>
      </c>
      <c r="P89" s="1823"/>
      <c r="Q89" s="2445"/>
      <c r="R89" s="2445"/>
      <c r="S89" s="3323"/>
      <c r="U89" s="209" t="str">
        <f t="shared" si="8"/>
        <v>0</v>
      </c>
      <c r="V89" s="68" t="str">
        <f t="shared" si="9"/>
        <v>0</v>
      </c>
    </row>
    <row r="90" spans="1:22" s="209" customFormat="1" ht="20.100000000000001" customHeight="1">
      <c r="A90" s="749"/>
      <c r="B90" s="754"/>
      <c r="C90" s="498"/>
      <c r="D90" s="754"/>
      <c r="E90" s="778"/>
      <c r="F90" s="1995" t="s">
        <v>2520</v>
      </c>
      <c r="G90" s="1996"/>
      <c r="H90" s="931"/>
      <c r="I90" s="931"/>
      <c r="J90" s="931"/>
      <c r="K90" s="931"/>
      <c r="L90" s="931"/>
      <c r="M90" s="931"/>
      <c r="N90" s="1997"/>
      <c r="O90" s="1143">
        <f>SUM(O91:O93)</f>
        <v>8000000</v>
      </c>
      <c r="P90" s="950">
        <f>O90</f>
        <v>8000000</v>
      </c>
      <c r="Q90" s="936">
        <v>8000000</v>
      </c>
      <c r="R90" s="937">
        <f t="shared" ref="R90" si="16">P90-Q90</f>
        <v>0</v>
      </c>
      <c r="S90" s="3204">
        <f t="shared" ref="S90" si="17">R90/Q90</f>
        <v>0</v>
      </c>
      <c r="U90" s="209" t="str">
        <f t="shared" si="8"/>
        <v>0</v>
      </c>
      <c r="V90" s="68" t="str">
        <f t="shared" si="9"/>
        <v>0</v>
      </c>
    </row>
    <row r="91" spans="1:22" s="209" customFormat="1" ht="20.100000000000001" customHeight="1">
      <c r="A91" s="749"/>
      <c r="B91" s="754"/>
      <c r="C91" s="498"/>
      <c r="D91" s="754"/>
      <c r="E91" s="778"/>
      <c r="F91" s="2076" t="s">
        <v>1810</v>
      </c>
      <c r="G91" s="1818">
        <v>50000</v>
      </c>
      <c r="H91" s="2441" t="s">
        <v>335</v>
      </c>
      <c r="I91" s="2446">
        <v>2</v>
      </c>
      <c r="J91" s="2223" t="s">
        <v>335</v>
      </c>
      <c r="K91" s="2215">
        <v>15</v>
      </c>
      <c r="L91" s="2441"/>
      <c r="M91" s="2441"/>
      <c r="N91" s="2443" t="s">
        <v>20</v>
      </c>
      <c r="O91" s="2444">
        <f>G91*I91*K91</f>
        <v>1500000</v>
      </c>
      <c r="P91" s="1823"/>
      <c r="Q91" s="2445"/>
      <c r="R91" s="2445"/>
      <c r="S91" s="3323"/>
      <c r="U91" s="209" t="str">
        <f t="shared" si="8"/>
        <v>0</v>
      </c>
      <c r="V91" s="68" t="str">
        <f t="shared" si="9"/>
        <v>0</v>
      </c>
    </row>
    <row r="92" spans="1:22" s="209" customFormat="1" ht="20.100000000000001" customHeight="1">
      <c r="A92" s="749"/>
      <c r="B92" s="754"/>
      <c r="C92" s="498"/>
      <c r="D92" s="754"/>
      <c r="E92" s="778"/>
      <c r="F92" s="2076" t="s">
        <v>1811</v>
      </c>
      <c r="G92" s="1818">
        <v>50000</v>
      </c>
      <c r="H92" s="2441" t="s">
        <v>335</v>
      </c>
      <c r="I92" s="2446">
        <v>10</v>
      </c>
      <c r="J92" s="2223" t="s">
        <v>335</v>
      </c>
      <c r="K92" s="2215">
        <v>10</v>
      </c>
      <c r="L92" s="2441"/>
      <c r="M92" s="2441"/>
      <c r="N92" s="2443" t="s">
        <v>20</v>
      </c>
      <c r="O92" s="2444">
        <f>G92*I92*K92</f>
        <v>5000000</v>
      </c>
      <c r="P92" s="1823"/>
      <c r="Q92" s="2445"/>
      <c r="R92" s="2445"/>
      <c r="S92" s="3323"/>
      <c r="U92" s="209" t="str">
        <f t="shared" si="8"/>
        <v>0</v>
      </c>
      <c r="V92" s="68" t="str">
        <f t="shared" si="9"/>
        <v>0</v>
      </c>
    </row>
    <row r="93" spans="1:22" s="209" customFormat="1" ht="20.100000000000001" customHeight="1">
      <c r="A93" s="749"/>
      <c r="B93" s="754"/>
      <c r="C93" s="498"/>
      <c r="D93" s="754"/>
      <c r="E93" s="778"/>
      <c r="F93" s="2448" t="s">
        <v>1775</v>
      </c>
      <c r="G93" s="1818">
        <v>150000</v>
      </c>
      <c r="H93" s="2441" t="s">
        <v>335</v>
      </c>
      <c r="I93" s="2449">
        <v>10</v>
      </c>
      <c r="J93" s="2441"/>
      <c r="K93" s="2441"/>
      <c r="L93" s="2441"/>
      <c r="M93" s="2441"/>
      <c r="N93" s="2443" t="s">
        <v>20</v>
      </c>
      <c r="O93" s="2450">
        <f>G93*I93</f>
        <v>1500000</v>
      </c>
      <c r="P93" s="1823"/>
      <c r="Q93" s="2445"/>
      <c r="R93" s="2445"/>
      <c r="S93" s="3323"/>
      <c r="U93" s="209" t="str">
        <f t="shared" si="8"/>
        <v>0</v>
      </c>
      <c r="V93" s="68" t="str">
        <f t="shared" si="9"/>
        <v>0</v>
      </c>
    </row>
    <row r="94" spans="1:22" s="209" customFormat="1" ht="20.100000000000001" customHeight="1">
      <c r="A94" s="749"/>
      <c r="B94" s="754"/>
      <c r="C94" s="498"/>
      <c r="D94" s="754"/>
      <c r="E94" s="778"/>
      <c r="F94" s="1995" t="s">
        <v>2521</v>
      </c>
      <c r="G94" s="1996"/>
      <c r="H94" s="931"/>
      <c r="I94" s="931"/>
      <c r="J94" s="931"/>
      <c r="K94" s="931"/>
      <c r="L94" s="931"/>
      <c r="M94" s="931"/>
      <c r="N94" s="1997"/>
      <c r="O94" s="1143">
        <f>SUM(O95:O98)</f>
        <v>100000000</v>
      </c>
      <c r="P94" s="950">
        <f>O94</f>
        <v>100000000</v>
      </c>
      <c r="Q94" s="936">
        <v>100000000</v>
      </c>
      <c r="R94" s="937">
        <f t="shared" ref="R94" si="18">P94-Q94</f>
        <v>0</v>
      </c>
      <c r="S94" s="3204">
        <f t="shared" ref="S94" si="19">R94/Q94</f>
        <v>0</v>
      </c>
      <c r="U94" s="209" t="str">
        <f t="shared" si="8"/>
        <v>0</v>
      </c>
      <c r="V94" s="68" t="str">
        <f t="shared" si="9"/>
        <v>0</v>
      </c>
    </row>
    <row r="95" spans="1:22" s="209" customFormat="1" ht="20.100000000000001" customHeight="1">
      <c r="A95" s="749"/>
      <c r="B95" s="754"/>
      <c r="C95" s="498"/>
      <c r="D95" s="754"/>
      <c r="E95" s="778"/>
      <c r="F95" s="2076" t="s">
        <v>1812</v>
      </c>
      <c r="G95" s="1818">
        <v>120000</v>
      </c>
      <c r="H95" s="2441" t="s">
        <v>335</v>
      </c>
      <c r="I95" s="2451">
        <v>102</v>
      </c>
      <c r="J95" s="2223" t="s">
        <v>335</v>
      </c>
      <c r="K95" s="2262">
        <v>3</v>
      </c>
      <c r="L95" s="2441"/>
      <c r="M95" s="2441"/>
      <c r="N95" s="2443" t="s">
        <v>20</v>
      </c>
      <c r="O95" s="2444">
        <f>G95*I95*K95</f>
        <v>36720000</v>
      </c>
      <c r="P95" s="1823"/>
      <c r="Q95" s="2445"/>
      <c r="R95" s="2445"/>
      <c r="S95" s="3323"/>
      <c r="U95" s="209" t="str">
        <f t="shared" si="8"/>
        <v>0</v>
      </c>
      <c r="V95" s="68" t="str">
        <f t="shared" si="9"/>
        <v>0</v>
      </c>
    </row>
    <row r="96" spans="1:22" ht="20.100000000000001" customHeight="1">
      <c r="A96" s="749"/>
      <c r="B96" s="754"/>
      <c r="C96" s="498"/>
      <c r="D96" s="754"/>
      <c r="E96" s="778"/>
      <c r="F96" s="2076" t="s">
        <v>1813</v>
      </c>
      <c r="G96" s="1818">
        <v>100000</v>
      </c>
      <c r="H96" s="2441" t="s">
        <v>335</v>
      </c>
      <c r="I96" s="2451">
        <v>100</v>
      </c>
      <c r="J96" s="2223" t="s">
        <v>335</v>
      </c>
      <c r="K96" s="2262">
        <v>3</v>
      </c>
      <c r="L96" s="2441"/>
      <c r="M96" s="2441"/>
      <c r="N96" s="2443" t="s">
        <v>20</v>
      </c>
      <c r="O96" s="2444">
        <f>G96*I96*K96</f>
        <v>30000000</v>
      </c>
      <c r="P96" s="1823"/>
      <c r="Q96" s="2445"/>
      <c r="R96" s="2445"/>
      <c r="S96" s="3323"/>
      <c r="U96" s="209" t="str">
        <f t="shared" si="8"/>
        <v>0</v>
      </c>
      <c r="V96" s="68" t="str">
        <f t="shared" si="9"/>
        <v>0</v>
      </c>
    </row>
    <row r="97" spans="1:22" ht="20.100000000000001" customHeight="1">
      <c r="A97" s="749"/>
      <c r="B97" s="754"/>
      <c r="C97" s="498"/>
      <c r="D97" s="754"/>
      <c r="E97" s="778"/>
      <c r="F97" s="2076" t="s">
        <v>1814</v>
      </c>
      <c r="G97" s="1818">
        <v>22520000</v>
      </c>
      <c r="H97" s="2441" t="s">
        <v>335</v>
      </c>
      <c r="I97" s="2442">
        <v>1</v>
      </c>
      <c r="J97" s="2441"/>
      <c r="K97" s="2441"/>
      <c r="L97" s="2441"/>
      <c r="M97" s="2441"/>
      <c r="N97" s="2443" t="s">
        <v>20</v>
      </c>
      <c r="O97" s="2444">
        <f>G97*I97</f>
        <v>22520000</v>
      </c>
      <c r="P97" s="1823"/>
      <c r="Q97" s="2445"/>
      <c r="R97" s="2445"/>
      <c r="S97" s="3323"/>
      <c r="U97" s="209" t="str">
        <f t="shared" si="8"/>
        <v>0</v>
      </c>
      <c r="V97" s="68" t="str">
        <f t="shared" si="9"/>
        <v>0</v>
      </c>
    </row>
    <row r="98" spans="1:22" ht="20.100000000000001" customHeight="1">
      <c r="A98" s="749"/>
      <c r="B98" s="754"/>
      <c r="C98" s="498"/>
      <c r="D98" s="754"/>
      <c r="E98" s="778"/>
      <c r="F98" s="2076" t="s">
        <v>1724</v>
      </c>
      <c r="G98" s="1818">
        <v>10760000</v>
      </c>
      <c r="H98" s="2441" t="s">
        <v>335</v>
      </c>
      <c r="I98" s="2442">
        <v>1</v>
      </c>
      <c r="J98" s="2441"/>
      <c r="K98" s="2441"/>
      <c r="L98" s="2441"/>
      <c r="M98" s="2441"/>
      <c r="N98" s="2443" t="s">
        <v>20</v>
      </c>
      <c r="O98" s="2444">
        <f>G98*I98</f>
        <v>10760000</v>
      </c>
      <c r="P98" s="1823"/>
      <c r="Q98" s="2445"/>
      <c r="R98" s="2445"/>
      <c r="S98" s="3323"/>
      <c r="U98" s="209" t="str">
        <f t="shared" si="8"/>
        <v>0</v>
      </c>
      <c r="V98" s="68" t="str">
        <f t="shared" si="9"/>
        <v>0</v>
      </c>
    </row>
    <row r="99" spans="1:22" ht="20.100000000000001" customHeight="1">
      <c r="A99" s="749"/>
      <c r="B99" s="754"/>
      <c r="C99" s="498"/>
      <c r="D99" s="754"/>
      <c r="E99" s="778"/>
      <c r="F99" s="1995" t="s">
        <v>2522</v>
      </c>
      <c r="G99" s="1996"/>
      <c r="H99" s="931"/>
      <c r="I99" s="931"/>
      <c r="J99" s="931"/>
      <c r="K99" s="931"/>
      <c r="L99" s="931"/>
      <c r="M99" s="931"/>
      <c r="N99" s="1997"/>
      <c r="O99" s="1143">
        <f>SUM(O100:O103)</f>
        <v>48000000</v>
      </c>
      <c r="P99" s="950">
        <f>O99</f>
        <v>48000000</v>
      </c>
      <c r="Q99" s="936">
        <v>48000000</v>
      </c>
      <c r="R99" s="937">
        <f t="shared" ref="R99" si="20">P99-Q99</f>
        <v>0</v>
      </c>
      <c r="S99" s="3204">
        <f t="shared" ref="S99" si="21">R99/Q99</f>
        <v>0</v>
      </c>
      <c r="U99" s="209" t="str">
        <f t="shared" si="8"/>
        <v>0</v>
      </c>
      <c r="V99" s="68" t="str">
        <f t="shared" si="9"/>
        <v>0</v>
      </c>
    </row>
    <row r="100" spans="1:22" ht="20.100000000000001" customHeight="1">
      <c r="A100" s="749"/>
      <c r="B100" s="754"/>
      <c r="C100" s="498"/>
      <c r="D100" s="754"/>
      <c r="E100" s="778"/>
      <c r="F100" s="2076" t="s">
        <v>1815</v>
      </c>
      <c r="G100" s="1818">
        <v>7000</v>
      </c>
      <c r="H100" s="2441" t="s">
        <v>335</v>
      </c>
      <c r="I100" s="2452">
        <v>6000</v>
      </c>
      <c r="J100" s="2223"/>
      <c r="K100" s="2215"/>
      <c r="L100" s="2441"/>
      <c r="M100" s="2441"/>
      <c r="N100" s="2443" t="s">
        <v>20</v>
      </c>
      <c r="O100" s="2444">
        <f>G100*I100</f>
        <v>42000000</v>
      </c>
      <c r="P100" s="1823"/>
      <c r="Q100" s="2445"/>
      <c r="R100" s="2445"/>
      <c r="S100" s="3323"/>
      <c r="U100" s="209" t="str">
        <f t="shared" si="8"/>
        <v>0</v>
      </c>
      <c r="V100" s="68" t="str">
        <f t="shared" si="9"/>
        <v>0</v>
      </c>
    </row>
    <row r="101" spans="1:22" ht="20.100000000000001" customHeight="1">
      <c r="A101" s="749"/>
      <c r="B101" s="754"/>
      <c r="C101" s="498"/>
      <c r="D101" s="754"/>
      <c r="E101" s="778"/>
      <c r="F101" s="2076" t="s">
        <v>1623</v>
      </c>
      <c r="G101" s="1818">
        <v>55000</v>
      </c>
      <c r="H101" s="2441" t="s">
        <v>335</v>
      </c>
      <c r="I101" s="2453">
        <v>100</v>
      </c>
      <c r="J101" s="2223"/>
      <c r="K101" s="2215"/>
      <c r="L101" s="2441"/>
      <c r="M101" s="2441"/>
      <c r="N101" s="2443" t="s">
        <v>20</v>
      </c>
      <c r="O101" s="2444">
        <f>G101*I101</f>
        <v>5500000</v>
      </c>
      <c r="P101" s="1823"/>
      <c r="Q101" s="2445"/>
      <c r="R101" s="2445"/>
      <c r="S101" s="3323"/>
      <c r="U101" s="209" t="str">
        <f t="shared" si="8"/>
        <v>0</v>
      </c>
      <c r="V101" s="68" t="str">
        <f t="shared" si="9"/>
        <v>0</v>
      </c>
    </row>
    <row r="102" spans="1:22" ht="20.100000000000001" customHeight="1">
      <c r="A102" s="749"/>
      <c r="B102" s="754"/>
      <c r="C102" s="498"/>
      <c r="D102" s="754"/>
      <c r="E102" s="778"/>
      <c r="F102" s="2076" t="s">
        <v>1781</v>
      </c>
      <c r="G102" s="1818">
        <v>3000</v>
      </c>
      <c r="H102" s="2441" t="s">
        <v>335</v>
      </c>
      <c r="I102" s="2446">
        <v>100</v>
      </c>
      <c r="J102" s="2223" t="s">
        <v>335</v>
      </c>
      <c r="K102" s="2215">
        <v>1</v>
      </c>
      <c r="L102" s="2441"/>
      <c r="M102" s="2441"/>
      <c r="N102" s="2443" t="s">
        <v>20</v>
      </c>
      <c r="O102" s="2444">
        <f>G102*I102*K102</f>
        <v>300000</v>
      </c>
      <c r="P102" s="1823"/>
      <c r="Q102" s="2445"/>
      <c r="R102" s="2445"/>
      <c r="S102" s="3323"/>
      <c r="U102" s="209" t="str">
        <f t="shared" si="8"/>
        <v>0</v>
      </c>
      <c r="V102" s="68" t="str">
        <f t="shared" si="9"/>
        <v>0</v>
      </c>
    </row>
    <row r="103" spans="1:22" ht="20.100000000000001" customHeight="1">
      <c r="A103" s="749"/>
      <c r="B103" s="754"/>
      <c r="C103" s="498"/>
      <c r="D103" s="754"/>
      <c r="E103" s="778"/>
      <c r="F103" s="2076" t="s">
        <v>1801</v>
      </c>
      <c r="G103" s="1818">
        <v>8000</v>
      </c>
      <c r="H103" s="2441" t="s">
        <v>335</v>
      </c>
      <c r="I103" s="2446">
        <v>25</v>
      </c>
      <c r="J103" s="2223" t="s">
        <v>335</v>
      </c>
      <c r="K103" s="2215">
        <v>1</v>
      </c>
      <c r="L103" s="2441"/>
      <c r="M103" s="2441"/>
      <c r="N103" s="2443" t="s">
        <v>20</v>
      </c>
      <c r="O103" s="2444">
        <f>G103*I103*K103</f>
        <v>200000</v>
      </c>
      <c r="P103" s="1823"/>
      <c r="Q103" s="2445"/>
      <c r="R103" s="2445"/>
      <c r="S103" s="3323"/>
      <c r="U103" s="209" t="str">
        <f t="shared" si="8"/>
        <v>0</v>
      </c>
      <c r="V103" s="68" t="str">
        <f t="shared" si="9"/>
        <v>0</v>
      </c>
    </row>
    <row r="104" spans="1:22" ht="20.100000000000001" customHeight="1">
      <c r="A104" s="749"/>
      <c r="B104" s="754"/>
      <c r="C104" s="498"/>
      <c r="D104" s="754"/>
      <c r="E104" s="778"/>
      <c r="F104" s="1995" t="s">
        <v>2523</v>
      </c>
      <c r="G104" s="1996"/>
      <c r="H104" s="931"/>
      <c r="I104" s="931"/>
      <c r="J104" s="931"/>
      <c r="K104" s="931"/>
      <c r="L104" s="931"/>
      <c r="M104" s="931"/>
      <c r="N104" s="1997"/>
      <c r="O104" s="1143">
        <f>SUM(O105:O110)</f>
        <v>30000000</v>
      </c>
      <c r="P104" s="950">
        <f>O104</f>
        <v>30000000</v>
      </c>
      <c r="Q104" s="936">
        <v>30000000</v>
      </c>
      <c r="R104" s="937">
        <f t="shared" ref="R104" si="22">P104-Q104</f>
        <v>0</v>
      </c>
      <c r="S104" s="3204">
        <f t="shared" ref="S104" si="23">R104/Q104</f>
        <v>0</v>
      </c>
      <c r="U104" s="209" t="str">
        <f t="shared" si="8"/>
        <v>0</v>
      </c>
      <c r="V104" s="68" t="str">
        <f t="shared" si="9"/>
        <v>0</v>
      </c>
    </row>
    <row r="105" spans="1:22" ht="20.100000000000001" customHeight="1">
      <c r="A105" s="749"/>
      <c r="B105" s="754"/>
      <c r="C105" s="498"/>
      <c r="D105" s="754"/>
      <c r="E105" s="778"/>
      <c r="F105" s="2076" t="s">
        <v>1815</v>
      </c>
      <c r="G105" s="1818">
        <v>180000</v>
      </c>
      <c r="H105" s="2441" t="s">
        <v>335</v>
      </c>
      <c r="I105" s="2449">
        <v>80</v>
      </c>
      <c r="J105" s="2223"/>
      <c r="K105" s="2215"/>
      <c r="L105" s="2441"/>
      <c r="M105" s="2441"/>
      <c r="N105" s="2443" t="s">
        <v>20</v>
      </c>
      <c r="O105" s="2444">
        <f>G105*I105</f>
        <v>14400000</v>
      </c>
      <c r="P105" s="1823"/>
      <c r="Q105" s="2445"/>
      <c r="R105" s="2445"/>
      <c r="S105" s="3323"/>
      <c r="U105" s="209" t="str">
        <f t="shared" si="8"/>
        <v>0</v>
      </c>
      <c r="V105" s="68" t="str">
        <f t="shared" si="9"/>
        <v>0</v>
      </c>
    </row>
    <row r="106" spans="1:22" ht="20.100000000000001" customHeight="1">
      <c r="A106" s="749"/>
      <c r="B106" s="754"/>
      <c r="C106" s="498"/>
      <c r="D106" s="754"/>
      <c r="E106" s="778"/>
      <c r="F106" s="2076" t="s">
        <v>1623</v>
      </c>
      <c r="G106" s="1818">
        <v>55000</v>
      </c>
      <c r="H106" s="2441" t="s">
        <v>335</v>
      </c>
      <c r="I106" s="2453">
        <v>22</v>
      </c>
      <c r="J106" s="2223"/>
      <c r="K106" s="2215"/>
      <c r="L106" s="2441"/>
      <c r="M106" s="2441"/>
      <c r="N106" s="2443" t="s">
        <v>20</v>
      </c>
      <c r="O106" s="2444">
        <f>G106*I106</f>
        <v>1210000</v>
      </c>
      <c r="P106" s="1823"/>
      <c r="Q106" s="2445"/>
      <c r="R106" s="2445"/>
      <c r="S106" s="3323"/>
      <c r="U106" s="209" t="str">
        <f t="shared" si="8"/>
        <v>0</v>
      </c>
      <c r="V106" s="68" t="str">
        <f t="shared" si="9"/>
        <v>0</v>
      </c>
    </row>
    <row r="107" spans="1:22" ht="20.100000000000001" customHeight="1">
      <c r="A107" s="749"/>
      <c r="B107" s="754"/>
      <c r="C107" s="498"/>
      <c r="D107" s="754"/>
      <c r="E107" s="778"/>
      <c r="F107" s="2076" t="s">
        <v>1816</v>
      </c>
      <c r="G107" s="1818">
        <v>120000</v>
      </c>
      <c r="H107" s="2441" t="s">
        <v>335</v>
      </c>
      <c r="I107" s="2454">
        <v>1</v>
      </c>
      <c r="J107" s="2223" t="s">
        <v>335</v>
      </c>
      <c r="K107" s="2215">
        <v>80</v>
      </c>
      <c r="L107" s="2441"/>
      <c r="M107" s="2441"/>
      <c r="N107" s="2443" t="s">
        <v>20</v>
      </c>
      <c r="O107" s="2444">
        <f>G107*I107*K107</f>
        <v>9600000</v>
      </c>
      <c r="P107" s="1823"/>
      <c r="Q107" s="2445"/>
      <c r="R107" s="2445"/>
      <c r="S107" s="3323"/>
      <c r="U107" s="209" t="str">
        <f t="shared" si="8"/>
        <v>0</v>
      </c>
      <c r="V107" s="68" t="str">
        <f t="shared" si="9"/>
        <v>0</v>
      </c>
    </row>
    <row r="108" spans="1:22" ht="20.100000000000001" customHeight="1">
      <c r="A108" s="749"/>
      <c r="B108" s="754"/>
      <c r="C108" s="498"/>
      <c r="D108" s="754"/>
      <c r="E108" s="778"/>
      <c r="F108" s="2076" t="s">
        <v>1817</v>
      </c>
      <c r="G108" s="1818">
        <v>1080000</v>
      </c>
      <c r="H108" s="2441" t="s">
        <v>335</v>
      </c>
      <c r="I108" s="2455">
        <v>1</v>
      </c>
      <c r="J108" s="2223"/>
      <c r="K108" s="2215"/>
      <c r="L108" s="2441"/>
      <c r="M108" s="2441"/>
      <c r="N108" s="2443" t="s">
        <v>20</v>
      </c>
      <c r="O108" s="2444">
        <f>G108*I108</f>
        <v>1080000</v>
      </c>
      <c r="P108" s="1823"/>
      <c r="Q108" s="2445"/>
      <c r="R108" s="2445"/>
      <c r="S108" s="3323"/>
      <c r="U108" s="209" t="str">
        <f t="shared" si="8"/>
        <v>0</v>
      </c>
      <c r="V108" s="68" t="str">
        <f t="shared" si="9"/>
        <v>0</v>
      </c>
    </row>
    <row r="109" spans="1:22" ht="20.100000000000001" customHeight="1">
      <c r="A109" s="749"/>
      <c r="B109" s="754"/>
      <c r="C109" s="498"/>
      <c r="D109" s="754"/>
      <c r="E109" s="778"/>
      <c r="F109" s="2076" t="s">
        <v>1818</v>
      </c>
      <c r="G109" s="1818">
        <v>70000</v>
      </c>
      <c r="H109" s="2441" t="s">
        <v>335</v>
      </c>
      <c r="I109" s="2449">
        <v>3</v>
      </c>
      <c r="J109" s="2223"/>
      <c r="K109" s="2215"/>
      <c r="L109" s="2441"/>
      <c r="M109" s="2441"/>
      <c r="N109" s="2443" t="s">
        <v>20</v>
      </c>
      <c r="O109" s="2444">
        <f>G109*I109</f>
        <v>210000</v>
      </c>
      <c r="P109" s="1823"/>
      <c r="Q109" s="2445"/>
      <c r="R109" s="2445"/>
      <c r="S109" s="3323"/>
      <c r="U109" s="209" t="str">
        <f t="shared" si="8"/>
        <v>0</v>
      </c>
      <c r="V109" s="68" t="str">
        <f t="shared" si="9"/>
        <v>0</v>
      </c>
    </row>
    <row r="110" spans="1:22" ht="20.100000000000001" customHeight="1">
      <c r="A110" s="749"/>
      <c r="B110" s="754"/>
      <c r="C110" s="498"/>
      <c r="D110" s="754"/>
      <c r="E110" s="778"/>
      <c r="F110" s="2448" t="s">
        <v>1724</v>
      </c>
      <c r="G110" s="1818">
        <v>3500000</v>
      </c>
      <c r="H110" s="2441" t="s">
        <v>335</v>
      </c>
      <c r="I110" s="2455">
        <v>1</v>
      </c>
      <c r="J110" s="2441"/>
      <c r="K110" s="2441"/>
      <c r="L110" s="2441"/>
      <c r="M110" s="2441"/>
      <c r="N110" s="2443" t="s">
        <v>20</v>
      </c>
      <c r="O110" s="2450">
        <f>G110*I110</f>
        <v>3500000</v>
      </c>
      <c r="P110" s="1823"/>
      <c r="Q110" s="2445"/>
      <c r="R110" s="2445"/>
      <c r="S110" s="3323"/>
      <c r="U110" s="209" t="str">
        <f t="shared" si="8"/>
        <v>0</v>
      </c>
      <c r="V110" s="68" t="str">
        <f t="shared" si="9"/>
        <v>0</v>
      </c>
    </row>
    <row r="111" spans="1:22" ht="20.100000000000001" customHeight="1">
      <c r="A111" s="749"/>
      <c r="B111" s="754"/>
      <c r="C111" s="498"/>
      <c r="D111" s="754"/>
      <c r="E111" s="778"/>
      <c r="F111" s="1995" t="s">
        <v>2524</v>
      </c>
      <c r="G111" s="1996"/>
      <c r="H111" s="931"/>
      <c r="I111" s="931"/>
      <c r="J111" s="931"/>
      <c r="K111" s="931"/>
      <c r="L111" s="931"/>
      <c r="M111" s="931"/>
      <c r="N111" s="1997"/>
      <c r="O111" s="1143">
        <f>SUM(O112:O116)</f>
        <v>20000000</v>
      </c>
      <c r="P111" s="950">
        <f>O111</f>
        <v>20000000</v>
      </c>
      <c r="Q111" s="936">
        <v>20000000</v>
      </c>
      <c r="R111" s="937">
        <f t="shared" ref="R111" si="24">P111-Q111</f>
        <v>0</v>
      </c>
      <c r="S111" s="3204">
        <f t="shared" ref="S111" si="25">R111/Q111</f>
        <v>0</v>
      </c>
      <c r="U111" s="209" t="str">
        <f t="shared" si="8"/>
        <v>0</v>
      </c>
      <c r="V111" s="68" t="str">
        <f t="shared" si="9"/>
        <v>0</v>
      </c>
    </row>
    <row r="112" spans="1:22" ht="20.100000000000001" customHeight="1">
      <c r="A112" s="749"/>
      <c r="B112" s="754"/>
      <c r="C112" s="498"/>
      <c r="D112" s="754"/>
      <c r="E112" s="778"/>
      <c r="F112" s="2076" t="s">
        <v>1815</v>
      </c>
      <c r="G112" s="1818">
        <v>430000</v>
      </c>
      <c r="H112" s="2441" t="s">
        <v>335</v>
      </c>
      <c r="I112" s="2449">
        <v>30</v>
      </c>
      <c r="J112" s="2223"/>
      <c r="K112" s="2215"/>
      <c r="L112" s="2441"/>
      <c r="M112" s="2441"/>
      <c r="N112" s="2443" t="s">
        <v>20</v>
      </c>
      <c r="O112" s="2444">
        <f>G112*I112</f>
        <v>12900000</v>
      </c>
      <c r="P112" s="1823"/>
      <c r="Q112" s="2445"/>
      <c r="R112" s="2445"/>
      <c r="S112" s="3323"/>
      <c r="U112" s="209" t="str">
        <f t="shared" si="8"/>
        <v>0</v>
      </c>
      <c r="V112" s="68" t="str">
        <f t="shared" si="9"/>
        <v>0</v>
      </c>
    </row>
    <row r="113" spans="1:22" ht="20.100000000000001" customHeight="1">
      <c r="A113" s="749"/>
      <c r="B113" s="754"/>
      <c r="C113" s="498"/>
      <c r="D113" s="754"/>
      <c r="E113" s="778"/>
      <c r="F113" s="2076" t="s">
        <v>1819</v>
      </c>
      <c r="G113" s="1818">
        <v>5000</v>
      </c>
      <c r="H113" s="2441" t="s">
        <v>335</v>
      </c>
      <c r="I113" s="2446">
        <v>500</v>
      </c>
      <c r="J113" s="2223"/>
      <c r="K113" s="2215"/>
      <c r="L113" s="2441"/>
      <c r="M113" s="2441"/>
      <c r="N113" s="2443" t="s">
        <v>20</v>
      </c>
      <c r="O113" s="2444">
        <f>G113*I113</f>
        <v>2500000</v>
      </c>
      <c r="P113" s="1823"/>
      <c r="Q113" s="2445"/>
      <c r="R113" s="2445"/>
      <c r="S113" s="3323"/>
      <c r="U113" s="209" t="str">
        <f t="shared" si="8"/>
        <v>0</v>
      </c>
      <c r="V113" s="68" t="str">
        <f t="shared" si="9"/>
        <v>0</v>
      </c>
    </row>
    <row r="114" spans="1:22" ht="20.100000000000001" customHeight="1">
      <c r="A114" s="749"/>
      <c r="B114" s="754"/>
      <c r="C114" s="498"/>
      <c r="D114" s="754"/>
      <c r="E114" s="778"/>
      <c r="F114" s="2076" t="s">
        <v>1623</v>
      </c>
      <c r="G114" s="1818">
        <v>55000</v>
      </c>
      <c r="H114" s="2441" t="s">
        <v>335</v>
      </c>
      <c r="I114" s="2453">
        <v>7</v>
      </c>
      <c r="J114" s="2223"/>
      <c r="K114" s="2215"/>
      <c r="L114" s="2441"/>
      <c r="M114" s="2441"/>
      <c r="N114" s="2443" t="s">
        <v>20</v>
      </c>
      <c r="O114" s="2444">
        <f>G114*I114</f>
        <v>385000</v>
      </c>
      <c r="P114" s="1823"/>
      <c r="Q114" s="2445"/>
      <c r="R114" s="2445"/>
      <c r="S114" s="3323"/>
      <c r="U114" s="209" t="str">
        <f t="shared" si="8"/>
        <v>0</v>
      </c>
      <c r="V114" s="68" t="str">
        <f t="shared" si="9"/>
        <v>0</v>
      </c>
    </row>
    <row r="115" spans="1:22" ht="20.100000000000001" customHeight="1">
      <c r="A115" s="749"/>
      <c r="B115" s="754"/>
      <c r="C115" s="498"/>
      <c r="D115" s="754"/>
      <c r="E115" s="778"/>
      <c r="F115" s="2076" t="s">
        <v>1818</v>
      </c>
      <c r="G115" s="1818">
        <v>3745000</v>
      </c>
      <c r="H115" s="2441" t="s">
        <v>335</v>
      </c>
      <c r="I115" s="2455">
        <v>1</v>
      </c>
      <c r="J115" s="2223"/>
      <c r="K115" s="2215"/>
      <c r="L115" s="2441"/>
      <c r="M115" s="2441"/>
      <c r="N115" s="2443" t="s">
        <v>20</v>
      </c>
      <c r="O115" s="2444">
        <f>G115*I115</f>
        <v>3745000</v>
      </c>
      <c r="P115" s="1823"/>
      <c r="Q115" s="2445"/>
      <c r="R115" s="2445"/>
      <c r="S115" s="3323"/>
      <c r="U115" s="209" t="str">
        <f t="shared" si="8"/>
        <v>0</v>
      </c>
      <c r="V115" s="68" t="str">
        <f t="shared" si="9"/>
        <v>0</v>
      </c>
    </row>
    <row r="116" spans="1:22" ht="20.100000000000001" customHeight="1">
      <c r="A116" s="749"/>
      <c r="B116" s="754"/>
      <c r="C116" s="498"/>
      <c r="D116" s="754"/>
      <c r="E116" s="778"/>
      <c r="F116" s="2448" t="s">
        <v>1724</v>
      </c>
      <c r="G116" s="1818">
        <v>470000</v>
      </c>
      <c r="H116" s="2441" t="s">
        <v>335</v>
      </c>
      <c r="I116" s="2455">
        <v>1</v>
      </c>
      <c r="J116" s="2441"/>
      <c r="K116" s="2441"/>
      <c r="L116" s="2441"/>
      <c r="M116" s="2441"/>
      <c r="N116" s="2443" t="s">
        <v>20</v>
      </c>
      <c r="O116" s="2450">
        <f>G116*I116</f>
        <v>470000</v>
      </c>
      <c r="P116" s="1823"/>
      <c r="Q116" s="2445"/>
      <c r="R116" s="2445"/>
      <c r="S116" s="3323"/>
      <c r="U116" s="209" t="str">
        <f t="shared" si="8"/>
        <v>0</v>
      </c>
      <c r="V116" s="68" t="str">
        <f t="shared" si="9"/>
        <v>0</v>
      </c>
    </row>
    <row r="117" spans="1:22" ht="20.100000000000001" customHeight="1">
      <c r="A117" s="749"/>
      <c r="B117" s="754"/>
      <c r="C117" s="498"/>
      <c r="D117" s="754"/>
      <c r="E117" s="778"/>
      <c r="F117" s="1995" t="s">
        <v>2525</v>
      </c>
      <c r="G117" s="1996"/>
      <c r="H117" s="931"/>
      <c r="I117" s="931"/>
      <c r="J117" s="931"/>
      <c r="K117" s="931"/>
      <c r="L117" s="931"/>
      <c r="M117" s="931"/>
      <c r="N117" s="1997"/>
      <c r="O117" s="1143">
        <f>SUM(O118:O120)</f>
        <v>2000000</v>
      </c>
      <c r="P117" s="950">
        <f>O117</f>
        <v>2000000</v>
      </c>
      <c r="Q117" s="936">
        <v>2000000</v>
      </c>
      <c r="R117" s="937">
        <f t="shared" ref="R117" si="26">P117-Q117</f>
        <v>0</v>
      </c>
      <c r="S117" s="3204">
        <f t="shared" ref="S117" si="27">R117/Q117</f>
        <v>0</v>
      </c>
      <c r="U117" s="209" t="str">
        <f t="shared" si="8"/>
        <v>0</v>
      </c>
      <c r="V117" s="68" t="str">
        <f t="shared" si="9"/>
        <v>0</v>
      </c>
    </row>
    <row r="118" spans="1:22" ht="20.100000000000001" customHeight="1">
      <c r="A118" s="749"/>
      <c r="B118" s="754"/>
      <c r="C118" s="498"/>
      <c r="D118" s="754"/>
      <c r="E118" s="778"/>
      <c r="F118" s="2076" t="s">
        <v>1815</v>
      </c>
      <c r="G118" s="1818">
        <v>7000</v>
      </c>
      <c r="H118" s="2441" t="s">
        <v>335</v>
      </c>
      <c r="I118" s="2446">
        <v>200</v>
      </c>
      <c r="J118" s="2223"/>
      <c r="K118" s="2215"/>
      <c r="L118" s="2441"/>
      <c r="M118" s="2441"/>
      <c r="N118" s="2443" t="s">
        <v>20</v>
      </c>
      <c r="O118" s="2444">
        <f>G118*I118</f>
        <v>1400000</v>
      </c>
      <c r="P118" s="1823"/>
      <c r="Q118" s="2445"/>
      <c r="R118" s="2445"/>
      <c r="S118" s="3323"/>
      <c r="U118" s="209" t="str">
        <f t="shared" si="8"/>
        <v>0</v>
      </c>
      <c r="V118" s="68" t="str">
        <f t="shared" si="9"/>
        <v>0</v>
      </c>
    </row>
    <row r="119" spans="1:22" ht="20.100000000000001" customHeight="1">
      <c r="A119" s="749"/>
      <c r="B119" s="754"/>
      <c r="C119" s="498"/>
      <c r="D119" s="754"/>
      <c r="E119" s="778"/>
      <c r="F119" s="2076" t="s">
        <v>1785</v>
      </c>
      <c r="G119" s="1818">
        <v>50000</v>
      </c>
      <c r="H119" s="2441" t="s">
        <v>335</v>
      </c>
      <c r="I119" s="2456">
        <v>3</v>
      </c>
      <c r="J119" s="2223" t="s">
        <v>335</v>
      </c>
      <c r="K119" s="2215">
        <v>2</v>
      </c>
      <c r="L119" s="2441"/>
      <c r="M119" s="2441"/>
      <c r="N119" s="2443" t="s">
        <v>20</v>
      </c>
      <c r="O119" s="2444">
        <f>G119*I119*K119</f>
        <v>300000</v>
      </c>
      <c r="P119" s="1823"/>
      <c r="Q119" s="2445"/>
      <c r="R119" s="2445"/>
      <c r="S119" s="3323"/>
      <c r="U119" s="209" t="str">
        <f t="shared" si="8"/>
        <v>0</v>
      </c>
      <c r="V119" s="68" t="str">
        <f t="shared" si="9"/>
        <v>0</v>
      </c>
    </row>
    <row r="120" spans="1:22" ht="20.100000000000001" customHeight="1">
      <c r="A120" s="749"/>
      <c r="B120" s="754"/>
      <c r="C120" s="498"/>
      <c r="D120" s="754"/>
      <c r="E120" s="778"/>
      <c r="F120" s="2448" t="s">
        <v>1776</v>
      </c>
      <c r="G120" s="1818">
        <v>300000</v>
      </c>
      <c r="H120" s="2441" t="s">
        <v>335</v>
      </c>
      <c r="I120" s="2449">
        <v>1</v>
      </c>
      <c r="J120" s="2441"/>
      <c r="K120" s="2441"/>
      <c r="L120" s="2441"/>
      <c r="M120" s="2441"/>
      <c r="N120" s="2443" t="s">
        <v>20</v>
      </c>
      <c r="O120" s="2450">
        <f>G120*I120</f>
        <v>300000</v>
      </c>
      <c r="P120" s="1823"/>
      <c r="Q120" s="2445"/>
      <c r="R120" s="2445"/>
      <c r="S120" s="3323"/>
      <c r="U120" s="209" t="str">
        <f t="shared" si="8"/>
        <v>0</v>
      </c>
      <c r="V120" s="68" t="str">
        <f t="shared" si="9"/>
        <v>0</v>
      </c>
    </row>
    <row r="121" spans="1:22" ht="20.100000000000001" customHeight="1">
      <c r="A121" s="877"/>
      <c r="B121" s="878"/>
      <c r="C121" s="1805"/>
      <c r="D121" s="878"/>
      <c r="E121" s="2457"/>
      <c r="F121" s="1995" t="s">
        <v>2526</v>
      </c>
      <c r="G121" s="1996"/>
      <c r="H121" s="931"/>
      <c r="I121" s="931"/>
      <c r="J121" s="931"/>
      <c r="K121" s="931"/>
      <c r="L121" s="931"/>
      <c r="M121" s="931"/>
      <c r="N121" s="1997"/>
      <c r="O121" s="1143">
        <f>SUM(O122:O126)</f>
        <v>3000000</v>
      </c>
      <c r="P121" s="950">
        <f>O121</f>
        <v>3000000</v>
      </c>
      <c r="Q121" s="936">
        <v>3000000</v>
      </c>
      <c r="R121" s="937">
        <f t="shared" ref="R121" si="28">P121-Q121</f>
        <v>0</v>
      </c>
      <c r="S121" s="3204">
        <f t="shared" ref="S121" si="29">R121/Q121</f>
        <v>0</v>
      </c>
      <c r="U121" s="209" t="str">
        <f t="shared" si="8"/>
        <v>0</v>
      </c>
      <c r="V121" s="68" t="str">
        <f t="shared" si="9"/>
        <v>0</v>
      </c>
    </row>
    <row r="122" spans="1:22" ht="20.100000000000001" customHeight="1">
      <c r="A122" s="877"/>
      <c r="B122" s="878"/>
      <c r="C122" s="1805"/>
      <c r="D122" s="878"/>
      <c r="E122" s="2457"/>
      <c r="F122" s="2448" t="s">
        <v>1712</v>
      </c>
      <c r="G122" s="2352">
        <v>550000</v>
      </c>
      <c r="H122" s="2458" t="s">
        <v>335</v>
      </c>
      <c r="I122" s="2459">
        <v>1</v>
      </c>
      <c r="J122" s="2458" t="s">
        <v>335</v>
      </c>
      <c r="K122" s="2460">
        <v>2</v>
      </c>
      <c r="L122" s="2458"/>
      <c r="M122" s="2461"/>
      <c r="N122" s="2351" t="s">
        <v>20</v>
      </c>
      <c r="O122" s="2462">
        <f>G122*I122*K122</f>
        <v>1100000</v>
      </c>
      <c r="P122" s="774"/>
      <c r="Q122" s="2463"/>
      <c r="R122" s="774"/>
      <c r="S122" s="3324"/>
      <c r="U122" s="209" t="str">
        <f t="shared" si="8"/>
        <v>0</v>
      </c>
      <c r="V122" s="68" t="str">
        <f t="shared" si="9"/>
        <v>0</v>
      </c>
    </row>
    <row r="123" spans="1:22" ht="20.100000000000001" customHeight="1">
      <c r="A123" s="877"/>
      <c r="B123" s="878"/>
      <c r="C123" s="1805"/>
      <c r="D123" s="878"/>
      <c r="E123" s="2457"/>
      <c r="F123" s="2448" t="s">
        <v>1777</v>
      </c>
      <c r="G123" s="2352">
        <v>600000</v>
      </c>
      <c r="H123" s="2458" t="s">
        <v>335</v>
      </c>
      <c r="I123" s="2464">
        <v>1</v>
      </c>
      <c r="J123" s="2458" t="s">
        <v>335</v>
      </c>
      <c r="K123" s="2460">
        <v>2</v>
      </c>
      <c r="L123" s="2458"/>
      <c r="M123" s="2461"/>
      <c r="N123" s="2351" t="s">
        <v>20</v>
      </c>
      <c r="O123" s="2462">
        <f>G123*I123*K123</f>
        <v>1200000</v>
      </c>
      <c r="P123" s="774"/>
      <c r="Q123" s="2463"/>
      <c r="R123" s="774"/>
      <c r="S123" s="3324"/>
      <c r="U123" s="209" t="str">
        <f t="shared" si="8"/>
        <v>0</v>
      </c>
      <c r="V123" s="68" t="str">
        <f t="shared" si="9"/>
        <v>0</v>
      </c>
    </row>
    <row r="124" spans="1:22" ht="20.100000000000001" customHeight="1">
      <c r="A124" s="877"/>
      <c r="B124" s="878"/>
      <c r="C124" s="1805"/>
      <c r="D124" s="878"/>
      <c r="E124" s="2457"/>
      <c r="F124" s="2448" t="s">
        <v>1778</v>
      </c>
      <c r="G124" s="2352">
        <v>200000</v>
      </c>
      <c r="H124" s="2458" t="s">
        <v>335</v>
      </c>
      <c r="I124" s="2460">
        <v>2</v>
      </c>
      <c r="J124" s="2458"/>
      <c r="K124" s="2460"/>
      <c r="L124" s="2458"/>
      <c r="M124" s="2461"/>
      <c r="N124" s="2351" t="s">
        <v>20</v>
      </c>
      <c r="O124" s="2462">
        <f>G124*I124</f>
        <v>400000</v>
      </c>
      <c r="P124" s="774"/>
      <c r="Q124" s="2463"/>
      <c r="R124" s="774"/>
      <c r="S124" s="3324"/>
      <c r="U124" s="209" t="str">
        <f t="shared" si="8"/>
        <v>0</v>
      </c>
      <c r="V124" s="68" t="str">
        <f t="shared" si="9"/>
        <v>0</v>
      </c>
    </row>
    <row r="125" spans="1:22" ht="20.100000000000001" customHeight="1">
      <c r="A125" s="877"/>
      <c r="B125" s="878"/>
      <c r="C125" s="1805"/>
      <c r="D125" s="878"/>
      <c r="E125" s="2457"/>
      <c r="F125" s="2465" t="s">
        <v>1623</v>
      </c>
      <c r="G125" s="2352">
        <v>100000</v>
      </c>
      <c r="H125" s="2458" t="s">
        <v>335</v>
      </c>
      <c r="I125" s="2460">
        <v>2</v>
      </c>
      <c r="J125" s="2458"/>
      <c r="K125" s="2460"/>
      <c r="L125" s="2458"/>
      <c r="M125" s="2461"/>
      <c r="N125" s="2351" t="s">
        <v>20</v>
      </c>
      <c r="O125" s="2466">
        <f>G125*I125</f>
        <v>200000</v>
      </c>
      <c r="P125" s="774"/>
      <c r="Q125" s="2463"/>
      <c r="R125" s="774"/>
      <c r="S125" s="3324"/>
      <c r="U125" s="209" t="str">
        <f t="shared" si="8"/>
        <v>0</v>
      </c>
      <c r="V125" s="68" t="str">
        <f t="shared" si="9"/>
        <v>0</v>
      </c>
    </row>
    <row r="126" spans="1:22" ht="20.100000000000001" customHeight="1">
      <c r="A126" s="877"/>
      <c r="B126" s="878"/>
      <c r="C126" s="1805"/>
      <c r="D126" s="878"/>
      <c r="E126" s="2457"/>
      <c r="F126" s="2465" t="s">
        <v>1713</v>
      </c>
      <c r="G126" s="2352">
        <v>100000</v>
      </c>
      <c r="H126" s="2458" t="s">
        <v>335</v>
      </c>
      <c r="I126" s="2460">
        <v>1</v>
      </c>
      <c r="J126" s="2458"/>
      <c r="K126" s="2460"/>
      <c r="L126" s="2458"/>
      <c r="M126" s="2461"/>
      <c r="N126" s="2351" t="s">
        <v>20</v>
      </c>
      <c r="O126" s="2466">
        <f>G126*I126</f>
        <v>100000</v>
      </c>
      <c r="P126" s="774"/>
      <c r="Q126" s="2463"/>
      <c r="R126" s="774"/>
      <c r="S126" s="3324"/>
      <c r="U126" s="209" t="str">
        <f t="shared" si="8"/>
        <v>0</v>
      </c>
      <c r="V126" s="68" t="str">
        <f t="shared" si="9"/>
        <v>0</v>
      </c>
    </row>
    <row r="127" spans="1:22" ht="20.100000000000001" customHeight="1">
      <c r="A127" s="877"/>
      <c r="B127" s="878"/>
      <c r="C127" s="878"/>
      <c r="D127" s="878"/>
      <c r="E127" s="878"/>
      <c r="F127" s="1995" t="s">
        <v>2527</v>
      </c>
      <c r="G127" s="1996"/>
      <c r="H127" s="931"/>
      <c r="I127" s="931"/>
      <c r="J127" s="931"/>
      <c r="K127" s="931"/>
      <c r="L127" s="931"/>
      <c r="M127" s="931"/>
      <c r="N127" s="1997"/>
      <c r="O127" s="1143">
        <f>SUM(O128:O130)</f>
        <v>2500000</v>
      </c>
      <c r="P127" s="950">
        <f>O127</f>
        <v>2500000</v>
      </c>
      <c r="Q127" s="936">
        <v>2500000</v>
      </c>
      <c r="R127" s="937">
        <f t="shared" ref="R127" si="30">P127-Q127</f>
        <v>0</v>
      </c>
      <c r="S127" s="3204">
        <f t="shared" ref="S127" si="31">R127/Q127</f>
        <v>0</v>
      </c>
      <c r="U127" s="209" t="str">
        <f t="shared" si="8"/>
        <v>0</v>
      </c>
      <c r="V127" s="68" t="str">
        <f t="shared" si="9"/>
        <v>0</v>
      </c>
    </row>
    <row r="128" spans="1:22" ht="20.100000000000001" customHeight="1">
      <c r="A128" s="877"/>
      <c r="B128" s="878"/>
      <c r="C128" s="878"/>
      <c r="D128" s="878"/>
      <c r="E128" s="879"/>
      <c r="F128" s="2465" t="s">
        <v>1779</v>
      </c>
      <c r="G128" s="1818">
        <v>50000</v>
      </c>
      <c r="H128" s="2076" t="s">
        <v>335</v>
      </c>
      <c r="I128" s="2239">
        <v>40</v>
      </c>
      <c r="J128" s="2076"/>
      <c r="K128" s="2239"/>
      <c r="L128" s="2076"/>
      <c r="M128" s="2240"/>
      <c r="N128" s="2077" t="s">
        <v>20</v>
      </c>
      <c r="O128" s="2467">
        <f>G128*I128</f>
        <v>2000000</v>
      </c>
      <c r="P128" s="774"/>
      <c r="Q128" s="2463"/>
      <c r="R128" s="774"/>
      <c r="S128" s="3324"/>
      <c r="U128" s="209" t="str">
        <f t="shared" si="8"/>
        <v>0</v>
      </c>
      <c r="V128" s="68" t="str">
        <f t="shared" si="9"/>
        <v>0</v>
      </c>
    </row>
    <row r="129" spans="1:22" ht="20.100000000000001" customHeight="1">
      <c r="A129" s="877"/>
      <c r="B129" s="878"/>
      <c r="C129" s="878"/>
      <c r="D129" s="878"/>
      <c r="E129" s="879"/>
      <c r="F129" s="2465" t="s">
        <v>1623</v>
      </c>
      <c r="G129" s="1818">
        <v>100000</v>
      </c>
      <c r="H129" s="2076" t="s">
        <v>335</v>
      </c>
      <c r="I129" s="2468">
        <v>2</v>
      </c>
      <c r="J129" s="2076"/>
      <c r="K129" s="2239"/>
      <c r="L129" s="2076"/>
      <c r="M129" s="2240"/>
      <c r="N129" s="2077" t="s">
        <v>20</v>
      </c>
      <c r="O129" s="2467">
        <f>G129*I129</f>
        <v>200000</v>
      </c>
      <c r="P129" s="774"/>
      <c r="Q129" s="2463"/>
      <c r="R129" s="774"/>
      <c r="S129" s="3324"/>
      <c r="U129" s="209" t="str">
        <f t="shared" si="8"/>
        <v>0</v>
      </c>
      <c r="V129" s="68" t="str">
        <f t="shared" si="9"/>
        <v>0</v>
      </c>
    </row>
    <row r="130" spans="1:22" ht="20.100000000000001" customHeight="1">
      <c r="A130" s="877"/>
      <c r="B130" s="878"/>
      <c r="C130" s="878"/>
      <c r="D130" s="878"/>
      <c r="E130" s="879"/>
      <c r="F130" s="2465" t="s">
        <v>1713</v>
      </c>
      <c r="G130" s="2352">
        <v>3000</v>
      </c>
      <c r="H130" s="2458" t="s">
        <v>335</v>
      </c>
      <c r="I130" s="2459">
        <v>20</v>
      </c>
      <c r="J130" s="2458" t="s">
        <v>335</v>
      </c>
      <c r="K130" s="2460">
        <v>5</v>
      </c>
      <c r="L130" s="2458"/>
      <c r="M130" s="2461"/>
      <c r="N130" s="2351" t="s">
        <v>20</v>
      </c>
      <c r="O130" s="2466">
        <f>G130*I130*K130</f>
        <v>300000</v>
      </c>
      <c r="P130" s="774"/>
      <c r="Q130" s="2463"/>
      <c r="R130" s="774"/>
      <c r="S130" s="3324"/>
      <c r="U130" s="209" t="str">
        <f t="shared" si="8"/>
        <v>0</v>
      </c>
      <c r="V130" s="68" t="str">
        <f t="shared" si="9"/>
        <v>0</v>
      </c>
    </row>
    <row r="131" spans="1:22" ht="20.100000000000001" customHeight="1">
      <c r="A131" s="877"/>
      <c r="B131" s="878"/>
      <c r="C131" s="878"/>
      <c r="D131" s="878"/>
      <c r="E131" s="878"/>
      <c r="F131" s="1995" t="s">
        <v>1277</v>
      </c>
      <c r="G131" s="1996"/>
      <c r="H131" s="931"/>
      <c r="I131" s="931"/>
      <c r="J131" s="931"/>
      <c r="K131" s="931"/>
      <c r="L131" s="931"/>
      <c r="M131" s="931"/>
      <c r="N131" s="1997"/>
      <c r="O131" s="1143">
        <f>SUM(O132:O133)</f>
        <v>2000000</v>
      </c>
      <c r="P131" s="950">
        <f>O131</f>
        <v>2000000</v>
      </c>
      <c r="Q131" s="936">
        <v>2000000</v>
      </c>
      <c r="R131" s="937">
        <f t="shared" ref="R131" si="32">P131-Q131</f>
        <v>0</v>
      </c>
      <c r="S131" s="3204">
        <f t="shared" ref="S131" si="33">R131/Q131</f>
        <v>0</v>
      </c>
      <c r="U131" s="209" t="str">
        <f t="shared" si="8"/>
        <v>0</v>
      </c>
      <c r="V131" s="68" t="str">
        <f t="shared" si="9"/>
        <v>0</v>
      </c>
    </row>
    <row r="132" spans="1:22" ht="20.100000000000001" customHeight="1">
      <c r="A132" s="877"/>
      <c r="B132" s="878"/>
      <c r="C132" s="878"/>
      <c r="D132" s="878"/>
      <c r="E132" s="879"/>
      <c r="F132" s="2465" t="s">
        <v>1780</v>
      </c>
      <c r="G132" s="1818">
        <v>50000</v>
      </c>
      <c r="H132" s="2076" t="s">
        <v>335</v>
      </c>
      <c r="I132" s="2239">
        <v>30</v>
      </c>
      <c r="J132" s="2076"/>
      <c r="K132" s="2239"/>
      <c r="L132" s="2076"/>
      <c r="M132" s="2240"/>
      <c r="N132" s="2077" t="s">
        <v>20</v>
      </c>
      <c r="O132" s="2467">
        <f>G132*I132</f>
        <v>1500000</v>
      </c>
      <c r="P132" s="774"/>
      <c r="Q132" s="2463"/>
      <c r="R132" s="774"/>
      <c r="S132" s="3324"/>
      <c r="U132" s="209" t="str">
        <f t="shared" si="8"/>
        <v>0</v>
      </c>
      <c r="V132" s="68" t="str">
        <f t="shared" si="9"/>
        <v>0</v>
      </c>
    </row>
    <row r="133" spans="1:22" ht="20.100000000000001" customHeight="1">
      <c r="A133" s="877"/>
      <c r="B133" s="878"/>
      <c r="C133" s="878"/>
      <c r="D133" s="878"/>
      <c r="E133" s="879"/>
      <c r="F133" s="2465" t="s">
        <v>1781</v>
      </c>
      <c r="G133" s="1818">
        <v>500000</v>
      </c>
      <c r="H133" s="2076" t="s">
        <v>335</v>
      </c>
      <c r="I133" s="2468">
        <v>1</v>
      </c>
      <c r="J133" s="2076"/>
      <c r="K133" s="2239"/>
      <c r="L133" s="2076"/>
      <c r="M133" s="2240"/>
      <c r="N133" s="2077" t="s">
        <v>20</v>
      </c>
      <c r="O133" s="2467">
        <f>G133*I133</f>
        <v>500000</v>
      </c>
      <c r="P133" s="774"/>
      <c r="Q133" s="2463"/>
      <c r="R133" s="774"/>
      <c r="S133" s="3324"/>
      <c r="U133" s="209" t="str">
        <f t="shared" si="8"/>
        <v>0</v>
      </c>
      <c r="V133" s="68" t="str">
        <f t="shared" si="9"/>
        <v>0</v>
      </c>
    </row>
    <row r="134" spans="1:22" ht="20.100000000000001" customHeight="1">
      <c r="A134" s="877"/>
      <c r="B134" s="878"/>
      <c r="C134" s="1805"/>
      <c r="D134" s="878"/>
      <c r="E134" s="2457"/>
      <c r="F134" s="1995" t="s">
        <v>2528</v>
      </c>
      <c r="G134" s="1996"/>
      <c r="H134" s="931"/>
      <c r="I134" s="931"/>
      <c r="J134" s="931"/>
      <c r="K134" s="931"/>
      <c r="L134" s="931"/>
      <c r="M134" s="931"/>
      <c r="N134" s="1997"/>
      <c r="O134" s="1143">
        <f>SUM(O135:O142)</f>
        <v>24130000</v>
      </c>
      <c r="P134" s="950">
        <f>O134</f>
        <v>24130000</v>
      </c>
      <c r="Q134" s="936">
        <v>24130000</v>
      </c>
      <c r="R134" s="937">
        <f t="shared" ref="R134" si="34">P134-Q134</f>
        <v>0</v>
      </c>
      <c r="S134" s="3204">
        <f t="shared" ref="S134" si="35">R134/Q134</f>
        <v>0</v>
      </c>
      <c r="U134" s="209" t="str">
        <f t="shared" si="8"/>
        <v>0</v>
      </c>
      <c r="V134" s="68" t="str">
        <f t="shared" si="9"/>
        <v>0</v>
      </c>
    </row>
    <row r="135" spans="1:22" ht="20.100000000000001" customHeight="1">
      <c r="A135" s="877"/>
      <c r="B135" s="878"/>
      <c r="C135" s="1805"/>
      <c r="D135" s="878"/>
      <c r="E135" s="2457"/>
      <c r="F135" s="2465" t="s">
        <v>1782</v>
      </c>
      <c r="G135" s="2352">
        <v>7000</v>
      </c>
      <c r="H135" s="2458" t="s">
        <v>335</v>
      </c>
      <c r="I135" s="2459">
        <v>10</v>
      </c>
      <c r="J135" s="2458" t="s">
        <v>335</v>
      </c>
      <c r="K135" s="2460">
        <v>12</v>
      </c>
      <c r="L135" s="2458"/>
      <c r="M135" s="2461"/>
      <c r="N135" s="2351" t="s">
        <v>20</v>
      </c>
      <c r="O135" s="2466">
        <f>G135*I135*K135</f>
        <v>840000</v>
      </c>
      <c r="P135" s="774"/>
      <c r="Q135" s="2463"/>
      <c r="R135" s="774"/>
      <c r="S135" s="3324"/>
      <c r="U135" s="209" t="str">
        <f t="shared" ref="U135:U213" si="36">IF(R135&gt;0,"추경","0")</f>
        <v>0</v>
      </c>
      <c r="V135" s="68" t="str">
        <f t="shared" ref="V135:V213" si="37">IF(R135&lt;0,"감액","0")</f>
        <v>0</v>
      </c>
    </row>
    <row r="136" spans="1:22" ht="20.100000000000001" customHeight="1">
      <c r="A136" s="877"/>
      <c r="B136" s="878"/>
      <c r="C136" s="1805"/>
      <c r="D136" s="878"/>
      <c r="E136" s="2457"/>
      <c r="F136" s="2465" t="s">
        <v>1783</v>
      </c>
      <c r="G136" s="2352">
        <v>1000000</v>
      </c>
      <c r="H136" s="2458" t="s">
        <v>335</v>
      </c>
      <c r="I136" s="2468">
        <v>1</v>
      </c>
      <c r="J136" s="2458"/>
      <c r="K136" s="2469"/>
      <c r="L136" s="2458"/>
      <c r="M136" s="2461"/>
      <c r="N136" s="2351" t="s">
        <v>20</v>
      </c>
      <c r="O136" s="2466">
        <f t="shared" ref="O136:O142" si="38">G136*I136</f>
        <v>1000000</v>
      </c>
      <c r="P136" s="774"/>
      <c r="Q136" s="2463"/>
      <c r="R136" s="774"/>
      <c r="S136" s="3324"/>
      <c r="U136" s="209" t="str">
        <f t="shared" si="36"/>
        <v>0</v>
      </c>
      <c r="V136" s="68" t="str">
        <f t="shared" si="37"/>
        <v>0</v>
      </c>
    </row>
    <row r="137" spans="1:22" ht="20.100000000000001" customHeight="1">
      <c r="A137" s="877"/>
      <c r="B137" s="878"/>
      <c r="C137" s="1805"/>
      <c r="D137" s="878"/>
      <c r="E137" s="2457"/>
      <c r="F137" s="2465" t="s">
        <v>1784</v>
      </c>
      <c r="G137" s="2352">
        <v>5000</v>
      </c>
      <c r="H137" s="2458" t="s">
        <v>335</v>
      </c>
      <c r="I137" s="2239">
        <v>350</v>
      </c>
      <c r="J137" s="2458"/>
      <c r="K137" s="2469"/>
      <c r="L137" s="2458"/>
      <c r="M137" s="2461"/>
      <c r="N137" s="2351" t="s">
        <v>20</v>
      </c>
      <c r="O137" s="2466">
        <f t="shared" si="38"/>
        <v>1750000</v>
      </c>
      <c r="P137" s="774"/>
      <c r="Q137" s="2463"/>
      <c r="R137" s="774"/>
      <c r="S137" s="3324"/>
      <c r="U137" s="209" t="str">
        <f t="shared" si="36"/>
        <v>0</v>
      </c>
      <c r="V137" s="68" t="str">
        <f t="shared" si="37"/>
        <v>0</v>
      </c>
    </row>
    <row r="138" spans="1:22" ht="20.100000000000001" customHeight="1">
      <c r="A138" s="875"/>
      <c r="B138" s="876"/>
      <c r="C138" s="2802"/>
      <c r="D138" s="876"/>
      <c r="E138" s="2803"/>
      <c r="F138" s="2480" t="s">
        <v>1785</v>
      </c>
      <c r="G138" s="2353">
        <v>30000</v>
      </c>
      <c r="H138" s="2816" t="s">
        <v>335</v>
      </c>
      <c r="I138" s="2244">
        <v>400</v>
      </c>
      <c r="J138" s="2816"/>
      <c r="K138" s="2817"/>
      <c r="L138" s="2816"/>
      <c r="M138" s="2348"/>
      <c r="N138" s="2349" t="s">
        <v>20</v>
      </c>
      <c r="O138" s="2818">
        <f t="shared" si="38"/>
        <v>12000000</v>
      </c>
      <c r="P138" s="750"/>
      <c r="Q138" s="2819"/>
      <c r="R138" s="750"/>
      <c r="S138" s="3325"/>
      <c r="U138" s="209" t="str">
        <f t="shared" si="36"/>
        <v>0</v>
      </c>
      <c r="V138" s="68" t="str">
        <f t="shared" si="37"/>
        <v>0</v>
      </c>
    </row>
    <row r="139" spans="1:22" ht="20.100000000000001" customHeight="1">
      <c r="A139" s="877"/>
      <c r="B139" s="878"/>
      <c r="C139" s="1805"/>
      <c r="D139" s="878"/>
      <c r="E139" s="2457"/>
      <c r="F139" s="2465" t="s">
        <v>1786</v>
      </c>
      <c r="G139" s="1818">
        <v>30000</v>
      </c>
      <c r="H139" s="2076" t="s">
        <v>335</v>
      </c>
      <c r="I139" s="2239">
        <v>70</v>
      </c>
      <c r="J139" s="2076"/>
      <c r="K139" s="2470"/>
      <c r="L139" s="2076"/>
      <c r="M139" s="2240"/>
      <c r="N139" s="2077" t="s">
        <v>20</v>
      </c>
      <c r="O139" s="2467">
        <f t="shared" si="38"/>
        <v>2100000</v>
      </c>
      <c r="P139" s="774"/>
      <c r="Q139" s="2463"/>
      <c r="R139" s="774"/>
      <c r="S139" s="3324"/>
      <c r="U139" s="209" t="str">
        <f t="shared" si="36"/>
        <v>0</v>
      </c>
      <c r="V139" s="68" t="str">
        <f t="shared" si="37"/>
        <v>0</v>
      </c>
    </row>
    <row r="140" spans="1:22" ht="20.100000000000001" customHeight="1">
      <c r="A140" s="877"/>
      <c r="B140" s="878"/>
      <c r="C140" s="1805"/>
      <c r="D140" s="878"/>
      <c r="E140" s="2457"/>
      <c r="F140" s="2465" t="s">
        <v>1787</v>
      </c>
      <c r="G140" s="1818">
        <v>360000</v>
      </c>
      <c r="H140" s="2076" t="s">
        <v>335</v>
      </c>
      <c r="I140" s="2239">
        <v>4</v>
      </c>
      <c r="J140" s="2076"/>
      <c r="K140" s="2470"/>
      <c r="L140" s="2076"/>
      <c r="M140" s="2240"/>
      <c r="N140" s="2077" t="s">
        <v>20</v>
      </c>
      <c r="O140" s="2467">
        <f t="shared" si="38"/>
        <v>1440000</v>
      </c>
      <c r="P140" s="774"/>
      <c r="Q140" s="2463"/>
      <c r="R140" s="774"/>
      <c r="S140" s="3324"/>
      <c r="U140" s="209" t="str">
        <f t="shared" si="36"/>
        <v>0</v>
      </c>
      <c r="V140" s="68" t="str">
        <f t="shared" si="37"/>
        <v>0</v>
      </c>
    </row>
    <row r="141" spans="1:22" ht="20.100000000000001" customHeight="1">
      <c r="A141" s="877"/>
      <c r="B141" s="878"/>
      <c r="C141" s="1805"/>
      <c r="D141" s="878"/>
      <c r="E141" s="2457"/>
      <c r="F141" s="2465" t="s">
        <v>1788</v>
      </c>
      <c r="G141" s="1818">
        <v>4000000</v>
      </c>
      <c r="H141" s="2076" t="s">
        <v>335</v>
      </c>
      <c r="I141" s="2468">
        <v>1</v>
      </c>
      <c r="J141" s="2076"/>
      <c r="K141" s="2470"/>
      <c r="L141" s="2076"/>
      <c r="M141" s="2240"/>
      <c r="N141" s="2077" t="s">
        <v>20</v>
      </c>
      <c r="O141" s="2467">
        <f t="shared" si="38"/>
        <v>4000000</v>
      </c>
      <c r="P141" s="774"/>
      <c r="Q141" s="2463"/>
      <c r="R141" s="774"/>
      <c r="S141" s="3324"/>
      <c r="U141" s="209" t="str">
        <f t="shared" si="36"/>
        <v>0</v>
      </c>
      <c r="V141" s="68" t="str">
        <f t="shared" si="37"/>
        <v>0</v>
      </c>
    </row>
    <row r="142" spans="1:22" ht="20.100000000000001" customHeight="1">
      <c r="A142" s="877"/>
      <c r="B142" s="2471"/>
      <c r="C142" s="2472"/>
      <c r="D142" s="2472"/>
      <c r="E142" s="2473"/>
      <c r="F142" s="2465" t="s">
        <v>1789</v>
      </c>
      <c r="G142" s="1818">
        <v>1000000</v>
      </c>
      <c r="H142" s="2076" t="s">
        <v>335</v>
      </c>
      <c r="I142" s="2468">
        <v>1</v>
      </c>
      <c r="J142" s="2076"/>
      <c r="K142" s="2470"/>
      <c r="L142" s="2076"/>
      <c r="M142" s="2240"/>
      <c r="N142" s="2077" t="s">
        <v>20</v>
      </c>
      <c r="O142" s="2467">
        <f t="shared" si="38"/>
        <v>1000000</v>
      </c>
      <c r="P142" s="774"/>
      <c r="Q142" s="2463"/>
      <c r="R142" s="774"/>
      <c r="S142" s="3324"/>
      <c r="U142" s="209" t="str">
        <f t="shared" si="36"/>
        <v>0</v>
      </c>
      <c r="V142" s="68" t="str">
        <f t="shared" si="37"/>
        <v>0</v>
      </c>
    </row>
    <row r="143" spans="1:22" ht="20.100000000000001" customHeight="1">
      <c r="A143" s="877"/>
      <c r="B143" s="2471"/>
      <c r="C143" s="2472"/>
      <c r="D143" s="2472"/>
      <c r="E143" s="2473"/>
      <c r="F143" s="1995" t="s">
        <v>2529</v>
      </c>
      <c r="G143" s="1996"/>
      <c r="H143" s="931"/>
      <c r="I143" s="931"/>
      <c r="J143" s="931"/>
      <c r="K143" s="931"/>
      <c r="L143" s="931"/>
      <c r="M143" s="931"/>
      <c r="N143" s="1997"/>
      <c r="O143" s="1143">
        <f>SUM(O144:O146)</f>
        <v>15000000</v>
      </c>
      <c r="P143" s="950">
        <f>O143</f>
        <v>15000000</v>
      </c>
      <c r="Q143" s="936">
        <v>15000000</v>
      </c>
      <c r="R143" s="937">
        <f t="shared" ref="R143" si="39">P143-Q143</f>
        <v>0</v>
      </c>
      <c r="S143" s="3204">
        <f t="shared" ref="S143" si="40">R143/Q143</f>
        <v>0</v>
      </c>
      <c r="U143" s="209" t="str">
        <f t="shared" si="36"/>
        <v>0</v>
      </c>
      <c r="V143" s="68" t="str">
        <f t="shared" si="37"/>
        <v>0</v>
      </c>
    </row>
    <row r="144" spans="1:22" ht="20.100000000000001" customHeight="1">
      <c r="A144" s="877"/>
      <c r="B144" s="2471"/>
      <c r="C144" s="2472"/>
      <c r="D144" s="2472"/>
      <c r="E144" s="2473"/>
      <c r="F144" s="2465" t="s">
        <v>1790</v>
      </c>
      <c r="G144" s="1818">
        <v>50000</v>
      </c>
      <c r="H144" s="2076" t="s">
        <v>335</v>
      </c>
      <c r="I144" s="2474">
        <v>10</v>
      </c>
      <c r="J144" s="2076" t="s">
        <v>335</v>
      </c>
      <c r="K144" s="2239">
        <v>5</v>
      </c>
      <c r="L144" s="2076" t="s">
        <v>335</v>
      </c>
      <c r="M144" s="2475">
        <v>5</v>
      </c>
      <c r="N144" s="2077" t="s">
        <v>20</v>
      </c>
      <c r="O144" s="2467">
        <f>G144*I144*K144*M144</f>
        <v>12500000</v>
      </c>
      <c r="P144" s="774"/>
      <c r="Q144" s="2463"/>
      <c r="R144" s="774"/>
      <c r="S144" s="3324"/>
      <c r="U144" s="209" t="str">
        <f t="shared" si="36"/>
        <v>0</v>
      </c>
      <c r="V144" s="68" t="str">
        <f t="shared" si="37"/>
        <v>0</v>
      </c>
    </row>
    <row r="145" spans="1:22" ht="20.100000000000001" customHeight="1">
      <c r="A145" s="877"/>
      <c r="B145" s="2471"/>
      <c r="C145" s="2472"/>
      <c r="D145" s="2472"/>
      <c r="E145" s="2473"/>
      <c r="F145" s="2465" t="s">
        <v>1791</v>
      </c>
      <c r="G145" s="1818">
        <v>3000</v>
      </c>
      <c r="H145" s="2076" t="s">
        <v>335</v>
      </c>
      <c r="I145" s="2475">
        <v>50</v>
      </c>
      <c r="J145" s="2076" t="s">
        <v>335</v>
      </c>
      <c r="K145" s="2239">
        <v>6</v>
      </c>
      <c r="L145" s="2076"/>
      <c r="M145" s="2240"/>
      <c r="N145" s="2077" t="s">
        <v>20</v>
      </c>
      <c r="O145" s="2467">
        <f>G145*I145*K145</f>
        <v>900000</v>
      </c>
      <c r="P145" s="774"/>
      <c r="Q145" s="2463"/>
      <c r="R145" s="774"/>
      <c r="S145" s="3324"/>
      <c r="U145" s="209" t="str">
        <f t="shared" si="36"/>
        <v>0</v>
      </c>
      <c r="V145" s="68" t="str">
        <f t="shared" si="37"/>
        <v>0</v>
      </c>
    </row>
    <row r="146" spans="1:22" ht="20.100000000000001" customHeight="1">
      <c r="A146" s="877"/>
      <c r="B146" s="2471"/>
      <c r="C146" s="2472"/>
      <c r="D146" s="2472"/>
      <c r="E146" s="2473"/>
      <c r="F146" s="2465" t="s">
        <v>1792</v>
      </c>
      <c r="G146" s="1818">
        <v>1600000</v>
      </c>
      <c r="H146" s="2076" t="s">
        <v>335</v>
      </c>
      <c r="I146" s="2468">
        <v>1</v>
      </c>
      <c r="J146" s="2076"/>
      <c r="K146" s="2470"/>
      <c r="L146" s="2076"/>
      <c r="M146" s="2240"/>
      <c r="N146" s="2077" t="s">
        <v>20</v>
      </c>
      <c r="O146" s="2467">
        <f>G146*I146</f>
        <v>1600000</v>
      </c>
      <c r="P146" s="774"/>
      <c r="Q146" s="2463"/>
      <c r="R146" s="774"/>
      <c r="S146" s="3324"/>
      <c r="U146" s="209" t="str">
        <f t="shared" si="36"/>
        <v>0</v>
      </c>
      <c r="V146" s="68" t="str">
        <f t="shared" si="37"/>
        <v>0</v>
      </c>
    </row>
    <row r="147" spans="1:22" ht="20.100000000000001" customHeight="1">
      <c r="A147" s="877"/>
      <c r="B147" s="2471"/>
      <c r="C147" s="2472"/>
      <c r="D147" s="2472"/>
      <c r="E147" s="2473"/>
      <c r="F147" s="1995" t="s">
        <v>2530</v>
      </c>
      <c r="G147" s="1996"/>
      <c r="H147" s="931"/>
      <c r="I147" s="931"/>
      <c r="J147" s="931"/>
      <c r="K147" s="931"/>
      <c r="L147" s="931"/>
      <c r="M147" s="931"/>
      <c r="N147" s="1997"/>
      <c r="O147" s="1143">
        <f>SUM(O148:O153)</f>
        <v>15000000</v>
      </c>
      <c r="P147" s="950">
        <f>O147</f>
        <v>15000000</v>
      </c>
      <c r="Q147" s="936">
        <v>15000000</v>
      </c>
      <c r="R147" s="937">
        <f t="shared" ref="R147" si="41">P147-Q147</f>
        <v>0</v>
      </c>
      <c r="S147" s="3204">
        <f t="shared" ref="S147" si="42">R147/Q147</f>
        <v>0</v>
      </c>
      <c r="U147" s="209" t="str">
        <f t="shared" si="36"/>
        <v>0</v>
      </c>
      <c r="V147" s="68" t="str">
        <f t="shared" si="37"/>
        <v>0</v>
      </c>
    </row>
    <row r="148" spans="1:22" ht="20.100000000000001" customHeight="1">
      <c r="A148" s="2476"/>
      <c r="B148" s="2471"/>
      <c r="C148" s="2472"/>
      <c r="D148" s="2472"/>
      <c r="E148" s="2473"/>
      <c r="F148" s="2465" t="s">
        <v>1793</v>
      </c>
      <c r="G148" s="1818">
        <v>2000000</v>
      </c>
      <c r="H148" s="2076" t="s">
        <v>335</v>
      </c>
      <c r="I148" s="2239">
        <v>1</v>
      </c>
      <c r="J148" s="2076"/>
      <c r="K148" s="2239"/>
      <c r="L148" s="2076"/>
      <c r="M148" s="2240"/>
      <c r="N148" s="2077" t="s">
        <v>20</v>
      </c>
      <c r="O148" s="2467">
        <f t="shared" ref="O148:O153" si="43">G148*I148</f>
        <v>2000000</v>
      </c>
      <c r="P148" s="1823"/>
      <c r="Q148" s="2477"/>
      <c r="R148" s="1823"/>
      <c r="S148" s="3326"/>
      <c r="U148" s="209" t="str">
        <f t="shared" si="36"/>
        <v>0</v>
      </c>
      <c r="V148" s="68" t="str">
        <f t="shared" si="37"/>
        <v>0</v>
      </c>
    </row>
    <row r="149" spans="1:22" ht="20.100000000000001" customHeight="1">
      <c r="A149" s="2476"/>
      <c r="B149" s="2471"/>
      <c r="C149" s="2472"/>
      <c r="D149" s="2472"/>
      <c r="E149" s="2473"/>
      <c r="F149" s="2465" t="s">
        <v>1794</v>
      </c>
      <c r="G149" s="1818">
        <v>3000000</v>
      </c>
      <c r="H149" s="2076" t="s">
        <v>335</v>
      </c>
      <c r="I149" s="2239">
        <v>1</v>
      </c>
      <c r="J149" s="2076"/>
      <c r="K149" s="2239"/>
      <c r="L149" s="2076"/>
      <c r="M149" s="2240"/>
      <c r="N149" s="2077" t="s">
        <v>20</v>
      </c>
      <c r="O149" s="2467">
        <f t="shared" si="43"/>
        <v>3000000</v>
      </c>
      <c r="P149" s="1823"/>
      <c r="Q149" s="2477"/>
      <c r="R149" s="1823"/>
      <c r="S149" s="3326"/>
      <c r="U149" s="209" t="str">
        <f t="shared" si="36"/>
        <v>0</v>
      </c>
      <c r="V149" s="68" t="str">
        <f t="shared" si="37"/>
        <v>0</v>
      </c>
    </row>
    <row r="150" spans="1:22" ht="20.100000000000001" customHeight="1">
      <c r="A150" s="2476"/>
      <c r="B150" s="2471"/>
      <c r="C150" s="2472"/>
      <c r="D150" s="2472"/>
      <c r="E150" s="2473"/>
      <c r="F150" s="2465" t="s">
        <v>1795</v>
      </c>
      <c r="G150" s="1818">
        <v>2000000</v>
      </c>
      <c r="H150" s="2076" t="s">
        <v>335</v>
      </c>
      <c r="I150" s="2239">
        <v>1</v>
      </c>
      <c r="J150" s="2076"/>
      <c r="K150" s="2239"/>
      <c r="L150" s="2076"/>
      <c r="M150" s="2240"/>
      <c r="N150" s="2077" t="s">
        <v>20</v>
      </c>
      <c r="O150" s="2467">
        <f t="shared" si="43"/>
        <v>2000000</v>
      </c>
      <c r="P150" s="1823"/>
      <c r="Q150" s="2477"/>
      <c r="R150" s="1823"/>
      <c r="S150" s="3326"/>
      <c r="U150" s="209" t="str">
        <f t="shared" si="36"/>
        <v>0</v>
      </c>
      <c r="V150" s="68" t="str">
        <f t="shared" si="37"/>
        <v>0</v>
      </c>
    </row>
    <row r="151" spans="1:22" ht="20.100000000000001" customHeight="1">
      <c r="A151" s="2476"/>
      <c r="B151" s="2471"/>
      <c r="C151" s="2472"/>
      <c r="D151" s="2472"/>
      <c r="E151" s="2473"/>
      <c r="F151" s="2465" t="s">
        <v>1796</v>
      </c>
      <c r="G151" s="1818">
        <v>200000</v>
      </c>
      <c r="H151" s="2076" t="s">
        <v>335</v>
      </c>
      <c r="I151" s="2478">
        <v>8</v>
      </c>
      <c r="J151" s="2076"/>
      <c r="K151" s="2239"/>
      <c r="L151" s="2076"/>
      <c r="M151" s="2240"/>
      <c r="N151" s="2077" t="s">
        <v>20</v>
      </c>
      <c r="O151" s="2467">
        <f t="shared" si="43"/>
        <v>1600000</v>
      </c>
      <c r="P151" s="1823"/>
      <c r="Q151" s="2477"/>
      <c r="R151" s="1823"/>
      <c r="S151" s="3326"/>
      <c r="U151" s="209" t="str">
        <f t="shared" si="36"/>
        <v>0</v>
      </c>
      <c r="V151" s="68" t="str">
        <f t="shared" si="37"/>
        <v>0</v>
      </c>
    </row>
    <row r="152" spans="1:22" ht="20.100000000000001" customHeight="1">
      <c r="A152" s="2476"/>
      <c r="B152" s="2471"/>
      <c r="C152" s="2472"/>
      <c r="D152" s="2472"/>
      <c r="E152" s="2473"/>
      <c r="F152" s="2465" t="s">
        <v>1797</v>
      </c>
      <c r="G152" s="1818">
        <v>1200000</v>
      </c>
      <c r="H152" s="2076" t="s">
        <v>335</v>
      </c>
      <c r="I152" s="2239">
        <v>2</v>
      </c>
      <c r="J152" s="2076"/>
      <c r="K152" s="2239"/>
      <c r="L152" s="2076"/>
      <c r="M152" s="2240"/>
      <c r="N152" s="2077" t="s">
        <v>20</v>
      </c>
      <c r="O152" s="2467">
        <f t="shared" si="43"/>
        <v>2400000</v>
      </c>
      <c r="P152" s="1823"/>
      <c r="Q152" s="2477"/>
      <c r="R152" s="1823"/>
      <c r="S152" s="3326"/>
      <c r="U152" s="209" t="str">
        <f t="shared" si="36"/>
        <v>0</v>
      </c>
      <c r="V152" s="68" t="str">
        <f t="shared" si="37"/>
        <v>0</v>
      </c>
    </row>
    <row r="153" spans="1:22" ht="20.100000000000001" customHeight="1">
      <c r="A153" s="2476"/>
      <c r="B153" s="2471"/>
      <c r="C153" s="2472"/>
      <c r="D153" s="2472"/>
      <c r="E153" s="2473"/>
      <c r="F153" s="2465" t="s">
        <v>1798</v>
      </c>
      <c r="G153" s="1818">
        <v>4000000</v>
      </c>
      <c r="H153" s="2076" t="s">
        <v>335</v>
      </c>
      <c r="I153" s="2468">
        <v>1</v>
      </c>
      <c r="J153" s="2076"/>
      <c r="K153" s="2239"/>
      <c r="L153" s="2076"/>
      <c r="M153" s="2240"/>
      <c r="N153" s="2077" t="s">
        <v>20</v>
      </c>
      <c r="O153" s="2467">
        <f t="shared" si="43"/>
        <v>4000000</v>
      </c>
      <c r="P153" s="1823"/>
      <c r="Q153" s="2477"/>
      <c r="R153" s="1823"/>
      <c r="S153" s="3326"/>
      <c r="U153" s="209" t="str">
        <f t="shared" si="36"/>
        <v>0</v>
      </c>
      <c r="V153" s="68" t="str">
        <f t="shared" si="37"/>
        <v>0</v>
      </c>
    </row>
    <row r="154" spans="1:22" ht="20.100000000000001" customHeight="1">
      <c r="A154" s="2476"/>
      <c r="B154" s="2471"/>
      <c r="C154" s="2472"/>
      <c r="D154" s="2472"/>
      <c r="E154" s="2479"/>
      <c r="F154" s="1995" t="s">
        <v>2531</v>
      </c>
      <c r="G154" s="1996"/>
      <c r="H154" s="931"/>
      <c r="I154" s="931"/>
      <c r="J154" s="931"/>
      <c r="K154" s="931"/>
      <c r="L154" s="931"/>
      <c r="M154" s="931"/>
      <c r="N154" s="1997"/>
      <c r="O154" s="1143">
        <f>SUM(O155:O158)</f>
        <v>3000000</v>
      </c>
      <c r="P154" s="950">
        <f>O154</f>
        <v>3000000</v>
      </c>
      <c r="Q154" s="936">
        <v>3000000</v>
      </c>
      <c r="R154" s="937">
        <f t="shared" ref="R154" si="44">P154-Q154</f>
        <v>0</v>
      </c>
      <c r="S154" s="3204">
        <f t="shared" ref="S154" si="45">R154/Q154</f>
        <v>0</v>
      </c>
      <c r="U154" s="209" t="str">
        <f t="shared" si="36"/>
        <v>0</v>
      </c>
      <c r="V154" s="68" t="str">
        <f t="shared" si="37"/>
        <v>0</v>
      </c>
    </row>
    <row r="155" spans="1:22" ht="20.100000000000001" customHeight="1">
      <c r="A155" s="2476"/>
      <c r="B155" s="2471"/>
      <c r="C155" s="2472"/>
      <c r="D155" s="2472"/>
      <c r="E155" s="2479"/>
      <c r="F155" s="2465" t="s">
        <v>1799</v>
      </c>
      <c r="G155" s="1818">
        <v>300000</v>
      </c>
      <c r="H155" s="2076" t="s">
        <v>335</v>
      </c>
      <c r="I155" s="2239">
        <v>1</v>
      </c>
      <c r="J155" s="2076"/>
      <c r="K155" s="2239"/>
      <c r="L155" s="2076"/>
      <c r="M155" s="2240"/>
      <c r="N155" s="2077" t="s">
        <v>20</v>
      </c>
      <c r="O155" s="2467">
        <f>G155*I155</f>
        <v>300000</v>
      </c>
      <c r="P155" s="1823"/>
      <c r="Q155" s="2477"/>
      <c r="R155" s="1823"/>
      <c r="S155" s="3326"/>
      <c r="U155" s="209" t="str">
        <f t="shared" si="36"/>
        <v>0</v>
      </c>
      <c r="V155" s="68" t="str">
        <f t="shared" si="37"/>
        <v>0</v>
      </c>
    </row>
    <row r="156" spans="1:22" ht="20.100000000000001" customHeight="1">
      <c r="A156" s="2476"/>
      <c r="B156" s="2471"/>
      <c r="C156" s="2472"/>
      <c r="D156" s="2472"/>
      <c r="E156" s="2479"/>
      <c r="F156" s="2465" t="s">
        <v>1800</v>
      </c>
      <c r="G156" s="1818">
        <v>1500000</v>
      </c>
      <c r="H156" s="2076" t="s">
        <v>335</v>
      </c>
      <c r="I156" s="2239">
        <v>1</v>
      </c>
      <c r="J156" s="2076"/>
      <c r="K156" s="2239"/>
      <c r="L156" s="2076"/>
      <c r="M156" s="2240"/>
      <c r="N156" s="2077" t="s">
        <v>20</v>
      </c>
      <c r="O156" s="2467">
        <f>G156*I156</f>
        <v>1500000</v>
      </c>
      <c r="P156" s="1823"/>
      <c r="Q156" s="2477"/>
      <c r="R156" s="1823"/>
      <c r="S156" s="3326"/>
      <c r="U156" s="209" t="str">
        <f t="shared" si="36"/>
        <v>0</v>
      </c>
      <c r="V156" s="68" t="str">
        <f t="shared" si="37"/>
        <v>0</v>
      </c>
    </row>
    <row r="157" spans="1:22" ht="20.100000000000001" customHeight="1">
      <c r="A157" s="2476"/>
      <c r="B157" s="2471"/>
      <c r="C157" s="2472"/>
      <c r="D157" s="2472"/>
      <c r="E157" s="2479"/>
      <c r="F157" s="2465" t="s">
        <v>1801</v>
      </c>
      <c r="G157" s="1818">
        <v>150000</v>
      </c>
      <c r="H157" s="2076" t="s">
        <v>335</v>
      </c>
      <c r="I157" s="2239">
        <v>3</v>
      </c>
      <c r="J157" s="2076"/>
      <c r="K157" s="2239"/>
      <c r="L157" s="2076"/>
      <c r="M157" s="2240"/>
      <c r="N157" s="2077" t="s">
        <v>20</v>
      </c>
      <c r="O157" s="2467">
        <f>G157*I157</f>
        <v>450000</v>
      </c>
      <c r="P157" s="1823"/>
      <c r="Q157" s="2477"/>
      <c r="R157" s="1823"/>
      <c r="S157" s="3326"/>
      <c r="U157" s="209" t="str">
        <f t="shared" si="36"/>
        <v>0</v>
      </c>
      <c r="V157" s="68" t="str">
        <f t="shared" si="37"/>
        <v>0</v>
      </c>
    </row>
    <row r="158" spans="1:22" ht="20.100000000000001" customHeight="1">
      <c r="A158" s="2476"/>
      <c r="B158" s="2471"/>
      <c r="C158" s="2472"/>
      <c r="D158" s="2472"/>
      <c r="E158" s="2479"/>
      <c r="F158" s="2465" t="s">
        <v>1724</v>
      </c>
      <c r="G158" s="1818">
        <v>750000</v>
      </c>
      <c r="H158" s="2076" t="s">
        <v>335</v>
      </c>
      <c r="I158" s="2468">
        <v>1</v>
      </c>
      <c r="J158" s="2076"/>
      <c r="K158" s="2239"/>
      <c r="L158" s="2076"/>
      <c r="M158" s="2240"/>
      <c r="N158" s="2077" t="s">
        <v>20</v>
      </c>
      <c r="O158" s="2467">
        <f>G158*I158</f>
        <v>750000</v>
      </c>
      <c r="P158" s="1823"/>
      <c r="Q158" s="2477"/>
      <c r="R158" s="1823"/>
      <c r="S158" s="3326"/>
      <c r="U158" s="209" t="str">
        <f t="shared" si="36"/>
        <v>0</v>
      </c>
      <c r="V158" s="68" t="str">
        <f t="shared" si="37"/>
        <v>0</v>
      </c>
    </row>
    <row r="159" spans="1:22" ht="20.100000000000001" customHeight="1">
      <c r="A159" s="2476"/>
      <c r="B159" s="878"/>
      <c r="C159" s="2472"/>
      <c r="D159" s="2472"/>
      <c r="E159" s="2479"/>
      <c r="F159" s="1995" t="s">
        <v>3184</v>
      </c>
      <c r="G159" s="1996"/>
      <c r="H159" s="931"/>
      <c r="I159" s="931"/>
      <c r="J159" s="931"/>
      <c r="K159" s="931"/>
      <c r="L159" s="931"/>
      <c r="M159" s="931"/>
      <c r="N159" s="1997"/>
      <c r="O159" s="1143">
        <f>SUM(O160)</f>
        <v>30000000</v>
      </c>
      <c r="P159" s="950">
        <f>O159</f>
        <v>30000000</v>
      </c>
      <c r="Q159" s="936">
        <v>30000000</v>
      </c>
      <c r="R159" s="937">
        <f t="shared" ref="R159" si="46">P159-Q159</f>
        <v>0</v>
      </c>
      <c r="S159" s="3204">
        <f t="shared" ref="S159" si="47">R159/Q159</f>
        <v>0</v>
      </c>
      <c r="U159" s="209" t="str">
        <f t="shared" si="36"/>
        <v>0</v>
      </c>
      <c r="V159" s="68" t="str">
        <f t="shared" si="37"/>
        <v>0</v>
      </c>
    </row>
    <row r="160" spans="1:22" ht="20.100000000000001" customHeight="1">
      <c r="A160" s="2476"/>
      <c r="B160" s="878"/>
      <c r="C160" s="2472"/>
      <c r="D160" s="2472"/>
      <c r="E160" s="2479"/>
      <c r="F160" s="2465" t="s">
        <v>1802</v>
      </c>
      <c r="G160" s="1818">
        <v>30000000</v>
      </c>
      <c r="H160" s="2076" t="s">
        <v>335</v>
      </c>
      <c r="I160" s="2468">
        <v>1</v>
      </c>
      <c r="J160" s="2076"/>
      <c r="K160" s="2239"/>
      <c r="L160" s="2076"/>
      <c r="M160" s="2240"/>
      <c r="N160" s="2077" t="s">
        <v>20</v>
      </c>
      <c r="O160" s="2467">
        <f>G160*I160</f>
        <v>30000000</v>
      </c>
      <c r="P160" s="1823"/>
      <c r="Q160" s="2477"/>
      <c r="R160" s="1823"/>
      <c r="S160" s="3326"/>
      <c r="U160" s="209" t="str">
        <f t="shared" si="36"/>
        <v>0</v>
      </c>
      <c r="V160" s="68" t="str">
        <f t="shared" si="37"/>
        <v>0</v>
      </c>
    </row>
    <row r="161" spans="1:22" ht="20.100000000000001" customHeight="1">
      <c r="A161" s="877"/>
      <c r="B161" s="2471"/>
      <c r="C161" s="2472"/>
      <c r="D161" s="2472"/>
      <c r="E161" s="2473"/>
      <c r="F161" s="1995" t="s">
        <v>3019</v>
      </c>
      <c r="G161" s="1996"/>
      <c r="H161" s="931"/>
      <c r="I161" s="931"/>
      <c r="J161" s="931"/>
      <c r="K161" s="931"/>
      <c r="L161" s="931"/>
      <c r="M161" s="931"/>
      <c r="N161" s="1997"/>
      <c r="O161" s="1143">
        <f>SUM(O162:O167)</f>
        <v>40000000</v>
      </c>
      <c r="P161" s="950">
        <f>O161</f>
        <v>40000000</v>
      </c>
      <c r="Q161" s="936">
        <v>0</v>
      </c>
      <c r="R161" s="937">
        <f t="shared" ref="R161" si="48">P161-Q161</f>
        <v>40000000</v>
      </c>
      <c r="S161" s="3204"/>
      <c r="U161" s="209" t="str">
        <f t="shared" ref="U161:U167" si="49">IF(R161&gt;0,"추경","0")</f>
        <v>추경</v>
      </c>
      <c r="V161" s="68" t="str">
        <f t="shared" ref="V161:V167" si="50">IF(R161&lt;0,"감액","0")</f>
        <v>0</v>
      </c>
    </row>
    <row r="162" spans="1:22" ht="20.100000000000001" customHeight="1">
      <c r="A162" s="2476"/>
      <c r="B162" s="2471"/>
      <c r="C162" s="2472"/>
      <c r="D162" s="2472"/>
      <c r="E162" s="2473"/>
      <c r="F162" s="2465" t="s">
        <v>3020</v>
      </c>
      <c r="G162" s="1818">
        <v>200000</v>
      </c>
      <c r="H162" s="2076" t="s">
        <v>335</v>
      </c>
      <c r="I162" s="2239">
        <v>30</v>
      </c>
      <c r="J162" s="2076"/>
      <c r="K162" s="2239"/>
      <c r="L162" s="2076"/>
      <c r="M162" s="2240"/>
      <c r="N162" s="2077" t="s">
        <v>20</v>
      </c>
      <c r="O162" s="2467">
        <f t="shared" ref="O162:O167" si="51">G162*I162</f>
        <v>6000000</v>
      </c>
      <c r="P162" s="1823"/>
      <c r="Q162" s="2477"/>
      <c r="R162" s="1823"/>
      <c r="S162" s="3326"/>
      <c r="U162" s="209" t="str">
        <f t="shared" si="49"/>
        <v>0</v>
      </c>
      <c r="V162" s="68" t="str">
        <f t="shared" si="50"/>
        <v>0</v>
      </c>
    </row>
    <row r="163" spans="1:22" ht="20.100000000000001" customHeight="1">
      <c r="A163" s="2476"/>
      <c r="B163" s="2471"/>
      <c r="C163" s="2472"/>
      <c r="D163" s="2472"/>
      <c r="E163" s="2473"/>
      <c r="F163" s="2465" t="s">
        <v>3021</v>
      </c>
      <c r="G163" s="1818">
        <v>1000000</v>
      </c>
      <c r="H163" s="2076" t="s">
        <v>335</v>
      </c>
      <c r="I163" s="2239">
        <v>1</v>
      </c>
      <c r="J163" s="2076"/>
      <c r="K163" s="2239"/>
      <c r="L163" s="2076"/>
      <c r="M163" s="2240"/>
      <c r="N163" s="2077" t="s">
        <v>20</v>
      </c>
      <c r="O163" s="2467">
        <f t="shared" si="51"/>
        <v>1000000</v>
      </c>
      <c r="P163" s="1823"/>
      <c r="Q163" s="2477"/>
      <c r="R163" s="1823"/>
      <c r="S163" s="3326"/>
      <c r="U163" s="209" t="str">
        <f t="shared" si="49"/>
        <v>0</v>
      </c>
      <c r="V163" s="68" t="str">
        <f t="shared" si="50"/>
        <v>0</v>
      </c>
    </row>
    <row r="164" spans="1:22" ht="20.100000000000001" customHeight="1">
      <c r="A164" s="2476"/>
      <c r="B164" s="2471"/>
      <c r="C164" s="2472"/>
      <c r="D164" s="2472"/>
      <c r="E164" s="2473"/>
      <c r="F164" s="2465" t="s">
        <v>3022</v>
      </c>
      <c r="G164" s="1818">
        <v>12936340</v>
      </c>
      <c r="H164" s="2076" t="s">
        <v>335</v>
      </c>
      <c r="I164" s="2239">
        <v>1</v>
      </c>
      <c r="J164" s="2076"/>
      <c r="K164" s="2239"/>
      <c r="L164" s="2076"/>
      <c r="M164" s="2240"/>
      <c r="N164" s="2077" t="s">
        <v>20</v>
      </c>
      <c r="O164" s="2467">
        <f t="shared" si="51"/>
        <v>12936340</v>
      </c>
      <c r="P164" s="1823"/>
      <c r="Q164" s="2477"/>
      <c r="R164" s="1823"/>
      <c r="S164" s="3326"/>
      <c r="U164" s="209" t="str">
        <f t="shared" si="49"/>
        <v>0</v>
      </c>
      <c r="V164" s="68" t="str">
        <f t="shared" si="50"/>
        <v>0</v>
      </c>
    </row>
    <row r="165" spans="1:22" ht="20.100000000000001" customHeight="1">
      <c r="A165" s="2476"/>
      <c r="B165" s="2471"/>
      <c r="C165" s="2472"/>
      <c r="D165" s="2472"/>
      <c r="E165" s="2473"/>
      <c r="F165" s="2465" t="s">
        <v>3023</v>
      </c>
      <c r="G165" s="1818">
        <v>14820000</v>
      </c>
      <c r="H165" s="2076" t="s">
        <v>335</v>
      </c>
      <c r="I165" s="2478">
        <v>1</v>
      </c>
      <c r="J165" s="2076"/>
      <c r="K165" s="2239"/>
      <c r="L165" s="2076"/>
      <c r="M165" s="2240"/>
      <c r="N165" s="2077" t="s">
        <v>20</v>
      </c>
      <c r="O165" s="2467">
        <f t="shared" si="51"/>
        <v>14820000</v>
      </c>
      <c r="P165" s="1823"/>
      <c r="Q165" s="2477"/>
      <c r="R165" s="1823"/>
      <c r="S165" s="3326"/>
      <c r="U165" s="209" t="str">
        <f t="shared" si="49"/>
        <v>0</v>
      </c>
      <c r="V165" s="68" t="str">
        <f t="shared" si="50"/>
        <v>0</v>
      </c>
    </row>
    <row r="166" spans="1:22" ht="20.100000000000001" customHeight="1">
      <c r="A166" s="2476"/>
      <c r="B166" s="2471"/>
      <c r="C166" s="2472"/>
      <c r="D166" s="2472"/>
      <c r="E166" s="2473"/>
      <c r="F166" s="2465" t="s">
        <v>3024</v>
      </c>
      <c r="G166" s="1818">
        <v>3320000</v>
      </c>
      <c r="H166" s="2076" t="s">
        <v>335</v>
      </c>
      <c r="I166" s="2239">
        <v>1</v>
      </c>
      <c r="J166" s="2076"/>
      <c r="K166" s="2239"/>
      <c r="L166" s="2076"/>
      <c r="M166" s="2240"/>
      <c r="N166" s="2077" t="s">
        <v>20</v>
      </c>
      <c r="O166" s="2467">
        <f t="shared" si="51"/>
        <v>3320000</v>
      </c>
      <c r="P166" s="1823"/>
      <c r="Q166" s="2477"/>
      <c r="R166" s="1823"/>
      <c r="S166" s="3326"/>
      <c r="U166" s="209" t="str">
        <f t="shared" si="49"/>
        <v>0</v>
      </c>
      <c r="V166" s="68" t="str">
        <f t="shared" si="50"/>
        <v>0</v>
      </c>
    </row>
    <row r="167" spans="1:22" ht="20.100000000000001" customHeight="1">
      <c r="A167" s="2476"/>
      <c r="B167" s="2471"/>
      <c r="C167" s="2472"/>
      <c r="D167" s="2472"/>
      <c r="E167" s="2473"/>
      <c r="F167" s="2465" t="s">
        <v>3025</v>
      </c>
      <c r="G167" s="1818">
        <v>1923660</v>
      </c>
      <c r="H167" s="2076" t="s">
        <v>335</v>
      </c>
      <c r="I167" s="2468">
        <v>1</v>
      </c>
      <c r="J167" s="2076"/>
      <c r="K167" s="2239"/>
      <c r="L167" s="2076"/>
      <c r="M167" s="2240"/>
      <c r="N167" s="2077" t="s">
        <v>20</v>
      </c>
      <c r="O167" s="2467">
        <f t="shared" si="51"/>
        <v>1923660</v>
      </c>
      <c r="P167" s="1823"/>
      <c r="Q167" s="2477"/>
      <c r="R167" s="1823"/>
      <c r="S167" s="3326"/>
      <c r="U167" s="209" t="str">
        <f t="shared" si="49"/>
        <v>0</v>
      </c>
      <c r="V167" s="68" t="str">
        <f t="shared" si="50"/>
        <v>0</v>
      </c>
    </row>
    <row r="168" spans="1:22" ht="20.100000000000001" customHeight="1">
      <c r="A168" s="2476"/>
      <c r="B168" s="2471"/>
      <c r="C168" s="2472"/>
      <c r="D168" s="2472"/>
      <c r="E168" s="456" t="s">
        <v>1145</v>
      </c>
      <c r="F168" s="457"/>
      <c r="G168" s="457"/>
      <c r="H168" s="1228"/>
      <c r="I168" s="457"/>
      <c r="J168" s="1228"/>
      <c r="K168" s="457"/>
      <c r="L168" s="457"/>
      <c r="M168" s="457"/>
      <c r="N168" s="457"/>
      <c r="O168" s="459"/>
      <c r="P168" s="573">
        <f>O169+O172+O178+O180</f>
        <v>103000000</v>
      </c>
      <c r="Q168" s="573">
        <f>SUM(Q169,Q172,Q178,Q180)</f>
        <v>43000000</v>
      </c>
      <c r="R168" s="631">
        <f t="shared" ref="R168:R194" si="52">P168-Q168</f>
        <v>60000000</v>
      </c>
      <c r="S168" s="3170">
        <f t="shared" ref="S168:S169" si="53">R168/Q168</f>
        <v>1.3953488372093024</v>
      </c>
      <c r="U168" s="209" t="str">
        <f t="shared" si="36"/>
        <v>추경</v>
      </c>
      <c r="V168" s="68" t="str">
        <f t="shared" si="37"/>
        <v>0</v>
      </c>
    </row>
    <row r="169" spans="1:22" ht="20.100000000000001" customHeight="1">
      <c r="A169" s="2476"/>
      <c r="B169" s="2471"/>
      <c r="C169" s="2472"/>
      <c r="D169" s="2472"/>
      <c r="E169" s="2473"/>
      <c r="F169" s="1995" t="s">
        <v>2532</v>
      </c>
      <c r="G169" s="1996"/>
      <c r="H169" s="931"/>
      <c r="I169" s="931"/>
      <c r="J169" s="931"/>
      <c r="K169" s="931"/>
      <c r="L169" s="931"/>
      <c r="M169" s="931"/>
      <c r="N169" s="1997"/>
      <c r="O169" s="1143">
        <f>SUM(O170:O171)</f>
        <v>15000000</v>
      </c>
      <c r="P169" s="950">
        <f>O169</f>
        <v>15000000</v>
      </c>
      <c r="Q169" s="936">
        <v>15000000</v>
      </c>
      <c r="R169" s="937">
        <f t="shared" si="52"/>
        <v>0</v>
      </c>
      <c r="S169" s="3204">
        <f t="shared" si="53"/>
        <v>0</v>
      </c>
      <c r="U169" s="209" t="str">
        <f t="shared" si="36"/>
        <v>0</v>
      </c>
      <c r="V169" s="68" t="str">
        <f t="shared" si="37"/>
        <v>0</v>
      </c>
    </row>
    <row r="170" spans="1:22" ht="20.100000000000001" customHeight="1">
      <c r="A170" s="431"/>
      <c r="B170" s="440"/>
      <c r="C170" s="2472"/>
      <c r="D170" s="2472"/>
      <c r="E170" s="2479"/>
      <c r="F170" s="2448" t="s">
        <v>3026</v>
      </c>
      <c r="G170" s="1818">
        <v>9000000</v>
      </c>
      <c r="H170" s="2441" t="s">
        <v>335</v>
      </c>
      <c r="I170" s="2442">
        <v>1</v>
      </c>
      <c r="J170" s="2441"/>
      <c r="K170" s="2441"/>
      <c r="L170" s="2441"/>
      <c r="M170" s="2441"/>
      <c r="N170" s="2443" t="s">
        <v>20</v>
      </c>
      <c r="O170" s="2450">
        <f>G170*I170</f>
        <v>9000000</v>
      </c>
      <c r="P170" s="2481"/>
      <c r="Q170" s="2481"/>
      <c r="R170" s="2482"/>
      <c r="S170" s="3240"/>
      <c r="U170" s="209" t="str">
        <f t="shared" si="36"/>
        <v>0</v>
      </c>
      <c r="V170" s="68" t="str">
        <f t="shared" si="37"/>
        <v>0</v>
      </c>
    </row>
    <row r="171" spans="1:22" ht="20.100000000000001" customHeight="1">
      <c r="A171" s="431"/>
      <c r="B171" s="440"/>
      <c r="C171" s="2472"/>
      <c r="D171" s="1805"/>
      <c r="E171" s="2479"/>
      <c r="F171" s="2448" t="s">
        <v>1820</v>
      </c>
      <c r="G171" s="1818">
        <v>6000000</v>
      </c>
      <c r="H171" s="2441" t="s">
        <v>335</v>
      </c>
      <c r="I171" s="2442">
        <v>1</v>
      </c>
      <c r="J171" s="2441"/>
      <c r="K171" s="2441"/>
      <c r="L171" s="2441"/>
      <c r="M171" s="2441"/>
      <c r="N171" s="2443" t="s">
        <v>20</v>
      </c>
      <c r="O171" s="2450">
        <f>G171*I171</f>
        <v>6000000</v>
      </c>
      <c r="P171" s="2481"/>
      <c r="Q171" s="2483"/>
      <c r="R171" s="2482"/>
      <c r="S171" s="3240"/>
    </row>
    <row r="172" spans="1:22" ht="20.100000000000001" customHeight="1">
      <c r="A172" s="431"/>
      <c r="B172" s="440"/>
      <c r="C172" s="2472"/>
      <c r="D172" s="440"/>
      <c r="E172" s="2479"/>
      <c r="F172" s="1995" t="s">
        <v>2533</v>
      </c>
      <c r="G172" s="1996"/>
      <c r="H172" s="931"/>
      <c r="I172" s="931"/>
      <c r="J172" s="931"/>
      <c r="K172" s="931"/>
      <c r="L172" s="931"/>
      <c r="M172" s="931"/>
      <c r="N172" s="1997"/>
      <c r="O172" s="1143">
        <f>SUM(O173:O177)</f>
        <v>28000000</v>
      </c>
      <c r="P172" s="950">
        <f>O172</f>
        <v>28000000</v>
      </c>
      <c r="Q172" s="936">
        <v>28000000</v>
      </c>
      <c r="R172" s="937">
        <f t="shared" ref="R172" si="54">P172-Q172</f>
        <v>0</v>
      </c>
      <c r="S172" s="3204">
        <f t="shared" ref="S172" si="55">R172/Q172</f>
        <v>0</v>
      </c>
      <c r="U172" s="209" t="str">
        <f t="shared" si="36"/>
        <v>0</v>
      </c>
      <c r="V172" s="68" t="str">
        <f t="shared" si="37"/>
        <v>0</v>
      </c>
    </row>
    <row r="173" spans="1:22" ht="20.100000000000001" customHeight="1">
      <c r="A173" s="431"/>
      <c r="B173" s="440"/>
      <c r="C173" s="2484"/>
      <c r="D173" s="440"/>
      <c r="E173" s="2485"/>
      <c r="F173" s="2076" t="s">
        <v>3027</v>
      </c>
      <c r="G173" s="1818">
        <v>5000000</v>
      </c>
      <c r="H173" s="2441" t="s">
        <v>335</v>
      </c>
      <c r="I173" s="2442">
        <v>1</v>
      </c>
      <c r="J173" s="2441"/>
      <c r="K173" s="2441"/>
      <c r="L173" s="2441"/>
      <c r="M173" s="2441"/>
      <c r="N173" s="2443" t="s">
        <v>20</v>
      </c>
      <c r="O173" s="2444">
        <f>G173*I173</f>
        <v>5000000</v>
      </c>
      <c r="P173" s="2481"/>
      <c r="Q173" s="2481"/>
      <c r="R173" s="2482"/>
      <c r="S173" s="3240"/>
    </row>
    <row r="174" spans="1:22" ht="20.100000000000001" customHeight="1">
      <c r="A174" s="431"/>
      <c r="B174" s="440"/>
      <c r="C174" s="2484"/>
      <c r="D174" s="440"/>
      <c r="E174" s="2485"/>
      <c r="F174" s="2076" t="s">
        <v>3028</v>
      </c>
      <c r="G174" s="1818">
        <v>3000000</v>
      </c>
      <c r="H174" s="2441" t="s">
        <v>335</v>
      </c>
      <c r="I174" s="2442">
        <v>1</v>
      </c>
      <c r="J174" s="2441"/>
      <c r="K174" s="2441"/>
      <c r="L174" s="2441"/>
      <c r="M174" s="2441"/>
      <c r="N174" s="2443" t="s">
        <v>20</v>
      </c>
      <c r="O174" s="2444">
        <f>G174*I174</f>
        <v>3000000</v>
      </c>
      <c r="P174" s="2481"/>
      <c r="Q174" s="2481"/>
      <c r="R174" s="2482"/>
      <c r="S174" s="3240"/>
    </row>
    <row r="175" spans="1:22" ht="20.100000000000001" customHeight="1">
      <c r="A175" s="431"/>
      <c r="B175" s="440"/>
      <c r="C175" s="2484"/>
      <c r="D175" s="440"/>
      <c r="E175" s="2485"/>
      <c r="F175" s="2076" t="s">
        <v>3029</v>
      </c>
      <c r="G175" s="1818">
        <v>7000000</v>
      </c>
      <c r="H175" s="2441" t="s">
        <v>335</v>
      </c>
      <c r="I175" s="2442">
        <v>1</v>
      </c>
      <c r="J175" s="2441"/>
      <c r="K175" s="2441"/>
      <c r="L175" s="2441"/>
      <c r="M175" s="2441"/>
      <c r="N175" s="2443" t="s">
        <v>20</v>
      </c>
      <c r="O175" s="2444">
        <f>G175*I175</f>
        <v>7000000</v>
      </c>
      <c r="P175" s="2481"/>
      <c r="Q175" s="2481"/>
      <c r="R175" s="2482"/>
      <c r="S175" s="3240"/>
    </row>
    <row r="176" spans="1:22" ht="20.100000000000001" customHeight="1">
      <c r="A176" s="431"/>
      <c r="B176" s="440"/>
      <c r="C176" s="2484"/>
      <c r="D176" s="440"/>
      <c r="E176" s="2485"/>
      <c r="F176" s="2076" t="s">
        <v>3030</v>
      </c>
      <c r="G176" s="1818">
        <v>3000000</v>
      </c>
      <c r="H176" s="2441" t="s">
        <v>335</v>
      </c>
      <c r="I176" s="2442">
        <v>1</v>
      </c>
      <c r="J176" s="2441"/>
      <c r="K176" s="2441"/>
      <c r="L176" s="2441"/>
      <c r="M176" s="2441"/>
      <c r="N176" s="2443" t="s">
        <v>20</v>
      </c>
      <c r="O176" s="2444">
        <f>G176*I176</f>
        <v>3000000</v>
      </c>
      <c r="P176" s="2481"/>
      <c r="Q176" s="2481"/>
      <c r="R176" s="2482"/>
      <c r="S176" s="3240"/>
    </row>
    <row r="177" spans="1:22" ht="20.100000000000001" customHeight="1">
      <c r="A177" s="431"/>
      <c r="B177" s="440"/>
      <c r="C177" s="2484"/>
      <c r="D177" s="440"/>
      <c r="E177" s="2485"/>
      <c r="F177" s="2076" t="s">
        <v>3031</v>
      </c>
      <c r="G177" s="1818">
        <v>10000000</v>
      </c>
      <c r="H177" s="2441" t="s">
        <v>335</v>
      </c>
      <c r="I177" s="2442">
        <v>1</v>
      </c>
      <c r="J177" s="2441"/>
      <c r="K177" s="2441"/>
      <c r="L177" s="2441"/>
      <c r="M177" s="2441"/>
      <c r="N177" s="2443" t="s">
        <v>20</v>
      </c>
      <c r="O177" s="2444">
        <f>G177*I177</f>
        <v>10000000</v>
      </c>
      <c r="P177" s="2481"/>
      <c r="Q177" s="2481"/>
      <c r="R177" s="2482"/>
      <c r="S177" s="3240"/>
    </row>
    <row r="178" spans="1:22" ht="20.100000000000001" customHeight="1">
      <c r="A178" s="431"/>
      <c r="B178" s="440"/>
      <c r="C178" s="2472"/>
      <c r="D178" s="440"/>
      <c r="E178" s="2479"/>
      <c r="F178" s="1995" t="s">
        <v>3032</v>
      </c>
      <c r="G178" s="1996"/>
      <c r="H178" s="931"/>
      <c r="I178" s="931"/>
      <c r="J178" s="931"/>
      <c r="K178" s="931"/>
      <c r="L178" s="931"/>
      <c r="M178" s="931"/>
      <c r="N178" s="1997"/>
      <c r="O178" s="1143">
        <v>10000000</v>
      </c>
      <c r="P178" s="950">
        <f>O178</f>
        <v>10000000</v>
      </c>
      <c r="Q178" s="936">
        <v>0</v>
      </c>
      <c r="R178" s="937">
        <f t="shared" ref="R178" si="56">P178-Q178</f>
        <v>10000000</v>
      </c>
      <c r="S178" s="3204"/>
      <c r="U178" s="209" t="str">
        <f t="shared" ref="U178:U181" si="57">IF(R178&gt;0,"추경","0")</f>
        <v>추경</v>
      </c>
      <c r="V178" s="68" t="str">
        <f t="shared" ref="V178:V181" si="58">IF(R178&lt;0,"감액","0")</f>
        <v>0</v>
      </c>
    </row>
    <row r="179" spans="1:22" ht="20.100000000000001" customHeight="1">
      <c r="A179" s="431"/>
      <c r="B179" s="440"/>
      <c r="C179" s="2484"/>
      <c r="D179" s="440"/>
      <c r="E179" s="2485"/>
      <c r="F179" s="2076" t="s">
        <v>1804</v>
      </c>
      <c r="G179" s="1818">
        <v>2000000</v>
      </c>
      <c r="H179" s="2441" t="s">
        <v>335</v>
      </c>
      <c r="I179" s="2442">
        <v>5</v>
      </c>
      <c r="J179" s="2441"/>
      <c r="K179" s="2441"/>
      <c r="L179" s="2441"/>
      <c r="M179" s="2441"/>
      <c r="N179" s="2443" t="s">
        <v>20</v>
      </c>
      <c r="O179" s="2444">
        <v>10000000</v>
      </c>
      <c r="P179" s="2481"/>
      <c r="Q179" s="2481"/>
      <c r="R179" s="2482"/>
      <c r="S179" s="3240"/>
      <c r="U179" s="209" t="str">
        <f t="shared" si="57"/>
        <v>0</v>
      </c>
      <c r="V179" s="68" t="str">
        <f t="shared" si="58"/>
        <v>0</v>
      </c>
    </row>
    <row r="180" spans="1:22" ht="20.100000000000001" customHeight="1">
      <c r="A180" s="431"/>
      <c r="B180" s="440"/>
      <c r="C180" s="2472"/>
      <c r="D180" s="440"/>
      <c r="E180" s="2479"/>
      <c r="F180" s="1995" t="s">
        <v>3033</v>
      </c>
      <c r="G180" s="1996"/>
      <c r="H180" s="931"/>
      <c r="I180" s="931"/>
      <c r="J180" s="931"/>
      <c r="K180" s="931"/>
      <c r="L180" s="931"/>
      <c r="M180" s="931"/>
      <c r="N180" s="1997"/>
      <c r="O180" s="1143">
        <f>SUM(O181:O184)</f>
        <v>50000000</v>
      </c>
      <c r="P180" s="950">
        <f>O180</f>
        <v>50000000</v>
      </c>
      <c r="Q180" s="936">
        <v>0</v>
      </c>
      <c r="R180" s="937">
        <f t="shared" ref="R180" si="59">P180-Q180</f>
        <v>50000000</v>
      </c>
      <c r="S180" s="3204"/>
      <c r="U180" s="209" t="str">
        <f t="shared" si="57"/>
        <v>추경</v>
      </c>
      <c r="V180" s="68" t="str">
        <f t="shared" si="58"/>
        <v>0</v>
      </c>
    </row>
    <row r="181" spans="1:22" ht="20.100000000000001" customHeight="1">
      <c r="A181" s="431"/>
      <c r="B181" s="440"/>
      <c r="C181" s="2484"/>
      <c r="D181" s="440"/>
      <c r="E181" s="2485"/>
      <c r="F181" s="2076" t="s">
        <v>3034</v>
      </c>
      <c r="G181" s="1818">
        <v>16800000</v>
      </c>
      <c r="H181" s="2441" t="s">
        <v>335</v>
      </c>
      <c r="I181" s="2442">
        <v>1</v>
      </c>
      <c r="J181" s="2441"/>
      <c r="K181" s="2441"/>
      <c r="L181" s="2441"/>
      <c r="M181" s="2441"/>
      <c r="N181" s="2443" t="s">
        <v>20</v>
      </c>
      <c r="O181" s="2444">
        <f>G181*I181</f>
        <v>16800000</v>
      </c>
      <c r="P181" s="2481"/>
      <c r="Q181" s="2481"/>
      <c r="R181" s="2482"/>
      <c r="S181" s="3240"/>
      <c r="U181" s="209" t="str">
        <f t="shared" si="57"/>
        <v>0</v>
      </c>
      <c r="V181" s="68" t="str">
        <f t="shared" si="58"/>
        <v>0</v>
      </c>
    </row>
    <row r="182" spans="1:22" ht="20.100000000000001" customHeight="1">
      <c r="A182" s="431"/>
      <c r="B182" s="440"/>
      <c r="C182" s="2484"/>
      <c r="D182" s="440"/>
      <c r="E182" s="2485"/>
      <c r="F182" s="2076" t="s">
        <v>3035</v>
      </c>
      <c r="G182" s="1818">
        <v>17250000</v>
      </c>
      <c r="H182" s="2441" t="s">
        <v>335</v>
      </c>
      <c r="I182" s="2442">
        <v>1</v>
      </c>
      <c r="J182" s="2441"/>
      <c r="K182" s="2441"/>
      <c r="L182" s="2441"/>
      <c r="M182" s="2441"/>
      <c r="N182" s="2443" t="s">
        <v>20</v>
      </c>
      <c r="O182" s="2444">
        <f>G182*I182</f>
        <v>17250000</v>
      </c>
      <c r="P182" s="2481"/>
      <c r="Q182" s="2481"/>
      <c r="R182" s="2482"/>
      <c r="S182" s="3240"/>
    </row>
    <row r="183" spans="1:22" ht="20.100000000000001" customHeight="1">
      <c r="A183" s="431"/>
      <c r="B183" s="440"/>
      <c r="C183" s="2484"/>
      <c r="D183" s="440"/>
      <c r="E183" s="2485"/>
      <c r="F183" s="2076" t="s">
        <v>3036</v>
      </c>
      <c r="G183" s="1818">
        <v>13950000</v>
      </c>
      <c r="H183" s="2441" t="s">
        <v>335</v>
      </c>
      <c r="I183" s="2442">
        <v>1</v>
      </c>
      <c r="J183" s="2441"/>
      <c r="K183" s="2441"/>
      <c r="L183" s="2441"/>
      <c r="M183" s="2441"/>
      <c r="N183" s="2443" t="s">
        <v>20</v>
      </c>
      <c r="O183" s="2444">
        <f>G183*I183</f>
        <v>13950000</v>
      </c>
      <c r="P183" s="2481"/>
      <c r="Q183" s="2481"/>
      <c r="R183" s="2482"/>
      <c r="S183" s="3240"/>
    </row>
    <row r="184" spans="1:22" ht="20.100000000000001" customHeight="1">
      <c r="A184" s="431"/>
      <c r="B184" s="440"/>
      <c r="C184" s="2484"/>
      <c r="D184" s="440"/>
      <c r="E184" s="2485"/>
      <c r="F184" s="2076" t="s">
        <v>3037</v>
      </c>
      <c r="G184" s="1818">
        <v>2000000</v>
      </c>
      <c r="H184" s="2441" t="s">
        <v>335</v>
      </c>
      <c r="I184" s="2442">
        <v>1</v>
      </c>
      <c r="J184" s="2441"/>
      <c r="K184" s="2441"/>
      <c r="L184" s="2441"/>
      <c r="M184" s="2441"/>
      <c r="N184" s="2443" t="s">
        <v>20</v>
      </c>
      <c r="O184" s="2444">
        <f>G184*I184</f>
        <v>2000000</v>
      </c>
      <c r="P184" s="2481"/>
      <c r="Q184" s="2481"/>
      <c r="R184" s="2482"/>
      <c r="S184" s="3240"/>
    </row>
    <row r="185" spans="1:22" ht="20.100000000000001" customHeight="1">
      <c r="A185" s="551"/>
      <c r="B185" s="565"/>
      <c r="C185" s="565"/>
      <c r="D185" s="2252" t="s">
        <v>189</v>
      </c>
      <c r="E185" s="2333"/>
      <c r="F185" s="2334"/>
      <c r="G185" s="2335"/>
      <c r="H185" s="2334"/>
      <c r="I185" s="2334"/>
      <c r="J185" s="2334"/>
      <c r="K185" s="2334"/>
      <c r="L185" s="2334"/>
      <c r="M185" s="2334"/>
      <c r="N185" s="2336"/>
      <c r="O185" s="2334"/>
      <c r="P185" s="2337">
        <v>0</v>
      </c>
      <c r="Q185" s="2337">
        <v>0</v>
      </c>
      <c r="R185" s="2338">
        <f t="shared" si="52"/>
        <v>0</v>
      </c>
      <c r="S185" s="3225"/>
      <c r="U185" s="209" t="str">
        <f t="shared" si="36"/>
        <v>0</v>
      </c>
      <c r="V185" s="68" t="str">
        <f t="shared" si="37"/>
        <v>0</v>
      </c>
    </row>
    <row r="186" spans="1:22" ht="20.100000000000001" customHeight="1">
      <c r="A186" s="551"/>
      <c r="B186" s="565"/>
      <c r="C186" s="560" t="s">
        <v>1215</v>
      </c>
      <c r="D186" s="561"/>
      <c r="E186" s="561"/>
      <c r="F186" s="1221"/>
      <c r="G186" s="562"/>
      <c r="H186" s="1222"/>
      <c r="I186" s="562"/>
      <c r="J186" s="1222"/>
      <c r="K186" s="562"/>
      <c r="L186" s="562"/>
      <c r="M186" s="562"/>
      <c r="N186" s="562"/>
      <c r="O186" s="563"/>
      <c r="P186" s="558">
        <f>P187</f>
        <v>1333000</v>
      </c>
      <c r="Q186" s="558">
        <f>Q187</f>
        <v>1333000</v>
      </c>
      <c r="R186" s="673">
        <f t="shared" si="52"/>
        <v>0</v>
      </c>
      <c r="S186" s="2772">
        <f t="shared" ref="S186:S189" si="60">R186/Q186</f>
        <v>0</v>
      </c>
      <c r="U186" s="209" t="str">
        <f t="shared" si="36"/>
        <v>0</v>
      </c>
      <c r="V186" s="68" t="str">
        <f t="shared" si="37"/>
        <v>0</v>
      </c>
    </row>
    <row r="187" spans="1:22" ht="20.100000000000001" customHeight="1">
      <c r="A187" s="551"/>
      <c r="B187" s="565"/>
      <c r="C187" s="559"/>
      <c r="D187" s="2252" t="s">
        <v>45</v>
      </c>
      <c r="E187" s="2333"/>
      <c r="F187" s="2334"/>
      <c r="G187" s="2335"/>
      <c r="H187" s="2334"/>
      <c r="I187" s="2334"/>
      <c r="J187" s="2334"/>
      <c r="K187" s="2334"/>
      <c r="L187" s="2334"/>
      <c r="M187" s="2334"/>
      <c r="N187" s="2336"/>
      <c r="O187" s="2334"/>
      <c r="P187" s="2337">
        <f>P188</f>
        <v>1333000</v>
      </c>
      <c r="Q187" s="2337">
        <f>Q188</f>
        <v>1333000</v>
      </c>
      <c r="R187" s="2338">
        <f t="shared" si="52"/>
        <v>0</v>
      </c>
      <c r="S187" s="3225">
        <f t="shared" si="60"/>
        <v>0</v>
      </c>
      <c r="U187" s="209" t="str">
        <f t="shared" si="36"/>
        <v>0</v>
      </c>
      <c r="V187" s="68" t="str">
        <f t="shared" si="37"/>
        <v>0</v>
      </c>
    </row>
    <row r="188" spans="1:22" ht="20.100000000000001" customHeight="1">
      <c r="A188" s="551"/>
      <c r="B188" s="565"/>
      <c r="C188" s="565"/>
      <c r="D188" s="559"/>
      <c r="E188" s="456" t="s">
        <v>1375</v>
      </c>
      <c r="F188" s="457"/>
      <c r="G188" s="457"/>
      <c r="H188" s="1228"/>
      <c r="I188" s="457"/>
      <c r="J188" s="1228"/>
      <c r="K188" s="457"/>
      <c r="L188" s="457"/>
      <c r="M188" s="457"/>
      <c r="N188" s="457"/>
      <c r="O188" s="459"/>
      <c r="P188" s="872">
        <f>SUM(O189)</f>
        <v>1333000</v>
      </c>
      <c r="Q188" s="872">
        <f>Q189</f>
        <v>1333000</v>
      </c>
      <c r="R188" s="873">
        <f t="shared" si="52"/>
        <v>0</v>
      </c>
      <c r="S188" s="3199">
        <f t="shared" si="60"/>
        <v>0</v>
      </c>
      <c r="U188" s="209" t="str">
        <f t="shared" si="36"/>
        <v>0</v>
      </c>
      <c r="V188" s="68" t="str">
        <f t="shared" si="37"/>
        <v>0</v>
      </c>
    </row>
    <row r="189" spans="1:22" s="176" customFormat="1" ht="20.100000000000001" customHeight="1">
      <c r="A189" s="2195"/>
      <c r="B189" s="565"/>
      <c r="C189" s="565"/>
      <c r="D189" s="565"/>
      <c r="E189" s="2249"/>
      <c r="F189" s="2486" t="s">
        <v>1278</v>
      </c>
      <c r="G189" s="2487"/>
      <c r="H189" s="2488"/>
      <c r="I189" s="2488"/>
      <c r="J189" s="2488"/>
      <c r="K189" s="2488"/>
      <c r="L189" s="2488"/>
      <c r="M189" s="2488"/>
      <c r="N189" s="2489"/>
      <c r="O189" s="2490">
        <f>SUM(O190)</f>
        <v>1333000</v>
      </c>
      <c r="P189" s="2491">
        <f>O189</f>
        <v>1333000</v>
      </c>
      <c r="Q189" s="936">
        <v>1333000</v>
      </c>
      <c r="R189" s="2434">
        <f t="shared" si="52"/>
        <v>0</v>
      </c>
      <c r="S189" s="3327">
        <f t="shared" si="60"/>
        <v>0</v>
      </c>
      <c r="U189" s="209" t="str">
        <f t="shared" si="36"/>
        <v>0</v>
      </c>
      <c r="V189" s="68" t="str">
        <f t="shared" si="37"/>
        <v>0</v>
      </c>
    </row>
    <row r="190" spans="1:22" s="176" customFormat="1" ht="20.100000000000001" customHeight="1">
      <c r="A190" s="2195"/>
      <c r="B190" s="565"/>
      <c r="C190" s="582"/>
      <c r="D190" s="582"/>
      <c r="E190" s="2231"/>
      <c r="F190" s="2448" t="s">
        <v>1803</v>
      </c>
      <c r="G190" s="1818">
        <v>1333000</v>
      </c>
      <c r="H190" s="2441" t="s">
        <v>335</v>
      </c>
      <c r="I190" s="2442">
        <v>1</v>
      </c>
      <c r="J190" s="2441"/>
      <c r="K190" s="2441"/>
      <c r="L190" s="2441"/>
      <c r="M190" s="2441"/>
      <c r="N190" s="2443" t="s">
        <v>20</v>
      </c>
      <c r="O190" s="2450">
        <f>G190*I190</f>
        <v>1333000</v>
      </c>
      <c r="P190" s="1049"/>
      <c r="Q190" s="1049"/>
      <c r="R190" s="2248"/>
      <c r="S190" s="3328"/>
      <c r="U190" s="209" t="str">
        <f t="shared" si="36"/>
        <v>0</v>
      </c>
      <c r="V190" s="68" t="str">
        <f t="shared" si="37"/>
        <v>0</v>
      </c>
    </row>
    <row r="191" spans="1:22" ht="20.100000000000001" customHeight="1">
      <c r="A191" s="551"/>
      <c r="B191" s="565"/>
      <c r="C191" s="441" t="s">
        <v>190</v>
      </c>
      <c r="D191" s="442"/>
      <c r="E191" s="442"/>
      <c r="F191" s="443"/>
      <c r="G191" s="443"/>
      <c r="H191" s="2492"/>
      <c r="I191" s="443"/>
      <c r="J191" s="2492"/>
      <c r="K191" s="443"/>
      <c r="L191" s="443"/>
      <c r="M191" s="443"/>
      <c r="N191" s="443"/>
      <c r="O191" s="444"/>
      <c r="P191" s="558">
        <f>P192</f>
        <v>240000</v>
      </c>
      <c r="Q191" s="558">
        <f>Q192</f>
        <v>240000</v>
      </c>
      <c r="R191" s="673">
        <f t="shared" si="52"/>
        <v>0</v>
      </c>
      <c r="S191" s="2772">
        <f t="shared" ref="S191:S194" si="61">R191/Q191</f>
        <v>0</v>
      </c>
      <c r="U191" s="209" t="str">
        <f t="shared" si="36"/>
        <v>0</v>
      </c>
      <c r="V191" s="68" t="str">
        <f t="shared" si="37"/>
        <v>0</v>
      </c>
    </row>
    <row r="192" spans="1:22" ht="20.100000000000001" customHeight="1">
      <c r="A192" s="551"/>
      <c r="B192" s="565"/>
      <c r="C192" s="565"/>
      <c r="D192" s="2252" t="s">
        <v>155</v>
      </c>
      <c r="E192" s="2333"/>
      <c r="F192" s="2334"/>
      <c r="G192" s="2335"/>
      <c r="H192" s="2334"/>
      <c r="I192" s="2334"/>
      <c r="J192" s="2334"/>
      <c r="K192" s="2334"/>
      <c r="L192" s="2334"/>
      <c r="M192" s="2334"/>
      <c r="N192" s="2336"/>
      <c r="O192" s="2334"/>
      <c r="P192" s="2337">
        <f>P193</f>
        <v>240000</v>
      </c>
      <c r="Q192" s="2337">
        <f>Q193</f>
        <v>240000</v>
      </c>
      <c r="R192" s="2338">
        <f t="shared" si="52"/>
        <v>0</v>
      </c>
      <c r="S192" s="3225">
        <f t="shared" si="61"/>
        <v>0</v>
      </c>
      <c r="U192" s="209" t="str">
        <f t="shared" si="36"/>
        <v>0</v>
      </c>
      <c r="V192" s="68" t="str">
        <f t="shared" si="37"/>
        <v>0</v>
      </c>
    </row>
    <row r="193" spans="1:22" ht="20.100000000000001" customHeight="1">
      <c r="A193" s="551"/>
      <c r="B193" s="565"/>
      <c r="C193" s="565"/>
      <c r="D193" s="565"/>
      <c r="E193" s="456" t="s">
        <v>1071</v>
      </c>
      <c r="F193" s="457"/>
      <c r="G193" s="457"/>
      <c r="H193" s="1228"/>
      <c r="I193" s="457"/>
      <c r="J193" s="1228"/>
      <c r="K193" s="457"/>
      <c r="L193" s="457"/>
      <c r="M193" s="457"/>
      <c r="N193" s="457"/>
      <c r="O193" s="459"/>
      <c r="P193" s="573">
        <f>O194</f>
        <v>240000</v>
      </c>
      <c r="Q193" s="872">
        <f>Q194</f>
        <v>240000</v>
      </c>
      <c r="R193" s="631">
        <f t="shared" si="52"/>
        <v>0</v>
      </c>
      <c r="S193" s="3170">
        <f t="shared" si="61"/>
        <v>0</v>
      </c>
      <c r="U193" s="209" t="str">
        <f t="shared" si="36"/>
        <v>0</v>
      </c>
      <c r="V193" s="68" t="str">
        <f t="shared" si="37"/>
        <v>0</v>
      </c>
    </row>
    <row r="194" spans="1:22" ht="20.100000000000001" customHeight="1">
      <c r="A194" s="551"/>
      <c r="B194" s="565"/>
      <c r="C194" s="565"/>
      <c r="D194" s="565"/>
      <c r="E194" s="870"/>
      <c r="F194" s="1995" t="s">
        <v>711</v>
      </c>
      <c r="G194" s="1996"/>
      <c r="H194" s="931"/>
      <c r="I194" s="931"/>
      <c r="J194" s="931"/>
      <c r="K194" s="931"/>
      <c r="L194" s="931"/>
      <c r="M194" s="931"/>
      <c r="N194" s="1997"/>
      <c r="O194" s="1143">
        <f>O195</f>
        <v>240000</v>
      </c>
      <c r="P194" s="950">
        <f>O194</f>
        <v>240000</v>
      </c>
      <c r="Q194" s="936">
        <v>240000</v>
      </c>
      <c r="R194" s="937">
        <f t="shared" si="52"/>
        <v>0</v>
      </c>
      <c r="S194" s="3183">
        <f t="shared" si="61"/>
        <v>0</v>
      </c>
      <c r="U194" s="209" t="str">
        <f t="shared" si="36"/>
        <v>0</v>
      </c>
      <c r="V194" s="68" t="str">
        <f t="shared" si="37"/>
        <v>0</v>
      </c>
    </row>
    <row r="195" spans="1:22" ht="20.100000000000001" customHeight="1" thickBot="1">
      <c r="A195" s="639"/>
      <c r="B195" s="640"/>
      <c r="C195" s="640"/>
      <c r="D195" s="640"/>
      <c r="E195" s="1304"/>
      <c r="F195" s="2182" t="s">
        <v>1445</v>
      </c>
      <c r="G195" s="2183">
        <v>240000</v>
      </c>
      <c r="H195" s="2184" t="s">
        <v>335</v>
      </c>
      <c r="I195" s="2185">
        <v>1</v>
      </c>
      <c r="J195" s="2184"/>
      <c r="K195" s="2186"/>
      <c r="L195" s="2184"/>
      <c r="M195" s="2184"/>
      <c r="N195" s="2187" t="s">
        <v>605</v>
      </c>
      <c r="O195" s="2188">
        <f>G195*I195</f>
        <v>240000</v>
      </c>
      <c r="P195" s="1036"/>
      <c r="Q195" s="1037"/>
      <c r="R195" s="1038"/>
      <c r="S195" s="3207"/>
      <c r="U195" s="209" t="str">
        <f t="shared" si="36"/>
        <v>0</v>
      </c>
      <c r="V195" s="68" t="str">
        <f t="shared" si="37"/>
        <v>0</v>
      </c>
    </row>
    <row r="196" spans="1:22" ht="20.100000000000001" customHeight="1">
      <c r="G196" s="1047"/>
      <c r="H196" s="655"/>
      <c r="I196" s="1722"/>
      <c r="J196" s="655"/>
      <c r="K196" s="655"/>
      <c r="L196" s="655"/>
      <c r="M196" s="655"/>
      <c r="N196" s="1310"/>
      <c r="O196" s="655"/>
      <c r="P196" s="656"/>
      <c r="Q196" s="656"/>
      <c r="R196" s="704"/>
      <c r="S196" s="3180"/>
      <c r="U196" s="209" t="str">
        <f t="shared" si="36"/>
        <v>0</v>
      </c>
      <c r="V196" s="68" t="str">
        <f t="shared" si="37"/>
        <v>0</v>
      </c>
    </row>
    <row r="197" spans="1:22" ht="20.100000000000001" customHeight="1">
      <c r="G197" s="1047"/>
      <c r="H197" s="655"/>
      <c r="I197" s="1722"/>
      <c r="J197" s="655"/>
      <c r="K197" s="655"/>
      <c r="L197" s="655"/>
      <c r="M197" s="655"/>
      <c r="N197" s="1310"/>
      <c r="O197" s="655"/>
      <c r="P197" s="656"/>
      <c r="Q197" s="657"/>
      <c r="R197" s="704"/>
      <c r="S197" s="3180"/>
      <c r="U197" s="209" t="str">
        <f t="shared" si="36"/>
        <v>0</v>
      </c>
      <c r="V197" s="68" t="str">
        <f t="shared" si="37"/>
        <v>0</v>
      </c>
    </row>
    <row r="198" spans="1:22" ht="20.100000000000001" customHeight="1">
      <c r="G198" s="1047"/>
      <c r="H198" s="655"/>
      <c r="I198" s="1722"/>
      <c r="J198" s="655"/>
      <c r="K198" s="655"/>
      <c r="L198" s="655"/>
      <c r="M198" s="655"/>
      <c r="N198" s="1310"/>
      <c r="O198" s="655"/>
      <c r="P198" s="656"/>
      <c r="Q198" s="657"/>
      <c r="R198" s="704"/>
      <c r="S198" s="3180"/>
      <c r="U198" s="209" t="str">
        <f t="shared" si="36"/>
        <v>0</v>
      </c>
      <c r="V198" s="68" t="str">
        <f t="shared" si="37"/>
        <v>0</v>
      </c>
    </row>
    <row r="199" spans="1:22" ht="20.100000000000001" customHeight="1">
      <c r="G199" s="1047"/>
      <c r="H199" s="655"/>
      <c r="I199" s="1722"/>
      <c r="J199" s="655"/>
      <c r="K199" s="655"/>
      <c r="L199" s="655"/>
      <c r="M199" s="655"/>
      <c r="N199" s="1310"/>
      <c r="O199" s="655"/>
      <c r="P199" s="656"/>
      <c r="Q199" s="657"/>
      <c r="R199" s="704"/>
      <c r="S199" s="3180"/>
      <c r="U199" s="209" t="str">
        <f t="shared" si="36"/>
        <v>0</v>
      </c>
      <c r="V199" s="68" t="str">
        <f t="shared" si="37"/>
        <v>0</v>
      </c>
    </row>
    <row r="200" spans="1:22" ht="20.100000000000001" customHeight="1">
      <c r="G200" s="1047"/>
      <c r="H200" s="655"/>
      <c r="I200" s="1722"/>
      <c r="J200" s="655"/>
      <c r="K200" s="655"/>
      <c r="L200" s="655"/>
      <c r="M200" s="655"/>
      <c r="N200" s="1310"/>
      <c r="O200" s="655"/>
      <c r="P200" s="656"/>
      <c r="Q200" s="657"/>
      <c r="R200" s="704"/>
      <c r="S200" s="3180"/>
      <c r="U200" s="209" t="str">
        <f t="shared" si="36"/>
        <v>0</v>
      </c>
      <c r="V200" s="68" t="str">
        <f t="shared" si="37"/>
        <v>0</v>
      </c>
    </row>
    <row r="201" spans="1:22" ht="20.100000000000001" customHeight="1">
      <c r="G201" s="1047"/>
      <c r="H201" s="655"/>
      <c r="I201" s="1722"/>
      <c r="J201" s="655"/>
      <c r="K201" s="655"/>
      <c r="L201" s="655"/>
      <c r="M201" s="655"/>
      <c r="N201" s="1310"/>
      <c r="O201" s="655"/>
      <c r="P201" s="656"/>
      <c r="Q201" s="657"/>
      <c r="R201" s="704"/>
      <c r="S201" s="3180"/>
      <c r="U201" s="209" t="str">
        <f t="shared" si="36"/>
        <v>0</v>
      </c>
      <c r="V201" s="68" t="str">
        <f t="shared" si="37"/>
        <v>0</v>
      </c>
    </row>
    <row r="202" spans="1:22" ht="20.100000000000001" customHeight="1">
      <c r="G202" s="1047"/>
      <c r="H202" s="655"/>
      <c r="I202" s="1722"/>
      <c r="J202" s="655"/>
      <c r="K202" s="655"/>
      <c r="L202" s="655"/>
      <c r="M202" s="655"/>
      <c r="N202" s="1310"/>
      <c r="O202" s="655"/>
      <c r="P202" s="656"/>
      <c r="Q202" s="657"/>
      <c r="R202" s="704"/>
      <c r="S202" s="3180"/>
      <c r="U202" s="209" t="str">
        <f t="shared" si="36"/>
        <v>0</v>
      </c>
      <c r="V202" s="68" t="str">
        <f t="shared" si="37"/>
        <v>0</v>
      </c>
    </row>
    <row r="203" spans="1:22" ht="20.100000000000001" customHeight="1">
      <c r="G203" s="1047"/>
      <c r="H203" s="655"/>
      <c r="I203" s="1722"/>
      <c r="J203" s="655"/>
      <c r="K203" s="655"/>
      <c r="L203" s="655"/>
      <c r="M203" s="655"/>
      <c r="N203" s="1310"/>
      <c r="O203" s="655"/>
      <c r="P203" s="656"/>
      <c r="Q203" s="657"/>
      <c r="R203" s="704"/>
      <c r="S203" s="3180"/>
      <c r="U203" s="209" t="str">
        <f t="shared" si="36"/>
        <v>0</v>
      </c>
      <c r="V203" s="68" t="str">
        <f t="shared" si="37"/>
        <v>0</v>
      </c>
    </row>
    <row r="204" spans="1:22" ht="20.100000000000001" customHeight="1">
      <c r="G204" s="1047"/>
      <c r="H204" s="655"/>
      <c r="I204" s="1722"/>
      <c r="J204" s="655"/>
      <c r="K204" s="655"/>
      <c r="L204" s="655"/>
      <c r="M204" s="655"/>
      <c r="N204" s="1310"/>
      <c r="O204" s="655"/>
      <c r="P204" s="656"/>
      <c r="Q204" s="657"/>
      <c r="R204" s="704"/>
      <c r="S204" s="3180"/>
      <c r="U204" s="209" t="str">
        <f t="shared" si="36"/>
        <v>0</v>
      </c>
      <c r="V204" s="68" t="str">
        <f t="shared" si="37"/>
        <v>0</v>
      </c>
    </row>
    <row r="205" spans="1:22" ht="20.100000000000001" customHeight="1">
      <c r="G205" s="1047"/>
      <c r="H205" s="655"/>
      <c r="I205" s="1722"/>
      <c r="J205" s="655"/>
      <c r="K205" s="655"/>
      <c r="L205" s="655"/>
      <c r="M205" s="655"/>
      <c r="N205" s="1310"/>
      <c r="O205" s="655"/>
      <c r="P205" s="656"/>
      <c r="Q205" s="657"/>
      <c r="R205" s="704"/>
      <c r="S205" s="3180"/>
      <c r="U205" s="209" t="str">
        <f t="shared" si="36"/>
        <v>0</v>
      </c>
      <c r="V205" s="68" t="str">
        <f t="shared" si="37"/>
        <v>0</v>
      </c>
    </row>
    <row r="206" spans="1:22" ht="20.100000000000001" customHeight="1">
      <c r="G206" s="1047"/>
      <c r="H206" s="655"/>
      <c r="I206" s="1722"/>
      <c r="J206" s="655"/>
      <c r="K206" s="655"/>
      <c r="L206" s="655"/>
      <c r="M206" s="655"/>
      <c r="N206" s="1310"/>
      <c r="O206" s="655"/>
      <c r="P206" s="656"/>
      <c r="Q206" s="657"/>
      <c r="R206" s="704"/>
      <c r="S206" s="3180"/>
      <c r="U206" s="209" t="str">
        <f t="shared" si="36"/>
        <v>0</v>
      </c>
      <c r="V206" s="68" t="str">
        <f t="shared" si="37"/>
        <v>0</v>
      </c>
    </row>
    <row r="207" spans="1:22" ht="20.100000000000001" customHeight="1">
      <c r="G207" s="1047"/>
      <c r="H207" s="655"/>
      <c r="I207" s="1722"/>
      <c r="J207" s="655"/>
      <c r="K207" s="655"/>
      <c r="L207" s="655"/>
      <c r="M207" s="655"/>
      <c r="N207" s="1310"/>
      <c r="O207" s="655"/>
      <c r="P207" s="656"/>
      <c r="Q207" s="657"/>
      <c r="R207" s="704"/>
      <c r="S207" s="3180"/>
      <c r="U207" s="209" t="str">
        <f t="shared" si="36"/>
        <v>0</v>
      </c>
      <c r="V207" s="68" t="str">
        <f t="shared" si="37"/>
        <v>0</v>
      </c>
    </row>
    <row r="208" spans="1:22" ht="20.100000000000001" customHeight="1">
      <c r="G208" s="1047"/>
      <c r="H208" s="655"/>
      <c r="I208" s="1722"/>
      <c r="J208" s="655"/>
      <c r="K208" s="655"/>
      <c r="L208" s="655"/>
      <c r="M208" s="655"/>
      <c r="N208" s="1310"/>
      <c r="O208" s="655"/>
      <c r="P208" s="656"/>
      <c r="Q208" s="657"/>
      <c r="R208" s="704"/>
      <c r="S208" s="3180"/>
      <c r="U208" s="209" t="str">
        <f t="shared" si="36"/>
        <v>0</v>
      </c>
      <c r="V208" s="68" t="str">
        <f t="shared" si="37"/>
        <v>0</v>
      </c>
    </row>
    <row r="209" spans="7:22" ht="20.100000000000001" customHeight="1">
      <c r="G209" s="1047"/>
      <c r="H209" s="655"/>
      <c r="I209" s="1722"/>
      <c r="J209" s="655"/>
      <c r="K209" s="655"/>
      <c r="L209" s="655"/>
      <c r="M209" s="655"/>
      <c r="N209" s="1310"/>
      <c r="O209" s="655"/>
      <c r="P209" s="656"/>
      <c r="Q209" s="657"/>
      <c r="R209" s="704"/>
      <c r="S209" s="3180"/>
      <c r="U209" s="209" t="str">
        <f t="shared" si="36"/>
        <v>0</v>
      </c>
      <c r="V209" s="68" t="str">
        <f t="shared" si="37"/>
        <v>0</v>
      </c>
    </row>
    <row r="210" spans="7:22" ht="20.100000000000001" customHeight="1">
      <c r="G210" s="1047"/>
      <c r="H210" s="655"/>
      <c r="I210" s="1722"/>
      <c r="J210" s="655"/>
      <c r="K210" s="655"/>
      <c r="L210" s="655"/>
      <c r="M210" s="655"/>
      <c r="N210" s="1310"/>
      <c r="O210" s="655"/>
      <c r="P210" s="656"/>
      <c r="Q210" s="657"/>
      <c r="R210" s="704"/>
      <c r="S210" s="3180"/>
      <c r="U210" s="209" t="str">
        <f t="shared" si="36"/>
        <v>0</v>
      </c>
      <c r="V210" s="68" t="str">
        <f t="shared" si="37"/>
        <v>0</v>
      </c>
    </row>
    <row r="211" spans="7:22" ht="20.100000000000001" customHeight="1">
      <c r="G211" s="1047"/>
      <c r="H211" s="655"/>
      <c r="I211" s="1722"/>
      <c r="J211" s="655"/>
      <c r="K211" s="655"/>
      <c r="L211" s="655"/>
      <c r="M211" s="655"/>
      <c r="N211" s="1310"/>
      <c r="O211" s="655"/>
      <c r="P211" s="656"/>
      <c r="Q211" s="657"/>
      <c r="R211" s="704"/>
      <c r="S211" s="3180"/>
      <c r="U211" s="209" t="str">
        <f t="shared" si="36"/>
        <v>0</v>
      </c>
      <c r="V211" s="68" t="str">
        <f t="shared" si="37"/>
        <v>0</v>
      </c>
    </row>
    <row r="212" spans="7:22" ht="20.100000000000001" customHeight="1">
      <c r="G212" s="1047"/>
      <c r="H212" s="655"/>
      <c r="I212" s="1722"/>
      <c r="J212" s="655"/>
      <c r="K212" s="655"/>
      <c r="L212" s="655"/>
      <c r="M212" s="655"/>
      <c r="N212" s="1310"/>
      <c r="O212" s="655"/>
      <c r="P212" s="656"/>
      <c r="Q212" s="657"/>
      <c r="R212" s="704"/>
      <c r="S212" s="3180"/>
      <c r="U212" s="209" t="str">
        <f t="shared" si="36"/>
        <v>0</v>
      </c>
      <c r="V212" s="68" t="str">
        <f t="shared" si="37"/>
        <v>0</v>
      </c>
    </row>
    <row r="213" spans="7:22" ht="20.100000000000001" customHeight="1">
      <c r="G213" s="1047"/>
      <c r="H213" s="655"/>
      <c r="I213" s="1722"/>
      <c r="J213" s="655"/>
      <c r="K213" s="655"/>
      <c r="L213" s="655"/>
      <c r="M213" s="655"/>
      <c r="N213" s="1310"/>
      <c r="O213" s="655"/>
      <c r="P213" s="656"/>
      <c r="Q213" s="657"/>
      <c r="R213" s="704"/>
      <c r="S213" s="3180"/>
      <c r="U213" s="209" t="str">
        <f t="shared" si="36"/>
        <v>0</v>
      </c>
      <c r="V213" s="68" t="str">
        <f t="shared" si="37"/>
        <v>0</v>
      </c>
    </row>
    <row r="214" spans="7:22" ht="20.100000000000001" customHeight="1">
      <c r="G214" s="1047"/>
      <c r="H214" s="655"/>
      <c r="I214" s="1722"/>
      <c r="J214" s="655"/>
      <c r="K214" s="655"/>
      <c r="L214" s="655"/>
      <c r="M214" s="655"/>
      <c r="N214" s="1310"/>
      <c r="O214" s="655"/>
      <c r="P214" s="656"/>
      <c r="Q214" s="657"/>
      <c r="R214" s="704"/>
      <c r="S214" s="3180"/>
      <c r="U214" s="209" t="str">
        <f t="shared" ref="U214:U277" si="62">IF(R214&gt;0,"추경","0")</f>
        <v>0</v>
      </c>
      <c r="V214" s="68" t="str">
        <f t="shared" ref="V214:V277" si="63">IF(R214&lt;0,"감액","0")</f>
        <v>0</v>
      </c>
    </row>
    <row r="215" spans="7:22" ht="20.100000000000001" customHeight="1">
      <c r="G215" s="1047"/>
      <c r="H215" s="655"/>
      <c r="I215" s="1722"/>
      <c r="J215" s="655"/>
      <c r="K215" s="655"/>
      <c r="L215" s="655"/>
      <c r="M215" s="655"/>
      <c r="N215" s="1310"/>
      <c r="O215" s="655"/>
      <c r="P215" s="656"/>
      <c r="Q215" s="657"/>
      <c r="R215" s="704"/>
      <c r="S215" s="3180"/>
      <c r="U215" s="209" t="str">
        <f t="shared" si="62"/>
        <v>0</v>
      </c>
      <c r="V215" s="68" t="str">
        <f t="shared" si="63"/>
        <v>0</v>
      </c>
    </row>
    <row r="216" spans="7:22" ht="20.100000000000001" customHeight="1">
      <c r="G216" s="1047"/>
      <c r="H216" s="655"/>
      <c r="I216" s="1722"/>
      <c r="J216" s="655"/>
      <c r="K216" s="655"/>
      <c r="L216" s="655"/>
      <c r="M216" s="655"/>
      <c r="N216" s="1310"/>
      <c r="O216" s="655"/>
      <c r="P216" s="656"/>
      <c r="Q216" s="657"/>
      <c r="R216" s="704"/>
      <c r="S216" s="3180"/>
      <c r="U216" s="209" t="str">
        <f t="shared" si="62"/>
        <v>0</v>
      </c>
      <c r="V216" s="68" t="str">
        <f t="shared" si="63"/>
        <v>0</v>
      </c>
    </row>
    <row r="217" spans="7:22" ht="20.100000000000001" customHeight="1">
      <c r="G217" s="1047"/>
      <c r="H217" s="655"/>
      <c r="I217" s="1722"/>
      <c r="J217" s="655"/>
      <c r="K217" s="655"/>
      <c r="L217" s="655"/>
      <c r="M217" s="655"/>
      <c r="N217" s="1310"/>
      <c r="O217" s="655"/>
      <c r="P217" s="656"/>
      <c r="Q217" s="657"/>
      <c r="R217" s="704"/>
      <c r="S217" s="3180"/>
      <c r="U217" s="209" t="str">
        <f t="shared" si="62"/>
        <v>0</v>
      </c>
      <c r="V217" s="68" t="str">
        <f t="shared" si="63"/>
        <v>0</v>
      </c>
    </row>
    <row r="218" spans="7:22" ht="20.100000000000001" customHeight="1">
      <c r="G218" s="1047"/>
      <c r="H218" s="655"/>
      <c r="I218" s="1722"/>
      <c r="J218" s="655"/>
      <c r="K218" s="655"/>
      <c r="L218" s="655"/>
      <c r="M218" s="655"/>
      <c r="N218" s="1310"/>
      <c r="O218" s="655"/>
      <c r="P218" s="656"/>
      <c r="Q218" s="657"/>
      <c r="R218" s="704"/>
      <c r="S218" s="3180"/>
      <c r="U218" s="209" t="str">
        <f t="shared" si="62"/>
        <v>0</v>
      </c>
      <c r="V218" s="68" t="str">
        <f t="shared" si="63"/>
        <v>0</v>
      </c>
    </row>
    <row r="219" spans="7:22" ht="20.100000000000001" customHeight="1">
      <c r="G219" s="1047"/>
      <c r="H219" s="655"/>
      <c r="I219" s="1722"/>
      <c r="J219" s="655"/>
      <c r="K219" s="655"/>
      <c r="L219" s="655"/>
      <c r="M219" s="655"/>
      <c r="N219" s="1310"/>
      <c r="O219" s="655"/>
      <c r="P219" s="656"/>
      <c r="Q219" s="657"/>
      <c r="R219" s="704"/>
      <c r="S219" s="3180"/>
      <c r="U219" s="209" t="str">
        <f t="shared" si="62"/>
        <v>0</v>
      </c>
      <c r="V219" s="68" t="str">
        <f t="shared" si="63"/>
        <v>0</v>
      </c>
    </row>
    <row r="220" spans="7:22" ht="20.100000000000001" customHeight="1">
      <c r="G220" s="1047"/>
      <c r="H220" s="655"/>
      <c r="I220" s="1722"/>
      <c r="J220" s="655"/>
      <c r="K220" s="655"/>
      <c r="L220" s="655"/>
      <c r="M220" s="655"/>
      <c r="N220" s="1310"/>
      <c r="O220" s="655"/>
      <c r="P220" s="656"/>
      <c r="Q220" s="657"/>
      <c r="R220" s="704"/>
      <c r="S220" s="3180"/>
      <c r="U220" s="209" t="str">
        <f t="shared" si="62"/>
        <v>0</v>
      </c>
      <c r="V220" s="68" t="str">
        <f t="shared" si="63"/>
        <v>0</v>
      </c>
    </row>
    <row r="221" spans="7:22" ht="20.100000000000001" customHeight="1">
      <c r="G221" s="1047"/>
      <c r="H221" s="655"/>
      <c r="I221" s="1722"/>
      <c r="J221" s="655"/>
      <c r="K221" s="655"/>
      <c r="L221" s="655"/>
      <c r="M221" s="655"/>
      <c r="N221" s="1310"/>
      <c r="O221" s="655"/>
      <c r="P221" s="656"/>
      <c r="Q221" s="657"/>
      <c r="R221" s="704"/>
      <c r="S221" s="3180"/>
      <c r="U221" s="209" t="str">
        <f t="shared" si="62"/>
        <v>0</v>
      </c>
      <c r="V221" s="68" t="str">
        <f t="shared" si="63"/>
        <v>0</v>
      </c>
    </row>
    <row r="222" spans="7:22" ht="20.100000000000001" customHeight="1">
      <c r="G222" s="1047"/>
      <c r="H222" s="655"/>
      <c r="I222" s="1722"/>
      <c r="J222" s="655"/>
      <c r="K222" s="655"/>
      <c r="L222" s="655"/>
      <c r="M222" s="655"/>
      <c r="N222" s="1310"/>
      <c r="O222" s="655"/>
      <c r="P222" s="656"/>
      <c r="Q222" s="657"/>
      <c r="R222" s="704"/>
      <c r="S222" s="3180"/>
      <c r="U222" s="209" t="str">
        <f t="shared" si="62"/>
        <v>0</v>
      </c>
      <c r="V222" s="68" t="str">
        <f t="shared" si="63"/>
        <v>0</v>
      </c>
    </row>
    <row r="223" spans="7:22" ht="20.100000000000001" customHeight="1">
      <c r="G223" s="1047"/>
      <c r="H223" s="655"/>
      <c r="I223" s="1722"/>
      <c r="J223" s="655"/>
      <c r="K223" s="655"/>
      <c r="L223" s="655"/>
      <c r="M223" s="655"/>
      <c r="N223" s="1310"/>
      <c r="O223" s="655"/>
      <c r="P223" s="656"/>
      <c r="Q223" s="657"/>
      <c r="R223" s="704"/>
      <c r="S223" s="3180"/>
      <c r="U223" s="209" t="str">
        <f t="shared" si="62"/>
        <v>0</v>
      </c>
      <c r="V223" s="68" t="str">
        <f t="shared" si="63"/>
        <v>0</v>
      </c>
    </row>
    <row r="224" spans="7:22" ht="20.100000000000001" customHeight="1">
      <c r="G224" s="1047"/>
      <c r="H224" s="655"/>
      <c r="I224" s="1722"/>
      <c r="J224" s="655"/>
      <c r="K224" s="655"/>
      <c r="L224" s="655"/>
      <c r="M224" s="655"/>
      <c r="N224" s="1310"/>
      <c r="O224" s="655"/>
      <c r="P224" s="656"/>
      <c r="Q224" s="657"/>
      <c r="R224" s="704"/>
      <c r="S224" s="3180"/>
      <c r="U224" s="209" t="str">
        <f t="shared" si="62"/>
        <v>0</v>
      </c>
      <c r="V224" s="68" t="str">
        <f t="shared" si="63"/>
        <v>0</v>
      </c>
    </row>
    <row r="225" spans="7:22" ht="20.100000000000001" customHeight="1">
      <c r="G225" s="1047"/>
      <c r="H225" s="655"/>
      <c r="I225" s="1722"/>
      <c r="J225" s="655"/>
      <c r="K225" s="655"/>
      <c r="L225" s="655"/>
      <c r="M225" s="655"/>
      <c r="N225" s="1310"/>
      <c r="O225" s="655"/>
      <c r="P225" s="656"/>
      <c r="Q225" s="657"/>
      <c r="R225" s="704"/>
      <c r="S225" s="3180"/>
      <c r="U225" s="209" t="str">
        <f t="shared" si="62"/>
        <v>0</v>
      </c>
      <c r="V225" s="68" t="str">
        <f t="shared" si="63"/>
        <v>0</v>
      </c>
    </row>
    <row r="226" spans="7:22" ht="20.100000000000001" customHeight="1">
      <c r="G226" s="1047"/>
      <c r="H226" s="655"/>
      <c r="I226" s="1722"/>
      <c r="J226" s="655"/>
      <c r="K226" s="655"/>
      <c r="L226" s="655"/>
      <c r="M226" s="655"/>
      <c r="N226" s="1310"/>
      <c r="O226" s="655"/>
      <c r="P226" s="656"/>
      <c r="Q226" s="657"/>
      <c r="R226" s="704"/>
      <c r="S226" s="3180"/>
      <c r="U226" s="209" t="str">
        <f t="shared" si="62"/>
        <v>0</v>
      </c>
      <c r="V226" s="68" t="str">
        <f t="shared" si="63"/>
        <v>0</v>
      </c>
    </row>
    <row r="227" spans="7:22" ht="20.100000000000001" customHeight="1">
      <c r="G227" s="1047"/>
      <c r="H227" s="655"/>
      <c r="I227" s="1722"/>
      <c r="J227" s="655"/>
      <c r="K227" s="655"/>
      <c r="L227" s="655"/>
      <c r="M227" s="655"/>
      <c r="N227" s="1310"/>
      <c r="O227" s="655"/>
      <c r="P227" s="656"/>
      <c r="Q227" s="657"/>
      <c r="R227" s="704"/>
      <c r="S227" s="3180"/>
      <c r="U227" s="209" t="str">
        <f t="shared" si="62"/>
        <v>0</v>
      </c>
      <c r="V227" s="68" t="str">
        <f t="shared" si="63"/>
        <v>0</v>
      </c>
    </row>
    <row r="228" spans="7:22" ht="20.100000000000001" customHeight="1">
      <c r="G228" s="1047"/>
      <c r="H228" s="655"/>
      <c r="I228" s="1722"/>
      <c r="J228" s="655"/>
      <c r="K228" s="655"/>
      <c r="L228" s="655"/>
      <c r="M228" s="655"/>
      <c r="N228" s="1310"/>
      <c r="O228" s="655"/>
      <c r="P228" s="656"/>
      <c r="Q228" s="657"/>
      <c r="R228" s="704"/>
      <c r="S228" s="3180"/>
      <c r="U228" s="209" t="str">
        <f t="shared" si="62"/>
        <v>0</v>
      </c>
      <c r="V228" s="68" t="str">
        <f t="shared" si="63"/>
        <v>0</v>
      </c>
    </row>
    <row r="229" spans="7:22" ht="20.100000000000001" customHeight="1">
      <c r="G229" s="1047"/>
      <c r="H229" s="655"/>
      <c r="I229" s="1722"/>
      <c r="J229" s="655"/>
      <c r="K229" s="655"/>
      <c r="L229" s="655"/>
      <c r="M229" s="655"/>
      <c r="N229" s="1310"/>
      <c r="O229" s="655"/>
      <c r="P229" s="656"/>
      <c r="Q229" s="657"/>
      <c r="R229" s="704"/>
      <c r="S229" s="3180"/>
      <c r="U229" s="209" t="str">
        <f t="shared" si="62"/>
        <v>0</v>
      </c>
      <c r="V229" s="68" t="str">
        <f t="shared" si="63"/>
        <v>0</v>
      </c>
    </row>
    <row r="230" spans="7:22" ht="20.100000000000001" customHeight="1">
      <c r="G230" s="1047"/>
      <c r="H230" s="655"/>
      <c r="I230" s="1722"/>
      <c r="J230" s="655"/>
      <c r="K230" s="655"/>
      <c r="L230" s="655"/>
      <c r="M230" s="655"/>
      <c r="N230" s="1310"/>
      <c r="O230" s="655"/>
      <c r="P230" s="656"/>
      <c r="Q230" s="657"/>
      <c r="R230" s="704"/>
      <c r="S230" s="3180"/>
      <c r="U230" s="209" t="str">
        <f t="shared" si="62"/>
        <v>0</v>
      </c>
      <c r="V230" s="68" t="str">
        <f t="shared" si="63"/>
        <v>0</v>
      </c>
    </row>
    <row r="231" spans="7:22" ht="20.100000000000001" customHeight="1">
      <c r="G231" s="1047"/>
      <c r="H231" s="655"/>
      <c r="I231" s="1722"/>
      <c r="J231" s="655"/>
      <c r="K231" s="655"/>
      <c r="L231" s="655"/>
      <c r="M231" s="655"/>
      <c r="N231" s="1310"/>
      <c r="O231" s="655"/>
      <c r="P231" s="656"/>
      <c r="Q231" s="657"/>
      <c r="R231" s="704"/>
      <c r="S231" s="3180"/>
      <c r="U231" s="209" t="str">
        <f t="shared" si="62"/>
        <v>0</v>
      </c>
      <c r="V231" s="68" t="str">
        <f t="shared" si="63"/>
        <v>0</v>
      </c>
    </row>
    <row r="232" spans="7:22" ht="20.100000000000001" customHeight="1">
      <c r="G232" s="1047"/>
      <c r="H232" s="655"/>
      <c r="I232" s="1722"/>
      <c r="J232" s="655"/>
      <c r="K232" s="655"/>
      <c r="L232" s="655"/>
      <c r="M232" s="655"/>
      <c r="N232" s="1310"/>
      <c r="O232" s="655"/>
      <c r="P232" s="656"/>
      <c r="Q232" s="657"/>
      <c r="R232" s="704"/>
      <c r="S232" s="3180"/>
      <c r="U232" s="209" t="str">
        <f t="shared" si="62"/>
        <v>0</v>
      </c>
      <c r="V232" s="68" t="str">
        <f t="shared" si="63"/>
        <v>0</v>
      </c>
    </row>
    <row r="233" spans="7:22" ht="20.100000000000001" customHeight="1">
      <c r="G233" s="1047"/>
      <c r="H233" s="655"/>
      <c r="I233" s="1722"/>
      <c r="J233" s="655"/>
      <c r="K233" s="655"/>
      <c r="L233" s="655"/>
      <c r="M233" s="655"/>
      <c r="N233" s="1310"/>
      <c r="O233" s="655"/>
      <c r="P233" s="656"/>
      <c r="Q233" s="657"/>
      <c r="R233" s="704"/>
      <c r="S233" s="3180"/>
      <c r="U233" s="209" t="str">
        <f t="shared" si="62"/>
        <v>0</v>
      </c>
      <c r="V233" s="68" t="str">
        <f t="shared" si="63"/>
        <v>0</v>
      </c>
    </row>
    <row r="234" spans="7:22" ht="20.100000000000001" customHeight="1">
      <c r="G234" s="1047"/>
      <c r="H234" s="655"/>
      <c r="I234" s="1722"/>
      <c r="J234" s="655"/>
      <c r="K234" s="655"/>
      <c r="L234" s="655"/>
      <c r="M234" s="655"/>
      <c r="N234" s="1310"/>
      <c r="O234" s="655"/>
      <c r="P234" s="656"/>
      <c r="Q234" s="657"/>
      <c r="R234" s="704"/>
      <c r="S234" s="3180"/>
      <c r="U234" s="209" t="str">
        <f t="shared" si="62"/>
        <v>0</v>
      </c>
      <c r="V234" s="68" t="str">
        <f t="shared" si="63"/>
        <v>0</v>
      </c>
    </row>
    <row r="235" spans="7:22" ht="20.100000000000001" customHeight="1">
      <c r="G235" s="1047"/>
      <c r="H235" s="655"/>
      <c r="I235" s="1722"/>
      <c r="J235" s="655"/>
      <c r="K235" s="655"/>
      <c r="L235" s="655"/>
      <c r="M235" s="655"/>
      <c r="N235" s="1310"/>
      <c r="O235" s="655"/>
      <c r="P235" s="656"/>
      <c r="Q235" s="657"/>
      <c r="R235" s="704"/>
      <c r="S235" s="3180"/>
      <c r="U235" s="209" t="str">
        <f t="shared" si="62"/>
        <v>0</v>
      </c>
      <c r="V235" s="68" t="str">
        <f t="shared" si="63"/>
        <v>0</v>
      </c>
    </row>
    <row r="236" spans="7:22" ht="20.100000000000001" customHeight="1">
      <c r="G236" s="1047"/>
      <c r="H236" s="655"/>
      <c r="I236" s="1722"/>
      <c r="J236" s="655"/>
      <c r="K236" s="655"/>
      <c r="L236" s="655"/>
      <c r="M236" s="655"/>
      <c r="N236" s="1310"/>
      <c r="O236" s="655"/>
      <c r="P236" s="656"/>
      <c r="Q236" s="657"/>
      <c r="R236" s="704"/>
      <c r="S236" s="3180"/>
      <c r="U236" s="209" t="str">
        <f t="shared" si="62"/>
        <v>0</v>
      </c>
      <c r="V236" s="68" t="str">
        <f t="shared" si="63"/>
        <v>0</v>
      </c>
    </row>
    <row r="237" spans="7:22" ht="20.100000000000001" customHeight="1">
      <c r="G237" s="1047"/>
      <c r="H237" s="655"/>
      <c r="I237" s="1722"/>
      <c r="J237" s="655"/>
      <c r="K237" s="655"/>
      <c r="L237" s="655"/>
      <c r="M237" s="655"/>
      <c r="N237" s="1310"/>
      <c r="O237" s="655"/>
      <c r="P237" s="656"/>
      <c r="Q237" s="657"/>
      <c r="R237" s="704"/>
      <c r="S237" s="3180"/>
      <c r="U237" s="209" t="str">
        <f t="shared" si="62"/>
        <v>0</v>
      </c>
      <c r="V237" s="68" t="str">
        <f t="shared" si="63"/>
        <v>0</v>
      </c>
    </row>
    <row r="238" spans="7:22" ht="20.100000000000001" customHeight="1">
      <c r="G238" s="1047"/>
      <c r="H238" s="655"/>
      <c r="I238" s="1722"/>
      <c r="J238" s="655"/>
      <c r="K238" s="655"/>
      <c r="L238" s="655"/>
      <c r="M238" s="655"/>
      <c r="N238" s="1310"/>
      <c r="O238" s="655"/>
      <c r="P238" s="656"/>
      <c r="Q238" s="657"/>
      <c r="R238" s="704"/>
      <c r="S238" s="3180"/>
      <c r="U238" s="209" t="str">
        <f t="shared" si="62"/>
        <v>0</v>
      </c>
      <c r="V238" s="68" t="str">
        <f t="shared" si="63"/>
        <v>0</v>
      </c>
    </row>
    <row r="239" spans="7:22" ht="20.100000000000001" customHeight="1">
      <c r="G239" s="1047"/>
      <c r="H239" s="655"/>
      <c r="I239" s="1722"/>
      <c r="J239" s="655"/>
      <c r="K239" s="655"/>
      <c r="L239" s="655"/>
      <c r="M239" s="655"/>
      <c r="N239" s="1310"/>
      <c r="O239" s="655"/>
      <c r="P239" s="656"/>
      <c r="Q239" s="657"/>
      <c r="R239" s="704"/>
      <c r="S239" s="3180"/>
      <c r="U239" s="209" t="str">
        <f t="shared" si="62"/>
        <v>0</v>
      </c>
      <c r="V239" s="68" t="str">
        <f t="shared" si="63"/>
        <v>0</v>
      </c>
    </row>
    <row r="240" spans="7:22" ht="20.100000000000001" customHeight="1">
      <c r="G240" s="1047"/>
      <c r="H240" s="655"/>
      <c r="I240" s="1722"/>
      <c r="J240" s="655"/>
      <c r="K240" s="655"/>
      <c r="L240" s="655"/>
      <c r="M240" s="655"/>
      <c r="N240" s="1310"/>
      <c r="O240" s="655"/>
      <c r="P240" s="656"/>
      <c r="Q240" s="657"/>
      <c r="R240" s="704"/>
      <c r="S240" s="3180"/>
      <c r="U240" s="209" t="str">
        <f t="shared" si="62"/>
        <v>0</v>
      </c>
      <c r="V240" s="68" t="str">
        <f t="shared" si="63"/>
        <v>0</v>
      </c>
    </row>
    <row r="241" spans="7:22" ht="20.100000000000001" customHeight="1">
      <c r="G241" s="1047"/>
      <c r="H241" s="655"/>
      <c r="I241" s="1722"/>
      <c r="J241" s="655"/>
      <c r="K241" s="655"/>
      <c r="L241" s="655"/>
      <c r="M241" s="655"/>
      <c r="N241" s="1310"/>
      <c r="O241" s="655"/>
      <c r="P241" s="656"/>
      <c r="Q241" s="657"/>
      <c r="R241" s="704"/>
      <c r="S241" s="3180"/>
      <c r="U241" s="209" t="str">
        <f t="shared" si="62"/>
        <v>0</v>
      </c>
      <c r="V241" s="68" t="str">
        <f t="shared" si="63"/>
        <v>0</v>
      </c>
    </row>
    <row r="242" spans="7:22" ht="20.100000000000001" customHeight="1">
      <c r="G242" s="1047"/>
      <c r="H242" s="655"/>
      <c r="I242" s="1722"/>
      <c r="J242" s="655"/>
      <c r="K242" s="655"/>
      <c r="L242" s="655"/>
      <c r="M242" s="655"/>
      <c r="N242" s="1310"/>
      <c r="O242" s="655"/>
      <c r="P242" s="656"/>
      <c r="Q242" s="657"/>
      <c r="R242" s="704"/>
      <c r="S242" s="3180"/>
      <c r="U242" s="209" t="str">
        <f t="shared" si="62"/>
        <v>0</v>
      </c>
      <c r="V242" s="68" t="str">
        <f t="shared" si="63"/>
        <v>0</v>
      </c>
    </row>
    <row r="243" spans="7:22" ht="20.100000000000001" customHeight="1">
      <c r="G243" s="1047"/>
      <c r="H243" s="655"/>
      <c r="I243" s="1722"/>
      <c r="J243" s="655"/>
      <c r="K243" s="655"/>
      <c r="L243" s="655"/>
      <c r="M243" s="655"/>
      <c r="N243" s="1310"/>
      <c r="O243" s="655"/>
      <c r="P243" s="656"/>
      <c r="Q243" s="657"/>
      <c r="R243" s="704"/>
      <c r="S243" s="3180"/>
      <c r="U243" s="209" t="str">
        <f t="shared" si="62"/>
        <v>0</v>
      </c>
      <c r="V243" s="68" t="str">
        <f t="shared" si="63"/>
        <v>0</v>
      </c>
    </row>
    <row r="244" spans="7:22" ht="20.100000000000001" customHeight="1">
      <c r="G244" s="1047"/>
      <c r="H244" s="655"/>
      <c r="I244" s="1722"/>
      <c r="J244" s="655"/>
      <c r="K244" s="655"/>
      <c r="L244" s="655"/>
      <c r="M244" s="655"/>
      <c r="N244" s="1310"/>
      <c r="O244" s="655"/>
      <c r="P244" s="656"/>
      <c r="Q244" s="657"/>
      <c r="R244" s="704"/>
      <c r="S244" s="3180"/>
      <c r="U244" s="209" t="str">
        <f t="shared" si="62"/>
        <v>0</v>
      </c>
      <c r="V244" s="68" t="str">
        <f t="shared" si="63"/>
        <v>0</v>
      </c>
    </row>
    <row r="245" spans="7:22" ht="20.100000000000001" customHeight="1">
      <c r="G245" s="1047"/>
      <c r="H245" s="655"/>
      <c r="I245" s="1722"/>
      <c r="J245" s="655"/>
      <c r="K245" s="655"/>
      <c r="L245" s="655"/>
      <c r="M245" s="655"/>
      <c r="N245" s="1310"/>
      <c r="O245" s="655"/>
      <c r="P245" s="656"/>
      <c r="Q245" s="657"/>
      <c r="R245" s="704"/>
      <c r="S245" s="3180"/>
      <c r="U245" s="209" t="str">
        <f t="shared" si="62"/>
        <v>0</v>
      </c>
      <c r="V245" s="68" t="str">
        <f t="shared" si="63"/>
        <v>0</v>
      </c>
    </row>
    <row r="246" spans="7:22" ht="20.100000000000001" customHeight="1">
      <c r="G246" s="1047"/>
      <c r="H246" s="655"/>
      <c r="I246" s="1722"/>
      <c r="J246" s="655"/>
      <c r="K246" s="655"/>
      <c r="L246" s="655"/>
      <c r="M246" s="655"/>
      <c r="N246" s="1310"/>
      <c r="O246" s="655"/>
      <c r="P246" s="656"/>
      <c r="Q246" s="657"/>
      <c r="R246" s="704"/>
      <c r="S246" s="3180"/>
      <c r="U246" s="209" t="str">
        <f t="shared" si="62"/>
        <v>0</v>
      </c>
      <c r="V246" s="68" t="str">
        <f t="shared" si="63"/>
        <v>0</v>
      </c>
    </row>
    <row r="247" spans="7:22" ht="20.100000000000001" customHeight="1">
      <c r="G247" s="1047"/>
      <c r="H247" s="655"/>
      <c r="I247" s="1722"/>
      <c r="J247" s="655"/>
      <c r="K247" s="655"/>
      <c r="L247" s="655"/>
      <c r="M247" s="655"/>
      <c r="N247" s="1310"/>
      <c r="O247" s="655"/>
      <c r="P247" s="656"/>
      <c r="Q247" s="657"/>
      <c r="R247" s="704"/>
      <c r="S247" s="3180"/>
      <c r="U247" s="209" t="str">
        <f t="shared" si="62"/>
        <v>0</v>
      </c>
      <c r="V247" s="68" t="str">
        <f t="shared" si="63"/>
        <v>0</v>
      </c>
    </row>
    <row r="248" spans="7:22" ht="20.100000000000001" customHeight="1">
      <c r="G248" s="1047"/>
      <c r="H248" s="655"/>
      <c r="I248" s="1722"/>
      <c r="J248" s="655"/>
      <c r="K248" s="655"/>
      <c r="L248" s="655"/>
      <c r="M248" s="655"/>
      <c r="N248" s="1310"/>
      <c r="O248" s="655"/>
      <c r="P248" s="656"/>
      <c r="Q248" s="657"/>
      <c r="R248" s="704"/>
      <c r="S248" s="3180"/>
      <c r="U248" s="209" t="str">
        <f t="shared" si="62"/>
        <v>0</v>
      </c>
      <c r="V248" s="68" t="str">
        <f t="shared" si="63"/>
        <v>0</v>
      </c>
    </row>
    <row r="249" spans="7:22" ht="20.100000000000001" customHeight="1">
      <c r="G249" s="1047"/>
      <c r="H249" s="655"/>
      <c r="I249" s="1722"/>
      <c r="J249" s="655"/>
      <c r="K249" s="655"/>
      <c r="L249" s="655"/>
      <c r="M249" s="655"/>
      <c r="N249" s="1310"/>
      <c r="O249" s="655"/>
      <c r="P249" s="656"/>
      <c r="Q249" s="657"/>
      <c r="R249" s="704"/>
      <c r="S249" s="3180"/>
      <c r="U249" s="209" t="str">
        <f t="shared" si="62"/>
        <v>0</v>
      </c>
      <c r="V249" s="68" t="str">
        <f t="shared" si="63"/>
        <v>0</v>
      </c>
    </row>
    <row r="250" spans="7:22" ht="20.100000000000001" customHeight="1">
      <c r="G250" s="1047"/>
      <c r="H250" s="655"/>
      <c r="I250" s="1722"/>
      <c r="J250" s="655"/>
      <c r="K250" s="655"/>
      <c r="L250" s="655"/>
      <c r="M250" s="655"/>
      <c r="N250" s="1310"/>
      <c r="O250" s="655"/>
      <c r="P250" s="656"/>
      <c r="Q250" s="657"/>
      <c r="R250" s="704"/>
      <c r="S250" s="3180"/>
      <c r="U250" s="209" t="str">
        <f t="shared" si="62"/>
        <v>0</v>
      </c>
      <c r="V250" s="68" t="str">
        <f t="shared" si="63"/>
        <v>0</v>
      </c>
    </row>
    <row r="251" spans="7:22" ht="20.100000000000001" customHeight="1">
      <c r="G251" s="1047"/>
      <c r="H251" s="655"/>
      <c r="I251" s="1722"/>
      <c r="J251" s="655"/>
      <c r="K251" s="655"/>
      <c r="L251" s="655"/>
      <c r="M251" s="655"/>
      <c r="N251" s="1310"/>
      <c r="O251" s="655"/>
      <c r="P251" s="656"/>
      <c r="Q251" s="657"/>
      <c r="R251" s="704"/>
      <c r="S251" s="3180"/>
      <c r="U251" s="209" t="str">
        <f t="shared" si="62"/>
        <v>0</v>
      </c>
      <c r="V251" s="68" t="str">
        <f t="shared" si="63"/>
        <v>0</v>
      </c>
    </row>
    <row r="252" spans="7:22" ht="20.100000000000001" customHeight="1">
      <c r="G252" s="1047"/>
      <c r="H252" s="655"/>
      <c r="I252" s="1722"/>
      <c r="J252" s="655"/>
      <c r="K252" s="655"/>
      <c r="L252" s="655"/>
      <c r="M252" s="655"/>
      <c r="N252" s="1310"/>
      <c r="O252" s="655"/>
      <c r="P252" s="656"/>
      <c r="Q252" s="657"/>
      <c r="R252" s="704"/>
      <c r="S252" s="3180"/>
      <c r="U252" s="209" t="str">
        <f t="shared" si="62"/>
        <v>0</v>
      </c>
      <c r="V252" s="68" t="str">
        <f t="shared" si="63"/>
        <v>0</v>
      </c>
    </row>
    <row r="253" spans="7:22" ht="20.100000000000001" customHeight="1">
      <c r="G253" s="1047"/>
      <c r="H253" s="655"/>
      <c r="I253" s="1722"/>
      <c r="J253" s="655"/>
      <c r="K253" s="655"/>
      <c r="L253" s="655"/>
      <c r="M253" s="655"/>
      <c r="N253" s="1310"/>
      <c r="O253" s="655"/>
      <c r="P253" s="656"/>
      <c r="Q253" s="657"/>
      <c r="R253" s="704"/>
      <c r="S253" s="3180"/>
      <c r="U253" s="209" t="str">
        <f t="shared" si="62"/>
        <v>0</v>
      </c>
      <c r="V253" s="68" t="str">
        <f t="shared" si="63"/>
        <v>0</v>
      </c>
    </row>
    <row r="254" spans="7:22" ht="20.100000000000001" customHeight="1">
      <c r="G254" s="1047"/>
      <c r="H254" s="655"/>
      <c r="I254" s="1722"/>
      <c r="J254" s="655"/>
      <c r="K254" s="655"/>
      <c r="L254" s="655"/>
      <c r="M254" s="655"/>
      <c r="N254" s="1310"/>
      <c r="O254" s="655"/>
      <c r="P254" s="656"/>
      <c r="Q254" s="657"/>
      <c r="R254" s="704"/>
      <c r="S254" s="3180"/>
      <c r="U254" s="209" t="str">
        <f t="shared" si="62"/>
        <v>0</v>
      </c>
      <c r="V254" s="68" t="str">
        <f t="shared" si="63"/>
        <v>0</v>
      </c>
    </row>
    <row r="255" spans="7:22" ht="20.100000000000001" customHeight="1">
      <c r="G255" s="1047"/>
      <c r="H255" s="655"/>
      <c r="I255" s="1722"/>
      <c r="J255" s="655"/>
      <c r="K255" s="655"/>
      <c r="L255" s="655"/>
      <c r="M255" s="655"/>
      <c r="N255" s="1310"/>
      <c r="O255" s="655"/>
      <c r="P255" s="656"/>
      <c r="Q255" s="657"/>
      <c r="R255" s="704"/>
      <c r="S255" s="3180"/>
      <c r="U255" s="209" t="str">
        <f t="shared" si="62"/>
        <v>0</v>
      </c>
      <c r="V255" s="68" t="str">
        <f t="shared" si="63"/>
        <v>0</v>
      </c>
    </row>
    <row r="256" spans="7:22" ht="20.100000000000001" customHeight="1">
      <c r="G256" s="1047"/>
      <c r="H256" s="655"/>
      <c r="I256" s="1722"/>
      <c r="J256" s="655"/>
      <c r="K256" s="655"/>
      <c r="L256" s="655"/>
      <c r="M256" s="655"/>
      <c r="N256" s="1310"/>
      <c r="O256" s="655"/>
      <c r="P256" s="656"/>
      <c r="Q256" s="657"/>
      <c r="R256" s="704"/>
      <c r="S256" s="3180"/>
      <c r="U256" s="209" t="str">
        <f t="shared" si="62"/>
        <v>0</v>
      </c>
      <c r="V256" s="68" t="str">
        <f t="shared" si="63"/>
        <v>0</v>
      </c>
    </row>
    <row r="257" spans="7:22" ht="20.100000000000001" customHeight="1">
      <c r="G257" s="1047"/>
      <c r="H257" s="655"/>
      <c r="I257" s="1722"/>
      <c r="J257" s="655"/>
      <c r="K257" s="655"/>
      <c r="L257" s="655"/>
      <c r="M257" s="655"/>
      <c r="N257" s="1310"/>
      <c r="O257" s="655"/>
      <c r="P257" s="656"/>
      <c r="Q257" s="657"/>
      <c r="R257" s="704"/>
      <c r="S257" s="3180"/>
      <c r="U257" s="209" t="str">
        <f t="shared" si="62"/>
        <v>0</v>
      </c>
      <c r="V257" s="68" t="str">
        <f t="shared" si="63"/>
        <v>0</v>
      </c>
    </row>
    <row r="258" spans="7:22" ht="20.100000000000001" customHeight="1">
      <c r="G258" s="1047"/>
      <c r="H258" s="655"/>
      <c r="I258" s="1722"/>
      <c r="J258" s="655"/>
      <c r="K258" s="655"/>
      <c r="L258" s="655"/>
      <c r="M258" s="655"/>
      <c r="N258" s="1310"/>
      <c r="O258" s="655"/>
      <c r="P258" s="656"/>
      <c r="Q258" s="657"/>
      <c r="R258" s="704"/>
      <c r="S258" s="3180"/>
      <c r="U258" s="209" t="str">
        <f t="shared" si="62"/>
        <v>0</v>
      </c>
      <c r="V258" s="68" t="str">
        <f t="shared" si="63"/>
        <v>0</v>
      </c>
    </row>
    <row r="259" spans="7:22" ht="20.100000000000001" customHeight="1">
      <c r="G259" s="1047"/>
      <c r="H259" s="655"/>
      <c r="I259" s="1722"/>
      <c r="J259" s="655"/>
      <c r="K259" s="655"/>
      <c r="L259" s="655"/>
      <c r="M259" s="655"/>
      <c r="N259" s="1310"/>
      <c r="O259" s="655"/>
      <c r="P259" s="656"/>
      <c r="Q259" s="657"/>
      <c r="R259" s="704"/>
      <c r="S259" s="3180"/>
      <c r="U259" s="209" t="str">
        <f t="shared" si="62"/>
        <v>0</v>
      </c>
      <c r="V259" s="68" t="str">
        <f t="shared" si="63"/>
        <v>0</v>
      </c>
    </row>
    <row r="260" spans="7:22" ht="20.100000000000001" customHeight="1">
      <c r="G260" s="1047"/>
      <c r="H260" s="655"/>
      <c r="I260" s="1722"/>
      <c r="J260" s="655"/>
      <c r="K260" s="655"/>
      <c r="L260" s="655"/>
      <c r="M260" s="655"/>
      <c r="N260" s="1310"/>
      <c r="O260" s="655"/>
      <c r="P260" s="656"/>
      <c r="Q260" s="657"/>
      <c r="R260" s="704"/>
      <c r="S260" s="3180"/>
      <c r="U260" s="209" t="str">
        <f t="shared" si="62"/>
        <v>0</v>
      </c>
      <c r="V260" s="68" t="str">
        <f t="shared" si="63"/>
        <v>0</v>
      </c>
    </row>
    <row r="261" spans="7:22" ht="20.100000000000001" customHeight="1">
      <c r="G261" s="1047"/>
      <c r="H261" s="655"/>
      <c r="I261" s="1722"/>
      <c r="J261" s="655"/>
      <c r="K261" s="655"/>
      <c r="L261" s="655"/>
      <c r="M261" s="655"/>
      <c r="N261" s="1310"/>
      <c r="O261" s="655"/>
      <c r="P261" s="656"/>
      <c r="Q261" s="657"/>
      <c r="R261" s="704"/>
      <c r="S261" s="3180"/>
      <c r="U261" s="209" t="str">
        <f t="shared" si="62"/>
        <v>0</v>
      </c>
      <c r="V261" s="68" t="str">
        <f t="shared" si="63"/>
        <v>0</v>
      </c>
    </row>
    <row r="262" spans="7:22" ht="20.100000000000001" customHeight="1">
      <c r="G262" s="1047"/>
      <c r="H262" s="655"/>
      <c r="I262" s="1722"/>
      <c r="J262" s="655"/>
      <c r="K262" s="655"/>
      <c r="L262" s="655"/>
      <c r="M262" s="655"/>
      <c r="N262" s="1310"/>
      <c r="O262" s="655"/>
      <c r="P262" s="656"/>
      <c r="Q262" s="657"/>
      <c r="R262" s="704"/>
      <c r="S262" s="3180"/>
      <c r="U262" s="209" t="str">
        <f t="shared" si="62"/>
        <v>0</v>
      </c>
      <c r="V262" s="68" t="str">
        <f t="shared" si="63"/>
        <v>0</v>
      </c>
    </row>
    <row r="263" spans="7:22" ht="20.100000000000001" customHeight="1">
      <c r="G263" s="1047"/>
      <c r="H263" s="655"/>
      <c r="I263" s="1722"/>
      <c r="J263" s="655"/>
      <c r="K263" s="655"/>
      <c r="L263" s="655"/>
      <c r="M263" s="655"/>
      <c r="N263" s="1310"/>
      <c r="O263" s="655"/>
      <c r="P263" s="656"/>
      <c r="Q263" s="657"/>
      <c r="R263" s="704"/>
      <c r="S263" s="3180"/>
      <c r="U263" s="209" t="str">
        <f t="shared" si="62"/>
        <v>0</v>
      </c>
      <c r="V263" s="68" t="str">
        <f t="shared" si="63"/>
        <v>0</v>
      </c>
    </row>
    <row r="264" spans="7:22" ht="20.100000000000001" customHeight="1">
      <c r="G264" s="1047"/>
      <c r="H264" s="655"/>
      <c r="I264" s="1722"/>
      <c r="J264" s="655"/>
      <c r="K264" s="655"/>
      <c r="L264" s="655"/>
      <c r="M264" s="655"/>
      <c r="N264" s="1310"/>
      <c r="O264" s="655"/>
      <c r="P264" s="656"/>
      <c r="Q264" s="657"/>
      <c r="R264" s="704"/>
      <c r="S264" s="3180"/>
      <c r="U264" s="209" t="str">
        <f t="shared" si="62"/>
        <v>0</v>
      </c>
      <c r="V264" s="68" t="str">
        <f t="shared" si="63"/>
        <v>0</v>
      </c>
    </row>
    <row r="265" spans="7:22" ht="20.100000000000001" customHeight="1">
      <c r="G265" s="1047"/>
      <c r="H265" s="655"/>
      <c r="I265" s="1722"/>
      <c r="J265" s="655"/>
      <c r="K265" s="655"/>
      <c r="L265" s="655"/>
      <c r="M265" s="655"/>
      <c r="N265" s="1310"/>
      <c r="O265" s="655"/>
      <c r="P265" s="656"/>
      <c r="Q265" s="657"/>
      <c r="R265" s="704"/>
      <c r="S265" s="3180"/>
      <c r="U265" s="209" t="str">
        <f t="shared" si="62"/>
        <v>0</v>
      </c>
      <c r="V265" s="68" t="str">
        <f t="shared" si="63"/>
        <v>0</v>
      </c>
    </row>
    <row r="266" spans="7:22" ht="20.100000000000001" customHeight="1">
      <c r="G266" s="1047"/>
      <c r="H266" s="655"/>
      <c r="I266" s="1722"/>
      <c r="J266" s="655"/>
      <c r="K266" s="655"/>
      <c r="L266" s="655"/>
      <c r="M266" s="655"/>
      <c r="N266" s="1310"/>
      <c r="O266" s="655"/>
      <c r="P266" s="656"/>
      <c r="Q266" s="657"/>
      <c r="R266" s="704"/>
      <c r="S266" s="3180"/>
      <c r="U266" s="209" t="str">
        <f t="shared" si="62"/>
        <v>0</v>
      </c>
      <c r="V266" s="68" t="str">
        <f t="shared" si="63"/>
        <v>0</v>
      </c>
    </row>
    <row r="267" spans="7:22" ht="20.100000000000001" customHeight="1">
      <c r="G267" s="1047"/>
      <c r="H267" s="655"/>
      <c r="I267" s="1722"/>
      <c r="J267" s="655"/>
      <c r="K267" s="655"/>
      <c r="L267" s="655"/>
      <c r="M267" s="655"/>
      <c r="N267" s="1310"/>
      <c r="O267" s="655"/>
      <c r="P267" s="656"/>
      <c r="Q267" s="657"/>
      <c r="R267" s="704"/>
      <c r="S267" s="3180"/>
      <c r="U267" s="209" t="str">
        <f t="shared" si="62"/>
        <v>0</v>
      </c>
      <c r="V267" s="68" t="str">
        <f t="shared" si="63"/>
        <v>0</v>
      </c>
    </row>
    <row r="268" spans="7:22" ht="20.100000000000001" customHeight="1">
      <c r="G268" s="1047"/>
      <c r="H268" s="655"/>
      <c r="I268" s="1722"/>
      <c r="J268" s="655"/>
      <c r="K268" s="655"/>
      <c r="L268" s="655"/>
      <c r="M268" s="655"/>
      <c r="N268" s="1310"/>
      <c r="O268" s="655"/>
      <c r="P268" s="656"/>
      <c r="Q268" s="657"/>
      <c r="R268" s="704"/>
      <c r="S268" s="3180"/>
      <c r="U268" s="209" t="str">
        <f t="shared" si="62"/>
        <v>0</v>
      </c>
      <c r="V268" s="68" t="str">
        <f t="shared" si="63"/>
        <v>0</v>
      </c>
    </row>
    <row r="269" spans="7:22" ht="20.100000000000001" customHeight="1">
      <c r="G269" s="1047"/>
      <c r="H269" s="655"/>
      <c r="I269" s="1722"/>
      <c r="J269" s="655"/>
      <c r="K269" s="655"/>
      <c r="L269" s="655"/>
      <c r="M269" s="655"/>
      <c r="N269" s="1310"/>
      <c r="O269" s="655"/>
      <c r="P269" s="656"/>
      <c r="Q269" s="657"/>
      <c r="R269" s="704"/>
      <c r="S269" s="3180"/>
      <c r="U269" s="209" t="str">
        <f t="shared" si="62"/>
        <v>0</v>
      </c>
      <c r="V269" s="68" t="str">
        <f t="shared" si="63"/>
        <v>0</v>
      </c>
    </row>
    <row r="270" spans="7:22" ht="20.100000000000001" customHeight="1">
      <c r="G270" s="1047"/>
      <c r="H270" s="655"/>
      <c r="I270" s="1722"/>
      <c r="J270" s="655"/>
      <c r="K270" s="655"/>
      <c r="L270" s="655"/>
      <c r="M270" s="655"/>
      <c r="N270" s="1310"/>
      <c r="O270" s="655"/>
      <c r="P270" s="656"/>
      <c r="Q270" s="657"/>
      <c r="R270" s="704"/>
      <c r="S270" s="3180"/>
      <c r="U270" s="209" t="str">
        <f t="shared" si="62"/>
        <v>0</v>
      </c>
      <c r="V270" s="68" t="str">
        <f t="shared" si="63"/>
        <v>0</v>
      </c>
    </row>
    <row r="271" spans="7:22" ht="20.100000000000001" customHeight="1">
      <c r="G271" s="1047"/>
      <c r="H271" s="655"/>
      <c r="I271" s="1722"/>
      <c r="J271" s="655"/>
      <c r="K271" s="655"/>
      <c r="L271" s="655"/>
      <c r="M271" s="655"/>
      <c r="N271" s="1310"/>
      <c r="O271" s="655"/>
      <c r="P271" s="656"/>
      <c r="Q271" s="657"/>
      <c r="R271" s="704"/>
      <c r="S271" s="3180"/>
      <c r="U271" s="209" t="str">
        <f t="shared" si="62"/>
        <v>0</v>
      </c>
      <c r="V271" s="68" t="str">
        <f t="shared" si="63"/>
        <v>0</v>
      </c>
    </row>
    <row r="272" spans="7:22" ht="20.100000000000001" customHeight="1">
      <c r="G272" s="1047"/>
      <c r="H272" s="655"/>
      <c r="I272" s="1722"/>
      <c r="J272" s="655"/>
      <c r="K272" s="655"/>
      <c r="L272" s="655"/>
      <c r="M272" s="655"/>
      <c r="N272" s="1310"/>
      <c r="O272" s="655"/>
      <c r="P272" s="656"/>
      <c r="Q272" s="657"/>
      <c r="R272" s="704"/>
      <c r="S272" s="3180"/>
      <c r="U272" s="209" t="str">
        <f t="shared" si="62"/>
        <v>0</v>
      </c>
      <c r="V272" s="68" t="str">
        <f t="shared" si="63"/>
        <v>0</v>
      </c>
    </row>
    <row r="273" spans="7:22" ht="20.100000000000001" customHeight="1">
      <c r="G273" s="1047"/>
      <c r="H273" s="655"/>
      <c r="I273" s="1722"/>
      <c r="J273" s="655"/>
      <c r="K273" s="655"/>
      <c r="L273" s="655"/>
      <c r="M273" s="655"/>
      <c r="N273" s="1310"/>
      <c r="O273" s="655"/>
      <c r="P273" s="656"/>
      <c r="Q273" s="657"/>
      <c r="R273" s="704"/>
      <c r="S273" s="3180"/>
      <c r="U273" s="209" t="str">
        <f t="shared" si="62"/>
        <v>0</v>
      </c>
      <c r="V273" s="68" t="str">
        <f t="shared" si="63"/>
        <v>0</v>
      </c>
    </row>
    <row r="274" spans="7:22" ht="20.100000000000001" customHeight="1">
      <c r="G274" s="1047"/>
      <c r="H274" s="655"/>
      <c r="I274" s="1722"/>
      <c r="J274" s="655"/>
      <c r="K274" s="655"/>
      <c r="L274" s="655"/>
      <c r="M274" s="655"/>
      <c r="N274" s="1310"/>
      <c r="O274" s="655"/>
      <c r="P274" s="656"/>
      <c r="Q274" s="657"/>
      <c r="R274" s="704"/>
      <c r="S274" s="3180"/>
      <c r="U274" s="209" t="str">
        <f t="shared" si="62"/>
        <v>0</v>
      </c>
      <c r="V274" s="68" t="str">
        <f t="shared" si="63"/>
        <v>0</v>
      </c>
    </row>
    <row r="275" spans="7:22" ht="20.100000000000001" customHeight="1">
      <c r="G275" s="1047"/>
      <c r="H275" s="655"/>
      <c r="I275" s="1722"/>
      <c r="J275" s="655"/>
      <c r="K275" s="655"/>
      <c r="L275" s="655"/>
      <c r="M275" s="655"/>
      <c r="N275" s="1310"/>
      <c r="O275" s="655"/>
      <c r="P275" s="656"/>
      <c r="Q275" s="657"/>
      <c r="R275" s="704"/>
      <c r="S275" s="3180"/>
      <c r="U275" s="209" t="str">
        <f t="shared" si="62"/>
        <v>0</v>
      </c>
      <c r="V275" s="68" t="str">
        <f t="shared" si="63"/>
        <v>0</v>
      </c>
    </row>
    <row r="276" spans="7:22" ht="20.100000000000001" customHeight="1">
      <c r="G276" s="1047"/>
      <c r="H276" s="655"/>
      <c r="I276" s="1722"/>
      <c r="J276" s="655"/>
      <c r="K276" s="655"/>
      <c r="L276" s="655"/>
      <c r="M276" s="655"/>
      <c r="N276" s="1310"/>
      <c r="O276" s="655"/>
      <c r="P276" s="656"/>
      <c r="Q276" s="657"/>
      <c r="R276" s="704"/>
      <c r="S276" s="3180"/>
      <c r="U276" s="209" t="str">
        <f t="shared" si="62"/>
        <v>0</v>
      </c>
      <c r="V276" s="68" t="str">
        <f t="shared" si="63"/>
        <v>0</v>
      </c>
    </row>
    <row r="277" spans="7:22" ht="20.100000000000001" customHeight="1">
      <c r="G277" s="1047"/>
      <c r="H277" s="655"/>
      <c r="I277" s="1722"/>
      <c r="J277" s="655"/>
      <c r="K277" s="655"/>
      <c r="L277" s="655"/>
      <c r="M277" s="655"/>
      <c r="N277" s="1310"/>
      <c r="O277" s="655"/>
      <c r="P277" s="656"/>
      <c r="Q277" s="657"/>
      <c r="R277" s="704"/>
      <c r="S277" s="3180"/>
      <c r="U277" s="209" t="str">
        <f t="shared" si="62"/>
        <v>0</v>
      </c>
      <c r="V277" s="68" t="str">
        <f t="shared" si="63"/>
        <v>0</v>
      </c>
    </row>
    <row r="278" spans="7:22" ht="20.100000000000001" customHeight="1">
      <c r="G278" s="1047"/>
      <c r="H278" s="655"/>
      <c r="I278" s="1722"/>
      <c r="J278" s="655"/>
      <c r="K278" s="655"/>
      <c r="L278" s="655"/>
      <c r="M278" s="655"/>
      <c r="N278" s="1310"/>
      <c r="O278" s="655"/>
      <c r="P278" s="656"/>
      <c r="Q278" s="657"/>
      <c r="R278" s="704"/>
      <c r="S278" s="3180"/>
      <c r="U278" s="209" t="str">
        <f t="shared" ref="U278:U341" si="64">IF(R278&gt;0,"추경","0")</f>
        <v>0</v>
      </c>
      <c r="V278" s="68" t="str">
        <f t="shared" ref="V278:V341" si="65">IF(R278&lt;0,"감액","0")</f>
        <v>0</v>
      </c>
    </row>
    <row r="279" spans="7:22" ht="20.100000000000001" customHeight="1">
      <c r="G279" s="1047"/>
      <c r="H279" s="655"/>
      <c r="I279" s="1722"/>
      <c r="J279" s="655"/>
      <c r="K279" s="655"/>
      <c r="L279" s="655"/>
      <c r="M279" s="655"/>
      <c r="N279" s="1310"/>
      <c r="O279" s="655"/>
      <c r="P279" s="656"/>
      <c r="Q279" s="657"/>
      <c r="R279" s="704"/>
      <c r="S279" s="3180"/>
      <c r="U279" s="209" t="str">
        <f t="shared" si="64"/>
        <v>0</v>
      </c>
      <c r="V279" s="68" t="str">
        <f t="shared" si="65"/>
        <v>0</v>
      </c>
    </row>
    <row r="280" spans="7:22" ht="20.100000000000001" customHeight="1">
      <c r="G280" s="1047"/>
      <c r="H280" s="655"/>
      <c r="I280" s="1722"/>
      <c r="J280" s="655"/>
      <c r="K280" s="655"/>
      <c r="L280" s="655"/>
      <c r="M280" s="655"/>
      <c r="N280" s="1310"/>
      <c r="O280" s="655"/>
      <c r="P280" s="656"/>
      <c r="Q280" s="657"/>
      <c r="R280" s="704"/>
      <c r="S280" s="3180"/>
      <c r="U280" s="209" t="str">
        <f t="shared" si="64"/>
        <v>0</v>
      </c>
      <c r="V280" s="68" t="str">
        <f t="shared" si="65"/>
        <v>0</v>
      </c>
    </row>
    <row r="281" spans="7:22" ht="20.100000000000001" customHeight="1">
      <c r="G281" s="1047"/>
      <c r="H281" s="655"/>
      <c r="I281" s="1722"/>
      <c r="J281" s="655"/>
      <c r="K281" s="655"/>
      <c r="L281" s="655"/>
      <c r="M281" s="655"/>
      <c r="N281" s="1310"/>
      <c r="O281" s="655"/>
      <c r="P281" s="656"/>
      <c r="Q281" s="657"/>
      <c r="R281" s="704"/>
      <c r="S281" s="3180"/>
      <c r="U281" s="209" t="str">
        <f t="shared" si="64"/>
        <v>0</v>
      </c>
      <c r="V281" s="68" t="str">
        <f t="shared" si="65"/>
        <v>0</v>
      </c>
    </row>
    <row r="282" spans="7:22" ht="20.100000000000001" customHeight="1">
      <c r="G282" s="1047"/>
      <c r="H282" s="655"/>
      <c r="I282" s="1722"/>
      <c r="J282" s="655"/>
      <c r="K282" s="655"/>
      <c r="L282" s="655"/>
      <c r="M282" s="655"/>
      <c r="N282" s="1310"/>
      <c r="O282" s="655"/>
      <c r="P282" s="656"/>
      <c r="Q282" s="657"/>
      <c r="R282" s="704"/>
      <c r="S282" s="3180"/>
      <c r="U282" s="209" t="str">
        <f t="shared" si="64"/>
        <v>0</v>
      </c>
      <c r="V282" s="68" t="str">
        <f t="shared" si="65"/>
        <v>0</v>
      </c>
    </row>
    <row r="283" spans="7:22" ht="20.100000000000001" customHeight="1">
      <c r="G283" s="1047"/>
      <c r="H283" s="655"/>
      <c r="I283" s="1722"/>
      <c r="J283" s="655"/>
      <c r="K283" s="655"/>
      <c r="L283" s="655"/>
      <c r="M283" s="655"/>
      <c r="N283" s="1310"/>
      <c r="O283" s="655"/>
      <c r="P283" s="656"/>
      <c r="Q283" s="657"/>
      <c r="R283" s="704"/>
      <c r="S283" s="3180"/>
      <c r="U283" s="209" t="str">
        <f t="shared" si="64"/>
        <v>0</v>
      </c>
      <c r="V283" s="68" t="str">
        <f t="shared" si="65"/>
        <v>0</v>
      </c>
    </row>
    <row r="284" spans="7:22" ht="20.100000000000001" customHeight="1">
      <c r="G284" s="1047"/>
      <c r="H284" s="655"/>
      <c r="I284" s="1722"/>
      <c r="J284" s="655"/>
      <c r="K284" s="655"/>
      <c r="L284" s="655"/>
      <c r="M284" s="655"/>
      <c r="N284" s="1310"/>
      <c r="O284" s="655"/>
      <c r="P284" s="656"/>
      <c r="Q284" s="657"/>
      <c r="R284" s="704"/>
      <c r="S284" s="3180"/>
      <c r="U284" s="209" t="str">
        <f t="shared" si="64"/>
        <v>0</v>
      </c>
      <c r="V284" s="68" t="str">
        <f t="shared" si="65"/>
        <v>0</v>
      </c>
    </row>
    <row r="285" spans="7:22" ht="20.100000000000001" customHeight="1">
      <c r="G285" s="1047"/>
      <c r="H285" s="655"/>
      <c r="I285" s="1722"/>
      <c r="J285" s="655"/>
      <c r="K285" s="655"/>
      <c r="L285" s="655"/>
      <c r="M285" s="655"/>
      <c r="N285" s="1310"/>
      <c r="O285" s="655"/>
      <c r="P285" s="656"/>
      <c r="Q285" s="657"/>
      <c r="R285" s="704"/>
      <c r="S285" s="3180"/>
      <c r="U285" s="209" t="str">
        <f t="shared" si="64"/>
        <v>0</v>
      </c>
      <c r="V285" s="68" t="str">
        <f t="shared" si="65"/>
        <v>0</v>
      </c>
    </row>
    <row r="286" spans="7:22" ht="20.100000000000001" customHeight="1">
      <c r="G286" s="1047"/>
      <c r="H286" s="655"/>
      <c r="I286" s="1722"/>
      <c r="J286" s="655"/>
      <c r="K286" s="655"/>
      <c r="L286" s="655"/>
      <c r="M286" s="655"/>
      <c r="N286" s="1310"/>
      <c r="O286" s="655"/>
      <c r="P286" s="656"/>
      <c r="Q286" s="657"/>
      <c r="R286" s="704"/>
      <c r="S286" s="3180"/>
      <c r="U286" s="209" t="str">
        <f t="shared" si="64"/>
        <v>0</v>
      </c>
      <c r="V286" s="68" t="str">
        <f t="shared" si="65"/>
        <v>0</v>
      </c>
    </row>
    <row r="287" spans="7:22" ht="20.100000000000001" customHeight="1">
      <c r="G287" s="1047"/>
      <c r="H287" s="655"/>
      <c r="I287" s="1722"/>
      <c r="J287" s="655"/>
      <c r="K287" s="655"/>
      <c r="L287" s="655"/>
      <c r="M287" s="655"/>
      <c r="N287" s="1310"/>
      <c r="O287" s="655"/>
      <c r="P287" s="656"/>
      <c r="Q287" s="657"/>
      <c r="R287" s="704"/>
      <c r="S287" s="3180"/>
      <c r="U287" s="209" t="str">
        <f t="shared" si="64"/>
        <v>0</v>
      </c>
      <c r="V287" s="68" t="str">
        <f t="shared" si="65"/>
        <v>0</v>
      </c>
    </row>
    <row r="288" spans="7:22" ht="20.100000000000001" customHeight="1">
      <c r="G288" s="1047"/>
      <c r="H288" s="655"/>
      <c r="I288" s="1722"/>
      <c r="J288" s="655"/>
      <c r="K288" s="655"/>
      <c r="L288" s="655"/>
      <c r="M288" s="655"/>
      <c r="N288" s="1310"/>
      <c r="O288" s="655"/>
      <c r="P288" s="656"/>
      <c r="Q288" s="657"/>
      <c r="R288" s="704"/>
      <c r="S288" s="3180"/>
      <c r="U288" s="209" t="str">
        <f t="shared" si="64"/>
        <v>0</v>
      </c>
      <c r="V288" s="68" t="str">
        <f t="shared" si="65"/>
        <v>0</v>
      </c>
    </row>
    <row r="289" spans="7:22" ht="20.100000000000001" customHeight="1">
      <c r="G289" s="1047"/>
      <c r="H289" s="655"/>
      <c r="I289" s="1722"/>
      <c r="J289" s="655"/>
      <c r="K289" s="655"/>
      <c r="L289" s="655"/>
      <c r="M289" s="655"/>
      <c r="N289" s="1310"/>
      <c r="O289" s="655"/>
      <c r="P289" s="656"/>
      <c r="Q289" s="657"/>
      <c r="R289" s="704"/>
      <c r="S289" s="3180"/>
      <c r="U289" s="209" t="str">
        <f t="shared" si="64"/>
        <v>0</v>
      </c>
      <c r="V289" s="68" t="str">
        <f t="shared" si="65"/>
        <v>0</v>
      </c>
    </row>
    <row r="290" spans="7:22" ht="20.100000000000001" customHeight="1">
      <c r="G290" s="1047"/>
      <c r="H290" s="655"/>
      <c r="I290" s="1722"/>
      <c r="J290" s="655"/>
      <c r="K290" s="655"/>
      <c r="L290" s="655"/>
      <c r="M290" s="655"/>
      <c r="N290" s="1310"/>
      <c r="O290" s="655"/>
      <c r="P290" s="656"/>
      <c r="Q290" s="657"/>
      <c r="R290" s="704"/>
      <c r="S290" s="3180"/>
      <c r="U290" s="209" t="str">
        <f t="shared" si="64"/>
        <v>0</v>
      </c>
      <c r="V290" s="68" t="str">
        <f t="shared" si="65"/>
        <v>0</v>
      </c>
    </row>
    <row r="291" spans="7:22" ht="20.100000000000001" customHeight="1">
      <c r="G291" s="1047"/>
      <c r="H291" s="655"/>
      <c r="I291" s="1722"/>
      <c r="J291" s="655"/>
      <c r="K291" s="655"/>
      <c r="L291" s="655"/>
      <c r="M291" s="655"/>
      <c r="N291" s="1310"/>
      <c r="O291" s="655"/>
      <c r="P291" s="656"/>
      <c r="Q291" s="657"/>
      <c r="R291" s="704"/>
      <c r="S291" s="3180"/>
      <c r="U291" s="209" t="str">
        <f t="shared" si="64"/>
        <v>0</v>
      </c>
      <c r="V291" s="68" t="str">
        <f t="shared" si="65"/>
        <v>0</v>
      </c>
    </row>
    <row r="292" spans="7:22" ht="20.100000000000001" customHeight="1">
      <c r="G292" s="1047"/>
      <c r="H292" s="655"/>
      <c r="I292" s="1722"/>
      <c r="J292" s="655"/>
      <c r="K292" s="655"/>
      <c r="L292" s="655"/>
      <c r="M292" s="655"/>
      <c r="N292" s="1310"/>
      <c r="O292" s="655"/>
      <c r="P292" s="656"/>
      <c r="Q292" s="657"/>
      <c r="R292" s="704"/>
      <c r="S292" s="3180"/>
      <c r="U292" s="209" t="str">
        <f t="shared" si="64"/>
        <v>0</v>
      </c>
      <c r="V292" s="68" t="str">
        <f t="shared" si="65"/>
        <v>0</v>
      </c>
    </row>
    <row r="293" spans="7:22" ht="20.100000000000001" customHeight="1">
      <c r="G293" s="1047"/>
      <c r="H293" s="655"/>
      <c r="I293" s="1722"/>
      <c r="J293" s="655"/>
      <c r="K293" s="655"/>
      <c r="L293" s="655"/>
      <c r="M293" s="655"/>
      <c r="N293" s="1310"/>
      <c r="O293" s="655"/>
      <c r="P293" s="656"/>
      <c r="Q293" s="657"/>
      <c r="R293" s="704"/>
      <c r="S293" s="3180"/>
      <c r="U293" s="209" t="str">
        <f t="shared" si="64"/>
        <v>0</v>
      </c>
      <c r="V293" s="68" t="str">
        <f t="shared" si="65"/>
        <v>0</v>
      </c>
    </row>
    <row r="294" spans="7:22" ht="20.100000000000001" customHeight="1">
      <c r="G294" s="1047"/>
      <c r="H294" s="655"/>
      <c r="I294" s="1722"/>
      <c r="J294" s="655"/>
      <c r="K294" s="655"/>
      <c r="L294" s="655"/>
      <c r="M294" s="655"/>
      <c r="N294" s="1310"/>
      <c r="O294" s="655"/>
      <c r="P294" s="656"/>
      <c r="Q294" s="657"/>
      <c r="R294" s="704"/>
      <c r="S294" s="3180"/>
      <c r="U294" s="209" t="str">
        <f t="shared" si="64"/>
        <v>0</v>
      </c>
      <c r="V294" s="68" t="str">
        <f t="shared" si="65"/>
        <v>0</v>
      </c>
    </row>
    <row r="295" spans="7:22" ht="20.100000000000001" customHeight="1">
      <c r="G295" s="1047"/>
      <c r="H295" s="655"/>
      <c r="I295" s="1722"/>
      <c r="J295" s="655"/>
      <c r="K295" s="655"/>
      <c r="L295" s="655"/>
      <c r="M295" s="655"/>
      <c r="N295" s="1310"/>
      <c r="O295" s="655"/>
      <c r="P295" s="656"/>
      <c r="Q295" s="657"/>
      <c r="R295" s="704"/>
      <c r="S295" s="3180"/>
      <c r="U295" s="209" t="str">
        <f t="shared" si="64"/>
        <v>0</v>
      </c>
      <c r="V295" s="68" t="str">
        <f t="shared" si="65"/>
        <v>0</v>
      </c>
    </row>
    <row r="296" spans="7:22" ht="20.100000000000001" customHeight="1">
      <c r="G296" s="1047"/>
      <c r="H296" s="655"/>
      <c r="I296" s="1722"/>
      <c r="J296" s="655"/>
      <c r="K296" s="655"/>
      <c r="L296" s="655"/>
      <c r="M296" s="655"/>
      <c r="N296" s="1310"/>
      <c r="O296" s="655"/>
      <c r="P296" s="656"/>
      <c r="Q296" s="657"/>
      <c r="R296" s="704"/>
      <c r="S296" s="3180"/>
      <c r="U296" s="209" t="str">
        <f t="shared" si="64"/>
        <v>0</v>
      </c>
      <c r="V296" s="68" t="str">
        <f t="shared" si="65"/>
        <v>0</v>
      </c>
    </row>
    <row r="297" spans="7:22" ht="20.100000000000001" customHeight="1">
      <c r="G297" s="1047"/>
      <c r="H297" s="655"/>
      <c r="I297" s="1722"/>
      <c r="J297" s="655"/>
      <c r="K297" s="655"/>
      <c r="L297" s="655"/>
      <c r="M297" s="655"/>
      <c r="N297" s="1310"/>
      <c r="O297" s="655"/>
      <c r="P297" s="656"/>
      <c r="Q297" s="657"/>
      <c r="R297" s="704"/>
      <c r="S297" s="3180"/>
      <c r="U297" s="209" t="str">
        <f t="shared" si="64"/>
        <v>0</v>
      </c>
      <c r="V297" s="68" t="str">
        <f t="shared" si="65"/>
        <v>0</v>
      </c>
    </row>
    <row r="298" spans="7:22" ht="20.100000000000001" customHeight="1">
      <c r="G298" s="1047"/>
      <c r="H298" s="655"/>
      <c r="I298" s="1722"/>
      <c r="J298" s="655"/>
      <c r="K298" s="655"/>
      <c r="L298" s="655"/>
      <c r="M298" s="655"/>
      <c r="N298" s="1310"/>
      <c r="O298" s="655"/>
      <c r="P298" s="656"/>
      <c r="Q298" s="657"/>
      <c r="R298" s="704"/>
      <c r="S298" s="3180"/>
      <c r="U298" s="209" t="str">
        <f t="shared" si="64"/>
        <v>0</v>
      </c>
      <c r="V298" s="68" t="str">
        <f t="shared" si="65"/>
        <v>0</v>
      </c>
    </row>
    <row r="299" spans="7:22" ht="20.100000000000001" customHeight="1">
      <c r="G299" s="1047"/>
      <c r="H299" s="655"/>
      <c r="I299" s="1722"/>
      <c r="J299" s="655"/>
      <c r="K299" s="655"/>
      <c r="L299" s="655"/>
      <c r="M299" s="655"/>
      <c r="N299" s="1310"/>
      <c r="O299" s="655"/>
      <c r="P299" s="656"/>
      <c r="Q299" s="657"/>
      <c r="R299" s="704"/>
      <c r="S299" s="3180"/>
      <c r="U299" s="209" t="str">
        <f t="shared" si="64"/>
        <v>0</v>
      </c>
      <c r="V299" s="68" t="str">
        <f t="shared" si="65"/>
        <v>0</v>
      </c>
    </row>
    <row r="300" spans="7:22" ht="20.100000000000001" customHeight="1">
      <c r="G300" s="1047"/>
      <c r="H300" s="655"/>
      <c r="I300" s="1722"/>
      <c r="J300" s="655"/>
      <c r="K300" s="655"/>
      <c r="L300" s="655"/>
      <c r="M300" s="655"/>
      <c r="N300" s="1310"/>
      <c r="O300" s="655"/>
      <c r="P300" s="656"/>
      <c r="Q300" s="657"/>
      <c r="R300" s="704"/>
      <c r="S300" s="3180"/>
      <c r="U300" s="209" t="str">
        <f t="shared" si="64"/>
        <v>0</v>
      </c>
      <c r="V300" s="68" t="str">
        <f t="shared" si="65"/>
        <v>0</v>
      </c>
    </row>
    <row r="301" spans="7:22" ht="20.100000000000001" customHeight="1">
      <c r="G301" s="1047"/>
      <c r="H301" s="655"/>
      <c r="I301" s="1722"/>
      <c r="J301" s="655"/>
      <c r="K301" s="655"/>
      <c r="L301" s="655"/>
      <c r="M301" s="655"/>
      <c r="N301" s="1310"/>
      <c r="O301" s="655"/>
      <c r="P301" s="656"/>
      <c r="Q301" s="657"/>
      <c r="R301" s="704"/>
      <c r="S301" s="3180"/>
      <c r="U301" s="209" t="str">
        <f t="shared" si="64"/>
        <v>0</v>
      </c>
      <c r="V301" s="68" t="str">
        <f t="shared" si="65"/>
        <v>0</v>
      </c>
    </row>
    <row r="302" spans="7:22" ht="20.100000000000001" customHeight="1">
      <c r="G302" s="1047"/>
      <c r="H302" s="655"/>
      <c r="I302" s="1722"/>
      <c r="J302" s="655"/>
      <c r="K302" s="655"/>
      <c r="L302" s="655"/>
      <c r="M302" s="655"/>
      <c r="N302" s="1310"/>
      <c r="O302" s="655"/>
      <c r="P302" s="656"/>
      <c r="Q302" s="657"/>
      <c r="R302" s="704"/>
      <c r="S302" s="3180"/>
      <c r="U302" s="209" t="str">
        <f t="shared" si="64"/>
        <v>0</v>
      </c>
      <c r="V302" s="68" t="str">
        <f t="shared" si="65"/>
        <v>0</v>
      </c>
    </row>
    <row r="303" spans="7:22" ht="20.100000000000001" customHeight="1">
      <c r="G303" s="1047"/>
      <c r="H303" s="655"/>
      <c r="I303" s="1722"/>
      <c r="J303" s="655"/>
      <c r="K303" s="655"/>
      <c r="L303" s="655"/>
      <c r="M303" s="655"/>
      <c r="N303" s="1310"/>
      <c r="O303" s="655"/>
      <c r="P303" s="656"/>
      <c r="Q303" s="657"/>
      <c r="R303" s="704"/>
      <c r="S303" s="3180"/>
      <c r="U303" s="209" t="str">
        <f t="shared" si="64"/>
        <v>0</v>
      </c>
      <c r="V303" s="68" t="str">
        <f t="shared" si="65"/>
        <v>0</v>
      </c>
    </row>
    <row r="304" spans="7:22" ht="20.100000000000001" customHeight="1">
      <c r="G304" s="1047"/>
      <c r="H304" s="655"/>
      <c r="I304" s="1722"/>
      <c r="J304" s="655"/>
      <c r="K304" s="655"/>
      <c r="L304" s="655"/>
      <c r="M304" s="655"/>
      <c r="N304" s="1310"/>
      <c r="O304" s="655"/>
      <c r="P304" s="656"/>
      <c r="Q304" s="657"/>
      <c r="R304" s="704"/>
      <c r="S304" s="3180"/>
      <c r="U304" s="209" t="str">
        <f t="shared" si="64"/>
        <v>0</v>
      </c>
      <c r="V304" s="68" t="str">
        <f t="shared" si="65"/>
        <v>0</v>
      </c>
    </row>
    <row r="305" spans="7:22" ht="20.100000000000001" customHeight="1">
      <c r="G305" s="1047"/>
      <c r="H305" s="655"/>
      <c r="I305" s="1722"/>
      <c r="J305" s="655"/>
      <c r="K305" s="655"/>
      <c r="L305" s="655"/>
      <c r="M305" s="655"/>
      <c r="N305" s="1310"/>
      <c r="O305" s="655"/>
      <c r="P305" s="656"/>
      <c r="Q305" s="657"/>
      <c r="R305" s="704"/>
      <c r="S305" s="3180"/>
      <c r="U305" s="209" t="str">
        <f t="shared" si="64"/>
        <v>0</v>
      </c>
      <c r="V305" s="68" t="str">
        <f t="shared" si="65"/>
        <v>0</v>
      </c>
    </row>
    <row r="306" spans="7:22" ht="20.100000000000001" customHeight="1">
      <c r="G306" s="1047"/>
      <c r="H306" s="655"/>
      <c r="I306" s="1722"/>
      <c r="J306" s="655"/>
      <c r="K306" s="655"/>
      <c r="L306" s="655"/>
      <c r="M306" s="655"/>
      <c r="N306" s="1310"/>
      <c r="O306" s="655"/>
      <c r="P306" s="656"/>
      <c r="Q306" s="657"/>
      <c r="R306" s="704"/>
      <c r="S306" s="3180"/>
      <c r="U306" s="209" t="str">
        <f t="shared" si="64"/>
        <v>0</v>
      </c>
      <c r="V306" s="68" t="str">
        <f t="shared" si="65"/>
        <v>0</v>
      </c>
    </row>
    <row r="307" spans="7:22" ht="20.100000000000001" customHeight="1">
      <c r="G307" s="1047"/>
      <c r="H307" s="655"/>
      <c r="I307" s="1722"/>
      <c r="J307" s="655"/>
      <c r="K307" s="655"/>
      <c r="L307" s="655"/>
      <c r="M307" s="655"/>
      <c r="N307" s="1310"/>
      <c r="O307" s="655"/>
      <c r="P307" s="656"/>
      <c r="Q307" s="657"/>
      <c r="R307" s="704"/>
      <c r="S307" s="3180"/>
      <c r="U307" s="209" t="str">
        <f t="shared" si="64"/>
        <v>0</v>
      </c>
      <c r="V307" s="68" t="str">
        <f t="shared" si="65"/>
        <v>0</v>
      </c>
    </row>
    <row r="308" spans="7:22" ht="20.100000000000001" customHeight="1">
      <c r="G308" s="1047"/>
      <c r="H308" s="655"/>
      <c r="I308" s="1722"/>
      <c r="J308" s="655"/>
      <c r="K308" s="655"/>
      <c r="L308" s="655"/>
      <c r="M308" s="655"/>
      <c r="N308" s="1310"/>
      <c r="O308" s="655"/>
      <c r="P308" s="656"/>
      <c r="Q308" s="657"/>
      <c r="R308" s="704"/>
      <c r="S308" s="3180"/>
      <c r="U308" s="209" t="str">
        <f t="shared" si="64"/>
        <v>0</v>
      </c>
      <c r="V308" s="68" t="str">
        <f t="shared" si="65"/>
        <v>0</v>
      </c>
    </row>
    <row r="309" spans="7:22" ht="20.100000000000001" customHeight="1">
      <c r="G309" s="1047"/>
      <c r="H309" s="655"/>
      <c r="I309" s="1722"/>
      <c r="J309" s="655"/>
      <c r="K309" s="655"/>
      <c r="L309" s="655"/>
      <c r="M309" s="655"/>
      <c r="N309" s="1310"/>
      <c r="O309" s="655"/>
      <c r="P309" s="656"/>
      <c r="Q309" s="657"/>
      <c r="R309" s="704"/>
      <c r="S309" s="3180"/>
      <c r="U309" s="209" t="str">
        <f t="shared" si="64"/>
        <v>0</v>
      </c>
      <c r="V309" s="68" t="str">
        <f t="shared" si="65"/>
        <v>0</v>
      </c>
    </row>
    <row r="310" spans="7:22" ht="20.100000000000001" customHeight="1">
      <c r="G310" s="1047"/>
      <c r="H310" s="655"/>
      <c r="I310" s="1722"/>
      <c r="J310" s="655"/>
      <c r="K310" s="655"/>
      <c r="L310" s="655"/>
      <c r="M310" s="655"/>
      <c r="N310" s="1310"/>
      <c r="O310" s="655"/>
      <c r="P310" s="656"/>
      <c r="Q310" s="657"/>
      <c r="R310" s="704"/>
      <c r="S310" s="3180"/>
      <c r="U310" s="209" t="str">
        <f t="shared" si="64"/>
        <v>0</v>
      </c>
      <c r="V310" s="68" t="str">
        <f t="shared" si="65"/>
        <v>0</v>
      </c>
    </row>
    <row r="311" spans="7:22" ht="20.100000000000001" customHeight="1">
      <c r="G311" s="1047"/>
      <c r="H311" s="655"/>
      <c r="I311" s="1722"/>
      <c r="J311" s="655"/>
      <c r="K311" s="655"/>
      <c r="L311" s="655"/>
      <c r="M311" s="655"/>
      <c r="N311" s="1310"/>
      <c r="O311" s="655"/>
      <c r="P311" s="656"/>
      <c r="Q311" s="657"/>
      <c r="R311" s="704"/>
      <c r="S311" s="3180"/>
      <c r="U311" s="209" t="str">
        <f t="shared" si="64"/>
        <v>0</v>
      </c>
      <c r="V311" s="68" t="str">
        <f t="shared" si="65"/>
        <v>0</v>
      </c>
    </row>
    <row r="312" spans="7:22" ht="20.100000000000001" customHeight="1">
      <c r="G312" s="1047"/>
      <c r="H312" s="655"/>
      <c r="I312" s="1722"/>
      <c r="J312" s="655"/>
      <c r="K312" s="655"/>
      <c r="L312" s="655"/>
      <c r="M312" s="655"/>
      <c r="N312" s="1310"/>
      <c r="O312" s="655"/>
      <c r="P312" s="656"/>
      <c r="Q312" s="657"/>
      <c r="R312" s="704"/>
      <c r="S312" s="3180"/>
      <c r="U312" s="209" t="str">
        <f t="shared" si="64"/>
        <v>0</v>
      </c>
      <c r="V312" s="68" t="str">
        <f t="shared" si="65"/>
        <v>0</v>
      </c>
    </row>
    <row r="313" spans="7:22" ht="20.100000000000001" customHeight="1">
      <c r="G313" s="1047"/>
      <c r="H313" s="655"/>
      <c r="I313" s="1722"/>
      <c r="J313" s="655"/>
      <c r="K313" s="655"/>
      <c r="L313" s="655"/>
      <c r="M313" s="655"/>
      <c r="N313" s="1310"/>
      <c r="O313" s="655"/>
      <c r="P313" s="656"/>
      <c r="Q313" s="657"/>
      <c r="R313" s="704"/>
      <c r="S313" s="3180"/>
      <c r="U313" s="209" t="str">
        <f t="shared" si="64"/>
        <v>0</v>
      </c>
      <c r="V313" s="68" t="str">
        <f t="shared" si="65"/>
        <v>0</v>
      </c>
    </row>
    <row r="314" spans="7:22" ht="20.100000000000001" customHeight="1">
      <c r="G314" s="1047"/>
      <c r="H314" s="655"/>
      <c r="I314" s="1722"/>
      <c r="J314" s="655"/>
      <c r="K314" s="655"/>
      <c r="L314" s="655"/>
      <c r="M314" s="655"/>
      <c r="N314" s="1310"/>
      <c r="O314" s="655"/>
      <c r="P314" s="656"/>
      <c r="Q314" s="657"/>
      <c r="R314" s="704"/>
      <c r="S314" s="3180"/>
      <c r="U314" s="209" t="str">
        <f t="shared" si="64"/>
        <v>0</v>
      </c>
      <c r="V314" s="68" t="str">
        <f t="shared" si="65"/>
        <v>0</v>
      </c>
    </row>
    <row r="315" spans="7:22" ht="20.100000000000001" customHeight="1">
      <c r="G315" s="1047"/>
      <c r="H315" s="655"/>
      <c r="I315" s="1722"/>
      <c r="J315" s="655"/>
      <c r="K315" s="655"/>
      <c r="L315" s="655"/>
      <c r="M315" s="655"/>
      <c r="N315" s="1310"/>
      <c r="O315" s="655"/>
      <c r="P315" s="656"/>
      <c r="Q315" s="657"/>
      <c r="R315" s="704"/>
      <c r="S315" s="3180"/>
      <c r="U315" s="209" t="str">
        <f t="shared" si="64"/>
        <v>0</v>
      </c>
      <c r="V315" s="68" t="str">
        <f t="shared" si="65"/>
        <v>0</v>
      </c>
    </row>
    <row r="316" spans="7:22" ht="20.100000000000001" customHeight="1">
      <c r="G316" s="1047"/>
      <c r="H316" s="655"/>
      <c r="I316" s="1722"/>
      <c r="J316" s="655"/>
      <c r="K316" s="655"/>
      <c r="L316" s="655"/>
      <c r="M316" s="655"/>
      <c r="N316" s="1310"/>
      <c r="O316" s="655"/>
      <c r="P316" s="656"/>
      <c r="Q316" s="657"/>
      <c r="R316" s="704"/>
      <c r="S316" s="3180"/>
      <c r="U316" s="209" t="str">
        <f t="shared" si="64"/>
        <v>0</v>
      </c>
      <c r="V316" s="68" t="str">
        <f t="shared" si="65"/>
        <v>0</v>
      </c>
    </row>
    <row r="317" spans="7:22" ht="20.100000000000001" customHeight="1">
      <c r="G317" s="1047"/>
      <c r="H317" s="655"/>
      <c r="I317" s="1722"/>
      <c r="J317" s="655"/>
      <c r="K317" s="655"/>
      <c r="L317" s="655"/>
      <c r="M317" s="655"/>
      <c r="N317" s="1310"/>
      <c r="O317" s="655"/>
      <c r="P317" s="656"/>
      <c r="Q317" s="657"/>
      <c r="R317" s="704"/>
      <c r="S317" s="3180"/>
      <c r="U317" s="209" t="str">
        <f t="shared" si="64"/>
        <v>0</v>
      </c>
      <c r="V317" s="68" t="str">
        <f t="shared" si="65"/>
        <v>0</v>
      </c>
    </row>
    <row r="318" spans="7:22" ht="20.100000000000001" customHeight="1">
      <c r="G318" s="1047"/>
      <c r="H318" s="655"/>
      <c r="I318" s="1722"/>
      <c r="J318" s="655"/>
      <c r="K318" s="655"/>
      <c r="L318" s="655"/>
      <c r="M318" s="655"/>
      <c r="N318" s="1310"/>
      <c r="O318" s="655"/>
      <c r="P318" s="656"/>
      <c r="Q318" s="657"/>
      <c r="R318" s="704"/>
      <c r="S318" s="3180"/>
      <c r="U318" s="209" t="str">
        <f t="shared" si="64"/>
        <v>0</v>
      </c>
      <c r="V318" s="68" t="str">
        <f t="shared" si="65"/>
        <v>0</v>
      </c>
    </row>
    <row r="319" spans="7:22" ht="20.100000000000001" customHeight="1">
      <c r="G319" s="1047"/>
      <c r="H319" s="655"/>
      <c r="I319" s="1722"/>
      <c r="J319" s="655"/>
      <c r="K319" s="655"/>
      <c r="L319" s="655"/>
      <c r="M319" s="655"/>
      <c r="N319" s="1310"/>
      <c r="O319" s="655"/>
      <c r="P319" s="656"/>
      <c r="Q319" s="657"/>
      <c r="R319" s="704"/>
      <c r="S319" s="3180"/>
      <c r="U319" s="209" t="str">
        <f t="shared" si="64"/>
        <v>0</v>
      </c>
      <c r="V319" s="68" t="str">
        <f t="shared" si="65"/>
        <v>0</v>
      </c>
    </row>
    <row r="320" spans="7:22" ht="20.100000000000001" customHeight="1">
      <c r="G320" s="1047"/>
      <c r="H320" s="655"/>
      <c r="I320" s="1722"/>
      <c r="J320" s="655"/>
      <c r="K320" s="655"/>
      <c r="L320" s="655"/>
      <c r="M320" s="655"/>
      <c r="N320" s="1310"/>
      <c r="O320" s="655"/>
      <c r="P320" s="656"/>
      <c r="Q320" s="657"/>
      <c r="R320" s="704"/>
      <c r="S320" s="3180"/>
      <c r="U320" s="209" t="str">
        <f t="shared" si="64"/>
        <v>0</v>
      </c>
      <c r="V320" s="68" t="str">
        <f t="shared" si="65"/>
        <v>0</v>
      </c>
    </row>
    <row r="321" spans="7:22" ht="20.100000000000001" customHeight="1">
      <c r="G321" s="1047"/>
      <c r="H321" s="655"/>
      <c r="I321" s="1722"/>
      <c r="J321" s="655"/>
      <c r="K321" s="655"/>
      <c r="L321" s="655"/>
      <c r="M321" s="655"/>
      <c r="N321" s="1310"/>
      <c r="O321" s="655"/>
      <c r="P321" s="656"/>
      <c r="Q321" s="657"/>
      <c r="R321" s="704"/>
      <c r="S321" s="3180"/>
      <c r="U321" s="209" t="str">
        <f t="shared" si="64"/>
        <v>0</v>
      </c>
      <c r="V321" s="68" t="str">
        <f t="shared" si="65"/>
        <v>0</v>
      </c>
    </row>
    <row r="322" spans="7:22" ht="20.100000000000001" customHeight="1">
      <c r="G322" s="1047"/>
      <c r="H322" s="655"/>
      <c r="I322" s="1722"/>
      <c r="J322" s="655"/>
      <c r="K322" s="655"/>
      <c r="L322" s="655"/>
      <c r="M322" s="655"/>
      <c r="N322" s="1310"/>
      <c r="O322" s="655"/>
      <c r="P322" s="656"/>
      <c r="Q322" s="657"/>
      <c r="R322" s="704"/>
      <c r="S322" s="3180"/>
      <c r="U322" s="209" t="str">
        <f t="shared" si="64"/>
        <v>0</v>
      </c>
      <c r="V322" s="68" t="str">
        <f t="shared" si="65"/>
        <v>0</v>
      </c>
    </row>
    <row r="323" spans="7:22" ht="20.100000000000001" customHeight="1">
      <c r="G323" s="1047"/>
      <c r="H323" s="655"/>
      <c r="I323" s="1722"/>
      <c r="J323" s="655"/>
      <c r="K323" s="655"/>
      <c r="L323" s="655"/>
      <c r="M323" s="655"/>
      <c r="N323" s="1310"/>
      <c r="O323" s="655"/>
      <c r="P323" s="656"/>
      <c r="Q323" s="657"/>
      <c r="R323" s="704"/>
      <c r="S323" s="3180"/>
      <c r="U323" s="209" t="str">
        <f t="shared" si="64"/>
        <v>0</v>
      </c>
      <c r="V323" s="68" t="str">
        <f t="shared" si="65"/>
        <v>0</v>
      </c>
    </row>
    <row r="324" spans="7:22" ht="20.100000000000001" customHeight="1">
      <c r="G324" s="1047"/>
      <c r="H324" s="655"/>
      <c r="I324" s="1722"/>
      <c r="J324" s="655"/>
      <c r="K324" s="655"/>
      <c r="L324" s="655"/>
      <c r="M324" s="655"/>
      <c r="N324" s="1310"/>
      <c r="O324" s="655"/>
      <c r="P324" s="656"/>
      <c r="Q324" s="657"/>
      <c r="R324" s="704"/>
      <c r="S324" s="3180"/>
      <c r="U324" s="209" t="str">
        <f t="shared" si="64"/>
        <v>0</v>
      </c>
      <c r="V324" s="68" t="str">
        <f t="shared" si="65"/>
        <v>0</v>
      </c>
    </row>
    <row r="325" spans="7:22" ht="20.100000000000001" customHeight="1">
      <c r="G325" s="1047"/>
      <c r="H325" s="655"/>
      <c r="I325" s="1722"/>
      <c r="J325" s="655"/>
      <c r="K325" s="655"/>
      <c r="L325" s="655"/>
      <c r="M325" s="655"/>
      <c r="N325" s="1310"/>
      <c r="O325" s="655"/>
      <c r="P325" s="656"/>
      <c r="Q325" s="657"/>
      <c r="R325" s="704"/>
      <c r="S325" s="3180"/>
      <c r="U325" s="209" t="str">
        <f t="shared" si="64"/>
        <v>0</v>
      </c>
      <c r="V325" s="68" t="str">
        <f t="shared" si="65"/>
        <v>0</v>
      </c>
    </row>
    <row r="326" spans="7:22" ht="20.100000000000001" customHeight="1">
      <c r="G326" s="1047"/>
      <c r="H326" s="655"/>
      <c r="I326" s="1722"/>
      <c r="J326" s="655"/>
      <c r="K326" s="655"/>
      <c r="L326" s="655"/>
      <c r="M326" s="655"/>
      <c r="N326" s="1310"/>
      <c r="O326" s="655"/>
      <c r="P326" s="656"/>
      <c r="Q326" s="657"/>
      <c r="R326" s="704"/>
      <c r="S326" s="3180"/>
      <c r="U326" s="209" t="str">
        <f t="shared" si="64"/>
        <v>0</v>
      </c>
      <c r="V326" s="68" t="str">
        <f t="shared" si="65"/>
        <v>0</v>
      </c>
    </row>
    <row r="327" spans="7:22" ht="20.100000000000001" customHeight="1">
      <c r="G327" s="1047"/>
      <c r="H327" s="655"/>
      <c r="I327" s="1722"/>
      <c r="J327" s="655"/>
      <c r="K327" s="655"/>
      <c r="L327" s="655"/>
      <c r="M327" s="655"/>
      <c r="N327" s="1310"/>
      <c r="O327" s="655"/>
      <c r="P327" s="656"/>
      <c r="Q327" s="657"/>
      <c r="R327" s="704"/>
      <c r="S327" s="3180"/>
      <c r="U327" s="209" t="str">
        <f t="shared" si="64"/>
        <v>0</v>
      </c>
      <c r="V327" s="68" t="str">
        <f t="shared" si="65"/>
        <v>0</v>
      </c>
    </row>
    <row r="328" spans="7:22" ht="20.100000000000001" customHeight="1">
      <c r="G328" s="1047"/>
      <c r="H328" s="655"/>
      <c r="I328" s="1722"/>
      <c r="J328" s="655"/>
      <c r="K328" s="655"/>
      <c r="L328" s="655"/>
      <c r="M328" s="655"/>
      <c r="N328" s="1310"/>
      <c r="O328" s="655"/>
      <c r="P328" s="656"/>
      <c r="Q328" s="657"/>
      <c r="R328" s="704"/>
      <c r="S328" s="3180"/>
      <c r="U328" s="209" t="str">
        <f t="shared" si="64"/>
        <v>0</v>
      </c>
      <c r="V328" s="68" t="str">
        <f t="shared" si="65"/>
        <v>0</v>
      </c>
    </row>
    <row r="329" spans="7:22" ht="20.100000000000001" customHeight="1">
      <c r="G329" s="1047"/>
      <c r="H329" s="655"/>
      <c r="I329" s="1722"/>
      <c r="J329" s="655"/>
      <c r="K329" s="655"/>
      <c r="L329" s="655"/>
      <c r="M329" s="655"/>
      <c r="N329" s="1310"/>
      <c r="O329" s="655"/>
      <c r="P329" s="656"/>
      <c r="Q329" s="657"/>
      <c r="R329" s="704"/>
      <c r="S329" s="3180"/>
      <c r="U329" s="209" t="str">
        <f t="shared" si="64"/>
        <v>0</v>
      </c>
      <c r="V329" s="68" t="str">
        <f t="shared" si="65"/>
        <v>0</v>
      </c>
    </row>
    <row r="330" spans="7:22" ht="20.100000000000001" customHeight="1">
      <c r="G330" s="1047"/>
      <c r="H330" s="655"/>
      <c r="I330" s="1722"/>
      <c r="J330" s="655"/>
      <c r="K330" s="655"/>
      <c r="L330" s="655"/>
      <c r="M330" s="655"/>
      <c r="N330" s="1310"/>
      <c r="O330" s="655"/>
      <c r="P330" s="656"/>
      <c r="Q330" s="657"/>
      <c r="R330" s="704"/>
      <c r="S330" s="3180"/>
      <c r="U330" s="209" t="str">
        <f t="shared" si="64"/>
        <v>0</v>
      </c>
      <c r="V330" s="68" t="str">
        <f t="shared" si="65"/>
        <v>0</v>
      </c>
    </row>
    <row r="331" spans="7:22" ht="20.100000000000001" customHeight="1">
      <c r="G331" s="1047"/>
      <c r="H331" s="655"/>
      <c r="I331" s="1722"/>
      <c r="J331" s="655"/>
      <c r="K331" s="655"/>
      <c r="L331" s="655"/>
      <c r="M331" s="655"/>
      <c r="N331" s="1310"/>
      <c r="O331" s="655"/>
      <c r="P331" s="656"/>
      <c r="Q331" s="657"/>
      <c r="R331" s="704"/>
      <c r="S331" s="3180"/>
      <c r="U331" s="209" t="str">
        <f t="shared" si="64"/>
        <v>0</v>
      </c>
      <c r="V331" s="68" t="str">
        <f t="shared" si="65"/>
        <v>0</v>
      </c>
    </row>
    <row r="332" spans="7:22" ht="20.100000000000001" customHeight="1">
      <c r="G332" s="1047"/>
      <c r="H332" s="655"/>
      <c r="I332" s="1722"/>
      <c r="J332" s="655"/>
      <c r="K332" s="655"/>
      <c r="L332" s="655"/>
      <c r="M332" s="655"/>
      <c r="N332" s="1310"/>
      <c r="O332" s="655"/>
      <c r="P332" s="656"/>
      <c r="Q332" s="657"/>
      <c r="R332" s="704"/>
      <c r="S332" s="3180"/>
      <c r="U332" s="209" t="str">
        <f t="shared" si="64"/>
        <v>0</v>
      </c>
      <c r="V332" s="68" t="str">
        <f t="shared" si="65"/>
        <v>0</v>
      </c>
    </row>
    <row r="333" spans="7:22" ht="20.100000000000001" customHeight="1">
      <c r="G333" s="1047"/>
      <c r="H333" s="655"/>
      <c r="I333" s="1722"/>
      <c r="J333" s="655"/>
      <c r="K333" s="655"/>
      <c r="L333" s="655"/>
      <c r="M333" s="655"/>
      <c r="N333" s="1310"/>
      <c r="O333" s="655"/>
      <c r="P333" s="656"/>
      <c r="Q333" s="657"/>
      <c r="R333" s="704"/>
      <c r="S333" s="3180"/>
      <c r="U333" s="209" t="str">
        <f t="shared" si="64"/>
        <v>0</v>
      </c>
      <c r="V333" s="68" t="str">
        <f t="shared" si="65"/>
        <v>0</v>
      </c>
    </row>
    <row r="334" spans="7:22" ht="20.100000000000001" customHeight="1">
      <c r="G334" s="1047"/>
      <c r="H334" s="655"/>
      <c r="I334" s="1722"/>
      <c r="J334" s="655"/>
      <c r="K334" s="655"/>
      <c r="L334" s="655"/>
      <c r="M334" s="655"/>
      <c r="N334" s="1310"/>
      <c r="O334" s="655"/>
      <c r="P334" s="656"/>
      <c r="Q334" s="657"/>
      <c r="R334" s="704"/>
      <c r="S334" s="3180"/>
      <c r="U334" s="209" t="str">
        <f t="shared" si="64"/>
        <v>0</v>
      </c>
      <c r="V334" s="68" t="str">
        <f t="shared" si="65"/>
        <v>0</v>
      </c>
    </row>
    <row r="335" spans="7:22" ht="20.100000000000001" customHeight="1">
      <c r="G335" s="1047"/>
      <c r="H335" s="655"/>
      <c r="I335" s="1722"/>
      <c r="J335" s="655"/>
      <c r="K335" s="655"/>
      <c r="L335" s="655"/>
      <c r="M335" s="655"/>
      <c r="N335" s="1310"/>
      <c r="O335" s="655"/>
      <c r="P335" s="656"/>
      <c r="Q335" s="657"/>
      <c r="R335" s="704"/>
      <c r="S335" s="3180"/>
      <c r="U335" s="209" t="str">
        <f t="shared" si="64"/>
        <v>0</v>
      </c>
      <c r="V335" s="68" t="str">
        <f t="shared" si="65"/>
        <v>0</v>
      </c>
    </row>
    <row r="336" spans="7:22" ht="20.100000000000001" customHeight="1">
      <c r="G336" s="1047"/>
      <c r="H336" s="655"/>
      <c r="I336" s="1722"/>
      <c r="J336" s="655"/>
      <c r="K336" s="655"/>
      <c r="L336" s="655"/>
      <c r="M336" s="655"/>
      <c r="N336" s="1310"/>
      <c r="O336" s="655"/>
      <c r="P336" s="656"/>
      <c r="Q336" s="657"/>
      <c r="R336" s="704"/>
      <c r="S336" s="3180"/>
      <c r="U336" s="209" t="str">
        <f t="shared" si="64"/>
        <v>0</v>
      </c>
      <c r="V336" s="68" t="str">
        <f t="shared" si="65"/>
        <v>0</v>
      </c>
    </row>
    <row r="337" spans="7:22" ht="20.100000000000001" customHeight="1">
      <c r="G337" s="1047"/>
      <c r="H337" s="655"/>
      <c r="I337" s="1722"/>
      <c r="J337" s="655"/>
      <c r="K337" s="655"/>
      <c r="L337" s="655"/>
      <c r="M337" s="655"/>
      <c r="N337" s="1310"/>
      <c r="O337" s="655"/>
      <c r="P337" s="656"/>
      <c r="Q337" s="657"/>
      <c r="R337" s="704"/>
      <c r="S337" s="3180"/>
      <c r="U337" s="209" t="str">
        <f t="shared" si="64"/>
        <v>0</v>
      </c>
      <c r="V337" s="68" t="str">
        <f t="shared" si="65"/>
        <v>0</v>
      </c>
    </row>
    <row r="338" spans="7:22" ht="20.100000000000001" customHeight="1">
      <c r="G338" s="1047"/>
      <c r="H338" s="655"/>
      <c r="I338" s="1722"/>
      <c r="J338" s="655"/>
      <c r="K338" s="655"/>
      <c r="L338" s="655"/>
      <c r="M338" s="655"/>
      <c r="N338" s="1310"/>
      <c r="O338" s="655"/>
      <c r="P338" s="656"/>
      <c r="Q338" s="657"/>
      <c r="R338" s="704"/>
      <c r="S338" s="3180"/>
      <c r="U338" s="209" t="str">
        <f t="shared" si="64"/>
        <v>0</v>
      </c>
      <c r="V338" s="68" t="str">
        <f t="shared" si="65"/>
        <v>0</v>
      </c>
    </row>
    <row r="339" spans="7:22" ht="20.100000000000001" customHeight="1">
      <c r="G339" s="1047"/>
      <c r="H339" s="655"/>
      <c r="I339" s="1722"/>
      <c r="J339" s="655"/>
      <c r="K339" s="655"/>
      <c r="L339" s="655"/>
      <c r="M339" s="655"/>
      <c r="N339" s="1310"/>
      <c r="O339" s="655"/>
      <c r="P339" s="656"/>
      <c r="Q339" s="657"/>
      <c r="R339" s="704"/>
      <c r="S339" s="3180"/>
      <c r="U339" s="209" t="str">
        <f t="shared" si="64"/>
        <v>0</v>
      </c>
      <c r="V339" s="68" t="str">
        <f t="shared" si="65"/>
        <v>0</v>
      </c>
    </row>
    <row r="340" spans="7:22" ht="20.100000000000001" customHeight="1">
      <c r="G340" s="1047"/>
      <c r="H340" s="655"/>
      <c r="I340" s="1722"/>
      <c r="J340" s="655"/>
      <c r="K340" s="655"/>
      <c r="L340" s="655"/>
      <c r="M340" s="655"/>
      <c r="N340" s="1310"/>
      <c r="O340" s="655"/>
      <c r="P340" s="656"/>
      <c r="Q340" s="657"/>
      <c r="R340" s="704"/>
      <c r="S340" s="3180"/>
      <c r="U340" s="209" t="str">
        <f t="shared" si="64"/>
        <v>0</v>
      </c>
      <c r="V340" s="68" t="str">
        <f t="shared" si="65"/>
        <v>0</v>
      </c>
    </row>
    <row r="341" spans="7:22" ht="20.100000000000001" customHeight="1">
      <c r="G341" s="1047"/>
      <c r="H341" s="655"/>
      <c r="I341" s="1722"/>
      <c r="J341" s="655"/>
      <c r="K341" s="655"/>
      <c r="L341" s="655"/>
      <c r="M341" s="655"/>
      <c r="N341" s="1310"/>
      <c r="O341" s="655"/>
      <c r="P341" s="656"/>
      <c r="Q341" s="657"/>
      <c r="R341" s="704"/>
      <c r="S341" s="3180"/>
      <c r="U341" s="209" t="str">
        <f t="shared" si="64"/>
        <v>0</v>
      </c>
      <c r="V341" s="68" t="str">
        <f t="shared" si="65"/>
        <v>0</v>
      </c>
    </row>
    <row r="342" spans="7:22" ht="20.100000000000001" customHeight="1">
      <c r="G342" s="1047"/>
      <c r="H342" s="655"/>
      <c r="I342" s="1722"/>
      <c r="J342" s="655"/>
      <c r="K342" s="655"/>
      <c r="L342" s="655"/>
      <c r="M342" s="655"/>
      <c r="N342" s="1310"/>
      <c r="O342" s="655"/>
      <c r="P342" s="656"/>
      <c r="Q342" s="657"/>
      <c r="R342" s="704"/>
      <c r="S342" s="3180"/>
      <c r="U342" s="209" t="str">
        <f t="shared" ref="U342:U383" si="66">IF(R342&gt;0,"추경","0")</f>
        <v>0</v>
      </c>
      <c r="V342" s="68" t="str">
        <f t="shared" ref="V342:V364" si="67">IF(R342&lt;0,"감액","0")</f>
        <v>0</v>
      </c>
    </row>
    <row r="343" spans="7:22" ht="20.100000000000001" customHeight="1">
      <c r="G343" s="1047"/>
      <c r="H343" s="655"/>
      <c r="I343" s="1722"/>
      <c r="J343" s="655"/>
      <c r="K343" s="655"/>
      <c r="L343" s="655"/>
      <c r="M343" s="655"/>
      <c r="N343" s="1310"/>
      <c r="O343" s="655"/>
      <c r="P343" s="656"/>
      <c r="Q343" s="657"/>
      <c r="R343" s="704"/>
      <c r="S343" s="3180"/>
      <c r="U343" s="209" t="str">
        <f t="shared" si="66"/>
        <v>0</v>
      </c>
      <c r="V343" s="68" t="str">
        <f t="shared" si="67"/>
        <v>0</v>
      </c>
    </row>
    <row r="344" spans="7:22" ht="20.100000000000001" customHeight="1">
      <c r="G344" s="1047"/>
      <c r="H344" s="655"/>
      <c r="I344" s="1722"/>
      <c r="J344" s="655"/>
      <c r="K344" s="655"/>
      <c r="L344" s="655"/>
      <c r="M344" s="655"/>
      <c r="N344" s="1310"/>
      <c r="O344" s="655"/>
      <c r="P344" s="656"/>
      <c r="Q344" s="657"/>
      <c r="R344" s="704"/>
      <c r="S344" s="3180"/>
      <c r="U344" s="209" t="str">
        <f t="shared" si="66"/>
        <v>0</v>
      </c>
      <c r="V344" s="68" t="str">
        <f t="shared" si="67"/>
        <v>0</v>
      </c>
    </row>
    <row r="345" spans="7:22" ht="20.100000000000001" customHeight="1">
      <c r="G345" s="1047"/>
      <c r="H345" s="655"/>
      <c r="I345" s="1722"/>
      <c r="J345" s="655"/>
      <c r="K345" s="655"/>
      <c r="L345" s="655"/>
      <c r="M345" s="655"/>
      <c r="N345" s="1310"/>
      <c r="O345" s="655"/>
      <c r="P345" s="656"/>
      <c r="Q345" s="657"/>
      <c r="R345" s="704"/>
      <c r="S345" s="3180"/>
      <c r="U345" s="209" t="str">
        <f t="shared" si="66"/>
        <v>0</v>
      </c>
      <c r="V345" s="68" t="str">
        <f t="shared" si="67"/>
        <v>0</v>
      </c>
    </row>
    <row r="346" spans="7:22" ht="20.100000000000001" customHeight="1">
      <c r="G346" s="1047"/>
      <c r="H346" s="655"/>
      <c r="I346" s="1722"/>
      <c r="J346" s="655"/>
      <c r="K346" s="655"/>
      <c r="L346" s="655"/>
      <c r="M346" s="655"/>
      <c r="N346" s="1310"/>
      <c r="O346" s="655"/>
      <c r="P346" s="656"/>
      <c r="Q346" s="657"/>
      <c r="R346" s="704"/>
      <c r="S346" s="3180"/>
      <c r="U346" s="209" t="str">
        <f t="shared" si="66"/>
        <v>0</v>
      </c>
      <c r="V346" s="68" t="str">
        <f t="shared" si="67"/>
        <v>0</v>
      </c>
    </row>
    <row r="347" spans="7:22" ht="20.100000000000001" customHeight="1">
      <c r="G347" s="1047"/>
      <c r="H347" s="655"/>
      <c r="I347" s="1722"/>
      <c r="J347" s="655"/>
      <c r="K347" s="655"/>
      <c r="L347" s="655"/>
      <c r="M347" s="655"/>
      <c r="N347" s="1310"/>
      <c r="O347" s="655"/>
      <c r="P347" s="656"/>
      <c r="Q347" s="657"/>
      <c r="R347" s="704"/>
      <c r="S347" s="3180"/>
      <c r="U347" s="209" t="str">
        <f t="shared" si="66"/>
        <v>0</v>
      </c>
      <c r="V347" s="68" t="str">
        <f t="shared" si="67"/>
        <v>0</v>
      </c>
    </row>
    <row r="348" spans="7:22" ht="20.100000000000001" customHeight="1">
      <c r="G348" s="1047"/>
      <c r="H348" s="655"/>
      <c r="I348" s="1722"/>
      <c r="J348" s="655"/>
      <c r="K348" s="655"/>
      <c r="L348" s="655"/>
      <c r="M348" s="655"/>
      <c r="N348" s="1310"/>
      <c r="O348" s="655"/>
      <c r="P348" s="656"/>
      <c r="Q348" s="657"/>
      <c r="R348" s="704"/>
      <c r="S348" s="3180"/>
      <c r="U348" s="209" t="str">
        <f t="shared" si="66"/>
        <v>0</v>
      </c>
      <c r="V348" s="68" t="str">
        <f t="shared" si="67"/>
        <v>0</v>
      </c>
    </row>
    <row r="349" spans="7:22" ht="20.100000000000001" customHeight="1">
      <c r="G349" s="1047"/>
      <c r="H349" s="655"/>
      <c r="I349" s="1722"/>
      <c r="J349" s="655"/>
      <c r="K349" s="655"/>
      <c r="L349" s="655"/>
      <c r="M349" s="655"/>
      <c r="N349" s="1310"/>
      <c r="O349" s="655"/>
      <c r="P349" s="656"/>
      <c r="Q349" s="657"/>
      <c r="R349" s="704"/>
      <c r="S349" s="3180"/>
      <c r="U349" s="209" t="str">
        <f t="shared" si="66"/>
        <v>0</v>
      </c>
      <c r="V349" s="68" t="str">
        <f t="shared" si="67"/>
        <v>0</v>
      </c>
    </row>
    <row r="350" spans="7:22" ht="20.100000000000001" customHeight="1">
      <c r="G350" s="1047"/>
      <c r="H350" s="655"/>
      <c r="I350" s="1722"/>
      <c r="J350" s="655"/>
      <c r="K350" s="655"/>
      <c r="L350" s="655"/>
      <c r="M350" s="655"/>
      <c r="N350" s="1310"/>
      <c r="O350" s="655"/>
      <c r="P350" s="656"/>
      <c r="Q350" s="657"/>
      <c r="R350" s="704"/>
      <c r="S350" s="3180"/>
      <c r="U350" s="209" t="str">
        <f t="shared" si="66"/>
        <v>0</v>
      </c>
      <c r="V350" s="68" t="str">
        <f t="shared" si="67"/>
        <v>0</v>
      </c>
    </row>
    <row r="351" spans="7:22" ht="20.100000000000001" customHeight="1">
      <c r="G351" s="1047"/>
      <c r="H351" s="655"/>
      <c r="I351" s="1722"/>
      <c r="J351" s="655"/>
      <c r="K351" s="655"/>
      <c r="L351" s="655"/>
      <c r="M351" s="655"/>
      <c r="N351" s="1310"/>
      <c r="O351" s="655"/>
      <c r="P351" s="656"/>
      <c r="Q351" s="657"/>
      <c r="R351" s="704"/>
      <c r="S351" s="3180"/>
      <c r="U351" s="209" t="str">
        <f t="shared" si="66"/>
        <v>0</v>
      </c>
      <c r="V351" s="68" t="str">
        <f t="shared" si="67"/>
        <v>0</v>
      </c>
    </row>
    <row r="352" spans="7:22" ht="20.100000000000001" customHeight="1">
      <c r="G352" s="1047"/>
      <c r="H352" s="655"/>
      <c r="I352" s="1722"/>
      <c r="J352" s="655"/>
      <c r="K352" s="655"/>
      <c r="L352" s="655"/>
      <c r="M352" s="655"/>
      <c r="N352" s="1310"/>
      <c r="O352" s="655"/>
      <c r="P352" s="656"/>
      <c r="Q352" s="657"/>
      <c r="R352" s="704"/>
      <c r="S352" s="3180"/>
      <c r="U352" s="209" t="str">
        <f t="shared" si="66"/>
        <v>0</v>
      </c>
      <c r="V352" s="68" t="str">
        <f t="shared" si="67"/>
        <v>0</v>
      </c>
    </row>
    <row r="353" spans="7:22" ht="20.100000000000001" customHeight="1">
      <c r="G353" s="1047"/>
      <c r="H353" s="655"/>
      <c r="I353" s="1722"/>
      <c r="J353" s="655"/>
      <c r="K353" s="655"/>
      <c r="L353" s="655"/>
      <c r="M353" s="655"/>
      <c r="N353" s="1310"/>
      <c r="O353" s="655"/>
      <c r="P353" s="656"/>
      <c r="Q353" s="657"/>
      <c r="R353" s="704"/>
      <c r="S353" s="3180"/>
      <c r="U353" s="209" t="str">
        <f t="shared" si="66"/>
        <v>0</v>
      </c>
      <c r="V353" s="68" t="str">
        <f t="shared" si="67"/>
        <v>0</v>
      </c>
    </row>
    <row r="354" spans="7:22" ht="20.100000000000001" customHeight="1">
      <c r="G354" s="1047"/>
      <c r="H354" s="655"/>
      <c r="I354" s="1722"/>
      <c r="J354" s="655"/>
      <c r="K354" s="655"/>
      <c r="L354" s="655"/>
      <c r="M354" s="655"/>
      <c r="N354" s="1310"/>
      <c r="O354" s="655"/>
      <c r="P354" s="656"/>
      <c r="Q354" s="657"/>
      <c r="R354" s="704"/>
      <c r="S354" s="3180"/>
      <c r="U354" s="209" t="str">
        <f t="shared" si="66"/>
        <v>0</v>
      </c>
      <c r="V354" s="68" t="str">
        <f t="shared" si="67"/>
        <v>0</v>
      </c>
    </row>
    <row r="355" spans="7:22" ht="20.100000000000001" customHeight="1">
      <c r="G355" s="1047"/>
      <c r="H355" s="655"/>
      <c r="I355" s="1722"/>
      <c r="J355" s="655"/>
      <c r="K355" s="655"/>
      <c r="L355" s="655"/>
      <c r="M355" s="655"/>
      <c r="N355" s="1310"/>
      <c r="O355" s="655"/>
      <c r="P355" s="656"/>
      <c r="Q355" s="657"/>
      <c r="R355" s="704"/>
      <c r="S355" s="3180"/>
      <c r="U355" s="209" t="str">
        <f t="shared" si="66"/>
        <v>0</v>
      </c>
      <c r="V355" s="68" t="str">
        <f t="shared" si="67"/>
        <v>0</v>
      </c>
    </row>
    <row r="356" spans="7:22" ht="20.100000000000001" customHeight="1">
      <c r="G356" s="1047"/>
      <c r="H356" s="655"/>
      <c r="I356" s="1722"/>
      <c r="J356" s="655"/>
      <c r="K356" s="655"/>
      <c r="L356" s="655"/>
      <c r="M356" s="655"/>
      <c r="N356" s="1310"/>
      <c r="O356" s="655"/>
      <c r="P356" s="656"/>
      <c r="Q356" s="657"/>
      <c r="R356" s="704"/>
      <c r="S356" s="3180"/>
      <c r="U356" s="209" t="str">
        <f t="shared" si="66"/>
        <v>0</v>
      </c>
      <c r="V356" s="68" t="str">
        <f t="shared" si="67"/>
        <v>0</v>
      </c>
    </row>
    <row r="357" spans="7:22" ht="20.100000000000001" customHeight="1">
      <c r="G357" s="1047"/>
      <c r="H357" s="655"/>
      <c r="I357" s="1722"/>
      <c r="J357" s="655"/>
      <c r="K357" s="655"/>
      <c r="L357" s="655"/>
      <c r="M357" s="655"/>
      <c r="N357" s="1310"/>
      <c r="O357" s="655"/>
      <c r="P357" s="656"/>
      <c r="Q357" s="657"/>
      <c r="R357" s="704"/>
      <c r="S357" s="3180"/>
      <c r="U357" s="209" t="str">
        <f t="shared" si="66"/>
        <v>0</v>
      </c>
      <c r="V357" s="68" t="str">
        <f t="shared" si="67"/>
        <v>0</v>
      </c>
    </row>
    <row r="358" spans="7:22" ht="20.100000000000001" customHeight="1">
      <c r="G358" s="1047"/>
      <c r="H358" s="655"/>
      <c r="I358" s="1722"/>
      <c r="J358" s="655"/>
      <c r="K358" s="655"/>
      <c r="L358" s="655"/>
      <c r="M358" s="655"/>
      <c r="N358" s="1310"/>
      <c r="O358" s="655"/>
      <c r="P358" s="656"/>
      <c r="Q358" s="657"/>
      <c r="R358" s="704"/>
      <c r="S358" s="3180"/>
      <c r="U358" s="209" t="str">
        <f t="shared" si="66"/>
        <v>0</v>
      </c>
      <c r="V358" s="68" t="str">
        <f t="shared" si="67"/>
        <v>0</v>
      </c>
    </row>
    <row r="359" spans="7:22" ht="20.100000000000001" customHeight="1">
      <c r="G359" s="1047"/>
      <c r="H359" s="655"/>
      <c r="I359" s="1722"/>
      <c r="J359" s="655"/>
      <c r="K359" s="655"/>
      <c r="L359" s="655"/>
      <c r="M359" s="655"/>
      <c r="N359" s="1310"/>
      <c r="O359" s="655"/>
      <c r="P359" s="656"/>
      <c r="Q359" s="657"/>
      <c r="R359" s="704"/>
      <c r="S359" s="3180"/>
      <c r="U359" s="209" t="str">
        <f t="shared" si="66"/>
        <v>0</v>
      </c>
      <c r="V359" s="68" t="str">
        <f t="shared" si="67"/>
        <v>0</v>
      </c>
    </row>
    <row r="360" spans="7:22" ht="20.100000000000001" customHeight="1">
      <c r="G360" s="1047"/>
      <c r="H360" s="655"/>
      <c r="I360" s="1722"/>
      <c r="J360" s="655"/>
      <c r="K360" s="655"/>
      <c r="L360" s="655"/>
      <c r="M360" s="655"/>
      <c r="N360" s="1310"/>
      <c r="O360" s="655"/>
      <c r="P360" s="656"/>
      <c r="Q360" s="657"/>
      <c r="R360" s="704"/>
      <c r="S360" s="3180"/>
      <c r="U360" s="209" t="str">
        <f t="shared" si="66"/>
        <v>0</v>
      </c>
      <c r="V360" s="68" t="str">
        <f t="shared" si="67"/>
        <v>0</v>
      </c>
    </row>
    <row r="361" spans="7:22" ht="20.100000000000001" customHeight="1">
      <c r="G361" s="1047"/>
      <c r="H361" s="655"/>
      <c r="I361" s="1722"/>
      <c r="J361" s="655"/>
      <c r="K361" s="655"/>
      <c r="L361" s="655"/>
      <c r="M361" s="655"/>
      <c r="N361" s="1310"/>
      <c r="O361" s="655"/>
      <c r="P361" s="656"/>
      <c r="Q361" s="657"/>
      <c r="R361" s="704"/>
      <c r="S361" s="3180"/>
      <c r="U361" s="209" t="str">
        <f t="shared" si="66"/>
        <v>0</v>
      </c>
      <c r="V361" s="68" t="str">
        <f t="shared" si="67"/>
        <v>0</v>
      </c>
    </row>
    <row r="362" spans="7:22" ht="20.100000000000001" customHeight="1">
      <c r="G362" s="1047"/>
      <c r="H362" s="655"/>
      <c r="I362" s="1722"/>
      <c r="J362" s="655"/>
      <c r="K362" s="655"/>
      <c r="L362" s="655"/>
      <c r="M362" s="655"/>
      <c r="N362" s="1310"/>
      <c r="O362" s="655"/>
      <c r="P362" s="656"/>
      <c r="Q362" s="657"/>
      <c r="R362" s="704"/>
      <c r="S362" s="3180"/>
      <c r="U362" s="209" t="str">
        <f t="shared" si="66"/>
        <v>0</v>
      </c>
      <c r="V362" s="68" t="str">
        <f t="shared" si="67"/>
        <v>0</v>
      </c>
    </row>
    <row r="363" spans="7:22" ht="20.100000000000001" customHeight="1">
      <c r="G363" s="1047"/>
      <c r="H363" s="655"/>
      <c r="I363" s="1722"/>
      <c r="J363" s="655"/>
      <c r="K363" s="655"/>
      <c r="L363" s="655"/>
      <c r="M363" s="655"/>
      <c r="N363" s="1310"/>
      <c r="O363" s="655"/>
      <c r="P363" s="656"/>
      <c r="Q363" s="657"/>
      <c r="R363" s="704"/>
      <c r="S363" s="3180"/>
      <c r="U363" s="209" t="str">
        <f t="shared" si="66"/>
        <v>0</v>
      </c>
      <c r="V363" s="68" t="str">
        <f t="shared" si="67"/>
        <v>0</v>
      </c>
    </row>
    <row r="364" spans="7:22" ht="20.100000000000001" customHeight="1">
      <c r="G364" s="1047"/>
      <c r="H364" s="655"/>
      <c r="I364" s="1722"/>
      <c r="J364" s="655"/>
      <c r="K364" s="655"/>
      <c r="L364" s="655"/>
      <c r="M364" s="655"/>
      <c r="N364" s="1310"/>
      <c r="O364" s="655"/>
      <c r="P364" s="656"/>
      <c r="Q364" s="657"/>
      <c r="R364" s="704"/>
      <c r="S364" s="3180"/>
      <c r="U364" s="209" t="str">
        <f t="shared" si="66"/>
        <v>0</v>
      </c>
      <c r="V364" s="68" t="str">
        <f t="shared" si="67"/>
        <v>0</v>
      </c>
    </row>
    <row r="365" spans="7:22" ht="20.100000000000001" customHeight="1">
      <c r="G365" s="1047"/>
      <c r="H365" s="655"/>
      <c r="I365" s="1722"/>
      <c r="J365" s="655"/>
      <c r="K365" s="655"/>
      <c r="L365" s="655"/>
      <c r="M365" s="655"/>
      <c r="N365" s="1310"/>
      <c r="O365" s="655"/>
      <c r="P365" s="656"/>
      <c r="Q365" s="657"/>
      <c r="R365" s="704"/>
      <c r="S365" s="3180"/>
      <c r="U365" s="209" t="str">
        <f t="shared" si="66"/>
        <v>0</v>
      </c>
    </row>
    <row r="366" spans="7:22" ht="20.100000000000001" customHeight="1">
      <c r="G366" s="1047"/>
      <c r="H366" s="655"/>
      <c r="I366" s="1722"/>
      <c r="J366" s="655"/>
      <c r="K366" s="655"/>
      <c r="L366" s="655"/>
      <c r="M366" s="655"/>
      <c r="N366" s="1310"/>
      <c r="O366" s="655"/>
      <c r="P366" s="656"/>
      <c r="Q366" s="657"/>
      <c r="R366" s="704"/>
      <c r="S366" s="3180"/>
      <c r="U366" s="209" t="str">
        <f t="shared" si="66"/>
        <v>0</v>
      </c>
    </row>
    <row r="367" spans="7:22" ht="20.100000000000001" customHeight="1">
      <c r="G367" s="1047"/>
      <c r="H367" s="655"/>
      <c r="I367" s="1722"/>
      <c r="J367" s="655"/>
      <c r="K367" s="655"/>
      <c r="L367" s="655"/>
      <c r="M367" s="655"/>
      <c r="N367" s="1310"/>
      <c r="O367" s="655"/>
      <c r="P367" s="656"/>
      <c r="Q367" s="657"/>
      <c r="R367" s="704"/>
      <c r="S367" s="3180"/>
      <c r="U367" s="209" t="str">
        <f t="shared" si="66"/>
        <v>0</v>
      </c>
    </row>
    <row r="368" spans="7:22" ht="20.100000000000001" customHeight="1">
      <c r="G368" s="1047"/>
      <c r="H368" s="655"/>
      <c r="I368" s="1722"/>
      <c r="J368" s="655"/>
      <c r="K368" s="655"/>
      <c r="L368" s="655"/>
      <c r="M368" s="655"/>
      <c r="N368" s="1310"/>
      <c r="O368" s="655"/>
      <c r="P368" s="656"/>
      <c r="Q368" s="657"/>
      <c r="R368" s="704"/>
      <c r="S368" s="3180"/>
      <c r="U368" s="209" t="str">
        <f t="shared" si="66"/>
        <v>0</v>
      </c>
    </row>
    <row r="369" spans="7:21" ht="20.100000000000001" customHeight="1">
      <c r="G369" s="1047"/>
      <c r="H369" s="655"/>
      <c r="I369" s="1722"/>
      <c r="J369" s="655"/>
      <c r="K369" s="655"/>
      <c r="L369" s="655"/>
      <c r="M369" s="655"/>
      <c r="N369" s="1310"/>
      <c r="O369" s="655"/>
      <c r="P369" s="656"/>
      <c r="Q369" s="657"/>
      <c r="R369" s="704"/>
      <c r="S369" s="3180"/>
      <c r="U369" s="209" t="str">
        <f t="shared" si="66"/>
        <v>0</v>
      </c>
    </row>
    <row r="370" spans="7:21" ht="20.100000000000001" customHeight="1">
      <c r="G370" s="1047"/>
      <c r="H370" s="655"/>
      <c r="I370" s="1722"/>
      <c r="J370" s="655"/>
      <c r="K370" s="655"/>
      <c r="L370" s="655"/>
      <c r="M370" s="655"/>
      <c r="N370" s="1310"/>
      <c r="O370" s="655"/>
      <c r="P370" s="656"/>
      <c r="Q370" s="657"/>
      <c r="R370" s="704"/>
      <c r="S370" s="3180"/>
      <c r="U370" s="209" t="str">
        <f t="shared" si="66"/>
        <v>0</v>
      </c>
    </row>
    <row r="371" spans="7:21" ht="20.100000000000001" customHeight="1">
      <c r="G371" s="1047"/>
      <c r="H371" s="655"/>
      <c r="I371" s="1722"/>
      <c r="J371" s="655"/>
      <c r="K371" s="655"/>
      <c r="L371" s="655"/>
      <c r="M371" s="655"/>
      <c r="N371" s="1310"/>
      <c r="O371" s="655"/>
      <c r="P371" s="656"/>
      <c r="Q371" s="657"/>
      <c r="R371" s="704"/>
      <c r="S371" s="3180"/>
      <c r="U371" s="209" t="str">
        <f t="shared" si="66"/>
        <v>0</v>
      </c>
    </row>
    <row r="372" spans="7:21" ht="20.100000000000001" customHeight="1">
      <c r="G372" s="1047"/>
      <c r="H372" s="655"/>
      <c r="I372" s="1722"/>
      <c r="J372" s="655"/>
      <c r="K372" s="655"/>
      <c r="L372" s="655"/>
      <c r="M372" s="655"/>
      <c r="N372" s="1310"/>
      <c r="O372" s="655"/>
      <c r="P372" s="656"/>
      <c r="Q372" s="657"/>
      <c r="R372" s="704"/>
      <c r="S372" s="3180"/>
      <c r="U372" s="209" t="str">
        <f t="shared" si="66"/>
        <v>0</v>
      </c>
    </row>
    <row r="373" spans="7:21" ht="20.100000000000001" customHeight="1">
      <c r="G373" s="1047"/>
      <c r="H373" s="655"/>
      <c r="I373" s="1722"/>
      <c r="J373" s="655"/>
      <c r="K373" s="655"/>
      <c r="L373" s="655"/>
      <c r="M373" s="655"/>
      <c r="N373" s="1310"/>
      <c r="O373" s="655"/>
      <c r="P373" s="656"/>
      <c r="Q373" s="657"/>
      <c r="R373" s="704"/>
      <c r="S373" s="3180"/>
      <c r="U373" s="209" t="str">
        <f t="shared" si="66"/>
        <v>0</v>
      </c>
    </row>
    <row r="374" spans="7:21" ht="20.100000000000001" customHeight="1">
      <c r="G374" s="1047"/>
      <c r="H374" s="655"/>
      <c r="I374" s="1722"/>
      <c r="J374" s="655"/>
      <c r="K374" s="655"/>
      <c r="L374" s="655"/>
      <c r="M374" s="655"/>
      <c r="N374" s="1310"/>
      <c r="O374" s="655"/>
      <c r="P374" s="656"/>
      <c r="Q374" s="657"/>
      <c r="R374" s="704"/>
      <c r="S374" s="3180"/>
      <c r="U374" s="209" t="str">
        <f t="shared" si="66"/>
        <v>0</v>
      </c>
    </row>
    <row r="375" spans="7:21" ht="20.100000000000001" customHeight="1">
      <c r="G375" s="1047"/>
      <c r="H375" s="655"/>
      <c r="I375" s="1722"/>
      <c r="J375" s="655"/>
      <c r="K375" s="655"/>
      <c r="L375" s="655"/>
      <c r="M375" s="655"/>
      <c r="N375" s="1310"/>
      <c r="O375" s="655"/>
      <c r="P375" s="656"/>
      <c r="Q375" s="657"/>
      <c r="R375" s="704"/>
      <c r="S375" s="3180"/>
      <c r="U375" s="209" t="str">
        <f t="shared" si="66"/>
        <v>0</v>
      </c>
    </row>
    <row r="376" spans="7:21" ht="20.100000000000001" customHeight="1">
      <c r="G376" s="1047"/>
      <c r="H376" s="655"/>
      <c r="I376" s="1722"/>
      <c r="J376" s="655"/>
      <c r="K376" s="655"/>
      <c r="L376" s="655"/>
      <c r="M376" s="655"/>
      <c r="N376" s="1310"/>
      <c r="O376" s="655"/>
      <c r="P376" s="656"/>
      <c r="Q376" s="657"/>
      <c r="R376" s="704"/>
      <c r="S376" s="3180"/>
      <c r="U376" s="209" t="str">
        <f t="shared" si="66"/>
        <v>0</v>
      </c>
    </row>
    <row r="377" spans="7:21" ht="20.100000000000001" customHeight="1">
      <c r="G377" s="1047"/>
      <c r="H377" s="655"/>
      <c r="I377" s="1722"/>
      <c r="J377" s="655"/>
      <c r="K377" s="655"/>
      <c r="L377" s="655"/>
      <c r="M377" s="655"/>
      <c r="N377" s="1310"/>
      <c r="O377" s="655"/>
      <c r="P377" s="656"/>
      <c r="Q377" s="657"/>
      <c r="R377" s="704"/>
      <c r="S377" s="3180"/>
      <c r="U377" s="209" t="str">
        <f t="shared" si="66"/>
        <v>0</v>
      </c>
    </row>
    <row r="378" spans="7:21" ht="20.100000000000001" customHeight="1">
      <c r="G378" s="1047"/>
      <c r="H378" s="655"/>
      <c r="I378" s="1722"/>
      <c r="J378" s="655"/>
      <c r="K378" s="655"/>
      <c r="L378" s="655"/>
      <c r="M378" s="655"/>
      <c r="N378" s="1310"/>
      <c r="O378" s="655"/>
      <c r="P378" s="656"/>
      <c r="Q378" s="657"/>
      <c r="R378" s="704"/>
      <c r="S378" s="3180"/>
      <c r="U378" s="209" t="str">
        <f t="shared" si="66"/>
        <v>0</v>
      </c>
    </row>
    <row r="379" spans="7:21" ht="20.100000000000001" customHeight="1">
      <c r="G379" s="1047"/>
      <c r="H379" s="655"/>
      <c r="I379" s="1722"/>
      <c r="J379" s="655"/>
      <c r="K379" s="655"/>
      <c r="L379" s="655"/>
      <c r="M379" s="655"/>
      <c r="N379" s="1310"/>
      <c r="O379" s="655"/>
      <c r="P379" s="656"/>
      <c r="Q379" s="657"/>
      <c r="R379" s="704"/>
      <c r="S379" s="3180"/>
      <c r="U379" s="209" t="str">
        <f t="shared" si="66"/>
        <v>0</v>
      </c>
    </row>
    <row r="380" spans="7:21" ht="20.100000000000001" customHeight="1">
      <c r="G380" s="1047"/>
      <c r="H380" s="655"/>
      <c r="I380" s="1722"/>
      <c r="J380" s="655"/>
      <c r="K380" s="655"/>
      <c r="L380" s="655"/>
      <c r="M380" s="655"/>
      <c r="N380" s="1310"/>
      <c r="O380" s="655"/>
      <c r="P380" s="656"/>
      <c r="Q380" s="657"/>
      <c r="R380" s="704"/>
      <c r="S380" s="3180"/>
      <c r="U380" s="209" t="str">
        <f t="shared" si="66"/>
        <v>0</v>
      </c>
    </row>
    <row r="381" spans="7:21" ht="20.100000000000001" customHeight="1">
      <c r="G381" s="1047"/>
      <c r="H381" s="655"/>
      <c r="I381" s="1722"/>
      <c r="J381" s="655"/>
      <c r="K381" s="655"/>
      <c r="L381" s="655"/>
      <c r="M381" s="655"/>
      <c r="N381" s="1310"/>
      <c r="O381" s="655"/>
      <c r="P381" s="656"/>
      <c r="Q381" s="657"/>
      <c r="R381" s="704"/>
      <c r="S381" s="3180"/>
      <c r="U381" s="209" t="str">
        <f t="shared" si="66"/>
        <v>0</v>
      </c>
    </row>
    <row r="382" spans="7:21" ht="20.100000000000001" customHeight="1">
      <c r="G382" s="1047"/>
      <c r="H382" s="655"/>
      <c r="I382" s="1722"/>
      <c r="J382" s="655"/>
      <c r="K382" s="655"/>
      <c r="L382" s="655"/>
      <c r="M382" s="655"/>
      <c r="N382" s="1310"/>
      <c r="O382" s="655"/>
      <c r="P382" s="656"/>
      <c r="Q382" s="657"/>
      <c r="R382" s="704"/>
      <c r="S382" s="3180"/>
      <c r="U382" s="209" t="str">
        <f t="shared" si="66"/>
        <v>0</v>
      </c>
    </row>
    <row r="383" spans="7:21" ht="20.100000000000001" customHeight="1">
      <c r="G383" s="1047"/>
      <c r="H383" s="655"/>
      <c r="I383" s="1722"/>
      <c r="J383" s="655"/>
      <c r="K383" s="655"/>
      <c r="L383" s="655"/>
      <c r="M383" s="655"/>
      <c r="N383" s="1310"/>
      <c r="O383" s="655"/>
      <c r="P383" s="656"/>
      <c r="Q383" s="657"/>
      <c r="R383" s="704"/>
      <c r="S383" s="3180"/>
      <c r="U383" s="209" t="str">
        <f t="shared" si="66"/>
        <v>0</v>
      </c>
    </row>
    <row r="384" spans="7:21" ht="20.100000000000001" customHeight="1">
      <c r="G384" s="1047"/>
      <c r="H384" s="655"/>
      <c r="I384" s="1722"/>
      <c r="J384" s="655"/>
      <c r="K384" s="655"/>
      <c r="L384" s="655"/>
      <c r="M384" s="655"/>
      <c r="N384" s="1310"/>
      <c r="O384" s="655"/>
      <c r="P384" s="656"/>
      <c r="Q384" s="657"/>
      <c r="R384" s="704"/>
      <c r="S384" s="3180"/>
      <c r="U384" s="210"/>
    </row>
    <row r="385" spans="7:21" ht="20.100000000000001" customHeight="1">
      <c r="G385" s="1047"/>
      <c r="H385" s="655"/>
      <c r="I385" s="1722"/>
      <c r="J385" s="655"/>
      <c r="K385" s="655"/>
      <c r="L385" s="655"/>
      <c r="M385" s="655"/>
      <c r="N385" s="1310"/>
      <c r="O385" s="655"/>
      <c r="P385" s="656"/>
      <c r="Q385" s="657"/>
      <c r="R385" s="704"/>
      <c r="S385" s="3180"/>
      <c r="U385" s="210"/>
    </row>
    <row r="386" spans="7:21" ht="20.100000000000001" customHeight="1">
      <c r="G386" s="1047"/>
      <c r="H386" s="655"/>
      <c r="I386" s="1722"/>
      <c r="J386" s="655"/>
      <c r="K386" s="655"/>
      <c r="L386" s="655"/>
      <c r="M386" s="655"/>
      <c r="N386" s="1310"/>
      <c r="O386" s="655"/>
      <c r="P386" s="656"/>
      <c r="Q386" s="657"/>
      <c r="R386" s="704"/>
      <c r="S386" s="3180"/>
    </row>
    <row r="387" spans="7:21" ht="20.100000000000001" customHeight="1">
      <c r="G387" s="1047"/>
      <c r="H387" s="655"/>
      <c r="I387" s="1722"/>
      <c r="J387" s="655"/>
      <c r="K387" s="655"/>
      <c r="L387" s="655"/>
      <c r="M387" s="655"/>
      <c r="N387" s="1310"/>
      <c r="O387" s="655"/>
      <c r="P387" s="656"/>
      <c r="Q387" s="657"/>
      <c r="R387" s="704"/>
      <c r="S387" s="3180"/>
    </row>
    <row r="388" spans="7:21" ht="20.100000000000001" customHeight="1">
      <c r="G388" s="1047"/>
      <c r="H388" s="655"/>
      <c r="I388" s="1722"/>
      <c r="J388" s="655"/>
      <c r="K388" s="655"/>
      <c r="L388" s="655"/>
      <c r="M388" s="655"/>
      <c r="N388" s="1310"/>
      <c r="O388" s="655"/>
      <c r="P388" s="656"/>
      <c r="Q388" s="657"/>
      <c r="R388" s="704"/>
      <c r="S388" s="3180"/>
    </row>
    <row r="389" spans="7:21" ht="20.100000000000001" customHeight="1">
      <c r="G389" s="1047"/>
      <c r="H389" s="655"/>
      <c r="I389" s="1722"/>
      <c r="J389" s="655"/>
      <c r="K389" s="655"/>
      <c r="L389" s="655"/>
      <c r="M389" s="655"/>
      <c r="N389" s="1310"/>
      <c r="O389" s="655"/>
      <c r="P389" s="656"/>
      <c r="Q389" s="657"/>
      <c r="R389" s="704"/>
      <c r="S389" s="3180"/>
    </row>
    <row r="390" spans="7:21" ht="20.100000000000001" customHeight="1">
      <c r="G390" s="1047"/>
      <c r="H390" s="655"/>
      <c r="I390" s="1722"/>
      <c r="J390" s="655"/>
      <c r="K390" s="655"/>
      <c r="L390" s="655"/>
      <c r="M390" s="655"/>
      <c r="N390" s="1310"/>
      <c r="O390" s="655"/>
      <c r="P390" s="656"/>
      <c r="Q390" s="657"/>
      <c r="R390" s="704"/>
      <c r="S390" s="3180"/>
    </row>
    <row r="391" spans="7:21" ht="20.100000000000001" customHeight="1">
      <c r="G391" s="1047"/>
      <c r="H391" s="655"/>
      <c r="I391" s="1722"/>
      <c r="J391" s="655"/>
      <c r="K391" s="655"/>
      <c r="L391" s="655"/>
      <c r="M391" s="655"/>
      <c r="N391" s="1310"/>
      <c r="O391" s="655"/>
      <c r="P391" s="656"/>
      <c r="Q391" s="657"/>
      <c r="R391" s="704"/>
      <c r="S391" s="3180"/>
    </row>
    <row r="392" spans="7:21" ht="20.100000000000001" customHeight="1">
      <c r="G392" s="1047"/>
      <c r="H392" s="655"/>
      <c r="I392" s="1722"/>
      <c r="J392" s="655"/>
      <c r="K392" s="655"/>
      <c r="L392" s="655"/>
      <c r="M392" s="655"/>
      <c r="N392" s="1310"/>
      <c r="O392" s="655"/>
      <c r="P392" s="656"/>
      <c r="Q392" s="657"/>
      <c r="R392" s="704"/>
      <c r="S392" s="3180"/>
    </row>
    <row r="393" spans="7:21" ht="20.100000000000001" customHeight="1">
      <c r="G393" s="1047"/>
      <c r="H393" s="655"/>
      <c r="I393" s="1722"/>
      <c r="J393" s="655"/>
      <c r="K393" s="655"/>
      <c r="L393" s="655"/>
      <c r="M393" s="655"/>
      <c r="N393" s="1310"/>
      <c r="O393" s="655"/>
      <c r="P393" s="656"/>
      <c r="Q393" s="657"/>
      <c r="R393" s="704"/>
      <c r="S393" s="3180"/>
    </row>
    <row r="394" spans="7:21" ht="20.100000000000001" customHeight="1">
      <c r="G394" s="1047"/>
      <c r="H394" s="655"/>
      <c r="I394" s="1722"/>
      <c r="J394" s="655"/>
      <c r="K394" s="655"/>
      <c r="L394" s="655"/>
      <c r="M394" s="655"/>
      <c r="N394" s="1310"/>
      <c r="O394" s="655"/>
      <c r="P394" s="656"/>
      <c r="Q394" s="657"/>
      <c r="R394" s="704"/>
      <c r="S394" s="3180"/>
    </row>
    <row r="395" spans="7:21" ht="20.100000000000001" customHeight="1">
      <c r="G395" s="1047"/>
      <c r="H395" s="655"/>
      <c r="I395" s="1722"/>
      <c r="J395" s="655"/>
      <c r="K395" s="655"/>
      <c r="L395" s="655"/>
      <c r="M395" s="655"/>
      <c r="N395" s="1310"/>
      <c r="O395" s="655"/>
      <c r="P395" s="656"/>
      <c r="Q395" s="657"/>
      <c r="R395" s="704"/>
      <c r="S395" s="3180"/>
    </row>
    <row r="396" spans="7:21" ht="20.100000000000001" customHeight="1">
      <c r="G396" s="1047"/>
      <c r="H396" s="655"/>
      <c r="I396" s="1722"/>
      <c r="J396" s="655"/>
      <c r="K396" s="655"/>
      <c r="L396" s="655"/>
      <c r="M396" s="655"/>
      <c r="N396" s="1310"/>
      <c r="O396" s="655"/>
      <c r="P396" s="656"/>
      <c r="Q396" s="657"/>
      <c r="R396" s="704"/>
      <c r="S396" s="3180"/>
    </row>
    <row r="397" spans="7:21" ht="20.100000000000001" customHeight="1">
      <c r="G397" s="1047"/>
      <c r="H397" s="655"/>
      <c r="I397" s="1722"/>
      <c r="J397" s="655"/>
      <c r="K397" s="655"/>
      <c r="L397" s="655"/>
      <c r="M397" s="655"/>
      <c r="N397" s="1310"/>
      <c r="O397" s="655"/>
      <c r="P397" s="656"/>
      <c r="Q397" s="657"/>
      <c r="R397" s="704"/>
      <c r="S397" s="3180"/>
    </row>
    <row r="398" spans="7:21" ht="20.100000000000001" customHeight="1">
      <c r="G398" s="1047"/>
      <c r="H398" s="655"/>
      <c r="I398" s="1722"/>
      <c r="J398" s="655"/>
      <c r="K398" s="655"/>
      <c r="L398" s="655"/>
      <c r="M398" s="655"/>
      <c r="N398" s="1310"/>
      <c r="O398" s="655"/>
      <c r="P398" s="656"/>
      <c r="Q398" s="657"/>
      <c r="R398" s="704"/>
      <c r="S398" s="3180"/>
    </row>
    <row r="399" spans="7:21" ht="20.100000000000001" customHeight="1">
      <c r="G399" s="1047"/>
      <c r="H399" s="655"/>
      <c r="I399" s="1722"/>
      <c r="J399" s="655"/>
      <c r="K399" s="655"/>
      <c r="L399" s="655"/>
      <c r="M399" s="655"/>
      <c r="N399" s="1310"/>
      <c r="O399" s="655"/>
      <c r="P399" s="656"/>
      <c r="Q399" s="657"/>
      <c r="R399" s="704"/>
      <c r="S399" s="3180"/>
    </row>
    <row r="400" spans="7:21" ht="20.100000000000001" customHeight="1">
      <c r="G400" s="1047"/>
      <c r="H400" s="655"/>
      <c r="I400" s="1722"/>
      <c r="J400" s="655"/>
      <c r="K400" s="655"/>
      <c r="L400" s="655"/>
      <c r="M400" s="655"/>
      <c r="N400" s="1310"/>
      <c r="O400" s="655"/>
      <c r="P400" s="656"/>
      <c r="Q400" s="657"/>
      <c r="R400" s="704"/>
      <c r="S400" s="3180"/>
    </row>
    <row r="401" spans="7:19" ht="20.100000000000001" customHeight="1">
      <c r="G401" s="1047"/>
      <c r="H401" s="655"/>
      <c r="I401" s="1722"/>
      <c r="J401" s="655"/>
      <c r="K401" s="655"/>
      <c r="L401" s="655"/>
      <c r="M401" s="655"/>
      <c r="N401" s="1310"/>
      <c r="O401" s="655"/>
      <c r="P401" s="656"/>
      <c r="Q401" s="657"/>
      <c r="R401" s="704"/>
      <c r="S401" s="3180"/>
    </row>
    <row r="402" spans="7:19" ht="20.100000000000001" customHeight="1">
      <c r="G402" s="1047"/>
      <c r="H402" s="655"/>
      <c r="I402" s="1722"/>
      <c r="J402" s="655"/>
      <c r="K402" s="655"/>
      <c r="L402" s="655"/>
      <c r="M402" s="655"/>
      <c r="N402" s="1310"/>
      <c r="O402" s="655"/>
      <c r="P402" s="656"/>
      <c r="Q402" s="657"/>
      <c r="R402" s="704"/>
      <c r="S402" s="3180"/>
    </row>
    <row r="403" spans="7:19" ht="20.100000000000001" customHeight="1">
      <c r="G403" s="1047"/>
      <c r="H403" s="655"/>
      <c r="I403" s="1722"/>
      <c r="J403" s="655"/>
      <c r="K403" s="655"/>
      <c r="L403" s="655"/>
      <c r="M403" s="655"/>
      <c r="N403" s="1310"/>
      <c r="O403" s="655"/>
      <c r="P403" s="656"/>
      <c r="Q403" s="657"/>
      <c r="R403" s="704"/>
      <c r="S403" s="3180"/>
    </row>
    <row r="404" spans="7:19" ht="20.100000000000001" customHeight="1">
      <c r="G404" s="1047"/>
      <c r="H404" s="655"/>
      <c r="I404" s="1722"/>
      <c r="J404" s="655"/>
      <c r="K404" s="655"/>
      <c r="L404" s="655"/>
      <c r="M404" s="655"/>
      <c r="N404" s="1310"/>
      <c r="O404" s="655"/>
      <c r="P404" s="656"/>
      <c r="Q404" s="657"/>
      <c r="R404" s="704"/>
      <c r="S404" s="3180"/>
    </row>
    <row r="405" spans="7:19" ht="20.100000000000001" customHeight="1">
      <c r="G405" s="1047"/>
      <c r="H405" s="655"/>
      <c r="I405" s="1722"/>
      <c r="J405" s="655"/>
      <c r="K405" s="655"/>
      <c r="L405" s="655"/>
      <c r="M405" s="655"/>
      <c r="N405" s="1310"/>
      <c r="O405" s="655"/>
      <c r="P405" s="656"/>
      <c r="Q405" s="657"/>
      <c r="R405" s="704"/>
      <c r="S405" s="3180"/>
    </row>
    <row r="406" spans="7:19" ht="20.100000000000001" customHeight="1">
      <c r="G406" s="1047"/>
      <c r="H406" s="655"/>
      <c r="I406" s="1722"/>
      <c r="J406" s="655"/>
      <c r="K406" s="655"/>
      <c r="L406" s="655"/>
      <c r="M406" s="655"/>
      <c r="N406" s="1310"/>
      <c r="O406" s="655"/>
      <c r="P406" s="656"/>
      <c r="Q406" s="657"/>
      <c r="R406" s="704"/>
      <c r="S406" s="3180"/>
    </row>
    <row r="407" spans="7:19" ht="20.100000000000001" customHeight="1">
      <c r="G407" s="1047"/>
      <c r="H407" s="655"/>
      <c r="I407" s="1722"/>
      <c r="J407" s="655"/>
      <c r="K407" s="655"/>
      <c r="L407" s="655"/>
      <c r="M407" s="655"/>
      <c r="N407" s="1310"/>
      <c r="O407" s="655"/>
      <c r="P407" s="656"/>
      <c r="Q407" s="657"/>
      <c r="R407" s="704"/>
      <c r="S407" s="3180"/>
    </row>
    <row r="408" spans="7:19" ht="20.100000000000001" customHeight="1">
      <c r="G408" s="1047"/>
      <c r="H408" s="655"/>
      <c r="I408" s="1722"/>
      <c r="J408" s="655"/>
      <c r="K408" s="655"/>
      <c r="L408" s="655"/>
      <c r="M408" s="655"/>
      <c r="N408" s="1310"/>
      <c r="O408" s="655"/>
      <c r="P408" s="656"/>
      <c r="Q408" s="657"/>
      <c r="R408" s="704"/>
      <c r="S408" s="3180"/>
    </row>
    <row r="409" spans="7:19" ht="20.100000000000001" customHeight="1">
      <c r="G409" s="1047"/>
      <c r="H409" s="655"/>
      <c r="I409" s="1722"/>
      <c r="J409" s="655"/>
      <c r="K409" s="655"/>
      <c r="L409" s="655"/>
      <c r="M409" s="655"/>
      <c r="N409" s="1310"/>
      <c r="O409" s="655"/>
      <c r="P409" s="656"/>
      <c r="Q409" s="657"/>
      <c r="R409" s="704"/>
      <c r="S409" s="3180"/>
    </row>
    <row r="410" spans="7:19" ht="20.100000000000001" customHeight="1">
      <c r="G410" s="1047"/>
      <c r="H410" s="655"/>
      <c r="I410" s="1722"/>
      <c r="J410" s="655"/>
      <c r="K410" s="655"/>
      <c r="L410" s="655"/>
      <c r="M410" s="655"/>
      <c r="N410" s="1310"/>
      <c r="O410" s="655"/>
      <c r="P410" s="656"/>
      <c r="Q410" s="657"/>
      <c r="R410" s="704"/>
      <c r="S410" s="3180"/>
    </row>
    <row r="411" spans="7:19" ht="20.100000000000001" customHeight="1">
      <c r="G411" s="1047"/>
      <c r="H411" s="655"/>
      <c r="I411" s="1722"/>
      <c r="J411" s="655"/>
      <c r="K411" s="655"/>
      <c r="L411" s="655"/>
      <c r="M411" s="655"/>
      <c r="N411" s="1310"/>
      <c r="O411" s="655"/>
      <c r="P411" s="656"/>
      <c r="Q411" s="657"/>
      <c r="R411" s="704"/>
      <c r="S411" s="3180"/>
    </row>
    <row r="412" spans="7:19" ht="20.100000000000001" customHeight="1">
      <c r="G412" s="1047"/>
      <c r="H412" s="655"/>
      <c r="I412" s="1722"/>
      <c r="J412" s="655"/>
      <c r="K412" s="655"/>
      <c r="L412" s="655"/>
      <c r="M412" s="655"/>
      <c r="N412" s="1310"/>
      <c r="O412" s="655"/>
      <c r="P412" s="656"/>
      <c r="Q412" s="657"/>
      <c r="R412" s="704"/>
      <c r="S412" s="3180"/>
    </row>
    <row r="413" spans="7:19" ht="20.100000000000001" customHeight="1">
      <c r="G413" s="1047"/>
      <c r="H413" s="655"/>
      <c r="I413" s="1722"/>
      <c r="J413" s="655"/>
      <c r="K413" s="655"/>
      <c r="L413" s="655"/>
      <c r="M413" s="655"/>
      <c r="N413" s="1310"/>
      <c r="O413" s="655"/>
      <c r="P413" s="656"/>
      <c r="Q413" s="657"/>
      <c r="R413" s="704"/>
      <c r="S413" s="3180"/>
    </row>
    <row r="414" spans="7:19" ht="20.100000000000001" customHeight="1">
      <c r="G414" s="1047"/>
      <c r="H414" s="655"/>
      <c r="I414" s="1722"/>
      <c r="J414" s="655"/>
      <c r="K414" s="655"/>
      <c r="L414" s="655"/>
      <c r="M414" s="655"/>
      <c r="N414" s="1310"/>
      <c r="O414" s="655"/>
      <c r="P414" s="656"/>
      <c r="Q414" s="657"/>
      <c r="R414" s="704"/>
      <c r="S414" s="3180"/>
    </row>
    <row r="415" spans="7:19" ht="20.100000000000001" customHeight="1">
      <c r="G415" s="1047"/>
      <c r="H415" s="655"/>
      <c r="I415" s="1722"/>
      <c r="J415" s="655"/>
      <c r="K415" s="655"/>
      <c r="L415" s="655"/>
      <c r="M415" s="655"/>
      <c r="N415" s="1310"/>
      <c r="O415" s="655"/>
      <c r="P415" s="656"/>
      <c r="Q415" s="657"/>
      <c r="R415" s="704"/>
      <c r="S415" s="3180"/>
    </row>
    <row r="416" spans="7:19" ht="20.100000000000001" customHeight="1">
      <c r="G416" s="1047"/>
      <c r="H416" s="655"/>
      <c r="I416" s="1722"/>
      <c r="J416" s="655"/>
      <c r="K416" s="655"/>
      <c r="L416" s="655"/>
      <c r="M416" s="655"/>
      <c r="N416" s="1310"/>
      <c r="O416" s="655"/>
      <c r="P416" s="656"/>
      <c r="Q416" s="657"/>
      <c r="R416" s="704"/>
      <c r="S416" s="3180"/>
    </row>
    <row r="417" spans="7:19" ht="20.100000000000001" customHeight="1">
      <c r="G417" s="1047"/>
      <c r="H417" s="655"/>
      <c r="I417" s="1722"/>
      <c r="J417" s="655"/>
      <c r="K417" s="655"/>
      <c r="L417" s="655"/>
      <c r="M417" s="655"/>
      <c r="N417" s="1310"/>
      <c r="O417" s="655"/>
      <c r="P417" s="656"/>
      <c r="Q417" s="657"/>
      <c r="R417" s="704"/>
      <c r="S417" s="3180"/>
    </row>
    <row r="418" spans="7:19" ht="20.100000000000001" customHeight="1">
      <c r="G418" s="1047"/>
      <c r="H418" s="655"/>
      <c r="I418" s="1722"/>
      <c r="J418" s="655"/>
      <c r="K418" s="655"/>
      <c r="L418" s="655"/>
      <c r="M418" s="655"/>
      <c r="N418" s="1310"/>
      <c r="O418" s="655"/>
      <c r="P418" s="656"/>
      <c r="Q418" s="657"/>
      <c r="R418" s="704"/>
      <c r="S418" s="3180"/>
    </row>
    <row r="419" spans="7:19" ht="20.100000000000001" customHeight="1">
      <c r="G419" s="1047"/>
      <c r="H419" s="655"/>
      <c r="I419" s="1722"/>
      <c r="J419" s="655"/>
      <c r="K419" s="655"/>
      <c r="L419" s="655"/>
      <c r="M419" s="655"/>
      <c r="N419" s="1310"/>
      <c r="O419" s="655"/>
      <c r="P419" s="656"/>
      <c r="Q419" s="657"/>
      <c r="R419" s="704"/>
      <c r="S419" s="3180"/>
    </row>
    <row r="420" spans="7:19" ht="20.100000000000001" customHeight="1">
      <c r="G420" s="1047"/>
      <c r="H420" s="655"/>
      <c r="I420" s="1722"/>
      <c r="J420" s="655"/>
      <c r="K420" s="655"/>
      <c r="L420" s="655"/>
      <c r="M420" s="655"/>
      <c r="N420" s="1310"/>
      <c r="O420" s="655"/>
      <c r="P420" s="656"/>
      <c r="Q420" s="657"/>
      <c r="R420" s="704"/>
      <c r="S420" s="3180"/>
    </row>
    <row r="421" spans="7:19" ht="20.100000000000001" customHeight="1">
      <c r="G421" s="1047"/>
      <c r="H421" s="655"/>
      <c r="I421" s="1722"/>
      <c r="J421" s="655"/>
      <c r="K421" s="655"/>
      <c r="L421" s="655"/>
      <c r="M421" s="655"/>
      <c r="N421" s="1310"/>
      <c r="O421" s="655"/>
      <c r="P421" s="656"/>
      <c r="Q421" s="657"/>
      <c r="R421" s="704"/>
      <c r="S421" s="3180"/>
    </row>
    <row r="422" spans="7:19" ht="20.100000000000001" customHeight="1">
      <c r="G422" s="1047"/>
      <c r="H422" s="655"/>
      <c r="I422" s="1722"/>
      <c r="J422" s="655"/>
      <c r="K422" s="655"/>
      <c r="L422" s="655"/>
      <c r="M422" s="655"/>
      <c r="N422" s="1310"/>
      <c r="O422" s="655"/>
      <c r="P422" s="656"/>
      <c r="Q422" s="657"/>
      <c r="R422" s="704"/>
      <c r="S422" s="3180"/>
    </row>
    <row r="423" spans="7:19" ht="20.100000000000001" customHeight="1">
      <c r="G423" s="1047"/>
      <c r="H423" s="655"/>
      <c r="I423" s="1722"/>
      <c r="J423" s="655"/>
      <c r="K423" s="655"/>
      <c r="L423" s="655"/>
      <c r="M423" s="655"/>
      <c r="N423" s="1310"/>
      <c r="O423" s="655"/>
      <c r="P423" s="656"/>
      <c r="Q423" s="657"/>
      <c r="R423" s="704"/>
      <c r="S423" s="3180"/>
    </row>
    <row r="424" spans="7:19" ht="20.100000000000001" customHeight="1">
      <c r="G424" s="1047"/>
      <c r="H424" s="655"/>
      <c r="I424" s="1722"/>
      <c r="J424" s="655"/>
      <c r="K424" s="655"/>
      <c r="L424" s="655"/>
      <c r="M424" s="655"/>
      <c r="N424" s="1310"/>
      <c r="O424" s="655"/>
      <c r="P424" s="656"/>
      <c r="Q424" s="657"/>
      <c r="R424" s="704"/>
      <c r="S424" s="3180"/>
    </row>
    <row r="425" spans="7:19" ht="20.100000000000001" customHeight="1">
      <c r="G425" s="1047"/>
      <c r="H425" s="655"/>
      <c r="I425" s="1722"/>
      <c r="J425" s="655"/>
      <c r="K425" s="655"/>
      <c r="L425" s="655"/>
      <c r="M425" s="655"/>
      <c r="N425" s="1310"/>
      <c r="O425" s="655"/>
      <c r="P425" s="656"/>
      <c r="Q425" s="657"/>
      <c r="R425" s="704"/>
      <c r="S425" s="3180"/>
    </row>
    <row r="426" spans="7:19" ht="20.100000000000001" customHeight="1">
      <c r="G426" s="1047"/>
      <c r="H426" s="655"/>
      <c r="I426" s="1722"/>
      <c r="J426" s="655"/>
      <c r="K426" s="655"/>
      <c r="L426" s="655"/>
      <c r="M426" s="655"/>
      <c r="N426" s="1310"/>
      <c r="O426" s="655"/>
      <c r="P426" s="656"/>
      <c r="Q426" s="657"/>
      <c r="R426" s="704"/>
      <c r="S426" s="3180"/>
    </row>
    <row r="427" spans="7:19" ht="20.100000000000001" customHeight="1">
      <c r="G427" s="1047"/>
      <c r="H427" s="655"/>
      <c r="I427" s="1722"/>
      <c r="J427" s="655"/>
      <c r="K427" s="655"/>
      <c r="L427" s="655"/>
      <c r="M427" s="655"/>
      <c r="N427" s="1310"/>
      <c r="O427" s="655"/>
      <c r="P427" s="656"/>
      <c r="Q427" s="657"/>
      <c r="R427" s="704"/>
      <c r="S427" s="3180"/>
    </row>
    <row r="428" spans="7:19" ht="20.100000000000001" customHeight="1">
      <c r="G428" s="1047"/>
      <c r="H428" s="655"/>
      <c r="I428" s="1722"/>
      <c r="J428" s="655"/>
      <c r="K428" s="655"/>
      <c r="L428" s="655"/>
      <c r="M428" s="655"/>
      <c r="N428" s="1310"/>
      <c r="O428" s="655"/>
      <c r="P428" s="656"/>
      <c r="Q428" s="657"/>
      <c r="R428" s="704"/>
      <c r="S428" s="3180"/>
    </row>
    <row r="429" spans="7:19" ht="20.100000000000001" customHeight="1">
      <c r="G429" s="1047"/>
      <c r="H429" s="655"/>
      <c r="I429" s="1722"/>
      <c r="J429" s="655"/>
      <c r="K429" s="655"/>
      <c r="L429" s="655"/>
      <c r="M429" s="655"/>
      <c r="N429" s="1310"/>
      <c r="O429" s="655"/>
      <c r="P429" s="656"/>
      <c r="Q429" s="657"/>
      <c r="R429" s="704"/>
      <c r="S429" s="3180"/>
    </row>
    <row r="430" spans="7:19" ht="20.100000000000001" customHeight="1">
      <c r="G430" s="1047"/>
      <c r="H430" s="655"/>
      <c r="I430" s="1722"/>
      <c r="J430" s="655"/>
      <c r="K430" s="655"/>
      <c r="L430" s="655"/>
      <c r="M430" s="655"/>
      <c r="N430" s="1310"/>
      <c r="O430" s="655"/>
      <c r="P430" s="656"/>
      <c r="Q430" s="657"/>
      <c r="R430" s="704"/>
      <c r="S430" s="3180"/>
    </row>
    <row r="431" spans="7:19" ht="20.100000000000001" customHeight="1">
      <c r="G431" s="1047"/>
      <c r="H431" s="655"/>
      <c r="I431" s="1722"/>
      <c r="J431" s="655"/>
      <c r="K431" s="655"/>
      <c r="L431" s="655"/>
      <c r="M431" s="655"/>
      <c r="N431" s="1310"/>
      <c r="O431" s="655"/>
      <c r="P431" s="656"/>
      <c r="Q431" s="657"/>
      <c r="R431" s="704"/>
      <c r="S431" s="3180"/>
    </row>
    <row r="432" spans="7:19" ht="20.100000000000001" customHeight="1">
      <c r="G432" s="1047"/>
      <c r="H432" s="655"/>
      <c r="I432" s="1722"/>
      <c r="J432" s="655"/>
      <c r="K432" s="655"/>
      <c r="L432" s="655"/>
      <c r="M432" s="655"/>
      <c r="N432" s="1310"/>
      <c r="O432" s="655"/>
      <c r="P432" s="656"/>
      <c r="Q432" s="657"/>
      <c r="R432" s="704"/>
      <c r="S432" s="3180"/>
    </row>
    <row r="433" spans="7:19" ht="20.100000000000001" customHeight="1">
      <c r="G433" s="1047"/>
      <c r="H433" s="655"/>
      <c r="I433" s="1722"/>
      <c r="J433" s="655"/>
      <c r="K433" s="655"/>
      <c r="L433" s="655"/>
      <c r="M433" s="655"/>
      <c r="N433" s="1310"/>
      <c r="O433" s="655"/>
      <c r="P433" s="656"/>
      <c r="Q433" s="657"/>
      <c r="R433" s="704"/>
      <c r="S433" s="3180"/>
    </row>
    <row r="434" spans="7:19" ht="20.100000000000001" customHeight="1">
      <c r="G434" s="1047"/>
      <c r="H434" s="655"/>
      <c r="I434" s="1722"/>
      <c r="J434" s="655"/>
      <c r="K434" s="655"/>
      <c r="L434" s="655"/>
      <c r="M434" s="655"/>
      <c r="N434" s="1310"/>
      <c r="O434" s="655"/>
      <c r="P434" s="656"/>
      <c r="Q434" s="657"/>
      <c r="R434" s="704"/>
      <c r="S434" s="3180"/>
    </row>
    <row r="435" spans="7:19" ht="20.100000000000001" customHeight="1">
      <c r="G435" s="1047"/>
      <c r="H435" s="655"/>
      <c r="I435" s="1722"/>
      <c r="J435" s="655"/>
      <c r="K435" s="655"/>
      <c r="L435" s="655"/>
      <c r="M435" s="655"/>
      <c r="N435" s="1310"/>
      <c r="O435" s="655"/>
      <c r="P435" s="656"/>
      <c r="Q435" s="657"/>
      <c r="R435" s="704"/>
      <c r="S435" s="3180"/>
    </row>
    <row r="436" spans="7:19" ht="20.100000000000001" customHeight="1">
      <c r="G436" s="1047"/>
      <c r="H436" s="655"/>
      <c r="I436" s="1722"/>
      <c r="J436" s="655"/>
      <c r="K436" s="655"/>
      <c r="L436" s="655"/>
      <c r="M436" s="655"/>
      <c r="N436" s="1310"/>
      <c r="O436" s="655"/>
      <c r="P436" s="656"/>
      <c r="Q436" s="657"/>
      <c r="R436" s="704"/>
      <c r="S436" s="3180"/>
    </row>
    <row r="437" spans="7:19" ht="20.100000000000001" customHeight="1">
      <c r="G437" s="1047"/>
      <c r="H437" s="655"/>
      <c r="I437" s="1722"/>
      <c r="J437" s="655"/>
      <c r="K437" s="655"/>
      <c r="L437" s="655"/>
      <c r="M437" s="655"/>
      <c r="N437" s="1310"/>
      <c r="O437" s="655"/>
      <c r="P437" s="656"/>
      <c r="Q437" s="657"/>
      <c r="R437" s="704"/>
      <c r="S437" s="3180"/>
    </row>
    <row r="438" spans="7:19" ht="20.100000000000001" customHeight="1">
      <c r="G438" s="1047"/>
      <c r="H438" s="655"/>
      <c r="I438" s="1722"/>
      <c r="J438" s="655"/>
      <c r="K438" s="655"/>
      <c r="L438" s="655"/>
      <c r="M438" s="655"/>
      <c r="N438" s="1310"/>
      <c r="O438" s="655"/>
      <c r="P438" s="656"/>
      <c r="Q438" s="657"/>
      <c r="R438" s="704"/>
      <c r="S438" s="3180"/>
    </row>
    <row r="439" spans="7:19" ht="20.100000000000001" customHeight="1">
      <c r="G439" s="1047"/>
      <c r="H439" s="655"/>
      <c r="I439" s="1722"/>
      <c r="J439" s="655"/>
      <c r="K439" s="655"/>
      <c r="L439" s="655"/>
      <c r="M439" s="655"/>
      <c r="N439" s="1310"/>
      <c r="O439" s="655"/>
      <c r="P439" s="656"/>
      <c r="Q439" s="657"/>
      <c r="R439" s="704"/>
      <c r="S439" s="3180"/>
    </row>
    <row r="440" spans="7:19" ht="20.100000000000001" customHeight="1">
      <c r="G440" s="1047"/>
      <c r="H440" s="655"/>
      <c r="I440" s="1722"/>
      <c r="J440" s="655"/>
      <c r="K440" s="655"/>
      <c r="L440" s="655"/>
      <c r="M440" s="655"/>
      <c r="N440" s="1310"/>
      <c r="O440" s="655"/>
      <c r="P440" s="656"/>
      <c r="Q440" s="657"/>
      <c r="R440" s="704"/>
      <c r="S440" s="3180"/>
    </row>
    <row r="441" spans="7:19" ht="20.100000000000001" customHeight="1">
      <c r="G441" s="1047"/>
      <c r="H441" s="655"/>
      <c r="I441" s="1722"/>
      <c r="J441" s="655"/>
      <c r="K441" s="655"/>
      <c r="L441" s="655"/>
      <c r="M441" s="655"/>
      <c r="N441" s="1310"/>
      <c r="O441" s="655"/>
      <c r="P441" s="656"/>
      <c r="Q441" s="657"/>
      <c r="R441" s="704"/>
      <c r="S441" s="3180"/>
    </row>
    <row r="442" spans="7:19" ht="20.100000000000001" customHeight="1">
      <c r="G442" s="1047"/>
      <c r="H442" s="655"/>
      <c r="I442" s="1722"/>
      <c r="J442" s="655"/>
      <c r="K442" s="655"/>
      <c r="L442" s="655"/>
      <c r="M442" s="655"/>
      <c r="N442" s="1310"/>
      <c r="O442" s="655"/>
      <c r="P442" s="656"/>
      <c r="Q442" s="657"/>
      <c r="R442" s="704"/>
      <c r="S442" s="3180"/>
    </row>
    <row r="443" spans="7:19" ht="20.100000000000001" customHeight="1">
      <c r="G443" s="1047"/>
      <c r="H443" s="655"/>
      <c r="I443" s="1722"/>
      <c r="J443" s="655"/>
      <c r="K443" s="655"/>
      <c r="L443" s="655"/>
      <c r="M443" s="655"/>
      <c r="N443" s="1310"/>
      <c r="O443" s="655"/>
      <c r="P443" s="656"/>
      <c r="Q443" s="657"/>
      <c r="R443" s="704"/>
      <c r="S443" s="3180"/>
    </row>
    <row r="444" spans="7:19" ht="20.100000000000001" customHeight="1">
      <c r="G444" s="1047"/>
      <c r="H444" s="655"/>
      <c r="I444" s="1722"/>
      <c r="J444" s="655"/>
      <c r="K444" s="655"/>
      <c r="L444" s="655"/>
      <c r="M444" s="655"/>
      <c r="N444" s="1310"/>
      <c r="O444" s="655"/>
      <c r="P444" s="656"/>
      <c r="Q444" s="657"/>
      <c r="R444" s="704"/>
      <c r="S444" s="3180"/>
    </row>
    <row r="445" spans="7:19" ht="20.100000000000001" customHeight="1">
      <c r="G445" s="1047"/>
      <c r="H445" s="655"/>
      <c r="I445" s="1722"/>
      <c r="J445" s="655"/>
      <c r="K445" s="655"/>
      <c r="L445" s="655"/>
      <c r="M445" s="655"/>
      <c r="N445" s="1310"/>
      <c r="O445" s="655"/>
      <c r="P445" s="656"/>
      <c r="Q445" s="657"/>
      <c r="R445" s="704"/>
      <c r="S445" s="3180"/>
    </row>
    <row r="446" spans="7:19" ht="20.100000000000001" customHeight="1">
      <c r="G446" s="1047"/>
      <c r="H446" s="655"/>
      <c r="I446" s="1722"/>
      <c r="J446" s="655"/>
      <c r="K446" s="655"/>
      <c r="L446" s="655"/>
      <c r="M446" s="655"/>
      <c r="N446" s="1310"/>
      <c r="O446" s="655"/>
      <c r="P446" s="656"/>
      <c r="Q446" s="657"/>
      <c r="R446" s="704"/>
      <c r="S446" s="3180"/>
    </row>
    <row r="447" spans="7:19" ht="20.100000000000001" customHeight="1">
      <c r="G447" s="1047"/>
      <c r="H447" s="655"/>
      <c r="I447" s="1722"/>
      <c r="J447" s="655"/>
      <c r="K447" s="655"/>
      <c r="L447" s="655"/>
      <c r="M447" s="655"/>
      <c r="N447" s="1310"/>
      <c r="O447" s="655"/>
      <c r="P447" s="656"/>
      <c r="Q447" s="657"/>
      <c r="R447" s="704"/>
      <c r="S447" s="3180"/>
    </row>
    <row r="448" spans="7:19" ht="20.100000000000001" customHeight="1">
      <c r="G448" s="1047"/>
      <c r="H448" s="655"/>
      <c r="I448" s="1722"/>
      <c r="J448" s="655"/>
      <c r="K448" s="655"/>
      <c r="L448" s="655"/>
      <c r="M448" s="655"/>
      <c r="N448" s="1310"/>
      <c r="O448" s="655"/>
      <c r="P448" s="656"/>
      <c r="Q448" s="657"/>
      <c r="R448" s="704"/>
      <c r="S448" s="3180"/>
    </row>
    <row r="449" spans="7:19" ht="20.100000000000001" customHeight="1">
      <c r="G449" s="1047"/>
      <c r="H449" s="655"/>
      <c r="I449" s="1722"/>
      <c r="J449" s="655"/>
      <c r="K449" s="655"/>
      <c r="L449" s="655"/>
      <c r="M449" s="655"/>
      <c r="N449" s="1310"/>
      <c r="O449" s="655"/>
      <c r="P449" s="656"/>
      <c r="Q449" s="657"/>
      <c r="R449" s="704"/>
      <c r="S449" s="3180"/>
    </row>
    <row r="450" spans="7:19" ht="20.100000000000001" customHeight="1">
      <c r="G450" s="1047"/>
      <c r="H450" s="655"/>
      <c r="I450" s="1722"/>
      <c r="J450" s="655"/>
      <c r="K450" s="655"/>
      <c r="L450" s="655"/>
      <c r="M450" s="655"/>
      <c r="N450" s="1310"/>
      <c r="O450" s="655"/>
      <c r="P450" s="656"/>
      <c r="Q450" s="657"/>
      <c r="R450" s="704"/>
      <c r="S450" s="3180"/>
    </row>
    <row r="451" spans="7:19" ht="20.100000000000001" customHeight="1">
      <c r="G451" s="1047"/>
      <c r="H451" s="655"/>
      <c r="I451" s="1722"/>
      <c r="J451" s="655"/>
      <c r="K451" s="655"/>
      <c r="L451" s="655"/>
      <c r="M451" s="655"/>
      <c r="N451" s="1310"/>
      <c r="O451" s="655"/>
      <c r="P451" s="656"/>
      <c r="Q451" s="657"/>
      <c r="R451" s="704"/>
      <c r="S451" s="3180"/>
    </row>
    <row r="452" spans="7:19" ht="20.100000000000001" customHeight="1">
      <c r="G452" s="1047"/>
      <c r="H452" s="655"/>
      <c r="I452" s="1722"/>
      <c r="J452" s="655"/>
      <c r="K452" s="655"/>
      <c r="L452" s="655"/>
      <c r="M452" s="655"/>
      <c r="N452" s="1310"/>
      <c r="O452" s="655"/>
      <c r="P452" s="656"/>
      <c r="Q452" s="657"/>
      <c r="R452" s="704"/>
      <c r="S452" s="3180"/>
    </row>
    <row r="453" spans="7:19" ht="20.100000000000001" customHeight="1">
      <c r="G453" s="1047"/>
      <c r="H453" s="655"/>
      <c r="I453" s="1722"/>
      <c r="J453" s="655"/>
      <c r="K453" s="655"/>
      <c r="L453" s="655"/>
      <c r="M453" s="655"/>
      <c r="N453" s="1310"/>
      <c r="O453" s="655"/>
      <c r="P453" s="656"/>
      <c r="Q453" s="657"/>
      <c r="R453" s="704"/>
      <c r="S453" s="3180"/>
    </row>
    <row r="454" spans="7:19" ht="20.100000000000001" customHeight="1">
      <c r="G454" s="1047"/>
      <c r="H454" s="655"/>
      <c r="I454" s="1722"/>
      <c r="J454" s="655"/>
      <c r="K454" s="655"/>
      <c r="L454" s="655"/>
      <c r="M454" s="655"/>
      <c r="N454" s="1310"/>
      <c r="O454" s="655"/>
      <c r="P454" s="656"/>
      <c r="Q454" s="657"/>
      <c r="R454" s="704"/>
      <c r="S454" s="3180"/>
    </row>
    <row r="455" spans="7:19" ht="20.100000000000001" customHeight="1">
      <c r="G455" s="1047"/>
      <c r="H455" s="655"/>
      <c r="I455" s="1722"/>
      <c r="J455" s="655"/>
      <c r="K455" s="655"/>
      <c r="L455" s="655"/>
      <c r="M455" s="655"/>
      <c r="N455" s="1310"/>
      <c r="O455" s="655"/>
      <c r="P455" s="656"/>
      <c r="Q455" s="657"/>
      <c r="R455" s="704"/>
      <c r="S455" s="3180"/>
    </row>
    <row r="456" spans="7:19" ht="20.100000000000001" customHeight="1">
      <c r="G456" s="1047"/>
      <c r="H456" s="655"/>
      <c r="I456" s="1722"/>
      <c r="J456" s="655"/>
      <c r="K456" s="655"/>
      <c r="L456" s="655"/>
      <c r="M456" s="655"/>
      <c r="N456" s="1310"/>
      <c r="O456" s="655"/>
      <c r="P456" s="656"/>
      <c r="Q456" s="657"/>
      <c r="R456" s="704"/>
      <c r="S456" s="3180"/>
    </row>
    <row r="457" spans="7:19" ht="20.100000000000001" customHeight="1">
      <c r="G457" s="1047"/>
      <c r="H457" s="655"/>
      <c r="I457" s="1722"/>
      <c r="J457" s="655"/>
      <c r="K457" s="655"/>
      <c r="L457" s="655"/>
      <c r="M457" s="655"/>
      <c r="N457" s="1310"/>
      <c r="O457" s="655"/>
      <c r="P457" s="656"/>
      <c r="Q457" s="657"/>
      <c r="R457" s="704"/>
      <c r="S457" s="3180"/>
    </row>
    <row r="458" spans="7:19" ht="20.100000000000001" customHeight="1">
      <c r="G458" s="1047"/>
      <c r="H458" s="655"/>
      <c r="I458" s="1722"/>
      <c r="J458" s="655"/>
      <c r="K458" s="655"/>
      <c r="L458" s="655"/>
      <c r="M458" s="655"/>
      <c r="N458" s="1310"/>
      <c r="O458" s="655"/>
      <c r="P458" s="656"/>
      <c r="Q458" s="657"/>
      <c r="R458" s="704"/>
      <c r="S458" s="3180"/>
    </row>
    <row r="459" spans="7:19" ht="20.100000000000001" customHeight="1">
      <c r="G459" s="1047"/>
      <c r="H459" s="655"/>
      <c r="I459" s="1722"/>
      <c r="J459" s="655"/>
      <c r="K459" s="655"/>
      <c r="L459" s="655"/>
      <c r="M459" s="655"/>
      <c r="N459" s="1310"/>
      <c r="O459" s="655"/>
      <c r="P459" s="656"/>
      <c r="Q459" s="657"/>
      <c r="R459" s="704"/>
      <c r="S459" s="3180"/>
    </row>
    <row r="460" spans="7:19" ht="20.100000000000001" customHeight="1">
      <c r="G460" s="1047"/>
      <c r="H460" s="655"/>
      <c r="I460" s="1722"/>
      <c r="J460" s="655"/>
      <c r="K460" s="655"/>
      <c r="L460" s="655"/>
      <c r="M460" s="655"/>
      <c r="N460" s="1310"/>
      <c r="O460" s="655"/>
      <c r="P460" s="656"/>
      <c r="Q460" s="657"/>
      <c r="R460" s="704"/>
      <c r="S460" s="3180"/>
    </row>
    <row r="461" spans="7:19" ht="20.100000000000001" customHeight="1">
      <c r="G461" s="1047"/>
      <c r="H461" s="655"/>
      <c r="I461" s="1722"/>
      <c r="J461" s="655"/>
      <c r="K461" s="655"/>
      <c r="L461" s="655"/>
      <c r="M461" s="655"/>
      <c r="N461" s="1310"/>
      <c r="O461" s="655"/>
      <c r="P461" s="656"/>
      <c r="Q461" s="657"/>
      <c r="R461" s="704"/>
      <c r="S461" s="3180"/>
    </row>
    <row r="462" spans="7:19" ht="20.100000000000001" customHeight="1">
      <c r="G462" s="1047"/>
      <c r="H462" s="655"/>
      <c r="I462" s="1722"/>
      <c r="J462" s="655"/>
      <c r="K462" s="655"/>
      <c r="L462" s="655"/>
      <c r="M462" s="655"/>
      <c r="N462" s="1310"/>
      <c r="O462" s="655"/>
      <c r="P462" s="656"/>
      <c r="Q462" s="657"/>
      <c r="R462" s="704"/>
      <c r="S462" s="3180"/>
    </row>
    <row r="463" spans="7:19" ht="20.100000000000001" customHeight="1">
      <c r="G463" s="1047"/>
      <c r="H463" s="655"/>
      <c r="I463" s="1722"/>
      <c r="J463" s="655"/>
      <c r="K463" s="655"/>
      <c r="L463" s="655"/>
      <c r="M463" s="655"/>
      <c r="N463" s="1310"/>
      <c r="O463" s="655"/>
      <c r="P463" s="656"/>
      <c r="Q463" s="657"/>
      <c r="R463" s="704"/>
      <c r="S463" s="3180"/>
    </row>
    <row r="464" spans="7:19" ht="20.100000000000001" customHeight="1">
      <c r="G464" s="1047"/>
      <c r="H464" s="655"/>
      <c r="I464" s="1722"/>
      <c r="J464" s="655"/>
      <c r="K464" s="655"/>
      <c r="L464" s="655"/>
      <c r="M464" s="655"/>
      <c r="N464" s="1310"/>
      <c r="O464" s="655"/>
      <c r="P464" s="656"/>
      <c r="Q464" s="657"/>
      <c r="R464" s="704"/>
      <c r="S464" s="3180"/>
    </row>
    <row r="465" spans="7:19" ht="20.100000000000001" customHeight="1">
      <c r="G465" s="1047"/>
      <c r="H465" s="655"/>
      <c r="I465" s="1722"/>
      <c r="J465" s="655"/>
      <c r="K465" s="655"/>
      <c r="L465" s="655"/>
      <c r="M465" s="655"/>
      <c r="N465" s="1310"/>
      <c r="O465" s="655"/>
      <c r="P465" s="656"/>
      <c r="Q465" s="657"/>
      <c r="R465" s="704"/>
      <c r="S465" s="3180"/>
    </row>
    <row r="466" spans="7:19" ht="20.100000000000001" customHeight="1">
      <c r="G466" s="1047"/>
      <c r="H466" s="655"/>
      <c r="I466" s="1722"/>
      <c r="J466" s="655"/>
      <c r="K466" s="655"/>
      <c r="L466" s="655"/>
      <c r="M466" s="655"/>
      <c r="N466" s="1310"/>
      <c r="O466" s="655"/>
      <c r="P466" s="656"/>
      <c r="Q466" s="657"/>
      <c r="R466" s="704"/>
      <c r="S466" s="3180"/>
    </row>
    <row r="467" spans="7:19" ht="20.100000000000001" customHeight="1">
      <c r="G467" s="1047"/>
      <c r="H467" s="655"/>
      <c r="I467" s="1722"/>
      <c r="J467" s="655"/>
      <c r="K467" s="655"/>
      <c r="L467" s="655"/>
      <c r="M467" s="655"/>
      <c r="N467" s="1310"/>
      <c r="O467" s="655"/>
      <c r="P467" s="656"/>
      <c r="Q467" s="657"/>
      <c r="R467" s="704"/>
      <c r="S467" s="3180"/>
    </row>
    <row r="468" spans="7:19" ht="20.100000000000001" customHeight="1">
      <c r="G468" s="1047"/>
      <c r="H468" s="655"/>
      <c r="I468" s="1722"/>
      <c r="J468" s="655"/>
      <c r="K468" s="655"/>
      <c r="L468" s="655"/>
      <c r="M468" s="655"/>
      <c r="N468" s="1310"/>
      <c r="O468" s="655"/>
      <c r="P468" s="656"/>
      <c r="Q468" s="657"/>
      <c r="R468" s="704"/>
      <c r="S468" s="3180"/>
    </row>
    <row r="469" spans="7:19" ht="20.100000000000001" customHeight="1">
      <c r="G469" s="1047"/>
      <c r="H469" s="655"/>
      <c r="I469" s="1722"/>
      <c r="J469" s="655"/>
      <c r="K469" s="655"/>
      <c r="L469" s="655"/>
      <c r="M469" s="655"/>
      <c r="N469" s="1310"/>
      <c r="O469" s="655"/>
      <c r="P469" s="656"/>
      <c r="Q469" s="657"/>
      <c r="R469" s="704"/>
      <c r="S469" s="3180"/>
    </row>
    <row r="470" spans="7:19" ht="20.100000000000001" customHeight="1">
      <c r="G470" s="1047"/>
      <c r="H470" s="655"/>
      <c r="I470" s="1722"/>
      <c r="J470" s="655"/>
      <c r="K470" s="655"/>
      <c r="L470" s="655"/>
      <c r="M470" s="655"/>
      <c r="N470" s="1310"/>
      <c r="O470" s="655"/>
      <c r="P470" s="656"/>
      <c r="Q470" s="657"/>
      <c r="R470" s="704"/>
      <c r="S470" s="3180"/>
    </row>
    <row r="471" spans="7:19" ht="20.100000000000001" customHeight="1">
      <c r="G471" s="1047"/>
      <c r="H471" s="655"/>
      <c r="I471" s="1722"/>
      <c r="J471" s="655"/>
      <c r="K471" s="655"/>
      <c r="L471" s="655"/>
      <c r="M471" s="655"/>
      <c r="N471" s="1310"/>
      <c r="O471" s="655"/>
      <c r="P471" s="656"/>
      <c r="Q471" s="657"/>
      <c r="R471" s="704"/>
      <c r="S471" s="3180"/>
    </row>
    <row r="472" spans="7:19" ht="20.100000000000001" customHeight="1">
      <c r="G472" s="1047"/>
      <c r="H472" s="655"/>
      <c r="I472" s="1722"/>
      <c r="J472" s="655"/>
      <c r="K472" s="655"/>
      <c r="L472" s="655"/>
      <c r="M472" s="655"/>
      <c r="N472" s="1310"/>
      <c r="O472" s="655"/>
      <c r="P472" s="656"/>
      <c r="Q472" s="657"/>
      <c r="R472" s="704"/>
      <c r="S472" s="3180"/>
    </row>
    <row r="473" spans="7:19" ht="20.100000000000001" customHeight="1">
      <c r="G473" s="1047"/>
      <c r="H473" s="655"/>
      <c r="I473" s="1722"/>
      <c r="J473" s="655"/>
      <c r="K473" s="655"/>
      <c r="L473" s="655"/>
      <c r="M473" s="655"/>
      <c r="N473" s="1310"/>
      <c r="O473" s="655"/>
      <c r="P473" s="656"/>
      <c r="Q473" s="657"/>
      <c r="R473" s="704"/>
      <c r="S473" s="3180"/>
    </row>
    <row r="474" spans="7:19" ht="20.100000000000001" customHeight="1">
      <c r="G474" s="1047"/>
      <c r="H474" s="655"/>
      <c r="I474" s="1722"/>
      <c r="J474" s="655"/>
      <c r="K474" s="655"/>
      <c r="L474" s="655"/>
      <c r="M474" s="655"/>
      <c r="N474" s="1310"/>
      <c r="O474" s="655"/>
      <c r="P474" s="656"/>
      <c r="Q474" s="657"/>
      <c r="R474" s="704"/>
      <c r="S474" s="3180"/>
    </row>
    <row r="475" spans="7:19" ht="20.100000000000001" customHeight="1">
      <c r="G475" s="1047"/>
      <c r="H475" s="655"/>
      <c r="I475" s="1722"/>
      <c r="J475" s="655"/>
      <c r="K475" s="655"/>
      <c r="L475" s="655"/>
      <c r="M475" s="655"/>
      <c r="N475" s="1310"/>
      <c r="O475" s="655"/>
      <c r="P475" s="656"/>
      <c r="Q475" s="657"/>
      <c r="R475" s="704"/>
      <c r="S475" s="3180"/>
    </row>
    <row r="476" spans="7:19" ht="20.100000000000001" customHeight="1">
      <c r="G476" s="1047"/>
      <c r="H476" s="655"/>
      <c r="I476" s="1722"/>
      <c r="J476" s="655"/>
      <c r="K476" s="655"/>
      <c r="L476" s="655"/>
      <c r="M476" s="655"/>
      <c r="N476" s="1310"/>
      <c r="O476" s="655"/>
      <c r="P476" s="656"/>
      <c r="Q476" s="657"/>
      <c r="R476" s="704"/>
      <c r="S476" s="3180"/>
    </row>
    <row r="477" spans="7:19" ht="20.100000000000001" customHeight="1">
      <c r="G477" s="1047"/>
      <c r="H477" s="655"/>
      <c r="I477" s="1722"/>
      <c r="J477" s="655"/>
      <c r="K477" s="655"/>
      <c r="L477" s="655"/>
      <c r="M477" s="655"/>
      <c r="N477" s="1310"/>
      <c r="O477" s="655"/>
      <c r="P477" s="656"/>
      <c r="Q477" s="657"/>
      <c r="R477" s="704"/>
      <c r="S477" s="3180"/>
    </row>
    <row r="478" spans="7:19" ht="20.100000000000001" customHeight="1">
      <c r="G478" s="1047"/>
      <c r="H478" s="655"/>
      <c r="I478" s="1722"/>
      <c r="J478" s="655"/>
      <c r="K478" s="655"/>
      <c r="L478" s="655"/>
      <c r="M478" s="655"/>
      <c r="N478" s="1310"/>
      <c r="O478" s="655"/>
      <c r="P478" s="656"/>
      <c r="Q478" s="657"/>
      <c r="R478" s="704"/>
      <c r="S478" s="3180"/>
    </row>
    <row r="479" spans="7:19" ht="20.100000000000001" customHeight="1">
      <c r="G479" s="1047"/>
      <c r="H479" s="655"/>
      <c r="I479" s="1722"/>
      <c r="J479" s="655"/>
      <c r="K479" s="655"/>
      <c r="L479" s="655"/>
      <c r="M479" s="655"/>
      <c r="N479" s="1310"/>
      <c r="O479" s="655"/>
      <c r="P479" s="656"/>
      <c r="Q479" s="657"/>
      <c r="R479" s="704"/>
      <c r="S479" s="3180"/>
    </row>
    <row r="480" spans="7:19" ht="20.100000000000001" customHeight="1">
      <c r="G480" s="1047"/>
      <c r="H480" s="655"/>
      <c r="I480" s="1722"/>
      <c r="J480" s="655"/>
      <c r="K480" s="655"/>
      <c r="L480" s="655"/>
      <c r="M480" s="655"/>
      <c r="N480" s="1310"/>
      <c r="O480" s="655"/>
      <c r="P480" s="656"/>
      <c r="Q480" s="657"/>
      <c r="R480" s="704"/>
      <c r="S480" s="3180"/>
    </row>
    <row r="481" spans="7:19" ht="20.100000000000001" customHeight="1">
      <c r="G481" s="1047"/>
      <c r="H481" s="655"/>
      <c r="I481" s="1722"/>
      <c r="J481" s="655"/>
      <c r="K481" s="655"/>
      <c r="L481" s="655"/>
      <c r="M481" s="655"/>
      <c r="N481" s="1310"/>
      <c r="O481" s="655"/>
      <c r="P481" s="656"/>
      <c r="Q481" s="657"/>
      <c r="R481" s="704"/>
      <c r="S481" s="3180"/>
    </row>
    <row r="482" spans="7:19" ht="20.100000000000001" customHeight="1">
      <c r="G482" s="1047"/>
      <c r="H482" s="655"/>
      <c r="I482" s="1722"/>
      <c r="J482" s="655"/>
      <c r="K482" s="655"/>
      <c r="L482" s="655"/>
      <c r="M482" s="655"/>
      <c r="N482" s="1310"/>
      <c r="O482" s="655"/>
      <c r="P482" s="656"/>
      <c r="Q482" s="657"/>
      <c r="R482" s="704"/>
      <c r="S482" s="3180"/>
    </row>
    <row r="483" spans="7:19" ht="20.100000000000001" customHeight="1">
      <c r="G483" s="1047"/>
      <c r="H483" s="655"/>
      <c r="I483" s="1722"/>
      <c r="J483" s="655"/>
      <c r="K483" s="655"/>
      <c r="L483" s="655"/>
      <c r="M483" s="655"/>
      <c r="N483" s="1310"/>
      <c r="O483" s="655"/>
      <c r="P483" s="656"/>
      <c r="Q483" s="657"/>
      <c r="R483" s="704"/>
      <c r="S483" s="3180"/>
    </row>
    <row r="484" spans="7:19" ht="20.100000000000001" customHeight="1">
      <c r="G484" s="1047"/>
      <c r="H484" s="655"/>
      <c r="I484" s="1722"/>
      <c r="J484" s="655"/>
      <c r="K484" s="655"/>
      <c r="L484" s="655"/>
      <c r="M484" s="655"/>
      <c r="N484" s="1310"/>
      <c r="O484" s="655"/>
      <c r="P484" s="656"/>
      <c r="Q484" s="657"/>
      <c r="R484" s="704"/>
      <c r="S484" s="3180"/>
    </row>
    <row r="485" spans="7:19" ht="20.100000000000001" customHeight="1">
      <c r="G485" s="1047"/>
      <c r="H485" s="655"/>
      <c r="I485" s="1722"/>
      <c r="J485" s="655"/>
      <c r="K485" s="655"/>
      <c r="L485" s="655"/>
      <c r="M485" s="655"/>
      <c r="N485" s="1310"/>
      <c r="O485" s="655"/>
      <c r="P485" s="656"/>
      <c r="Q485" s="657"/>
      <c r="R485" s="704"/>
      <c r="S485" s="3180"/>
    </row>
    <row r="486" spans="7:19" ht="20.100000000000001" customHeight="1">
      <c r="G486" s="1047"/>
      <c r="H486" s="655"/>
      <c r="I486" s="1722"/>
      <c r="J486" s="655"/>
      <c r="K486" s="655"/>
      <c r="L486" s="655"/>
      <c r="M486" s="655"/>
      <c r="N486" s="1310"/>
      <c r="O486" s="655"/>
      <c r="P486" s="656"/>
      <c r="Q486" s="657"/>
      <c r="R486" s="704"/>
      <c r="S486" s="3180"/>
    </row>
    <row r="487" spans="7:19" ht="20.100000000000001" customHeight="1">
      <c r="G487" s="1047"/>
      <c r="H487" s="655"/>
      <c r="I487" s="1722"/>
      <c r="J487" s="655"/>
      <c r="K487" s="655"/>
      <c r="L487" s="655"/>
      <c r="M487" s="655"/>
      <c r="N487" s="1310"/>
      <c r="O487" s="655"/>
      <c r="P487" s="656"/>
      <c r="Q487" s="657"/>
      <c r="R487" s="704"/>
      <c r="S487" s="3180"/>
    </row>
    <row r="488" spans="7:19" ht="20.100000000000001" customHeight="1">
      <c r="G488" s="1047"/>
      <c r="H488" s="655"/>
      <c r="I488" s="1722"/>
      <c r="J488" s="655"/>
      <c r="K488" s="655"/>
      <c r="L488" s="655"/>
      <c r="M488" s="655"/>
      <c r="N488" s="1310"/>
      <c r="O488" s="655"/>
      <c r="P488" s="656"/>
      <c r="Q488" s="657"/>
      <c r="R488" s="704"/>
      <c r="S488" s="3180"/>
    </row>
    <row r="489" spans="7:19" ht="20.100000000000001" customHeight="1">
      <c r="G489" s="1047"/>
      <c r="H489" s="655"/>
      <c r="I489" s="1722"/>
      <c r="J489" s="655"/>
      <c r="K489" s="655"/>
      <c r="L489" s="655"/>
      <c r="M489" s="655"/>
      <c r="N489" s="1310"/>
      <c r="O489" s="655"/>
      <c r="P489" s="656"/>
      <c r="Q489" s="657"/>
      <c r="R489" s="704"/>
      <c r="S489" s="3180"/>
    </row>
    <row r="490" spans="7:19" ht="20.100000000000001" customHeight="1">
      <c r="G490" s="1047"/>
      <c r="H490" s="655"/>
      <c r="I490" s="1722"/>
      <c r="J490" s="655"/>
      <c r="K490" s="655"/>
      <c r="L490" s="655"/>
      <c r="M490" s="655"/>
      <c r="N490" s="1310"/>
      <c r="O490" s="655"/>
      <c r="P490" s="656"/>
      <c r="Q490" s="657"/>
      <c r="R490" s="704"/>
      <c r="S490" s="3180"/>
    </row>
    <row r="491" spans="7:19" ht="20.100000000000001" customHeight="1">
      <c r="G491" s="1047"/>
      <c r="H491" s="655"/>
      <c r="I491" s="1722"/>
      <c r="J491" s="655"/>
      <c r="K491" s="655"/>
      <c r="L491" s="655"/>
      <c r="M491" s="655"/>
      <c r="N491" s="1310"/>
      <c r="O491" s="655"/>
      <c r="P491" s="656"/>
      <c r="Q491" s="657"/>
      <c r="R491" s="704"/>
      <c r="S491" s="3180"/>
    </row>
    <row r="492" spans="7:19" ht="20.100000000000001" customHeight="1">
      <c r="G492" s="1047"/>
      <c r="H492" s="655"/>
      <c r="I492" s="1722"/>
      <c r="J492" s="655"/>
      <c r="K492" s="655"/>
      <c r="L492" s="655"/>
      <c r="M492" s="655"/>
      <c r="N492" s="1310"/>
      <c r="O492" s="655"/>
      <c r="P492" s="656"/>
      <c r="Q492" s="657"/>
      <c r="R492" s="704"/>
      <c r="S492" s="3180"/>
    </row>
    <row r="493" spans="7:19" ht="20.100000000000001" customHeight="1">
      <c r="G493" s="1047"/>
      <c r="H493" s="655"/>
      <c r="I493" s="1722"/>
      <c r="J493" s="655"/>
      <c r="K493" s="655"/>
      <c r="L493" s="655"/>
      <c r="M493" s="655"/>
      <c r="N493" s="1310"/>
      <c r="O493" s="655"/>
      <c r="P493" s="656"/>
      <c r="Q493" s="657"/>
      <c r="R493" s="704"/>
      <c r="S493" s="3180"/>
    </row>
    <row r="494" spans="7:19" ht="20.100000000000001" customHeight="1">
      <c r="G494" s="1047"/>
      <c r="H494" s="655"/>
      <c r="I494" s="1722"/>
      <c r="J494" s="655"/>
      <c r="K494" s="655"/>
      <c r="L494" s="655"/>
      <c r="M494" s="655"/>
      <c r="N494" s="1310"/>
      <c r="O494" s="655"/>
      <c r="P494" s="656"/>
      <c r="Q494" s="657"/>
      <c r="R494" s="704"/>
      <c r="S494" s="3180"/>
    </row>
    <row r="495" spans="7:19" ht="20.100000000000001" customHeight="1">
      <c r="G495" s="1047"/>
      <c r="H495" s="655"/>
      <c r="I495" s="1722"/>
      <c r="J495" s="655"/>
      <c r="K495" s="655"/>
      <c r="L495" s="655"/>
      <c r="M495" s="655"/>
      <c r="N495" s="1310"/>
      <c r="O495" s="655"/>
      <c r="P495" s="656"/>
      <c r="Q495" s="657"/>
      <c r="R495" s="704"/>
      <c r="S495" s="3180"/>
    </row>
    <row r="496" spans="7:19" ht="20.100000000000001" customHeight="1">
      <c r="G496" s="1047"/>
      <c r="H496" s="655"/>
      <c r="I496" s="1722"/>
      <c r="J496" s="655"/>
      <c r="K496" s="655"/>
      <c r="L496" s="655"/>
      <c r="M496" s="655"/>
      <c r="N496" s="1310"/>
      <c r="O496" s="655"/>
      <c r="P496" s="656"/>
      <c r="Q496" s="657"/>
      <c r="R496" s="704"/>
      <c r="S496" s="3180"/>
    </row>
    <row r="497" spans="7:19" ht="20.100000000000001" customHeight="1">
      <c r="G497" s="1047"/>
      <c r="H497" s="655"/>
      <c r="I497" s="1722"/>
      <c r="J497" s="655"/>
      <c r="K497" s="655"/>
      <c r="L497" s="655"/>
      <c r="M497" s="655"/>
      <c r="N497" s="1310"/>
      <c r="O497" s="655"/>
      <c r="P497" s="656"/>
      <c r="Q497" s="657"/>
      <c r="R497" s="704"/>
      <c r="S497" s="3180"/>
    </row>
    <row r="498" spans="7:19" ht="20.100000000000001" customHeight="1">
      <c r="G498" s="1047"/>
      <c r="H498" s="655"/>
      <c r="I498" s="1722"/>
      <c r="J498" s="655"/>
      <c r="K498" s="655"/>
      <c r="L498" s="655"/>
      <c r="M498" s="655"/>
      <c r="N498" s="1310"/>
      <c r="O498" s="655"/>
      <c r="P498" s="656"/>
      <c r="Q498" s="657"/>
      <c r="R498" s="704"/>
      <c r="S498" s="3180"/>
    </row>
    <row r="499" spans="7:19" ht="20.100000000000001" customHeight="1">
      <c r="G499" s="1047"/>
      <c r="H499" s="655"/>
      <c r="I499" s="1722"/>
      <c r="J499" s="655"/>
      <c r="K499" s="655"/>
      <c r="L499" s="655"/>
      <c r="M499" s="655"/>
      <c r="N499" s="1310"/>
      <c r="O499" s="655"/>
      <c r="P499" s="656"/>
      <c r="Q499" s="657"/>
      <c r="R499" s="704"/>
      <c r="S499" s="3180"/>
    </row>
    <row r="500" spans="7:19" ht="20.100000000000001" customHeight="1">
      <c r="G500" s="1047"/>
      <c r="H500" s="655"/>
      <c r="I500" s="1722"/>
      <c r="J500" s="655"/>
      <c r="K500" s="655"/>
      <c r="L500" s="655"/>
      <c r="M500" s="655"/>
      <c r="N500" s="1310"/>
      <c r="O500" s="655"/>
      <c r="P500" s="656"/>
      <c r="Q500" s="657"/>
      <c r="R500" s="704"/>
      <c r="S500" s="3180"/>
    </row>
    <row r="501" spans="7:19" ht="20.100000000000001" customHeight="1">
      <c r="G501" s="1047"/>
      <c r="H501" s="655"/>
      <c r="I501" s="1722"/>
      <c r="J501" s="655"/>
      <c r="K501" s="655"/>
      <c r="L501" s="655"/>
      <c r="M501" s="655"/>
      <c r="N501" s="1310"/>
      <c r="O501" s="655"/>
      <c r="P501" s="656"/>
      <c r="Q501" s="657"/>
      <c r="R501" s="704"/>
      <c r="S501" s="3180"/>
    </row>
    <row r="502" spans="7:19" ht="20.100000000000001" customHeight="1">
      <c r="G502" s="1047"/>
      <c r="H502" s="655"/>
      <c r="I502" s="1722"/>
      <c r="J502" s="655"/>
      <c r="K502" s="655"/>
      <c r="L502" s="655"/>
      <c r="M502" s="655"/>
      <c r="N502" s="1310"/>
      <c r="O502" s="655"/>
      <c r="P502" s="656"/>
      <c r="Q502" s="657"/>
      <c r="R502" s="704"/>
      <c r="S502" s="3180"/>
    </row>
    <row r="503" spans="7:19" ht="20.100000000000001" customHeight="1">
      <c r="G503" s="1047"/>
      <c r="H503" s="655"/>
      <c r="I503" s="1722"/>
      <c r="J503" s="655"/>
      <c r="K503" s="655"/>
      <c r="L503" s="655"/>
      <c r="M503" s="655"/>
      <c r="N503" s="1310"/>
      <c r="O503" s="655"/>
      <c r="P503" s="656"/>
      <c r="Q503" s="657"/>
      <c r="R503" s="704"/>
      <c r="S503" s="3180"/>
    </row>
    <row r="504" spans="7:19" ht="20.100000000000001" customHeight="1">
      <c r="G504" s="1047"/>
      <c r="H504" s="655"/>
      <c r="I504" s="1722"/>
      <c r="J504" s="655"/>
      <c r="K504" s="655"/>
      <c r="L504" s="655"/>
      <c r="M504" s="655"/>
      <c r="N504" s="1310"/>
      <c r="O504" s="655"/>
      <c r="P504" s="656"/>
      <c r="Q504" s="657"/>
      <c r="R504" s="704"/>
      <c r="S504" s="3180"/>
    </row>
    <row r="505" spans="7:19" ht="20.100000000000001" customHeight="1">
      <c r="G505" s="1047"/>
      <c r="H505" s="655"/>
      <c r="I505" s="1722"/>
      <c r="J505" s="655"/>
      <c r="K505" s="655"/>
      <c r="L505" s="655"/>
      <c r="M505" s="655"/>
      <c r="N505" s="1310"/>
      <c r="O505" s="655"/>
      <c r="P505" s="656"/>
      <c r="Q505" s="657"/>
      <c r="R505" s="704"/>
      <c r="S505" s="3180"/>
    </row>
    <row r="506" spans="7:19" ht="20.100000000000001" customHeight="1">
      <c r="G506" s="1047"/>
      <c r="H506" s="655"/>
      <c r="I506" s="1722"/>
      <c r="J506" s="655"/>
      <c r="K506" s="655"/>
      <c r="L506" s="655"/>
      <c r="M506" s="655"/>
      <c r="N506" s="1310"/>
      <c r="O506" s="655"/>
      <c r="P506" s="656"/>
      <c r="Q506" s="657"/>
      <c r="R506" s="704"/>
      <c r="S506" s="3180"/>
    </row>
    <row r="507" spans="7:19" ht="20.100000000000001" customHeight="1">
      <c r="G507" s="1047"/>
      <c r="H507" s="655"/>
      <c r="I507" s="1722"/>
      <c r="J507" s="655"/>
      <c r="K507" s="655"/>
      <c r="L507" s="655"/>
      <c r="M507" s="655"/>
      <c r="N507" s="1310"/>
      <c r="O507" s="655"/>
      <c r="P507" s="656"/>
      <c r="Q507" s="657"/>
      <c r="R507" s="704"/>
      <c r="S507" s="3180"/>
    </row>
    <row r="508" spans="7:19" ht="20.100000000000001" customHeight="1">
      <c r="G508" s="1047"/>
      <c r="H508" s="655"/>
      <c r="I508" s="1722"/>
      <c r="J508" s="655"/>
      <c r="K508" s="655"/>
      <c r="L508" s="655"/>
      <c r="M508" s="655"/>
      <c r="N508" s="1310"/>
      <c r="O508" s="655"/>
      <c r="P508" s="656"/>
      <c r="Q508" s="657"/>
      <c r="R508" s="704"/>
      <c r="S508" s="3180"/>
    </row>
    <row r="509" spans="7:19" ht="20.100000000000001" customHeight="1">
      <c r="G509" s="1047"/>
      <c r="H509" s="655"/>
      <c r="I509" s="1722"/>
      <c r="J509" s="655"/>
      <c r="K509" s="655"/>
      <c r="L509" s="655"/>
      <c r="M509" s="655"/>
      <c r="N509" s="1310"/>
      <c r="O509" s="655"/>
      <c r="P509" s="656"/>
      <c r="Q509" s="657"/>
      <c r="R509" s="704"/>
      <c r="S509" s="3180"/>
    </row>
    <row r="510" spans="7:19" ht="20.100000000000001" customHeight="1">
      <c r="G510" s="1047"/>
      <c r="H510" s="655"/>
      <c r="I510" s="1722"/>
      <c r="J510" s="655"/>
      <c r="K510" s="655"/>
      <c r="L510" s="655"/>
      <c r="M510" s="655"/>
      <c r="N510" s="1310"/>
      <c r="O510" s="655"/>
      <c r="P510" s="656"/>
      <c r="Q510" s="657"/>
      <c r="R510" s="704"/>
      <c r="S510" s="3180"/>
    </row>
    <row r="511" spans="7:19" ht="20.100000000000001" customHeight="1">
      <c r="G511" s="1047"/>
      <c r="H511" s="655"/>
      <c r="I511" s="1722"/>
      <c r="J511" s="655"/>
      <c r="K511" s="655"/>
      <c r="L511" s="655"/>
      <c r="M511" s="655"/>
      <c r="N511" s="1310"/>
      <c r="O511" s="655"/>
      <c r="P511" s="656"/>
      <c r="Q511" s="657"/>
      <c r="R511" s="704"/>
      <c r="S511" s="3180"/>
    </row>
    <row r="512" spans="7:19" ht="20.100000000000001" customHeight="1">
      <c r="G512" s="1047"/>
      <c r="H512" s="655"/>
      <c r="I512" s="1722"/>
      <c r="J512" s="655"/>
      <c r="K512" s="655"/>
      <c r="L512" s="655"/>
      <c r="M512" s="655"/>
      <c r="N512" s="1310"/>
      <c r="O512" s="655"/>
      <c r="P512" s="656"/>
      <c r="Q512" s="657"/>
      <c r="R512" s="704"/>
      <c r="S512" s="3180"/>
    </row>
    <row r="513" spans="7:19" ht="20.100000000000001" customHeight="1">
      <c r="G513" s="1047"/>
      <c r="H513" s="655"/>
      <c r="I513" s="1722"/>
      <c r="J513" s="655"/>
      <c r="K513" s="655"/>
      <c r="L513" s="655"/>
      <c r="M513" s="655"/>
      <c r="N513" s="1310"/>
      <c r="O513" s="655"/>
      <c r="P513" s="656"/>
      <c r="Q513" s="657"/>
      <c r="R513" s="704"/>
      <c r="S513" s="3180"/>
    </row>
    <row r="514" spans="7:19" ht="20.100000000000001" customHeight="1">
      <c r="G514" s="1047"/>
      <c r="H514" s="655"/>
      <c r="I514" s="1722"/>
      <c r="J514" s="655"/>
      <c r="K514" s="655"/>
      <c r="L514" s="655"/>
      <c r="M514" s="655"/>
      <c r="N514" s="1310"/>
      <c r="O514" s="655"/>
      <c r="P514" s="656"/>
      <c r="Q514" s="657"/>
      <c r="R514" s="704"/>
      <c r="S514" s="3180"/>
    </row>
    <row r="515" spans="7:19" ht="20.100000000000001" customHeight="1">
      <c r="G515" s="1047"/>
      <c r="H515" s="655"/>
      <c r="I515" s="1722"/>
      <c r="J515" s="655"/>
      <c r="K515" s="655"/>
      <c r="L515" s="655"/>
      <c r="M515" s="655"/>
      <c r="N515" s="1310"/>
      <c r="O515" s="655"/>
      <c r="P515" s="656"/>
      <c r="Q515" s="657"/>
      <c r="R515" s="704"/>
      <c r="S515" s="3180"/>
    </row>
    <row r="516" spans="7:19" ht="20.100000000000001" customHeight="1">
      <c r="G516" s="1047"/>
      <c r="H516" s="655"/>
      <c r="I516" s="1722"/>
      <c r="J516" s="655"/>
      <c r="K516" s="655"/>
      <c r="L516" s="655"/>
      <c r="M516" s="655"/>
      <c r="N516" s="1310"/>
      <c r="O516" s="655"/>
      <c r="P516" s="656"/>
      <c r="Q516" s="657"/>
      <c r="R516" s="704"/>
      <c r="S516" s="3180"/>
    </row>
    <row r="517" spans="7:19" ht="20.100000000000001" customHeight="1">
      <c r="G517" s="1047"/>
      <c r="H517" s="655"/>
      <c r="I517" s="1722"/>
      <c r="J517" s="655"/>
      <c r="K517" s="655"/>
      <c r="L517" s="655"/>
      <c r="M517" s="655"/>
      <c r="N517" s="1310"/>
      <c r="O517" s="655"/>
      <c r="P517" s="656"/>
      <c r="Q517" s="657"/>
      <c r="R517" s="704"/>
      <c r="S517" s="3180"/>
    </row>
    <row r="518" spans="7:19" ht="20.100000000000001" customHeight="1">
      <c r="G518" s="1047"/>
      <c r="H518" s="655"/>
      <c r="I518" s="1722"/>
      <c r="J518" s="655"/>
      <c r="K518" s="655"/>
      <c r="L518" s="655"/>
      <c r="M518" s="655"/>
      <c r="N518" s="1310"/>
      <c r="O518" s="655"/>
      <c r="P518" s="656"/>
      <c r="Q518" s="657"/>
      <c r="R518" s="704"/>
      <c r="S518" s="3180"/>
    </row>
    <row r="519" spans="7:19" ht="20.100000000000001" customHeight="1">
      <c r="G519" s="1047"/>
      <c r="H519" s="655"/>
      <c r="I519" s="1722"/>
      <c r="J519" s="655"/>
      <c r="K519" s="655"/>
      <c r="L519" s="655"/>
      <c r="M519" s="655"/>
      <c r="N519" s="1310"/>
      <c r="O519" s="655"/>
      <c r="P519" s="656"/>
      <c r="Q519" s="657"/>
      <c r="R519" s="704"/>
      <c r="S519" s="3180"/>
    </row>
    <row r="520" spans="7:19" ht="20.100000000000001" customHeight="1">
      <c r="G520" s="1047"/>
      <c r="H520" s="655"/>
      <c r="I520" s="1722"/>
      <c r="J520" s="655"/>
      <c r="K520" s="655"/>
      <c r="L520" s="655"/>
      <c r="M520" s="655"/>
      <c r="N520" s="1310"/>
      <c r="O520" s="655"/>
      <c r="P520" s="656"/>
      <c r="Q520" s="657"/>
      <c r="R520" s="704"/>
      <c r="S520" s="3180"/>
    </row>
    <row r="521" spans="7:19" ht="20.100000000000001" customHeight="1">
      <c r="G521" s="1047"/>
      <c r="H521" s="655"/>
      <c r="I521" s="1722"/>
      <c r="J521" s="655"/>
      <c r="K521" s="655"/>
      <c r="L521" s="655"/>
      <c r="M521" s="655"/>
      <c r="N521" s="1310"/>
      <c r="O521" s="655"/>
      <c r="P521" s="656"/>
      <c r="Q521" s="657"/>
      <c r="R521" s="704"/>
      <c r="S521" s="3180"/>
    </row>
    <row r="522" spans="7:19" ht="20.100000000000001" customHeight="1">
      <c r="G522" s="1047"/>
      <c r="H522" s="655"/>
      <c r="I522" s="1722"/>
      <c r="J522" s="655"/>
      <c r="K522" s="655"/>
      <c r="L522" s="655"/>
      <c r="M522" s="655"/>
      <c r="N522" s="1310"/>
      <c r="O522" s="655"/>
      <c r="P522" s="656"/>
      <c r="Q522" s="657"/>
      <c r="R522" s="704"/>
      <c r="S522" s="3180"/>
    </row>
    <row r="523" spans="7:19" ht="20.100000000000001" customHeight="1">
      <c r="G523" s="1047"/>
      <c r="H523" s="655"/>
      <c r="I523" s="1722"/>
      <c r="J523" s="655"/>
      <c r="K523" s="655"/>
      <c r="L523" s="655"/>
      <c r="M523" s="655"/>
      <c r="N523" s="1310"/>
      <c r="O523" s="655"/>
      <c r="P523" s="656"/>
      <c r="Q523" s="657"/>
      <c r="R523" s="704"/>
      <c r="S523" s="3180"/>
    </row>
    <row r="524" spans="7:19" ht="20.100000000000001" customHeight="1">
      <c r="G524" s="1047"/>
      <c r="H524" s="655"/>
      <c r="I524" s="1722"/>
      <c r="J524" s="655"/>
      <c r="K524" s="655"/>
      <c r="L524" s="655"/>
      <c r="M524" s="655"/>
      <c r="N524" s="1310"/>
      <c r="O524" s="655"/>
      <c r="P524" s="656"/>
      <c r="Q524" s="657"/>
      <c r="R524" s="704"/>
      <c r="S524" s="3180"/>
    </row>
    <row r="525" spans="7:19" ht="20.100000000000001" customHeight="1">
      <c r="G525" s="1047"/>
      <c r="H525" s="655"/>
      <c r="I525" s="1722"/>
      <c r="J525" s="655"/>
      <c r="K525" s="655"/>
      <c r="L525" s="655"/>
      <c r="M525" s="655"/>
      <c r="N525" s="1310"/>
      <c r="O525" s="655"/>
      <c r="P525" s="656"/>
      <c r="Q525" s="657"/>
      <c r="R525" s="704"/>
      <c r="S525" s="3180"/>
    </row>
    <row r="526" spans="7:19" ht="20.100000000000001" customHeight="1">
      <c r="G526" s="1047"/>
      <c r="H526" s="655"/>
      <c r="I526" s="1722"/>
      <c r="J526" s="655"/>
      <c r="K526" s="655"/>
      <c r="L526" s="655"/>
      <c r="M526" s="655"/>
      <c r="N526" s="1310"/>
      <c r="O526" s="655"/>
      <c r="P526" s="656"/>
      <c r="Q526" s="657"/>
      <c r="R526" s="704"/>
      <c r="S526" s="3180"/>
    </row>
    <row r="527" spans="7:19" ht="20.100000000000001" customHeight="1">
      <c r="G527" s="1047"/>
      <c r="H527" s="655"/>
      <c r="I527" s="1722"/>
      <c r="J527" s="655"/>
      <c r="K527" s="655"/>
      <c r="L527" s="655"/>
      <c r="M527" s="655"/>
      <c r="N527" s="1310"/>
      <c r="O527" s="655"/>
      <c r="P527" s="656"/>
      <c r="Q527" s="657"/>
      <c r="R527" s="704"/>
      <c r="S527" s="3180"/>
    </row>
    <row r="528" spans="7:19" ht="20.100000000000001" customHeight="1">
      <c r="G528" s="1047"/>
      <c r="H528" s="655"/>
      <c r="I528" s="1722"/>
      <c r="J528" s="655"/>
      <c r="K528" s="655"/>
      <c r="L528" s="655"/>
      <c r="M528" s="655"/>
      <c r="N528" s="1310"/>
      <c r="O528" s="655"/>
      <c r="P528" s="656"/>
      <c r="Q528" s="657"/>
      <c r="R528" s="704"/>
      <c r="S528" s="3180"/>
    </row>
    <row r="529" spans="7:19" ht="20.100000000000001" customHeight="1">
      <c r="G529" s="1047"/>
      <c r="H529" s="655"/>
      <c r="I529" s="1722"/>
      <c r="J529" s="655"/>
      <c r="K529" s="655"/>
      <c r="L529" s="655"/>
      <c r="M529" s="655"/>
      <c r="N529" s="1310"/>
      <c r="O529" s="655"/>
      <c r="P529" s="656"/>
      <c r="Q529" s="657"/>
      <c r="R529" s="704"/>
      <c r="S529" s="3180"/>
    </row>
    <row r="530" spans="7:19" ht="20.100000000000001" customHeight="1">
      <c r="G530" s="1047"/>
      <c r="H530" s="655"/>
      <c r="I530" s="1722"/>
      <c r="J530" s="655"/>
      <c r="K530" s="655"/>
      <c r="L530" s="655"/>
      <c r="M530" s="655"/>
      <c r="N530" s="1310"/>
      <c r="O530" s="655"/>
      <c r="P530" s="656"/>
      <c r="Q530" s="657"/>
      <c r="R530" s="704"/>
      <c r="S530" s="3180"/>
    </row>
    <row r="531" spans="7:19" ht="20.100000000000001" customHeight="1">
      <c r="G531" s="1047"/>
      <c r="H531" s="655"/>
      <c r="I531" s="1722"/>
      <c r="J531" s="655"/>
      <c r="K531" s="655"/>
      <c r="L531" s="655"/>
      <c r="M531" s="655"/>
      <c r="N531" s="1310"/>
      <c r="O531" s="655"/>
      <c r="P531" s="656"/>
      <c r="Q531" s="657"/>
      <c r="R531" s="704"/>
      <c r="S531" s="3180"/>
    </row>
    <row r="532" spans="7:19" ht="20.100000000000001" customHeight="1">
      <c r="G532" s="1047"/>
      <c r="H532" s="655"/>
      <c r="I532" s="1722"/>
      <c r="J532" s="655"/>
      <c r="K532" s="655"/>
      <c r="L532" s="655"/>
      <c r="M532" s="655"/>
      <c r="N532" s="1310"/>
      <c r="O532" s="655"/>
      <c r="P532" s="656"/>
      <c r="Q532" s="657"/>
      <c r="R532" s="704"/>
      <c r="S532" s="3180"/>
    </row>
    <row r="533" spans="7:19" ht="20.100000000000001" customHeight="1">
      <c r="G533" s="1047"/>
      <c r="H533" s="655"/>
      <c r="I533" s="1722"/>
      <c r="J533" s="655"/>
      <c r="K533" s="655"/>
      <c r="L533" s="655"/>
      <c r="M533" s="655"/>
      <c r="N533" s="1310"/>
      <c r="O533" s="655"/>
      <c r="P533" s="656"/>
      <c r="Q533" s="657"/>
      <c r="R533" s="704"/>
      <c r="S533" s="3180"/>
    </row>
    <row r="534" spans="7:19" ht="20.100000000000001" customHeight="1">
      <c r="G534" s="1047"/>
      <c r="H534" s="655"/>
      <c r="I534" s="1722"/>
      <c r="J534" s="655"/>
      <c r="K534" s="655"/>
      <c r="L534" s="655"/>
      <c r="M534" s="655"/>
      <c r="N534" s="1310"/>
      <c r="O534" s="655"/>
      <c r="P534" s="656"/>
      <c r="Q534" s="657"/>
      <c r="R534" s="704"/>
      <c r="S534" s="3180"/>
    </row>
    <row r="535" spans="7:19" ht="20.100000000000001" customHeight="1">
      <c r="G535" s="1047"/>
      <c r="H535" s="655"/>
      <c r="I535" s="1722"/>
      <c r="J535" s="655"/>
      <c r="K535" s="655"/>
      <c r="L535" s="655"/>
      <c r="M535" s="655"/>
      <c r="N535" s="1310"/>
      <c r="O535" s="655"/>
      <c r="P535" s="656"/>
      <c r="Q535" s="657"/>
      <c r="R535" s="704"/>
      <c r="S535" s="3180"/>
    </row>
    <row r="536" spans="7:19" ht="20.100000000000001" customHeight="1">
      <c r="G536" s="1047"/>
      <c r="H536" s="655"/>
      <c r="I536" s="1722"/>
      <c r="J536" s="655"/>
      <c r="K536" s="655"/>
      <c r="L536" s="655"/>
      <c r="M536" s="655"/>
      <c r="N536" s="1310"/>
      <c r="O536" s="655"/>
      <c r="P536" s="656"/>
      <c r="Q536" s="657"/>
      <c r="R536" s="704"/>
      <c r="S536" s="3180"/>
    </row>
    <row r="537" spans="7:19" ht="20.100000000000001" customHeight="1">
      <c r="G537" s="1047"/>
      <c r="H537" s="655"/>
      <c r="I537" s="1722"/>
      <c r="J537" s="655"/>
      <c r="K537" s="655"/>
      <c r="L537" s="655"/>
      <c r="M537" s="655"/>
      <c r="N537" s="1310"/>
      <c r="O537" s="655"/>
      <c r="P537" s="656"/>
      <c r="Q537" s="657"/>
      <c r="R537" s="704"/>
      <c r="S537" s="3180"/>
    </row>
    <row r="538" spans="7:19" ht="20.100000000000001" customHeight="1">
      <c r="G538" s="1047"/>
      <c r="H538" s="655"/>
      <c r="I538" s="1722"/>
      <c r="J538" s="655"/>
      <c r="K538" s="655"/>
      <c r="L538" s="655"/>
      <c r="M538" s="655"/>
      <c r="N538" s="1310"/>
      <c r="O538" s="655"/>
      <c r="P538" s="656"/>
      <c r="Q538" s="657"/>
      <c r="R538" s="704"/>
      <c r="S538" s="3180"/>
    </row>
    <row r="539" spans="7:19" ht="20.100000000000001" customHeight="1">
      <c r="G539" s="1047"/>
      <c r="H539" s="655"/>
      <c r="I539" s="1722"/>
      <c r="J539" s="655"/>
      <c r="K539" s="655"/>
      <c r="L539" s="655"/>
      <c r="M539" s="655"/>
      <c r="N539" s="1310"/>
      <c r="O539" s="655"/>
      <c r="P539" s="656"/>
      <c r="Q539" s="657"/>
      <c r="R539" s="704"/>
      <c r="S539" s="3180"/>
    </row>
    <row r="540" spans="7:19" ht="20.100000000000001" customHeight="1">
      <c r="G540" s="1047"/>
      <c r="H540" s="655"/>
      <c r="I540" s="1722"/>
      <c r="J540" s="655"/>
      <c r="K540" s="655"/>
      <c r="L540" s="655"/>
      <c r="M540" s="655"/>
      <c r="N540" s="1310"/>
      <c r="O540" s="655"/>
      <c r="P540" s="656"/>
      <c r="Q540" s="657"/>
      <c r="R540" s="704"/>
      <c r="S540" s="3180"/>
    </row>
    <row r="541" spans="7:19" ht="20.100000000000001" customHeight="1">
      <c r="G541" s="1047"/>
      <c r="H541" s="655"/>
      <c r="I541" s="1722"/>
      <c r="J541" s="655"/>
      <c r="K541" s="655"/>
      <c r="L541" s="655"/>
      <c r="M541" s="655"/>
      <c r="N541" s="1310"/>
      <c r="O541" s="655"/>
      <c r="P541" s="656"/>
      <c r="Q541" s="657"/>
      <c r="R541" s="704"/>
      <c r="S541" s="3180"/>
    </row>
    <row r="542" spans="7:19" ht="20.100000000000001" customHeight="1">
      <c r="G542" s="1047"/>
      <c r="H542" s="655"/>
      <c r="I542" s="1722"/>
      <c r="J542" s="655"/>
      <c r="K542" s="655"/>
      <c r="L542" s="655"/>
      <c r="M542" s="655"/>
      <c r="N542" s="1310"/>
      <c r="O542" s="655"/>
      <c r="P542" s="656"/>
      <c r="Q542" s="657"/>
      <c r="R542" s="704"/>
      <c r="S542" s="3180"/>
    </row>
    <row r="543" spans="7:19" ht="20.100000000000001" customHeight="1">
      <c r="G543" s="1047"/>
      <c r="H543" s="655"/>
      <c r="I543" s="1722"/>
      <c r="J543" s="655"/>
      <c r="K543" s="655"/>
      <c r="L543" s="655"/>
      <c r="M543" s="655"/>
      <c r="N543" s="1310"/>
      <c r="O543" s="655"/>
      <c r="P543" s="656"/>
      <c r="Q543" s="657"/>
      <c r="R543" s="704"/>
      <c r="S543" s="3180"/>
    </row>
    <row r="544" spans="7:19" ht="20.100000000000001" customHeight="1">
      <c r="G544" s="1047"/>
      <c r="H544" s="655"/>
      <c r="I544" s="1722"/>
      <c r="J544" s="655"/>
      <c r="K544" s="655"/>
      <c r="L544" s="655"/>
      <c r="M544" s="655"/>
      <c r="N544" s="1310"/>
      <c r="O544" s="655"/>
      <c r="P544" s="656"/>
      <c r="Q544" s="657"/>
      <c r="R544" s="704"/>
      <c r="S544" s="3180"/>
    </row>
    <row r="545" spans="7:19" ht="20.100000000000001" customHeight="1">
      <c r="G545" s="1047"/>
      <c r="H545" s="655"/>
      <c r="I545" s="1722"/>
      <c r="J545" s="655"/>
      <c r="K545" s="655"/>
      <c r="L545" s="655"/>
      <c r="M545" s="655"/>
      <c r="N545" s="1310"/>
      <c r="O545" s="655"/>
      <c r="P545" s="656"/>
      <c r="Q545" s="657"/>
      <c r="R545" s="704"/>
      <c r="S545" s="3180"/>
    </row>
    <row r="546" spans="7:19" ht="20.100000000000001" customHeight="1">
      <c r="G546" s="1047"/>
      <c r="H546" s="655"/>
      <c r="I546" s="1722"/>
      <c r="J546" s="655"/>
      <c r="K546" s="655"/>
      <c r="L546" s="655"/>
      <c r="M546" s="655"/>
      <c r="N546" s="1310"/>
      <c r="O546" s="655"/>
      <c r="P546" s="656"/>
      <c r="Q546" s="657"/>
      <c r="R546" s="704"/>
      <c r="S546" s="3180"/>
    </row>
    <row r="547" spans="7:19" ht="20.100000000000001" customHeight="1">
      <c r="G547" s="1047"/>
      <c r="H547" s="655"/>
      <c r="I547" s="1722"/>
      <c r="J547" s="655"/>
      <c r="K547" s="655"/>
      <c r="L547" s="655"/>
      <c r="M547" s="655"/>
      <c r="N547" s="1310"/>
      <c r="O547" s="655"/>
      <c r="P547" s="656"/>
      <c r="Q547" s="657"/>
      <c r="R547" s="704"/>
      <c r="S547" s="3180"/>
    </row>
    <row r="548" spans="7:19" ht="20.100000000000001" customHeight="1">
      <c r="G548" s="1047"/>
      <c r="H548" s="655"/>
      <c r="I548" s="1722"/>
      <c r="J548" s="655"/>
      <c r="K548" s="655"/>
      <c r="L548" s="655"/>
      <c r="M548" s="655"/>
      <c r="N548" s="1310"/>
      <c r="O548" s="655"/>
      <c r="P548" s="656"/>
      <c r="Q548" s="657"/>
      <c r="R548" s="704"/>
      <c r="S548" s="3180"/>
    </row>
    <row r="549" spans="7:19" ht="20.100000000000001" customHeight="1">
      <c r="G549" s="1047"/>
      <c r="H549" s="655"/>
      <c r="I549" s="1722"/>
      <c r="J549" s="655"/>
      <c r="K549" s="655"/>
      <c r="L549" s="655"/>
      <c r="M549" s="655"/>
      <c r="N549" s="1310"/>
      <c r="O549" s="655"/>
      <c r="P549" s="656"/>
      <c r="Q549" s="657"/>
      <c r="R549" s="704"/>
      <c r="S549" s="3180"/>
    </row>
    <row r="550" spans="7:19" ht="20.100000000000001" customHeight="1">
      <c r="G550" s="1047"/>
      <c r="H550" s="655"/>
      <c r="I550" s="1722"/>
      <c r="J550" s="655"/>
      <c r="K550" s="655"/>
      <c r="L550" s="655"/>
      <c r="M550" s="655"/>
      <c r="N550" s="1310"/>
      <c r="O550" s="655"/>
      <c r="P550" s="656"/>
      <c r="Q550" s="657"/>
      <c r="R550" s="704"/>
      <c r="S550" s="3180"/>
    </row>
    <row r="551" spans="7:19" ht="20.100000000000001" customHeight="1">
      <c r="G551" s="1047"/>
      <c r="H551" s="655"/>
      <c r="I551" s="1722"/>
      <c r="J551" s="655"/>
      <c r="K551" s="655"/>
      <c r="L551" s="655"/>
      <c r="M551" s="655"/>
      <c r="N551" s="1310"/>
      <c r="O551" s="655"/>
      <c r="P551" s="656"/>
      <c r="Q551" s="657"/>
      <c r="R551" s="704"/>
      <c r="S551" s="3180"/>
    </row>
    <row r="552" spans="7:19" ht="20.100000000000001" customHeight="1">
      <c r="G552" s="1047"/>
      <c r="H552" s="655"/>
      <c r="I552" s="1722"/>
      <c r="J552" s="655"/>
      <c r="K552" s="655"/>
      <c r="L552" s="655"/>
      <c r="M552" s="655"/>
      <c r="N552" s="1310"/>
      <c r="O552" s="655"/>
      <c r="P552" s="656"/>
      <c r="Q552" s="657"/>
      <c r="R552" s="704"/>
      <c r="S552" s="3180"/>
    </row>
    <row r="553" spans="7:19" ht="20.100000000000001" customHeight="1">
      <c r="G553" s="1047"/>
      <c r="H553" s="655"/>
      <c r="I553" s="1722"/>
      <c r="J553" s="655"/>
      <c r="K553" s="655"/>
      <c r="L553" s="655"/>
      <c r="M553" s="655"/>
      <c r="N553" s="1310"/>
      <c r="O553" s="655"/>
      <c r="P553" s="656"/>
      <c r="Q553" s="657"/>
      <c r="R553" s="704"/>
      <c r="S553" s="3180"/>
    </row>
    <row r="554" spans="7:19" ht="20.100000000000001" customHeight="1">
      <c r="G554" s="1047"/>
      <c r="H554" s="655"/>
      <c r="I554" s="1722"/>
      <c r="J554" s="655"/>
      <c r="K554" s="655"/>
      <c r="L554" s="655"/>
      <c r="M554" s="655"/>
      <c r="N554" s="1310"/>
      <c r="O554" s="655"/>
      <c r="P554" s="656"/>
      <c r="Q554" s="657"/>
      <c r="R554" s="704"/>
      <c r="S554" s="3180"/>
    </row>
    <row r="555" spans="7:19" ht="20.100000000000001" customHeight="1">
      <c r="G555" s="1047"/>
      <c r="H555" s="655"/>
      <c r="I555" s="1722"/>
      <c r="J555" s="655"/>
      <c r="K555" s="655"/>
      <c r="L555" s="655"/>
      <c r="M555" s="655"/>
      <c r="N555" s="1310"/>
      <c r="O555" s="655"/>
      <c r="P555" s="656"/>
      <c r="Q555" s="657"/>
      <c r="R555" s="704"/>
      <c r="S555" s="3180"/>
    </row>
    <row r="556" spans="7:19" ht="20.100000000000001" customHeight="1">
      <c r="G556" s="1047"/>
      <c r="H556" s="655"/>
      <c r="I556" s="1722"/>
      <c r="J556" s="655"/>
      <c r="K556" s="655"/>
      <c r="L556" s="655"/>
      <c r="M556" s="655"/>
      <c r="N556" s="1310"/>
      <c r="O556" s="655"/>
      <c r="P556" s="656"/>
      <c r="Q556" s="657"/>
      <c r="R556" s="704"/>
      <c r="S556" s="3180"/>
    </row>
    <row r="557" spans="7:19" ht="20.100000000000001" customHeight="1">
      <c r="G557" s="1047"/>
      <c r="H557" s="655"/>
      <c r="I557" s="1722"/>
      <c r="J557" s="655"/>
      <c r="K557" s="655"/>
      <c r="L557" s="655"/>
      <c r="M557" s="655"/>
      <c r="N557" s="1310"/>
      <c r="O557" s="655"/>
      <c r="P557" s="656"/>
      <c r="Q557" s="657"/>
      <c r="R557" s="704"/>
      <c r="S557" s="3180"/>
    </row>
    <row r="558" spans="7:19" ht="20.100000000000001" customHeight="1">
      <c r="G558" s="1047"/>
      <c r="H558" s="655"/>
      <c r="I558" s="1722"/>
      <c r="J558" s="655"/>
      <c r="K558" s="655"/>
      <c r="L558" s="655"/>
      <c r="M558" s="655"/>
      <c r="N558" s="1310"/>
      <c r="O558" s="655"/>
      <c r="P558" s="656"/>
      <c r="Q558" s="657"/>
      <c r="R558" s="704"/>
      <c r="S558" s="3180"/>
    </row>
    <row r="559" spans="7:19" ht="20.100000000000001" customHeight="1">
      <c r="G559" s="1047"/>
      <c r="H559" s="655"/>
      <c r="I559" s="1722"/>
      <c r="J559" s="655"/>
      <c r="K559" s="655"/>
      <c r="L559" s="655"/>
      <c r="M559" s="655"/>
      <c r="N559" s="1310"/>
      <c r="O559" s="655"/>
      <c r="P559" s="656"/>
      <c r="Q559" s="657"/>
      <c r="R559" s="704"/>
      <c r="S559" s="3180"/>
    </row>
    <row r="560" spans="7:19" ht="20.100000000000001" customHeight="1">
      <c r="G560" s="1047"/>
      <c r="H560" s="655"/>
      <c r="I560" s="1722"/>
      <c r="J560" s="655"/>
      <c r="K560" s="655"/>
      <c r="L560" s="655"/>
      <c r="M560" s="655"/>
      <c r="N560" s="1310"/>
      <c r="O560" s="655"/>
      <c r="P560" s="656"/>
      <c r="Q560" s="657"/>
      <c r="R560" s="704"/>
      <c r="S560" s="3180"/>
    </row>
    <row r="561" spans="7:19" ht="20.100000000000001" customHeight="1">
      <c r="G561" s="1047"/>
      <c r="H561" s="655"/>
      <c r="I561" s="1722"/>
      <c r="J561" s="655"/>
      <c r="K561" s="655"/>
      <c r="L561" s="655"/>
      <c r="M561" s="655"/>
      <c r="N561" s="1310"/>
      <c r="O561" s="655"/>
      <c r="P561" s="656"/>
      <c r="Q561" s="657"/>
      <c r="R561" s="704"/>
      <c r="S561" s="3180"/>
    </row>
    <row r="562" spans="7:19" ht="20.100000000000001" customHeight="1">
      <c r="G562" s="1047"/>
      <c r="H562" s="655"/>
      <c r="I562" s="1722"/>
      <c r="J562" s="655"/>
      <c r="K562" s="655"/>
      <c r="L562" s="655"/>
      <c r="M562" s="655"/>
      <c r="N562" s="1310"/>
      <c r="O562" s="655"/>
      <c r="P562" s="656"/>
      <c r="Q562" s="657"/>
      <c r="R562" s="704"/>
      <c r="S562" s="3180"/>
    </row>
    <row r="563" spans="7:19" ht="20.100000000000001" customHeight="1">
      <c r="G563" s="1047"/>
      <c r="H563" s="655"/>
      <c r="I563" s="1722"/>
      <c r="J563" s="655"/>
      <c r="K563" s="655"/>
      <c r="L563" s="655"/>
      <c r="M563" s="655"/>
      <c r="N563" s="1310"/>
      <c r="O563" s="655"/>
      <c r="P563" s="656"/>
      <c r="Q563" s="657"/>
      <c r="R563" s="704"/>
      <c r="S563" s="3180"/>
    </row>
    <row r="564" spans="7:19" ht="20.100000000000001" customHeight="1">
      <c r="G564" s="1047"/>
      <c r="H564" s="655"/>
      <c r="I564" s="1722"/>
      <c r="J564" s="655"/>
      <c r="K564" s="655"/>
      <c r="L564" s="655"/>
      <c r="M564" s="655"/>
      <c r="N564" s="1310"/>
      <c r="O564" s="655"/>
      <c r="P564" s="656"/>
      <c r="Q564" s="657"/>
      <c r="R564" s="704"/>
      <c r="S564" s="3180"/>
    </row>
    <row r="565" spans="7:19" ht="20.100000000000001" customHeight="1">
      <c r="G565" s="1047"/>
      <c r="H565" s="655"/>
      <c r="I565" s="1722"/>
      <c r="J565" s="655"/>
      <c r="K565" s="655"/>
      <c r="L565" s="655"/>
      <c r="M565" s="655"/>
      <c r="N565" s="1310"/>
      <c r="O565" s="655"/>
      <c r="P565" s="656"/>
      <c r="Q565" s="657"/>
      <c r="R565" s="704"/>
      <c r="S565" s="3180"/>
    </row>
    <row r="566" spans="7:19" ht="20.100000000000001" customHeight="1">
      <c r="G566" s="1047"/>
      <c r="H566" s="655"/>
      <c r="I566" s="1722"/>
      <c r="J566" s="655"/>
      <c r="K566" s="655"/>
      <c r="L566" s="655"/>
      <c r="M566" s="655"/>
      <c r="N566" s="1310"/>
      <c r="O566" s="655"/>
      <c r="P566" s="656"/>
      <c r="Q566" s="657"/>
      <c r="R566" s="704"/>
      <c r="S566" s="3180"/>
    </row>
    <row r="567" spans="7:19" ht="20.100000000000001" customHeight="1">
      <c r="G567" s="1047"/>
      <c r="H567" s="655"/>
      <c r="I567" s="1722"/>
      <c r="J567" s="655"/>
      <c r="K567" s="655"/>
      <c r="L567" s="655"/>
      <c r="M567" s="655"/>
      <c r="N567" s="1310"/>
      <c r="O567" s="655"/>
      <c r="P567" s="656"/>
      <c r="Q567" s="657"/>
      <c r="R567" s="704"/>
      <c r="S567" s="3180"/>
    </row>
    <row r="568" spans="7:19" ht="20.100000000000001" customHeight="1">
      <c r="G568" s="1047"/>
      <c r="H568" s="655"/>
      <c r="I568" s="1722"/>
      <c r="J568" s="655"/>
      <c r="K568" s="655"/>
      <c r="L568" s="655"/>
      <c r="M568" s="655"/>
      <c r="N568" s="1310"/>
      <c r="O568" s="655"/>
      <c r="P568" s="656"/>
      <c r="Q568" s="657"/>
      <c r="R568" s="704"/>
      <c r="S568" s="3180"/>
    </row>
    <row r="569" spans="7:19" ht="20.100000000000001" customHeight="1">
      <c r="G569" s="1047"/>
      <c r="H569" s="655"/>
      <c r="I569" s="1722"/>
      <c r="J569" s="655"/>
      <c r="K569" s="655"/>
      <c r="L569" s="655"/>
      <c r="M569" s="655"/>
      <c r="N569" s="1310"/>
      <c r="O569" s="655"/>
      <c r="P569" s="656"/>
      <c r="Q569" s="657"/>
      <c r="R569" s="704"/>
      <c r="S569" s="3180"/>
    </row>
    <row r="570" spans="7:19" ht="20.100000000000001" customHeight="1">
      <c r="G570" s="1047"/>
      <c r="H570" s="655"/>
      <c r="I570" s="1722"/>
      <c r="J570" s="655"/>
      <c r="K570" s="655"/>
      <c r="L570" s="655"/>
      <c r="M570" s="655"/>
      <c r="N570" s="1310"/>
      <c r="O570" s="655"/>
      <c r="P570" s="656"/>
      <c r="Q570" s="657"/>
      <c r="R570" s="704"/>
      <c r="S570" s="3180"/>
    </row>
    <row r="571" spans="7:19" ht="20.100000000000001" customHeight="1">
      <c r="G571" s="1047"/>
      <c r="H571" s="655"/>
      <c r="I571" s="1722"/>
      <c r="J571" s="655"/>
      <c r="K571" s="655"/>
      <c r="L571" s="655"/>
      <c r="M571" s="655"/>
      <c r="N571" s="1310"/>
      <c r="O571" s="655"/>
      <c r="P571" s="656"/>
      <c r="Q571" s="657"/>
      <c r="R571" s="704"/>
      <c r="S571" s="3180"/>
    </row>
    <row r="572" spans="7:19" ht="20.100000000000001" customHeight="1">
      <c r="G572" s="1047"/>
      <c r="H572" s="655"/>
      <c r="I572" s="1722"/>
      <c r="J572" s="655"/>
      <c r="K572" s="655"/>
      <c r="L572" s="655"/>
      <c r="M572" s="655"/>
      <c r="N572" s="1310"/>
      <c r="O572" s="655"/>
      <c r="P572" s="656"/>
      <c r="Q572" s="657"/>
      <c r="R572" s="704"/>
      <c r="S572" s="3180"/>
    </row>
    <row r="573" spans="7:19" ht="20.100000000000001" customHeight="1">
      <c r="G573" s="1047"/>
      <c r="H573" s="655"/>
      <c r="I573" s="1722"/>
      <c r="J573" s="655"/>
      <c r="K573" s="655"/>
      <c r="L573" s="655"/>
      <c r="M573" s="655"/>
      <c r="N573" s="1310"/>
      <c r="O573" s="655"/>
      <c r="P573" s="656"/>
      <c r="Q573" s="657"/>
      <c r="R573" s="704"/>
      <c r="S573" s="3180"/>
    </row>
    <row r="574" spans="7:19" ht="20.100000000000001" customHeight="1">
      <c r="G574" s="1047"/>
      <c r="H574" s="655"/>
      <c r="I574" s="1722"/>
      <c r="J574" s="655"/>
      <c r="K574" s="655"/>
      <c r="L574" s="655"/>
      <c r="M574" s="655"/>
      <c r="N574" s="1310"/>
      <c r="O574" s="655"/>
      <c r="P574" s="656"/>
      <c r="Q574" s="657"/>
      <c r="R574" s="704"/>
      <c r="S574" s="3180"/>
    </row>
    <row r="575" spans="7:19" ht="20.100000000000001" customHeight="1">
      <c r="G575" s="1047"/>
      <c r="H575" s="655"/>
      <c r="I575" s="1722"/>
      <c r="J575" s="655"/>
      <c r="K575" s="655"/>
      <c r="L575" s="655"/>
      <c r="M575" s="655"/>
      <c r="N575" s="1310"/>
      <c r="O575" s="655"/>
      <c r="P575" s="656"/>
      <c r="Q575" s="657"/>
      <c r="R575" s="704"/>
      <c r="S575" s="3180"/>
    </row>
    <row r="576" spans="7:19" ht="20.100000000000001" customHeight="1">
      <c r="G576" s="1047"/>
      <c r="H576" s="655"/>
      <c r="I576" s="1722"/>
      <c r="J576" s="655"/>
      <c r="K576" s="655"/>
      <c r="L576" s="655"/>
      <c r="M576" s="655"/>
      <c r="N576" s="1310"/>
      <c r="O576" s="655"/>
      <c r="P576" s="656"/>
      <c r="Q576" s="657"/>
      <c r="R576" s="704"/>
      <c r="S576" s="3180"/>
    </row>
    <row r="577" spans="7:19" ht="20.100000000000001" customHeight="1">
      <c r="G577" s="1047"/>
      <c r="H577" s="655"/>
      <c r="I577" s="1722"/>
      <c r="J577" s="655"/>
      <c r="K577" s="655"/>
      <c r="L577" s="655"/>
      <c r="M577" s="655"/>
      <c r="N577" s="1310"/>
      <c r="O577" s="655"/>
      <c r="P577" s="656"/>
      <c r="Q577" s="657"/>
      <c r="R577" s="704"/>
      <c r="S577" s="3180"/>
    </row>
    <row r="578" spans="7:19" ht="20.100000000000001" customHeight="1">
      <c r="G578" s="1047"/>
      <c r="H578" s="655"/>
      <c r="I578" s="1722"/>
      <c r="J578" s="655"/>
      <c r="K578" s="655"/>
      <c r="L578" s="655"/>
      <c r="M578" s="655"/>
      <c r="N578" s="1310"/>
      <c r="O578" s="655"/>
      <c r="P578" s="656"/>
      <c r="Q578" s="657"/>
      <c r="R578" s="704"/>
      <c r="S578" s="3180"/>
    </row>
    <row r="579" spans="7:19" ht="20.100000000000001" customHeight="1">
      <c r="G579" s="1047"/>
      <c r="H579" s="655"/>
      <c r="I579" s="1722"/>
      <c r="J579" s="655"/>
      <c r="K579" s="655"/>
      <c r="L579" s="655"/>
      <c r="M579" s="655"/>
      <c r="N579" s="1310"/>
      <c r="O579" s="655"/>
      <c r="P579" s="656"/>
      <c r="Q579" s="657"/>
      <c r="R579" s="704"/>
      <c r="S579" s="3180"/>
    </row>
    <row r="580" spans="7:19" ht="20.100000000000001" customHeight="1">
      <c r="G580" s="1047"/>
      <c r="H580" s="655"/>
      <c r="I580" s="1722"/>
      <c r="J580" s="655"/>
      <c r="K580" s="655"/>
      <c r="L580" s="655"/>
      <c r="M580" s="655"/>
      <c r="N580" s="1310"/>
      <c r="O580" s="655"/>
      <c r="P580" s="656"/>
      <c r="Q580" s="657"/>
      <c r="R580" s="704"/>
      <c r="S580" s="3180"/>
    </row>
    <row r="581" spans="7:19" ht="20.100000000000001" customHeight="1">
      <c r="G581" s="1047"/>
      <c r="H581" s="655"/>
      <c r="I581" s="1722"/>
      <c r="J581" s="655"/>
      <c r="K581" s="655"/>
      <c r="L581" s="655"/>
      <c r="M581" s="655"/>
      <c r="N581" s="1310"/>
      <c r="O581" s="655"/>
      <c r="P581" s="656"/>
      <c r="Q581" s="657"/>
      <c r="R581" s="704"/>
      <c r="S581" s="3180"/>
    </row>
    <row r="582" spans="7:19" ht="20.100000000000001" customHeight="1">
      <c r="G582" s="1047"/>
      <c r="H582" s="655"/>
      <c r="I582" s="1722"/>
      <c r="J582" s="655"/>
      <c r="K582" s="655"/>
      <c r="L582" s="655"/>
      <c r="M582" s="655"/>
      <c r="N582" s="1310"/>
      <c r="O582" s="655"/>
      <c r="P582" s="656"/>
      <c r="Q582" s="657"/>
      <c r="R582" s="704"/>
      <c r="S582" s="3180"/>
    </row>
    <row r="583" spans="7:19" ht="20.100000000000001" customHeight="1">
      <c r="G583" s="1047"/>
      <c r="H583" s="655"/>
      <c r="I583" s="1722"/>
      <c r="J583" s="655"/>
      <c r="K583" s="655"/>
      <c r="L583" s="655"/>
      <c r="M583" s="655"/>
      <c r="N583" s="1310"/>
      <c r="O583" s="655"/>
      <c r="P583" s="656"/>
      <c r="Q583" s="657"/>
      <c r="R583" s="704"/>
      <c r="S583" s="3180"/>
    </row>
    <row r="584" spans="7:19" ht="20.100000000000001" customHeight="1">
      <c r="G584" s="1047"/>
      <c r="H584" s="655"/>
      <c r="I584" s="1722"/>
      <c r="J584" s="655"/>
      <c r="K584" s="655"/>
      <c r="L584" s="655"/>
      <c r="M584" s="655"/>
      <c r="N584" s="1310"/>
      <c r="O584" s="655"/>
      <c r="P584" s="656"/>
      <c r="Q584" s="657"/>
      <c r="R584" s="704"/>
      <c r="S584" s="3180"/>
    </row>
    <row r="585" spans="7:19" ht="20.100000000000001" customHeight="1">
      <c r="G585" s="1047"/>
      <c r="H585" s="655"/>
      <c r="I585" s="1722"/>
      <c r="J585" s="655"/>
      <c r="K585" s="655"/>
      <c r="L585" s="655"/>
      <c r="M585" s="655"/>
      <c r="N585" s="1310"/>
      <c r="O585" s="655"/>
      <c r="P585" s="656"/>
      <c r="Q585" s="657"/>
      <c r="R585" s="704"/>
      <c r="S585" s="3180"/>
    </row>
    <row r="586" spans="7:19" ht="20.100000000000001" customHeight="1">
      <c r="G586" s="1047"/>
      <c r="H586" s="655"/>
      <c r="I586" s="1722"/>
      <c r="J586" s="655"/>
      <c r="K586" s="655"/>
      <c r="L586" s="655"/>
      <c r="M586" s="655"/>
      <c r="N586" s="1310"/>
      <c r="O586" s="655"/>
      <c r="P586" s="656"/>
      <c r="Q586" s="657"/>
      <c r="R586" s="704"/>
      <c r="S586" s="3180"/>
    </row>
    <row r="587" spans="7:19" ht="20.100000000000001" customHeight="1">
      <c r="G587" s="1047"/>
      <c r="H587" s="655"/>
      <c r="I587" s="1722"/>
      <c r="J587" s="655"/>
      <c r="K587" s="655"/>
      <c r="L587" s="655"/>
      <c r="M587" s="655"/>
      <c r="N587" s="1310"/>
      <c r="O587" s="655"/>
      <c r="P587" s="656"/>
      <c r="Q587" s="657"/>
      <c r="R587" s="704"/>
      <c r="S587" s="3180"/>
    </row>
    <row r="588" spans="7:19" ht="20.100000000000001" customHeight="1">
      <c r="G588" s="1047"/>
      <c r="H588" s="655"/>
      <c r="I588" s="1722"/>
      <c r="J588" s="655"/>
      <c r="K588" s="655"/>
      <c r="L588" s="655"/>
      <c r="M588" s="655"/>
      <c r="N588" s="1310"/>
      <c r="O588" s="655"/>
      <c r="P588" s="656"/>
      <c r="Q588" s="657"/>
      <c r="R588" s="704"/>
      <c r="S588" s="3180"/>
    </row>
    <row r="589" spans="7:19" ht="20.100000000000001" customHeight="1">
      <c r="G589" s="1047"/>
      <c r="H589" s="655"/>
      <c r="I589" s="1722"/>
      <c r="J589" s="655"/>
      <c r="K589" s="655"/>
      <c r="L589" s="655"/>
      <c r="M589" s="655"/>
      <c r="N589" s="1310"/>
      <c r="O589" s="655"/>
      <c r="P589" s="656"/>
      <c r="Q589" s="657"/>
      <c r="R589" s="704"/>
      <c r="S589" s="3180"/>
    </row>
    <row r="590" spans="7:19" ht="20.100000000000001" customHeight="1">
      <c r="G590" s="1047"/>
      <c r="H590" s="655"/>
      <c r="I590" s="1722"/>
      <c r="J590" s="655"/>
      <c r="K590" s="655"/>
      <c r="L590" s="655"/>
      <c r="M590" s="655"/>
      <c r="N590" s="1310"/>
      <c r="O590" s="655"/>
      <c r="P590" s="656"/>
      <c r="Q590" s="657"/>
      <c r="R590" s="704"/>
      <c r="S590" s="3180"/>
    </row>
    <row r="591" spans="7:19" ht="20.100000000000001" customHeight="1">
      <c r="G591" s="1047"/>
      <c r="H591" s="655"/>
      <c r="I591" s="1722"/>
      <c r="J591" s="655"/>
      <c r="K591" s="655"/>
      <c r="L591" s="655"/>
      <c r="M591" s="655"/>
      <c r="N591" s="1310"/>
      <c r="O591" s="655"/>
      <c r="P591" s="656"/>
      <c r="Q591" s="657"/>
      <c r="R591" s="704"/>
      <c r="S591" s="3180"/>
    </row>
    <row r="592" spans="7:19" ht="20.100000000000001" customHeight="1">
      <c r="G592" s="1047"/>
      <c r="H592" s="655"/>
      <c r="I592" s="1722"/>
      <c r="J592" s="655"/>
      <c r="K592" s="655"/>
      <c r="L592" s="655"/>
      <c r="M592" s="655"/>
      <c r="N592" s="1310"/>
      <c r="O592" s="655"/>
      <c r="P592" s="656"/>
      <c r="Q592" s="657"/>
      <c r="R592" s="704"/>
      <c r="S592" s="3180"/>
    </row>
    <row r="593" spans="7:19" ht="20.100000000000001" customHeight="1">
      <c r="G593" s="1047"/>
      <c r="H593" s="655"/>
      <c r="I593" s="1722"/>
      <c r="J593" s="655"/>
      <c r="K593" s="655"/>
      <c r="L593" s="655"/>
      <c r="M593" s="655"/>
      <c r="N593" s="1310"/>
      <c r="O593" s="655"/>
      <c r="P593" s="656"/>
      <c r="Q593" s="657"/>
      <c r="R593" s="704"/>
      <c r="S593" s="3180"/>
    </row>
    <row r="594" spans="7:19" ht="20.100000000000001" customHeight="1">
      <c r="G594" s="1047"/>
      <c r="H594" s="655"/>
      <c r="I594" s="1722"/>
      <c r="J594" s="655"/>
      <c r="K594" s="655"/>
      <c r="L594" s="655"/>
      <c r="M594" s="655"/>
      <c r="N594" s="1310"/>
      <c r="O594" s="655"/>
      <c r="P594" s="656"/>
      <c r="Q594" s="657"/>
      <c r="R594" s="704"/>
      <c r="S594" s="3180"/>
    </row>
    <row r="595" spans="7:19" ht="20.100000000000001" customHeight="1">
      <c r="G595" s="1047"/>
      <c r="H595" s="655"/>
      <c r="I595" s="1722"/>
      <c r="J595" s="655"/>
      <c r="K595" s="655"/>
      <c r="L595" s="655"/>
      <c r="M595" s="655"/>
      <c r="N595" s="1310"/>
      <c r="O595" s="655"/>
      <c r="P595" s="656"/>
      <c r="Q595" s="657"/>
      <c r="R595" s="704"/>
      <c r="S595" s="3180"/>
    </row>
    <row r="596" spans="7:19" ht="20.100000000000001" customHeight="1">
      <c r="G596" s="1047"/>
      <c r="H596" s="655"/>
      <c r="I596" s="1722"/>
      <c r="J596" s="655"/>
      <c r="K596" s="655"/>
      <c r="L596" s="655"/>
      <c r="M596" s="655"/>
      <c r="N596" s="1310"/>
      <c r="O596" s="655"/>
      <c r="P596" s="656"/>
      <c r="Q596" s="657"/>
      <c r="R596" s="704"/>
      <c r="S596" s="3180"/>
    </row>
    <row r="597" spans="7:19" ht="20.100000000000001" customHeight="1">
      <c r="G597" s="1047"/>
      <c r="H597" s="655"/>
      <c r="I597" s="1722"/>
      <c r="J597" s="655"/>
      <c r="K597" s="655"/>
      <c r="L597" s="655"/>
      <c r="M597" s="655"/>
      <c r="N597" s="1310"/>
      <c r="O597" s="655"/>
      <c r="P597" s="656"/>
      <c r="Q597" s="657"/>
      <c r="R597" s="704"/>
      <c r="S597" s="3180"/>
    </row>
    <row r="598" spans="7:19" ht="20.100000000000001" customHeight="1">
      <c r="G598" s="1047"/>
      <c r="H598" s="655"/>
      <c r="I598" s="1722"/>
      <c r="J598" s="655"/>
      <c r="K598" s="655"/>
      <c r="L598" s="655"/>
      <c r="M598" s="655"/>
      <c r="N598" s="1310"/>
      <c r="O598" s="655"/>
      <c r="P598" s="656"/>
      <c r="Q598" s="657"/>
      <c r="R598" s="704"/>
      <c r="S598" s="3180"/>
    </row>
    <row r="599" spans="7:19" ht="20.100000000000001" customHeight="1">
      <c r="G599" s="1047"/>
      <c r="H599" s="655"/>
      <c r="I599" s="1722"/>
      <c r="J599" s="655"/>
      <c r="K599" s="655"/>
      <c r="L599" s="655"/>
      <c r="M599" s="655"/>
      <c r="N599" s="1310"/>
      <c r="O599" s="655"/>
      <c r="P599" s="656"/>
      <c r="Q599" s="657"/>
      <c r="R599" s="704"/>
      <c r="S599" s="3180"/>
    </row>
    <row r="600" spans="7:19" ht="20.100000000000001" customHeight="1">
      <c r="G600" s="1047"/>
      <c r="H600" s="655"/>
      <c r="I600" s="1722"/>
      <c r="J600" s="655"/>
      <c r="K600" s="655"/>
      <c r="L600" s="655"/>
      <c r="M600" s="655"/>
      <c r="N600" s="1310"/>
      <c r="O600" s="655"/>
      <c r="P600" s="656"/>
      <c r="Q600" s="657"/>
      <c r="R600" s="704"/>
      <c r="S600" s="3180"/>
    </row>
    <row r="601" spans="7:19" ht="20.100000000000001" customHeight="1">
      <c r="G601" s="1047"/>
      <c r="H601" s="655"/>
      <c r="I601" s="1722"/>
      <c r="J601" s="655"/>
      <c r="K601" s="655"/>
      <c r="L601" s="655"/>
      <c r="M601" s="655"/>
      <c r="N601" s="1310"/>
      <c r="O601" s="655"/>
      <c r="P601" s="656"/>
      <c r="Q601" s="657"/>
      <c r="R601" s="704"/>
      <c r="S601" s="3180"/>
    </row>
    <row r="602" spans="7:19" ht="20.100000000000001" customHeight="1">
      <c r="G602" s="1047"/>
      <c r="H602" s="655"/>
      <c r="I602" s="1722"/>
      <c r="J602" s="655"/>
      <c r="K602" s="655"/>
      <c r="L602" s="655"/>
      <c r="M602" s="655"/>
      <c r="N602" s="1310"/>
      <c r="O602" s="655"/>
      <c r="P602" s="656"/>
      <c r="Q602" s="657"/>
      <c r="R602" s="704"/>
      <c r="S602" s="3180"/>
    </row>
    <row r="603" spans="7:19" ht="20.100000000000001" customHeight="1">
      <c r="G603" s="1047"/>
      <c r="H603" s="655"/>
      <c r="I603" s="1722"/>
      <c r="J603" s="655"/>
      <c r="K603" s="655"/>
      <c r="L603" s="655"/>
      <c r="M603" s="655"/>
      <c r="N603" s="1310"/>
      <c r="O603" s="655"/>
      <c r="P603" s="656"/>
      <c r="Q603" s="657"/>
      <c r="R603" s="704"/>
      <c r="S603" s="3180"/>
    </row>
    <row r="604" spans="7:19" ht="20.100000000000001" customHeight="1">
      <c r="G604" s="1047"/>
      <c r="H604" s="655"/>
      <c r="I604" s="1722"/>
      <c r="J604" s="655"/>
      <c r="K604" s="655"/>
      <c r="L604" s="655"/>
      <c r="M604" s="655"/>
      <c r="N604" s="1310"/>
      <c r="O604" s="655"/>
      <c r="P604" s="656"/>
      <c r="Q604" s="657"/>
      <c r="R604" s="704"/>
      <c r="S604" s="3180"/>
    </row>
    <row r="605" spans="7:19" ht="20.100000000000001" customHeight="1">
      <c r="G605" s="1047"/>
      <c r="H605" s="655"/>
      <c r="I605" s="1722"/>
      <c r="J605" s="655"/>
      <c r="K605" s="655"/>
      <c r="L605" s="655"/>
      <c r="M605" s="655"/>
      <c r="N605" s="1310"/>
      <c r="O605" s="655"/>
      <c r="P605" s="656"/>
      <c r="Q605" s="657"/>
      <c r="R605" s="704"/>
      <c r="S605" s="3180"/>
    </row>
    <row r="606" spans="7:19" ht="20.100000000000001" customHeight="1">
      <c r="G606" s="1047"/>
      <c r="H606" s="655"/>
      <c r="I606" s="1722"/>
      <c r="J606" s="655"/>
      <c r="K606" s="655"/>
      <c r="L606" s="655"/>
      <c r="M606" s="655"/>
      <c r="N606" s="1310"/>
      <c r="O606" s="655"/>
      <c r="P606" s="656"/>
      <c r="Q606" s="657"/>
      <c r="R606" s="704"/>
      <c r="S606" s="3180"/>
    </row>
    <row r="607" spans="7:19" ht="20.100000000000001" customHeight="1">
      <c r="G607" s="1047"/>
      <c r="H607" s="655"/>
      <c r="I607" s="1722"/>
      <c r="J607" s="655"/>
      <c r="K607" s="655"/>
      <c r="L607" s="655"/>
      <c r="M607" s="655"/>
      <c r="N607" s="1310"/>
      <c r="O607" s="655"/>
      <c r="P607" s="656"/>
      <c r="Q607" s="657"/>
      <c r="R607" s="704"/>
      <c r="S607" s="3180"/>
    </row>
    <row r="608" spans="7:19" ht="20.100000000000001" customHeight="1">
      <c r="G608" s="1047"/>
      <c r="H608" s="655"/>
      <c r="I608" s="1722"/>
      <c r="J608" s="655"/>
      <c r="K608" s="655"/>
      <c r="L608" s="655"/>
      <c r="M608" s="655"/>
      <c r="N608" s="1310"/>
      <c r="O608" s="655"/>
      <c r="P608" s="656"/>
      <c r="Q608" s="657"/>
      <c r="R608" s="704"/>
      <c r="S608" s="3180"/>
    </row>
    <row r="609" spans="7:19" ht="20.100000000000001" customHeight="1">
      <c r="G609" s="1047"/>
      <c r="H609" s="655"/>
      <c r="I609" s="1722"/>
      <c r="J609" s="655"/>
      <c r="K609" s="655"/>
      <c r="L609" s="655"/>
      <c r="M609" s="655"/>
      <c r="N609" s="1310"/>
      <c r="O609" s="655"/>
      <c r="P609" s="656"/>
      <c r="Q609" s="657"/>
      <c r="R609" s="704"/>
      <c r="S609" s="3180"/>
    </row>
    <row r="610" spans="7:19" ht="20.100000000000001" customHeight="1">
      <c r="G610" s="1047"/>
      <c r="H610" s="655"/>
      <c r="I610" s="1722"/>
      <c r="J610" s="655"/>
      <c r="K610" s="655"/>
      <c r="L610" s="655"/>
      <c r="M610" s="655"/>
      <c r="N610" s="1310"/>
      <c r="O610" s="655"/>
      <c r="P610" s="656"/>
      <c r="Q610" s="657"/>
      <c r="R610" s="704"/>
      <c r="S610" s="3180"/>
    </row>
    <row r="611" spans="7:19" ht="20.100000000000001" customHeight="1">
      <c r="G611" s="1047"/>
      <c r="H611" s="655"/>
      <c r="I611" s="1722"/>
      <c r="J611" s="655"/>
      <c r="K611" s="655"/>
      <c r="L611" s="655"/>
      <c r="M611" s="655"/>
      <c r="N611" s="1310"/>
      <c r="O611" s="655"/>
      <c r="P611" s="656"/>
      <c r="Q611" s="657"/>
      <c r="R611" s="704"/>
      <c r="S611" s="3180"/>
    </row>
    <row r="612" spans="7:19" ht="20.100000000000001" customHeight="1">
      <c r="G612" s="1047"/>
      <c r="H612" s="655"/>
      <c r="I612" s="1722"/>
      <c r="J612" s="655"/>
      <c r="K612" s="655"/>
      <c r="L612" s="655"/>
      <c r="M612" s="655"/>
      <c r="N612" s="1310"/>
      <c r="O612" s="655"/>
      <c r="P612" s="656"/>
      <c r="Q612" s="657"/>
      <c r="R612" s="704"/>
      <c r="S612" s="3180"/>
    </row>
    <row r="613" spans="7:19" ht="20.100000000000001" customHeight="1">
      <c r="G613" s="1047"/>
      <c r="H613" s="655"/>
      <c r="I613" s="1722"/>
      <c r="J613" s="655"/>
      <c r="K613" s="655"/>
      <c r="L613" s="655"/>
      <c r="M613" s="655"/>
      <c r="N613" s="1310"/>
      <c r="O613" s="655"/>
      <c r="P613" s="656"/>
      <c r="Q613" s="657"/>
      <c r="R613" s="704"/>
      <c r="S613" s="3180"/>
    </row>
    <row r="614" spans="7:19" ht="20.100000000000001" customHeight="1">
      <c r="G614" s="1047"/>
      <c r="H614" s="655"/>
      <c r="I614" s="1722"/>
      <c r="J614" s="655"/>
      <c r="K614" s="655"/>
      <c r="L614" s="655"/>
      <c r="M614" s="655"/>
      <c r="N614" s="1310"/>
      <c r="O614" s="655"/>
      <c r="P614" s="656"/>
      <c r="Q614" s="657"/>
      <c r="R614" s="704"/>
      <c r="S614" s="3180"/>
    </row>
    <row r="615" spans="7:19" ht="20.100000000000001" customHeight="1">
      <c r="G615" s="1047"/>
      <c r="H615" s="655"/>
      <c r="I615" s="1722"/>
      <c r="J615" s="655"/>
      <c r="K615" s="655"/>
      <c r="L615" s="655"/>
      <c r="M615" s="655"/>
      <c r="N615" s="1310"/>
      <c r="O615" s="655"/>
      <c r="P615" s="656"/>
      <c r="Q615" s="657"/>
      <c r="R615" s="704"/>
      <c r="S615" s="3180"/>
    </row>
    <row r="616" spans="7:19" ht="20.100000000000001" customHeight="1">
      <c r="G616" s="1047"/>
      <c r="H616" s="655"/>
      <c r="I616" s="1722"/>
      <c r="J616" s="655"/>
      <c r="K616" s="655"/>
      <c r="L616" s="655"/>
      <c r="M616" s="655"/>
      <c r="N616" s="1310"/>
      <c r="O616" s="655"/>
      <c r="P616" s="656"/>
      <c r="Q616" s="657"/>
      <c r="R616" s="704"/>
      <c r="S616" s="3180"/>
    </row>
    <row r="617" spans="7:19" ht="20.100000000000001" customHeight="1">
      <c r="G617" s="1047"/>
      <c r="H617" s="655"/>
      <c r="I617" s="1722"/>
      <c r="J617" s="655"/>
      <c r="K617" s="655"/>
      <c r="L617" s="655"/>
      <c r="M617" s="655"/>
      <c r="N617" s="1310"/>
      <c r="O617" s="655"/>
      <c r="P617" s="656"/>
      <c r="Q617" s="657"/>
      <c r="R617" s="704"/>
      <c r="S617" s="3180"/>
    </row>
    <row r="618" spans="7:19" ht="20.100000000000001" customHeight="1">
      <c r="G618" s="1047"/>
      <c r="H618" s="655"/>
      <c r="I618" s="1722"/>
      <c r="J618" s="655"/>
      <c r="K618" s="655"/>
      <c r="L618" s="655"/>
      <c r="M618" s="655"/>
      <c r="N618" s="1310"/>
      <c r="O618" s="655"/>
      <c r="P618" s="656"/>
      <c r="Q618" s="657"/>
      <c r="R618" s="704"/>
      <c r="S618" s="3180"/>
    </row>
    <row r="619" spans="7:19" ht="20.100000000000001" customHeight="1">
      <c r="G619" s="1047"/>
      <c r="H619" s="655"/>
      <c r="I619" s="1722"/>
      <c r="J619" s="655"/>
      <c r="K619" s="655"/>
      <c r="L619" s="655"/>
      <c r="M619" s="655"/>
      <c r="N619" s="1310"/>
      <c r="O619" s="655"/>
      <c r="P619" s="656"/>
      <c r="Q619" s="657"/>
      <c r="R619" s="704"/>
      <c r="S619" s="3180"/>
    </row>
    <row r="620" spans="7:19" ht="20.100000000000001" customHeight="1">
      <c r="G620" s="1047"/>
      <c r="H620" s="655"/>
      <c r="I620" s="1722"/>
      <c r="J620" s="655"/>
      <c r="K620" s="655"/>
      <c r="L620" s="655"/>
      <c r="M620" s="655"/>
      <c r="N620" s="1310"/>
      <c r="O620" s="655"/>
      <c r="P620" s="656"/>
      <c r="Q620" s="657"/>
      <c r="R620" s="704"/>
      <c r="S620" s="3180"/>
    </row>
    <row r="621" spans="7:19" ht="20.100000000000001" customHeight="1">
      <c r="G621" s="1047"/>
      <c r="H621" s="655"/>
      <c r="I621" s="1722"/>
      <c r="J621" s="655"/>
      <c r="K621" s="655"/>
      <c r="L621" s="655"/>
      <c r="M621" s="655"/>
      <c r="N621" s="1310"/>
      <c r="O621" s="655"/>
      <c r="P621" s="656"/>
      <c r="Q621" s="657"/>
      <c r="R621" s="704"/>
      <c r="S621" s="3180"/>
    </row>
    <row r="622" spans="7:19" ht="20.100000000000001" customHeight="1">
      <c r="G622" s="1047"/>
      <c r="H622" s="655"/>
      <c r="I622" s="1722"/>
      <c r="J622" s="655"/>
      <c r="K622" s="655"/>
      <c r="L622" s="655"/>
      <c r="M622" s="655"/>
      <c r="N622" s="1310"/>
      <c r="O622" s="655"/>
      <c r="P622" s="656"/>
      <c r="Q622" s="657"/>
      <c r="R622" s="704"/>
      <c r="S622" s="3180"/>
    </row>
    <row r="623" spans="7:19" ht="20.100000000000001" customHeight="1">
      <c r="G623" s="1047"/>
      <c r="H623" s="655"/>
      <c r="I623" s="1722"/>
      <c r="J623" s="655"/>
      <c r="K623" s="655"/>
      <c r="L623" s="655"/>
      <c r="M623" s="655"/>
      <c r="N623" s="1310"/>
      <c r="O623" s="655"/>
      <c r="P623" s="656"/>
      <c r="Q623" s="657"/>
      <c r="R623" s="704"/>
      <c r="S623" s="3180"/>
    </row>
    <row r="624" spans="7:19" ht="20.100000000000001" customHeight="1">
      <c r="G624" s="1047"/>
      <c r="H624" s="655"/>
      <c r="I624" s="1722"/>
      <c r="J624" s="655"/>
      <c r="K624" s="655"/>
      <c r="L624" s="655"/>
      <c r="M624" s="655"/>
      <c r="N624" s="1310"/>
      <c r="O624" s="655"/>
      <c r="P624" s="656"/>
      <c r="Q624" s="657"/>
      <c r="R624" s="704"/>
      <c r="S624" s="3180"/>
    </row>
    <row r="625" spans="7:19" ht="20.100000000000001" customHeight="1">
      <c r="G625" s="1047"/>
      <c r="H625" s="655"/>
      <c r="I625" s="1722"/>
      <c r="J625" s="655"/>
      <c r="K625" s="655"/>
      <c r="L625" s="655"/>
      <c r="M625" s="655"/>
      <c r="N625" s="1310"/>
      <c r="O625" s="655"/>
      <c r="P625" s="656"/>
      <c r="Q625" s="657"/>
      <c r="R625" s="704"/>
      <c r="S625" s="3180"/>
    </row>
    <row r="626" spans="7:19" ht="20.100000000000001" customHeight="1">
      <c r="G626" s="1047"/>
      <c r="H626" s="655"/>
      <c r="I626" s="1722"/>
      <c r="J626" s="655"/>
      <c r="K626" s="655"/>
      <c r="L626" s="655"/>
      <c r="M626" s="655"/>
      <c r="N626" s="1310"/>
      <c r="O626" s="655"/>
      <c r="P626" s="656"/>
      <c r="Q626" s="657"/>
      <c r="R626" s="704"/>
      <c r="S626" s="3180"/>
    </row>
    <row r="627" spans="7:19" ht="20.100000000000001" customHeight="1">
      <c r="G627" s="1047"/>
      <c r="H627" s="655"/>
      <c r="I627" s="1722"/>
      <c r="J627" s="655"/>
      <c r="K627" s="655"/>
      <c r="L627" s="655"/>
      <c r="M627" s="655"/>
      <c r="N627" s="1310"/>
      <c r="O627" s="655"/>
      <c r="P627" s="656"/>
      <c r="Q627" s="657"/>
      <c r="R627" s="704"/>
      <c r="S627" s="3180"/>
    </row>
    <row r="628" spans="7:19" ht="20.100000000000001" customHeight="1">
      <c r="G628" s="1047"/>
      <c r="H628" s="655"/>
      <c r="I628" s="1722"/>
      <c r="J628" s="655"/>
      <c r="K628" s="655"/>
      <c r="L628" s="655"/>
      <c r="M628" s="655"/>
      <c r="N628" s="1310"/>
      <c r="O628" s="655"/>
      <c r="P628" s="656"/>
      <c r="Q628" s="657"/>
      <c r="R628" s="704"/>
      <c r="S628" s="3180"/>
    </row>
    <row r="629" spans="7:19" ht="20.100000000000001" customHeight="1">
      <c r="G629" s="1047"/>
      <c r="H629" s="655"/>
      <c r="I629" s="1722"/>
      <c r="J629" s="655"/>
      <c r="K629" s="655"/>
      <c r="L629" s="655"/>
      <c r="M629" s="655"/>
      <c r="N629" s="1310"/>
      <c r="O629" s="655"/>
      <c r="P629" s="656"/>
      <c r="Q629" s="657"/>
      <c r="R629" s="704"/>
      <c r="S629" s="3180"/>
    </row>
    <row r="630" spans="7:19" ht="20.100000000000001" customHeight="1">
      <c r="G630" s="1047"/>
      <c r="H630" s="655"/>
      <c r="I630" s="1722"/>
      <c r="J630" s="655"/>
      <c r="K630" s="655"/>
      <c r="L630" s="655"/>
      <c r="M630" s="655"/>
      <c r="N630" s="1310"/>
      <c r="O630" s="655"/>
      <c r="P630" s="656"/>
      <c r="Q630" s="657"/>
      <c r="R630" s="704"/>
      <c r="S630" s="3180"/>
    </row>
    <row r="631" spans="7:19" ht="20.100000000000001" customHeight="1">
      <c r="G631" s="1047"/>
      <c r="H631" s="655"/>
      <c r="I631" s="1722"/>
      <c r="J631" s="655"/>
      <c r="K631" s="655"/>
      <c r="L631" s="655"/>
      <c r="M631" s="655"/>
      <c r="N631" s="1310"/>
      <c r="O631" s="655"/>
      <c r="P631" s="656"/>
      <c r="Q631" s="657"/>
      <c r="R631" s="704"/>
      <c r="S631" s="3180"/>
    </row>
    <row r="632" spans="7:19" ht="20.100000000000001" customHeight="1">
      <c r="G632" s="1047"/>
      <c r="H632" s="655"/>
      <c r="I632" s="1722"/>
      <c r="J632" s="655"/>
      <c r="K632" s="655"/>
      <c r="L632" s="655"/>
      <c r="M632" s="655"/>
      <c r="N632" s="1310"/>
      <c r="O632" s="655"/>
      <c r="P632" s="656"/>
      <c r="Q632" s="657"/>
      <c r="R632" s="704"/>
      <c r="S632" s="3180"/>
    </row>
    <row r="633" spans="7:19" ht="20.100000000000001" customHeight="1">
      <c r="G633" s="1047"/>
      <c r="H633" s="655"/>
      <c r="I633" s="1722"/>
      <c r="J633" s="655"/>
      <c r="K633" s="655"/>
      <c r="L633" s="655"/>
      <c r="M633" s="655"/>
      <c r="N633" s="1310"/>
      <c r="O633" s="655"/>
      <c r="P633" s="656"/>
      <c r="Q633" s="657"/>
      <c r="R633" s="704"/>
      <c r="S633" s="3180"/>
    </row>
    <row r="634" spans="7:19" ht="20.100000000000001" customHeight="1">
      <c r="G634" s="1047"/>
      <c r="H634" s="655"/>
      <c r="I634" s="1722"/>
      <c r="J634" s="655"/>
      <c r="K634" s="655"/>
      <c r="L634" s="655"/>
      <c r="M634" s="655"/>
      <c r="N634" s="1310"/>
      <c r="O634" s="655"/>
      <c r="P634" s="656"/>
      <c r="Q634" s="657"/>
      <c r="R634" s="704"/>
      <c r="S634" s="3180"/>
    </row>
    <row r="635" spans="7:19" ht="20.100000000000001" customHeight="1">
      <c r="G635" s="1047"/>
      <c r="H635" s="655"/>
      <c r="I635" s="1722"/>
      <c r="J635" s="655"/>
      <c r="K635" s="655"/>
      <c r="L635" s="655"/>
      <c r="M635" s="655"/>
      <c r="N635" s="1310"/>
      <c r="O635" s="655"/>
      <c r="P635" s="656"/>
      <c r="Q635" s="657"/>
      <c r="R635" s="704"/>
      <c r="S635" s="3180"/>
    </row>
    <row r="636" spans="7:19" ht="20.100000000000001" customHeight="1">
      <c r="G636" s="1047"/>
      <c r="H636" s="655"/>
      <c r="I636" s="1722"/>
      <c r="J636" s="655"/>
      <c r="K636" s="655"/>
      <c r="L636" s="655"/>
      <c r="M636" s="655"/>
      <c r="N636" s="1310"/>
      <c r="O636" s="655"/>
      <c r="P636" s="656"/>
      <c r="Q636" s="657"/>
      <c r="R636" s="704"/>
      <c r="S636" s="3180"/>
    </row>
    <row r="637" spans="7:19" ht="20.100000000000001" customHeight="1">
      <c r="G637" s="1047"/>
      <c r="H637" s="655"/>
      <c r="I637" s="1722"/>
      <c r="J637" s="655"/>
      <c r="K637" s="655"/>
      <c r="L637" s="655"/>
      <c r="M637" s="655"/>
      <c r="N637" s="1310"/>
      <c r="O637" s="655"/>
      <c r="P637" s="656"/>
      <c r="Q637" s="657"/>
      <c r="R637" s="704"/>
      <c r="S637" s="3180"/>
    </row>
    <row r="638" spans="7:19" ht="20.100000000000001" customHeight="1">
      <c r="G638" s="1047"/>
      <c r="H638" s="655"/>
      <c r="I638" s="1722"/>
      <c r="J638" s="655"/>
      <c r="K638" s="655"/>
      <c r="L638" s="655"/>
      <c r="M638" s="655"/>
      <c r="N638" s="1310"/>
      <c r="O638" s="655"/>
      <c r="P638" s="656"/>
      <c r="Q638" s="657"/>
      <c r="R638" s="704"/>
      <c r="S638" s="3180"/>
    </row>
    <row r="639" spans="7:19" ht="20.100000000000001" customHeight="1">
      <c r="G639" s="1047"/>
      <c r="H639" s="655"/>
      <c r="I639" s="1722"/>
      <c r="J639" s="655"/>
      <c r="K639" s="655"/>
      <c r="L639" s="655"/>
      <c r="M639" s="655"/>
      <c r="N639" s="1310"/>
      <c r="O639" s="655"/>
      <c r="P639" s="656"/>
      <c r="Q639" s="657"/>
      <c r="R639" s="704"/>
      <c r="S639" s="3180"/>
    </row>
    <row r="640" spans="7:19" ht="20.100000000000001" customHeight="1">
      <c r="G640" s="1047"/>
      <c r="H640" s="655"/>
      <c r="I640" s="1722"/>
      <c r="J640" s="655"/>
      <c r="K640" s="655"/>
      <c r="L640" s="655"/>
      <c r="M640" s="655"/>
      <c r="N640" s="1310"/>
      <c r="O640" s="655"/>
      <c r="P640" s="656"/>
      <c r="Q640" s="657"/>
      <c r="R640" s="704"/>
      <c r="S640" s="3180"/>
    </row>
    <row r="641" spans="7:19" ht="20.100000000000001" customHeight="1">
      <c r="G641" s="1047"/>
      <c r="H641" s="655"/>
      <c r="I641" s="1722"/>
      <c r="J641" s="655"/>
      <c r="K641" s="655"/>
      <c r="L641" s="655"/>
      <c r="M641" s="655"/>
      <c r="N641" s="1310"/>
      <c r="O641" s="655"/>
      <c r="P641" s="656"/>
      <c r="Q641" s="657"/>
      <c r="R641" s="704"/>
      <c r="S641" s="3180"/>
    </row>
    <row r="642" spans="7:19" ht="20.100000000000001" customHeight="1">
      <c r="G642" s="1047"/>
      <c r="H642" s="655"/>
      <c r="I642" s="1722"/>
      <c r="J642" s="655"/>
      <c r="K642" s="655"/>
      <c r="L642" s="655"/>
      <c r="M642" s="655"/>
      <c r="N642" s="1310"/>
      <c r="O642" s="655"/>
      <c r="P642" s="656"/>
      <c r="Q642" s="657"/>
      <c r="R642" s="704"/>
      <c r="S642" s="3180"/>
    </row>
    <row r="643" spans="7:19" ht="20.100000000000001" customHeight="1">
      <c r="G643" s="1047"/>
      <c r="H643" s="655"/>
      <c r="I643" s="1722"/>
      <c r="J643" s="655"/>
      <c r="K643" s="655"/>
      <c r="L643" s="655"/>
      <c r="M643" s="655"/>
      <c r="N643" s="1310"/>
      <c r="O643" s="655"/>
      <c r="P643" s="656"/>
      <c r="Q643" s="657"/>
      <c r="R643" s="704"/>
      <c r="S643" s="3180"/>
    </row>
    <row r="644" spans="7:19" ht="20.100000000000001" customHeight="1">
      <c r="G644" s="1047"/>
      <c r="H644" s="655"/>
      <c r="I644" s="1722"/>
      <c r="J644" s="655"/>
      <c r="K644" s="655"/>
      <c r="L644" s="655"/>
      <c r="M644" s="655"/>
      <c r="N644" s="1310"/>
      <c r="O644" s="655"/>
      <c r="P644" s="656"/>
      <c r="Q644" s="657"/>
      <c r="R644" s="704"/>
      <c r="S644" s="3180"/>
    </row>
    <row r="645" spans="7:19" ht="20.100000000000001" customHeight="1">
      <c r="G645" s="1047"/>
      <c r="H645" s="655"/>
      <c r="I645" s="1722"/>
      <c r="J645" s="655"/>
      <c r="K645" s="655"/>
      <c r="L645" s="655"/>
      <c r="M645" s="655"/>
      <c r="N645" s="1310"/>
      <c r="O645" s="655"/>
      <c r="P645" s="656"/>
      <c r="Q645" s="657"/>
      <c r="R645" s="704"/>
      <c r="S645" s="3180"/>
    </row>
    <row r="646" spans="7:19" ht="20.100000000000001" customHeight="1">
      <c r="G646" s="1047"/>
      <c r="H646" s="655"/>
      <c r="I646" s="1722"/>
      <c r="J646" s="655"/>
      <c r="K646" s="655"/>
      <c r="L646" s="655"/>
      <c r="M646" s="655"/>
      <c r="N646" s="1310"/>
      <c r="O646" s="655"/>
      <c r="P646" s="656"/>
      <c r="Q646" s="657"/>
      <c r="R646" s="704"/>
      <c r="S646" s="3180"/>
    </row>
    <row r="647" spans="7:19" ht="20.100000000000001" customHeight="1">
      <c r="G647" s="1047"/>
      <c r="H647" s="655"/>
      <c r="I647" s="1722"/>
      <c r="J647" s="655"/>
      <c r="K647" s="655"/>
      <c r="L647" s="655"/>
      <c r="M647" s="655"/>
      <c r="N647" s="1310"/>
      <c r="O647" s="655"/>
      <c r="P647" s="656"/>
      <c r="Q647" s="657"/>
      <c r="R647" s="704"/>
      <c r="S647" s="3180"/>
    </row>
    <row r="648" spans="7:19" ht="15" customHeight="1">
      <c r="G648" s="1047"/>
      <c r="H648" s="655"/>
      <c r="I648" s="1722"/>
      <c r="J648" s="655"/>
      <c r="K648" s="655"/>
      <c r="L648" s="655"/>
      <c r="M648" s="655"/>
      <c r="N648" s="1310"/>
      <c r="O648" s="655"/>
      <c r="P648" s="656"/>
      <c r="Q648" s="657"/>
      <c r="R648" s="704"/>
      <c r="S648" s="3180"/>
    </row>
    <row r="649" spans="7:19" ht="15" customHeight="1">
      <c r="G649" s="1047"/>
      <c r="H649" s="655"/>
      <c r="I649" s="1722"/>
      <c r="J649" s="655"/>
      <c r="K649" s="655"/>
      <c r="L649" s="655"/>
      <c r="M649" s="655"/>
      <c r="N649" s="1310"/>
      <c r="O649" s="655"/>
      <c r="P649" s="656"/>
      <c r="Q649" s="657"/>
      <c r="R649" s="704"/>
      <c r="S649" s="3180"/>
    </row>
    <row r="650" spans="7:19" ht="15" customHeight="1">
      <c r="G650" s="1047"/>
      <c r="H650" s="655"/>
      <c r="I650" s="1722"/>
      <c r="J650" s="655"/>
      <c r="K650" s="655"/>
      <c r="L650" s="655"/>
      <c r="M650" s="655"/>
      <c r="N650" s="1310"/>
      <c r="O650" s="655"/>
      <c r="P650" s="656"/>
      <c r="Q650" s="657"/>
      <c r="R650" s="704"/>
      <c r="S650" s="3180"/>
    </row>
    <row r="651" spans="7:19" ht="15" customHeight="1">
      <c r="G651" s="1047"/>
      <c r="H651" s="655"/>
      <c r="I651" s="1722"/>
      <c r="J651" s="655"/>
      <c r="K651" s="655"/>
      <c r="L651" s="655"/>
      <c r="M651" s="655"/>
      <c r="N651" s="1310"/>
      <c r="O651" s="655"/>
      <c r="P651" s="656"/>
      <c r="Q651" s="657"/>
      <c r="R651" s="704"/>
      <c r="S651" s="3180"/>
    </row>
    <row r="652" spans="7:19" ht="15" customHeight="1">
      <c r="G652" s="1047"/>
      <c r="H652" s="655"/>
      <c r="I652" s="1722"/>
      <c r="J652" s="655"/>
      <c r="K652" s="655"/>
      <c r="L652" s="655"/>
      <c r="M652" s="655"/>
      <c r="N652" s="1310"/>
      <c r="O652" s="655"/>
      <c r="P652" s="656"/>
      <c r="Q652" s="657"/>
      <c r="R652" s="704"/>
      <c r="S652" s="3180"/>
    </row>
    <row r="653" spans="7:19" ht="15" customHeight="1">
      <c r="G653" s="1047"/>
      <c r="H653" s="655"/>
      <c r="I653" s="1722"/>
      <c r="J653" s="655"/>
      <c r="K653" s="655"/>
      <c r="L653" s="655"/>
      <c r="M653" s="655"/>
      <c r="N653" s="1310"/>
      <c r="O653" s="655"/>
      <c r="P653" s="656"/>
      <c r="Q653" s="657"/>
      <c r="R653" s="704"/>
      <c r="S653" s="3180"/>
    </row>
    <row r="654" spans="7:19" ht="15" customHeight="1">
      <c r="G654" s="1047"/>
      <c r="H654" s="655"/>
      <c r="I654" s="1722"/>
      <c r="J654" s="655"/>
      <c r="K654" s="655"/>
      <c r="L654" s="655"/>
      <c r="M654" s="655"/>
      <c r="N654" s="1310"/>
      <c r="O654" s="655"/>
      <c r="P654" s="656"/>
      <c r="Q654" s="657"/>
      <c r="R654" s="704"/>
      <c r="S654" s="3180"/>
    </row>
    <row r="655" spans="7:19" ht="15" customHeight="1">
      <c r="G655" s="1047"/>
      <c r="H655" s="655"/>
      <c r="I655" s="1722"/>
      <c r="J655" s="655"/>
      <c r="K655" s="655"/>
      <c r="L655" s="655"/>
      <c r="M655" s="655"/>
      <c r="N655" s="1310"/>
      <c r="O655" s="655"/>
      <c r="P655" s="656"/>
      <c r="Q655" s="657"/>
      <c r="R655" s="704"/>
      <c r="S655" s="3180"/>
    </row>
    <row r="656" spans="7:19" ht="15" customHeight="1">
      <c r="G656" s="1047"/>
      <c r="H656" s="655"/>
      <c r="I656" s="1722"/>
      <c r="J656" s="655"/>
      <c r="K656" s="655"/>
      <c r="L656" s="655"/>
      <c r="M656" s="655"/>
      <c r="N656" s="1310"/>
      <c r="O656" s="655"/>
      <c r="P656" s="656"/>
      <c r="Q656" s="657"/>
      <c r="R656" s="704"/>
      <c r="S656" s="3180"/>
    </row>
    <row r="657" spans="7:19" ht="15" customHeight="1">
      <c r="G657" s="1047"/>
      <c r="H657" s="655"/>
      <c r="I657" s="1722"/>
      <c r="J657" s="655"/>
      <c r="K657" s="655"/>
      <c r="L657" s="655"/>
      <c r="M657" s="655"/>
      <c r="N657" s="1310"/>
      <c r="O657" s="655"/>
      <c r="P657" s="656"/>
      <c r="Q657" s="657"/>
      <c r="R657" s="704"/>
      <c r="S657" s="3180"/>
    </row>
    <row r="658" spans="7:19" ht="15" customHeight="1">
      <c r="G658" s="1047"/>
      <c r="H658" s="655"/>
      <c r="I658" s="1722"/>
      <c r="J658" s="655"/>
      <c r="K658" s="655"/>
      <c r="L658" s="655"/>
      <c r="M658" s="655"/>
      <c r="N658" s="1310"/>
      <c r="O658" s="655"/>
      <c r="P658" s="656"/>
      <c r="Q658" s="657"/>
      <c r="R658" s="704"/>
      <c r="S658" s="3180"/>
    </row>
    <row r="659" spans="7:19" ht="15" customHeight="1">
      <c r="G659" s="1047"/>
      <c r="H659" s="655"/>
      <c r="I659" s="1722"/>
      <c r="J659" s="655"/>
      <c r="K659" s="655"/>
      <c r="L659" s="655"/>
      <c r="M659" s="655"/>
      <c r="N659" s="1310"/>
      <c r="O659" s="655"/>
      <c r="P659" s="656"/>
      <c r="Q659" s="657"/>
      <c r="R659" s="704"/>
      <c r="S659" s="3180"/>
    </row>
    <row r="660" spans="7:19" ht="15" customHeight="1">
      <c r="G660" s="1047"/>
      <c r="H660" s="655"/>
      <c r="I660" s="1722"/>
      <c r="J660" s="655"/>
      <c r="K660" s="655"/>
      <c r="L660" s="655"/>
      <c r="M660" s="655"/>
      <c r="N660" s="1310"/>
      <c r="O660" s="655"/>
      <c r="P660" s="656"/>
      <c r="Q660" s="657"/>
      <c r="R660" s="704"/>
      <c r="S660" s="3180"/>
    </row>
    <row r="661" spans="7:19" ht="15" customHeight="1">
      <c r="G661" s="1047"/>
      <c r="H661" s="655"/>
      <c r="I661" s="1722"/>
      <c r="J661" s="655"/>
      <c r="K661" s="655"/>
      <c r="L661" s="655"/>
      <c r="M661" s="655"/>
      <c r="N661" s="1310"/>
      <c r="O661" s="655"/>
      <c r="P661" s="656"/>
      <c r="Q661" s="657"/>
      <c r="R661" s="704"/>
      <c r="S661" s="3180"/>
    </row>
    <row r="662" spans="7:19" ht="15" customHeight="1">
      <c r="G662" s="1047"/>
      <c r="H662" s="655"/>
      <c r="I662" s="1722"/>
      <c r="J662" s="655"/>
      <c r="K662" s="655"/>
      <c r="L662" s="655"/>
      <c r="M662" s="655"/>
      <c r="N662" s="1310"/>
      <c r="O662" s="655"/>
      <c r="P662" s="656"/>
      <c r="Q662" s="657"/>
      <c r="R662" s="704"/>
      <c r="S662" s="3180"/>
    </row>
    <row r="663" spans="7:19" ht="15" customHeight="1">
      <c r="G663" s="1047"/>
      <c r="H663" s="655"/>
      <c r="I663" s="1722"/>
      <c r="J663" s="655"/>
      <c r="K663" s="655"/>
      <c r="L663" s="655"/>
      <c r="M663" s="655"/>
      <c r="N663" s="1310"/>
      <c r="O663" s="655"/>
      <c r="P663" s="656"/>
      <c r="Q663" s="657"/>
      <c r="R663" s="704"/>
      <c r="S663" s="3180"/>
    </row>
    <row r="664" spans="7:19" ht="15" customHeight="1">
      <c r="G664" s="1047"/>
      <c r="H664" s="655"/>
      <c r="I664" s="1722"/>
      <c r="J664" s="655"/>
      <c r="K664" s="655"/>
      <c r="L664" s="655"/>
      <c r="M664" s="655"/>
      <c r="N664" s="1310"/>
      <c r="O664" s="655"/>
      <c r="P664" s="656"/>
      <c r="Q664" s="657"/>
      <c r="R664" s="704"/>
      <c r="S664" s="3180"/>
    </row>
    <row r="665" spans="7:19" ht="15" customHeight="1">
      <c r="G665" s="1047"/>
      <c r="H665" s="655"/>
      <c r="I665" s="1722"/>
      <c r="J665" s="655"/>
      <c r="K665" s="655"/>
      <c r="L665" s="655"/>
      <c r="M665" s="655"/>
      <c r="N665" s="1310"/>
      <c r="O665" s="655"/>
      <c r="P665" s="656"/>
      <c r="Q665" s="657"/>
      <c r="R665" s="704"/>
      <c r="S665" s="3180"/>
    </row>
    <row r="666" spans="7:19" ht="15" customHeight="1">
      <c r="G666" s="1047"/>
      <c r="H666" s="655"/>
      <c r="I666" s="1722"/>
      <c r="J666" s="655"/>
      <c r="K666" s="655"/>
      <c r="L666" s="655"/>
      <c r="M666" s="655"/>
      <c r="N666" s="1310"/>
      <c r="O666" s="655"/>
      <c r="P666" s="656"/>
      <c r="Q666" s="657"/>
      <c r="R666" s="704"/>
      <c r="S666" s="3180"/>
    </row>
    <row r="667" spans="7:19" ht="15" customHeight="1">
      <c r="G667" s="1047"/>
      <c r="H667" s="655"/>
      <c r="I667" s="1722"/>
      <c r="J667" s="655"/>
      <c r="K667" s="655"/>
      <c r="L667" s="655"/>
      <c r="M667" s="655"/>
      <c r="N667" s="1310"/>
      <c r="O667" s="655"/>
      <c r="P667" s="656"/>
      <c r="Q667" s="657"/>
      <c r="R667" s="704"/>
      <c r="S667" s="3180"/>
    </row>
    <row r="668" spans="7:19" ht="15" customHeight="1">
      <c r="G668" s="1047"/>
      <c r="H668" s="655"/>
      <c r="I668" s="1722"/>
      <c r="J668" s="655"/>
      <c r="K668" s="655"/>
      <c r="L668" s="655"/>
      <c r="M668" s="655"/>
      <c r="N668" s="1310"/>
      <c r="O668" s="655"/>
      <c r="P668" s="656"/>
      <c r="Q668" s="657"/>
      <c r="R668" s="704"/>
      <c r="S668" s="3180"/>
    </row>
    <row r="669" spans="7:19" ht="15" customHeight="1">
      <c r="G669" s="1047"/>
      <c r="H669" s="655"/>
      <c r="I669" s="1722"/>
      <c r="J669" s="655"/>
      <c r="K669" s="655"/>
      <c r="L669" s="655"/>
      <c r="M669" s="655"/>
      <c r="N669" s="1310"/>
      <c r="O669" s="655"/>
      <c r="P669" s="656"/>
      <c r="Q669" s="657"/>
      <c r="R669" s="704"/>
      <c r="S669" s="3180"/>
    </row>
    <row r="670" spans="7:19" ht="15" customHeight="1">
      <c r="G670" s="1047"/>
      <c r="H670" s="655"/>
      <c r="I670" s="1722"/>
      <c r="J670" s="655"/>
      <c r="K670" s="655"/>
      <c r="L670" s="655"/>
      <c r="M670" s="655"/>
      <c r="N670" s="1310"/>
      <c r="O670" s="655"/>
      <c r="P670" s="656"/>
      <c r="Q670" s="657"/>
      <c r="R670" s="704"/>
      <c r="S670" s="3180"/>
    </row>
    <row r="671" spans="7:19" ht="15" customHeight="1">
      <c r="G671" s="1047"/>
      <c r="H671" s="655"/>
      <c r="I671" s="1722"/>
      <c r="J671" s="655"/>
      <c r="K671" s="655"/>
      <c r="L671" s="655"/>
      <c r="M671" s="655"/>
      <c r="N671" s="1310"/>
      <c r="O671" s="655"/>
      <c r="P671" s="656"/>
      <c r="Q671" s="657"/>
      <c r="R671" s="704"/>
      <c r="S671" s="3180"/>
    </row>
    <row r="672" spans="7:19" ht="15" customHeight="1">
      <c r="G672" s="1047"/>
      <c r="H672" s="655"/>
      <c r="I672" s="1722"/>
      <c r="J672" s="655"/>
      <c r="K672" s="655"/>
      <c r="L672" s="655"/>
      <c r="M672" s="655"/>
      <c r="N672" s="1310"/>
      <c r="O672" s="655"/>
      <c r="P672" s="656"/>
      <c r="Q672" s="657"/>
      <c r="R672" s="704"/>
      <c r="S672" s="3180"/>
    </row>
    <row r="673" spans="7:19" ht="15" customHeight="1">
      <c r="G673" s="1047"/>
      <c r="H673" s="655"/>
      <c r="I673" s="1722"/>
      <c r="J673" s="655"/>
      <c r="K673" s="655"/>
      <c r="L673" s="655"/>
      <c r="M673" s="655"/>
      <c r="N673" s="1310"/>
      <c r="O673" s="655"/>
      <c r="P673" s="656"/>
      <c r="Q673" s="657"/>
      <c r="R673" s="704"/>
      <c r="S673" s="3180"/>
    </row>
    <row r="674" spans="7:19" ht="15" customHeight="1">
      <c r="G674" s="1047"/>
      <c r="H674" s="655"/>
      <c r="I674" s="1722"/>
      <c r="J674" s="655"/>
      <c r="K674" s="655"/>
      <c r="L674" s="655"/>
      <c r="M674" s="655"/>
      <c r="N674" s="1310"/>
      <c r="O674" s="655"/>
      <c r="P674" s="656"/>
      <c r="Q674" s="657"/>
      <c r="R674" s="704"/>
      <c r="S674" s="3180"/>
    </row>
    <row r="675" spans="7:19" ht="15" customHeight="1">
      <c r="G675" s="1047"/>
      <c r="H675" s="655"/>
      <c r="I675" s="1722"/>
      <c r="J675" s="655"/>
      <c r="K675" s="655"/>
      <c r="L675" s="655"/>
      <c r="M675" s="655"/>
      <c r="N675" s="1310"/>
      <c r="O675" s="655"/>
      <c r="P675" s="656"/>
      <c r="Q675" s="657"/>
      <c r="R675" s="704"/>
      <c r="S675" s="3180"/>
    </row>
    <row r="676" spans="7:19" ht="15" customHeight="1">
      <c r="G676" s="1047"/>
      <c r="H676" s="655"/>
      <c r="I676" s="1722"/>
      <c r="J676" s="655"/>
      <c r="K676" s="655"/>
      <c r="L676" s="655"/>
      <c r="M676" s="655"/>
      <c r="N676" s="1310"/>
      <c r="O676" s="655"/>
      <c r="P676" s="656"/>
      <c r="Q676" s="657"/>
      <c r="R676" s="704"/>
      <c r="S676" s="3180"/>
    </row>
    <row r="677" spans="7:19" ht="15" customHeight="1">
      <c r="G677" s="1047"/>
      <c r="H677" s="655"/>
      <c r="I677" s="1722"/>
      <c r="J677" s="655"/>
      <c r="K677" s="655"/>
      <c r="L677" s="655"/>
      <c r="M677" s="655"/>
      <c r="N677" s="1310"/>
      <c r="O677" s="655"/>
      <c r="P677" s="656"/>
      <c r="Q677" s="657"/>
      <c r="R677" s="704"/>
      <c r="S677" s="3180"/>
    </row>
    <row r="678" spans="7:19" ht="15" customHeight="1">
      <c r="G678" s="1047"/>
      <c r="H678" s="655"/>
      <c r="I678" s="1722"/>
      <c r="J678" s="655"/>
      <c r="K678" s="655"/>
      <c r="L678" s="655"/>
      <c r="M678" s="655"/>
      <c r="N678" s="1310"/>
      <c r="O678" s="655"/>
      <c r="P678" s="656"/>
      <c r="Q678" s="657"/>
      <c r="R678" s="704"/>
      <c r="S678" s="3180"/>
    </row>
    <row r="679" spans="7:19" ht="15" customHeight="1">
      <c r="G679" s="1047"/>
      <c r="H679" s="655"/>
      <c r="I679" s="1722"/>
      <c r="J679" s="655"/>
      <c r="K679" s="655"/>
      <c r="L679" s="655"/>
      <c r="M679" s="655"/>
      <c r="N679" s="1310"/>
      <c r="O679" s="655"/>
      <c r="P679" s="656"/>
      <c r="Q679" s="657"/>
      <c r="R679" s="704"/>
      <c r="S679" s="3180"/>
    </row>
    <row r="680" spans="7:19" ht="15" customHeight="1">
      <c r="G680" s="1047"/>
      <c r="H680" s="655"/>
      <c r="I680" s="1722"/>
      <c r="J680" s="655"/>
      <c r="K680" s="655"/>
      <c r="L680" s="655"/>
      <c r="M680" s="655"/>
      <c r="N680" s="1310"/>
      <c r="O680" s="655"/>
      <c r="P680" s="656"/>
      <c r="Q680" s="657"/>
      <c r="R680" s="704"/>
      <c r="S680" s="3180"/>
    </row>
    <row r="681" spans="7:19" ht="15" customHeight="1">
      <c r="G681" s="1047"/>
      <c r="H681" s="655"/>
      <c r="I681" s="1722"/>
      <c r="J681" s="655"/>
      <c r="K681" s="655"/>
      <c r="L681" s="655"/>
      <c r="M681" s="655"/>
      <c r="N681" s="1310"/>
      <c r="O681" s="655"/>
      <c r="P681" s="656"/>
      <c r="Q681" s="657"/>
      <c r="R681" s="704"/>
      <c r="S681" s="3180"/>
    </row>
    <row r="682" spans="7:19" ht="15" customHeight="1">
      <c r="G682" s="1047"/>
      <c r="H682" s="655"/>
      <c r="I682" s="1722"/>
      <c r="J682" s="655"/>
      <c r="K682" s="655"/>
      <c r="L682" s="655"/>
      <c r="M682" s="655"/>
      <c r="N682" s="1310"/>
      <c r="O682" s="655"/>
      <c r="P682" s="656"/>
      <c r="Q682" s="657"/>
      <c r="R682" s="704"/>
      <c r="S682" s="3180"/>
    </row>
    <row r="683" spans="7:19" ht="15" customHeight="1">
      <c r="G683" s="1047"/>
      <c r="H683" s="655"/>
      <c r="I683" s="1722"/>
      <c r="J683" s="655"/>
      <c r="K683" s="655"/>
      <c r="L683" s="655"/>
      <c r="M683" s="655"/>
      <c r="N683" s="1310"/>
      <c r="O683" s="655"/>
      <c r="P683" s="656"/>
      <c r="Q683" s="657"/>
      <c r="R683" s="704"/>
      <c r="S683" s="3180"/>
    </row>
    <row r="684" spans="7:19" ht="15" customHeight="1">
      <c r="G684" s="1047"/>
      <c r="H684" s="655"/>
      <c r="I684" s="1722"/>
      <c r="J684" s="655"/>
      <c r="K684" s="655"/>
      <c r="L684" s="655"/>
      <c r="M684" s="655"/>
      <c r="N684" s="1310"/>
      <c r="O684" s="655"/>
      <c r="P684" s="656"/>
      <c r="Q684" s="657"/>
      <c r="R684" s="704"/>
      <c r="S684" s="3180"/>
    </row>
    <row r="685" spans="7:19" ht="15" customHeight="1">
      <c r="G685" s="1047"/>
      <c r="H685" s="655"/>
      <c r="I685" s="1722"/>
      <c r="J685" s="655"/>
      <c r="K685" s="655"/>
      <c r="L685" s="655"/>
      <c r="M685" s="655"/>
      <c r="N685" s="1310"/>
      <c r="O685" s="655"/>
      <c r="P685" s="656"/>
      <c r="Q685" s="657"/>
      <c r="R685" s="704"/>
      <c r="S685" s="3180"/>
    </row>
    <row r="686" spans="7:19" ht="15" customHeight="1">
      <c r="G686" s="1047"/>
      <c r="H686" s="655"/>
      <c r="I686" s="1722"/>
      <c r="J686" s="655"/>
      <c r="K686" s="655"/>
      <c r="L686" s="655"/>
      <c r="M686" s="655"/>
      <c r="N686" s="1310"/>
      <c r="O686" s="655"/>
      <c r="P686" s="656"/>
      <c r="Q686" s="657"/>
      <c r="R686" s="704"/>
      <c r="S686" s="3180"/>
    </row>
    <row r="687" spans="7:19" ht="15" customHeight="1">
      <c r="G687" s="1047"/>
      <c r="H687" s="655"/>
      <c r="I687" s="1722"/>
      <c r="J687" s="655"/>
      <c r="K687" s="655"/>
      <c r="L687" s="655"/>
      <c r="M687" s="655"/>
      <c r="N687" s="1310"/>
      <c r="O687" s="655"/>
      <c r="P687" s="656"/>
      <c r="Q687" s="657"/>
      <c r="R687" s="704"/>
      <c r="S687" s="3180"/>
    </row>
    <row r="688" spans="7:19" ht="15" customHeight="1">
      <c r="G688" s="1047"/>
      <c r="H688" s="655"/>
      <c r="I688" s="1722"/>
      <c r="J688" s="655"/>
      <c r="K688" s="655"/>
      <c r="L688" s="655"/>
      <c r="M688" s="655"/>
      <c r="N688" s="1310"/>
      <c r="O688" s="655"/>
      <c r="P688" s="656"/>
      <c r="Q688" s="657"/>
      <c r="R688" s="704"/>
      <c r="S688" s="3180"/>
    </row>
    <row r="689" spans="7:19" ht="15" customHeight="1">
      <c r="G689" s="1047"/>
      <c r="H689" s="655"/>
      <c r="I689" s="1722"/>
      <c r="J689" s="655"/>
      <c r="K689" s="655"/>
      <c r="L689" s="655"/>
      <c r="M689" s="655"/>
      <c r="N689" s="1310"/>
      <c r="O689" s="655"/>
      <c r="P689" s="656"/>
      <c r="Q689" s="657"/>
      <c r="R689" s="704"/>
      <c r="S689" s="3180"/>
    </row>
    <row r="690" spans="7:19" ht="15" customHeight="1">
      <c r="G690" s="1047"/>
      <c r="H690" s="655"/>
      <c r="I690" s="1722"/>
      <c r="J690" s="655"/>
      <c r="K690" s="655"/>
      <c r="L690" s="655"/>
      <c r="M690" s="655"/>
      <c r="N690" s="1310"/>
      <c r="O690" s="655"/>
      <c r="P690" s="656"/>
      <c r="Q690" s="657"/>
      <c r="R690" s="704"/>
      <c r="S690" s="3180"/>
    </row>
    <row r="691" spans="7:19" ht="15" customHeight="1">
      <c r="G691" s="1047"/>
      <c r="H691" s="655"/>
      <c r="I691" s="1722"/>
      <c r="J691" s="655"/>
      <c r="K691" s="655"/>
      <c r="L691" s="655"/>
      <c r="M691" s="655"/>
      <c r="N691" s="1310"/>
      <c r="O691" s="655"/>
      <c r="P691" s="656"/>
      <c r="Q691" s="657"/>
      <c r="R691" s="704"/>
      <c r="S691" s="3180"/>
    </row>
    <row r="692" spans="7:19" ht="15" customHeight="1">
      <c r="G692" s="1047"/>
      <c r="H692" s="655"/>
      <c r="I692" s="1722"/>
      <c r="J692" s="655"/>
      <c r="K692" s="655"/>
      <c r="L692" s="655"/>
      <c r="M692" s="655"/>
      <c r="N692" s="1310"/>
      <c r="O692" s="655"/>
      <c r="P692" s="656"/>
      <c r="Q692" s="657"/>
      <c r="R692" s="704"/>
      <c r="S692" s="3180"/>
    </row>
    <row r="693" spans="7:19" ht="15" customHeight="1">
      <c r="G693" s="1047"/>
      <c r="H693" s="655"/>
      <c r="I693" s="1722"/>
      <c r="J693" s="655"/>
      <c r="K693" s="655"/>
      <c r="L693" s="655"/>
      <c r="M693" s="655"/>
      <c r="N693" s="1310"/>
      <c r="O693" s="655"/>
      <c r="P693" s="656"/>
      <c r="Q693" s="657"/>
      <c r="R693" s="704"/>
      <c r="S693" s="3180"/>
    </row>
    <row r="694" spans="7:19" ht="15" customHeight="1">
      <c r="G694" s="1047"/>
      <c r="H694" s="655"/>
      <c r="I694" s="1722"/>
      <c r="J694" s="655"/>
      <c r="K694" s="655"/>
      <c r="L694" s="655"/>
      <c r="M694" s="655"/>
      <c r="N694" s="1310"/>
      <c r="O694" s="655"/>
      <c r="P694" s="656"/>
      <c r="Q694" s="657"/>
      <c r="R694" s="704"/>
      <c r="S694" s="3180"/>
    </row>
    <row r="695" spans="7:19" ht="15" customHeight="1">
      <c r="G695" s="1047"/>
      <c r="H695" s="655"/>
      <c r="I695" s="1722"/>
      <c r="J695" s="655"/>
      <c r="K695" s="655"/>
      <c r="L695" s="655"/>
      <c r="M695" s="655"/>
      <c r="N695" s="1310"/>
      <c r="O695" s="655"/>
      <c r="P695" s="656"/>
      <c r="Q695" s="657"/>
      <c r="R695" s="704"/>
      <c r="S695" s="3180"/>
    </row>
    <row r="696" spans="7:19" ht="15" customHeight="1">
      <c r="G696" s="1047"/>
      <c r="H696" s="655"/>
      <c r="I696" s="1722"/>
      <c r="J696" s="655"/>
      <c r="K696" s="655"/>
      <c r="L696" s="655"/>
      <c r="M696" s="655"/>
      <c r="N696" s="1310"/>
      <c r="O696" s="655"/>
      <c r="P696" s="656"/>
      <c r="Q696" s="657"/>
      <c r="R696" s="704"/>
      <c r="S696" s="3180"/>
    </row>
    <row r="697" spans="7:19" ht="15" customHeight="1">
      <c r="G697" s="1047"/>
      <c r="H697" s="655"/>
      <c r="I697" s="1722"/>
      <c r="J697" s="655"/>
      <c r="K697" s="655"/>
      <c r="L697" s="655"/>
      <c r="M697" s="655"/>
      <c r="N697" s="1310"/>
      <c r="O697" s="655"/>
      <c r="P697" s="656"/>
      <c r="Q697" s="657"/>
      <c r="R697" s="704"/>
      <c r="S697" s="3180"/>
    </row>
    <row r="698" spans="7:19" ht="15" customHeight="1">
      <c r="G698" s="1047"/>
      <c r="H698" s="655"/>
      <c r="I698" s="1722"/>
      <c r="J698" s="655"/>
      <c r="K698" s="655"/>
      <c r="L698" s="655"/>
      <c r="M698" s="655"/>
      <c r="N698" s="1310"/>
      <c r="O698" s="655"/>
      <c r="P698" s="656"/>
      <c r="Q698" s="657"/>
      <c r="R698" s="704"/>
      <c r="S698" s="3180"/>
    </row>
    <row r="699" spans="7:19" ht="15" customHeight="1">
      <c r="G699" s="1047"/>
      <c r="H699" s="655"/>
      <c r="I699" s="1722"/>
      <c r="J699" s="655"/>
      <c r="K699" s="655"/>
      <c r="L699" s="655"/>
      <c r="M699" s="655"/>
      <c r="N699" s="1310"/>
      <c r="O699" s="655"/>
      <c r="P699" s="656"/>
      <c r="Q699" s="657"/>
      <c r="R699" s="704"/>
      <c r="S699" s="3180"/>
    </row>
    <row r="700" spans="7:19" ht="15" customHeight="1">
      <c r="G700" s="1047"/>
      <c r="H700" s="655"/>
      <c r="I700" s="1722"/>
      <c r="J700" s="655"/>
      <c r="K700" s="655"/>
      <c r="L700" s="655"/>
      <c r="M700" s="655"/>
      <c r="N700" s="1310"/>
      <c r="O700" s="655"/>
      <c r="P700" s="656"/>
      <c r="Q700" s="657"/>
      <c r="R700" s="704"/>
      <c r="S700" s="3180"/>
    </row>
    <row r="701" spans="7:19" ht="15" customHeight="1">
      <c r="G701" s="1047"/>
      <c r="H701" s="655"/>
      <c r="I701" s="1722"/>
      <c r="J701" s="655"/>
      <c r="K701" s="655"/>
      <c r="L701" s="655"/>
      <c r="M701" s="655"/>
      <c r="N701" s="1310"/>
      <c r="O701" s="655"/>
      <c r="P701" s="656"/>
      <c r="Q701" s="657"/>
      <c r="R701" s="704"/>
      <c r="S701" s="3180"/>
    </row>
    <row r="702" spans="7:19" ht="15" customHeight="1">
      <c r="G702" s="1047"/>
      <c r="H702" s="655"/>
      <c r="I702" s="1722"/>
      <c r="J702" s="655"/>
      <c r="K702" s="655"/>
      <c r="L702" s="655"/>
      <c r="M702" s="655"/>
      <c r="N702" s="1310"/>
      <c r="O702" s="655"/>
      <c r="P702" s="656"/>
      <c r="Q702" s="657"/>
      <c r="R702" s="704"/>
      <c r="S702" s="3180"/>
    </row>
    <row r="703" spans="7:19" ht="15" customHeight="1">
      <c r="G703" s="1047"/>
      <c r="H703" s="655"/>
      <c r="I703" s="1722"/>
      <c r="J703" s="655"/>
      <c r="K703" s="655"/>
      <c r="L703" s="655"/>
      <c r="M703" s="655"/>
      <c r="N703" s="1310"/>
      <c r="O703" s="655"/>
      <c r="P703" s="656"/>
      <c r="Q703" s="657"/>
      <c r="R703" s="704"/>
      <c r="S703" s="3180"/>
    </row>
    <row r="704" spans="7:19" ht="15" customHeight="1">
      <c r="G704" s="1047"/>
      <c r="H704" s="655"/>
      <c r="I704" s="1722"/>
      <c r="J704" s="655"/>
      <c r="K704" s="655"/>
      <c r="L704" s="655"/>
      <c r="M704" s="655"/>
      <c r="N704" s="1310"/>
      <c r="O704" s="655"/>
      <c r="P704" s="656"/>
      <c r="Q704" s="657"/>
      <c r="R704" s="704"/>
      <c r="S704" s="3180"/>
    </row>
    <row r="705" spans="7:19" ht="15" customHeight="1">
      <c r="G705" s="1047"/>
      <c r="H705" s="655"/>
      <c r="I705" s="1722"/>
      <c r="J705" s="655"/>
      <c r="K705" s="655"/>
      <c r="L705" s="655"/>
      <c r="M705" s="655"/>
      <c r="N705" s="1310"/>
      <c r="O705" s="655"/>
      <c r="P705" s="656"/>
      <c r="Q705" s="657"/>
      <c r="R705" s="704"/>
      <c r="S705" s="3180"/>
    </row>
    <row r="706" spans="7:19" ht="15" customHeight="1">
      <c r="G706" s="1047"/>
      <c r="H706" s="655"/>
      <c r="I706" s="1722"/>
      <c r="J706" s="655"/>
      <c r="K706" s="655"/>
      <c r="L706" s="655"/>
      <c r="M706" s="655"/>
      <c r="N706" s="1310"/>
      <c r="O706" s="655"/>
      <c r="P706" s="656"/>
      <c r="Q706" s="657"/>
      <c r="R706" s="704"/>
      <c r="S706" s="3180"/>
    </row>
    <row r="707" spans="7:19" ht="15" customHeight="1">
      <c r="G707" s="1047"/>
      <c r="H707" s="655"/>
      <c r="I707" s="1722"/>
      <c r="J707" s="655"/>
      <c r="K707" s="655"/>
      <c r="L707" s="655"/>
      <c r="M707" s="655"/>
      <c r="N707" s="1310"/>
      <c r="O707" s="655"/>
      <c r="P707" s="656"/>
      <c r="Q707" s="657"/>
      <c r="R707" s="704"/>
      <c r="S707" s="3180"/>
    </row>
    <row r="708" spans="7:19" ht="15" customHeight="1">
      <c r="G708" s="1047"/>
      <c r="H708" s="655"/>
      <c r="I708" s="1722"/>
      <c r="J708" s="655"/>
      <c r="K708" s="655"/>
      <c r="L708" s="655"/>
      <c r="M708" s="655"/>
      <c r="N708" s="1310"/>
      <c r="O708" s="655"/>
      <c r="P708" s="656"/>
      <c r="Q708" s="657"/>
      <c r="R708" s="704"/>
      <c r="S708" s="3180"/>
    </row>
    <row r="709" spans="7:19" ht="15" customHeight="1">
      <c r="G709" s="1047"/>
      <c r="H709" s="655"/>
      <c r="I709" s="1722"/>
      <c r="J709" s="655"/>
      <c r="K709" s="655"/>
      <c r="L709" s="655"/>
      <c r="M709" s="655"/>
      <c r="N709" s="1310"/>
      <c r="O709" s="655"/>
      <c r="P709" s="656"/>
      <c r="Q709" s="657"/>
      <c r="R709" s="704"/>
      <c r="S709" s="3180"/>
    </row>
    <row r="710" spans="7:19" ht="15" customHeight="1">
      <c r="G710" s="1047"/>
      <c r="H710" s="655"/>
      <c r="I710" s="1722"/>
      <c r="J710" s="655"/>
      <c r="K710" s="655"/>
      <c r="L710" s="655"/>
      <c r="M710" s="655"/>
      <c r="N710" s="1310"/>
      <c r="O710" s="655"/>
      <c r="P710" s="656"/>
      <c r="Q710" s="657"/>
      <c r="R710" s="704"/>
      <c r="S710" s="3180"/>
    </row>
    <row r="711" spans="7:19" ht="15" customHeight="1">
      <c r="G711" s="1047"/>
      <c r="H711" s="655"/>
      <c r="I711" s="1722"/>
      <c r="J711" s="655"/>
      <c r="K711" s="655"/>
      <c r="L711" s="655"/>
      <c r="M711" s="655"/>
      <c r="N711" s="1310"/>
      <c r="O711" s="655"/>
      <c r="P711" s="656"/>
      <c r="Q711" s="657"/>
      <c r="R711" s="704"/>
      <c r="S711" s="3180"/>
    </row>
    <row r="712" spans="7:19" ht="15" customHeight="1">
      <c r="G712" s="1047"/>
      <c r="H712" s="655"/>
      <c r="I712" s="1722"/>
      <c r="J712" s="655"/>
      <c r="K712" s="655"/>
      <c r="L712" s="655"/>
      <c r="M712" s="655"/>
      <c r="N712" s="1310"/>
      <c r="O712" s="655"/>
      <c r="P712" s="656"/>
      <c r="Q712" s="657"/>
      <c r="R712" s="704"/>
      <c r="S712" s="3180"/>
    </row>
    <row r="713" spans="7:19" ht="15" customHeight="1">
      <c r="G713" s="1047"/>
      <c r="H713" s="655"/>
      <c r="I713" s="1722"/>
      <c r="J713" s="655"/>
      <c r="K713" s="655"/>
      <c r="L713" s="655"/>
      <c r="M713" s="655"/>
      <c r="N713" s="1310"/>
      <c r="O713" s="655"/>
      <c r="P713" s="656"/>
      <c r="Q713" s="657"/>
      <c r="R713" s="704"/>
      <c r="S713" s="3180"/>
    </row>
    <row r="714" spans="7:19" ht="15" customHeight="1">
      <c r="G714" s="1047"/>
      <c r="H714" s="655"/>
      <c r="I714" s="1722"/>
      <c r="J714" s="655"/>
      <c r="K714" s="655"/>
      <c r="L714" s="655"/>
      <c r="M714" s="655"/>
      <c r="N714" s="1310"/>
      <c r="O714" s="655"/>
      <c r="P714" s="656"/>
      <c r="Q714" s="657"/>
      <c r="R714" s="704"/>
      <c r="S714" s="3180"/>
    </row>
    <row r="715" spans="7:19" ht="15" customHeight="1">
      <c r="G715" s="1047"/>
      <c r="H715" s="655"/>
      <c r="I715" s="1722"/>
      <c r="J715" s="655"/>
      <c r="K715" s="655"/>
      <c r="L715" s="655"/>
      <c r="M715" s="655"/>
      <c r="N715" s="1310"/>
      <c r="O715" s="655"/>
      <c r="P715" s="656"/>
      <c r="Q715" s="657"/>
      <c r="R715" s="704"/>
      <c r="S715" s="3180"/>
    </row>
    <row r="716" spans="7:19" ht="15" customHeight="1">
      <c r="G716" s="1047"/>
      <c r="H716" s="655"/>
      <c r="I716" s="1722"/>
      <c r="J716" s="655"/>
      <c r="K716" s="655"/>
      <c r="L716" s="655"/>
      <c r="M716" s="655"/>
      <c r="N716" s="1310"/>
      <c r="O716" s="655"/>
      <c r="P716" s="656"/>
      <c r="Q716" s="657"/>
      <c r="R716" s="704"/>
      <c r="S716" s="3180"/>
    </row>
    <row r="717" spans="7:19" ht="15" customHeight="1">
      <c r="G717" s="1047"/>
      <c r="H717" s="655"/>
      <c r="I717" s="1722"/>
      <c r="J717" s="655"/>
      <c r="K717" s="655"/>
      <c r="L717" s="655"/>
      <c r="M717" s="655"/>
      <c r="N717" s="1310"/>
      <c r="O717" s="655"/>
      <c r="P717" s="656"/>
      <c r="Q717" s="657"/>
      <c r="R717" s="704"/>
      <c r="S717" s="3180"/>
    </row>
    <row r="718" spans="7:19" ht="15" customHeight="1">
      <c r="G718" s="1047"/>
      <c r="H718" s="655"/>
      <c r="I718" s="1722"/>
      <c r="J718" s="655"/>
      <c r="K718" s="655"/>
      <c r="L718" s="655"/>
      <c r="M718" s="655"/>
      <c r="N718" s="1310"/>
      <c r="O718" s="655"/>
      <c r="P718" s="656"/>
      <c r="Q718" s="657"/>
      <c r="R718" s="704"/>
      <c r="S718" s="3180"/>
    </row>
    <row r="719" spans="7:19" ht="15" customHeight="1">
      <c r="G719" s="1047"/>
      <c r="H719" s="655"/>
      <c r="I719" s="1722"/>
      <c r="J719" s="655"/>
      <c r="K719" s="655"/>
      <c r="L719" s="655"/>
      <c r="M719" s="655"/>
      <c r="N719" s="1310"/>
      <c r="O719" s="655"/>
      <c r="P719" s="656"/>
      <c r="Q719" s="657"/>
      <c r="R719" s="704"/>
      <c r="S719" s="3180"/>
    </row>
    <row r="720" spans="7:19" ht="15" customHeight="1">
      <c r="G720" s="1047"/>
      <c r="H720" s="655"/>
      <c r="I720" s="1722"/>
      <c r="J720" s="655"/>
      <c r="K720" s="655"/>
      <c r="L720" s="655"/>
      <c r="M720" s="655"/>
      <c r="N720" s="1310"/>
      <c r="O720" s="655"/>
      <c r="P720" s="656"/>
      <c r="Q720" s="657"/>
      <c r="R720" s="704"/>
      <c r="S720" s="3180"/>
    </row>
    <row r="721" spans="7:19" ht="15" customHeight="1">
      <c r="G721" s="1047"/>
      <c r="H721" s="655"/>
      <c r="I721" s="1722"/>
      <c r="J721" s="655"/>
      <c r="K721" s="655"/>
      <c r="L721" s="655"/>
      <c r="M721" s="655"/>
      <c r="N721" s="1310"/>
      <c r="O721" s="655"/>
      <c r="P721" s="656"/>
      <c r="Q721" s="657"/>
      <c r="R721" s="704"/>
      <c r="S721" s="3180"/>
    </row>
    <row r="722" spans="7:19" ht="15" customHeight="1">
      <c r="G722" s="1047"/>
      <c r="H722" s="655"/>
      <c r="I722" s="1722"/>
      <c r="J722" s="655"/>
      <c r="K722" s="655"/>
      <c r="L722" s="655"/>
      <c r="M722" s="655"/>
      <c r="N722" s="1310"/>
      <c r="O722" s="655"/>
      <c r="P722" s="656"/>
      <c r="Q722" s="657"/>
      <c r="R722" s="704"/>
      <c r="S722" s="3180"/>
    </row>
    <row r="723" spans="7:19" ht="15" customHeight="1">
      <c r="G723" s="1047"/>
      <c r="H723" s="655"/>
      <c r="I723" s="1722"/>
      <c r="J723" s="655"/>
      <c r="K723" s="655"/>
      <c r="L723" s="655"/>
      <c r="M723" s="655"/>
      <c r="N723" s="1310"/>
      <c r="O723" s="655"/>
      <c r="P723" s="656"/>
      <c r="Q723" s="657"/>
      <c r="R723" s="704"/>
      <c r="S723" s="3180"/>
    </row>
    <row r="724" spans="7:19" ht="15" customHeight="1">
      <c r="G724" s="1047"/>
      <c r="H724" s="655"/>
      <c r="I724" s="1722"/>
      <c r="J724" s="655"/>
      <c r="K724" s="655"/>
      <c r="L724" s="655"/>
      <c r="M724" s="655"/>
      <c r="N724" s="1310"/>
      <c r="O724" s="655"/>
      <c r="P724" s="656"/>
      <c r="Q724" s="657"/>
      <c r="R724" s="704"/>
      <c r="S724" s="3180"/>
    </row>
    <row r="725" spans="7:19" ht="15" customHeight="1">
      <c r="G725" s="1047"/>
      <c r="H725" s="655"/>
      <c r="I725" s="1722"/>
      <c r="J725" s="655"/>
      <c r="K725" s="655"/>
      <c r="L725" s="655"/>
      <c r="M725" s="655"/>
      <c r="N725" s="1310"/>
      <c r="O725" s="655"/>
      <c r="P725" s="656"/>
      <c r="Q725" s="657"/>
      <c r="R725" s="704"/>
      <c r="S725" s="3180"/>
    </row>
    <row r="726" spans="7:19" ht="15" customHeight="1">
      <c r="G726" s="1047"/>
      <c r="H726" s="655"/>
      <c r="I726" s="1722"/>
      <c r="J726" s="655"/>
      <c r="K726" s="655"/>
      <c r="L726" s="655"/>
      <c r="M726" s="655"/>
      <c r="N726" s="1310"/>
      <c r="O726" s="655"/>
      <c r="P726" s="656"/>
      <c r="Q726" s="657"/>
      <c r="R726" s="704"/>
      <c r="S726" s="3180"/>
    </row>
    <row r="727" spans="7:19" ht="15" customHeight="1">
      <c r="G727" s="1047"/>
      <c r="H727" s="655"/>
      <c r="I727" s="1722"/>
      <c r="J727" s="655"/>
      <c r="K727" s="655"/>
      <c r="L727" s="655"/>
      <c r="M727" s="655"/>
      <c r="N727" s="1310"/>
      <c r="O727" s="655"/>
      <c r="P727" s="656"/>
      <c r="Q727" s="657"/>
      <c r="R727" s="704"/>
      <c r="S727" s="3180"/>
    </row>
    <row r="728" spans="7:19" ht="15" customHeight="1">
      <c r="G728" s="1047"/>
      <c r="H728" s="655"/>
      <c r="I728" s="1722"/>
      <c r="J728" s="655"/>
      <c r="K728" s="655"/>
      <c r="L728" s="655"/>
      <c r="M728" s="655"/>
      <c r="N728" s="1310"/>
      <c r="O728" s="655"/>
      <c r="P728" s="656"/>
      <c r="Q728" s="657"/>
      <c r="R728" s="704"/>
      <c r="S728" s="3180"/>
    </row>
    <row r="729" spans="7:19" ht="15" customHeight="1">
      <c r="G729" s="1047"/>
      <c r="H729" s="655"/>
      <c r="I729" s="1722"/>
      <c r="J729" s="655"/>
      <c r="K729" s="655"/>
      <c r="L729" s="655"/>
      <c r="M729" s="655"/>
      <c r="N729" s="1310"/>
      <c r="O729" s="655"/>
      <c r="P729" s="656"/>
      <c r="Q729" s="657"/>
      <c r="R729" s="704"/>
      <c r="S729" s="3180"/>
    </row>
    <row r="730" spans="7:19" ht="15" customHeight="1">
      <c r="G730" s="1047"/>
      <c r="H730" s="655"/>
      <c r="I730" s="1722"/>
      <c r="J730" s="655"/>
      <c r="K730" s="655"/>
      <c r="L730" s="655"/>
      <c r="M730" s="655"/>
      <c r="N730" s="1310"/>
      <c r="O730" s="655"/>
      <c r="P730" s="656"/>
      <c r="Q730" s="657"/>
      <c r="R730" s="704"/>
      <c r="S730" s="3180"/>
    </row>
    <row r="731" spans="7:19" ht="15" customHeight="1">
      <c r="G731" s="1047"/>
      <c r="H731" s="655"/>
      <c r="I731" s="1722"/>
      <c r="J731" s="655"/>
      <c r="K731" s="655"/>
      <c r="L731" s="655"/>
      <c r="M731" s="655"/>
      <c r="N731" s="1310"/>
      <c r="O731" s="655"/>
      <c r="P731" s="656"/>
      <c r="Q731" s="657"/>
      <c r="R731" s="704"/>
      <c r="S731" s="3180"/>
    </row>
    <row r="732" spans="7:19" ht="15" customHeight="1">
      <c r="G732" s="1047"/>
      <c r="H732" s="655"/>
      <c r="I732" s="1722"/>
      <c r="J732" s="655"/>
      <c r="K732" s="655"/>
      <c r="L732" s="655"/>
      <c r="M732" s="655"/>
      <c r="N732" s="1310"/>
      <c r="O732" s="655"/>
      <c r="P732" s="656"/>
      <c r="Q732" s="657"/>
      <c r="R732" s="704"/>
      <c r="S732" s="3180"/>
    </row>
    <row r="733" spans="7:19" ht="15" customHeight="1">
      <c r="G733" s="1047"/>
      <c r="H733" s="655"/>
      <c r="I733" s="1722"/>
      <c r="J733" s="655"/>
      <c r="K733" s="655"/>
      <c r="L733" s="655"/>
      <c r="M733" s="655"/>
      <c r="N733" s="1310"/>
      <c r="O733" s="655"/>
      <c r="P733" s="656"/>
      <c r="Q733" s="657"/>
      <c r="R733" s="704"/>
      <c r="S733" s="3180"/>
    </row>
    <row r="734" spans="7:19" ht="15" customHeight="1">
      <c r="G734" s="1047"/>
      <c r="H734" s="655"/>
      <c r="I734" s="1722"/>
      <c r="J734" s="655"/>
      <c r="K734" s="655"/>
      <c r="L734" s="655"/>
      <c r="M734" s="655"/>
      <c r="N734" s="1310"/>
      <c r="O734" s="655"/>
      <c r="P734" s="656"/>
      <c r="Q734" s="657"/>
      <c r="R734" s="704"/>
      <c r="S734" s="3180"/>
    </row>
    <row r="735" spans="7:19" ht="15" customHeight="1">
      <c r="G735" s="1047"/>
      <c r="H735" s="655"/>
      <c r="I735" s="1722"/>
      <c r="J735" s="655"/>
      <c r="K735" s="655"/>
      <c r="L735" s="655"/>
      <c r="M735" s="655"/>
      <c r="N735" s="1310"/>
      <c r="O735" s="655"/>
      <c r="P735" s="656"/>
      <c r="Q735" s="657"/>
      <c r="R735" s="704"/>
      <c r="S735" s="3180"/>
    </row>
    <row r="736" spans="7:19" ht="15" customHeight="1">
      <c r="G736" s="1047"/>
      <c r="H736" s="655"/>
      <c r="I736" s="1722"/>
      <c r="J736" s="655"/>
      <c r="K736" s="655"/>
      <c r="L736" s="655"/>
      <c r="M736" s="655"/>
      <c r="N736" s="1310"/>
      <c r="O736" s="655"/>
      <c r="P736" s="656"/>
      <c r="Q736" s="657"/>
      <c r="R736" s="704"/>
      <c r="S736" s="3180"/>
    </row>
    <row r="737" spans="7:19" ht="15" customHeight="1">
      <c r="G737" s="1047"/>
      <c r="H737" s="655"/>
      <c r="I737" s="1722"/>
      <c r="J737" s="655"/>
      <c r="K737" s="655"/>
      <c r="L737" s="655"/>
      <c r="M737" s="655"/>
      <c r="N737" s="1310"/>
      <c r="O737" s="655"/>
      <c r="P737" s="656"/>
      <c r="Q737" s="657"/>
      <c r="R737" s="704"/>
      <c r="S737" s="3180"/>
    </row>
    <row r="738" spans="7:19" ht="15" customHeight="1">
      <c r="G738" s="1047"/>
      <c r="H738" s="655"/>
      <c r="I738" s="1722"/>
      <c r="J738" s="655"/>
      <c r="K738" s="655"/>
      <c r="L738" s="655"/>
      <c r="M738" s="655"/>
      <c r="N738" s="1310"/>
      <c r="O738" s="655"/>
      <c r="P738" s="656"/>
      <c r="Q738" s="657"/>
      <c r="R738" s="704"/>
      <c r="S738" s="3180"/>
    </row>
    <row r="739" spans="7:19" ht="15" customHeight="1">
      <c r="G739" s="1047"/>
      <c r="H739" s="655"/>
      <c r="I739" s="1722"/>
      <c r="J739" s="655"/>
      <c r="K739" s="655"/>
      <c r="L739" s="655"/>
      <c r="M739" s="655"/>
      <c r="N739" s="1310"/>
      <c r="O739" s="655"/>
      <c r="P739" s="656"/>
      <c r="Q739" s="657"/>
      <c r="R739" s="704"/>
      <c r="S739" s="3180"/>
    </row>
    <row r="740" spans="7:19" ht="15" customHeight="1">
      <c r="G740" s="1047"/>
      <c r="H740" s="655"/>
      <c r="I740" s="1722"/>
      <c r="J740" s="655"/>
      <c r="K740" s="655"/>
      <c r="L740" s="655"/>
      <c r="M740" s="655"/>
      <c r="N740" s="1310"/>
      <c r="O740" s="655"/>
      <c r="P740" s="656"/>
      <c r="Q740" s="657"/>
      <c r="R740" s="704"/>
      <c r="S740" s="3180"/>
    </row>
    <row r="741" spans="7:19" ht="15" customHeight="1">
      <c r="G741" s="1047"/>
      <c r="H741" s="655"/>
      <c r="I741" s="1722"/>
      <c r="J741" s="655"/>
      <c r="K741" s="655"/>
      <c r="L741" s="655"/>
      <c r="M741" s="655"/>
      <c r="N741" s="1310"/>
      <c r="O741" s="655"/>
      <c r="P741" s="656"/>
      <c r="Q741" s="657"/>
      <c r="R741" s="704"/>
      <c r="S741" s="3180"/>
    </row>
    <row r="742" spans="7:19" ht="15" customHeight="1">
      <c r="G742" s="1047"/>
      <c r="H742" s="655"/>
      <c r="I742" s="1722"/>
      <c r="J742" s="655"/>
      <c r="K742" s="655"/>
      <c r="L742" s="655"/>
      <c r="M742" s="655"/>
      <c r="N742" s="1310"/>
      <c r="O742" s="655"/>
      <c r="P742" s="656"/>
      <c r="Q742" s="657"/>
      <c r="R742" s="704"/>
      <c r="S742" s="3180"/>
    </row>
    <row r="743" spans="7:19" ht="15" customHeight="1">
      <c r="G743" s="1047"/>
      <c r="H743" s="655"/>
      <c r="I743" s="1722"/>
      <c r="J743" s="655"/>
      <c r="K743" s="655"/>
      <c r="L743" s="655"/>
      <c r="M743" s="655"/>
      <c r="N743" s="1310"/>
      <c r="O743" s="655"/>
      <c r="P743" s="656"/>
      <c r="Q743" s="657"/>
      <c r="R743" s="704"/>
      <c r="S743" s="3180"/>
    </row>
    <row r="744" spans="7:19" ht="15" customHeight="1">
      <c r="G744" s="1047"/>
      <c r="H744" s="655"/>
      <c r="I744" s="1722"/>
      <c r="J744" s="655"/>
      <c r="K744" s="655"/>
      <c r="L744" s="655"/>
      <c r="M744" s="655"/>
      <c r="N744" s="1310"/>
      <c r="O744" s="655"/>
      <c r="P744" s="656"/>
      <c r="Q744" s="657"/>
      <c r="R744" s="704"/>
      <c r="S744" s="3180"/>
    </row>
    <row r="745" spans="7:19" ht="15" customHeight="1">
      <c r="G745" s="1047"/>
      <c r="H745" s="655"/>
      <c r="I745" s="1722"/>
      <c r="J745" s="655"/>
      <c r="K745" s="655"/>
      <c r="L745" s="655"/>
      <c r="M745" s="655"/>
      <c r="N745" s="1310"/>
      <c r="O745" s="655"/>
      <c r="P745" s="656"/>
      <c r="Q745" s="657"/>
      <c r="R745" s="704"/>
      <c r="S745" s="3180"/>
    </row>
    <row r="746" spans="7:19" ht="15" customHeight="1">
      <c r="G746" s="1047"/>
      <c r="H746" s="655"/>
      <c r="I746" s="1722"/>
      <c r="J746" s="655"/>
      <c r="K746" s="655"/>
      <c r="L746" s="655"/>
      <c r="M746" s="655"/>
      <c r="N746" s="1310"/>
      <c r="O746" s="655"/>
      <c r="P746" s="656"/>
      <c r="Q746" s="657"/>
      <c r="R746" s="704"/>
      <c r="S746" s="3180"/>
    </row>
    <row r="747" spans="7:19" ht="15" customHeight="1">
      <c r="G747" s="1047"/>
      <c r="H747" s="655"/>
      <c r="I747" s="1722"/>
      <c r="J747" s="655"/>
      <c r="K747" s="655"/>
      <c r="L747" s="655"/>
      <c r="M747" s="655"/>
      <c r="N747" s="1310"/>
      <c r="O747" s="655"/>
      <c r="P747" s="656"/>
      <c r="Q747" s="657"/>
      <c r="R747" s="704"/>
      <c r="S747" s="3180"/>
    </row>
    <row r="748" spans="7:19" ht="15" customHeight="1">
      <c r="G748" s="1047"/>
      <c r="H748" s="655"/>
      <c r="I748" s="1722"/>
      <c r="J748" s="655"/>
      <c r="K748" s="655"/>
      <c r="L748" s="655"/>
      <c r="M748" s="655"/>
      <c r="N748" s="1310"/>
      <c r="O748" s="655"/>
      <c r="P748" s="656"/>
      <c r="Q748" s="657"/>
      <c r="R748" s="704"/>
      <c r="S748" s="3180"/>
    </row>
    <row r="749" spans="7:19" ht="15" customHeight="1">
      <c r="G749" s="1047"/>
      <c r="H749" s="655"/>
      <c r="I749" s="1722"/>
      <c r="J749" s="655"/>
      <c r="K749" s="655"/>
      <c r="L749" s="655"/>
      <c r="M749" s="655"/>
      <c r="N749" s="1310"/>
      <c r="O749" s="655"/>
      <c r="P749" s="656"/>
      <c r="Q749" s="657"/>
      <c r="R749" s="704"/>
      <c r="S749" s="3180"/>
    </row>
    <row r="750" spans="7:19" ht="15" customHeight="1">
      <c r="G750" s="1047"/>
      <c r="H750" s="655"/>
      <c r="I750" s="1722"/>
      <c r="J750" s="655"/>
      <c r="K750" s="655"/>
      <c r="L750" s="655"/>
      <c r="M750" s="655"/>
      <c r="N750" s="1310"/>
      <c r="O750" s="655"/>
      <c r="P750" s="656"/>
      <c r="Q750" s="657"/>
      <c r="R750" s="704"/>
      <c r="S750" s="3180"/>
    </row>
    <row r="751" spans="7:19" ht="15" customHeight="1">
      <c r="G751" s="1047"/>
      <c r="H751" s="655"/>
      <c r="I751" s="1722"/>
      <c r="J751" s="655"/>
      <c r="K751" s="655"/>
      <c r="L751" s="655"/>
      <c r="M751" s="655"/>
      <c r="N751" s="1310"/>
      <c r="O751" s="655"/>
      <c r="P751" s="656"/>
      <c r="Q751" s="657"/>
      <c r="R751" s="704"/>
      <c r="S751" s="3180"/>
    </row>
    <row r="752" spans="7:19" ht="15" customHeight="1">
      <c r="G752" s="1047"/>
      <c r="H752" s="655"/>
      <c r="I752" s="1722"/>
      <c r="J752" s="655"/>
      <c r="K752" s="655"/>
      <c r="L752" s="655"/>
      <c r="M752" s="655"/>
      <c r="N752" s="1310"/>
      <c r="O752" s="655"/>
      <c r="P752" s="656"/>
      <c r="Q752" s="657"/>
      <c r="R752" s="704"/>
      <c r="S752" s="3180"/>
    </row>
    <row r="753" spans="7:19" ht="15" customHeight="1">
      <c r="G753" s="1047"/>
      <c r="H753" s="655"/>
      <c r="I753" s="1722"/>
      <c r="J753" s="655"/>
      <c r="K753" s="655"/>
      <c r="L753" s="655"/>
      <c r="M753" s="655"/>
      <c r="N753" s="1310"/>
      <c r="O753" s="655"/>
      <c r="P753" s="656"/>
      <c r="Q753" s="657"/>
      <c r="R753" s="704"/>
      <c r="S753" s="3180"/>
    </row>
    <row r="754" spans="7:19" ht="15" customHeight="1">
      <c r="G754" s="1047"/>
      <c r="H754" s="655"/>
      <c r="I754" s="1722"/>
      <c r="J754" s="655"/>
      <c r="K754" s="655"/>
      <c r="L754" s="655"/>
      <c r="M754" s="655"/>
      <c r="N754" s="1310"/>
      <c r="O754" s="655"/>
      <c r="P754" s="656"/>
      <c r="Q754" s="657"/>
      <c r="R754" s="704"/>
      <c r="S754" s="3180"/>
    </row>
    <row r="755" spans="7:19" ht="15" customHeight="1">
      <c r="G755" s="1047"/>
      <c r="H755" s="655"/>
      <c r="I755" s="1722"/>
      <c r="J755" s="655"/>
      <c r="K755" s="655"/>
      <c r="L755" s="655"/>
      <c r="M755" s="655"/>
      <c r="N755" s="1310"/>
      <c r="O755" s="655"/>
      <c r="P755" s="656"/>
      <c r="Q755" s="657"/>
      <c r="R755" s="704"/>
      <c r="S755" s="3180"/>
    </row>
    <row r="756" spans="7:19" ht="15" customHeight="1">
      <c r="G756" s="1047"/>
      <c r="H756" s="655"/>
      <c r="I756" s="1722"/>
      <c r="J756" s="655"/>
      <c r="K756" s="655"/>
      <c r="L756" s="655"/>
      <c r="M756" s="655"/>
      <c r="N756" s="1310"/>
      <c r="O756" s="655"/>
      <c r="P756" s="656"/>
      <c r="Q756" s="657"/>
      <c r="R756" s="704"/>
      <c r="S756" s="3180"/>
    </row>
    <row r="757" spans="7:19" ht="15" customHeight="1">
      <c r="G757" s="1047"/>
      <c r="H757" s="655"/>
      <c r="I757" s="1722"/>
      <c r="J757" s="655"/>
      <c r="K757" s="655"/>
      <c r="L757" s="655"/>
      <c r="M757" s="655"/>
      <c r="N757" s="1310"/>
      <c r="O757" s="655"/>
      <c r="P757" s="656"/>
      <c r="Q757" s="657"/>
      <c r="R757" s="704"/>
      <c r="S757" s="3180"/>
    </row>
    <row r="758" spans="7:19" ht="15" customHeight="1">
      <c r="G758" s="1047"/>
      <c r="H758" s="655"/>
      <c r="I758" s="1722"/>
      <c r="J758" s="655"/>
      <c r="K758" s="655"/>
      <c r="L758" s="655"/>
      <c r="M758" s="655"/>
      <c r="N758" s="1310"/>
      <c r="O758" s="655"/>
      <c r="P758" s="656"/>
      <c r="Q758" s="657"/>
      <c r="R758" s="704"/>
      <c r="S758" s="3180"/>
    </row>
    <row r="759" spans="7:19" ht="15" customHeight="1">
      <c r="G759" s="1047"/>
      <c r="H759" s="655"/>
      <c r="I759" s="1722"/>
      <c r="J759" s="655"/>
      <c r="K759" s="655"/>
      <c r="L759" s="655"/>
      <c r="M759" s="655"/>
      <c r="N759" s="1310"/>
      <c r="O759" s="655"/>
      <c r="P759" s="656"/>
      <c r="Q759" s="657"/>
      <c r="R759" s="704"/>
      <c r="S759" s="3180"/>
    </row>
    <row r="760" spans="7:19" ht="15" customHeight="1">
      <c r="G760" s="1047"/>
      <c r="H760" s="655"/>
      <c r="I760" s="1722"/>
      <c r="J760" s="655"/>
      <c r="K760" s="655"/>
      <c r="L760" s="655"/>
      <c r="M760" s="655"/>
      <c r="N760" s="1310"/>
      <c r="O760" s="655"/>
      <c r="P760" s="656"/>
      <c r="Q760" s="657"/>
      <c r="R760" s="704"/>
      <c r="S760" s="3180"/>
    </row>
    <row r="761" spans="7:19" ht="15" customHeight="1">
      <c r="G761" s="1047"/>
      <c r="H761" s="655"/>
      <c r="I761" s="1722"/>
      <c r="J761" s="655"/>
      <c r="K761" s="655"/>
      <c r="L761" s="655"/>
      <c r="M761" s="655"/>
      <c r="N761" s="1310"/>
      <c r="O761" s="655"/>
      <c r="P761" s="656"/>
      <c r="Q761" s="657"/>
      <c r="R761" s="704"/>
      <c r="S761" s="3180"/>
    </row>
    <row r="762" spans="7:19" ht="15" customHeight="1">
      <c r="G762" s="1047"/>
      <c r="H762" s="655"/>
      <c r="I762" s="1722"/>
      <c r="J762" s="655"/>
      <c r="K762" s="655"/>
      <c r="L762" s="655"/>
      <c r="M762" s="655"/>
      <c r="N762" s="1310"/>
      <c r="O762" s="655"/>
      <c r="P762" s="656"/>
      <c r="Q762" s="657"/>
      <c r="R762" s="704"/>
      <c r="S762" s="3180"/>
    </row>
    <row r="763" spans="7:19" ht="15" customHeight="1">
      <c r="G763" s="1047"/>
      <c r="H763" s="655"/>
      <c r="I763" s="1722"/>
      <c r="J763" s="655"/>
      <c r="K763" s="655"/>
      <c r="L763" s="655"/>
      <c r="M763" s="655"/>
      <c r="N763" s="1310"/>
      <c r="O763" s="655"/>
      <c r="P763" s="656"/>
      <c r="Q763" s="657"/>
      <c r="R763" s="704"/>
      <c r="S763" s="3180"/>
    </row>
    <row r="764" spans="7:19" ht="15" customHeight="1">
      <c r="G764" s="1047"/>
      <c r="H764" s="655"/>
      <c r="I764" s="1722"/>
      <c r="J764" s="655"/>
      <c r="K764" s="655"/>
      <c r="L764" s="655"/>
      <c r="M764" s="655"/>
      <c r="N764" s="1310"/>
      <c r="O764" s="655"/>
      <c r="P764" s="656"/>
      <c r="Q764" s="657"/>
      <c r="R764" s="704"/>
      <c r="S764" s="3180"/>
    </row>
    <row r="765" spans="7:19" ht="15" customHeight="1">
      <c r="G765" s="1047"/>
      <c r="H765" s="655"/>
      <c r="I765" s="1722"/>
      <c r="J765" s="655"/>
      <c r="K765" s="655"/>
      <c r="L765" s="655"/>
      <c r="M765" s="655"/>
      <c r="N765" s="1310"/>
      <c r="O765" s="655"/>
      <c r="P765" s="656"/>
      <c r="Q765" s="657"/>
      <c r="R765" s="704"/>
      <c r="S765" s="3180"/>
    </row>
    <row r="766" spans="7:19" ht="15" customHeight="1">
      <c r="G766" s="1047"/>
      <c r="H766" s="655"/>
      <c r="I766" s="1722"/>
      <c r="J766" s="655"/>
      <c r="K766" s="655"/>
      <c r="L766" s="655"/>
      <c r="M766" s="655"/>
      <c r="N766" s="1310"/>
      <c r="O766" s="655"/>
      <c r="P766" s="656"/>
      <c r="Q766" s="657"/>
      <c r="R766" s="704"/>
      <c r="S766" s="3180"/>
    </row>
    <row r="767" spans="7:19" ht="15" customHeight="1">
      <c r="G767" s="1047"/>
      <c r="H767" s="655"/>
      <c r="I767" s="1722"/>
      <c r="J767" s="655"/>
      <c r="K767" s="655"/>
      <c r="L767" s="655"/>
      <c r="M767" s="655"/>
      <c r="N767" s="1310"/>
      <c r="O767" s="655"/>
      <c r="P767" s="656"/>
      <c r="Q767" s="657"/>
      <c r="R767" s="704"/>
      <c r="S767" s="3180"/>
    </row>
    <row r="768" spans="7:19" ht="15" customHeight="1">
      <c r="G768" s="1047"/>
      <c r="H768" s="655"/>
      <c r="I768" s="1722"/>
      <c r="J768" s="655"/>
      <c r="K768" s="655"/>
      <c r="L768" s="655"/>
      <c r="M768" s="655"/>
      <c r="N768" s="1310"/>
      <c r="O768" s="655"/>
      <c r="P768" s="656"/>
      <c r="Q768" s="657"/>
      <c r="R768" s="704"/>
      <c r="S768" s="3180"/>
    </row>
    <row r="769" spans="7:19" ht="15" customHeight="1">
      <c r="G769" s="1047"/>
      <c r="H769" s="655"/>
      <c r="I769" s="1722"/>
      <c r="J769" s="655"/>
      <c r="K769" s="655"/>
      <c r="L769" s="655"/>
      <c r="M769" s="655"/>
      <c r="N769" s="1310"/>
      <c r="O769" s="655"/>
      <c r="P769" s="656"/>
      <c r="Q769" s="657"/>
      <c r="R769" s="704"/>
      <c r="S769" s="3180"/>
    </row>
    <row r="770" spans="7:19" ht="15" customHeight="1">
      <c r="G770" s="1047"/>
      <c r="H770" s="655"/>
      <c r="I770" s="1722"/>
      <c r="J770" s="655"/>
      <c r="K770" s="655"/>
      <c r="L770" s="655"/>
      <c r="M770" s="655"/>
      <c r="N770" s="1310"/>
      <c r="O770" s="655"/>
      <c r="P770" s="656"/>
      <c r="Q770" s="657"/>
      <c r="R770" s="704"/>
      <c r="S770" s="3180"/>
    </row>
    <row r="771" spans="7:19" ht="15" customHeight="1">
      <c r="G771" s="1047"/>
      <c r="H771" s="655"/>
      <c r="I771" s="1722"/>
      <c r="J771" s="655"/>
      <c r="K771" s="655"/>
      <c r="L771" s="655"/>
      <c r="M771" s="655"/>
      <c r="N771" s="1310"/>
      <c r="O771" s="655"/>
      <c r="P771" s="656"/>
      <c r="Q771" s="657"/>
      <c r="R771" s="704"/>
      <c r="S771" s="3180"/>
    </row>
    <row r="772" spans="7:19" ht="15" customHeight="1">
      <c r="G772" s="1047"/>
      <c r="H772" s="655"/>
      <c r="I772" s="1722"/>
      <c r="J772" s="655"/>
      <c r="K772" s="655"/>
      <c r="L772" s="655"/>
      <c r="M772" s="655"/>
      <c r="N772" s="1310"/>
      <c r="O772" s="655"/>
      <c r="P772" s="656"/>
      <c r="Q772" s="657"/>
      <c r="R772" s="704"/>
      <c r="S772" s="3180"/>
    </row>
    <row r="773" spans="7:19" ht="15" customHeight="1">
      <c r="G773" s="1047"/>
      <c r="H773" s="655"/>
      <c r="I773" s="1722"/>
      <c r="J773" s="655"/>
      <c r="K773" s="655"/>
      <c r="L773" s="655"/>
      <c r="M773" s="655"/>
      <c r="N773" s="1310"/>
      <c r="O773" s="655"/>
      <c r="P773" s="656"/>
      <c r="Q773" s="657"/>
      <c r="R773" s="704"/>
      <c r="S773" s="3180"/>
    </row>
    <row r="774" spans="7:19" ht="15" customHeight="1">
      <c r="G774" s="1047"/>
      <c r="H774" s="655"/>
      <c r="I774" s="1722"/>
      <c r="J774" s="655"/>
      <c r="K774" s="655"/>
      <c r="L774" s="655"/>
      <c r="M774" s="655"/>
      <c r="N774" s="1310"/>
      <c r="O774" s="655"/>
      <c r="P774" s="656"/>
      <c r="Q774" s="657"/>
      <c r="R774" s="704"/>
      <c r="S774" s="3180"/>
    </row>
    <row r="775" spans="7:19" ht="15" customHeight="1">
      <c r="G775" s="1047"/>
      <c r="H775" s="655"/>
      <c r="I775" s="1722"/>
      <c r="J775" s="655"/>
      <c r="K775" s="655"/>
      <c r="L775" s="655"/>
      <c r="M775" s="655"/>
      <c r="N775" s="1310"/>
      <c r="O775" s="655"/>
      <c r="P775" s="656"/>
      <c r="Q775" s="657"/>
      <c r="R775" s="704"/>
      <c r="S775" s="3180"/>
    </row>
    <row r="776" spans="7:19" ht="15" customHeight="1">
      <c r="G776" s="1047"/>
      <c r="H776" s="655"/>
      <c r="I776" s="1722"/>
      <c r="J776" s="655"/>
      <c r="K776" s="655"/>
      <c r="L776" s="655"/>
      <c r="M776" s="655"/>
      <c r="N776" s="1310"/>
      <c r="O776" s="655"/>
      <c r="P776" s="656"/>
      <c r="Q776" s="657"/>
      <c r="R776" s="704"/>
      <c r="S776" s="3180"/>
    </row>
    <row r="777" spans="7:19" ht="15" customHeight="1">
      <c r="G777" s="1047"/>
      <c r="H777" s="655"/>
      <c r="I777" s="1722"/>
      <c r="J777" s="655"/>
      <c r="K777" s="655"/>
      <c r="L777" s="655"/>
      <c r="M777" s="655"/>
      <c r="N777" s="1310"/>
      <c r="O777" s="655"/>
      <c r="P777" s="656"/>
      <c r="Q777" s="657"/>
      <c r="R777" s="704"/>
      <c r="S777" s="3180"/>
    </row>
    <row r="778" spans="7:19" ht="15" customHeight="1">
      <c r="G778" s="1047"/>
      <c r="H778" s="655"/>
      <c r="I778" s="1722"/>
      <c r="J778" s="655"/>
      <c r="K778" s="655"/>
      <c r="L778" s="655"/>
      <c r="M778" s="655"/>
      <c r="N778" s="1310"/>
      <c r="O778" s="655"/>
      <c r="P778" s="656"/>
      <c r="Q778" s="657"/>
      <c r="R778" s="704"/>
      <c r="S778" s="3180"/>
    </row>
    <row r="779" spans="7:19" ht="15" customHeight="1">
      <c r="G779" s="1047"/>
      <c r="H779" s="655"/>
      <c r="I779" s="1722"/>
      <c r="J779" s="655"/>
      <c r="K779" s="655"/>
      <c r="L779" s="655"/>
      <c r="M779" s="655"/>
      <c r="N779" s="1310"/>
      <c r="O779" s="655"/>
      <c r="P779" s="656"/>
      <c r="Q779" s="657"/>
      <c r="R779" s="704"/>
      <c r="S779" s="3180"/>
    </row>
    <row r="780" spans="7:19" ht="15" customHeight="1">
      <c r="G780" s="1047"/>
      <c r="H780" s="655"/>
      <c r="I780" s="1722"/>
      <c r="J780" s="655"/>
      <c r="K780" s="655"/>
      <c r="L780" s="655"/>
      <c r="M780" s="655"/>
      <c r="N780" s="1310"/>
      <c r="O780" s="655"/>
      <c r="P780" s="656"/>
      <c r="Q780" s="657"/>
      <c r="R780" s="704"/>
      <c r="S780" s="3180"/>
    </row>
    <row r="781" spans="7:19" ht="15" customHeight="1">
      <c r="G781" s="1047"/>
      <c r="H781" s="655"/>
      <c r="I781" s="1722"/>
      <c r="J781" s="655"/>
      <c r="K781" s="655"/>
      <c r="L781" s="655"/>
      <c r="M781" s="655"/>
      <c r="N781" s="1310"/>
      <c r="O781" s="655"/>
      <c r="P781" s="656"/>
      <c r="Q781" s="657"/>
      <c r="R781" s="704"/>
      <c r="S781" s="3180"/>
    </row>
    <row r="782" spans="7:19" ht="15" customHeight="1">
      <c r="G782" s="1047"/>
      <c r="H782" s="655"/>
      <c r="I782" s="1722"/>
      <c r="J782" s="655"/>
      <c r="K782" s="655"/>
      <c r="L782" s="655"/>
      <c r="M782" s="655"/>
      <c r="N782" s="1310"/>
      <c r="O782" s="655"/>
      <c r="P782" s="656"/>
      <c r="Q782" s="657"/>
      <c r="R782" s="704"/>
      <c r="S782" s="3180"/>
    </row>
    <row r="783" spans="7:19" ht="15" customHeight="1">
      <c r="G783" s="1047"/>
      <c r="H783" s="655"/>
      <c r="I783" s="1722"/>
      <c r="J783" s="655"/>
      <c r="K783" s="655"/>
      <c r="L783" s="655"/>
      <c r="M783" s="655"/>
      <c r="N783" s="1310"/>
      <c r="O783" s="655"/>
      <c r="P783" s="656"/>
      <c r="Q783" s="657"/>
      <c r="R783" s="704"/>
      <c r="S783" s="3180"/>
    </row>
    <row r="784" spans="7:19" ht="15" customHeight="1">
      <c r="G784" s="1047"/>
      <c r="H784" s="655"/>
      <c r="I784" s="1722"/>
      <c r="J784" s="655"/>
      <c r="K784" s="655"/>
      <c r="L784" s="655"/>
      <c r="M784" s="655"/>
      <c r="N784" s="1310"/>
      <c r="O784" s="655"/>
      <c r="P784" s="656"/>
      <c r="Q784" s="657"/>
      <c r="R784" s="704"/>
      <c r="S784" s="3180"/>
    </row>
    <row r="785" spans="7:19" ht="15" customHeight="1">
      <c r="G785" s="1047"/>
      <c r="H785" s="655"/>
      <c r="I785" s="1722"/>
      <c r="J785" s="655"/>
      <c r="K785" s="655"/>
      <c r="L785" s="655"/>
      <c r="M785" s="655"/>
      <c r="N785" s="1310"/>
      <c r="O785" s="655"/>
      <c r="P785" s="656"/>
      <c r="Q785" s="657"/>
      <c r="R785" s="704"/>
      <c r="S785" s="3180"/>
    </row>
    <row r="786" spans="7:19" ht="15" customHeight="1">
      <c r="G786" s="1047"/>
      <c r="H786" s="655"/>
      <c r="I786" s="1722"/>
      <c r="J786" s="655"/>
      <c r="K786" s="655"/>
      <c r="L786" s="655"/>
      <c r="M786" s="655"/>
      <c r="N786" s="1310"/>
      <c r="O786" s="655"/>
      <c r="P786" s="656"/>
      <c r="Q786" s="657"/>
      <c r="R786" s="704"/>
      <c r="S786" s="3180"/>
    </row>
    <row r="787" spans="7:19" ht="15" customHeight="1">
      <c r="G787" s="1047"/>
      <c r="H787" s="655"/>
      <c r="I787" s="1722"/>
      <c r="J787" s="655"/>
      <c r="K787" s="655"/>
      <c r="L787" s="655"/>
      <c r="M787" s="655"/>
      <c r="N787" s="1310"/>
      <c r="O787" s="655"/>
      <c r="P787" s="656"/>
      <c r="Q787" s="657"/>
      <c r="R787" s="704"/>
      <c r="S787" s="3180"/>
    </row>
    <row r="788" spans="7:19" ht="15" customHeight="1">
      <c r="G788" s="1047"/>
      <c r="H788" s="655"/>
      <c r="I788" s="1722"/>
      <c r="J788" s="655"/>
      <c r="K788" s="655"/>
      <c r="L788" s="655"/>
      <c r="M788" s="655"/>
      <c r="N788" s="1310"/>
      <c r="O788" s="655"/>
      <c r="P788" s="656"/>
      <c r="Q788" s="657"/>
      <c r="R788" s="704"/>
      <c r="S788" s="3180"/>
    </row>
    <row r="789" spans="7:19" ht="15" customHeight="1">
      <c r="G789" s="1047"/>
      <c r="H789" s="655"/>
      <c r="I789" s="1722"/>
      <c r="J789" s="655"/>
      <c r="K789" s="655"/>
      <c r="L789" s="655"/>
      <c r="M789" s="655"/>
      <c r="N789" s="1310"/>
      <c r="O789" s="655"/>
      <c r="P789" s="656"/>
      <c r="Q789" s="657"/>
      <c r="R789" s="704"/>
      <c r="S789" s="3180"/>
    </row>
    <row r="790" spans="7:19" ht="15" customHeight="1">
      <c r="G790" s="1047"/>
      <c r="H790" s="655"/>
      <c r="I790" s="1722"/>
      <c r="J790" s="655"/>
      <c r="K790" s="655"/>
      <c r="L790" s="655"/>
      <c r="M790" s="655"/>
      <c r="N790" s="1310"/>
      <c r="O790" s="655"/>
      <c r="P790" s="656"/>
      <c r="Q790" s="657"/>
      <c r="R790" s="704"/>
      <c r="S790" s="3180"/>
    </row>
    <row r="791" spans="7:19" ht="15" customHeight="1">
      <c r="G791" s="1047"/>
      <c r="H791" s="655"/>
      <c r="I791" s="1722"/>
      <c r="J791" s="655"/>
      <c r="K791" s="655"/>
      <c r="L791" s="655"/>
      <c r="M791" s="655"/>
      <c r="N791" s="1310"/>
      <c r="O791" s="655"/>
      <c r="P791" s="656"/>
      <c r="Q791" s="657"/>
      <c r="R791" s="704"/>
      <c r="S791" s="3180"/>
    </row>
    <row r="792" spans="7:19" ht="15" customHeight="1">
      <c r="G792" s="1047"/>
      <c r="H792" s="655"/>
      <c r="I792" s="1722"/>
      <c r="J792" s="655"/>
      <c r="K792" s="655"/>
      <c r="L792" s="655"/>
      <c r="M792" s="655"/>
      <c r="N792" s="1310"/>
      <c r="O792" s="655"/>
      <c r="P792" s="656"/>
      <c r="Q792" s="657"/>
      <c r="R792" s="704"/>
      <c r="S792" s="3180"/>
    </row>
    <row r="793" spans="7:19" ht="15" customHeight="1">
      <c r="G793" s="1047"/>
      <c r="H793" s="655"/>
      <c r="I793" s="1722"/>
      <c r="J793" s="655"/>
      <c r="K793" s="655"/>
      <c r="L793" s="655"/>
      <c r="M793" s="655"/>
      <c r="N793" s="1310"/>
      <c r="O793" s="655"/>
      <c r="P793" s="656"/>
      <c r="Q793" s="657"/>
      <c r="R793" s="704"/>
      <c r="S793" s="3180"/>
    </row>
    <row r="794" spans="7:19" ht="15" customHeight="1">
      <c r="G794" s="1047"/>
      <c r="H794" s="655"/>
      <c r="I794" s="1722"/>
      <c r="J794" s="655"/>
      <c r="K794" s="655"/>
      <c r="L794" s="655"/>
      <c r="M794" s="655"/>
      <c r="N794" s="1310"/>
      <c r="O794" s="655"/>
      <c r="P794" s="656"/>
      <c r="Q794" s="657"/>
      <c r="R794" s="704"/>
      <c r="S794" s="3180"/>
    </row>
    <row r="795" spans="7:19" ht="15" customHeight="1">
      <c r="G795" s="1047"/>
      <c r="H795" s="655"/>
      <c r="I795" s="1722"/>
      <c r="J795" s="655"/>
      <c r="K795" s="655"/>
      <c r="L795" s="655"/>
      <c r="M795" s="655"/>
      <c r="N795" s="1310"/>
      <c r="O795" s="655"/>
      <c r="P795" s="656"/>
      <c r="Q795" s="657"/>
      <c r="R795" s="704"/>
      <c r="S795" s="3180"/>
    </row>
    <row r="796" spans="7:19" ht="15" customHeight="1">
      <c r="G796" s="1047"/>
      <c r="H796" s="655"/>
      <c r="I796" s="1722"/>
      <c r="J796" s="655"/>
      <c r="K796" s="655"/>
      <c r="L796" s="655"/>
      <c r="M796" s="655"/>
      <c r="N796" s="1310"/>
      <c r="O796" s="655"/>
      <c r="P796" s="656"/>
      <c r="Q796" s="657"/>
      <c r="R796" s="704"/>
      <c r="S796" s="3180"/>
    </row>
    <row r="797" spans="7:19" ht="15" customHeight="1">
      <c r="G797" s="1047"/>
      <c r="H797" s="655"/>
      <c r="I797" s="1722"/>
      <c r="J797" s="655"/>
      <c r="K797" s="655"/>
      <c r="L797" s="655"/>
      <c r="M797" s="655"/>
      <c r="N797" s="1310"/>
      <c r="O797" s="655"/>
      <c r="P797" s="656"/>
      <c r="Q797" s="657"/>
      <c r="R797" s="704"/>
      <c r="S797" s="3180"/>
    </row>
    <row r="798" spans="7:19" ht="15" customHeight="1">
      <c r="G798" s="1047"/>
      <c r="H798" s="655"/>
      <c r="I798" s="1722"/>
      <c r="J798" s="655"/>
      <c r="K798" s="655"/>
      <c r="L798" s="655"/>
      <c r="M798" s="655"/>
      <c r="N798" s="1310"/>
      <c r="O798" s="655"/>
      <c r="P798" s="656"/>
      <c r="Q798" s="657"/>
      <c r="R798" s="704"/>
      <c r="S798" s="3180"/>
    </row>
    <row r="799" spans="7:19" ht="15" customHeight="1">
      <c r="G799" s="1047"/>
      <c r="H799" s="655"/>
      <c r="I799" s="1722"/>
      <c r="J799" s="655"/>
      <c r="K799" s="655"/>
      <c r="L799" s="655"/>
      <c r="M799" s="655"/>
      <c r="N799" s="1310"/>
      <c r="O799" s="655"/>
      <c r="P799" s="656"/>
      <c r="Q799" s="657"/>
      <c r="R799" s="704"/>
      <c r="S799" s="3180"/>
    </row>
    <row r="800" spans="7:19" ht="15" customHeight="1">
      <c r="G800" s="1047"/>
      <c r="H800" s="655"/>
      <c r="I800" s="1722"/>
      <c r="J800" s="655"/>
      <c r="K800" s="655"/>
      <c r="L800" s="655"/>
      <c r="M800" s="655"/>
      <c r="N800" s="1310"/>
      <c r="O800" s="655"/>
      <c r="P800" s="656"/>
      <c r="Q800" s="657"/>
      <c r="R800" s="704"/>
      <c r="S800" s="3180"/>
    </row>
    <row r="801" spans="7:19" ht="15" customHeight="1">
      <c r="G801" s="1047"/>
      <c r="H801" s="655"/>
      <c r="I801" s="1722"/>
      <c r="J801" s="655"/>
      <c r="K801" s="655"/>
      <c r="L801" s="655"/>
      <c r="M801" s="655"/>
      <c r="N801" s="1310"/>
      <c r="O801" s="655"/>
      <c r="P801" s="656"/>
      <c r="Q801" s="657"/>
      <c r="R801" s="704"/>
      <c r="S801" s="3180"/>
    </row>
    <row r="802" spans="7:19" ht="15" customHeight="1">
      <c r="G802" s="1047"/>
      <c r="H802" s="655"/>
      <c r="I802" s="1722"/>
      <c r="J802" s="655"/>
      <c r="K802" s="655"/>
      <c r="L802" s="655"/>
      <c r="M802" s="655"/>
      <c r="N802" s="1310"/>
      <c r="O802" s="655"/>
      <c r="P802" s="656"/>
      <c r="Q802" s="657"/>
      <c r="R802" s="704"/>
      <c r="S802" s="3180"/>
    </row>
    <row r="803" spans="7:19" ht="15" customHeight="1">
      <c r="G803" s="1047"/>
      <c r="H803" s="655"/>
      <c r="I803" s="1722"/>
      <c r="J803" s="655"/>
      <c r="K803" s="655"/>
      <c r="L803" s="655"/>
      <c r="M803" s="655"/>
      <c r="N803" s="1310"/>
      <c r="O803" s="655"/>
      <c r="P803" s="656"/>
      <c r="Q803" s="657"/>
      <c r="R803" s="704"/>
      <c r="S803" s="3180"/>
    </row>
    <row r="804" spans="7:19" ht="15" customHeight="1">
      <c r="G804" s="1047"/>
      <c r="H804" s="655"/>
      <c r="I804" s="1722"/>
      <c r="J804" s="655"/>
      <c r="K804" s="655"/>
      <c r="L804" s="655"/>
      <c r="M804" s="655"/>
      <c r="N804" s="1310"/>
      <c r="O804" s="655"/>
      <c r="P804" s="656"/>
      <c r="Q804" s="657"/>
      <c r="R804" s="704"/>
      <c r="S804" s="3180"/>
    </row>
    <row r="805" spans="7:19" ht="15" customHeight="1">
      <c r="G805" s="1047"/>
      <c r="H805" s="655"/>
      <c r="I805" s="1722"/>
      <c r="J805" s="655"/>
      <c r="K805" s="655"/>
      <c r="L805" s="655"/>
      <c r="M805" s="655"/>
      <c r="N805" s="1310"/>
      <c r="O805" s="655"/>
      <c r="P805" s="656"/>
      <c r="Q805" s="657"/>
      <c r="R805" s="704"/>
      <c r="S805" s="3180"/>
    </row>
    <row r="806" spans="7:19" ht="15" customHeight="1">
      <c r="G806" s="1047"/>
      <c r="H806" s="655"/>
      <c r="I806" s="1722"/>
      <c r="J806" s="655"/>
      <c r="K806" s="655"/>
      <c r="L806" s="655"/>
      <c r="M806" s="655"/>
      <c r="N806" s="1310"/>
      <c r="O806" s="655"/>
      <c r="P806" s="656"/>
      <c r="Q806" s="657"/>
      <c r="R806" s="704"/>
      <c r="S806" s="3180"/>
    </row>
    <row r="807" spans="7:19" ht="15" customHeight="1">
      <c r="G807" s="1047"/>
      <c r="H807" s="655"/>
      <c r="I807" s="1722"/>
      <c r="J807" s="655"/>
      <c r="K807" s="655"/>
      <c r="L807" s="655"/>
      <c r="M807" s="655"/>
      <c r="N807" s="1310"/>
      <c r="O807" s="655"/>
      <c r="P807" s="656"/>
      <c r="Q807" s="657"/>
      <c r="R807" s="704"/>
      <c r="S807" s="3180"/>
    </row>
    <row r="808" spans="7:19" ht="15" customHeight="1">
      <c r="G808" s="1047"/>
      <c r="H808" s="655"/>
      <c r="I808" s="1722"/>
      <c r="J808" s="655"/>
      <c r="K808" s="655"/>
      <c r="L808" s="655"/>
      <c r="M808" s="655"/>
      <c r="N808" s="1310"/>
      <c r="O808" s="655"/>
      <c r="P808" s="656"/>
      <c r="Q808" s="657"/>
      <c r="R808" s="704"/>
      <c r="S808" s="3180"/>
    </row>
    <row r="809" spans="7:19" ht="15" customHeight="1">
      <c r="G809" s="1047"/>
      <c r="H809" s="655"/>
      <c r="I809" s="1722"/>
      <c r="J809" s="655"/>
      <c r="K809" s="655"/>
      <c r="L809" s="655"/>
      <c r="M809" s="655"/>
      <c r="N809" s="1310"/>
      <c r="O809" s="655"/>
      <c r="P809" s="656"/>
      <c r="Q809" s="657"/>
      <c r="R809" s="704"/>
      <c r="S809" s="3180"/>
    </row>
    <row r="810" spans="7:19" ht="15" customHeight="1">
      <c r="G810" s="1047"/>
      <c r="H810" s="655"/>
      <c r="I810" s="1722"/>
      <c r="J810" s="655"/>
      <c r="K810" s="655"/>
      <c r="L810" s="655"/>
      <c r="M810" s="655"/>
      <c r="N810" s="1310"/>
      <c r="O810" s="655"/>
      <c r="P810" s="656"/>
      <c r="Q810" s="657"/>
      <c r="R810" s="704"/>
      <c r="S810" s="3180"/>
    </row>
    <row r="811" spans="7:19" ht="15" customHeight="1">
      <c r="G811" s="1047"/>
      <c r="H811" s="655"/>
      <c r="I811" s="1722"/>
      <c r="J811" s="655"/>
      <c r="K811" s="655"/>
      <c r="L811" s="655"/>
      <c r="M811" s="655"/>
      <c r="N811" s="1310"/>
      <c r="O811" s="655"/>
      <c r="P811" s="656"/>
      <c r="Q811" s="657"/>
      <c r="R811" s="704"/>
      <c r="S811" s="3180"/>
    </row>
    <row r="812" spans="7:19" ht="15" customHeight="1">
      <c r="G812" s="1047"/>
      <c r="H812" s="655"/>
      <c r="I812" s="1722"/>
      <c r="J812" s="655"/>
      <c r="K812" s="655"/>
      <c r="L812" s="655"/>
      <c r="M812" s="655"/>
      <c r="N812" s="1310"/>
      <c r="O812" s="655"/>
      <c r="P812" s="656"/>
      <c r="Q812" s="657"/>
      <c r="R812" s="704"/>
      <c r="S812" s="3180"/>
    </row>
    <row r="813" spans="7:19" ht="15" customHeight="1">
      <c r="G813" s="1047"/>
      <c r="H813" s="655"/>
      <c r="I813" s="1722"/>
      <c r="J813" s="655"/>
      <c r="K813" s="655"/>
      <c r="L813" s="655"/>
      <c r="M813" s="655"/>
      <c r="N813" s="1310"/>
      <c r="O813" s="655"/>
      <c r="P813" s="656"/>
      <c r="Q813" s="657"/>
      <c r="R813" s="704"/>
      <c r="S813" s="3180"/>
    </row>
    <row r="814" spans="7:19" ht="15" customHeight="1">
      <c r="G814" s="1047"/>
      <c r="H814" s="655"/>
      <c r="I814" s="1722"/>
      <c r="J814" s="655"/>
      <c r="K814" s="655"/>
      <c r="L814" s="655"/>
      <c r="M814" s="655"/>
      <c r="N814" s="1310"/>
      <c r="O814" s="655"/>
      <c r="P814" s="656"/>
      <c r="Q814" s="657"/>
      <c r="R814" s="704"/>
      <c r="S814" s="3180"/>
    </row>
    <row r="815" spans="7:19" ht="15" customHeight="1">
      <c r="G815" s="1047"/>
      <c r="H815" s="655"/>
      <c r="I815" s="1722"/>
      <c r="J815" s="655"/>
      <c r="K815" s="655"/>
      <c r="L815" s="655"/>
      <c r="M815" s="655"/>
      <c r="N815" s="1310"/>
      <c r="O815" s="655"/>
      <c r="P815" s="656"/>
      <c r="Q815" s="657"/>
      <c r="R815" s="704"/>
      <c r="S815" s="3180"/>
    </row>
    <row r="816" spans="7:19" ht="15" customHeight="1">
      <c r="G816" s="1047"/>
      <c r="H816" s="655"/>
      <c r="I816" s="1722"/>
      <c r="J816" s="655"/>
      <c r="K816" s="655"/>
      <c r="L816" s="655"/>
      <c r="M816" s="655"/>
      <c r="N816" s="1310"/>
      <c r="O816" s="655"/>
      <c r="P816" s="656"/>
      <c r="Q816" s="657"/>
      <c r="R816" s="704"/>
      <c r="S816" s="3180"/>
    </row>
    <row r="817" spans="7:19" ht="15" customHeight="1">
      <c r="G817" s="1047"/>
      <c r="H817" s="655"/>
      <c r="I817" s="1722"/>
      <c r="J817" s="655"/>
      <c r="K817" s="655"/>
      <c r="L817" s="655"/>
      <c r="M817" s="655"/>
      <c r="N817" s="1310"/>
      <c r="O817" s="655"/>
      <c r="P817" s="656"/>
      <c r="Q817" s="657"/>
      <c r="R817" s="704"/>
      <c r="S817" s="3180"/>
    </row>
    <row r="818" spans="7:19" ht="15" customHeight="1">
      <c r="G818" s="1047"/>
      <c r="H818" s="655"/>
      <c r="I818" s="1722"/>
      <c r="J818" s="655"/>
      <c r="K818" s="655"/>
      <c r="L818" s="655"/>
      <c r="M818" s="655"/>
      <c r="N818" s="1310"/>
      <c r="O818" s="655"/>
      <c r="P818" s="656"/>
      <c r="Q818" s="657"/>
      <c r="R818" s="704"/>
      <c r="S818" s="3180"/>
    </row>
    <row r="819" spans="7:19" ht="15" customHeight="1">
      <c r="G819" s="1047"/>
      <c r="H819" s="655"/>
      <c r="I819" s="1722"/>
      <c r="J819" s="655"/>
      <c r="K819" s="655"/>
      <c r="L819" s="655"/>
      <c r="M819" s="655"/>
      <c r="N819" s="1310"/>
      <c r="O819" s="655"/>
      <c r="P819" s="656"/>
      <c r="Q819" s="657"/>
      <c r="R819" s="704"/>
      <c r="S819" s="3180"/>
    </row>
    <row r="820" spans="7:19" ht="15" customHeight="1">
      <c r="G820" s="1047"/>
      <c r="H820" s="655"/>
      <c r="I820" s="1722"/>
      <c r="J820" s="655"/>
      <c r="K820" s="655"/>
      <c r="L820" s="655"/>
      <c r="M820" s="655"/>
      <c r="N820" s="1310"/>
      <c r="O820" s="655"/>
      <c r="P820" s="656"/>
      <c r="Q820" s="657"/>
      <c r="R820" s="704"/>
      <c r="S820" s="3180"/>
    </row>
    <row r="821" spans="7:19" ht="15" customHeight="1">
      <c r="G821" s="1047"/>
      <c r="H821" s="655"/>
      <c r="I821" s="1722"/>
      <c r="J821" s="655"/>
      <c r="K821" s="655"/>
      <c r="L821" s="655"/>
      <c r="M821" s="655"/>
      <c r="N821" s="1310"/>
      <c r="O821" s="655"/>
      <c r="P821" s="656"/>
      <c r="Q821" s="657"/>
      <c r="R821" s="704"/>
      <c r="S821" s="3180"/>
    </row>
    <row r="822" spans="7:19" ht="15" customHeight="1">
      <c r="G822" s="1047"/>
      <c r="H822" s="655"/>
      <c r="I822" s="1722"/>
      <c r="J822" s="655"/>
      <c r="K822" s="655"/>
      <c r="L822" s="655"/>
      <c r="M822" s="655"/>
      <c r="N822" s="1310"/>
      <c r="O822" s="655"/>
      <c r="P822" s="656"/>
      <c r="Q822" s="657"/>
      <c r="R822" s="704"/>
      <c r="S822" s="3180"/>
    </row>
    <row r="823" spans="7:19" ht="15" customHeight="1">
      <c r="G823" s="1047"/>
      <c r="H823" s="655"/>
      <c r="I823" s="1722"/>
      <c r="J823" s="655"/>
      <c r="K823" s="655"/>
      <c r="L823" s="655"/>
      <c r="M823" s="655"/>
      <c r="N823" s="1310"/>
      <c r="O823" s="655"/>
      <c r="P823" s="656"/>
      <c r="Q823" s="657"/>
      <c r="R823" s="704"/>
      <c r="S823" s="3180"/>
    </row>
    <row r="824" spans="7:19" ht="15" customHeight="1">
      <c r="G824" s="1047"/>
      <c r="H824" s="655"/>
      <c r="I824" s="1722"/>
      <c r="J824" s="655"/>
      <c r="K824" s="655"/>
      <c r="L824" s="655"/>
      <c r="M824" s="655"/>
      <c r="N824" s="1310"/>
      <c r="O824" s="655"/>
      <c r="P824" s="656"/>
      <c r="Q824" s="657"/>
      <c r="R824" s="704"/>
      <c r="S824" s="3180"/>
    </row>
    <row r="825" spans="7:19" ht="15" customHeight="1">
      <c r="G825" s="1047"/>
      <c r="H825" s="655"/>
      <c r="I825" s="1722"/>
      <c r="J825" s="655"/>
      <c r="K825" s="655"/>
      <c r="L825" s="655"/>
      <c r="M825" s="655"/>
      <c r="N825" s="1310"/>
      <c r="O825" s="655"/>
      <c r="P825" s="656"/>
      <c r="Q825" s="657"/>
      <c r="R825" s="704"/>
      <c r="S825" s="3180"/>
    </row>
    <row r="826" spans="7:19" ht="15" customHeight="1">
      <c r="G826" s="1047"/>
      <c r="H826" s="655"/>
      <c r="I826" s="1722"/>
      <c r="J826" s="655"/>
      <c r="K826" s="655"/>
      <c r="L826" s="655"/>
      <c r="M826" s="655"/>
      <c r="N826" s="1310"/>
      <c r="O826" s="655"/>
      <c r="P826" s="656"/>
      <c r="Q826" s="657"/>
      <c r="R826" s="704"/>
      <c r="S826" s="3180"/>
    </row>
    <row r="827" spans="7:19" ht="15" customHeight="1">
      <c r="G827" s="1047"/>
      <c r="H827" s="655"/>
      <c r="I827" s="1722"/>
      <c r="J827" s="655"/>
      <c r="K827" s="655"/>
      <c r="L827" s="655"/>
      <c r="M827" s="655"/>
      <c r="N827" s="1310"/>
      <c r="O827" s="655"/>
      <c r="P827" s="656"/>
      <c r="Q827" s="657"/>
      <c r="R827" s="704"/>
      <c r="S827" s="3180"/>
    </row>
    <row r="828" spans="7:19" ht="15" customHeight="1">
      <c r="G828" s="1047"/>
      <c r="H828" s="655"/>
      <c r="I828" s="1722"/>
      <c r="J828" s="655"/>
      <c r="K828" s="655"/>
      <c r="L828" s="655"/>
      <c r="M828" s="655"/>
      <c r="N828" s="1310"/>
      <c r="O828" s="655"/>
      <c r="P828" s="656"/>
      <c r="Q828" s="657"/>
      <c r="R828" s="704"/>
      <c r="S828" s="3180"/>
    </row>
    <row r="829" spans="7:19" ht="15" customHeight="1">
      <c r="G829" s="1047"/>
      <c r="H829" s="655"/>
      <c r="I829" s="1722"/>
      <c r="J829" s="655"/>
      <c r="K829" s="655"/>
      <c r="L829" s="655"/>
      <c r="M829" s="655"/>
      <c r="N829" s="1310"/>
      <c r="O829" s="655"/>
      <c r="P829" s="656"/>
      <c r="Q829" s="657"/>
      <c r="R829" s="704"/>
      <c r="S829" s="3180"/>
    </row>
    <row r="830" spans="7:19" ht="15" customHeight="1">
      <c r="G830" s="1047"/>
      <c r="H830" s="655"/>
      <c r="I830" s="1722"/>
      <c r="J830" s="655"/>
      <c r="K830" s="655"/>
      <c r="L830" s="655"/>
      <c r="M830" s="655"/>
      <c r="N830" s="1310"/>
      <c r="O830" s="655"/>
      <c r="P830" s="656"/>
      <c r="Q830" s="657"/>
      <c r="R830" s="704"/>
      <c r="S830" s="3180"/>
    </row>
    <row r="831" spans="7:19" ht="15" customHeight="1">
      <c r="G831" s="1047"/>
      <c r="H831" s="655"/>
      <c r="I831" s="1722"/>
      <c r="J831" s="655"/>
      <c r="K831" s="655"/>
      <c r="L831" s="655"/>
      <c r="M831" s="655"/>
      <c r="N831" s="1310"/>
      <c r="O831" s="655"/>
      <c r="P831" s="656"/>
      <c r="Q831" s="657"/>
      <c r="R831" s="704"/>
      <c r="S831" s="3180"/>
    </row>
    <row r="832" spans="7:19" ht="15" customHeight="1">
      <c r="G832" s="1047"/>
      <c r="H832" s="655"/>
      <c r="I832" s="1722"/>
      <c r="J832" s="655"/>
      <c r="K832" s="655"/>
      <c r="L832" s="655"/>
      <c r="M832" s="655"/>
      <c r="N832" s="1310"/>
      <c r="O832" s="655"/>
      <c r="P832" s="656"/>
      <c r="Q832" s="657"/>
      <c r="R832" s="704"/>
      <c r="S832" s="3180"/>
    </row>
    <row r="833" spans="7:19" ht="15" customHeight="1">
      <c r="G833" s="1047"/>
      <c r="H833" s="655"/>
      <c r="I833" s="1722"/>
      <c r="J833" s="655"/>
      <c r="K833" s="655"/>
      <c r="L833" s="655"/>
      <c r="M833" s="655"/>
      <c r="N833" s="1310"/>
      <c r="O833" s="655"/>
      <c r="P833" s="656"/>
      <c r="Q833" s="657"/>
      <c r="R833" s="704"/>
      <c r="S833" s="3180"/>
    </row>
    <row r="834" spans="7:19" ht="15" customHeight="1">
      <c r="G834" s="1047"/>
      <c r="H834" s="655"/>
      <c r="I834" s="1722"/>
      <c r="J834" s="655"/>
      <c r="K834" s="655"/>
      <c r="L834" s="655"/>
      <c r="M834" s="655"/>
      <c r="N834" s="1310"/>
      <c r="O834" s="655"/>
      <c r="P834" s="656"/>
      <c r="Q834" s="657"/>
      <c r="R834" s="704"/>
      <c r="S834" s="3180"/>
    </row>
    <row r="835" spans="7:19" ht="15" customHeight="1">
      <c r="G835" s="1047"/>
      <c r="H835" s="655"/>
      <c r="I835" s="1722"/>
      <c r="J835" s="655"/>
      <c r="K835" s="655"/>
      <c r="L835" s="655"/>
      <c r="M835" s="655"/>
      <c r="N835" s="1310"/>
      <c r="O835" s="655"/>
      <c r="P835" s="656"/>
      <c r="Q835" s="657"/>
      <c r="R835" s="704"/>
      <c r="S835" s="3180"/>
    </row>
    <row r="836" spans="7:19" ht="15" customHeight="1">
      <c r="G836" s="1047"/>
      <c r="H836" s="655"/>
      <c r="I836" s="1722"/>
      <c r="J836" s="655"/>
      <c r="K836" s="655"/>
      <c r="L836" s="655"/>
      <c r="M836" s="655"/>
      <c r="N836" s="1310"/>
      <c r="O836" s="655"/>
      <c r="P836" s="656"/>
      <c r="Q836" s="657"/>
      <c r="R836" s="704"/>
      <c r="S836" s="3180"/>
    </row>
    <row r="837" spans="7:19" ht="15" customHeight="1">
      <c r="G837" s="1047"/>
      <c r="H837" s="655"/>
      <c r="I837" s="1722"/>
      <c r="J837" s="655"/>
      <c r="K837" s="655"/>
      <c r="L837" s="655"/>
      <c r="M837" s="655"/>
      <c r="N837" s="1310"/>
      <c r="O837" s="655"/>
      <c r="P837" s="656"/>
      <c r="Q837" s="657"/>
      <c r="R837" s="704"/>
      <c r="S837" s="3180"/>
    </row>
    <row r="838" spans="7:19" ht="15" customHeight="1">
      <c r="G838" s="1047"/>
      <c r="H838" s="655"/>
      <c r="I838" s="1722"/>
      <c r="J838" s="655"/>
      <c r="K838" s="655"/>
      <c r="L838" s="655"/>
      <c r="M838" s="655"/>
      <c r="N838" s="1310"/>
      <c r="O838" s="655"/>
      <c r="P838" s="656"/>
      <c r="Q838" s="657"/>
      <c r="R838" s="704"/>
      <c r="S838" s="3180"/>
    </row>
    <row r="839" spans="7:19" ht="15" customHeight="1">
      <c r="G839" s="1047"/>
      <c r="H839" s="655"/>
      <c r="I839" s="1722"/>
      <c r="J839" s="655"/>
      <c r="K839" s="655"/>
      <c r="L839" s="655"/>
      <c r="M839" s="655"/>
      <c r="N839" s="1310"/>
      <c r="O839" s="655"/>
      <c r="P839" s="656"/>
      <c r="Q839" s="657"/>
      <c r="R839" s="704"/>
      <c r="S839" s="3180"/>
    </row>
    <row r="840" spans="7:19" ht="15" customHeight="1">
      <c r="G840" s="1047"/>
      <c r="H840" s="655"/>
      <c r="I840" s="1722"/>
      <c r="J840" s="655"/>
      <c r="K840" s="655"/>
      <c r="L840" s="655"/>
      <c r="M840" s="655"/>
      <c r="N840" s="1310"/>
      <c r="O840" s="655"/>
      <c r="P840" s="656"/>
      <c r="Q840" s="657"/>
      <c r="R840" s="704"/>
      <c r="S840" s="3180"/>
    </row>
    <row r="841" spans="7:19" ht="15" customHeight="1">
      <c r="G841" s="1047"/>
      <c r="H841" s="655"/>
      <c r="I841" s="1722"/>
      <c r="J841" s="655"/>
      <c r="K841" s="655"/>
      <c r="L841" s="655"/>
      <c r="M841" s="655"/>
      <c r="N841" s="1310"/>
      <c r="O841" s="655"/>
      <c r="P841" s="656"/>
      <c r="Q841" s="657"/>
      <c r="R841" s="704"/>
      <c r="S841" s="3180"/>
    </row>
    <row r="842" spans="7:19" ht="15" customHeight="1">
      <c r="G842" s="1047"/>
      <c r="H842" s="655"/>
      <c r="I842" s="1722"/>
      <c r="J842" s="655"/>
      <c r="K842" s="655"/>
      <c r="L842" s="655"/>
      <c r="M842" s="655"/>
      <c r="N842" s="1310"/>
      <c r="O842" s="655"/>
      <c r="P842" s="656"/>
      <c r="Q842" s="657"/>
      <c r="R842" s="704"/>
      <c r="S842" s="3180"/>
    </row>
    <row r="843" spans="7:19" ht="15" customHeight="1">
      <c r="G843" s="1047"/>
      <c r="H843" s="655"/>
      <c r="I843" s="1722"/>
      <c r="J843" s="655"/>
      <c r="K843" s="655"/>
      <c r="L843" s="655"/>
      <c r="M843" s="655"/>
      <c r="N843" s="1310"/>
      <c r="O843" s="655"/>
      <c r="P843" s="656"/>
      <c r="Q843" s="657"/>
      <c r="R843" s="704"/>
      <c r="S843" s="3180"/>
    </row>
    <row r="844" spans="7:19" ht="15" customHeight="1">
      <c r="G844" s="1047"/>
      <c r="H844" s="655"/>
      <c r="I844" s="1722"/>
      <c r="J844" s="655"/>
      <c r="K844" s="655"/>
      <c r="L844" s="655"/>
      <c r="M844" s="655"/>
      <c r="N844" s="1310"/>
      <c r="O844" s="655"/>
      <c r="P844" s="656"/>
      <c r="Q844" s="657"/>
      <c r="R844" s="704"/>
      <c r="S844" s="3180"/>
    </row>
    <row r="845" spans="7:19" ht="15" customHeight="1">
      <c r="G845" s="1047"/>
      <c r="H845" s="655"/>
      <c r="I845" s="1722"/>
      <c r="J845" s="655"/>
      <c r="K845" s="655"/>
      <c r="L845" s="655"/>
      <c r="M845" s="655"/>
      <c r="N845" s="1310"/>
      <c r="O845" s="655"/>
      <c r="P845" s="656"/>
      <c r="Q845" s="657"/>
      <c r="R845" s="704"/>
      <c r="S845" s="3180"/>
    </row>
    <row r="846" spans="7:19" ht="15" customHeight="1">
      <c r="G846" s="1047"/>
      <c r="H846" s="655"/>
      <c r="I846" s="1722"/>
      <c r="J846" s="655"/>
      <c r="K846" s="655"/>
      <c r="L846" s="655"/>
      <c r="M846" s="655"/>
      <c r="N846" s="1310"/>
      <c r="O846" s="655"/>
      <c r="P846" s="656"/>
      <c r="Q846" s="657"/>
      <c r="R846" s="704"/>
      <c r="S846" s="3180"/>
    </row>
    <row r="847" spans="7:19" ht="15" customHeight="1">
      <c r="G847" s="1047"/>
      <c r="H847" s="655"/>
      <c r="I847" s="1722"/>
      <c r="J847" s="655"/>
      <c r="K847" s="655"/>
      <c r="L847" s="655"/>
      <c r="M847" s="655"/>
      <c r="N847" s="1310"/>
      <c r="O847" s="655"/>
      <c r="P847" s="656"/>
      <c r="Q847" s="657"/>
      <c r="R847" s="704"/>
      <c r="S847" s="3180"/>
    </row>
    <row r="848" spans="7:19" ht="15" customHeight="1">
      <c r="G848" s="1047"/>
      <c r="H848" s="655"/>
      <c r="I848" s="1722"/>
      <c r="J848" s="655"/>
      <c r="K848" s="655"/>
      <c r="L848" s="655"/>
      <c r="M848" s="655"/>
      <c r="N848" s="1310"/>
      <c r="O848" s="655"/>
      <c r="P848" s="656"/>
      <c r="Q848" s="657"/>
      <c r="R848" s="704"/>
      <c r="S848" s="3180"/>
    </row>
    <row r="849" spans="7:19" ht="15" customHeight="1">
      <c r="G849" s="1047"/>
      <c r="H849" s="655"/>
      <c r="I849" s="1722"/>
      <c r="J849" s="655"/>
      <c r="K849" s="655"/>
      <c r="L849" s="655"/>
      <c r="M849" s="655"/>
      <c r="N849" s="1310"/>
      <c r="O849" s="655"/>
      <c r="P849" s="656"/>
      <c r="Q849" s="657"/>
      <c r="R849" s="704"/>
      <c r="S849" s="3180"/>
    </row>
    <row r="850" spans="7:19" ht="15" customHeight="1">
      <c r="G850" s="1047"/>
      <c r="H850" s="655"/>
      <c r="I850" s="1722"/>
      <c r="J850" s="655"/>
      <c r="K850" s="655"/>
      <c r="L850" s="655"/>
      <c r="M850" s="655"/>
      <c r="N850" s="1310"/>
      <c r="O850" s="655"/>
      <c r="P850" s="656"/>
      <c r="Q850" s="657"/>
      <c r="R850" s="704"/>
      <c r="S850" s="3180"/>
    </row>
    <row r="851" spans="7:19" ht="15" customHeight="1">
      <c r="G851" s="1047"/>
      <c r="H851" s="655"/>
      <c r="I851" s="1722"/>
      <c r="J851" s="655"/>
      <c r="K851" s="655"/>
      <c r="L851" s="655"/>
      <c r="M851" s="655"/>
      <c r="N851" s="1310"/>
      <c r="O851" s="655"/>
      <c r="P851" s="656"/>
      <c r="Q851" s="657"/>
      <c r="R851" s="704"/>
      <c r="S851" s="3180"/>
    </row>
    <row r="852" spans="7:19" ht="15" customHeight="1">
      <c r="G852" s="1047"/>
      <c r="H852" s="655"/>
      <c r="I852" s="1722"/>
      <c r="J852" s="655"/>
      <c r="K852" s="655"/>
      <c r="L852" s="655"/>
      <c r="M852" s="655"/>
      <c r="N852" s="1310"/>
      <c r="O852" s="655"/>
      <c r="P852" s="656"/>
      <c r="Q852" s="657"/>
      <c r="R852" s="704"/>
      <c r="S852" s="3180"/>
    </row>
    <row r="853" spans="7:19" ht="15" customHeight="1">
      <c r="G853" s="1047"/>
      <c r="H853" s="655"/>
      <c r="I853" s="1722"/>
      <c r="J853" s="655"/>
      <c r="K853" s="655"/>
      <c r="L853" s="655"/>
      <c r="M853" s="655"/>
      <c r="N853" s="1310"/>
      <c r="O853" s="655"/>
      <c r="P853" s="656"/>
      <c r="Q853" s="657"/>
      <c r="R853" s="704"/>
      <c r="S853" s="3180"/>
    </row>
    <row r="854" spans="7:19" ht="15" customHeight="1">
      <c r="G854" s="1047"/>
      <c r="H854" s="655"/>
      <c r="I854" s="1722"/>
      <c r="J854" s="655"/>
      <c r="K854" s="655"/>
      <c r="L854" s="655"/>
      <c r="M854" s="655"/>
      <c r="N854" s="1310"/>
      <c r="O854" s="655"/>
      <c r="P854" s="656"/>
      <c r="Q854" s="657"/>
      <c r="R854" s="704"/>
      <c r="S854" s="3180"/>
    </row>
    <row r="855" spans="7:19" ht="15" customHeight="1">
      <c r="G855" s="1047"/>
      <c r="H855" s="655"/>
      <c r="I855" s="1722"/>
      <c r="J855" s="655"/>
      <c r="K855" s="655"/>
      <c r="L855" s="655"/>
      <c r="M855" s="655"/>
      <c r="N855" s="1310"/>
      <c r="O855" s="655"/>
      <c r="P855" s="656"/>
      <c r="Q855" s="657"/>
      <c r="R855" s="704"/>
      <c r="S855" s="3180"/>
    </row>
    <row r="856" spans="7:19" ht="15" customHeight="1">
      <c r="G856" s="1047"/>
      <c r="H856" s="655"/>
      <c r="I856" s="1722"/>
      <c r="J856" s="655"/>
      <c r="K856" s="655"/>
      <c r="L856" s="655"/>
      <c r="M856" s="655"/>
      <c r="N856" s="1310"/>
      <c r="O856" s="655"/>
      <c r="P856" s="656"/>
      <c r="Q856" s="657"/>
      <c r="R856" s="704"/>
      <c r="S856" s="3180"/>
    </row>
    <row r="857" spans="7:19" ht="15" customHeight="1">
      <c r="G857" s="1047"/>
      <c r="H857" s="655"/>
      <c r="I857" s="1722"/>
      <c r="J857" s="655"/>
      <c r="K857" s="655"/>
      <c r="L857" s="655"/>
      <c r="M857" s="655"/>
      <c r="N857" s="1310"/>
      <c r="O857" s="655"/>
      <c r="P857" s="656"/>
      <c r="Q857" s="657"/>
      <c r="R857" s="704"/>
      <c r="S857" s="3180"/>
    </row>
    <row r="858" spans="7:19" ht="15" customHeight="1">
      <c r="G858" s="1047"/>
      <c r="H858" s="655"/>
      <c r="I858" s="1722"/>
      <c r="J858" s="655"/>
      <c r="K858" s="655"/>
      <c r="L858" s="655"/>
      <c r="M858" s="655"/>
      <c r="N858" s="1310"/>
      <c r="O858" s="655"/>
      <c r="P858" s="656"/>
      <c r="Q858" s="657"/>
      <c r="R858" s="704"/>
      <c r="S858" s="3180"/>
    </row>
    <row r="859" spans="7:19" ht="15" customHeight="1">
      <c r="G859" s="1047"/>
      <c r="H859" s="655"/>
      <c r="I859" s="1722"/>
      <c r="J859" s="655"/>
      <c r="K859" s="655"/>
      <c r="L859" s="655"/>
      <c r="M859" s="655"/>
      <c r="N859" s="1310"/>
      <c r="O859" s="655"/>
      <c r="P859" s="656"/>
      <c r="Q859" s="657"/>
      <c r="R859" s="704"/>
      <c r="S859" s="3180"/>
    </row>
    <row r="860" spans="7:19" ht="15" customHeight="1">
      <c r="G860" s="1047"/>
      <c r="H860" s="655"/>
      <c r="I860" s="1722"/>
      <c r="J860" s="655"/>
      <c r="K860" s="655"/>
      <c r="L860" s="655"/>
      <c r="M860" s="655"/>
      <c r="N860" s="1310"/>
      <c r="O860" s="655"/>
      <c r="P860" s="656"/>
      <c r="Q860" s="657"/>
      <c r="R860" s="704"/>
      <c r="S860" s="3180"/>
    </row>
    <row r="861" spans="7:19" ht="15" customHeight="1">
      <c r="G861" s="1047"/>
      <c r="H861" s="655"/>
      <c r="I861" s="1722"/>
      <c r="J861" s="655"/>
      <c r="K861" s="655"/>
      <c r="L861" s="655"/>
      <c r="M861" s="655"/>
      <c r="N861" s="1310"/>
      <c r="O861" s="655"/>
      <c r="P861" s="656"/>
      <c r="Q861" s="657"/>
      <c r="R861" s="704"/>
      <c r="S861" s="3180"/>
    </row>
    <row r="862" spans="7:19" ht="15" customHeight="1">
      <c r="G862" s="1047"/>
      <c r="H862" s="655"/>
      <c r="I862" s="1722"/>
      <c r="J862" s="655"/>
      <c r="K862" s="655"/>
      <c r="L862" s="655"/>
      <c r="M862" s="655"/>
      <c r="N862" s="1310"/>
      <c r="O862" s="655"/>
      <c r="P862" s="656"/>
      <c r="Q862" s="657"/>
      <c r="R862" s="704"/>
      <c r="S862" s="3180"/>
    </row>
    <row r="863" spans="7:19" ht="15" customHeight="1">
      <c r="G863" s="1047"/>
      <c r="H863" s="655"/>
      <c r="I863" s="1722"/>
      <c r="J863" s="655"/>
      <c r="K863" s="655"/>
      <c r="L863" s="655"/>
      <c r="M863" s="655"/>
      <c r="N863" s="1310"/>
      <c r="O863" s="655"/>
      <c r="P863" s="656"/>
      <c r="Q863" s="657"/>
      <c r="R863" s="704"/>
      <c r="S863" s="3180"/>
    </row>
    <row r="864" spans="7:19" ht="15" customHeight="1">
      <c r="G864" s="1047"/>
      <c r="H864" s="655"/>
      <c r="I864" s="1722"/>
      <c r="J864" s="655"/>
      <c r="K864" s="655"/>
      <c r="L864" s="655"/>
      <c r="M864" s="655"/>
      <c r="N864" s="1310"/>
      <c r="O864" s="655"/>
      <c r="P864" s="656"/>
      <c r="Q864" s="657"/>
      <c r="R864" s="704"/>
      <c r="S864" s="3180"/>
    </row>
    <row r="865" spans="7:19" ht="15" customHeight="1">
      <c r="G865" s="1047"/>
      <c r="H865" s="655"/>
      <c r="I865" s="1722"/>
      <c r="J865" s="655"/>
      <c r="K865" s="655"/>
      <c r="L865" s="655"/>
      <c r="M865" s="655"/>
      <c r="N865" s="1310"/>
      <c r="O865" s="655"/>
      <c r="P865" s="656"/>
      <c r="Q865" s="657"/>
      <c r="R865" s="704"/>
      <c r="S865" s="3180"/>
    </row>
    <row r="866" spans="7:19" ht="15" customHeight="1">
      <c r="G866" s="1047"/>
      <c r="H866" s="655"/>
      <c r="I866" s="1722"/>
      <c r="J866" s="655"/>
      <c r="K866" s="655"/>
      <c r="L866" s="655"/>
      <c r="M866" s="655"/>
      <c r="N866" s="1310"/>
      <c r="O866" s="655"/>
      <c r="P866" s="656"/>
      <c r="Q866" s="657"/>
      <c r="R866" s="704"/>
      <c r="S866" s="3180"/>
    </row>
    <row r="867" spans="7:19" ht="15" customHeight="1">
      <c r="G867" s="1047"/>
      <c r="H867" s="655"/>
      <c r="I867" s="1722"/>
      <c r="J867" s="655"/>
      <c r="K867" s="655"/>
      <c r="L867" s="655"/>
      <c r="M867" s="655"/>
      <c r="N867" s="1310"/>
      <c r="O867" s="655"/>
      <c r="P867" s="656"/>
      <c r="Q867" s="657"/>
      <c r="R867" s="704"/>
      <c r="S867" s="3180"/>
    </row>
    <row r="868" spans="7:19" ht="15" customHeight="1">
      <c r="G868" s="1047"/>
      <c r="H868" s="655"/>
      <c r="I868" s="1722"/>
      <c r="J868" s="655"/>
      <c r="K868" s="655"/>
      <c r="L868" s="655"/>
      <c r="M868" s="655"/>
      <c r="N868" s="1310"/>
      <c r="O868" s="655"/>
      <c r="P868" s="656"/>
      <c r="Q868" s="657"/>
      <c r="R868" s="704"/>
      <c r="S868" s="3180"/>
    </row>
    <row r="869" spans="7:19" ht="15" customHeight="1">
      <c r="G869" s="1047"/>
      <c r="H869" s="655"/>
      <c r="I869" s="1722"/>
      <c r="J869" s="655"/>
      <c r="K869" s="655"/>
      <c r="L869" s="655"/>
      <c r="M869" s="655"/>
      <c r="N869" s="1310"/>
      <c r="O869" s="655"/>
      <c r="P869" s="656"/>
      <c r="Q869" s="657"/>
      <c r="R869" s="704"/>
      <c r="S869" s="3180"/>
    </row>
    <row r="870" spans="7:19" ht="15" customHeight="1">
      <c r="G870" s="1047"/>
      <c r="H870" s="655"/>
      <c r="I870" s="1722"/>
      <c r="J870" s="655"/>
      <c r="K870" s="655"/>
      <c r="L870" s="655"/>
      <c r="M870" s="655"/>
      <c r="N870" s="1310"/>
      <c r="O870" s="655"/>
      <c r="P870" s="656"/>
      <c r="Q870" s="657"/>
      <c r="R870" s="704"/>
      <c r="S870" s="3180"/>
    </row>
    <row r="871" spans="7:19" ht="15" customHeight="1">
      <c r="G871" s="1047"/>
      <c r="H871" s="655"/>
      <c r="I871" s="1722"/>
      <c r="J871" s="655"/>
      <c r="K871" s="655"/>
      <c r="L871" s="655"/>
      <c r="M871" s="655"/>
      <c r="N871" s="1310"/>
      <c r="O871" s="655"/>
      <c r="P871" s="656"/>
      <c r="Q871" s="657"/>
      <c r="R871" s="704"/>
      <c r="S871" s="3180"/>
    </row>
    <row r="872" spans="7:19" ht="15" customHeight="1">
      <c r="G872" s="1047"/>
      <c r="H872" s="655"/>
      <c r="I872" s="1722"/>
      <c r="J872" s="655"/>
      <c r="K872" s="655"/>
      <c r="L872" s="655"/>
      <c r="M872" s="655"/>
      <c r="N872" s="1310"/>
      <c r="O872" s="655"/>
      <c r="P872" s="656"/>
      <c r="Q872" s="657"/>
      <c r="R872" s="704"/>
      <c r="S872" s="3180"/>
    </row>
    <row r="873" spans="7:19" ht="15" customHeight="1">
      <c r="G873" s="1047"/>
      <c r="H873" s="655"/>
      <c r="I873" s="1722"/>
      <c r="J873" s="655"/>
      <c r="K873" s="655"/>
      <c r="L873" s="655"/>
      <c r="M873" s="655"/>
      <c r="N873" s="1310"/>
      <c r="O873" s="655"/>
      <c r="P873" s="656"/>
      <c r="Q873" s="657"/>
      <c r="R873" s="704"/>
      <c r="S873" s="3180"/>
    </row>
    <row r="874" spans="7:19" ht="15" customHeight="1">
      <c r="G874" s="1047"/>
      <c r="H874" s="655"/>
      <c r="I874" s="1722"/>
      <c r="J874" s="655"/>
      <c r="K874" s="655"/>
      <c r="L874" s="655"/>
      <c r="M874" s="655"/>
      <c r="N874" s="1310"/>
      <c r="O874" s="655"/>
      <c r="P874" s="656"/>
      <c r="Q874" s="657"/>
      <c r="R874" s="704"/>
      <c r="S874" s="3180"/>
    </row>
    <row r="875" spans="7:19" ht="15" customHeight="1">
      <c r="G875" s="1047"/>
      <c r="H875" s="655"/>
      <c r="I875" s="1722"/>
      <c r="J875" s="655"/>
      <c r="K875" s="655"/>
      <c r="L875" s="655"/>
      <c r="M875" s="655"/>
      <c r="N875" s="1310"/>
      <c r="O875" s="655"/>
      <c r="P875" s="656"/>
      <c r="Q875" s="657"/>
      <c r="R875" s="704"/>
      <c r="S875" s="3180"/>
    </row>
    <row r="876" spans="7:19" ht="15" customHeight="1">
      <c r="G876" s="1047"/>
      <c r="H876" s="655"/>
      <c r="I876" s="1722"/>
      <c r="J876" s="655"/>
      <c r="K876" s="655"/>
      <c r="L876" s="655"/>
      <c r="M876" s="655"/>
      <c r="N876" s="1310"/>
      <c r="O876" s="655"/>
      <c r="P876" s="656"/>
      <c r="Q876" s="657"/>
      <c r="R876" s="704"/>
      <c r="S876" s="3180"/>
    </row>
    <row r="877" spans="7:19" ht="15" customHeight="1">
      <c r="G877" s="1047"/>
      <c r="H877" s="655"/>
      <c r="I877" s="1722"/>
      <c r="J877" s="655"/>
      <c r="K877" s="655"/>
      <c r="L877" s="655"/>
      <c r="M877" s="655"/>
      <c r="N877" s="1310"/>
      <c r="O877" s="655"/>
      <c r="P877" s="656"/>
      <c r="Q877" s="657"/>
      <c r="R877" s="704"/>
      <c r="S877" s="3180"/>
    </row>
    <row r="878" spans="7:19" ht="15" customHeight="1">
      <c r="G878" s="1047"/>
      <c r="H878" s="655"/>
      <c r="I878" s="1722"/>
      <c r="J878" s="655"/>
      <c r="K878" s="655"/>
      <c r="L878" s="655"/>
      <c r="M878" s="655"/>
      <c r="N878" s="1310"/>
      <c r="O878" s="655"/>
      <c r="P878" s="656"/>
      <c r="Q878" s="657"/>
      <c r="R878" s="704"/>
      <c r="S878" s="3180"/>
    </row>
    <row r="879" spans="7:19" ht="15" customHeight="1">
      <c r="G879" s="1047"/>
      <c r="H879" s="655"/>
      <c r="I879" s="1722"/>
      <c r="J879" s="655"/>
      <c r="K879" s="655"/>
      <c r="L879" s="655"/>
      <c r="M879" s="655"/>
      <c r="N879" s="1310"/>
      <c r="O879" s="655"/>
      <c r="P879" s="656"/>
      <c r="Q879" s="657"/>
      <c r="R879" s="704"/>
      <c r="S879" s="3180"/>
    </row>
    <row r="880" spans="7:19" ht="15" customHeight="1">
      <c r="G880" s="1047"/>
      <c r="H880" s="655"/>
      <c r="I880" s="1722"/>
      <c r="J880" s="655"/>
      <c r="K880" s="655"/>
      <c r="L880" s="655"/>
      <c r="M880" s="655"/>
      <c r="N880" s="1310"/>
      <c r="O880" s="655"/>
      <c r="P880" s="656"/>
      <c r="Q880" s="657"/>
      <c r="R880" s="704"/>
      <c r="S880" s="3180"/>
    </row>
    <row r="881" spans="7:19" ht="15" customHeight="1">
      <c r="G881" s="1047"/>
      <c r="H881" s="655"/>
      <c r="I881" s="1722"/>
      <c r="J881" s="655"/>
      <c r="K881" s="655"/>
      <c r="L881" s="655"/>
      <c r="M881" s="655"/>
      <c r="N881" s="1310"/>
      <c r="O881" s="655"/>
      <c r="P881" s="656"/>
      <c r="Q881" s="657"/>
      <c r="R881" s="704"/>
      <c r="S881" s="3180"/>
    </row>
    <row r="882" spans="7:19" ht="15" customHeight="1">
      <c r="G882" s="1047"/>
      <c r="H882" s="655"/>
      <c r="I882" s="1722"/>
      <c r="J882" s="655"/>
      <c r="K882" s="655"/>
      <c r="L882" s="655"/>
      <c r="M882" s="655"/>
      <c r="N882" s="1310"/>
      <c r="O882" s="655"/>
      <c r="P882" s="656"/>
      <c r="Q882" s="657"/>
      <c r="R882" s="704"/>
      <c r="S882" s="3180"/>
    </row>
    <row r="883" spans="7:19" ht="15" customHeight="1">
      <c r="G883" s="1047"/>
      <c r="H883" s="655"/>
      <c r="I883" s="1722"/>
      <c r="J883" s="655"/>
      <c r="K883" s="655"/>
      <c r="L883" s="655"/>
      <c r="M883" s="655"/>
      <c r="N883" s="1310"/>
      <c r="O883" s="655"/>
      <c r="P883" s="656"/>
      <c r="Q883" s="657"/>
      <c r="R883" s="704"/>
      <c r="S883" s="3180"/>
    </row>
    <row r="884" spans="7:19" ht="15" customHeight="1">
      <c r="G884" s="1047"/>
      <c r="H884" s="655"/>
      <c r="I884" s="1722"/>
      <c r="J884" s="655"/>
      <c r="K884" s="655"/>
      <c r="L884" s="655"/>
      <c r="M884" s="655"/>
      <c r="N884" s="1310"/>
      <c r="O884" s="655"/>
      <c r="P884" s="656"/>
      <c r="Q884" s="657"/>
      <c r="R884" s="704"/>
      <c r="S884" s="3180"/>
    </row>
    <row r="885" spans="7:19" ht="15" customHeight="1">
      <c r="G885" s="1047"/>
      <c r="H885" s="655"/>
      <c r="I885" s="1722"/>
      <c r="J885" s="655"/>
      <c r="K885" s="655"/>
      <c r="L885" s="655"/>
      <c r="M885" s="655"/>
      <c r="N885" s="1310"/>
      <c r="O885" s="655"/>
      <c r="P885" s="656"/>
      <c r="Q885" s="657"/>
      <c r="R885" s="704"/>
      <c r="S885" s="3180"/>
    </row>
    <row r="886" spans="7:19" ht="15" customHeight="1">
      <c r="G886" s="1047"/>
      <c r="H886" s="655"/>
      <c r="I886" s="1722"/>
      <c r="J886" s="655"/>
      <c r="K886" s="655"/>
      <c r="L886" s="655"/>
      <c r="M886" s="655"/>
      <c r="N886" s="1310"/>
      <c r="O886" s="655"/>
      <c r="P886" s="656"/>
      <c r="Q886" s="657"/>
      <c r="R886" s="704"/>
      <c r="S886" s="3180"/>
    </row>
    <row r="887" spans="7:19" ht="15" customHeight="1">
      <c r="G887" s="1047"/>
      <c r="H887" s="655"/>
      <c r="I887" s="1722"/>
      <c r="J887" s="655"/>
      <c r="K887" s="655"/>
      <c r="L887" s="655"/>
      <c r="M887" s="655"/>
      <c r="N887" s="1310"/>
      <c r="O887" s="655"/>
      <c r="P887" s="656"/>
      <c r="Q887" s="657"/>
      <c r="R887" s="704"/>
      <c r="S887" s="3180"/>
    </row>
    <row r="888" spans="7:19" ht="15" customHeight="1">
      <c r="G888" s="1047"/>
      <c r="H888" s="655"/>
      <c r="I888" s="1722"/>
      <c r="J888" s="655"/>
      <c r="K888" s="655"/>
      <c r="L888" s="655"/>
      <c r="M888" s="655"/>
      <c r="N888" s="1310"/>
      <c r="O888" s="655"/>
      <c r="P888" s="656"/>
      <c r="Q888" s="657"/>
      <c r="R888" s="704"/>
      <c r="S888" s="3180"/>
    </row>
    <row r="889" spans="7:19" ht="15" customHeight="1">
      <c r="G889" s="1047"/>
      <c r="H889" s="655"/>
      <c r="I889" s="1722"/>
      <c r="J889" s="655"/>
      <c r="K889" s="655"/>
      <c r="L889" s="655"/>
      <c r="M889" s="655"/>
      <c r="N889" s="1310"/>
      <c r="O889" s="655"/>
      <c r="P889" s="656"/>
      <c r="Q889" s="657"/>
      <c r="R889" s="704"/>
      <c r="S889" s="3180"/>
    </row>
    <row r="890" spans="7:19" ht="15" customHeight="1">
      <c r="G890" s="1047"/>
      <c r="H890" s="655"/>
      <c r="I890" s="1722"/>
      <c r="J890" s="655"/>
      <c r="K890" s="655"/>
      <c r="L890" s="655"/>
      <c r="M890" s="655"/>
      <c r="N890" s="1310"/>
      <c r="O890" s="655"/>
      <c r="P890" s="656"/>
      <c r="Q890" s="657"/>
      <c r="R890" s="704"/>
      <c r="S890" s="3180"/>
    </row>
    <row r="891" spans="7:19" ht="15" customHeight="1">
      <c r="G891" s="1047"/>
      <c r="H891" s="655"/>
      <c r="I891" s="1722"/>
      <c r="J891" s="655"/>
      <c r="K891" s="655"/>
      <c r="L891" s="655"/>
      <c r="M891" s="655"/>
      <c r="N891" s="1310"/>
      <c r="O891" s="655"/>
      <c r="P891" s="656"/>
      <c r="Q891" s="657"/>
      <c r="R891" s="704"/>
      <c r="S891" s="3180"/>
    </row>
    <row r="892" spans="7:19" ht="15" customHeight="1">
      <c r="G892" s="1047"/>
      <c r="H892" s="655"/>
      <c r="I892" s="1722"/>
      <c r="J892" s="655"/>
      <c r="K892" s="655"/>
      <c r="L892" s="655"/>
      <c r="M892" s="655"/>
      <c r="N892" s="1310"/>
      <c r="O892" s="655"/>
      <c r="P892" s="656"/>
      <c r="Q892" s="657"/>
      <c r="R892" s="704"/>
      <c r="S892" s="3180"/>
    </row>
    <row r="893" spans="7:19" ht="15" customHeight="1">
      <c r="G893" s="1047"/>
      <c r="H893" s="655"/>
      <c r="I893" s="1722"/>
      <c r="J893" s="655"/>
      <c r="K893" s="655"/>
      <c r="L893" s="655"/>
      <c r="M893" s="655"/>
      <c r="N893" s="1310"/>
      <c r="O893" s="655"/>
      <c r="P893" s="656"/>
      <c r="Q893" s="657"/>
      <c r="R893" s="704"/>
      <c r="S893" s="3180"/>
    </row>
    <row r="894" spans="7:19" ht="15" customHeight="1">
      <c r="G894" s="1047"/>
      <c r="H894" s="655"/>
      <c r="I894" s="1722"/>
      <c r="J894" s="655"/>
      <c r="K894" s="655"/>
      <c r="L894" s="655"/>
      <c r="M894" s="655"/>
      <c r="N894" s="1310"/>
      <c r="O894" s="655"/>
      <c r="P894" s="656"/>
      <c r="Q894" s="657"/>
      <c r="R894" s="704"/>
      <c r="S894" s="3180"/>
    </row>
    <row r="895" spans="7:19" ht="15" customHeight="1">
      <c r="G895" s="1047"/>
      <c r="H895" s="655"/>
      <c r="I895" s="1722"/>
      <c r="J895" s="655"/>
      <c r="K895" s="655"/>
      <c r="L895" s="655"/>
      <c r="M895" s="655"/>
      <c r="N895" s="1310"/>
      <c r="O895" s="655"/>
      <c r="P895" s="656"/>
      <c r="Q895" s="657"/>
      <c r="R895" s="704"/>
      <c r="S895" s="3180"/>
    </row>
    <row r="896" spans="7:19" ht="15" customHeight="1">
      <c r="G896" s="1047"/>
      <c r="H896" s="655"/>
      <c r="I896" s="1722"/>
      <c r="J896" s="655"/>
      <c r="K896" s="655"/>
      <c r="L896" s="655"/>
      <c r="M896" s="655"/>
      <c r="N896" s="1310"/>
      <c r="O896" s="655"/>
      <c r="P896" s="656"/>
      <c r="Q896" s="657"/>
      <c r="R896" s="704"/>
      <c r="S896" s="3180"/>
    </row>
    <row r="897" spans="7:19" ht="15" customHeight="1">
      <c r="G897" s="1047"/>
      <c r="H897" s="655"/>
      <c r="I897" s="1722"/>
      <c r="J897" s="655"/>
      <c r="K897" s="655"/>
      <c r="L897" s="655"/>
      <c r="M897" s="655"/>
      <c r="N897" s="1310"/>
      <c r="O897" s="655"/>
      <c r="P897" s="656"/>
      <c r="Q897" s="657"/>
      <c r="R897" s="704"/>
      <c r="S897" s="3180"/>
    </row>
    <row r="898" spans="7:19" ht="15" customHeight="1">
      <c r="G898" s="1047"/>
      <c r="H898" s="655"/>
      <c r="I898" s="1722"/>
      <c r="J898" s="655"/>
      <c r="K898" s="655"/>
      <c r="L898" s="655"/>
      <c r="M898" s="655"/>
      <c r="N898" s="1310"/>
      <c r="O898" s="655"/>
      <c r="P898" s="656"/>
      <c r="Q898" s="657"/>
      <c r="R898" s="704"/>
      <c r="S898" s="3180"/>
    </row>
    <row r="899" spans="7:19" ht="15" customHeight="1">
      <c r="G899" s="1047"/>
      <c r="H899" s="655"/>
      <c r="I899" s="1722"/>
      <c r="J899" s="655"/>
      <c r="K899" s="655"/>
      <c r="L899" s="655"/>
      <c r="M899" s="655"/>
      <c r="N899" s="1310"/>
      <c r="O899" s="655"/>
      <c r="P899" s="656"/>
      <c r="Q899" s="657"/>
      <c r="R899" s="704"/>
      <c r="S899" s="3180"/>
    </row>
    <row r="900" spans="7:19" ht="15" customHeight="1">
      <c r="G900" s="1047"/>
      <c r="H900" s="655"/>
      <c r="I900" s="1722"/>
      <c r="J900" s="655"/>
      <c r="K900" s="655"/>
      <c r="L900" s="655"/>
      <c r="M900" s="655"/>
      <c r="N900" s="1310"/>
      <c r="O900" s="655"/>
      <c r="P900" s="656"/>
      <c r="Q900" s="657"/>
      <c r="R900" s="704"/>
      <c r="S900" s="3180"/>
    </row>
    <row r="901" spans="7:19" ht="15" customHeight="1">
      <c r="G901" s="1047"/>
      <c r="H901" s="655"/>
      <c r="I901" s="1722"/>
      <c r="J901" s="655"/>
      <c r="K901" s="655"/>
      <c r="L901" s="655"/>
      <c r="M901" s="655"/>
      <c r="N901" s="1310"/>
      <c r="O901" s="655"/>
      <c r="P901" s="656"/>
      <c r="Q901" s="657"/>
      <c r="R901" s="704"/>
      <c r="S901" s="3180"/>
    </row>
    <row r="902" spans="7:19" ht="15" customHeight="1">
      <c r="G902" s="1047"/>
      <c r="H902" s="655"/>
      <c r="I902" s="1722"/>
      <c r="J902" s="655"/>
      <c r="K902" s="655"/>
      <c r="L902" s="655"/>
      <c r="M902" s="655"/>
      <c r="N902" s="1310"/>
      <c r="O902" s="655"/>
      <c r="P902" s="656"/>
      <c r="Q902" s="657"/>
      <c r="R902" s="704"/>
      <c r="S902" s="3180"/>
    </row>
    <row r="903" spans="7:19" ht="15" customHeight="1">
      <c r="G903" s="1047"/>
      <c r="H903" s="655"/>
      <c r="I903" s="1722"/>
      <c r="J903" s="655"/>
      <c r="K903" s="655"/>
      <c r="L903" s="655"/>
      <c r="M903" s="655"/>
      <c r="N903" s="1310"/>
      <c r="O903" s="655"/>
      <c r="P903" s="656"/>
      <c r="Q903" s="657"/>
      <c r="R903" s="704"/>
      <c r="S903" s="3180"/>
    </row>
    <row r="904" spans="7:19" ht="15" customHeight="1">
      <c r="G904" s="1047"/>
      <c r="H904" s="655"/>
      <c r="I904" s="1722"/>
      <c r="J904" s="655"/>
      <c r="K904" s="655"/>
      <c r="L904" s="655"/>
      <c r="M904" s="655"/>
      <c r="N904" s="1310"/>
      <c r="O904" s="655"/>
      <c r="P904" s="656"/>
      <c r="Q904" s="657"/>
      <c r="R904" s="704"/>
      <c r="S904" s="3180"/>
    </row>
    <row r="905" spans="7:19" ht="15" customHeight="1">
      <c r="G905" s="1047"/>
      <c r="H905" s="655"/>
      <c r="I905" s="1722"/>
      <c r="J905" s="655"/>
      <c r="K905" s="655"/>
      <c r="L905" s="655"/>
      <c r="M905" s="655"/>
      <c r="N905" s="1310"/>
      <c r="O905" s="655"/>
      <c r="P905" s="656"/>
      <c r="Q905" s="657"/>
      <c r="R905" s="704"/>
      <c r="S905" s="3180"/>
    </row>
    <row r="906" spans="7:19" ht="15" customHeight="1">
      <c r="G906" s="1047"/>
      <c r="H906" s="655"/>
      <c r="I906" s="1722"/>
      <c r="J906" s="655"/>
      <c r="K906" s="655"/>
      <c r="L906" s="655"/>
      <c r="M906" s="655"/>
      <c r="N906" s="1310"/>
      <c r="O906" s="655"/>
      <c r="P906" s="656"/>
      <c r="Q906" s="657"/>
      <c r="R906" s="704"/>
      <c r="S906" s="3180"/>
    </row>
    <row r="907" spans="7:19" ht="15" customHeight="1">
      <c r="G907" s="1047"/>
      <c r="H907" s="655"/>
      <c r="I907" s="1722"/>
      <c r="J907" s="655"/>
      <c r="K907" s="655"/>
      <c r="L907" s="655"/>
      <c r="M907" s="655"/>
      <c r="N907" s="1310"/>
      <c r="O907" s="655"/>
      <c r="P907" s="656"/>
      <c r="Q907" s="657"/>
      <c r="R907" s="704"/>
      <c r="S907" s="3180"/>
    </row>
    <row r="908" spans="7:19" ht="15" customHeight="1">
      <c r="G908" s="1047"/>
      <c r="H908" s="655"/>
      <c r="I908" s="1722"/>
      <c r="J908" s="655"/>
      <c r="K908" s="655"/>
      <c r="L908" s="655"/>
      <c r="M908" s="655"/>
      <c r="N908" s="1310"/>
      <c r="O908" s="655"/>
      <c r="P908" s="656"/>
      <c r="Q908" s="657"/>
      <c r="R908" s="704"/>
      <c r="S908" s="3180"/>
    </row>
    <row r="909" spans="7:19" ht="15" customHeight="1">
      <c r="G909" s="1047"/>
      <c r="H909" s="655"/>
      <c r="I909" s="1722"/>
      <c r="J909" s="655"/>
      <c r="K909" s="655"/>
      <c r="L909" s="655"/>
      <c r="M909" s="655"/>
      <c r="N909" s="1310"/>
      <c r="O909" s="655"/>
      <c r="P909" s="656"/>
      <c r="Q909" s="657"/>
      <c r="R909" s="704"/>
      <c r="S909" s="3180"/>
    </row>
    <row r="910" spans="7:19" ht="15" customHeight="1">
      <c r="G910" s="1047"/>
      <c r="H910" s="655"/>
      <c r="I910" s="1722"/>
      <c r="J910" s="655"/>
      <c r="K910" s="655"/>
      <c r="L910" s="655"/>
      <c r="M910" s="655"/>
      <c r="N910" s="1310"/>
      <c r="O910" s="655"/>
      <c r="P910" s="656"/>
      <c r="Q910" s="657"/>
      <c r="R910" s="704"/>
      <c r="S910" s="3180"/>
    </row>
    <row r="911" spans="7:19" ht="15" customHeight="1">
      <c r="G911" s="1047"/>
      <c r="H911" s="655"/>
      <c r="I911" s="1722"/>
      <c r="J911" s="655"/>
      <c r="K911" s="655"/>
      <c r="L911" s="655"/>
      <c r="M911" s="655"/>
      <c r="N911" s="1310"/>
      <c r="O911" s="655"/>
      <c r="P911" s="656"/>
      <c r="Q911" s="657"/>
      <c r="R911" s="704"/>
      <c r="S911" s="3180"/>
    </row>
    <row r="912" spans="7:19" ht="15" customHeight="1">
      <c r="G912" s="1047"/>
      <c r="H912" s="655"/>
      <c r="I912" s="1722"/>
      <c r="J912" s="655"/>
      <c r="K912" s="655"/>
      <c r="L912" s="655"/>
      <c r="M912" s="655"/>
      <c r="N912" s="1310"/>
      <c r="O912" s="655"/>
      <c r="P912" s="656"/>
      <c r="Q912" s="657"/>
      <c r="R912" s="704"/>
      <c r="S912" s="3180"/>
    </row>
    <row r="913" spans="7:19" ht="15" customHeight="1">
      <c r="G913" s="1047"/>
      <c r="H913" s="655"/>
      <c r="I913" s="1722"/>
      <c r="J913" s="655"/>
      <c r="K913" s="655"/>
      <c r="L913" s="655"/>
      <c r="M913" s="655"/>
      <c r="N913" s="1310"/>
      <c r="O913" s="655"/>
      <c r="P913" s="656"/>
      <c r="Q913" s="657"/>
      <c r="R913" s="704"/>
      <c r="S913" s="3180"/>
    </row>
    <row r="914" spans="7:19" ht="15" customHeight="1">
      <c r="G914" s="1047"/>
      <c r="H914" s="655"/>
      <c r="I914" s="1722"/>
      <c r="J914" s="655"/>
      <c r="K914" s="655"/>
      <c r="L914" s="655"/>
      <c r="M914" s="655"/>
      <c r="N914" s="1310"/>
      <c r="O914" s="655"/>
      <c r="P914" s="656"/>
      <c r="Q914" s="657"/>
      <c r="R914" s="704"/>
      <c r="S914" s="3180"/>
    </row>
    <row r="915" spans="7:19" ht="15" customHeight="1">
      <c r="G915" s="1047"/>
      <c r="H915" s="655"/>
      <c r="I915" s="1722"/>
      <c r="J915" s="655"/>
      <c r="K915" s="655"/>
      <c r="L915" s="655"/>
      <c r="M915" s="655"/>
      <c r="N915" s="1310"/>
      <c r="O915" s="655"/>
      <c r="P915" s="656"/>
      <c r="Q915" s="657"/>
      <c r="R915" s="704"/>
      <c r="S915" s="3180"/>
    </row>
    <row r="916" spans="7:19" ht="15" customHeight="1">
      <c r="G916" s="1047"/>
      <c r="H916" s="655"/>
      <c r="I916" s="1722"/>
      <c r="J916" s="655"/>
      <c r="K916" s="655"/>
      <c r="L916" s="655"/>
      <c r="M916" s="655"/>
      <c r="N916" s="1310"/>
      <c r="O916" s="655"/>
      <c r="P916" s="656"/>
      <c r="Q916" s="657"/>
      <c r="R916" s="704"/>
      <c r="S916" s="3180"/>
    </row>
    <row r="917" spans="7:19" ht="15" customHeight="1">
      <c r="G917" s="1047"/>
      <c r="H917" s="655"/>
      <c r="I917" s="1722"/>
      <c r="J917" s="655"/>
      <c r="K917" s="655"/>
      <c r="L917" s="655"/>
      <c r="M917" s="655"/>
      <c r="N917" s="1310"/>
      <c r="O917" s="655"/>
      <c r="P917" s="656"/>
      <c r="Q917" s="657"/>
      <c r="R917" s="704"/>
      <c r="S917" s="3180"/>
    </row>
    <row r="918" spans="7:19" ht="15" customHeight="1">
      <c r="G918" s="1047"/>
      <c r="H918" s="655"/>
      <c r="I918" s="1722"/>
      <c r="J918" s="655"/>
      <c r="K918" s="655"/>
      <c r="L918" s="655"/>
      <c r="M918" s="655"/>
      <c r="N918" s="1310"/>
      <c r="O918" s="655"/>
      <c r="P918" s="656"/>
      <c r="Q918" s="657"/>
      <c r="R918" s="704"/>
      <c r="S918" s="3180"/>
    </row>
    <row r="919" spans="7:19" ht="15" customHeight="1">
      <c r="G919" s="1047"/>
      <c r="H919" s="655"/>
      <c r="I919" s="1722"/>
      <c r="J919" s="655"/>
      <c r="K919" s="655"/>
      <c r="L919" s="655"/>
      <c r="M919" s="655"/>
      <c r="N919" s="1310"/>
      <c r="O919" s="655"/>
      <c r="P919" s="656"/>
      <c r="Q919" s="657"/>
      <c r="R919" s="704"/>
      <c r="S919" s="3180"/>
    </row>
    <row r="920" spans="7:19" ht="15" customHeight="1">
      <c r="G920" s="1047"/>
      <c r="H920" s="655"/>
      <c r="I920" s="1722"/>
      <c r="J920" s="655"/>
      <c r="K920" s="655"/>
      <c r="L920" s="655"/>
      <c r="M920" s="655"/>
      <c r="N920" s="1310"/>
      <c r="O920" s="655"/>
      <c r="P920" s="656"/>
      <c r="Q920" s="657"/>
      <c r="R920" s="704"/>
      <c r="S920" s="3180"/>
    </row>
    <row r="921" spans="7:19" ht="15" customHeight="1">
      <c r="G921" s="1047"/>
      <c r="H921" s="655"/>
      <c r="I921" s="1722"/>
      <c r="J921" s="655"/>
      <c r="K921" s="655"/>
      <c r="L921" s="655"/>
      <c r="M921" s="655"/>
      <c r="N921" s="1310"/>
      <c r="O921" s="655"/>
      <c r="P921" s="656"/>
      <c r="Q921" s="657"/>
      <c r="R921" s="704"/>
      <c r="S921" s="3180"/>
    </row>
    <row r="922" spans="7:19" ht="15" customHeight="1">
      <c r="G922" s="1047"/>
      <c r="H922" s="655"/>
      <c r="I922" s="1722"/>
      <c r="J922" s="655"/>
      <c r="K922" s="655"/>
      <c r="L922" s="655"/>
      <c r="M922" s="655"/>
      <c r="N922" s="1310"/>
      <c r="O922" s="655"/>
      <c r="P922" s="656"/>
      <c r="Q922" s="657"/>
      <c r="R922" s="704"/>
      <c r="S922" s="3180"/>
    </row>
    <row r="923" spans="7:19" ht="15" customHeight="1">
      <c r="G923" s="1047"/>
      <c r="H923" s="655"/>
      <c r="I923" s="1722"/>
      <c r="J923" s="655"/>
      <c r="K923" s="655"/>
      <c r="L923" s="655"/>
      <c r="M923" s="655"/>
      <c r="N923" s="1310"/>
      <c r="O923" s="655"/>
      <c r="P923" s="656"/>
      <c r="Q923" s="657"/>
      <c r="R923" s="704"/>
      <c r="S923" s="3180"/>
    </row>
    <row r="924" spans="7:19" ht="15" customHeight="1">
      <c r="G924" s="1047"/>
      <c r="H924" s="655"/>
      <c r="I924" s="1722"/>
      <c r="J924" s="655"/>
      <c r="K924" s="655"/>
      <c r="L924" s="655"/>
      <c r="M924" s="655"/>
      <c r="N924" s="1310"/>
      <c r="O924" s="655"/>
      <c r="P924" s="656"/>
      <c r="Q924" s="657"/>
      <c r="R924" s="704"/>
      <c r="S924" s="3180"/>
    </row>
    <row r="925" spans="7:19" ht="15" customHeight="1">
      <c r="G925" s="1047"/>
      <c r="H925" s="655"/>
      <c r="I925" s="1722"/>
      <c r="J925" s="655"/>
      <c r="K925" s="655"/>
      <c r="L925" s="655"/>
      <c r="M925" s="655"/>
      <c r="N925" s="1310"/>
      <c r="O925" s="655"/>
      <c r="P925" s="656"/>
      <c r="Q925" s="657"/>
      <c r="R925" s="704"/>
      <c r="S925" s="3180"/>
    </row>
    <row r="926" spans="7:19" ht="15" customHeight="1">
      <c r="G926" s="1047"/>
      <c r="H926" s="655"/>
      <c r="I926" s="1722"/>
      <c r="J926" s="655"/>
      <c r="K926" s="655"/>
      <c r="L926" s="655"/>
      <c r="M926" s="655"/>
      <c r="N926" s="1310"/>
      <c r="O926" s="655"/>
      <c r="P926" s="656"/>
      <c r="Q926" s="657"/>
      <c r="R926" s="704"/>
      <c r="S926" s="3180"/>
    </row>
    <row r="927" spans="7:19" ht="15" customHeight="1">
      <c r="G927" s="1047"/>
      <c r="H927" s="655"/>
      <c r="I927" s="1722"/>
      <c r="J927" s="655"/>
      <c r="K927" s="655"/>
      <c r="L927" s="655"/>
      <c r="M927" s="655"/>
      <c r="N927" s="1310"/>
      <c r="O927" s="655"/>
      <c r="P927" s="656"/>
      <c r="Q927" s="657"/>
      <c r="R927" s="704"/>
      <c r="S927" s="3180"/>
    </row>
    <row r="928" spans="7:19" ht="15" customHeight="1">
      <c r="G928" s="1047"/>
      <c r="H928" s="655"/>
      <c r="I928" s="1722"/>
      <c r="J928" s="655"/>
      <c r="K928" s="655"/>
      <c r="L928" s="655"/>
      <c r="M928" s="655"/>
      <c r="N928" s="1310"/>
      <c r="O928" s="655"/>
      <c r="P928" s="656"/>
      <c r="Q928" s="657"/>
      <c r="R928" s="704"/>
      <c r="S928" s="3180"/>
    </row>
    <row r="929" spans="7:19" ht="15" customHeight="1">
      <c r="G929" s="1047"/>
      <c r="H929" s="655"/>
      <c r="I929" s="1722"/>
      <c r="J929" s="655"/>
      <c r="K929" s="655"/>
      <c r="L929" s="655"/>
      <c r="M929" s="655"/>
      <c r="N929" s="1310"/>
      <c r="O929" s="655"/>
      <c r="P929" s="656"/>
      <c r="Q929" s="657"/>
      <c r="R929" s="704"/>
      <c r="S929" s="3180"/>
    </row>
    <row r="930" spans="7:19" ht="15" customHeight="1">
      <c r="G930" s="1047"/>
      <c r="H930" s="655"/>
      <c r="I930" s="1722"/>
      <c r="J930" s="655"/>
      <c r="K930" s="655"/>
      <c r="L930" s="655"/>
      <c r="M930" s="655"/>
      <c r="N930" s="1310"/>
      <c r="O930" s="655"/>
      <c r="P930" s="656"/>
      <c r="Q930" s="657"/>
      <c r="R930" s="704"/>
      <c r="S930" s="3180"/>
    </row>
    <row r="931" spans="7:19" ht="15" customHeight="1">
      <c r="G931" s="1047"/>
      <c r="H931" s="655"/>
      <c r="I931" s="1722"/>
      <c r="J931" s="655"/>
      <c r="K931" s="655"/>
      <c r="L931" s="655"/>
      <c r="M931" s="655"/>
      <c r="N931" s="1310"/>
      <c r="O931" s="655"/>
      <c r="P931" s="656"/>
      <c r="Q931" s="657"/>
      <c r="R931" s="704"/>
      <c r="S931" s="3180"/>
    </row>
    <row r="932" spans="7:19" ht="15" customHeight="1">
      <c r="G932" s="1047"/>
      <c r="H932" s="655"/>
      <c r="I932" s="1722"/>
      <c r="J932" s="655"/>
      <c r="K932" s="655"/>
      <c r="L932" s="655"/>
      <c r="M932" s="655"/>
      <c r="N932" s="1310"/>
      <c r="O932" s="655"/>
      <c r="P932" s="656"/>
      <c r="Q932" s="657"/>
      <c r="R932" s="704"/>
      <c r="S932" s="3180"/>
    </row>
    <row r="933" spans="7:19" ht="15" customHeight="1">
      <c r="G933" s="1047"/>
      <c r="H933" s="655"/>
      <c r="I933" s="1722"/>
      <c r="J933" s="655"/>
      <c r="K933" s="655"/>
      <c r="L933" s="655"/>
      <c r="M933" s="655"/>
      <c r="N933" s="1310"/>
      <c r="O933" s="655"/>
      <c r="P933" s="656"/>
      <c r="Q933" s="657"/>
      <c r="R933" s="704"/>
      <c r="S933" s="3180"/>
    </row>
    <row r="934" spans="7:19" ht="15" customHeight="1">
      <c r="G934" s="1047"/>
      <c r="H934" s="655"/>
      <c r="I934" s="1722"/>
      <c r="J934" s="655"/>
      <c r="K934" s="655"/>
      <c r="L934" s="655"/>
      <c r="M934" s="655"/>
      <c r="N934" s="1310"/>
      <c r="O934" s="655"/>
      <c r="P934" s="656"/>
      <c r="Q934" s="657"/>
      <c r="R934" s="704"/>
      <c r="S934" s="3180"/>
    </row>
    <row r="935" spans="7:19" ht="15" customHeight="1">
      <c r="G935" s="1047"/>
      <c r="H935" s="655"/>
      <c r="I935" s="1722"/>
      <c r="J935" s="655"/>
      <c r="K935" s="655"/>
      <c r="L935" s="655"/>
      <c r="M935" s="655"/>
      <c r="N935" s="1310"/>
      <c r="O935" s="655"/>
      <c r="P935" s="656"/>
      <c r="Q935" s="657"/>
      <c r="R935" s="704"/>
      <c r="S935" s="3180"/>
    </row>
    <row r="936" spans="7:19" ht="15" customHeight="1">
      <c r="G936" s="1047"/>
      <c r="H936" s="655"/>
      <c r="I936" s="1722"/>
      <c r="J936" s="655"/>
      <c r="K936" s="655"/>
      <c r="L936" s="655"/>
      <c r="M936" s="655"/>
      <c r="N936" s="1310"/>
      <c r="O936" s="655"/>
      <c r="P936" s="656"/>
      <c r="Q936" s="657"/>
      <c r="R936" s="704"/>
      <c r="S936" s="3180"/>
    </row>
    <row r="937" spans="7:19" ht="15" customHeight="1">
      <c r="G937" s="1047"/>
      <c r="H937" s="655"/>
      <c r="I937" s="1722"/>
      <c r="J937" s="655"/>
      <c r="K937" s="655"/>
      <c r="L937" s="655"/>
      <c r="M937" s="655"/>
      <c r="N937" s="1310"/>
      <c r="O937" s="655"/>
      <c r="P937" s="656"/>
      <c r="Q937" s="657"/>
      <c r="R937" s="704"/>
      <c r="S937" s="3180"/>
    </row>
    <row r="938" spans="7:19" ht="15" customHeight="1">
      <c r="G938" s="1047"/>
      <c r="H938" s="655"/>
      <c r="I938" s="1722"/>
      <c r="J938" s="655"/>
      <c r="K938" s="655"/>
      <c r="L938" s="655"/>
      <c r="M938" s="655"/>
      <c r="N938" s="1310"/>
      <c r="O938" s="655"/>
      <c r="P938" s="656"/>
      <c r="Q938" s="657"/>
      <c r="R938" s="704"/>
      <c r="S938" s="3180"/>
    </row>
    <row r="939" spans="7:19" ht="15" customHeight="1">
      <c r="G939" s="1047"/>
      <c r="H939" s="655"/>
      <c r="I939" s="1722"/>
      <c r="J939" s="655"/>
      <c r="K939" s="655"/>
      <c r="L939" s="655"/>
      <c r="M939" s="655"/>
      <c r="N939" s="1310"/>
      <c r="O939" s="655"/>
      <c r="P939" s="656"/>
      <c r="Q939" s="657"/>
      <c r="R939" s="704"/>
      <c r="S939" s="3180"/>
    </row>
    <row r="940" spans="7:19" ht="15" customHeight="1">
      <c r="G940" s="1047"/>
      <c r="H940" s="655"/>
      <c r="I940" s="1722"/>
      <c r="J940" s="655"/>
      <c r="K940" s="655"/>
      <c r="L940" s="655"/>
      <c r="M940" s="655"/>
      <c r="N940" s="1310"/>
      <c r="O940" s="655"/>
      <c r="P940" s="656"/>
      <c r="Q940" s="657"/>
      <c r="R940" s="704"/>
      <c r="S940" s="3180"/>
    </row>
    <row r="941" spans="7:19" ht="15" customHeight="1">
      <c r="G941" s="1047"/>
      <c r="H941" s="655"/>
      <c r="I941" s="1722"/>
      <c r="J941" s="655"/>
      <c r="K941" s="655"/>
      <c r="L941" s="655"/>
      <c r="M941" s="655"/>
      <c r="N941" s="1310"/>
      <c r="O941" s="655"/>
      <c r="P941" s="656"/>
      <c r="Q941" s="657"/>
      <c r="R941" s="704"/>
      <c r="S941" s="3180"/>
    </row>
    <row r="942" spans="7:19" ht="15" customHeight="1">
      <c r="G942" s="1047"/>
      <c r="H942" s="655"/>
      <c r="I942" s="1722"/>
      <c r="J942" s="655"/>
      <c r="K942" s="655"/>
      <c r="L942" s="655"/>
      <c r="M942" s="655"/>
      <c r="N942" s="1310"/>
      <c r="O942" s="655"/>
      <c r="P942" s="656"/>
      <c r="Q942" s="657"/>
      <c r="R942" s="704"/>
      <c r="S942" s="3180"/>
    </row>
    <row r="943" spans="7:19" ht="15" customHeight="1">
      <c r="G943" s="1047"/>
      <c r="H943" s="655"/>
      <c r="I943" s="1722"/>
      <c r="J943" s="655"/>
      <c r="K943" s="655"/>
      <c r="L943" s="655"/>
      <c r="M943" s="655"/>
      <c r="N943" s="1310"/>
      <c r="O943" s="655"/>
      <c r="P943" s="656"/>
      <c r="Q943" s="657"/>
      <c r="R943" s="704"/>
      <c r="S943" s="3180"/>
    </row>
    <row r="944" spans="7:19" ht="15" customHeight="1">
      <c r="G944" s="1047"/>
      <c r="H944" s="655"/>
      <c r="I944" s="1722"/>
      <c r="J944" s="655"/>
      <c r="K944" s="655"/>
      <c r="L944" s="655"/>
      <c r="M944" s="655"/>
      <c r="N944" s="1310"/>
      <c r="O944" s="655"/>
      <c r="P944" s="656"/>
      <c r="Q944" s="657"/>
      <c r="R944" s="704"/>
      <c r="S944" s="3180"/>
    </row>
    <row r="945" spans="7:19" ht="15" customHeight="1">
      <c r="G945" s="1047"/>
      <c r="H945" s="655"/>
      <c r="I945" s="1722"/>
      <c r="J945" s="655"/>
      <c r="K945" s="655"/>
      <c r="L945" s="655"/>
      <c r="M945" s="655"/>
      <c r="N945" s="1310"/>
      <c r="O945" s="655"/>
      <c r="P945" s="656"/>
      <c r="Q945" s="657"/>
      <c r="R945" s="704"/>
      <c r="S945" s="3180"/>
    </row>
    <row r="946" spans="7:19" ht="15" customHeight="1">
      <c r="G946" s="1047"/>
      <c r="H946" s="655"/>
      <c r="I946" s="1722"/>
      <c r="J946" s="655"/>
      <c r="K946" s="655"/>
      <c r="L946" s="655"/>
      <c r="M946" s="655"/>
      <c r="N946" s="1310"/>
      <c r="O946" s="655"/>
      <c r="P946" s="656"/>
      <c r="Q946" s="657"/>
      <c r="R946" s="704"/>
      <c r="S946" s="3180"/>
    </row>
    <row r="947" spans="7:19" ht="15" customHeight="1">
      <c r="G947" s="1047"/>
      <c r="H947" s="655"/>
      <c r="I947" s="1722"/>
      <c r="J947" s="655"/>
      <c r="K947" s="655"/>
      <c r="L947" s="655"/>
      <c r="M947" s="655"/>
      <c r="N947" s="1310"/>
      <c r="O947" s="655"/>
      <c r="P947" s="656"/>
      <c r="Q947" s="657"/>
      <c r="R947" s="704"/>
      <c r="S947" s="3180"/>
    </row>
    <row r="948" spans="7:19" ht="15" customHeight="1">
      <c r="G948" s="1047"/>
      <c r="H948" s="655"/>
      <c r="I948" s="1722"/>
      <c r="J948" s="655"/>
      <c r="K948" s="655"/>
      <c r="L948" s="655"/>
      <c r="M948" s="655"/>
      <c r="N948" s="1310"/>
      <c r="O948" s="655"/>
      <c r="P948" s="656"/>
      <c r="Q948" s="657"/>
      <c r="R948" s="704"/>
      <c r="S948" s="3180"/>
    </row>
    <row r="949" spans="7:19" ht="15" customHeight="1">
      <c r="G949" s="1047"/>
      <c r="H949" s="655"/>
      <c r="I949" s="1722"/>
      <c r="J949" s="655"/>
      <c r="K949" s="655"/>
      <c r="L949" s="655"/>
      <c r="M949" s="655"/>
      <c r="N949" s="1310"/>
      <c r="O949" s="655"/>
      <c r="P949" s="656"/>
      <c r="Q949" s="657"/>
      <c r="R949" s="704"/>
      <c r="S949" s="3180"/>
    </row>
    <row r="950" spans="7:19" ht="15" customHeight="1">
      <c r="G950" s="1047"/>
      <c r="H950" s="655"/>
      <c r="I950" s="1722"/>
      <c r="J950" s="655"/>
      <c r="K950" s="655"/>
      <c r="L950" s="655"/>
      <c r="M950" s="655"/>
      <c r="N950" s="1310"/>
      <c r="O950" s="655"/>
      <c r="P950" s="656"/>
      <c r="Q950" s="657"/>
      <c r="R950" s="704"/>
      <c r="S950" s="3180"/>
    </row>
    <row r="951" spans="7:19" ht="15" customHeight="1">
      <c r="G951" s="1047"/>
      <c r="H951" s="655"/>
      <c r="I951" s="1722"/>
      <c r="J951" s="655"/>
      <c r="K951" s="655"/>
      <c r="L951" s="655"/>
      <c r="M951" s="655"/>
      <c r="N951" s="1310"/>
      <c r="O951" s="655"/>
      <c r="P951" s="656"/>
      <c r="Q951" s="657"/>
      <c r="R951" s="704"/>
      <c r="S951" s="3180"/>
    </row>
    <row r="952" spans="7:19" ht="15" customHeight="1">
      <c r="G952" s="1047"/>
      <c r="H952" s="655"/>
      <c r="I952" s="1722"/>
      <c r="J952" s="655"/>
      <c r="K952" s="655"/>
      <c r="L952" s="655"/>
      <c r="M952" s="655"/>
      <c r="N952" s="1310"/>
      <c r="O952" s="655"/>
      <c r="P952" s="656"/>
      <c r="Q952" s="657"/>
      <c r="R952" s="704"/>
      <c r="S952" s="3180"/>
    </row>
    <row r="953" spans="7:19" ht="15" customHeight="1">
      <c r="G953" s="1047"/>
      <c r="H953" s="655"/>
      <c r="I953" s="1722"/>
      <c r="J953" s="655"/>
      <c r="K953" s="655"/>
      <c r="L953" s="655"/>
      <c r="M953" s="655"/>
      <c r="N953" s="1310"/>
      <c r="O953" s="655"/>
      <c r="P953" s="656"/>
      <c r="Q953" s="657"/>
      <c r="R953" s="704"/>
      <c r="S953" s="3180"/>
    </row>
    <row r="954" spans="7:19" ht="15" customHeight="1">
      <c r="G954" s="1047"/>
      <c r="H954" s="655"/>
      <c r="I954" s="1722"/>
      <c r="J954" s="655"/>
      <c r="K954" s="655"/>
      <c r="L954" s="655"/>
      <c r="M954" s="655"/>
      <c r="N954" s="1310"/>
      <c r="O954" s="655"/>
      <c r="P954" s="656"/>
      <c r="Q954" s="657"/>
      <c r="R954" s="704"/>
      <c r="S954" s="3180"/>
    </row>
    <row r="955" spans="7:19" ht="15" customHeight="1">
      <c r="G955" s="1047"/>
      <c r="H955" s="655"/>
      <c r="I955" s="1722"/>
      <c r="J955" s="655"/>
      <c r="K955" s="655"/>
      <c r="L955" s="655"/>
      <c r="M955" s="655"/>
      <c r="N955" s="1310"/>
      <c r="O955" s="655"/>
      <c r="P955" s="656"/>
      <c r="Q955" s="657"/>
      <c r="R955" s="704"/>
      <c r="S955" s="3180"/>
    </row>
    <row r="956" spans="7:19" ht="15" customHeight="1">
      <c r="G956" s="1047"/>
      <c r="H956" s="655"/>
      <c r="I956" s="1722"/>
      <c r="J956" s="655"/>
      <c r="K956" s="655"/>
      <c r="L956" s="655"/>
      <c r="M956" s="655"/>
      <c r="N956" s="1310"/>
      <c r="O956" s="655"/>
      <c r="P956" s="656"/>
      <c r="Q956" s="657"/>
      <c r="R956" s="704"/>
      <c r="S956" s="3180"/>
    </row>
    <row r="957" spans="7:19" ht="15" customHeight="1">
      <c r="G957" s="1047"/>
      <c r="H957" s="655"/>
      <c r="I957" s="1722"/>
      <c r="J957" s="655"/>
      <c r="K957" s="655"/>
      <c r="L957" s="655"/>
      <c r="M957" s="655"/>
      <c r="N957" s="1310"/>
      <c r="O957" s="655"/>
      <c r="P957" s="656"/>
      <c r="Q957" s="657"/>
      <c r="R957" s="704"/>
      <c r="S957" s="3180"/>
    </row>
    <row r="958" spans="7:19" ht="15" customHeight="1">
      <c r="G958" s="1047"/>
      <c r="H958" s="655"/>
      <c r="I958" s="1722"/>
      <c r="J958" s="655"/>
      <c r="K958" s="655"/>
      <c r="L958" s="655"/>
      <c r="M958" s="655"/>
      <c r="N958" s="1310"/>
      <c r="O958" s="655"/>
      <c r="P958" s="656"/>
      <c r="Q958" s="657"/>
      <c r="R958" s="704"/>
      <c r="S958" s="3180"/>
    </row>
    <row r="959" spans="7:19" ht="15" customHeight="1">
      <c r="G959" s="1047"/>
      <c r="H959" s="655"/>
      <c r="I959" s="1722"/>
      <c r="J959" s="655"/>
      <c r="K959" s="655"/>
      <c r="L959" s="655"/>
      <c r="M959" s="655"/>
      <c r="N959" s="1310"/>
      <c r="O959" s="655"/>
      <c r="P959" s="656"/>
      <c r="Q959" s="657"/>
      <c r="R959" s="704"/>
      <c r="S959" s="3180"/>
    </row>
    <row r="960" spans="7:19" ht="15" customHeight="1">
      <c r="G960" s="1047"/>
      <c r="H960" s="655"/>
      <c r="I960" s="1722"/>
      <c r="J960" s="655"/>
      <c r="K960" s="655"/>
      <c r="L960" s="655"/>
      <c r="M960" s="655"/>
      <c r="N960" s="1310"/>
      <c r="O960" s="655"/>
      <c r="P960" s="656"/>
      <c r="Q960" s="657"/>
      <c r="R960" s="704"/>
      <c r="S960" s="3180"/>
    </row>
    <row r="961" spans="7:19" ht="15" customHeight="1">
      <c r="G961" s="1047"/>
      <c r="H961" s="655"/>
      <c r="I961" s="1722"/>
      <c r="J961" s="655"/>
      <c r="K961" s="655"/>
      <c r="L961" s="655"/>
      <c r="M961" s="655"/>
      <c r="N961" s="1310"/>
      <c r="O961" s="655"/>
      <c r="P961" s="656"/>
      <c r="Q961" s="657"/>
      <c r="R961" s="704"/>
      <c r="S961" s="3180"/>
    </row>
    <row r="962" spans="7:19" ht="15" customHeight="1">
      <c r="G962" s="1047"/>
      <c r="H962" s="655"/>
      <c r="I962" s="1722"/>
      <c r="J962" s="655"/>
      <c r="K962" s="655"/>
      <c r="L962" s="655"/>
      <c r="M962" s="655"/>
      <c r="N962" s="1310"/>
      <c r="O962" s="655"/>
      <c r="P962" s="656"/>
      <c r="Q962" s="657"/>
      <c r="R962" s="704"/>
      <c r="S962" s="3180"/>
    </row>
    <row r="963" spans="7:19" ht="15" customHeight="1">
      <c r="G963" s="1047"/>
      <c r="H963" s="655"/>
      <c r="I963" s="1722"/>
      <c r="J963" s="655"/>
      <c r="K963" s="655"/>
      <c r="L963" s="655"/>
      <c r="M963" s="655"/>
      <c r="N963" s="1310"/>
      <c r="O963" s="655"/>
      <c r="P963" s="656"/>
      <c r="Q963" s="657"/>
      <c r="R963" s="704"/>
      <c r="S963" s="3180"/>
    </row>
    <row r="964" spans="7:19" ht="15" customHeight="1">
      <c r="G964" s="1047"/>
      <c r="H964" s="655"/>
      <c r="I964" s="1722"/>
      <c r="J964" s="655"/>
      <c r="K964" s="655"/>
      <c r="L964" s="655"/>
      <c r="M964" s="655"/>
      <c r="N964" s="1310"/>
      <c r="O964" s="655"/>
      <c r="P964" s="656"/>
      <c r="Q964" s="657"/>
      <c r="R964" s="704"/>
      <c r="S964" s="3180"/>
    </row>
    <row r="965" spans="7:19" ht="15" customHeight="1">
      <c r="G965" s="1047"/>
      <c r="H965" s="655"/>
      <c r="I965" s="1722"/>
      <c r="J965" s="655"/>
      <c r="K965" s="655"/>
      <c r="L965" s="655"/>
      <c r="M965" s="655"/>
      <c r="N965" s="1310"/>
      <c r="O965" s="655"/>
      <c r="P965" s="656"/>
      <c r="Q965" s="657"/>
      <c r="R965" s="704"/>
      <c r="S965" s="3180"/>
    </row>
    <row r="966" spans="7:19" ht="15" customHeight="1">
      <c r="G966" s="1047"/>
      <c r="H966" s="655"/>
      <c r="I966" s="1722"/>
      <c r="J966" s="655"/>
      <c r="K966" s="655"/>
      <c r="L966" s="655"/>
      <c r="M966" s="655"/>
      <c r="N966" s="1310"/>
      <c r="O966" s="655"/>
      <c r="P966" s="656"/>
      <c r="Q966" s="657"/>
      <c r="R966" s="704"/>
      <c r="S966" s="3180"/>
    </row>
    <row r="967" spans="7:19" ht="15" customHeight="1">
      <c r="G967" s="1047"/>
      <c r="H967" s="655"/>
      <c r="I967" s="1722"/>
      <c r="J967" s="655"/>
      <c r="K967" s="655"/>
      <c r="L967" s="655"/>
      <c r="M967" s="655"/>
      <c r="N967" s="1310"/>
      <c r="O967" s="655"/>
      <c r="P967" s="656"/>
      <c r="Q967" s="657"/>
      <c r="R967" s="704"/>
      <c r="S967" s="3180"/>
    </row>
    <row r="968" spans="7:19" ht="15" customHeight="1">
      <c r="G968" s="1047"/>
      <c r="H968" s="655"/>
      <c r="I968" s="1722"/>
      <c r="J968" s="655"/>
      <c r="K968" s="655"/>
      <c r="L968" s="655"/>
      <c r="M968" s="655"/>
      <c r="N968" s="1310"/>
      <c r="O968" s="655"/>
      <c r="P968" s="656"/>
      <c r="Q968" s="657"/>
      <c r="R968" s="704"/>
      <c r="S968" s="3180"/>
    </row>
    <row r="969" spans="7:19" ht="15" customHeight="1">
      <c r="G969" s="1047"/>
      <c r="H969" s="655"/>
      <c r="I969" s="1722"/>
      <c r="J969" s="655"/>
      <c r="K969" s="655"/>
      <c r="L969" s="655"/>
      <c r="M969" s="655"/>
      <c r="N969" s="1310"/>
      <c r="O969" s="655"/>
      <c r="P969" s="656"/>
      <c r="Q969" s="657"/>
      <c r="R969" s="704"/>
      <c r="S969" s="3180"/>
    </row>
    <row r="970" spans="7:19" ht="15" customHeight="1">
      <c r="G970" s="1047"/>
      <c r="H970" s="655"/>
      <c r="I970" s="1722"/>
      <c r="J970" s="655"/>
      <c r="K970" s="655"/>
      <c r="L970" s="655"/>
      <c r="M970" s="655"/>
      <c r="N970" s="1310"/>
      <c r="O970" s="655"/>
      <c r="P970" s="656"/>
      <c r="Q970" s="657"/>
      <c r="R970" s="704"/>
      <c r="S970" s="3180"/>
    </row>
    <row r="971" spans="7:19" ht="15" customHeight="1">
      <c r="G971" s="1047"/>
      <c r="H971" s="655"/>
      <c r="I971" s="1722"/>
      <c r="J971" s="655"/>
      <c r="K971" s="655"/>
      <c r="L971" s="655"/>
      <c r="M971" s="655"/>
      <c r="N971" s="1310"/>
      <c r="O971" s="655"/>
      <c r="P971" s="656"/>
      <c r="Q971" s="657"/>
      <c r="R971" s="704"/>
      <c r="S971" s="3180"/>
    </row>
    <row r="972" spans="7:19" ht="15" customHeight="1">
      <c r="G972" s="1047"/>
      <c r="H972" s="655"/>
      <c r="I972" s="1722"/>
      <c r="J972" s="655"/>
      <c r="K972" s="655"/>
      <c r="L972" s="655"/>
      <c r="M972" s="655"/>
      <c r="N972" s="1310"/>
      <c r="O972" s="655"/>
      <c r="P972" s="656"/>
      <c r="Q972" s="657"/>
      <c r="R972" s="704"/>
      <c r="S972" s="3180"/>
    </row>
    <row r="973" spans="7:19" ht="15" customHeight="1">
      <c r="G973" s="1047"/>
      <c r="H973" s="655"/>
      <c r="I973" s="1722"/>
      <c r="J973" s="655"/>
      <c r="K973" s="655"/>
      <c r="L973" s="655"/>
      <c r="M973" s="655"/>
      <c r="N973" s="1310"/>
      <c r="O973" s="655"/>
      <c r="P973" s="656"/>
      <c r="Q973" s="657"/>
      <c r="R973" s="704"/>
      <c r="S973" s="3180"/>
    </row>
    <row r="974" spans="7:19" ht="15" customHeight="1">
      <c r="G974" s="1047"/>
      <c r="H974" s="655"/>
      <c r="I974" s="1722"/>
      <c r="J974" s="655"/>
      <c r="K974" s="655"/>
      <c r="L974" s="655"/>
      <c r="M974" s="655"/>
      <c r="N974" s="1310"/>
      <c r="O974" s="655"/>
      <c r="P974" s="656"/>
      <c r="Q974" s="657"/>
      <c r="R974" s="704"/>
      <c r="S974" s="3180"/>
    </row>
    <row r="975" spans="7:19" ht="15" customHeight="1">
      <c r="G975" s="1047"/>
      <c r="H975" s="655"/>
      <c r="I975" s="1722"/>
      <c r="J975" s="655"/>
      <c r="K975" s="655"/>
      <c r="L975" s="655"/>
      <c r="M975" s="655"/>
      <c r="N975" s="1310"/>
      <c r="O975" s="655"/>
      <c r="P975" s="656"/>
      <c r="Q975" s="657"/>
      <c r="R975" s="704"/>
      <c r="S975" s="3180"/>
    </row>
    <row r="976" spans="7:19" ht="15" customHeight="1">
      <c r="G976" s="1047"/>
      <c r="H976" s="655"/>
      <c r="I976" s="1722"/>
      <c r="J976" s="655"/>
      <c r="K976" s="655"/>
      <c r="L976" s="655"/>
      <c r="M976" s="655"/>
      <c r="N976" s="1310"/>
      <c r="O976" s="655"/>
      <c r="P976" s="656"/>
      <c r="Q976" s="657"/>
      <c r="R976" s="704"/>
      <c r="S976" s="3180"/>
    </row>
    <row r="977" spans="7:19" ht="15" customHeight="1">
      <c r="G977" s="1047"/>
      <c r="H977" s="655"/>
      <c r="I977" s="1722"/>
      <c r="J977" s="655"/>
      <c r="K977" s="655"/>
      <c r="L977" s="655"/>
      <c r="M977" s="655"/>
      <c r="N977" s="1310"/>
      <c r="O977" s="655"/>
      <c r="P977" s="656"/>
      <c r="Q977" s="657"/>
      <c r="R977" s="704"/>
      <c r="S977" s="3180"/>
    </row>
    <row r="978" spans="7:19" ht="15" customHeight="1">
      <c r="G978" s="1047"/>
      <c r="H978" s="655"/>
      <c r="I978" s="1722"/>
      <c r="J978" s="655"/>
      <c r="K978" s="655"/>
      <c r="L978" s="655"/>
      <c r="M978" s="655"/>
      <c r="N978" s="1310"/>
      <c r="O978" s="655"/>
      <c r="P978" s="656"/>
      <c r="Q978" s="657"/>
      <c r="R978" s="704"/>
      <c r="S978" s="3180"/>
    </row>
    <row r="979" spans="7:19" ht="15" customHeight="1">
      <c r="G979" s="1047"/>
      <c r="H979" s="655"/>
      <c r="I979" s="1722"/>
      <c r="J979" s="655"/>
      <c r="K979" s="655"/>
      <c r="L979" s="655"/>
      <c r="M979" s="655"/>
      <c r="N979" s="1310"/>
      <c r="O979" s="655"/>
      <c r="P979" s="656"/>
      <c r="Q979" s="657"/>
      <c r="R979" s="704"/>
      <c r="S979" s="3180"/>
    </row>
    <row r="980" spans="7:19" ht="15" customHeight="1">
      <c r="G980" s="1047"/>
      <c r="H980" s="655"/>
      <c r="I980" s="1722"/>
      <c r="J980" s="655"/>
      <c r="K980" s="655"/>
      <c r="L980" s="655"/>
      <c r="M980" s="655"/>
      <c r="N980" s="1310"/>
      <c r="O980" s="655"/>
      <c r="P980" s="656"/>
      <c r="Q980" s="657"/>
      <c r="R980" s="704"/>
      <c r="S980" s="3180"/>
    </row>
    <row r="981" spans="7:19" ht="15" customHeight="1">
      <c r="G981" s="1047"/>
      <c r="H981" s="655"/>
      <c r="I981" s="1722"/>
      <c r="J981" s="655"/>
      <c r="K981" s="655"/>
      <c r="L981" s="655"/>
      <c r="M981" s="655"/>
      <c r="N981" s="1310"/>
      <c r="O981" s="655"/>
      <c r="P981" s="656"/>
      <c r="Q981" s="657"/>
      <c r="R981" s="704"/>
      <c r="S981" s="3180"/>
    </row>
    <row r="982" spans="7:19" ht="15" customHeight="1">
      <c r="G982" s="1047"/>
      <c r="H982" s="655"/>
      <c r="I982" s="1722"/>
      <c r="J982" s="655"/>
      <c r="K982" s="655"/>
      <c r="L982" s="655"/>
      <c r="M982" s="655"/>
      <c r="N982" s="1310"/>
      <c r="O982" s="655"/>
      <c r="P982" s="656"/>
      <c r="Q982" s="657"/>
      <c r="R982" s="704"/>
      <c r="S982" s="3180"/>
    </row>
    <row r="983" spans="7:19" ht="15" customHeight="1">
      <c r="G983" s="1047"/>
      <c r="H983" s="655"/>
      <c r="I983" s="1722"/>
      <c r="J983" s="655"/>
      <c r="K983" s="655"/>
      <c r="L983" s="655"/>
      <c r="M983" s="655"/>
      <c r="N983" s="1310"/>
      <c r="O983" s="655"/>
      <c r="P983" s="656"/>
      <c r="Q983" s="657"/>
      <c r="R983" s="704"/>
      <c r="S983" s="3180"/>
    </row>
    <row r="984" spans="7:19" ht="15" customHeight="1">
      <c r="G984" s="1047"/>
      <c r="H984" s="655"/>
      <c r="I984" s="1722"/>
      <c r="J984" s="655"/>
      <c r="K984" s="655"/>
      <c r="L984" s="655"/>
      <c r="M984" s="655"/>
      <c r="N984" s="1310"/>
      <c r="O984" s="655"/>
      <c r="P984" s="656"/>
      <c r="Q984" s="657"/>
      <c r="R984" s="704"/>
      <c r="S984" s="3180"/>
    </row>
    <row r="985" spans="7:19" ht="15" customHeight="1">
      <c r="G985" s="1047"/>
      <c r="H985" s="655"/>
      <c r="I985" s="1722"/>
      <c r="J985" s="655"/>
      <c r="K985" s="655"/>
      <c r="L985" s="655"/>
      <c r="M985" s="655"/>
      <c r="N985" s="1310"/>
      <c r="O985" s="655"/>
      <c r="P985" s="656"/>
      <c r="Q985" s="657"/>
      <c r="R985" s="704"/>
      <c r="S985" s="3180"/>
    </row>
    <row r="986" spans="7:19" ht="15" customHeight="1">
      <c r="G986" s="1047"/>
      <c r="H986" s="655"/>
      <c r="I986" s="1722"/>
      <c r="J986" s="655"/>
      <c r="K986" s="655"/>
      <c r="L986" s="655"/>
      <c r="M986" s="655"/>
      <c r="N986" s="1310"/>
      <c r="O986" s="655"/>
      <c r="P986" s="656"/>
      <c r="Q986" s="657"/>
      <c r="R986" s="704"/>
      <c r="S986" s="3180"/>
    </row>
    <row r="987" spans="7:19" ht="15" customHeight="1">
      <c r="G987" s="1047"/>
      <c r="H987" s="655"/>
      <c r="I987" s="1722"/>
      <c r="J987" s="655"/>
      <c r="K987" s="655"/>
      <c r="L987" s="655"/>
      <c r="M987" s="655"/>
      <c r="N987" s="1310"/>
      <c r="O987" s="655"/>
      <c r="P987" s="656"/>
      <c r="Q987" s="657"/>
      <c r="R987" s="704"/>
      <c r="S987" s="3180"/>
    </row>
    <row r="988" spans="7:19" ht="15" customHeight="1">
      <c r="G988" s="1047"/>
      <c r="H988" s="655"/>
      <c r="I988" s="1722"/>
      <c r="J988" s="655"/>
      <c r="K988" s="655"/>
      <c r="L988" s="655"/>
      <c r="M988" s="655"/>
      <c r="N988" s="1310"/>
      <c r="O988" s="655"/>
      <c r="P988" s="656"/>
      <c r="Q988" s="657"/>
      <c r="R988" s="704"/>
      <c r="S988" s="3180"/>
    </row>
    <row r="989" spans="7:19" ht="15" customHeight="1">
      <c r="G989" s="1047"/>
      <c r="H989" s="655"/>
      <c r="I989" s="1722"/>
      <c r="J989" s="655"/>
      <c r="K989" s="655"/>
      <c r="L989" s="655"/>
      <c r="M989" s="655"/>
      <c r="N989" s="1310"/>
      <c r="O989" s="655"/>
      <c r="P989" s="656"/>
      <c r="Q989" s="657"/>
      <c r="R989" s="704"/>
      <c r="S989" s="3180"/>
    </row>
    <row r="990" spans="7:19" ht="15" customHeight="1">
      <c r="G990" s="1047"/>
      <c r="H990" s="655"/>
      <c r="I990" s="1722"/>
      <c r="J990" s="655"/>
      <c r="K990" s="655"/>
      <c r="L990" s="655"/>
      <c r="M990" s="655"/>
      <c r="N990" s="1310"/>
      <c r="O990" s="655"/>
      <c r="P990" s="656"/>
      <c r="Q990" s="657"/>
      <c r="R990" s="704"/>
      <c r="S990" s="3180"/>
    </row>
    <row r="991" spans="7:19" ht="15" customHeight="1">
      <c r="G991" s="1047"/>
      <c r="H991" s="655"/>
      <c r="I991" s="1722"/>
      <c r="J991" s="655"/>
      <c r="K991" s="655"/>
      <c r="L991" s="655"/>
      <c r="M991" s="655"/>
      <c r="N991" s="1310"/>
      <c r="O991" s="655"/>
      <c r="P991" s="656"/>
      <c r="Q991" s="657"/>
      <c r="R991" s="704"/>
      <c r="S991" s="3180"/>
    </row>
    <row r="992" spans="7:19" ht="15" customHeight="1">
      <c r="G992" s="1047"/>
      <c r="H992" s="655"/>
      <c r="I992" s="1722"/>
      <c r="J992" s="655"/>
      <c r="K992" s="655"/>
      <c r="L992" s="655"/>
      <c r="M992" s="655"/>
      <c r="N992" s="1310"/>
      <c r="O992" s="655"/>
      <c r="P992" s="656"/>
      <c r="Q992" s="657"/>
      <c r="R992" s="704"/>
      <c r="S992" s="3180"/>
    </row>
    <row r="993" spans="7:19" ht="15" customHeight="1">
      <c r="G993" s="1047"/>
      <c r="H993" s="655"/>
      <c r="I993" s="1722"/>
      <c r="J993" s="655"/>
      <c r="K993" s="655"/>
      <c r="L993" s="655"/>
      <c r="M993" s="655"/>
      <c r="N993" s="1310"/>
      <c r="O993" s="655"/>
      <c r="P993" s="656"/>
      <c r="Q993" s="657"/>
      <c r="R993" s="704"/>
      <c r="S993" s="3180"/>
    </row>
    <row r="994" spans="7:19" ht="15" customHeight="1">
      <c r="G994" s="1047"/>
      <c r="H994" s="655"/>
      <c r="I994" s="1722"/>
      <c r="J994" s="655"/>
      <c r="K994" s="655"/>
      <c r="L994" s="655"/>
      <c r="M994" s="655"/>
      <c r="N994" s="1310"/>
      <c r="O994" s="655"/>
      <c r="P994" s="656"/>
      <c r="Q994" s="657"/>
      <c r="R994" s="704"/>
      <c r="S994" s="3180"/>
    </row>
    <row r="995" spans="7:19" ht="15" customHeight="1">
      <c r="G995" s="1047"/>
      <c r="H995" s="655"/>
      <c r="I995" s="1722"/>
      <c r="J995" s="655"/>
      <c r="K995" s="655"/>
      <c r="L995" s="655"/>
      <c r="M995" s="655"/>
      <c r="N995" s="1310"/>
      <c r="O995" s="655"/>
      <c r="P995" s="656"/>
      <c r="Q995" s="657"/>
      <c r="R995" s="704"/>
      <c r="S995" s="3180"/>
    </row>
    <row r="996" spans="7:19" ht="15" customHeight="1">
      <c r="G996" s="1047"/>
      <c r="H996" s="655"/>
      <c r="I996" s="1722"/>
      <c r="J996" s="655"/>
      <c r="K996" s="655"/>
      <c r="L996" s="655"/>
      <c r="M996" s="655"/>
      <c r="N996" s="1310"/>
      <c r="O996" s="655"/>
      <c r="P996" s="656"/>
      <c r="Q996" s="657"/>
      <c r="R996" s="704"/>
      <c r="S996" s="3180"/>
    </row>
    <row r="997" spans="7:19" ht="15" customHeight="1">
      <c r="G997" s="1047"/>
      <c r="H997" s="655"/>
      <c r="I997" s="1722"/>
      <c r="J997" s="655"/>
      <c r="K997" s="655"/>
      <c r="L997" s="655"/>
      <c r="M997" s="655"/>
      <c r="N997" s="1310"/>
      <c r="O997" s="655"/>
      <c r="P997" s="656"/>
      <c r="Q997" s="657"/>
      <c r="R997" s="704"/>
      <c r="S997" s="3180"/>
    </row>
    <row r="998" spans="7:19" ht="15" customHeight="1">
      <c r="G998" s="1047"/>
      <c r="H998" s="655"/>
      <c r="I998" s="1722"/>
      <c r="J998" s="655"/>
      <c r="K998" s="655"/>
      <c r="L998" s="655"/>
      <c r="M998" s="655"/>
      <c r="N998" s="1310"/>
      <c r="O998" s="655"/>
      <c r="P998" s="656"/>
      <c r="Q998" s="657"/>
      <c r="R998" s="704"/>
      <c r="S998" s="3180"/>
    </row>
    <row r="999" spans="7:19" ht="15" customHeight="1">
      <c r="G999" s="1047"/>
      <c r="H999" s="655"/>
      <c r="I999" s="1722"/>
      <c r="J999" s="655"/>
      <c r="K999" s="655"/>
      <c r="L999" s="655"/>
      <c r="M999" s="655"/>
      <c r="N999" s="1310"/>
      <c r="O999" s="655"/>
      <c r="P999" s="656"/>
      <c r="Q999" s="657"/>
      <c r="R999" s="704"/>
      <c r="S999" s="3180"/>
    </row>
    <row r="1000" spans="7:19" ht="15" customHeight="1">
      <c r="G1000" s="1047"/>
      <c r="H1000" s="655"/>
      <c r="I1000" s="1722"/>
      <c r="J1000" s="655"/>
      <c r="K1000" s="655"/>
      <c r="L1000" s="655"/>
      <c r="M1000" s="655"/>
      <c r="N1000" s="1310"/>
      <c r="O1000" s="655"/>
      <c r="P1000" s="656"/>
      <c r="Q1000" s="657"/>
      <c r="R1000" s="704"/>
      <c r="S1000" s="3180"/>
    </row>
    <row r="1001" spans="7:19" ht="15" customHeight="1">
      <c r="G1001" s="1047"/>
      <c r="H1001" s="655"/>
      <c r="I1001" s="1722"/>
      <c r="J1001" s="655"/>
      <c r="K1001" s="655"/>
      <c r="L1001" s="655"/>
      <c r="M1001" s="655"/>
      <c r="N1001" s="1310"/>
      <c r="O1001" s="655"/>
      <c r="P1001" s="656"/>
      <c r="Q1001" s="657"/>
      <c r="R1001" s="704"/>
      <c r="S1001" s="3180"/>
    </row>
    <row r="1002" spans="7:19" ht="15" customHeight="1">
      <c r="G1002" s="1047"/>
      <c r="H1002" s="655"/>
      <c r="I1002" s="1722"/>
      <c r="J1002" s="655"/>
      <c r="K1002" s="655"/>
      <c r="L1002" s="655"/>
      <c r="M1002" s="655"/>
      <c r="N1002" s="1310"/>
      <c r="O1002" s="655"/>
      <c r="P1002" s="656"/>
      <c r="Q1002" s="657"/>
      <c r="R1002" s="704"/>
      <c r="S1002" s="3180"/>
    </row>
    <row r="1003" spans="7:19" ht="15" customHeight="1">
      <c r="G1003" s="1047"/>
      <c r="H1003" s="655"/>
      <c r="I1003" s="1722"/>
      <c r="J1003" s="655"/>
      <c r="K1003" s="655"/>
      <c r="L1003" s="655"/>
      <c r="M1003" s="655"/>
      <c r="N1003" s="1310"/>
      <c r="O1003" s="655"/>
      <c r="P1003" s="656"/>
      <c r="Q1003" s="657"/>
      <c r="R1003" s="704"/>
      <c r="S1003" s="3180"/>
    </row>
    <row r="1004" spans="7:19" ht="15" customHeight="1">
      <c r="G1004" s="1047"/>
      <c r="H1004" s="655"/>
      <c r="I1004" s="1722"/>
      <c r="J1004" s="655"/>
      <c r="K1004" s="655"/>
      <c r="L1004" s="655"/>
      <c r="M1004" s="655"/>
      <c r="N1004" s="1310"/>
      <c r="O1004" s="655"/>
      <c r="P1004" s="656"/>
      <c r="Q1004" s="657"/>
      <c r="R1004" s="704"/>
      <c r="S1004" s="3180"/>
    </row>
    <row r="1005" spans="7:19" ht="15" customHeight="1">
      <c r="G1005" s="1047"/>
      <c r="H1005" s="655"/>
      <c r="I1005" s="1722"/>
      <c r="J1005" s="655"/>
      <c r="K1005" s="655"/>
      <c r="L1005" s="655"/>
      <c r="M1005" s="655"/>
      <c r="N1005" s="1310"/>
      <c r="O1005" s="655"/>
      <c r="P1005" s="656"/>
      <c r="Q1005" s="657"/>
      <c r="R1005" s="704"/>
      <c r="S1005" s="3180"/>
    </row>
    <row r="1006" spans="7:19" ht="15" customHeight="1">
      <c r="G1006" s="1047"/>
      <c r="H1006" s="655"/>
      <c r="I1006" s="1722"/>
      <c r="J1006" s="655"/>
      <c r="K1006" s="655"/>
      <c r="L1006" s="655"/>
      <c r="M1006" s="655"/>
      <c r="N1006" s="1310"/>
      <c r="O1006" s="655"/>
      <c r="P1006" s="656"/>
      <c r="Q1006" s="657"/>
      <c r="R1006" s="704"/>
      <c r="S1006" s="3180"/>
    </row>
    <row r="1007" spans="7:19" ht="15" customHeight="1">
      <c r="G1007" s="1047"/>
      <c r="H1007" s="655"/>
      <c r="I1007" s="1722"/>
      <c r="J1007" s="655"/>
      <c r="K1007" s="655"/>
      <c r="L1007" s="655"/>
      <c r="M1007" s="655"/>
      <c r="N1007" s="1310"/>
      <c r="O1007" s="655"/>
      <c r="P1007" s="656"/>
      <c r="Q1007" s="657"/>
      <c r="R1007" s="704"/>
      <c r="S1007" s="3180"/>
    </row>
    <row r="1008" spans="7:19" ht="15" customHeight="1">
      <c r="G1008" s="1047"/>
      <c r="H1008" s="655"/>
      <c r="I1008" s="1722"/>
      <c r="J1008" s="655"/>
      <c r="K1008" s="655"/>
      <c r="L1008" s="655"/>
      <c r="M1008" s="655"/>
      <c r="N1008" s="1310"/>
      <c r="O1008" s="655"/>
      <c r="P1008" s="656"/>
      <c r="Q1008" s="657"/>
      <c r="R1008" s="704"/>
      <c r="S1008" s="3180"/>
    </row>
    <row r="1009" spans="7:19" ht="15" customHeight="1">
      <c r="G1009" s="1047"/>
      <c r="H1009" s="655"/>
      <c r="I1009" s="1722"/>
      <c r="J1009" s="655"/>
      <c r="K1009" s="655"/>
      <c r="L1009" s="655"/>
      <c r="M1009" s="655"/>
      <c r="N1009" s="1310"/>
      <c r="O1009" s="655"/>
      <c r="P1009" s="656"/>
      <c r="Q1009" s="657"/>
      <c r="R1009" s="704"/>
      <c r="S1009" s="3180"/>
    </row>
    <row r="1010" spans="7:19" ht="15" customHeight="1">
      <c r="G1010" s="1047"/>
      <c r="H1010" s="655"/>
      <c r="I1010" s="1722"/>
      <c r="J1010" s="655"/>
      <c r="K1010" s="655"/>
      <c r="L1010" s="655"/>
      <c r="M1010" s="655"/>
      <c r="N1010" s="1310"/>
      <c r="O1010" s="655"/>
      <c r="P1010" s="656"/>
      <c r="Q1010" s="657"/>
      <c r="R1010" s="704"/>
      <c r="S1010" s="3180"/>
    </row>
    <row r="1011" spans="7:19" ht="15" customHeight="1">
      <c r="G1011" s="1047"/>
      <c r="H1011" s="655"/>
      <c r="I1011" s="1722"/>
      <c r="J1011" s="655"/>
      <c r="K1011" s="655"/>
      <c r="L1011" s="655"/>
      <c r="M1011" s="655"/>
      <c r="N1011" s="1310"/>
      <c r="O1011" s="655"/>
      <c r="P1011" s="656"/>
      <c r="Q1011" s="657"/>
      <c r="R1011" s="704"/>
      <c r="S1011" s="3180"/>
    </row>
    <row r="1012" spans="7:19" ht="15" customHeight="1">
      <c r="G1012" s="1047"/>
      <c r="H1012" s="655"/>
      <c r="I1012" s="1722"/>
      <c r="J1012" s="655"/>
      <c r="K1012" s="655"/>
      <c r="L1012" s="655"/>
      <c r="M1012" s="655"/>
      <c r="N1012" s="1310"/>
      <c r="O1012" s="655"/>
      <c r="P1012" s="656"/>
      <c r="Q1012" s="657"/>
      <c r="R1012" s="704"/>
      <c r="S1012" s="3180"/>
    </row>
    <row r="1013" spans="7:19" ht="15" customHeight="1">
      <c r="G1013" s="1047"/>
      <c r="H1013" s="655"/>
      <c r="I1013" s="1722"/>
      <c r="J1013" s="655"/>
      <c r="K1013" s="655"/>
      <c r="L1013" s="655"/>
      <c r="M1013" s="655"/>
      <c r="N1013" s="1310"/>
      <c r="O1013" s="655"/>
      <c r="P1013" s="656"/>
      <c r="Q1013" s="657"/>
      <c r="R1013" s="704"/>
      <c r="S1013" s="3180"/>
    </row>
    <row r="1014" spans="7:19" ht="15" customHeight="1">
      <c r="G1014" s="1047"/>
      <c r="H1014" s="655"/>
      <c r="I1014" s="1722"/>
      <c r="J1014" s="655"/>
      <c r="K1014" s="655"/>
      <c r="L1014" s="655"/>
      <c r="M1014" s="655"/>
      <c r="N1014" s="1310"/>
      <c r="O1014" s="655"/>
      <c r="P1014" s="656"/>
      <c r="Q1014" s="657"/>
      <c r="R1014" s="704"/>
      <c r="S1014" s="3180"/>
    </row>
    <row r="1015" spans="7:19" ht="15" customHeight="1">
      <c r="G1015" s="1047"/>
      <c r="H1015" s="655"/>
      <c r="I1015" s="1722"/>
      <c r="J1015" s="655"/>
      <c r="K1015" s="655"/>
      <c r="L1015" s="655"/>
      <c r="M1015" s="655"/>
      <c r="N1015" s="1310"/>
      <c r="O1015" s="655"/>
      <c r="P1015" s="656"/>
      <c r="Q1015" s="657"/>
      <c r="R1015" s="704"/>
      <c r="S1015" s="3180"/>
    </row>
    <row r="1016" spans="7:19" ht="15" customHeight="1">
      <c r="G1016" s="1047"/>
      <c r="H1016" s="655"/>
      <c r="I1016" s="1722"/>
      <c r="J1016" s="655"/>
      <c r="K1016" s="655"/>
      <c r="L1016" s="655"/>
      <c r="M1016" s="655"/>
      <c r="N1016" s="1310"/>
      <c r="O1016" s="655"/>
      <c r="P1016" s="656"/>
      <c r="Q1016" s="657"/>
      <c r="R1016" s="704"/>
      <c r="S1016" s="3180"/>
    </row>
    <row r="1017" spans="7:19" ht="15" customHeight="1">
      <c r="G1017" s="1047"/>
      <c r="H1017" s="655"/>
      <c r="I1017" s="1722"/>
      <c r="J1017" s="655"/>
      <c r="K1017" s="655"/>
      <c r="L1017" s="655"/>
      <c r="M1017" s="655"/>
      <c r="N1017" s="1310"/>
      <c r="O1017" s="655"/>
      <c r="P1017" s="656"/>
      <c r="Q1017" s="657"/>
      <c r="R1017" s="704"/>
      <c r="S1017" s="3180"/>
    </row>
    <row r="1018" spans="7:19" ht="15" customHeight="1">
      <c r="G1018" s="1047"/>
      <c r="H1018" s="655"/>
      <c r="I1018" s="1722"/>
      <c r="J1018" s="655"/>
      <c r="K1018" s="655"/>
      <c r="L1018" s="655"/>
      <c r="M1018" s="655"/>
      <c r="N1018" s="1310"/>
      <c r="O1018" s="655"/>
      <c r="P1018" s="656"/>
      <c r="Q1018" s="657"/>
      <c r="R1018" s="704"/>
      <c r="S1018" s="3180"/>
    </row>
    <row r="1019" spans="7:19" ht="15" customHeight="1">
      <c r="G1019" s="1047"/>
      <c r="H1019" s="655"/>
      <c r="I1019" s="1722"/>
      <c r="J1019" s="655"/>
      <c r="K1019" s="655"/>
      <c r="L1019" s="655"/>
      <c r="M1019" s="655"/>
      <c r="N1019" s="1310"/>
      <c r="O1019" s="655"/>
      <c r="P1019" s="656"/>
      <c r="Q1019" s="657"/>
      <c r="R1019" s="704"/>
      <c r="S1019" s="3180"/>
    </row>
    <row r="1020" spans="7:19" ht="15" customHeight="1">
      <c r="G1020" s="1047"/>
      <c r="H1020" s="655"/>
      <c r="I1020" s="1722"/>
      <c r="J1020" s="655"/>
      <c r="K1020" s="655"/>
      <c r="L1020" s="655"/>
      <c r="M1020" s="655"/>
      <c r="N1020" s="1310"/>
      <c r="O1020" s="655"/>
      <c r="P1020" s="656"/>
      <c r="Q1020" s="657"/>
      <c r="R1020" s="704"/>
      <c r="S1020" s="3180"/>
    </row>
    <row r="1021" spans="7:19" ht="15" customHeight="1">
      <c r="G1021" s="1047"/>
      <c r="H1021" s="655"/>
      <c r="I1021" s="1722"/>
      <c r="J1021" s="655"/>
      <c r="K1021" s="655"/>
      <c r="L1021" s="655"/>
      <c r="M1021" s="655"/>
      <c r="N1021" s="1310"/>
      <c r="O1021" s="655"/>
      <c r="P1021" s="656"/>
      <c r="Q1021" s="657"/>
      <c r="R1021" s="704"/>
      <c r="S1021" s="3180"/>
    </row>
    <row r="1022" spans="7:19" ht="15" customHeight="1">
      <c r="G1022" s="1047"/>
      <c r="H1022" s="655"/>
      <c r="I1022" s="1722"/>
      <c r="J1022" s="655"/>
      <c r="K1022" s="655"/>
      <c r="L1022" s="655"/>
      <c r="M1022" s="655"/>
      <c r="N1022" s="1310"/>
      <c r="O1022" s="655"/>
      <c r="P1022" s="656"/>
      <c r="Q1022" s="657"/>
      <c r="R1022" s="704"/>
      <c r="S1022" s="3180"/>
    </row>
    <row r="1023" spans="7:19" ht="15" customHeight="1">
      <c r="G1023" s="1047"/>
      <c r="H1023" s="655"/>
      <c r="I1023" s="1722"/>
      <c r="J1023" s="655"/>
      <c r="K1023" s="655"/>
      <c r="L1023" s="655"/>
      <c r="M1023" s="655"/>
      <c r="N1023" s="1310"/>
      <c r="O1023" s="655"/>
      <c r="P1023" s="656"/>
      <c r="Q1023" s="657"/>
      <c r="R1023" s="704"/>
      <c r="S1023" s="3180"/>
    </row>
    <row r="1024" spans="7:19" ht="15" customHeight="1">
      <c r="G1024" s="1047"/>
      <c r="H1024" s="655"/>
      <c r="I1024" s="1722"/>
      <c r="J1024" s="655"/>
      <c r="K1024" s="655"/>
      <c r="L1024" s="655"/>
      <c r="M1024" s="655"/>
      <c r="N1024" s="1310"/>
      <c r="O1024" s="655"/>
      <c r="P1024" s="656"/>
      <c r="Q1024" s="657"/>
      <c r="R1024" s="704"/>
      <c r="S1024" s="3180"/>
    </row>
    <row r="1025" spans="7:19" ht="15" customHeight="1">
      <c r="G1025" s="1047"/>
      <c r="H1025" s="655"/>
      <c r="I1025" s="1722"/>
      <c r="J1025" s="655"/>
      <c r="K1025" s="655"/>
      <c r="L1025" s="655"/>
      <c r="M1025" s="655"/>
      <c r="N1025" s="1310"/>
      <c r="O1025" s="655"/>
      <c r="P1025" s="656"/>
      <c r="Q1025" s="657"/>
      <c r="R1025" s="704"/>
      <c r="S1025" s="3180"/>
    </row>
    <row r="1026" spans="7:19" ht="15" customHeight="1">
      <c r="G1026" s="1047"/>
      <c r="H1026" s="655"/>
      <c r="I1026" s="1722"/>
      <c r="J1026" s="655"/>
      <c r="K1026" s="655"/>
      <c r="L1026" s="655"/>
      <c r="M1026" s="655"/>
      <c r="N1026" s="1310"/>
      <c r="O1026" s="655"/>
      <c r="P1026" s="656"/>
      <c r="Q1026" s="657"/>
      <c r="R1026" s="704"/>
      <c r="S1026" s="3180"/>
    </row>
    <row r="1027" spans="7:19" ht="15" customHeight="1">
      <c r="G1027" s="1047"/>
      <c r="H1027" s="655"/>
      <c r="I1027" s="1722"/>
      <c r="J1027" s="655"/>
      <c r="K1027" s="655"/>
      <c r="L1027" s="655"/>
      <c r="M1027" s="655"/>
      <c r="N1027" s="1310"/>
      <c r="O1027" s="655"/>
      <c r="P1027" s="656"/>
      <c r="Q1027" s="657"/>
      <c r="R1027" s="704"/>
      <c r="S1027" s="3180"/>
    </row>
    <row r="1028" spans="7:19" ht="15" customHeight="1">
      <c r="G1028" s="1047"/>
      <c r="H1028" s="655"/>
      <c r="I1028" s="1722"/>
      <c r="J1028" s="655"/>
      <c r="K1028" s="655"/>
      <c r="L1028" s="655"/>
      <c r="M1028" s="655"/>
      <c r="N1028" s="1310"/>
      <c r="O1028" s="655"/>
      <c r="P1028" s="656"/>
      <c r="Q1028" s="657"/>
      <c r="R1028" s="704"/>
      <c r="S1028" s="3180"/>
    </row>
    <row r="1029" spans="7:19" ht="15" customHeight="1">
      <c r="G1029" s="1047"/>
      <c r="H1029" s="655"/>
      <c r="I1029" s="1722"/>
      <c r="J1029" s="655"/>
      <c r="K1029" s="655"/>
      <c r="L1029" s="655"/>
      <c r="M1029" s="655"/>
      <c r="N1029" s="1310"/>
      <c r="O1029" s="655"/>
      <c r="P1029" s="656"/>
      <c r="Q1029" s="657"/>
      <c r="R1029" s="704"/>
      <c r="S1029" s="3180"/>
    </row>
    <row r="1030" spans="7:19" ht="15" customHeight="1">
      <c r="G1030" s="1047"/>
      <c r="H1030" s="655"/>
      <c r="I1030" s="1722"/>
      <c r="J1030" s="655"/>
      <c r="K1030" s="655"/>
      <c r="L1030" s="655"/>
      <c r="M1030" s="655"/>
      <c r="N1030" s="1310"/>
      <c r="O1030" s="655"/>
      <c r="P1030" s="656"/>
      <c r="Q1030" s="657"/>
      <c r="R1030" s="704"/>
      <c r="S1030" s="3180"/>
    </row>
    <row r="1031" spans="7:19" ht="15" customHeight="1">
      <c r="G1031" s="1047"/>
      <c r="H1031" s="655"/>
      <c r="I1031" s="1722"/>
      <c r="J1031" s="655"/>
      <c r="K1031" s="655"/>
      <c r="L1031" s="655"/>
      <c r="M1031" s="655"/>
      <c r="N1031" s="1310"/>
      <c r="O1031" s="655"/>
      <c r="P1031" s="656"/>
      <c r="Q1031" s="657"/>
      <c r="R1031" s="704"/>
      <c r="S1031" s="3180"/>
    </row>
    <row r="1032" spans="7:19" ht="15" customHeight="1">
      <c r="G1032" s="1047"/>
      <c r="H1032" s="655"/>
      <c r="I1032" s="1722"/>
      <c r="J1032" s="655"/>
      <c r="K1032" s="655"/>
      <c r="L1032" s="655"/>
      <c r="M1032" s="655"/>
      <c r="N1032" s="1310"/>
      <c r="O1032" s="655"/>
      <c r="P1032" s="656"/>
      <c r="Q1032" s="657"/>
      <c r="R1032" s="704"/>
      <c r="S1032" s="3180"/>
    </row>
    <row r="1033" spans="7:19" ht="15" customHeight="1">
      <c r="G1033" s="1047"/>
      <c r="H1033" s="655"/>
      <c r="I1033" s="1722"/>
      <c r="J1033" s="655"/>
      <c r="K1033" s="655"/>
      <c r="L1033" s="655"/>
      <c r="M1033" s="655"/>
      <c r="N1033" s="1310"/>
      <c r="O1033" s="655"/>
      <c r="P1033" s="656"/>
      <c r="Q1033" s="657"/>
      <c r="R1033" s="704"/>
      <c r="S1033" s="3180"/>
    </row>
    <row r="1034" spans="7:19" ht="15" customHeight="1">
      <c r="G1034" s="1047"/>
      <c r="H1034" s="655"/>
      <c r="I1034" s="1722"/>
      <c r="J1034" s="655"/>
      <c r="K1034" s="655"/>
      <c r="L1034" s="655"/>
      <c r="M1034" s="655"/>
      <c r="N1034" s="1310"/>
      <c r="O1034" s="655"/>
      <c r="P1034" s="656"/>
      <c r="Q1034" s="657"/>
      <c r="R1034" s="704"/>
      <c r="S1034" s="3180"/>
    </row>
    <row r="1035" spans="7:19" ht="15" customHeight="1">
      <c r="G1035" s="1047"/>
      <c r="H1035" s="655"/>
      <c r="I1035" s="1722"/>
      <c r="J1035" s="655"/>
      <c r="K1035" s="655"/>
      <c r="L1035" s="655"/>
      <c r="M1035" s="655"/>
      <c r="N1035" s="1310"/>
      <c r="O1035" s="655"/>
      <c r="P1035" s="656"/>
      <c r="Q1035" s="657"/>
      <c r="R1035" s="704"/>
      <c r="S1035" s="3180"/>
    </row>
    <row r="1036" spans="7:19" ht="15" customHeight="1">
      <c r="G1036" s="1047"/>
      <c r="H1036" s="655"/>
      <c r="I1036" s="1722"/>
      <c r="J1036" s="655"/>
      <c r="K1036" s="655"/>
      <c r="L1036" s="655"/>
      <c r="M1036" s="655"/>
      <c r="N1036" s="1310"/>
      <c r="O1036" s="655"/>
      <c r="P1036" s="656"/>
      <c r="Q1036" s="657"/>
      <c r="R1036" s="704"/>
      <c r="S1036" s="3180"/>
    </row>
    <row r="1037" spans="7:19" ht="15" customHeight="1">
      <c r="G1037" s="1047"/>
      <c r="H1037" s="655"/>
      <c r="I1037" s="1722"/>
      <c r="J1037" s="655"/>
      <c r="K1037" s="655"/>
      <c r="L1037" s="655"/>
      <c r="M1037" s="655"/>
      <c r="N1037" s="1310"/>
      <c r="O1037" s="655"/>
      <c r="P1037" s="656"/>
      <c r="Q1037" s="657"/>
      <c r="R1037" s="704"/>
      <c r="S1037" s="3180"/>
    </row>
    <row r="1038" spans="7:19" ht="15" customHeight="1">
      <c r="G1038" s="1047"/>
      <c r="H1038" s="655"/>
      <c r="I1038" s="1722"/>
      <c r="J1038" s="655"/>
      <c r="K1038" s="655"/>
      <c r="L1038" s="655"/>
      <c r="M1038" s="655"/>
      <c r="N1038" s="1310"/>
      <c r="O1038" s="655"/>
      <c r="P1038" s="656"/>
      <c r="Q1038" s="657"/>
      <c r="R1038" s="704"/>
      <c r="S1038" s="3180"/>
    </row>
    <row r="1039" spans="7:19" ht="15" customHeight="1">
      <c r="G1039" s="1047"/>
      <c r="H1039" s="655"/>
      <c r="I1039" s="1722"/>
      <c r="J1039" s="655"/>
      <c r="K1039" s="655"/>
      <c r="L1039" s="655"/>
      <c r="M1039" s="655"/>
      <c r="N1039" s="1310"/>
      <c r="O1039" s="655"/>
      <c r="P1039" s="656"/>
      <c r="Q1039" s="657"/>
      <c r="R1039" s="704"/>
      <c r="S1039" s="3180"/>
    </row>
    <row r="1040" spans="7:19" ht="15" customHeight="1">
      <c r="G1040" s="1047"/>
      <c r="H1040" s="655"/>
      <c r="I1040" s="1722"/>
      <c r="J1040" s="655"/>
      <c r="K1040" s="655"/>
      <c r="L1040" s="655"/>
      <c r="M1040" s="655"/>
      <c r="N1040" s="1310"/>
      <c r="O1040" s="655"/>
      <c r="P1040" s="656"/>
      <c r="Q1040" s="657"/>
      <c r="R1040" s="704"/>
      <c r="S1040" s="3180"/>
    </row>
    <row r="1041" spans="7:19" ht="15" customHeight="1">
      <c r="G1041" s="1047"/>
      <c r="H1041" s="655"/>
      <c r="I1041" s="1722"/>
      <c r="J1041" s="655"/>
      <c r="K1041" s="655"/>
      <c r="L1041" s="655"/>
      <c r="M1041" s="655"/>
      <c r="N1041" s="1310"/>
      <c r="O1041" s="655"/>
      <c r="P1041" s="656"/>
      <c r="Q1041" s="657"/>
      <c r="R1041" s="704"/>
      <c r="S1041" s="3180"/>
    </row>
    <row r="1042" spans="7:19" ht="15" customHeight="1">
      <c r="G1042" s="1047"/>
      <c r="H1042" s="655"/>
      <c r="I1042" s="1722"/>
      <c r="J1042" s="655"/>
      <c r="K1042" s="655"/>
      <c r="L1042" s="655"/>
      <c r="M1042" s="655"/>
      <c r="N1042" s="1310"/>
      <c r="O1042" s="655"/>
      <c r="P1042" s="656"/>
      <c r="Q1042" s="657"/>
      <c r="R1042" s="704"/>
      <c r="S1042" s="3180"/>
    </row>
    <row r="1043" spans="7:19" ht="15" customHeight="1">
      <c r="G1043" s="1047"/>
      <c r="H1043" s="655"/>
      <c r="I1043" s="1722"/>
      <c r="J1043" s="655"/>
      <c r="K1043" s="655"/>
      <c r="L1043" s="655"/>
      <c r="M1043" s="655"/>
      <c r="N1043" s="1310"/>
      <c r="O1043" s="655"/>
      <c r="P1043" s="656"/>
      <c r="Q1043" s="657"/>
      <c r="R1043" s="704"/>
      <c r="S1043" s="3180"/>
    </row>
    <row r="1044" spans="7:19" ht="15" customHeight="1">
      <c r="G1044" s="1047"/>
      <c r="H1044" s="655"/>
      <c r="I1044" s="1722"/>
      <c r="J1044" s="655"/>
      <c r="K1044" s="655"/>
      <c r="L1044" s="655"/>
      <c r="M1044" s="655"/>
      <c r="N1044" s="1310"/>
      <c r="O1044" s="655"/>
      <c r="P1044" s="656"/>
      <c r="Q1044" s="657"/>
      <c r="R1044" s="704"/>
      <c r="S1044" s="3180"/>
    </row>
    <row r="1045" spans="7:19" ht="15" customHeight="1">
      <c r="G1045" s="1047"/>
      <c r="H1045" s="655"/>
      <c r="I1045" s="1722"/>
      <c r="J1045" s="655"/>
      <c r="K1045" s="655"/>
      <c r="L1045" s="655"/>
      <c r="M1045" s="655"/>
      <c r="N1045" s="1310"/>
      <c r="O1045" s="655"/>
      <c r="P1045" s="656"/>
      <c r="Q1045" s="657"/>
      <c r="R1045" s="704"/>
      <c r="S1045" s="3180"/>
    </row>
    <row r="1046" spans="7:19" ht="15" customHeight="1">
      <c r="G1046" s="1047"/>
      <c r="H1046" s="655"/>
      <c r="I1046" s="1722"/>
      <c r="J1046" s="655"/>
      <c r="K1046" s="655"/>
      <c r="L1046" s="655"/>
      <c r="M1046" s="655"/>
      <c r="N1046" s="1310"/>
      <c r="O1046" s="655"/>
      <c r="P1046" s="656"/>
      <c r="Q1046" s="657"/>
      <c r="R1046" s="704"/>
      <c r="S1046" s="3180"/>
    </row>
    <row r="1047" spans="7:19" ht="15" customHeight="1">
      <c r="G1047" s="1047"/>
      <c r="H1047" s="655"/>
      <c r="I1047" s="1722"/>
      <c r="J1047" s="655"/>
      <c r="K1047" s="655"/>
      <c r="L1047" s="655"/>
      <c r="M1047" s="655"/>
      <c r="N1047" s="1310"/>
      <c r="O1047" s="655"/>
      <c r="P1047" s="656"/>
      <c r="Q1047" s="657"/>
      <c r="R1047" s="704"/>
      <c r="S1047" s="3180"/>
    </row>
    <row r="1048" spans="7:19" ht="15" customHeight="1">
      <c r="G1048" s="1047"/>
      <c r="H1048" s="655"/>
      <c r="I1048" s="1722"/>
      <c r="J1048" s="655"/>
      <c r="K1048" s="655"/>
      <c r="L1048" s="655"/>
      <c r="M1048" s="655"/>
      <c r="N1048" s="1310"/>
      <c r="O1048" s="655"/>
      <c r="P1048" s="656"/>
      <c r="Q1048" s="657"/>
      <c r="R1048" s="704"/>
      <c r="S1048" s="3180"/>
    </row>
    <row r="1049" spans="7:19" ht="15" customHeight="1">
      <c r="G1049" s="1047"/>
      <c r="H1049" s="655"/>
      <c r="I1049" s="1722"/>
      <c r="J1049" s="655"/>
      <c r="K1049" s="655"/>
      <c r="L1049" s="655"/>
      <c r="M1049" s="655"/>
      <c r="N1049" s="1310"/>
      <c r="O1049" s="655"/>
      <c r="P1049" s="656"/>
      <c r="Q1049" s="657"/>
      <c r="R1049" s="704"/>
      <c r="S1049" s="3180"/>
    </row>
    <row r="1050" spans="7:19" ht="15" customHeight="1">
      <c r="G1050" s="1047"/>
      <c r="H1050" s="655"/>
      <c r="I1050" s="1722"/>
      <c r="J1050" s="655"/>
      <c r="K1050" s="655"/>
      <c r="L1050" s="655"/>
      <c r="M1050" s="655"/>
      <c r="N1050" s="1310"/>
      <c r="O1050" s="655"/>
      <c r="P1050" s="656"/>
      <c r="Q1050" s="657"/>
      <c r="R1050" s="704"/>
      <c r="S1050" s="3180"/>
    </row>
    <row r="1051" spans="7:19" ht="15" customHeight="1">
      <c r="G1051" s="1047"/>
      <c r="H1051" s="655"/>
      <c r="I1051" s="1722"/>
      <c r="J1051" s="655"/>
      <c r="K1051" s="655"/>
      <c r="L1051" s="655"/>
      <c r="M1051" s="655"/>
      <c r="N1051" s="1310"/>
      <c r="O1051" s="655"/>
      <c r="P1051" s="656"/>
      <c r="Q1051" s="657"/>
      <c r="R1051" s="704"/>
      <c r="S1051" s="3180"/>
    </row>
    <row r="1052" spans="7:19" ht="15" customHeight="1">
      <c r="G1052" s="1047"/>
      <c r="H1052" s="655"/>
      <c r="I1052" s="1722"/>
      <c r="J1052" s="655"/>
      <c r="K1052" s="655"/>
      <c r="L1052" s="655"/>
      <c r="M1052" s="655"/>
      <c r="N1052" s="1310"/>
      <c r="O1052" s="655"/>
      <c r="P1052" s="656"/>
      <c r="Q1052" s="657"/>
      <c r="R1052" s="704"/>
      <c r="S1052" s="3180"/>
    </row>
    <row r="1053" spans="7:19" ht="15" customHeight="1">
      <c r="G1053" s="1047"/>
      <c r="H1053" s="655"/>
      <c r="I1053" s="1722"/>
      <c r="J1053" s="655"/>
      <c r="K1053" s="655"/>
      <c r="L1053" s="655"/>
      <c r="M1053" s="655"/>
      <c r="N1053" s="1310"/>
      <c r="O1053" s="655"/>
      <c r="P1053" s="656"/>
      <c r="Q1053" s="657"/>
      <c r="R1053" s="704"/>
      <c r="S1053" s="3180"/>
    </row>
    <row r="1054" spans="7:19" ht="15" customHeight="1">
      <c r="G1054" s="1047"/>
      <c r="H1054" s="655"/>
      <c r="I1054" s="1722"/>
      <c r="J1054" s="655"/>
      <c r="K1054" s="655"/>
      <c r="L1054" s="655"/>
      <c r="M1054" s="655"/>
      <c r="N1054" s="1310"/>
      <c r="O1054" s="655"/>
      <c r="P1054" s="656"/>
      <c r="Q1054" s="657"/>
      <c r="R1054" s="704"/>
      <c r="S1054" s="3180"/>
    </row>
    <row r="1055" spans="7:19" ht="15" customHeight="1">
      <c r="G1055" s="1047"/>
      <c r="H1055" s="655"/>
      <c r="I1055" s="1722"/>
      <c r="J1055" s="655"/>
      <c r="K1055" s="655"/>
      <c r="L1055" s="655"/>
      <c r="M1055" s="655"/>
      <c r="N1055" s="1310"/>
      <c r="O1055" s="655"/>
      <c r="P1055" s="656"/>
      <c r="Q1055" s="657"/>
      <c r="R1055" s="704"/>
      <c r="S1055" s="3180"/>
    </row>
    <row r="1056" spans="7:19" ht="15" customHeight="1">
      <c r="G1056" s="1047"/>
      <c r="H1056" s="655"/>
      <c r="I1056" s="1722"/>
      <c r="J1056" s="655"/>
      <c r="K1056" s="655"/>
      <c r="L1056" s="655"/>
      <c r="M1056" s="655"/>
      <c r="N1056" s="1310"/>
      <c r="O1056" s="655"/>
      <c r="P1056" s="656"/>
      <c r="Q1056" s="657"/>
      <c r="R1056" s="704"/>
      <c r="S1056" s="3180"/>
    </row>
    <row r="1057" spans="7:19" ht="15" customHeight="1">
      <c r="G1057" s="1047"/>
      <c r="H1057" s="655"/>
      <c r="I1057" s="1722"/>
      <c r="J1057" s="655"/>
      <c r="K1057" s="655"/>
      <c r="L1057" s="655"/>
      <c r="M1057" s="655"/>
      <c r="N1057" s="1310"/>
      <c r="O1057" s="655"/>
      <c r="P1057" s="656"/>
      <c r="Q1057" s="657"/>
      <c r="R1057" s="704"/>
      <c r="S1057" s="3180"/>
    </row>
    <row r="1058" spans="7:19" ht="15" customHeight="1">
      <c r="G1058" s="1047"/>
      <c r="H1058" s="655"/>
      <c r="I1058" s="1722"/>
      <c r="J1058" s="655"/>
      <c r="K1058" s="655"/>
      <c r="L1058" s="655"/>
      <c r="M1058" s="655"/>
      <c r="N1058" s="1310"/>
      <c r="O1058" s="655"/>
      <c r="P1058" s="656"/>
      <c r="Q1058" s="657"/>
      <c r="R1058" s="704"/>
      <c r="S1058" s="3180"/>
    </row>
    <row r="1059" spans="7:19" ht="15" customHeight="1">
      <c r="G1059" s="1047"/>
      <c r="H1059" s="655"/>
      <c r="I1059" s="1722"/>
      <c r="J1059" s="655"/>
      <c r="K1059" s="655"/>
      <c r="L1059" s="655"/>
      <c r="M1059" s="655"/>
      <c r="N1059" s="1310"/>
      <c r="O1059" s="655"/>
      <c r="P1059" s="656"/>
      <c r="Q1059" s="657"/>
      <c r="R1059" s="704"/>
      <c r="S1059" s="3180"/>
    </row>
    <row r="1060" spans="7:19" ht="15" customHeight="1">
      <c r="G1060" s="1047"/>
      <c r="H1060" s="655"/>
      <c r="I1060" s="1722"/>
      <c r="J1060" s="655"/>
      <c r="K1060" s="655"/>
      <c r="L1060" s="655"/>
      <c r="M1060" s="655"/>
      <c r="N1060" s="1310"/>
      <c r="O1060" s="655"/>
      <c r="P1060" s="656"/>
      <c r="Q1060" s="657"/>
      <c r="R1060" s="704"/>
      <c r="S1060" s="3180"/>
    </row>
    <row r="1061" spans="7:19" ht="15" customHeight="1">
      <c r="G1061" s="1047"/>
      <c r="H1061" s="655"/>
      <c r="I1061" s="1722"/>
      <c r="J1061" s="655"/>
      <c r="K1061" s="655"/>
      <c r="L1061" s="655"/>
      <c r="M1061" s="655"/>
      <c r="N1061" s="1310"/>
      <c r="O1061" s="655"/>
      <c r="P1061" s="656"/>
      <c r="Q1061" s="657"/>
      <c r="R1061" s="704"/>
      <c r="S1061" s="3180"/>
    </row>
    <row r="1062" spans="7:19" ht="15" customHeight="1">
      <c r="G1062" s="1047"/>
      <c r="H1062" s="655"/>
      <c r="I1062" s="1722"/>
      <c r="J1062" s="655"/>
      <c r="K1062" s="655"/>
      <c r="L1062" s="655"/>
      <c r="M1062" s="655"/>
      <c r="N1062" s="1310"/>
      <c r="O1062" s="655"/>
      <c r="P1062" s="656"/>
      <c r="Q1062" s="657"/>
      <c r="R1062" s="704"/>
      <c r="S1062" s="3180"/>
    </row>
    <row r="1063" spans="7:19" ht="15" customHeight="1">
      <c r="G1063" s="1047"/>
      <c r="H1063" s="655"/>
      <c r="I1063" s="1722"/>
      <c r="J1063" s="655"/>
      <c r="K1063" s="655"/>
      <c r="L1063" s="655"/>
      <c r="M1063" s="655"/>
      <c r="N1063" s="1310"/>
      <c r="O1063" s="655"/>
      <c r="P1063" s="656"/>
      <c r="Q1063" s="657"/>
      <c r="R1063" s="704"/>
      <c r="S1063" s="3180"/>
    </row>
    <row r="1064" spans="7:19" ht="15" customHeight="1">
      <c r="G1064" s="1047"/>
      <c r="H1064" s="655"/>
      <c r="I1064" s="1722"/>
      <c r="J1064" s="655"/>
      <c r="K1064" s="655"/>
      <c r="L1064" s="655"/>
      <c r="M1064" s="655"/>
      <c r="N1064" s="1310"/>
      <c r="O1064" s="655"/>
      <c r="P1064" s="656"/>
      <c r="Q1064" s="657"/>
      <c r="R1064" s="704"/>
      <c r="S1064" s="3180"/>
    </row>
    <row r="1065" spans="7:19" ht="15" customHeight="1">
      <c r="G1065" s="1047"/>
      <c r="H1065" s="655"/>
      <c r="I1065" s="1722"/>
      <c r="J1065" s="655"/>
      <c r="K1065" s="655"/>
      <c r="L1065" s="655"/>
      <c r="M1065" s="655"/>
      <c r="N1065" s="1310"/>
      <c r="O1065" s="655"/>
      <c r="P1065" s="656"/>
      <c r="Q1065" s="657"/>
      <c r="R1065" s="704"/>
      <c r="S1065" s="3180"/>
    </row>
    <row r="1066" spans="7:19" ht="15" customHeight="1">
      <c r="G1066" s="1047"/>
      <c r="H1066" s="655"/>
      <c r="I1066" s="1722"/>
      <c r="J1066" s="655"/>
      <c r="K1066" s="655"/>
      <c r="L1066" s="655"/>
      <c r="M1066" s="655"/>
      <c r="N1066" s="1310"/>
      <c r="O1066" s="655"/>
      <c r="P1066" s="656"/>
      <c r="Q1066" s="657"/>
      <c r="R1066" s="704"/>
      <c r="S1066" s="3180"/>
    </row>
    <row r="1067" spans="7:19" ht="15" customHeight="1">
      <c r="G1067" s="1047"/>
      <c r="H1067" s="655"/>
      <c r="I1067" s="1722"/>
      <c r="J1067" s="655"/>
      <c r="K1067" s="655"/>
      <c r="L1067" s="655"/>
      <c r="M1067" s="655"/>
      <c r="N1067" s="1310"/>
      <c r="O1067" s="655"/>
      <c r="P1067" s="656"/>
      <c r="Q1067" s="657"/>
      <c r="R1067" s="704"/>
      <c r="S1067" s="3180"/>
    </row>
    <row r="1068" spans="7:19" ht="15" customHeight="1">
      <c r="G1068" s="1047"/>
      <c r="H1068" s="655"/>
      <c r="I1068" s="1722"/>
      <c r="J1068" s="655"/>
      <c r="K1068" s="655"/>
      <c r="L1068" s="655"/>
      <c r="M1068" s="655"/>
      <c r="N1068" s="1310"/>
      <c r="O1068" s="655"/>
      <c r="P1068" s="656"/>
      <c r="Q1068" s="657"/>
      <c r="R1068" s="704"/>
      <c r="S1068" s="3180"/>
    </row>
    <row r="1069" spans="7:19" ht="15" customHeight="1">
      <c r="G1069" s="1047"/>
      <c r="H1069" s="655"/>
      <c r="I1069" s="1722"/>
      <c r="J1069" s="655"/>
      <c r="K1069" s="655"/>
      <c r="L1069" s="655"/>
      <c r="M1069" s="655"/>
      <c r="N1069" s="1310"/>
      <c r="O1069" s="655"/>
      <c r="P1069" s="656"/>
      <c r="Q1069" s="657"/>
      <c r="R1069" s="704"/>
      <c r="S1069" s="3180"/>
    </row>
    <row r="1070" spans="7:19" ht="15" customHeight="1">
      <c r="G1070" s="1047"/>
      <c r="H1070" s="655"/>
      <c r="I1070" s="1722"/>
      <c r="J1070" s="655"/>
      <c r="K1070" s="655"/>
      <c r="L1070" s="655"/>
      <c r="M1070" s="655"/>
      <c r="N1070" s="1310"/>
      <c r="O1070" s="655"/>
      <c r="P1070" s="656"/>
      <c r="Q1070" s="657"/>
      <c r="R1070" s="704"/>
      <c r="S1070" s="3180"/>
    </row>
    <row r="1071" spans="7:19" ht="15" customHeight="1">
      <c r="G1071" s="1047"/>
      <c r="H1071" s="655"/>
      <c r="I1071" s="1722"/>
      <c r="J1071" s="655"/>
      <c r="K1071" s="655"/>
      <c r="L1071" s="655"/>
      <c r="M1071" s="655"/>
      <c r="N1071" s="1310"/>
      <c r="O1071" s="655"/>
      <c r="P1071" s="656"/>
      <c r="Q1071" s="657"/>
      <c r="R1071" s="704"/>
      <c r="S1071" s="3180"/>
    </row>
    <row r="1072" spans="7:19" ht="15" customHeight="1">
      <c r="G1072" s="1047"/>
      <c r="H1072" s="655"/>
      <c r="I1072" s="1722"/>
      <c r="J1072" s="655"/>
      <c r="K1072" s="655"/>
      <c r="L1072" s="655"/>
      <c r="M1072" s="655"/>
      <c r="N1072" s="1310"/>
      <c r="O1072" s="655"/>
      <c r="P1072" s="656"/>
      <c r="Q1072" s="657"/>
      <c r="R1072" s="704"/>
      <c r="S1072" s="3180"/>
    </row>
    <row r="1073" spans="7:19" ht="15" customHeight="1">
      <c r="G1073" s="1047"/>
      <c r="H1073" s="655"/>
      <c r="I1073" s="1722"/>
      <c r="J1073" s="655"/>
      <c r="K1073" s="655"/>
      <c r="L1073" s="655"/>
      <c r="M1073" s="655"/>
      <c r="N1073" s="1310"/>
      <c r="O1073" s="655"/>
      <c r="P1073" s="656"/>
      <c r="Q1073" s="657"/>
      <c r="R1073" s="704"/>
      <c r="S1073" s="3180"/>
    </row>
    <row r="1074" spans="7:19" ht="15" customHeight="1">
      <c r="G1074" s="1047"/>
      <c r="H1074" s="655"/>
      <c r="I1074" s="1722"/>
      <c r="J1074" s="655"/>
      <c r="K1074" s="655"/>
      <c r="L1074" s="655"/>
      <c r="M1074" s="655"/>
      <c r="N1074" s="1310"/>
      <c r="O1074" s="655"/>
      <c r="P1074" s="656"/>
      <c r="Q1074" s="657"/>
      <c r="R1074" s="704"/>
      <c r="S1074" s="3180"/>
    </row>
    <row r="1075" spans="7:19" ht="15" customHeight="1">
      <c r="G1075" s="1047"/>
      <c r="H1075" s="655"/>
      <c r="I1075" s="1722"/>
      <c r="J1075" s="655"/>
      <c r="K1075" s="655"/>
      <c r="L1075" s="655"/>
      <c r="M1075" s="655"/>
      <c r="N1075" s="1310"/>
      <c r="O1075" s="655"/>
      <c r="P1075" s="656"/>
      <c r="Q1075" s="657"/>
      <c r="R1075" s="704"/>
      <c r="S1075" s="3180"/>
    </row>
    <row r="1076" spans="7:19" ht="15" customHeight="1">
      <c r="G1076" s="1047"/>
      <c r="H1076" s="655"/>
      <c r="I1076" s="1722"/>
      <c r="J1076" s="655"/>
      <c r="K1076" s="655"/>
      <c r="L1076" s="655"/>
      <c r="M1076" s="655"/>
      <c r="N1076" s="1310"/>
      <c r="O1076" s="655"/>
      <c r="P1076" s="656"/>
      <c r="Q1076" s="657"/>
      <c r="R1076" s="704"/>
      <c r="S1076" s="3180"/>
    </row>
    <row r="1077" spans="7:19" ht="15" customHeight="1">
      <c r="G1077" s="1047"/>
      <c r="H1077" s="655"/>
      <c r="I1077" s="1722"/>
      <c r="J1077" s="655"/>
      <c r="K1077" s="655"/>
      <c r="L1077" s="655"/>
      <c r="M1077" s="655"/>
      <c r="N1077" s="1310"/>
      <c r="O1077" s="655"/>
      <c r="P1077" s="656"/>
      <c r="Q1077" s="657"/>
      <c r="R1077" s="704"/>
      <c r="S1077" s="3180"/>
    </row>
    <row r="1078" spans="7:19" ht="15" customHeight="1">
      <c r="G1078" s="1047"/>
      <c r="H1078" s="655"/>
      <c r="I1078" s="1722"/>
      <c r="J1078" s="655"/>
      <c r="K1078" s="655"/>
      <c r="L1078" s="655"/>
      <c r="M1078" s="655"/>
      <c r="N1078" s="1310"/>
      <c r="O1078" s="655"/>
      <c r="P1078" s="656"/>
      <c r="Q1078" s="657"/>
      <c r="R1078" s="704"/>
      <c r="S1078" s="3180"/>
    </row>
    <row r="1079" spans="7:19" ht="15" customHeight="1">
      <c r="G1079" s="1047"/>
      <c r="H1079" s="655"/>
      <c r="I1079" s="1722"/>
      <c r="J1079" s="655"/>
      <c r="K1079" s="655"/>
      <c r="L1079" s="655"/>
      <c r="M1079" s="655"/>
      <c r="N1079" s="1310"/>
      <c r="O1079" s="655"/>
      <c r="P1079" s="656"/>
      <c r="Q1079" s="657"/>
      <c r="R1079" s="704"/>
      <c r="S1079" s="3180"/>
    </row>
    <row r="1080" spans="7:19" ht="15" customHeight="1">
      <c r="G1080" s="1047"/>
      <c r="H1080" s="655"/>
      <c r="I1080" s="1722"/>
      <c r="J1080" s="655"/>
      <c r="K1080" s="655"/>
      <c r="L1080" s="655"/>
      <c r="M1080" s="655"/>
      <c r="N1080" s="1310"/>
      <c r="O1080" s="655"/>
      <c r="P1080" s="656"/>
      <c r="Q1080" s="657"/>
      <c r="R1080" s="704"/>
      <c r="S1080" s="3180"/>
    </row>
    <row r="1081" spans="7:19" ht="15" customHeight="1">
      <c r="G1081" s="1047"/>
      <c r="H1081" s="655"/>
      <c r="I1081" s="1722"/>
      <c r="J1081" s="655"/>
      <c r="K1081" s="655"/>
      <c r="L1081" s="655"/>
      <c r="M1081" s="655"/>
      <c r="N1081" s="1310"/>
      <c r="O1081" s="655"/>
      <c r="P1081" s="656"/>
      <c r="Q1081" s="657"/>
      <c r="R1081" s="704"/>
      <c r="S1081" s="3180"/>
    </row>
    <row r="1082" spans="7:19" ht="15" customHeight="1">
      <c r="G1082" s="1047"/>
      <c r="H1082" s="655"/>
      <c r="I1082" s="1722"/>
      <c r="J1082" s="655"/>
      <c r="K1082" s="655"/>
      <c r="L1082" s="655"/>
      <c r="M1082" s="655"/>
      <c r="N1082" s="1310"/>
      <c r="O1082" s="655"/>
      <c r="P1082" s="656"/>
      <c r="Q1082" s="657"/>
      <c r="R1082" s="704"/>
      <c r="S1082" s="3180"/>
    </row>
    <row r="1083" spans="7:19" ht="15" customHeight="1">
      <c r="G1083" s="1047"/>
      <c r="H1083" s="655"/>
      <c r="I1083" s="1722"/>
      <c r="J1083" s="655"/>
      <c r="K1083" s="655"/>
      <c r="L1083" s="655"/>
      <c r="M1083" s="655"/>
      <c r="N1083" s="1310"/>
      <c r="O1083" s="655"/>
      <c r="P1083" s="656"/>
      <c r="Q1083" s="657"/>
      <c r="R1083" s="704"/>
      <c r="S1083" s="3180"/>
    </row>
    <row r="1084" spans="7:19" ht="15" customHeight="1">
      <c r="G1084" s="1047"/>
      <c r="H1084" s="655"/>
      <c r="I1084" s="1722"/>
      <c r="J1084" s="655"/>
      <c r="K1084" s="655"/>
      <c r="L1084" s="655"/>
      <c r="M1084" s="655"/>
      <c r="N1084" s="1310"/>
      <c r="O1084" s="655"/>
      <c r="P1084" s="656"/>
      <c r="Q1084" s="657"/>
      <c r="R1084" s="704"/>
      <c r="S1084" s="3180"/>
    </row>
    <row r="1085" spans="7:19" ht="15" customHeight="1">
      <c r="G1085" s="1047"/>
      <c r="H1085" s="655"/>
      <c r="I1085" s="1722"/>
      <c r="J1085" s="655"/>
      <c r="K1085" s="655"/>
      <c r="L1085" s="655"/>
      <c r="M1085" s="655"/>
      <c r="N1085" s="1310"/>
      <c r="O1085" s="655"/>
      <c r="P1085" s="656"/>
      <c r="Q1085" s="657"/>
      <c r="R1085" s="704"/>
      <c r="S1085" s="3180"/>
    </row>
    <row r="1086" spans="7:19" ht="15" customHeight="1">
      <c r="G1086" s="1047"/>
      <c r="H1086" s="655"/>
      <c r="I1086" s="1722"/>
      <c r="J1086" s="655"/>
      <c r="K1086" s="655"/>
      <c r="L1086" s="655"/>
      <c r="M1086" s="655"/>
      <c r="N1086" s="1310"/>
      <c r="O1086" s="655"/>
      <c r="P1086" s="656"/>
      <c r="Q1086" s="657"/>
      <c r="R1086" s="704"/>
      <c r="S1086" s="3180"/>
    </row>
    <row r="1087" spans="7:19" ht="15" customHeight="1">
      <c r="G1087" s="1047"/>
      <c r="H1087" s="655"/>
      <c r="I1087" s="1722"/>
      <c r="J1087" s="655"/>
      <c r="K1087" s="655"/>
      <c r="L1087" s="655"/>
      <c r="M1087" s="655"/>
      <c r="N1087" s="1310"/>
      <c r="O1087" s="655"/>
      <c r="P1087" s="656"/>
      <c r="Q1087" s="657"/>
      <c r="R1087" s="704"/>
      <c r="S1087" s="3180"/>
    </row>
    <row r="1088" spans="7:19" ht="15" customHeight="1">
      <c r="G1088" s="1047"/>
      <c r="H1088" s="655"/>
      <c r="I1088" s="1722"/>
      <c r="J1088" s="655"/>
      <c r="K1088" s="655"/>
      <c r="L1088" s="655"/>
      <c r="M1088" s="655"/>
      <c r="N1088" s="1310"/>
      <c r="O1088" s="655"/>
      <c r="P1088" s="656"/>
      <c r="Q1088" s="657"/>
      <c r="R1088" s="704"/>
      <c r="S1088" s="3180"/>
    </row>
    <row r="1089" spans="7:19" ht="15" customHeight="1">
      <c r="G1089" s="1047"/>
      <c r="H1089" s="655"/>
      <c r="I1089" s="1722"/>
      <c r="J1089" s="655"/>
      <c r="K1089" s="655"/>
      <c r="L1089" s="655"/>
      <c r="M1089" s="655"/>
      <c r="N1089" s="1310"/>
      <c r="O1089" s="655"/>
      <c r="P1089" s="656"/>
      <c r="Q1089" s="657"/>
      <c r="R1089" s="704"/>
      <c r="S1089" s="3180"/>
    </row>
    <row r="1090" spans="7:19" ht="15" customHeight="1">
      <c r="G1090" s="1047"/>
      <c r="H1090" s="655"/>
      <c r="I1090" s="1722"/>
      <c r="J1090" s="655"/>
      <c r="K1090" s="655"/>
      <c r="L1090" s="655"/>
      <c r="M1090" s="655"/>
      <c r="N1090" s="1310"/>
      <c r="O1090" s="655"/>
      <c r="P1090" s="656"/>
      <c r="Q1090" s="657"/>
      <c r="R1090" s="704"/>
      <c r="S1090" s="3180"/>
    </row>
    <row r="1091" spans="7:19" ht="15" customHeight="1">
      <c r="G1091" s="1047"/>
      <c r="H1091" s="655"/>
      <c r="I1091" s="1722"/>
      <c r="J1091" s="655"/>
      <c r="K1091" s="655"/>
      <c r="L1091" s="655"/>
      <c r="M1091" s="655"/>
      <c r="N1091" s="1310"/>
      <c r="O1091" s="655"/>
      <c r="P1091" s="656"/>
      <c r="Q1091" s="657"/>
      <c r="R1091" s="704"/>
      <c r="S1091" s="3180"/>
    </row>
    <row r="1092" spans="7:19" ht="15" customHeight="1">
      <c r="G1092" s="1047"/>
      <c r="H1092" s="655"/>
      <c r="I1092" s="1722"/>
      <c r="J1092" s="655"/>
      <c r="K1092" s="655"/>
      <c r="L1092" s="655"/>
      <c r="M1092" s="655"/>
      <c r="N1092" s="1310"/>
      <c r="O1092" s="655"/>
      <c r="P1092" s="656"/>
      <c r="Q1092" s="657"/>
      <c r="R1092" s="704"/>
      <c r="S1092" s="3180"/>
    </row>
    <row r="1093" spans="7:19" ht="15" customHeight="1">
      <c r="G1093" s="1047"/>
      <c r="H1093" s="655"/>
      <c r="I1093" s="1722"/>
      <c r="J1093" s="655"/>
      <c r="K1093" s="655"/>
      <c r="L1093" s="655"/>
      <c r="M1093" s="655"/>
      <c r="N1093" s="1310"/>
      <c r="O1093" s="655"/>
      <c r="P1093" s="656"/>
      <c r="Q1093" s="657"/>
      <c r="R1093" s="704"/>
      <c r="S1093" s="3180"/>
    </row>
    <row r="1094" spans="7:19" ht="15" customHeight="1">
      <c r="G1094" s="1047"/>
      <c r="H1094" s="655"/>
      <c r="I1094" s="1722"/>
      <c r="J1094" s="655"/>
      <c r="K1094" s="655"/>
      <c r="L1094" s="655"/>
      <c r="M1094" s="655"/>
      <c r="N1094" s="1310"/>
      <c r="O1094" s="655"/>
      <c r="P1094" s="656"/>
      <c r="Q1094" s="657"/>
      <c r="R1094" s="704"/>
      <c r="S1094" s="3180"/>
    </row>
    <row r="1095" spans="7:19" ht="15" customHeight="1">
      <c r="G1095" s="1047"/>
      <c r="H1095" s="655"/>
      <c r="I1095" s="1722"/>
      <c r="J1095" s="655"/>
      <c r="K1095" s="655"/>
      <c r="L1095" s="655"/>
      <c r="M1095" s="655"/>
      <c r="N1095" s="1310"/>
      <c r="O1095" s="655"/>
      <c r="P1095" s="656"/>
      <c r="Q1095" s="657"/>
      <c r="R1095" s="704"/>
      <c r="S1095" s="3180"/>
    </row>
    <row r="1096" spans="7:19" ht="15" customHeight="1">
      <c r="G1096" s="1047"/>
      <c r="H1096" s="655"/>
      <c r="I1096" s="1722"/>
      <c r="J1096" s="655"/>
      <c r="K1096" s="655"/>
      <c r="L1096" s="655"/>
      <c r="M1096" s="655"/>
      <c r="N1096" s="1310"/>
      <c r="O1096" s="655"/>
      <c r="P1096" s="656"/>
      <c r="Q1096" s="657"/>
      <c r="R1096" s="704"/>
      <c r="S1096" s="3180"/>
    </row>
    <row r="1097" spans="7:19" ht="15" customHeight="1">
      <c r="G1097" s="1047"/>
      <c r="H1097" s="655"/>
      <c r="I1097" s="1722"/>
      <c r="J1097" s="655"/>
      <c r="K1097" s="655"/>
      <c r="L1097" s="655"/>
      <c r="M1097" s="655"/>
      <c r="N1097" s="1310"/>
      <c r="O1097" s="655"/>
      <c r="P1097" s="656"/>
      <c r="Q1097" s="657"/>
      <c r="R1097" s="704"/>
      <c r="S1097" s="3180"/>
    </row>
    <row r="1098" spans="7:19" ht="15" customHeight="1">
      <c r="G1098" s="1047"/>
      <c r="H1098" s="655"/>
      <c r="I1098" s="1722"/>
      <c r="J1098" s="655"/>
      <c r="K1098" s="655"/>
      <c r="L1098" s="655"/>
      <c r="M1098" s="655"/>
      <c r="N1098" s="1310"/>
      <c r="O1098" s="655"/>
      <c r="P1098" s="656"/>
      <c r="Q1098" s="657"/>
      <c r="R1098" s="704"/>
      <c r="S1098" s="3180"/>
    </row>
    <row r="1099" spans="7:19" ht="15" customHeight="1">
      <c r="G1099" s="1047"/>
      <c r="H1099" s="655"/>
      <c r="I1099" s="1722"/>
      <c r="J1099" s="655"/>
      <c r="K1099" s="655"/>
      <c r="L1099" s="655"/>
      <c r="M1099" s="655"/>
      <c r="N1099" s="1310"/>
      <c r="O1099" s="655"/>
      <c r="P1099" s="656"/>
      <c r="Q1099" s="657"/>
      <c r="R1099" s="704"/>
      <c r="S1099" s="3180"/>
    </row>
    <row r="1100" spans="7:19" ht="15" customHeight="1">
      <c r="G1100" s="1047"/>
      <c r="H1100" s="655"/>
      <c r="I1100" s="1722"/>
      <c r="J1100" s="655"/>
      <c r="K1100" s="655"/>
      <c r="L1100" s="655"/>
      <c r="M1100" s="655"/>
      <c r="N1100" s="1310"/>
      <c r="O1100" s="655"/>
      <c r="P1100" s="656"/>
      <c r="Q1100" s="657"/>
      <c r="R1100" s="704"/>
      <c r="S1100" s="3180"/>
    </row>
    <row r="1101" spans="7:19" ht="15" customHeight="1">
      <c r="G1101" s="1047"/>
      <c r="H1101" s="655"/>
      <c r="I1101" s="1722"/>
      <c r="J1101" s="655"/>
      <c r="K1101" s="655"/>
      <c r="L1101" s="655"/>
      <c r="M1101" s="655"/>
      <c r="N1101" s="1310"/>
      <c r="O1101" s="655"/>
      <c r="P1101" s="656"/>
      <c r="Q1101" s="657"/>
      <c r="R1101" s="704"/>
      <c r="S1101" s="3180"/>
    </row>
    <row r="1102" spans="7:19" ht="15" customHeight="1">
      <c r="G1102" s="1047"/>
      <c r="H1102" s="655"/>
      <c r="I1102" s="1722"/>
      <c r="J1102" s="655"/>
      <c r="K1102" s="655"/>
      <c r="L1102" s="655"/>
      <c r="M1102" s="655"/>
      <c r="N1102" s="1310"/>
      <c r="O1102" s="655"/>
      <c r="P1102" s="656"/>
      <c r="Q1102" s="657"/>
      <c r="R1102" s="704"/>
      <c r="S1102" s="3180"/>
    </row>
    <row r="1103" spans="7:19" ht="15" customHeight="1">
      <c r="G1103" s="1047"/>
      <c r="H1103" s="655"/>
      <c r="I1103" s="1722"/>
      <c r="J1103" s="655"/>
      <c r="K1103" s="655"/>
      <c r="L1103" s="655"/>
      <c r="M1103" s="655"/>
      <c r="N1103" s="1310"/>
      <c r="O1103" s="655"/>
      <c r="P1103" s="656"/>
      <c r="Q1103" s="657"/>
      <c r="R1103" s="704"/>
      <c r="S1103" s="3180"/>
    </row>
    <row r="1104" spans="7:19" ht="15" customHeight="1">
      <c r="G1104" s="1047"/>
      <c r="H1104" s="655"/>
      <c r="I1104" s="1722"/>
      <c r="J1104" s="655"/>
      <c r="K1104" s="655"/>
      <c r="L1104" s="655"/>
      <c r="M1104" s="655"/>
      <c r="N1104" s="1310"/>
      <c r="O1104" s="655"/>
      <c r="P1104" s="656"/>
      <c r="Q1104" s="657"/>
      <c r="R1104" s="704"/>
      <c r="S1104" s="3180"/>
    </row>
    <row r="1105" spans="7:19" ht="15" customHeight="1">
      <c r="G1105" s="1047"/>
      <c r="H1105" s="655"/>
      <c r="I1105" s="1722"/>
      <c r="J1105" s="655"/>
      <c r="K1105" s="655"/>
      <c r="L1105" s="655"/>
      <c r="M1105" s="655"/>
      <c r="N1105" s="1310"/>
      <c r="O1105" s="655"/>
      <c r="P1105" s="656"/>
      <c r="Q1105" s="657"/>
      <c r="R1105" s="704"/>
      <c r="S1105" s="3180"/>
    </row>
    <row r="1106" spans="7:19" ht="15" customHeight="1">
      <c r="G1106" s="1047"/>
      <c r="H1106" s="655"/>
      <c r="I1106" s="1722"/>
      <c r="J1106" s="655"/>
      <c r="K1106" s="655"/>
      <c r="L1106" s="655"/>
      <c r="M1106" s="655"/>
      <c r="N1106" s="1310"/>
      <c r="O1106" s="655"/>
      <c r="P1106" s="656"/>
      <c r="Q1106" s="657"/>
      <c r="R1106" s="704"/>
      <c r="S1106" s="3180"/>
    </row>
    <row r="1107" spans="7:19" ht="15" customHeight="1">
      <c r="G1107" s="1047"/>
      <c r="H1107" s="655"/>
      <c r="I1107" s="1722"/>
      <c r="J1107" s="655"/>
      <c r="K1107" s="655"/>
      <c r="L1107" s="655"/>
      <c r="M1107" s="655"/>
      <c r="N1107" s="1310"/>
      <c r="O1107" s="655"/>
      <c r="P1107" s="656"/>
      <c r="Q1107" s="657"/>
      <c r="R1107" s="704"/>
      <c r="S1107" s="3180"/>
    </row>
    <row r="1108" spans="7:19" ht="15" customHeight="1">
      <c r="G1108" s="1047"/>
      <c r="H1108" s="655"/>
      <c r="I1108" s="1722"/>
      <c r="J1108" s="655"/>
      <c r="K1108" s="655"/>
      <c r="L1108" s="655"/>
      <c r="M1108" s="655"/>
      <c r="N1108" s="1310"/>
      <c r="O1108" s="655"/>
      <c r="P1108" s="656"/>
      <c r="Q1108" s="657"/>
      <c r="R1108" s="704"/>
      <c r="S1108" s="3180"/>
    </row>
    <row r="1109" spans="7:19" ht="15" customHeight="1">
      <c r="G1109" s="1047"/>
      <c r="H1109" s="655"/>
      <c r="I1109" s="1722"/>
      <c r="J1109" s="655"/>
      <c r="K1109" s="655"/>
      <c r="L1109" s="655"/>
      <c r="M1109" s="655"/>
      <c r="N1109" s="1310"/>
      <c r="O1109" s="655"/>
      <c r="P1109" s="656"/>
      <c r="Q1109" s="657"/>
      <c r="R1109" s="704"/>
      <c r="S1109" s="3180"/>
    </row>
    <row r="1110" spans="7:19" ht="15" customHeight="1">
      <c r="G1110" s="1047"/>
      <c r="H1110" s="655"/>
      <c r="I1110" s="1722"/>
      <c r="J1110" s="655"/>
      <c r="K1110" s="655"/>
      <c r="L1110" s="655"/>
      <c r="M1110" s="655"/>
      <c r="N1110" s="1310"/>
      <c r="O1110" s="655"/>
      <c r="P1110" s="656"/>
      <c r="Q1110" s="657"/>
      <c r="R1110" s="704"/>
      <c r="S1110" s="3180"/>
    </row>
    <row r="1111" spans="7:19" ht="15" customHeight="1">
      <c r="G1111" s="1047"/>
      <c r="H1111" s="655"/>
      <c r="I1111" s="1722"/>
      <c r="J1111" s="655"/>
      <c r="K1111" s="655"/>
      <c r="L1111" s="655"/>
      <c r="M1111" s="655"/>
      <c r="N1111" s="1310"/>
      <c r="O1111" s="655"/>
      <c r="P1111" s="656"/>
      <c r="Q1111" s="657"/>
      <c r="R1111" s="704"/>
      <c r="S1111" s="3180"/>
    </row>
    <row r="1112" spans="7:19" ht="15" customHeight="1">
      <c r="G1112" s="1047"/>
      <c r="H1112" s="655"/>
      <c r="I1112" s="1722"/>
      <c r="J1112" s="655"/>
      <c r="K1112" s="655"/>
      <c r="L1112" s="655"/>
      <c r="M1112" s="655"/>
      <c r="N1112" s="1310"/>
      <c r="O1112" s="655"/>
      <c r="P1112" s="656"/>
      <c r="Q1112" s="657"/>
      <c r="R1112" s="704"/>
      <c r="S1112" s="3180"/>
    </row>
    <row r="1113" spans="7:19" ht="15" customHeight="1">
      <c r="G1113" s="1047"/>
      <c r="H1113" s="655"/>
      <c r="I1113" s="1722"/>
      <c r="J1113" s="655"/>
      <c r="K1113" s="655"/>
      <c r="L1113" s="655"/>
      <c r="M1113" s="655"/>
      <c r="N1113" s="1310"/>
      <c r="O1113" s="655"/>
      <c r="P1113" s="656"/>
      <c r="Q1113" s="657"/>
      <c r="R1113" s="704"/>
      <c r="S1113" s="3180"/>
    </row>
    <row r="1114" spans="7:19" ht="15" customHeight="1">
      <c r="G1114" s="1047"/>
      <c r="H1114" s="655"/>
      <c r="I1114" s="1722"/>
      <c r="J1114" s="655"/>
      <c r="K1114" s="655"/>
      <c r="L1114" s="655"/>
      <c r="M1114" s="655"/>
      <c r="N1114" s="1310"/>
      <c r="O1114" s="655"/>
      <c r="P1114" s="656"/>
      <c r="Q1114" s="657"/>
      <c r="R1114" s="704"/>
      <c r="S1114" s="3180"/>
    </row>
    <row r="1115" spans="7:19" ht="15" customHeight="1">
      <c r="G1115" s="1047"/>
      <c r="H1115" s="655"/>
      <c r="I1115" s="1722"/>
      <c r="J1115" s="655"/>
      <c r="K1115" s="655"/>
      <c r="L1115" s="655"/>
      <c r="M1115" s="655"/>
      <c r="N1115" s="1310"/>
      <c r="O1115" s="655"/>
      <c r="P1115" s="656"/>
      <c r="Q1115" s="657"/>
      <c r="R1115" s="704"/>
      <c r="S1115" s="3180"/>
    </row>
    <row r="1116" spans="7:19" ht="15" customHeight="1">
      <c r="G1116" s="1047"/>
      <c r="H1116" s="655"/>
      <c r="I1116" s="1722"/>
      <c r="J1116" s="655"/>
      <c r="K1116" s="655"/>
      <c r="L1116" s="655"/>
      <c r="M1116" s="655"/>
      <c r="N1116" s="1310"/>
      <c r="O1116" s="655"/>
      <c r="P1116" s="656"/>
      <c r="Q1116" s="657"/>
      <c r="R1116" s="704"/>
      <c r="S1116" s="3180"/>
    </row>
    <row r="1117" spans="7:19" ht="15" customHeight="1">
      <c r="G1117" s="1047"/>
      <c r="H1117" s="655"/>
      <c r="I1117" s="1722"/>
      <c r="J1117" s="655"/>
      <c r="K1117" s="655"/>
      <c r="L1117" s="655"/>
      <c r="M1117" s="655"/>
      <c r="N1117" s="1310"/>
      <c r="O1117" s="655"/>
      <c r="P1117" s="656"/>
      <c r="Q1117" s="657"/>
      <c r="R1117" s="704"/>
      <c r="S1117" s="3180"/>
    </row>
    <row r="1118" spans="7:19" ht="15" customHeight="1">
      <c r="G1118" s="1047"/>
      <c r="H1118" s="655"/>
      <c r="I1118" s="1722"/>
      <c r="J1118" s="655"/>
      <c r="K1118" s="655"/>
      <c r="L1118" s="655"/>
      <c r="M1118" s="655"/>
      <c r="N1118" s="1310"/>
      <c r="O1118" s="655"/>
      <c r="P1118" s="656"/>
      <c r="Q1118" s="657"/>
      <c r="R1118" s="704"/>
      <c r="S1118" s="3180"/>
    </row>
    <row r="1119" spans="7:19" ht="15" customHeight="1">
      <c r="G1119" s="1047"/>
      <c r="H1119" s="655"/>
      <c r="I1119" s="1722"/>
      <c r="J1119" s="655"/>
      <c r="K1119" s="655"/>
      <c r="L1119" s="655"/>
      <c r="M1119" s="655"/>
      <c r="N1119" s="1310"/>
      <c r="O1119" s="655"/>
      <c r="P1119" s="656"/>
      <c r="Q1119" s="657"/>
      <c r="R1119" s="704"/>
      <c r="S1119" s="3180"/>
    </row>
    <row r="1120" spans="7:19" ht="15" customHeight="1">
      <c r="G1120" s="1047"/>
      <c r="H1120" s="655"/>
      <c r="I1120" s="1722"/>
      <c r="J1120" s="655"/>
      <c r="K1120" s="655"/>
      <c r="L1120" s="655"/>
      <c r="M1120" s="655"/>
      <c r="N1120" s="1310"/>
      <c r="O1120" s="655"/>
      <c r="P1120" s="656"/>
      <c r="Q1120" s="657"/>
      <c r="R1120" s="704"/>
      <c r="S1120" s="3180"/>
    </row>
    <row r="1121" spans="7:19" ht="15" customHeight="1">
      <c r="G1121" s="1047"/>
      <c r="H1121" s="655"/>
      <c r="I1121" s="1722"/>
      <c r="J1121" s="655"/>
      <c r="K1121" s="655"/>
      <c r="L1121" s="655"/>
      <c r="M1121" s="655"/>
      <c r="N1121" s="1310"/>
      <c r="O1121" s="655"/>
      <c r="P1121" s="656"/>
      <c r="Q1121" s="657"/>
      <c r="R1121" s="704"/>
      <c r="S1121" s="3180"/>
    </row>
    <row r="1122" spans="7:19" ht="15" customHeight="1">
      <c r="G1122" s="1047"/>
      <c r="H1122" s="655"/>
      <c r="I1122" s="1722"/>
      <c r="J1122" s="655"/>
      <c r="K1122" s="655"/>
      <c r="L1122" s="655"/>
      <c r="M1122" s="655"/>
      <c r="N1122" s="1310"/>
      <c r="O1122" s="655"/>
      <c r="P1122" s="656"/>
      <c r="Q1122" s="657"/>
      <c r="R1122" s="704"/>
      <c r="S1122" s="3180"/>
    </row>
    <row r="1123" spans="7:19" ht="15" customHeight="1">
      <c r="G1123" s="1047"/>
      <c r="H1123" s="655"/>
      <c r="I1123" s="1722"/>
      <c r="J1123" s="655"/>
      <c r="K1123" s="655"/>
      <c r="L1123" s="655"/>
      <c r="M1123" s="655"/>
      <c r="N1123" s="1310"/>
      <c r="O1123" s="655"/>
      <c r="P1123" s="656"/>
      <c r="Q1123" s="657"/>
      <c r="R1123" s="704"/>
      <c r="S1123" s="3180"/>
    </row>
    <row r="1124" spans="7:19" ht="15" customHeight="1">
      <c r="G1124" s="1047"/>
      <c r="H1124" s="655"/>
      <c r="I1124" s="1722"/>
      <c r="J1124" s="655"/>
      <c r="K1124" s="655"/>
      <c r="L1124" s="655"/>
      <c r="M1124" s="655"/>
      <c r="N1124" s="1310"/>
      <c r="O1124" s="655"/>
      <c r="P1124" s="656"/>
      <c r="Q1124" s="657"/>
      <c r="R1124" s="704"/>
      <c r="S1124" s="3180"/>
    </row>
    <row r="1125" spans="7:19" ht="15" customHeight="1">
      <c r="G1125" s="1047"/>
      <c r="H1125" s="655"/>
      <c r="I1125" s="1722"/>
      <c r="J1125" s="655"/>
      <c r="K1125" s="655"/>
      <c r="L1125" s="655"/>
      <c r="M1125" s="655"/>
      <c r="N1125" s="1310"/>
      <c r="O1125" s="655"/>
      <c r="P1125" s="656"/>
      <c r="Q1125" s="657"/>
      <c r="R1125" s="704"/>
      <c r="S1125" s="3180"/>
    </row>
    <row r="1126" spans="7:19" ht="15" customHeight="1">
      <c r="G1126" s="1047"/>
      <c r="H1126" s="655"/>
      <c r="I1126" s="1722"/>
      <c r="J1126" s="655"/>
      <c r="K1126" s="655"/>
      <c r="L1126" s="655"/>
      <c r="M1126" s="655"/>
      <c r="N1126" s="1310"/>
      <c r="O1126" s="655"/>
      <c r="P1126" s="656"/>
      <c r="Q1126" s="657"/>
      <c r="R1126" s="704"/>
      <c r="S1126" s="3180"/>
    </row>
    <row r="1127" spans="7:19" ht="15" customHeight="1">
      <c r="G1127" s="1047"/>
      <c r="H1127" s="655"/>
      <c r="I1127" s="1722"/>
      <c r="J1127" s="655"/>
      <c r="K1127" s="655"/>
      <c r="L1127" s="655"/>
      <c r="M1127" s="655"/>
      <c r="N1127" s="1310"/>
      <c r="O1127" s="655"/>
      <c r="P1127" s="656"/>
      <c r="Q1127" s="657"/>
      <c r="R1127" s="704"/>
      <c r="S1127" s="3180"/>
    </row>
    <row r="1128" spans="7:19" ht="15" customHeight="1">
      <c r="G1128" s="1047"/>
      <c r="H1128" s="655"/>
      <c r="I1128" s="1722"/>
      <c r="J1128" s="655"/>
      <c r="K1128" s="655"/>
      <c r="L1128" s="655"/>
      <c r="M1128" s="655"/>
      <c r="N1128" s="1310"/>
      <c r="O1128" s="655"/>
      <c r="P1128" s="656"/>
      <c r="Q1128" s="657"/>
      <c r="R1128" s="704"/>
      <c r="S1128" s="3180"/>
    </row>
    <row r="1129" spans="7:19" ht="15" customHeight="1">
      <c r="G1129" s="1047"/>
      <c r="H1129" s="655"/>
      <c r="I1129" s="1722"/>
      <c r="J1129" s="655"/>
      <c r="K1129" s="655"/>
      <c r="L1129" s="655"/>
      <c r="M1129" s="655"/>
      <c r="N1129" s="1310"/>
      <c r="O1129" s="655"/>
      <c r="P1129" s="656"/>
      <c r="Q1129" s="657"/>
      <c r="R1129" s="704"/>
      <c r="S1129" s="3180"/>
    </row>
    <row r="1130" spans="7:19" ht="15" customHeight="1">
      <c r="G1130" s="1047"/>
      <c r="H1130" s="655"/>
      <c r="I1130" s="1722"/>
      <c r="J1130" s="655"/>
      <c r="K1130" s="655"/>
      <c r="L1130" s="655"/>
      <c r="M1130" s="655"/>
      <c r="N1130" s="1310"/>
      <c r="O1130" s="655"/>
      <c r="P1130" s="656"/>
      <c r="Q1130" s="657"/>
      <c r="R1130" s="704"/>
      <c r="S1130" s="3180"/>
    </row>
    <row r="1131" spans="7:19" ht="15" customHeight="1">
      <c r="G1131" s="1047"/>
      <c r="H1131" s="655"/>
      <c r="I1131" s="1722"/>
      <c r="J1131" s="655"/>
      <c r="K1131" s="655"/>
      <c r="L1131" s="655"/>
      <c r="M1131" s="655"/>
      <c r="N1131" s="1310"/>
      <c r="O1131" s="655"/>
      <c r="P1131" s="656"/>
      <c r="Q1131" s="657"/>
      <c r="R1131" s="704"/>
      <c r="S1131" s="3180"/>
    </row>
    <row r="1132" spans="7:19" ht="15" customHeight="1">
      <c r="G1132" s="1047"/>
      <c r="H1132" s="655"/>
      <c r="I1132" s="1722"/>
      <c r="J1132" s="655"/>
      <c r="K1132" s="655"/>
      <c r="L1132" s="655"/>
      <c r="M1132" s="655"/>
      <c r="N1132" s="1310"/>
      <c r="O1132" s="655"/>
      <c r="P1132" s="656"/>
      <c r="Q1132" s="657"/>
      <c r="R1132" s="704"/>
      <c r="S1132" s="3180"/>
    </row>
    <row r="1133" spans="7:19" ht="15" customHeight="1">
      <c r="G1133" s="1047"/>
      <c r="H1133" s="655"/>
      <c r="I1133" s="1722"/>
      <c r="J1133" s="655"/>
      <c r="K1133" s="655"/>
      <c r="L1133" s="655"/>
      <c r="M1133" s="655"/>
      <c r="N1133" s="1310"/>
      <c r="O1133" s="655"/>
      <c r="P1133" s="656"/>
      <c r="Q1133" s="657"/>
      <c r="R1133" s="704"/>
      <c r="S1133" s="3180"/>
    </row>
    <row r="1134" spans="7:19" ht="15" customHeight="1">
      <c r="G1134" s="1047"/>
      <c r="H1134" s="655"/>
      <c r="I1134" s="1722"/>
      <c r="J1134" s="655"/>
      <c r="K1134" s="655"/>
      <c r="L1134" s="655"/>
      <c r="M1134" s="655"/>
      <c r="N1134" s="1310"/>
      <c r="O1134" s="655"/>
      <c r="P1134" s="656"/>
      <c r="Q1134" s="657"/>
      <c r="R1134" s="704"/>
      <c r="S1134" s="3180"/>
    </row>
    <row r="1135" spans="7:19" ht="15" customHeight="1">
      <c r="G1135" s="1047"/>
      <c r="H1135" s="655"/>
      <c r="I1135" s="1722"/>
      <c r="J1135" s="655"/>
      <c r="K1135" s="655"/>
      <c r="L1135" s="655"/>
      <c r="M1135" s="655"/>
      <c r="N1135" s="1310"/>
      <c r="O1135" s="655"/>
      <c r="P1135" s="656"/>
      <c r="Q1135" s="657"/>
      <c r="R1135" s="704"/>
      <c r="S1135" s="3180"/>
    </row>
    <row r="1136" spans="7:19" ht="15" customHeight="1">
      <c r="G1136" s="1047"/>
      <c r="H1136" s="655"/>
      <c r="I1136" s="1722"/>
      <c r="J1136" s="655"/>
      <c r="K1136" s="655"/>
      <c r="L1136" s="655"/>
      <c r="M1136" s="655"/>
      <c r="N1136" s="1310"/>
      <c r="O1136" s="655"/>
      <c r="P1136" s="656"/>
      <c r="Q1136" s="657"/>
      <c r="R1136" s="704"/>
      <c r="S1136" s="3180"/>
    </row>
    <row r="1137" spans="7:19" ht="15" customHeight="1">
      <c r="G1137" s="1047"/>
      <c r="H1137" s="655"/>
      <c r="I1137" s="1722"/>
      <c r="J1137" s="655"/>
      <c r="K1137" s="655"/>
      <c r="L1137" s="655"/>
      <c r="M1137" s="655"/>
      <c r="N1137" s="1310"/>
      <c r="O1137" s="655"/>
      <c r="P1137" s="656"/>
      <c r="Q1137" s="657"/>
      <c r="R1137" s="704"/>
      <c r="S1137" s="3180"/>
    </row>
    <row r="1138" spans="7:19" ht="15" customHeight="1">
      <c r="G1138" s="1047"/>
      <c r="H1138" s="655"/>
      <c r="I1138" s="1722"/>
      <c r="J1138" s="655"/>
      <c r="K1138" s="655"/>
      <c r="L1138" s="655"/>
      <c r="M1138" s="655"/>
      <c r="N1138" s="1310"/>
      <c r="O1138" s="655"/>
      <c r="P1138" s="656"/>
      <c r="Q1138" s="657"/>
      <c r="R1138" s="704"/>
      <c r="S1138" s="3180"/>
    </row>
    <row r="1139" spans="7:19" ht="15" customHeight="1">
      <c r="G1139" s="1047"/>
      <c r="H1139" s="655"/>
      <c r="I1139" s="1722"/>
      <c r="J1139" s="655"/>
      <c r="K1139" s="655"/>
      <c r="L1139" s="655"/>
      <c r="M1139" s="655"/>
      <c r="N1139" s="1310"/>
      <c r="O1139" s="655"/>
      <c r="P1139" s="656"/>
      <c r="Q1139" s="657"/>
      <c r="R1139" s="704"/>
      <c r="S1139" s="3180"/>
    </row>
    <row r="1140" spans="7:19" ht="15" customHeight="1">
      <c r="G1140" s="1047"/>
      <c r="H1140" s="655"/>
      <c r="I1140" s="1722"/>
      <c r="J1140" s="655"/>
      <c r="K1140" s="655"/>
      <c r="L1140" s="655"/>
      <c r="M1140" s="655"/>
      <c r="N1140" s="1310"/>
      <c r="O1140" s="655"/>
      <c r="P1140" s="656"/>
      <c r="Q1140" s="657"/>
      <c r="R1140" s="704"/>
      <c r="S1140" s="3180"/>
    </row>
    <row r="1141" spans="7:19" ht="15" customHeight="1">
      <c r="G1141" s="1047"/>
      <c r="H1141" s="655"/>
      <c r="I1141" s="1722"/>
      <c r="J1141" s="655"/>
      <c r="K1141" s="655"/>
      <c r="L1141" s="655"/>
      <c r="M1141" s="655"/>
      <c r="N1141" s="1310"/>
      <c r="O1141" s="655"/>
      <c r="P1141" s="656"/>
      <c r="Q1141" s="657"/>
      <c r="R1141" s="704"/>
      <c r="S1141" s="3180"/>
    </row>
    <row r="1142" spans="7:19" ht="15" customHeight="1">
      <c r="G1142" s="1047"/>
      <c r="H1142" s="655"/>
      <c r="I1142" s="1722"/>
      <c r="J1142" s="655"/>
      <c r="K1142" s="655"/>
      <c r="L1142" s="655"/>
      <c r="M1142" s="655"/>
      <c r="N1142" s="1310"/>
      <c r="O1142" s="655"/>
      <c r="P1142" s="656"/>
      <c r="Q1142" s="657"/>
      <c r="R1142" s="704"/>
      <c r="S1142" s="3180"/>
    </row>
    <row r="1143" spans="7:19" ht="15" customHeight="1">
      <c r="G1143" s="1047"/>
      <c r="H1143" s="655"/>
      <c r="I1143" s="1722"/>
      <c r="J1143" s="655"/>
      <c r="K1143" s="655"/>
      <c r="L1143" s="655"/>
      <c r="M1143" s="655"/>
      <c r="N1143" s="1310"/>
      <c r="O1143" s="655"/>
      <c r="P1143" s="656"/>
      <c r="Q1143" s="657"/>
      <c r="R1143" s="704"/>
      <c r="S1143" s="3180"/>
    </row>
    <row r="1144" spans="7:19" ht="15" customHeight="1">
      <c r="G1144" s="1047"/>
      <c r="H1144" s="655"/>
      <c r="I1144" s="1722"/>
      <c r="J1144" s="655"/>
      <c r="K1144" s="655"/>
      <c r="L1144" s="655"/>
      <c r="M1144" s="655"/>
      <c r="N1144" s="1310"/>
      <c r="O1144" s="655"/>
      <c r="P1144" s="656"/>
      <c r="Q1144" s="657"/>
      <c r="R1144" s="704"/>
      <c r="S1144" s="3180"/>
    </row>
    <row r="1145" spans="7:19" ht="15" customHeight="1">
      <c r="G1145" s="1047"/>
      <c r="H1145" s="655"/>
      <c r="I1145" s="1722"/>
      <c r="J1145" s="655"/>
      <c r="K1145" s="655"/>
      <c r="L1145" s="655"/>
      <c r="M1145" s="655"/>
      <c r="N1145" s="1310"/>
      <c r="O1145" s="655"/>
      <c r="P1145" s="656"/>
      <c r="Q1145" s="657"/>
      <c r="R1145" s="704"/>
      <c r="S1145" s="3180"/>
    </row>
    <row r="1146" spans="7:19" ht="15" customHeight="1">
      <c r="G1146" s="1047"/>
      <c r="H1146" s="655"/>
      <c r="I1146" s="1722"/>
      <c r="J1146" s="655"/>
      <c r="K1146" s="655"/>
      <c r="L1146" s="655"/>
      <c r="M1146" s="655"/>
      <c r="N1146" s="1310"/>
      <c r="O1146" s="655"/>
      <c r="P1146" s="656"/>
      <c r="Q1146" s="657"/>
      <c r="R1146" s="704"/>
      <c r="S1146" s="3180"/>
    </row>
    <row r="1147" spans="7:19" ht="15" customHeight="1">
      <c r="G1147" s="1047"/>
      <c r="H1147" s="655"/>
      <c r="I1147" s="1722"/>
      <c r="J1147" s="655"/>
      <c r="K1147" s="655"/>
      <c r="L1147" s="655"/>
      <c r="M1147" s="655"/>
      <c r="N1147" s="1310"/>
      <c r="O1147" s="655"/>
      <c r="P1147" s="656"/>
      <c r="Q1147" s="657"/>
      <c r="R1147" s="704"/>
      <c r="S1147" s="3180"/>
    </row>
    <row r="1148" spans="7:19" ht="15" customHeight="1">
      <c r="G1148" s="1047"/>
      <c r="H1148" s="655"/>
      <c r="I1148" s="1722"/>
      <c r="J1148" s="655"/>
      <c r="K1148" s="655"/>
      <c r="L1148" s="655"/>
      <c r="M1148" s="655"/>
      <c r="N1148" s="1310"/>
      <c r="O1148" s="655"/>
      <c r="P1148" s="656"/>
      <c r="Q1148" s="657"/>
      <c r="R1148" s="704"/>
      <c r="S1148" s="3180"/>
    </row>
    <row r="1149" spans="7:19" ht="15" customHeight="1">
      <c r="G1149" s="1047"/>
      <c r="H1149" s="655"/>
      <c r="I1149" s="1722"/>
      <c r="J1149" s="655"/>
      <c r="K1149" s="655"/>
      <c r="L1149" s="655"/>
      <c r="M1149" s="655"/>
      <c r="N1149" s="1310"/>
      <c r="O1149" s="655"/>
      <c r="P1149" s="656"/>
      <c r="Q1149" s="657"/>
      <c r="R1149" s="704"/>
      <c r="S1149" s="3180"/>
    </row>
    <row r="1150" spans="7:19" ht="15" customHeight="1">
      <c r="G1150" s="1047"/>
      <c r="H1150" s="655"/>
      <c r="I1150" s="1722"/>
      <c r="J1150" s="655"/>
      <c r="K1150" s="655"/>
      <c r="L1150" s="655"/>
      <c r="M1150" s="655"/>
      <c r="N1150" s="1310"/>
      <c r="O1150" s="655"/>
      <c r="P1150" s="656"/>
      <c r="Q1150" s="657"/>
      <c r="R1150" s="704"/>
      <c r="S1150" s="3180"/>
    </row>
    <row r="1151" spans="7:19" ht="15" customHeight="1">
      <c r="G1151" s="1047"/>
      <c r="H1151" s="655"/>
      <c r="I1151" s="1722"/>
      <c r="J1151" s="655"/>
      <c r="K1151" s="655"/>
      <c r="L1151" s="655"/>
      <c r="M1151" s="655"/>
      <c r="N1151" s="1310"/>
      <c r="O1151" s="655"/>
      <c r="P1151" s="656"/>
      <c r="Q1151" s="657"/>
      <c r="R1151" s="704"/>
      <c r="S1151" s="3180"/>
    </row>
    <row r="1152" spans="7:19" ht="15" customHeight="1">
      <c r="G1152" s="1047"/>
      <c r="H1152" s="655"/>
      <c r="I1152" s="1722"/>
      <c r="J1152" s="655"/>
      <c r="K1152" s="655"/>
      <c r="L1152" s="655"/>
      <c r="M1152" s="655"/>
      <c r="N1152" s="1310"/>
      <c r="O1152" s="655"/>
      <c r="P1152" s="656"/>
      <c r="Q1152" s="657"/>
      <c r="R1152" s="704"/>
      <c r="S1152" s="3180"/>
    </row>
    <row r="1153" spans="7:19" ht="15" customHeight="1">
      <c r="G1153" s="1047"/>
      <c r="H1153" s="655"/>
      <c r="I1153" s="1722"/>
      <c r="J1153" s="655"/>
      <c r="K1153" s="655"/>
      <c r="L1153" s="655"/>
      <c r="M1153" s="655"/>
      <c r="N1153" s="1310"/>
      <c r="O1153" s="655"/>
      <c r="P1153" s="656"/>
      <c r="Q1153" s="657"/>
      <c r="R1153" s="704"/>
      <c r="S1153" s="3180"/>
    </row>
    <row r="1154" spans="7:19" ht="15" customHeight="1">
      <c r="G1154" s="1047"/>
      <c r="H1154" s="655"/>
      <c r="I1154" s="1722"/>
      <c r="J1154" s="655"/>
      <c r="K1154" s="655"/>
      <c r="L1154" s="655"/>
      <c r="M1154" s="655"/>
      <c r="N1154" s="1310"/>
      <c r="O1154" s="655"/>
      <c r="P1154" s="656"/>
      <c r="Q1154" s="657"/>
      <c r="R1154" s="704"/>
      <c r="S1154" s="3180"/>
    </row>
    <row r="1155" spans="7:19" ht="15" customHeight="1">
      <c r="G1155" s="1047"/>
      <c r="H1155" s="655"/>
      <c r="I1155" s="1722"/>
      <c r="J1155" s="655"/>
      <c r="K1155" s="655"/>
      <c r="L1155" s="655"/>
      <c r="M1155" s="655"/>
      <c r="N1155" s="1310"/>
      <c r="O1155" s="655"/>
      <c r="P1155" s="656"/>
      <c r="Q1155" s="657"/>
      <c r="R1155" s="704"/>
      <c r="S1155" s="3180"/>
    </row>
    <row r="1156" spans="7:19" ht="15" customHeight="1">
      <c r="G1156" s="1047"/>
      <c r="H1156" s="655"/>
      <c r="I1156" s="1722"/>
      <c r="J1156" s="655"/>
      <c r="K1156" s="655"/>
      <c r="L1156" s="655"/>
      <c r="M1156" s="655"/>
      <c r="N1156" s="1310"/>
      <c r="O1156" s="655"/>
      <c r="P1156" s="656"/>
      <c r="Q1156" s="657"/>
      <c r="R1156" s="704"/>
      <c r="S1156" s="3180"/>
    </row>
    <row r="1157" spans="7:19" ht="15" customHeight="1">
      <c r="G1157" s="1047"/>
      <c r="H1157" s="655"/>
      <c r="I1157" s="1722"/>
      <c r="J1157" s="655"/>
      <c r="K1157" s="655"/>
      <c r="L1157" s="655"/>
      <c r="M1157" s="655"/>
      <c r="N1157" s="1310"/>
      <c r="O1157" s="655"/>
      <c r="P1157" s="656"/>
      <c r="Q1157" s="657"/>
      <c r="R1157" s="704"/>
      <c r="S1157" s="3180"/>
    </row>
    <row r="1158" spans="7:19" ht="15" customHeight="1">
      <c r="G1158" s="1047"/>
      <c r="H1158" s="655"/>
      <c r="I1158" s="1722"/>
      <c r="J1158" s="655"/>
      <c r="K1158" s="655"/>
      <c r="L1158" s="655"/>
      <c r="M1158" s="655"/>
      <c r="N1158" s="1310"/>
      <c r="O1158" s="655"/>
      <c r="P1158" s="656"/>
      <c r="Q1158" s="657"/>
      <c r="R1158" s="704"/>
      <c r="S1158" s="3180"/>
    </row>
    <row r="1159" spans="7:19" ht="15" customHeight="1">
      <c r="G1159" s="1047"/>
      <c r="H1159" s="655"/>
      <c r="I1159" s="1722"/>
      <c r="J1159" s="655"/>
      <c r="K1159" s="655"/>
      <c r="L1159" s="655"/>
      <c r="M1159" s="655"/>
      <c r="N1159" s="1310"/>
      <c r="O1159" s="655"/>
      <c r="P1159" s="656"/>
      <c r="Q1159" s="657"/>
      <c r="R1159" s="704"/>
      <c r="S1159" s="3180"/>
    </row>
    <row r="1160" spans="7:19" ht="15" customHeight="1">
      <c r="G1160" s="1047"/>
      <c r="H1160" s="655"/>
      <c r="I1160" s="1722"/>
      <c r="J1160" s="655"/>
      <c r="K1160" s="655"/>
      <c r="L1160" s="655"/>
      <c r="M1160" s="655"/>
      <c r="N1160" s="1310"/>
      <c r="O1160" s="655"/>
      <c r="P1160" s="656"/>
      <c r="Q1160" s="657"/>
      <c r="R1160" s="704"/>
      <c r="S1160" s="3180"/>
    </row>
    <row r="1161" spans="7:19" ht="15" customHeight="1">
      <c r="G1161" s="1047"/>
      <c r="H1161" s="655"/>
      <c r="I1161" s="1722"/>
      <c r="J1161" s="655"/>
      <c r="K1161" s="655"/>
      <c r="L1161" s="655"/>
      <c r="M1161" s="655"/>
      <c r="N1161" s="1310"/>
      <c r="O1161" s="655"/>
      <c r="P1161" s="656"/>
      <c r="Q1161" s="657"/>
      <c r="R1161" s="704"/>
      <c r="S1161" s="3180"/>
    </row>
    <row r="1162" spans="7:19" ht="15" customHeight="1">
      <c r="G1162" s="1047"/>
      <c r="H1162" s="655"/>
      <c r="I1162" s="1722"/>
      <c r="J1162" s="655"/>
      <c r="K1162" s="655"/>
      <c r="L1162" s="655"/>
      <c r="M1162" s="655"/>
      <c r="N1162" s="1310"/>
      <c r="O1162" s="655"/>
      <c r="P1162" s="656"/>
      <c r="Q1162" s="657"/>
      <c r="R1162" s="704"/>
      <c r="S1162" s="3180"/>
    </row>
    <row r="1163" spans="7:19" ht="15" customHeight="1">
      <c r="G1163" s="1047"/>
      <c r="H1163" s="655"/>
      <c r="I1163" s="1722"/>
      <c r="J1163" s="655"/>
      <c r="K1163" s="655"/>
      <c r="L1163" s="655"/>
      <c r="M1163" s="655"/>
      <c r="N1163" s="1310"/>
      <c r="O1163" s="655"/>
      <c r="P1163" s="656"/>
      <c r="Q1163" s="657"/>
      <c r="R1163" s="704"/>
      <c r="S1163" s="3180"/>
    </row>
    <row r="1164" spans="7:19" ht="15" customHeight="1">
      <c r="G1164" s="1047"/>
      <c r="H1164" s="655"/>
      <c r="I1164" s="1722"/>
      <c r="J1164" s="655"/>
      <c r="K1164" s="655"/>
      <c r="L1164" s="655"/>
      <c r="M1164" s="655"/>
      <c r="N1164" s="1310"/>
      <c r="O1164" s="655"/>
      <c r="P1164" s="656"/>
      <c r="Q1164" s="657"/>
      <c r="R1164" s="704"/>
      <c r="S1164" s="3180"/>
    </row>
    <row r="1165" spans="7:19" ht="15" customHeight="1">
      <c r="G1165" s="1047"/>
      <c r="H1165" s="655"/>
      <c r="I1165" s="1722"/>
      <c r="J1165" s="655"/>
      <c r="K1165" s="655"/>
      <c r="L1165" s="655"/>
      <c r="M1165" s="655"/>
      <c r="N1165" s="1310"/>
      <c r="O1165" s="655"/>
      <c r="P1165" s="656"/>
      <c r="Q1165" s="657"/>
      <c r="R1165" s="704"/>
      <c r="S1165" s="3180"/>
    </row>
    <row r="1166" spans="7:19" ht="15" customHeight="1">
      <c r="G1166" s="1047"/>
      <c r="H1166" s="655"/>
      <c r="I1166" s="1722"/>
      <c r="J1166" s="655"/>
      <c r="K1166" s="655"/>
      <c r="L1166" s="655"/>
      <c r="M1166" s="655"/>
      <c r="N1166" s="1310"/>
      <c r="O1166" s="655"/>
      <c r="P1166" s="656"/>
      <c r="Q1166" s="657"/>
      <c r="R1166" s="704"/>
      <c r="S1166" s="3180"/>
    </row>
    <row r="1167" spans="7:19" ht="15" customHeight="1">
      <c r="G1167" s="1047"/>
      <c r="H1167" s="655"/>
      <c r="I1167" s="1722"/>
      <c r="J1167" s="655"/>
      <c r="K1167" s="655"/>
      <c r="L1167" s="655"/>
      <c r="M1167" s="655"/>
      <c r="N1167" s="1310"/>
      <c r="O1167" s="655"/>
      <c r="P1167" s="656"/>
      <c r="Q1167" s="657"/>
      <c r="R1167" s="704"/>
      <c r="S1167" s="3180"/>
    </row>
    <row r="1168" spans="7:19" ht="15" customHeight="1">
      <c r="G1168" s="1047"/>
      <c r="H1168" s="655"/>
      <c r="I1168" s="1722"/>
      <c r="J1168" s="655"/>
      <c r="K1168" s="655"/>
      <c r="L1168" s="655"/>
      <c r="M1168" s="655"/>
      <c r="N1168" s="1310"/>
      <c r="O1168" s="655"/>
      <c r="P1168" s="656"/>
      <c r="Q1168" s="657"/>
      <c r="R1168" s="704"/>
      <c r="S1168" s="3180"/>
    </row>
    <row r="1169" spans="7:19" ht="15" customHeight="1">
      <c r="G1169" s="1047"/>
      <c r="H1169" s="655"/>
      <c r="I1169" s="1722"/>
      <c r="J1169" s="655"/>
      <c r="K1169" s="655"/>
      <c r="L1169" s="655"/>
      <c r="M1169" s="655"/>
      <c r="N1169" s="1310"/>
      <c r="O1169" s="655"/>
      <c r="P1169" s="656"/>
      <c r="Q1169" s="657"/>
      <c r="R1169" s="704"/>
      <c r="S1169" s="3180"/>
    </row>
    <row r="1170" spans="7:19" ht="15" customHeight="1">
      <c r="G1170" s="1047"/>
      <c r="H1170" s="655"/>
      <c r="I1170" s="1722"/>
      <c r="J1170" s="655"/>
      <c r="K1170" s="655"/>
      <c r="L1170" s="655"/>
      <c r="M1170" s="655"/>
      <c r="N1170" s="1310"/>
      <c r="O1170" s="655"/>
      <c r="P1170" s="656"/>
      <c r="Q1170" s="657"/>
      <c r="R1170" s="704"/>
      <c r="S1170" s="3180"/>
    </row>
    <row r="1171" spans="7:19" ht="15" customHeight="1">
      <c r="G1171" s="1047"/>
      <c r="H1171" s="655"/>
      <c r="I1171" s="1722"/>
      <c r="J1171" s="655"/>
      <c r="K1171" s="655"/>
      <c r="L1171" s="655"/>
      <c r="M1171" s="655"/>
      <c r="N1171" s="1310"/>
      <c r="O1171" s="655"/>
      <c r="P1171" s="656"/>
      <c r="Q1171" s="657"/>
      <c r="R1171" s="704"/>
      <c r="S1171" s="3180"/>
    </row>
    <row r="1172" spans="7:19" ht="15" customHeight="1">
      <c r="G1172" s="1047"/>
      <c r="H1172" s="655"/>
      <c r="I1172" s="1722"/>
      <c r="J1172" s="655"/>
      <c r="K1172" s="655"/>
      <c r="L1172" s="655"/>
      <c r="M1172" s="655"/>
      <c r="N1172" s="1310"/>
      <c r="O1172" s="655"/>
      <c r="P1172" s="656"/>
      <c r="Q1172" s="657"/>
      <c r="R1172" s="704"/>
      <c r="S1172" s="3180"/>
    </row>
    <row r="1173" spans="7:19" ht="15" customHeight="1">
      <c r="G1173" s="1047"/>
      <c r="H1173" s="655"/>
      <c r="I1173" s="1722"/>
      <c r="J1173" s="655"/>
      <c r="K1173" s="655"/>
      <c r="L1173" s="655"/>
      <c r="M1173" s="655"/>
      <c r="N1173" s="1310"/>
      <c r="O1173" s="655"/>
      <c r="P1173" s="656"/>
      <c r="Q1173" s="657"/>
      <c r="R1173" s="704"/>
      <c r="S1173" s="3180"/>
    </row>
    <row r="1174" spans="7:19" ht="15" customHeight="1">
      <c r="G1174" s="1047"/>
      <c r="H1174" s="655"/>
      <c r="I1174" s="1722"/>
      <c r="J1174" s="655"/>
      <c r="K1174" s="655"/>
      <c r="L1174" s="655"/>
      <c r="M1174" s="655"/>
      <c r="N1174" s="1310"/>
      <c r="O1174" s="655"/>
      <c r="P1174" s="656"/>
      <c r="Q1174" s="657"/>
      <c r="R1174" s="704"/>
      <c r="S1174" s="3180"/>
    </row>
    <row r="1175" spans="7:19" ht="15" customHeight="1">
      <c r="G1175" s="1047"/>
      <c r="H1175" s="655"/>
      <c r="I1175" s="1722"/>
      <c r="J1175" s="655"/>
      <c r="K1175" s="655"/>
      <c r="L1175" s="655"/>
      <c r="M1175" s="655"/>
      <c r="N1175" s="1310"/>
      <c r="O1175" s="655"/>
      <c r="P1175" s="656"/>
      <c r="Q1175" s="657"/>
      <c r="R1175" s="704"/>
      <c r="S1175" s="3180"/>
    </row>
    <row r="1176" spans="7:19" ht="15" customHeight="1">
      <c r="G1176" s="1047"/>
      <c r="H1176" s="655"/>
      <c r="I1176" s="1722"/>
      <c r="J1176" s="655"/>
      <c r="K1176" s="655"/>
      <c r="L1176" s="655"/>
      <c r="M1176" s="655"/>
      <c r="N1176" s="1310"/>
      <c r="O1176" s="655"/>
      <c r="P1176" s="656"/>
      <c r="Q1176" s="657"/>
      <c r="R1176" s="704"/>
      <c r="S1176" s="3180"/>
    </row>
    <row r="1177" spans="7:19" ht="15" customHeight="1">
      <c r="G1177" s="1047"/>
      <c r="H1177" s="655"/>
      <c r="I1177" s="1722"/>
      <c r="J1177" s="655"/>
      <c r="K1177" s="655"/>
      <c r="L1177" s="655"/>
      <c r="M1177" s="655"/>
      <c r="N1177" s="1310"/>
      <c r="O1177" s="655"/>
      <c r="P1177" s="656"/>
      <c r="Q1177" s="657"/>
      <c r="R1177" s="704"/>
      <c r="S1177" s="3180"/>
    </row>
    <row r="1178" spans="7:19" ht="15" customHeight="1">
      <c r="G1178" s="1047"/>
      <c r="H1178" s="655"/>
      <c r="I1178" s="1722"/>
      <c r="J1178" s="655"/>
      <c r="K1178" s="655"/>
      <c r="L1178" s="655"/>
      <c r="M1178" s="655"/>
      <c r="N1178" s="1310"/>
      <c r="O1178" s="655"/>
      <c r="P1178" s="656"/>
      <c r="Q1178" s="657"/>
      <c r="R1178" s="704"/>
      <c r="S1178" s="3180"/>
    </row>
    <row r="1179" spans="7:19" ht="15" customHeight="1">
      <c r="G1179" s="1047"/>
      <c r="H1179" s="655"/>
      <c r="I1179" s="1722"/>
      <c r="J1179" s="655"/>
      <c r="K1179" s="655"/>
      <c r="L1179" s="655"/>
      <c r="M1179" s="655"/>
      <c r="N1179" s="1310"/>
      <c r="O1179" s="655"/>
      <c r="P1179" s="656"/>
      <c r="Q1179" s="657"/>
      <c r="R1179" s="704"/>
      <c r="S1179" s="3180"/>
    </row>
    <row r="1180" spans="7:19" ht="15" customHeight="1">
      <c r="G1180" s="1047"/>
      <c r="H1180" s="655"/>
      <c r="I1180" s="1722"/>
      <c r="J1180" s="655"/>
      <c r="K1180" s="655"/>
      <c r="L1180" s="655"/>
      <c r="M1180" s="655"/>
      <c r="N1180" s="1310"/>
      <c r="O1180" s="655"/>
      <c r="P1180" s="656"/>
      <c r="Q1180" s="657"/>
      <c r="R1180" s="704"/>
      <c r="S1180" s="3180"/>
    </row>
    <row r="1181" spans="7:19" ht="15" customHeight="1">
      <c r="G1181" s="1047"/>
      <c r="H1181" s="655"/>
      <c r="I1181" s="1722"/>
      <c r="J1181" s="655"/>
      <c r="K1181" s="655"/>
      <c r="L1181" s="655"/>
      <c r="M1181" s="655"/>
      <c r="N1181" s="1310"/>
      <c r="O1181" s="655"/>
      <c r="P1181" s="656"/>
      <c r="Q1181" s="657"/>
      <c r="R1181" s="704"/>
      <c r="S1181" s="3180"/>
    </row>
    <row r="1182" spans="7:19" ht="15" customHeight="1">
      <c r="G1182" s="1047"/>
      <c r="H1182" s="655"/>
      <c r="I1182" s="1722"/>
      <c r="J1182" s="655"/>
      <c r="K1182" s="655"/>
      <c r="L1182" s="655"/>
      <c r="M1182" s="655"/>
      <c r="N1182" s="1310"/>
      <c r="O1182" s="655"/>
      <c r="P1182" s="656"/>
      <c r="Q1182" s="657"/>
      <c r="R1182" s="704"/>
      <c r="S1182" s="3180"/>
    </row>
    <row r="1183" spans="7:19" ht="15" customHeight="1">
      <c r="G1183" s="1047"/>
      <c r="H1183" s="655"/>
      <c r="I1183" s="1722"/>
      <c r="J1183" s="655"/>
      <c r="K1183" s="655"/>
      <c r="L1183" s="655"/>
      <c r="M1183" s="655"/>
      <c r="N1183" s="1310"/>
      <c r="O1183" s="655"/>
      <c r="P1183" s="656"/>
      <c r="Q1183" s="657"/>
      <c r="R1183" s="704"/>
      <c r="S1183" s="3180"/>
    </row>
    <row r="1184" spans="7:19" ht="15" customHeight="1">
      <c r="G1184" s="1047"/>
      <c r="H1184" s="655"/>
      <c r="I1184" s="1722"/>
      <c r="J1184" s="655"/>
      <c r="K1184" s="655"/>
      <c r="L1184" s="655"/>
      <c r="M1184" s="655"/>
      <c r="N1184" s="1310"/>
      <c r="O1184" s="655"/>
      <c r="P1184" s="656"/>
      <c r="Q1184" s="657"/>
      <c r="R1184" s="704"/>
      <c r="S1184" s="3180"/>
    </row>
    <row r="1185" spans="7:19" ht="15" customHeight="1">
      <c r="G1185" s="1047"/>
      <c r="H1185" s="655"/>
      <c r="I1185" s="1722"/>
      <c r="J1185" s="655"/>
      <c r="K1185" s="655"/>
      <c r="L1185" s="655"/>
      <c r="M1185" s="655"/>
      <c r="N1185" s="1310"/>
      <c r="O1185" s="655"/>
      <c r="P1185" s="656"/>
      <c r="Q1185" s="657"/>
      <c r="R1185" s="704"/>
      <c r="S1185" s="3180"/>
    </row>
    <row r="1186" spans="7:19" ht="15" customHeight="1">
      <c r="G1186" s="1047"/>
      <c r="H1186" s="655"/>
      <c r="I1186" s="1722"/>
      <c r="J1186" s="655"/>
      <c r="K1186" s="655"/>
      <c r="L1186" s="655"/>
      <c r="M1186" s="655"/>
      <c r="N1186" s="1310"/>
      <c r="O1186" s="655"/>
      <c r="P1186" s="656"/>
      <c r="Q1186" s="657"/>
      <c r="R1186" s="704"/>
      <c r="S1186" s="3180"/>
    </row>
    <row r="1187" spans="7:19" ht="15" customHeight="1">
      <c r="G1187" s="1047"/>
      <c r="H1187" s="655"/>
      <c r="I1187" s="1722"/>
      <c r="J1187" s="655"/>
      <c r="K1187" s="655"/>
      <c r="L1187" s="655"/>
      <c r="M1187" s="655"/>
      <c r="N1187" s="1310"/>
      <c r="O1187" s="655"/>
      <c r="P1187" s="656"/>
      <c r="Q1187" s="657"/>
      <c r="R1187" s="704"/>
      <c r="S1187" s="3180"/>
    </row>
    <row r="1188" spans="7:19" ht="15" customHeight="1">
      <c r="G1188" s="1047"/>
      <c r="H1188" s="655"/>
      <c r="I1188" s="1722"/>
      <c r="J1188" s="655"/>
      <c r="K1188" s="655"/>
      <c r="L1188" s="655"/>
      <c r="M1188" s="655"/>
      <c r="N1188" s="1310"/>
      <c r="O1188" s="655"/>
      <c r="P1188" s="656"/>
      <c r="Q1188" s="657"/>
      <c r="R1188" s="704"/>
      <c r="S1188" s="3180"/>
    </row>
    <row r="1189" spans="7:19" ht="15" customHeight="1">
      <c r="G1189" s="1047"/>
      <c r="H1189" s="655"/>
      <c r="I1189" s="1722"/>
      <c r="J1189" s="655"/>
      <c r="K1189" s="655"/>
      <c r="L1189" s="655"/>
      <c r="M1189" s="655"/>
      <c r="N1189" s="1310"/>
      <c r="O1189" s="655"/>
      <c r="P1189" s="656"/>
      <c r="Q1189" s="657"/>
      <c r="R1189" s="704"/>
      <c r="S1189" s="3180"/>
    </row>
    <row r="1190" spans="7:19" ht="15" customHeight="1">
      <c r="G1190" s="1047"/>
      <c r="H1190" s="655"/>
      <c r="I1190" s="1722"/>
      <c r="J1190" s="655"/>
      <c r="K1190" s="655"/>
      <c r="L1190" s="655"/>
      <c r="M1190" s="655"/>
      <c r="N1190" s="1310"/>
      <c r="O1190" s="655"/>
      <c r="P1190" s="656"/>
      <c r="Q1190" s="657"/>
      <c r="R1190" s="704"/>
      <c r="S1190" s="3180"/>
    </row>
    <row r="1191" spans="7:19" ht="15" customHeight="1">
      <c r="G1191" s="1047"/>
      <c r="H1191" s="655"/>
      <c r="I1191" s="1722"/>
      <c r="J1191" s="655"/>
      <c r="K1191" s="655"/>
      <c r="L1191" s="655"/>
      <c r="M1191" s="655"/>
      <c r="N1191" s="1310"/>
      <c r="O1191" s="655"/>
      <c r="P1191" s="656"/>
      <c r="Q1191" s="657"/>
      <c r="R1191" s="704"/>
      <c r="S1191" s="3180"/>
    </row>
    <row r="1192" spans="7:19" ht="15" customHeight="1">
      <c r="G1192" s="1047"/>
      <c r="H1192" s="655"/>
      <c r="I1192" s="1722"/>
      <c r="J1192" s="655"/>
      <c r="K1192" s="655"/>
      <c r="L1192" s="655"/>
      <c r="M1192" s="655"/>
      <c r="N1192" s="1310"/>
      <c r="O1192" s="655"/>
      <c r="P1192" s="656"/>
      <c r="Q1192" s="657"/>
      <c r="R1192" s="704"/>
      <c r="S1192" s="3180"/>
    </row>
    <row r="1193" spans="7:19" ht="15" customHeight="1">
      <c r="G1193" s="1047"/>
      <c r="H1193" s="655"/>
      <c r="I1193" s="1722"/>
      <c r="J1193" s="655"/>
      <c r="K1193" s="655"/>
      <c r="L1193" s="655"/>
      <c r="M1193" s="655"/>
      <c r="N1193" s="1310"/>
      <c r="O1193" s="655"/>
      <c r="P1193" s="656"/>
      <c r="Q1193" s="657"/>
      <c r="R1193" s="704"/>
      <c r="S1193" s="3180"/>
    </row>
    <row r="1194" spans="7:19" ht="15" customHeight="1">
      <c r="G1194" s="1047"/>
      <c r="H1194" s="655"/>
      <c r="I1194" s="1722"/>
      <c r="J1194" s="655"/>
      <c r="K1194" s="655"/>
      <c r="L1194" s="655"/>
      <c r="M1194" s="655"/>
      <c r="N1194" s="1310"/>
      <c r="O1194" s="655"/>
      <c r="P1194" s="656"/>
      <c r="Q1194" s="657"/>
      <c r="R1194" s="704"/>
      <c r="S1194" s="3180"/>
    </row>
    <row r="1195" spans="7:19" ht="15" customHeight="1">
      <c r="G1195" s="1047"/>
      <c r="H1195" s="655"/>
      <c r="I1195" s="1722"/>
      <c r="J1195" s="655"/>
      <c r="K1195" s="655"/>
      <c r="L1195" s="655"/>
      <c r="M1195" s="655"/>
      <c r="N1195" s="1310"/>
      <c r="O1195" s="655"/>
      <c r="P1195" s="656"/>
      <c r="Q1195" s="657"/>
      <c r="R1195" s="704"/>
      <c r="S1195" s="3180"/>
    </row>
    <row r="1196" spans="7:19" ht="15" customHeight="1">
      <c r="G1196" s="1047"/>
      <c r="H1196" s="655"/>
      <c r="I1196" s="1722"/>
      <c r="J1196" s="655"/>
      <c r="K1196" s="655"/>
      <c r="L1196" s="655"/>
      <c r="M1196" s="655"/>
      <c r="N1196" s="1310"/>
      <c r="O1196" s="655"/>
      <c r="P1196" s="656"/>
      <c r="Q1196" s="657"/>
      <c r="R1196" s="704"/>
      <c r="S1196" s="3180"/>
    </row>
    <row r="1197" spans="7:19" ht="15" customHeight="1">
      <c r="G1197" s="1047"/>
      <c r="H1197" s="655"/>
      <c r="I1197" s="1722"/>
      <c r="J1197" s="655"/>
      <c r="K1197" s="655"/>
      <c r="L1197" s="655"/>
      <c r="M1197" s="655"/>
      <c r="N1197" s="1310"/>
      <c r="O1197" s="655"/>
      <c r="P1197" s="656"/>
      <c r="Q1197" s="657"/>
      <c r="R1197" s="704"/>
      <c r="S1197" s="3180"/>
    </row>
    <row r="1198" spans="7:19" ht="15" customHeight="1">
      <c r="G1198" s="1047"/>
      <c r="H1198" s="655"/>
      <c r="I1198" s="1722"/>
      <c r="J1198" s="655"/>
      <c r="K1198" s="655"/>
      <c r="L1198" s="655"/>
      <c r="M1198" s="655"/>
      <c r="N1198" s="1310"/>
      <c r="O1198" s="655"/>
      <c r="P1198" s="656"/>
      <c r="Q1198" s="657"/>
      <c r="R1198" s="704"/>
      <c r="S1198" s="3180"/>
    </row>
    <row r="1199" spans="7:19" ht="15" customHeight="1">
      <c r="G1199" s="1047"/>
      <c r="H1199" s="655"/>
      <c r="I1199" s="1722"/>
      <c r="J1199" s="655"/>
      <c r="K1199" s="655"/>
      <c r="L1199" s="655"/>
      <c r="M1199" s="655"/>
      <c r="N1199" s="1310"/>
      <c r="O1199" s="655"/>
      <c r="P1199" s="656"/>
      <c r="Q1199" s="657"/>
      <c r="R1199" s="704"/>
      <c r="S1199" s="3180"/>
    </row>
    <row r="1200" spans="7:19" ht="15" customHeight="1">
      <c r="G1200" s="1047"/>
      <c r="H1200" s="655"/>
      <c r="I1200" s="1722"/>
      <c r="J1200" s="655"/>
      <c r="K1200" s="655"/>
      <c r="L1200" s="655"/>
      <c r="M1200" s="655"/>
      <c r="N1200" s="1310"/>
      <c r="O1200" s="655"/>
      <c r="P1200" s="656"/>
      <c r="Q1200" s="657"/>
      <c r="R1200" s="704"/>
      <c r="S1200" s="3180"/>
    </row>
    <row r="1201" spans="7:19" ht="15" customHeight="1">
      <c r="G1201" s="1047"/>
      <c r="H1201" s="655"/>
      <c r="I1201" s="1722"/>
      <c r="J1201" s="655"/>
      <c r="K1201" s="655"/>
      <c r="L1201" s="655"/>
      <c r="M1201" s="655"/>
      <c r="N1201" s="1310"/>
      <c r="O1201" s="655"/>
      <c r="P1201" s="656"/>
      <c r="Q1201" s="657"/>
      <c r="R1201" s="704"/>
      <c r="S1201" s="3180"/>
    </row>
    <row r="1202" spans="7:19" ht="15" customHeight="1">
      <c r="G1202" s="1047"/>
      <c r="H1202" s="655"/>
      <c r="I1202" s="1722"/>
      <c r="J1202" s="655"/>
      <c r="K1202" s="655"/>
      <c r="L1202" s="655"/>
      <c r="M1202" s="655"/>
      <c r="N1202" s="1310"/>
      <c r="O1202" s="655"/>
      <c r="P1202" s="656"/>
      <c r="Q1202" s="657"/>
      <c r="R1202" s="704"/>
      <c r="S1202" s="3180"/>
    </row>
    <row r="1203" spans="7:19" ht="15" customHeight="1">
      <c r="G1203" s="1047"/>
      <c r="H1203" s="655"/>
      <c r="I1203" s="1722"/>
      <c r="J1203" s="655"/>
      <c r="K1203" s="655"/>
      <c r="L1203" s="655"/>
      <c r="M1203" s="655"/>
      <c r="N1203" s="1310"/>
      <c r="O1203" s="655"/>
      <c r="P1203" s="656"/>
      <c r="Q1203" s="657"/>
      <c r="R1203" s="704"/>
      <c r="S1203" s="3180"/>
    </row>
    <row r="1204" spans="7:19" ht="15" customHeight="1">
      <c r="G1204" s="1047"/>
      <c r="H1204" s="655"/>
      <c r="I1204" s="1722"/>
      <c r="J1204" s="655"/>
      <c r="K1204" s="655"/>
      <c r="L1204" s="655"/>
      <c r="M1204" s="655"/>
      <c r="N1204" s="1310"/>
      <c r="O1204" s="655"/>
      <c r="P1204" s="656"/>
      <c r="Q1204" s="657"/>
      <c r="R1204" s="704"/>
      <c r="S1204" s="3180"/>
    </row>
    <row r="1205" spans="7:19" ht="15" customHeight="1">
      <c r="G1205" s="1047"/>
      <c r="H1205" s="655"/>
      <c r="I1205" s="1722"/>
      <c r="J1205" s="655"/>
      <c r="K1205" s="655"/>
      <c r="L1205" s="655"/>
      <c r="M1205" s="655"/>
      <c r="N1205" s="1310"/>
      <c r="O1205" s="655"/>
      <c r="P1205" s="656"/>
      <c r="Q1205" s="657"/>
      <c r="R1205" s="704"/>
      <c r="S1205" s="3180"/>
    </row>
    <row r="1206" spans="7:19" ht="15" customHeight="1">
      <c r="G1206" s="1047"/>
      <c r="H1206" s="655"/>
      <c r="I1206" s="1722"/>
      <c r="J1206" s="655"/>
      <c r="K1206" s="655"/>
      <c r="L1206" s="655"/>
      <c r="M1206" s="655"/>
      <c r="N1206" s="1310"/>
      <c r="O1206" s="655"/>
      <c r="P1206" s="656"/>
      <c r="Q1206" s="657"/>
      <c r="R1206" s="704"/>
      <c r="S1206" s="3180"/>
    </row>
    <row r="1207" spans="7:19" ht="15" customHeight="1">
      <c r="G1207" s="1047"/>
      <c r="H1207" s="655"/>
      <c r="I1207" s="1722"/>
      <c r="J1207" s="655"/>
      <c r="K1207" s="655"/>
      <c r="L1207" s="655"/>
      <c r="M1207" s="655"/>
      <c r="N1207" s="1310"/>
      <c r="O1207" s="655"/>
      <c r="P1207" s="656"/>
      <c r="Q1207" s="657"/>
      <c r="R1207" s="704"/>
      <c r="S1207" s="3180"/>
    </row>
    <row r="1208" spans="7:19" ht="15" customHeight="1">
      <c r="G1208" s="1047"/>
      <c r="H1208" s="655"/>
      <c r="I1208" s="1722"/>
      <c r="J1208" s="655"/>
      <c r="K1208" s="655"/>
      <c r="L1208" s="655"/>
      <c r="M1208" s="655"/>
      <c r="N1208" s="1310"/>
      <c r="O1208" s="655"/>
      <c r="P1208" s="656"/>
      <c r="Q1208" s="657"/>
      <c r="R1208" s="704"/>
      <c r="S1208" s="3180"/>
    </row>
    <row r="1209" spans="7:19" ht="15" customHeight="1">
      <c r="G1209" s="1047"/>
      <c r="H1209" s="655"/>
      <c r="I1209" s="1722"/>
      <c r="J1209" s="655"/>
      <c r="K1209" s="655"/>
      <c r="L1209" s="655"/>
      <c r="M1209" s="655"/>
      <c r="N1209" s="1310"/>
      <c r="O1209" s="655"/>
      <c r="P1209" s="656"/>
      <c r="Q1209" s="657"/>
      <c r="R1209" s="704"/>
      <c r="S1209" s="3180"/>
    </row>
    <row r="1210" spans="7:19" ht="15" customHeight="1">
      <c r="G1210" s="1047"/>
      <c r="H1210" s="655"/>
      <c r="I1210" s="1722"/>
      <c r="J1210" s="655"/>
      <c r="K1210" s="655"/>
      <c r="L1210" s="655"/>
      <c r="M1210" s="655"/>
      <c r="N1210" s="1310"/>
      <c r="O1210" s="655"/>
      <c r="P1210" s="656"/>
      <c r="Q1210" s="657"/>
      <c r="R1210" s="704"/>
      <c r="S1210" s="3180"/>
    </row>
    <row r="1211" spans="7:19" ht="15" customHeight="1">
      <c r="G1211" s="1047"/>
      <c r="H1211" s="655"/>
      <c r="I1211" s="1722"/>
      <c r="J1211" s="655"/>
      <c r="K1211" s="655"/>
      <c r="L1211" s="655"/>
      <c r="M1211" s="655"/>
      <c r="N1211" s="1310"/>
      <c r="O1211" s="655"/>
      <c r="P1211" s="656"/>
      <c r="Q1211" s="657"/>
      <c r="R1211" s="704"/>
      <c r="S1211" s="3180"/>
    </row>
    <row r="1212" spans="7:19" ht="15" customHeight="1">
      <c r="G1212" s="1047"/>
      <c r="H1212" s="655"/>
      <c r="I1212" s="1722"/>
      <c r="J1212" s="655"/>
      <c r="K1212" s="655"/>
      <c r="L1212" s="655"/>
      <c r="M1212" s="655"/>
      <c r="N1212" s="1310"/>
      <c r="O1212" s="655"/>
      <c r="P1212" s="656"/>
      <c r="Q1212" s="657"/>
      <c r="R1212" s="704"/>
      <c r="S1212" s="3180"/>
    </row>
    <row r="1213" spans="7:19" ht="15" customHeight="1">
      <c r="G1213" s="1047"/>
      <c r="H1213" s="655"/>
      <c r="I1213" s="1722"/>
      <c r="J1213" s="655"/>
      <c r="K1213" s="655"/>
      <c r="L1213" s="655"/>
      <c r="M1213" s="655"/>
      <c r="N1213" s="1310"/>
      <c r="O1213" s="655"/>
      <c r="P1213" s="656"/>
      <c r="Q1213" s="657"/>
      <c r="R1213" s="704"/>
      <c r="S1213" s="3180"/>
    </row>
    <row r="1214" spans="7:19" ht="15" customHeight="1">
      <c r="G1214" s="1047"/>
      <c r="H1214" s="655"/>
      <c r="I1214" s="1722"/>
      <c r="J1214" s="655"/>
      <c r="K1214" s="655"/>
      <c r="L1214" s="655"/>
      <c r="M1214" s="655"/>
      <c r="N1214" s="1310"/>
      <c r="O1214" s="655"/>
      <c r="P1214" s="656"/>
      <c r="Q1214" s="657"/>
      <c r="R1214" s="704"/>
      <c r="S1214" s="3180"/>
    </row>
    <row r="1215" spans="7:19" ht="15" customHeight="1">
      <c r="G1215" s="1047"/>
      <c r="H1215" s="655"/>
      <c r="I1215" s="1722"/>
      <c r="J1215" s="655"/>
      <c r="K1215" s="655"/>
      <c r="L1215" s="655"/>
      <c r="M1215" s="655"/>
      <c r="N1215" s="1310"/>
      <c r="O1215" s="655"/>
      <c r="P1215" s="656"/>
      <c r="Q1215" s="657"/>
      <c r="R1215" s="704"/>
      <c r="S1215" s="3180"/>
    </row>
    <row r="1216" spans="7:19" ht="15" customHeight="1">
      <c r="G1216" s="1047"/>
      <c r="H1216" s="655"/>
      <c r="I1216" s="1722"/>
      <c r="J1216" s="655"/>
      <c r="K1216" s="655"/>
      <c r="L1216" s="655"/>
      <c r="M1216" s="655"/>
      <c r="N1216" s="1310"/>
      <c r="O1216" s="655"/>
      <c r="P1216" s="656"/>
      <c r="Q1216" s="657"/>
      <c r="R1216" s="704"/>
      <c r="S1216" s="3180"/>
    </row>
    <row r="1217" spans="7:19" ht="15" customHeight="1">
      <c r="G1217" s="1047"/>
      <c r="H1217" s="655"/>
      <c r="I1217" s="1722"/>
      <c r="J1217" s="655"/>
      <c r="K1217" s="655"/>
      <c r="L1217" s="655"/>
      <c r="M1217" s="655"/>
      <c r="N1217" s="1310"/>
      <c r="O1217" s="655"/>
      <c r="P1217" s="656"/>
      <c r="Q1217" s="657"/>
      <c r="R1217" s="704"/>
      <c r="S1217" s="3180"/>
    </row>
    <row r="1218" spans="7:19" ht="15" customHeight="1">
      <c r="G1218" s="1047"/>
      <c r="H1218" s="655"/>
      <c r="I1218" s="1722"/>
      <c r="J1218" s="655"/>
      <c r="K1218" s="655"/>
      <c r="L1218" s="655"/>
      <c r="M1218" s="655"/>
      <c r="N1218" s="1310"/>
      <c r="O1218" s="655"/>
      <c r="P1218" s="656"/>
      <c r="Q1218" s="657"/>
      <c r="R1218" s="704"/>
      <c r="S1218" s="3180"/>
    </row>
    <row r="1219" spans="7:19" ht="15" customHeight="1">
      <c r="G1219" s="1047"/>
      <c r="H1219" s="655"/>
      <c r="I1219" s="1722"/>
      <c r="J1219" s="655"/>
      <c r="K1219" s="655"/>
      <c r="L1219" s="655"/>
      <c r="M1219" s="655"/>
      <c r="N1219" s="1310"/>
      <c r="O1219" s="655"/>
      <c r="P1219" s="656"/>
      <c r="Q1219" s="657"/>
      <c r="R1219" s="704"/>
      <c r="S1219" s="3180"/>
    </row>
    <row r="1220" spans="7:19" ht="15" customHeight="1">
      <c r="G1220" s="1047"/>
      <c r="H1220" s="655"/>
      <c r="I1220" s="1722"/>
      <c r="J1220" s="655"/>
      <c r="K1220" s="655"/>
      <c r="L1220" s="655"/>
      <c r="M1220" s="655"/>
      <c r="N1220" s="1310"/>
      <c r="O1220" s="655"/>
      <c r="P1220" s="656"/>
      <c r="Q1220" s="657"/>
      <c r="R1220" s="704"/>
      <c r="S1220" s="3180"/>
    </row>
    <row r="1221" spans="7:19" ht="15" customHeight="1">
      <c r="G1221" s="1047"/>
      <c r="H1221" s="655"/>
      <c r="I1221" s="1722"/>
      <c r="J1221" s="655"/>
      <c r="K1221" s="655"/>
      <c r="L1221" s="655"/>
      <c r="M1221" s="655"/>
      <c r="N1221" s="1310"/>
      <c r="O1221" s="655"/>
      <c r="P1221" s="656"/>
      <c r="Q1221" s="657"/>
      <c r="R1221" s="704"/>
      <c r="S1221" s="3180"/>
    </row>
    <row r="1222" spans="7:19" ht="15" customHeight="1">
      <c r="G1222" s="1047"/>
      <c r="H1222" s="655"/>
      <c r="I1222" s="1722"/>
      <c r="J1222" s="655"/>
      <c r="K1222" s="655"/>
      <c r="L1222" s="655"/>
      <c r="M1222" s="655"/>
      <c r="N1222" s="1310"/>
      <c r="O1222" s="655"/>
      <c r="P1222" s="656"/>
      <c r="Q1222" s="657"/>
      <c r="R1222" s="704"/>
      <c r="S1222" s="3180"/>
    </row>
    <row r="1223" spans="7:19" ht="15" customHeight="1">
      <c r="G1223" s="1047"/>
      <c r="H1223" s="655"/>
      <c r="I1223" s="1722"/>
      <c r="J1223" s="655"/>
      <c r="K1223" s="655"/>
      <c r="L1223" s="655"/>
      <c r="M1223" s="655"/>
      <c r="N1223" s="1310"/>
      <c r="O1223" s="655"/>
      <c r="P1223" s="656"/>
      <c r="Q1223" s="657"/>
      <c r="R1223" s="704"/>
      <c r="S1223" s="3180"/>
    </row>
    <row r="1224" spans="7:19" ht="15" customHeight="1">
      <c r="G1224" s="1047"/>
      <c r="H1224" s="655"/>
      <c r="I1224" s="1722"/>
      <c r="J1224" s="655"/>
      <c r="K1224" s="655"/>
      <c r="L1224" s="655"/>
      <c r="M1224" s="655"/>
      <c r="N1224" s="1310"/>
      <c r="O1224" s="655"/>
      <c r="P1224" s="656"/>
      <c r="Q1224" s="657"/>
      <c r="R1224" s="704"/>
      <c r="S1224" s="3180"/>
    </row>
    <row r="1225" spans="7:19" ht="15" customHeight="1">
      <c r="G1225" s="1047"/>
      <c r="H1225" s="655"/>
      <c r="I1225" s="1722"/>
      <c r="J1225" s="655"/>
      <c r="K1225" s="655"/>
      <c r="L1225" s="655"/>
      <c r="M1225" s="655"/>
      <c r="N1225" s="1310"/>
      <c r="O1225" s="655"/>
      <c r="P1225" s="656"/>
      <c r="Q1225" s="657"/>
      <c r="R1225" s="704"/>
      <c r="S1225" s="3180"/>
    </row>
    <row r="1226" spans="7:19" ht="15" customHeight="1">
      <c r="G1226" s="1047"/>
      <c r="H1226" s="655"/>
      <c r="I1226" s="1722"/>
      <c r="J1226" s="655"/>
      <c r="K1226" s="655"/>
      <c r="L1226" s="655"/>
      <c r="M1226" s="655"/>
      <c r="N1226" s="1310"/>
      <c r="O1226" s="655"/>
      <c r="P1226" s="656"/>
      <c r="Q1226" s="657"/>
      <c r="R1226" s="704"/>
      <c r="S1226" s="3180"/>
    </row>
    <row r="1227" spans="7:19" ht="15" customHeight="1">
      <c r="G1227" s="1047"/>
      <c r="H1227" s="655"/>
      <c r="I1227" s="1722"/>
      <c r="J1227" s="655"/>
      <c r="K1227" s="655"/>
      <c r="L1227" s="655"/>
      <c r="M1227" s="655"/>
      <c r="N1227" s="1310"/>
      <c r="O1227" s="655"/>
      <c r="P1227" s="656"/>
      <c r="Q1227" s="657"/>
      <c r="R1227" s="704"/>
      <c r="S1227" s="3180"/>
    </row>
    <row r="1228" spans="7:19" ht="15" customHeight="1">
      <c r="G1228" s="1047"/>
      <c r="H1228" s="655"/>
      <c r="I1228" s="1722"/>
      <c r="J1228" s="655"/>
      <c r="K1228" s="655"/>
      <c r="L1228" s="655"/>
      <c r="M1228" s="655"/>
      <c r="N1228" s="1310"/>
      <c r="O1228" s="655"/>
      <c r="P1228" s="656"/>
      <c r="Q1228" s="657"/>
      <c r="R1228" s="704"/>
      <c r="S1228" s="3180"/>
    </row>
    <row r="1229" spans="7:19" ht="15" customHeight="1">
      <c r="G1229" s="1047"/>
      <c r="H1229" s="655"/>
      <c r="I1229" s="1722"/>
      <c r="J1229" s="655"/>
      <c r="K1229" s="655"/>
      <c r="L1229" s="655"/>
      <c r="M1229" s="655"/>
      <c r="N1229" s="1310"/>
      <c r="O1229" s="655"/>
      <c r="P1229" s="656"/>
      <c r="Q1229" s="657"/>
      <c r="R1229" s="704"/>
      <c r="S1229" s="3180"/>
    </row>
    <row r="1230" spans="7:19" ht="15" customHeight="1">
      <c r="G1230" s="1047"/>
      <c r="H1230" s="655"/>
      <c r="I1230" s="1722"/>
      <c r="J1230" s="655"/>
      <c r="K1230" s="655"/>
      <c r="L1230" s="655"/>
      <c r="M1230" s="655"/>
      <c r="N1230" s="1310"/>
      <c r="O1230" s="655"/>
      <c r="P1230" s="656"/>
      <c r="Q1230" s="657"/>
      <c r="R1230" s="704"/>
      <c r="S1230" s="3180"/>
    </row>
    <row r="1231" spans="7:19" ht="15" customHeight="1">
      <c r="G1231" s="1047"/>
      <c r="H1231" s="655"/>
      <c r="I1231" s="1722"/>
      <c r="J1231" s="655"/>
      <c r="K1231" s="655"/>
      <c r="L1231" s="655"/>
      <c r="M1231" s="655"/>
      <c r="N1231" s="1310"/>
      <c r="O1231" s="655"/>
      <c r="P1231" s="656"/>
      <c r="Q1231" s="657"/>
      <c r="R1231" s="704"/>
      <c r="S1231" s="3180"/>
    </row>
    <row r="1232" spans="7:19" ht="15" customHeight="1">
      <c r="G1232" s="1047"/>
      <c r="H1232" s="655"/>
      <c r="I1232" s="1722"/>
      <c r="J1232" s="655"/>
      <c r="K1232" s="655"/>
      <c r="L1232" s="655"/>
      <c r="M1232" s="655"/>
      <c r="N1232" s="1310"/>
      <c r="O1232" s="655"/>
      <c r="P1232" s="656"/>
      <c r="Q1232" s="657"/>
      <c r="R1232" s="704"/>
      <c r="S1232" s="3180"/>
    </row>
    <row r="1233" spans="7:19" ht="15" customHeight="1">
      <c r="G1233" s="1047"/>
      <c r="H1233" s="655"/>
      <c r="I1233" s="1722"/>
      <c r="J1233" s="655"/>
      <c r="K1233" s="655"/>
      <c r="L1233" s="655"/>
      <c r="M1233" s="655"/>
      <c r="N1233" s="1310"/>
      <c r="O1233" s="655"/>
      <c r="P1233" s="656"/>
      <c r="Q1233" s="657"/>
      <c r="R1233" s="704"/>
      <c r="S1233" s="3180"/>
    </row>
    <row r="1234" spans="7:19" ht="15" customHeight="1">
      <c r="G1234" s="1047"/>
      <c r="H1234" s="655"/>
      <c r="I1234" s="1722"/>
      <c r="J1234" s="655"/>
      <c r="K1234" s="655"/>
      <c r="L1234" s="655"/>
      <c r="M1234" s="655"/>
      <c r="N1234" s="1310"/>
      <c r="O1234" s="655"/>
      <c r="P1234" s="656"/>
      <c r="Q1234" s="657"/>
      <c r="R1234" s="704"/>
      <c r="S1234" s="3180"/>
    </row>
    <row r="1235" spans="7:19" ht="15" customHeight="1">
      <c r="G1235" s="1047"/>
      <c r="H1235" s="655"/>
      <c r="I1235" s="1722"/>
      <c r="J1235" s="655"/>
      <c r="K1235" s="655"/>
      <c r="L1235" s="655"/>
      <c r="M1235" s="655"/>
      <c r="N1235" s="1310"/>
      <c r="O1235" s="655"/>
      <c r="P1235" s="656"/>
      <c r="Q1235" s="657"/>
      <c r="R1235" s="704"/>
      <c r="S1235" s="3180"/>
    </row>
    <row r="1236" spans="7:19" ht="15" customHeight="1">
      <c r="G1236" s="1047"/>
      <c r="H1236" s="655"/>
      <c r="I1236" s="1722"/>
      <c r="J1236" s="655"/>
      <c r="K1236" s="655"/>
      <c r="L1236" s="655"/>
      <c r="M1236" s="655"/>
      <c r="N1236" s="1310"/>
      <c r="O1236" s="655"/>
      <c r="P1236" s="656"/>
      <c r="Q1236" s="657"/>
      <c r="R1236" s="704"/>
      <c r="S1236" s="3180"/>
    </row>
    <row r="1237" spans="7:19" ht="15" customHeight="1">
      <c r="G1237" s="1047"/>
      <c r="H1237" s="655"/>
      <c r="I1237" s="1722"/>
      <c r="J1237" s="655"/>
      <c r="K1237" s="655"/>
      <c r="L1237" s="655"/>
      <c r="M1237" s="655"/>
      <c r="N1237" s="1310"/>
      <c r="O1237" s="655"/>
      <c r="P1237" s="656"/>
      <c r="Q1237" s="657"/>
      <c r="R1237" s="704"/>
      <c r="S1237" s="3180"/>
    </row>
    <row r="1238" spans="7:19" ht="15" customHeight="1">
      <c r="G1238" s="1047"/>
      <c r="H1238" s="655"/>
      <c r="I1238" s="1722"/>
      <c r="J1238" s="655"/>
      <c r="K1238" s="655"/>
      <c r="L1238" s="655"/>
      <c r="M1238" s="655"/>
      <c r="N1238" s="1310"/>
      <c r="O1238" s="655"/>
      <c r="P1238" s="656"/>
      <c r="Q1238" s="657"/>
      <c r="R1238" s="704"/>
      <c r="S1238" s="3180"/>
    </row>
    <row r="1239" spans="7:19" ht="15" customHeight="1">
      <c r="G1239" s="1047"/>
      <c r="H1239" s="655"/>
      <c r="I1239" s="1722"/>
      <c r="J1239" s="655"/>
      <c r="K1239" s="655"/>
      <c r="L1239" s="655"/>
      <c r="M1239" s="655"/>
      <c r="N1239" s="1310"/>
      <c r="O1239" s="655"/>
      <c r="P1239" s="656"/>
      <c r="Q1239" s="657"/>
      <c r="R1239" s="704"/>
      <c r="S1239" s="3180"/>
    </row>
    <row r="1240" spans="7:19" ht="15" customHeight="1">
      <c r="G1240" s="1047"/>
      <c r="H1240" s="655"/>
      <c r="I1240" s="1722"/>
      <c r="J1240" s="655"/>
      <c r="K1240" s="655"/>
      <c r="L1240" s="655"/>
      <c r="M1240" s="655"/>
      <c r="N1240" s="1310"/>
      <c r="O1240" s="655"/>
      <c r="P1240" s="656"/>
      <c r="Q1240" s="657"/>
      <c r="R1240" s="704"/>
      <c r="S1240" s="3180"/>
    </row>
    <row r="1241" spans="7:19" ht="15" customHeight="1">
      <c r="G1241" s="1047"/>
      <c r="H1241" s="655"/>
      <c r="I1241" s="1722"/>
      <c r="J1241" s="655"/>
      <c r="K1241" s="655"/>
      <c r="L1241" s="655"/>
      <c r="M1241" s="655"/>
      <c r="N1241" s="1310"/>
      <c r="O1241" s="655"/>
      <c r="P1241" s="656"/>
      <c r="Q1241" s="657"/>
      <c r="R1241" s="704"/>
      <c r="S1241" s="3180"/>
    </row>
    <row r="1242" spans="7:19" ht="15" customHeight="1">
      <c r="G1242" s="1047"/>
      <c r="H1242" s="655"/>
      <c r="I1242" s="1722"/>
      <c r="J1242" s="655"/>
      <c r="K1242" s="655"/>
      <c r="L1242" s="655"/>
      <c r="M1242" s="655"/>
      <c r="N1242" s="1310"/>
      <c r="O1242" s="655"/>
      <c r="P1242" s="656"/>
      <c r="Q1242" s="657"/>
      <c r="R1242" s="704"/>
      <c r="S1242" s="3180"/>
    </row>
    <row r="1243" spans="7:19" ht="15" customHeight="1">
      <c r="G1243" s="1047"/>
      <c r="H1243" s="655"/>
      <c r="I1243" s="1722"/>
      <c r="J1243" s="655"/>
      <c r="K1243" s="655"/>
      <c r="L1243" s="655"/>
      <c r="M1243" s="655"/>
      <c r="N1243" s="1310"/>
      <c r="O1243" s="655"/>
      <c r="P1243" s="656"/>
      <c r="Q1243" s="657"/>
      <c r="R1243" s="704"/>
      <c r="S1243" s="3180"/>
    </row>
    <row r="1244" spans="7:19" ht="15" customHeight="1">
      <c r="G1244" s="1047"/>
      <c r="H1244" s="655"/>
      <c r="I1244" s="1722"/>
      <c r="J1244" s="655"/>
      <c r="K1244" s="655"/>
      <c r="L1244" s="655"/>
      <c r="M1244" s="655"/>
      <c r="N1244" s="1310"/>
      <c r="O1244" s="655"/>
      <c r="P1244" s="656"/>
      <c r="Q1244" s="657"/>
      <c r="R1244" s="704"/>
      <c r="S1244" s="3180"/>
    </row>
    <row r="1245" spans="7:19" ht="15" customHeight="1">
      <c r="G1245" s="1047"/>
      <c r="H1245" s="655"/>
      <c r="I1245" s="1722"/>
      <c r="J1245" s="655"/>
      <c r="K1245" s="655"/>
      <c r="L1245" s="655"/>
      <c r="M1245" s="655"/>
      <c r="N1245" s="1310"/>
      <c r="O1245" s="655"/>
      <c r="P1245" s="656"/>
      <c r="Q1245" s="657"/>
      <c r="R1245" s="704"/>
      <c r="S1245" s="3180"/>
    </row>
    <row r="1246" spans="7:19" ht="15" customHeight="1">
      <c r="G1246" s="1047"/>
      <c r="H1246" s="655"/>
      <c r="I1246" s="1722"/>
      <c r="J1246" s="655"/>
      <c r="K1246" s="655"/>
      <c r="L1246" s="655"/>
      <c r="M1246" s="655"/>
      <c r="N1246" s="1310"/>
      <c r="O1246" s="655"/>
      <c r="P1246" s="656"/>
      <c r="Q1246" s="657"/>
      <c r="R1246" s="704"/>
      <c r="S1246" s="3180"/>
    </row>
    <row r="1247" spans="7:19" ht="15" customHeight="1">
      <c r="G1247" s="1047"/>
      <c r="H1247" s="655"/>
      <c r="I1247" s="1722"/>
      <c r="J1247" s="655"/>
      <c r="K1247" s="655"/>
      <c r="L1247" s="655"/>
      <c r="M1247" s="655"/>
      <c r="N1247" s="1310"/>
      <c r="O1247" s="655"/>
      <c r="P1247" s="656"/>
      <c r="Q1247" s="657"/>
      <c r="R1247" s="704"/>
      <c r="S1247" s="3180"/>
    </row>
    <row r="1248" spans="7:19" ht="15" customHeight="1">
      <c r="G1248" s="1047"/>
      <c r="H1248" s="655"/>
      <c r="I1248" s="1722"/>
      <c r="J1248" s="655"/>
      <c r="K1248" s="655"/>
      <c r="L1248" s="655"/>
      <c r="M1248" s="655"/>
      <c r="N1248" s="1310"/>
      <c r="O1248" s="655"/>
      <c r="P1248" s="656"/>
      <c r="Q1248" s="657"/>
      <c r="R1248" s="704"/>
      <c r="S1248" s="3180"/>
    </row>
    <row r="1249" spans="7:19" ht="15" customHeight="1">
      <c r="G1249" s="1047"/>
      <c r="H1249" s="655"/>
      <c r="I1249" s="1722"/>
      <c r="J1249" s="655"/>
      <c r="K1249" s="655"/>
      <c r="L1249" s="655"/>
      <c r="M1249" s="655"/>
      <c r="N1249" s="1310"/>
      <c r="O1249" s="655"/>
      <c r="P1249" s="656"/>
      <c r="Q1249" s="657"/>
      <c r="R1249" s="704"/>
      <c r="S1249" s="3180"/>
    </row>
    <row r="1250" spans="7:19" ht="15" customHeight="1">
      <c r="G1250" s="1047"/>
      <c r="H1250" s="655"/>
      <c r="I1250" s="1722"/>
      <c r="J1250" s="655"/>
      <c r="K1250" s="655"/>
      <c r="L1250" s="655"/>
      <c r="M1250" s="655"/>
      <c r="N1250" s="1310"/>
      <c r="O1250" s="655"/>
      <c r="P1250" s="656"/>
      <c r="Q1250" s="657"/>
      <c r="R1250" s="704"/>
      <c r="S1250" s="3180"/>
    </row>
    <row r="1251" spans="7:19" ht="15" customHeight="1">
      <c r="G1251" s="1047"/>
      <c r="H1251" s="655"/>
      <c r="I1251" s="1722"/>
      <c r="J1251" s="655"/>
      <c r="K1251" s="655"/>
      <c r="L1251" s="655"/>
      <c r="M1251" s="655"/>
      <c r="N1251" s="1310"/>
      <c r="O1251" s="655"/>
      <c r="P1251" s="656"/>
      <c r="Q1251" s="657"/>
      <c r="R1251" s="704"/>
      <c r="S1251" s="3180"/>
    </row>
    <row r="1252" spans="7:19" ht="15" customHeight="1">
      <c r="G1252" s="1047"/>
      <c r="H1252" s="655"/>
      <c r="I1252" s="1722"/>
      <c r="J1252" s="655"/>
      <c r="K1252" s="655"/>
      <c r="L1252" s="655"/>
      <c r="M1252" s="655"/>
      <c r="N1252" s="1310"/>
      <c r="O1252" s="655"/>
      <c r="P1252" s="656"/>
      <c r="Q1252" s="657"/>
      <c r="R1252" s="704"/>
      <c r="S1252" s="3180"/>
    </row>
    <row r="1253" spans="7:19" ht="15" customHeight="1">
      <c r="G1253" s="1047"/>
      <c r="H1253" s="655"/>
      <c r="I1253" s="1722"/>
      <c r="J1253" s="655"/>
      <c r="K1253" s="655"/>
      <c r="L1253" s="655"/>
      <c r="M1253" s="655"/>
      <c r="N1253" s="1310"/>
      <c r="O1253" s="655"/>
      <c r="P1253" s="656"/>
      <c r="Q1253" s="657"/>
      <c r="R1253" s="704"/>
      <c r="S1253" s="3180"/>
    </row>
    <row r="1254" spans="7:19" ht="15" customHeight="1">
      <c r="G1254" s="1047"/>
      <c r="H1254" s="655"/>
      <c r="I1254" s="1722"/>
      <c r="J1254" s="655"/>
      <c r="K1254" s="655"/>
      <c r="L1254" s="655"/>
      <c r="M1254" s="655"/>
      <c r="N1254" s="1310"/>
      <c r="O1254" s="655"/>
      <c r="P1254" s="656"/>
      <c r="Q1254" s="657"/>
      <c r="R1254" s="704"/>
      <c r="S1254" s="3180"/>
    </row>
    <row r="1255" spans="7:19" ht="15" customHeight="1">
      <c r="G1255" s="1047"/>
      <c r="H1255" s="655"/>
      <c r="I1255" s="1722"/>
      <c r="J1255" s="655"/>
      <c r="K1255" s="655"/>
      <c r="L1255" s="655"/>
      <c r="M1255" s="655"/>
      <c r="N1255" s="1310"/>
      <c r="O1255" s="655"/>
      <c r="P1255" s="656"/>
      <c r="Q1255" s="657"/>
      <c r="R1255" s="704"/>
      <c r="S1255" s="3180"/>
    </row>
    <row r="1256" spans="7:19" ht="15" customHeight="1">
      <c r="G1256" s="1047"/>
      <c r="H1256" s="655"/>
      <c r="I1256" s="1722"/>
      <c r="J1256" s="655"/>
      <c r="K1256" s="655"/>
      <c r="L1256" s="655"/>
      <c r="M1256" s="655"/>
      <c r="N1256" s="1310"/>
      <c r="O1256" s="655"/>
      <c r="P1256" s="656"/>
      <c r="Q1256" s="657"/>
      <c r="R1256" s="704"/>
      <c r="S1256" s="3180"/>
    </row>
    <row r="1257" spans="7:19" ht="15" customHeight="1">
      <c r="G1257" s="1047"/>
      <c r="H1257" s="655"/>
      <c r="I1257" s="1722"/>
      <c r="J1257" s="655"/>
      <c r="K1257" s="655"/>
      <c r="L1257" s="655"/>
      <c r="M1257" s="655"/>
      <c r="N1257" s="1310"/>
      <c r="O1257" s="655"/>
      <c r="P1257" s="656"/>
      <c r="Q1257" s="657"/>
      <c r="R1257" s="704"/>
      <c r="S1257" s="3180"/>
    </row>
    <row r="1258" spans="7:19" ht="15" customHeight="1">
      <c r="G1258" s="1047"/>
      <c r="H1258" s="655"/>
      <c r="I1258" s="1722"/>
      <c r="J1258" s="655"/>
      <c r="K1258" s="655"/>
      <c r="L1258" s="655"/>
      <c r="M1258" s="655"/>
      <c r="N1258" s="1310"/>
      <c r="O1258" s="655"/>
      <c r="P1258" s="656"/>
      <c r="Q1258" s="657"/>
      <c r="R1258" s="704"/>
      <c r="S1258" s="3180"/>
    </row>
    <row r="1259" spans="7:19" ht="15" customHeight="1">
      <c r="G1259" s="1047"/>
      <c r="H1259" s="655"/>
      <c r="I1259" s="1722"/>
      <c r="J1259" s="655"/>
      <c r="K1259" s="655"/>
      <c r="L1259" s="655"/>
      <c r="M1259" s="655"/>
      <c r="N1259" s="1310"/>
      <c r="O1259" s="655"/>
      <c r="P1259" s="656"/>
      <c r="Q1259" s="657"/>
      <c r="R1259" s="704"/>
      <c r="S1259" s="3180"/>
    </row>
    <row r="1260" spans="7:19" ht="15" customHeight="1">
      <c r="G1260" s="1047"/>
      <c r="H1260" s="655"/>
      <c r="I1260" s="1722"/>
      <c r="J1260" s="655"/>
      <c r="K1260" s="655"/>
      <c r="L1260" s="655"/>
      <c r="M1260" s="655"/>
      <c r="N1260" s="1310"/>
      <c r="O1260" s="655"/>
      <c r="P1260" s="656"/>
      <c r="Q1260" s="657"/>
      <c r="R1260" s="704"/>
      <c r="S1260" s="3180"/>
    </row>
    <row r="1261" spans="7:19" ht="15" customHeight="1">
      <c r="G1261" s="1047"/>
      <c r="H1261" s="655"/>
      <c r="I1261" s="1722"/>
      <c r="J1261" s="655"/>
      <c r="K1261" s="655"/>
      <c r="L1261" s="655"/>
      <c r="M1261" s="655"/>
      <c r="N1261" s="1310"/>
      <c r="O1261" s="655"/>
      <c r="P1261" s="656"/>
      <c r="Q1261" s="657"/>
      <c r="R1261" s="704"/>
      <c r="S1261" s="3180"/>
    </row>
    <row r="1262" spans="7:19" ht="15" customHeight="1">
      <c r="G1262" s="1047"/>
      <c r="H1262" s="655"/>
      <c r="I1262" s="1722"/>
      <c r="J1262" s="655"/>
      <c r="K1262" s="655"/>
      <c r="L1262" s="655"/>
      <c r="M1262" s="655"/>
      <c r="N1262" s="1310"/>
      <c r="O1262" s="655"/>
      <c r="P1262" s="656"/>
      <c r="Q1262" s="657"/>
      <c r="R1262" s="704"/>
      <c r="S1262" s="3180"/>
    </row>
    <row r="1263" spans="7:19" ht="15" customHeight="1">
      <c r="G1263" s="1047"/>
      <c r="H1263" s="655"/>
      <c r="I1263" s="1722"/>
      <c r="J1263" s="655"/>
      <c r="K1263" s="655"/>
      <c r="L1263" s="655"/>
      <c r="M1263" s="655"/>
      <c r="N1263" s="1310"/>
      <c r="O1263" s="655"/>
      <c r="P1263" s="656"/>
      <c r="Q1263" s="657"/>
      <c r="R1263" s="704"/>
      <c r="S1263" s="3180"/>
    </row>
    <row r="1264" spans="7:19" ht="15" customHeight="1">
      <c r="G1264" s="1047"/>
      <c r="H1264" s="655"/>
      <c r="I1264" s="1722"/>
      <c r="J1264" s="655"/>
      <c r="K1264" s="655"/>
      <c r="L1264" s="655"/>
      <c r="M1264" s="655"/>
      <c r="N1264" s="1310"/>
      <c r="O1264" s="655"/>
      <c r="P1264" s="656"/>
      <c r="Q1264" s="657"/>
      <c r="R1264" s="704"/>
      <c r="S1264" s="3180"/>
    </row>
    <row r="1265" spans="7:19" ht="15" customHeight="1">
      <c r="G1265" s="1047"/>
      <c r="H1265" s="655"/>
      <c r="I1265" s="1722"/>
      <c r="J1265" s="655"/>
      <c r="K1265" s="655"/>
      <c r="L1265" s="655"/>
      <c r="M1265" s="655"/>
      <c r="N1265" s="1310"/>
      <c r="O1265" s="655"/>
      <c r="P1265" s="656"/>
      <c r="Q1265" s="657"/>
      <c r="R1265" s="704"/>
      <c r="S1265" s="3180"/>
    </row>
    <row r="1266" spans="7:19" ht="15" customHeight="1">
      <c r="G1266" s="1047"/>
      <c r="H1266" s="655"/>
      <c r="I1266" s="1722"/>
      <c r="J1266" s="655"/>
      <c r="K1266" s="655"/>
      <c r="L1266" s="655"/>
      <c r="M1266" s="655"/>
      <c r="N1266" s="1310"/>
      <c r="O1266" s="655"/>
      <c r="P1266" s="656"/>
      <c r="Q1266" s="657"/>
      <c r="R1266" s="704"/>
      <c r="S1266" s="3180"/>
    </row>
    <row r="1267" spans="7:19" ht="15" customHeight="1">
      <c r="G1267" s="1047"/>
      <c r="H1267" s="655"/>
      <c r="I1267" s="1722"/>
      <c r="J1267" s="655"/>
      <c r="K1267" s="655"/>
      <c r="L1267" s="655"/>
      <c r="M1267" s="655"/>
      <c r="N1267" s="1310"/>
      <c r="O1267" s="655"/>
      <c r="P1267" s="656"/>
      <c r="Q1267" s="657"/>
      <c r="R1267" s="704"/>
      <c r="S1267" s="3180"/>
    </row>
    <row r="1268" spans="7:19" ht="15" customHeight="1">
      <c r="G1268" s="1047"/>
      <c r="H1268" s="655"/>
      <c r="I1268" s="1722"/>
      <c r="J1268" s="655"/>
      <c r="K1268" s="655"/>
      <c r="L1268" s="655"/>
      <c r="M1268" s="655"/>
      <c r="N1268" s="1310"/>
      <c r="O1268" s="655"/>
      <c r="P1268" s="656"/>
      <c r="Q1268" s="657"/>
      <c r="R1268" s="704"/>
      <c r="S1268" s="3180"/>
    </row>
    <row r="1269" spans="7:19" ht="15" customHeight="1">
      <c r="G1269" s="1047"/>
      <c r="H1269" s="655"/>
      <c r="I1269" s="1722"/>
      <c r="J1269" s="655"/>
      <c r="K1269" s="655"/>
      <c r="L1269" s="655"/>
      <c r="M1269" s="655"/>
      <c r="N1269" s="1310"/>
      <c r="O1269" s="655"/>
      <c r="P1269" s="656"/>
      <c r="Q1269" s="657"/>
      <c r="R1269" s="704"/>
      <c r="S1269" s="3180"/>
    </row>
    <row r="1270" spans="7:19" ht="15" customHeight="1">
      <c r="G1270" s="1047"/>
      <c r="H1270" s="655"/>
      <c r="I1270" s="1722"/>
      <c r="J1270" s="655"/>
      <c r="K1270" s="655"/>
      <c r="L1270" s="655"/>
      <c r="M1270" s="655"/>
      <c r="N1270" s="1310"/>
      <c r="O1270" s="655"/>
      <c r="P1270" s="656"/>
      <c r="Q1270" s="657"/>
      <c r="R1270" s="704"/>
      <c r="S1270" s="3180"/>
    </row>
    <row r="1271" spans="7:19" ht="15" customHeight="1">
      <c r="G1271" s="1047"/>
      <c r="H1271" s="655"/>
      <c r="I1271" s="1722"/>
      <c r="J1271" s="655"/>
      <c r="K1271" s="655"/>
      <c r="L1271" s="655"/>
      <c r="M1271" s="655"/>
      <c r="N1271" s="1310"/>
      <c r="O1271" s="655"/>
      <c r="P1271" s="656"/>
      <c r="Q1271" s="657"/>
      <c r="R1271" s="704"/>
      <c r="S1271" s="3180"/>
    </row>
    <row r="1272" spans="7:19" ht="15" customHeight="1">
      <c r="G1272" s="1047"/>
      <c r="H1272" s="655"/>
      <c r="I1272" s="1722"/>
      <c r="J1272" s="655"/>
      <c r="K1272" s="655"/>
      <c r="L1272" s="655"/>
      <c r="M1272" s="655"/>
      <c r="N1272" s="1310"/>
      <c r="O1272" s="655"/>
      <c r="P1272" s="656"/>
      <c r="Q1272" s="657"/>
      <c r="R1272" s="704"/>
      <c r="S1272" s="3180"/>
    </row>
    <row r="1273" spans="7:19" ht="15" customHeight="1">
      <c r="G1273" s="1047"/>
      <c r="H1273" s="655"/>
      <c r="I1273" s="1722"/>
      <c r="J1273" s="655"/>
      <c r="K1273" s="655"/>
      <c r="L1273" s="655"/>
      <c r="M1273" s="655"/>
      <c r="N1273" s="1310"/>
      <c r="O1273" s="655"/>
      <c r="P1273" s="656"/>
      <c r="Q1273" s="657"/>
      <c r="R1273" s="704"/>
      <c r="S1273" s="3180"/>
    </row>
    <row r="1274" spans="7:19" ht="15" customHeight="1">
      <c r="G1274" s="1047"/>
      <c r="H1274" s="655"/>
      <c r="I1274" s="1722"/>
      <c r="J1274" s="655"/>
      <c r="K1274" s="655"/>
      <c r="L1274" s="655"/>
      <c r="M1274" s="655"/>
      <c r="N1274" s="1310"/>
      <c r="O1274" s="655"/>
      <c r="P1274" s="656"/>
      <c r="Q1274" s="657"/>
      <c r="R1274" s="704"/>
      <c r="S1274" s="3180"/>
    </row>
    <row r="1275" spans="7:19" ht="15" customHeight="1">
      <c r="G1275" s="1047"/>
      <c r="H1275" s="655"/>
      <c r="I1275" s="1722"/>
      <c r="J1275" s="655"/>
      <c r="K1275" s="655"/>
      <c r="L1275" s="655"/>
      <c r="M1275" s="655"/>
      <c r="N1275" s="1310"/>
      <c r="O1275" s="655"/>
      <c r="P1275" s="656"/>
      <c r="Q1275" s="657"/>
      <c r="R1275" s="704"/>
      <c r="S1275" s="3180"/>
    </row>
    <row r="1276" spans="7:19" ht="15" customHeight="1">
      <c r="G1276" s="1047"/>
      <c r="H1276" s="655"/>
      <c r="I1276" s="1722"/>
      <c r="J1276" s="655"/>
      <c r="K1276" s="655"/>
      <c r="L1276" s="655"/>
      <c r="M1276" s="655"/>
      <c r="N1276" s="1310"/>
      <c r="O1276" s="655"/>
      <c r="P1276" s="656"/>
      <c r="Q1276" s="657"/>
      <c r="R1276" s="704"/>
      <c r="S1276" s="3180"/>
    </row>
    <row r="1277" spans="7:19" ht="15" customHeight="1">
      <c r="G1277" s="1047"/>
      <c r="H1277" s="655"/>
      <c r="I1277" s="1722"/>
      <c r="J1277" s="655"/>
      <c r="K1277" s="655"/>
      <c r="L1277" s="655"/>
      <c r="M1277" s="655"/>
      <c r="N1277" s="1310"/>
      <c r="O1277" s="655"/>
      <c r="P1277" s="656"/>
      <c r="Q1277" s="657"/>
      <c r="R1277" s="704"/>
      <c r="S1277" s="3180"/>
    </row>
    <row r="1278" spans="7:19" ht="15" customHeight="1">
      <c r="G1278" s="1047"/>
      <c r="H1278" s="655"/>
      <c r="I1278" s="1722"/>
      <c r="J1278" s="655"/>
      <c r="K1278" s="655"/>
      <c r="L1278" s="655"/>
      <c r="M1278" s="655"/>
      <c r="N1278" s="1310"/>
      <c r="O1278" s="655"/>
      <c r="P1278" s="656"/>
      <c r="Q1278" s="657"/>
      <c r="R1278" s="704"/>
      <c r="S1278" s="3180"/>
    </row>
    <row r="1279" spans="7:19" ht="15" customHeight="1">
      <c r="G1279" s="1047"/>
      <c r="H1279" s="655"/>
      <c r="I1279" s="1722"/>
      <c r="J1279" s="655"/>
      <c r="K1279" s="655"/>
      <c r="L1279" s="655"/>
      <c r="M1279" s="655"/>
      <c r="N1279" s="1310"/>
      <c r="O1279" s="655"/>
      <c r="P1279" s="656"/>
      <c r="Q1279" s="657"/>
      <c r="R1279" s="704"/>
      <c r="S1279" s="3180"/>
    </row>
    <row r="1280" spans="7:19" ht="15" customHeight="1">
      <c r="G1280" s="1047"/>
      <c r="H1280" s="655"/>
      <c r="I1280" s="1722"/>
      <c r="J1280" s="655"/>
      <c r="K1280" s="655"/>
      <c r="L1280" s="655"/>
      <c r="M1280" s="655"/>
      <c r="N1280" s="1310"/>
      <c r="O1280" s="655"/>
      <c r="P1280" s="656"/>
      <c r="Q1280" s="657"/>
      <c r="R1280" s="704"/>
      <c r="S1280" s="3180"/>
    </row>
    <row r="1281" spans="7:19" ht="15" customHeight="1">
      <c r="G1281" s="1047"/>
      <c r="H1281" s="655"/>
      <c r="I1281" s="1722"/>
      <c r="J1281" s="655"/>
      <c r="K1281" s="655"/>
      <c r="L1281" s="655"/>
      <c r="M1281" s="655"/>
      <c r="N1281" s="1310"/>
      <c r="O1281" s="655"/>
      <c r="P1281" s="656"/>
      <c r="Q1281" s="657"/>
      <c r="R1281" s="704"/>
      <c r="S1281" s="3180"/>
    </row>
    <row r="1282" spans="7:19" ht="15" customHeight="1">
      <c r="G1282" s="1047"/>
      <c r="H1282" s="655"/>
      <c r="I1282" s="1722"/>
      <c r="J1282" s="655"/>
      <c r="K1282" s="655"/>
      <c r="L1282" s="655"/>
      <c r="M1282" s="655"/>
      <c r="N1282" s="1310"/>
      <c r="O1282" s="655"/>
      <c r="P1282" s="656"/>
      <c r="Q1282" s="657"/>
      <c r="R1282" s="704"/>
      <c r="S1282" s="3180"/>
    </row>
    <row r="1283" spans="7:19" ht="15" customHeight="1">
      <c r="G1283" s="1047"/>
      <c r="H1283" s="655"/>
      <c r="I1283" s="1722"/>
      <c r="J1283" s="655"/>
      <c r="K1283" s="655"/>
      <c r="L1283" s="655"/>
      <c r="M1283" s="655"/>
      <c r="N1283" s="1310"/>
      <c r="O1283" s="655"/>
      <c r="P1283" s="656"/>
      <c r="Q1283" s="657"/>
      <c r="R1283" s="704"/>
      <c r="S1283" s="3180"/>
    </row>
    <row r="1284" spans="7:19" ht="15" customHeight="1">
      <c r="G1284" s="1047"/>
      <c r="H1284" s="655"/>
      <c r="I1284" s="1722"/>
      <c r="J1284" s="655"/>
      <c r="K1284" s="655"/>
      <c r="L1284" s="655"/>
      <c r="M1284" s="655"/>
      <c r="N1284" s="1310"/>
      <c r="O1284" s="655"/>
      <c r="P1284" s="656"/>
      <c r="Q1284" s="657"/>
      <c r="R1284" s="704"/>
      <c r="S1284" s="3180"/>
    </row>
    <row r="1285" spans="7:19" ht="15" customHeight="1">
      <c r="G1285" s="1047"/>
      <c r="H1285" s="655"/>
      <c r="I1285" s="1722"/>
      <c r="J1285" s="655"/>
      <c r="K1285" s="655"/>
      <c r="L1285" s="655"/>
      <c r="M1285" s="655"/>
      <c r="N1285" s="1310"/>
      <c r="O1285" s="655"/>
      <c r="P1285" s="656"/>
      <c r="Q1285" s="657"/>
      <c r="R1285" s="704"/>
      <c r="S1285" s="3180"/>
    </row>
    <row r="1286" spans="7:19" ht="15" customHeight="1">
      <c r="G1286" s="1047"/>
      <c r="H1286" s="655"/>
      <c r="I1286" s="1722"/>
      <c r="J1286" s="655"/>
      <c r="K1286" s="655"/>
      <c r="L1286" s="655"/>
      <c r="M1286" s="655"/>
      <c r="N1286" s="1310"/>
      <c r="O1286" s="655"/>
      <c r="P1286" s="656"/>
      <c r="Q1286" s="657"/>
      <c r="R1286" s="704"/>
      <c r="S1286" s="3180"/>
    </row>
    <row r="1287" spans="7:19" ht="15" customHeight="1">
      <c r="G1287" s="1047"/>
      <c r="H1287" s="655"/>
      <c r="I1287" s="1722"/>
      <c r="J1287" s="655"/>
      <c r="K1287" s="655"/>
      <c r="L1287" s="655"/>
      <c r="M1287" s="655"/>
      <c r="N1287" s="1310"/>
      <c r="O1287" s="655"/>
      <c r="P1287" s="656"/>
      <c r="Q1287" s="657"/>
      <c r="R1287" s="704"/>
      <c r="S1287" s="3180"/>
    </row>
    <row r="1288" spans="7:19" ht="15" customHeight="1">
      <c r="G1288" s="1047"/>
      <c r="H1288" s="655"/>
      <c r="I1288" s="1722"/>
      <c r="J1288" s="655"/>
      <c r="K1288" s="655"/>
      <c r="L1288" s="655"/>
      <c r="M1288" s="655"/>
      <c r="N1288" s="1310"/>
      <c r="O1288" s="655"/>
      <c r="P1288" s="656"/>
      <c r="Q1288" s="657"/>
      <c r="R1288" s="704"/>
      <c r="S1288" s="3180"/>
    </row>
    <row r="1289" spans="7:19" ht="15" customHeight="1">
      <c r="G1289" s="1047"/>
      <c r="H1289" s="655"/>
      <c r="I1289" s="1722"/>
      <c r="J1289" s="655"/>
      <c r="K1289" s="655"/>
      <c r="L1289" s="655"/>
      <c r="M1289" s="655"/>
      <c r="N1289" s="1310"/>
      <c r="O1289" s="655"/>
      <c r="P1289" s="656"/>
      <c r="Q1289" s="657"/>
      <c r="R1289" s="704"/>
      <c r="S1289" s="3180"/>
    </row>
    <row r="1290" spans="7:19" ht="15" customHeight="1">
      <c r="G1290" s="1047"/>
      <c r="H1290" s="655"/>
      <c r="I1290" s="1722"/>
      <c r="J1290" s="655"/>
      <c r="K1290" s="655"/>
      <c r="L1290" s="655"/>
      <c r="M1290" s="655"/>
      <c r="N1290" s="1310"/>
      <c r="O1290" s="655"/>
      <c r="P1290" s="656"/>
      <c r="Q1290" s="657"/>
      <c r="R1290" s="704"/>
      <c r="S1290" s="3180"/>
    </row>
    <row r="1291" spans="7:19" ht="15" customHeight="1">
      <c r="G1291" s="1047"/>
      <c r="H1291" s="655"/>
      <c r="I1291" s="1722"/>
      <c r="J1291" s="655"/>
      <c r="K1291" s="655"/>
      <c r="L1291" s="655"/>
      <c r="M1291" s="655"/>
      <c r="N1291" s="1310"/>
      <c r="O1291" s="655"/>
      <c r="P1291" s="656"/>
      <c r="Q1291" s="657"/>
      <c r="R1291" s="704"/>
      <c r="S1291" s="3180"/>
    </row>
    <row r="1292" spans="7:19" ht="15" customHeight="1">
      <c r="G1292" s="1047"/>
      <c r="H1292" s="655"/>
      <c r="I1292" s="1722"/>
      <c r="J1292" s="655"/>
      <c r="K1292" s="655"/>
      <c r="L1292" s="655"/>
      <c r="M1292" s="655"/>
      <c r="N1292" s="1310"/>
      <c r="O1292" s="655"/>
      <c r="P1292" s="656"/>
      <c r="Q1292" s="657"/>
      <c r="R1292" s="704"/>
      <c r="S1292" s="3180"/>
    </row>
    <row r="1293" spans="7:19" ht="15" customHeight="1">
      <c r="G1293" s="1047"/>
      <c r="H1293" s="655"/>
      <c r="I1293" s="1722"/>
      <c r="J1293" s="655"/>
      <c r="K1293" s="655"/>
      <c r="L1293" s="655"/>
      <c r="M1293" s="655"/>
      <c r="N1293" s="1310"/>
      <c r="O1293" s="655"/>
      <c r="P1293" s="656"/>
      <c r="Q1293" s="657"/>
      <c r="R1293" s="704"/>
      <c r="S1293" s="3180"/>
    </row>
    <row r="1294" spans="7:19" ht="15" customHeight="1">
      <c r="G1294" s="1047"/>
      <c r="H1294" s="655"/>
      <c r="I1294" s="1722"/>
      <c r="J1294" s="655"/>
      <c r="K1294" s="655"/>
      <c r="L1294" s="655"/>
      <c r="M1294" s="655"/>
      <c r="N1294" s="1310"/>
      <c r="O1294" s="655"/>
      <c r="P1294" s="656"/>
      <c r="Q1294" s="657"/>
      <c r="R1294" s="704"/>
      <c r="S1294" s="3180"/>
    </row>
    <row r="1295" spans="7:19" ht="15" customHeight="1">
      <c r="G1295" s="1047"/>
      <c r="H1295" s="655"/>
      <c r="I1295" s="1722"/>
      <c r="J1295" s="655"/>
      <c r="K1295" s="655"/>
      <c r="L1295" s="655"/>
      <c r="M1295" s="655"/>
      <c r="N1295" s="1310"/>
      <c r="O1295" s="655"/>
      <c r="P1295" s="656"/>
      <c r="Q1295" s="657"/>
      <c r="R1295" s="704"/>
      <c r="S1295" s="3180"/>
    </row>
    <row r="1296" spans="7:19" ht="15" customHeight="1">
      <c r="G1296" s="1047"/>
      <c r="H1296" s="655"/>
      <c r="I1296" s="1722"/>
      <c r="J1296" s="655"/>
      <c r="K1296" s="655"/>
      <c r="L1296" s="655"/>
      <c r="M1296" s="655"/>
      <c r="N1296" s="1310"/>
      <c r="O1296" s="655"/>
      <c r="P1296" s="656"/>
      <c r="Q1296" s="657"/>
      <c r="R1296" s="704"/>
      <c r="S1296" s="3180"/>
    </row>
    <row r="1297" spans="7:19" ht="15" customHeight="1">
      <c r="G1297" s="1047"/>
      <c r="H1297" s="655"/>
      <c r="I1297" s="1722"/>
      <c r="J1297" s="655"/>
      <c r="K1297" s="655"/>
      <c r="L1297" s="655"/>
      <c r="M1297" s="655"/>
      <c r="N1297" s="1310"/>
      <c r="O1297" s="655"/>
      <c r="P1297" s="656"/>
      <c r="Q1297" s="657"/>
      <c r="R1297" s="704"/>
      <c r="S1297" s="3180"/>
    </row>
    <row r="1298" spans="7:19" ht="15" customHeight="1">
      <c r="G1298" s="1047"/>
      <c r="H1298" s="655"/>
      <c r="I1298" s="1722"/>
      <c r="J1298" s="655"/>
      <c r="K1298" s="655"/>
      <c r="L1298" s="655"/>
      <c r="M1298" s="655"/>
      <c r="N1298" s="1310"/>
      <c r="O1298" s="655"/>
      <c r="P1298" s="656"/>
      <c r="Q1298" s="657"/>
      <c r="R1298" s="704"/>
      <c r="S1298" s="3180"/>
    </row>
    <row r="1299" spans="7:19" ht="15" customHeight="1">
      <c r="G1299" s="1047"/>
      <c r="H1299" s="655"/>
      <c r="I1299" s="1722"/>
      <c r="J1299" s="655"/>
      <c r="K1299" s="655"/>
      <c r="L1299" s="655"/>
      <c r="M1299" s="655"/>
      <c r="N1299" s="1310"/>
      <c r="O1299" s="655"/>
      <c r="P1299" s="656"/>
      <c r="Q1299" s="657"/>
      <c r="R1299" s="704"/>
      <c r="S1299" s="3180"/>
    </row>
    <row r="1300" spans="7:19" ht="15" customHeight="1">
      <c r="G1300" s="1047"/>
      <c r="H1300" s="655"/>
      <c r="I1300" s="1722"/>
      <c r="J1300" s="655"/>
      <c r="K1300" s="655"/>
      <c r="L1300" s="655"/>
      <c r="M1300" s="655"/>
      <c r="N1300" s="1310"/>
      <c r="O1300" s="655"/>
      <c r="P1300" s="656"/>
      <c r="Q1300" s="657"/>
      <c r="R1300" s="704"/>
      <c r="S1300" s="3180"/>
    </row>
    <row r="1301" spans="7:19" ht="15" customHeight="1">
      <c r="G1301" s="1047"/>
      <c r="H1301" s="655"/>
      <c r="I1301" s="1722"/>
      <c r="J1301" s="655"/>
      <c r="K1301" s="655"/>
      <c r="L1301" s="655"/>
      <c r="M1301" s="655"/>
      <c r="N1301" s="1310"/>
      <c r="O1301" s="655"/>
      <c r="P1301" s="656"/>
      <c r="Q1301" s="657"/>
      <c r="R1301" s="704"/>
      <c r="S1301" s="3180"/>
    </row>
    <row r="1302" spans="7:19" ht="15" customHeight="1">
      <c r="G1302" s="1047"/>
      <c r="H1302" s="655"/>
      <c r="I1302" s="1722"/>
      <c r="J1302" s="655"/>
      <c r="K1302" s="655"/>
      <c r="L1302" s="655"/>
      <c r="M1302" s="655"/>
      <c r="N1302" s="1310"/>
      <c r="O1302" s="655"/>
      <c r="P1302" s="656"/>
      <c r="Q1302" s="657"/>
      <c r="R1302" s="704"/>
      <c r="S1302" s="3180"/>
    </row>
    <row r="1303" spans="7:19" ht="15" customHeight="1">
      <c r="G1303" s="1047"/>
      <c r="H1303" s="655"/>
      <c r="I1303" s="1722"/>
      <c r="J1303" s="655"/>
      <c r="K1303" s="655"/>
      <c r="L1303" s="655"/>
      <c r="M1303" s="655"/>
      <c r="N1303" s="1310"/>
      <c r="O1303" s="655"/>
      <c r="P1303" s="656"/>
      <c r="Q1303" s="657"/>
      <c r="R1303" s="704"/>
      <c r="S1303" s="3180"/>
    </row>
    <row r="1304" spans="7:19" ht="15" customHeight="1">
      <c r="G1304" s="1047"/>
      <c r="H1304" s="655"/>
      <c r="I1304" s="1722"/>
      <c r="J1304" s="655"/>
      <c r="K1304" s="655"/>
      <c r="L1304" s="655"/>
      <c r="M1304" s="655"/>
      <c r="N1304" s="1310"/>
      <c r="O1304" s="655"/>
      <c r="P1304" s="656"/>
      <c r="Q1304" s="657"/>
      <c r="R1304" s="704"/>
      <c r="S1304" s="3180"/>
    </row>
    <row r="1305" spans="7:19" ht="15" customHeight="1">
      <c r="G1305" s="1047"/>
      <c r="H1305" s="655"/>
      <c r="I1305" s="1722"/>
      <c r="J1305" s="655"/>
      <c r="K1305" s="655"/>
      <c r="L1305" s="655"/>
      <c r="M1305" s="655"/>
      <c r="N1305" s="1310"/>
      <c r="O1305" s="655"/>
      <c r="P1305" s="656"/>
      <c r="Q1305" s="657"/>
      <c r="R1305" s="704"/>
      <c r="S1305" s="3180"/>
    </row>
    <row r="1306" spans="7:19" ht="15" customHeight="1">
      <c r="G1306" s="1047"/>
      <c r="H1306" s="655"/>
      <c r="I1306" s="1722"/>
      <c r="J1306" s="655"/>
      <c r="K1306" s="655"/>
      <c r="L1306" s="655"/>
      <c r="M1306" s="655"/>
      <c r="N1306" s="1310"/>
      <c r="O1306" s="655"/>
      <c r="P1306" s="656"/>
      <c r="Q1306" s="657"/>
      <c r="R1306" s="704"/>
      <c r="S1306" s="3180"/>
    </row>
    <row r="1307" spans="7:19" ht="15" customHeight="1">
      <c r="G1307" s="1047"/>
      <c r="H1307" s="655"/>
      <c r="I1307" s="1722"/>
      <c r="J1307" s="655"/>
      <c r="K1307" s="655"/>
      <c r="L1307" s="655"/>
      <c r="M1307" s="655"/>
      <c r="N1307" s="1310"/>
      <c r="O1307" s="655"/>
      <c r="P1307" s="656"/>
      <c r="Q1307" s="657"/>
      <c r="R1307" s="704"/>
      <c r="S1307" s="3180"/>
    </row>
    <row r="1308" spans="7:19" ht="15" customHeight="1">
      <c r="G1308" s="1047"/>
      <c r="H1308" s="655"/>
      <c r="I1308" s="1722"/>
      <c r="J1308" s="655"/>
      <c r="K1308" s="655"/>
      <c r="L1308" s="655"/>
      <c r="M1308" s="655"/>
      <c r="N1308" s="1310"/>
      <c r="O1308" s="655"/>
      <c r="P1308" s="656"/>
      <c r="Q1308" s="657"/>
      <c r="R1308" s="704"/>
      <c r="S1308" s="3180"/>
    </row>
    <row r="1309" spans="7:19" ht="15" customHeight="1">
      <c r="G1309" s="1047"/>
      <c r="H1309" s="655"/>
      <c r="I1309" s="1722"/>
      <c r="J1309" s="655"/>
      <c r="K1309" s="655"/>
      <c r="L1309" s="655"/>
      <c r="M1309" s="655"/>
      <c r="N1309" s="1310"/>
      <c r="O1309" s="655"/>
      <c r="P1309" s="656"/>
      <c r="Q1309" s="657"/>
      <c r="R1309" s="704"/>
      <c r="S1309" s="3180"/>
    </row>
    <row r="1310" spans="7:19" ht="15" customHeight="1">
      <c r="G1310" s="1047"/>
      <c r="H1310" s="655"/>
      <c r="I1310" s="1722"/>
      <c r="J1310" s="655"/>
      <c r="K1310" s="655"/>
      <c r="L1310" s="655"/>
      <c r="M1310" s="655"/>
      <c r="N1310" s="1310"/>
      <c r="O1310" s="655"/>
      <c r="P1310" s="656"/>
      <c r="Q1310" s="657"/>
      <c r="R1310" s="704"/>
      <c r="S1310" s="3180"/>
    </row>
    <row r="1311" spans="7:19" ht="15" customHeight="1">
      <c r="G1311" s="1047"/>
      <c r="H1311" s="655"/>
      <c r="I1311" s="1722"/>
      <c r="J1311" s="655"/>
      <c r="K1311" s="655"/>
      <c r="L1311" s="655"/>
      <c r="M1311" s="655"/>
      <c r="N1311" s="1310"/>
      <c r="O1311" s="655"/>
      <c r="P1311" s="656"/>
      <c r="Q1311" s="657"/>
      <c r="R1311" s="704"/>
      <c r="S1311" s="3180"/>
    </row>
    <row r="1312" spans="7:19" ht="15" customHeight="1">
      <c r="G1312" s="1047"/>
      <c r="H1312" s="655"/>
      <c r="I1312" s="1722"/>
      <c r="J1312" s="655"/>
      <c r="K1312" s="655"/>
      <c r="L1312" s="655"/>
      <c r="M1312" s="655"/>
      <c r="N1312" s="1310"/>
      <c r="O1312" s="655"/>
      <c r="P1312" s="656"/>
      <c r="Q1312" s="657"/>
      <c r="R1312" s="704"/>
      <c r="S1312" s="3180"/>
    </row>
    <row r="1313" spans="7:19" ht="15" customHeight="1">
      <c r="G1313" s="1047"/>
      <c r="H1313" s="655"/>
      <c r="I1313" s="1722"/>
      <c r="J1313" s="655"/>
      <c r="K1313" s="655"/>
      <c r="L1313" s="655"/>
      <c r="M1313" s="655"/>
      <c r="N1313" s="1310"/>
      <c r="O1313" s="655"/>
      <c r="P1313" s="656"/>
      <c r="Q1313" s="657"/>
      <c r="R1313" s="704"/>
      <c r="S1313" s="3180"/>
    </row>
    <row r="1314" spans="7:19" ht="15" customHeight="1">
      <c r="G1314" s="1047"/>
      <c r="H1314" s="655"/>
      <c r="I1314" s="1722"/>
      <c r="J1314" s="655"/>
      <c r="K1314" s="655"/>
      <c r="L1314" s="655"/>
      <c r="M1314" s="655"/>
      <c r="N1314" s="1310"/>
      <c r="O1314" s="655"/>
      <c r="P1314" s="656"/>
      <c r="Q1314" s="657"/>
      <c r="R1314" s="704"/>
      <c r="S1314" s="3180"/>
    </row>
    <row r="1315" spans="7:19" ht="15" customHeight="1">
      <c r="G1315" s="1047"/>
      <c r="H1315" s="655"/>
      <c r="I1315" s="1722"/>
      <c r="J1315" s="655"/>
      <c r="K1315" s="655"/>
      <c r="L1315" s="655"/>
      <c r="M1315" s="655"/>
      <c r="N1315" s="1310"/>
      <c r="O1315" s="655"/>
      <c r="P1315" s="656"/>
      <c r="Q1315" s="657"/>
      <c r="R1315" s="704"/>
      <c r="S1315" s="3180"/>
    </row>
    <row r="1316" spans="7:19" ht="15" customHeight="1">
      <c r="G1316" s="1047"/>
      <c r="H1316" s="655"/>
      <c r="I1316" s="1722"/>
      <c r="J1316" s="655"/>
      <c r="K1316" s="655"/>
      <c r="L1316" s="655"/>
      <c r="M1316" s="655"/>
      <c r="N1316" s="1310"/>
      <c r="O1316" s="655"/>
      <c r="P1316" s="656"/>
      <c r="Q1316" s="657"/>
      <c r="R1316" s="704"/>
      <c r="S1316" s="3180"/>
    </row>
    <row r="1317" spans="7:19" ht="15" customHeight="1">
      <c r="G1317" s="1047"/>
      <c r="H1317" s="655"/>
      <c r="I1317" s="1722"/>
      <c r="J1317" s="655"/>
      <c r="K1317" s="655"/>
      <c r="L1317" s="655"/>
      <c r="M1317" s="655"/>
      <c r="N1317" s="1310"/>
      <c r="O1317" s="655"/>
      <c r="P1317" s="656"/>
      <c r="Q1317" s="657"/>
      <c r="R1317" s="704"/>
      <c r="S1317" s="3180"/>
    </row>
    <row r="1318" spans="7:19" ht="15" customHeight="1">
      <c r="G1318" s="1047"/>
      <c r="H1318" s="655"/>
      <c r="I1318" s="1722"/>
      <c r="J1318" s="655"/>
      <c r="K1318" s="655"/>
      <c r="L1318" s="655"/>
      <c r="M1318" s="655"/>
      <c r="N1318" s="1310"/>
      <c r="O1318" s="655"/>
      <c r="P1318" s="656"/>
      <c r="Q1318" s="657"/>
      <c r="R1318" s="704"/>
      <c r="S1318" s="3180"/>
    </row>
    <row r="1319" spans="7:19" ht="15" customHeight="1">
      <c r="G1319" s="1047"/>
      <c r="H1319" s="655"/>
      <c r="I1319" s="1722"/>
      <c r="J1319" s="655"/>
      <c r="K1319" s="655"/>
      <c r="L1319" s="655"/>
      <c r="M1319" s="655"/>
      <c r="N1319" s="1310"/>
      <c r="O1319" s="655"/>
      <c r="P1319" s="656"/>
      <c r="Q1319" s="657"/>
      <c r="R1319" s="704"/>
      <c r="S1319" s="3180"/>
    </row>
    <row r="1320" spans="7:19" ht="15" customHeight="1">
      <c r="G1320" s="1047"/>
      <c r="H1320" s="655"/>
      <c r="I1320" s="1722"/>
      <c r="J1320" s="655"/>
      <c r="K1320" s="655"/>
      <c r="L1320" s="655"/>
      <c r="M1320" s="655"/>
      <c r="N1320" s="1310"/>
      <c r="O1320" s="655"/>
      <c r="P1320" s="656"/>
      <c r="Q1320" s="657"/>
      <c r="R1320" s="704"/>
      <c r="S1320" s="3180"/>
    </row>
    <row r="1321" spans="7:19" ht="15" customHeight="1">
      <c r="G1321" s="1047"/>
      <c r="H1321" s="655"/>
      <c r="I1321" s="1722"/>
      <c r="J1321" s="655"/>
      <c r="K1321" s="655"/>
      <c r="L1321" s="655"/>
      <c r="M1321" s="655"/>
      <c r="N1321" s="1310"/>
      <c r="O1321" s="655"/>
      <c r="P1321" s="656"/>
      <c r="Q1321" s="657"/>
      <c r="R1321" s="704"/>
      <c r="S1321" s="3180"/>
    </row>
    <row r="1322" spans="7:19" ht="15" customHeight="1">
      <c r="G1322" s="1047"/>
      <c r="H1322" s="655"/>
      <c r="I1322" s="1722"/>
      <c r="J1322" s="655"/>
      <c r="K1322" s="655"/>
      <c r="L1322" s="655"/>
      <c r="M1322" s="655"/>
      <c r="N1322" s="1310"/>
      <c r="O1322" s="655"/>
      <c r="P1322" s="656"/>
      <c r="Q1322" s="657"/>
      <c r="R1322" s="704"/>
      <c r="S1322" s="3180"/>
    </row>
    <row r="1323" spans="7:19" ht="15" customHeight="1">
      <c r="G1323" s="1047"/>
      <c r="H1323" s="655"/>
      <c r="I1323" s="1722"/>
      <c r="J1323" s="655"/>
      <c r="K1323" s="655"/>
      <c r="L1323" s="655"/>
      <c r="M1323" s="655"/>
      <c r="N1323" s="1310"/>
      <c r="O1323" s="655"/>
      <c r="P1323" s="656"/>
      <c r="Q1323" s="657"/>
      <c r="R1323" s="704"/>
      <c r="S1323" s="3180"/>
    </row>
    <row r="1324" spans="7:19" ht="15" customHeight="1">
      <c r="G1324" s="1047"/>
      <c r="H1324" s="655"/>
      <c r="I1324" s="1722"/>
      <c r="J1324" s="655"/>
      <c r="K1324" s="655"/>
      <c r="L1324" s="655"/>
      <c r="M1324" s="655"/>
      <c r="N1324" s="1310"/>
      <c r="O1324" s="655"/>
      <c r="P1324" s="656"/>
      <c r="Q1324" s="657"/>
      <c r="R1324" s="704"/>
      <c r="S1324" s="3180"/>
    </row>
    <row r="1325" spans="7:19" ht="15" customHeight="1">
      <c r="G1325" s="1047"/>
      <c r="H1325" s="655"/>
      <c r="I1325" s="1722"/>
      <c r="J1325" s="655"/>
      <c r="K1325" s="655"/>
      <c r="L1325" s="655"/>
      <c r="M1325" s="655"/>
      <c r="N1325" s="1310"/>
      <c r="O1325" s="655"/>
      <c r="P1325" s="656"/>
      <c r="Q1325" s="657"/>
      <c r="R1325" s="704"/>
      <c r="S1325" s="3180"/>
    </row>
    <row r="1326" spans="7:19" ht="15" customHeight="1">
      <c r="G1326" s="1047"/>
      <c r="H1326" s="655"/>
      <c r="I1326" s="1722"/>
      <c r="J1326" s="655"/>
      <c r="K1326" s="655"/>
      <c r="L1326" s="655"/>
      <c r="M1326" s="655"/>
      <c r="N1326" s="1310"/>
      <c r="O1326" s="655"/>
      <c r="P1326" s="656"/>
      <c r="Q1326" s="657"/>
      <c r="R1326" s="704"/>
      <c r="S1326" s="3180"/>
    </row>
    <row r="1327" spans="7:19" ht="15" customHeight="1">
      <c r="G1327" s="1047"/>
      <c r="H1327" s="655"/>
      <c r="I1327" s="1722"/>
      <c r="J1327" s="655"/>
      <c r="K1327" s="655"/>
      <c r="L1327" s="655"/>
      <c r="M1327" s="655"/>
      <c r="N1327" s="1310"/>
      <c r="O1327" s="655"/>
      <c r="P1327" s="656"/>
      <c r="Q1327" s="657"/>
      <c r="R1327" s="704"/>
      <c r="S1327" s="3180"/>
    </row>
    <row r="1328" spans="7:19" ht="15" customHeight="1">
      <c r="G1328" s="1047"/>
      <c r="H1328" s="655"/>
      <c r="I1328" s="1722"/>
      <c r="J1328" s="655"/>
      <c r="K1328" s="655"/>
      <c r="L1328" s="655"/>
      <c r="M1328" s="655"/>
      <c r="N1328" s="1310"/>
      <c r="O1328" s="655"/>
      <c r="P1328" s="656"/>
      <c r="Q1328" s="657"/>
      <c r="R1328" s="704"/>
      <c r="S1328" s="3180"/>
    </row>
    <row r="1329" spans="7:19" ht="15" customHeight="1">
      <c r="G1329" s="1047"/>
      <c r="H1329" s="655"/>
      <c r="I1329" s="1722"/>
      <c r="J1329" s="655"/>
      <c r="K1329" s="655"/>
      <c r="L1329" s="655"/>
      <c r="M1329" s="655"/>
      <c r="N1329" s="1310"/>
      <c r="O1329" s="655"/>
      <c r="P1329" s="656"/>
      <c r="Q1329" s="657"/>
      <c r="R1329" s="704"/>
      <c r="S1329" s="3180"/>
    </row>
    <row r="1330" spans="7:19" ht="15" customHeight="1">
      <c r="G1330" s="1047"/>
      <c r="H1330" s="655"/>
      <c r="I1330" s="1722"/>
      <c r="J1330" s="655"/>
      <c r="K1330" s="655"/>
      <c r="L1330" s="655"/>
      <c r="M1330" s="655"/>
      <c r="N1330" s="1310"/>
      <c r="O1330" s="655"/>
      <c r="P1330" s="656"/>
      <c r="Q1330" s="657"/>
      <c r="R1330" s="704"/>
      <c r="S1330" s="3180"/>
    </row>
    <row r="1331" spans="7:19" ht="15" customHeight="1">
      <c r="G1331" s="1047"/>
      <c r="H1331" s="655"/>
      <c r="I1331" s="1722"/>
      <c r="J1331" s="655"/>
      <c r="K1331" s="655"/>
      <c r="L1331" s="655"/>
      <c r="M1331" s="655"/>
      <c r="N1331" s="1310"/>
      <c r="O1331" s="655"/>
      <c r="P1331" s="656"/>
      <c r="Q1331" s="657"/>
      <c r="R1331" s="704"/>
      <c r="S1331" s="3180"/>
    </row>
    <row r="1332" spans="7:19" ht="15" customHeight="1">
      <c r="G1332" s="1047"/>
      <c r="H1332" s="655"/>
      <c r="I1332" s="1722"/>
      <c r="J1332" s="655"/>
      <c r="K1332" s="655"/>
      <c r="L1332" s="655"/>
      <c r="M1332" s="655"/>
      <c r="N1332" s="1310"/>
      <c r="O1332" s="655"/>
      <c r="P1332" s="656"/>
      <c r="Q1332" s="657"/>
      <c r="R1332" s="704"/>
      <c r="S1332" s="3180"/>
    </row>
    <row r="1333" spans="7:19" ht="15" customHeight="1">
      <c r="G1333" s="1047"/>
      <c r="H1333" s="655"/>
      <c r="I1333" s="1722"/>
      <c r="J1333" s="655"/>
      <c r="K1333" s="655"/>
      <c r="L1333" s="655"/>
      <c r="M1333" s="655"/>
      <c r="N1333" s="1310"/>
      <c r="O1333" s="655"/>
      <c r="P1333" s="656"/>
      <c r="Q1333" s="657"/>
      <c r="R1333" s="704"/>
      <c r="S1333" s="3180"/>
    </row>
    <row r="1334" spans="7:19" ht="15" customHeight="1">
      <c r="G1334" s="1047"/>
      <c r="H1334" s="655"/>
      <c r="I1334" s="1722"/>
      <c r="J1334" s="655"/>
      <c r="K1334" s="655"/>
      <c r="L1334" s="655"/>
      <c r="M1334" s="655"/>
      <c r="N1334" s="1310"/>
      <c r="O1334" s="655"/>
      <c r="P1334" s="656"/>
      <c r="Q1334" s="657"/>
      <c r="R1334" s="704"/>
      <c r="S1334" s="3180"/>
    </row>
    <row r="1335" spans="7:19" ht="15" customHeight="1">
      <c r="G1335" s="1047"/>
      <c r="H1335" s="655"/>
      <c r="I1335" s="1722"/>
      <c r="J1335" s="655"/>
      <c r="K1335" s="655"/>
      <c r="L1335" s="655"/>
      <c r="M1335" s="655"/>
      <c r="N1335" s="1310"/>
      <c r="O1335" s="655"/>
      <c r="P1335" s="656"/>
      <c r="Q1335" s="657"/>
      <c r="R1335" s="704"/>
      <c r="S1335" s="3180"/>
    </row>
    <row r="1336" spans="7:19" ht="15" customHeight="1">
      <c r="G1336" s="1047"/>
      <c r="H1336" s="655"/>
      <c r="I1336" s="1722"/>
      <c r="J1336" s="655"/>
      <c r="K1336" s="655"/>
      <c r="L1336" s="655"/>
      <c r="M1336" s="655"/>
      <c r="N1336" s="1310"/>
      <c r="O1336" s="655"/>
      <c r="P1336" s="656"/>
      <c r="Q1336" s="657"/>
      <c r="R1336" s="704"/>
      <c r="S1336" s="3180"/>
    </row>
    <row r="1337" spans="7:19" ht="15" customHeight="1">
      <c r="G1337" s="1047"/>
      <c r="H1337" s="655"/>
      <c r="I1337" s="1722"/>
      <c r="J1337" s="655"/>
      <c r="K1337" s="655"/>
      <c r="L1337" s="655"/>
      <c r="M1337" s="655"/>
      <c r="N1337" s="1310"/>
      <c r="O1337" s="655"/>
      <c r="P1337" s="656"/>
      <c r="Q1337" s="657"/>
      <c r="R1337" s="704"/>
      <c r="S1337" s="3180"/>
    </row>
    <row r="1338" spans="7:19" ht="15" customHeight="1">
      <c r="G1338" s="1047"/>
      <c r="H1338" s="655"/>
      <c r="I1338" s="1722"/>
      <c r="J1338" s="655"/>
      <c r="K1338" s="655"/>
      <c r="L1338" s="655"/>
      <c r="M1338" s="655"/>
      <c r="N1338" s="1310"/>
      <c r="O1338" s="655"/>
      <c r="P1338" s="656"/>
      <c r="Q1338" s="657"/>
      <c r="R1338" s="704"/>
      <c r="S1338" s="3180"/>
    </row>
    <row r="1339" spans="7:19" ht="15" customHeight="1">
      <c r="G1339" s="1047"/>
      <c r="H1339" s="655"/>
      <c r="I1339" s="1722"/>
      <c r="J1339" s="655"/>
      <c r="K1339" s="655"/>
      <c r="L1339" s="655"/>
      <c r="M1339" s="655"/>
      <c r="N1339" s="1310"/>
      <c r="O1339" s="655"/>
      <c r="P1339" s="656"/>
      <c r="Q1339" s="657"/>
      <c r="R1339" s="704"/>
      <c r="S1339" s="3180"/>
    </row>
    <row r="1340" spans="7:19" ht="15" customHeight="1">
      <c r="G1340" s="1047"/>
      <c r="H1340" s="655"/>
      <c r="I1340" s="1722"/>
      <c r="J1340" s="655"/>
      <c r="K1340" s="655"/>
      <c r="L1340" s="655"/>
      <c r="M1340" s="655"/>
      <c r="N1340" s="1310"/>
      <c r="O1340" s="655"/>
      <c r="P1340" s="656"/>
      <c r="Q1340" s="657"/>
      <c r="R1340" s="704"/>
      <c r="S1340" s="3180"/>
    </row>
    <row r="1341" spans="7:19" ht="15" customHeight="1">
      <c r="G1341" s="1047"/>
      <c r="H1341" s="655"/>
      <c r="I1341" s="1722"/>
      <c r="J1341" s="655"/>
      <c r="K1341" s="655"/>
      <c r="L1341" s="655"/>
      <c r="M1341" s="655"/>
      <c r="N1341" s="1310"/>
      <c r="O1341" s="655"/>
      <c r="P1341" s="656"/>
      <c r="Q1341" s="657"/>
      <c r="R1341" s="704"/>
      <c r="S1341" s="3180"/>
    </row>
    <row r="1342" spans="7:19" ht="15" customHeight="1">
      <c r="G1342" s="1047"/>
      <c r="H1342" s="655"/>
      <c r="I1342" s="1722"/>
      <c r="J1342" s="655"/>
      <c r="K1342" s="655"/>
      <c r="L1342" s="655"/>
      <c r="M1342" s="655"/>
      <c r="N1342" s="1310"/>
      <c r="O1342" s="655"/>
      <c r="P1342" s="656"/>
      <c r="Q1342" s="657"/>
      <c r="R1342" s="704"/>
      <c r="S1342" s="3180"/>
    </row>
    <row r="1343" spans="7:19" ht="15" customHeight="1">
      <c r="G1343" s="1047"/>
      <c r="H1343" s="655"/>
      <c r="I1343" s="1722"/>
      <c r="J1343" s="655"/>
      <c r="K1343" s="655"/>
      <c r="L1343" s="655"/>
      <c r="M1343" s="655"/>
      <c r="N1343" s="1310"/>
      <c r="O1343" s="655"/>
      <c r="P1343" s="656"/>
      <c r="Q1343" s="657"/>
      <c r="R1343" s="704"/>
      <c r="S1343" s="3180"/>
    </row>
    <row r="1344" spans="7:19" ht="15" customHeight="1">
      <c r="G1344" s="1047"/>
      <c r="H1344" s="655"/>
      <c r="I1344" s="1722"/>
      <c r="J1344" s="655"/>
      <c r="K1344" s="655"/>
      <c r="L1344" s="655"/>
      <c r="M1344" s="655"/>
      <c r="N1344" s="1310"/>
      <c r="O1344" s="655"/>
      <c r="P1344" s="656"/>
      <c r="Q1344" s="657"/>
      <c r="R1344" s="704"/>
      <c r="S1344" s="3180"/>
    </row>
    <row r="1345" spans="7:19" ht="15" customHeight="1">
      <c r="G1345" s="1047"/>
      <c r="H1345" s="655"/>
      <c r="I1345" s="1722"/>
      <c r="J1345" s="655"/>
      <c r="K1345" s="655"/>
      <c r="L1345" s="655"/>
      <c r="M1345" s="655"/>
      <c r="N1345" s="1310"/>
      <c r="O1345" s="655"/>
      <c r="P1345" s="656"/>
      <c r="Q1345" s="657"/>
      <c r="R1345" s="704"/>
      <c r="S1345" s="3180"/>
    </row>
    <row r="1346" spans="7:19" ht="15" customHeight="1">
      <c r="G1346" s="1047"/>
      <c r="H1346" s="655"/>
      <c r="I1346" s="1722"/>
      <c r="J1346" s="655"/>
      <c r="K1346" s="655"/>
      <c r="L1346" s="655"/>
      <c r="M1346" s="655"/>
      <c r="N1346" s="1310"/>
      <c r="O1346" s="655"/>
      <c r="P1346" s="656"/>
      <c r="Q1346" s="657"/>
      <c r="R1346" s="704"/>
      <c r="S1346" s="3180"/>
    </row>
    <row r="1347" spans="7:19" ht="15" customHeight="1">
      <c r="G1347" s="1047"/>
      <c r="H1347" s="655"/>
      <c r="I1347" s="1722"/>
      <c r="J1347" s="655"/>
      <c r="K1347" s="655"/>
      <c r="L1347" s="655"/>
      <c r="M1347" s="655"/>
      <c r="N1347" s="1310"/>
      <c r="O1347" s="655"/>
      <c r="P1347" s="656"/>
      <c r="Q1347" s="657"/>
      <c r="R1347" s="704"/>
      <c r="S1347" s="3180"/>
    </row>
    <row r="1348" spans="7:19" ht="15" customHeight="1">
      <c r="G1348" s="1047"/>
      <c r="H1348" s="655"/>
      <c r="I1348" s="1722"/>
      <c r="J1348" s="655"/>
      <c r="K1348" s="655"/>
      <c r="L1348" s="655"/>
      <c r="M1348" s="655"/>
      <c r="N1348" s="1310"/>
      <c r="O1348" s="655"/>
      <c r="P1348" s="656"/>
      <c r="Q1348" s="657"/>
      <c r="R1348" s="704"/>
      <c r="S1348" s="3180"/>
    </row>
    <row r="1349" spans="7:19" ht="15" customHeight="1">
      <c r="G1349" s="1047"/>
      <c r="H1349" s="655"/>
      <c r="I1349" s="1722"/>
      <c r="J1349" s="655"/>
      <c r="K1349" s="655"/>
      <c r="L1349" s="655"/>
      <c r="M1349" s="655"/>
      <c r="N1349" s="1310"/>
      <c r="O1349" s="655"/>
      <c r="P1349" s="656"/>
      <c r="Q1349" s="657"/>
      <c r="R1349" s="704"/>
      <c r="S1349" s="3180"/>
    </row>
    <row r="1350" spans="7:19" ht="15" customHeight="1">
      <c r="G1350" s="1047"/>
      <c r="H1350" s="655"/>
      <c r="I1350" s="1722"/>
      <c r="J1350" s="655"/>
      <c r="K1350" s="655"/>
      <c r="L1350" s="655"/>
      <c r="M1350" s="655"/>
      <c r="N1350" s="1310"/>
      <c r="O1350" s="655"/>
      <c r="P1350" s="656"/>
      <c r="Q1350" s="657"/>
      <c r="R1350" s="704"/>
      <c r="S1350" s="3180"/>
    </row>
    <row r="1351" spans="7:19" ht="15" customHeight="1">
      <c r="G1351" s="1047"/>
      <c r="H1351" s="655"/>
      <c r="I1351" s="1722"/>
      <c r="J1351" s="655"/>
      <c r="K1351" s="655"/>
      <c r="L1351" s="655"/>
      <c r="M1351" s="655"/>
      <c r="N1351" s="1310"/>
      <c r="O1351" s="655"/>
      <c r="P1351" s="656"/>
      <c r="Q1351" s="657"/>
      <c r="R1351" s="704"/>
      <c r="S1351" s="3180"/>
    </row>
    <row r="1352" spans="7:19" ht="15" customHeight="1">
      <c r="G1352" s="1047"/>
      <c r="H1352" s="655"/>
      <c r="I1352" s="1722"/>
      <c r="J1352" s="655"/>
      <c r="K1352" s="655"/>
      <c r="L1352" s="655"/>
      <c r="M1352" s="655"/>
      <c r="N1352" s="1310"/>
      <c r="O1352" s="655"/>
      <c r="P1352" s="656"/>
      <c r="Q1352" s="657"/>
      <c r="R1352" s="704"/>
      <c r="S1352" s="3180"/>
    </row>
    <row r="1353" spans="7:19" ht="15" customHeight="1">
      <c r="G1353" s="1047"/>
      <c r="H1353" s="655"/>
      <c r="I1353" s="1722"/>
      <c r="J1353" s="655"/>
      <c r="K1353" s="655"/>
      <c r="L1353" s="655"/>
      <c r="M1353" s="655"/>
      <c r="N1353" s="1310"/>
      <c r="O1353" s="655"/>
      <c r="P1353" s="656"/>
      <c r="Q1353" s="657"/>
      <c r="R1353" s="704"/>
      <c r="S1353" s="3180"/>
    </row>
    <row r="1354" spans="7:19" ht="15" customHeight="1">
      <c r="G1354" s="1047"/>
      <c r="H1354" s="655"/>
      <c r="I1354" s="1722"/>
      <c r="J1354" s="655"/>
      <c r="K1354" s="655"/>
      <c r="L1354" s="655"/>
      <c r="M1354" s="655"/>
      <c r="N1354" s="1310"/>
      <c r="O1354" s="655"/>
      <c r="P1354" s="656"/>
      <c r="Q1354" s="657"/>
      <c r="R1354" s="704"/>
      <c r="S1354" s="3180"/>
    </row>
    <row r="1355" spans="7:19" ht="15" customHeight="1">
      <c r="G1355" s="1047"/>
      <c r="H1355" s="655"/>
      <c r="I1355" s="1722"/>
      <c r="J1355" s="655"/>
      <c r="K1355" s="655"/>
      <c r="L1355" s="655"/>
      <c r="M1355" s="655"/>
      <c r="N1355" s="1310"/>
      <c r="O1355" s="655"/>
      <c r="P1355" s="656"/>
      <c r="Q1355" s="657"/>
      <c r="R1355" s="704"/>
      <c r="S1355" s="3180"/>
    </row>
    <row r="1356" spans="7:19" ht="15" customHeight="1">
      <c r="G1356" s="1047"/>
      <c r="H1356" s="655"/>
      <c r="I1356" s="1722"/>
      <c r="J1356" s="655"/>
      <c r="K1356" s="655"/>
      <c r="L1356" s="655"/>
      <c r="M1356" s="655"/>
      <c r="N1356" s="1310"/>
      <c r="O1356" s="655"/>
      <c r="P1356" s="656"/>
      <c r="Q1356" s="657"/>
      <c r="R1356" s="704"/>
      <c r="S1356" s="3180"/>
    </row>
    <row r="1357" spans="7:19" ht="15" customHeight="1">
      <c r="G1357" s="1047"/>
      <c r="H1357" s="655"/>
      <c r="I1357" s="1722"/>
      <c r="J1357" s="655"/>
      <c r="K1357" s="655"/>
      <c r="L1357" s="655"/>
      <c r="M1357" s="655"/>
      <c r="N1357" s="1310"/>
      <c r="O1357" s="655"/>
      <c r="P1357" s="656"/>
      <c r="Q1357" s="657"/>
      <c r="R1357" s="704"/>
      <c r="S1357" s="3180"/>
    </row>
    <row r="1358" spans="7:19" ht="15" customHeight="1">
      <c r="G1358" s="1047"/>
      <c r="H1358" s="655"/>
      <c r="I1358" s="1722"/>
      <c r="J1358" s="655"/>
      <c r="K1358" s="655"/>
      <c r="L1358" s="655"/>
      <c r="M1358" s="655"/>
      <c r="N1358" s="1310"/>
      <c r="O1358" s="655"/>
      <c r="P1358" s="656"/>
      <c r="Q1358" s="657"/>
      <c r="R1358" s="704"/>
      <c r="S1358" s="3180"/>
    </row>
    <row r="1359" spans="7:19" ht="15" customHeight="1">
      <c r="G1359" s="1047"/>
      <c r="H1359" s="655"/>
      <c r="I1359" s="1722"/>
      <c r="J1359" s="655"/>
      <c r="K1359" s="655"/>
      <c r="L1359" s="655"/>
      <c r="M1359" s="655"/>
      <c r="N1359" s="1310"/>
      <c r="O1359" s="655"/>
      <c r="P1359" s="656"/>
      <c r="Q1359" s="657"/>
      <c r="R1359" s="704"/>
      <c r="S1359" s="3180"/>
    </row>
    <row r="1360" spans="7:19" ht="15" customHeight="1">
      <c r="G1360" s="1047"/>
      <c r="H1360" s="655"/>
      <c r="I1360" s="1722"/>
      <c r="J1360" s="655"/>
      <c r="K1360" s="655"/>
      <c r="L1360" s="655"/>
      <c r="M1360" s="655"/>
      <c r="N1360" s="1310"/>
      <c r="O1360" s="655"/>
      <c r="P1360" s="656"/>
      <c r="Q1360" s="657"/>
      <c r="R1360" s="704"/>
      <c r="S1360" s="3180"/>
    </row>
    <row r="1361" spans="7:19" ht="15" customHeight="1">
      <c r="G1361" s="1047"/>
      <c r="H1361" s="655"/>
      <c r="I1361" s="1722"/>
      <c r="J1361" s="655"/>
      <c r="K1361" s="655"/>
      <c r="L1361" s="655"/>
      <c r="M1361" s="655"/>
      <c r="N1361" s="1310"/>
      <c r="O1361" s="655"/>
      <c r="P1361" s="656"/>
      <c r="Q1361" s="657"/>
      <c r="R1361" s="704"/>
      <c r="S1361" s="3180"/>
    </row>
    <row r="1362" spans="7:19" ht="15" customHeight="1">
      <c r="G1362" s="1047"/>
      <c r="H1362" s="655"/>
      <c r="I1362" s="1722"/>
      <c r="J1362" s="655"/>
      <c r="K1362" s="655"/>
      <c r="L1362" s="655"/>
      <c r="M1362" s="655"/>
      <c r="N1362" s="1310"/>
      <c r="O1362" s="655"/>
      <c r="P1362" s="656"/>
      <c r="Q1362" s="657"/>
      <c r="R1362" s="704"/>
      <c r="S1362" s="3180"/>
    </row>
    <row r="1363" spans="7:19" ht="15" customHeight="1">
      <c r="G1363" s="1047"/>
      <c r="H1363" s="655"/>
      <c r="I1363" s="1722"/>
      <c r="J1363" s="655"/>
      <c r="K1363" s="655"/>
      <c r="L1363" s="655"/>
      <c r="M1363" s="655"/>
      <c r="N1363" s="1310"/>
      <c r="O1363" s="655"/>
      <c r="P1363" s="656"/>
      <c r="Q1363" s="657"/>
      <c r="R1363" s="704"/>
      <c r="S1363" s="3180"/>
    </row>
    <row r="1364" spans="7:19" ht="15" customHeight="1">
      <c r="G1364" s="1047"/>
      <c r="H1364" s="655"/>
      <c r="I1364" s="1722"/>
      <c r="J1364" s="655"/>
      <c r="K1364" s="655"/>
      <c r="L1364" s="655"/>
      <c r="M1364" s="655"/>
      <c r="N1364" s="1310"/>
      <c r="O1364" s="655"/>
      <c r="P1364" s="656"/>
      <c r="Q1364" s="657"/>
      <c r="R1364" s="704"/>
      <c r="S1364" s="3180"/>
    </row>
    <row r="1365" spans="7:19" ht="15" customHeight="1">
      <c r="G1365" s="1047"/>
      <c r="H1365" s="655"/>
      <c r="I1365" s="1722"/>
      <c r="J1365" s="655"/>
      <c r="K1365" s="655"/>
      <c r="L1365" s="655"/>
      <c r="M1365" s="655"/>
      <c r="N1365" s="1310"/>
      <c r="O1365" s="655"/>
      <c r="P1365" s="656"/>
      <c r="Q1365" s="657"/>
      <c r="R1365" s="704"/>
      <c r="S1365" s="3180"/>
    </row>
    <row r="1366" spans="7:19" ht="15" customHeight="1">
      <c r="G1366" s="1047"/>
      <c r="H1366" s="655"/>
      <c r="I1366" s="1722"/>
      <c r="J1366" s="655"/>
      <c r="K1366" s="655"/>
      <c r="L1366" s="655"/>
      <c r="M1366" s="655"/>
      <c r="N1366" s="1310"/>
      <c r="O1366" s="655"/>
      <c r="P1366" s="656"/>
      <c r="Q1366" s="657"/>
      <c r="R1366" s="704"/>
      <c r="S1366" s="3180"/>
    </row>
    <row r="1367" spans="7:19" ht="15" customHeight="1">
      <c r="G1367" s="1047"/>
      <c r="H1367" s="655"/>
      <c r="I1367" s="1722"/>
      <c r="J1367" s="655"/>
      <c r="K1367" s="655"/>
      <c r="L1367" s="655"/>
      <c r="M1367" s="655"/>
      <c r="N1367" s="1310"/>
      <c r="O1367" s="655"/>
      <c r="P1367" s="656"/>
      <c r="Q1367" s="657"/>
      <c r="R1367" s="704"/>
      <c r="S1367" s="3180"/>
    </row>
    <row r="1368" spans="7:19" ht="15" customHeight="1">
      <c r="G1368" s="1047"/>
      <c r="H1368" s="655"/>
      <c r="I1368" s="1722"/>
      <c r="J1368" s="655"/>
      <c r="K1368" s="655"/>
      <c r="L1368" s="655"/>
      <c r="M1368" s="655"/>
      <c r="N1368" s="1310"/>
      <c r="O1368" s="655"/>
      <c r="P1368" s="656"/>
      <c r="Q1368" s="657"/>
      <c r="R1368" s="704"/>
      <c r="S1368" s="3180"/>
    </row>
    <row r="1369" spans="7:19" ht="15" customHeight="1">
      <c r="G1369" s="1047"/>
      <c r="H1369" s="655"/>
      <c r="I1369" s="1722"/>
      <c r="J1369" s="655"/>
      <c r="K1369" s="655"/>
      <c r="L1369" s="655"/>
      <c r="M1369" s="655"/>
      <c r="N1369" s="1310"/>
      <c r="O1369" s="655"/>
      <c r="P1369" s="656"/>
      <c r="Q1369" s="657"/>
      <c r="R1369" s="704"/>
      <c r="S1369" s="3180"/>
    </row>
    <row r="1370" spans="7:19" ht="15" customHeight="1">
      <c r="G1370" s="1047"/>
      <c r="H1370" s="655"/>
      <c r="I1370" s="1722"/>
      <c r="J1370" s="655"/>
      <c r="K1370" s="655"/>
      <c r="L1370" s="655"/>
      <c r="M1370" s="655"/>
      <c r="N1370" s="1310"/>
      <c r="O1370" s="655"/>
      <c r="P1370" s="656"/>
      <c r="Q1370" s="657"/>
      <c r="R1370" s="704"/>
      <c r="S1370" s="3180"/>
    </row>
    <row r="1371" spans="7:19" ht="15" customHeight="1">
      <c r="G1371" s="1047"/>
      <c r="H1371" s="655"/>
      <c r="I1371" s="1722"/>
      <c r="J1371" s="655"/>
      <c r="K1371" s="655"/>
      <c r="L1371" s="655"/>
      <c r="M1371" s="655"/>
      <c r="N1371" s="1310"/>
      <c r="O1371" s="655"/>
      <c r="P1371" s="656"/>
      <c r="Q1371" s="657"/>
      <c r="R1371" s="704"/>
      <c r="S1371" s="3180"/>
    </row>
    <row r="1372" spans="7:19" ht="15" customHeight="1">
      <c r="G1372" s="1047"/>
      <c r="H1372" s="655"/>
      <c r="I1372" s="1722"/>
      <c r="J1372" s="655"/>
      <c r="K1372" s="655"/>
      <c r="L1372" s="655"/>
      <c r="M1372" s="655"/>
      <c r="N1372" s="1310"/>
      <c r="O1372" s="655"/>
      <c r="P1372" s="656"/>
      <c r="Q1372" s="657"/>
      <c r="R1372" s="704"/>
      <c r="S1372" s="3180"/>
    </row>
    <row r="1373" spans="7:19" ht="15" customHeight="1">
      <c r="G1373" s="1047"/>
      <c r="H1373" s="655"/>
      <c r="I1373" s="1722"/>
      <c r="J1373" s="655"/>
      <c r="K1373" s="655"/>
      <c r="L1373" s="655"/>
      <c r="M1373" s="655"/>
      <c r="N1373" s="1310"/>
      <c r="O1373" s="655"/>
      <c r="P1373" s="656"/>
      <c r="Q1373" s="657"/>
      <c r="R1373" s="704"/>
      <c r="S1373" s="3180"/>
    </row>
    <row r="1374" spans="7:19" ht="15" customHeight="1">
      <c r="G1374" s="1047"/>
      <c r="H1374" s="655"/>
      <c r="I1374" s="1722"/>
      <c r="J1374" s="655"/>
      <c r="K1374" s="655"/>
      <c r="L1374" s="655"/>
      <c r="M1374" s="655"/>
      <c r="N1374" s="1310"/>
      <c r="O1374" s="655"/>
      <c r="P1374" s="656"/>
      <c r="Q1374" s="657"/>
      <c r="R1374" s="704"/>
      <c r="S1374" s="3180"/>
    </row>
    <row r="1375" spans="7:19" ht="15" customHeight="1">
      <c r="G1375" s="1047"/>
      <c r="H1375" s="655"/>
      <c r="I1375" s="1722"/>
      <c r="J1375" s="655"/>
      <c r="K1375" s="655"/>
      <c r="L1375" s="655"/>
      <c r="M1375" s="655"/>
      <c r="N1375" s="1310"/>
      <c r="O1375" s="655"/>
      <c r="P1375" s="656"/>
      <c r="Q1375" s="657"/>
      <c r="R1375" s="704"/>
      <c r="S1375" s="3180"/>
    </row>
    <row r="1376" spans="7:19" ht="15" customHeight="1">
      <c r="G1376" s="1047"/>
      <c r="H1376" s="655"/>
      <c r="I1376" s="1722"/>
      <c r="J1376" s="655"/>
      <c r="K1376" s="655"/>
      <c r="L1376" s="655"/>
      <c r="M1376" s="655"/>
      <c r="N1376" s="1310"/>
      <c r="O1376" s="655"/>
      <c r="P1376" s="656"/>
      <c r="Q1376" s="657"/>
      <c r="R1376" s="704"/>
      <c r="S1376" s="3180"/>
    </row>
    <row r="1377" spans="7:19" ht="15" customHeight="1">
      <c r="G1377" s="1047"/>
      <c r="H1377" s="655"/>
      <c r="I1377" s="1722"/>
      <c r="J1377" s="655"/>
      <c r="K1377" s="655"/>
      <c r="L1377" s="655"/>
      <c r="M1377" s="655"/>
      <c r="N1377" s="1310"/>
      <c r="O1377" s="655"/>
      <c r="P1377" s="656"/>
      <c r="Q1377" s="657"/>
      <c r="R1377" s="704"/>
      <c r="S1377" s="3180"/>
    </row>
    <row r="1378" spans="7:19" ht="15" customHeight="1">
      <c r="G1378" s="1047"/>
      <c r="H1378" s="655"/>
      <c r="I1378" s="1722"/>
      <c r="J1378" s="655"/>
      <c r="K1378" s="655"/>
      <c r="L1378" s="655"/>
      <c r="M1378" s="655"/>
      <c r="N1378" s="1310"/>
      <c r="O1378" s="655"/>
      <c r="P1378" s="656"/>
      <c r="Q1378" s="657"/>
      <c r="R1378" s="704"/>
      <c r="S1378" s="3180"/>
    </row>
    <row r="1379" spans="7:19" ht="15" customHeight="1">
      <c r="G1379" s="1047"/>
      <c r="H1379" s="655"/>
      <c r="I1379" s="1722"/>
      <c r="J1379" s="655"/>
      <c r="K1379" s="655"/>
      <c r="L1379" s="655"/>
      <c r="M1379" s="655"/>
      <c r="N1379" s="1310"/>
      <c r="O1379" s="655"/>
      <c r="P1379" s="656"/>
      <c r="Q1379" s="657"/>
      <c r="R1379" s="704"/>
      <c r="S1379" s="3180"/>
    </row>
    <row r="1380" spans="7:19" ht="15" customHeight="1">
      <c r="G1380" s="1047"/>
      <c r="H1380" s="655"/>
      <c r="I1380" s="1722"/>
      <c r="J1380" s="655"/>
      <c r="K1380" s="655"/>
      <c r="L1380" s="655"/>
      <c r="M1380" s="655"/>
      <c r="N1380" s="1310"/>
      <c r="O1380" s="655"/>
      <c r="P1380" s="656"/>
      <c r="Q1380" s="657"/>
      <c r="R1380" s="704"/>
      <c r="S1380" s="3180"/>
    </row>
    <row r="1381" spans="7:19" ht="15" customHeight="1">
      <c r="G1381" s="1047"/>
      <c r="H1381" s="655"/>
      <c r="I1381" s="1722"/>
      <c r="J1381" s="655"/>
      <c r="K1381" s="655"/>
      <c r="L1381" s="655"/>
      <c r="M1381" s="655"/>
      <c r="N1381" s="1310"/>
      <c r="O1381" s="655"/>
      <c r="P1381" s="656"/>
      <c r="Q1381" s="657"/>
      <c r="R1381" s="704"/>
      <c r="S1381" s="3180"/>
    </row>
    <row r="1382" spans="7:19" ht="15" customHeight="1">
      <c r="G1382" s="1047"/>
      <c r="H1382" s="655"/>
      <c r="I1382" s="1722"/>
      <c r="J1382" s="655"/>
      <c r="K1382" s="655"/>
      <c r="L1382" s="655"/>
      <c r="M1382" s="655"/>
      <c r="N1382" s="1310"/>
      <c r="O1382" s="655"/>
      <c r="P1382" s="656"/>
      <c r="Q1382" s="657"/>
      <c r="R1382" s="704"/>
      <c r="S1382" s="3180"/>
    </row>
    <row r="1383" spans="7:19" ht="15" customHeight="1">
      <c r="G1383" s="1047"/>
      <c r="H1383" s="655"/>
      <c r="I1383" s="1722"/>
      <c r="J1383" s="655"/>
      <c r="K1383" s="655"/>
      <c r="L1383" s="655"/>
      <c r="M1383" s="655"/>
      <c r="N1383" s="1310"/>
      <c r="O1383" s="655"/>
      <c r="P1383" s="656"/>
      <c r="Q1383" s="657"/>
      <c r="R1383" s="704"/>
      <c r="S1383" s="3180"/>
    </row>
    <row r="1384" spans="7:19" ht="15" customHeight="1">
      <c r="G1384" s="1047"/>
      <c r="H1384" s="655"/>
      <c r="I1384" s="1722"/>
      <c r="J1384" s="655"/>
      <c r="K1384" s="655"/>
      <c r="L1384" s="655"/>
      <c r="M1384" s="655"/>
      <c r="N1384" s="1310"/>
      <c r="O1384" s="655"/>
      <c r="P1384" s="656"/>
      <c r="Q1384" s="657"/>
      <c r="R1384" s="704"/>
      <c r="S1384" s="3180"/>
    </row>
    <row r="1385" spans="7:19" ht="15" customHeight="1">
      <c r="G1385" s="1047"/>
      <c r="H1385" s="655"/>
      <c r="I1385" s="1722"/>
      <c r="J1385" s="655"/>
      <c r="K1385" s="655"/>
      <c r="L1385" s="655"/>
      <c r="M1385" s="655"/>
      <c r="N1385" s="1310"/>
      <c r="O1385" s="655"/>
      <c r="P1385" s="656"/>
      <c r="Q1385" s="657"/>
      <c r="R1385" s="704"/>
      <c r="S1385" s="3180"/>
    </row>
    <row r="1386" spans="7:19" ht="15" customHeight="1">
      <c r="G1386" s="1047"/>
      <c r="H1386" s="655"/>
      <c r="I1386" s="1722"/>
      <c r="J1386" s="655"/>
      <c r="K1386" s="655"/>
      <c r="L1386" s="655"/>
      <c r="M1386" s="655"/>
      <c r="N1386" s="1310"/>
      <c r="O1386" s="655"/>
      <c r="P1386" s="656"/>
      <c r="Q1386" s="657"/>
      <c r="R1386" s="704"/>
      <c r="S1386" s="3180"/>
    </row>
    <row r="1387" spans="7:19" ht="15" customHeight="1">
      <c r="G1387" s="1047"/>
      <c r="H1387" s="655"/>
      <c r="I1387" s="1722"/>
      <c r="J1387" s="655"/>
      <c r="K1387" s="655"/>
      <c r="L1387" s="655"/>
      <c r="M1387" s="655"/>
      <c r="N1387" s="1310"/>
      <c r="O1387" s="655"/>
      <c r="P1387" s="656"/>
      <c r="Q1387" s="657"/>
      <c r="R1387" s="704"/>
      <c r="S1387" s="3180"/>
    </row>
    <row r="1388" spans="7:19" ht="15" customHeight="1">
      <c r="G1388" s="1047"/>
      <c r="H1388" s="655"/>
      <c r="I1388" s="1722"/>
      <c r="J1388" s="655"/>
      <c r="K1388" s="655"/>
      <c r="L1388" s="655"/>
      <c r="M1388" s="655"/>
      <c r="N1388" s="1310"/>
      <c r="O1388" s="655"/>
      <c r="P1388" s="656"/>
      <c r="Q1388" s="657"/>
      <c r="R1388" s="704"/>
      <c r="S1388" s="3180"/>
    </row>
    <row r="1389" spans="7:19" ht="15" customHeight="1">
      <c r="G1389" s="1047"/>
      <c r="H1389" s="655"/>
      <c r="I1389" s="1722"/>
      <c r="J1389" s="655"/>
      <c r="K1389" s="655"/>
      <c r="L1389" s="655"/>
      <c r="M1389" s="655"/>
      <c r="N1389" s="1310"/>
      <c r="O1389" s="655"/>
      <c r="P1389" s="656"/>
      <c r="Q1389" s="657"/>
      <c r="R1389" s="704"/>
      <c r="S1389" s="3180"/>
    </row>
    <row r="1390" spans="7:19" ht="15" customHeight="1">
      <c r="G1390" s="1047"/>
      <c r="H1390" s="655"/>
      <c r="I1390" s="1722"/>
      <c r="J1390" s="655"/>
      <c r="K1390" s="655"/>
      <c r="L1390" s="655"/>
      <c r="M1390" s="655"/>
      <c r="N1390" s="1310"/>
      <c r="O1390" s="655"/>
      <c r="P1390" s="656"/>
      <c r="Q1390" s="657"/>
      <c r="R1390" s="704"/>
      <c r="S1390" s="3180"/>
    </row>
    <row r="1391" spans="7:19" ht="15" customHeight="1">
      <c r="G1391" s="1047"/>
      <c r="H1391" s="655"/>
      <c r="I1391" s="1722"/>
      <c r="J1391" s="655"/>
      <c r="K1391" s="655"/>
      <c r="L1391" s="655"/>
      <c r="M1391" s="655"/>
      <c r="N1391" s="1310"/>
      <c r="O1391" s="655"/>
      <c r="P1391" s="656"/>
      <c r="Q1391" s="657"/>
      <c r="R1391" s="704"/>
      <c r="S1391" s="3180"/>
    </row>
    <row r="1392" spans="7:19" ht="15" customHeight="1">
      <c r="G1392" s="1047"/>
      <c r="H1392" s="655"/>
      <c r="I1392" s="1722"/>
      <c r="J1392" s="655"/>
      <c r="K1392" s="655"/>
      <c r="L1392" s="655"/>
      <c r="M1392" s="655"/>
      <c r="N1392" s="1310"/>
      <c r="O1392" s="655"/>
      <c r="P1392" s="656"/>
      <c r="Q1392" s="657"/>
      <c r="R1392" s="704"/>
      <c r="S1392" s="3180"/>
    </row>
    <row r="1393" spans="7:19" ht="15" customHeight="1">
      <c r="G1393" s="1047"/>
      <c r="H1393" s="655"/>
      <c r="I1393" s="1722"/>
      <c r="J1393" s="655"/>
      <c r="K1393" s="655"/>
      <c r="L1393" s="655"/>
      <c r="M1393" s="655"/>
      <c r="N1393" s="1310"/>
      <c r="O1393" s="655"/>
      <c r="P1393" s="656"/>
      <c r="Q1393" s="657"/>
      <c r="R1393" s="704"/>
      <c r="S1393" s="3180"/>
    </row>
    <row r="1394" spans="7:19" ht="15" customHeight="1">
      <c r="G1394" s="1047"/>
      <c r="H1394" s="655"/>
      <c r="I1394" s="1722"/>
      <c r="J1394" s="655"/>
      <c r="K1394" s="655"/>
      <c r="L1394" s="655"/>
      <c r="M1394" s="655"/>
      <c r="N1394" s="1310"/>
      <c r="O1394" s="655"/>
      <c r="P1394" s="656"/>
      <c r="Q1394" s="657"/>
      <c r="R1394" s="704"/>
      <c r="S1394" s="3180"/>
    </row>
    <row r="1395" spans="7:19" ht="15" customHeight="1">
      <c r="G1395" s="1047"/>
      <c r="H1395" s="655"/>
      <c r="I1395" s="1722"/>
      <c r="J1395" s="655"/>
      <c r="K1395" s="655"/>
      <c r="L1395" s="655"/>
      <c r="M1395" s="655"/>
      <c r="N1395" s="1310"/>
      <c r="O1395" s="655"/>
      <c r="P1395" s="656"/>
      <c r="Q1395" s="657"/>
      <c r="R1395" s="704"/>
      <c r="S1395" s="3180"/>
    </row>
    <row r="1396" spans="7:19" ht="15" customHeight="1">
      <c r="G1396" s="1047"/>
      <c r="H1396" s="655"/>
      <c r="I1396" s="1722"/>
      <c r="J1396" s="655"/>
      <c r="K1396" s="655"/>
      <c r="L1396" s="655"/>
      <c r="M1396" s="655"/>
      <c r="N1396" s="1310"/>
      <c r="O1396" s="655"/>
      <c r="P1396" s="656"/>
      <c r="Q1396" s="657"/>
      <c r="R1396" s="704"/>
      <c r="S1396" s="3180"/>
    </row>
    <row r="1397" spans="7:19" ht="15" customHeight="1">
      <c r="G1397" s="1047"/>
      <c r="H1397" s="655"/>
      <c r="I1397" s="1722"/>
      <c r="J1397" s="655"/>
      <c r="K1397" s="655"/>
      <c r="L1397" s="655"/>
      <c r="M1397" s="655"/>
      <c r="N1397" s="1310"/>
      <c r="O1397" s="655"/>
      <c r="P1397" s="656"/>
      <c r="Q1397" s="657"/>
      <c r="R1397" s="704"/>
      <c r="S1397" s="3180"/>
    </row>
    <row r="1398" spans="7:19" ht="15" customHeight="1">
      <c r="G1398" s="1047"/>
      <c r="H1398" s="655"/>
      <c r="I1398" s="1722"/>
      <c r="J1398" s="655"/>
      <c r="K1398" s="655"/>
      <c r="L1398" s="655"/>
      <c r="M1398" s="655"/>
      <c r="N1398" s="1310"/>
      <c r="O1398" s="655"/>
      <c r="P1398" s="656"/>
      <c r="Q1398" s="657"/>
      <c r="R1398" s="704"/>
      <c r="S1398" s="3180"/>
    </row>
    <row r="1399" spans="7:19" ht="15" customHeight="1">
      <c r="G1399" s="1047"/>
      <c r="H1399" s="655"/>
      <c r="I1399" s="1722"/>
      <c r="J1399" s="655"/>
      <c r="K1399" s="655"/>
      <c r="L1399" s="655"/>
      <c r="M1399" s="655"/>
      <c r="N1399" s="1310"/>
      <c r="O1399" s="655"/>
      <c r="P1399" s="656"/>
      <c r="Q1399" s="657"/>
      <c r="R1399" s="704"/>
      <c r="S1399" s="3180"/>
    </row>
    <row r="1400" spans="7:19" ht="15" customHeight="1">
      <c r="G1400" s="1047"/>
      <c r="H1400" s="655"/>
      <c r="I1400" s="1722"/>
      <c r="J1400" s="655"/>
      <c r="K1400" s="655"/>
      <c r="L1400" s="655"/>
      <c r="M1400" s="655"/>
      <c r="N1400" s="1310"/>
      <c r="O1400" s="655"/>
      <c r="P1400" s="656"/>
      <c r="Q1400" s="657"/>
      <c r="R1400" s="704"/>
      <c r="S1400" s="3180"/>
    </row>
    <row r="1401" spans="7:19" ht="15" customHeight="1">
      <c r="G1401" s="1047"/>
      <c r="H1401" s="655"/>
      <c r="I1401" s="1722"/>
      <c r="J1401" s="655"/>
      <c r="K1401" s="655"/>
      <c r="L1401" s="655"/>
      <c r="M1401" s="655"/>
      <c r="N1401" s="1310"/>
      <c r="O1401" s="655"/>
      <c r="P1401" s="656"/>
      <c r="Q1401" s="657"/>
      <c r="R1401" s="704"/>
      <c r="S1401" s="3180"/>
    </row>
    <row r="1402" spans="7:19" ht="15" customHeight="1">
      <c r="G1402" s="1047"/>
      <c r="H1402" s="655"/>
      <c r="I1402" s="1722"/>
      <c r="J1402" s="655"/>
      <c r="K1402" s="655"/>
      <c r="L1402" s="655"/>
      <c r="M1402" s="655"/>
      <c r="N1402" s="1310"/>
      <c r="O1402" s="655"/>
      <c r="P1402" s="656"/>
      <c r="Q1402" s="657"/>
      <c r="R1402" s="704"/>
      <c r="S1402" s="3180"/>
    </row>
    <row r="1403" spans="7:19" ht="15" customHeight="1">
      <c r="G1403" s="1047"/>
      <c r="H1403" s="655"/>
      <c r="I1403" s="1722"/>
      <c r="J1403" s="655"/>
      <c r="K1403" s="655"/>
      <c r="L1403" s="655"/>
      <c r="M1403" s="655"/>
      <c r="N1403" s="1310"/>
      <c r="O1403" s="655"/>
      <c r="P1403" s="656"/>
      <c r="Q1403" s="657"/>
      <c r="R1403" s="704"/>
      <c r="S1403" s="3180"/>
    </row>
    <row r="1404" spans="7:19" ht="15" customHeight="1">
      <c r="G1404" s="1047"/>
      <c r="H1404" s="655"/>
      <c r="I1404" s="1722"/>
      <c r="J1404" s="655"/>
      <c r="K1404" s="655"/>
      <c r="L1404" s="655"/>
      <c r="M1404" s="655"/>
      <c r="N1404" s="1310"/>
      <c r="O1404" s="655"/>
      <c r="P1404" s="656"/>
      <c r="Q1404" s="657"/>
      <c r="R1404" s="704"/>
      <c r="S1404" s="3180"/>
    </row>
    <row r="1405" spans="7:19" ht="15" customHeight="1">
      <c r="G1405" s="1047"/>
      <c r="H1405" s="655"/>
      <c r="I1405" s="1722"/>
      <c r="J1405" s="655"/>
      <c r="K1405" s="655"/>
      <c r="L1405" s="655"/>
      <c r="M1405" s="655"/>
      <c r="N1405" s="1310"/>
      <c r="O1405" s="655"/>
      <c r="P1405" s="656"/>
      <c r="Q1405" s="657"/>
      <c r="R1405" s="704"/>
      <c r="S1405" s="3180"/>
    </row>
    <row r="1406" spans="7:19" ht="15" customHeight="1">
      <c r="G1406" s="1047"/>
      <c r="H1406" s="655"/>
      <c r="I1406" s="1722"/>
      <c r="J1406" s="655"/>
      <c r="K1406" s="655"/>
      <c r="L1406" s="655"/>
      <c r="M1406" s="655"/>
      <c r="N1406" s="1310"/>
      <c r="O1406" s="655"/>
      <c r="P1406" s="656"/>
      <c r="Q1406" s="657"/>
      <c r="R1406" s="704"/>
      <c r="S1406" s="3180"/>
    </row>
    <row r="1407" spans="7:19" ht="15" customHeight="1">
      <c r="G1407" s="1047"/>
      <c r="H1407" s="655"/>
      <c r="I1407" s="1722"/>
      <c r="J1407" s="655"/>
      <c r="K1407" s="655"/>
      <c r="L1407" s="655"/>
      <c r="M1407" s="655"/>
      <c r="N1407" s="1310"/>
      <c r="O1407" s="655"/>
      <c r="P1407" s="656"/>
      <c r="Q1407" s="657"/>
      <c r="R1407" s="704"/>
      <c r="S1407" s="3180"/>
    </row>
    <row r="1408" spans="7:19" ht="15" customHeight="1">
      <c r="G1408" s="1047"/>
      <c r="H1408" s="655"/>
      <c r="I1408" s="1722"/>
      <c r="J1408" s="655"/>
      <c r="K1408" s="655"/>
      <c r="L1408" s="655"/>
      <c r="M1408" s="655"/>
      <c r="N1408" s="1310"/>
      <c r="O1408" s="655"/>
      <c r="P1408" s="656"/>
      <c r="Q1408" s="657"/>
      <c r="R1408" s="704"/>
      <c r="S1408" s="3180"/>
    </row>
    <row r="1409" spans="7:19" ht="15" customHeight="1">
      <c r="G1409" s="1047"/>
      <c r="H1409" s="655"/>
      <c r="I1409" s="1722"/>
      <c r="J1409" s="655"/>
      <c r="K1409" s="655"/>
      <c r="L1409" s="655"/>
      <c r="M1409" s="655"/>
      <c r="N1409" s="1310"/>
      <c r="O1409" s="655"/>
      <c r="P1409" s="656"/>
      <c r="Q1409" s="657"/>
      <c r="R1409" s="704"/>
      <c r="S1409" s="3180"/>
    </row>
    <row r="1410" spans="7:19" ht="15" customHeight="1">
      <c r="G1410" s="1047"/>
      <c r="H1410" s="655"/>
      <c r="I1410" s="1722"/>
      <c r="J1410" s="655"/>
      <c r="K1410" s="655"/>
      <c r="L1410" s="655"/>
      <c r="M1410" s="655"/>
      <c r="N1410" s="1310"/>
      <c r="O1410" s="655"/>
      <c r="P1410" s="656"/>
      <c r="Q1410" s="657"/>
      <c r="R1410" s="704"/>
      <c r="S1410" s="3180"/>
    </row>
    <row r="1411" spans="7:19" ht="15" customHeight="1">
      <c r="G1411" s="1047"/>
      <c r="H1411" s="655"/>
      <c r="I1411" s="1722"/>
      <c r="J1411" s="655"/>
      <c r="K1411" s="655"/>
      <c r="L1411" s="655"/>
      <c r="M1411" s="655"/>
      <c r="N1411" s="1310"/>
      <c r="O1411" s="655"/>
      <c r="P1411" s="656"/>
      <c r="Q1411" s="657"/>
      <c r="R1411" s="704"/>
      <c r="S1411" s="3180"/>
    </row>
    <row r="1412" spans="7:19" ht="15" customHeight="1">
      <c r="G1412" s="1047"/>
      <c r="H1412" s="655"/>
      <c r="I1412" s="1722"/>
      <c r="J1412" s="655"/>
      <c r="K1412" s="655"/>
      <c r="L1412" s="655"/>
      <c r="M1412" s="655"/>
      <c r="N1412" s="1310"/>
      <c r="O1412" s="655"/>
      <c r="P1412" s="656"/>
      <c r="Q1412" s="657"/>
      <c r="R1412" s="704"/>
      <c r="S1412" s="3180"/>
    </row>
    <row r="1413" spans="7:19" ht="15" customHeight="1">
      <c r="G1413" s="1047"/>
      <c r="H1413" s="655"/>
      <c r="I1413" s="1722"/>
      <c r="J1413" s="655"/>
      <c r="K1413" s="655"/>
      <c r="L1413" s="655"/>
      <c r="M1413" s="655"/>
      <c r="N1413" s="1310"/>
      <c r="O1413" s="655"/>
      <c r="P1413" s="656"/>
      <c r="Q1413" s="657"/>
      <c r="R1413" s="704"/>
      <c r="S1413" s="3180"/>
    </row>
    <row r="1414" spans="7:19" ht="15" customHeight="1">
      <c r="G1414" s="1047"/>
      <c r="H1414" s="655"/>
      <c r="I1414" s="1722"/>
      <c r="J1414" s="655"/>
      <c r="K1414" s="655"/>
      <c r="L1414" s="655"/>
      <c r="M1414" s="655"/>
      <c r="N1414" s="1310"/>
      <c r="O1414" s="655"/>
      <c r="P1414" s="656"/>
      <c r="Q1414" s="657"/>
      <c r="R1414" s="704"/>
      <c r="S1414" s="3180"/>
    </row>
    <row r="1415" spans="7:19" ht="15" customHeight="1">
      <c r="G1415" s="1047"/>
      <c r="H1415" s="655"/>
      <c r="I1415" s="1722"/>
      <c r="J1415" s="655"/>
      <c r="K1415" s="655"/>
      <c r="L1415" s="655"/>
      <c r="M1415" s="655"/>
      <c r="N1415" s="1310"/>
      <c r="O1415" s="655"/>
      <c r="P1415" s="656"/>
      <c r="Q1415" s="657"/>
      <c r="R1415" s="704"/>
      <c r="S1415" s="3180"/>
    </row>
    <row r="1416" spans="7:19" ht="15" customHeight="1">
      <c r="G1416" s="1047"/>
      <c r="H1416" s="655"/>
      <c r="I1416" s="1722"/>
      <c r="J1416" s="655"/>
      <c r="K1416" s="655"/>
      <c r="L1416" s="655"/>
      <c r="M1416" s="655"/>
      <c r="N1416" s="1310"/>
      <c r="O1416" s="655"/>
      <c r="P1416" s="656"/>
      <c r="Q1416" s="657"/>
      <c r="R1416" s="704"/>
      <c r="S1416" s="3180"/>
    </row>
    <row r="1417" spans="7:19" ht="15" customHeight="1">
      <c r="G1417" s="1047"/>
      <c r="H1417" s="655"/>
      <c r="I1417" s="1722"/>
      <c r="J1417" s="655"/>
      <c r="K1417" s="655"/>
      <c r="L1417" s="655"/>
      <c r="M1417" s="655"/>
      <c r="N1417" s="1310"/>
      <c r="O1417" s="655"/>
      <c r="P1417" s="656"/>
      <c r="Q1417" s="657"/>
      <c r="R1417" s="704"/>
      <c r="S1417" s="3180"/>
    </row>
    <row r="1418" spans="7:19" ht="15" customHeight="1">
      <c r="G1418" s="1047"/>
      <c r="H1418" s="655"/>
      <c r="I1418" s="1722"/>
      <c r="J1418" s="655"/>
      <c r="K1418" s="655"/>
      <c r="L1418" s="655"/>
      <c r="M1418" s="655"/>
      <c r="N1418" s="1310"/>
      <c r="O1418" s="655"/>
      <c r="P1418" s="656"/>
      <c r="Q1418" s="657"/>
      <c r="R1418" s="704"/>
      <c r="S1418" s="3180"/>
    </row>
    <row r="1419" spans="7:19" ht="15" customHeight="1">
      <c r="G1419" s="1047"/>
      <c r="H1419" s="655"/>
      <c r="I1419" s="1722"/>
      <c r="J1419" s="655"/>
      <c r="K1419" s="655"/>
      <c r="L1419" s="655"/>
      <c r="M1419" s="655"/>
      <c r="N1419" s="1310"/>
      <c r="O1419" s="655"/>
      <c r="P1419" s="656"/>
      <c r="Q1419" s="657"/>
      <c r="R1419" s="704"/>
      <c r="S1419" s="3180"/>
    </row>
    <row r="1420" spans="7:19" ht="15" customHeight="1">
      <c r="G1420" s="1047"/>
      <c r="H1420" s="655"/>
      <c r="I1420" s="1722"/>
      <c r="J1420" s="655"/>
      <c r="K1420" s="655"/>
      <c r="L1420" s="655"/>
      <c r="M1420" s="655"/>
      <c r="N1420" s="1310"/>
      <c r="O1420" s="655"/>
      <c r="P1420" s="656"/>
      <c r="Q1420" s="657"/>
      <c r="R1420" s="704"/>
      <c r="S1420" s="3180"/>
    </row>
    <row r="1421" spans="7:19" ht="15" customHeight="1">
      <c r="G1421" s="1047"/>
      <c r="H1421" s="655"/>
      <c r="I1421" s="1722"/>
      <c r="J1421" s="655"/>
      <c r="K1421" s="655"/>
      <c r="L1421" s="655"/>
      <c r="M1421" s="655"/>
      <c r="N1421" s="1310"/>
      <c r="O1421" s="655"/>
      <c r="P1421" s="656"/>
      <c r="Q1421" s="657"/>
      <c r="R1421" s="704"/>
      <c r="S1421" s="3180"/>
    </row>
    <row r="1422" spans="7:19" ht="15" customHeight="1">
      <c r="G1422" s="1047"/>
      <c r="H1422" s="655"/>
      <c r="I1422" s="1722"/>
      <c r="J1422" s="655"/>
      <c r="K1422" s="655"/>
      <c r="L1422" s="655"/>
      <c r="M1422" s="655"/>
      <c r="N1422" s="1310"/>
      <c r="O1422" s="655"/>
      <c r="P1422" s="656"/>
      <c r="Q1422" s="657"/>
      <c r="R1422" s="704"/>
      <c r="S1422" s="3180"/>
    </row>
    <row r="1423" spans="7:19" ht="15" customHeight="1">
      <c r="G1423" s="1047"/>
      <c r="H1423" s="655"/>
      <c r="I1423" s="1722"/>
      <c r="J1423" s="655"/>
      <c r="K1423" s="655"/>
      <c r="L1423" s="655"/>
      <c r="M1423" s="655"/>
      <c r="N1423" s="1310"/>
      <c r="O1423" s="655"/>
      <c r="P1423" s="656"/>
      <c r="Q1423" s="657"/>
      <c r="R1423" s="704"/>
      <c r="S1423" s="3180"/>
    </row>
    <row r="1424" spans="7:19" ht="15" customHeight="1">
      <c r="G1424" s="1047"/>
      <c r="H1424" s="655"/>
      <c r="I1424" s="1722"/>
      <c r="J1424" s="655"/>
      <c r="K1424" s="655"/>
      <c r="L1424" s="655"/>
      <c r="M1424" s="655"/>
      <c r="N1424" s="1310"/>
      <c r="O1424" s="655"/>
      <c r="P1424" s="656"/>
      <c r="Q1424" s="657"/>
      <c r="R1424" s="704"/>
      <c r="S1424" s="3180"/>
    </row>
    <row r="1425" spans="7:19" ht="15" customHeight="1">
      <c r="G1425" s="1047"/>
      <c r="H1425" s="655"/>
      <c r="I1425" s="1722"/>
      <c r="J1425" s="655"/>
      <c r="K1425" s="655"/>
      <c r="L1425" s="655"/>
      <c r="M1425" s="655"/>
      <c r="N1425" s="1310"/>
      <c r="O1425" s="655"/>
      <c r="P1425" s="656"/>
      <c r="Q1425" s="657"/>
      <c r="R1425" s="704"/>
      <c r="S1425" s="3180"/>
    </row>
    <row r="1426" spans="7:19" ht="15" customHeight="1">
      <c r="G1426" s="1047"/>
      <c r="H1426" s="655"/>
      <c r="I1426" s="1722"/>
      <c r="J1426" s="655"/>
      <c r="K1426" s="655"/>
      <c r="L1426" s="655"/>
      <c r="M1426" s="655"/>
      <c r="N1426" s="1310"/>
      <c r="O1426" s="655"/>
      <c r="P1426" s="656"/>
      <c r="Q1426" s="657"/>
      <c r="R1426" s="704"/>
      <c r="S1426" s="3180"/>
    </row>
    <row r="1427" spans="7:19" ht="15" customHeight="1">
      <c r="G1427" s="1047"/>
      <c r="H1427" s="655"/>
      <c r="I1427" s="1722"/>
      <c r="J1427" s="655"/>
      <c r="K1427" s="655"/>
      <c r="L1427" s="655"/>
      <c r="M1427" s="655"/>
      <c r="N1427" s="1310"/>
      <c r="O1427" s="655"/>
      <c r="P1427" s="656"/>
      <c r="Q1427" s="657"/>
      <c r="R1427" s="704"/>
      <c r="S1427" s="3180"/>
    </row>
    <row r="1428" spans="7:19" ht="15" customHeight="1">
      <c r="G1428" s="1047"/>
      <c r="H1428" s="655"/>
      <c r="I1428" s="1722"/>
      <c r="J1428" s="655"/>
      <c r="K1428" s="655"/>
      <c r="L1428" s="655"/>
      <c r="M1428" s="655"/>
      <c r="N1428" s="1310"/>
      <c r="O1428" s="655"/>
      <c r="P1428" s="656"/>
      <c r="Q1428" s="657"/>
      <c r="R1428" s="704"/>
      <c r="S1428" s="3180"/>
    </row>
    <row r="1429" spans="7:19" ht="15" customHeight="1">
      <c r="G1429" s="1047"/>
      <c r="H1429" s="655"/>
      <c r="I1429" s="1722"/>
      <c r="J1429" s="655"/>
      <c r="K1429" s="655"/>
      <c r="L1429" s="655"/>
      <c r="M1429" s="655"/>
      <c r="N1429" s="1310"/>
      <c r="O1429" s="655"/>
      <c r="P1429" s="656"/>
      <c r="Q1429" s="657"/>
      <c r="R1429" s="704"/>
      <c r="S1429" s="3180"/>
    </row>
    <row r="1430" spans="7:19" ht="15" customHeight="1">
      <c r="G1430" s="1047"/>
      <c r="H1430" s="655"/>
      <c r="I1430" s="1722"/>
      <c r="J1430" s="655"/>
      <c r="K1430" s="655"/>
      <c r="L1430" s="655"/>
      <c r="M1430" s="655"/>
      <c r="N1430" s="1310"/>
      <c r="O1430" s="655"/>
      <c r="P1430" s="656"/>
      <c r="Q1430" s="657"/>
      <c r="R1430" s="704"/>
      <c r="S1430" s="3180"/>
    </row>
    <row r="1431" spans="7:19" ht="15" customHeight="1">
      <c r="G1431" s="1047"/>
      <c r="H1431" s="655"/>
      <c r="I1431" s="1722"/>
      <c r="J1431" s="655"/>
      <c r="K1431" s="655"/>
      <c r="L1431" s="655"/>
      <c r="M1431" s="655"/>
      <c r="N1431" s="1310"/>
      <c r="O1431" s="655"/>
      <c r="P1431" s="656"/>
      <c r="Q1431" s="657"/>
      <c r="R1431" s="704"/>
      <c r="S1431" s="3180"/>
    </row>
    <row r="1432" spans="7:19" ht="15" customHeight="1">
      <c r="G1432" s="1047"/>
      <c r="H1432" s="655"/>
      <c r="I1432" s="1722"/>
      <c r="J1432" s="655"/>
      <c r="K1432" s="655"/>
      <c r="L1432" s="655"/>
      <c r="M1432" s="655"/>
      <c r="N1432" s="1310"/>
      <c r="O1432" s="655"/>
      <c r="P1432" s="656"/>
      <c r="Q1432" s="657"/>
      <c r="R1432" s="704"/>
      <c r="S1432" s="3180"/>
    </row>
    <row r="1433" spans="7:19" ht="15" customHeight="1">
      <c r="G1433" s="1047"/>
      <c r="H1433" s="655"/>
      <c r="I1433" s="1722"/>
      <c r="J1433" s="655"/>
      <c r="K1433" s="655"/>
      <c r="L1433" s="655"/>
      <c r="M1433" s="655"/>
      <c r="N1433" s="1310"/>
      <c r="O1433" s="655"/>
      <c r="P1433" s="656"/>
      <c r="Q1433" s="657"/>
      <c r="R1433" s="704"/>
      <c r="S1433" s="3180"/>
    </row>
    <row r="1434" spans="7:19" ht="15" customHeight="1">
      <c r="G1434" s="1047"/>
      <c r="H1434" s="655"/>
      <c r="I1434" s="1722"/>
      <c r="J1434" s="655"/>
      <c r="K1434" s="655"/>
      <c r="L1434" s="655"/>
      <c r="M1434" s="655"/>
      <c r="N1434" s="1310"/>
      <c r="O1434" s="655"/>
      <c r="P1434" s="656"/>
      <c r="Q1434" s="657"/>
      <c r="R1434" s="704"/>
      <c r="S1434" s="3180"/>
    </row>
    <row r="1435" spans="7:19" ht="15" customHeight="1">
      <c r="G1435" s="1047"/>
      <c r="H1435" s="655"/>
      <c r="I1435" s="1722"/>
      <c r="J1435" s="655"/>
      <c r="K1435" s="655"/>
      <c r="L1435" s="655"/>
      <c r="M1435" s="655"/>
      <c r="N1435" s="1310"/>
      <c r="O1435" s="655"/>
      <c r="P1435" s="656"/>
      <c r="Q1435" s="657"/>
      <c r="R1435" s="704"/>
      <c r="S1435" s="3180"/>
    </row>
    <row r="1436" spans="7:19" ht="15" customHeight="1">
      <c r="G1436" s="1047"/>
      <c r="H1436" s="655"/>
      <c r="I1436" s="1722"/>
      <c r="J1436" s="655"/>
      <c r="K1436" s="655"/>
      <c r="L1436" s="655"/>
      <c r="M1436" s="655"/>
      <c r="N1436" s="1310"/>
      <c r="O1436" s="655"/>
      <c r="P1436" s="656"/>
      <c r="Q1436" s="657"/>
      <c r="R1436" s="704"/>
      <c r="S1436" s="3180"/>
    </row>
    <row r="1437" spans="7:19" ht="15" customHeight="1">
      <c r="G1437" s="1047"/>
      <c r="H1437" s="655"/>
      <c r="I1437" s="1722"/>
      <c r="J1437" s="655"/>
      <c r="K1437" s="655"/>
      <c r="L1437" s="655"/>
      <c r="M1437" s="655"/>
      <c r="N1437" s="1310"/>
      <c r="O1437" s="655"/>
      <c r="P1437" s="656"/>
      <c r="Q1437" s="657"/>
      <c r="R1437" s="704"/>
      <c r="S1437" s="3180"/>
    </row>
    <row r="1438" spans="7:19" ht="15" customHeight="1">
      <c r="G1438" s="1047"/>
      <c r="H1438" s="655"/>
      <c r="I1438" s="1722"/>
      <c r="J1438" s="655"/>
      <c r="K1438" s="655"/>
      <c r="L1438" s="655"/>
      <c r="M1438" s="655"/>
      <c r="N1438" s="1310"/>
      <c r="O1438" s="655"/>
      <c r="P1438" s="656"/>
      <c r="Q1438" s="657"/>
      <c r="R1438" s="704"/>
      <c r="S1438" s="3180"/>
    </row>
    <row r="1439" spans="7:19" ht="15" customHeight="1">
      <c r="G1439" s="1047"/>
      <c r="H1439" s="655"/>
      <c r="I1439" s="1722"/>
      <c r="J1439" s="655"/>
      <c r="K1439" s="655"/>
      <c r="L1439" s="655"/>
      <c r="M1439" s="655"/>
      <c r="N1439" s="1310"/>
      <c r="O1439" s="655"/>
      <c r="P1439" s="656"/>
      <c r="Q1439" s="657"/>
      <c r="R1439" s="704"/>
      <c r="S1439" s="3180"/>
    </row>
    <row r="1440" spans="7:19" ht="15" customHeight="1">
      <c r="G1440" s="1047"/>
      <c r="H1440" s="655"/>
      <c r="I1440" s="1722"/>
      <c r="J1440" s="655"/>
      <c r="K1440" s="655"/>
      <c r="L1440" s="655"/>
      <c r="M1440" s="655"/>
      <c r="N1440" s="1310"/>
      <c r="O1440" s="655"/>
      <c r="P1440" s="656"/>
      <c r="Q1440" s="657"/>
      <c r="R1440" s="704"/>
      <c r="S1440" s="3180"/>
    </row>
    <row r="1441" spans="7:19" ht="15" customHeight="1">
      <c r="G1441" s="1047"/>
      <c r="H1441" s="655"/>
      <c r="I1441" s="1722"/>
      <c r="J1441" s="655"/>
      <c r="K1441" s="655"/>
      <c r="L1441" s="655"/>
      <c r="M1441" s="655"/>
      <c r="N1441" s="1310"/>
      <c r="O1441" s="655"/>
      <c r="P1441" s="656"/>
      <c r="Q1441" s="657"/>
      <c r="R1441" s="704"/>
      <c r="S1441" s="3180"/>
    </row>
    <row r="1442" spans="7:19" ht="15" customHeight="1">
      <c r="G1442" s="1047"/>
      <c r="H1442" s="655"/>
      <c r="I1442" s="1722"/>
      <c r="J1442" s="655"/>
      <c r="K1442" s="655"/>
      <c r="L1442" s="655"/>
      <c r="M1442" s="655"/>
      <c r="N1442" s="1310"/>
      <c r="O1442" s="655"/>
      <c r="P1442" s="656"/>
      <c r="Q1442" s="657"/>
      <c r="R1442" s="704"/>
      <c r="S1442" s="3180"/>
    </row>
    <row r="1443" spans="7:19" ht="15" customHeight="1">
      <c r="G1443" s="1047"/>
      <c r="H1443" s="655"/>
      <c r="I1443" s="1722"/>
      <c r="J1443" s="655"/>
      <c r="K1443" s="655"/>
      <c r="L1443" s="655"/>
      <c r="M1443" s="655"/>
      <c r="N1443" s="1310"/>
      <c r="O1443" s="655"/>
      <c r="P1443" s="656"/>
      <c r="Q1443" s="657"/>
      <c r="R1443" s="704"/>
      <c r="S1443" s="3180"/>
    </row>
    <row r="1444" spans="7:19" ht="15" customHeight="1">
      <c r="G1444" s="1047"/>
      <c r="H1444" s="655"/>
      <c r="I1444" s="1722"/>
      <c r="J1444" s="655"/>
      <c r="K1444" s="655"/>
      <c r="L1444" s="655"/>
      <c r="M1444" s="655"/>
      <c r="N1444" s="1310"/>
      <c r="O1444" s="655"/>
      <c r="P1444" s="656"/>
      <c r="Q1444" s="657"/>
      <c r="R1444" s="704"/>
      <c r="S1444" s="3180"/>
    </row>
    <row r="1445" spans="7:19" ht="15" customHeight="1">
      <c r="G1445" s="1047"/>
      <c r="H1445" s="655"/>
      <c r="I1445" s="1722"/>
      <c r="J1445" s="655"/>
      <c r="K1445" s="655"/>
      <c r="L1445" s="655"/>
      <c r="M1445" s="655"/>
      <c r="N1445" s="1310"/>
      <c r="O1445" s="655"/>
      <c r="P1445" s="656"/>
      <c r="Q1445" s="657"/>
      <c r="R1445" s="704"/>
      <c r="S1445" s="3180"/>
    </row>
    <row r="1446" spans="7:19" ht="15" customHeight="1">
      <c r="G1446" s="1047"/>
      <c r="H1446" s="655"/>
      <c r="I1446" s="1722"/>
      <c r="J1446" s="655"/>
      <c r="K1446" s="655"/>
      <c r="L1446" s="655"/>
      <c r="M1446" s="655"/>
      <c r="N1446" s="1310"/>
      <c r="O1446" s="655"/>
      <c r="P1446" s="656"/>
      <c r="Q1446" s="657"/>
      <c r="R1446" s="704"/>
      <c r="S1446" s="3180"/>
    </row>
    <row r="1447" spans="7:19" ht="15" customHeight="1">
      <c r="G1447" s="1047"/>
      <c r="H1447" s="655"/>
      <c r="I1447" s="1722"/>
      <c r="J1447" s="655"/>
      <c r="K1447" s="655"/>
      <c r="L1447" s="655"/>
      <c r="M1447" s="655"/>
      <c r="N1447" s="1310"/>
      <c r="O1447" s="655"/>
      <c r="P1447" s="656"/>
      <c r="Q1447" s="657"/>
      <c r="R1447" s="704"/>
      <c r="S1447" s="3180"/>
    </row>
    <row r="1448" spans="7:19" ht="15" customHeight="1">
      <c r="G1448" s="1047"/>
      <c r="H1448" s="655"/>
      <c r="I1448" s="1722"/>
      <c r="J1448" s="655"/>
      <c r="K1448" s="655"/>
      <c r="L1448" s="655"/>
      <c r="M1448" s="655"/>
      <c r="N1448" s="1310"/>
      <c r="O1448" s="655"/>
      <c r="P1448" s="656"/>
      <c r="Q1448" s="657"/>
      <c r="R1448" s="704"/>
      <c r="S1448" s="3180"/>
    </row>
    <row r="1449" spans="7:19" ht="15" customHeight="1">
      <c r="G1449" s="1047"/>
      <c r="H1449" s="655"/>
      <c r="I1449" s="1722"/>
      <c r="J1449" s="655"/>
      <c r="K1449" s="655"/>
      <c r="L1449" s="655"/>
      <c r="M1449" s="655"/>
      <c r="N1449" s="1310"/>
      <c r="O1449" s="655"/>
      <c r="P1449" s="656"/>
      <c r="Q1449" s="657"/>
      <c r="R1449" s="704"/>
      <c r="S1449" s="3180"/>
    </row>
    <row r="1450" spans="7:19" ht="15" customHeight="1">
      <c r="G1450" s="1047"/>
      <c r="H1450" s="655"/>
      <c r="I1450" s="1722"/>
      <c r="J1450" s="655"/>
      <c r="K1450" s="655"/>
      <c r="L1450" s="655"/>
      <c r="M1450" s="655"/>
      <c r="N1450" s="1310"/>
      <c r="O1450" s="655"/>
      <c r="P1450" s="656"/>
      <c r="Q1450" s="657"/>
      <c r="R1450" s="704"/>
      <c r="S1450" s="3180"/>
    </row>
    <row r="1451" spans="7:19" ht="15" customHeight="1">
      <c r="G1451" s="1047"/>
      <c r="H1451" s="655"/>
      <c r="I1451" s="1722"/>
      <c r="J1451" s="655"/>
      <c r="K1451" s="655"/>
      <c r="L1451" s="655"/>
      <c r="M1451" s="655"/>
      <c r="N1451" s="1310"/>
      <c r="O1451" s="655"/>
      <c r="P1451" s="656"/>
      <c r="Q1451" s="657"/>
      <c r="R1451" s="704"/>
      <c r="S1451" s="3180"/>
    </row>
    <row r="1452" spans="7:19" ht="15" customHeight="1">
      <c r="G1452" s="1047"/>
      <c r="H1452" s="655"/>
      <c r="I1452" s="1722"/>
      <c r="J1452" s="655"/>
      <c r="K1452" s="655"/>
      <c r="L1452" s="655"/>
      <c r="M1452" s="655"/>
      <c r="N1452" s="1310"/>
      <c r="O1452" s="655"/>
      <c r="P1452" s="656"/>
      <c r="Q1452" s="657"/>
      <c r="R1452" s="704"/>
      <c r="S1452" s="3180"/>
    </row>
    <row r="1453" spans="7:19" ht="15" customHeight="1">
      <c r="G1453" s="1047"/>
      <c r="H1453" s="655"/>
      <c r="I1453" s="1722"/>
      <c r="J1453" s="655"/>
      <c r="K1453" s="655"/>
      <c r="L1453" s="655"/>
      <c r="M1453" s="655"/>
      <c r="N1453" s="1310"/>
      <c r="O1453" s="655"/>
      <c r="P1453" s="656"/>
      <c r="Q1453" s="657"/>
      <c r="R1453" s="704"/>
      <c r="S1453" s="3180"/>
    </row>
    <row r="1454" spans="7:19" ht="15" customHeight="1">
      <c r="G1454" s="1047"/>
      <c r="H1454" s="655"/>
      <c r="I1454" s="1722"/>
      <c r="J1454" s="655"/>
      <c r="K1454" s="655"/>
      <c r="L1454" s="655"/>
      <c r="M1454" s="655"/>
      <c r="N1454" s="1310"/>
      <c r="O1454" s="655"/>
      <c r="P1454" s="656"/>
      <c r="Q1454" s="657"/>
      <c r="R1454" s="704"/>
      <c r="S1454" s="3180"/>
    </row>
    <row r="1455" spans="7:19" ht="15" customHeight="1">
      <c r="G1455" s="1047"/>
      <c r="H1455" s="655"/>
      <c r="I1455" s="1722"/>
      <c r="J1455" s="655"/>
      <c r="K1455" s="655"/>
      <c r="L1455" s="655"/>
      <c r="M1455" s="655"/>
      <c r="N1455" s="1310"/>
      <c r="O1455" s="655"/>
      <c r="P1455" s="656"/>
      <c r="Q1455" s="657"/>
      <c r="R1455" s="704"/>
      <c r="S1455" s="3180"/>
    </row>
    <row r="1456" spans="7:19" ht="15" customHeight="1">
      <c r="G1456" s="1047"/>
      <c r="H1456" s="655"/>
      <c r="I1456" s="1722"/>
      <c r="J1456" s="655"/>
      <c r="K1456" s="655"/>
      <c r="L1456" s="655"/>
      <c r="M1456" s="655"/>
      <c r="N1456" s="1310"/>
      <c r="O1456" s="655"/>
      <c r="P1456" s="656"/>
      <c r="Q1456" s="657"/>
      <c r="R1456" s="704"/>
      <c r="S1456" s="3180"/>
    </row>
    <row r="1457" spans="7:19" ht="15" customHeight="1">
      <c r="G1457" s="1047"/>
      <c r="H1457" s="655"/>
      <c r="I1457" s="1722"/>
      <c r="J1457" s="655"/>
      <c r="K1457" s="655"/>
      <c r="L1457" s="655"/>
      <c r="M1457" s="655"/>
      <c r="N1457" s="1310"/>
      <c r="O1457" s="655"/>
      <c r="P1457" s="656"/>
      <c r="Q1457" s="657"/>
      <c r="R1457" s="704"/>
      <c r="S1457" s="3180"/>
    </row>
    <row r="1458" spans="7:19" ht="15" customHeight="1">
      <c r="G1458" s="1047"/>
      <c r="H1458" s="655"/>
      <c r="I1458" s="1722"/>
      <c r="J1458" s="655"/>
      <c r="K1458" s="655"/>
      <c r="L1458" s="655"/>
      <c r="M1458" s="655"/>
      <c r="N1458" s="1310"/>
      <c r="O1458" s="655"/>
      <c r="P1458" s="656"/>
      <c r="Q1458" s="657"/>
      <c r="R1458" s="704"/>
      <c r="S1458" s="3180"/>
    </row>
    <row r="1459" spans="7:19" ht="15" customHeight="1">
      <c r="G1459" s="1047"/>
      <c r="H1459" s="655"/>
      <c r="I1459" s="1722"/>
      <c r="J1459" s="655"/>
      <c r="K1459" s="655"/>
      <c r="L1459" s="655"/>
      <c r="M1459" s="655"/>
      <c r="N1459" s="1310"/>
      <c r="O1459" s="655"/>
      <c r="P1459" s="656"/>
      <c r="Q1459" s="657"/>
      <c r="R1459" s="704"/>
      <c r="S1459" s="3180"/>
    </row>
    <row r="1460" spans="7:19" ht="15" customHeight="1">
      <c r="G1460" s="1047"/>
      <c r="H1460" s="655"/>
      <c r="I1460" s="1722"/>
      <c r="J1460" s="655"/>
      <c r="K1460" s="655"/>
      <c r="L1460" s="655"/>
      <c r="M1460" s="655"/>
      <c r="N1460" s="1310"/>
      <c r="O1460" s="655"/>
      <c r="P1460" s="656"/>
      <c r="Q1460" s="657"/>
      <c r="R1460" s="704"/>
      <c r="S1460" s="3180"/>
    </row>
    <row r="1461" spans="7:19" ht="15" customHeight="1">
      <c r="G1461" s="1047"/>
      <c r="H1461" s="655"/>
      <c r="I1461" s="1722"/>
      <c r="J1461" s="655"/>
      <c r="K1461" s="655"/>
      <c r="L1461" s="655"/>
      <c r="M1461" s="655"/>
      <c r="N1461" s="1310"/>
      <c r="O1461" s="655"/>
      <c r="P1461" s="656"/>
      <c r="Q1461" s="657"/>
      <c r="R1461" s="704"/>
      <c r="S1461" s="3180"/>
    </row>
    <row r="1462" spans="7:19" ht="15" customHeight="1">
      <c r="G1462" s="1047"/>
      <c r="H1462" s="655"/>
      <c r="I1462" s="1722"/>
      <c r="J1462" s="655"/>
      <c r="K1462" s="655"/>
      <c r="L1462" s="655"/>
      <c r="M1462" s="655"/>
      <c r="N1462" s="1310"/>
      <c r="O1462" s="655"/>
      <c r="P1462" s="656"/>
      <c r="Q1462" s="657"/>
      <c r="R1462" s="704"/>
      <c r="S1462" s="3180"/>
    </row>
    <row r="1463" spans="7:19" ht="15" customHeight="1">
      <c r="G1463" s="1047"/>
      <c r="H1463" s="655"/>
      <c r="I1463" s="1722"/>
      <c r="J1463" s="655"/>
      <c r="K1463" s="655"/>
      <c r="L1463" s="655"/>
      <c r="M1463" s="655"/>
      <c r="N1463" s="1310"/>
      <c r="O1463" s="655"/>
      <c r="P1463" s="656"/>
      <c r="Q1463" s="657"/>
      <c r="R1463" s="704"/>
      <c r="S1463" s="3180"/>
    </row>
    <row r="1464" spans="7:19" ht="15" customHeight="1">
      <c r="G1464" s="1047"/>
      <c r="H1464" s="655"/>
      <c r="I1464" s="1722"/>
      <c r="J1464" s="655"/>
      <c r="K1464" s="655"/>
      <c r="L1464" s="655"/>
      <c r="M1464" s="655"/>
      <c r="N1464" s="1310"/>
      <c r="O1464" s="655"/>
      <c r="P1464" s="656"/>
      <c r="Q1464" s="657"/>
      <c r="R1464" s="704"/>
      <c r="S1464" s="3180"/>
    </row>
    <row r="1465" spans="7:19" ht="15" customHeight="1">
      <c r="G1465" s="1047"/>
      <c r="H1465" s="655"/>
      <c r="I1465" s="1722"/>
      <c r="J1465" s="655"/>
      <c r="K1465" s="655"/>
      <c r="L1465" s="655"/>
      <c r="M1465" s="655"/>
      <c r="N1465" s="1310"/>
      <c r="O1465" s="655"/>
      <c r="P1465" s="656"/>
      <c r="Q1465" s="657"/>
      <c r="R1465" s="704"/>
      <c r="S1465" s="3180"/>
    </row>
    <row r="1466" spans="7:19" ht="15" customHeight="1">
      <c r="G1466" s="1047"/>
      <c r="H1466" s="655"/>
      <c r="I1466" s="1722"/>
      <c r="J1466" s="655"/>
      <c r="K1466" s="655"/>
      <c r="L1466" s="655"/>
      <c r="M1466" s="655"/>
      <c r="N1466" s="1310"/>
      <c r="O1466" s="655"/>
      <c r="P1466" s="656"/>
      <c r="Q1466" s="657"/>
      <c r="R1466" s="704"/>
      <c r="S1466" s="3180"/>
    </row>
    <row r="1467" spans="7:19" ht="15" customHeight="1">
      <c r="G1467" s="1047"/>
      <c r="H1467" s="655"/>
      <c r="I1467" s="1722"/>
      <c r="J1467" s="655"/>
      <c r="K1467" s="655"/>
      <c r="L1467" s="655"/>
      <c r="M1467" s="655"/>
      <c r="N1467" s="1310"/>
      <c r="O1467" s="655"/>
      <c r="P1467" s="656"/>
      <c r="Q1467" s="657"/>
      <c r="R1467" s="704"/>
      <c r="S1467" s="3180"/>
    </row>
    <row r="1468" spans="7:19" ht="15" customHeight="1">
      <c r="G1468" s="1047"/>
      <c r="H1468" s="655"/>
      <c r="I1468" s="1722"/>
      <c r="J1468" s="655"/>
      <c r="K1468" s="655"/>
      <c r="L1468" s="655"/>
      <c r="M1468" s="655"/>
      <c r="N1468" s="1310"/>
      <c r="O1468" s="655"/>
      <c r="P1468" s="656"/>
      <c r="Q1468" s="657"/>
      <c r="R1468" s="704"/>
      <c r="S1468" s="3180"/>
    </row>
    <row r="1469" spans="7:19" ht="15" customHeight="1">
      <c r="G1469" s="1047"/>
      <c r="H1469" s="655"/>
      <c r="I1469" s="1722"/>
      <c r="J1469" s="655"/>
      <c r="K1469" s="655"/>
      <c r="L1469" s="655"/>
      <c r="M1469" s="655"/>
      <c r="N1469" s="1310"/>
      <c r="O1469" s="655"/>
      <c r="P1469" s="656"/>
      <c r="Q1469" s="657"/>
      <c r="R1469" s="704"/>
      <c r="S1469" s="3180"/>
    </row>
    <row r="1470" spans="7:19" ht="15" customHeight="1">
      <c r="G1470" s="1047"/>
      <c r="H1470" s="655"/>
      <c r="I1470" s="1722"/>
      <c r="J1470" s="655"/>
      <c r="K1470" s="655"/>
      <c r="L1470" s="655"/>
      <c r="M1470" s="655"/>
      <c r="N1470" s="1310"/>
      <c r="O1470" s="655"/>
      <c r="P1470" s="656"/>
      <c r="Q1470" s="657"/>
      <c r="R1470" s="704"/>
      <c r="S1470" s="3180"/>
    </row>
    <row r="1471" spans="7:19" ht="15" customHeight="1">
      <c r="G1471" s="1047"/>
      <c r="H1471" s="655"/>
      <c r="I1471" s="1722"/>
      <c r="J1471" s="655"/>
      <c r="K1471" s="655"/>
      <c r="L1471" s="655"/>
      <c r="M1471" s="655"/>
      <c r="N1471" s="1310"/>
      <c r="O1471" s="655"/>
      <c r="P1471" s="656"/>
      <c r="Q1471" s="657"/>
      <c r="R1471" s="704"/>
      <c r="S1471" s="3180"/>
    </row>
    <row r="1472" spans="7:19" ht="15" customHeight="1">
      <c r="G1472" s="1047"/>
      <c r="H1472" s="655"/>
      <c r="I1472" s="1722"/>
      <c r="J1472" s="655"/>
      <c r="K1472" s="655"/>
      <c r="L1472" s="655"/>
      <c r="M1472" s="655"/>
      <c r="N1472" s="1310"/>
      <c r="O1472" s="655"/>
      <c r="P1472" s="656"/>
      <c r="Q1472" s="657"/>
      <c r="R1472" s="704"/>
      <c r="S1472" s="3180"/>
    </row>
    <row r="1473" spans="7:19" ht="15" customHeight="1">
      <c r="G1473" s="1047"/>
      <c r="H1473" s="655"/>
      <c r="I1473" s="1722"/>
      <c r="J1473" s="655"/>
      <c r="K1473" s="655"/>
      <c r="L1473" s="655"/>
      <c r="M1473" s="655"/>
      <c r="N1473" s="1310"/>
      <c r="O1473" s="655"/>
      <c r="P1473" s="656"/>
      <c r="Q1473" s="657"/>
      <c r="R1473" s="704"/>
      <c r="S1473" s="3180"/>
    </row>
    <row r="1474" spans="7:19" ht="15" customHeight="1">
      <c r="G1474" s="1047"/>
      <c r="H1474" s="655"/>
      <c r="I1474" s="1722"/>
      <c r="J1474" s="655"/>
      <c r="K1474" s="655"/>
      <c r="L1474" s="655"/>
      <c r="M1474" s="655"/>
      <c r="N1474" s="1310"/>
      <c r="O1474" s="655"/>
      <c r="P1474" s="656"/>
      <c r="Q1474" s="657"/>
      <c r="R1474" s="704"/>
      <c r="S1474" s="3180"/>
    </row>
    <row r="1475" spans="7:19" ht="15" customHeight="1">
      <c r="G1475" s="1047"/>
      <c r="H1475" s="655"/>
      <c r="I1475" s="1722"/>
      <c r="J1475" s="655"/>
      <c r="K1475" s="655"/>
      <c r="L1475" s="655"/>
      <c r="M1475" s="655"/>
      <c r="N1475" s="1310"/>
      <c r="O1475" s="655"/>
      <c r="P1475" s="656"/>
      <c r="Q1475" s="657"/>
      <c r="R1475" s="704"/>
      <c r="S1475" s="3180"/>
    </row>
    <row r="1476" spans="7:19" ht="15" customHeight="1">
      <c r="G1476" s="1047"/>
      <c r="H1476" s="655"/>
      <c r="I1476" s="1722"/>
      <c r="J1476" s="655"/>
      <c r="K1476" s="655"/>
      <c r="L1476" s="655"/>
      <c r="M1476" s="655"/>
      <c r="N1476" s="1310"/>
      <c r="O1476" s="655"/>
      <c r="P1476" s="656"/>
      <c r="Q1476" s="657"/>
      <c r="R1476" s="704"/>
      <c r="S1476" s="3180"/>
    </row>
    <row r="1477" spans="7:19" ht="15" customHeight="1">
      <c r="G1477" s="1047"/>
      <c r="H1477" s="655"/>
      <c r="I1477" s="1722"/>
      <c r="J1477" s="655"/>
      <c r="K1477" s="655"/>
      <c r="L1477" s="655"/>
      <c r="M1477" s="655"/>
      <c r="N1477" s="1310"/>
      <c r="O1477" s="655"/>
      <c r="P1477" s="656"/>
      <c r="Q1477" s="657"/>
      <c r="R1477" s="704"/>
      <c r="S1477" s="3180"/>
    </row>
    <row r="1478" spans="7:19" ht="15" customHeight="1">
      <c r="G1478" s="1047"/>
      <c r="H1478" s="655"/>
      <c r="I1478" s="1722"/>
      <c r="J1478" s="655"/>
      <c r="K1478" s="655"/>
      <c r="L1478" s="655"/>
      <c r="M1478" s="655"/>
      <c r="N1478" s="1310"/>
      <c r="O1478" s="655"/>
      <c r="P1478" s="656"/>
      <c r="Q1478" s="657"/>
      <c r="R1478" s="704"/>
      <c r="S1478" s="3180"/>
    </row>
    <row r="1479" spans="7:19" ht="15" customHeight="1">
      <c r="G1479" s="1047"/>
      <c r="H1479" s="655"/>
      <c r="I1479" s="1722"/>
      <c r="J1479" s="655"/>
      <c r="K1479" s="655"/>
      <c r="L1479" s="655"/>
      <c r="M1479" s="655"/>
      <c r="N1479" s="1310"/>
      <c r="O1479" s="655"/>
      <c r="P1479" s="656"/>
      <c r="Q1479" s="657"/>
      <c r="R1479" s="704"/>
      <c r="S1479" s="3180"/>
    </row>
    <row r="1480" spans="7:19" ht="15" customHeight="1">
      <c r="G1480" s="1047"/>
      <c r="H1480" s="655"/>
      <c r="I1480" s="1722"/>
      <c r="J1480" s="655"/>
      <c r="K1480" s="655"/>
      <c r="L1480" s="655"/>
      <c r="M1480" s="655"/>
      <c r="N1480" s="1310"/>
      <c r="O1480" s="655"/>
      <c r="P1480" s="656"/>
      <c r="Q1480" s="657"/>
      <c r="R1480" s="704"/>
      <c r="S1480" s="3180"/>
    </row>
    <row r="1481" spans="7:19" ht="15" customHeight="1">
      <c r="G1481" s="1047"/>
      <c r="H1481" s="655"/>
      <c r="I1481" s="1722"/>
      <c r="J1481" s="655"/>
      <c r="K1481" s="655"/>
      <c r="L1481" s="655"/>
      <c r="M1481" s="655"/>
      <c r="N1481" s="1310"/>
      <c r="O1481" s="655"/>
      <c r="P1481" s="656"/>
      <c r="Q1481" s="657"/>
      <c r="R1481" s="704"/>
      <c r="S1481" s="3180"/>
    </row>
    <row r="1482" spans="7:19" ht="15" customHeight="1">
      <c r="G1482" s="1047"/>
      <c r="H1482" s="655"/>
      <c r="I1482" s="1722"/>
      <c r="J1482" s="655"/>
      <c r="K1482" s="655"/>
      <c r="L1482" s="655"/>
      <c r="M1482" s="655"/>
      <c r="N1482" s="1310"/>
      <c r="O1482" s="655"/>
      <c r="P1482" s="656"/>
      <c r="Q1482" s="657"/>
      <c r="R1482" s="704"/>
      <c r="S1482" s="3180"/>
    </row>
    <row r="1483" spans="7:19" ht="15" customHeight="1">
      <c r="G1483" s="1047"/>
      <c r="H1483" s="655"/>
      <c r="I1483" s="1722"/>
      <c r="J1483" s="655"/>
      <c r="K1483" s="655"/>
      <c r="L1483" s="655"/>
      <c r="M1483" s="655"/>
      <c r="N1483" s="1310"/>
      <c r="O1483" s="655"/>
      <c r="P1483" s="656"/>
      <c r="Q1483" s="657"/>
      <c r="R1483" s="704"/>
      <c r="S1483" s="3180"/>
    </row>
    <row r="1484" spans="7:19" ht="15" customHeight="1">
      <c r="G1484" s="1047"/>
      <c r="H1484" s="655"/>
      <c r="I1484" s="1722"/>
      <c r="J1484" s="655"/>
      <c r="K1484" s="655"/>
      <c r="L1484" s="655"/>
      <c r="M1484" s="655"/>
      <c r="N1484" s="1310"/>
      <c r="O1484" s="655"/>
      <c r="P1484" s="656"/>
      <c r="Q1484" s="657"/>
      <c r="R1484" s="704"/>
      <c r="S1484" s="3180"/>
    </row>
    <row r="1485" spans="7:19" ht="15" customHeight="1">
      <c r="G1485" s="1047"/>
      <c r="H1485" s="655"/>
      <c r="I1485" s="1722"/>
      <c r="J1485" s="655"/>
      <c r="K1485" s="655"/>
      <c r="L1485" s="655"/>
      <c r="M1485" s="655"/>
      <c r="N1485" s="1310"/>
      <c r="O1485" s="655"/>
      <c r="P1485" s="656"/>
      <c r="Q1485" s="657"/>
      <c r="R1485" s="704"/>
      <c r="S1485" s="3180"/>
    </row>
    <row r="1486" spans="7:19" ht="15" customHeight="1">
      <c r="G1486" s="1047"/>
      <c r="H1486" s="655"/>
      <c r="I1486" s="1722"/>
      <c r="J1486" s="655"/>
      <c r="K1486" s="655"/>
      <c r="L1486" s="655"/>
      <c r="M1486" s="655"/>
      <c r="N1486" s="1310"/>
      <c r="O1486" s="655"/>
      <c r="P1486" s="656"/>
      <c r="Q1486" s="657"/>
      <c r="R1486" s="704"/>
      <c r="S1486" s="3180"/>
    </row>
    <row r="1487" spans="7:19" ht="15" customHeight="1">
      <c r="G1487" s="1047"/>
      <c r="H1487" s="655"/>
      <c r="I1487" s="1722"/>
      <c r="J1487" s="655"/>
      <c r="K1487" s="655"/>
      <c r="L1487" s="655"/>
      <c r="M1487" s="655"/>
      <c r="N1487" s="1310"/>
      <c r="O1487" s="655"/>
      <c r="P1487" s="656"/>
      <c r="Q1487" s="657"/>
      <c r="R1487" s="704"/>
      <c r="S1487" s="3180"/>
    </row>
    <row r="1488" spans="7:19" ht="15" customHeight="1">
      <c r="G1488" s="1047"/>
      <c r="H1488" s="655"/>
      <c r="I1488" s="1722"/>
      <c r="J1488" s="655"/>
      <c r="K1488" s="655"/>
      <c r="L1488" s="655"/>
      <c r="M1488" s="655"/>
      <c r="N1488" s="1310"/>
      <c r="O1488" s="655"/>
      <c r="P1488" s="656"/>
      <c r="Q1488" s="657"/>
      <c r="R1488" s="704"/>
      <c r="S1488" s="3180"/>
    </row>
    <row r="1489" spans="7:19" ht="15" customHeight="1">
      <c r="G1489" s="1047"/>
      <c r="H1489" s="655"/>
      <c r="I1489" s="1722"/>
      <c r="J1489" s="655"/>
      <c r="K1489" s="655"/>
      <c r="L1489" s="655"/>
      <c r="M1489" s="655"/>
      <c r="N1489" s="1310"/>
      <c r="O1489" s="655"/>
      <c r="P1489" s="656"/>
      <c r="Q1489" s="657"/>
      <c r="R1489" s="704"/>
      <c r="S1489" s="3180"/>
    </row>
    <row r="1490" spans="7:19" ht="15" customHeight="1">
      <c r="G1490" s="1047"/>
      <c r="H1490" s="655"/>
      <c r="I1490" s="1722"/>
      <c r="J1490" s="655"/>
      <c r="K1490" s="655"/>
      <c r="L1490" s="655"/>
      <c r="M1490" s="655"/>
      <c r="N1490" s="1310"/>
      <c r="O1490" s="655"/>
      <c r="P1490" s="656"/>
      <c r="Q1490" s="657"/>
      <c r="R1490" s="704"/>
      <c r="S1490" s="3180"/>
    </row>
    <row r="1491" spans="7:19" ht="15" customHeight="1">
      <c r="G1491" s="1047"/>
      <c r="H1491" s="655"/>
      <c r="I1491" s="1722"/>
      <c r="J1491" s="655"/>
      <c r="K1491" s="655"/>
      <c r="L1491" s="655"/>
      <c r="M1491" s="655"/>
      <c r="N1491" s="1310"/>
      <c r="O1491" s="655"/>
      <c r="P1491" s="656"/>
      <c r="Q1491" s="657"/>
      <c r="R1491" s="704"/>
      <c r="S1491" s="3180"/>
    </row>
    <row r="1492" spans="7:19" ht="15" customHeight="1">
      <c r="G1492" s="1047"/>
      <c r="H1492" s="655"/>
      <c r="I1492" s="1722"/>
      <c r="J1492" s="655"/>
      <c r="K1492" s="655"/>
      <c r="L1492" s="655"/>
      <c r="M1492" s="655"/>
      <c r="N1492" s="1310"/>
      <c r="O1492" s="655"/>
      <c r="P1492" s="656"/>
      <c r="Q1492" s="657"/>
      <c r="R1492" s="704"/>
      <c r="S1492" s="3180"/>
    </row>
    <row r="1493" spans="7:19" ht="15" customHeight="1">
      <c r="G1493" s="1047"/>
      <c r="H1493" s="655"/>
      <c r="I1493" s="1722"/>
      <c r="J1493" s="655"/>
      <c r="K1493" s="655"/>
      <c r="L1493" s="655"/>
      <c r="M1493" s="655"/>
      <c r="N1493" s="1310"/>
      <c r="O1493" s="655"/>
      <c r="P1493" s="656"/>
      <c r="Q1493" s="657"/>
      <c r="R1493" s="704"/>
      <c r="S1493" s="3180"/>
    </row>
    <row r="1494" spans="7:19" ht="15" customHeight="1">
      <c r="G1494" s="1047"/>
      <c r="H1494" s="655"/>
      <c r="I1494" s="1722"/>
      <c r="J1494" s="655"/>
      <c r="K1494" s="655"/>
      <c r="L1494" s="655"/>
      <c r="M1494" s="655"/>
      <c r="N1494" s="1310"/>
      <c r="O1494" s="655"/>
      <c r="P1494" s="656"/>
      <c r="Q1494" s="657"/>
      <c r="R1494" s="704"/>
      <c r="S1494" s="3180"/>
    </row>
    <row r="1495" spans="7:19" ht="15" customHeight="1">
      <c r="G1495" s="1047"/>
      <c r="H1495" s="655"/>
      <c r="I1495" s="1722"/>
      <c r="J1495" s="655"/>
      <c r="K1495" s="655"/>
      <c r="L1495" s="655"/>
      <c r="M1495" s="655"/>
      <c r="N1495" s="1310"/>
      <c r="O1495" s="655"/>
      <c r="P1495" s="656"/>
      <c r="Q1495" s="657"/>
      <c r="R1495" s="704"/>
      <c r="S1495" s="3180"/>
    </row>
    <row r="1496" spans="7:19" ht="15" customHeight="1">
      <c r="G1496" s="1047"/>
      <c r="H1496" s="655"/>
      <c r="I1496" s="1722"/>
      <c r="J1496" s="655"/>
      <c r="K1496" s="655"/>
      <c r="L1496" s="655"/>
      <c r="M1496" s="655"/>
      <c r="N1496" s="1310"/>
      <c r="O1496" s="655"/>
      <c r="P1496" s="656"/>
      <c r="Q1496" s="657"/>
      <c r="R1496" s="704"/>
      <c r="S1496" s="3180"/>
    </row>
    <row r="1497" spans="7:19" ht="15" customHeight="1">
      <c r="G1497" s="1047"/>
      <c r="H1497" s="655"/>
      <c r="I1497" s="1722"/>
      <c r="J1497" s="655"/>
      <c r="K1497" s="655"/>
      <c r="L1497" s="655"/>
      <c r="M1497" s="655"/>
      <c r="N1497" s="1310"/>
      <c r="O1497" s="655"/>
      <c r="P1497" s="656"/>
      <c r="Q1497" s="657"/>
      <c r="R1497" s="704"/>
      <c r="S1497" s="3180"/>
    </row>
    <row r="1498" spans="7:19" ht="15" customHeight="1">
      <c r="G1498" s="1047"/>
      <c r="H1498" s="655"/>
      <c r="I1498" s="1722"/>
      <c r="J1498" s="655"/>
      <c r="K1498" s="655"/>
      <c r="L1498" s="655"/>
      <c r="M1498" s="655"/>
      <c r="N1498" s="1310"/>
      <c r="O1498" s="655"/>
      <c r="P1498" s="656"/>
      <c r="Q1498" s="657"/>
      <c r="R1498" s="704"/>
      <c r="S1498" s="3180"/>
    </row>
    <row r="1499" spans="7:19" ht="15" customHeight="1">
      <c r="G1499" s="1047"/>
      <c r="H1499" s="655"/>
      <c r="I1499" s="1722"/>
      <c r="J1499" s="655"/>
      <c r="K1499" s="655"/>
      <c r="L1499" s="655"/>
      <c r="M1499" s="655"/>
      <c r="N1499" s="1310"/>
      <c r="O1499" s="655"/>
      <c r="P1499" s="656"/>
      <c r="Q1499" s="657"/>
      <c r="R1499" s="704"/>
      <c r="S1499" s="3180"/>
    </row>
    <row r="1500" spans="7:19" ht="15" customHeight="1">
      <c r="G1500" s="1047"/>
      <c r="H1500" s="655"/>
      <c r="I1500" s="1722"/>
      <c r="J1500" s="655"/>
      <c r="K1500" s="655"/>
      <c r="L1500" s="655"/>
      <c r="M1500" s="655"/>
      <c r="N1500" s="1310"/>
      <c r="O1500" s="655"/>
      <c r="P1500" s="656"/>
      <c r="Q1500" s="657"/>
      <c r="R1500" s="704"/>
      <c r="S1500" s="3180"/>
    </row>
    <row r="1501" spans="7:19" ht="15" customHeight="1">
      <c r="G1501" s="1047"/>
      <c r="H1501" s="655"/>
      <c r="I1501" s="1722"/>
      <c r="J1501" s="655"/>
      <c r="K1501" s="655"/>
      <c r="L1501" s="655"/>
      <c r="M1501" s="655"/>
      <c r="N1501" s="1310"/>
      <c r="O1501" s="655"/>
      <c r="P1501" s="656"/>
      <c r="Q1501" s="657"/>
      <c r="R1501" s="704"/>
      <c r="S1501" s="3180"/>
    </row>
    <row r="1502" spans="7:19" ht="15" customHeight="1">
      <c r="G1502" s="1047"/>
      <c r="H1502" s="655"/>
      <c r="I1502" s="1722"/>
      <c r="J1502" s="655"/>
      <c r="K1502" s="655"/>
      <c r="L1502" s="655"/>
      <c r="M1502" s="655"/>
      <c r="N1502" s="1310"/>
      <c r="P1502" s="656"/>
      <c r="Q1502" s="657"/>
      <c r="R1502" s="704"/>
      <c r="S1502" s="3180"/>
    </row>
    <row r="1503" spans="7:19" ht="15" customHeight="1">
      <c r="G1503" s="1047"/>
      <c r="H1503" s="655"/>
      <c r="I1503" s="1722"/>
      <c r="J1503" s="655"/>
      <c r="K1503" s="655"/>
      <c r="L1503" s="655"/>
      <c r="M1503" s="655"/>
      <c r="N1503" s="1310"/>
      <c r="P1503" s="656"/>
      <c r="Q1503" s="657"/>
      <c r="R1503" s="704"/>
      <c r="S1503" s="3180"/>
    </row>
    <row r="1504" spans="7:19" ht="15" customHeight="1">
      <c r="G1504" s="1047"/>
      <c r="H1504" s="655"/>
      <c r="I1504" s="1722"/>
      <c r="J1504" s="655"/>
      <c r="K1504" s="655"/>
      <c r="L1504" s="655"/>
      <c r="M1504" s="655"/>
      <c r="N1504" s="1310"/>
      <c r="P1504" s="656"/>
      <c r="Q1504" s="657"/>
      <c r="R1504" s="704"/>
      <c r="S1504" s="3180"/>
    </row>
    <row r="1505" spans="7:19" ht="15" customHeight="1">
      <c r="G1505" s="1047"/>
      <c r="H1505" s="655"/>
      <c r="I1505" s="1722"/>
      <c r="J1505" s="655"/>
      <c r="K1505" s="655"/>
      <c r="L1505" s="655"/>
      <c r="M1505" s="655"/>
      <c r="N1505" s="1310"/>
      <c r="P1505" s="656"/>
      <c r="Q1505" s="657"/>
      <c r="R1505" s="704"/>
      <c r="S1505" s="3180"/>
    </row>
    <row r="1506" spans="7:19" ht="15" customHeight="1">
      <c r="G1506" s="1047"/>
      <c r="H1506" s="655"/>
      <c r="I1506" s="1722"/>
      <c r="J1506" s="655"/>
      <c r="K1506" s="655"/>
      <c r="L1506" s="655"/>
      <c r="M1506" s="655"/>
      <c r="N1506" s="1310"/>
      <c r="P1506" s="656"/>
      <c r="Q1506" s="657"/>
      <c r="R1506" s="704"/>
      <c r="S1506" s="3180"/>
    </row>
    <row r="1507" spans="7:19" ht="15" customHeight="1">
      <c r="G1507" s="1047"/>
      <c r="H1507" s="655"/>
      <c r="I1507" s="1722"/>
      <c r="J1507" s="655"/>
      <c r="K1507" s="655"/>
      <c r="L1507" s="655"/>
      <c r="M1507" s="655"/>
      <c r="N1507" s="1310"/>
      <c r="P1507" s="656"/>
      <c r="Q1507" s="657"/>
      <c r="R1507" s="704"/>
      <c r="S1507" s="3180"/>
    </row>
    <row r="1508" spans="7:19" ht="15" customHeight="1">
      <c r="G1508" s="1047"/>
      <c r="H1508" s="655"/>
      <c r="I1508" s="1722"/>
      <c r="J1508" s="655"/>
      <c r="K1508" s="655"/>
      <c r="L1508" s="655"/>
      <c r="M1508" s="655"/>
      <c r="N1508" s="1310"/>
      <c r="P1508" s="656"/>
      <c r="Q1508" s="657"/>
      <c r="R1508" s="704"/>
      <c r="S1508" s="3180"/>
    </row>
    <row r="1509" spans="7:19" ht="15" customHeight="1">
      <c r="G1509" s="1047"/>
      <c r="H1509" s="655"/>
      <c r="I1509" s="1722"/>
      <c r="J1509" s="655"/>
      <c r="K1509" s="655"/>
      <c r="L1509" s="655"/>
      <c r="M1509" s="655"/>
      <c r="N1509" s="1310"/>
      <c r="P1509" s="656"/>
      <c r="Q1509" s="657"/>
      <c r="R1509" s="704"/>
      <c r="S1509" s="3180"/>
    </row>
    <row r="1510" spans="7:19" ht="15" customHeight="1">
      <c r="G1510" s="1047"/>
      <c r="H1510" s="655"/>
      <c r="I1510" s="1722"/>
      <c r="J1510" s="655"/>
      <c r="K1510" s="655"/>
      <c r="L1510" s="655"/>
      <c r="M1510" s="655"/>
      <c r="N1510" s="1310"/>
      <c r="P1510" s="656"/>
      <c r="Q1510" s="657"/>
      <c r="R1510" s="704"/>
      <c r="S1510" s="3180"/>
    </row>
    <row r="1511" spans="7:19" ht="15" customHeight="1">
      <c r="G1511" s="1047"/>
      <c r="H1511" s="655"/>
      <c r="I1511" s="1722"/>
      <c r="J1511" s="655"/>
      <c r="K1511" s="655"/>
      <c r="L1511" s="655"/>
      <c r="M1511" s="655"/>
      <c r="N1511" s="1310"/>
      <c r="P1511" s="656"/>
      <c r="Q1511" s="657"/>
      <c r="R1511" s="704"/>
      <c r="S1511" s="3180"/>
    </row>
    <row r="1512" spans="7:19" ht="15" customHeight="1">
      <c r="G1512" s="1047"/>
      <c r="H1512" s="655"/>
      <c r="I1512" s="1722"/>
      <c r="J1512" s="655"/>
      <c r="K1512" s="655"/>
      <c r="L1512" s="655"/>
      <c r="M1512" s="655"/>
      <c r="N1512" s="1310"/>
      <c r="P1512" s="656"/>
      <c r="Q1512" s="657"/>
      <c r="R1512" s="704"/>
      <c r="S1512" s="3180"/>
    </row>
    <row r="1513" spans="7:19" ht="15" customHeight="1">
      <c r="G1513" s="1047"/>
      <c r="H1513" s="655"/>
      <c r="I1513" s="1722"/>
      <c r="J1513" s="655"/>
      <c r="K1513" s="655"/>
      <c r="L1513" s="655"/>
      <c r="M1513" s="655"/>
      <c r="N1513" s="1310"/>
      <c r="P1513" s="656"/>
      <c r="Q1513" s="657"/>
      <c r="R1513" s="704"/>
      <c r="S1513" s="3180"/>
    </row>
    <row r="1514" spans="7:19" ht="15" customHeight="1">
      <c r="G1514" s="1047"/>
      <c r="H1514" s="655"/>
      <c r="I1514" s="1722"/>
      <c r="J1514" s="655"/>
      <c r="K1514" s="655"/>
      <c r="L1514" s="655"/>
      <c r="M1514" s="655"/>
      <c r="N1514" s="1310"/>
      <c r="P1514" s="656"/>
      <c r="Q1514" s="657"/>
      <c r="R1514" s="704"/>
      <c r="S1514" s="3180"/>
    </row>
    <row r="1515" spans="7:19" ht="15" customHeight="1">
      <c r="G1515" s="1047"/>
      <c r="H1515" s="655"/>
      <c r="I1515" s="1722"/>
      <c r="J1515" s="655"/>
      <c r="K1515" s="655"/>
      <c r="L1515" s="655"/>
      <c r="M1515" s="655"/>
      <c r="N1515" s="1310"/>
      <c r="P1515" s="656"/>
      <c r="Q1515" s="657"/>
      <c r="R1515" s="704"/>
      <c r="S1515" s="3180"/>
    </row>
    <row r="1516" spans="7:19" ht="15" customHeight="1">
      <c r="G1516" s="1047"/>
      <c r="H1516" s="655"/>
      <c r="I1516" s="1722"/>
      <c r="J1516" s="655"/>
      <c r="K1516" s="655"/>
      <c r="L1516" s="655"/>
      <c r="M1516" s="655"/>
      <c r="N1516" s="1310"/>
      <c r="P1516" s="656"/>
      <c r="Q1516" s="657"/>
      <c r="R1516" s="704"/>
      <c r="S1516" s="3180"/>
    </row>
    <row r="1517" spans="7:19" ht="15" customHeight="1">
      <c r="G1517" s="1047"/>
      <c r="H1517" s="655"/>
      <c r="I1517" s="1722"/>
      <c r="J1517" s="655"/>
      <c r="K1517" s="655"/>
      <c r="L1517" s="655"/>
      <c r="M1517" s="655"/>
      <c r="N1517" s="1310"/>
      <c r="P1517" s="656"/>
      <c r="Q1517" s="657"/>
      <c r="R1517" s="704"/>
      <c r="S1517" s="3180"/>
    </row>
    <row r="1518" spans="7:19" ht="15" customHeight="1">
      <c r="G1518" s="1047"/>
      <c r="H1518" s="655"/>
      <c r="I1518" s="1722"/>
      <c r="J1518" s="655"/>
      <c r="K1518" s="655"/>
      <c r="L1518" s="655"/>
      <c r="M1518" s="655"/>
      <c r="N1518" s="1310"/>
      <c r="P1518" s="656"/>
      <c r="Q1518" s="657"/>
      <c r="R1518" s="704"/>
      <c r="S1518" s="3180"/>
    </row>
    <row r="1519" spans="7:19" ht="15" customHeight="1">
      <c r="G1519" s="1047"/>
      <c r="H1519" s="655"/>
      <c r="I1519" s="1722"/>
      <c r="J1519" s="655"/>
      <c r="K1519" s="655"/>
      <c r="L1519" s="655"/>
      <c r="M1519" s="655"/>
      <c r="N1519" s="1310"/>
      <c r="P1519" s="656"/>
      <c r="Q1519" s="657"/>
      <c r="R1519" s="704"/>
      <c r="S1519" s="3180"/>
    </row>
    <row r="1520" spans="7:19" ht="15" customHeight="1">
      <c r="G1520" s="1047"/>
      <c r="H1520" s="655"/>
      <c r="I1520" s="1722"/>
      <c r="J1520" s="655"/>
      <c r="K1520" s="655"/>
      <c r="L1520" s="655"/>
      <c r="M1520" s="655"/>
      <c r="N1520" s="1310"/>
      <c r="P1520" s="656"/>
      <c r="Q1520" s="657"/>
      <c r="R1520" s="704"/>
      <c r="S1520" s="3180"/>
    </row>
    <row r="1521" spans="7:19" ht="15" customHeight="1">
      <c r="G1521" s="1047"/>
      <c r="H1521" s="655"/>
      <c r="I1521" s="1722"/>
      <c r="J1521" s="655"/>
      <c r="K1521" s="655"/>
      <c r="L1521" s="655"/>
      <c r="M1521" s="655"/>
      <c r="N1521" s="1310"/>
      <c r="P1521" s="656"/>
      <c r="Q1521" s="657"/>
      <c r="R1521" s="704"/>
      <c r="S1521" s="3180"/>
    </row>
    <row r="1522" spans="7:19" ht="15" customHeight="1">
      <c r="G1522" s="1047"/>
      <c r="H1522" s="655"/>
      <c r="I1522" s="1722"/>
      <c r="J1522" s="655"/>
      <c r="K1522" s="655"/>
      <c r="L1522" s="655"/>
      <c r="M1522" s="655"/>
      <c r="N1522" s="1310"/>
      <c r="P1522" s="656"/>
      <c r="Q1522" s="657"/>
      <c r="R1522" s="704"/>
      <c r="S1522" s="3180"/>
    </row>
    <row r="1523" spans="7:19" ht="15" customHeight="1">
      <c r="G1523" s="1047"/>
      <c r="H1523" s="655"/>
      <c r="I1523" s="1722"/>
      <c r="J1523" s="655"/>
      <c r="K1523" s="655"/>
      <c r="L1523" s="655"/>
      <c r="M1523" s="655"/>
      <c r="N1523" s="1310"/>
      <c r="P1523" s="656"/>
      <c r="Q1523" s="657"/>
      <c r="R1523" s="704"/>
      <c r="S1523" s="3180"/>
    </row>
    <row r="1524" spans="7:19" ht="15" customHeight="1">
      <c r="G1524" s="1047"/>
      <c r="H1524" s="655"/>
      <c r="I1524" s="1722"/>
      <c r="J1524" s="655"/>
      <c r="K1524" s="655"/>
      <c r="L1524" s="655"/>
      <c r="M1524" s="655"/>
      <c r="N1524" s="1310"/>
      <c r="P1524" s="656"/>
      <c r="Q1524" s="657"/>
      <c r="R1524" s="704"/>
      <c r="S1524" s="3180"/>
    </row>
    <row r="1525" spans="7:19" ht="15" customHeight="1">
      <c r="G1525" s="1047"/>
      <c r="H1525" s="655"/>
      <c r="I1525" s="1722"/>
      <c r="J1525" s="655"/>
      <c r="K1525" s="655"/>
      <c r="L1525" s="655"/>
      <c r="M1525" s="655"/>
      <c r="N1525" s="1310"/>
      <c r="P1525" s="656"/>
      <c r="Q1525" s="657"/>
      <c r="R1525" s="704"/>
      <c r="S1525" s="3180"/>
    </row>
    <row r="1526" spans="7:19" ht="15" customHeight="1">
      <c r="G1526" s="1047"/>
      <c r="H1526" s="655"/>
      <c r="I1526" s="1722"/>
      <c r="J1526" s="655"/>
      <c r="K1526" s="655"/>
      <c r="L1526" s="655"/>
      <c r="M1526" s="655"/>
      <c r="N1526" s="1310"/>
      <c r="P1526" s="656"/>
      <c r="Q1526" s="657"/>
      <c r="R1526" s="704"/>
      <c r="S1526" s="3180"/>
    </row>
    <row r="1527" spans="7:19" ht="15" customHeight="1">
      <c r="G1527" s="1047"/>
      <c r="H1527" s="655"/>
      <c r="I1527" s="1722"/>
      <c r="J1527" s="655"/>
      <c r="K1527" s="655"/>
      <c r="L1527" s="655"/>
      <c r="M1527" s="655"/>
      <c r="N1527" s="1310"/>
      <c r="P1527" s="656"/>
      <c r="Q1527" s="657"/>
      <c r="R1527" s="704"/>
      <c r="S1527" s="3180"/>
    </row>
    <row r="1528" spans="7:19" ht="15" customHeight="1">
      <c r="G1528" s="1047"/>
      <c r="H1528" s="655"/>
      <c r="I1528" s="1722"/>
      <c r="J1528" s="655"/>
      <c r="K1528" s="655"/>
      <c r="L1528" s="655"/>
      <c r="M1528" s="655"/>
      <c r="N1528" s="1310"/>
      <c r="P1528" s="656"/>
      <c r="Q1528" s="657"/>
      <c r="R1528" s="704"/>
      <c r="S1528" s="3180"/>
    </row>
    <row r="1529" spans="7:19" ht="15" customHeight="1">
      <c r="G1529" s="1047"/>
      <c r="H1529" s="655"/>
      <c r="I1529" s="1722"/>
      <c r="J1529" s="655"/>
      <c r="K1529" s="655"/>
      <c r="L1529" s="655"/>
      <c r="M1529" s="655"/>
      <c r="N1529" s="1310"/>
      <c r="P1529" s="656"/>
      <c r="Q1529" s="657"/>
      <c r="R1529" s="704"/>
      <c r="S1529" s="3180"/>
    </row>
    <row r="1530" spans="7:19" ht="15" customHeight="1">
      <c r="G1530" s="1047"/>
      <c r="H1530" s="655"/>
      <c r="I1530" s="1722"/>
      <c r="J1530" s="655"/>
      <c r="K1530" s="655"/>
      <c r="L1530" s="655"/>
      <c r="M1530" s="655"/>
      <c r="N1530" s="1310"/>
      <c r="P1530" s="656"/>
      <c r="Q1530" s="657"/>
      <c r="R1530" s="704"/>
      <c r="S1530" s="3180"/>
    </row>
    <row r="1531" spans="7:19" ht="15" customHeight="1">
      <c r="G1531" s="1047"/>
      <c r="H1531" s="655"/>
      <c r="I1531" s="1722"/>
      <c r="J1531" s="655"/>
      <c r="K1531" s="655"/>
      <c r="L1531" s="655"/>
      <c r="M1531" s="655"/>
      <c r="N1531" s="1310"/>
      <c r="P1531" s="656"/>
      <c r="Q1531" s="657"/>
      <c r="R1531" s="704"/>
      <c r="S1531" s="3180"/>
    </row>
    <row r="1532" spans="7:19" ht="15" customHeight="1">
      <c r="G1532" s="1047"/>
      <c r="H1532" s="655"/>
      <c r="I1532" s="1722"/>
      <c r="J1532" s="655"/>
      <c r="K1532" s="655"/>
      <c r="L1532" s="655"/>
      <c r="M1532" s="655"/>
      <c r="N1532" s="1310"/>
      <c r="P1532" s="656"/>
      <c r="Q1532" s="657"/>
      <c r="R1532" s="704"/>
      <c r="S1532" s="3180"/>
    </row>
    <row r="1533" spans="7:19" ht="15" customHeight="1">
      <c r="G1533" s="1047"/>
      <c r="H1533" s="655"/>
      <c r="I1533" s="1722"/>
      <c r="J1533" s="655"/>
      <c r="K1533" s="655"/>
      <c r="L1533" s="655"/>
      <c r="M1533" s="655"/>
      <c r="N1533" s="1310"/>
      <c r="P1533" s="656"/>
      <c r="Q1533" s="657"/>
      <c r="R1533" s="704"/>
      <c r="S1533" s="3180"/>
    </row>
    <row r="1534" spans="7:19" ht="15" customHeight="1">
      <c r="G1534" s="1047"/>
      <c r="H1534" s="655"/>
      <c r="I1534" s="1722"/>
      <c r="J1534" s="655"/>
      <c r="K1534" s="655"/>
      <c r="L1534" s="655"/>
      <c r="M1534" s="655"/>
      <c r="N1534" s="1310"/>
      <c r="P1534" s="656"/>
      <c r="Q1534" s="657"/>
      <c r="R1534" s="704"/>
      <c r="S1534" s="3180"/>
    </row>
    <row r="1535" spans="7:19" ht="15" customHeight="1">
      <c r="G1535" s="1047"/>
      <c r="H1535" s="655"/>
      <c r="I1535" s="1722"/>
      <c r="J1535" s="655"/>
      <c r="K1535" s="655"/>
      <c r="L1535" s="655"/>
      <c r="M1535" s="655"/>
      <c r="N1535" s="1310"/>
      <c r="P1535" s="656"/>
      <c r="Q1535" s="657"/>
      <c r="R1535" s="704"/>
      <c r="S1535" s="3180"/>
    </row>
    <row r="1536" spans="7:19" ht="15" customHeight="1">
      <c r="G1536" s="1047"/>
      <c r="H1536" s="655"/>
      <c r="I1536" s="1722"/>
      <c r="J1536" s="655"/>
      <c r="K1536" s="655"/>
      <c r="L1536" s="655"/>
      <c r="M1536" s="655"/>
      <c r="N1536" s="1310"/>
      <c r="P1536" s="656"/>
      <c r="Q1536" s="657"/>
      <c r="R1536" s="704"/>
      <c r="S1536" s="3180"/>
    </row>
    <row r="1537" spans="7:19" ht="15" customHeight="1">
      <c r="G1537" s="1047"/>
      <c r="H1537" s="655"/>
      <c r="I1537" s="1722"/>
      <c r="J1537" s="655"/>
      <c r="K1537" s="655"/>
      <c r="L1537" s="655"/>
      <c r="M1537" s="655"/>
      <c r="N1537" s="1310"/>
      <c r="P1537" s="656"/>
      <c r="Q1537" s="657"/>
      <c r="R1537" s="704"/>
      <c r="S1537" s="3180"/>
    </row>
    <row r="1538" spans="7:19" ht="15" customHeight="1">
      <c r="G1538" s="1047"/>
      <c r="H1538" s="655"/>
      <c r="I1538" s="1722"/>
      <c r="J1538" s="655"/>
      <c r="K1538" s="655"/>
      <c r="L1538" s="655"/>
      <c r="M1538" s="655"/>
      <c r="N1538" s="1310"/>
      <c r="P1538" s="656"/>
      <c r="Q1538" s="657"/>
      <c r="R1538" s="704"/>
      <c r="S1538" s="3180"/>
    </row>
    <row r="1539" spans="7:19" ht="15" customHeight="1">
      <c r="G1539" s="1047"/>
      <c r="H1539" s="655"/>
      <c r="I1539" s="1722"/>
      <c r="J1539" s="655"/>
      <c r="K1539" s="655"/>
      <c r="L1539" s="655"/>
      <c r="M1539" s="655"/>
      <c r="N1539" s="1310"/>
      <c r="P1539" s="656"/>
      <c r="Q1539" s="657"/>
      <c r="R1539" s="704"/>
      <c r="S1539" s="3180"/>
    </row>
    <row r="1540" spans="7:19" ht="15" customHeight="1">
      <c r="G1540" s="1047"/>
      <c r="H1540" s="655"/>
      <c r="I1540" s="1722"/>
      <c r="J1540" s="655"/>
      <c r="K1540" s="655"/>
      <c r="L1540" s="655"/>
      <c r="M1540" s="655"/>
      <c r="N1540" s="1310"/>
      <c r="P1540" s="656"/>
      <c r="Q1540" s="657"/>
      <c r="R1540" s="704"/>
      <c r="S1540" s="3180"/>
    </row>
    <row r="1541" spans="7:19" ht="15" customHeight="1">
      <c r="G1541" s="1047"/>
      <c r="H1541" s="655"/>
      <c r="I1541" s="1722"/>
      <c r="J1541" s="655"/>
      <c r="K1541" s="655"/>
      <c r="L1541" s="655"/>
      <c r="M1541" s="655"/>
      <c r="N1541" s="1310"/>
      <c r="P1541" s="656"/>
      <c r="Q1541" s="657"/>
      <c r="R1541" s="704"/>
      <c r="S1541" s="3180"/>
    </row>
    <row r="1542" spans="7:19" ht="15" customHeight="1">
      <c r="G1542" s="1047"/>
      <c r="H1542" s="655"/>
      <c r="I1542" s="1722"/>
      <c r="J1542" s="655"/>
      <c r="K1542" s="655"/>
      <c r="L1542" s="655"/>
      <c r="M1542" s="655"/>
      <c r="N1542" s="1310"/>
      <c r="P1542" s="656"/>
      <c r="Q1542" s="657"/>
      <c r="R1542" s="704"/>
      <c r="S1542" s="3180"/>
    </row>
    <row r="1543" spans="7:19" ht="15" customHeight="1">
      <c r="G1543" s="1047"/>
      <c r="H1543" s="655"/>
      <c r="I1543" s="1722"/>
      <c r="J1543" s="655"/>
      <c r="K1543" s="655"/>
      <c r="L1543" s="655"/>
      <c r="M1543" s="655"/>
      <c r="N1543" s="1310"/>
      <c r="P1543" s="656"/>
      <c r="Q1543" s="657"/>
      <c r="R1543" s="704"/>
      <c r="S1543" s="3180"/>
    </row>
    <row r="1544" spans="7:19" ht="15" customHeight="1">
      <c r="G1544" s="1047"/>
      <c r="H1544" s="655"/>
      <c r="I1544" s="1722"/>
      <c r="J1544" s="655"/>
      <c r="K1544" s="655"/>
      <c r="L1544" s="655"/>
      <c r="M1544" s="655"/>
      <c r="N1544" s="1310"/>
      <c r="P1544" s="656"/>
      <c r="Q1544" s="657"/>
      <c r="R1544" s="704"/>
      <c r="S1544" s="3180"/>
    </row>
    <row r="1545" spans="7:19" ht="15" customHeight="1">
      <c r="G1545" s="1047"/>
      <c r="H1545" s="655"/>
      <c r="I1545" s="1722"/>
      <c r="J1545" s="655"/>
      <c r="K1545" s="655"/>
      <c r="L1545" s="655"/>
      <c r="M1545" s="655"/>
      <c r="N1545" s="1310"/>
      <c r="P1545" s="656"/>
      <c r="Q1545" s="657"/>
      <c r="R1545" s="704"/>
      <c r="S1545" s="3180"/>
    </row>
    <row r="1546" spans="7:19" ht="15" customHeight="1">
      <c r="G1546" s="1047"/>
      <c r="H1546" s="655"/>
      <c r="I1546" s="1722"/>
      <c r="J1546" s="655"/>
      <c r="K1546" s="655"/>
      <c r="L1546" s="655"/>
      <c r="M1546" s="655"/>
      <c r="N1546" s="1310"/>
      <c r="P1546" s="656"/>
      <c r="Q1546" s="657"/>
      <c r="R1546" s="704"/>
      <c r="S1546" s="3180"/>
    </row>
    <row r="1547" spans="7:19" ht="15" customHeight="1">
      <c r="G1547" s="1047"/>
      <c r="H1547" s="655"/>
      <c r="I1547" s="1722"/>
      <c r="J1547" s="655"/>
      <c r="K1547" s="655"/>
      <c r="L1547" s="655"/>
      <c r="M1547" s="655"/>
      <c r="N1547" s="1310"/>
      <c r="P1547" s="656"/>
      <c r="Q1547" s="657"/>
      <c r="R1547" s="704"/>
      <c r="S1547" s="3180"/>
    </row>
    <row r="1548" spans="7:19" ht="15" customHeight="1">
      <c r="G1548" s="1047"/>
      <c r="H1548" s="655"/>
      <c r="I1548" s="1722"/>
      <c r="J1548" s="655"/>
      <c r="K1548" s="655"/>
      <c r="L1548" s="655"/>
      <c r="M1548" s="655"/>
      <c r="N1548" s="1310"/>
      <c r="P1548" s="656"/>
      <c r="Q1548" s="657"/>
      <c r="R1548" s="704"/>
      <c r="S1548" s="3180"/>
    </row>
    <row r="1549" spans="7:19" ht="15" customHeight="1">
      <c r="G1549" s="1047"/>
      <c r="H1549" s="655"/>
      <c r="I1549" s="1722"/>
      <c r="J1549" s="655"/>
      <c r="K1549" s="655"/>
      <c r="L1549" s="655"/>
      <c r="M1549" s="655"/>
      <c r="N1549" s="1310"/>
      <c r="P1549" s="656"/>
      <c r="Q1549" s="657"/>
      <c r="R1549" s="704"/>
      <c r="S1549" s="3180"/>
    </row>
    <row r="1550" spans="7:19" ht="15" customHeight="1">
      <c r="G1550" s="1047"/>
      <c r="H1550" s="655"/>
      <c r="I1550" s="1722"/>
      <c r="J1550" s="655"/>
      <c r="K1550" s="655"/>
      <c r="L1550" s="655"/>
      <c r="M1550" s="655"/>
      <c r="N1550" s="1310"/>
      <c r="P1550" s="656"/>
      <c r="Q1550" s="657"/>
      <c r="R1550" s="704"/>
      <c r="S1550" s="3180"/>
    </row>
    <row r="1551" spans="7:19" ht="15" customHeight="1">
      <c r="G1551" s="1047"/>
      <c r="H1551" s="655"/>
      <c r="I1551" s="1722"/>
      <c r="J1551" s="655"/>
      <c r="K1551" s="655"/>
      <c r="L1551" s="655"/>
      <c r="M1551" s="655"/>
      <c r="N1551" s="1310"/>
      <c r="P1551" s="656"/>
      <c r="Q1551" s="657"/>
      <c r="R1551" s="704"/>
      <c r="S1551" s="3180"/>
    </row>
    <row r="1552" spans="7:19" ht="15" customHeight="1">
      <c r="G1552" s="1047"/>
      <c r="H1552" s="655"/>
      <c r="I1552" s="1722"/>
      <c r="J1552" s="655"/>
      <c r="K1552" s="655"/>
      <c r="L1552" s="655"/>
      <c r="M1552" s="655"/>
      <c r="N1552" s="1310"/>
      <c r="P1552" s="656"/>
      <c r="Q1552" s="657"/>
      <c r="R1552" s="704"/>
      <c r="S1552" s="3180"/>
    </row>
    <row r="1553" spans="7:19" ht="15" customHeight="1">
      <c r="G1553" s="1047"/>
      <c r="H1553" s="655"/>
      <c r="I1553" s="1722"/>
      <c r="J1553" s="655"/>
      <c r="K1553" s="655"/>
      <c r="L1553" s="655"/>
      <c r="M1553" s="655"/>
      <c r="N1553" s="1310"/>
      <c r="P1553" s="656"/>
      <c r="Q1553" s="657"/>
      <c r="R1553" s="704"/>
      <c r="S1553" s="3180"/>
    </row>
    <row r="1554" spans="7:19" ht="15" customHeight="1">
      <c r="G1554" s="1047"/>
      <c r="H1554" s="655"/>
      <c r="I1554" s="1722"/>
      <c r="J1554" s="655"/>
      <c r="K1554" s="655"/>
      <c r="L1554" s="655"/>
      <c r="M1554" s="655"/>
      <c r="N1554" s="1310"/>
      <c r="P1554" s="656"/>
      <c r="Q1554" s="657"/>
      <c r="R1554" s="704"/>
      <c r="S1554" s="3180"/>
    </row>
    <row r="1555" spans="7:19" ht="15" customHeight="1">
      <c r="G1555" s="1047"/>
      <c r="H1555" s="655"/>
      <c r="I1555" s="1722"/>
      <c r="J1555" s="655"/>
      <c r="K1555" s="655"/>
      <c r="L1555" s="655"/>
      <c r="M1555" s="655"/>
      <c r="N1555" s="1310"/>
      <c r="P1555" s="656"/>
      <c r="Q1555" s="657"/>
      <c r="R1555" s="704"/>
      <c r="S1555" s="3180"/>
    </row>
    <row r="1556" spans="7:19" ht="15" customHeight="1">
      <c r="G1556" s="1047"/>
      <c r="H1556" s="655"/>
      <c r="I1556" s="1722"/>
      <c r="J1556" s="655"/>
      <c r="K1556" s="655"/>
      <c r="L1556" s="655"/>
      <c r="M1556" s="655"/>
      <c r="N1556" s="1310"/>
      <c r="P1556" s="656"/>
      <c r="Q1556" s="657"/>
      <c r="R1556" s="704"/>
      <c r="S1556" s="3180"/>
    </row>
    <row r="1557" spans="7:19" ht="15" customHeight="1">
      <c r="G1557" s="1047"/>
      <c r="H1557" s="655"/>
      <c r="I1557" s="1722"/>
      <c r="J1557" s="655"/>
      <c r="K1557" s="655"/>
      <c r="L1557" s="655"/>
      <c r="M1557" s="655"/>
      <c r="N1557" s="1310"/>
      <c r="P1557" s="656"/>
      <c r="Q1557" s="657"/>
      <c r="R1557" s="704"/>
      <c r="S1557" s="3180"/>
    </row>
    <row r="1558" spans="7:19" ht="15" customHeight="1">
      <c r="G1558" s="1047"/>
      <c r="H1558" s="655"/>
      <c r="I1558" s="1722"/>
      <c r="J1558" s="655"/>
      <c r="K1558" s="655"/>
      <c r="L1558" s="655"/>
      <c r="M1558" s="655"/>
      <c r="N1558" s="1310"/>
      <c r="P1558" s="656"/>
      <c r="Q1558" s="657"/>
      <c r="R1558" s="704"/>
      <c r="S1558" s="3180"/>
    </row>
    <row r="1559" spans="7:19" ht="15" customHeight="1">
      <c r="G1559" s="1047"/>
      <c r="H1559" s="655"/>
      <c r="I1559" s="1722"/>
      <c r="J1559" s="655"/>
      <c r="K1559" s="655"/>
      <c r="L1559" s="655"/>
      <c r="M1559" s="655"/>
      <c r="N1559" s="1310"/>
      <c r="P1559" s="656"/>
      <c r="Q1559" s="657"/>
      <c r="R1559" s="704"/>
      <c r="S1559" s="3180"/>
    </row>
    <row r="1560" spans="7:19" ht="15" customHeight="1">
      <c r="G1560" s="1047"/>
      <c r="H1560" s="655"/>
      <c r="I1560" s="1722"/>
      <c r="J1560" s="655"/>
      <c r="K1560" s="655"/>
      <c r="L1560" s="655"/>
      <c r="M1560" s="655"/>
      <c r="N1560" s="1310"/>
      <c r="P1560" s="656"/>
      <c r="Q1560" s="657"/>
      <c r="R1560" s="704"/>
      <c r="S1560" s="3180"/>
    </row>
    <row r="1561" spans="7:19" ht="15" customHeight="1">
      <c r="G1561" s="1047"/>
      <c r="H1561" s="655"/>
      <c r="I1561" s="1722"/>
      <c r="J1561" s="655"/>
      <c r="K1561" s="655"/>
      <c r="L1561" s="655"/>
      <c r="M1561" s="655"/>
      <c r="N1561" s="1310"/>
      <c r="P1561" s="656"/>
      <c r="Q1561" s="657"/>
      <c r="R1561" s="704"/>
      <c r="S1561" s="3180"/>
    </row>
    <row r="1562" spans="7:19" ht="15" customHeight="1">
      <c r="G1562" s="1047"/>
      <c r="H1562" s="655"/>
      <c r="I1562" s="1722"/>
      <c r="J1562" s="655"/>
      <c r="K1562" s="655"/>
      <c r="L1562" s="655"/>
      <c r="M1562" s="655"/>
      <c r="N1562" s="1310"/>
      <c r="P1562" s="656"/>
      <c r="Q1562" s="657"/>
      <c r="R1562" s="704"/>
      <c r="S1562" s="3180"/>
    </row>
    <row r="1563" spans="7:19" ht="15" customHeight="1">
      <c r="G1563" s="1047"/>
      <c r="H1563" s="655"/>
      <c r="I1563" s="1722"/>
      <c r="J1563" s="655"/>
      <c r="K1563" s="655"/>
      <c r="L1563" s="655"/>
      <c r="M1563" s="655"/>
      <c r="N1563" s="1310"/>
      <c r="P1563" s="656"/>
      <c r="Q1563" s="657"/>
      <c r="R1563" s="704"/>
      <c r="S1563" s="3180"/>
    </row>
    <row r="1564" spans="7:19" ht="15" customHeight="1">
      <c r="G1564" s="1047"/>
      <c r="H1564" s="655"/>
      <c r="I1564" s="1722"/>
      <c r="J1564" s="655"/>
      <c r="K1564" s="655"/>
      <c r="L1564" s="655"/>
      <c r="M1564" s="655"/>
      <c r="N1564" s="1310"/>
      <c r="P1564" s="656"/>
      <c r="Q1564" s="657"/>
      <c r="R1564" s="704"/>
      <c r="S1564" s="3180"/>
    </row>
    <row r="1565" spans="7:19" ht="15" customHeight="1">
      <c r="G1565" s="1047"/>
      <c r="H1565" s="655"/>
      <c r="I1565" s="1722"/>
      <c r="J1565" s="655"/>
      <c r="K1565" s="655"/>
      <c r="L1565" s="655"/>
      <c r="M1565" s="655"/>
      <c r="N1565" s="1310"/>
      <c r="P1565" s="656"/>
      <c r="Q1565" s="657"/>
      <c r="R1565" s="704"/>
      <c r="S1565" s="3180"/>
    </row>
    <row r="1566" spans="7:19" ht="15" customHeight="1">
      <c r="G1566" s="1047"/>
      <c r="H1566" s="655"/>
      <c r="I1566" s="1722"/>
      <c r="J1566" s="655"/>
      <c r="K1566" s="655"/>
      <c r="L1566" s="655"/>
      <c r="M1566" s="655"/>
      <c r="N1566" s="1310"/>
      <c r="P1566" s="656"/>
      <c r="Q1566" s="657"/>
      <c r="R1566" s="704"/>
      <c r="S1566" s="3180"/>
    </row>
    <row r="1567" spans="7:19" ht="15" customHeight="1">
      <c r="G1567" s="1047"/>
      <c r="H1567" s="655"/>
      <c r="I1567" s="1722"/>
      <c r="J1567" s="655"/>
      <c r="K1567" s="655"/>
      <c r="L1567" s="655"/>
      <c r="M1567" s="655"/>
      <c r="N1567" s="1310"/>
      <c r="P1567" s="656"/>
      <c r="Q1567" s="657"/>
      <c r="R1567" s="704"/>
      <c r="S1567" s="3180"/>
    </row>
    <row r="1568" spans="7:19" ht="15" customHeight="1">
      <c r="G1568" s="1047"/>
      <c r="H1568" s="655"/>
      <c r="I1568" s="1722"/>
      <c r="J1568" s="655"/>
      <c r="K1568" s="655"/>
      <c r="L1568" s="655"/>
      <c r="M1568" s="655"/>
      <c r="N1568" s="1310"/>
      <c r="P1568" s="656"/>
      <c r="Q1568" s="657"/>
      <c r="R1568" s="704"/>
      <c r="S1568" s="3180"/>
    </row>
    <row r="1569" spans="7:19" ht="15" customHeight="1">
      <c r="G1569" s="1047"/>
      <c r="H1569" s="655"/>
      <c r="I1569" s="1722"/>
      <c r="J1569" s="655"/>
      <c r="K1569" s="655"/>
      <c r="L1569" s="655"/>
      <c r="M1569" s="655"/>
      <c r="N1569" s="1310"/>
      <c r="P1569" s="656"/>
      <c r="Q1569" s="657"/>
      <c r="R1569" s="704"/>
      <c r="S1569" s="3180"/>
    </row>
    <row r="1570" spans="7:19" ht="15" customHeight="1">
      <c r="G1570" s="1047"/>
      <c r="H1570" s="655"/>
      <c r="I1570" s="1722"/>
      <c r="J1570" s="655"/>
      <c r="K1570" s="655"/>
      <c r="L1570" s="655"/>
      <c r="M1570" s="655"/>
      <c r="N1570" s="1310"/>
      <c r="P1570" s="656"/>
      <c r="Q1570" s="657"/>
      <c r="R1570" s="704"/>
      <c r="S1570" s="3180"/>
    </row>
    <row r="1571" spans="7:19" ht="15" customHeight="1">
      <c r="G1571" s="1047"/>
      <c r="H1571" s="655"/>
      <c r="I1571" s="1722"/>
      <c r="J1571" s="655"/>
      <c r="K1571" s="655"/>
      <c r="L1571" s="655"/>
      <c r="M1571" s="655"/>
      <c r="N1571" s="1310"/>
      <c r="P1571" s="656"/>
      <c r="Q1571" s="657"/>
      <c r="R1571" s="704"/>
      <c r="S1571" s="3180"/>
    </row>
    <row r="1572" spans="7:19" ht="15" customHeight="1">
      <c r="G1572" s="1047"/>
      <c r="H1572" s="655"/>
      <c r="I1572" s="1722"/>
      <c r="J1572" s="655"/>
      <c r="K1572" s="655"/>
      <c r="L1572" s="655"/>
      <c r="M1572" s="655"/>
      <c r="N1572" s="1310"/>
      <c r="P1572" s="656"/>
      <c r="Q1572" s="657"/>
      <c r="R1572" s="704"/>
      <c r="S1572" s="3180"/>
    </row>
    <row r="1573" spans="7:19" ht="15" customHeight="1">
      <c r="G1573" s="1047"/>
      <c r="H1573" s="655"/>
      <c r="I1573" s="1722"/>
      <c r="J1573" s="655"/>
      <c r="K1573" s="655"/>
      <c r="L1573" s="655"/>
      <c r="M1573" s="655"/>
      <c r="N1573" s="1310"/>
      <c r="P1573" s="656"/>
      <c r="Q1573" s="657"/>
      <c r="R1573" s="704"/>
      <c r="S1573" s="3180"/>
    </row>
    <row r="1574" spans="7:19" ht="15" customHeight="1">
      <c r="G1574" s="1047"/>
      <c r="H1574" s="655"/>
      <c r="I1574" s="1722"/>
      <c r="J1574" s="655"/>
      <c r="K1574" s="655"/>
      <c r="L1574" s="655"/>
      <c r="M1574" s="655"/>
      <c r="N1574" s="1310"/>
      <c r="P1574" s="656"/>
      <c r="Q1574" s="657"/>
      <c r="R1574" s="704"/>
      <c r="S1574" s="3180"/>
    </row>
    <row r="1575" spans="7:19" ht="15" customHeight="1">
      <c r="G1575" s="1047"/>
      <c r="H1575" s="655"/>
      <c r="I1575" s="1722"/>
      <c r="J1575" s="655"/>
      <c r="K1575" s="655"/>
      <c r="L1575" s="655"/>
      <c r="M1575" s="655"/>
      <c r="N1575" s="1310"/>
      <c r="P1575" s="656"/>
      <c r="Q1575" s="657"/>
      <c r="R1575" s="704"/>
      <c r="S1575" s="3180"/>
    </row>
    <row r="1576" spans="7:19" ht="15" customHeight="1">
      <c r="G1576" s="1047"/>
      <c r="H1576" s="655"/>
      <c r="I1576" s="1722"/>
      <c r="J1576" s="655"/>
      <c r="K1576" s="655"/>
      <c r="L1576" s="655"/>
      <c r="M1576" s="655"/>
      <c r="N1576" s="1310"/>
      <c r="P1576" s="656"/>
      <c r="Q1576" s="657"/>
      <c r="R1576" s="704"/>
      <c r="S1576" s="3180"/>
    </row>
    <row r="1577" spans="7:19" ht="15" customHeight="1">
      <c r="G1577" s="1047"/>
      <c r="H1577" s="655"/>
      <c r="I1577" s="1722"/>
      <c r="J1577" s="655"/>
      <c r="K1577" s="655"/>
      <c r="L1577" s="655"/>
      <c r="M1577" s="655"/>
      <c r="N1577" s="1310"/>
      <c r="P1577" s="656"/>
      <c r="Q1577" s="657"/>
      <c r="R1577" s="704"/>
      <c r="S1577" s="3180"/>
    </row>
    <row r="1578" spans="7:19" ht="15" customHeight="1">
      <c r="G1578" s="1047"/>
      <c r="H1578" s="655"/>
      <c r="I1578" s="1722"/>
      <c r="J1578" s="655"/>
      <c r="K1578" s="655"/>
      <c r="L1578" s="655"/>
      <c r="M1578" s="655"/>
      <c r="N1578" s="1310"/>
      <c r="P1578" s="656"/>
      <c r="Q1578" s="657"/>
      <c r="R1578" s="704"/>
      <c r="S1578" s="3180"/>
    </row>
    <row r="1579" spans="7:19" ht="15" customHeight="1">
      <c r="G1579" s="1047"/>
      <c r="H1579" s="655"/>
      <c r="I1579" s="1722"/>
      <c r="J1579" s="655"/>
      <c r="K1579" s="655"/>
      <c r="L1579" s="655"/>
      <c r="M1579" s="655"/>
      <c r="N1579" s="1310"/>
      <c r="P1579" s="656"/>
      <c r="Q1579" s="657"/>
      <c r="R1579" s="704"/>
      <c r="S1579" s="3180"/>
    </row>
    <row r="1580" spans="7:19" ht="15" customHeight="1">
      <c r="G1580" s="1047"/>
      <c r="H1580" s="655"/>
      <c r="I1580" s="1722"/>
      <c r="J1580" s="655"/>
      <c r="K1580" s="655"/>
      <c r="L1580" s="655"/>
      <c r="M1580" s="655"/>
      <c r="N1580" s="1310"/>
      <c r="P1580" s="656"/>
      <c r="Q1580" s="657"/>
      <c r="R1580" s="704"/>
      <c r="S1580" s="3180"/>
    </row>
    <row r="1581" spans="7:19" ht="15" customHeight="1">
      <c r="G1581" s="1047"/>
      <c r="H1581" s="655"/>
      <c r="I1581" s="1722"/>
      <c r="J1581" s="655"/>
      <c r="K1581" s="655"/>
      <c r="L1581" s="655"/>
      <c r="M1581" s="655"/>
      <c r="N1581" s="1310"/>
      <c r="P1581" s="656"/>
      <c r="Q1581" s="657"/>
      <c r="R1581" s="704"/>
      <c r="S1581" s="3180"/>
    </row>
    <row r="1582" spans="7:19" ht="15" customHeight="1">
      <c r="G1582" s="1047"/>
      <c r="H1582" s="655"/>
      <c r="I1582" s="1722"/>
      <c r="J1582" s="655"/>
      <c r="K1582" s="655"/>
      <c r="L1582" s="655"/>
      <c r="M1582" s="655"/>
      <c r="N1582" s="1310"/>
      <c r="P1582" s="656"/>
      <c r="Q1582" s="657"/>
      <c r="R1582" s="704"/>
      <c r="S1582" s="3180"/>
    </row>
    <row r="1583" spans="7:19" ht="15" customHeight="1">
      <c r="G1583" s="1047"/>
      <c r="H1583" s="655"/>
      <c r="I1583" s="1722"/>
      <c r="J1583" s="655"/>
      <c r="K1583" s="655"/>
      <c r="L1583" s="655"/>
      <c r="M1583" s="655"/>
      <c r="N1583" s="1310"/>
      <c r="P1583" s="656"/>
      <c r="Q1583" s="657"/>
      <c r="R1583" s="704"/>
      <c r="S1583" s="3180"/>
    </row>
    <row r="1584" spans="7:19" ht="15" customHeight="1">
      <c r="G1584" s="1047"/>
      <c r="H1584" s="655"/>
      <c r="I1584" s="1722"/>
      <c r="J1584" s="655"/>
      <c r="K1584" s="655"/>
      <c r="L1584" s="655"/>
      <c r="M1584" s="655"/>
      <c r="N1584" s="1310"/>
      <c r="P1584" s="656"/>
      <c r="Q1584" s="657"/>
      <c r="R1584" s="704"/>
      <c r="S1584" s="3180"/>
    </row>
    <row r="1585" spans="7:19" ht="15" customHeight="1">
      <c r="G1585" s="1047"/>
      <c r="H1585" s="655"/>
      <c r="I1585" s="1722"/>
      <c r="J1585" s="655"/>
      <c r="K1585" s="655"/>
      <c r="L1585" s="655"/>
      <c r="M1585" s="655"/>
      <c r="N1585" s="1310"/>
      <c r="P1585" s="656"/>
      <c r="Q1585" s="657"/>
      <c r="R1585" s="704"/>
      <c r="S1585" s="3180"/>
    </row>
    <row r="1586" spans="7:19" ht="15" customHeight="1">
      <c r="G1586" s="1047"/>
      <c r="H1586" s="655"/>
      <c r="I1586" s="1722"/>
      <c r="J1586" s="655"/>
      <c r="K1586" s="655"/>
      <c r="L1586" s="655"/>
      <c r="M1586" s="655"/>
      <c r="N1586" s="1310"/>
      <c r="P1586" s="656"/>
      <c r="Q1586" s="657"/>
      <c r="R1586" s="704"/>
      <c r="S1586" s="3180"/>
    </row>
    <row r="1587" spans="7:19" ht="15" customHeight="1">
      <c r="G1587" s="1047"/>
      <c r="H1587" s="655"/>
      <c r="I1587" s="1722"/>
      <c r="J1587" s="655"/>
      <c r="K1587" s="655"/>
      <c r="L1587" s="655"/>
      <c r="M1587" s="655"/>
      <c r="N1587" s="1310"/>
      <c r="P1587" s="656"/>
      <c r="Q1587" s="657"/>
      <c r="R1587" s="704"/>
      <c r="S1587" s="3180"/>
    </row>
    <row r="1588" spans="7:19" ht="15" customHeight="1">
      <c r="G1588" s="1047"/>
      <c r="H1588" s="655"/>
      <c r="I1588" s="1722"/>
      <c r="J1588" s="655"/>
      <c r="K1588" s="655"/>
      <c r="L1588" s="655"/>
      <c r="M1588" s="655"/>
      <c r="N1588" s="1310"/>
      <c r="P1588" s="656"/>
      <c r="Q1588" s="657"/>
      <c r="R1588" s="704"/>
      <c r="S1588" s="3180"/>
    </row>
    <row r="1589" spans="7:19" ht="15" customHeight="1">
      <c r="G1589" s="1047"/>
      <c r="H1589" s="655"/>
      <c r="I1589" s="1722"/>
      <c r="J1589" s="655"/>
      <c r="K1589" s="655"/>
      <c r="L1589" s="655"/>
      <c r="M1589" s="655"/>
      <c r="N1589" s="1310"/>
      <c r="P1589" s="656"/>
      <c r="Q1589" s="657"/>
      <c r="R1589" s="704"/>
      <c r="S1589" s="3180"/>
    </row>
    <row r="1590" spans="7:19" ht="15" customHeight="1">
      <c r="G1590" s="1047"/>
      <c r="H1590" s="655"/>
      <c r="I1590" s="1722"/>
      <c r="J1590" s="655"/>
      <c r="K1590" s="655"/>
      <c r="L1590" s="655"/>
      <c r="M1590" s="655"/>
      <c r="N1590" s="1310"/>
      <c r="P1590" s="656"/>
      <c r="Q1590" s="657"/>
      <c r="R1590" s="704"/>
      <c r="S1590" s="3180"/>
    </row>
    <row r="1591" spans="7:19" ht="15" customHeight="1">
      <c r="G1591" s="1047"/>
      <c r="H1591" s="655"/>
      <c r="I1591" s="1722"/>
      <c r="J1591" s="655"/>
      <c r="K1591" s="655"/>
      <c r="L1591" s="655"/>
      <c r="M1591" s="655"/>
      <c r="N1591" s="1310"/>
      <c r="P1591" s="656"/>
      <c r="Q1591" s="657"/>
      <c r="R1591" s="704"/>
      <c r="S1591" s="3180"/>
    </row>
    <row r="1592" spans="7:19" ht="15" customHeight="1">
      <c r="G1592" s="1047"/>
      <c r="H1592" s="655"/>
      <c r="I1592" s="1722"/>
      <c r="J1592" s="655"/>
      <c r="K1592" s="655"/>
      <c r="L1592" s="655"/>
      <c r="M1592" s="655"/>
      <c r="N1592" s="1310"/>
      <c r="P1592" s="656"/>
      <c r="Q1592" s="657"/>
      <c r="R1592" s="704"/>
      <c r="S1592" s="3180"/>
    </row>
    <row r="1593" spans="7:19" ht="15" customHeight="1">
      <c r="G1593" s="1047"/>
      <c r="H1593" s="655"/>
      <c r="I1593" s="1722"/>
      <c r="J1593" s="655"/>
      <c r="K1593" s="655"/>
      <c r="L1593" s="655"/>
      <c r="M1593" s="655"/>
      <c r="N1593" s="1310"/>
      <c r="P1593" s="656"/>
      <c r="Q1593" s="657"/>
      <c r="R1593" s="704"/>
      <c r="S1593" s="3180"/>
    </row>
    <row r="1594" spans="7:19" ht="15" customHeight="1">
      <c r="G1594" s="1047"/>
      <c r="H1594" s="655"/>
      <c r="I1594" s="1722"/>
      <c r="J1594" s="655"/>
      <c r="K1594" s="655"/>
      <c r="L1594" s="655"/>
      <c r="M1594" s="655"/>
      <c r="N1594" s="1310"/>
      <c r="P1594" s="656"/>
      <c r="Q1594" s="657"/>
      <c r="R1594" s="704"/>
      <c r="S1594" s="3180"/>
    </row>
    <row r="1595" spans="7:19" ht="15" customHeight="1">
      <c r="G1595" s="1047"/>
      <c r="H1595" s="655"/>
      <c r="I1595" s="1722"/>
      <c r="J1595" s="655"/>
      <c r="K1595" s="655"/>
      <c r="L1595" s="655"/>
      <c r="M1595" s="655"/>
      <c r="N1595" s="1310"/>
      <c r="P1595" s="656"/>
      <c r="Q1595" s="657"/>
      <c r="R1595" s="704"/>
      <c r="S1595" s="3180"/>
    </row>
    <row r="1596" spans="7:19" ht="15" customHeight="1">
      <c r="G1596" s="1047"/>
      <c r="H1596" s="655"/>
      <c r="I1596" s="1722"/>
      <c r="J1596" s="655"/>
      <c r="K1596" s="655"/>
      <c r="L1596" s="655"/>
      <c r="M1596" s="655"/>
      <c r="N1596" s="1310"/>
      <c r="P1596" s="656"/>
      <c r="Q1596" s="657"/>
      <c r="R1596" s="704"/>
      <c r="S1596" s="3180"/>
    </row>
    <row r="1597" spans="7:19" ht="15" customHeight="1">
      <c r="G1597" s="1047"/>
      <c r="H1597" s="655"/>
      <c r="I1597" s="1722"/>
      <c r="J1597" s="655"/>
      <c r="K1597" s="655"/>
      <c r="L1597" s="655"/>
      <c r="M1597" s="655"/>
      <c r="N1597" s="1310"/>
      <c r="P1597" s="656"/>
      <c r="Q1597" s="657"/>
      <c r="R1597" s="704"/>
      <c r="S1597" s="3180"/>
    </row>
    <row r="1598" spans="7:19" ht="15" customHeight="1">
      <c r="G1598" s="1047"/>
      <c r="H1598" s="655"/>
      <c r="I1598" s="1722"/>
      <c r="J1598" s="655"/>
      <c r="K1598" s="655"/>
      <c r="L1598" s="655"/>
      <c r="M1598" s="655"/>
      <c r="N1598" s="1310"/>
      <c r="P1598" s="656"/>
      <c r="Q1598" s="657"/>
      <c r="R1598" s="704"/>
      <c r="S1598" s="3180"/>
    </row>
    <row r="1599" spans="7:19" ht="15" customHeight="1">
      <c r="G1599" s="1047"/>
      <c r="H1599" s="655"/>
      <c r="I1599" s="1722"/>
      <c r="J1599" s="655"/>
      <c r="K1599" s="655"/>
      <c r="L1599" s="655"/>
      <c r="M1599" s="655"/>
      <c r="N1599" s="1310"/>
      <c r="P1599" s="656"/>
      <c r="Q1599" s="657"/>
      <c r="R1599" s="704"/>
      <c r="S1599" s="3180"/>
    </row>
    <row r="1600" spans="7:19" ht="15" customHeight="1">
      <c r="G1600" s="1047"/>
      <c r="H1600" s="655"/>
      <c r="I1600" s="1722"/>
      <c r="J1600" s="655"/>
      <c r="K1600" s="655"/>
      <c r="L1600" s="655"/>
      <c r="M1600" s="655"/>
      <c r="N1600" s="1310"/>
      <c r="P1600" s="656"/>
      <c r="Q1600" s="657"/>
      <c r="R1600" s="704"/>
      <c r="S1600" s="3180"/>
    </row>
    <row r="1601" spans="7:19" ht="15" customHeight="1">
      <c r="G1601" s="1047"/>
      <c r="H1601" s="655"/>
      <c r="I1601" s="1722"/>
      <c r="J1601" s="655"/>
      <c r="K1601" s="655"/>
      <c r="L1601" s="655"/>
      <c r="M1601" s="655"/>
      <c r="N1601" s="1310"/>
      <c r="P1601" s="656"/>
      <c r="Q1601" s="657"/>
      <c r="R1601" s="704"/>
      <c r="S1601" s="3180"/>
    </row>
    <row r="1602" spans="7:19" ht="15" customHeight="1">
      <c r="G1602" s="1047"/>
      <c r="H1602" s="655"/>
      <c r="I1602" s="1722"/>
      <c r="J1602" s="655"/>
      <c r="K1602" s="655"/>
      <c r="L1602" s="655"/>
      <c r="M1602" s="655"/>
      <c r="N1602" s="1310"/>
      <c r="P1602" s="656"/>
      <c r="Q1602" s="657"/>
      <c r="R1602" s="704"/>
      <c r="S1602" s="3180"/>
    </row>
    <row r="1603" spans="7:19" ht="15" customHeight="1">
      <c r="G1603" s="1047"/>
      <c r="H1603" s="655"/>
      <c r="I1603" s="1722"/>
      <c r="J1603" s="655"/>
      <c r="K1603" s="655"/>
      <c r="L1603" s="655"/>
      <c r="M1603" s="655"/>
      <c r="N1603" s="1310"/>
      <c r="P1603" s="656"/>
      <c r="Q1603" s="657"/>
      <c r="R1603" s="704"/>
      <c r="S1603" s="3180"/>
    </row>
    <row r="1604" spans="7:19" ht="15" customHeight="1">
      <c r="G1604" s="1047"/>
      <c r="H1604" s="655"/>
      <c r="I1604" s="1722"/>
      <c r="J1604" s="655"/>
      <c r="K1604" s="655"/>
      <c r="L1604" s="655"/>
      <c r="M1604" s="655"/>
      <c r="N1604" s="1310"/>
      <c r="P1604" s="656"/>
      <c r="Q1604" s="657"/>
      <c r="R1604" s="704"/>
      <c r="S1604" s="3180"/>
    </row>
    <row r="1605" spans="7:19" ht="15" customHeight="1">
      <c r="G1605" s="1047"/>
      <c r="H1605" s="655"/>
      <c r="I1605" s="1722"/>
      <c r="J1605" s="655"/>
      <c r="K1605" s="655"/>
      <c r="L1605" s="655"/>
      <c r="M1605" s="655"/>
      <c r="N1605" s="1310"/>
      <c r="P1605" s="656"/>
      <c r="Q1605" s="657"/>
      <c r="R1605" s="704"/>
      <c r="S1605" s="3180"/>
    </row>
    <row r="1606" spans="7:19" ht="15" customHeight="1">
      <c r="G1606" s="1047"/>
      <c r="H1606" s="655"/>
      <c r="I1606" s="1722"/>
      <c r="J1606" s="655"/>
      <c r="K1606" s="655"/>
      <c r="L1606" s="655"/>
      <c r="M1606" s="655"/>
      <c r="N1606" s="1310"/>
      <c r="P1606" s="656"/>
      <c r="Q1606" s="657"/>
      <c r="R1606" s="704"/>
      <c r="S1606" s="3180"/>
    </row>
    <row r="1607" spans="7:19" ht="15" customHeight="1">
      <c r="G1607" s="1047"/>
      <c r="H1607" s="655"/>
      <c r="I1607" s="1722"/>
      <c r="J1607" s="655"/>
      <c r="K1607" s="655"/>
      <c r="L1607" s="655"/>
      <c r="M1607" s="655"/>
      <c r="N1607" s="1310"/>
      <c r="P1607" s="656"/>
      <c r="Q1607" s="657"/>
      <c r="R1607" s="704"/>
      <c r="S1607" s="3180"/>
    </row>
    <row r="1608" spans="7:19" ht="15" customHeight="1">
      <c r="G1608" s="1047"/>
      <c r="H1608" s="655"/>
      <c r="I1608" s="1722"/>
      <c r="J1608" s="655"/>
      <c r="K1608" s="655"/>
      <c r="L1608" s="655"/>
      <c r="M1608" s="655"/>
      <c r="N1608" s="1310"/>
      <c r="P1608" s="656"/>
      <c r="Q1608" s="657"/>
      <c r="R1608" s="704"/>
      <c r="S1608" s="3180"/>
    </row>
    <row r="1609" spans="7:19" ht="15" customHeight="1">
      <c r="G1609" s="1047"/>
      <c r="H1609" s="655"/>
      <c r="I1609" s="1722"/>
      <c r="J1609" s="655"/>
      <c r="K1609" s="655"/>
      <c r="L1609" s="655"/>
      <c r="M1609" s="655"/>
      <c r="N1609" s="1310"/>
      <c r="P1609" s="656"/>
      <c r="Q1609" s="657"/>
      <c r="R1609" s="704"/>
      <c r="S1609" s="3180"/>
    </row>
    <row r="1610" spans="7:19" ht="15" customHeight="1">
      <c r="G1610" s="1047"/>
      <c r="H1610" s="655"/>
      <c r="I1610" s="1722"/>
      <c r="J1610" s="655"/>
      <c r="K1610" s="655"/>
      <c r="L1610" s="655"/>
      <c r="M1610" s="655"/>
      <c r="N1610" s="1310"/>
      <c r="P1610" s="656"/>
      <c r="Q1610" s="657"/>
      <c r="R1610" s="704"/>
      <c r="S1610" s="3180"/>
    </row>
    <row r="1611" spans="7:19" ht="15" customHeight="1">
      <c r="G1611" s="1047"/>
      <c r="H1611" s="655"/>
      <c r="I1611" s="1722"/>
      <c r="J1611" s="655"/>
      <c r="K1611" s="655"/>
      <c r="L1611" s="655"/>
      <c r="M1611" s="655"/>
      <c r="N1611" s="1310"/>
      <c r="P1611" s="656"/>
      <c r="Q1611" s="657"/>
      <c r="R1611" s="704"/>
      <c r="S1611" s="3180"/>
    </row>
    <row r="1612" spans="7:19" ht="15" customHeight="1">
      <c r="G1612" s="1047"/>
      <c r="H1612" s="655"/>
      <c r="I1612" s="1722"/>
      <c r="J1612" s="655"/>
      <c r="K1612" s="655"/>
      <c r="L1612" s="655"/>
      <c r="M1612" s="655"/>
      <c r="N1612" s="1310"/>
      <c r="P1612" s="656"/>
      <c r="Q1612" s="657"/>
      <c r="R1612" s="704"/>
      <c r="S1612" s="3180"/>
    </row>
    <row r="1613" spans="7:19">
      <c r="G1613" s="1047"/>
      <c r="H1613" s="655"/>
      <c r="I1613" s="1722"/>
      <c r="J1613" s="655"/>
      <c r="K1613" s="655"/>
      <c r="L1613" s="655"/>
      <c r="M1613" s="655"/>
      <c r="N1613" s="1310"/>
      <c r="P1613" s="656"/>
      <c r="Q1613" s="657"/>
      <c r="R1613" s="704"/>
      <c r="S1613" s="3180"/>
    </row>
    <row r="1614" spans="7:19">
      <c r="G1614" s="1047"/>
      <c r="H1614" s="655"/>
      <c r="I1614" s="1722"/>
      <c r="J1614" s="655"/>
      <c r="K1614" s="655"/>
      <c r="L1614" s="655"/>
      <c r="M1614" s="655"/>
      <c r="N1614" s="1310"/>
      <c r="P1614" s="656"/>
      <c r="Q1614" s="657"/>
      <c r="R1614" s="704"/>
      <c r="S1614" s="3180"/>
    </row>
    <row r="1615" spans="7:19">
      <c r="G1615" s="1047"/>
      <c r="H1615" s="655"/>
      <c r="I1615" s="1722"/>
      <c r="J1615" s="655"/>
      <c r="K1615" s="655"/>
      <c r="L1615" s="655"/>
      <c r="M1615" s="655"/>
      <c r="N1615" s="1310"/>
      <c r="P1615" s="656"/>
      <c r="Q1615" s="657"/>
      <c r="R1615" s="704"/>
      <c r="S1615" s="3180"/>
    </row>
    <row r="1616" spans="7:19">
      <c r="G1616" s="1047"/>
      <c r="H1616" s="655"/>
      <c r="I1616" s="1722"/>
      <c r="J1616" s="655"/>
      <c r="K1616" s="655"/>
      <c r="L1616" s="655"/>
      <c r="M1616" s="655"/>
      <c r="N1616" s="1310"/>
      <c r="P1616" s="656"/>
      <c r="Q1616" s="657"/>
      <c r="R1616" s="704"/>
      <c r="S1616" s="3180"/>
    </row>
    <row r="1617" spans="7:19">
      <c r="G1617" s="1047"/>
      <c r="H1617" s="655"/>
      <c r="I1617" s="1722"/>
      <c r="J1617" s="655"/>
      <c r="K1617" s="655"/>
      <c r="L1617" s="655"/>
      <c r="M1617" s="655"/>
      <c r="N1617" s="1310"/>
      <c r="P1617" s="656"/>
      <c r="Q1617" s="657"/>
      <c r="R1617" s="704"/>
      <c r="S1617" s="3180"/>
    </row>
    <row r="1618" spans="7:19">
      <c r="G1618" s="1047"/>
      <c r="H1618" s="655"/>
      <c r="I1618" s="1722"/>
      <c r="J1618" s="655"/>
      <c r="K1618" s="655"/>
      <c r="L1618" s="655"/>
      <c r="M1618" s="655"/>
      <c r="N1618" s="1310"/>
      <c r="P1618" s="656"/>
      <c r="Q1618" s="657"/>
      <c r="R1618" s="704"/>
      <c r="S1618" s="3180"/>
    </row>
    <row r="1619" spans="7:19">
      <c r="G1619" s="1047"/>
      <c r="H1619" s="655"/>
      <c r="I1619" s="1722"/>
      <c r="J1619" s="655"/>
      <c r="K1619" s="655"/>
      <c r="L1619" s="655"/>
      <c r="M1619" s="655"/>
      <c r="N1619" s="1310"/>
      <c r="P1619" s="656"/>
      <c r="Q1619" s="657"/>
      <c r="R1619" s="704"/>
      <c r="S1619" s="3180"/>
    </row>
    <row r="1620" spans="7:19">
      <c r="G1620" s="1047"/>
      <c r="H1620" s="655"/>
      <c r="I1620" s="1722"/>
      <c r="J1620" s="655"/>
      <c r="K1620" s="655"/>
      <c r="L1620" s="655"/>
      <c r="M1620" s="655"/>
      <c r="N1620" s="1310"/>
      <c r="P1620" s="656"/>
      <c r="Q1620" s="657"/>
      <c r="R1620" s="704"/>
      <c r="S1620" s="3180"/>
    </row>
    <row r="1621" spans="7:19">
      <c r="G1621" s="1047"/>
      <c r="H1621" s="655"/>
      <c r="I1621" s="1722"/>
      <c r="J1621" s="655"/>
      <c r="K1621" s="655"/>
      <c r="L1621" s="655"/>
      <c r="M1621" s="655"/>
      <c r="N1621" s="1310"/>
      <c r="P1621" s="656"/>
      <c r="Q1621" s="657"/>
      <c r="R1621" s="704"/>
      <c r="S1621" s="3180"/>
    </row>
    <row r="1622" spans="7:19">
      <c r="G1622" s="1047"/>
      <c r="H1622" s="655"/>
      <c r="I1622" s="1722"/>
      <c r="J1622" s="655"/>
      <c r="K1622" s="655"/>
      <c r="L1622" s="655"/>
      <c r="M1622" s="655"/>
      <c r="N1622" s="1310"/>
      <c r="P1622" s="656"/>
      <c r="Q1622" s="657"/>
      <c r="R1622" s="704"/>
      <c r="S1622" s="3180"/>
    </row>
    <row r="1623" spans="7:19">
      <c r="G1623" s="1047"/>
      <c r="H1623" s="655"/>
      <c r="I1623" s="1722"/>
      <c r="J1623" s="655"/>
      <c r="K1623" s="655"/>
      <c r="L1623" s="655"/>
      <c r="M1623" s="655"/>
      <c r="N1623" s="1310"/>
      <c r="P1623" s="656"/>
      <c r="Q1623" s="657"/>
      <c r="R1623" s="704"/>
      <c r="S1623" s="3180"/>
    </row>
    <row r="1624" spans="7:19">
      <c r="G1624" s="1047"/>
      <c r="H1624" s="655"/>
      <c r="I1624" s="1722"/>
      <c r="J1624" s="655"/>
      <c r="K1624" s="655"/>
      <c r="L1624" s="655"/>
      <c r="M1624" s="655"/>
      <c r="N1624" s="1310"/>
      <c r="P1624" s="656"/>
      <c r="Q1624" s="657"/>
      <c r="R1624" s="704"/>
      <c r="S1624" s="3180"/>
    </row>
    <row r="1625" spans="7:19">
      <c r="G1625" s="1047"/>
      <c r="H1625" s="655"/>
      <c r="I1625" s="1722"/>
      <c r="J1625" s="655"/>
      <c r="K1625" s="655"/>
      <c r="L1625" s="655"/>
      <c r="M1625" s="655"/>
      <c r="N1625" s="1310"/>
      <c r="P1625" s="656"/>
      <c r="Q1625" s="657"/>
      <c r="R1625" s="704"/>
      <c r="S1625" s="3180"/>
    </row>
    <row r="1626" spans="7:19">
      <c r="G1626" s="1047"/>
      <c r="H1626" s="655"/>
      <c r="I1626" s="1722"/>
      <c r="J1626" s="655"/>
      <c r="K1626" s="655"/>
      <c r="L1626" s="655"/>
      <c r="M1626" s="655"/>
      <c r="N1626" s="1310"/>
      <c r="P1626" s="656"/>
      <c r="Q1626" s="657"/>
      <c r="R1626" s="704"/>
      <c r="S1626" s="3180"/>
    </row>
    <row r="1627" spans="7:19">
      <c r="G1627" s="1047"/>
      <c r="H1627" s="655"/>
      <c r="I1627" s="1722"/>
      <c r="J1627" s="655"/>
      <c r="K1627" s="655"/>
      <c r="L1627" s="655"/>
      <c r="M1627" s="655"/>
      <c r="N1627" s="1310"/>
      <c r="P1627" s="656"/>
      <c r="Q1627" s="657"/>
      <c r="R1627" s="704"/>
      <c r="S1627" s="3180"/>
    </row>
    <row r="1628" spans="7:19">
      <c r="G1628" s="1047"/>
      <c r="H1628" s="655"/>
      <c r="I1628" s="1722"/>
      <c r="J1628" s="655"/>
      <c r="K1628" s="655"/>
      <c r="L1628" s="655"/>
      <c r="M1628" s="655"/>
      <c r="N1628" s="1310"/>
      <c r="P1628" s="656"/>
      <c r="Q1628" s="657"/>
      <c r="R1628" s="704"/>
      <c r="S1628" s="3180"/>
    </row>
    <row r="1629" spans="7:19">
      <c r="G1629" s="1047"/>
      <c r="H1629" s="655"/>
      <c r="I1629" s="1722"/>
      <c r="J1629" s="655"/>
      <c r="K1629" s="655"/>
      <c r="L1629" s="655"/>
      <c r="M1629" s="655"/>
      <c r="N1629" s="1310"/>
      <c r="P1629" s="656"/>
      <c r="Q1629" s="657"/>
      <c r="R1629" s="704"/>
      <c r="S1629" s="3180"/>
    </row>
    <row r="1630" spans="7:19">
      <c r="G1630" s="1047"/>
      <c r="H1630" s="655"/>
      <c r="I1630" s="1722"/>
      <c r="J1630" s="655"/>
      <c r="K1630" s="655"/>
      <c r="L1630" s="655"/>
      <c r="M1630" s="655"/>
      <c r="N1630" s="1310"/>
      <c r="P1630" s="656"/>
      <c r="Q1630" s="657"/>
      <c r="R1630" s="704"/>
      <c r="S1630" s="3180"/>
    </row>
    <row r="1631" spans="7:19">
      <c r="G1631" s="1047"/>
      <c r="H1631" s="655"/>
      <c r="I1631" s="1722"/>
      <c r="J1631" s="655"/>
      <c r="K1631" s="655"/>
      <c r="L1631" s="655"/>
      <c r="M1631" s="655"/>
      <c r="N1631" s="1310"/>
      <c r="P1631" s="656"/>
      <c r="Q1631" s="657"/>
      <c r="R1631" s="704"/>
      <c r="S1631" s="3180"/>
    </row>
    <row r="1632" spans="7:19">
      <c r="G1632" s="1047"/>
      <c r="H1632" s="655"/>
      <c r="I1632" s="1722"/>
      <c r="J1632" s="655"/>
      <c r="K1632" s="655"/>
      <c r="L1632" s="655"/>
      <c r="M1632" s="655"/>
      <c r="N1632" s="1310"/>
      <c r="P1632" s="656"/>
      <c r="Q1632" s="657"/>
      <c r="R1632" s="704"/>
      <c r="S1632" s="3180"/>
    </row>
    <row r="1633" spans="7:19">
      <c r="G1633" s="1047"/>
      <c r="H1633" s="655"/>
      <c r="I1633" s="1722"/>
      <c r="J1633" s="655"/>
      <c r="K1633" s="655"/>
      <c r="L1633" s="655"/>
      <c r="M1633" s="655"/>
      <c r="N1633" s="1310"/>
      <c r="P1633" s="656"/>
      <c r="Q1633" s="657"/>
      <c r="R1633" s="704"/>
      <c r="S1633" s="3180"/>
    </row>
    <row r="1634" spans="7:19">
      <c r="G1634" s="1047"/>
      <c r="H1634" s="655"/>
      <c r="I1634" s="1722"/>
      <c r="J1634" s="655"/>
      <c r="K1634" s="655"/>
      <c r="L1634" s="655"/>
      <c r="M1634" s="655"/>
      <c r="N1634" s="1310"/>
      <c r="P1634" s="656"/>
      <c r="Q1634" s="657"/>
      <c r="R1634" s="704"/>
      <c r="S1634" s="3180"/>
    </row>
    <row r="1635" spans="7:19">
      <c r="G1635" s="1047"/>
      <c r="H1635" s="655"/>
      <c r="I1635" s="1722"/>
      <c r="J1635" s="655"/>
      <c r="K1635" s="655"/>
      <c r="L1635" s="655"/>
      <c r="M1635" s="655"/>
      <c r="N1635" s="1310"/>
      <c r="P1635" s="656"/>
      <c r="Q1635" s="657"/>
      <c r="R1635" s="704"/>
      <c r="S1635" s="3180"/>
    </row>
    <row r="1636" spans="7:19">
      <c r="G1636" s="1047"/>
      <c r="H1636" s="655"/>
      <c r="I1636" s="1722"/>
      <c r="J1636" s="655"/>
      <c r="K1636" s="655"/>
      <c r="L1636" s="655"/>
      <c r="M1636" s="655"/>
      <c r="N1636" s="1310"/>
      <c r="P1636" s="656"/>
      <c r="Q1636" s="657"/>
      <c r="R1636" s="704"/>
      <c r="S1636" s="3180"/>
    </row>
    <row r="1637" spans="7:19">
      <c r="G1637" s="1047"/>
      <c r="H1637" s="655"/>
      <c r="I1637" s="1722"/>
      <c r="J1637" s="655"/>
      <c r="K1637" s="655"/>
      <c r="L1637" s="655"/>
      <c r="M1637" s="655"/>
      <c r="N1637" s="1310"/>
      <c r="P1637" s="656"/>
      <c r="Q1637" s="657"/>
      <c r="R1637" s="704"/>
      <c r="S1637" s="3180"/>
    </row>
    <row r="1638" spans="7:19">
      <c r="G1638" s="1047"/>
      <c r="H1638" s="655"/>
      <c r="I1638" s="1722"/>
      <c r="J1638" s="655"/>
      <c r="K1638" s="655"/>
      <c r="L1638" s="655"/>
      <c r="M1638" s="655"/>
      <c r="N1638" s="1310"/>
      <c r="P1638" s="656"/>
      <c r="Q1638" s="657"/>
      <c r="R1638" s="704"/>
      <c r="S1638" s="3180"/>
    </row>
    <row r="1639" spans="7:19">
      <c r="G1639" s="1047"/>
      <c r="H1639" s="655"/>
      <c r="I1639" s="1722"/>
      <c r="J1639" s="655"/>
      <c r="K1639" s="655"/>
      <c r="L1639" s="655"/>
      <c r="M1639" s="655"/>
      <c r="N1639" s="1310"/>
      <c r="P1639" s="656"/>
      <c r="Q1639" s="657"/>
      <c r="R1639" s="704"/>
      <c r="S1639" s="3180"/>
    </row>
    <row r="1640" spans="7:19">
      <c r="G1640" s="1047"/>
      <c r="H1640" s="655"/>
      <c r="I1640" s="1722"/>
      <c r="J1640" s="655"/>
      <c r="K1640" s="655"/>
      <c r="L1640" s="655"/>
      <c r="M1640" s="655"/>
      <c r="N1640" s="1310"/>
      <c r="P1640" s="656"/>
      <c r="Q1640" s="657"/>
      <c r="R1640" s="704"/>
      <c r="S1640" s="3180"/>
    </row>
    <row r="1641" spans="7:19">
      <c r="G1641" s="1047"/>
      <c r="H1641" s="655"/>
      <c r="I1641" s="1722"/>
      <c r="J1641" s="655"/>
      <c r="K1641" s="655"/>
      <c r="L1641" s="655"/>
      <c r="M1641" s="655"/>
      <c r="N1641" s="1310"/>
      <c r="P1641" s="656"/>
      <c r="Q1641" s="657"/>
      <c r="R1641" s="704"/>
      <c r="S1641" s="3180"/>
    </row>
    <row r="1642" spans="7:19">
      <c r="G1642" s="1047"/>
      <c r="H1642" s="655"/>
      <c r="I1642" s="1722"/>
      <c r="J1642" s="655"/>
      <c r="K1642" s="655"/>
      <c r="L1642" s="655"/>
      <c r="M1642" s="655"/>
      <c r="N1642" s="1310"/>
      <c r="P1642" s="656"/>
      <c r="Q1642" s="657"/>
      <c r="R1642" s="704"/>
      <c r="S1642" s="3180"/>
    </row>
    <row r="1643" spans="7:19">
      <c r="G1643" s="1047"/>
      <c r="H1643" s="655"/>
      <c r="I1643" s="1722"/>
      <c r="J1643" s="655"/>
      <c r="K1643" s="655"/>
      <c r="L1643" s="655"/>
      <c r="M1643" s="655"/>
      <c r="N1643" s="1310"/>
      <c r="P1643" s="656"/>
      <c r="Q1643" s="657"/>
      <c r="R1643" s="704"/>
      <c r="S1643" s="3180"/>
    </row>
    <row r="1644" spans="7:19">
      <c r="G1644" s="1047"/>
      <c r="H1644" s="655"/>
      <c r="I1644" s="1722"/>
      <c r="J1644" s="655"/>
      <c r="K1644" s="655"/>
      <c r="L1644" s="655"/>
      <c r="M1644" s="655"/>
      <c r="N1644" s="1310"/>
      <c r="P1644" s="656"/>
      <c r="Q1644" s="657"/>
      <c r="R1644" s="704"/>
      <c r="S1644" s="3180"/>
    </row>
    <row r="1645" spans="7:19">
      <c r="G1645" s="1047"/>
      <c r="H1645" s="655"/>
      <c r="I1645" s="1722"/>
      <c r="J1645" s="655"/>
      <c r="K1645" s="655"/>
      <c r="L1645" s="655"/>
      <c r="M1645" s="655"/>
      <c r="N1645" s="1310"/>
      <c r="P1645" s="656"/>
      <c r="Q1645" s="657"/>
      <c r="R1645" s="704"/>
      <c r="S1645" s="3180"/>
    </row>
    <row r="1646" spans="7:19">
      <c r="G1646" s="1047"/>
      <c r="H1646" s="655"/>
      <c r="I1646" s="1722"/>
      <c r="J1646" s="655"/>
      <c r="K1646" s="655"/>
      <c r="L1646" s="655"/>
      <c r="M1646" s="655"/>
      <c r="N1646" s="1310"/>
      <c r="P1646" s="656"/>
      <c r="Q1646" s="657"/>
      <c r="R1646" s="704"/>
      <c r="S1646" s="3180"/>
    </row>
    <row r="1647" spans="7:19">
      <c r="G1647" s="1047"/>
      <c r="H1647" s="655"/>
      <c r="I1647" s="1722"/>
      <c r="J1647" s="655"/>
      <c r="K1647" s="655"/>
      <c r="L1647" s="655"/>
      <c r="M1647" s="655"/>
      <c r="N1647" s="1310"/>
      <c r="P1647" s="656"/>
      <c r="Q1647" s="657"/>
      <c r="R1647" s="704"/>
      <c r="S1647" s="3180"/>
    </row>
    <row r="1648" spans="7:19">
      <c r="G1648" s="1047"/>
      <c r="H1648" s="655"/>
      <c r="I1648" s="1722"/>
      <c r="J1648" s="655"/>
      <c r="K1648" s="655"/>
      <c r="L1648" s="655"/>
      <c r="M1648" s="655"/>
      <c r="N1648" s="1310"/>
      <c r="P1648" s="656"/>
      <c r="Q1648" s="657"/>
      <c r="R1648" s="704"/>
      <c r="S1648" s="3180"/>
    </row>
    <row r="1649" spans="7:19">
      <c r="G1649" s="1047"/>
      <c r="H1649" s="655"/>
      <c r="I1649" s="1722"/>
      <c r="J1649" s="655"/>
      <c r="K1649" s="655"/>
      <c r="L1649" s="655"/>
      <c r="M1649" s="655"/>
      <c r="N1649" s="1310"/>
      <c r="P1649" s="656"/>
      <c r="Q1649" s="657"/>
      <c r="R1649" s="704"/>
      <c r="S1649" s="3180"/>
    </row>
    <row r="1650" spans="7:19">
      <c r="G1650" s="1047"/>
      <c r="H1650" s="655"/>
      <c r="I1650" s="1722"/>
      <c r="J1650" s="655"/>
      <c r="K1650" s="655"/>
      <c r="L1650" s="655"/>
      <c r="M1650" s="655"/>
      <c r="N1650" s="1310"/>
      <c r="P1650" s="656"/>
      <c r="Q1650" s="657"/>
      <c r="R1650" s="704"/>
      <c r="S1650" s="3180"/>
    </row>
    <row r="1651" spans="7:19">
      <c r="G1651" s="1047"/>
      <c r="H1651" s="655"/>
      <c r="I1651" s="1722"/>
      <c r="J1651" s="655"/>
      <c r="K1651" s="655"/>
      <c r="L1651" s="655"/>
      <c r="M1651" s="655"/>
      <c r="N1651" s="1310"/>
      <c r="P1651" s="656"/>
      <c r="Q1651" s="657"/>
      <c r="R1651" s="704"/>
      <c r="S1651" s="3180"/>
    </row>
    <row r="1652" spans="7:19">
      <c r="G1652" s="1047"/>
      <c r="H1652" s="655"/>
      <c r="I1652" s="1722"/>
      <c r="J1652" s="655"/>
      <c r="K1652" s="655"/>
      <c r="L1652" s="655"/>
      <c r="M1652" s="655"/>
      <c r="N1652" s="1310"/>
      <c r="P1652" s="656"/>
      <c r="Q1652" s="657"/>
      <c r="R1652" s="704"/>
      <c r="S1652" s="3180"/>
    </row>
    <row r="1653" spans="7:19">
      <c r="G1653" s="1047"/>
      <c r="H1653" s="655"/>
      <c r="I1653" s="1722"/>
      <c r="J1653" s="655"/>
      <c r="K1653" s="655"/>
      <c r="L1653" s="655"/>
      <c r="M1653" s="655"/>
      <c r="N1653" s="1310"/>
      <c r="P1653" s="656"/>
      <c r="Q1653" s="657"/>
      <c r="R1653" s="704"/>
      <c r="S1653" s="3180"/>
    </row>
    <row r="1654" spans="7:19">
      <c r="G1654" s="1047"/>
      <c r="H1654" s="655"/>
      <c r="I1654" s="1722"/>
      <c r="J1654" s="655"/>
      <c r="K1654" s="655"/>
      <c r="L1654" s="655"/>
      <c r="M1654" s="655"/>
      <c r="N1654" s="1310"/>
      <c r="P1654" s="656"/>
      <c r="Q1654" s="657"/>
      <c r="R1654" s="704"/>
      <c r="S1654" s="3180"/>
    </row>
    <row r="1655" spans="7:19">
      <c r="G1655" s="1047"/>
      <c r="H1655" s="655"/>
      <c r="I1655" s="1722"/>
      <c r="J1655" s="655"/>
      <c r="K1655" s="655"/>
      <c r="L1655" s="655"/>
      <c r="M1655" s="655"/>
      <c r="N1655" s="1310"/>
      <c r="P1655" s="656"/>
      <c r="Q1655" s="657"/>
      <c r="R1655" s="704"/>
      <c r="S1655" s="3180"/>
    </row>
    <row r="1656" spans="7:19">
      <c r="G1656" s="1047"/>
      <c r="H1656" s="655"/>
      <c r="I1656" s="1722"/>
      <c r="J1656" s="655"/>
      <c r="K1656" s="655"/>
      <c r="L1656" s="655"/>
      <c r="M1656" s="655"/>
      <c r="N1656" s="1310"/>
      <c r="P1656" s="656"/>
      <c r="Q1656" s="657"/>
      <c r="R1656" s="704"/>
      <c r="S1656" s="3180"/>
    </row>
    <row r="1657" spans="7:19">
      <c r="G1657" s="1047"/>
      <c r="H1657" s="655"/>
      <c r="I1657" s="1722"/>
      <c r="J1657" s="655"/>
      <c r="K1657" s="655"/>
      <c r="L1657" s="655"/>
      <c r="M1657" s="655"/>
      <c r="N1657" s="1310"/>
      <c r="P1657" s="656"/>
      <c r="Q1657" s="657"/>
      <c r="R1657" s="704"/>
      <c r="S1657" s="3180"/>
    </row>
    <row r="1658" spans="7:19">
      <c r="G1658" s="1047"/>
      <c r="H1658" s="655"/>
      <c r="I1658" s="1722"/>
      <c r="J1658" s="655"/>
      <c r="K1658" s="655"/>
      <c r="L1658" s="655"/>
      <c r="M1658" s="655"/>
      <c r="N1658" s="1310"/>
      <c r="P1658" s="656"/>
      <c r="Q1658" s="657"/>
      <c r="R1658" s="704"/>
      <c r="S1658" s="3180"/>
    </row>
    <row r="1659" spans="7:19">
      <c r="G1659" s="1047"/>
      <c r="H1659" s="655"/>
      <c r="I1659" s="1722"/>
      <c r="J1659" s="655"/>
      <c r="K1659" s="655"/>
      <c r="L1659" s="655"/>
      <c r="M1659" s="655"/>
      <c r="N1659" s="1310"/>
      <c r="P1659" s="656"/>
      <c r="Q1659" s="657"/>
      <c r="R1659" s="704"/>
      <c r="S1659" s="3180"/>
    </row>
    <row r="1660" spans="7:19">
      <c r="G1660" s="1047"/>
      <c r="H1660" s="655"/>
      <c r="I1660" s="1722"/>
      <c r="J1660" s="655"/>
      <c r="K1660" s="655"/>
      <c r="L1660" s="655"/>
      <c r="M1660" s="655"/>
      <c r="N1660" s="1310"/>
      <c r="P1660" s="656"/>
      <c r="Q1660" s="657"/>
      <c r="R1660" s="704"/>
      <c r="S1660" s="3180"/>
    </row>
    <row r="1661" spans="7:19">
      <c r="G1661" s="1047"/>
      <c r="H1661" s="655"/>
      <c r="I1661" s="1722"/>
      <c r="J1661" s="655"/>
      <c r="K1661" s="655"/>
      <c r="L1661" s="655"/>
      <c r="M1661" s="655"/>
      <c r="N1661" s="1310"/>
      <c r="P1661" s="656"/>
      <c r="Q1661" s="657"/>
      <c r="R1661" s="704"/>
      <c r="S1661" s="3180"/>
    </row>
    <row r="1662" spans="7:19">
      <c r="G1662" s="1047"/>
      <c r="H1662" s="655"/>
      <c r="I1662" s="1722"/>
      <c r="J1662" s="655"/>
      <c r="K1662" s="655"/>
      <c r="L1662" s="655"/>
      <c r="M1662" s="655"/>
      <c r="N1662" s="1310"/>
      <c r="P1662" s="656"/>
      <c r="Q1662" s="657"/>
      <c r="R1662" s="704"/>
      <c r="S1662" s="3180"/>
    </row>
    <row r="1663" spans="7:19">
      <c r="G1663" s="1047"/>
      <c r="H1663" s="655"/>
      <c r="I1663" s="1722"/>
      <c r="J1663" s="655"/>
      <c r="K1663" s="655"/>
      <c r="L1663" s="655"/>
      <c r="M1663" s="655"/>
      <c r="N1663" s="1310"/>
      <c r="P1663" s="656"/>
      <c r="Q1663" s="657"/>
      <c r="R1663" s="704"/>
      <c r="S1663" s="3180"/>
    </row>
    <row r="1664" spans="7:19">
      <c r="G1664" s="1047"/>
      <c r="H1664" s="655"/>
      <c r="I1664" s="1722"/>
      <c r="J1664" s="655"/>
      <c r="K1664" s="655"/>
      <c r="L1664" s="655"/>
      <c r="M1664" s="655"/>
      <c r="N1664" s="1310"/>
      <c r="P1664" s="656"/>
      <c r="Q1664" s="657"/>
      <c r="R1664" s="704"/>
      <c r="S1664" s="3180"/>
    </row>
    <row r="1665" spans="7:19">
      <c r="G1665" s="1047"/>
      <c r="H1665" s="655"/>
      <c r="I1665" s="1722"/>
      <c r="J1665" s="655"/>
      <c r="K1665" s="655"/>
      <c r="L1665" s="655"/>
      <c r="M1665" s="655"/>
      <c r="N1665" s="1310"/>
      <c r="P1665" s="656"/>
      <c r="Q1665" s="657"/>
      <c r="R1665" s="704"/>
      <c r="S1665" s="3180"/>
    </row>
    <row r="1666" spans="7:19">
      <c r="G1666" s="1047"/>
      <c r="H1666" s="655"/>
      <c r="I1666" s="1722"/>
      <c r="J1666" s="655"/>
      <c r="K1666" s="655"/>
      <c r="L1666" s="655"/>
      <c r="M1666" s="655"/>
      <c r="N1666" s="1310"/>
      <c r="P1666" s="656"/>
      <c r="Q1666" s="657"/>
      <c r="R1666" s="704"/>
      <c r="S1666" s="3180"/>
    </row>
    <row r="1667" spans="7:19">
      <c r="G1667" s="1047"/>
      <c r="H1667" s="655"/>
      <c r="I1667" s="1722"/>
      <c r="J1667" s="655"/>
      <c r="K1667" s="655"/>
      <c r="L1667" s="655"/>
      <c r="M1667" s="655"/>
      <c r="N1667" s="1310"/>
      <c r="P1667" s="656"/>
      <c r="Q1667" s="657"/>
      <c r="R1667" s="704"/>
      <c r="S1667" s="3180"/>
    </row>
    <row r="1668" spans="7:19">
      <c r="G1668" s="1047"/>
      <c r="H1668" s="655"/>
      <c r="I1668" s="1722"/>
      <c r="J1668" s="655"/>
      <c r="K1668" s="655"/>
      <c r="L1668" s="655"/>
      <c r="M1668" s="655"/>
      <c r="N1668" s="1310"/>
      <c r="P1668" s="656"/>
      <c r="Q1668" s="657"/>
      <c r="R1668" s="704"/>
      <c r="S1668" s="3180"/>
    </row>
    <row r="1669" spans="7:19">
      <c r="G1669" s="1047"/>
      <c r="H1669" s="655"/>
      <c r="I1669" s="1722"/>
      <c r="J1669" s="655"/>
      <c r="K1669" s="655"/>
      <c r="L1669" s="655"/>
      <c r="M1669" s="655"/>
      <c r="N1669" s="1310"/>
      <c r="P1669" s="656"/>
      <c r="Q1669" s="657"/>
      <c r="R1669" s="704"/>
      <c r="S1669" s="3180"/>
    </row>
    <row r="1670" spans="7:19">
      <c r="G1670" s="1047"/>
      <c r="H1670" s="655"/>
      <c r="I1670" s="1722"/>
      <c r="J1670" s="655"/>
      <c r="K1670" s="655"/>
      <c r="L1670" s="655"/>
      <c r="M1670" s="655"/>
      <c r="N1670" s="1310"/>
      <c r="P1670" s="656"/>
      <c r="Q1670" s="657"/>
      <c r="R1670" s="704"/>
      <c r="S1670" s="3180"/>
    </row>
    <row r="1671" spans="7:19">
      <c r="G1671" s="1047"/>
      <c r="H1671" s="655"/>
      <c r="I1671" s="1722"/>
      <c r="J1671" s="655"/>
      <c r="K1671" s="655"/>
      <c r="L1671" s="655"/>
      <c r="M1671" s="655"/>
      <c r="N1671" s="1310"/>
      <c r="P1671" s="656"/>
      <c r="Q1671" s="657"/>
      <c r="R1671" s="704"/>
      <c r="S1671" s="3180"/>
    </row>
    <row r="1672" spans="7:19">
      <c r="G1672" s="1047"/>
      <c r="H1672" s="655"/>
      <c r="I1672" s="1722"/>
      <c r="J1672" s="655"/>
      <c r="K1672" s="655"/>
      <c r="L1672" s="655"/>
      <c r="M1672" s="655"/>
      <c r="N1672" s="1310"/>
      <c r="P1672" s="656"/>
      <c r="Q1672" s="657"/>
      <c r="R1672" s="704"/>
      <c r="S1672" s="3180"/>
    </row>
    <row r="1673" spans="7:19">
      <c r="G1673" s="1047"/>
      <c r="H1673" s="655"/>
      <c r="I1673" s="1722"/>
      <c r="J1673" s="655"/>
      <c r="K1673" s="655"/>
      <c r="L1673" s="655"/>
      <c r="M1673" s="655"/>
      <c r="N1673" s="1310"/>
      <c r="P1673" s="656"/>
      <c r="Q1673" s="657"/>
      <c r="R1673" s="704"/>
      <c r="S1673" s="3180"/>
    </row>
    <row r="1674" spans="7:19">
      <c r="G1674" s="1047"/>
      <c r="H1674" s="655"/>
      <c r="I1674" s="1722"/>
      <c r="J1674" s="655"/>
      <c r="K1674" s="655"/>
      <c r="L1674" s="655"/>
      <c r="M1674" s="655"/>
      <c r="N1674" s="1310"/>
      <c r="P1674" s="656"/>
      <c r="Q1674" s="657"/>
      <c r="R1674" s="704"/>
      <c r="S1674" s="3180"/>
    </row>
    <row r="1675" spans="7:19">
      <c r="G1675" s="1047"/>
      <c r="H1675" s="655"/>
      <c r="I1675" s="1722"/>
      <c r="J1675" s="655"/>
      <c r="K1675" s="655"/>
      <c r="L1675" s="655"/>
      <c r="M1675" s="655"/>
      <c r="N1675" s="1310"/>
      <c r="P1675" s="656"/>
      <c r="Q1675" s="657"/>
      <c r="R1675" s="704"/>
      <c r="S1675" s="3180"/>
    </row>
    <row r="1676" spans="7:19">
      <c r="G1676" s="1047"/>
      <c r="H1676" s="655"/>
      <c r="I1676" s="1722"/>
      <c r="J1676" s="655"/>
      <c r="K1676" s="655"/>
      <c r="L1676" s="655"/>
      <c r="M1676" s="655"/>
      <c r="N1676" s="1310"/>
      <c r="P1676" s="656"/>
      <c r="Q1676" s="657"/>
      <c r="R1676" s="704"/>
      <c r="S1676" s="3180"/>
    </row>
    <row r="1677" spans="7:19">
      <c r="G1677" s="1047"/>
      <c r="H1677" s="655"/>
      <c r="I1677" s="1722"/>
      <c r="J1677" s="655"/>
      <c r="K1677" s="655"/>
      <c r="L1677" s="655"/>
      <c r="M1677" s="655"/>
      <c r="N1677" s="1310"/>
      <c r="P1677" s="656"/>
      <c r="Q1677" s="657"/>
      <c r="R1677" s="704"/>
      <c r="S1677" s="3180"/>
    </row>
    <row r="1678" spans="7:19">
      <c r="G1678" s="1047"/>
      <c r="H1678" s="655"/>
      <c r="I1678" s="1722"/>
      <c r="J1678" s="655"/>
      <c r="K1678" s="655"/>
      <c r="L1678" s="655"/>
      <c r="M1678" s="655"/>
      <c r="N1678" s="1310"/>
      <c r="P1678" s="656"/>
      <c r="Q1678" s="657"/>
      <c r="R1678" s="704"/>
      <c r="S1678" s="3180"/>
    </row>
    <row r="1679" spans="7:19">
      <c r="G1679" s="1047"/>
      <c r="H1679" s="655"/>
      <c r="I1679" s="1722"/>
      <c r="J1679" s="655"/>
      <c r="K1679" s="655"/>
      <c r="L1679" s="655"/>
      <c r="M1679" s="655"/>
      <c r="N1679" s="1310"/>
      <c r="P1679" s="656"/>
      <c r="Q1679" s="657"/>
      <c r="R1679" s="704"/>
      <c r="S1679" s="3180"/>
    </row>
    <row r="1680" spans="7:19">
      <c r="G1680" s="1047"/>
      <c r="H1680" s="655"/>
      <c r="I1680" s="1722"/>
      <c r="J1680" s="655"/>
      <c r="K1680" s="655"/>
      <c r="L1680" s="655"/>
      <c r="M1680" s="655"/>
      <c r="N1680" s="1310"/>
      <c r="P1680" s="656"/>
      <c r="Q1680" s="657"/>
      <c r="R1680" s="704"/>
      <c r="S1680" s="3180"/>
    </row>
    <row r="1681" spans="7:19">
      <c r="G1681" s="1047"/>
      <c r="H1681" s="655"/>
      <c r="I1681" s="1722"/>
      <c r="J1681" s="655"/>
      <c r="K1681" s="655"/>
      <c r="L1681" s="655"/>
      <c r="M1681" s="655"/>
      <c r="N1681" s="1310"/>
      <c r="P1681" s="656"/>
      <c r="Q1681" s="657"/>
      <c r="R1681" s="704"/>
      <c r="S1681" s="3180"/>
    </row>
    <row r="1682" spans="7:19">
      <c r="G1682" s="1047"/>
      <c r="H1682" s="655"/>
      <c r="I1682" s="1722"/>
      <c r="J1682" s="655"/>
      <c r="K1682" s="655"/>
      <c r="L1682" s="655"/>
      <c r="M1682" s="655"/>
      <c r="N1682" s="1310"/>
      <c r="P1682" s="656"/>
      <c r="Q1682" s="657"/>
      <c r="R1682" s="704"/>
      <c r="S1682" s="3180"/>
    </row>
    <row r="1683" spans="7:19">
      <c r="G1683" s="1047"/>
      <c r="H1683" s="655"/>
      <c r="I1683" s="1722"/>
      <c r="J1683" s="655"/>
      <c r="K1683" s="655"/>
      <c r="L1683" s="655"/>
      <c r="M1683" s="655"/>
      <c r="N1683" s="1310"/>
      <c r="P1683" s="656"/>
      <c r="Q1683" s="657"/>
      <c r="R1683" s="704"/>
      <c r="S1683" s="3180"/>
    </row>
    <row r="1684" spans="7:19">
      <c r="G1684" s="1047"/>
      <c r="H1684" s="655"/>
      <c r="I1684" s="1722"/>
      <c r="J1684" s="655"/>
      <c r="K1684" s="655"/>
      <c r="L1684" s="655"/>
      <c r="M1684" s="655"/>
      <c r="N1684" s="1310"/>
      <c r="P1684" s="656"/>
      <c r="Q1684" s="657"/>
      <c r="R1684" s="704"/>
      <c r="S1684" s="3180"/>
    </row>
    <row r="1685" spans="7:19">
      <c r="G1685" s="1047"/>
      <c r="H1685" s="655"/>
      <c r="I1685" s="1722"/>
      <c r="J1685" s="655"/>
      <c r="K1685" s="655"/>
      <c r="L1685" s="655"/>
      <c r="M1685" s="655"/>
      <c r="N1685" s="1310"/>
      <c r="P1685" s="656"/>
      <c r="Q1685" s="657"/>
      <c r="R1685" s="704"/>
      <c r="S1685" s="3180"/>
    </row>
    <row r="1686" spans="7:19">
      <c r="G1686" s="1047"/>
      <c r="H1686" s="655"/>
      <c r="I1686" s="1722"/>
      <c r="J1686" s="655"/>
      <c r="K1686" s="655"/>
      <c r="L1686" s="655"/>
      <c r="M1686" s="655"/>
      <c r="N1686" s="1310"/>
      <c r="P1686" s="656"/>
      <c r="Q1686" s="657"/>
      <c r="R1686" s="704"/>
      <c r="S1686" s="3180"/>
    </row>
    <row r="1687" spans="7:19">
      <c r="G1687" s="1047"/>
      <c r="H1687" s="655"/>
      <c r="I1687" s="1722"/>
      <c r="J1687" s="655"/>
      <c r="K1687" s="655"/>
      <c r="L1687" s="655"/>
      <c r="M1687" s="655"/>
      <c r="N1687" s="1310"/>
      <c r="P1687" s="656"/>
      <c r="Q1687" s="657"/>
      <c r="R1687" s="704"/>
      <c r="S1687" s="3180"/>
    </row>
    <row r="1688" spans="7:19">
      <c r="G1688" s="1047"/>
      <c r="H1688" s="655"/>
      <c r="I1688" s="1722"/>
      <c r="J1688" s="655"/>
      <c r="K1688" s="655"/>
      <c r="L1688" s="655"/>
      <c r="M1688" s="655"/>
      <c r="N1688" s="1310"/>
      <c r="P1688" s="656"/>
      <c r="Q1688" s="657"/>
      <c r="R1688" s="704"/>
      <c r="S1688" s="3180"/>
    </row>
    <row r="1689" spans="7:19">
      <c r="G1689" s="1047"/>
      <c r="H1689" s="655"/>
      <c r="I1689" s="1722"/>
      <c r="J1689" s="655"/>
      <c r="K1689" s="655"/>
      <c r="L1689" s="655"/>
      <c r="M1689" s="655"/>
      <c r="N1689" s="1310"/>
      <c r="P1689" s="656"/>
      <c r="Q1689" s="657"/>
      <c r="R1689" s="704"/>
      <c r="S1689" s="3180"/>
    </row>
    <row r="1690" spans="7:19">
      <c r="G1690" s="1047"/>
      <c r="H1690" s="655"/>
      <c r="I1690" s="1722"/>
      <c r="J1690" s="655"/>
      <c r="K1690" s="655"/>
      <c r="L1690" s="655"/>
      <c r="M1690" s="655"/>
      <c r="N1690" s="1310"/>
      <c r="P1690" s="656"/>
      <c r="Q1690" s="657"/>
      <c r="R1690" s="704"/>
      <c r="S1690" s="3180"/>
    </row>
    <row r="1691" spans="7:19">
      <c r="G1691" s="1047"/>
      <c r="H1691" s="655"/>
      <c r="I1691" s="1722"/>
      <c r="J1691" s="655"/>
      <c r="K1691" s="655"/>
      <c r="L1691" s="655"/>
      <c r="M1691" s="655"/>
      <c r="N1691" s="1310"/>
      <c r="P1691" s="656"/>
      <c r="Q1691" s="657"/>
      <c r="R1691" s="704"/>
      <c r="S1691" s="3180"/>
    </row>
    <row r="1692" spans="7:19">
      <c r="G1692" s="1047"/>
      <c r="H1692" s="655"/>
      <c r="I1692" s="1722"/>
      <c r="J1692" s="655"/>
      <c r="K1692" s="655"/>
      <c r="L1692" s="655"/>
      <c r="M1692" s="655"/>
      <c r="N1692" s="1310"/>
      <c r="P1692" s="656"/>
      <c r="Q1692" s="657"/>
      <c r="R1692" s="704"/>
      <c r="S1692" s="3180"/>
    </row>
    <row r="1693" spans="7:19">
      <c r="G1693" s="1047"/>
      <c r="H1693" s="655"/>
      <c r="I1693" s="1722"/>
      <c r="J1693" s="655"/>
      <c r="K1693" s="655"/>
      <c r="L1693" s="655"/>
      <c r="M1693" s="655"/>
      <c r="N1693" s="1310"/>
      <c r="P1693" s="656"/>
      <c r="Q1693" s="657"/>
      <c r="R1693" s="704"/>
      <c r="S1693" s="3180"/>
    </row>
    <row r="1694" spans="7:19">
      <c r="G1694" s="1047"/>
      <c r="H1694" s="655"/>
      <c r="I1694" s="1722"/>
      <c r="J1694" s="655"/>
      <c r="K1694" s="655"/>
      <c r="L1694" s="655"/>
      <c r="M1694" s="655"/>
      <c r="N1694" s="1310"/>
      <c r="P1694" s="656"/>
      <c r="Q1694" s="657"/>
      <c r="R1694" s="704"/>
      <c r="S1694" s="3180"/>
    </row>
    <row r="1695" spans="7:19">
      <c r="G1695" s="1047"/>
      <c r="H1695" s="655"/>
      <c r="I1695" s="1722"/>
      <c r="J1695" s="655"/>
      <c r="K1695" s="655"/>
      <c r="L1695" s="655"/>
      <c r="M1695" s="655"/>
      <c r="N1695" s="1310"/>
      <c r="P1695" s="656"/>
      <c r="Q1695" s="657"/>
      <c r="R1695" s="704"/>
      <c r="S1695" s="3180"/>
    </row>
    <row r="1696" spans="7:19">
      <c r="G1696" s="1047"/>
      <c r="H1696" s="655"/>
      <c r="I1696" s="1722"/>
      <c r="J1696" s="655"/>
      <c r="K1696" s="655"/>
      <c r="L1696" s="655"/>
      <c r="M1696" s="655"/>
      <c r="N1696" s="1310"/>
      <c r="P1696" s="656"/>
      <c r="Q1696" s="657"/>
      <c r="R1696" s="704"/>
      <c r="S1696" s="3180"/>
    </row>
    <row r="1697" spans="7:19">
      <c r="G1697" s="1047"/>
      <c r="H1697" s="655"/>
      <c r="I1697" s="1722"/>
      <c r="J1697" s="655"/>
      <c r="K1697" s="655"/>
      <c r="L1697" s="655"/>
      <c r="M1697" s="655"/>
      <c r="N1697" s="1310"/>
      <c r="P1697" s="656"/>
      <c r="Q1697" s="657"/>
      <c r="R1697" s="704"/>
      <c r="S1697" s="3180"/>
    </row>
    <row r="1698" spans="7:19">
      <c r="G1698" s="1047"/>
      <c r="H1698" s="655"/>
      <c r="I1698" s="1722"/>
      <c r="J1698" s="655"/>
      <c r="K1698" s="655"/>
      <c r="L1698" s="655"/>
      <c r="M1698" s="655"/>
      <c r="N1698" s="1310"/>
      <c r="P1698" s="656"/>
      <c r="Q1698" s="657"/>
      <c r="R1698" s="704"/>
      <c r="S1698" s="3180"/>
    </row>
    <row r="1699" spans="7:19">
      <c r="G1699" s="1047"/>
      <c r="H1699" s="655"/>
      <c r="I1699" s="1722"/>
      <c r="J1699" s="655"/>
      <c r="K1699" s="655"/>
      <c r="L1699" s="655"/>
      <c r="M1699" s="655"/>
      <c r="N1699" s="1310"/>
      <c r="P1699" s="656"/>
      <c r="Q1699" s="657"/>
      <c r="R1699" s="704"/>
      <c r="S1699" s="3180"/>
    </row>
    <row r="1700" spans="7:19">
      <c r="G1700" s="1047"/>
      <c r="H1700" s="655"/>
      <c r="I1700" s="1722"/>
      <c r="J1700" s="655"/>
      <c r="K1700" s="655"/>
      <c r="L1700" s="655"/>
      <c r="M1700" s="655"/>
      <c r="N1700" s="1310"/>
      <c r="P1700" s="656"/>
      <c r="Q1700" s="657"/>
      <c r="R1700" s="704"/>
      <c r="S1700" s="3180"/>
    </row>
    <row r="1701" spans="7:19">
      <c r="G1701" s="1047"/>
      <c r="H1701" s="655"/>
      <c r="I1701" s="1722"/>
      <c r="J1701" s="655"/>
      <c r="K1701" s="655"/>
      <c r="L1701" s="655"/>
      <c r="M1701" s="655"/>
      <c r="N1701" s="1310"/>
      <c r="P1701" s="656"/>
      <c r="Q1701" s="657"/>
      <c r="R1701" s="704"/>
      <c r="S1701" s="3180"/>
    </row>
    <row r="1702" spans="7:19">
      <c r="G1702" s="1047"/>
      <c r="H1702" s="655"/>
      <c r="I1702" s="1722"/>
      <c r="J1702" s="655"/>
      <c r="K1702" s="655"/>
      <c r="L1702" s="655"/>
      <c r="M1702" s="655"/>
      <c r="N1702" s="1310"/>
      <c r="P1702" s="656"/>
      <c r="Q1702" s="657"/>
      <c r="R1702" s="704"/>
      <c r="S1702" s="3180"/>
    </row>
    <row r="1703" spans="7:19">
      <c r="G1703" s="1047"/>
      <c r="H1703" s="655"/>
      <c r="I1703" s="1722"/>
      <c r="J1703" s="655"/>
      <c r="K1703" s="655"/>
      <c r="L1703" s="655"/>
      <c r="M1703" s="655"/>
      <c r="N1703" s="1310"/>
      <c r="P1703" s="656"/>
      <c r="Q1703" s="657"/>
      <c r="R1703" s="704"/>
      <c r="S1703" s="3180"/>
    </row>
    <row r="1704" spans="7:19">
      <c r="G1704" s="1047"/>
      <c r="H1704" s="655"/>
      <c r="I1704" s="1722"/>
      <c r="J1704" s="655"/>
      <c r="K1704" s="655"/>
      <c r="L1704" s="655"/>
      <c r="M1704" s="655"/>
      <c r="N1704" s="1310"/>
      <c r="P1704" s="656"/>
      <c r="Q1704" s="657"/>
      <c r="R1704" s="704"/>
      <c r="S1704" s="3180"/>
    </row>
    <row r="1705" spans="7:19">
      <c r="G1705" s="1047"/>
      <c r="H1705" s="655"/>
      <c r="I1705" s="1722"/>
      <c r="J1705" s="655"/>
      <c r="K1705" s="655"/>
      <c r="L1705" s="655"/>
      <c r="M1705" s="655"/>
      <c r="N1705" s="1310"/>
      <c r="P1705" s="656"/>
      <c r="Q1705" s="657"/>
      <c r="R1705" s="704"/>
      <c r="S1705" s="3180"/>
    </row>
    <row r="1706" spans="7:19">
      <c r="G1706" s="1047"/>
      <c r="H1706" s="655"/>
      <c r="I1706" s="1722"/>
      <c r="J1706" s="655"/>
      <c r="K1706" s="655"/>
      <c r="L1706" s="655"/>
      <c r="M1706" s="655"/>
      <c r="N1706" s="1310"/>
      <c r="P1706" s="656"/>
      <c r="Q1706" s="657"/>
      <c r="R1706" s="704"/>
      <c r="S1706" s="3180"/>
    </row>
    <row r="1707" spans="7:19">
      <c r="G1707" s="1047"/>
      <c r="H1707" s="655"/>
      <c r="I1707" s="1722"/>
      <c r="J1707" s="655"/>
      <c r="K1707" s="655"/>
      <c r="L1707" s="655"/>
      <c r="M1707" s="655"/>
      <c r="N1707" s="1310"/>
      <c r="P1707" s="656"/>
      <c r="Q1707" s="657"/>
      <c r="R1707" s="704"/>
      <c r="S1707" s="3180"/>
    </row>
    <row r="1708" spans="7:19">
      <c r="G1708" s="1047"/>
      <c r="H1708" s="655"/>
      <c r="I1708" s="1722"/>
      <c r="J1708" s="655"/>
      <c r="K1708" s="655"/>
      <c r="L1708" s="655"/>
      <c r="M1708" s="655"/>
      <c r="N1708" s="1310"/>
      <c r="P1708" s="656"/>
      <c r="Q1708" s="657"/>
      <c r="R1708" s="704"/>
      <c r="S1708" s="3180"/>
    </row>
    <row r="1709" spans="7:19">
      <c r="G1709" s="1047"/>
      <c r="H1709" s="655"/>
      <c r="I1709" s="1722"/>
      <c r="J1709" s="655"/>
      <c r="K1709" s="655"/>
      <c r="L1709" s="655"/>
      <c r="M1709" s="655"/>
      <c r="N1709" s="1310"/>
      <c r="P1709" s="656"/>
      <c r="Q1709" s="657"/>
      <c r="R1709" s="704"/>
      <c r="S1709" s="3180"/>
    </row>
    <row r="1710" spans="7:19">
      <c r="G1710" s="1047"/>
      <c r="H1710" s="655"/>
      <c r="I1710" s="1722"/>
      <c r="J1710" s="655"/>
      <c r="K1710" s="655"/>
      <c r="L1710" s="655"/>
      <c r="M1710" s="655"/>
      <c r="N1710" s="1310"/>
      <c r="P1710" s="656"/>
      <c r="Q1710" s="657"/>
      <c r="R1710" s="704"/>
      <c r="S1710" s="3180"/>
    </row>
    <row r="1711" spans="7:19">
      <c r="G1711" s="1047"/>
      <c r="H1711" s="655"/>
      <c r="I1711" s="1722"/>
      <c r="J1711" s="655"/>
      <c r="K1711" s="655"/>
      <c r="L1711" s="655"/>
      <c r="M1711" s="655"/>
      <c r="N1711" s="1310"/>
      <c r="P1711" s="656"/>
      <c r="Q1711" s="657"/>
      <c r="R1711" s="704"/>
      <c r="S1711" s="3180"/>
    </row>
    <row r="1712" spans="7:19">
      <c r="G1712" s="1047"/>
      <c r="H1712" s="655"/>
      <c r="I1712" s="1722"/>
      <c r="J1712" s="655"/>
      <c r="K1712" s="655"/>
      <c r="L1712" s="655"/>
      <c r="M1712" s="655"/>
      <c r="N1712" s="1310"/>
      <c r="P1712" s="656"/>
      <c r="Q1712" s="657"/>
      <c r="R1712" s="704"/>
      <c r="S1712" s="3180"/>
    </row>
    <row r="1713" spans="7:19">
      <c r="G1713" s="1047"/>
      <c r="H1713" s="655"/>
      <c r="I1713" s="1722"/>
      <c r="J1713" s="655"/>
      <c r="K1713" s="655"/>
      <c r="L1713" s="655"/>
      <c r="M1713" s="655"/>
      <c r="N1713" s="1310"/>
      <c r="P1713" s="656"/>
      <c r="Q1713" s="657"/>
      <c r="R1713" s="704"/>
      <c r="S1713" s="3180"/>
    </row>
    <row r="1714" spans="7:19">
      <c r="G1714" s="1047"/>
      <c r="H1714" s="655"/>
      <c r="I1714" s="1722"/>
      <c r="J1714" s="655"/>
      <c r="K1714" s="655"/>
      <c r="L1714" s="655"/>
      <c r="M1714" s="655"/>
      <c r="N1714" s="1310"/>
      <c r="P1714" s="656"/>
      <c r="Q1714" s="657"/>
      <c r="R1714" s="704"/>
      <c r="S1714" s="3180"/>
    </row>
    <row r="1715" spans="7:19">
      <c r="G1715" s="1047"/>
      <c r="H1715" s="655"/>
      <c r="I1715" s="1722"/>
      <c r="J1715" s="655"/>
      <c r="K1715" s="655"/>
      <c r="L1715" s="655"/>
      <c r="M1715" s="655"/>
      <c r="N1715" s="1310"/>
      <c r="P1715" s="656"/>
      <c r="Q1715" s="657"/>
      <c r="R1715" s="704"/>
      <c r="S1715" s="3180"/>
    </row>
    <row r="1716" spans="7:19">
      <c r="G1716" s="1047"/>
      <c r="H1716" s="655"/>
      <c r="I1716" s="1722"/>
      <c r="J1716" s="655"/>
      <c r="K1716" s="655"/>
      <c r="L1716" s="655"/>
      <c r="M1716" s="655"/>
      <c r="N1716" s="1310"/>
      <c r="P1716" s="656"/>
      <c r="Q1716" s="657"/>
      <c r="R1716" s="704"/>
      <c r="S1716" s="3180"/>
    </row>
    <row r="1717" spans="7:19">
      <c r="G1717" s="1047"/>
      <c r="H1717" s="655"/>
      <c r="I1717" s="1722"/>
      <c r="J1717" s="655"/>
      <c r="K1717" s="655"/>
      <c r="L1717" s="655"/>
      <c r="M1717" s="655"/>
      <c r="N1717" s="1310"/>
      <c r="P1717" s="656"/>
      <c r="Q1717" s="657"/>
      <c r="R1717" s="704"/>
      <c r="S1717" s="3180"/>
    </row>
    <row r="1718" spans="7:19">
      <c r="G1718" s="1047"/>
      <c r="H1718" s="655"/>
      <c r="I1718" s="1722"/>
      <c r="J1718" s="655"/>
      <c r="K1718" s="655"/>
      <c r="L1718" s="655"/>
      <c r="M1718" s="655"/>
      <c r="N1718" s="1310"/>
      <c r="P1718" s="656"/>
      <c r="Q1718" s="657"/>
      <c r="R1718" s="704"/>
      <c r="S1718" s="3180"/>
    </row>
    <row r="1719" spans="7:19">
      <c r="G1719" s="1047"/>
      <c r="H1719" s="655"/>
      <c r="I1719" s="1722"/>
      <c r="J1719" s="655"/>
      <c r="K1719" s="655"/>
      <c r="L1719" s="655"/>
      <c r="M1719" s="655"/>
      <c r="N1719" s="1310"/>
      <c r="P1719" s="656"/>
      <c r="Q1719" s="657"/>
      <c r="R1719" s="704"/>
      <c r="S1719" s="3180"/>
    </row>
    <row r="1720" spans="7:19">
      <c r="G1720" s="1047"/>
      <c r="H1720" s="655"/>
      <c r="I1720" s="1722"/>
      <c r="J1720" s="655"/>
      <c r="K1720" s="655"/>
      <c r="L1720" s="655"/>
      <c r="M1720" s="655"/>
      <c r="N1720" s="1310"/>
      <c r="P1720" s="656"/>
      <c r="Q1720" s="657"/>
      <c r="R1720" s="704"/>
      <c r="S1720" s="3180"/>
    </row>
    <row r="1721" spans="7:19">
      <c r="G1721" s="1047"/>
      <c r="H1721" s="655"/>
      <c r="I1721" s="1722"/>
      <c r="J1721" s="655"/>
      <c r="K1721" s="655"/>
      <c r="L1721" s="655"/>
      <c r="M1721" s="655"/>
      <c r="N1721" s="1310"/>
      <c r="P1721" s="656"/>
      <c r="Q1721" s="657"/>
      <c r="R1721" s="704"/>
      <c r="S1721" s="3180"/>
    </row>
    <row r="1722" spans="7:19">
      <c r="G1722" s="1047"/>
      <c r="H1722" s="655"/>
      <c r="I1722" s="1722"/>
      <c r="J1722" s="655"/>
      <c r="K1722" s="655"/>
      <c r="L1722" s="655"/>
      <c r="M1722" s="655"/>
      <c r="N1722" s="1310"/>
      <c r="P1722" s="656"/>
      <c r="Q1722" s="657"/>
      <c r="R1722" s="704"/>
      <c r="S1722" s="3180"/>
    </row>
    <row r="1723" spans="7:19">
      <c r="G1723" s="1047"/>
      <c r="H1723" s="655"/>
      <c r="I1723" s="1722"/>
      <c r="J1723" s="655"/>
      <c r="K1723" s="655"/>
      <c r="L1723" s="655"/>
      <c r="M1723" s="655"/>
      <c r="N1723" s="1310"/>
      <c r="P1723" s="656"/>
      <c r="Q1723" s="657"/>
      <c r="R1723" s="704"/>
      <c r="S1723" s="3180"/>
    </row>
    <row r="1724" spans="7:19">
      <c r="G1724" s="1047"/>
      <c r="H1724" s="655"/>
      <c r="I1724" s="1722"/>
      <c r="J1724" s="655"/>
      <c r="K1724" s="655"/>
      <c r="L1724" s="655"/>
      <c r="M1724" s="655"/>
      <c r="N1724" s="1310"/>
      <c r="P1724" s="656"/>
      <c r="Q1724" s="657"/>
      <c r="R1724" s="704"/>
      <c r="S1724" s="3180"/>
    </row>
    <row r="1725" spans="7:19">
      <c r="G1725" s="1047"/>
      <c r="H1725" s="655"/>
      <c r="I1725" s="1722"/>
      <c r="J1725" s="655"/>
      <c r="K1725" s="655"/>
      <c r="L1725" s="655"/>
      <c r="M1725" s="655"/>
      <c r="N1725" s="1310"/>
      <c r="P1725" s="656"/>
      <c r="Q1725" s="657"/>
      <c r="R1725" s="704"/>
      <c r="S1725" s="3180"/>
    </row>
    <row r="1726" spans="7:19">
      <c r="G1726" s="1047"/>
      <c r="H1726" s="655"/>
      <c r="I1726" s="1722"/>
      <c r="J1726" s="655"/>
      <c r="K1726" s="655"/>
      <c r="L1726" s="655"/>
      <c r="M1726" s="655"/>
      <c r="N1726" s="1310"/>
      <c r="P1726" s="656"/>
      <c r="Q1726" s="657"/>
      <c r="R1726" s="704"/>
      <c r="S1726" s="3180"/>
    </row>
    <row r="1727" spans="7:19">
      <c r="G1727" s="1047"/>
      <c r="H1727" s="655"/>
      <c r="I1727" s="1722"/>
      <c r="J1727" s="655"/>
      <c r="K1727" s="655"/>
      <c r="L1727" s="655"/>
      <c r="M1727" s="655"/>
      <c r="N1727" s="1310"/>
      <c r="P1727" s="656"/>
      <c r="Q1727" s="657"/>
      <c r="R1727" s="704"/>
      <c r="S1727" s="3180"/>
    </row>
    <row r="1728" spans="7:19">
      <c r="G1728" s="1047"/>
      <c r="H1728" s="655"/>
      <c r="I1728" s="1722"/>
      <c r="J1728" s="655"/>
      <c r="K1728" s="655"/>
      <c r="L1728" s="655"/>
      <c r="M1728" s="655"/>
      <c r="N1728" s="1310"/>
      <c r="P1728" s="656"/>
      <c r="Q1728" s="657"/>
      <c r="R1728" s="704"/>
      <c r="S1728" s="3180"/>
    </row>
    <row r="1729" spans="7:19">
      <c r="G1729" s="1047"/>
      <c r="H1729" s="655"/>
      <c r="I1729" s="1722"/>
      <c r="J1729" s="655"/>
      <c r="K1729" s="655"/>
      <c r="L1729" s="655"/>
      <c r="M1729" s="655"/>
      <c r="N1729" s="1310"/>
      <c r="P1729" s="656"/>
      <c r="Q1729" s="657"/>
      <c r="R1729" s="704"/>
      <c r="S1729" s="3180"/>
    </row>
    <row r="1730" spans="7:19">
      <c r="G1730" s="1047"/>
      <c r="H1730" s="655"/>
      <c r="I1730" s="1722"/>
      <c r="J1730" s="655"/>
      <c r="K1730" s="655"/>
      <c r="L1730" s="655"/>
      <c r="M1730" s="655"/>
      <c r="N1730" s="1310"/>
      <c r="P1730" s="656"/>
      <c r="Q1730" s="657"/>
      <c r="R1730" s="704"/>
      <c r="S1730" s="3180"/>
    </row>
    <row r="1731" spans="7:19">
      <c r="G1731" s="1047"/>
      <c r="H1731" s="655"/>
      <c r="I1731" s="1722"/>
      <c r="J1731" s="655"/>
      <c r="K1731" s="655"/>
      <c r="L1731" s="655"/>
      <c r="M1731" s="655"/>
      <c r="N1731" s="1310"/>
      <c r="P1731" s="656"/>
      <c r="Q1731" s="657"/>
      <c r="R1731" s="704"/>
      <c r="S1731" s="3180"/>
    </row>
    <row r="1732" spans="7:19">
      <c r="G1732" s="1047"/>
      <c r="H1732" s="655"/>
      <c r="I1732" s="1722"/>
      <c r="J1732" s="655"/>
      <c r="K1732" s="655"/>
      <c r="L1732" s="655"/>
      <c r="M1732" s="655"/>
      <c r="N1732" s="1310"/>
      <c r="P1732" s="656"/>
      <c r="Q1732" s="657"/>
      <c r="R1732" s="704"/>
      <c r="S1732" s="3180"/>
    </row>
    <row r="1733" spans="7:19">
      <c r="G1733" s="1047"/>
      <c r="H1733" s="655"/>
      <c r="I1733" s="1722"/>
      <c r="J1733" s="655"/>
      <c r="K1733" s="655"/>
      <c r="L1733" s="655"/>
      <c r="M1733" s="655"/>
      <c r="N1733" s="1310"/>
      <c r="P1733" s="656"/>
      <c r="Q1733" s="657"/>
      <c r="R1733" s="704"/>
      <c r="S1733" s="3180"/>
    </row>
    <row r="1734" spans="7:19">
      <c r="G1734" s="1047"/>
      <c r="H1734" s="655"/>
      <c r="I1734" s="1722"/>
      <c r="J1734" s="655"/>
      <c r="K1734" s="655"/>
      <c r="L1734" s="655"/>
      <c r="M1734" s="655"/>
      <c r="N1734" s="1310"/>
      <c r="P1734" s="656"/>
      <c r="Q1734" s="657"/>
      <c r="R1734" s="704"/>
      <c r="S1734" s="3180"/>
    </row>
    <row r="1735" spans="7:19">
      <c r="G1735" s="1047"/>
      <c r="H1735" s="655"/>
      <c r="I1735" s="1722"/>
      <c r="J1735" s="655"/>
      <c r="K1735" s="655"/>
      <c r="L1735" s="655"/>
      <c r="M1735" s="655"/>
      <c r="N1735" s="1310"/>
      <c r="P1735" s="656"/>
      <c r="Q1735" s="657"/>
      <c r="R1735" s="704"/>
      <c r="S1735" s="3180"/>
    </row>
    <row r="1736" spans="7:19">
      <c r="G1736" s="1047"/>
      <c r="H1736" s="655"/>
      <c r="I1736" s="1722"/>
      <c r="J1736" s="655"/>
      <c r="K1736" s="655"/>
      <c r="L1736" s="655"/>
      <c r="M1736" s="655"/>
      <c r="N1736" s="1310"/>
      <c r="P1736" s="656"/>
      <c r="Q1736" s="657"/>
      <c r="R1736" s="704"/>
      <c r="S1736" s="3180"/>
    </row>
    <row r="1737" spans="7:19">
      <c r="G1737" s="1047"/>
      <c r="H1737" s="655"/>
      <c r="I1737" s="1722"/>
      <c r="J1737" s="655"/>
      <c r="K1737" s="655"/>
      <c r="L1737" s="655"/>
      <c r="M1737" s="655"/>
      <c r="N1737" s="1310"/>
      <c r="P1737" s="656"/>
      <c r="Q1737" s="657"/>
      <c r="R1737" s="704"/>
      <c r="S1737" s="3180"/>
    </row>
    <row r="1738" spans="7:19">
      <c r="G1738" s="1047"/>
      <c r="H1738" s="655"/>
      <c r="I1738" s="1722"/>
      <c r="J1738" s="655"/>
      <c r="K1738" s="655"/>
      <c r="L1738" s="655"/>
      <c r="M1738" s="655"/>
      <c r="N1738" s="1310"/>
      <c r="P1738" s="656"/>
      <c r="Q1738" s="657"/>
      <c r="R1738" s="704"/>
      <c r="S1738" s="3180"/>
    </row>
    <row r="1739" spans="7:19">
      <c r="G1739" s="1047"/>
      <c r="H1739" s="655"/>
      <c r="I1739" s="1722"/>
      <c r="J1739" s="655"/>
      <c r="K1739" s="655"/>
      <c r="L1739" s="655"/>
      <c r="M1739" s="655"/>
      <c r="N1739" s="1310"/>
      <c r="P1739" s="656"/>
      <c r="Q1739" s="657"/>
      <c r="R1739" s="704"/>
      <c r="S1739" s="3180"/>
    </row>
    <row r="1740" spans="7:19">
      <c r="G1740" s="1047"/>
      <c r="H1740" s="655"/>
      <c r="I1740" s="1722"/>
      <c r="J1740" s="655"/>
      <c r="K1740" s="655"/>
      <c r="L1740" s="655"/>
      <c r="M1740" s="655"/>
      <c r="N1740" s="1310"/>
      <c r="P1740" s="656"/>
      <c r="Q1740" s="657"/>
      <c r="R1740" s="704"/>
      <c r="S1740" s="3180"/>
    </row>
    <row r="1741" spans="7:19">
      <c r="G1741" s="1047"/>
      <c r="H1741" s="655"/>
      <c r="I1741" s="1722"/>
      <c r="J1741" s="655"/>
      <c r="K1741" s="655"/>
      <c r="L1741" s="655"/>
      <c r="M1741" s="655"/>
      <c r="N1741" s="1310"/>
      <c r="P1741" s="656"/>
      <c r="Q1741" s="657"/>
      <c r="R1741" s="704"/>
      <c r="S1741" s="3180"/>
    </row>
    <row r="1742" spans="7:19">
      <c r="G1742" s="1047"/>
      <c r="H1742" s="655"/>
      <c r="I1742" s="1722"/>
      <c r="J1742" s="655"/>
      <c r="K1742" s="655"/>
      <c r="L1742" s="655"/>
      <c r="M1742" s="655"/>
      <c r="N1742" s="1310"/>
      <c r="P1742" s="656"/>
      <c r="Q1742" s="657"/>
      <c r="R1742" s="704"/>
      <c r="S1742" s="3180"/>
    </row>
    <row r="1743" spans="7:19">
      <c r="G1743" s="1047"/>
      <c r="H1743" s="655"/>
      <c r="I1743" s="1722"/>
      <c r="J1743" s="655"/>
      <c r="K1743" s="655"/>
      <c r="L1743" s="655"/>
      <c r="M1743" s="655"/>
      <c r="N1743" s="1310"/>
      <c r="P1743" s="656"/>
      <c r="Q1743" s="657"/>
      <c r="R1743" s="704"/>
      <c r="S1743" s="3180"/>
    </row>
    <row r="1744" spans="7:19">
      <c r="G1744" s="1047"/>
      <c r="H1744" s="655"/>
      <c r="I1744" s="1722"/>
      <c r="J1744" s="655"/>
      <c r="K1744" s="655"/>
      <c r="L1744" s="655"/>
      <c r="M1744" s="655"/>
      <c r="N1744" s="1310"/>
      <c r="P1744" s="656"/>
      <c r="Q1744" s="657"/>
      <c r="R1744" s="704"/>
      <c r="S1744" s="3180"/>
    </row>
    <row r="1745" spans="7:19">
      <c r="G1745" s="1047"/>
      <c r="H1745" s="655"/>
      <c r="I1745" s="1722"/>
      <c r="J1745" s="655"/>
      <c r="K1745" s="655"/>
      <c r="L1745" s="655"/>
      <c r="M1745" s="655"/>
      <c r="N1745" s="1310"/>
      <c r="P1745" s="656"/>
      <c r="Q1745" s="657"/>
      <c r="R1745" s="704"/>
      <c r="S1745" s="3180"/>
    </row>
    <row r="1746" spans="7:19">
      <c r="G1746" s="1047"/>
      <c r="H1746" s="655"/>
      <c r="I1746" s="1722"/>
      <c r="J1746" s="655"/>
      <c r="K1746" s="655"/>
      <c r="L1746" s="655"/>
      <c r="M1746" s="655"/>
      <c r="N1746" s="1310"/>
      <c r="P1746" s="656"/>
      <c r="Q1746" s="657"/>
      <c r="R1746" s="704"/>
      <c r="S1746" s="3180"/>
    </row>
    <row r="1747" spans="7:19">
      <c r="G1747" s="1047"/>
      <c r="H1747" s="655"/>
      <c r="I1747" s="1722"/>
      <c r="J1747" s="655"/>
      <c r="K1747" s="655"/>
      <c r="L1747" s="655"/>
      <c r="M1747" s="655"/>
      <c r="N1747" s="1310"/>
      <c r="P1747" s="656"/>
      <c r="Q1747" s="657"/>
      <c r="R1747" s="704"/>
      <c r="S1747" s="3180"/>
    </row>
    <row r="1748" spans="7:19">
      <c r="G1748" s="1047"/>
      <c r="H1748" s="655"/>
      <c r="I1748" s="1722"/>
      <c r="J1748" s="655"/>
      <c r="K1748" s="655"/>
      <c r="L1748" s="655"/>
      <c r="M1748" s="655"/>
      <c r="N1748" s="1310"/>
      <c r="P1748" s="656"/>
      <c r="Q1748" s="657"/>
      <c r="R1748" s="704"/>
      <c r="S1748" s="3180"/>
    </row>
    <row r="1749" spans="7:19">
      <c r="G1749" s="1047"/>
      <c r="H1749" s="655"/>
      <c r="I1749" s="1722"/>
      <c r="J1749" s="655"/>
      <c r="K1749" s="655"/>
      <c r="L1749" s="655"/>
      <c r="M1749" s="655"/>
      <c r="N1749" s="1310"/>
      <c r="P1749" s="656"/>
      <c r="Q1749" s="657"/>
      <c r="R1749" s="704"/>
      <c r="S1749" s="3180"/>
    </row>
    <row r="1750" spans="7:19">
      <c r="G1750" s="1047"/>
      <c r="H1750" s="655"/>
      <c r="I1750" s="1722"/>
      <c r="J1750" s="655"/>
      <c r="K1750" s="655"/>
      <c r="L1750" s="655"/>
      <c r="M1750" s="655"/>
      <c r="N1750" s="1310"/>
      <c r="P1750" s="656"/>
      <c r="Q1750" s="657"/>
      <c r="R1750" s="704"/>
      <c r="S1750" s="3180"/>
    </row>
    <row r="1751" spans="7:19">
      <c r="G1751" s="1047"/>
      <c r="H1751" s="655"/>
      <c r="I1751" s="1722"/>
      <c r="J1751" s="655"/>
      <c r="K1751" s="655"/>
      <c r="L1751" s="655"/>
      <c r="M1751" s="655"/>
      <c r="N1751" s="1310"/>
      <c r="P1751" s="656"/>
      <c r="Q1751" s="657"/>
      <c r="R1751" s="704"/>
      <c r="S1751" s="3180"/>
    </row>
    <row r="1752" spans="7:19">
      <c r="G1752" s="1047"/>
      <c r="H1752" s="655"/>
      <c r="I1752" s="1722"/>
      <c r="J1752" s="655"/>
      <c r="K1752" s="655"/>
      <c r="L1752" s="655"/>
      <c r="M1752" s="655"/>
      <c r="N1752" s="1310"/>
      <c r="P1752" s="656"/>
      <c r="Q1752" s="657"/>
      <c r="R1752" s="704"/>
      <c r="S1752" s="3180"/>
    </row>
    <row r="1753" spans="7:19">
      <c r="G1753" s="1047"/>
      <c r="H1753" s="655"/>
      <c r="I1753" s="1722"/>
      <c r="J1753" s="655"/>
      <c r="K1753" s="655"/>
      <c r="L1753" s="655"/>
      <c r="M1753" s="655"/>
      <c r="N1753" s="1310"/>
      <c r="P1753" s="656"/>
      <c r="Q1753" s="657"/>
      <c r="R1753" s="704"/>
      <c r="S1753" s="3180"/>
    </row>
    <row r="1754" spans="7:19">
      <c r="G1754" s="1047"/>
      <c r="H1754" s="655"/>
      <c r="I1754" s="1722"/>
      <c r="J1754" s="655"/>
      <c r="K1754" s="655"/>
      <c r="L1754" s="655"/>
      <c r="M1754" s="655"/>
      <c r="N1754" s="1310"/>
      <c r="P1754" s="656"/>
      <c r="Q1754" s="657"/>
      <c r="R1754" s="704"/>
      <c r="S1754" s="3180"/>
    </row>
    <row r="1755" spans="7:19">
      <c r="G1755" s="1047"/>
      <c r="H1755" s="655"/>
      <c r="I1755" s="1722"/>
      <c r="J1755" s="655"/>
      <c r="K1755" s="655"/>
      <c r="L1755" s="655"/>
      <c r="M1755" s="655"/>
      <c r="N1755" s="1310"/>
      <c r="P1755" s="656"/>
      <c r="Q1755" s="657"/>
      <c r="R1755" s="704"/>
      <c r="S1755" s="3180"/>
    </row>
    <row r="1756" spans="7:19">
      <c r="G1756" s="1047"/>
      <c r="H1756" s="655"/>
      <c r="I1756" s="1722"/>
      <c r="J1756" s="655"/>
      <c r="K1756" s="655"/>
      <c r="L1756" s="655"/>
      <c r="M1756" s="655"/>
      <c r="N1756" s="1310"/>
      <c r="P1756" s="656"/>
      <c r="Q1756" s="657"/>
      <c r="R1756" s="704"/>
      <c r="S1756" s="3180"/>
    </row>
    <row r="1757" spans="7:19">
      <c r="G1757" s="1047"/>
      <c r="H1757" s="655"/>
      <c r="I1757" s="1722"/>
      <c r="J1757" s="655"/>
      <c r="K1757" s="655"/>
      <c r="L1757" s="655"/>
      <c r="M1757" s="655"/>
      <c r="N1757" s="1310"/>
      <c r="P1757" s="656"/>
      <c r="Q1757" s="657"/>
      <c r="R1757" s="704"/>
      <c r="S1757" s="3180"/>
    </row>
    <row r="1758" spans="7:19">
      <c r="G1758" s="1047"/>
      <c r="H1758" s="655"/>
      <c r="I1758" s="1722"/>
      <c r="J1758" s="655"/>
      <c r="K1758" s="655"/>
      <c r="L1758" s="655"/>
      <c r="M1758" s="655"/>
      <c r="N1758" s="1310"/>
      <c r="P1758" s="656"/>
      <c r="Q1758" s="657"/>
      <c r="R1758" s="704"/>
      <c r="S1758" s="3180"/>
    </row>
    <row r="1759" spans="7:19">
      <c r="G1759" s="1047"/>
      <c r="H1759" s="655"/>
      <c r="I1759" s="1722"/>
      <c r="J1759" s="655"/>
      <c r="K1759" s="655"/>
      <c r="L1759" s="655"/>
      <c r="M1759" s="655"/>
      <c r="N1759" s="1310"/>
      <c r="P1759" s="656"/>
      <c r="Q1759" s="657"/>
      <c r="R1759" s="704"/>
      <c r="S1759" s="3180"/>
    </row>
    <row r="1760" spans="7:19">
      <c r="G1760" s="1047"/>
      <c r="H1760" s="655"/>
      <c r="I1760" s="1722"/>
      <c r="J1760" s="655"/>
      <c r="K1760" s="655"/>
      <c r="L1760" s="655"/>
      <c r="M1760" s="655"/>
      <c r="N1760" s="1310"/>
      <c r="P1760" s="656"/>
      <c r="Q1760" s="657"/>
      <c r="R1760" s="704"/>
      <c r="S1760" s="3180"/>
    </row>
    <row r="1761" spans="7:19">
      <c r="G1761" s="1047"/>
      <c r="H1761" s="655"/>
      <c r="I1761" s="1722"/>
      <c r="J1761" s="655"/>
      <c r="K1761" s="655"/>
      <c r="L1761" s="655"/>
      <c r="M1761" s="655"/>
      <c r="N1761" s="1310"/>
      <c r="P1761" s="656"/>
      <c r="Q1761" s="657"/>
      <c r="R1761" s="704"/>
      <c r="S1761" s="3180"/>
    </row>
    <row r="1762" spans="7:19">
      <c r="G1762" s="1047"/>
      <c r="H1762" s="655"/>
      <c r="I1762" s="1722"/>
      <c r="J1762" s="655"/>
      <c r="K1762" s="655"/>
      <c r="L1762" s="655"/>
      <c r="M1762" s="655"/>
      <c r="N1762" s="1310"/>
      <c r="P1762" s="656"/>
      <c r="Q1762" s="657"/>
      <c r="R1762" s="704"/>
      <c r="S1762" s="3180"/>
    </row>
    <row r="1763" spans="7:19">
      <c r="G1763" s="1047"/>
      <c r="H1763" s="655"/>
      <c r="I1763" s="1722"/>
      <c r="J1763" s="655"/>
      <c r="K1763" s="655"/>
      <c r="L1763" s="655"/>
      <c r="M1763" s="655"/>
      <c r="N1763" s="1310"/>
      <c r="P1763" s="656"/>
      <c r="Q1763" s="657"/>
      <c r="R1763" s="704"/>
      <c r="S1763" s="3180"/>
    </row>
    <row r="1764" spans="7:19">
      <c r="G1764" s="1047"/>
      <c r="H1764" s="655"/>
      <c r="I1764" s="1722"/>
      <c r="J1764" s="655"/>
      <c r="K1764" s="655"/>
      <c r="L1764" s="655"/>
      <c r="M1764" s="655"/>
      <c r="N1764" s="1310"/>
      <c r="P1764" s="656"/>
      <c r="Q1764" s="657"/>
      <c r="R1764" s="704"/>
      <c r="S1764" s="3180"/>
    </row>
    <row r="1765" spans="7:19">
      <c r="G1765" s="1047"/>
      <c r="H1765" s="655"/>
      <c r="I1765" s="1722"/>
      <c r="J1765" s="655"/>
      <c r="K1765" s="655"/>
      <c r="L1765" s="655"/>
      <c r="M1765" s="655"/>
      <c r="N1765" s="1310"/>
      <c r="P1765" s="656"/>
      <c r="Q1765" s="657"/>
      <c r="R1765" s="704"/>
      <c r="S1765" s="3180"/>
    </row>
    <row r="1766" spans="7:19">
      <c r="G1766" s="1047"/>
      <c r="H1766" s="655"/>
      <c r="I1766" s="1722"/>
      <c r="J1766" s="655"/>
      <c r="K1766" s="655"/>
      <c r="L1766" s="655"/>
      <c r="M1766" s="655"/>
      <c r="N1766" s="1310"/>
      <c r="P1766" s="656"/>
      <c r="Q1766" s="657"/>
      <c r="R1766" s="704"/>
      <c r="S1766" s="3180"/>
    </row>
    <row r="1767" spans="7:19">
      <c r="G1767" s="1047"/>
      <c r="H1767" s="655"/>
      <c r="I1767" s="1722"/>
      <c r="J1767" s="655"/>
      <c r="K1767" s="655"/>
      <c r="L1767" s="655"/>
      <c r="M1767" s="655"/>
      <c r="N1767" s="1310"/>
      <c r="P1767" s="656"/>
      <c r="Q1767" s="657"/>
      <c r="R1767" s="704"/>
      <c r="S1767" s="3180"/>
    </row>
    <row r="1768" spans="7:19">
      <c r="G1768" s="1047"/>
      <c r="H1768" s="655"/>
      <c r="I1768" s="1722"/>
      <c r="J1768" s="655"/>
      <c r="K1768" s="655"/>
      <c r="L1768" s="655"/>
      <c r="M1768" s="655"/>
      <c r="N1768" s="1310"/>
      <c r="P1768" s="656"/>
      <c r="Q1768" s="657"/>
      <c r="R1768" s="704"/>
      <c r="S1768" s="3180"/>
    </row>
    <row r="1769" spans="7:19">
      <c r="G1769" s="1047"/>
      <c r="H1769" s="655"/>
      <c r="I1769" s="1722"/>
      <c r="J1769" s="655"/>
      <c r="K1769" s="655"/>
      <c r="L1769" s="655"/>
      <c r="M1769" s="655"/>
      <c r="N1769" s="1310"/>
      <c r="P1769" s="656"/>
      <c r="Q1769" s="657"/>
      <c r="R1769" s="704"/>
      <c r="S1769" s="3180"/>
    </row>
    <row r="1770" spans="7:19">
      <c r="G1770" s="1047"/>
      <c r="H1770" s="655"/>
      <c r="I1770" s="1722"/>
      <c r="J1770" s="655"/>
      <c r="K1770" s="655"/>
      <c r="L1770" s="655"/>
      <c r="M1770" s="655"/>
      <c r="N1770" s="1310"/>
      <c r="P1770" s="656"/>
      <c r="Q1770" s="657"/>
      <c r="R1770" s="704"/>
      <c r="S1770" s="3180"/>
    </row>
    <row r="1771" spans="7:19">
      <c r="G1771" s="1047"/>
      <c r="H1771" s="655"/>
      <c r="I1771" s="1722"/>
      <c r="J1771" s="655"/>
      <c r="K1771" s="655"/>
      <c r="L1771" s="655"/>
      <c r="M1771" s="655"/>
      <c r="N1771" s="1310"/>
      <c r="P1771" s="656"/>
      <c r="Q1771" s="657"/>
      <c r="R1771" s="704"/>
      <c r="S1771" s="3180"/>
    </row>
    <row r="1772" spans="7:19">
      <c r="G1772" s="1047"/>
      <c r="H1772" s="655"/>
      <c r="I1772" s="1722"/>
      <c r="J1772" s="655"/>
      <c r="K1772" s="655"/>
      <c r="L1772" s="655"/>
      <c r="M1772" s="655"/>
      <c r="N1772" s="1310"/>
      <c r="P1772" s="656"/>
      <c r="Q1772" s="657"/>
      <c r="R1772" s="704"/>
      <c r="S1772" s="3180"/>
    </row>
    <row r="1773" spans="7:19">
      <c r="G1773" s="1047"/>
      <c r="H1773" s="655"/>
      <c r="I1773" s="1722"/>
      <c r="J1773" s="655"/>
      <c r="K1773" s="655"/>
      <c r="L1773" s="655"/>
      <c r="M1773" s="655"/>
      <c r="N1773" s="1310"/>
      <c r="P1773" s="656"/>
      <c r="Q1773" s="657"/>
      <c r="R1773" s="704"/>
      <c r="S1773" s="3180"/>
    </row>
    <row r="1774" spans="7:19">
      <c r="G1774" s="1047"/>
      <c r="H1774" s="655"/>
      <c r="I1774" s="1722"/>
      <c r="J1774" s="655"/>
      <c r="K1774" s="655"/>
      <c r="L1774" s="655"/>
      <c r="M1774" s="655"/>
      <c r="N1774" s="1310"/>
      <c r="P1774" s="656"/>
      <c r="Q1774" s="657"/>
      <c r="R1774" s="704"/>
      <c r="S1774" s="3180"/>
    </row>
    <row r="1775" spans="7:19">
      <c r="G1775" s="1047"/>
      <c r="H1775" s="655"/>
      <c r="I1775" s="1722"/>
      <c r="J1775" s="655"/>
      <c r="K1775" s="655"/>
      <c r="L1775" s="655"/>
      <c r="M1775" s="655"/>
      <c r="N1775" s="1310"/>
      <c r="P1775" s="656"/>
      <c r="Q1775" s="657"/>
      <c r="R1775" s="704"/>
      <c r="S1775" s="3180"/>
    </row>
    <row r="1776" spans="7:19">
      <c r="G1776" s="1047"/>
      <c r="H1776" s="655"/>
      <c r="I1776" s="1722"/>
      <c r="J1776" s="655"/>
      <c r="K1776" s="655"/>
      <c r="L1776" s="655"/>
      <c r="M1776" s="655"/>
      <c r="N1776" s="1310"/>
      <c r="P1776" s="656"/>
      <c r="Q1776" s="657"/>
      <c r="R1776" s="704"/>
      <c r="S1776" s="3180"/>
    </row>
    <row r="1777" spans="7:19">
      <c r="G1777" s="1047"/>
      <c r="H1777" s="655"/>
      <c r="I1777" s="1722"/>
      <c r="J1777" s="655"/>
      <c r="K1777" s="655"/>
      <c r="L1777" s="655"/>
      <c r="M1777" s="655"/>
      <c r="N1777" s="1310"/>
      <c r="P1777" s="656"/>
      <c r="Q1777" s="657"/>
      <c r="R1777" s="704"/>
      <c r="S1777" s="3180"/>
    </row>
    <row r="1778" spans="7:19">
      <c r="G1778" s="1047"/>
      <c r="H1778" s="655"/>
      <c r="I1778" s="1722"/>
      <c r="J1778" s="655"/>
      <c r="K1778" s="655"/>
      <c r="L1778" s="655"/>
      <c r="M1778" s="655"/>
      <c r="N1778" s="1310"/>
      <c r="P1778" s="656"/>
      <c r="Q1778" s="657"/>
      <c r="R1778" s="704"/>
      <c r="S1778" s="3180"/>
    </row>
    <row r="1779" spans="7:19">
      <c r="G1779" s="1047"/>
      <c r="H1779" s="655"/>
      <c r="I1779" s="1722"/>
      <c r="J1779" s="655"/>
      <c r="K1779" s="655"/>
      <c r="L1779" s="655"/>
      <c r="M1779" s="655"/>
      <c r="N1779" s="1310"/>
      <c r="P1779" s="656"/>
      <c r="Q1779" s="657"/>
      <c r="R1779" s="704"/>
      <c r="S1779" s="3180"/>
    </row>
    <row r="1780" spans="7:19">
      <c r="G1780" s="1047"/>
      <c r="H1780" s="655"/>
      <c r="I1780" s="1722"/>
      <c r="J1780" s="655"/>
      <c r="K1780" s="655"/>
      <c r="L1780" s="655"/>
      <c r="M1780" s="655"/>
      <c r="N1780" s="1310"/>
      <c r="P1780" s="656"/>
      <c r="Q1780" s="657"/>
      <c r="R1780" s="704"/>
      <c r="S1780" s="3180"/>
    </row>
    <row r="1781" spans="7:19">
      <c r="G1781" s="1047"/>
      <c r="H1781" s="655"/>
      <c r="I1781" s="1722"/>
      <c r="J1781" s="655"/>
      <c r="K1781" s="655"/>
      <c r="L1781" s="655"/>
      <c r="M1781" s="655"/>
      <c r="N1781" s="1310"/>
      <c r="P1781" s="656"/>
      <c r="Q1781" s="657"/>
      <c r="R1781" s="704"/>
      <c r="S1781" s="3180"/>
    </row>
    <row r="1782" spans="7:19">
      <c r="G1782" s="1047"/>
      <c r="H1782" s="655"/>
      <c r="I1782" s="1722"/>
      <c r="J1782" s="655"/>
      <c r="K1782" s="655"/>
      <c r="L1782" s="655"/>
      <c r="M1782" s="655"/>
      <c r="N1782" s="1310"/>
      <c r="P1782" s="656"/>
      <c r="Q1782" s="657"/>
      <c r="R1782" s="704"/>
      <c r="S1782" s="3180"/>
    </row>
    <row r="1783" spans="7:19">
      <c r="G1783" s="1047"/>
      <c r="H1783" s="655"/>
      <c r="I1783" s="1722"/>
      <c r="J1783" s="655"/>
      <c r="K1783" s="655"/>
      <c r="L1783" s="655"/>
      <c r="M1783" s="655"/>
      <c r="N1783" s="1310"/>
      <c r="P1783" s="656"/>
      <c r="Q1783" s="657"/>
      <c r="R1783" s="704"/>
      <c r="S1783" s="3180"/>
    </row>
    <row r="1784" spans="7:19">
      <c r="G1784" s="1047"/>
      <c r="H1784" s="655"/>
      <c r="I1784" s="1722"/>
      <c r="J1784" s="655"/>
      <c r="K1784" s="655"/>
      <c r="L1784" s="655"/>
      <c r="M1784" s="655"/>
      <c r="N1784" s="1310"/>
      <c r="P1784" s="656"/>
      <c r="Q1784" s="657"/>
      <c r="R1784" s="704"/>
      <c r="S1784" s="3180"/>
    </row>
    <row r="1785" spans="7:19">
      <c r="G1785" s="1047"/>
      <c r="H1785" s="655"/>
      <c r="I1785" s="1722"/>
      <c r="J1785" s="655"/>
      <c r="K1785" s="655"/>
      <c r="L1785" s="655"/>
      <c r="M1785" s="655"/>
      <c r="N1785" s="1310"/>
      <c r="P1785" s="656"/>
      <c r="Q1785" s="657"/>
      <c r="R1785" s="704"/>
      <c r="S1785" s="3180"/>
    </row>
    <row r="1786" spans="7:19">
      <c r="G1786" s="1047"/>
      <c r="H1786" s="655"/>
      <c r="I1786" s="1722"/>
      <c r="J1786" s="655"/>
      <c r="K1786" s="655"/>
      <c r="L1786" s="655"/>
      <c r="M1786" s="655"/>
      <c r="N1786" s="1310"/>
      <c r="P1786" s="656"/>
      <c r="Q1786" s="657"/>
      <c r="R1786" s="704"/>
      <c r="S1786" s="3180"/>
    </row>
    <row r="1787" spans="7:19">
      <c r="G1787" s="1047"/>
      <c r="H1787" s="655"/>
      <c r="I1787" s="1722"/>
      <c r="J1787" s="655"/>
      <c r="K1787" s="655"/>
      <c r="L1787" s="655"/>
      <c r="M1787" s="655"/>
      <c r="N1787" s="1310"/>
      <c r="P1787" s="656"/>
      <c r="Q1787" s="657"/>
      <c r="R1787" s="704"/>
      <c r="S1787" s="3180"/>
    </row>
    <row r="1788" spans="7:19">
      <c r="G1788" s="1047"/>
      <c r="H1788" s="655"/>
      <c r="I1788" s="1722"/>
      <c r="J1788" s="655"/>
      <c r="K1788" s="655"/>
      <c r="L1788" s="655"/>
      <c r="M1788" s="655"/>
      <c r="N1788" s="1310"/>
      <c r="P1788" s="656"/>
      <c r="Q1788" s="657"/>
      <c r="R1788" s="704"/>
      <c r="S1788" s="3180"/>
    </row>
    <row r="1789" spans="7:19">
      <c r="G1789" s="1047"/>
      <c r="H1789" s="655"/>
      <c r="I1789" s="1722"/>
      <c r="J1789" s="655"/>
      <c r="K1789" s="655"/>
      <c r="L1789" s="655"/>
      <c r="M1789" s="655"/>
      <c r="N1789" s="1310"/>
      <c r="P1789" s="656"/>
      <c r="Q1789" s="657"/>
      <c r="R1789" s="704"/>
      <c r="S1789" s="3180"/>
    </row>
    <row r="1790" spans="7:19">
      <c r="G1790" s="1047"/>
      <c r="H1790" s="655"/>
      <c r="I1790" s="1722"/>
      <c r="J1790" s="655"/>
      <c r="K1790" s="655"/>
      <c r="L1790" s="655"/>
      <c r="M1790" s="655"/>
      <c r="N1790" s="1310"/>
      <c r="P1790" s="656"/>
      <c r="Q1790" s="657"/>
      <c r="R1790" s="704"/>
      <c r="S1790" s="3180"/>
    </row>
    <row r="1791" spans="7:19">
      <c r="G1791" s="1047"/>
      <c r="H1791" s="655"/>
      <c r="I1791" s="1722"/>
      <c r="J1791" s="655"/>
      <c r="K1791" s="655"/>
      <c r="L1791" s="655"/>
      <c r="M1791" s="655"/>
      <c r="N1791" s="1310"/>
      <c r="P1791" s="656"/>
      <c r="Q1791" s="657"/>
      <c r="R1791" s="704"/>
      <c r="S1791" s="3180"/>
    </row>
    <row r="1792" spans="7:19">
      <c r="G1792" s="1047"/>
      <c r="H1792" s="655"/>
      <c r="I1792" s="1722"/>
      <c r="J1792" s="655"/>
      <c r="K1792" s="655"/>
      <c r="L1792" s="655"/>
      <c r="M1792" s="655"/>
      <c r="N1792" s="1310"/>
      <c r="P1792" s="656"/>
      <c r="Q1792" s="657"/>
      <c r="R1792" s="704"/>
      <c r="S1792" s="3180"/>
    </row>
    <row r="1793" spans="7:19">
      <c r="G1793" s="1047"/>
      <c r="H1793" s="655"/>
      <c r="I1793" s="1722"/>
      <c r="J1793" s="655"/>
      <c r="K1793" s="655"/>
      <c r="L1793" s="655"/>
      <c r="M1793" s="655"/>
      <c r="N1793" s="1310"/>
      <c r="P1793" s="656"/>
      <c r="Q1793" s="657"/>
      <c r="R1793" s="704"/>
      <c r="S1793" s="3180"/>
    </row>
    <row r="1794" spans="7:19">
      <c r="G1794" s="1047"/>
      <c r="H1794" s="655"/>
      <c r="I1794" s="1722"/>
      <c r="J1794" s="655"/>
      <c r="K1794" s="655"/>
      <c r="L1794" s="655"/>
      <c r="M1794" s="655"/>
      <c r="N1794" s="1310"/>
      <c r="P1794" s="656"/>
      <c r="Q1794" s="657"/>
      <c r="R1794" s="704"/>
      <c r="S1794" s="3180"/>
    </row>
    <row r="1795" spans="7:19">
      <c r="G1795" s="1047"/>
      <c r="H1795" s="655"/>
      <c r="I1795" s="1722"/>
      <c r="J1795" s="655"/>
      <c r="K1795" s="655"/>
      <c r="L1795" s="655"/>
      <c r="M1795" s="655"/>
      <c r="N1795" s="1310"/>
      <c r="P1795" s="656"/>
      <c r="Q1795" s="657"/>
      <c r="R1795" s="704"/>
      <c r="S1795" s="3180"/>
    </row>
    <row r="1796" spans="7:19">
      <c r="G1796" s="1047"/>
      <c r="H1796" s="655"/>
      <c r="I1796" s="1722"/>
      <c r="J1796" s="655"/>
      <c r="K1796" s="655"/>
      <c r="L1796" s="655"/>
      <c r="M1796" s="655"/>
      <c r="N1796" s="1310"/>
      <c r="P1796" s="656"/>
      <c r="Q1796" s="657"/>
      <c r="R1796" s="704"/>
      <c r="S1796" s="3180"/>
    </row>
    <row r="1797" spans="7:19">
      <c r="G1797" s="1047"/>
      <c r="H1797" s="655"/>
      <c r="I1797" s="1722"/>
      <c r="J1797" s="655"/>
      <c r="K1797" s="655"/>
      <c r="L1797" s="655"/>
      <c r="M1797" s="655"/>
      <c r="N1797" s="1310"/>
      <c r="P1797" s="656"/>
      <c r="Q1797" s="657"/>
      <c r="R1797" s="704"/>
      <c r="S1797" s="3180"/>
    </row>
    <row r="1798" spans="7:19">
      <c r="G1798" s="1047"/>
      <c r="H1798" s="655"/>
      <c r="I1798" s="1722"/>
      <c r="J1798" s="655"/>
      <c r="K1798" s="655"/>
      <c r="L1798" s="655"/>
      <c r="M1798" s="655"/>
      <c r="N1798" s="1310"/>
      <c r="P1798" s="656"/>
      <c r="Q1798" s="657"/>
      <c r="R1798" s="704"/>
      <c r="S1798" s="3180"/>
    </row>
    <row r="1799" spans="7:19">
      <c r="G1799" s="1047"/>
      <c r="H1799" s="655"/>
      <c r="I1799" s="1722"/>
      <c r="J1799" s="655"/>
      <c r="K1799" s="655"/>
      <c r="L1799" s="655"/>
      <c r="M1799" s="655"/>
      <c r="N1799" s="1310"/>
      <c r="P1799" s="656"/>
      <c r="Q1799" s="657"/>
      <c r="R1799" s="704"/>
      <c r="S1799" s="3180"/>
    </row>
    <row r="1800" spans="7:19">
      <c r="G1800" s="1047"/>
      <c r="H1800" s="655"/>
      <c r="I1800" s="1722"/>
      <c r="J1800" s="655"/>
      <c r="K1800" s="655"/>
      <c r="L1800" s="655"/>
      <c r="M1800" s="655"/>
      <c r="N1800" s="1310"/>
      <c r="P1800" s="656"/>
      <c r="Q1800" s="657"/>
      <c r="R1800" s="704"/>
      <c r="S1800" s="3180"/>
    </row>
    <row r="1801" spans="7:19">
      <c r="G1801" s="1047"/>
      <c r="H1801" s="655"/>
      <c r="I1801" s="1722"/>
      <c r="J1801" s="655"/>
      <c r="K1801" s="655"/>
      <c r="L1801" s="655"/>
      <c r="M1801" s="655"/>
      <c r="N1801" s="1310"/>
      <c r="P1801" s="656"/>
      <c r="Q1801" s="657"/>
      <c r="R1801" s="704"/>
      <c r="S1801" s="3180"/>
    </row>
    <row r="1802" spans="7:19">
      <c r="G1802" s="1047"/>
      <c r="H1802" s="655"/>
      <c r="I1802" s="1722"/>
      <c r="J1802" s="655"/>
      <c r="K1802" s="655"/>
      <c r="L1802" s="655"/>
      <c r="M1802" s="655"/>
      <c r="N1802" s="1310"/>
      <c r="P1802" s="656"/>
      <c r="Q1802" s="657"/>
      <c r="R1802" s="704"/>
      <c r="S1802" s="3180"/>
    </row>
    <row r="1803" spans="7:19">
      <c r="G1803" s="1047"/>
      <c r="H1803" s="655"/>
      <c r="I1803" s="1722"/>
      <c r="J1803" s="655"/>
      <c r="K1803" s="655"/>
      <c r="L1803" s="655"/>
      <c r="M1803" s="655"/>
      <c r="N1803" s="1310"/>
      <c r="P1803" s="656"/>
      <c r="Q1803" s="657"/>
      <c r="R1803" s="704"/>
      <c r="S1803" s="3180"/>
    </row>
    <row r="1804" spans="7:19">
      <c r="G1804" s="1047"/>
      <c r="H1804" s="655"/>
      <c r="I1804" s="1722"/>
      <c r="J1804" s="655"/>
      <c r="K1804" s="655"/>
      <c r="L1804" s="655"/>
      <c r="M1804" s="655"/>
      <c r="N1804" s="1310"/>
      <c r="P1804" s="656"/>
      <c r="Q1804" s="657"/>
      <c r="R1804" s="704"/>
      <c r="S1804" s="3180"/>
    </row>
    <row r="1805" spans="7:19">
      <c r="G1805" s="1047"/>
      <c r="H1805" s="655"/>
      <c r="I1805" s="1722"/>
      <c r="J1805" s="655"/>
      <c r="K1805" s="655"/>
      <c r="L1805" s="655"/>
      <c r="M1805" s="655"/>
      <c r="N1805" s="1310"/>
      <c r="P1805" s="656"/>
      <c r="Q1805" s="657"/>
      <c r="R1805" s="704"/>
      <c r="S1805" s="3180"/>
    </row>
    <row r="1806" spans="7:19">
      <c r="G1806" s="1047"/>
      <c r="H1806" s="655"/>
      <c r="I1806" s="1722"/>
      <c r="J1806" s="655"/>
      <c r="K1806" s="655"/>
      <c r="L1806" s="655"/>
      <c r="M1806" s="655"/>
      <c r="N1806" s="1310"/>
      <c r="P1806" s="656"/>
      <c r="Q1806" s="657"/>
      <c r="R1806" s="704"/>
      <c r="S1806" s="3180"/>
    </row>
    <row r="1807" spans="7:19">
      <c r="G1807" s="1047"/>
      <c r="H1807" s="655"/>
      <c r="I1807" s="1722"/>
      <c r="J1807" s="655"/>
      <c r="K1807" s="655"/>
      <c r="L1807" s="655"/>
      <c r="M1807" s="655"/>
      <c r="N1807" s="1310"/>
      <c r="P1807" s="656"/>
      <c r="Q1807" s="657"/>
      <c r="R1807" s="704"/>
      <c r="S1807" s="3180"/>
    </row>
    <row r="1808" spans="7:19">
      <c r="G1808" s="1047"/>
      <c r="H1808" s="655"/>
      <c r="I1808" s="1722"/>
      <c r="J1808" s="655"/>
      <c r="K1808" s="655"/>
      <c r="L1808" s="655"/>
      <c r="M1808" s="655"/>
      <c r="N1808" s="1310"/>
      <c r="P1808" s="656"/>
      <c r="Q1808" s="657"/>
      <c r="R1808" s="704"/>
      <c r="S1808" s="3180"/>
    </row>
    <row r="1809" spans="7:19">
      <c r="G1809" s="1047"/>
      <c r="H1809" s="655"/>
      <c r="I1809" s="1722"/>
      <c r="J1809" s="655"/>
      <c r="K1809" s="655"/>
      <c r="L1809" s="655"/>
      <c r="M1809" s="655"/>
      <c r="N1809" s="1310"/>
      <c r="P1809" s="656"/>
      <c r="Q1809" s="657"/>
      <c r="R1809" s="704"/>
      <c r="S1809" s="3180"/>
    </row>
    <row r="1810" spans="7:19">
      <c r="G1810" s="1047"/>
      <c r="H1810" s="655"/>
      <c r="I1810" s="1722"/>
      <c r="J1810" s="655"/>
      <c r="K1810" s="655"/>
      <c r="L1810" s="655"/>
      <c r="M1810" s="655"/>
      <c r="N1810" s="1310"/>
      <c r="P1810" s="656"/>
      <c r="Q1810" s="657"/>
      <c r="R1810" s="704"/>
      <c r="S1810" s="3180"/>
    </row>
    <row r="1811" spans="7:19">
      <c r="G1811" s="1047"/>
      <c r="H1811" s="655"/>
      <c r="I1811" s="1722"/>
      <c r="J1811" s="655"/>
      <c r="K1811" s="655"/>
      <c r="L1811" s="655"/>
      <c r="M1811" s="655"/>
      <c r="N1811" s="1310"/>
      <c r="P1811" s="656"/>
      <c r="Q1811" s="657"/>
      <c r="R1811" s="704"/>
      <c r="S1811" s="3180"/>
    </row>
    <row r="1812" spans="7:19">
      <c r="G1812" s="1047"/>
      <c r="H1812" s="655"/>
      <c r="I1812" s="1722"/>
      <c r="J1812" s="655"/>
      <c r="K1812" s="655"/>
      <c r="L1812" s="655"/>
      <c r="M1812" s="655"/>
      <c r="N1812" s="1310"/>
      <c r="P1812" s="656"/>
      <c r="Q1812" s="657"/>
      <c r="R1812" s="704"/>
      <c r="S1812" s="3180"/>
    </row>
    <row r="1813" spans="7:19">
      <c r="G1813" s="1047"/>
      <c r="H1813" s="655"/>
      <c r="I1813" s="1722"/>
      <c r="J1813" s="655"/>
      <c r="K1813" s="655"/>
      <c r="L1813" s="655"/>
      <c r="M1813" s="655"/>
      <c r="N1813" s="1310"/>
      <c r="P1813" s="656"/>
      <c r="Q1813" s="657"/>
      <c r="R1813" s="704"/>
      <c r="S1813" s="3180"/>
    </row>
    <row r="1814" spans="7:19">
      <c r="G1814" s="1047"/>
      <c r="H1814" s="655"/>
      <c r="I1814" s="1722"/>
      <c r="J1814" s="655"/>
      <c r="K1814" s="655"/>
      <c r="L1814" s="655"/>
      <c r="M1814" s="655"/>
      <c r="N1814" s="1310"/>
      <c r="P1814" s="656"/>
      <c r="Q1814" s="657"/>
      <c r="R1814" s="704"/>
      <c r="S1814" s="3180"/>
    </row>
    <row r="1815" spans="7:19">
      <c r="G1815" s="1047"/>
      <c r="H1815" s="655"/>
      <c r="I1815" s="1722"/>
      <c r="J1815" s="655"/>
      <c r="K1815" s="655"/>
      <c r="L1815" s="655"/>
      <c r="M1815" s="655"/>
      <c r="N1815" s="1310"/>
      <c r="P1815" s="656"/>
      <c r="Q1815" s="657"/>
      <c r="R1815" s="704"/>
      <c r="S1815" s="3180"/>
    </row>
    <row r="1816" spans="7:19">
      <c r="G1816" s="1047"/>
      <c r="H1816" s="655"/>
      <c r="I1816" s="1722"/>
      <c r="J1816" s="655"/>
      <c r="K1816" s="655"/>
      <c r="L1816" s="655"/>
      <c r="M1816" s="655"/>
      <c r="N1816" s="1310"/>
      <c r="P1816" s="656"/>
      <c r="Q1816" s="657"/>
      <c r="R1816" s="704"/>
      <c r="S1816" s="3180"/>
    </row>
    <row r="1817" spans="7:19">
      <c r="G1817" s="1047"/>
      <c r="H1817" s="655"/>
      <c r="I1817" s="1722"/>
      <c r="J1817" s="655"/>
      <c r="K1817" s="655"/>
      <c r="L1817" s="655"/>
      <c r="M1817" s="655"/>
      <c r="N1817" s="1310"/>
      <c r="P1817" s="656"/>
      <c r="Q1817" s="657"/>
      <c r="R1817" s="704"/>
      <c r="S1817" s="3180"/>
    </row>
    <row r="1818" spans="7:19">
      <c r="G1818" s="1047"/>
      <c r="H1818" s="655"/>
      <c r="I1818" s="1722"/>
      <c r="J1818" s="655"/>
      <c r="K1818" s="655"/>
      <c r="L1818" s="655"/>
      <c r="M1818" s="655"/>
      <c r="N1818" s="1310"/>
      <c r="P1818" s="656"/>
      <c r="Q1818" s="657"/>
      <c r="R1818" s="704"/>
      <c r="S1818" s="3180"/>
    </row>
    <row r="1819" spans="7:19">
      <c r="G1819" s="1047"/>
      <c r="H1819" s="655"/>
      <c r="I1819" s="1722"/>
      <c r="J1819" s="655"/>
      <c r="K1819" s="655"/>
      <c r="L1819" s="655"/>
      <c r="M1819" s="655"/>
      <c r="N1819" s="1310"/>
      <c r="P1819" s="656"/>
      <c r="Q1819" s="657"/>
      <c r="R1819" s="704"/>
      <c r="S1819" s="3180"/>
    </row>
    <row r="1820" spans="7:19">
      <c r="G1820" s="1047"/>
      <c r="H1820" s="655"/>
      <c r="I1820" s="1722"/>
      <c r="J1820" s="655"/>
      <c r="K1820" s="655"/>
      <c r="L1820" s="655"/>
      <c r="M1820" s="655"/>
      <c r="N1820" s="1310"/>
      <c r="P1820" s="656"/>
      <c r="Q1820" s="657"/>
      <c r="R1820" s="704"/>
      <c r="S1820" s="3180"/>
    </row>
    <row r="1821" spans="7:19">
      <c r="G1821" s="1047"/>
      <c r="H1821" s="655"/>
      <c r="I1821" s="1722"/>
      <c r="J1821" s="655"/>
      <c r="K1821" s="655"/>
      <c r="L1821" s="655"/>
      <c r="M1821" s="655"/>
      <c r="N1821" s="1310"/>
      <c r="P1821" s="656"/>
      <c r="Q1821" s="657"/>
      <c r="R1821" s="704"/>
      <c r="S1821" s="3180"/>
    </row>
    <row r="1822" spans="7:19">
      <c r="G1822" s="1047"/>
      <c r="H1822" s="655"/>
      <c r="I1822" s="1722"/>
      <c r="J1822" s="655"/>
      <c r="K1822" s="655"/>
      <c r="L1822" s="655"/>
      <c r="M1822" s="655"/>
      <c r="N1822" s="1310"/>
      <c r="P1822" s="656"/>
      <c r="Q1822" s="657"/>
      <c r="R1822" s="704"/>
      <c r="S1822" s="3180"/>
    </row>
    <row r="1823" spans="7:19">
      <c r="G1823" s="1047"/>
      <c r="H1823" s="655"/>
      <c r="I1823" s="1722"/>
      <c r="J1823" s="655"/>
      <c r="K1823" s="655"/>
      <c r="L1823" s="655"/>
      <c r="M1823" s="655"/>
      <c r="N1823" s="1310"/>
      <c r="P1823" s="656"/>
      <c r="Q1823" s="657"/>
      <c r="R1823" s="704"/>
      <c r="S1823" s="3180"/>
    </row>
    <row r="1824" spans="7:19">
      <c r="G1824" s="1047"/>
      <c r="H1824" s="655"/>
      <c r="I1824" s="1722"/>
      <c r="J1824" s="655"/>
      <c r="K1824" s="655"/>
      <c r="L1824" s="655"/>
      <c r="M1824" s="655"/>
      <c r="N1824" s="1310"/>
      <c r="P1824" s="656"/>
      <c r="Q1824" s="657"/>
      <c r="R1824" s="704"/>
      <c r="S1824" s="3180"/>
    </row>
    <row r="1825" spans="7:19">
      <c r="G1825" s="1047"/>
      <c r="H1825" s="655"/>
      <c r="I1825" s="1722"/>
      <c r="J1825" s="655"/>
      <c r="K1825" s="655"/>
      <c r="L1825" s="655"/>
      <c r="M1825" s="655"/>
      <c r="N1825" s="1310"/>
      <c r="P1825" s="656"/>
      <c r="Q1825" s="657"/>
      <c r="R1825" s="704"/>
      <c r="S1825" s="3180"/>
    </row>
    <row r="1826" spans="7:19">
      <c r="G1826" s="1047"/>
      <c r="H1826" s="655"/>
      <c r="I1826" s="1722"/>
      <c r="J1826" s="655"/>
      <c r="K1826" s="655"/>
      <c r="L1826" s="655"/>
      <c r="M1826" s="655"/>
      <c r="N1826" s="1310"/>
      <c r="P1826" s="656"/>
      <c r="Q1826" s="657"/>
      <c r="R1826" s="704"/>
      <c r="S1826" s="3180"/>
    </row>
    <row r="1827" spans="7:19">
      <c r="G1827" s="1047"/>
      <c r="H1827" s="655"/>
      <c r="I1827" s="1722"/>
      <c r="J1827" s="655"/>
      <c r="K1827" s="655"/>
      <c r="L1827" s="655"/>
      <c r="M1827" s="655"/>
      <c r="N1827" s="1310"/>
      <c r="P1827" s="656"/>
      <c r="Q1827" s="657"/>
      <c r="R1827" s="704"/>
      <c r="S1827" s="3180"/>
    </row>
    <row r="1828" spans="7:19">
      <c r="G1828" s="1047"/>
      <c r="H1828" s="655"/>
      <c r="I1828" s="1722"/>
      <c r="J1828" s="655"/>
      <c r="K1828" s="655"/>
      <c r="L1828" s="655"/>
      <c r="M1828" s="655"/>
      <c r="N1828" s="1310"/>
      <c r="P1828" s="656"/>
      <c r="Q1828" s="657"/>
      <c r="R1828" s="704"/>
      <c r="S1828" s="3180"/>
    </row>
    <row r="1829" spans="7:19">
      <c r="G1829" s="1047"/>
      <c r="H1829" s="655"/>
      <c r="I1829" s="1722"/>
      <c r="J1829" s="655"/>
      <c r="K1829" s="655"/>
      <c r="L1829" s="655"/>
      <c r="M1829" s="655"/>
      <c r="N1829" s="1310"/>
      <c r="P1829" s="656"/>
      <c r="Q1829" s="657"/>
      <c r="R1829" s="704"/>
      <c r="S1829" s="3180"/>
    </row>
    <row r="1830" spans="7:19">
      <c r="G1830" s="1047"/>
      <c r="H1830" s="655"/>
      <c r="I1830" s="1722"/>
      <c r="J1830" s="655"/>
      <c r="K1830" s="655"/>
      <c r="L1830" s="655"/>
      <c r="M1830" s="655"/>
      <c r="N1830" s="1310"/>
      <c r="P1830" s="656"/>
      <c r="Q1830" s="657"/>
      <c r="R1830" s="704"/>
      <c r="S1830" s="3180"/>
    </row>
    <row r="1831" spans="7:19">
      <c r="G1831" s="1047"/>
      <c r="H1831" s="655"/>
      <c r="I1831" s="1722"/>
      <c r="J1831" s="655"/>
      <c r="K1831" s="655"/>
      <c r="L1831" s="655"/>
      <c r="M1831" s="655"/>
      <c r="N1831" s="1310"/>
      <c r="P1831" s="656"/>
      <c r="Q1831" s="657"/>
      <c r="R1831" s="704"/>
      <c r="S1831" s="3180"/>
    </row>
    <row r="1832" spans="7:19">
      <c r="G1832" s="1047"/>
      <c r="H1832" s="655"/>
      <c r="I1832" s="1722"/>
      <c r="J1832" s="655"/>
      <c r="K1832" s="655"/>
      <c r="L1832" s="655"/>
      <c r="M1832" s="655"/>
      <c r="N1832" s="1310"/>
      <c r="P1832" s="656"/>
      <c r="Q1832" s="657"/>
      <c r="R1832" s="704"/>
      <c r="S1832" s="3180"/>
    </row>
    <row r="1833" spans="7:19">
      <c r="G1833" s="1047"/>
      <c r="H1833" s="655"/>
      <c r="I1833" s="1722"/>
      <c r="J1833" s="655"/>
      <c r="K1833" s="655"/>
      <c r="L1833" s="655"/>
      <c r="M1833" s="655"/>
      <c r="N1833" s="1310"/>
      <c r="P1833" s="656"/>
      <c r="Q1833" s="657"/>
      <c r="R1833" s="704"/>
      <c r="S1833" s="3180"/>
    </row>
    <row r="1834" spans="7:19">
      <c r="G1834" s="1047"/>
      <c r="H1834" s="655"/>
      <c r="I1834" s="1722"/>
      <c r="J1834" s="655"/>
      <c r="K1834" s="655"/>
      <c r="L1834" s="655"/>
      <c r="M1834" s="655"/>
      <c r="N1834" s="1310"/>
      <c r="P1834" s="656"/>
      <c r="Q1834" s="657"/>
      <c r="R1834" s="704"/>
      <c r="S1834" s="3180"/>
    </row>
    <row r="1835" spans="7:19">
      <c r="G1835" s="1047"/>
      <c r="H1835" s="655"/>
      <c r="I1835" s="1722"/>
      <c r="J1835" s="655"/>
      <c r="K1835" s="655"/>
      <c r="L1835" s="655"/>
      <c r="M1835" s="655"/>
      <c r="N1835" s="1310"/>
      <c r="P1835" s="656"/>
      <c r="Q1835" s="657"/>
      <c r="R1835" s="704"/>
      <c r="S1835" s="3180"/>
    </row>
    <row r="1836" spans="7:19">
      <c r="G1836" s="1047"/>
      <c r="H1836" s="655"/>
      <c r="I1836" s="1722"/>
      <c r="J1836" s="655"/>
      <c r="K1836" s="655"/>
      <c r="L1836" s="655"/>
      <c r="M1836" s="655"/>
      <c r="N1836" s="1310"/>
      <c r="P1836" s="656"/>
      <c r="Q1836" s="657"/>
      <c r="R1836" s="704"/>
      <c r="S1836" s="3180"/>
    </row>
    <row r="1837" spans="7:19">
      <c r="G1837" s="1047"/>
      <c r="H1837" s="655"/>
      <c r="I1837" s="1722"/>
      <c r="J1837" s="655"/>
      <c r="K1837" s="655"/>
      <c r="L1837" s="655"/>
      <c r="M1837" s="655"/>
      <c r="N1837" s="1310"/>
      <c r="P1837" s="656"/>
      <c r="Q1837" s="657"/>
      <c r="R1837" s="704"/>
      <c r="S1837" s="3180"/>
    </row>
    <row r="1838" spans="7:19">
      <c r="G1838" s="1047"/>
      <c r="H1838" s="655"/>
      <c r="I1838" s="1722"/>
      <c r="J1838" s="655"/>
      <c r="K1838" s="655"/>
      <c r="L1838" s="655"/>
      <c r="M1838" s="655"/>
      <c r="N1838" s="1310"/>
      <c r="P1838" s="656"/>
      <c r="Q1838" s="657"/>
      <c r="R1838" s="704"/>
      <c r="S1838" s="3180"/>
    </row>
    <row r="1839" spans="7:19">
      <c r="G1839" s="1047"/>
      <c r="H1839" s="655"/>
      <c r="I1839" s="1722"/>
      <c r="J1839" s="655"/>
      <c r="K1839" s="655"/>
      <c r="L1839" s="655"/>
      <c r="M1839" s="655"/>
      <c r="N1839" s="1310"/>
      <c r="P1839" s="656"/>
      <c r="Q1839" s="657"/>
      <c r="R1839" s="704"/>
      <c r="S1839" s="3180"/>
    </row>
    <row r="1840" spans="7:19">
      <c r="G1840" s="1047"/>
      <c r="H1840" s="655"/>
      <c r="I1840" s="1722"/>
      <c r="J1840" s="655"/>
      <c r="K1840" s="655"/>
      <c r="L1840" s="655"/>
      <c r="M1840" s="655"/>
      <c r="N1840" s="1310"/>
      <c r="P1840" s="656"/>
      <c r="Q1840" s="657"/>
      <c r="R1840" s="704"/>
      <c r="S1840" s="3180"/>
    </row>
    <row r="1841" spans="7:19">
      <c r="G1841" s="1047"/>
      <c r="H1841" s="655"/>
      <c r="I1841" s="1722"/>
      <c r="J1841" s="655"/>
      <c r="K1841" s="655"/>
      <c r="L1841" s="655"/>
      <c r="M1841" s="655"/>
      <c r="N1841" s="1310"/>
      <c r="P1841" s="656"/>
      <c r="Q1841" s="657"/>
      <c r="R1841" s="704"/>
      <c r="S1841" s="3180"/>
    </row>
    <row r="1842" spans="7:19">
      <c r="G1842" s="1047"/>
      <c r="H1842" s="655"/>
      <c r="I1842" s="1722"/>
      <c r="J1842" s="655"/>
      <c r="K1842" s="655"/>
      <c r="L1842" s="655"/>
      <c r="M1842" s="655"/>
      <c r="N1842" s="1310"/>
      <c r="P1842" s="656"/>
      <c r="Q1842" s="657"/>
      <c r="R1842" s="704"/>
      <c r="S1842" s="3180"/>
    </row>
    <row r="1843" spans="7:19">
      <c r="G1843" s="1047"/>
      <c r="H1843" s="655"/>
      <c r="I1843" s="1722"/>
      <c r="J1843" s="655"/>
      <c r="K1843" s="655"/>
      <c r="L1843" s="655"/>
      <c r="M1843" s="655"/>
      <c r="N1843" s="1310"/>
      <c r="P1843" s="656"/>
      <c r="Q1843" s="657"/>
      <c r="R1843" s="704"/>
      <c r="S1843" s="3180"/>
    </row>
    <row r="1844" spans="7:19">
      <c r="G1844" s="1047"/>
      <c r="H1844" s="655"/>
      <c r="I1844" s="1722"/>
      <c r="J1844" s="655"/>
      <c r="K1844" s="655"/>
      <c r="L1844" s="655"/>
      <c r="M1844" s="655"/>
      <c r="N1844" s="1310"/>
      <c r="P1844" s="656"/>
      <c r="Q1844" s="657"/>
      <c r="R1844" s="704"/>
      <c r="S1844" s="3180"/>
    </row>
    <row r="1845" spans="7:19">
      <c r="G1845" s="1047"/>
      <c r="H1845" s="655"/>
      <c r="I1845" s="1722"/>
      <c r="J1845" s="655"/>
      <c r="K1845" s="655"/>
      <c r="L1845" s="655"/>
      <c r="M1845" s="655"/>
      <c r="N1845" s="1310"/>
      <c r="P1845" s="656"/>
      <c r="Q1845" s="657"/>
      <c r="R1845" s="704"/>
      <c r="S1845" s="3180"/>
    </row>
    <row r="1846" spans="7:19">
      <c r="G1846" s="1047"/>
      <c r="H1846" s="655"/>
      <c r="I1846" s="1722"/>
      <c r="J1846" s="655"/>
      <c r="K1846" s="655"/>
      <c r="L1846" s="655"/>
      <c r="M1846" s="655"/>
      <c r="N1846" s="1310"/>
      <c r="P1846" s="656"/>
      <c r="Q1846" s="657"/>
      <c r="R1846" s="704"/>
      <c r="S1846" s="3180"/>
    </row>
    <row r="1847" spans="7:19">
      <c r="G1847" s="1047"/>
      <c r="H1847" s="655"/>
      <c r="I1847" s="1722"/>
      <c r="J1847" s="655"/>
      <c r="K1847" s="655"/>
      <c r="L1847" s="655"/>
      <c r="M1847" s="655"/>
      <c r="N1847" s="1310"/>
      <c r="P1847" s="656"/>
      <c r="Q1847" s="657"/>
      <c r="R1847" s="704"/>
      <c r="S1847" s="3180"/>
    </row>
    <row r="1848" spans="7:19">
      <c r="G1848" s="1047"/>
      <c r="H1848" s="655"/>
      <c r="I1848" s="1722"/>
      <c r="J1848" s="655"/>
      <c r="K1848" s="655"/>
      <c r="L1848" s="655"/>
      <c r="M1848" s="655"/>
      <c r="N1848" s="1310"/>
      <c r="P1848" s="656"/>
      <c r="Q1848" s="657"/>
      <c r="R1848" s="704"/>
      <c r="S1848" s="3180"/>
    </row>
    <row r="1849" spans="7:19">
      <c r="G1849" s="1047"/>
      <c r="H1849" s="655"/>
      <c r="I1849" s="1722"/>
      <c r="J1849" s="655"/>
      <c r="K1849" s="655"/>
      <c r="L1849" s="655"/>
      <c r="M1849" s="655"/>
      <c r="N1849" s="1310"/>
      <c r="P1849" s="656"/>
      <c r="Q1849" s="657"/>
      <c r="R1849" s="704"/>
      <c r="S1849" s="3180"/>
    </row>
    <row r="1850" spans="7:19">
      <c r="G1850" s="1047"/>
      <c r="H1850" s="655"/>
      <c r="I1850" s="1722"/>
      <c r="J1850" s="655"/>
      <c r="K1850" s="655"/>
      <c r="L1850" s="655"/>
      <c r="M1850" s="655"/>
      <c r="N1850" s="1310"/>
      <c r="P1850" s="656"/>
      <c r="Q1850" s="657"/>
      <c r="R1850" s="704"/>
      <c r="S1850" s="3180"/>
    </row>
    <row r="1851" spans="7:19">
      <c r="G1851" s="1047"/>
      <c r="H1851" s="655"/>
      <c r="I1851" s="1722"/>
      <c r="J1851" s="655"/>
      <c r="K1851" s="655"/>
      <c r="L1851" s="655"/>
      <c r="M1851" s="655"/>
      <c r="N1851" s="1310"/>
      <c r="P1851" s="656"/>
      <c r="Q1851" s="657"/>
      <c r="R1851" s="704"/>
      <c r="S1851" s="3180"/>
    </row>
    <row r="1852" spans="7:19">
      <c r="G1852" s="1047"/>
      <c r="H1852" s="655"/>
      <c r="I1852" s="1722"/>
      <c r="J1852" s="655"/>
      <c r="K1852" s="655"/>
      <c r="L1852" s="655"/>
      <c r="M1852" s="655"/>
      <c r="N1852" s="1310"/>
      <c r="P1852" s="656"/>
      <c r="Q1852" s="657"/>
      <c r="R1852" s="704"/>
      <c r="S1852" s="3180"/>
    </row>
    <row r="1853" spans="7:19">
      <c r="G1853" s="1047"/>
      <c r="H1853" s="655"/>
      <c r="I1853" s="1722"/>
      <c r="J1853" s="655"/>
      <c r="K1853" s="655"/>
      <c r="L1853" s="655"/>
      <c r="M1853" s="655"/>
      <c r="N1853" s="1310"/>
      <c r="P1853" s="656"/>
      <c r="Q1853" s="657"/>
      <c r="R1853" s="704"/>
      <c r="S1853" s="3180"/>
    </row>
    <row r="1854" spans="7:19">
      <c r="G1854" s="1047"/>
      <c r="H1854" s="655"/>
      <c r="I1854" s="1722"/>
      <c r="J1854" s="655"/>
      <c r="K1854" s="655"/>
      <c r="L1854" s="655"/>
      <c r="M1854" s="655"/>
      <c r="N1854" s="1310"/>
      <c r="P1854" s="656"/>
      <c r="Q1854" s="657"/>
      <c r="R1854" s="704"/>
      <c r="S1854" s="3180"/>
    </row>
    <row r="1855" spans="7:19">
      <c r="G1855" s="1047"/>
      <c r="H1855" s="655"/>
      <c r="I1855" s="1722"/>
      <c r="J1855" s="655"/>
      <c r="K1855" s="655"/>
      <c r="L1855" s="655"/>
      <c r="M1855" s="655"/>
      <c r="N1855" s="1310"/>
      <c r="P1855" s="656"/>
      <c r="Q1855" s="657"/>
      <c r="R1855" s="704"/>
      <c r="S1855" s="3180"/>
    </row>
    <row r="1856" spans="7:19">
      <c r="G1856" s="1047"/>
      <c r="H1856" s="655"/>
      <c r="I1856" s="1722"/>
      <c r="J1856" s="655"/>
      <c r="K1856" s="655"/>
      <c r="L1856" s="655"/>
      <c r="M1856" s="655"/>
      <c r="N1856" s="1310"/>
      <c r="P1856" s="656"/>
      <c r="Q1856" s="657"/>
      <c r="R1856" s="704"/>
      <c r="S1856" s="3180"/>
    </row>
    <row r="1857" spans="7:19">
      <c r="G1857" s="1047"/>
      <c r="H1857" s="655"/>
      <c r="I1857" s="1722"/>
      <c r="J1857" s="655"/>
      <c r="K1857" s="655"/>
      <c r="L1857" s="655"/>
      <c r="M1857" s="655"/>
      <c r="N1857" s="1310"/>
      <c r="P1857" s="656"/>
      <c r="Q1857" s="657"/>
      <c r="R1857" s="704"/>
      <c r="S1857" s="3180"/>
    </row>
    <row r="1858" spans="7:19">
      <c r="G1858" s="1047"/>
      <c r="H1858" s="655"/>
      <c r="I1858" s="1722"/>
      <c r="J1858" s="655"/>
      <c r="K1858" s="655"/>
      <c r="L1858" s="655"/>
      <c r="M1858" s="655"/>
      <c r="N1858" s="1310"/>
      <c r="P1858" s="656"/>
      <c r="Q1858" s="657"/>
      <c r="R1858" s="704"/>
      <c r="S1858" s="3180"/>
    </row>
    <row r="1859" spans="7:19">
      <c r="G1859" s="1047"/>
      <c r="H1859" s="655"/>
      <c r="I1859" s="1722"/>
      <c r="J1859" s="655"/>
      <c r="K1859" s="655"/>
      <c r="L1859" s="655"/>
      <c r="M1859" s="655"/>
      <c r="N1859" s="1310"/>
      <c r="P1859" s="656"/>
      <c r="Q1859" s="657"/>
      <c r="R1859" s="704"/>
      <c r="S1859" s="3180"/>
    </row>
    <row r="1860" spans="7:19">
      <c r="G1860" s="1047"/>
      <c r="H1860" s="655"/>
      <c r="I1860" s="1722"/>
      <c r="J1860" s="655"/>
      <c r="K1860" s="655"/>
      <c r="L1860" s="655"/>
      <c r="M1860" s="655"/>
      <c r="N1860" s="1310"/>
      <c r="P1860" s="656"/>
      <c r="Q1860" s="657"/>
      <c r="R1860" s="704"/>
      <c r="S1860" s="3180"/>
    </row>
    <row r="1861" spans="7:19">
      <c r="G1861" s="1047"/>
      <c r="H1861" s="655"/>
      <c r="I1861" s="1722"/>
      <c r="J1861" s="655"/>
      <c r="K1861" s="655"/>
      <c r="L1861" s="655"/>
      <c r="M1861" s="655"/>
      <c r="N1861" s="1310"/>
      <c r="P1861" s="656"/>
      <c r="Q1861" s="657"/>
      <c r="R1861" s="704"/>
      <c r="S1861" s="3180"/>
    </row>
    <row r="1862" spans="7:19">
      <c r="G1862" s="1047"/>
      <c r="H1862" s="655"/>
      <c r="I1862" s="1722"/>
      <c r="J1862" s="655"/>
      <c r="K1862" s="655"/>
      <c r="L1862" s="655"/>
      <c r="M1862" s="655"/>
      <c r="N1862" s="1310"/>
      <c r="P1862" s="656"/>
      <c r="Q1862" s="657"/>
      <c r="R1862" s="704"/>
      <c r="S1862" s="3180"/>
    </row>
    <row r="1863" spans="7:19">
      <c r="G1863" s="1047"/>
      <c r="H1863" s="655"/>
      <c r="I1863" s="1722"/>
      <c r="J1863" s="655"/>
      <c r="K1863" s="655"/>
      <c r="L1863" s="655"/>
      <c r="M1863" s="655"/>
      <c r="N1863" s="1310"/>
      <c r="P1863" s="656"/>
      <c r="Q1863" s="657"/>
      <c r="R1863" s="704"/>
      <c r="S1863" s="3180"/>
    </row>
    <row r="1864" spans="7:19">
      <c r="G1864" s="1047"/>
      <c r="H1864" s="655"/>
      <c r="I1864" s="1722"/>
      <c r="J1864" s="655"/>
      <c r="K1864" s="655"/>
      <c r="L1864" s="655"/>
      <c r="M1864" s="655"/>
      <c r="N1864" s="1310"/>
      <c r="P1864" s="656"/>
      <c r="Q1864" s="657"/>
      <c r="R1864" s="704"/>
      <c r="S1864" s="3180"/>
    </row>
    <row r="1865" spans="7:19">
      <c r="G1865" s="1047"/>
      <c r="H1865" s="655"/>
      <c r="I1865" s="1722"/>
      <c r="J1865" s="655"/>
      <c r="K1865" s="655"/>
      <c r="L1865" s="655"/>
      <c r="M1865" s="655"/>
      <c r="N1865" s="1310"/>
      <c r="P1865" s="656"/>
      <c r="Q1865" s="657"/>
      <c r="R1865" s="704"/>
      <c r="S1865" s="3180"/>
    </row>
    <row r="1866" spans="7:19">
      <c r="G1866" s="1047"/>
      <c r="H1866" s="655"/>
      <c r="I1866" s="1722"/>
      <c r="J1866" s="655"/>
      <c r="K1866" s="655"/>
      <c r="L1866" s="655"/>
      <c r="M1866" s="655"/>
      <c r="N1866" s="1310"/>
      <c r="P1866" s="656"/>
      <c r="Q1866" s="657"/>
      <c r="R1866" s="704"/>
      <c r="S1866" s="3180"/>
    </row>
    <row r="1867" spans="7:19">
      <c r="G1867" s="1047"/>
      <c r="H1867" s="655"/>
      <c r="I1867" s="1722"/>
      <c r="J1867" s="655"/>
      <c r="K1867" s="655"/>
      <c r="L1867" s="655"/>
      <c r="M1867" s="655"/>
      <c r="N1867" s="1310"/>
      <c r="P1867" s="656"/>
      <c r="Q1867" s="657"/>
      <c r="R1867" s="704"/>
      <c r="S1867" s="3180"/>
    </row>
    <row r="1868" spans="7:19">
      <c r="G1868" s="1047"/>
      <c r="H1868" s="655"/>
      <c r="I1868" s="1722"/>
      <c r="J1868" s="655"/>
      <c r="K1868" s="655"/>
      <c r="L1868" s="655"/>
      <c r="M1868" s="655"/>
      <c r="N1868" s="1310"/>
      <c r="P1868" s="656"/>
      <c r="Q1868" s="657"/>
      <c r="R1868" s="704"/>
      <c r="S1868" s="3180"/>
    </row>
    <row r="1869" spans="7:19">
      <c r="G1869" s="1047"/>
      <c r="H1869" s="655"/>
      <c r="I1869" s="1722"/>
      <c r="J1869" s="655"/>
      <c r="K1869" s="655"/>
      <c r="L1869" s="655"/>
      <c r="M1869" s="655"/>
      <c r="N1869" s="1310"/>
      <c r="P1869" s="656"/>
      <c r="Q1869" s="657"/>
      <c r="R1869" s="704"/>
      <c r="S1869" s="3180"/>
    </row>
    <row r="1870" spans="7:19">
      <c r="G1870" s="1047"/>
      <c r="H1870" s="655"/>
      <c r="I1870" s="1722"/>
      <c r="J1870" s="655"/>
      <c r="K1870" s="655"/>
      <c r="L1870" s="655"/>
      <c r="M1870" s="655"/>
      <c r="N1870" s="1310"/>
      <c r="P1870" s="656"/>
      <c r="Q1870" s="657"/>
      <c r="R1870" s="704"/>
      <c r="S1870" s="3180"/>
    </row>
    <row r="1871" spans="7:19">
      <c r="G1871" s="1047"/>
      <c r="H1871" s="655"/>
      <c r="I1871" s="1722"/>
      <c r="J1871" s="655"/>
      <c r="K1871" s="655"/>
      <c r="L1871" s="655"/>
      <c r="M1871" s="655"/>
      <c r="N1871" s="1310"/>
      <c r="P1871" s="656"/>
      <c r="Q1871" s="657"/>
      <c r="R1871" s="704"/>
      <c r="S1871" s="3180"/>
    </row>
    <row r="1872" spans="7:19">
      <c r="G1872" s="1047"/>
      <c r="H1872" s="655"/>
      <c r="I1872" s="1722"/>
      <c r="J1872" s="655"/>
      <c r="K1872" s="655"/>
      <c r="L1872" s="655"/>
      <c r="M1872" s="655"/>
      <c r="N1872" s="1310"/>
      <c r="P1872" s="656"/>
      <c r="Q1872" s="657"/>
      <c r="R1872" s="704"/>
      <c r="S1872" s="3180"/>
    </row>
    <row r="1873" spans="7:19">
      <c r="G1873" s="1047"/>
      <c r="H1873" s="655"/>
      <c r="I1873" s="1722"/>
      <c r="J1873" s="655"/>
      <c r="K1873" s="655"/>
      <c r="L1873" s="655"/>
      <c r="M1873" s="655"/>
      <c r="N1873" s="1310"/>
      <c r="P1873" s="656"/>
      <c r="Q1873" s="657"/>
      <c r="R1873" s="704"/>
      <c r="S1873" s="3180"/>
    </row>
    <row r="1874" spans="7:19">
      <c r="G1874" s="1047"/>
      <c r="H1874" s="655"/>
      <c r="I1874" s="1722"/>
      <c r="J1874" s="655"/>
      <c r="K1874" s="655"/>
      <c r="L1874" s="655"/>
      <c r="M1874" s="655"/>
      <c r="N1874" s="1310"/>
      <c r="P1874" s="656"/>
      <c r="Q1874" s="657"/>
      <c r="R1874" s="704"/>
      <c r="S1874" s="3180"/>
    </row>
    <row r="1875" spans="7:19">
      <c r="G1875" s="1047"/>
      <c r="H1875" s="655"/>
      <c r="I1875" s="1722"/>
      <c r="J1875" s="655"/>
      <c r="K1875" s="655"/>
      <c r="L1875" s="655"/>
      <c r="M1875" s="655"/>
      <c r="N1875" s="1310"/>
      <c r="P1875" s="656"/>
      <c r="Q1875" s="657"/>
      <c r="R1875" s="704"/>
      <c r="S1875" s="3180"/>
    </row>
    <row r="1876" spans="7:19">
      <c r="G1876" s="1047"/>
      <c r="H1876" s="655"/>
      <c r="I1876" s="1722"/>
      <c r="J1876" s="655"/>
      <c r="K1876" s="655"/>
      <c r="L1876" s="655"/>
      <c r="M1876" s="655"/>
      <c r="N1876" s="1310"/>
      <c r="P1876" s="656"/>
      <c r="Q1876" s="657"/>
      <c r="R1876" s="704"/>
      <c r="S1876" s="3180"/>
    </row>
    <row r="1877" spans="7:19">
      <c r="G1877" s="1047"/>
      <c r="H1877" s="655"/>
      <c r="I1877" s="1722"/>
      <c r="J1877" s="655"/>
      <c r="K1877" s="655"/>
      <c r="L1877" s="655"/>
      <c r="M1877" s="655"/>
      <c r="N1877" s="1310"/>
      <c r="P1877" s="656"/>
      <c r="Q1877" s="657"/>
      <c r="R1877" s="704"/>
      <c r="S1877" s="3180"/>
    </row>
    <row r="1878" spans="7:19">
      <c r="G1878" s="1047"/>
      <c r="H1878" s="655"/>
      <c r="I1878" s="1722"/>
      <c r="J1878" s="655"/>
      <c r="K1878" s="655"/>
      <c r="L1878" s="655"/>
      <c r="M1878" s="655"/>
      <c r="N1878" s="1310"/>
      <c r="P1878" s="656"/>
      <c r="Q1878" s="657"/>
      <c r="R1878" s="704"/>
      <c r="S1878" s="3180"/>
    </row>
    <row r="1879" spans="7:19">
      <c r="G1879" s="1047"/>
      <c r="H1879" s="655"/>
      <c r="I1879" s="1722"/>
      <c r="J1879" s="655"/>
      <c r="K1879" s="655"/>
      <c r="L1879" s="655"/>
      <c r="M1879" s="655"/>
      <c r="N1879" s="1310"/>
      <c r="P1879" s="656"/>
      <c r="Q1879" s="657"/>
      <c r="R1879" s="704"/>
      <c r="S1879" s="3180"/>
    </row>
    <row r="1880" spans="7:19">
      <c r="G1880" s="1047"/>
      <c r="H1880" s="655"/>
      <c r="I1880" s="1722"/>
      <c r="J1880" s="655"/>
      <c r="K1880" s="655"/>
      <c r="L1880" s="655"/>
      <c r="M1880" s="655"/>
      <c r="N1880" s="1310"/>
      <c r="P1880" s="656"/>
      <c r="Q1880" s="657"/>
      <c r="R1880" s="704"/>
      <c r="S1880" s="3180"/>
    </row>
    <row r="1881" spans="7:19">
      <c r="G1881" s="1047"/>
      <c r="H1881" s="655"/>
      <c r="I1881" s="1722"/>
      <c r="J1881" s="655"/>
      <c r="K1881" s="655"/>
      <c r="L1881" s="655"/>
      <c r="M1881" s="655"/>
      <c r="N1881" s="1310"/>
      <c r="P1881" s="656"/>
      <c r="Q1881" s="657"/>
      <c r="R1881" s="704"/>
      <c r="S1881" s="3180"/>
    </row>
    <row r="1882" spans="7:19">
      <c r="G1882" s="1047"/>
      <c r="H1882" s="655"/>
      <c r="I1882" s="1722"/>
      <c r="J1882" s="655"/>
      <c r="K1882" s="655"/>
      <c r="L1882" s="655"/>
      <c r="M1882" s="655"/>
      <c r="N1882" s="1310"/>
      <c r="P1882" s="656"/>
      <c r="Q1882" s="657"/>
      <c r="R1882" s="704"/>
      <c r="S1882" s="3180"/>
    </row>
    <row r="1883" spans="7:19">
      <c r="G1883" s="1047"/>
      <c r="H1883" s="655"/>
      <c r="I1883" s="1722"/>
      <c r="J1883" s="655"/>
      <c r="K1883" s="655"/>
      <c r="L1883" s="655"/>
      <c r="M1883" s="655"/>
      <c r="N1883" s="1310"/>
      <c r="P1883" s="656"/>
      <c r="Q1883" s="657"/>
      <c r="R1883" s="704"/>
      <c r="S1883" s="3180"/>
    </row>
    <row r="1884" spans="7:19">
      <c r="G1884" s="1047"/>
      <c r="H1884" s="655"/>
      <c r="I1884" s="1722"/>
      <c r="J1884" s="655"/>
      <c r="K1884" s="655"/>
      <c r="L1884" s="655"/>
      <c r="M1884" s="655"/>
      <c r="N1884" s="1310"/>
      <c r="P1884" s="656"/>
      <c r="Q1884" s="657"/>
      <c r="R1884" s="704"/>
      <c r="S1884" s="3180"/>
    </row>
    <row r="1885" spans="7:19">
      <c r="G1885" s="1047"/>
      <c r="H1885" s="655"/>
      <c r="I1885" s="1722"/>
      <c r="J1885" s="655"/>
      <c r="K1885" s="655"/>
      <c r="L1885" s="655"/>
      <c r="M1885" s="655"/>
      <c r="N1885" s="1310"/>
      <c r="P1885" s="656"/>
      <c r="Q1885" s="657"/>
      <c r="R1885" s="704"/>
      <c r="S1885" s="3180"/>
    </row>
    <row r="1886" spans="7:19">
      <c r="G1886" s="1047"/>
      <c r="H1886" s="655"/>
      <c r="I1886" s="1722"/>
      <c r="J1886" s="655"/>
      <c r="K1886" s="655"/>
      <c r="L1886" s="655"/>
      <c r="M1886" s="655"/>
      <c r="N1886" s="1310"/>
      <c r="P1886" s="656"/>
      <c r="Q1886" s="657"/>
      <c r="R1886" s="704"/>
      <c r="S1886" s="3180"/>
    </row>
    <row r="1887" spans="7:19">
      <c r="G1887" s="1047"/>
      <c r="H1887" s="655"/>
      <c r="I1887" s="1722"/>
      <c r="J1887" s="655"/>
      <c r="K1887" s="655"/>
      <c r="L1887" s="655"/>
      <c r="M1887" s="655"/>
      <c r="N1887" s="1310"/>
      <c r="P1887" s="656"/>
      <c r="Q1887" s="657"/>
      <c r="R1887" s="704"/>
      <c r="S1887" s="3180"/>
    </row>
    <row r="1888" spans="7:19">
      <c r="G1888" s="1047"/>
      <c r="H1888" s="655"/>
      <c r="I1888" s="1722"/>
      <c r="J1888" s="655"/>
      <c r="K1888" s="655"/>
      <c r="L1888" s="655"/>
      <c r="M1888" s="655"/>
      <c r="N1888" s="1310"/>
      <c r="P1888" s="656"/>
      <c r="Q1888" s="657"/>
      <c r="R1888" s="704"/>
      <c r="S1888" s="3180"/>
    </row>
    <row r="1889" spans="7:19">
      <c r="G1889" s="1047"/>
      <c r="H1889" s="655"/>
      <c r="I1889" s="1722"/>
      <c r="J1889" s="655"/>
      <c r="K1889" s="655"/>
      <c r="L1889" s="655"/>
      <c r="M1889" s="655"/>
      <c r="N1889" s="1310"/>
      <c r="P1889" s="656"/>
      <c r="Q1889" s="657"/>
      <c r="R1889" s="704"/>
      <c r="S1889" s="3180"/>
    </row>
    <row r="1890" spans="7:19">
      <c r="G1890" s="1047"/>
      <c r="H1890" s="655"/>
      <c r="I1890" s="1722"/>
      <c r="J1890" s="655"/>
      <c r="K1890" s="655"/>
      <c r="L1890" s="655"/>
      <c r="M1890" s="655"/>
      <c r="N1890" s="1310"/>
      <c r="P1890" s="656"/>
      <c r="Q1890" s="657"/>
      <c r="R1890" s="704"/>
      <c r="S1890" s="3180"/>
    </row>
    <row r="1891" spans="7:19">
      <c r="G1891" s="1047"/>
      <c r="H1891" s="655"/>
      <c r="I1891" s="1722"/>
      <c r="J1891" s="655"/>
      <c r="K1891" s="655"/>
      <c r="L1891" s="655"/>
      <c r="M1891" s="655"/>
      <c r="N1891" s="1310"/>
      <c r="P1891" s="656"/>
      <c r="Q1891" s="657"/>
      <c r="R1891" s="704"/>
      <c r="S1891" s="3180"/>
    </row>
    <row r="1892" spans="7:19">
      <c r="G1892" s="1047"/>
      <c r="H1892" s="655"/>
      <c r="I1892" s="1722"/>
      <c r="J1892" s="655"/>
      <c r="K1892" s="655"/>
      <c r="L1892" s="655"/>
      <c r="M1892" s="655"/>
      <c r="N1892" s="1310"/>
      <c r="P1892" s="656"/>
      <c r="Q1892" s="657"/>
      <c r="R1892" s="704"/>
      <c r="S1892" s="3180"/>
    </row>
    <row r="1893" spans="7:19">
      <c r="G1893" s="1047"/>
      <c r="H1893" s="655"/>
      <c r="I1893" s="1722"/>
      <c r="J1893" s="655"/>
      <c r="K1893" s="655"/>
      <c r="L1893" s="655"/>
      <c r="M1893" s="655"/>
      <c r="N1893" s="1310"/>
      <c r="P1893" s="656"/>
      <c r="Q1893" s="657"/>
      <c r="R1893" s="704"/>
      <c r="S1893" s="3180"/>
    </row>
    <row r="1894" spans="7:19">
      <c r="G1894" s="1047"/>
      <c r="H1894" s="655"/>
      <c r="I1894" s="1722"/>
      <c r="J1894" s="655"/>
      <c r="K1894" s="655"/>
      <c r="L1894" s="655"/>
      <c r="M1894" s="655"/>
      <c r="N1894" s="1310"/>
      <c r="P1894" s="656"/>
      <c r="Q1894" s="657"/>
      <c r="R1894" s="704"/>
      <c r="S1894" s="3180"/>
    </row>
    <row r="1895" spans="7:19">
      <c r="G1895" s="1047"/>
      <c r="H1895" s="655"/>
      <c r="I1895" s="1722"/>
      <c r="J1895" s="655"/>
      <c r="K1895" s="655"/>
      <c r="L1895" s="655"/>
      <c r="M1895" s="655"/>
      <c r="N1895" s="1310"/>
      <c r="P1895" s="656"/>
      <c r="Q1895" s="657"/>
      <c r="R1895" s="704"/>
      <c r="S1895" s="3180"/>
    </row>
    <row r="1896" spans="7:19">
      <c r="G1896" s="1047"/>
      <c r="H1896" s="655"/>
      <c r="I1896" s="1722"/>
      <c r="J1896" s="655"/>
      <c r="K1896" s="655"/>
      <c r="L1896" s="655"/>
      <c r="M1896" s="655"/>
      <c r="N1896" s="1310"/>
      <c r="P1896" s="656"/>
      <c r="Q1896" s="657"/>
      <c r="R1896" s="704"/>
      <c r="S1896" s="3180"/>
    </row>
    <row r="1897" spans="7:19">
      <c r="G1897" s="1047"/>
      <c r="H1897" s="655"/>
      <c r="I1897" s="1722"/>
      <c r="J1897" s="655"/>
      <c r="K1897" s="655"/>
      <c r="L1897" s="655"/>
      <c r="M1897" s="655"/>
      <c r="N1897" s="1310"/>
      <c r="P1897" s="656"/>
      <c r="Q1897" s="657"/>
      <c r="R1897" s="704"/>
      <c r="S1897" s="3180"/>
    </row>
    <row r="1898" spans="7:19">
      <c r="G1898" s="1047"/>
      <c r="H1898" s="655"/>
      <c r="I1898" s="1722"/>
      <c r="J1898" s="655"/>
      <c r="K1898" s="655"/>
      <c r="L1898" s="655"/>
      <c r="M1898" s="655"/>
      <c r="N1898" s="1310"/>
      <c r="P1898" s="656"/>
      <c r="Q1898" s="657"/>
      <c r="R1898" s="704"/>
      <c r="S1898" s="3180"/>
    </row>
    <row r="1899" spans="7:19">
      <c r="G1899" s="1047"/>
      <c r="H1899" s="655"/>
      <c r="I1899" s="1722"/>
      <c r="J1899" s="655"/>
      <c r="K1899" s="655"/>
      <c r="L1899" s="655"/>
      <c r="M1899" s="655"/>
      <c r="N1899" s="1310"/>
      <c r="P1899" s="656"/>
      <c r="Q1899" s="657"/>
      <c r="R1899" s="704"/>
      <c r="S1899" s="3180"/>
    </row>
    <row r="1900" spans="7:19">
      <c r="G1900" s="1047"/>
      <c r="H1900" s="655"/>
      <c r="I1900" s="1722"/>
      <c r="J1900" s="655"/>
      <c r="K1900" s="655"/>
      <c r="L1900" s="655"/>
      <c r="M1900" s="655"/>
      <c r="N1900" s="1310"/>
      <c r="P1900" s="656"/>
      <c r="Q1900" s="657"/>
      <c r="R1900" s="704"/>
      <c r="S1900" s="3180"/>
    </row>
    <row r="1901" spans="7:19">
      <c r="G1901" s="1047"/>
      <c r="H1901" s="655"/>
      <c r="I1901" s="1722"/>
      <c r="J1901" s="655"/>
      <c r="K1901" s="655"/>
      <c r="L1901" s="655"/>
      <c r="M1901" s="655"/>
      <c r="N1901" s="1310"/>
      <c r="P1901" s="656"/>
      <c r="Q1901" s="657"/>
      <c r="R1901" s="704"/>
      <c r="S1901" s="3180"/>
    </row>
    <row r="1902" spans="7:19">
      <c r="G1902" s="1047"/>
      <c r="H1902" s="655"/>
      <c r="I1902" s="1722"/>
      <c r="J1902" s="655"/>
      <c r="K1902" s="655"/>
      <c r="L1902" s="655"/>
      <c r="M1902" s="655"/>
      <c r="N1902" s="1310"/>
      <c r="P1902" s="656"/>
      <c r="Q1902" s="657"/>
      <c r="R1902" s="704"/>
      <c r="S1902" s="3180"/>
    </row>
    <row r="1903" spans="7:19">
      <c r="G1903" s="1047"/>
      <c r="H1903" s="655"/>
      <c r="I1903" s="1722"/>
      <c r="J1903" s="655"/>
      <c r="K1903" s="655"/>
      <c r="L1903" s="655"/>
      <c r="M1903" s="655"/>
      <c r="N1903" s="1310"/>
      <c r="P1903" s="656"/>
      <c r="Q1903" s="657"/>
      <c r="R1903" s="704"/>
      <c r="S1903" s="3180"/>
    </row>
    <row r="1904" spans="7:19">
      <c r="G1904" s="1047"/>
      <c r="H1904" s="655"/>
      <c r="I1904" s="1722"/>
      <c r="J1904" s="655"/>
      <c r="K1904" s="655"/>
      <c r="L1904" s="655"/>
      <c r="M1904" s="655"/>
      <c r="N1904" s="1310"/>
      <c r="P1904" s="656"/>
      <c r="Q1904" s="657"/>
      <c r="R1904" s="704"/>
      <c r="S1904" s="3180"/>
    </row>
    <row r="1905" spans="7:19">
      <c r="G1905" s="1047"/>
      <c r="H1905" s="655"/>
      <c r="I1905" s="1722"/>
      <c r="J1905" s="655"/>
      <c r="K1905" s="655"/>
      <c r="L1905" s="655"/>
      <c r="M1905" s="655"/>
      <c r="N1905" s="1310"/>
      <c r="P1905" s="656"/>
      <c r="Q1905" s="657"/>
      <c r="R1905" s="704"/>
      <c r="S1905" s="3180"/>
    </row>
    <row r="1906" spans="7:19">
      <c r="G1906" s="1047"/>
      <c r="H1906" s="655"/>
      <c r="I1906" s="1722"/>
      <c r="J1906" s="655"/>
      <c r="K1906" s="655"/>
      <c r="L1906" s="655"/>
      <c r="M1906" s="655"/>
      <c r="N1906" s="1310"/>
      <c r="P1906" s="656"/>
      <c r="Q1906" s="657"/>
      <c r="R1906" s="704"/>
      <c r="S1906" s="3180"/>
    </row>
    <row r="1907" spans="7:19">
      <c r="G1907" s="1047"/>
      <c r="H1907" s="655"/>
      <c r="I1907" s="1722"/>
      <c r="J1907" s="655"/>
      <c r="K1907" s="655"/>
      <c r="L1907" s="655"/>
      <c r="M1907" s="655"/>
      <c r="N1907" s="1310"/>
      <c r="P1907" s="656"/>
      <c r="Q1907" s="657"/>
      <c r="R1907" s="704"/>
      <c r="S1907" s="3180"/>
    </row>
    <row r="1908" spans="7:19">
      <c r="G1908" s="1047"/>
      <c r="H1908" s="655"/>
      <c r="I1908" s="1722"/>
      <c r="J1908" s="655"/>
      <c r="K1908" s="655"/>
      <c r="L1908" s="655"/>
      <c r="M1908" s="655"/>
      <c r="N1908" s="1310"/>
      <c r="P1908" s="656"/>
      <c r="Q1908" s="657"/>
      <c r="R1908" s="704"/>
      <c r="S1908" s="3180"/>
    </row>
    <row r="1909" spans="7:19">
      <c r="G1909" s="1047"/>
      <c r="H1909" s="655"/>
      <c r="I1909" s="1722"/>
      <c r="J1909" s="655"/>
      <c r="K1909" s="655"/>
      <c r="L1909" s="655"/>
      <c r="M1909" s="655"/>
      <c r="N1909" s="1310"/>
      <c r="P1909" s="656"/>
      <c r="Q1909" s="657"/>
      <c r="R1909" s="704"/>
      <c r="S1909" s="3180"/>
    </row>
    <row r="1910" spans="7:19">
      <c r="G1910" s="1047"/>
      <c r="H1910" s="655"/>
      <c r="I1910" s="1722"/>
      <c r="J1910" s="655"/>
      <c r="K1910" s="655"/>
      <c r="L1910" s="655"/>
      <c r="M1910" s="655"/>
      <c r="N1910" s="1310"/>
      <c r="P1910" s="656"/>
      <c r="Q1910" s="657"/>
      <c r="R1910" s="704"/>
      <c r="S1910" s="3180"/>
    </row>
    <row r="1911" spans="7:19">
      <c r="G1911" s="1047"/>
      <c r="H1911" s="655"/>
      <c r="I1911" s="1722"/>
      <c r="J1911" s="655"/>
      <c r="K1911" s="655"/>
      <c r="L1911" s="655"/>
      <c r="M1911" s="655"/>
      <c r="N1911" s="1310"/>
      <c r="P1911" s="656"/>
      <c r="Q1911" s="657"/>
      <c r="R1911" s="704"/>
      <c r="S1911" s="3180"/>
    </row>
    <row r="1912" spans="7:19">
      <c r="G1912" s="1047"/>
      <c r="H1912" s="655"/>
      <c r="I1912" s="1722"/>
      <c r="J1912" s="655"/>
      <c r="K1912" s="655"/>
      <c r="L1912" s="655"/>
      <c r="M1912" s="655"/>
      <c r="N1912" s="1310"/>
      <c r="P1912" s="656"/>
      <c r="Q1912" s="657"/>
      <c r="R1912" s="704"/>
      <c r="S1912" s="3180"/>
    </row>
    <row r="1913" spans="7:19">
      <c r="G1913" s="1047"/>
      <c r="H1913" s="655"/>
      <c r="I1913" s="1722"/>
      <c r="J1913" s="655"/>
      <c r="K1913" s="655"/>
      <c r="L1913" s="655"/>
      <c r="M1913" s="655"/>
      <c r="N1913" s="1310"/>
      <c r="P1913" s="656"/>
      <c r="Q1913" s="657"/>
      <c r="R1913" s="704"/>
      <c r="S1913" s="3180"/>
    </row>
    <row r="1914" spans="7:19">
      <c r="G1914" s="1047"/>
      <c r="H1914" s="655"/>
      <c r="I1914" s="1722"/>
      <c r="J1914" s="655"/>
      <c r="K1914" s="655"/>
      <c r="L1914" s="655"/>
      <c r="M1914" s="655"/>
      <c r="N1914" s="1310"/>
      <c r="P1914" s="656"/>
      <c r="Q1914" s="657"/>
      <c r="R1914" s="704"/>
      <c r="S1914" s="3180"/>
    </row>
    <row r="1915" spans="7:19">
      <c r="G1915" s="1047"/>
      <c r="H1915" s="655"/>
      <c r="I1915" s="1722"/>
      <c r="J1915" s="655"/>
      <c r="K1915" s="655"/>
      <c r="L1915" s="655"/>
      <c r="M1915" s="655"/>
      <c r="N1915" s="1310"/>
      <c r="P1915" s="656"/>
      <c r="Q1915" s="657"/>
      <c r="R1915" s="704"/>
      <c r="S1915" s="3180"/>
    </row>
    <row r="1916" spans="7:19">
      <c r="G1916" s="1047"/>
      <c r="H1916" s="655"/>
      <c r="I1916" s="1722"/>
      <c r="J1916" s="655"/>
      <c r="K1916" s="655"/>
      <c r="L1916" s="655"/>
      <c r="M1916" s="655"/>
      <c r="N1916" s="1310"/>
      <c r="P1916" s="656"/>
      <c r="Q1916" s="657"/>
      <c r="R1916" s="704"/>
      <c r="S1916" s="3180"/>
    </row>
    <row r="1917" spans="7:19">
      <c r="G1917" s="1047"/>
      <c r="H1917" s="655"/>
      <c r="I1917" s="1722"/>
      <c r="J1917" s="655"/>
      <c r="K1917" s="655"/>
      <c r="L1917" s="655"/>
      <c r="M1917" s="655"/>
      <c r="N1917" s="1310"/>
      <c r="P1917" s="656"/>
      <c r="Q1917" s="657"/>
      <c r="R1917" s="704"/>
      <c r="S1917" s="3180"/>
    </row>
    <row r="1918" spans="7:19">
      <c r="G1918" s="1047"/>
      <c r="H1918" s="655"/>
      <c r="I1918" s="1722"/>
      <c r="J1918" s="655"/>
      <c r="K1918" s="655"/>
      <c r="L1918" s="655"/>
      <c r="M1918" s="655"/>
      <c r="N1918" s="1310"/>
      <c r="P1918" s="656"/>
      <c r="Q1918" s="657"/>
      <c r="R1918" s="704"/>
      <c r="S1918" s="3180"/>
    </row>
    <row r="1919" spans="7:19">
      <c r="G1919" s="1047"/>
      <c r="H1919" s="655"/>
      <c r="I1919" s="1722"/>
      <c r="J1919" s="655"/>
      <c r="K1919" s="655"/>
      <c r="L1919" s="655"/>
      <c r="M1919" s="655"/>
      <c r="N1919" s="1310"/>
      <c r="P1919" s="656"/>
      <c r="Q1919" s="657"/>
      <c r="R1919" s="704"/>
      <c r="S1919" s="3180"/>
    </row>
    <row r="1920" spans="7:19">
      <c r="G1920" s="1047"/>
      <c r="H1920" s="655"/>
      <c r="I1920" s="1722"/>
      <c r="J1920" s="655"/>
      <c r="K1920" s="655"/>
      <c r="L1920" s="655"/>
      <c r="M1920" s="655"/>
      <c r="N1920" s="1310"/>
      <c r="P1920" s="656"/>
      <c r="Q1920" s="657"/>
      <c r="R1920" s="704"/>
      <c r="S1920" s="3180"/>
    </row>
    <row r="1921" spans="7:19">
      <c r="G1921" s="1047"/>
      <c r="H1921" s="655"/>
      <c r="I1921" s="1722"/>
      <c r="J1921" s="655"/>
      <c r="K1921" s="655"/>
      <c r="L1921" s="655"/>
      <c r="M1921" s="655"/>
      <c r="N1921" s="1310"/>
      <c r="P1921" s="656"/>
      <c r="Q1921" s="657"/>
      <c r="R1921" s="704"/>
      <c r="S1921" s="3180"/>
    </row>
    <row r="1922" spans="7:19">
      <c r="G1922" s="1047"/>
      <c r="H1922" s="655"/>
      <c r="I1922" s="1722"/>
      <c r="J1922" s="655"/>
      <c r="K1922" s="655"/>
      <c r="L1922" s="655"/>
      <c r="M1922" s="655"/>
      <c r="N1922" s="1310"/>
      <c r="P1922" s="656"/>
      <c r="Q1922" s="657"/>
      <c r="R1922" s="704"/>
      <c r="S1922" s="3180"/>
    </row>
    <row r="1923" spans="7:19">
      <c r="G1923" s="1047"/>
      <c r="H1923" s="655"/>
      <c r="I1923" s="1722"/>
      <c r="J1923" s="655"/>
      <c r="K1923" s="655"/>
      <c r="L1923" s="655"/>
      <c r="M1923" s="655"/>
      <c r="N1923" s="1310"/>
      <c r="P1923" s="656"/>
      <c r="Q1923" s="657"/>
      <c r="R1923" s="704"/>
      <c r="S1923" s="3180"/>
    </row>
    <row r="1924" spans="7:19">
      <c r="G1924" s="1047"/>
      <c r="H1924" s="655"/>
      <c r="I1924" s="1722"/>
      <c r="J1924" s="655"/>
      <c r="K1924" s="655"/>
      <c r="L1924" s="655"/>
      <c r="M1924" s="655"/>
      <c r="N1924" s="1310"/>
      <c r="P1924" s="656"/>
      <c r="Q1924" s="657"/>
      <c r="R1924" s="704"/>
      <c r="S1924" s="3180"/>
    </row>
    <row r="1925" spans="7:19">
      <c r="G1925" s="1047"/>
      <c r="H1925" s="655"/>
      <c r="I1925" s="1722"/>
      <c r="J1925" s="655"/>
      <c r="K1925" s="655"/>
      <c r="L1925" s="655"/>
      <c r="M1925" s="655"/>
      <c r="N1925" s="1310"/>
      <c r="P1925" s="656"/>
      <c r="Q1925" s="657"/>
      <c r="R1925" s="704"/>
      <c r="S1925" s="3180"/>
    </row>
    <row r="1926" spans="7:19">
      <c r="G1926" s="1047"/>
      <c r="H1926" s="655"/>
      <c r="I1926" s="1722"/>
      <c r="J1926" s="655"/>
      <c r="K1926" s="655"/>
      <c r="L1926" s="655"/>
      <c r="M1926" s="655"/>
      <c r="N1926" s="1310"/>
      <c r="P1926" s="656"/>
      <c r="Q1926" s="657"/>
      <c r="R1926" s="704"/>
      <c r="S1926" s="3180"/>
    </row>
    <row r="1927" spans="7:19">
      <c r="G1927" s="1047"/>
      <c r="H1927" s="655"/>
      <c r="I1927" s="1722"/>
      <c r="J1927" s="655"/>
      <c r="K1927" s="655"/>
      <c r="L1927" s="655"/>
      <c r="M1927" s="655"/>
      <c r="N1927" s="1310"/>
      <c r="P1927" s="656"/>
      <c r="Q1927" s="657"/>
      <c r="R1927" s="704"/>
      <c r="S1927" s="3180"/>
    </row>
    <row r="1928" spans="7:19">
      <c r="G1928" s="1047"/>
      <c r="H1928" s="655"/>
      <c r="I1928" s="1722"/>
      <c r="J1928" s="655"/>
      <c r="K1928" s="655"/>
      <c r="L1928" s="655"/>
      <c r="M1928" s="655"/>
      <c r="N1928" s="1310"/>
      <c r="P1928" s="656"/>
      <c r="Q1928" s="657"/>
      <c r="R1928" s="704"/>
      <c r="S1928" s="3180"/>
    </row>
    <row r="1929" spans="7:19">
      <c r="G1929" s="1047"/>
      <c r="H1929" s="655"/>
      <c r="I1929" s="1722"/>
      <c r="J1929" s="655"/>
      <c r="K1929" s="655"/>
      <c r="L1929" s="655"/>
      <c r="M1929" s="655"/>
      <c r="N1929" s="1310"/>
      <c r="P1929" s="656"/>
      <c r="Q1929" s="657"/>
      <c r="R1929" s="704"/>
      <c r="S1929" s="3180"/>
    </row>
    <row r="1930" spans="7:19">
      <c r="G1930" s="1047"/>
      <c r="H1930" s="655"/>
      <c r="I1930" s="1722"/>
      <c r="J1930" s="655"/>
      <c r="K1930" s="655"/>
      <c r="L1930" s="655"/>
      <c r="M1930" s="655"/>
      <c r="N1930" s="1310"/>
      <c r="P1930" s="656"/>
      <c r="Q1930" s="657"/>
      <c r="R1930" s="704"/>
      <c r="S1930" s="3180"/>
    </row>
    <row r="1931" spans="7:19">
      <c r="G1931" s="1047"/>
      <c r="H1931" s="655"/>
      <c r="I1931" s="1722"/>
      <c r="J1931" s="655"/>
      <c r="K1931" s="655"/>
      <c r="L1931" s="655"/>
      <c r="M1931" s="655"/>
      <c r="N1931" s="1310"/>
      <c r="P1931" s="656"/>
      <c r="Q1931" s="657"/>
      <c r="R1931" s="704"/>
      <c r="S1931" s="3180"/>
    </row>
    <row r="1932" spans="7:19">
      <c r="G1932" s="1047"/>
      <c r="H1932" s="655"/>
      <c r="I1932" s="1722"/>
      <c r="J1932" s="655"/>
      <c r="K1932" s="655"/>
      <c r="L1932" s="655"/>
      <c r="M1932" s="655"/>
      <c r="N1932" s="1310"/>
      <c r="P1932" s="656"/>
      <c r="Q1932" s="657"/>
      <c r="R1932" s="704"/>
      <c r="S1932" s="3180"/>
    </row>
    <row r="1933" spans="7:19">
      <c r="G1933" s="1047"/>
      <c r="H1933" s="655"/>
      <c r="I1933" s="1722"/>
      <c r="J1933" s="655"/>
      <c r="K1933" s="655"/>
      <c r="L1933" s="655"/>
      <c r="M1933" s="655"/>
      <c r="N1933" s="1310"/>
      <c r="P1933" s="656"/>
      <c r="Q1933" s="657"/>
      <c r="R1933" s="704"/>
      <c r="S1933" s="3180"/>
    </row>
    <row r="1934" spans="7:19">
      <c r="G1934" s="1047"/>
      <c r="H1934" s="655"/>
      <c r="I1934" s="1722"/>
      <c r="J1934" s="655"/>
      <c r="K1934" s="655"/>
      <c r="L1934" s="655"/>
      <c r="M1934" s="655"/>
      <c r="N1934" s="1310"/>
      <c r="P1934" s="656"/>
      <c r="Q1934" s="657"/>
      <c r="R1934" s="704"/>
      <c r="S1934" s="3180"/>
    </row>
    <row r="1935" spans="7:19">
      <c r="G1935" s="1047"/>
      <c r="H1935" s="655"/>
      <c r="I1935" s="1722"/>
      <c r="J1935" s="655"/>
      <c r="K1935" s="655"/>
      <c r="L1935" s="655"/>
      <c r="M1935" s="655"/>
      <c r="N1935" s="1310"/>
      <c r="P1935" s="656"/>
      <c r="Q1935" s="657"/>
      <c r="R1935" s="704"/>
      <c r="S1935" s="3180"/>
    </row>
    <row r="1936" spans="7:19">
      <c r="G1936" s="1047"/>
      <c r="H1936" s="655"/>
      <c r="I1936" s="1722"/>
      <c r="J1936" s="655"/>
      <c r="K1936" s="655"/>
      <c r="L1936" s="655"/>
      <c r="M1936" s="655"/>
      <c r="N1936" s="1310"/>
      <c r="P1936" s="656"/>
      <c r="Q1936" s="657"/>
      <c r="R1936" s="704"/>
      <c r="S1936" s="3180"/>
    </row>
    <row r="1937" spans="7:19">
      <c r="G1937" s="1047"/>
      <c r="H1937" s="655"/>
      <c r="I1937" s="1722"/>
      <c r="J1937" s="655"/>
      <c r="K1937" s="655"/>
      <c r="L1937" s="655"/>
      <c r="M1937" s="655"/>
      <c r="N1937" s="1310"/>
      <c r="P1937" s="656"/>
      <c r="Q1937" s="657"/>
      <c r="R1937" s="704"/>
      <c r="S1937" s="3180"/>
    </row>
    <row r="1938" spans="7:19">
      <c r="G1938" s="1047"/>
      <c r="H1938" s="655"/>
      <c r="I1938" s="1722"/>
      <c r="J1938" s="655"/>
      <c r="K1938" s="655"/>
      <c r="L1938" s="655"/>
      <c r="M1938" s="655"/>
      <c r="N1938" s="1310"/>
      <c r="P1938" s="656"/>
      <c r="Q1938" s="657"/>
      <c r="R1938" s="704"/>
      <c r="S1938" s="3180"/>
    </row>
    <row r="1939" spans="7:19">
      <c r="G1939" s="1047"/>
      <c r="H1939" s="655"/>
      <c r="I1939" s="1722"/>
      <c r="J1939" s="655"/>
      <c r="K1939" s="655"/>
      <c r="L1939" s="655"/>
      <c r="M1939" s="655"/>
      <c r="N1939" s="1310"/>
      <c r="P1939" s="656"/>
      <c r="Q1939" s="657"/>
      <c r="R1939" s="704"/>
      <c r="S1939" s="3180"/>
    </row>
    <row r="1940" spans="7:19">
      <c r="G1940" s="1047"/>
      <c r="H1940" s="655"/>
      <c r="I1940" s="1722"/>
      <c r="J1940" s="655"/>
      <c r="K1940" s="655"/>
      <c r="L1940" s="655"/>
      <c r="M1940" s="655"/>
      <c r="N1940" s="1310"/>
      <c r="P1940" s="656"/>
      <c r="Q1940" s="657"/>
      <c r="R1940" s="704"/>
      <c r="S1940" s="3180"/>
    </row>
    <row r="1941" spans="7:19">
      <c r="G1941" s="1047"/>
      <c r="H1941" s="655"/>
      <c r="I1941" s="1722"/>
      <c r="J1941" s="655"/>
      <c r="K1941" s="655"/>
      <c r="L1941" s="655"/>
      <c r="M1941" s="655"/>
      <c r="N1941" s="1310"/>
      <c r="P1941" s="656"/>
      <c r="Q1941" s="657"/>
      <c r="R1941" s="704"/>
      <c r="S1941" s="3180"/>
    </row>
    <row r="1942" spans="7:19">
      <c r="G1942" s="1047"/>
      <c r="H1942" s="655"/>
      <c r="I1942" s="1722"/>
      <c r="J1942" s="655"/>
      <c r="K1942" s="655"/>
      <c r="L1942" s="655"/>
      <c r="M1942" s="655"/>
      <c r="N1942" s="1310"/>
      <c r="P1942" s="656"/>
      <c r="Q1942" s="657"/>
      <c r="R1942" s="704"/>
      <c r="S1942" s="3180"/>
    </row>
    <row r="1943" spans="7:19">
      <c r="G1943" s="1047"/>
      <c r="H1943" s="655"/>
      <c r="I1943" s="1722"/>
      <c r="J1943" s="655"/>
      <c r="K1943" s="655"/>
      <c r="L1943" s="655"/>
      <c r="M1943" s="655"/>
      <c r="N1943" s="1310"/>
      <c r="P1943" s="656"/>
      <c r="Q1943" s="657"/>
      <c r="R1943" s="704"/>
      <c r="S1943" s="3180"/>
    </row>
    <row r="1944" spans="7:19">
      <c r="G1944" s="1047"/>
      <c r="H1944" s="655"/>
      <c r="I1944" s="1722"/>
      <c r="J1944" s="655"/>
      <c r="K1944" s="655"/>
      <c r="L1944" s="655"/>
      <c r="M1944" s="655"/>
      <c r="N1944" s="1310"/>
      <c r="P1944" s="656"/>
      <c r="Q1944" s="657"/>
      <c r="R1944" s="704"/>
      <c r="S1944" s="3180"/>
    </row>
    <row r="1945" spans="7:19">
      <c r="G1945" s="1047"/>
      <c r="H1945" s="655"/>
      <c r="I1945" s="1722"/>
      <c r="J1945" s="655"/>
      <c r="K1945" s="655"/>
      <c r="L1945" s="655"/>
      <c r="M1945" s="655"/>
      <c r="N1945" s="1310"/>
      <c r="P1945" s="656"/>
      <c r="Q1945" s="657"/>
      <c r="R1945" s="704"/>
      <c r="S1945" s="3180"/>
    </row>
    <row r="1946" spans="7:19">
      <c r="G1946" s="1047"/>
      <c r="H1946" s="655"/>
      <c r="I1946" s="1722"/>
      <c r="J1946" s="655"/>
      <c r="K1946" s="655"/>
      <c r="L1946" s="655"/>
      <c r="M1946" s="655"/>
      <c r="N1946" s="1310"/>
      <c r="P1946" s="656"/>
      <c r="Q1946" s="657"/>
      <c r="R1946" s="704"/>
      <c r="S1946" s="3180"/>
    </row>
    <row r="1947" spans="7:19">
      <c r="G1947" s="1047"/>
      <c r="H1947" s="655"/>
      <c r="I1947" s="1722"/>
      <c r="J1947" s="655"/>
      <c r="K1947" s="655"/>
      <c r="L1947" s="655"/>
      <c r="M1947" s="655"/>
      <c r="N1947" s="1310"/>
      <c r="P1947" s="656"/>
      <c r="Q1947" s="657"/>
      <c r="R1947" s="704"/>
      <c r="S1947" s="3180"/>
    </row>
    <row r="1948" spans="7:19">
      <c r="G1948" s="1047"/>
      <c r="H1948" s="655"/>
      <c r="I1948" s="1722"/>
      <c r="J1948" s="655"/>
      <c r="K1948" s="655"/>
      <c r="L1948" s="655"/>
      <c r="M1948" s="655"/>
      <c r="N1948" s="1310"/>
      <c r="P1948" s="656"/>
      <c r="Q1948" s="657"/>
      <c r="R1948" s="704"/>
      <c r="S1948" s="3180"/>
    </row>
    <row r="1949" spans="7:19">
      <c r="G1949" s="1047"/>
      <c r="H1949" s="655"/>
      <c r="I1949" s="1722"/>
      <c r="J1949" s="655"/>
      <c r="K1949" s="655"/>
      <c r="L1949" s="655"/>
      <c r="M1949" s="655"/>
      <c r="N1949" s="1310"/>
      <c r="P1949" s="656"/>
      <c r="Q1949" s="657"/>
      <c r="R1949" s="704"/>
      <c r="S1949" s="3180"/>
    </row>
    <row r="1950" spans="7:19">
      <c r="G1950" s="1047"/>
      <c r="H1950" s="655"/>
      <c r="I1950" s="1722"/>
      <c r="J1950" s="655"/>
      <c r="K1950" s="655"/>
      <c r="L1950" s="655"/>
      <c r="M1950" s="655"/>
      <c r="N1950" s="1310"/>
      <c r="P1950" s="656"/>
      <c r="Q1950" s="657"/>
      <c r="R1950" s="704"/>
      <c r="S1950" s="3180"/>
    </row>
    <row r="1951" spans="7:19">
      <c r="G1951" s="1047"/>
      <c r="H1951" s="655"/>
      <c r="I1951" s="1722"/>
      <c r="J1951" s="655"/>
      <c r="K1951" s="655"/>
      <c r="L1951" s="655"/>
      <c r="M1951" s="655"/>
      <c r="N1951" s="1310"/>
      <c r="P1951" s="656"/>
      <c r="Q1951" s="657"/>
      <c r="R1951" s="704"/>
      <c r="S1951" s="3180"/>
    </row>
    <row r="1952" spans="7:19">
      <c r="G1952" s="1047"/>
      <c r="H1952" s="655"/>
      <c r="I1952" s="1722"/>
      <c r="J1952" s="655"/>
      <c r="K1952" s="655"/>
      <c r="L1952" s="655"/>
      <c r="M1952" s="655"/>
      <c r="N1952" s="1310"/>
      <c r="P1952" s="656"/>
      <c r="Q1952" s="657"/>
      <c r="R1952" s="704"/>
      <c r="S1952" s="3180"/>
    </row>
    <row r="1953" spans="7:19">
      <c r="G1953" s="1047"/>
      <c r="H1953" s="655"/>
      <c r="I1953" s="1722"/>
      <c r="J1953" s="655"/>
      <c r="K1953" s="655"/>
      <c r="L1953" s="655"/>
      <c r="M1953" s="655"/>
      <c r="N1953" s="1310"/>
      <c r="P1953" s="656"/>
      <c r="Q1953" s="657"/>
      <c r="R1953" s="704"/>
      <c r="S1953" s="3180"/>
    </row>
    <row r="1954" spans="7:19">
      <c r="G1954" s="1047"/>
      <c r="H1954" s="655"/>
      <c r="I1954" s="1722"/>
      <c r="J1954" s="655"/>
      <c r="K1954" s="655"/>
      <c r="L1954" s="655"/>
      <c r="M1954" s="655"/>
      <c r="N1954" s="1310"/>
      <c r="P1954" s="656"/>
      <c r="Q1954" s="657"/>
      <c r="R1954" s="704"/>
      <c r="S1954" s="3180"/>
    </row>
    <row r="1955" spans="7:19">
      <c r="G1955" s="1047"/>
      <c r="H1955" s="655"/>
      <c r="I1955" s="1722"/>
      <c r="J1955" s="655"/>
      <c r="K1955" s="655"/>
      <c r="L1955" s="655"/>
      <c r="M1955" s="655"/>
      <c r="N1955" s="1310"/>
      <c r="P1955" s="656"/>
      <c r="Q1955" s="657"/>
      <c r="R1955" s="704"/>
      <c r="S1955" s="3180"/>
    </row>
    <row r="1956" spans="7:19">
      <c r="G1956" s="1047"/>
      <c r="H1956" s="655"/>
      <c r="I1956" s="1722"/>
      <c r="J1956" s="655"/>
      <c r="K1956" s="655"/>
      <c r="L1956" s="655"/>
      <c r="M1956" s="655"/>
      <c r="N1956" s="1310"/>
      <c r="P1956" s="656"/>
      <c r="Q1956" s="657"/>
      <c r="R1956" s="704"/>
      <c r="S1956" s="3180"/>
    </row>
    <row r="1957" spans="7:19">
      <c r="G1957" s="1047"/>
      <c r="H1957" s="655"/>
      <c r="I1957" s="1722"/>
      <c r="J1957" s="655"/>
      <c r="K1957" s="655"/>
      <c r="L1957" s="655"/>
      <c r="M1957" s="655"/>
      <c r="N1957" s="1310"/>
      <c r="P1957" s="656"/>
      <c r="Q1957" s="657"/>
      <c r="R1957" s="704"/>
      <c r="S1957" s="3180"/>
    </row>
    <row r="1958" spans="7:19">
      <c r="S1958" s="3209"/>
    </row>
    <row r="1959" spans="7:19">
      <c r="S1959" s="3209"/>
    </row>
    <row r="1960" spans="7:19">
      <c r="S1960" s="3209"/>
    </row>
    <row r="1961" spans="7:19">
      <c r="S1961" s="3209"/>
    </row>
    <row r="1962" spans="7:19">
      <c r="S1962" s="3209"/>
    </row>
    <row r="1963" spans="7:19">
      <c r="S1963" s="3209"/>
    </row>
    <row r="1964" spans="7:19">
      <c r="S1964" s="3209"/>
    </row>
    <row r="1965" spans="7:19">
      <c r="S1965" s="3209"/>
    </row>
    <row r="1966" spans="7:19">
      <c r="S1966" s="3209"/>
    </row>
    <row r="1967" spans="7:19">
      <c r="S1967" s="3209"/>
    </row>
    <row r="1968" spans="7:19">
      <c r="S1968" s="3209"/>
    </row>
    <row r="1969" spans="19:19">
      <c r="S1969" s="3209"/>
    </row>
    <row r="1970" spans="19:19">
      <c r="S1970" s="3209"/>
    </row>
    <row r="1971" spans="19:19">
      <c r="S1971" s="3209"/>
    </row>
    <row r="1972" spans="19:19">
      <c r="S1972" s="3209"/>
    </row>
    <row r="1973" spans="19:19">
      <c r="S1973" s="3209"/>
    </row>
    <row r="1974" spans="19:19">
      <c r="S1974" s="3209"/>
    </row>
    <row r="1975" spans="19:19">
      <c r="S1975" s="3209"/>
    </row>
    <row r="1976" spans="19:19">
      <c r="S1976" s="3209"/>
    </row>
    <row r="1977" spans="19:19">
      <c r="S1977" s="3209"/>
    </row>
    <row r="1978" spans="19:19">
      <c r="S1978" s="3209"/>
    </row>
    <row r="1979" spans="19:19">
      <c r="S1979" s="3209"/>
    </row>
    <row r="1980" spans="19:19">
      <c r="S1980" s="3209"/>
    </row>
    <row r="1981" spans="19:19">
      <c r="S1981" s="3209"/>
    </row>
    <row r="1982" spans="19:19">
      <c r="S1982" s="3209"/>
    </row>
    <row r="1983" spans="19:19">
      <c r="S1983" s="3209"/>
    </row>
    <row r="1984" spans="19:19">
      <c r="S1984" s="3209"/>
    </row>
    <row r="1985" spans="19:19">
      <c r="S1985" s="3209"/>
    </row>
    <row r="1986" spans="19:19">
      <c r="S1986" s="3209"/>
    </row>
    <row r="1987" spans="19:19">
      <c r="S1987" s="3209"/>
    </row>
    <row r="1988" spans="19:19">
      <c r="S1988" s="3209"/>
    </row>
    <row r="1989" spans="19:19">
      <c r="S1989" s="3209"/>
    </row>
    <row r="1990" spans="19:19">
      <c r="S1990" s="3209"/>
    </row>
    <row r="1991" spans="19:19">
      <c r="S1991" s="3209"/>
    </row>
    <row r="1992" spans="19:19">
      <c r="S1992" s="3209"/>
    </row>
    <row r="1993" spans="19:19">
      <c r="S1993" s="3209"/>
    </row>
    <row r="1994" spans="19:19">
      <c r="S1994" s="3209"/>
    </row>
    <row r="1995" spans="19:19">
      <c r="S1995" s="3209"/>
    </row>
    <row r="1996" spans="19:19">
      <c r="S1996" s="3209"/>
    </row>
    <row r="1997" spans="19:19">
      <c r="S1997" s="3209"/>
    </row>
    <row r="1998" spans="19:19">
      <c r="S1998" s="3209"/>
    </row>
    <row r="1999" spans="19:19">
      <c r="S1999" s="3209"/>
    </row>
    <row r="2000" spans="19:19">
      <c r="S2000" s="3209"/>
    </row>
    <row r="2001" spans="19:19">
      <c r="S2001" s="3209"/>
    </row>
    <row r="2002" spans="19:19">
      <c r="S2002" s="3209"/>
    </row>
    <row r="2003" spans="19:19">
      <c r="S2003" s="3209"/>
    </row>
    <row r="2004" spans="19:19">
      <c r="S2004" s="3209"/>
    </row>
    <row r="2005" spans="19:19">
      <c r="S2005" s="3209"/>
    </row>
    <row r="2006" spans="19:19">
      <c r="S2006" s="3209"/>
    </row>
    <row r="2007" spans="19:19">
      <c r="S2007" s="3209"/>
    </row>
    <row r="2008" spans="19:19">
      <c r="S2008" s="3209"/>
    </row>
    <row r="2009" spans="19:19">
      <c r="S2009" s="3209"/>
    </row>
    <row r="2010" spans="19:19">
      <c r="S2010" s="3209"/>
    </row>
    <row r="2011" spans="19:19">
      <c r="S2011" s="3209"/>
    </row>
    <row r="2012" spans="19:19">
      <c r="S2012" s="3209"/>
    </row>
    <row r="2013" spans="19:19">
      <c r="S2013" s="3209"/>
    </row>
    <row r="2014" spans="19:19">
      <c r="S2014" s="3209"/>
    </row>
    <row r="2015" spans="19:19">
      <c r="S2015" s="3209"/>
    </row>
    <row r="2016" spans="19:19">
      <c r="S2016" s="3209"/>
    </row>
    <row r="2017" spans="19:19">
      <c r="S2017" s="3209"/>
    </row>
    <row r="2018" spans="19:19">
      <c r="S2018" s="3209"/>
    </row>
    <row r="2019" spans="19:19">
      <c r="S2019" s="3209"/>
    </row>
    <row r="2020" spans="19:19">
      <c r="S2020" s="3209"/>
    </row>
    <row r="2021" spans="19:19">
      <c r="S2021" s="3209"/>
    </row>
    <row r="2022" spans="19:19">
      <c r="S2022" s="3209"/>
    </row>
    <row r="2023" spans="19:19">
      <c r="S2023" s="3209"/>
    </row>
    <row r="2024" spans="19:19">
      <c r="S2024" s="3209"/>
    </row>
    <row r="2025" spans="19:19">
      <c r="S2025" s="3209"/>
    </row>
    <row r="2026" spans="19:19">
      <c r="S2026" s="3209"/>
    </row>
    <row r="2027" spans="19:19">
      <c r="S2027" s="3209"/>
    </row>
    <row r="2028" spans="19:19">
      <c r="S2028" s="3209"/>
    </row>
    <row r="2029" spans="19:19">
      <c r="S2029" s="3209"/>
    </row>
    <row r="2030" spans="19:19">
      <c r="S2030" s="3209"/>
    </row>
    <row r="2031" spans="19:19">
      <c r="S2031" s="3209"/>
    </row>
    <row r="2032" spans="19:19">
      <c r="S2032" s="3209"/>
    </row>
    <row r="2033" spans="19:19">
      <c r="S2033" s="3209"/>
    </row>
    <row r="2034" spans="19:19">
      <c r="S2034" s="3209"/>
    </row>
    <row r="2035" spans="19:19">
      <c r="S2035" s="3209"/>
    </row>
    <row r="2036" spans="19:19">
      <c r="S2036" s="3209"/>
    </row>
    <row r="2037" spans="19:19">
      <c r="S2037" s="3209"/>
    </row>
    <row r="2038" spans="19:19">
      <c r="S2038" s="3209"/>
    </row>
    <row r="2039" spans="19:19">
      <c r="S2039" s="3209"/>
    </row>
    <row r="2040" spans="19:19">
      <c r="S2040" s="3209"/>
    </row>
    <row r="2041" spans="19:19">
      <c r="S2041" s="3209"/>
    </row>
    <row r="2042" spans="19:19">
      <c r="S2042" s="3209"/>
    </row>
    <row r="2043" spans="19:19">
      <c r="S2043" s="3209"/>
    </row>
    <row r="2044" spans="19:19">
      <c r="S2044" s="3209"/>
    </row>
    <row r="2045" spans="19:19">
      <c r="S2045" s="3209"/>
    </row>
    <row r="2046" spans="19:19">
      <c r="S2046" s="3209"/>
    </row>
    <row r="2047" spans="19:19">
      <c r="S2047" s="3209"/>
    </row>
    <row r="2048" spans="19:19">
      <c r="S2048" s="3209"/>
    </row>
    <row r="2049" spans="19:19">
      <c r="S2049" s="3209"/>
    </row>
    <row r="2050" spans="19:19">
      <c r="S2050" s="3209"/>
    </row>
    <row r="2051" spans="19:19">
      <c r="S2051" s="3209"/>
    </row>
    <row r="2052" spans="19:19">
      <c r="S2052" s="3209"/>
    </row>
    <row r="2053" spans="19:19">
      <c r="S2053" s="3209"/>
    </row>
    <row r="2054" spans="19:19">
      <c r="S2054" s="3209"/>
    </row>
    <row r="2055" spans="19:19">
      <c r="S2055" s="3209"/>
    </row>
    <row r="2056" spans="19:19">
      <c r="S2056" s="3209"/>
    </row>
    <row r="2057" spans="19:19">
      <c r="S2057" s="3209"/>
    </row>
    <row r="2058" spans="19:19">
      <c r="S2058" s="3209"/>
    </row>
    <row r="2059" spans="19:19">
      <c r="S2059" s="3209"/>
    </row>
    <row r="2060" spans="19:19">
      <c r="S2060" s="3209"/>
    </row>
    <row r="2061" spans="19:19">
      <c r="S2061" s="3209"/>
    </row>
    <row r="2062" spans="19:19">
      <c r="S2062" s="3209"/>
    </row>
    <row r="2063" spans="19:19">
      <c r="S2063" s="3209"/>
    </row>
    <row r="2064" spans="19:19">
      <c r="S2064" s="3209"/>
    </row>
    <row r="2065" spans="19:19">
      <c r="S2065" s="3209"/>
    </row>
    <row r="2066" spans="19:19">
      <c r="S2066" s="3209"/>
    </row>
    <row r="2067" spans="19:19">
      <c r="S2067" s="3209"/>
    </row>
    <row r="2068" spans="19:19">
      <c r="S2068" s="3209"/>
    </row>
    <row r="2069" spans="19:19">
      <c r="S2069" s="3209"/>
    </row>
    <row r="2070" spans="19:19">
      <c r="S2070" s="3209"/>
    </row>
    <row r="2071" spans="19:19">
      <c r="S2071" s="3209"/>
    </row>
    <row r="2072" spans="19:19">
      <c r="S2072" s="3209"/>
    </row>
    <row r="2073" spans="19:19">
      <c r="S2073" s="3209"/>
    </row>
    <row r="2074" spans="19:19">
      <c r="S2074" s="3209"/>
    </row>
    <row r="2075" spans="19:19">
      <c r="S2075" s="3209"/>
    </row>
    <row r="2076" spans="19:19">
      <c r="S2076" s="3209"/>
    </row>
    <row r="2077" spans="19:19">
      <c r="S2077" s="3209"/>
    </row>
    <row r="2078" spans="19:19">
      <c r="S2078" s="3209"/>
    </row>
    <row r="2079" spans="19:19">
      <c r="S2079" s="3209"/>
    </row>
    <row r="2080" spans="19:19">
      <c r="S2080" s="3209"/>
    </row>
    <row r="2081" spans="19:19">
      <c r="S2081" s="3209"/>
    </row>
    <row r="2082" spans="19:19">
      <c r="S2082" s="3209"/>
    </row>
    <row r="2083" spans="19:19">
      <c r="S2083" s="3209"/>
    </row>
    <row r="2084" spans="19:19">
      <c r="S2084" s="3209"/>
    </row>
    <row r="2085" spans="19:19">
      <c r="S2085" s="3209"/>
    </row>
    <row r="2086" spans="19:19">
      <c r="S2086" s="3209"/>
    </row>
    <row r="2087" spans="19:19">
      <c r="S2087" s="3209"/>
    </row>
    <row r="2088" spans="19:19">
      <c r="S2088" s="3209"/>
    </row>
    <row r="2089" spans="19:19">
      <c r="S2089" s="3209"/>
    </row>
    <row r="2090" spans="19:19">
      <c r="S2090" s="3209"/>
    </row>
    <row r="2091" spans="19:19">
      <c r="S2091" s="3209"/>
    </row>
    <row r="2092" spans="19:19">
      <c r="S2092" s="3209"/>
    </row>
    <row r="2093" spans="19:19">
      <c r="S2093" s="3209"/>
    </row>
    <row r="2094" spans="19:19">
      <c r="S2094" s="3209"/>
    </row>
    <row r="2095" spans="19:19">
      <c r="S2095" s="3209"/>
    </row>
    <row r="2096" spans="19:19">
      <c r="S2096" s="3209"/>
    </row>
    <row r="2097" spans="19:19">
      <c r="S2097" s="3209"/>
    </row>
    <row r="2098" spans="19:19">
      <c r="S2098" s="3209"/>
    </row>
    <row r="2099" spans="19:19">
      <c r="S2099" s="3209"/>
    </row>
    <row r="2100" spans="19:19">
      <c r="S2100" s="3209"/>
    </row>
    <row r="2101" spans="19:19">
      <c r="S2101" s="3209"/>
    </row>
    <row r="2102" spans="19:19">
      <c r="S2102" s="3209"/>
    </row>
    <row r="2103" spans="19:19">
      <c r="S2103" s="3209"/>
    </row>
    <row r="2104" spans="19:19">
      <c r="S2104" s="3209"/>
    </row>
    <row r="2105" spans="19:19">
      <c r="S2105" s="3209"/>
    </row>
    <row r="2106" spans="19:19">
      <c r="S2106" s="3209"/>
    </row>
    <row r="2107" spans="19:19">
      <c r="S2107" s="3209"/>
    </row>
    <row r="2108" spans="19:19">
      <c r="S2108" s="3209"/>
    </row>
    <row r="2109" spans="19:19">
      <c r="S2109" s="3209"/>
    </row>
    <row r="2110" spans="19:19">
      <c r="S2110" s="3209"/>
    </row>
    <row r="2111" spans="19:19">
      <c r="S2111" s="3209"/>
    </row>
    <row r="2112" spans="19:19">
      <c r="S2112" s="3209"/>
    </row>
    <row r="2113" spans="19:19">
      <c r="S2113" s="3209"/>
    </row>
    <row r="2114" spans="19:19">
      <c r="S2114" s="3209"/>
    </row>
    <row r="2115" spans="19:19">
      <c r="S2115" s="3209"/>
    </row>
    <row r="2116" spans="19:19">
      <c r="S2116" s="3209"/>
    </row>
    <row r="2117" spans="19:19">
      <c r="S2117" s="3209"/>
    </row>
    <row r="2118" spans="19:19">
      <c r="S2118" s="3209"/>
    </row>
    <row r="2119" spans="19:19">
      <c r="S2119" s="3209"/>
    </row>
    <row r="2120" spans="19:19">
      <c r="S2120" s="3209"/>
    </row>
    <row r="2121" spans="19:19">
      <c r="S2121" s="3209"/>
    </row>
    <row r="2122" spans="19:19">
      <c r="S2122" s="3209"/>
    </row>
    <row r="2123" spans="19:19">
      <c r="S2123" s="3209"/>
    </row>
    <row r="2124" spans="19:19">
      <c r="S2124" s="3209"/>
    </row>
    <row r="2125" spans="19:19">
      <c r="S2125" s="3209"/>
    </row>
    <row r="2126" spans="19:19">
      <c r="S2126" s="3209"/>
    </row>
    <row r="2127" spans="19:19">
      <c r="S2127" s="3209"/>
    </row>
    <row r="2128" spans="19:19">
      <c r="S2128" s="3209"/>
    </row>
    <row r="2129" spans="19:19">
      <c r="S2129" s="3209"/>
    </row>
    <row r="2130" spans="19:19">
      <c r="S2130" s="3209"/>
    </row>
    <row r="2131" spans="19:19">
      <c r="S2131" s="3209"/>
    </row>
    <row r="2132" spans="19:19">
      <c r="S2132" s="3209"/>
    </row>
    <row r="2133" spans="19:19">
      <c r="S2133" s="3209"/>
    </row>
    <row r="2134" spans="19:19">
      <c r="S2134" s="3209"/>
    </row>
    <row r="2135" spans="19:19">
      <c r="S2135" s="3209"/>
    </row>
    <row r="2136" spans="19:19">
      <c r="S2136" s="3209"/>
    </row>
    <row r="2137" spans="19:19">
      <c r="S2137" s="3209"/>
    </row>
    <row r="2138" spans="19:19">
      <c r="S2138" s="3209"/>
    </row>
    <row r="2139" spans="19:19">
      <c r="S2139" s="3209"/>
    </row>
    <row r="2140" spans="19:19">
      <c r="S2140" s="3209"/>
    </row>
    <row r="2141" spans="19:19">
      <c r="S2141" s="3209"/>
    </row>
    <row r="2142" spans="19:19">
      <c r="S2142" s="3209"/>
    </row>
    <row r="2143" spans="19:19">
      <c r="S2143" s="3209"/>
    </row>
    <row r="2144" spans="19:19">
      <c r="S2144" s="3209"/>
    </row>
    <row r="2145" spans="19:19">
      <c r="S2145" s="3209"/>
    </row>
    <row r="2146" spans="19:19">
      <c r="S2146" s="3209"/>
    </row>
    <row r="2147" spans="19:19">
      <c r="S2147" s="3209"/>
    </row>
    <row r="2148" spans="19:19">
      <c r="S2148" s="3209"/>
    </row>
    <row r="2149" spans="19:19">
      <c r="S2149" s="3209"/>
    </row>
    <row r="2150" spans="19:19">
      <c r="S2150" s="3209"/>
    </row>
    <row r="2151" spans="19:19">
      <c r="S2151" s="3209"/>
    </row>
    <row r="2152" spans="19:19">
      <c r="S2152" s="3209"/>
    </row>
    <row r="2153" spans="19:19">
      <c r="S2153" s="3209"/>
    </row>
    <row r="2154" spans="19:19">
      <c r="S2154" s="3209"/>
    </row>
    <row r="2155" spans="19:19">
      <c r="S2155" s="3209"/>
    </row>
    <row r="2156" spans="19:19">
      <c r="S2156" s="3209"/>
    </row>
    <row r="2157" spans="19:19">
      <c r="S2157" s="3209"/>
    </row>
    <row r="2158" spans="19:19">
      <c r="S2158" s="3209"/>
    </row>
    <row r="2159" spans="19:19">
      <c r="S2159" s="3209"/>
    </row>
    <row r="2160" spans="19:19">
      <c r="S2160" s="3209"/>
    </row>
    <row r="2161" spans="19:19">
      <c r="S2161" s="3209"/>
    </row>
    <row r="2162" spans="19:19">
      <c r="S2162" s="3209"/>
    </row>
    <row r="2163" spans="19:19">
      <c r="S2163" s="3209"/>
    </row>
    <row r="2164" spans="19:19">
      <c r="S2164" s="3209"/>
    </row>
    <row r="2165" spans="19:19">
      <c r="S2165" s="3209"/>
    </row>
    <row r="2166" spans="19:19">
      <c r="S2166" s="3209"/>
    </row>
    <row r="2167" spans="19:19">
      <c r="S2167" s="3209"/>
    </row>
    <row r="2168" spans="19:19">
      <c r="S2168" s="3209"/>
    </row>
    <row r="2169" spans="19:19">
      <c r="S2169" s="3209"/>
    </row>
    <row r="2170" spans="19:19">
      <c r="S2170" s="3209"/>
    </row>
    <row r="2171" spans="19:19">
      <c r="S2171" s="3209"/>
    </row>
    <row r="2172" spans="19:19">
      <c r="S2172" s="3209"/>
    </row>
    <row r="2173" spans="19:19">
      <c r="S2173" s="3209"/>
    </row>
    <row r="2174" spans="19:19">
      <c r="S2174" s="3209"/>
    </row>
    <row r="2175" spans="19:19">
      <c r="S2175" s="3209"/>
    </row>
    <row r="2176" spans="19:19">
      <c r="S2176" s="3209"/>
    </row>
    <row r="2177" spans="19:19">
      <c r="S2177" s="3209"/>
    </row>
    <row r="2178" spans="19:19">
      <c r="S2178" s="3209"/>
    </row>
    <row r="2179" spans="19:19">
      <c r="S2179" s="3209"/>
    </row>
    <row r="2180" spans="19:19">
      <c r="S2180" s="3209"/>
    </row>
    <row r="2181" spans="19:19">
      <c r="S2181" s="3209"/>
    </row>
    <row r="2182" spans="19:19">
      <c r="S2182" s="3209"/>
    </row>
    <row r="2183" spans="19:19">
      <c r="S2183" s="3209"/>
    </row>
    <row r="2184" spans="19:19">
      <c r="S2184" s="3209"/>
    </row>
    <row r="2185" spans="19:19">
      <c r="S2185" s="3209"/>
    </row>
    <row r="2186" spans="19:19">
      <c r="S2186" s="3209"/>
    </row>
    <row r="2187" spans="19:19">
      <c r="S2187" s="3209"/>
    </row>
    <row r="2188" spans="19:19">
      <c r="S2188" s="3209"/>
    </row>
    <row r="2189" spans="19:19">
      <c r="S2189" s="3209"/>
    </row>
    <row r="2190" spans="19:19">
      <c r="S2190" s="3209"/>
    </row>
    <row r="2191" spans="19:19">
      <c r="S2191" s="3209"/>
    </row>
    <row r="2192" spans="19:19">
      <c r="S2192" s="3209"/>
    </row>
    <row r="2193" spans="19:19">
      <c r="S2193" s="3209"/>
    </row>
    <row r="2194" spans="19:19">
      <c r="S2194" s="3209"/>
    </row>
    <row r="2195" spans="19:19">
      <c r="S2195" s="3209"/>
    </row>
    <row r="2196" spans="19:19">
      <c r="S2196" s="3209"/>
    </row>
    <row r="2197" spans="19:19">
      <c r="S2197" s="3209"/>
    </row>
    <row r="2198" spans="19:19">
      <c r="S2198" s="3209"/>
    </row>
    <row r="2199" spans="19:19">
      <c r="S2199" s="3209"/>
    </row>
    <row r="2200" spans="19:19">
      <c r="S2200" s="3209"/>
    </row>
    <row r="2201" spans="19:19">
      <c r="S2201" s="3209"/>
    </row>
    <row r="2202" spans="19:19">
      <c r="S2202" s="3209"/>
    </row>
    <row r="2203" spans="19:19">
      <c r="S2203" s="3209"/>
    </row>
    <row r="2204" spans="19:19">
      <c r="S2204" s="3209"/>
    </row>
    <row r="2205" spans="19:19">
      <c r="S2205" s="3209"/>
    </row>
    <row r="2206" spans="19:19">
      <c r="S2206" s="3209"/>
    </row>
    <row r="2207" spans="19:19">
      <c r="S2207" s="3209"/>
    </row>
    <row r="2208" spans="19:19">
      <c r="S2208" s="3209"/>
    </row>
    <row r="2209" spans="19:19">
      <c r="S2209" s="3209"/>
    </row>
    <row r="2210" spans="19:19">
      <c r="S2210" s="3209"/>
    </row>
    <row r="2211" spans="19:19">
      <c r="S2211" s="3209"/>
    </row>
    <row r="2212" spans="19:19">
      <c r="S2212" s="3209"/>
    </row>
    <row r="2213" spans="19:19">
      <c r="S2213" s="3209"/>
    </row>
    <row r="2214" spans="19:19">
      <c r="S2214" s="3209"/>
    </row>
    <row r="2215" spans="19:19">
      <c r="S2215" s="3209"/>
    </row>
    <row r="2216" spans="19:19">
      <c r="S2216" s="3209"/>
    </row>
    <row r="2217" spans="19:19">
      <c r="S2217" s="3209"/>
    </row>
    <row r="2218" spans="19:19">
      <c r="S2218" s="3209"/>
    </row>
    <row r="2219" spans="19:19">
      <c r="S2219" s="3209"/>
    </row>
    <row r="2220" spans="19:19">
      <c r="S2220" s="3209"/>
    </row>
    <row r="2221" spans="19:19">
      <c r="S2221" s="3209"/>
    </row>
    <row r="2222" spans="19:19">
      <c r="S2222" s="3209"/>
    </row>
    <row r="2223" spans="19:19">
      <c r="S2223" s="3209"/>
    </row>
    <row r="2224" spans="19:19">
      <c r="S2224" s="3209"/>
    </row>
    <row r="2225" spans="19:19">
      <c r="S2225" s="3209"/>
    </row>
    <row r="2226" spans="19:19">
      <c r="S2226" s="3209"/>
    </row>
    <row r="2227" spans="19:19">
      <c r="S2227" s="3209"/>
    </row>
    <row r="2228" spans="19:19">
      <c r="S2228" s="3209"/>
    </row>
    <row r="2229" spans="19:19">
      <c r="S2229" s="3209"/>
    </row>
    <row r="2230" spans="19:19">
      <c r="S2230" s="3209"/>
    </row>
    <row r="2231" spans="19:19">
      <c r="S2231" s="3209"/>
    </row>
    <row r="2232" spans="19:19">
      <c r="S2232" s="3209"/>
    </row>
    <row r="2233" spans="19:19">
      <c r="S2233" s="3209"/>
    </row>
    <row r="2234" spans="19:19">
      <c r="S2234" s="3209"/>
    </row>
    <row r="2235" spans="19:19">
      <c r="S2235" s="3209"/>
    </row>
    <row r="2236" spans="19:19">
      <c r="S2236" s="3209"/>
    </row>
    <row r="2237" spans="19:19">
      <c r="S2237" s="3209"/>
    </row>
    <row r="2238" spans="19:19">
      <c r="S2238" s="3209"/>
    </row>
    <row r="2239" spans="19:19">
      <c r="S2239" s="3209"/>
    </row>
    <row r="2240" spans="19:19">
      <c r="S2240" s="3209"/>
    </row>
    <row r="2241" spans="19:19">
      <c r="S2241" s="3209"/>
    </row>
    <row r="2242" spans="19:19">
      <c r="S2242" s="3209"/>
    </row>
    <row r="2243" spans="19:19">
      <c r="S2243" s="3209"/>
    </row>
    <row r="2244" spans="19:19">
      <c r="S2244" s="3209"/>
    </row>
    <row r="2245" spans="19:19">
      <c r="S2245" s="3209"/>
    </row>
    <row r="2246" spans="19:19">
      <c r="S2246" s="3209"/>
    </row>
    <row r="2247" spans="19:19">
      <c r="S2247" s="3209"/>
    </row>
    <row r="2248" spans="19:19">
      <c r="S2248" s="3209"/>
    </row>
    <row r="2249" spans="19:19">
      <c r="S2249" s="3209"/>
    </row>
    <row r="2250" spans="19:19">
      <c r="S2250" s="3209"/>
    </row>
    <row r="2251" spans="19:19">
      <c r="S2251" s="3209"/>
    </row>
    <row r="2252" spans="19:19">
      <c r="S2252" s="3209"/>
    </row>
    <row r="2253" spans="19:19">
      <c r="S2253" s="3209"/>
    </row>
    <row r="2254" spans="19:19">
      <c r="S2254" s="3209"/>
    </row>
    <row r="2255" spans="19:19">
      <c r="S2255" s="3209"/>
    </row>
    <row r="2256" spans="19:19">
      <c r="S2256" s="3209"/>
    </row>
    <row r="2257" spans="19:19">
      <c r="S2257" s="3209"/>
    </row>
    <row r="2258" spans="19:19">
      <c r="S2258" s="3209"/>
    </row>
    <row r="2259" spans="19:19">
      <c r="S2259" s="3209"/>
    </row>
    <row r="2260" spans="19:19">
      <c r="S2260" s="3209"/>
    </row>
    <row r="2261" spans="19:19">
      <c r="S2261" s="3209"/>
    </row>
    <row r="2262" spans="19:19">
      <c r="S2262" s="3209"/>
    </row>
    <row r="2263" spans="19:19">
      <c r="S2263" s="3209"/>
    </row>
    <row r="2264" spans="19:19">
      <c r="S2264" s="3209"/>
    </row>
    <row r="2265" spans="19:19">
      <c r="S2265" s="3209"/>
    </row>
    <row r="2266" spans="19:19">
      <c r="S2266" s="3209"/>
    </row>
    <row r="2267" spans="19:19">
      <c r="S2267" s="3209"/>
    </row>
    <row r="2268" spans="19:19">
      <c r="S2268" s="3209"/>
    </row>
    <row r="2269" spans="19:19">
      <c r="S2269" s="3209"/>
    </row>
    <row r="2270" spans="19:19">
      <c r="S2270" s="3209"/>
    </row>
    <row r="2271" spans="19:19">
      <c r="S2271" s="3209"/>
    </row>
    <row r="2272" spans="19:19">
      <c r="S2272" s="3209"/>
    </row>
    <row r="2273" spans="19:19">
      <c r="S2273" s="3209"/>
    </row>
    <row r="2274" spans="19:19">
      <c r="S2274" s="3209"/>
    </row>
    <row r="2275" spans="19:19">
      <c r="S2275" s="3209"/>
    </row>
    <row r="2276" spans="19:19">
      <c r="S2276" s="3209"/>
    </row>
    <row r="2277" spans="19:19">
      <c r="S2277" s="3209"/>
    </row>
    <row r="2278" spans="19:19">
      <c r="S2278" s="3209"/>
    </row>
    <row r="2279" spans="19:19">
      <c r="S2279" s="3209"/>
    </row>
    <row r="2280" spans="19:19">
      <c r="S2280" s="3209"/>
    </row>
    <row r="2281" spans="19:19">
      <c r="S2281" s="3209"/>
    </row>
    <row r="2282" spans="19:19">
      <c r="S2282" s="3209"/>
    </row>
    <row r="2283" spans="19:19">
      <c r="S2283" s="3209"/>
    </row>
    <row r="2284" spans="19:19">
      <c r="S2284" s="3209"/>
    </row>
    <row r="2285" spans="19:19">
      <c r="S2285" s="3209"/>
    </row>
    <row r="2286" spans="19:19">
      <c r="S2286" s="3209"/>
    </row>
    <row r="2287" spans="19:19">
      <c r="S2287" s="3209"/>
    </row>
    <row r="2288" spans="19:19">
      <c r="S2288" s="3209"/>
    </row>
    <row r="2289" spans="19:19">
      <c r="S2289" s="3209"/>
    </row>
    <row r="2290" spans="19:19">
      <c r="S2290" s="3209"/>
    </row>
    <row r="2291" spans="19:19">
      <c r="S2291" s="3209"/>
    </row>
    <row r="2292" spans="19:19">
      <c r="S2292" s="3209"/>
    </row>
    <row r="2293" spans="19:19">
      <c r="S2293" s="3209"/>
    </row>
    <row r="2294" spans="19:19">
      <c r="S2294" s="3209"/>
    </row>
    <row r="2295" spans="19:19">
      <c r="S2295" s="3209"/>
    </row>
    <row r="2296" spans="19:19">
      <c r="S2296" s="3209"/>
    </row>
    <row r="2297" spans="19:19">
      <c r="S2297" s="3209"/>
    </row>
    <row r="2298" spans="19:19">
      <c r="S2298" s="3209"/>
    </row>
    <row r="2299" spans="19:19">
      <c r="S2299" s="3209"/>
    </row>
    <row r="2300" spans="19:19">
      <c r="S2300" s="3209"/>
    </row>
    <row r="2301" spans="19:19">
      <c r="S2301" s="3209"/>
    </row>
    <row r="2302" spans="19:19">
      <c r="S2302" s="3209"/>
    </row>
    <row r="2303" spans="19:19">
      <c r="S2303" s="3209"/>
    </row>
    <row r="2304" spans="19:19">
      <c r="S2304" s="3209"/>
    </row>
    <row r="2305" spans="19:19">
      <c r="S2305" s="3209"/>
    </row>
    <row r="2306" spans="19:19">
      <c r="S2306" s="3209"/>
    </row>
    <row r="2307" spans="19:19">
      <c r="S2307" s="3209"/>
    </row>
    <row r="2308" spans="19:19">
      <c r="S2308" s="3209"/>
    </row>
    <row r="2309" spans="19:19">
      <c r="S2309" s="3209"/>
    </row>
    <row r="2310" spans="19:19">
      <c r="S2310" s="3209"/>
    </row>
    <row r="2311" spans="19:19">
      <c r="S2311" s="3209"/>
    </row>
    <row r="2312" spans="19:19">
      <c r="S2312" s="3209"/>
    </row>
    <row r="2313" spans="19:19">
      <c r="S2313" s="3209"/>
    </row>
    <row r="2314" spans="19:19">
      <c r="S2314" s="3209"/>
    </row>
    <row r="2315" spans="19:19">
      <c r="S2315" s="3209"/>
    </row>
    <row r="2316" spans="19:19">
      <c r="S2316" s="3209"/>
    </row>
    <row r="2317" spans="19:19">
      <c r="S2317" s="3209"/>
    </row>
    <row r="2318" spans="19:19">
      <c r="S2318" s="3209"/>
    </row>
    <row r="2319" spans="19:19">
      <c r="S2319" s="3209"/>
    </row>
    <row r="2320" spans="19:19">
      <c r="S2320" s="3209"/>
    </row>
    <row r="2321" spans="19:19">
      <c r="S2321" s="3209"/>
    </row>
    <row r="2322" spans="19:19">
      <c r="S2322" s="3209"/>
    </row>
    <row r="2323" spans="19:19">
      <c r="S2323" s="3209"/>
    </row>
    <row r="2324" spans="19:19">
      <c r="S2324" s="3209"/>
    </row>
    <row r="2325" spans="19:19">
      <c r="S2325" s="3209"/>
    </row>
    <row r="2326" spans="19:19">
      <c r="S2326" s="3209"/>
    </row>
    <row r="2327" spans="19:19">
      <c r="S2327" s="3209"/>
    </row>
    <row r="2328" spans="19:19">
      <c r="S2328" s="3209"/>
    </row>
    <row r="2329" spans="19:19">
      <c r="S2329" s="3209"/>
    </row>
    <row r="2330" spans="19:19">
      <c r="S2330" s="3209"/>
    </row>
    <row r="2331" spans="19:19">
      <c r="S2331" s="3209"/>
    </row>
    <row r="2332" spans="19:19">
      <c r="S2332" s="3209"/>
    </row>
    <row r="2333" spans="19:19">
      <c r="S2333" s="3209"/>
    </row>
    <row r="2334" spans="19:19">
      <c r="S2334" s="3209"/>
    </row>
    <row r="2335" spans="19:19">
      <c r="S2335" s="3209"/>
    </row>
    <row r="2336" spans="19:19">
      <c r="S2336" s="3209"/>
    </row>
    <row r="2337" spans="19:19">
      <c r="S2337" s="3209"/>
    </row>
    <row r="2338" spans="19:19">
      <c r="S2338" s="3209"/>
    </row>
    <row r="2339" spans="19:19">
      <c r="S2339" s="3209"/>
    </row>
    <row r="2340" spans="19:19">
      <c r="S2340" s="3209"/>
    </row>
    <row r="2341" spans="19:19">
      <c r="S2341" s="3209"/>
    </row>
    <row r="2342" spans="19:19">
      <c r="S2342" s="3209"/>
    </row>
    <row r="2343" spans="19:19">
      <c r="S2343" s="3209"/>
    </row>
    <row r="2344" spans="19:19">
      <c r="S2344" s="3209"/>
    </row>
    <row r="2345" spans="19:19">
      <c r="S2345" s="3209"/>
    </row>
    <row r="2346" spans="19:19">
      <c r="S2346" s="3209"/>
    </row>
    <row r="2347" spans="19:19">
      <c r="S2347" s="3209"/>
    </row>
    <row r="2348" spans="19:19">
      <c r="S2348" s="3209"/>
    </row>
    <row r="2349" spans="19:19">
      <c r="S2349" s="3209"/>
    </row>
    <row r="2350" spans="19:19">
      <c r="S2350" s="3209"/>
    </row>
    <row r="2351" spans="19:19">
      <c r="S2351" s="3209"/>
    </row>
    <row r="2352" spans="19:19">
      <c r="S2352" s="3209"/>
    </row>
    <row r="2353" spans="19:19">
      <c r="S2353" s="3209"/>
    </row>
    <row r="2354" spans="19:19">
      <c r="S2354" s="3209"/>
    </row>
    <row r="2355" spans="19:19">
      <c r="S2355" s="3209"/>
    </row>
    <row r="2356" spans="19:19">
      <c r="S2356" s="3209"/>
    </row>
    <row r="2357" spans="19:19">
      <c r="S2357" s="3209"/>
    </row>
    <row r="2358" spans="19:19">
      <c r="S2358" s="3209"/>
    </row>
    <row r="2359" spans="19:19">
      <c r="S2359" s="3209"/>
    </row>
    <row r="2360" spans="19:19">
      <c r="S2360" s="3209"/>
    </row>
    <row r="2361" spans="19:19">
      <c r="S2361" s="3209"/>
    </row>
    <row r="2362" spans="19:19">
      <c r="S2362" s="3209"/>
    </row>
    <row r="2363" spans="19:19">
      <c r="S2363" s="3209"/>
    </row>
    <row r="2364" spans="19:19">
      <c r="S2364" s="3209"/>
    </row>
    <row r="2365" spans="19:19">
      <c r="S2365" s="3209"/>
    </row>
    <row r="2366" spans="19:19">
      <c r="S2366" s="3209"/>
    </row>
    <row r="2367" spans="19:19">
      <c r="S2367" s="3209"/>
    </row>
    <row r="2368" spans="19:19">
      <c r="S2368" s="3209"/>
    </row>
    <row r="2369" spans="19:19">
      <c r="S2369" s="3209"/>
    </row>
    <row r="2370" spans="19:19">
      <c r="S2370" s="3209"/>
    </row>
    <row r="2371" spans="19:19">
      <c r="S2371" s="3209"/>
    </row>
    <row r="2372" spans="19:19">
      <c r="S2372" s="3209"/>
    </row>
    <row r="2373" spans="19:19">
      <c r="S2373" s="3209"/>
    </row>
    <row r="2374" spans="19:19">
      <c r="S2374" s="3209"/>
    </row>
    <row r="2375" spans="19:19">
      <c r="S2375" s="3209"/>
    </row>
    <row r="2376" spans="19:19">
      <c r="S2376" s="3209"/>
    </row>
    <row r="2377" spans="19:19">
      <c r="S2377" s="3209"/>
    </row>
    <row r="2378" spans="19:19">
      <c r="S2378" s="3209"/>
    </row>
    <row r="2379" spans="19:19">
      <c r="S2379" s="3209"/>
    </row>
    <row r="2380" spans="19:19">
      <c r="S2380" s="3209"/>
    </row>
    <row r="2381" spans="19:19">
      <c r="S2381" s="3209"/>
    </row>
    <row r="2382" spans="19:19">
      <c r="S2382" s="3209"/>
    </row>
    <row r="2383" spans="19:19">
      <c r="S2383" s="3209"/>
    </row>
    <row r="2384" spans="19:19">
      <c r="S2384" s="3209"/>
    </row>
    <row r="2385" spans="19:19">
      <c r="S2385" s="3209"/>
    </row>
    <row r="2386" spans="19:19">
      <c r="S2386" s="3209"/>
    </row>
    <row r="2387" spans="19:19">
      <c r="S2387" s="3209"/>
    </row>
    <row r="2388" spans="19:19">
      <c r="S2388" s="3209"/>
    </row>
    <row r="2389" spans="19:19">
      <c r="S2389" s="3209"/>
    </row>
    <row r="2390" spans="19:19">
      <c r="S2390" s="3209"/>
    </row>
    <row r="2391" spans="19:19">
      <c r="S2391" s="3209"/>
    </row>
    <row r="2392" spans="19:19">
      <c r="S2392" s="3209"/>
    </row>
    <row r="2393" spans="19:19">
      <c r="S2393" s="3209"/>
    </row>
    <row r="2394" spans="19:19">
      <c r="S2394" s="3209"/>
    </row>
    <row r="2395" spans="19:19">
      <c r="S2395" s="3209"/>
    </row>
    <row r="2396" spans="19:19">
      <c r="S2396" s="3209"/>
    </row>
    <row r="2397" spans="19:19">
      <c r="S2397" s="3209"/>
    </row>
    <row r="2398" spans="19:19">
      <c r="S2398" s="3209"/>
    </row>
    <row r="2399" spans="19:19">
      <c r="S2399" s="3209"/>
    </row>
    <row r="2400" spans="19:19">
      <c r="S2400" s="3209"/>
    </row>
    <row r="2401" spans="19:19">
      <c r="S2401" s="3209"/>
    </row>
    <row r="2402" spans="19:19">
      <c r="S2402" s="3209"/>
    </row>
    <row r="2403" spans="19:19">
      <c r="S2403" s="3209"/>
    </row>
    <row r="2404" spans="19:19">
      <c r="S2404" s="3209"/>
    </row>
    <row r="2405" spans="19:19">
      <c r="S2405" s="3209"/>
    </row>
    <row r="2406" spans="19:19">
      <c r="S2406" s="3209"/>
    </row>
    <row r="2407" spans="19:19">
      <c r="S2407" s="3209"/>
    </row>
    <row r="2408" spans="19:19">
      <c r="S2408" s="3209"/>
    </row>
    <row r="2409" spans="19:19">
      <c r="S2409" s="3209"/>
    </row>
    <row r="2410" spans="19:19">
      <c r="S2410" s="3209"/>
    </row>
    <row r="2411" spans="19:19">
      <c r="S2411" s="3209"/>
    </row>
    <row r="2412" spans="19:19">
      <c r="S2412" s="3209"/>
    </row>
    <row r="2413" spans="19:19">
      <c r="S2413" s="3209"/>
    </row>
    <row r="2414" spans="19:19">
      <c r="S2414" s="3209"/>
    </row>
    <row r="2415" spans="19:19">
      <c r="S2415" s="3209"/>
    </row>
    <row r="2416" spans="19:19">
      <c r="S2416" s="3209"/>
    </row>
    <row r="2417" spans="19:19">
      <c r="S2417" s="3209"/>
    </row>
    <row r="2418" spans="19:19">
      <c r="S2418" s="3209"/>
    </row>
    <row r="2419" spans="19:19">
      <c r="S2419" s="3209"/>
    </row>
    <row r="2420" spans="19:19">
      <c r="S2420" s="3209"/>
    </row>
    <row r="2421" spans="19:19">
      <c r="S2421" s="3209"/>
    </row>
    <row r="2422" spans="19:19">
      <c r="S2422" s="3209"/>
    </row>
    <row r="2423" spans="19:19">
      <c r="S2423" s="3209"/>
    </row>
    <row r="2424" spans="19:19">
      <c r="S2424" s="3209"/>
    </row>
    <row r="2425" spans="19:19">
      <c r="S2425" s="3209"/>
    </row>
    <row r="2426" spans="19:19">
      <c r="S2426" s="3209"/>
    </row>
    <row r="2427" spans="19:19">
      <c r="S2427" s="3209"/>
    </row>
    <row r="2428" spans="19:19">
      <c r="S2428" s="3209"/>
    </row>
    <row r="2429" spans="19:19">
      <c r="S2429" s="3209"/>
    </row>
    <row r="2430" spans="19:19">
      <c r="S2430" s="3209"/>
    </row>
    <row r="2431" spans="19:19">
      <c r="S2431" s="3209"/>
    </row>
    <row r="2432" spans="19:19">
      <c r="S2432" s="3209"/>
    </row>
    <row r="2433" spans="19:19">
      <c r="S2433" s="3209"/>
    </row>
    <row r="2434" spans="19:19">
      <c r="S2434" s="3209"/>
    </row>
    <row r="2435" spans="19:19">
      <c r="S2435" s="3209"/>
    </row>
    <row r="2436" spans="19:19">
      <c r="S2436" s="3209"/>
    </row>
    <row r="2437" spans="19:19">
      <c r="S2437" s="3209"/>
    </row>
    <row r="2438" spans="19:19">
      <c r="S2438" s="3209"/>
    </row>
    <row r="2439" spans="19:19">
      <c r="S2439" s="3209"/>
    </row>
    <row r="2440" spans="19:19">
      <c r="S2440" s="3209"/>
    </row>
    <row r="2441" spans="19:19">
      <c r="S2441" s="3209"/>
    </row>
    <row r="2442" spans="19:19">
      <c r="S2442" s="3209"/>
    </row>
    <row r="2443" spans="19:19">
      <c r="S2443" s="3209"/>
    </row>
    <row r="2444" spans="19:19">
      <c r="S2444" s="3209"/>
    </row>
    <row r="2445" spans="19:19">
      <c r="S2445" s="3209"/>
    </row>
    <row r="2446" spans="19:19">
      <c r="S2446" s="3209"/>
    </row>
    <row r="2447" spans="19:19">
      <c r="S2447" s="3209"/>
    </row>
    <row r="2448" spans="19:19">
      <c r="S2448" s="3209"/>
    </row>
    <row r="2449" spans="19:19">
      <c r="S2449" s="3209"/>
    </row>
    <row r="2450" spans="19:19">
      <c r="S2450" s="3209"/>
    </row>
    <row r="2451" spans="19:19">
      <c r="S2451" s="3209"/>
    </row>
    <row r="2452" spans="19:19">
      <c r="S2452" s="3209"/>
    </row>
    <row r="2453" spans="19:19">
      <c r="S2453" s="3209"/>
    </row>
    <row r="2454" spans="19:19">
      <c r="S2454" s="3209"/>
    </row>
    <row r="2455" spans="19:19">
      <c r="S2455" s="3209"/>
    </row>
    <row r="2456" spans="19:19">
      <c r="S2456" s="3209"/>
    </row>
    <row r="2457" spans="19:19">
      <c r="S2457" s="3209"/>
    </row>
    <row r="2458" spans="19:19">
      <c r="S2458" s="3209"/>
    </row>
    <row r="2459" spans="19:19">
      <c r="S2459" s="3209"/>
    </row>
    <row r="2460" spans="19:19">
      <c r="S2460" s="3209"/>
    </row>
    <row r="2461" spans="19:19">
      <c r="S2461" s="3209"/>
    </row>
    <row r="2462" spans="19:19">
      <c r="S2462" s="3209"/>
    </row>
    <row r="2463" spans="19:19">
      <c r="S2463" s="3209"/>
    </row>
    <row r="2464" spans="19:19">
      <c r="S2464" s="3209"/>
    </row>
    <row r="2465" spans="19:19">
      <c r="S2465" s="3209"/>
    </row>
    <row r="2466" spans="19:19">
      <c r="S2466" s="3209"/>
    </row>
    <row r="2467" spans="19:19">
      <c r="S2467" s="3209"/>
    </row>
    <row r="2468" spans="19:19">
      <c r="S2468" s="3209"/>
    </row>
    <row r="2469" spans="19:19">
      <c r="S2469" s="3209"/>
    </row>
    <row r="2470" spans="19:19">
      <c r="S2470" s="3209"/>
    </row>
    <row r="2471" spans="19:19">
      <c r="S2471" s="3209"/>
    </row>
    <row r="2472" spans="19:19">
      <c r="S2472" s="3209"/>
    </row>
    <row r="2473" spans="19:19">
      <c r="S2473" s="3209"/>
    </row>
    <row r="2474" spans="19:19">
      <c r="S2474" s="3209"/>
    </row>
    <row r="2475" spans="19:19">
      <c r="S2475" s="3209"/>
    </row>
    <row r="2476" spans="19:19">
      <c r="S2476" s="3209"/>
    </row>
    <row r="2477" spans="19:19">
      <c r="S2477" s="3209"/>
    </row>
    <row r="2478" spans="19:19">
      <c r="S2478" s="3209"/>
    </row>
    <row r="2479" spans="19:19">
      <c r="S2479" s="3209"/>
    </row>
    <row r="2480" spans="19:19">
      <c r="S2480" s="3209"/>
    </row>
    <row r="2481" spans="19:19">
      <c r="S2481" s="3209"/>
    </row>
    <row r="2482" spans="19:19">
      <c r="S2482" s="3209"/>
    </row>
    <row r="2483" spans="19:19">
      <c r="S2483" s="3209"/>
    </row>
    <row r="2484" spans="19:19">
      <c r="S2484" s="3209"/>
    </row>
    <row r="2485" spans="19:19">
      <c r="S2485" s="3209"/>
    </row>
    <row r="2486" spans="19:19">
      <c r="S2486" s="3209"/>
    </row>
    <row r="2487" spans="19:19">
      <c r="S2487" s="3209"/>
    </row>
    <row r="2488" spans="19:19">
      <c r="S2488" s="3209"/>
    </row>
    <row r="2489" spans="19:19">
      <c r="S2489" s="3209"/>
    </row>
    <row r="2490" spans="19:19">
      <c r="S2490" s="3209"/>
    </row>
    <row r="2491" spans="19:19">
      <c r="S2491" s="3209"/>
    </row>
    <row r="2492" spans="19:19">
      <c r="S2492" s="3209"/>
    </row>
    <row r="2493" spans="19:19">
      <c r="S2493" s="3209"/>
    </row>
    <row r="2494" spans="19:19">
      <c r="S2494" s="3209"/>
    </row>
    <row r="2495" spans="19:19">
      <c r="S2495" s="3209"/>
    </row>
    <row r="2496" spans="19:19">
      <c r="S2496" s="3209"/>
    </row>
    <row r="2497" spans="19:19">
      <c r="S2497" s="3209"/>
    </row>
    <row r="2498" spans="19:19">
      <c r="S2498" s="3209"/>
    </row>
    <row r="2499" spans="19:19">
      <c r="S2499" s="3209"/>
    </row>
    <row r="2500" spans="19:19">
      <c r="S2500" s="3209"/>
    </row>
    <row r="2501" spans="19:19">
      <c r="S2501" s="3209"/>
    </row>
    <row r="2502" spans="19:19">
      <c r="S2502" s="3209"/>
    </row>
    <row r="2503" spans="19:19">
      <c r="S2503" s="3209"/>
    </row>
    <row r="2504" spans="19:19">
      <c r="S2504" s="3209"/>
    </row>
    <row r="2505" spans="19:19">
      <c r="S2505" s="3209"/>
    </row>
    <row r="2506" spans="19:19">
      <c r="S2506" s="3209"/>
    </row>
    <row r="2507" spans="19:19">
      <c r="S2507" s="3209"/>
    </row>
    <row r="2508" spans="19:19">
      <c r="S2508" s="3209"/>
    </row>
    <row r="2509" spans="19:19">
      <c r="S2509" s="3209"/>
    </row>
    <row r="2510" spans="19:19">
      <c r="S2510" s="3209"/>
    </row>
    <row r="2511" spans="19:19">
      <c r="S2511" s="3209"/>
    </row>
    <row r="2512" spans="19:19">
      <c r="S2512" s="3209"/>
    </row>
    <row r="2513" spans="19:19">
      <c r="S2513" s="3209"/>
    </row>
    <row r="2514" spans="19:19">
      <c r="S2514" s="3209"/>
    </row>
    <row r="2515" spans="19:19">
      <c r="S2515" s="3209"/>
    </row>
    <row r="2516" spans="19:19">
      <c r="S2516" s="3209"/>
    </row>
    <row r="2517" spans="19:19">
      <c r="S2517" s="3209"/>
    </row>
    <row r="2518" spans="19:19">
      <c r="S2518" s="3209"/>
    </row>
    <row r="2519" spans="19:19">
      <c r="S2519" s="3209"/>
    </row>
    <row r="2520" spans="19:19">
      <c r="S2520" s="3209"/>
    </row>
    <row r="2521" spans="19:19">
      <c r="S2521" s="3209"/>
    </row>
    <row r="2522" spans="19:19">
      <c r="S2522" s="3209"/>
    </row>
    <row r="2523" spans="19:19">
      <c r="S2523" s="3209"/>
    </row>
    <row r="2524" spans="19:19">
      <c r="S2524" s="3209"/>
    </row>
    <row r="2525" spans="19:19">
      <c r="S2525" s="3209"/>
    </row>
    <row r="2526" spans="19:19">
      <c r="S2526" s="3209"/>
    </row>
    <row r="2527" spans="19:19">
      <c r="S2527" s="3209"/>
    </row>
    <row r="2528" spans="19:19">
      <c r="S2528" s="3209"/>
    </row>
    <row r="2529" spans="19:19">
      <c r="S2529" s="3209"/>
    </row>
    <row r="2530" spans="19:19">
      <c r="S2530" s="3209"/>
    </row>
    <row r="2531" spans="19:19">
      <c r="S2531" s="3209"/>
    </row>
    <row r="2532" spans="19:19">
      <c r="S2532" s="3209"/>
    </row>
    <row r="2533" spans="19:19">
      <c r="S2533" s="3209"/>
    </row>
    <row r="2534" spans="19:19">
      <c r="S2534" s="3209"/>
    </row>
    <row r="2535" spans="19:19">
      <c r="S2535" s="3209"/>
    </row>
    <row r="2536" spans="19:19">
      <c r="S2536" s="3209"/>
    </row>
    <row r="2537" spans="19:19">
      <c r="S2537" s="3209"/>
    </row>
    <row r="2538" spans="19:19">
      <c r="S2538" s="3209"/>
    </row>
    <row r="2539" spans="19:19">
      <c r="S2539" s="3209"/>
    </row>
    <row r="2540" spans="19:19">
      <c r="S2540" s="3209"/>
    </row>
    <row r="2541" spans="19:19">
      <c r="S2541" s="3209"/>
    </row>
    <row r="2542" spans="19:19">
      <c r="S2542" s="3209"/>
    </row>
    <row r="2543" spans="19:19">
      <c r="S2543" s="3209"/>
    </row>
    <row r="2544" spans="19:19">
      <c r="S2544" s="3209"/>
    </row>
    <row r="2545" spans="19:19">
      <c r="S2545" s="3209"/>
    </row>
    <row r="2546" spans="19:19">
      <c r="S2546" s="3209"/>
    </row>
    <row r="2547" spans="19:19">
      <c r="S2547" s="3209"/>
    </row>
    <row r="2548" spans="19:19">
      <c r="S2548" s="3209"/>
    </row>
    <row r="2549" spans="19:19">
      <c r="S2549" s="3209"/>
    </row>
    <row r="2550" spans="19:19">
      <c r="S2550" s="3209"/>
    </row>
    <row r="2551" spans="19:19">
      <c r="S2551" s="3209"/>
    </row>
    <row r="2552" spans="19:19">
      <c r="S2552" s="3209"/>
    </row>
    <row r="2553" spans="19:19">
      <c r="S2553" s="3209"/>
    </row>
    <row r="2554" spans="19:19">
      <c r="S2554" s="3209"/>
    </row>
    <row r="2555" spans="19:19">
      <c r="S2555" s="3209"/>
    </row>
    <row r="2556" spans="19:19">
      <c r="S2556" s="3209"/>
    </row>
    <row r="2557" spans="19:19">
      <c r="S2557" s="3209"/>
    </row>
    <row r="2558" spans="19:19">
      <c r="S2558" s="3209"/>
    </row>
    <row r="2559" spans="19:19">
      <c r="S2559" s="3209"/>
    </row>
    <row r="2560" spans="19:19">
      <c r="S2560" s="3209"/>
    </row>
    <row r="2561" spans="19:19">
      <c r="S2561" s="3209"/>
    </row>
    <row r="2562" spans="19:19">
      <c r="S2562" s="3209"/>
    </row>
    <row r="2563" spans="19:19">
      <c r="S2563" s="3209"/>
    </row>
    <row r="2564" spans="19:19">
      <c r="S2564" s="3209"/>
    </row>
    <row r="2565" spans="19:19">
      <c r="S2565" s="3209"/>
    </row>
    <row r="2566" spans="19:19">
      <c r="S2566" s="3209"/>
    </row>
    <row r="2567" spans="19:19">
      <c r="S2567" s="3209"/>
    </row>
    <row r="2568" spans="19:19">
      <c r="S2568" s="3209"/>
    </row>
    <row r="2569" spans="19:19">
      <c r="S2569" s="3209"/>
    </row>
    <row r="2570" spans="19:19">
      <c r="S2570" s="3209"/>
    </row>
    <row r="2571" spans="19:19">
      <c r="S2571" s="3209"/>
    </row>
    <row r="2572" spans="19:19">
      <c r="S2572" s="3209"/>
    </row>
    <row r="2573" spans="19:19">
      <c r="S2573" s="3209"/>
    </row>
    <row r="2574" spans="19:19">
      <c r="S2574" s="3209"/>
    </row>
    <row r="2575" spans="19:19">
      <c r="S2575" s="3209"/>
    </row>
    <row r="2576" spans="19:19">
      <c r="S2576" s="3209"/>
    </row>
    <row r="2577" spans="19:19">
      <c r="S2577" s="3209"/>
    </row>
    <row r="2578" spans="19:19">
      <c r="S2578" s="3209"/>
    </row>
    <row r="2579" spans="19:19">
      <c r="S2579" s="3209"/>
    </row>
    <row r="2580" spans="19:19">
      <c r="S2580" s="3209"/>
    </row>
    <row r="2581" spans="19:19">
      <c r="S2581" s="3209"/>
    </row>
    <row r="2582" spans="19:19">
      <c r="S2582" s="3209"/>
    </row>
    <row r="2583" spans="19:19">
      <c r="S2583" s="3209"/>
    </row>
    <row r="2584" spans="19:19">
      <c r="S2584" s="3209"/>
    </row>
    <row r="2585" spans="19:19">
      <c r="S2585" s="3209"/>
    </row>
    <row r="2586" spans="19:19">
      <c r="S2586" s="3209"/>
    </row>
    <row r="2587" spans="19:19">
      <c r="S2587" s="3209"/>
    </row>
    <row r="2588" spans="19:19">
      <c r="S2588" s="3209"/>
    </row>
    <row r="2589" spans="19:19">
      <c r="S2589" s="3209"/>
    </row>
    <row r="2590" spans="19:19">
      <c r="S2590" s="3209"/>
    </row>
    <row r="2591" spans="19:19">
      <c r="S2591" s="3209"/>
    </row>
    <row r="2592" spans="19:19">
      <c r="S2592" s="3209"/>
    </row>
    <row r="2593" spans="19:19">
      <c r="S2593" s="3209"/>
    </row>
    <row r="2594" spans="19:19">
      <c r="S2594" s="3209"/>
    </row>
    <row r="2595" spans="19:19">
      <c r="S2595" s="3209"/>
    </row>
    <row r="2596" spans="19:19">
      <c r="S2596" s="3209"/>
    </row>
    <row r="2597" spans="19:19">
      <c r="S2597" s="3209"/>
    </row>
    <row r="2598" spans="19:19">
      <c r="S2598" s="3209"/>
    </row>
    <row r="2599" spans="19:19">
      <c r="S2599" s="3209"/>
    </row>
    <row r="2600" spans="19:19">
      <c r="S2600" s="3209"/>
    </row>
    <row r="2601" spans="19:19">
      <c r="S2601" s="3209"/>
    </row>
    <row r="2602" spans="19:19">
      <c r="S2602" s="3209"/>
    </row>
    <row r="2603" spans="19:19">
      <c r="S2603" s="3209"/>
    </row>
    <row r="2604" spans="19:19">
      <c r="S2604" s="3209"/>
    </row>
    <row r="2605" spans="19:19">
      <c r="S2605" s="3209"/>
    </row>
    <row r="2606" spans="19:19">
      <c r="S2606" s="3209"/>
    </row>
    <row r="2607" spans="19:19">
      <c r="S2607" s="3209"/>
    </row>
    <row r="2608" spans="19:19">
      <c r="S2608" s="3209"/>
    </row>
    <row r="2609" spans="19:19">
      <c r="S2609" s="3209"/>
    </row>
    <row r="2610" spans="19:19">
      <c r="S2610" s="3209"/>
    </row>
    <row r="2611" spans="19:19">
      <c r="S2611" s="3209"/>
    </row>
    <row r="2612" spans="19:19">
      <c r="S2612" s="3209"/>
    </row>
    <row r="2613" spans="19:19">
      <c r="S2613" s="3209"/>
    </row>
    <row r="2614" spans="19:19">
      <c r="S2614" s="3209"/>
    </row>
    <row r="2615" spans="19:19">
      <c r="S2615" s="3209"/>
    </row>
    <row r="2616" spans="19:19">
      <c r="S2616" s="3209"/>
    </row>
    <row r="2617" spans="19:19">
      <c r="S2617" s="3209"/>
    </row>
    <row r="2618" spans="19:19">
      <c r="S2618" s="3209"/>
    </row>
    <row r="2619" spans="19:19">
      <c r="S2619" s="3209"/>
    </row>
    <row r="2620" spans="19:19">
      <c r="S2620" s="3209"/>
    </row>
    <row r="2621" spans="19:19">
      <c r="S2621" s="3209"/>
    </row>
    <row r="2622" spans="19:19">
      <c r="S2622" s="3209"/>
    </row>
    <row r="2623" spans="19:19">
      <c r="S2623" s="3209"/>
    </row>
    <row r="2624" spans="19:19">
      <c r="S2624" s="3209"/>
    </row>
    <row r="2625" spans="19:19">
      <c r="S2625" s="3209"/>
    </row>
    <row r="2626" spans="19:19">
      <c r="S2626" s="3209"/>
    </row>
    <row r="2627" spans="19:19">
      <c r="S2627" s="3209"/>
    </row>
    <row r="2628" spans="19:19">
      <c r="S2628" s="3209"/>
    </row>
    <row r="2629" spans="19:19">
      <c r="S2629" s="3209"/>
    </row>
    <row r="2630" spans="19:19">
      <c r="S2630" s="3209"/>
    </row>
    <row r="2631" spans="19:19">
      <c r="S2631" s="3209"/>
    </row>
    <row r="2632" spans="19:19">
      <c r="S2632" s="3209"/>
    </row>
    <row r="2633" spans="19:19">
      <c r="S2633" s="3209"/>
    </row>
    <row r="2634" spans="19:19">
      <c r="S2634" s="3209"/>
    </row>
    <row r="2635" spans="19:19">
      <c r="S2635" s="3209"/>
    </row>
    <row r="2636" spans="19:19">
      <c r="S2636" s="3209"/>
    </row>
    <row r="2637" spans="19:19">
      <c r="S2637" s="3209"/>
    </row>
    <row r="2638" spans="19:19">
      <c r="S2638" s="3209"/>
    </row>
    <row r="2639" spans="19:19">
      <c r="S2639" s="3209"/>
    </row>
    <row r="2640" spans="19:19">
      <c r="S2640" s="3209"/>
    </row>
    <row r="2641" spans="19:19">
      <c r="S2641" s="3209"/>
    </row>
    <row r="2642" spans="19:19">
      <c r="S2642" s="3209"/>
    </row>
    <row r="2643" spans="19:19">
      <c r="S2643" s="3209"/>
    </row>
    <row r="2644" spans="19:19">
      <c r="S2644" s="3209"/>
    </row>
    <row r="2645" spans="19:19">
      <c r="S2645" s="3209"/>
    </row>
    <row r="2646" spans="19:19">
      <c r="S2646" s="3209"/>
    </row>
    <row r="2647" spans="19:19">
      <c r="S2647" s="3209"/>
    </row>
    <row r="2648" spans="19:19">
      <c r="S2648" s="3209"/>
    </row>
    <row r="2649" spans="19:19">
      <c r="S2649" s="3209"/>
    </row>
    <row r="2650" spans="19:19">
      <c r="S2650" s="3209"/>
    </row>
    <row r="2651" spans="19:19">
      <c r="S2651" s="3209"/>
    </row>
    <row r="2652" spans="19:19">
      <c r="S2652" s="3209"/>
    </row>
    <row r="2653" spans="19:19">
      <c r="S2653" s="3209"/>
    </row>
    <row r="2654" spans="19:19">
      <c r="S2654" s="3209"/>
    </row>
    <row r="2655" spans="19:19">
      <c r="S2655" s="3209"/>
    </row>
    <row r="2656" spans="19:19">
      <c r="S2656" s="3209"/>
    </row>
    <row r="2657" spans="19:19">
      <c r="S2657" s="3209"/>
    </row>
    <row r="2658" spans="19:19">
      <c r="S2658" s="3209"/>
    </row>
    <row r="2659" spans="19:19">
      <c r="S2659" s="3209"/>
    </row>
    <row r="2660" spans="19:19">
      <c r="S2660" s="3209"/>
    </row>
    <row r="2661" spans="19:19">
      <c r="S2661" s="3209"/>
    </row>
    <row r="2662" spans="19:19">
      <c r="S2662" s="3209"/>
    </row>
    <row r="2663" spans="19:19">
      <c r="S2663" s="3209"/>
    </row>
    <row r="2664" spans="19:19">
      <c r="S2664" s="3209"/>
    </row>
    <row r="2665" spans="19:19">
      <c r="S2665" s="3209"/>
    </row>
    <row r="2666" spans="19:19">
      <c r="S2666" s="3209"/>
    </row>
    <row r="2667" spans="19:19">
      <c r="S2667" s="3209"/>
    </row>
    <row r="2668" spans="19:19">
      <c r="S2668" s="3209"/>
    </row>
    <row r="2669" spans="19:19">
      <c r="S2669" s="3209"/>
    </row>
    <row r="2670" spans="19:19">
      <c r="S2670" s="3209"/>
    </row>
    <row r="2671" spans="19:19">
      <c r="S2671" s="3209"/>
    </row>
    <row r="2672" spans="19:19">
      <c r="S2672" s="3209"/>
    </row>
    <row r="2673" spans="19:19">
      <c r="S2673" s="3209"/>
    </row>
    <row r="2674" spans="19:19">
      <c r="S2674" s="3209"/>
    </row>
    <row r="2675" spans="19:19">
      <c r="S2675" s="3209"/>
    </row>
    <row r="2676" spans="19:19">
      <c r="S2676" s="3209"/>
    </row>
    <row r="2677" spans="19:19">
      <c r="S2677" s="3209"/>
    </row>
    <row r="2678" spans="19:19">
      <c r="S2678" s="3209"/>
    </row>
    <row r="2679" spans="19:19">
      <c r="S2679" s="3209"/>
    </row>
    <row r="2680" spans="19:19">
      <c r="S2680" s="3209"/>
    </row>
    <row r="2681" spans="19:19">
      <c r="S2681" s="3209"/>
    </row>
    <row r="2682" spans="19:19">
      <c r="S2682" s="3209"/>
    </row>
    <row r="2683" spans="19:19">
      <c r="S2683" s="3209"/>
    </row>
    <row r="2684" spans="19:19">
      <c r="S2684" s="3209"/>
    </row>
    <row r="2685" spans="19:19">
      <c r="S2685" s="3209"/>
    </row>
    <row r="2686" spans="19:19">
      <c r="S2686" s="3209"/>
    </row>
    <row r="2687" spans="19:19">
      <c r="S2687" s="3209"/>
    </row>
    <row r="2688" spans="19:19">
      <c r="S2688" s="3209"/>
    </row>
    <row r="2689" spans="19:19">
      <c r="S2689" s="3209"/>
    </row>
    <row r="2690" spans="19:19">
      <c r="S2690" s="3209"/>
    </row>
    <row r="2691" spans="19:19">
      <c r="S2691" s="3209"/>
    </row>
    <row r="2692" spans="19:19">
      <c r="S2692" s="3209"/>
    </row>
    <row r="2693" spans="19:19">
      <c r="S2693" s="3209"/>
    </row>
    <row r="2694" spans="19:19">
      <c r="S2694" s="3209"/>
    </row>
    <row r="2695" spans="19:19">
      <c r="S2695" s="3209"/>
    </row>
    <row r="2696" spans="19:19">
      <c r="S2696" s="3209"/>
    </row>
    <row r="2697" spans="19:19">
      <c r="S2697" s="3209"/>
    </row>
    <row r="2698" spans="19:19">
      <c r="S2698" s="3209"/>
    </row>
    <row r="2699" spans="19:19">
      <c r="S2699" s="3209"/>
    </row>
    <row r="2700" spans="19:19">
      <c r="S2700" s="3209"/>
    </row>
    <row r="2701" spans="19:19">
      <c r="S2701" s="3209"/>
    </row>
    <row r="2702" spans="19:19">
      <c r="S2702" s="3209"/>
    </row>
    <row r="2703" spans="19:19">
      <c r="S2703" s="3209"/>
    </row>
    <row r="2704" spans="19:19">
      <c r="S2704" s="3209"/>
    </row>
    <row r="2705" spans="19:19">
      <c r="S2705" s="3209"/>
    </row>
    <row r="2706" spans="19:19">
      <c r="S2706" s="3209"/>
    </row>
    <row r="2707" spans="19:19">
      <c r="S2707" s="3209"/>
    </row>
    <row r="2708" spans="19:19">
      <c r="S2708" s="3209"/>
    </row>
    <row r="2709" spans="19:19">
      <c r="S2709" s="3209"/>
    </row>
    <row r="2710" spans="19:19">
      <c r="S2710" s="3209"/>
    </row>
    <row r="2711" spans="19:19">
      <c r="S2711" s="3209"/>
    </row>
    <row r="2712" spans="19:19">
      <c r="S2712" s="3209"/>
    </row>
    <row r="2713" spans="19:19">
      <c r="S2713" s="3209"/>
    </row>
    <row r="2714" spans="19:19">
      <c r="S2714" s="3209"/>
    </row>
    <row r="2715" spans="19:19">
      <c r="S2715" s="3209"/>
    </row>
    <row r="2716" spans="19:19">
      <c r="S2716" s="3209"/>
    </row>
    <row r="2717" spans="19:19">
      <c r="S2717" s="3209"/>
    </row>
    <row r="2718" spans="19:19">
      <c r="S2718" s="3209"/>
    </row>
    <row r="2719" spans="19:19">
      <c r="S2719" s="3209"/>
    </row>
    <row r="2720" spans="19:19">
      <c r="S2720" s="3209"/>
    </row>
    <row r="2721" spans="19:19">
      <c r="S2721" s="3209"/>
    </row>
    <row r="2722" spans="19:19">
      <c r="S2722" s="3209"/>
    </row>
    <row r="2723" spans="19:19">
      <c r="S2723" s="3209"/>
    </row>
    <row r="2724" spans="19:19">
      <c r="S2724" s="3209"/>
    </row>
    <row r="2725" spans="19:19">
      <c r="S2725" s="3209"/>
    </row>
    <row r="2726" spans="19:19">
      <c r="S2726" s="3209"/>
    </row>
    <row r="2727" spans="19:19">
      <c r="S2727" s="3209"/>
    </row>
    <row r="2728" spans="19:19">
      <c r="S2728" s="3209"/>
    </row>
    <row r="2729" spans="19:19">
      <c r="S2729" s="3209"/>
    </row>
    <row r="2730" spans="19:19">
      <c r="S2730" s="3209"/>
    </row>
    <row r="2731" spans="19:19">
      <c r="S2731" s="3209"/>
    </row>
    <row r="2732" spans="19:19">
      <c r="S2732" s="3209"/>
    </row>
    <row r="2733" spans="19:19">
      <c r="S2733" s="3209"/>
    </row>
    <row r="2734" spans="19:19">
      <c r="S2734" s="3209"/>
    </row>
    <row r="2735" spans="19:19">
      <c r="S2735" s="3209"/>
    </row>
    <row r="2736" spans="19:19">
      <c r="S2736" s="3209"/>
    </row>
    <row r="2737" spans="19:19">
      <c r="S2737" s="3209"/>
    </row>
    <row r="2738" spans="19:19">
      <c r="S2738" s="3209"/>
    </row>
    <row r="2739" spans="19:19">
      <c r="S2739" s="3209"/>
    </row>
    <row r="2740" spans="19:19">
      <c r="S2740" s="3209"/>
    </row>
    <row r="2741" spans="19:19">
      <c r="S2741" s="3209"/>
    </row>
    <row r="2742" spans="19:19">
      <c r="S2742" s="3209"/>
    </row>
    <row r="2743" spans="19:19">
      <c r="S2743" s="3209"/>
    </row>
    <row r="2744" spans="19:19">
      <c r="S2744" s="3209"/>
    </row>
    <row r="2745" spans="19:19">
      <c r="S2745" s="3209"/>
    </row>
    <row r="2746" spans="19:19">
      <c r="S2746" s="3209"/>
    </row>
    <row r="2747" spans="19:19">
      <c r="S2747" s="3209"/>
    </row>
    <row r="2748" spans="19:19">
      <c r="S2748" s="3209"/>
    </row>
    <row r="2749" spans="19:19">
      <c r="S2749" s="3209"/>
    </row>
    <row r="2750" spans="19:19">
      <c r="S2750" s="3209"/>
    </row>
    <row r="2751" spans="19:19">
      <c r="S2751" s="3209"/>
    </row>
    <row r="2752" spans="19:19">
      <c r="S2752" s="3209"/>
    </row>
    <row r="2753" spans="19:19">
      <c r="S2753" s="3209"/>
    </row>
    <row r="2754" spans="19:19">
      <c r="S2754" s="3209"/>
    </row>
    <row r="2755" spans="19:19">
      <c r="S2755" s="3209"/>
    </row>
    <row r="2756" spans="19:19">
      <c r="S2756" s="3209"/>
    </row>
    <row r="2757" spans="19:19">
      <c r="S2757" s="3209"/>
    </row>
    <row r="2758" spans="19:19">
      <c r="S2758" s="3209"/>
    </row>
    <row r="2759" spans="19:19">
      <c r="S2759" s="3209"/>
    </row>
    <row r="2760" spans="19:19">
      <c r="S2760" s="3209"/>
    </row>
    <row r="2761" spans="19:19">
      <c r="S2761" s="3209"/>
    </row>
    <row r="2762" spans="19:19">
      <c r="S2762" s="3209"/>
    </row>
    <row r="2763" spans="19:19">
      <c r="S2763" s="3209"/>
    </row>
    <row r="2764" spans="19:19">
      <c r="S2764" s="3209"/>
    </row>
    <row r="2765" spans="19:19">
      <c r="S2765" s="3209"/>
    </row>
    <row r="2766" spans="19:19">
      <c r="S2766" s="3209"/>
    </row>
    <row r="2767" spans="19:19">
      <c r="S2767" s="3209"/>
    </row>
    <row r="2768" spans="19:19">
      <c r="S2768" s="3209"/>
    </row>
    <row r="2769" spans="19:19">
      <c r="S2769" s="3209"/>
    </row>
    <row r="2770" spans="19:19">
      <c r="S2770" s="3209"/>
    </row>
    <row r="2771" spans="19:19">
      <c r="S2771" s="3209"/>
    </row>
    <row r="2772" spans="19:19">
      <c r="S2772" s="3209"/>
    </row>
    <row r="2773" spans="19:19">
      <c r="S2773" s="3209"/>
    </row>
    <row r="2774" spans="19:19">
      <c r="S2774" s="3209"/>
    </row>
    <row r="2775" spans="19:19">
      <c r="S2775" s="3209"/>
    </row>
    <row r="2776" spans="19:19">
      <c r="S2776" s="3209"/>
    </row>
    <row r="2777" spans="19:19">
      <c r="S2777" s="3209"/>
    </row>
    <row r="2778" spans="19:19">
      <c r="S2778" s="3209"/>
    </row>
    <row r="2779" spans="19:19">
      <c r="S2779" s="3209"/>
    </row>
    <row r="2780" spans="19:19">
      <c r="S2780" s="3209"/>
    </row>
    <row r="2781" spans="19:19">
      <c r="S2781" s="3209"/>
    </row>
    <row r="2782" spans="19:19">
      <c r="S2782" s="3209"/>
    </row>
    <row r="2783" spans="19:19">
      <c r="S2783" s="3209"/>
    </row>
    <row r="2784" spans="19:19">
      <c r="S2784" s="3209"/>
    </row>
    <row r="2785" spans="19:19">
      <c r="S2785" s="3209"/>
    </row>
    <row r="2786" spans="19:19">
      <c r="S2786" s="3209"/>
    </row>
    <row r="2787" spans="19:19">
      <c r="S2787" s="3209"/>
    </row>
    <row r="2788" spans="19:19">
      <c r="S2788" s="3209"/>
    </row>
    <row r="2789" spans="19:19">
      <c r="S2789" s="3209"/>
    </row>
    <row r="2790" spans="19:19">
      <c r="S2790" s="3209"/>
    </row>
    <row r="2791" spans="19:19">
      <c r="S2791" s="3209"/>
    </row>
    <row r="2792" spans="19:19">
      <c r="S2792" s="3209"/>
    </row>
    <row r="2793" spans="19:19">
      <c r="S2793" s="3209"/>
    </row>
    <row r="2794" spans="19:19">
      <c r="S2794" s="3209"/>
    </row>
    <row r="2795" spans="19:19">
      <c r="S2795" s="3209"/>
    </row>
    <row r="2796" spans="19:19">
      <c r="S2796" s="3209"/>
    </row>
    <row r="2797" spans="19:19">
      <c r="S2797" s="3209"/>
    </row>
    <row r="2798" spans="19:19">
      <c r="S2798" s="3209"/>
    </row>
    <row r="2799" spans="19:19">
      <c r="S2799" s="3209"/>
    </row>
    <row r="2800" spans="19:19">
      <c r="S2800" s="3209"/>
    </row>
    <row r="2801" spans="19:19">
      <c r="S2801" s="3209"/>
    </row>
    <row r="2802" spans="19:19">
      <c r="S2802" s="3209"/>
    </row>
    <row r="2803" spans="19:19">
      <c r="S2803" s="3209"/>
    </row>
    <row r="2804" spans="19:19">
      <c r="S2804" s="3209"/>
    </row>
    <row r="2805" spans="19:19">
      <c r="S2805" s="3209"/>
    </row>
    <row r="2806" spans="19:19">
      <c r="S2806" s="3209"/>
    </row>
    <row r="2807" spans="19:19">
      <c r="S2807" s="3209"/>
    </row>
    <row r="2808" spans="19:19">
      <c r="S2808" s="3209"/>
    </row>
    <row r="2809" spans="19:19">
      <c r="S2809" s="3209"/>
    </row>
    <row r="2810" spans="19:19">
      <c r="S2810" s="3209"/>
    </row>
    <row r="2811" spans="19:19">
      <c r="S2811" s="3209"/>
    </row>
    <row r="2812" spans="19:19">
      <c r="S2812" s="3209"/>
    </row>
    <row r="2813" spans="19:19">
      <c r="S2813" s="3209"/>
    </row>
    <row r="2814" spans="19:19">
      <c r="S2814" s="3209"/>
    </row>
    <row r="2815" spans="19:19">
      <c r="S2815" s="3209"/>
    </row>
    <row r="2816" spans="19:19">
      <c r="S2816" s="3209"/>
    </row>
    <row r="2817" spans="19:19">
      <c r="S2817" s="3209"/>
    </row>
    <row r="2818" spans="19:19">
      <c r="S2818" s="3209"/>
    </row>
    <row r="2819" spans="19:19">
      <c r="S2819" s="3209"/>
    </row>
    <row r="2820" spans="19:19">
      <c r="S2820" s="3209"/>
    </row>
    <row r="2821" spans="19:19">
      <c r="S2821" s="3209"/>
    </row>
    <row r="2822" spans="19:19">
      <c r="S2822" s="3209"/>
    </row>
    <row r="2823" spans="19:19">
      <c r="S2823" s="3209"/>
    </row>
    <row r="2824" spans="19:19">
      <c r="S2824" s="3209"/>
    </row>
    <row r="2825" spans="19:19">
      <c r="S2825" s="3209"/>
    </row>
    <row r="2826" spans="19:19">
      <c r="S2826" s="3209"/>
    </row>
    <row r="2827" spans="19:19">
      <c r="S2827" s="3209"/>
    </row>
    <row r="2828" spans="19:19">
      <c r="S2828" s="3209"/>
    </row>
    <row r="2829" spans="19:19">
      <c r="S2829" s="3209"/>
    </row>
    <row r="2830" spans="19:19">
      <c r="S2830" s="3209"/>
    </row>
    <row r="2831" spans="19:19">
      <c r="S2831" s="3209"/>
    </row>
    <row r="2832" spans="19:19">
      <c r="S2832" s="3209"/>
    </row>
    <row r="2833" spans="19:19">
      <c r="S2833" s="3209"/>
    </row>
    <row r="2834" spans="19:19">
      <c r="S2834" s="3209"/>
    </row>
    <row r="2835" spans="19:19">
      <c r="S2835" s="3209"/>
    </row>
    <row r="2836" spans="19:19">
      <c r="S2836" s="3209"/>
    </row>
    <row r="2837" spans="19:19">
      <c r="S2837" s="3209"/>
    </row>
    <row r="2838" spans="19:19">
      <c r="S2838" s="3209"/>
    </row>
    <row r="2839" spans="19:19">
      <c r="S2839" s="3209"/>
    </row>
    <row r="2840" spans="19:19">
      <c r="S2840" s="3209"/>
    </row>
    <row r="2841" spans="19:19">
      <c r="S2841" s="3209"/>
    </row>
    <row r="2842" spans="19:19">
      <c r="S2842" s="3209"/>
    </row>
    <row r="2843" spans="19:19">
      <c r="S2843" s="3209"/>
    </row>
    <row r="2844" spans="19:19">
      <c r="S2844" s="3209"/>
    </row>
    <row r="2845" spans="19:19">
      <c r="S2845" s="3209"/>
    </row>
    <row r="2846" spans="19:19">
      <c r="S2846" s="3209"/>
    </row>
    <row r="2847" spans="19:19">
      <c r="S2847" s="3209"/>
    </row>
    <row r="2848" spans="19:19">
      <c r="S2848" s="3209"/>
    </row>
    <row r="2849" spans="19:19">
      <c r="S2849" s="3209"/>
    </row>
    <row r="2850" spans="19:19">
      <c r="S2850" s="3209"/>
    </row>
    <row r="2851" spans="19:19">
      <c r="S2851" s="3209"/>
    </row>
    <row r="2852" spans="19:19">
      <c r="S2852" s="3209"/>
    </row>
    <row r="2853" spans="19:19">
      <c r="S2853" s="3209"/>
    </row>
    <row r="2854" spans="19:19">
      <c r="S2854" s="3209"/>
    </row>
    <row r="2855" spans="19:19">
      <c r="S2855" s="3209"/>
    </row>
    <row r="2856" spans="19:19">
      <c r="S2856" s="3209"/>
    </row>
    <row r="2857" spans="19:19">
      <c r="S2857" s="3209"/>
    </row>
    <row r="2858" spans="19:19">
      <c r="S2858" s="3209"/>
    </row>
    <row r="2859" spans="19:19">
      <c r="S2859" s="3209"/>
    </row>
    <row r="2860" spans="19:19">
      <c r="S2860" s="3209"/>
    </row>
    <row r="2861" spans="19:19">
      <c r="S2861" s="3209"/>
    </row>
    <row r="2862" spans="19:19">
      <c r="S2862" s="3209"/>
    </row>
    <row r="2863" spans="19:19">
      <c r="S2863" s="3209"/>
    </row>
    <row r="2864" spans="19:19">
      <c r="S2864" s="3209"/>
    </row>
    <row r="2865" spans="19:19">
      <c r="S2865" s="3209"/>
    </row>
    <row r="2866" spans="19:19">
      <c r="S2866" s="3209"/>
    </row>
    <row r="2867" spans="19:19">
      <c r="S2867" s="3209"/>
    </row>
    <row r="2868" spans="19:19">
      <c r="S2868" s="3209"/>
    </row>
    <row r="2869" spans="19:19">
      <c r="S2869" s="3209"/>
    </row>
    <row r="2870" spans="19:19">
      <c r="S2870" s="3209"/>
    </row>
    <row r="2871" spans="19:19">
      <c r="S2871" s="3209"/>
    </row>
    <row r="2872" spans="19:19">
      <c r="S2872" s="3209"/>
    </row>
    <row r="2873" spans="19:19">
      <c r="S2873" s="3209"/>
    </row>
    <row r="2874" spans="19:19">
      <c r="S2874" s="3209"/>
    </row>
    <row r="2875" spans="19:19">
      <c r="S2875" s="3209"/>
    </row>
    <row r="2876" spans="19:19">
      <c r="S2876" s="3209"/>
    </row>
    <row r="2877" spans="19:19">
      <c r="S2877" s="3209"/>
    </row>
    <row r="2878" spans="19:19">
      <c r="S2878" s="3209"/>
    </row>
    <row r="2879" spans="19:19">
      <c r="S2879" s="3209"/>
    </row>
    <row r="2880" spans="19:19">
      <c r="S2880" s="3209"/>
    </row>
    <row r="2881" spans="19:19">
      <c r="S2881" s="3209"/>
    </row>
    <row r="2882" spans="19:19">
      <c r="S2882" s="3209"/>
    </row>
    <row r="2883" spans="19:19">
      <c r="S2883" s="3209"/>
    </row>
    <row r="2884" spans="19:19">
      <c r="S2884" s="3209"/>
    </row>
    <row r="2885" spans="19:19">
      <c r="S2885" s="3209"/>
    </row>
    <row r="2886" spans="19:19">
      <c r="S2886" s="3209"/>
    </row>
    <row r="2887" spans="19:19">
      <c r="S2887" s="3209"/>
    </row>
    <row r="2888" spans="19:19">
      <c r="S2888" s="3209"/>
    </row>
    <row r="2889" spans="19:19">
      <c r="S2889" s="3209"/>
    </row>
    <row r="2890" spans="19:19">
      <c r="S2890" s="3209"/>
    </row>
    <row r="2891" spans="19:19">
      <c r="S2891" s="3209"/>
    </row>
    <row r="2892" spans="19:19">
      <c r="S2892" s="3209"/>
    </row>
    <row r="2893" spans="19:19">
      <c r="S2893" s="3209"/>
    </row>
    <row r="2894" spans="19:19">
      <c r="S2894" s="3209"/>
    </row>
    <row r="2895" spans="19:19">
      <c r="S2895" s="3209"/>
    </row>
    <row r="2896" spans="19:19">
      <c r="S2896" s="3209"/>
    </row>
    <row r="2897" spans="19:19">
      <c r="S2897" s="3209"/>
    </row>
    <row r="2898" spans="19:19">
      <c r="S2898" s="3209"/>
    </row>
    <row r="2899" spans="19:19">
      <c r="S2899" s="3209"/>
    </row>
    <row r="2900" spans="19:19">
      <c r="S2900" s="3209"/>
    </row>
    <row r="2901" spans="19:19">
      <c r="S2901" s="3209"/>
    </row>
    <row r="2902" spans="19:19">
      <c r="S2902" s="3209"/>
    </row>
    <row r="2903" spans="19:19">
      <c r="S2903" s="3209"/>
    </row>
    <row r="2904" spans="19:19">
      <c r="S2904" s="3209"/>
    </row>
    <row r="2905" spans="19:19">
      <c r="S2905" s="3209"/>
    </row>
    <row r="2906" spans="19:19">
      <c r="S2906" s="3209"/>
    </row>
    <row r="2907" spans="19:19">
      <c r="S2907" s="3209"/>
    </row>
    <row r="2908" spans="19:19">
      <c r="S2908" s="3209"/>
    </row>
    <row r="2909" spans="19:19">
      <c r="S2909" s="3209"/>
    </row>
    <row r="2910" spans="19:19">
      <c r="S2910" s="3209"/>
    </row>
    <row r="2911" spans="19:19">
      <c r="S2911" s="3209"/>
    </row>
    <row r="2912" spans="19:19">
      <c r="S2912" s="3209"/>
    </row>
    <row r="2913" spans="19:19">
      <c r="S2913" s="3209"/>
    </row>
    <row r="2914" spans="19:19">
      <c r="S2914" s="3209"/>
    </row>
    <row r="2915" spans="19:19">
      <c r="S2915" s="3209"/>
    </row>
    <row r="2916" spans="19:19">
      <c r="S2916" s="3209"/>
    </row>
    <row r="2917" spans="19:19">
      <c r="S2917" s="3209"/>
    </row>
    <row r="2918" spans="19:19">
      <c r="S2918" s="3209"/>
    </row>
    <row r="2919" spans="19:19">
      <c r="S2919" s="3209"/>
    </row>
    <row r="2920" spans="19:19">
      <c r="S2920" s="3209"/>
    </row>
    <row r="2921" spans="19:19">
      <c r="S2921" s="3209"/>
    </row>
    <row r="2922" spans="19:19">
      <c r="S2922" s="3209"/>
    </row>
    <row r="2923" spans="19:19">
      <c r="S2923" s="3209"/>
    </row>
    <row r="2924" spans="19:19">
      <c r="S2924" s="3209"/>
    </row>
    <row r="2925" spans="19:19">
      <c r="S2925" s="3209"/>
    </row>
    <row r="2926" spans="19:19">
      <c r="S2926" s="3209"/>
    </row>
    <row r="2927" spans="19:19">
      <c r="S2927" s="3209"/>
    </row>
    <row r="2928" spans="19:19">
      <c r="S2928" s="3209"/>
    </row>
    <row r="2929" spans="19:19">
      <c r="S2929" s="3209"/>
    </row>
    <row r="2930" spans="19:19">
      <c r="S2930" s="3209"/>
    </row>
    <row r="2931" spans="19:19">
      <c r="S2931" s="3209"/>
    </row>
    <row r="2932" spans="19:19">
      <c r="S2932" s="3209"/>
    </row>
    <row r="2933" spans="19:19">
      <c r="S2933" s="3209"/>
    </row>
    <row r="2934" spans="19:19">
      <c r="S2934" s="3209"/>
    </row>
    <row r="2935" spans="19:19">
      <c r="S2935" s="3209"/>
    </row>
    <row r="2936" spans="19:19">
      <c r="S2936" s="3209"/>
    </row>
    <row r="2937" spans="19:19">
      <c r="S2937" s="3209"/>
    </row>
    <row r="2938" spans="19:19">
      <c r="S2938" s="3209"/>
    </row>
    <row r="2939" spans="19:19">
      <c r="S2939" s="3209"/>
    </row>
    <row r="2940" spans="19:19">
      <c r="S2940" s="3209"/>
    </row>
    <row r="2941" spans="19:19">
      <c r="S2941" s="3209"/>
    </row>
    <row r="2942" spans="19:19">
      <c r="S2942" s="3209"/>
    </row>
    <row r="2943" spans="19:19">
      <c r="S2943" s="3209"/>
    </row>
    <row r="2944" spans="19:19">
      <c r="S2944" s="3209"/>
    </row>
    <row r="2945" spans="19:19">
      <c r="S2945" s="3209"/>
    </row>
    <row r="2946" spans="19:19">
      <c r="S2946" s="3209"/>
    </row>
    <row r="2947" spans="19:19">
      <c r="S2947" s="3209"/>
    </row>
    <row r="2948" spans="19:19">
      <c r="S2948" s="3209"/>
    </row>
    <row r="2949" spans="19:19">
      <c r="S2949" s="3209"/>
    </row>
    <row r="2950" spans="19:19">
      <c r="S2950" s="3209"/>
    </row>
    <row r="2951" spans="19:19">
      <c r="S2951" s="3209"/>
    </row>
    <row r="2952" spans="19:19">
      <c r="S2952" s="3209"/>
    </row>
    <row r="2953" spans="19:19">
      <c r="S2953" s="3209"/>
    </row>
    <row r="2954" spans="19:19">
      <c r="S2954" s="3209"/>
    </row>
    <row r="2955" spans="19:19">
      <c r="S2955" s="3209"/>
    </row>
    <row r="2956" spans="19:19">
      <c r="S2956" s="3209"/>
    </row>
    <row r="2957" spans="19:19">
      <c r="S2957" s="3209"/>
    </row>
    <row r="2958" spans="19:19">
      <c r="S2958" s="3209"/>
    </row>
    <row r="2959" spans="19:19">
      <c r="S2959" s="3209"/>
    </row>
    <row r="2960" spans="19:19">
      <c r="S2960" s="3209"/>
    </row>
    <row r="2961" spans="19:19">
      <c r="S2961" s="3209"/>
    </row>
    <row r="2962" spans="19:19">
      <c r="S2962" s="3209"/>
    </row>
    <row r="2963" spans="19:19">
      <c r="S2963" s="3209"/>
    </row>
    <row r="2964" spans="19:19">
      <c r="S2964" s="3209"/>
    </row>
    <row r="2965" spans="19:19">
      <c r="S2965" s="3209"/>
    </row>
    <row r="2966" spans="19:19">
      <c r="S2966" s="3209"/>
    </row>
    <row r="2967" spans="19:19">
      <c r="S2967" s="3209"/>
    </row>
    <row r="2968" spans="19:19">
      <c r="S2968" s="3209"/>
    </row>
    <row r="2969" spans="19:19">
      <c r="S2969" s="3209"/>
    </row>
    <row r="2970" spans="19:19">
      <c r="S2970" s="3209"/>
    </row>
    <row r="2971" spans="19:19">
      <c r="S2971" s="3209"/>
    </row>
    <row r="2972" spans="19:19">
      <c r="S2972" s="3209"/>
    </row>
    <row r="2973" spans="19:19">
      <c r="S2973" s="3209"/>
    </row>
    <row r="2974" spans="19:19">
      <c r="S2974" s="3209"/>
    </row>
    <row r="2975" spans="19:19">
      <c r="S2975" s="3209"/>
    </row>
    <row r="2976" spans="19:19">
      <c r="S2976" s="3209"/>
    </row>
    <row r="2977" spans="19:19">
      <c r="S2977" s="3209"/>
    </row>
    <row r="2978" spans="19:19">
      <c r="S2978" s="3209"/>
    </row>
    <row r="2979" spans="19:19">
      <c r="S2979" s="3209"/>
    </row>
    <row r="2980" spans="19:19">
      <c r="S2980" s="3209"/>
    </row>
    <row r="2981" spans="19:19">
      <c r="S2981" s="3209"/>
    </row>
    <row r="2982" spans="19:19">
      <c r="S2982" s="3209"/>
    </row>
    <row r="2983" spans="19:19">
      <c r="S2983" s="3209"/>
    </row>
    <row r="2984" spans="19:19">
      <c r="S2984" s="3209"/>
    </row>
    <row r="2985" spans="19:19">
      <c r="S2985" s="3209"/>
    </row>
    <row r="2986" spans="19:19">
      <c r="S2986" s="3209"/>
    </row>
    <row r="2987" spans="19:19">
      <c r="S2987" s="3209"/>
    </row>
    <row r="2988" spans="19:19">
      <c r="S2988" s="3209"/>
    </row>
    <row r="2989" spans="19:19">
      <c r="S2989" s="3209"/>
    </row>
    <row r="2990" spans="19:19">
      <c r="S2990" s="3209"/>
    </row>
    <row r="2991" spans="19:19">
      <c r="S2991" s="3209"/>
    </row>
    <row r="2992" spans="19:19">
      <c r="S2992" s="3209"/>
    </row>
    <row r="2993" spans="19:19">
      <c r="S2993" s="3209"/>
    </row>
    <row r="2994" spans="19:19">
      <c r="S2994" s="3209"/>
    </row>
    <row r="2995" spans="19:19">
      <c r="S2995" s="3209"/>
    </row>
    <row r="2996" spans="19:19">
      <c r="S2996" s="3209"/>
    </row>
    <row r="2997" spans="19:19">
      <c r="S2997" s="3209"/>
    </row>
    <row r="2998" spans="19:19">
      <c r="S2998" s="3209"/>
    </row>
    <row r="2999" spans="19:19">
      <c r="S2999" s="3209"/>
    </row>
    <row r="3000" spans="19:19">
      <c r="S3000" s="3209"/>
    </row>
    <row r="3001" spans="19:19">
      <c r="S3001" s="3209"/>
    </row>
    <row r="3002" spans="19:19">
      <c r="S3002" s="3209"/>
    </row>
    <row r="3003" spans="19:19">
      <c r="S3003" s="3209"/>
    </row>
    <row r="3004" spans="19:19">
      <c r="S3004" s="3209"/>
    </row>
    <row r="3005" spans="19:19">
      <c r="S3005" s="3209"/>
    </row>
    <row r="3006" spans="19:19">
      <c r="S3006" s="3209"/>
    </row>
    <row r="3007" spans="19:19">
      <c r="S3007" s="3209"/>
    </row>
    <row r="3008" spans="19:19">
      <c r="S3008" s="3209"/>
    </row>
    <row r="3009" spans="19:19">
      <c r="S3009" s="3209"/>
    </row>
    <row r="3010" spans="19:19">
      <c r="S3010" s="3209"/>
    </row>
    <row r="3011" spans="19:19">
      <c r="S3011" s="3209"/>
    </row>
    <row r="3012" spans="19:19">
      <c r="S3012" s="3209"/>
    </row>
    <row r="3013" spans="19:19">
      <c r="S3013" s="3209"/>
    </row>
    <row r="3014" spans="19:19">
      <c r="S3014" s="3209"/>
    </row>
    <row r="3015" spans="19:19">
      <c r="S3015" s="3209"/>
    </row>
    <row r="3016" spans="19:19">
      <c r="S3016" s="3209"/>
    </row>
    <row r="3017" spans="19:19">
      <c r="S3017" s="3209"/>
    </row>
    <row r="3018" spans="19:19">
      <c r="S3018" s="3209"/>
    </row>
    <row r="3019" spans="19:19">
      <c r="S3019" s="3209"/>
    </row>
    <row r="3020" spans="19:19">
      <c r="S3020" s="3209"/>
    </row>
    <row r="3021" spans="19:19">
      <c r="S3021" s="3209"/>
    </row>
    <row r="3022" spans="19:19">
      <c r="S3022" s="3209"/>
    </row>
    <row r="3023" spans="19:19">
      <c r="S3023" s="3209"/>
    </row>
    <row r="3024" spans="19:19">
      <c r="S3024" s="3209"/>
    </row>
    <row r="3025" spans="19:19">
      <c r="S3025" s="3209"/>
    </row>
    <row r="3026" spans="19:19">
      <c r="S3026" s="3209"/>
    </row>
    <row r="3027" spans="19:19">
      <c r="S3027" s="3209"/>
    </row>
    <row r="3028" spans="19:19">
      <c r="S3028" s="3209"/>
    </row>
    <row r="3029" spans="19:19">
      <c r="S3029" s="3209"/>
    </row>
    <row r="3030" spans="19:19">
      <c r="S3030" s="3209"/>
    </row>
    <row r="3031" spans="19:19">
      <c r="S3031" s="3209"/>
    </row>
    <row r="3032" spans="19:19">
      <c r="S3032" s="3209"/>
    </row>
    <row r="3033" spans="19:19">
      <c r="S3033" s="3209"/>
    </row>
    <row r="3034" spans="19:19">
      <c r="S3034" s="3209"/>
    </row>
    <row r="3035" spans="19:19">
      <c r="S3035" s="3209"/>
    </row>
    <row r="3036" spans="19:19">
      <c r="S3036" s="3209"/>
    </row>
    <row r="3037" spans="19:19">
      <c r="S3037" s="3209"/>
    </row>
    <row r="3038" spans="19:19">
      <c r="S3038" s="3209"/>
    </row>
    <row r="3039" spans="19:19">
      <c r="S3039" s="3209"/>
    </row>
    <row r="3040" spans="19:19">
      <c r="S3040" s="3209"/>
    </row>
    <row r="3041" spans="19:19">
      <c r="S3041" s="3209"/>
    </row>
    <row r="3042" spans="19:19">
      <c r="S3042" s="3209"/>
    </row>
    <row r="3043" spans="19:19">
      <c r="S3043" s="3209"/>
    </row>
    <row r="3044" spans="19:19">
      <c r="S3044" s="3209"/>
    </row>
    <row r="3045" spans="19:19">
      <c r="S3045" s="3209"/>
    </row>
    <row r="3046" spans="19:19">
      <c r="S3046" s="3209"/>
    </row>
    <row r="3047" spans="19:19">
      <c r="S3047" s="3209"/>
    </row>
    <row r="3048" spans="19:19">
      <c r="S3048" s="3209"/>
    </row>
    <row r="3049" spans="19:19">
      <c r="S3049" s="3209"/>
    </row>
    <row r="3050" spans="19:19">
      <c r="S3050" s="3209"/>
    </row>
    <row r="3051" spans="19:19">
      <c r="S3051" s="3209"/>
    </row>
    <row r="3052" spans="19:19">
      <c r="S3052" s="3209"/>
    </row>
    <row r="3053" spans="19:19">
      <c r="S3053" s="3209"/>
    </row>
    <row r="3054" spans="19:19">
      <c r="S3054" s="3209"/>
    </row>
    <row r="3055" spans="19:19">
      <c r="S3055" s="3209"/>
    </row>
    <row r="3056" spans="19:19">
      <c r="S3056" s="3209"/>
    </row>
    <row r="3057" spans="19:19">
      <c r="S3057" s="3209"/>
    </row>
    <row r="3058" spans="19:19">
      <c r="S3058" s="3209"/>
    </row>
    <row r="3059" spans="19:19">
      <c r="S3059" s="3209"/>
    </row>
    <row r="3060" spans="19:19">
      <c r="S3060" s="3209"/>
    </row>
    <row r="3061" spans="19:19">
      <c r="S3061" s="3209"/>
    </row>
    <row r="3062" spans="19:19">
      <c r="S3062" s="3209"/>
    </row>
    <row r="3063" spans="19:19">
      <c r="S3063" s="3209"/>
    </row>
    <row r="3064" spans="19:19">
      <c r="S3064" s="3209"/>
    </row>
    <row r="3065" spans="19:19">
      <c r="S3065" s="3209"/>
    </row>
    <row r="3066" spans="19:19">
      <c r="S3066" s="3209"/>
    </row>
    <row r="3067" spans="19:19">
      <c r="S3067" s="3209"/>
    </row>
    <row r="3068" spans="19:19">
      <c r="S3068" s="3209"/>
    </row>
    <row r="3069" spans="19:19">
      <c r="S3069" s="3209"/>
    </row>
    <row r="3070" spans="19:19">
      <c r="S3070" s="3209"/>
    </row>
    <row r="3071" spans="19:19">
      <c r="S3071" s="3209"/>
    </row>
    <row r="3072" spans="19:19">
      <c r="S3072" s="3209"/>
    </row>
    <row r="3073" spans="19:19">
      <c r="S3073" s="3209"/>
    </row>
    <row r="3074" spans="19:19">
      <c r="S3074" s="3209"/>
    </row>
    <row r="3075" spans="19:19">
      <c r="S3075" s="3209"/>
    </row>
    <row r="3076" spans="19:19">
      <c r="S3076" s="3209"/>
    </row>
    <row r="3077" spans="19:19">
      <c r="S3077" s="3209"/>
    </row>
    <row r="3078" spans="19:19">
      <c r="S3078" s="3209"/>
    </row>
    <row r="3079" spans="19:19">
      <c r="S3079" s="3209"/>
    </row>
    <row r="3080" spans="19:19">
      <c r="S3080" s="3209"/>
    </row>
    <row r="3081" spans="19:19">
      <c r="S3081" s="3209"/>
    </row>
    <row r="3082" spans="19:19">
      <c r="S3082" s="3209"/>
    </row>
    <row r="3083" spans="19:19">
      <c r="S3083" s="3209"/>
    </row>
    <row r="3084" spans="19:19">
      <c r="S3084" s="3209"/>
    </row>
    <row r="3085" spans="19:19">
      <c r="S3085" s="3209"/>
    </row>
    <row r="3086" spans="19:19">
      <c r="S3086" s="3209"/>
    </row>
    <row r="3087" spans="19:19">
      <c r="S3087" s="3209"/>
    </row>
    <row r="3088" spans="19:19">
      <c r="S3088" s="3209"/>
    </row>
    <row r="3089" spans="19:19">
      <c r="S3089" s="3209"/>
    </row>
    <row r="3090" spans="19:19">
      <c r="S3090" s="3209"/>
    </row>
    <row r="3091" spans="19:19">
      <c r="S3091" s="3209"/>
    </row>
    <row r="3092" spans="19:19">
      <c r="S3092" s="3209"/>
    </row>
    <row r="3093" spans="19:19">
      <c r="S3093" s="3209"/>
    </row>
    <row r="3094" spans="19:19">
      <c r="S3094" s="3209"/>
    </row>
    <row r="3095" spans="19:19">
      <c r="S3095" s="3209"/>
    </row>
    <row r="3096" spans="19:19">
      <c r="S3096" s="3209"/>
    </row>
    <row r="3097" spans="19:19">
      <c r="S3097" s="3209"/>
    </row>
    <row r="3098" spans="19:19">
      <c r="S3098" s="3209"/>
    </row>
    <row r="3099" spans="19:19">
      <c r="S3099" s="3209"/>
    </row>
  </sheetData>
  <mergeCells count="7">
    <mergeCell ref="A1:S1"/>
    <mergeCell ref="A3:F3"/>
    <mergeCell ref="S3:S4"/>
    <mergeCell ref="R3:R4"/>
    <mergeCell ref="Q3:Q4"/>
    <mergeCell ref="P3:P4"/>
    <mergeCell ref="G3:O4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1" firstPageNumber="48" fitToHeight="0" orientation="portrait" useFirstPageNumber="1" r:id="rId1"/>
  <headerFooter scaleWithDoc="0" alignWithMargins="0">
    <oddFooter>&amp;C&amp;P</oddFooter>
  </headerFooter>
  <rowBreaks count="2" manualBreakCount="2">
    <brk id="69" max="18" man="1"/>
    <brk id="138" max="18" man="1"/>
  </rowBreaks>
  <legacy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8">
    <tabColor rgb="FF0070C0"/>
    <pageSetUpPr fitToPage="1"/>
  </sheetPr>
  <dimension ref="A1:V3099"/>
  <sheetViews>
    <sheetView view="pageBreakPreview" zoomScale="85" zoomScaleNormal="85" zoomScaleSheetLayoutView="85" workbookViewId="0">
      <pane ySplit="7" topLeftCell="A124" activePane="bottomLeft" state="frozen"/>
      <selection activeCell="R3077" sqref="R3077"/>
      <selection pane="bottomLeft" activeCell="I132" sqref="I132"/>
    </sheetView>
  </sheetViews>
  <sheetFormatPr defaultColWidth="9" defaultRowHeight="19.5"/>
  <cols>
    <col min="1" max="1" width="3.625" style="530" customWidth="1"/>
    <col min="2" max="4" width="3.625" style="531" customWidth="1"/>
    <col min="5" max="5" width="10.625" style="594" customWidth="1"/>
    <col min="6" max="6" width="33.25" style="1212" customWidth="1"/>
    <col min="7" max="7" width="20.625" style="534" customWidth="1"/>
    <col min="8" max="8" width="2.625" style="533" customWidth="1"/>
    <col min="9" max="9" width="7" style="530" customWidth="1"/>
    <col min="10" max="10" width="2.625" style="533" customWidth="1"/>
    <col min="11" max="11" width="7.25" style="530" customWidth="1"/>
    <col min="12" max="12" width="2.625" style="530" customWidth="1"/>
    <col min="13" max="13" width="5.875" style="530" customWidth="1"/>
    <col min="14" max="14" width="2.625" style="535" customWidth="1"/>
    <col min="15" max="15" width="20.625" style="530" customWidth="1"/>
    <col min="16" max="16" width="12.625" style="536" customWidth="1"/>
    <col min="17" max="17" width="12.625" style="537" customWidth="1"/>
    <col min="18" max="18" width="12.625" style="706" customWidth="1"/>
    <col min="19" max="19" width="12.625" style="707" customWidth="1"/>
    <col min="20" max="16384" width="9" style="68"/>
  </cols>
  <sheetData>
    <row r="1" spans="1:22" ht="35.1" customHeight="1">
      <c r="A1" s="3624" t="s">
        <v>2502</v>
      </c>
      <c r="B1" s="3624"/>
      <c r="C1" s="3624"/>
      <c r="D1" s="3624"/>
      <c r="E1" s="3624"/>
      <c r="F1" s="3624"/>
      <c r="G1" s="3624"/>
      <c r="H1" s="3624"/>
      <c r="I1" s="3624"/>
      <c r="J1" s="3624"/>
      <c r="K1" s="3624"/>
      <c r="L1" s="3624"/>
      <c r="M1" s="3624"/>
      <c r="N1" s="3624"/>
      <c r="O1" s="3624"/>
      <c r="P1" s="3624"/>
      <c r="Q1" s="3624"/>
      <c r="R1" s="3624"/>
      <c r="S1" s="3624"/>
    </row>
    <row r="2" spans="1:22" ht="15" customHeight="1" thickBot="1">
      <c r="A2" s="530" t="s">
        <v>216</v>
      </c>
      <c r="E2" s="588"/>
      <c r="S2" s="538" t="s">
        <v>217</v>
      </c>
    </row>
    <row r="3" spans="1:22" s="207" customFormat="1" ht="20.100000000000001" customHeight="1">
      <c r="A3" s="3593" t="s">
        <v>2</v>
      </c>
      <c r="B3" s="3594"/>
      <c r="C3" s="3594"/>
      <c r="D3" s="3594"/>
      <c r="E3" s="3594"/>
      <c r="F3" s="3595"/>
      <c r="G3" s="3596" t="s">
        <v>3</v>
      </c>
      <c r="H3" s="3597"/>
      <c r="I3" s="3597"/>
      <c r="J3" s="3597"/>
      <c r="K3" s="3597"/>
      <c r="L3" s="3597"/>
      <c r="M3" s="3597"/>
      <c r="N3" s="3597"/>
      <c r="O3" s="3598"/>
      <c r="P3" s="3537" t="s">
        <v>1235</v>
      </c>
      <c r="Q3" s="3604" t="s">
        <v>1237</v>
      </c>
      <c r="R3" s="3541" t="s">
        <v>4</v>
      </c>
      <c r="S3" s="3543" t="s">
        <v>5</v>
      </c>
    </row>
    <row r="4" spans="1:22" s="207" customFormat="1" ht="20.100000000000001" customHeight="1" thickBot="1">
      <c r="A4" s="419" t="s">
        <v>6</v>
      </c>
      <c r="B4" s="420" t="s">
        <v>7</v>
      </c>
      <c r="C4" s="420" t="s">
        <v>8</v>
      </c>
      <c r="D4" s="420" t="s">
        <v>9</v>
      </c>
      <c r="E4" s="420" t="s">
        <v>10</v>
      </c>
      <c r="F4" s="1213" t="s">
        <v>11</v>
      </c>
      <c r="G4" s="3599"/>
      <c r="H4" s="3600"/>
      <c r="I4" s="3600"/>
      <c r="J4" s="3600"/>
      <c r="K4" s="3600"/>
      <c r="L4" s="3600"/>
      <c r="M4" s="3600"/>
      <c r="N4" s="3600"/>
      <c r="O4" s="3601"/>
      <c r="P4" s="3538"/>
      <c r="Q4" s="3605"/>
      <c r="R4" s="3542"/>
      <c r="S4" s="3544"/>
    </row>
    <row r="5" spans="1:22" s="235" customFormat="1" ht="20.100000000000001" customHeight="1" thickBot="1">
      <c r="A5" s="1214" t="s">
        <v>218</v>
      </c>
      <c r="B5" s="1215"/>
      <c r="C5" s="1215"/>
      <c r="D5" s="1215"/>
      <c r="E5" s="1216"/>
      <c r="F5" s="1217"/>
      <c r="G5" s="920"/>
      <c r="H5" s="546"/>
      <c r="I5" s="546"/>
      <c r="J5" s="546"/>
      <c r="K5" s="546"/>
      <c r="L5" s="546"/>
      <c r="M5" s="546"/>
      <c r="N5" s="1218"/>
      <c r="O5" s="546"/>
      <c r="P5" s="549">
        <f>SUM(P6)</f>
        <v>466283000</v>
      </c>
      <c r="Q5" s="549">
        <f>SUM(Q6)</f>
        <v>466283000</v>
      </c>
      <c r="R5" s="1048">
        <f t="shared" ref="R5" si="0">P5-Q5</f>
        <v>0</v>
      </c>
      <c r="S5" s="3219">
        <f t="shared" ref="S5" si="1">R5/Q5</f>
        <v>0</v>
      </c>
    </row>
    <row r="6" spans="1:22" ht="20.100000000000001" customHeight="1">
      <c r="A6" s="551"/>
      <c r="B6" s="552" t="s">
        <v>219</v>
      </c>
      <c r="C6" s="553"/>
      <c r="D6" s="553"/>
      <c r="E6" s="553"/>
      <c r="F6" s="1219"/>
      <c r="G6" s="1019"/>
      <c r="H6" s="555"/>
      <c r="I6" s="555"/>
      <c r="J6" s="555"/>
      <c r="K6" s="555"/>
      <c r="L6" s="555"/>
      <c r="M6" s="555"/>
      <c r="N6" s="1220"/>
      <c r="O6" s="555"/>
      <c r="P6" s="558">
        <f>P7+P96+P277+P317</f>
        <v>466283000</v>
      </c>
      <c r="Q6" s="558">
        <f>Q7+Q96+Q277+Q317</f>
        <v>466283000</v>
      </c>
      <c r="R6" s="673">
        <f t="shared" ref="R6:R67" si="2">P6-Q6</f>
        <v>0</v>
      </c>
      <c r="S6" s="2772">
        <f t="shared" ref="S6:S67" si="3">R6/Q6</f>
        <v>0</v>
      </c>
    </row>
    <row r="7" spans="1:22" ht="20.100000000000001" customHeight="1">
      <c r="A7" s="551"/>
      <c r="B7" s="565"/>
      <c r="C7" s="709" t="s">
        <v>220</v>
      </c>
      <c r="D7" s="709"/>
      <c r="E7" s="709"/>
      <c r="F7" s="1994"/>
      <c r="G7" s="1210"/>
      <c r="H7" s="713"/>
      <c r="I7" s="713"/>
      <c r="J7" s="713"/>
      <c r="K7" s="713"/>
      <c r="L7" s="713"/>
      <c r="M7" s="713"/>
      <c r="N7" s="1731"/>
      <c r="O7" s="713"/>
      <c r="P7" s="564">
        <f>P8+P24</f>
        <v>123490000</v>
      </c>
      <c r="Q7" s="564">
        <f>Q8+Q24</f>
        <v>123490000</v>
      </c>
      <c r="R7" s="673">
        <f t="shared" si="2"/>
        <v>0</v>
      </c>
      <c r="S7" s="2772">
        <f t="shared" si="3"/>
        <v>0</v>
      </c>
    </row>
    <row r="8" spans="1:22" s="235" customFormat="1" ht="20.100000000000001" customHeight="1" thickBot="1">
      <c r="A8" s="1223"/>
      <c r="B8" s="1224"/>
      <c r="C8" s="1225"/>
      <c r="D8" s="2081" t="s">
        <v>221</v>
      </c>
      <c r="E8" s="1076"/>
      <c r="F8" s="1248"/>
      <c r="G8" s="1200"/>
      <c r="H8" s="1077"/>
      <c r="I8" s="1077"/>
      <c r="J8" s="1077"/>
      <c r="K8" s="1077"/>
      <c r="L8" s="1077"/>
      <c r="M8" s="1077"/>
      <c r="N8" s="2082"/>
      <c r="O8" s="1077"/>
      <c r="P8" s="1081">
        <f>P9</f>
        <v>37340000</v>
      </c>
      <c r="Q8" s="1081">
        <f>Q9</f>
        <v>37340000</v>
      </c>
      <c r="R8" s="1252">
        <f t="shared" si="2"/>
        <v>0</v>
      </c>
      <c r="S8" s="3315">
        <f t="shared" si="3"/>
        <v>0</v>
      </c>
    </row>
    <row r="9" spans="1:22" ht="20.100000000000001" customHeight="1">
      <c r="A9" s="551"/>
      <c r="B9" s="565"/>
      <c r="C9" s="588"/>
      <c r="D9" s="565"/>
      <c r="E9" s="456" t="s">
        <v>146</v>
      </c>
      <c r="F9" s="457"/>
      <c r="G9" s="2770"/>
      <c r="H9" s="1228"/>
      <c r="I9" s="457"/>
      <c r="J9" s="1228"/>
      <c r="K9" s="457"/>
      <c r="L9" s="457"/>
      <c r="M9" s="457"/>
      <c r="N9" s="457"/>
      <c r="O9" s="459"/>
      <c r="P9" s="573">
        <f>O10+O12+O14+O16+O21+O18</f>
        <v>37340000</v>
      </c>
      <c r="Q9" s="573">
        <f>SUM(Q10,Q12,Q14,Q16,Q21)</f>
        <v>37340000</v>
      </c>
      <c r="R9" s="631">
        <f t="shared" si="2"/>
        <v>0</v>
      </c>
      <c r="S9" s="3170">
        <f t="shared" si="3"/>
        <v>0</v>
      </c>
    </row>
    <row r="10" spans="1:22" ht="20.100000000000001" customHeight="1">
      <c r="A10" s="551"/>
      <c r="B10" s="565"/>
      <c r="C10" s="588"/>
      <c r="D10" s="565"/>
      <c r="F10" s="633" t="s">
        <v>37</v>
      </c>
      <c r="G10" s="1229"/>
      <c r="H10" s="633"/>
      <c r="I10" s="633"/>
      <c r="J10" s="633"/>
      <c r="K10" s="633"/>
      <c r="L10" s="633"/>
      <c r="M10" s="633"/>
      <c r="N10" s="1230"/>
      <c r="O10" s="637">
        <f>SUM(O11:O11)</f>
        <v>1560000</v>
      </c>
      <c r="P10" s="616">
        <f>O10</f>
        <v>1560000</v>
      </c>
      <c r="Q10" s="616">
        <v>6240000</v>
      </c>
      <c r="R10" s="638">
        <f t="shared" si="2"/>
        <v>-4680000</v>
      </c>
      <c r="S10" s="3171">
        <f t="shared" si="3"/>
        <v>-0.75</v>
      </c>
    </row>
    <row r="11" spans="1:22" ht="20.100000000000001" customHeight="1">
      <c r="A11" s="551"/>
      <c r="B11" s="565"/>
      <c r="C11" s="588"/>
      <c r="D11" s="565"/>
      <c r="F11" s="1183" t="s">
        <v>1932</v>
      </c>
      <c r="G11" s="1114">
        <v>130000</v>
      </c>
      <c r="H11" s="1113" t="s">
        <v>335</v>
      </c>
      <c r="I11" s="1233">
        <v>1</v>
      </c>
      <c r="J11" s="1113" t="s">
        <v>335</v>
      </c>
      <c r="K11" s="1234">
        <v>12</v>
      </c>
      <c r="L11" s="1979"/>
      <c r="M11" s="1979"/>
      <c r="N11" s="1455" t="s">
        <v>20</v>
      </c>
      <c r="O11" s="1180">
        <f>G11*I11*K11</f>
        <v>1560000</v>
      </c>
      <c r="P11" s="1181"/>
      <c r="Q11" s="848"/>
      <c r="R11" s="849"/>
      <c r="S11" s="3197"/>
    </row>
    <row r="12" spans="1:22" ht="20.100000000000001" customHeight="1">
      <c r="A12" s="551"/>
      <c r="B12" s="565"/>
      <c r="C12" s="588"/>
      <c r="D12" s="565"/>
      <c r="F12" s="633" t="s">
        <v>39</v>
      </c>
      <c r="G12" s="1229"/>
      <c r="H12" s="633"/>
      <c r="I12" s="633"/>
      <c r="J12" s="633"/>
      <c r="K12" s="633"/>
      <c r="L12" s="633"/>
      <c r="M12" s="633"/>
      <c r="N12" s="633"/>
      <c r="O12" s="637">
        <f>SUM(O13:O13)</f>
        <v>22977000</v>
      </c>
      <c r="P12" s="616">
        <f>O12</f>
        <v>22977000</v>
      </c>
      <c r="Q12" s="616">
        <v>21684000</v>
      </c>
      <c r="R12" s="638">
        <f t="shared" si="2"/>
        <v>1293000</v>
      </c>
      <c r="S12" s="3171">
        <f t="shared" si="3"/>
        <v>5.9629219701162146E-2</v>
      </c>
      <c r="U12" s="68" t="s">
        <v>3353</v>
      </c>
      <c r="V12" s="179">
        <f>P8</f>
        <v>37340000</v>
      </c>
    </row>
    <row r="13" spans="1:22" ht="20.100000000000001" customHeight="1">
      <c r="A13" s="551"/>
      <c r="B13" s="565"/>
      <c r="C13" s="588"/>
      <c r="D13" s="565"/>
      <c r="F13" s="1183" t="s">
        <v>2484</v>
      </c>
      <c r="G13" s="1114">
        <v>478687.5</v>
      </c>
      <c r="H13" s="1113" t="s">
        <v>335</v>
      </c>
      <c r="I13" s="1233">
        <v>4</v>
      </c>
      <c r="J13" s="1113" t="s">
        <v>335</v>
      </c>
      <c r="K13" s="1234">
        <v>12</v>
      </c>
      <c r="L13" s="1979"/>
      <c r="M13" s="1979"/>
      <c r="N13" s="1455" t="s">
        <v>20</v>
      </c>
      <c r="O13" s="1180">
        <f>ROUNDUP(G13*I13*K13,-3)</f>
        <v>22977000</v>
      </c>
      <c r="P13" s="1181"/>
      <c r="Q13" s="848"/>
      <c r="R13" s="849"/>
      <c r="S13" s="3197"/>
      <c r="U13" s="68" t="s">
        <v>3357</v>
      </c>
      <c r="V13" s="179">
        <f>P24</f>
        <v>86150000</v>
      </c>
    </row>
    <row r="14" spans="1:22" ht="20.100000000000001" customHeight="1">
      <c r="A14" s="551"/>
      <c r="B14" s="565"/>
      <c r="C14" s="588"/>
      <c r="D14" s="565"/>
      <c r="F14" s="633" t="s">
        <v>41</v>
      </c>
      <c r="G14" s="1229"/>
      <c r="H14" s="633"/>
      <c r="I14" s="633"/>
      <c r="J14" s="633"/>
      <c r="K14" s="633"/>
      <c r="L14" s="633"/>
      <c r="M14" s="633"/>
      <c r="N14" s="1230"/>
      <c r="O14" s="637">
        <f>SUM(O15)</f>
        <v>3200000</v>
      </c>
      <c r="P14" s="616">
        <f>O14</f>
        <v>3200000</v>
      </c>
      <c r="Q14" s="616">
        <v>3200000</v>
      </c>
      <c r="R14" s="638">
        <f t="shared" si="2"/>
        <v>0</v>
      </c>
      <c r="S14" s="3171">
        <f t="shared" si="3"/>
        <v>0</v>
      </c>
      <c r="U14" s="68" t="s">
        <v>3349</v>
      </c>
      <c r="V14" s="179">
        <f>P130</f>
        <v>60592000</v>
      </c>
    </row>
    <row r="15" spans="1:22" ht="20.100000000000001" customHeight="1">
      <c r="A15" s="551"/>
      <c r="B15" s="565"/>
      <c r="C15" s="588"/>
      <c r="D15" s="565"/>
      <c r="F15" s="1183" t="s">
        <v>1824</v>
      </c>
      <c r="G15" s="1114">
        <v>400000</v>
      </c>
      <c r="H15" s="1113" t="s">
        <v>335</v>
      </c>
      <c r="I15" s="1233">
        <v>4</v>
      </c>
      <c r="J15" s="1113" t="s">
        <v>335</v>
      </c>
      <c r="K15" s="1234">
        <v>2</v>
      </c>
      <c r="L15" s="1979"/>
      <c r="M15" s="1979"/>
      <c r="N15" s="1455" t="s">
        <v>20</v>
      </c>
      <c r="O15" s="1180">
        <f>G15*I15*K15</f>
        <v>3200000</v>
      </c>
      <c r="P15" s="1181"/>
      <c r="Q15" s="848"/>
      <c r="R15" s="849"/>
      <c r="S15" s="3197"/>
    </row>
    <row r="16" spans="1:22" ht="20.100000000000001" customHeight="1">
      <c r="A16" s="551"/>
      <c r="B16" s="565"/>
      <c r="C16" s="588"/>
      <c r="D16" s="565"/>
      <c r="F16" s="633" t="s">
        <v>42</v>
      </c>
      <c r="G16" s="1229"/>
      <c r="H16" s="633"/>
      <c r="I16" s="633"/>
      <c r="J16" s="633"/>
      <c r="K16" s="633"/>
      <c r="L16" s="633"/>
      <c r="M16" s="633"/>
      <c r="N16" s="633"/>
      <c r="O16" s="637">
        <f>SUM(O17:O17)</f>
        <v>1607000</v>
      </c>
      <c r="P16" s="616">
        <f>O16</f>
        <v>1607000</v>
      </c>
      <c r="Q16" s="616">
        <v>1607000</v>
      </c>
      <c r="R16" s="638">
        <f t="shared" si="2"/>
        <v>0</v>
      </c>
      <c r="S16" s="3171">
        <f t="shared" si="3"/>
        <v>0</v>
      </c>
    </row>
    <row r="17" spans="1:19" ht="20.100000000000001" customHeight="1">
      <c r="A17" s="551"/>
      <c r="B17" s="565"/>
      <c r="C17" s="588"/>
      <c r="D17" s="565"/>
      <c r="E17" s="1236"/>
      <c r="F17" s="1183" t="s">
        <v>1546</v>
      </c>
      <c r="G17" s="1114">
        <v>80350</v>
      </c>
      <c r="H17" s="1113" t="s">
        <v>335</v>
      </c>
      <c r="I17" s="1233">
        <v>4</v>
      </c>
      <c r="J17" s="1113" t="s">
        <v>335</v>
      </c>
      <c r="K17" s="2255">
        <v>5</v>
      </c>
      <c r="L17" s="2240"/>
      <c r="M17" s="2240"/>
      <c r="N17" s="1455" t="s">
        <v>20</v>
      </c>
      <c r="O17" s="1180">
        <f>G17*I17*K17</f>
        <v>1607000</v>
      </c>
      <c r="P17" s="1181"/>
      <c r="Q17" s="848"/>
      <c r="R17" s="849"/>
      <c r="S17" s="3197"/>
    </row>
    <row r="18" spans="1:19" ht="20.100000000000001" customHeight="1">
      <c r="A18" s="551"/>
      <c r="B18" s="565"/>
      <c r="C18" s="588"/>
      <c r="D18" s="565"/>
      <c r="E18" s="1236"/>
      <c r="F18" s="633" t="s">
        <v>2602</v>
      </c>
      <c r="G18" s="1229"/>
      <c r="H18" s="633"/>
      <c r="I18" s="633"/>
      <c r="J18" s="633"/>
      <c r="K18" s="633"/>
      <c r="L18" s="633"/>
      <c r="M18" s="633"/>
      <c r="N18" s="633"/>
      <c r="O18" s="637">
        <f>SUM(O19:O20)</f>
        <v>3387000</v>
      </c>
      <c r="P18" s="616">
        <f>O18</f>
        <v>3387000</v>
      </c>
      <c r="Q18" s="616">
        <v>0</v>
      </c>
      <c r="R18" s="638">
        <f t="shared" ref="R18" si="4">P18-Q18</f>
        <v>3387000</v>
      </c>
      <c r="S18" s="3171"/>
    </row>
    <row r="19" spans="1:19" ht="20.100000000000001" customHeight="1">
      <c r="A19" s="551"/>
      <c r="B19" s="565"/>
      <c r="C19" s="588"/>
      <c r="D19" s="565"/>
      <c r="E19" s="1236"/>
      <c r="F19" s="1183" t="s">
        <v>2603</v>
      </c>
      <c r="G19" s="1453">
        <v>121390</v>
      </c>
      <c r="H19" s="1362" t="s">
        <v>335</v>
      </c>
      <c r="I19" s="2269">
        <v>2</v>
      </c>
      <c r="J19" s="1362" t="s">
        <v>335</v>
      </c>
      <c r="K19" s="1464">
        <v>12</v>
      </c>
      <c r="L19" s="2240"/>
      <c r="M19" s="2240"/>
      <c r="N19" s="1455" t="s">
        <v>2604</v>
      </c>
      <c r="O19" s="1180">
        <f>ROUNDUP(G19*I19*K19,-3)</f>
        <v>2914000</v>
      </c>
      <c r="P19" s="1181"/>
      <c r="Q19" s="848"/>
      <c r="R19" s="849"/>
      <c r="S19" s="3197"/>
    </row>
    <row r="20" spans="1:19" ht="20.100000000000001" customHeight="1">
      <c r="A20" s="551"/>
      <c r="B20" s="565"/>
      <c r="C20" s="588"/>
      <c r="D20" s="565"/>
      <c r="E20" s="1231"/>
      <c r="F20" s="1183" t="s">
        <v>2605</v>
      </c>
      <c r="G20" s="1453">
        <v>39390</v>
      </c>
      <c r="H20" s="1362" t="s">
        <v>335</v>
      </c>
      <c r="I20" s="2269">
        <v>1</v>
      </c>
      <c r="J20" s="1362" t="s">
        <v>335</v>
      </c>
      <c r="K20" s="1464">
        <v>12</v>
      </c>
      <c r="L20" s="2240"/>
      <c r="M20" s="2240"/>
      <c r="N20" s="1455" t="s">
        <v>28</v>
      </c>
      <c r="O20" s="1180">
        <f>ROUNDUP(G20*I20*K20,-3)</f>
        <v>473000</v>
      </c>
      <c r="P20" s="1181"/>
      <c r="Q20" s="848"/>
      <c r="R20" s="849"/>
      <c r="S20" s="3197"/>
    </row>
    <row r="21" spans="1:19" ht="20.100000000000001" customHeight="1">
      <c r="A21" s="551"/>
      <c r="B21" s="565"/>
      <c r="C21" s="588"/>
      <c r="D21" s="565"/>
      <c r="E21" s="1236"/>
      <c r="F21" s="633" t="s">
        <v>44</v>
      </c>
      <c r="G21" s="1229"/>
      <c r="H21" s="633"/>
      <c r="I21" s="633"/>
      <c r="J21" s="633"/>
      <c r="K21" s="633"/>
      <c r="L21" s="633"/>
      <c r="M21" s="633"/>
      <c r="N21" s="633"/>
      <c r="O21" s="637">
        <f>SUM(O22:O23)</f>
        <v>4609000</v>
      </c>
      <c r="P21" s="616">
        <f>O21</f>
        <v>4609000</v>
      </c>
      <c r="Q21" s="616">
        <v>4609000</v>
      </c>
      <c r="R21" s="638">
        <f t="shared" si="2"/>
        <v>0</v>
      </c>
      <c r="S21" s="3171">
        <f t="shared" si="3"/>
        <v>0</v>
      </c>
    </row>
    <row r="22" spans="1:19" ht="20.100000000000001" customHeight="1">
      <c r="A22" s="551"/>
      <c r="B22" s="565"/>
      <c r="C22" s="588"/>
      <c r="D22" s="565"/>
      <c r="E22" s="1236"/>
      <c r="F22" s="1183" t="s">
        <v>1837</v>
      </c>
      <c r="G22" s="1114">
        <v>24789700</v>
      </c>
      <c r="H22" s="1113" t="s">
        <v>335</v>
      </c>
      <c r="I22" s="2257">
        <v>12</v>
      </c>
      <c r="J22" s="1465"/>
      <c r="K22" s="1234"/>
      <c r="L22" s="1977"/>
      <c r="M22" s="1977"/>
      <c r="N22" s="1455" t="s">
        <v>20</v>
      </c>
      <c r="O22" s="1180">
        <f>ROUNDUP(G22/12,-3)</f>
        <v>2066000</v>
      </c>
      <c r="P22" s="1181"/>
      <c r="Q22" s="848"/>
      <c r="R22" s="849"/>
      <c r="S22" s="3197"/>
    </row>
    <row r="23" spans="1:19" ht="20.100000000000001" customHeight="1">
      <c r="A23" s="551"/>
      <c r="B23" s="565"/>
      <c r="C23" s="588"/>
      <c r="D23" s="565"/>
      <c r="E23" s="1231"/>
      <c r="F23" s="1183" t="s">
        <v>1838</v>
      </c>
      <c r="G23" s="1114">
        <v>30511650</v>
      </c>
      <c r="H23" s="1113" t="s">
        <v>335</v>
      </c>
      <c r="I23" s="2257">
        <v>12</v>
      </c>
      <c r="J23" s="1465"/>
      <c r="K23" s="1234"/>
      <c r="L23" s="2332"/>
      <c r="M23" s="2332"/>
      <c r="N23" s="1455" t="s">
        <v>20</v>
      </c>
      <c r="O23" s="1180">
        <f>ROUNDUP(G23/12,-3)</f>
        <v>2543000</v>
      </c>
      <c r="P23" s="1181"/>
      <c r="Q23" s="848"/>
      <c r="R23" s="849"/>
      <c r="S23" s="3197"/>
    </row>
    <row r="24" spans="1:19" ht="20.100000000000001" customHeight="1">
      <c r="A24" s="551"/>
      <c r="B24" s="565"/>
      <c r="C24" s="588"/>
      <c r="D24" s="2252" t="s">
        <v>126</v>
      </c>
      <c r="E24" s="2333"/>
      <c r="F24" s="2334"/>
      <c r="G24" s="2335"/>
      <c r="H24" s="2334"/>
      <c r="I24" s="2334"/>
      <c r="J24" s="2334"/>
      <c r="K24" s="2334"/>
      <c r="L24" s="2334"/>
      <c r="M24" s="2334"/>
      <c r="N24" s="2336"/>
      <c r="O24" s="2334"/>
      <c r="P24" s="2337">
        <f>P25+P37+P45+P55+P58+P66+P71+P76+P79+P83+P86+P91</f>
        <v>86150000</v>
      </c>
      <c r="Q24" s="2337">
        <f>Q25+Q37+Q45+Q55+Q58+Q66+Q71+Q76+Q79+Q83+Q86+Q91</f>
        <v>86150000</v>
      </c>
      <c r="R24" s="2338">
        <f t="shared" si="2"/>
        <v>0</v>
      </c>
      <c r="S24" s="3225">
        <f t="shared" si="3"/>
        <v>0</v>
      </c>
    </row>
    <row r="25" spans="1:19" ht="20.100000000000001" customHeight="1">
      <c r="A25" s="551"/>
      <c r="B25" s="565"/>
      <c r="C25" s="588"/>
      <c r="D25" s="565"/>
      <c r="E25" s="456" t="s">
        <v>46</v>
      </c>
      <c r="F25" s="457"/>
      <c r="G25" s="457"/>
      <c r="H25" s="1228"/>
      <c r="I25" s="457"/>
      <c r="J25" s="1228"/>
      <c r="K25" s="457"/>
      <c r="L25" s="457"/>
      <c r="M25" s="457"/>
      <c r="N25" s="457"/>
      <c r="O25" s="459"/>
      <c r="P25" s="573">
        <f>O26+O35+O32</f>
        <v>26537000</v>
      </c>
      <c r="Q25" s="573">
        <f>SUM(Q26,Q32,Q35)</f>
        <v>27620000</v>
      </c>
      <c r="R25" s="631">
        <f t="shared" si="2"/>
        <v>-1083000</v>
      </c>
      <c r="S25" s="3170">
        <f t="shared" si="3"/>
        <v>-3.9210716871832009E-2</v>
      </c>
    </row>
    <row r="26" spans="1:19" ht="20.100000000000001" customHeight="1">
      <c r="A26" s="551"/>
      <c r="B26" s="565"/>
      <c r="C26" s="588"/>
      <c r="D26" s="565"/>
      <c r="F26" s="633" t="s">
        <v>47</v>
      </c>
      <c r="G26" s="1229"/>
      <c r="H26" s="633"/>
      <c r="I26" s="633"/>
      <c r="J26" s="596"/>
      <c r="K26" s="596"/>
      <c r="L26" s="633"/>
      <c r="M26" s="596"/>
      <c r="N26" s="1293"/>
      <c r="O26" s="600">
        <f>SUM(O27:O31)</f>
        <v>13465000</v>
      </c>
      <c r="P26" s="616">
        <f>O26</f>
        <v>13465000</v>
      </c>
      <c r="Q26" s="2339">
        <v>12948000</v>
      </c>
      <c r="R26" s="638">
        <f t="shared" si="2"/>
        <v>517000</v>
      </c>
      <c r="S26" s="3249">
        <f t="shared" si="3"/>
        <v>3.992894655545258E-2</v>
      </c>
    </row>
    <row r="27" spans="1:19" ht="20.100000000000001" customHeight="1">
      <c r="A27" s="551"/>
      <c r="B27" s="565"/>
      <c r="C27" s="588"/>
      <c r="D27" s="565"/>
      <c r="E27" s="1231"/>
      <c r="F27" s="1183" t="s">
        <v>1553</v>
      </c>
      <c r="G27" s="1114">
        <f>P9-O21+O128+O118</f>
        <v>133099000</v>
      </c>
      <c r="H27" s="1113" t="s">
        <v>335</v>
      </c>
      <c r="I27" s="2209">
        <v>4.4999999999999998E-2</v>
      </c>
      <c r="J27" s="1466"/>
      <c r="K27" s="1234"/>
      <c r="L27" s="1234"/>
      <c r="M27" s="1979"/>
      <c r="N27" s="1980" t="s">
        <v>222</v>
      </c>
      <c r="O27" s="603">
        <f>ROUNDUP(G27*I27,-3)</f>
        <v>5990000</v>
      </c>
      <c r="P27" s="1181"/>
      <c r="Q27" s="1181"/>
      <c r="R27" s="849"/>
      <c r="S27" s="3197"/>
    </row>
    <row r="28" spans="1:19" ht="20.100000000000001" customHeight="1">
      <c r="A28" s="551"/>
      <c r="B28" s="565"/>
      <c r="C28" s="588"/>
      <c r="D28" s="565"/>
      <c r="E28" s="1236"/>
      <c r="F28" s="1183" t="s">
        <v>1554</v>
      </c>
      <c r="G28" s="1114">
        <f>G27</f>
        <v>133099000</v>
      </c>
      <c r="H28" s="1113" t="s">
        <v>335</v>
      </c>
      <c r="I28" s="2209">
        <v>3.2300000000000002E-2</v>
      </c>
      <c r="J28" s="1466"/>
      <c r="K28" s="1234"/>
      <c r="L28" s="1234"/>
      <c r="M28" s="1979"/>
      <c r="N28" s="1980" t="s">
        <v>222</v>
      </c>
      <c r="O28" s="603">
        <f>ROUNDUP(G28*I28,-3)</f>
        <v>4300000</v>
      </c>
      <c r="P28" s="1181"/>
      <c r="Q28" s="1181"/>
      <c r="R28" s="849"/>
      <c r="S28" s="3197"/>
    </row>
    <row r="29" spans="1:19" ht="20.100000000000001" customHeight="1">
      <c r="A29" s="551"/>
      <c r="B29" s="565"/>
      <c r="C29" s="588"/>
      <c r="D29" s="565"/>
      <c r="E29" s="1236"/>
      <c r="F29" s="1183" t="s">
        <v>1555</v>
      </c>
      <c r="G29" s="1114">
        <f>O28</f>
        <v>4300000</v>
      </c>
      <c r="H29" s="1113" t="s">
        <v>335</v>
      </c>
      <c r="I29" s="2209">
        <v>8.5099999999999995E-2</v>
      </c>
      <c r="J29" s="1466"/>
      <c r="K29" s="1234"/>
      <c r="L29" s="1234"/>
      <c r="M29" s="1979"/>
      <c r="N29" s="1980" t="s">
        <v>80</v>
      </c>
      <c r="O29" s="603">
        <f>ROUNDUP(G29*I29,-3)</f>
        <v>366000</v>
      </c>
      <c r="P29" s="1181"/>
      <c r="Q29" s="1181"/>
      <c r="R29" s="849"/>
      <c r="S29" s="3197"/>
    </row>
    <row r="30" spans="1:19" ht="20.100000000000001" customHeight="1">
      <c r="A30" s="551"/>
      <c r="B30" s="565"/>
      <c r="C30" s="588"/>
      <c r="D30" s="565"/>
      <c r="E30" s="1236"/>
      <c r="F30" s="1183" t="s">
        <v>1556</v>
      </c>
      <c r="G30" s="1114">
        <f>G27</f>
        <v>133099000</v>
      </c>
      <c r="H30" s="1113" t="s">
        <v>335</v>
      </c>
      <c r="I30" s="2209">
        <v>8.9999999999999993E-3</v>
      </c>
      <c r="J30" s="1466"/>
      <c r="K30" s="1234"/>
      <c r="L30" s="1234"/>
      <c r="M30" s="1979"/>
      <c r="N30" s="1980" t="s">
        <v>79</v>
      </c>
      <c r="O30" s="603">
        <f>ROUNDUP(G30*I30,-3)</f>
        <v>1198000</v>
      </c>
      <c r="P30" s="1181"/>
      <c r="Q30" s="1181"/>
      <c r="R30" s="849"/>
      <c r="S30" s="3197"/>
    </row>
    <row r="31" spans="1:19" ht="20.100000000000001" customHeight="1">
      <c r="A31" s="551"/>
      <c r="B31" s="565"/>
      <c r="C31" s="588"/>
      <c r="D31" s="565"/>
      <c r="E31" s="1236"/>
      <c r="F31" s="1183" t="s">
        <v>1557</v>
      </c>
      <c r="G31" s="1114">
        <f>G27</f>
        <v>133099000</v>
      </c>
      <c r="H31" s="1113" t="s">
        <v>335</v>
      </c>
      <c r="I31" s="2209">
        <v>1.21E-2</v>
      </c>
      <c r="J31" s="1466"/>
      <c r="K31" s="1234"/>
      <c r="L31" s="1234"/>
      <c r="M31" s="1979"/>
      <c r="N31" s="1980" t="s">
        <v>84</v>
      </c>
      <c r="O31" s="603">
        <f>ROUNDUP(G31*I31,-3)</f>
        <v>1611000</v>
      </c>
      <c r="P31" s="1181"/>
      <c r="Q31" s="1181"/>
      <c r="R31" s="849"/>
      <c r="S31" s="3197"/>
    </row>
    <row r="32" spans="1:19" ht="20.100000000000001" customHeight="1">
      <c r="A32" s="551"/>
      <c r="B32" s="565"/>
      <c r="C32" s="588"/>
      <c r="D32" s="565"/>
      <c r="E32" s="691"/>
      <c r="F32" s="633" t="s">
        <v>520</v>
      </c>
      <c r="G32" s="1229"/>
      <c r="H32" s="633"/>
      <c r="I32" s="633"/>
      <c r="J32" s="633"/>
      <c r="K32" s="633"/>
      <c r="L32" s="633"/>
      <c r="M32" s="633"/>
      <c r="N32" s="1230"/>
      <c r="O32" s="637">
        <f>SUM(O33:O34)</f>
        <v>10000000</v>
      </c>
      <c r="P32" s="616">
        <f>O32</f>
        <v>10000000</v>
      </c>
      <c r="Q32" s="616">
        <v>11600000</v>
      </c>
      <c r="R32" s="638">
        <f t="shared" si="2"/>
        <v>-1600000</v>
      </c>
      <c r="S32" s="3224">
        <f t="shared" si="3"/>
        <v>-0.13793103448275862</v>
      </c>
    </row>
    <row r="33" spans="1:19" ht="20.100000000000001" customHeight="1">
      <c r="A33" s="551"/>
      <c r="B33" s="565"/>
      <c r="C33" s="588"/>
      <c r="D33" s="565"/>
      <c r="E33" s="1237"/>
      <c r="F33" s="1183" t="s">
        <v>1735</v>
      </c>
      <c r="G33" s="1453">
        <v>400000</v>
      </c>
      <c r="H33" s="1362" t="s">
        <v>335</v>
      </c>
      <c r="I33" s="2269">
        <v>6</v>
      </c>
      <c r="J33" s="1362"/>
      <c r="K33" s="1464"/>
      <c r="L33" s="1464"/>
      <c r="M33" s="1464"/>
      <c r="N33" s="1455" t="s">
        <v>20</v>
      </c>
      <c r="O33" s="1180">
        <f>ROUNDUP(G33*I33,-3)</f>
        <v>2400000</v>
      </c>
      <c r="P33" s="848"/>
      <c r="Q33" s="848"/>
      <c r="R33" s="849"/>
      <c r="S33" s="3197"/>
    </row>
    <row r="34" spans="1:19" ht="20.100000000000001" customHeight="1">
      <c r="A34" s="551"/>
      <c r="B34" s="565"/>
      <c r="C34" s="588"/>
      <c r="D34" s="565"/>
      <c r="E34" s="1237"/>
      <c r="F34" s="1183" t="s">
        <v>1560</v>
      </c>
      <c r="G34" s="1114">
        <v>950000</v>
      </c>
      <c r="H34" s="1113" t="s">
        <v>335</v>
      </c>
      <c r="I34" s="1233">
        <v>8</v>
      </c>
      <c r="J34" s="1113"/>
      <c r="K34" s="1234"/>
      <c r="L34" s="1234"/>
      <c r="M34" s="1234"/>
      <c r="N34" s="1235" t="s">
        <v>20</v>
      </c>
      <c r="O34" s="716">
        <f>ROUNDUP(G34*I34,-3)</f>
        <v>7600000</v>
      </c>
      <c r="P34" s="848"/>
      <c r="Q34" s="848"/>
      <c r="R34" s="849"/>
      <c r="S34" s="3197"/>
    </row>
    <row r="35" spans="1:19" ht="20.100000000000001" customHeight="1">
      <c r="A35" s="551"/>
      <c r="B35" s="565"/>
      <c r="C35" s="588"/>
      <c r="D35" s="565"/>
      <c r="E35" s="1236"/>
      <c r="F35" s="633" t="s">
        <v>37</v>
      </c>
      <c r="G35" s="1229"/>
      <c r="H35" s="633"/>
      <c r="I35" s="633"/>
      <c r="J35" s="633"/>
      <c r="K35" s="633"/>
      <c r="L35" s="633"/>
      <c r="M35" s="2340"/>
      <c r="N35" s="1293"/>
      <c r="O35" s="600">
        <f>SUM(O36)</f>
        <v>3072000</v>
      </c>
      <c r="P35" s="616">
        <f>O35</f>
        <v>3072000</v>
      </c>
      <c r="Q35" s="616">
        <v>3072000</v>
      </c>
      <c r="R35" s="638">
        <f t="shared" si="2"/>
        <v>0</v>
      </c>
      <c r="S35" s="3316">
        <f t="shared" si="3"/>
        <v>0</v>
      </c>
    </row>
    <row r="36" spans="1:19" ht="20.100000000000001" customHeight="1">
      <c r="A36" s="551"/>
      <c r="B36" s="565"/>
      <c r="C36" s="588"/>
      <c r="D36" s="565"/>
      <c r="E36" s="2341"/>
      <c r="F36" s="1241" t="s">
        <v>1558</v>
      </c>
      <c r="G36" s="1199">
        <v>8000</v>
      </c>
      <c r="H36" s="1242" t="s">
        <v>335</v>
      </c>
      <c r="I36" s="2342">
        <v>8</v>
      </c>
      <c r="J36" s="1242" t="s">
        <v>335</v>
      </c>
      <c r="K36" s="1256">
        <v>4</v>
      </c>
      <c r="L36" s="1242" t="s">
        <v>335</v>
      </c>
      <c r="M36" s="1244">
        <v>12</v>
      </c>
      <c r="N36" s="2190" t="s">
        <v>80</v>
      </c>
      <c r="O36" s="2343">
        <f>G36*I36*K36*M36</f>
        <v>3072000</v>
      </c>
      <c r="P36" s="892"/>
      <c r="Q36" s="892"/>
      <c r="R36" s="894"/>
      <c r="S36" s="3198"/>
    </row>
    <row r="37" spans="1:19" ht="20.100000000000001" customHeight="1">
      <c r="A37" s="551"/>
      <c r="B37" s="565"/>
      <c r="C37" s="588"/>
      <c r="D37" s="565"/>
      <c r="E37" s="456" t="s">
        <v>1158</v>
      </c>
      <c r="F37" s="457"/>
      <c r="G37" s="457"/>
      <c r="H37" s="1228"/>
      <c r="I37" s="457"/>
      <c r="J37" s="1228"/>
      <c r="K37" s="457"/>
      <c r="L37" s="457"/>
      <c r="M37" s="457"/>
      <c r="N37" s="457"/>
      <c r="O37" s="459"/>
      <c r="P37" s="872">
        <f>O38</f>
        <v>10940000</v>
      </c>
      <c r="Q37" s="872">
        <f>Q38</f>
        <v>9380000</v>
      </c>
      <c r="R37" s="873">
        <f t="shared" si="2"/>
        <v>1560000</v>
      </c>
      <c r="S37" s="3199">
        <f t="shared" si="3"/>
        <v>0.16631130063965885</v>
      </c>
    </row>
    <row r="38" spans="1:19" ht="20.100000000000001" customHeight="1">
      <c r="A38" s="551"/>
      <c r="B38" s="565"/>
      <c r="C38" s="588"/>
      <c r="D38" s="565"/>
      <c r="F38" s="633" t="s">
        <v>49</v>
      </c>
      <c r="G38" s="1229"/>
      <c r="H38" s="633"/>
      <c r="I38" s="633"/>
      <c r="J38" s="633"/>
      <c r="K38" s="633"/>
      <c r="L38" s="633"/>
      <c r="M38" s="596"/>
      <c r="N38" s="1230"/>
      <c r="O38" s="637">
        <f>SUM(O39,O40)</f>
        <v>10940000</v>
      </c>
      <c r="P38" s="616">
        <f>O38</f>
        <v>10940000</v>
      </c>
      <c r="Q38" s="581">
        <v>9380000</v>
      </c>
      <c r="R38" s="638">
        <f t="shared" si="2"/>
        <v>1560000</v>
      </c>
      <c r="S38" s="3224">
        <f t="shared" si="3"/>
        <v>0.16631130063965885</v>
      </c>
    </row>
    <row r="39" spans="1:19" ht="20.100000000000001" customHeight="1">
      <c r="A39" s="551"/>
      <c r="B39" s="565"/>
      <c r="C39" s="588"/>
      <c r="D39" s="565"/>
      <c r="F39" s="1183" t="s">
        <v>1561</v>
      </c>
      <c r="G39" s="1453">
        <v>80000</v>
      </c>
      <c r="H39" s="1362" t="s">
        <v>335</v>
      </c>
      <c r="I39" s="2269">
        <v>8</v>
      </c>
      <c r="J39" s="1362" t="s">
        <v>335</v>
      </c>
      <c r="K39" s="1464">
        <v>12</v>
      </c>
      <c r="L39" s="1464"/>
      <c r="M39" s="1977"/>
      <c r="N39" s="1455" t="s">
        <v>20</v>
      </c>
      <c r="O39" s="1180">
        <f>G39*I39*K39</f>
        <v>7680000</v>
      </c>
      <c r="P39" s="593"/>
      <c r="Q39" s="593"/>
      <c r="R39" s="686"/>
      <c r="S39" s="3177"/>
    </row>
    <row r="40" spans="1:19" ht="20.100000000000001" customHeight="1">
      <c r="A40" s="551"/>
      <c r="B40" s="565"/>
      <c r="C40" s="588"/>
      <c r="D40" s="565"/>
      <c r="F40" s="1348" t="s">
        <v>2606</v>
      </c>
      <c r="G40" s="2302"/>
      <c r="H40" s="1436"/>
      <c r="I40" s="1872"/>
      <c r="J40" s="1436"/>
      <c r="K40" s="2304"/>
      <c r="L40" s="2304"/>
      <c r="M40" s="1969"/>
      <c r="N40" s="2305"/>
      <c r="O40" s="2268">
        <f>SUM(O41:O44)</f>
        <v>3260000</v>
      </c>
      <c r="P40" s="593"/>
      <c r="Q40" s="593"/>
      <c r="R40" s="686"/>
      <c r="S40" s="3177"/>
    </row>
    <row r="41" spans="1:19" ht="20.100000000000001" customHeight="1">
      <c r="A41" s="551"/>
      <c r="B41" s="565"/>
      <c r="C41" s="588"/>
      <c r="D41" s="565"/>
      <c r="F41" s="1183" t="s">
        <v>2607</v>
      </c>
      <c r="G41" s="1453">
        <v>35000</v>
      </c>
      <c r="H41" s="1362" t="s">
        <v>335</v>
      </c>
      <c r="I41" s="2269">
        <v>1</v>
      </c>
      <c r="J41" s="1362" t="s">
        <v>335</v>
      </c>
      <c r="K41" s="2270">
        <v>10</v>
      </c>
      <c r="L41" s="1464"/>
      <c r="M41" s="1977"/>
      <c r="N41" s="1455" t="s">
        <v>20</v>
      </c>
      <c r="O41" s="1180">
        <f>G41*I41*K41</f>
        <v>350000</v>
      </c>
      <c r="P41" s="593"/>
      <c r="Q41" s="593"/>
      <c r="R41" s="686"/>
      <c r="S41" s="3177"/>
    </row>
    <row r="42" spans="1:19" ht="20.100000000000001" customHeight="1">
      <c r="A42" s="551"/>
      <c r="B42" s="565"/>
      <c r="C42" s="588"/>
      <c r="D42" s="565"/>
      <c r="F42" s="1183" t="s">
        <v>2608</v>
      </c>
      <c r="G42" s="1453">
        <v>90000</v>
      </c>
      <c r="H42" s="1362" t="s">
        <v>335</v>
      </c>
      <c r="I42" s="2269">
        <v>1</v>
      </c>
      <c r="J42" s="1362" t="s">
        <v>335</v>
      </c>
      <c r="K42" s="2270">
        <v>9</v>
      </c>
      <c r="L42" s="1464"/>
      <c r="M42" s="1977"/>
      <c r="N42" s="1455" t="s">
        <v>20</v>
      </c>
      <c r="O42" s="1180">
        <f>G42*I42*K42</f>
        <v>810000</v>
      </c>
      <c r="P42" s="593"/>
      <c r="Q42" s="593"/>
      <c r="R42" s="686"/>
      <c r="S42" s="3177"/>
    </row>
    <row r="43" spans="1:19" ht="20.100000000000001" customHeight="1">
      <c r="A43" s="551"/>
      <c r="B43" s="565"/>
      <c r="C43" s="588"/>
      <c r="D43" s="565"/>
      <c r="F43" s="1183" t="s">
        <v>2609</v>
      </c>
      <c r="G43" s="1453">
        <v>80000</v>
      </c>
      <c r="H43" s="1362" t="s">
        <v>335</v>
      </c>
      <c r="I43" s="2269">
        <v>1</v>
      </c>
      <c r="J43" s="1362" t="s">
        <v>335</v>
      </c>
      <c r="K43" s="2270">
        <v>10</v>
      </c>
      <c r="L43" s="1464"/>
      <c r="M43" s="1977"/>
      <c r="N43" s="1455" t="s">
        <v>20</v>
      </c>
      <c r="O43" s="1180">
        <f>G43*I43*K43</f>
        <v>800000</v>
      </c>
      <c r="P43" s="593"/>
      <c r="Q43" s="593"/>
      <c r="R43" s="686"/>
      <c r="S43" s="3177"/>
    </row>
    <row r="44" spans="1:19" ht="20.100000000000001" customHeight="1">
      <c r="A44" s="551"/>
      <c r="B44" s="565"/>
      <c r="C44" s="588"/>
      <c r="D44" s="565"/>
      <c r="F44" s="1183" t="s">
        <v>2610</v>
      </c>
      <c r="G44" s="1453">
        <v>1300000</v>
      </c>
      <c r="H44" s="1362" t="s">
        <v>335</v>
      </c>
      <c r="I44" s="1454">
        <v>1</v>
      </c>
      <c r="J44" s="1362"/>
      <c r="K44" s="2270"/>
      <c r="L44" s="1464"/>
      <c r="M44" s="1979"/>
      <c r="N44" s="1455" t="s">
        <v>20</v>
      </c>
      <c r="O44" s="1180">
        <f>G44*I44</f>
        <v>1300000</v>
      </c>
      <c r="P44" s="593"/>
      <c r="Q44" s="593"/>
      <c r="R44" s="686"/>
      <c r="S44" s="3177"/>
    </row>
    <row r="45" spans="1:19" ht="20.100000000000001" customHeight="1">
      <c r="A45" s="551"/>
      <c r="B45" s="565"/>
      <c r="C45" s="588"/>
      <c r="D45" s="565"/>
      <c r="E45" s="456" t="s">
        <v>1157</v>
      </c>
      <c r="F45" s="457"/>
      <c r="G45" s="457"/>
      <c r="H45" s="1228"/>
      <c r="I45" s="457"/>
      <c r="J45" s="1228"/>
      <c r="K45" s="457"/>
      <c r="L45" s="457"/>
      <c r="M45" s="457"/>
      <c r="N45" s="457"/>
      <c r="O45" s="459"/>
      <c r="P45" s="573">
        <f>O46+O48+O52</f>
        <v>3189000</v>
      </c>
      <c r="Q45" s="573">
        <f>SUM(Q46,Q48,Q52)</f>
        <v>3189000</v>
      </c>
      <c r="R45" s="631">
        <f t="shared" si="2"/>
        <v>0</v>
      </c>
      <c r="S45" s="3170">
        <f t="shared" si="3"/>
        <v>0</v>
      </c>
    </row>
    <row r="46" spans="1:19" ht="20.100000000000001" customHeight="1">
      <c r="A46" s="551"/>
      <c r="B46" s="565"/>
      <c r="C46" s="588"/>
      <c r="D46" s="565"/>
      <c r="F46" s="633" t="s">
        <v>50</v>
      </c>
      <c r="G46" s="1229"/>
      <c r="H46" s="633"/>
      <c r="I46" s="633"/>
      <c r="J46" s="633"/>
      <c r="K46" s="596"/>
      <c r="L46" s="596"/>
      <c r="M46" s="596"/>
      <c r="N46" s="1230"/>
      <c r="O46" s="637">
        <f>SUM(O47:O47)</f>
        <v>960000</v>
      </c>
      <c r="P46" s="616">
        <f>O46</f>
        <v>960000</v>
      </c>
      <c r="Q46" s="581">
        <v>960000</v>
      </c>
      <c r="R46" s="638">
        <f t="shared" si="2"/>
        <v>0</v>
      </c>
      <c r="S46" s="3224">
        <f t="shared" si="3"/>
        <v>0</v>
      </c>
    </row>
    <row r="47" spans="1:19" ht="20.100000000000001" customHeight="1">
      <c r="A47" s="551"/>
      <c r="B47" s="565"/>
      <c r="C47" s="588"/>
      <c r="D47" s="565"/>
      <c r="E47" s="1231"/>
      <c r="F47" s="1183" t="s">
        <v>1839</v>
      </c>
      <c r="G47" s="1114">
        <v>80000</v>
      </c>
      <c r="H47" s="1113" t="s">
        <v>335</v>
      </c>
      <c r="I47" s="1234">
        <v>12</v>
      </c>
      <c r="J47" s="1113"/>
      <c r="K47" s="1972"/>
      <c r="L47" s="1972"/>
      <c r="M47" s="1972"/>
      <c r="N47" s="1235" t="s">
        <v>20</v>
      </c>
      <c r="O47" s="716">
        <f>G47*I47</f>
        <v>960000</v>
      </c>
      <c r="P47" s="593"/>
      <c r="Q47" s="593"/>
      <c r="R47" s="686"/>
      <c r="S47" s="3177"/>
    </row>
    <row r="48" spans="1:19" ht="20.100000000000001" customHeight="1">
      <c r="A48" s="551"/>
      <c r="B48" s="565"/>
      <c r="C48" s="588"/>
      <c r="D48" s="565"/>
      <c r="E48" s="1231"/>
      <c r="F48" s="633" t="s">
        <v>51</v>
      </c>
      <c r="G48" s="1229"/>
      <c r="H48" s="633"/>
      <c r="I48" s="633"/>
      <c r="J48" s="633"/>
      <c r="K48" s="2340"/>
      <c r="L48" s="2340"/>
      <c r="M48" s="2340"/>
      <c r="N48" s="1230"/>
      <c r="O48" s="637">
        <f>SUM(O49:O51)</f>
        <v>1764000</v>
      </c>
      <c r="P48" s="616">
        <f>O48</f>
        <v>1764000</v>
      </c>
      <c r="Q48" s="581">
        <v>1764000</v>
      </c>
      <c r="R48" s="638">
        <f t="shared" si="2"/>
        <v>0</v>
      </c>
      <c r="S48" s="3224">
        <f t="shared" si="3"/>
        <v>0</v>
      </c>
    </row>
    <row r="49" spans="1:19" ht="20.100000000000001" customHeight="1">
      <c r="A49" s="551"/>
      <c r="B49" s="565"/>
      <c r="C49" s="588"/>
      <c r="D49" s="565"/>
      <c r="E49" s="1231"/>
      <c r="F49" s="1183" t="s">
        <v>1840</v>
      </c>
      <c r="G49" s="1114">
        <v>50000</v>
      </c>
      <c r="H49" s="1113" t="s">
        <v>335</v>
      </c>
      <c r="I49" s="1234">
        <v>12</v>
      </c>
      <c r="J49" s="1113"/>
      <c r="K49" s="1972"/>
      <c r="L49" s="1972"/>
      <c r="M49" s="1972"/>
      <c r="N49" s="1235" t="s">
        <v>20</v>
      </c>
      <c r="O49" s="716">
        <f>G49*I49</f>
        <v>600000</v>
      </c>
      <c r="P49" s="593"/>
      <c r="Q49" s="593"/>
      <c r="R49" s="686"/>
      <c r="S49" s="3177"/>
    </row>
    <row r="50" spans="1:19" ht="20.100000000000001" customHeight="1">
      <c r="A50" s="551"/>
      <c r="B50" s="565"/>
      <c r="C50" s="588"/>
      <c r="D50" s="565"/>
      <c r="E50" s="1231"/>
      <c r="F50" s="1183" t="s">
        <v>1841</v>
      </c>
      <c r="G50" s="1114">
        <v>42000</v>
      </c>
      <c r="H50" s="1113" t="s">
        <v>335</v>
      </c>
      <c r="I50" s="1234">
        <v>12</v>
      </c>
      <c r="J50" s="1113"/>
      <c r="K50" s="1972"/>
      <c r="L50" s="1972"/>
      <c r="M50" s="1972"/>
      <c r="N50" s="1235" t="s">
        <v>20</v>
      </c>
      <c r="O50" s="716">
        <f>G50*I50</f>
        <v>504000</v>
      </c>
      <c r="P50" s="593"/>
      <c r="Q50" s="593"/>
      <c r="R50" s="686"/>
      <c r="S50" s="3177"/>
    </row>
    <row r="51" spans="1:19" ht="20.100000000000001" customHeight="1">
      <c r="A51" s="551"/>
      <c r="B51" s="565"/>
      <c r="C51" s="588"/>
      <c r="D51" s="565"/>
      <c r="E51" s="1231"/>
      <c r="F51" s="1183" t="s">
        <v>1825</v>
      </c>
      <c r="G51" s="1114">
        <v>55000</v>
      </c>
      <c r="H51" s="1113" t="s">
        <v>335</v>
      </c>
      <c r="I51" s="1234">
        <v>12</v>
      </c>
      <c r="J51" s="1113"/>
      <c r="K51" s="1972"/>
      <c r="L51" s="1972"/>
      <c r="M51" s="1972"/>
      <c r="N51" s="1235" t="s">
        <v>20</v>
      </c>
      <c r="O51" s="716">
        <f>G51*I51</f>
        <v>660000</v>
      </c>
      <c r="P51" s="593"/>
      <c r="Q51" s="593"/>
      <c r="R51" s="686"/>
      <c r="S51" s="3177"/>
    </row>
    <row r="52" spans="1:19" ht="20.100000000000001" customHeight="1">
      <c r="A52" s="551"/>
      <c r="B52" s="565"/>
      <c r="C52" s="588"/>
      <c r="D52" s="565"/>
      <c r="E52" s="1231"/>
      <c r="F52" s="633" t="s">
        <v>519</v>
      </c>
      <c r="G52" s="1229"/>
      <c r="H52" s="633"/>
      <c r="I52" s="633"/>
      <c r="J52" s="633"/>
      <c r="K52" s="2340"/>
      <c r="L52" s="2340"/>
      <c r="M52" s="2340"/>
      <c r="N52" s="1230"/>
      <c r="O52" s="637">
        <f>SUM(O53:O54)</f>
        <v>465000</v>
      </c>
      <c r="P52" s="616">
        <f>O52</f>
        <v>465000</v>
      </c>
      <c r="Q52" s="581">
        <v>465000</v>
      </c>
      <c r="R52" s="638">
        <f t="shared" si="2"/>
        <v>0</v>
      </c>
      <c r="S52" s="3224">
        <f t="shared" si="3"/>
        <v>0</v>
      </c>
    </row>
    <row r="53" spans="1:19" ht="20.100000000000001" customHeight="1">
      <c r="A53" s="551"/>
      <c r="B53" s="565"/>
      <c r="C53" s="588"/>
      <c r="D53" s="565"/>
      <c r="E53" s="1231"/>
      <c r="F53" s="714" t="s">
        <v>1826</v>
      </c>
      <c r="G53" s="1387">
        <v>65000</v>
      </c>
      <c r="H53" s="2344" t="s">
        <v>335</v>
      </c>
      <c r="I53" s="1260">
        <v>1</v>
      </c>
      <c r="J53" s="2344"/>
      <c r="K53" s="2345"/>
      <c r="L53" s="2345"/>
      <c r="M53" s="2345"/>
      <c r="N53" s="2346" t="s">
        <v>20</v>
      </c>
      <c r="O53" s="716">
        <f>G53*I53</f>
        <v>65000</v>
      </c>
      <c r="P53" s="593"/>
      <c r="Q53" s="593"/>
      <c r="R53" s="686"/>
      <c r="S53" s="3177"/>
    </row>
    <row r="54" spans="1:19" ht="20.100000000000001" customHeight="1">
      <c r="A54" s="551"/>
      <c r="B54" s="565"/>
      <c r="C54" s="588"/>
      <c r="D54" s="565"/>
      <c r="E54" s="1231"/>
      <c r="F54" s="1183" t="s">
        <v>1668</v>
      </c>
      <c r="G54" s="1114">
        <v>400000</v>
      </c>
      <c r="H54" s="1113" t="s">
        <v>335</v>
      </c>
      <c r="I54" s="1260">
        <v>1</v>
      </c>
      <c r="J54" s="1113"/>
      <c r="K54" s="1972"/>
      <c r="L54" s="1972"/>
      <c r="M54" s="1972"/>
      <c r="N54" s="1235" t="s">
        <v>20</v>
      </c>
      <c r="O54" s="716">
        <f>G54*I54</f>
        <v>400000</v>
      </c>
      <c r="P54" s="593"/>
      <c r="Q54" s="558"/>
      <c r="R54" s="686"/>
      <c r="S54" s="3177"/>
    </row>
    <row r="55" spans="1:19" ht="20.100000000000001" customHeight="1">
      <c r="A55" s="551"/>
      <c r="B55" s="565"/>
      <c r="C55" s="588"/>
      <c r="D55" s="565"/>
      <c r="E55" s="456" t="s">
        <v>1146</v>
      </c>
      <c r="F55" s="457"/>
      <c r="G55" s="457"/>
      <c r="H55" s="1228"/>
      <c r="I55" s="457"/>
      <c r="J55" s="1228"/>
      <c r="K55" s="457"/>
      <c r="L55" s="457"/>
      <c r="M55" s="457"/>
      <c r="N55" s="457"/>
      <c r="O55" s="459"/>
      <c r="P55" s="573">
        <f>O56</f>
        <v>22800000</v>
      </c>
      <c r="Q55" s="872">
        <f>Q56</f>
        <v>22800000</v>
      </c>
      <c r="R55" s="631">
        <f t="shared" si="2"/>
        <v>0</v>
      </c>
      <c r="S55" s="3170">
        <f t="shared" si="3"/>
        <v>0</v>
      </c>
    </row>
    <row r="56" spans="1:19" ht="20.100000000000001" customHeight="1">
      <c r="A56" s="551"/>
      <c r="B56" s="565"/>
      <c r="C56" s="588"/>
      <c r="D56" s="565"/>
      <c r="F56" s="633" t="s">
        <v>53</v>
      </c>
      <c r="G56" s="1229"/>
      <c r="H56" s="633"/>
      <c r="I56" s="633"/>
      <c r="J56" s="633"/>
      <c r="K56" s="633"/>
      <c r="L56" s="633"/>
      <c r="M56" s="2069"/>
      <c r="N56" s="2072"/>
      <c r="O56" s="2347">
        <f>SUM(O57)</f>
        <v>22800000</v>
      </c>
      <c r="P56" s="616">
        <f>O56</f>
        <v>22800000</v>
      </c>
      <c r="Q56" s="581">
        <v>22800000</v>
      </c>
      <c r="R56" s="638">
        <f t="shared" si="2"/>
        <v>0</v>
      </c>
      <c r="S56" s="3224">
        <f t="shared" si="3"/>
        <v>0</v>
      </c>
    </row>
    <row r="57" spans="1:19" ht="20.100000000000001" customHeight="1">
      <c r="A57" s="551"/>
      <c r="B57" s="565"/>
      <c r="C57" s="588"/>
      <c r="D57" s="565"/>
      <c r="E57" s="1255"/>
      <c r="F57" s="1183" t="s">
        <v>1842</v>
      </c>
      <c r="G57" s="1114">
        <v>1900000</v>
      </c>
      <c r="H57" s="1113" t="s">
        <v>335</v>
      </c>
      <c r="I57" s="1234">
        <v>12</v>
      </c>
      <c r="J57" s="1113"/>
      <c r="K57" s="1254"/>
      <c r="L57" s="1234"/>
      <c r="M57" s="2348"/>
      <c r="N57" s="2349" t="s">
        <v>20</v>
      </c>
      <c r="O57" s="2350">
        <f>G57*I57</f>
        <v>22800000</v>
      </c>
      <c r="P57" s="558"/>
      <c r="Q57" s="558"/>
      <c r="R57" s="673"/>
      <c r="S57" s="2772"/>
    </row>
    <row r="58" spans="1:19" ht="20.100000000000001" customHeight="1">
      <c r="A58" s="551"/>
      <c r="B58" s="565"/>
      <c r="C58" s="588"/>
      <c r="D58" s="565"/>
      <c r="E58" s="456" t="s">
        <v>54</v>
      </c>
      <c r="F58" s="457"/>
      <c r="G58" s="457"/>
      <c r="H58" s="1228"/>
      <c r="I58" s="457"/>
      <c r="J58" s="1228"/>
      <c r="K58" s="457"/>
      <c r="L58" s="457"/>
      <c r="M58" s="457"/>
      <c r="N58" s="457"/>
      <c r="O58" s="459"/>
      <c r="P58" s="573">
        <f>O59+O61+O64</f>
        <v>3960000</v>
      </c>
      <c r="Q58" s="573">
        <f>SUM(Q59,Q61,Q64)</f>
        <v>3480000</v>
      </c>
      <c r="R58" s="631">
        <f t="shared" si="2"/>
        <v>480000</v>
      </c>
      <c r="S58" s="3170">
        <f t="shared" si="3"/>
        <v>0.13793103448275862</v>
      </c>
    </row>
    <row r="59" spans="1:19" ht="20.100000000000001" customHeight="1">
      <c r="A59" s="551"/>
      <c r="B59" s="565"/>
      <c r="C59" s="588"/>
      <c r="D59" s="565"/>
      <c r="F59" s="633" t="s">
        <v>55</v>
      </c>
      <c r="G59" s="1229"/>
      <c r="H59" s="633"/>
      <c r="I59" s="633"/>
      <c r="J59" s="633"/>
      <c r="K59" s="633"/>
      <c r="L59" s="633"/>
      <c r="M59" s="1230"/>
      <c r="N59" s="2072"/>
      <c r="O59" s="2347">
        <f>SUM(O60)</f>
        <v>1080000</v>
      </c>
      <c r="P59" s="616">
        <f>O59</f>
        <v>1080000</v>
      </c>
      <c r="Q59" s="581">
        <v>1080000</v>
      </c>
      <c r="R59" s="638">
        <f t="shared" si="2"/>
        <v>0</v>
      </c>
      <c r="S59" s="3224">
        <f t="shared" si="3"/>
        <v>0</v>
      </c>
    </row>
    <row r="60" spans="1:19" ht="20.100000000000001" customHeight="1">
      <c r="A60" s="551"/>
      <c r="B60" s="565"/>
      <c r="C60" s="588"/>
      <c r="D60" s="565"/>
      <c r="E60" s="1231"/>
      <c r="F60" s="1183" t="s">
        <v>1673</v>
      </c>
      <c r="G60" s="1114">
        <v>90000</v>
      </c>
      <c r="H60" s="1113" t="s">
        <v>335</v>
      </c>
      <c r="I60" s="1234">
        <v>12</v>
      </c>
      <c r="J60" s="1113"/>
      <c r="K60" s="1234"/>
      <c r="L60" s="1234"/>
      <c r="M60" s="1235"/>
      <c r="N60" s="2351" t="s">
        <v>20</v>
      </c>
      <c r="O60" s="2352">
        <f>G60*I60</f>
        <v>1080000</v>
      </c>
      <c r="P60" s="593"/>
      <c r="Q60" s="593"/>
      <c r="R60" s="686"/>
      <c r="S60" s="3177"/>
    </row>
    <row r="61" spans="1:19" ht="20.100000000000001" customHeight="1">
      <c r="A61" s="551"/>
      <c r="B61" s="565"/>
      <c r="C61" s="588"/>
      <c r="D61" s="565"/>
      <c r="F61" s="633" t="s">
        <v>56</v>
      </c>
      <c r="G61" s="1229"/>
      <c r="H61" s="633"/>
      <c r="I61" s="633"/>
      <c r="J61" s="633"/>
      <c r="K61" s="633"/>
      <c r="L61" s="633"/>
      <c r="M61" s="1230"/>
      <c r="N61" s="2072"/>
      <c r="O61" s="2347">
        <f>SUM(O62:O63)</f>
        <v>2040000</v>
      </c>
      <c r="P61" s="616">
        <f>O61</f>
        <v>2040000</v>
      </c>
      <c r="Q61" s="581">
        <v>1560000</v>
      </c>
      <c r="R61" s="638">
        <f t="shared" si="2"/>
        <v>480000</v>
      </c>
      <c r="S61" s="3224">
        <f t="shared" si="3"/>
        <v>0.30769230769230771</v>
      </c>
    </row>
    <row r="62" spans="1:19" ht="20.100000000000001" customHeight="1">
      <c r="A62" s="551"/>
      <c r="B62" s="565"/>
      <c r="C62" s="588"/>
      <c r="D62" s="565"/>
      <c r="E62" s="1236"/>
      <c r="F62" s="1183" t="s">
        <v>1827</v>
      </c>
      <c r="G62" s="1114">
        <v>120000</v>
      </c>
      <c r="H62" s="1113" t="s">
        <v>335</v>
      </c>
      <c r="I62" s="1234">
        <v>12</v>
      </c>
      <c r="J62" s="1113"/>
      <c r="K62" s="1113"/>
      <c r="L62" s="1113"/>
      <c r="M62" s="1235"/>
      <c r="N62" s="2351" t="s">
        <v>20</v>
      </c>
      <c r="O62" s="2352">
        <f>G62*I62</f>
        <v>1440000</v>
      </c>
      <c r="P62" s="593"/>
      <c r="Q62" s="593"/>
      <c r="R62" s="686"/>
      <c r="S62" s="3177"/>
    </row>
    <row r="63" spans="1:19" ht="20.100000000000001" customHeight="1">
      <c r="A63" s="551"/>
      <c r="B63" s="565"/>
      <c r="C63" s="588"/>
      <c r="D63" s="565"/>
      <c r="E63" s="1236"/>
      <c r="F63" s="1183" t="s">
        <v>1843</v>
      </c>
      <c r="G63" s="1114">
        <v>50000</v>
      </c>
      <c r="H63" s="1113" t="s">
        <v>335</v>
      </c>
      <c r="I63" s="1234">
        <v>12</v>
      </c>
      <c r="J63" s="1113"/>
      <c r="K63" s="1234"/>
      <c r="L63" s="1234"/>
      <c r="M63" s="1235"/>
      <c r="N63" s="2351" t="s">
        <v>20</v>
      </c>
      <c r="O63" s="2352">
        <f>G63*I63</f>
        <v>600000</v>
      </c>
      <c r="P63" s="593"/>
      <c r="Q63" s="593"/>
      <c r="R63" s="686"/>
      <c r="S63" s="3177"/>
    </row>
    <row r="64" spans="1:19" ht="20.100000000000001" customHeight="1">
      <c r="A64" s="551"/>
      <c r="B64" s="565"/>
      <c r="C64" s="588"/>
      <c r="D64" s="565"/>
      <c r="F64" s="633" t="s">
        <v>712</v>
      </c>
      <c r="G64" s="1229"/>
      <c r="H64" s="633"/>
      <c r="I64" s="633"/>
      <c r="J64" s="633"/>
      <c r="K64" s="633"/>
      <c r="L64" s="633"/>
      <c r="M64" s="1230"/>
      <c r="N64" s="2072"/>
      <c r="O64" s="2347">
        <f>SUM(O65)</f>
        <v>840000</v>
      </c>
      <c r="P64" s="616">
        <f>O64</f>
        <v>840000</v>
      </c>
      <c r="Q64" s="581">
        <v>840000</v>
      </c>
      <c r="R64" s="638">
        <f t="shared" si="2"/>
        <v>0</v>
      </c>
      <c r="S64" s="3224">
        <f t="shared" si="3"/>
        <v>0</v>
      </c>
    </row>
    <row r="65" spans="1:19" ht="20.100000000000001" customHeight="1">
      <c r="A65" s="551"/>
      <c r="B65" s="565"/>
      <c r="C65" s="588"/>
      <c r="D65" s="565"/>
      <c r="E65" s="1231"/>
      <c r="F65" s="1241" t="s">
        <v>1844</v>
      </c>
      <c r="G65" s="1415">
        <v>70000</v>
      </c>
      <c r="H65" s="1416" t="s">
        <v>335</v>
      </c>
      <c r="I65" s="1417">
        <v>12</v>
      </c>
      <c r="J65" s="1416"/>
      <c r="K65" s="1417"/>
      <c r="L65" s="1417"/>
      <c r="M65" s="1418"/>
      <c r="N65" s="2351" t="s">
        <v>20</v>
      </c>
      <c r="O65" s="2353">
        <f>G65*I65</f>
        <v>840000</v>
      </c>
      <c r="P65" s="558"/>
      <c r="Q65" s="558"/>
      <c r="R65" s="673"/>
      <c r="S65" s="3177"/>
    </row>
    <row r="66" spans="1:19" ht="20.100000000000001" customHeight="1">
      <c r="A66" s="551"/>
      <c r="B66" s="565"/>
      <c r="C66" s="588"/>
      <c r="D66" s="565"/>
      <c r="E66" s="456" t="s">
        <v>1117</v>
      </c>
      <c r="F66" s="457"/>
      <c r="G66" s="457"/>
      <c r="H66" s="1228"/>
      <c r="I66" s="457"/>
      <c r="J66" s="1228"/>
      <c r="K66" s="457"/>
      <c r="L66" s="457"/>
      <c r="M66" s="457"/>
      <c r="N66" s="457"/>
      <c r="O66" s="910"/>
      <c r="P66" s="872">
        <f>O67</f>
        <v>1600000</v>
      </c>
      <c r="Q66" s="872">
        <f>Q67</f>
        <v>1600000</v>
      </c>
      <c r="R66" s="873">
        <f t="shared" si="2"/>
        <v>0</v>
      </c>
      <c r="S66" s="3170">
        <f t="shared" si="3"/>
        <v>0</v>
      </c>
    </row>
    <row r="67" spans="1:19" ht="20.100000000000001" customHeight="1">
      <c r="A67" s="551"/>
      <c r="B67" s="565"/>
      <c r="C67" s="588"/>
      <c r="D67" s="565"/>
      <c r="F67" s="633" t="s">
        <v>60</v>
      </c>
      <c r="G67" s="1229"/>
      <c r="H67" s="633"/>
      <c r="I67" s="633"/>
      <c r="J67" s="633"/>
      <c r="K67" s="633"/>
      <c r="L67" s="633"/>
      <c r="M67" s="1230"/>
      <c r="N67" s="1230"/>
      <c r="O67" s="637">
        <f>SUM(O68:O70)</f>
        <v>1600000</v>
      </c>
      <c r="P67" s="616">
        <f>O67</f>
        <v>1600000</v>
      </c>
      <c r="Q67" s="581">
        <v>1600000</v>
      </c>
      <c r="R67" s="638">
        <f t="shared" si="2"/>
        <v>0</v>
      </c>
      <c r="S67" s="3224">
        <f t="shared" si="3"/>
        <v>0</v>
      </c>
    </row>
    <row r="68" spans="1:19" ht="20.100000000000001" customHeight="1">
      <c r="A68" s="551"/>
      <c r="B68" s="565"/>
      <c r="C68" s="588"/>
      <c r="D68" s="565"/>
      <c r="E68" s="1231"/>
      <c r="F68" s="1183" t="s">
        <v>2611</v>
      </c>
      <c r="G68" s="1453">
        <v>33333</v>
      </c>
      <c r="H68" s="1362" t="s">
        <v>335</v>
      </c>
      <c r="I68" s="1464">
        <v>12</v>
      </c>
      <c r="J68" s="1362"/>
      <c r="K68" s="1464"/>
      <c r="L68" s="1464"/>
      <c r="M68" s="1455"/>
      <c r="N68" s="1455" t="s">
        <v>20</v>
      </c>
      <c r="O68" s="1180">
        <f>ROUNDUP(G68*I68,-3)</f>
        <v>400000</v>
      </c>
      <c r="P68" s="848"/>
      <c r="Q68" s="848"/>
      <c r="R68" s="849"/>
      <c r="S68" s="3197"/>
    </row>
    <row r="69" spans="1:19" ht="20.100000000000001" customHeight="1">
      <c r="A69" s="551"/>
      <c r="B69" s="565"/>
      <c r="C69" s="588"/>
      <c r="D69" s="565"/>
      <c r="E69" s="1231"/>
      <c r="F69" s="1183" t="s">
        <v>2612</v>
      </c>
      <c r="G69" s="1453">
        <v>50000</v>
      </c>
      <c r="H69" s="1362" t="s">
        <v>335</v>
      </c>
      <c r="I69" s="2354">
        <v>4</v>
      </c>
      <c r="J69" s="1362"/>
      <c r="K69" s="1464"/>
      <c r="L69" s="1464"/>
      <c r="M69" s="1455"/>
      <c r="N69" s="1455" t="s">
        <v>20</v>
      </c>
      <c r="O69" s="1180">
        <f>G69*I69</f>
        <v>200000</v>
      </c>
      <c r="P69" s="848"/>
      <c r="Q69" s="848"/>
      <c r="R69" s="849"/>
      <c r="S69" s="3197"/>
    </row>
    <row r="70" spans="1:19" ht="20.100000000000001" customHeight="1">
      <c r="A70" s="551"/>
      <c r="B70" s="565"/>
      <c r="C70" s="588"/>
      <c r="D70" s="565"/>
      <c r="E70" s="1231"/>
      <c r="F70" s="1183" t="s">
        <v>1845</v>
      </c>
      <c r="G70" s="1453">
        <v>1000000</v>
      </c>
      <c r="H70" s="1362" t="s">
        <v>335</v>
      </c>
      <c r="I70" s="1454">
        <v>1</v>
      </c>
      <c r="J70" s="1362"/>
      <c r="K70" s="1464"/>
      <c r="L70" s="1464"/>
      <c r="M70" s="1455"/>
      <c r="N70" s="1455" t="s">
        <v>20</v>
      </c>
      <c r="O70" s="1180">
        <f>G70*I70</f>
        <v>1000000</v>
      </c>
      <c r="P70" s="848"/>
      <c r="Q70" s="892"/>
      <c r="R70" s="849"/>
      <c r="S70" s="3197"/>
    </row>
    <row r="71" spans="1:19" ht="20.100000000000001" customHeight="1">
      <c r="A71" s="1207"/>
      <c r="B71" s="582"/>
      <c r="C71" s="553"/>
      <c r="D71" s="582"/>
      <c r="E71" s="456" t="s">
        <v>1100</v>
      </c>
      <c r="F71" s="457"/>
      <c r="G71" s="457"/>
      <c r="H71" s="1228"/>
      <c r="I71" s="457"/>
      <c r="J71" s="1228"/>
      <c r="K71" s="457"/>
      <c r="L71" s="457"/>
      <c r="M71" s="457"/>
      <c r="N71" s="457"/>
      <c r="O71" s="459"/>
      <c r="P71" s="573">
        <f>O72</f>
        <v>2844000</v>
      </c>
      <c r="Q71" s="872">
        <f>Q72</f>
        <v>2844000</v>
      </c>
      <c r="R71" s="631">
        <f t="shared" ref="R71:R132" si="5">P71-Q71</f>
        <v>0</v>
      </c>
      <c r="S71" s="3170">
        <f t="shared" ref="S71:S132" si="6">R71/Q71</f>
        <v>0</v>
      </c>
    </row>
    <row r="72" spans="1:19" ht="20.100000000000001" customHeight="1">
      <c r="A72" s="2511"/>
      <c r="B72" s="559"/>
      <c r="C72" s="2512"/>
      <c r="D72" s="559"/>
      <c r="E72" s="870"/>
      <c r="F72" s="1263" t="s">
        <v>61</v>
      </c>
      <c r="G72" s="1264"/>
      <c r="H72" s="1263"/>
      <c r="I72" s="1263"/>
      <c r="J72" s="1263"/>
      <c r="K72" s="1263"/>
      <c r="L72" s="1263"/>
      <c r="M72" s="1265"/>
      <c r="N72" s="1265"/>
      <c r="O72" s="1266">
        <f>SUM(O73:O75)</f>
        <v>2844000</v>
      </c>
      <c r="P72" s="993">
        <f>O72</f>
        <v>2844000</v>
      </c>
      <c r="Q72" s="617">
        <v>2844000</v>
      </c>
      <c r="R72" s="1086">
        <f t="shared" si="5"/>
        <v>0</v>
      </c>
      <c r="S72" s="3309">
        <f t="shared" si="6"/>
        <v>0</v>
      </c>
    </row>
    <row r="73" spans="1:19" ht="20.100000000000001" customHeight="1">
      <c r="A73" s="551"/>
      <c r="B73" s="565"/>
      <c r="C73" s="588"/>
      <c r="D73" s="565"/>
      <c r="F73" s="1183" t="s">
        <v>1676</v>
      </c>
      <c r="G73" s="1114">
        <v>170000</v>
      </c>
      <c r="H73" s="1113" t="s">
        <v>335</v>
      </c>
      <c r="I73" s="1347">
        <v>1</v>
      </c>
      <c r="J73" s="1113" t="s">
        <v>335</v>
      </c>
      <c r="K73" s="1234">
        <v>12</v>
      </c>
      <c r="L73" s="1234"/>
      <c r="M73" s="1235"/>
      <c r="N73" s="1235" t="s">
        <v>20</v>
      </c>
      <c r="O73" s="716">
        <f>G73*I73*K73</f>
        <v>2040000</v>
      </c>
      <c r="P73" s="848"/>
      <c r="Q73" s="848"/>
      <c r="R73" s="849"/>
      <c r="S73" s="3197"/>
    </row>
    <row r="74" spans="1:19" ht="20.100000000000001" customHeight="1">
      <c r="A74" s="551"/>
      <c r="B74" s="565"/>
      <c r="C74" s="588"/>
      <c r="D74" s="565"/>
      <c r="E74" s="1231"/>
      <c r="F74" s="1183" t="s">
        <v>1846</v>
      </c>
      <c r="G74" s="1114">
        <v>41000</v>
      </c>
      <c r="H74" s="1113" t="s">
        <v>335</v>
      </c>
      <c r="I74" s="1347">
        <v>1</v>
      </c>
      <c r="J74" s="1113" t="s">
        <v>335</v>
      </c>
      <c r="K74" s="1234">
        <v>12</v>
      </c>
      <c r="L74" s="1234"/>
      <c r="M74" s="1235"/>
      <c r="N74" s="1235" t="s">
        <v>20</v>
      </c>
      <c r="O74" s="716">
        <f>G74*I74*K74</f>
        <v>492000</v>
      </c>
      <c r="P74" s="848"/>
      <c r="Q74" s="848"/>
      <c r="R74" s="849"/>
      <c r="S74" s="3197"/>
    </row>
    <row r="75" spans="1:19" ht="20.100000000000001" customHeight="1">
      <c r="A75" s="551"/>
      <c r="B75" s="565"/>
      <c r="C75" s="588"/>
      <c r="D75" s="565"/>
      <c r="E75" s="1236"/>
      <c r="F75" s="1183" t="s">
        <v>1681</v>
      </c>
      <c r="G75" s="1114">
        <v>26000</v>
      </c>
      <c r="H75" s="1113" t="s">
        <v>335</v>
      </c>
      <c r="I75" s="1347">
        <v>1</v>
      </c>
      <c r="J75" s="1113" t="s">
        <v>335</v>
      </c>
      <c r="K75" s="1234">
        <v>12</v>
      </c>
      <c r="L75" s="1234"/>
      <c r="M75" s="1235"/>
      <c r="N75" s="1235" t="s">
        <v>20</v>
      </c>
      <c r="O75" s="716">
        <f>G75*I75*K75</f>
        <v>312000</v>
      </c>
      <c r="P75" s="848"/>
      <c r="Q75" s="892"/>
      <c r="R75" s="849"/>
      <c r="S75" s="3197"/>
    </row>
    <row r="76" spans="1:19" ht="20.100000000000001" customHeight="1">
      <c r="A76" s="551"/>
      <c r="B76" s="565"/>
      <c r="C76" s="588"/>
      <c r="D76" s="565"/>
      <c r="E76" s="456" t="s">
        <v>1156</v>
      </c>
      <c r="F76" s="457"/>
      <c r="G76" s="457"/>
      <c r="H76" s="1228"/>
      <c r="I76" s="457"/>
      <c r="J76" s="1228"/>
      <c r="K76" s="457"/>
      <c r="L76" s="457"/>
      <c r="M76" s="457"/>
      <c r="N76" s="457"/>
      <c r="O76" s="459"/>
      <c r="P76" s="573">
        <f>O77</f>
        <v>8640000</v>
      </c>
      <c r="Q76" s="872">
        <f>Q77</f>
        <v>9597000</v>
      </c>
      <c r="R76" s="631">
        <f t="shared" si="5"/>
        <v>-957000</v>
      </c>
      <c r="S76" s="3170">
        <f t="shared" si="6"/>
        <v>-9.9718662081900597E-2</v>
      </c>
    </row>
    <row r="77" spans="1:19" ht="20.100000000000001" customHeight="1">
      <c r="A77" s="551"/>
      <c r="B77" s="565"/>
      <c r="C77" s="588"/>
      <c r="D77" s="565"/>
      <c r="F77" s="633" t="s">
        <v>62</v>
      </c>
      <c r="G77" s="1229"/>
      <c r="H77" s="633"/>
      <c r="I77" s="633"/>
      <c r="J77" s="633"/>
      <c r="K77" s="633"/>
      <c r="L77" s="633"/>
      <c r="M77" s="1230"/>
      <c r="N77" s="1230"/>
      <c r="O77" s="637">
        <f>SUM(O78:O78)</f>
        <v>8640000</v>
      </c>
      <c r="P77" s="616">
        <f>O77</f>
        <v>8640000</v>
      </c>
      <c r="Q77" s="581">
        <v>9597000</v>
      </c>
      <c r="R77" s="638">
        <f t="shared" si="5"/>
        <v>-957000</v>
      </c>
      <c r="S77" s="3224">
        <f t="shared" si="6"/>
        <v>-9.9718662081900597E-2</v>
      </c>
    </row>
    <row r="78" spans="1:19" ht="20.100000000000001" customHeight="1">
      <c r="A78" s="551"/>
      <c r="B78" s="565"/>
      <c r="C78" s="588"/>
      <c r="D78" s="565"/>
      <c r="E78" s="1231"/>
      <c r="F78" s="1183" t="s">
        <v>2613</v>
      </c>
      <c r="G78" s="1114">
        <v>8640000</v>
      </c>
      <c r="H78" s="1113" t="s">
        <v>335</v>
      </c>
      <c r="I78" s="1346">
        <v>1</v>
      </c>
      <c r="J78" s="1113"/>
      <c r="K78" s="1234"/>
      <c r="L78" s="1234"/>
      <c r="M78" s="1235"/>
      <c r="N78" s="1235" t="s">
        <v>20</v>
      </c>
      <c r="O78" s="716">
        <f>G78*I78</f>
        <v>8640000</v>
      </c>
      <c r="P78" s="848"/>
      <c r="Q78" s="892"/>
      <c r="R78" s="849"/>
      <c r="S78" s="3197"/>
    </row>
    <row r="79" spans="1:19" ht="20.100000000000001" customHeight="1">
      <c r="A79" s="551"/>
      <c r="B79" s="565"/>
      <c r="C79" s="588"/>
      <c r="D79" s="565"/>
      <c r="E79" s="456" t="s">
        <v>135</v>
      </c>
      <c r="F79" s="457"/>
      <c r="G79" s="457"/>
      <c r="H79" s="1228"/>
      <c r="I79" s="457"/>
      <c r="J79" s="1228"/>
      <c r="K79" s="457"/>
      <c r="L79" s="457"/>
      <c r="M79" s="457"/>
      <c r="N79" s="457"/>
      <c r="O79" s="459"/>
      <c r="P79" s="573">
        <f>O80</f>
        <v>400000</v>
      </c>
      <c r="Q79" s="872">
        <f>Q80</f>
        <v>400000</v>
      </c>
      <c r="R79" s="631">
        <f t="shared" si="5"/>
        <v>0</v>
      </c>
      <c r="S79" s="3170">
        <f t="shared" si="6"/>
        <v>0</v>
      </c>
    </row>
    <row r="80" spans="1:19" s="177" customFormat="1" ht="20.100000000000001" customHeight="1">
      <c r="A80" s="551"/>
      <c r="B80" s="565"/>
      <c r="C80" s="588"/>
      <c r="D80" s="565"/>
      <c r="E80" s="870"/>
      <c r="F80" s="633" t="s">
        <v>64</v>
      </c>
      <c r="G80" s="1229"/>
      <c r="H80" s="633"/>
      <c r="I80" s="633"/>
      <c r="J80" s="633"/>
      <c r="K80" s="633"/>
      <c r="L80" s="633"/>
      <c r="M80" s="1230"/>
      <c r="N80" s="1230"/>
      <c r="O80" s="637">
        <f>SUM(O81:O82)</f>
        <v>400000</v>
      </c>
      <c r="P80" s="616">
        <f>O80</f>
        <v>400000</v>
      </c>
      <c r="Q80" s="581">
        <v>400000</v>
      </c>
      <c r="R80" s="638">
        <f t="shared" si="5"/>
        <v>0</v>
      </c>
      <c r="S80" s="3224">
        <f t="shared" si="6"/>
        <v>0</v>
      </c>
    </row>
    <row r="81" spans="1:19" s="177" customFormat="1" ht="20.100000000000001" customHeight="1">
      <c r="A81" s="551"/>
      <c r="B81" s="565"/>
      <c r="C81" s="588"/>
      <c r="D81" s="565"/>
      <c r="E81" s="1231"/>
      <c r="F81" s="1183" t="s">
        <v>1696</v>
      </c>
      <c r="G81" s="1114">
        <v>310000</v>
      </c>
      <c r="H81" s="1113" t="s">
        <v>335</v>
      </c>
      <c r="I81" s="1260">
        <v>1</v>
      </c>
      <c r="J81" s="1113"/>
      <c r="K81" s="1234"/>
      <c r="L81" s="1234"/>
      <c r="M81" s="1235"/>
      <c r="N81" s="1235" t="s">
        <v>20</v>
      </c>
      <c r="O81" s="716">
        <f>G81*I81</f>
        <v>310000</v>
      </c>
      <c r="P81" s="848"/>
      <c r="Q81" s="848"/>
      <c r="R81" s="849"/>
      <c r="S81" s="3197"/>
    </row>
    <row r="82" spans="1:19" s="177" customFormat="1" ht="20.100000000000001" customHeight="1">
      <c r="A82" s="551"/>
      <c r="B82" s="565"/>
      <c r="C82" s="588"/>
      <c r="D82" s="565"/>
      <c r="E82" s="1231"/>
      <c r="F82" s="1183" t="s">
        <v>1582</v>
      </c>
      <c r="G82" s="1114">
        <v>90000</v>
      </c>
      <c r="H82" s="1113" t="s">
        <v>335</v>
      </c>
      <c r="I82" s="1260">
        <v>1</v>
      </c>
      <c r="J82" s="1113"/>
      <c r="K82" s="1234"/>
      <c r="L82" s="1234"/>
      <c r="M82" s="1235"/>
      <c r="N82" s="1235" t="s">
        <v>20</v>
      </c>
      <c r="O82" s="716">
        <f>G82*I82</f>
        <v>90000</v>
      </c>
      <c r="P82" s="848"/>
      <c r="Q82" s="892"/>
      <c r="R82" s="894"/>
      <c r="S82" s="3197"/>
    </row>
    <row r="83" spans="1:19" ht="20.100000000000001" customHeight="1">
      <c r="A83" s="551"/>
      <c r="B83" s="565"/>
      <c r="C83" s="588"/>
      <c r="D83" s="565"/>
      <c r="E83" s="456" t="s">
        <v>1155</v>
      </c>
      <c r="F83" s="457"/>
      <c r="G83" s="457"/>
      <c r="H83" s="1228"/>
      <c r="I83" s="457"/>
      <c r="J83" s="1228"/>
      <c r="K83" s="457"/>
      <c r="L83" s="457"/>
      <c r="M83" s="457"/>
      <c r="N83" s="457"/>
      <c r="O83" s="459"/>
      <c r="P83" s="573">
        <f>O84</f>
        <v>1200000</v>
      </c>
      <c r="Q83" s="872">
        <f>Q84</f>
        <v>1200000</v>
      </c>
      <c r="R83" s="873">
        <f t="shared" si="5"/>
        <v>0</v>
      </c>
      <c r="S83" s="3170">
        <f t="shared" si="6"/>
        <v>0</v>
      </c>
    </row>
    <row r="84" spans="1:19" ht="20.100000000000001" customHeight="1">
      <c r="A84" s="551"/>
      <c r="B84" s="565"/>
      <c r="C84" s="588"/>
      <c r="D84" s="565"/>
      <c r="E84" s="1410"/>
      <c r="F84" s="633" t="s">
        <v>672</v>
      </c>
      <c r="G84" s="1229"/>
      <c r="H84" s="633"/>
      <c r="I84" s="633"/>
      <c r="J84" s="633"/>
      <c r="K84" s="633"/>
      <c r="L84" s="633"/>
      <c r="M84" s="633"/>
      <c r="N84" s="1230"/>
      <c r="O84" s="637">
        <f>O85</f>
        <v>1200000</v>
      </c>
      <c r="P84" s="616">
        <f>O84</f>
        <v>1200000</v>
      </c>
      <c r="Q84" s="581">
        <v>1200000</v>
      </c>
      <c r="R84" s="638">
        <f t="shared" si="5"/>
        <v>0</v>
      </c>
      <c r="S84" s="3224">
        <f t="shared" si="6"/>
        <v>0</v>
      </c>
    </row>
    <row r="85" spans="1:19" ht="20.100000000000001" customHeight="1">
      <c r="A85" s="551"/>
      <c r="B85" s="565"/>
      <c r="C85" s="588"/>
      <c r="D85" s="565"/>
      <c r="E85" s="1421"/>
      <c r="F85" s="1241" t="s">
        <v>1593</v>
      </c>
      <c r="G85" s="1415">
        <v>100000</v>
      </c>
      <c r="H85" s="1416" t="s">
        <v>335</v>
      </c>
      <c r="I85" s="1417">
        <v>12</v>
      </c>
      <c r="J85" s="1416"/>
      <c r="K85" s="1417"/>
      <c r="L85" s="1417"/>
      <c r="M85" s="1417"/>
      <c r="N85" s="1418" t="s">
        <v>20</v>
      </c>
      <c r="O85" s="1458">
        <f>ROUNDUP(G85*I85,-3)</f>
        <v>1200000</v>
      </c>
      <c r="P85" s="1459"/>
      <c r="Q85" s="1459"/>
      <c r="R85" s="1460"/>
      <c r="S85" s="3257"/>
    </row>
    <row r="86" spans="1:19" ht="20.100000000000001" customHeight="1">
      <c r="A86" s="551"/>
      <c r="B86" s="565"/>
      <c r="C86" s="588"/>
      <c r="D86" s="565"/>
      <c r="E86" s="1257" t="s">
        <v>154</v>
      </c>
      <c r="F86" s="1258"/>
      <c r="G86" s="1258"/>
      <c r="H86" s="1259"/>
      <c r="I86" s="1258"/>
      <c r="J86" s="1259"/>
      <c r="K86" s="1258"/>
      <c r="L86" s="1258"/>
      <c r="M86" s="1258"/>
      <c r="N86" s="1258"/>
      <c r="O86" s="910"/>
      <c r="P86" s="872">
        <f>O87+O89</f>
        <v>1540000</v>
      </c>
      <c r="Q86" s="872">
        <f>SUM(Q87,Q89)</f>
        <v>1540000</v>
      </c>
      <c r="R86" s="873">
        <f t="shared" si="5"/>
        <v>0</v>
      </c>
      <c r="S86" s="3199">
        <f t="shared" si="6"/>
        <v>0</v>
      </c>
    </row>
    <row r="87" spans="1:19" ht="20.100000000000001" customHeight="1">
      <c r="A87" s="551"/>
      <c r="B87" s="565"/>
      <c r="C87" s="588"/>
      <c r="D87" s="565"/>
      <c r="E87" s="565"/>
      <c r="F87" s="633" t="s">
        <v>673</v>
      </c>
      <c r="G87" s="1229"/>
      <c r="H87" s="633"/>
      <c r="I87" s="633"/>
      <c r="J87" s="633"/>
      <c r="K87" s="633"/>
      <c r="L87" s="633"/>
      <c r="M87" s="633"/>
      <c r="N87" s="1230"/>
      <c r="O87" s="637">
        <f>O88</f>
        <v>900000</v>
      </c>
      <c r="P87" s="616">
        <f>O87</f>
        <v>900000</v>
      </c>
      <c r="Q87" s="616">
        <v>900000</v>
      </c>
      <c r="R87" s="638">
        <f t="shared" si="5"/>
        <v>0</v>
      </c>
      <c r="S87" s="3224">
        <f t="shared" si="6"/>
        <v>0</v>
      </c>
    </row>
    <row r="88" spans="1:19" ht="20.100000000000001" customHeight="1">
      <c r="A88" s="551"/>
      <c r="B88" s="565"/>
      <c r="C88" s="588"/>
      <c r="D88" s="565"/>
      <c r="E88" s="565"/>
      <c r="F88" s="1183" t="s">
        <v>1594</v>
      </c>
      <c r="G88" s="1453">
        <v>75000</v>
      </c>
      <c r="H88" s="1362" t="s">
        <v>335</v>
      </c>
      <c r="I88" s="1464">
        <v>12</v>
      </c>
      <c r="J88" s="1362"/>
      <c r="K88" s="1464"/>
      <c r="L88" s="1464"/>
      <c r="M88" s="1464"/>
      <c r="N88" s="1455" t="s">
        <v>20</v>
      </c>
      <c r="O88" s="1180">
        <f>ROUNDUP(G88*I88,-3)</f>
        <v>900000</v>
      </c>
      <c r="P88" s="1181"/>
      <c r="Q88" s="1181"/>
      <c r="R88" s="1182"/>
      <c r="S88" s="3220"/>
    </row>
    <row r="89" spans="1:19" ht="20.100000000000001" customHeight="1">
      <c r="A89" s="551"/>
      <c r="B89" s="565"/>
      <c r="C89" s="588"/>
      <c r="D89" s="565"/>
      <c r="E89" s="565"/>
      <c r="F89" s="633" t="s">
        <v>736</v>
      </c>
      <c r="G89" s="1229"/>
      <c r="H89" s="633"/>
      <c r="I89" s="633"/>
      <c r="J89" s="633"/>
      <c r="K89" s="633"/>
      <c r="L89" s="633"/>
      <c r="M89" s="633"/>
      <c r="N89" s="1230"/>
      <c r="O89" s="637">
        <f>SUM(O90)</f>
        <v>640000</v>
      </c>
      <c r="P89" s="616">
        <f>O89</f>
        <v>640000</v>
      </c>
      <c r="Q89" s="616">
        <v>640000</v>
      </c>
      <c r="R89" s="638">
        <f t="shared" si="5"/>
        <v>0</v>
      </c>
      <c r="S89" s="3224">
        <f t="shared" si="6"/>
        <v>0</v>
      </c>
    </row>
    <row r="90" spans="1:19" ht="20.100000000000001" customHeight="1">
      <c r="A90" s="551"/>
      <c r="B90" s="565"/>
      <c r="C90" s="951"/>
      <c r="D90" s="565"/>
      <c r="E90" s="1414"/>
      <c r="F90" s="1241" t="s">
        <v>1595</v>
      </c>
      <c r="G90" s="1199">
        <v>80000</v>
      </c>
      <c r="H90" s="1242" t="s">
        <v>335</v>
      </c>
      <c r="I90" s="1267">
        <v>8</v>
      </c>
      <c r="J90" s="1242"/>
      <c r="K90" s="1244"/>
      <c r="L90" s="1244"/>
      <c r="M90" s="1244"/>
      <c r="N90" s="1245" t="s">
        <v>20</v>
      </c>
      <c r="O90" s="1138">
        <f>ROUNDUP(G90*I90,-3)</f>
        <v>640000</v>
      </c>
      <c r="P90" s="892"/>
      <c r="Q90" s="892"/>
      <c r="R90" s="894"/>
      <c r="S90" s="3198"/>
    </row>
    <row r="91" spans="1:19" s="219" customFormat="1" ht="20.100000000000001" customHeight="1">
      <c r="A91" s="2355"/>
      <c r="B91" s="690"/>
      <c r="C91" s="690"/>
      <c r="D91" s="690"/>
      <c r="E91" s="456" t="s">
        <v>184</v>
      </c>
      <c r="F91" s="457"/>
      <c r="G91" s="457"/>
      <c r="H91" s="1228"/>
      <c r="I91" s="457"/>
      <c r="J91" s="1228"/>
      <c r="K91" s="457"/>
      <c r="L91" s="457"/>
      <c r="M91" s="457"/>
      <c r="N91" s="457"/>
      <c r="O91" s="459"/>
      <c r="P91" s="693">
        <f>+O92+O94</f>
        <v>2500000</v>
      </c>
      <c r="Q91" s="872">
        <f>SUM(Q92,Q94)</f>
        <v>2500000</v>
      </c>
      <c r="R91" s="694">
        <f t="shared" si="5"/>
        <v>0</v>
      </c>
      <c r="S91" s="3170">
        <f t="shared" si="6"/>
        <v>0</v>
      </c>
    </row>
    <row r="92" spans="1:19" s="219" customFormat="1" ht="20.100000000000001" customHeight="1">
      <c r="A92" s="2355"/>
      <c r="B92" s="690"/>
      <c r="C92" s="690"/>
      <c r="D92" s="690"/>
      <c r="E92" s="2356"/>
      <c r="F92" s="633" t="s">
        <v>715</v>
      </c>
      <c r="G92" s="1229"/>
      <c r="H92" s="633"/>
      <c r="I92" s="633"/>
      <c r="J92" s="633"/>
      <c r="K92" s="633"/>
      <c r="L92" s="633"/>
      <c r="M92" s="633"/>
      <c r="N92" s="1230"/>
      <c r="O92" s="637">
        <f>SUM(O93:O93)</f>
        <v>2000000</v>
      </c>
      <c r="P92" s="616">
        <f>O92</f>
        <v>2000000</v>
      </c>
      <c r="Q92" s="616">
        <v>2000000</v>
      </c>
      <c r="R92" s="638">
        <f t="shared" si="5"/>
        <v>0</v>
      </c>
      <c r="S92" s="3224">
        <f t="shared" si="6"/>
        <v>0</v>
      </c>
    </row>
    <row r="93" spans="1:19" s="219" customFormat="1" ht="20.100000000000001" customHeight="1">
      <c r="A93" s="2355"/>
      <c r="B93" s="690"/>
      <c r="C93" s="690"/>
      <c r="D93" s="690"/>
      <c r="E93" s="841"/>
      <c r="F93" s="714" t="s">
        <v>1847</v>
      </c>
      <c r="G93" s="1453">
        <v>20000</v>
      </c>
      <c r="H93" s="1362" t="s">
        <v>335</v>
      </c>
      <c r="I93" s="2357">
        <v>100</v>
      </c>
      <c r="J93" s="1113"/>
      <c r="K93" s="1260"/>
      <c r="L93" s="1234"/>
      <c r="M93" s="1234"/>
      <c r="N93" s="1235" t="s">
        <v>20</v>
      </c>
      <c r="O93" s="716">
        <f>G93*I93</f>
        <v>2000000</v>
      </c>
      <c r="P93" s="848"/>
      <c r="Q93" s="882"/>
      <c r="R93" s="849"/>
      <c r="S93" s="3197"/>
    </row>
    <row r="94" spans="1:19" s="219" customFormat="1" ht="20.100000000000001" customHeight="1">
      <c r="A94" s="2355"/>
      <c r="B94" s="690"/>
      <c r="C94" s="690"/>
      <c r="D94" s="690"/>
      <c r="E94" s="841"/>
      <c r="F94" s="633" t="s">
        <v>1281</v>
      </c>
      <c r="G94" s="2358"/>
      <c r="H94" s="1122"/>
      <c r="I94" s="1122"/>
      <c r="J94" s="1122"/>
      <c r="K94" s="1122"/>
      <c r="L94" s="1122"/>
      <c r="M94" s="1122"/>
      <c r="N94" s="2359"/>
      <c r="O94" s="637">
        <f>SUM(O95)</f>
        <v>500000</v>
      </c>
      <c r="P94" s="616">
        <f>O94</f>
        <v>500000</v>
      </c>
      <c r="Q94" s="1109">
        <v>500000</v>
      </c>
      <c r="R94" s="638">
        <f t="shared" si="5"/>
        <v>0</v>
      </c>
      <c r="S94" s="3317">
        <f t="shared" si="6"/>
        <v>0</v>
      </c>
    </row>
    <row r="95" spans="1:19" s="219" customFormat="1" ht="20.100000000000001" customHeight="1">
      <c r="A95" s="2355"/>
      <c r="B95" s="690"/>
      <c r="C95" s="690"/>
      <c r="D95" s="690"/>
      <c r="E95" s="841"/>
      <c r="F95" s="714" t="s">
        <v>1848</v>
      </c>
      <c r="G95" s="1387">
        <v>50000</v>
      </c>
      <c r="H95" s="2344" t="s">
        <v>335</v>
      </c>
      <c r="I95" s="1234">
        <v>10</v>
      </c>
      <c r="J95" s="2344"/>
      <c r="K95" s="1260"/>
      <c r="L95" s="1234"/>
      <c r="M95" s="1234"/>
      <c r="N95" s="2346" t="s">
        <v>20</v>
      </c>
      <c r="O95" s="716">
        <f>G95*I95</f>
        <v>500000</v>
      </c>
      <c r="P95" s="892"/>
      <c r="Q95" s="893"/>
      <c r="R95" s="894"/>
      <c r="S95" s="3198"/>
    </row>
    <row r="96" spans="1:19" ht="20.100000000000001" customHeight="1">
      <c r="A96" s="551"/>
      <c r="B96" s="565"/>
      <c r="C96" s="560" t="s">
        <v>186</v>
      </c>
      <c r="D96" s="561"/>
      <c r="E96" s="561"/>
      <c r="F96" s="1221"/>
      <c r="G96" s="562"/>
      <c r="H96" s="1222"/>
      <c r="I96" s="562"/>
      <c r="J96" s="1222"/>
      <c r="K96" s="562"/>
      <c r="L96" s="562"/>
      <c r="M96" s="562"/>
      <c r="N96" s="562"/>
      <c r="O96" s="562"/>
      <c r="P96" s="558">
        <f>P97+P130</f>
        <v>313154000</v>
      </c>
      <c r="Q96" s="558">
        <f>Q97+Q130</f>
        <v>311154000</v>
      </c>
      <c r="R96" s="673">
        <f t="shared" si="5"/>
        <v>2000000</v>
      </c>
      <c r="S96" s="2772">
        <f t="shared" si="6"/>
        <v>6.427685326237169E-3</v>
      </c>
    </row>
    <row r="97" spans="1:19" s="209" customFormat="1" ht="20.100000000000001" customHeight="1">
      <c r="A97" s="431"/>
      <c r="B97" s="440"/>
      <c r="C97" s="447"/>
      <c r="D97" s="2252" t="s">
        <v>1330</v>
      </c>
      <c r="E97" s="2333"/>
      <c r="F97" s="2334"/>
      <c r="G97" s="2335"/>
      <c r="H97" s="2334"/>
      <c r="I97" s="2334"/>
      <c r="J97" s="2334"/>
      <c r="K97" s="2334"/>
      <c r="L97" s="2334"/>
      <c r="M97" s="2334"/>
      <c r="N97" s="2336"/>
      <c r="O97" s="2334"/>
      <c r="P97" s="2337">
        <f>P98</f>
        <v>252562000</v>
      </c>
      <c r="Q97" s="2337">
        <f>Q98</f>
        <v>250562000</v>
      </c>
      <c r="R97" s="2338">
        <f t="shared" si="5"/>
        <v>2000000</v>
      </c>
      <c r="S97" s="3225">
        <f t="shared" si="6"/>
        <v>7.9820563373536289E-3</v>
      </c>
    </row>
    <row r="98" spans="1:19" s="209" customFormat="1" ht="20.100000000000001" customHeight="1">
      <c r="A98" s="431"/>
      <c r="B98" s="440"/>
      <c r="C98" s="447"/>
      <c r="D98" s="455"/>
      <c r="E98" s="456" t="s">
        <v>187</v>
      </c>
      <c r="F98" s="457"/>
      <c r="G98" s="457"/>
      <c r="H98" s="1228"/>
      <c r="I98" s="457"/>
      <c r="J98" s="1228"/>
      <c r="K98" s="457"/>
      <c r="L98" s="457"/>
      <c r="M98" s="457"/>
      <c r="N98" s="457"/>
      <c r="O98" s="457"/>
      <c r="P98" s="573">
        <f>SUM(O99,O105,O112,O117,O128,O123)</f>
        <v>252562000</v>
      </c>
      <c r="Q98" s="2360">
        <f>SUM(Q99,Q105,Q112,Q117,Q128)</f>
        <v>250562000</v>
      </c>
      <c r="R98" s="2361">
        <f t="shared" si="5"/>
        <v>2000000</v>
      </c>
      <c r="S98" s="3318">
        <f t="shared" si="6"/>
        <v>7.9820563373536289E-3</v>
      </c>
    </row>
    <row r="99" spans="1:19" ht="20.100000000000001" customHeight="1">
      <c r="A99" s="2362"/>
      <c r="B99" s="2363"/>
      <c r="C99" s="2363"/>
      <c r="D99" s="2363"/>
      <c r="E99" s="2364"/>
      <c r="F99" s="633" t="s">
        <v>1279</v>
      </c>
      <c r="G99" s="2358"/>
      <c r="H99" s="1122"/>
      <c r="I99" s="1122"/>
      <c r="J99" s="1122"/>
      <c r="K99" s="1122"/>
      <c r="L99" s="1122"/>
      <c r="M99" s="1122"/>
      <c r="N99" s="2359"/>
      <c r="O99" s="637">
        <f>SUM(O100:O104)</f>
        <v>2000000</v>
      </c>
      <c r="P99" s="616">
        <f>O99</f>
        <v>2000000</v>
      </c>
      <c r="Q99" s="1109">
        <v>2000000</v>
      </c>
      <c r="R99" s="638">
        <f t="shared" si="5"/>
        <v>0</v>
      </c>
      <c r="S99" s="3317">
        <f t="shared" si="6"/>
        <v>0</v>
      </c>
    </row>
    <row r="100" spans="1:19" ht="20.100000000000001" customHeight="1">
      <c r="A100" s="2362"/>
      <c r="B100" s="2363"/>
      <c r="C100" s="2363"/>
      <c r="D100" s="2363"/>
      <c r="E100" s="2365"/>
      <c r="F100" s="714" t="s">
        <v>1724</v>
      </c>
      <c r="G100" s="1387">
        <v>7000</v>
      </c>
      <c r="H100" s="2344" t="s">
        <v>335</v>
      </c>
      <c r="I100" s="1233">
        <v>18</v>
      </c>
      <c r="J100" s="2344" t="s">
        <v>335</v>
      </c>
      <c r="K100" s="1234">
        <v>10</v>
      </c>
      <c r="L100" s="1234"/>
      <c r="M100" s="1234"/>
      <c r="N100" s="2346" t="s">
        <v>20</v>
      </c>
      <c r="O100" s="716">
        <f>G100*I100*K100</f>
        <v>1260000</v>
      </c>
      <c r="P100" s="848"/>
      <c r="Q100" s="882"/>
      <c r="R100" s="849"/>
      <c r="S100" s="3197"/>
    </row>
    <row r="101" spans="1:19" ht="20.100000000000001" customHeight="1">
      <c r="A101" s="2362"/>
      <c r="B101" s="2363"/>
      <c r="C101" s="2363"/>
      <c r="D101" s="2363"/>
      <c r="E101" s="2365"/>
      <c r="F101" s="714" t="s">
        <v>1849</v>
      </c>
      <c r="G101" s="1387">
        <v>130000</v>
      </c>
      <c r="H101" s="2344" t="s">
        <v>335</v>
      </c>
      <c r="I101" s="1233">
        <v>1</v>
      </c>
      <c r="J101" s="2344"/>
      <c r="K101" s="1260"/>
      <c r="L101" s="1234"/>
      <c r="M101" s="1234"/>
      <c r="N101" s="2346" t="s">
        <v>20</v>
      </c>
      <c r="O101" s="716">
        <f>G101*I101</f>
        <v>130000</v>
      </c>
      <c r="P101" s="848"/>
      <c r="Q101" s="882"/>
      <c r="R101" s="849"/>
      <c r="S101" s="3197"/>
    </row>
    <row r="102" spans="1:19" ht="20.100000000000001" customHeight="1">
      <c r="A102" s="2362"/>
      <c r="B102" s="2363"/>
      <c r="C102" s="2363"/>
      <c r="D102" s="2363"/>
      <c r="E102" s="2365"/>
      <c r="F102" s="714" t="s">
        <v>1850</v>
      </c>
      <c r="G102" s="1387">
        <v>50000</v>
      </c>
      <c r="H102" s="2344" t="s">
        <v>335</v>
      </c>
      <c r="I102" s="1260">
        <v>2</v>
      </c>
      <c r="J102" s="2344"/>
      <c r="K102" s="1260"/>
      <c r="L102" s="1234"/>
      <c r="M102" s="1234"/>
      <c r="N102" s="2346" t="s">
        <v>20</v>
      </c>
      <c r="O102" s="716">
        <f>G102*I102</f>
        <v>100000</v>
      </c>
      <c r="P102" s="848"/>
      <c r="Q102" s="882"/>
      <c r="R102" s="849"/>
      <c r="S102" s="3197"/>
    </row>
    <row r="103" spans="1:19" ht="20.100000000000001" customHeight="1">
      <c r="A103" s="2362"/>
      <c r="B103" s="2363"/>
      <c r="C103" s="2363"/>
      <c r="D103" s="2363"/>
      <c r="E103" s="2365"/>
      <c r="F103" s="714" t="s">
        <v>1851</v>
      </c>
      <c r="G103" s="1387">
        <v>1500</v>
      </c>
      <c r="H103" s="2344" t="s">
        <v>335</v>
      </c>
      <c r="I103" s="2366">
        <v>100</v>
      </c>
      <c r="J103" s="2344"/>
      <c r="K103" s="1260"/>
      <c r="L103" s="1234"/>
      <c r="M103" s="1234"/>
      <c r="N103" s="2346" t="s">
        <v>20</v>
      </c>
      <c r="O103" s="716">
        <f>G103*I103</f>
        <v>150000</v>
      </c>
      <c r="P103" s="848"/>
      <c r="Q103" s="882"/>
      <c r="R103" s="849"/>
      <c r="S103" s="3197"/>
    </row>
    <row r="104" spans="1:19" ht="20.100000000000001" customHeight="1">
      <c r="A104" s="2362"/>
      <c r="B104" s="2363"/>
      <c r="C104" s="2363"/>
      <c r="D104" s="2363"/>
      <c r="E104" s="2365"/>
      <c r="F104" s="714" t="s">
        <v>1852</v>
      </c>
      <c r="G104" s="1387">
        <v>20000</v>
      </c>
      <c r="H104" s="2344" t="s">
        <v>335</v>
      </c>
      <c r="I104" s="1233">
        <v>18</v>
      </c>
      <c r="J104" s="2344"/>
      <c r="K104" s="1260"/>
      <c r="L104" s="1234"/>
      <c r="M104" s="1234"/>
      <c r="N104" s="2346" t="s">
        <v>20</v>
      </c>
      <c r="O104" s="716">
        <f>G104*I104</f>
        <v>360000</v>
      </c>
      <c r="P104" s="848"/>
      <c r="Q104" s="882"/>
      <c r="R104" s="849"/>
      <c r="S104" s="3197"/>
    </row>
    <row r="105" spans="1:19" ht="20.100000000000001" customHeight="1">
      <c r="A105" s="2362"/>
      <c r="B105" s="2363"/>
      <c r="C105" s="2363"/>
      <c r="D105" s="2363"/>
      <c r="E105" s="2363"/>
      <c r="F105" s="633" t="s">
        <v>1256</v>
      </c>
      <c r="G105" s="2358"/>
      <c r="H105" s="1122"/>
      <c r="I105" s="1122"/>
      <c r="J105" s="1122"/>
      <c r="K105" s="1122"/>
      <c r="L105" s="1122"/>
      <c r="M105" s="1122"/>
      <c r="N105" s="2359"/>
      <c r="O105" s="637">
        <f>SUM(O106:O111)</f>
        <v>2000000</v>
      </c>
      <c r="P105" s="616">
        <f>O105</f>
        <v>2000000</v>
      </c>
      <c r="Q105" s="1109">
        <v>2000000</v>
      </c>
      <c r="R105" s="638">
        <f t="shared" si="5"/>
        <v>0</v>
      </c>
      <c r="S105" s="3317">
        <f t="shared" si="6"/>
        <v>0</v>
      </c>
    </row>
    <row r="106" spans="1:19" ht="20.100000000000001" customHeight="1">
      <c r="A106" s="2362"/>
      <c r="B106" s="2363"/>
      <c r="C106" s="2363"/>
      <c r="D106" s="2363"/>
      <c r="E106" s="2367"/>
      <c r="F106" s="714" t="s">
        <v>1853</v>
      </c>
      <c r="G106" s="1387">
        <v>130000</v>
      </c>
      <c r="H106" s="2344" t="s">
        <v>335</v>
      </c>
      <c r="I106" s="1233">
        <v>4</v>
      </c>
      <c r="J106" s="2344"/>
      <c r="K106" s="1260"/>
      <c r="L106" s="1234"/>
      <c r="M106" s="1234"/>
      <c r="N106" s="2346" t="s">
        <v>20</v>
      </c>
      <c r="O106" s="716">
        <f>G106*I106</f>
        <v>520000</v>
      </c>
      <c r="P106" s="848"/>
      <c r="Q106" s="882"/>
      <c r="R106" s="849"/>
      <c r="S106" s="3197"/>
    </row>
    <row r="107" spans="1:19" ht="20.100000000000001" customHeight="1">
      <c r="A107" s="2362"/>
      <c r="B107" s="2363"/>
      <c r="C107" s="2363"/>
      <c r="D107" s="2363"/>
      <c r="E107" s="2367"/>
      <c r="F107" s="714" t="s">
        <v>1828</v>
      </c>
      <c r="G107" s="1387">
        <v>6000</v>
      </c>
      <c r="H107" s="2344" t="s">
        <v>335</v>
      </c>
      <c r="I107" s="1233">
        <v>25</v>
      </c>
      <c r="J107" s="2344" t="s">
        <v>335</v>
      </c>
      <c r="K107" s="1260">
        <v>4</v>
      </c>
      <c r="L107" s="1234"/>
      <c r="M107" s="1234"/>
      <c r="N107" s="2346" t="s">
        <v>20</v>
      </c>
      <c r="O107" s="716">
        <f>G107*I107*K107</f>
        <v>600000</v>
      </c>
      <c r="P107" s="848"/>
      <c r="Q107" s="882"/>
      <c r="R107" s="849"/>
      <c r="S107" s="3197"/>
    </row>
    <row r="108" spans="1:19" ht="20.100000000000001" customHeight="1">
      <c r="A108" s="2362"/>
      <c r="B108" s="2363"/>
      <c r="C108" s="2363"/>
      <c r="D108" s="2363"/>
      <c r="E108" s="2367"/>
      <c r="F108" s="714" t="s">
        <v>1829</v>
      </c>
      <c r="G108" s="1387">
        <v>60000</v>
      </c>
      <c r="H108" s="2344" t="s">
        <v>335</v>
      </c>
      <c r="I108" s="1260">
        <v>4</v>
      </c>
      <c r="J108" s="2344"/>
      <c r="K108" s="1260"/>
      <c r="L108" s="1234"/>
      <c r="M108" s="1234"/>
      <c r="N108" s="2346" t="s">
        <v>20</v>
      </c>
      <c r="O108" s="716">
        <f>G108*I108</f>
        <v>240000</v>
      </c>
      <c r="P108" s="848"/>
      <c r="Q108" s="882"/>
      <c r="R108" s="849"/>
      <c r="S108" s="3197"/>
    </row>
    <row r="109" spans="1:19" ht="20.100000000000001" customHeight="1">
      <c r="A109" s="2362"/>
      <c r="B109" s="2363"/>
      <c r="C109" s="2363"/>
      <c r="D109" s="2363"/>
      <c r="E109" s="2367"/>
      <c r="F109" s="714" t="s">
        <v>1549</v>
      </c>
      <c r="G109" s="1387">
        <v>3000</v>
      </c>
      <c r="H109" s="2344" t="s">
        <v>335</v>
      </c>
      <c r="I109" s="1233">
        <v>25</v>
      </c>
      <c r="J109" s="2344" t="s">
        <v>335</v>
      </c>
      <c r="K109" s="1260">
        <v>4</v>
      </c>
      <c r="L109" s="1234"/>
      <c r="M109" s="1234"/>
      <c r="N109" s="2346" t="s">
        <v>20</v>
      </c>
      <c r="O109" s="716">
        <f>G109*I109*K109</f>
        <v>300000</v>
      </c>
      <c r="P109" s="848"/>
      <c r="Q109" s="882"/>
      <c r="R109" s="849"/>
      <c r="S109" s="3197"/>
    </row>
    <row r="110" spans="1:19" ht="20.100000000000001" customHeight="1">
      <c r="A110" s="2362"/>
      <c r="B110" s="2363"/>
      <c r="C110" s="2363"/>
      <c r="D110" s="2363"/>
      <c r="E110" s="2367"/>
      <c r="F110" s="714" t="s">
        <v>1830</v>
      </c>
      <c r="G110" s="1387">
        <v>240000</v>
      </c>
      <c r="H110" s="2344" t="s">
        <v>335</v>
      </c>
      <c r="I110" s="1260">
        <v>1</v>
      </c>
      <c r="J110" s="2344"/>
      <c r="K110" s="1260"/>
      <c r="L110" s="1234"/>
      <c r="M110" s="1234"/>
      <c r="N110" s="2346" t="s">
        <v>20</v>
      </c>
      <c r="O110" s="716">
        <f>G110*I110</f>
        <v>240000</v>
      </c>
      <c r="P110" s="848"/>
      <c r="Q110" s="882"/>
      <c r="R110" s="849"/>
      <c r="S110" s="3197"/>
    </row>
    <row r="111" spans="1:19" ht="20.100000000000001" customHeight="1">
      <c r="A111" s="2362"/>
      <c r="B111" s="2363"/>
      <c r="C111" s="2363"/>
      <c r="D111" s="2363"/>
      <c r="E111" s="2367"/>
      <c r="F111" s="714" t="s">
        <v>1831</v>
      </c>
      <c r="G111" s="1387">
        <v>100000</v>
      </c>
      <c r="H111" s="2344" t="s">
        <v>335</v>
      </c>
      <c r="I111" s="1260">
        <v>1</v>
      </c>
      <c r="J111" s="2344"/>
      <c r="K111" s="1260"/>
      <c r="L111" s="1234"/>
      <c r="M111" s="1234"/>
      <c r="N111" s="2346" t="s">
        <v>20</v>
      </c>
      <c r="O111" s="716">
        <f>G111*I111</f>
        <v>100000</v>
      </c>
      <c r="P111" s="848"/>
      <c r="Q111" s="882"/>
      <c r="R111" s="849"/>
      <c r="S111" s="3197"/>
    </row>
    <row r="112" spans="1:19" ht="20.100000000000001" customHeight="1">
      <c r="A112" s="2362"/>
      <c r="B112" s="2363"/>
      <c r="C112" s="2363"/>
      <c r="D112" s="2363"/>
      <c r="E112" s="2363"/>
      <c r="F112" s="633" t="s">
        <v>1280</v>
      </c>
      <c r="G112" s="2358"/>
      <c r="H112" s="1122"/>
      <c r="I112" s="1122"/>
      <c r="J112" s="1122"/>
      <c r="K112" s="1122"/>
      <c r="L112" s="1122"/>
      <c r="M112" s="1122"/>
      <c r="N112" s="2359"/>
      <c r="O112" s="637">
        <f>SUM(O113:O116)</f>
        <v>52500000</v>
      </c>
      <c r="P112" s="616">
        <f>O112</f>
        <v>52500000</v>
      </c>
      <c r="Q112" s="1109">
        <v>52500000</v>
      </c>
      <c r="R112" s="638">
        <f t="shared" si="5"/>
        <v>0</v>
      </c>
      <c r="S112" s="3317">
        <f t="shared" si="6"/>
        <v>0</v>
      </c>
    </row>
    <row r="113" spans="1:19" ht="20.100000000000001" customHeight="1">
      <c r="A113" s="2362"/>
      <c r="B113" s="2363"/>
      <c r="C113" s="2363"/>
      <c r="D113" s="2363"/>
      <c r="E113" s="2365"/>
      <c r="F113" s="714" t="s">
        <v>1854</v>
      </c>
      <c r="G113" s="1387">
        <v>910000</v>
      </c>
      <c r="H113" s="2344" t="s">
        <v>335</v>
      </c>
      <c r="I113" s="1281">
        <v>50</v>
      </c>
      <c r="J113" s="2344"/>
      <c r="K113" s="1260"/>
      <c r="L113" s="1234"/>
      <c r="M113" s="1234"/>
      <c r="N113" s="2346" t="s">
        <v>20</v>
      </c>
      <c r="O113" s="716">
        <f>G113*I113</f>
        <v>45500000</v>
      </c>
      <c r="P113" s="848"/>
      <c r="Q113" s="882"/>
      <c r="R113" s="849"/>
      <c r="S113" s="3197"/>
    </row>
    <row r="114" spans="1:19" ht="20.100000000000001" customHeight="1">
      <c r="A114" s="2362"/>
      <c r="B114" s="2363"/>
      <c r="C114" s="2363"/>
      <c r="D114" s="2363"/>
      <c r="E114" s="2365"/>
      <c r="F114" s="714" t="s">
        <v>1855</v>
      </c>
      <c r="G114" s="1387">
        <v>600000</v>
      </c>
      <c r="H114" s="2344" t="s">
        <v>335</v>
      </c>
      <c r="I114" s="1346">
        <v>1</v>
      </c>
      <c r="J114" s="2344"/>
      <c r="K114" s="1260"/>
      <c r="L114" s="1234"/>
      <c r="M114" s="1234"/>
      <c r="N114" s="2346" t="s">
        <v>20</v>
      </c>
      <c r="O114" s="716">
        <f>G114*I114</f>
        <v>600000</v>
      </c>
      <c r="P114" s="848"/>
      <c r="Q114" s="882"/>
      <c r="R114" s="849"/>
      <c r="S114" s="3197"/>
    </row>
    <row r="115" spans="1:19" ht="20.100000000000001" customHeight="1">
      <c r="A115" s="2362"/>
      <c r="B115" s="2363"/>
      <c r="C115" s="2363"/>
      <c r="D115" s="2363"/>
      <c r="E115" s="2365"/>
      <c r="F115" s="714" t="s">
        <v>1856</v>
      </c>
      <c r="G115" s="1387">
        <v>240000</v>
      </c>
      <c r="H115" s="2344" t="s">
        <v>335</v>
      </c>
      <c r="I115" s="1234">
        <v>10</v>
      </c>
      <c r="J115" s="2344"/>
      <c r="K115" s="1260"/>
      <c r="L115" s="1234"/>
      <c r="M115" s="1234"/>
      <c r="N115" s="2346" t="s">
        <v>20</v>
      </c>
      <c r="O115" s="716">
        <f>G115*I115</f>
        <v>2400000</v>
      </c>
      <c r="P115" s="848"/>
      <c r="Q115" s="882"/>
      <c r="R115" s="849"/>
      <c r="S115" s="3197"/>
    </row>
    <row r="116" spans="1:19" ht="20.100000000000001" customHeight="1">
      <c r="A116" s="2362"/>
      <c r="B116" s="2363"/>
      <c r="C116" s="2363"/>
      <c r="D116" s="2363"/>
      <c r="E116" s="2365"/>
      <c r="F116" s="714" t="s">
        <v>1857</v>
      </c>
      <c r="G116" s="1387">
        <v>4000000</v>
      </c>
      <c r="H116" s="2344" t="s">
        <v>335</v>
      </c>
      <c r="I116" s="1346">
        <v>1</v>
      </c>
      <c r="J116" s="2344"/>
      <c r="K116" s="1260"/>
      <c r="L116" s="1234"/>
      <c r="M116" s="1234"/>
      <c r="N116" s="2346" t="s">
        <v>20</v>
      </c>
      <c r="O116" s="716">
        <f>G116*I116</f>
        <v>4000000</v>
      </c>
      <c r="P116" s="848"/>
      <c r="Q116" s="882"/>
      <c r="R116" s="849"/>
      <c r="S116" s="3197"/>
    </row>
    <row r="117" spans="1:19" ht="20.100000000000001" customHeight="1">
      <c r="A117" s="2362"/>
      <c r="B117" s="2363"/>
      <c r="C117" s="2363"/>
      <c r="D117" s="2363"/>
      <c r="E117" s="2363"/>
      <c r="F117" s="633" t="s">
        <v>1262</v>
      </c>
      <c r="G117" s="2358"/>
      <c r="H117" s="1122"/>
      <c r="I117" s="1122"/>
      <c r="J117" s="1122"/>
      <c r="K117" s="1122"/>
      <c r="L117" s="1122"/>
      <c r="M117" s="1122"/>
      <c r="N117" s="2359"/>
      <c r="O117" s="637">
        <f>SUM(O118:O122)</f>
        <v>168982000</v>
      </c>
      <c r="P117" s="616">
        <f>O117</f>
        <v>168982000</v>
      </c>
      <c r="Q117" s="1109">
        <v>168982000</v>
      </c>
      <c r="R117" s="638">
        <f t="shared" si="5"/>
        <v>0</v>
      </c>
      <c r="S117" s="3317">
        <f t="shared" si="6"/>
        <v>0</v>
      </c>
    </row>
    <row r="118" spans="1:19" ht="20.100000000000001" customHeight="1">
      <c r="A118" s="2362"/>
      <c r="B118" s="2363"/>
      <c r="C118" s="2363"/>
      <c r="D118" s="2363"/>
      <c r="E118" s="2367"/>
      <c r="F118" s="714" t="s">
        <v>2614</v>
      </c>
      <c r="G118" s="1387">
        <v>6274000</v>
      </c>
      <c r="H118" s="2344" t="s">
        <v>335</v>
      </c>
      <c r="I118" s="2368">
        <v>12</v>
      </c>
      <c r="J118" s="2344"/>
      <c r="K118" s="1260"/>
      <c r="L118" s="1234"/>
      <c r="M118" s="1234"/>
      <c r="N118" s="2346" t="s">
        <v>20</v>
      </c>
      <c r="O118" s="716">
        <f>G118*I118</f>
        <v>75288000</v>
      </c>
      <c r="P118" s="2369"/>
      <c r="Q118" s="882"/>
      <c r="R118" s="849"/>
      <c r="S118" s="3197"/>
    </row>
    <row r="119" spans="1:19" ht="20.100000000000001" customHeight="1">
      <c r="A119" s="2362"/>
      <c r="B119" s="2363"/>
      <c r="C119" s="2363"/>
      <c r="D119" s="2363"/>
      <c r="E119" s="2367"/>
      <c r="F119" s="714" t="s">
        <v>1833</v>
      </c>
      <c r="G119" s="1387">
        <v>74088000</v>
      </c>
      <c r="H119" s="2344" t="s">
        <v>335</v>
      </c>
      <c r="I119" s="2257">
        <v>12</v>
      </c>
      <c r="J119" s="1465"/>
      <c r="K119" s="1234"/>
      <c r="L119" s="2370"/>
      <c r="M119" s="2370"/>
      <c r="N119" s="2346" t="s">
        <v>20</v>
      </c>
      <c r="O119" s="716">
        <f>ROUNDUP(G119/12,-3)</f>
        <v>6174000</v>
      </c>
      <c r="P119" s="848"/>
      <c r="Q119" s="882"/>
      <c r="R119" s="849"/>
      <c r="S119" s="3197"/>
    </row>
    <row r="120" spans="1:19" ht="20.100000000000001" customHeight="1">
      <c r="A120" s="2362"/>
      <c r="B120" s="2363"/>
      <c r="C120" s="2363"/>
      <c r="D120" s="2363"/>
      <c r="E120" s="2367"/>
      <c r="F120" s="714" t="s">
        <v>1834</v>
      </c>
      <c r="G120" s="1387">
        <v>2781000</v>
      </c>
      <c r="H120" s="2344" t="s">
        <v>335</v>
      </c>
      <c r="I120" s="2368">
        <v>12</v>
      </c>
      <c r="J120" s="2344"/>
      <c r="K120" s="1260"/>
      <c r="L120" s="1234"/>
      <c r="M120" s="1234"/>
      <c r="N120" s="2346" t="s">
        <v>20</v>
      </c>
      <c r="O120" s="716">
        <f>G120*I120</f>
        <v>33372000</v>
      </c>
      <c r="P120" s="848"/>
      <c r="Q120" s="882"/>
      <c r="R120" s="849"/>
      <c r="S120" s="3197"/>
    </row>
    <row r="121" spans="1:19" ht="20.100000000000001" customHeight="1">
      <c r="A121" s="2362"/>
      <c r="B121" s="2363"/>
      <c r="C121" s="2363"/>
      <c r="D121" s="2363"/>
      <c r="E121" s="2367"/>
      <c r="F121" s="714" t="s">
        <v>1835</v>
      </c>
      <c r="G121" s="1387">
        <v>4000</v>
      </c>
      <c r="H121" s="2344" t="s">
        <v>335</v>
      </c>
      <c r="I121" s="2371">
        <v>40</v>
      </c>
      <c r="J121" s="2344" t="s">
        <v>335</v>
      </c>
      <c r="K121" s="2255">
        <v>241</v>
      </c>
      <c r="L121" s="1234"/>
      <c r="M121" s="1234"/>
      <c r="N121" s="2346" t="s">
        <v>20</v>
      </c>
      <c r="O121" s="716">
        <f>G121*I121*K121</f>
        <v>38560000</v>
      </c>
      <c r="P121" s="2369"/>
      <c r="Q121" s="882"/>
      <c r="R121" s="849"/>
      <c r="S121" s="3197"/>
    </row>
    <row r="122" spans="1:19" ht="20.100000000000001" customHeight="1">
      <c r="A122" s="2362"/>
      <c r="B122" s="2363"/>
      <c r="C122" s="2363"/>
      <c r="D122" s="2363"/>
      <c r="E122" s="2367"/>
      <c r="F122" s="714" t="s">
        <v>1858</v>
      </c>
      <c r="G122" s="1387">
        <v>1299000</v>
      </c>
      <c r="H122" s="2344" t="s">
        <v>335</v>
      </c>
      <c r="I122" s="1234">
        <v>12</v>
      </c>
      <c r="J122" s="2344"/>
      <c r="K122" s="1260"/>
      <c r="L122" s="1234"/>
      <c r="M122" s="1234"/>
      <c r="N122" s="2346" t="s">
        <v>20</v>
      </c>
      <c r="O122" s="716">
        <f>G122*I122</f>
        <v>15588000</v>
      </c>
      <c r="P122" s="848"/>
      <c r="Q122" s="882"/>
      <c r="R122" s="849"/>
      <c r="S122" s="3197"/>
    </row>
    <row r="123" spans="1:19" ht="20.100000000000001" customHeight="1">
      <c r="A123" s="2362"/>
      <c r="B123" s="2363"/>
      <c r="C123" s="2363"/>
      <c r="D123" s="2363"/>
      <c r="E123" s="2363"/>
      <c r="F123" s="633" t="s">
        <v>3291</v>
      </c>
      <c r="G123" s="2358"/>
      <c r="H123" s="1122"/>
      <c r="I123" s="1122"/>
      <c r="J123" s="1122"/>
      <c r="K123" s="1122"/>
      <c r="L123" s="1122"/>
      <c r="M123" s="1122"/>
      <c r="N123" s="2359"/>
      <c r="O123" s="637">
        <f>SUM(O124:O127)</f>
        <v>2000000</v>
      </c>
      <c r="P123" s="616">
        <f>O123</f>
        <v>2000000</v>
      </c>
      <c r="Q123" s="1109">
        <v>0</v>
      </c>
      <c r="R123" s="638">
        <f t="shared" ref="R123" si="7">P123-Q123</f>
        <v>2000000</v>
      </c>
      <c r="S123" s="3317"/>
    </row>
    <row r="124" spans="1:19" ht="20.100000000000001" customHeight="1">
      <c r="A124" s="2362"/>
      <c r="B124" s="2363"/>
      <c r="C124" s="2363"/>
      <c r="D124" s="2363"/>
      <c r="E124" s="2367"/>
      <c r="F124" s="714" t="s">
        <v>2615</v>
      </c>
      <c r="G124" s="1387">
        <v>1240000</v>
      </c>
      <c r="H124" s="2344" t="s">
        <v>335</v>
      </c>
      <c r="I124" s="2372">
        <v>1</v>
      </c>
      <c r="J124" s="2344"/>
      <c r="K124" s="1260"/>
      <c r="L124" s="1234"/>
      <c r="M124" s="1234"/>
      <c r="N124" s="2346" t="s">
        <v>20</v>
      </c>
      <c r="O124" s="716">
        <f>G124*I124</f>
        <v>1240000</v>
      </c>
      <c r="P124" s="2369"/>
      <c r="Q124" s="882"/>
      <c r="R124" s="849"/>
      <c r="S124" s="3197"/>
    </row>
    <row r="125" spans="1:19" ht="20.100000000000001" customHeight="1">
      <c r="A125" s="2362"/>
      <c r="B125" s="2363"/>
      <c r="C125" s="2363"/>
      <c r="D125" s="2363"/>
      <c r="E125" s="2367"/>
      <c r="F125" s="714" t="s">
        <v>2616</v>
      </c>
      <c r="G125" s="1387">
        <v>34000</v>
      </c>
      <c r="H125" s="2344" t="s">
        <v>335</v>
      </c>
      <c r="I125" s="2373">
        <v>5</v>
      </c>
      <c r="J125" s="2344"/>
      <c r="K125" s="1260"/>
      <c r="L125" s="1234"/>
      <c r="M125" s="1234"/>
      <c r="N125" s="2346" t="s">
        <v>20</v>
      </c>
      <c r="O125" s="716">
        <f>G125*I125</f>
        <v>170000</v>
      </c>
      <c r="P125" s="848"/>
      <c r="Q125" s="882"/>
      <c r="R125" s="849"/>
      <c r="S125" s="3197"/>
    </row>
    <row r="126" spans="1:19" ht="20.100000000000001" customHeight="1">
      <c r="A126" s="2362"/>
      <c r="B126" s="2363"/>
      <c r="C126" s="2363"/>
      <c r="D126" s="2363"/>
      <c r="E126" s="2367"/>
      <c r="F126" s="714" t="s">
        <v>2617</v>
      </c>
      <c r="G126" s="1387">
        <v>11000</v>
      </c>
      <c r="H126" s="2344" t="s">
        <v>335</v>
      </c>
      <c r="I126" s="2373">
        <v>6</v>
      </c>
      <c r="J126" s="2344"/>
      <c r="K126" s="1260"/>
      <c r="L126" s="1234"/>
      <c r="M126" s="1234"/>
      <c r="N126" s="2346" t="s">
        <v>20</v>
      </c>
      <c r="O126" s="716">
        <f>G126*I126</f>
        <v>66000</v>
      </c>
      <c r="P126" s="848"/>
      <c r="Q126" s="882"/>
      <c r="R126" s="849"/>
      <c r="S126" s="3197"/>
    </row>
    <row r="127" spans="1:19" ht="20.100000000000001" customHeight="1">
      <c r="A127" s="2362"/>
      <c r="B127" s="2363"/>
      <c r="C127" s="2363"/>
      <c r="D127" s="2363"/>
      <c r="E127" s="2367"/>
      <c r="F127" s="714" t="s">
        <v>2566</v>
      </c>
      <c r="G127" s="1387">
        <v>524000</v>
      </c>
      <c r="H127" s="2344" t="s">
        <v>335</v>
      </c>
      <c r="I127" s="2373">
        <v>1</v>
      </c>
      <c r="J127" s="2344"/>
      <c r="K127" s="1260"/>
      <c r="L127" s="1234"/>
      <c r="M127" s="1234"/>
      <c r="N127" s="2346" t="s">
        <v>20</v>
      </c>
      <c r="O127" s="716">
        <f>G127*I127</f>
        <v>524000</v>
      </c>
      <c r="P127" s="2369"/>
      <c r="Q127" s="882"/>
      <c r="R127" s="849"/>
      <c r="S127" s="3197"/>
    </row>
    <row r="128" spans="1:19" ht="20.100000000000001" customHeight="1">
      <c r="A128" s="2362"/>
      <c r="B128" s="2363"/>
      <c r="C128" s="2363"/>
      <c r="D128" s="2363"/>
      <c r="E128" s="2363"/>
      <c r="F128" s="633" t="s">
        <v>1258</v>
      </c>
      <c r="G128" s="2358"/>
      <c r="H128" s="1122"/>
      <c r="I128" s="1122"/>
      <c r="J128" s="1122"/>
      <c r="K128" s="1122"/>
      <c r="L128" s="1122"/>
      <c r="M128" s="1122"/>
      <c r="N128" s="2359"/>
      <c r="O128" s="637">
        <f>SUM(O129)</f>
        <v>25080000</v>
      </c>
      <c r="P128" s="616">
        <f>O128</f>
        <v>25080000</v>
      </c>
      <c r="Q128" s="1109">
        <v>25080000</v>
      </c>
      <c r="R128" s="638">
        <f t="shared" si="5"/>
        <v>0</v>
      </c>
      <c r="S128" s="3317">
        <f t="shared" si="6"/>
        <v>0</v>
      </c>
    </row>
    <row r="129" spans="1:19" ht="20.100000000000001" customHeight="1">
      <c r="A129" s="2362"/>
      <c r="B129" s="2363"/>
      <c r="C129" s="2363"/>
      <c r="D129" s="2363"/>
      <c r="E129" s="2367"/>
      <c r="F129" s="714" t="s">
        <v>1832</v>
      </c>
      <c r="G129" s="1387">
        <v>2090000</v>
      </c>
      <c r="H129" s="2344" t="s">
        <v>335</v>
      </c>
      <c r="I129" s="1234">
        <v>12</v>
      </c>
      <c r="J129" s="2344"/>
      <c r="K129" s="1260"/>
      <c r="L129" s="1234"/>
      <c r="M129" s="1234"/>
      <c r="N129" s="2346" t="s">
        <v>20</v>
      </c>
      <c r="O129" s="716">
        <f>G129*I129</f>
        <v>25080000</v>
      </c>
      <c r="P129" s="892"/>
      <c r="Q129" s="882"/>
      <c r="R129" s="849"/>
      <c r="S129" s="3197"/>
    </row>
    <row r="130" spans="1:19" ht="20.100000000000001" customHeight="1">
      <c r="A130" s="551"/>
      <c r="B130" s="565"/>
      <c r="C130" s="588"/>
      <c r="D130" s="2252" t="s">
        <v>1331</v>
      </c>
      <c r="E130" s="2333"/>
      <c r="F130" s="2334"/>
      <c r="G130" s="2335"/>
      <c r="H130" s="2334"/>
      <c r="I130" s="2334"/>
      <c r="J130" s="2334"/>
      <c r="K130" s="2334"/>
      <c r="L130" s="2334"/>
      <c r="M130" s="2334"/>
      <c r="N130" s="2336"/>
      <c r="O130" s="2334"/>
      <c r="P130" s="2337">
        <f>P131+P199+P214</f>
        <v>60592000</v>
      </c>
      <c r="Q130" s="2337">
        <f>Q131+Q199+Q214</f>
        <v>60592000</v>
      </c>
      <c r="R130" s="2338">
        <f t="shared" si="5"/>
        <v>0</v>
      </c>
      <c r="S130" s="3225">
        <f t="shared" si="6"/>
        <v>0</v>
      </c>
    </row>
    <row r="131" spans="1:19" ht="20.100000000000001" customHeight="1">
      <c r="A131" s="551"/>
      <c r="B131" s="565"/>
      <c r="C131" s="588"/>
      <c r="D131" s="559"/>
      <c r="E131" s="456" t="s">
        <v>1154</v>
      </c>
      <c r="F131" s="457"/>
      <c r="G131" s="457"/>
      <c r="H131" s="1228"/>
      <c r="I131" s="457"/>
      <c r="J131" s="1228"/>
      <c r="K131" s="457"/>
      <c r="L131" s="457"/>
      <c r="M131" s="457"/>
      <c r="N131" s="457"/>
      <c r="O131" s="459"/>
      <c r="P131" s="573">
        <f>O132+O135+O159+O162+O168+O171+O178+O185+O191</f>
        <v>32600000</v>
      </c>
      <c r="Q131" s="573">
        <f>SUM(Q132,Q135,Q159,Q162,Q168,Q171,Q178,Q185,Q191)</f>
        <v>31100000</v>
      </c>
      <c r="R131" s="631">
        <f t="shared" si="5"/>
        <v>1500000</v>
      </c>
      <c r="S131" s="3170">
        <f t="shared" si="6"/>
        <v>4.8231511254019289E-2</v>
      </c>
    </row>
    <row r="132" spans="1:19" ht="20.100000000000001" customHeight="1">
      <c r="A132" s="551"/>
      <c r="B132" s="565"/>
      <c r="C132" s="588"/>
      <c r="D132" s="565"/>
      <c r="E132" s="691"/>
      <c r="F132" s="633" t="s">
        <v>717</v>
      </c>
      <c r="G132" s="1229"/>
      <c r="H132" s="633"/>
      <c r="I132" s="633"/>
      <c r="J132" s="633"/>
      <c r="K132" s="633"/>
      <c r="L132" s="633"/>
      <c r="M132" s="633"/>
      <c r="N132" s="1230"/>
      <c r="O132" s="637">
        <f>SUM(O133:O134)</f>
        <v>700000</v>
      </c>
      <c r="P132" s="616">
        <f>O132</f>
        <v>700000</v>
      </c>
      <c r="Q132" s="616">
        <v>700000</v>
      </c>
      <c r="R132" s="638">
        <f t="shared" si="5"/>
        <v>0</v>
      </c>
      <c r="S132" s="3224">
        <f t="shared" si="6"/>
        <v>0</v>
      </c>
    </row>
    <row r="133" spans="1:19" ht="20.100000000000001" customHeight="1">
      <c r="A133" s="551"/>
      <c r="B133" s="565"/>
      <c r="C133" s="588"/>
      <c r="D133" s="565"/>
      <c r="E133" s="691"/>
      <c r="F133" s="1183" t="s">
        <v>1859</v>
      </c>
      <c r="G133" s="1453">
        <v>50000</v>
      </c>
      <c r="H133" s="1362" t="s">
        <v>335</v>
      </c>
      <c r="I133" s="2232">
        <v>4</v>
      </c>
      <c r="J133" s="1113"/>
      <c r="K133" s="1113"/>
      <c r="L133" s="1113"/>
      <c r="M133" s="1113"/>
      <c r="N133" s="1235" t="s">
        <v>20</v>
      </c>
      <c r="O133" s="716">
        <f>ROUNDUP(G133*I133,-3)</f>
        <v>200000</v>
      </c>
      <c r="P133" s="848"/>
      <c r="Q133" s="848"/>
      <c r="R133" s="849"/>
      <c r="S133" s="3197"/>
    </row>
    <row r="134" spans="1:19" ht="20.100000000000001" customHeight="1">
      <c r="A134" s="551"/>
      <c r="B134" s="565"/>
      <c r="C134" s="588"/>
      <c r="D134" s="565"/>
      <c r="E134" s="691"/>
      <c r="F134" s="1183" t="s">
        <v>1860</v>
      </c>
      <c r="G134" s="1453">
        <v>250000</v>
      </c>
      <c r="H134" s="1362" t="s">
        <v>335</v>
      </c>
      <c r="I134" s="2270">
        <v>2</v>
      </c>
      <c r="J134" s="1113"/>
      <c r="K134" s="1113"/>
      <c r="L134" s="1113"/>
      <c r="M134" s="1113"/>
      <c r="N134" s="1235" t="s">
        <v>20</v>
      </c>
      <c r="O134" s="716">
        <f>ROUNDUP(G134*I134,-3)</f>
        <v>500000</v>
      </c>
      <c r="P134" s="848"/>
      <c r="Q134" s="848"/>
      <c r="R134" s="849"/>
      <c r="S134" s="3197"/>
    </row>
    <row r="135" spans="1:19" ht="20.100000000000001" customHeight="1">
      <c r="A135" s="551"/>
      <c r="B135" s="565"/>
      <c r="C135" s="588"/>
      <c r="D135" s="565"/>
      <c r="E135" s="691"/>
      <c r="F135" s="633" t="s">
        <v>718</v>
      </c>
      <c r="G135" s="1229"/>
      <c r="H135" s="633"/>
      <c r="I135" s="633"/>
      <c r="J135" s="633"/>
      <c r="K135" s="633"/>
      <c r="L135" s="633"/>
      <c r="M135" s="633"/>
      <c r="N135" s="1230"/>
      <c r="O135" s="637">
        <f>SUM(O136,O139,O143,O146,O153)</f>
        <v>9900000</v>
      </c>
      <c r="P135" s="616">
        <f>O135</f>
        <v>9900000</v>
      </c>
      <c r="Q135" s="616">
        <v>10000000</v>
      </c>
      <c r="R135" s="638">
        <f t="shared" ref="R135:R200" si="8">P135-Q135</f>
        <v>-100000</v>
      </c>
      <c r="S135" s="3224">
        <f t="shared" ref="S135:S200" si="9">R135/Q135</f>
        <v>-0.01</v>
      </c>
    </row>
    <row r="136" spans="1:19" ht="20.100000000000001" customHeight="1">
      <c r="A136" s="551"/>
      <c r="B136" s="565"/>
      <c r="C136" s="588"/>
      <c r="D136" s="565"/>
      <c r="E136" s="691"/>
      <c r="F136" s="1183" t="s">
        <v>1861</v>
      </c>
      <c r="G136" s="1114"/>
      <c r="H136" s="1113"/>
      <c r="I136" s="1346"/>
      <c r="J136" s="1113"/>
      <c r="K136" s="1113"/>
      <c r="L136" s="1113"/>
      <c r="M136" s="1113"/>
      <c r="N136" s="1235"/>
      <c r="O136" s="2374">
        <f>SUM(O137:O138)</f>
        <v>2200000</v>
      </c>
      <c r="P136" s="848"/>
      <c r="Q136" s="848"/>
      <c r="R136" s="849"/>
      <c r="S136" s="3197"/>
    </row>
    <row r="137" spans="1:19" ht="20.100000000000001" customHeight="1">
      <c r="A137" s="551"/>
      <c r="B137" s="565"/>
      <c r="C137" s="588"/>
      <c r="D137" s="565"/>
      <c r="E137" s="691"/>
      <c r="F137" s="1183" t="s">
        <v>1913</v>
      </c>
      <c r="G137" s="1453">
        <v>120000</v>
      </c>
      <c r="H137" s="1362" t="s">
        <v>335</v>
      </c>
      <c r="I137" s="2232">
        <v>10</v>
      </c>
      <c r="J137" s="1113"/>
      <c r="K137" s="1113"/>
      <c r="L137" s="1113"/>
      <c r="M137" s="1113"/>
      <c r="N137" s="1235" t="s">
        <v>20</v>
      </c>
      <c r="O137" s="716">
        <f>ROUNDUP(G137*I137,-3)</f>
        <v>1200000</v>
      </c>
      <c r="P137" s="848"/>
      <c r="Q137" s="848"/>
      <c r="R137" s="849"/>
      <c r="S137" s="3197"/>
    </row>
    <row r="138" spans="1:19" ht="20.100000000000001" customHeight="1">
      <c r="A138" s="551"/>
      <c r="B138" s="565"/>
      <c r="C138" s="588"/>
      <c r="D138" s="565"/>
      <c r="E138" s="691"/>
      <c r="F138" s="1183" t="s">
        <v>1914</v>
      </c>
      <c r="G138" s="1453">
        <v>100000</v>
      </c>
      <c r="H138" s="1362" t="s">
        <v>335</v>
      </c>
      <c r="I138" s="2232">
        <v>10</v>
      </c>
      <c r="J138" s="1113"/>
      <c r="K138" s="1113"/>
      <c r="L138" s="1113"/>
      <c r="M138" s="1113"/>
      <c r="N138" s="1235" t="s">
        <v>20</v>
      </c>
      <c r="O138" s="716">
        <f>ROUNDUP(G138*I138,-3)</f>
        <v>1000000</v>
      </c>
      <c r="P138" s="848"/>
      <c r="Q138" s="848"/>
      <c r="R138" s="849"/>
      <c r="S138" s="3197"/>
    </row>
    <row r="139" spans="1:19" ht="20.100000000000001" customHeight="1">
      <c r="A139" s="551"/>
      <c r="B139" s="565"/>
      <c r="C139" s="588"/>
      <c r="D139" s="565"/>
      <c r="E139" s="691"/>
      <c r="F139" s="1183" t="s">
        <v>1862</v>
      </c>
      <c r="G139" s="1114"/>
      <c r="H139" s="1113"/>
      <c r="I139" s="1346"/>
      <c r="J139" s="1113"/>
      <c r="K139" s="1113"/>
      <c r="L139" s="1113"/>
      <c r="M139" s="1113"/>
      <c r="N139" s="1235"/>
      <c r="O139" s="2374">
        <f>SUM(O140:O142)</f>
        <v>3000000</v>
      </c>
      <c r="P139" s="848"/>
      <c r="Q139" s="848"/>
      <c r="R139" s="849"/>
      <c r="S139" s="3197"/>
    </row>
    <row r="140" spans="1:19" ht="20.100000000000001" customHeight="1">
      <c r="A140" s="1207"/>
      <c r="B140" s="582"/>
      <c r="C140" s="553"/>
      <c r="D140" s="582"/>
      <c r="E140" s="1461"/>
      <c r="F140" s="1241" t="s">
        <v>1915</v>
      </c>
      <c r="G140" s="1415">
        <v>180000</v>
      </c>
      <c r="H140" s="1416" t="s">
        <v>335</v>
      </c>
      <c r="I140" s="1456">
        <v>8</v>
      </c>
      <c r="J140" s="1242"/>
      <c r="K140" s="1242"/>
      <c r="L140" s="1242"/>
      <c r="M140" s="1242"/>
      <c r="N140" s="1245" t="s">
        <v>20</v>
      </c>
      <c r="O140" s="1138">
        <f>ROUNDUP(G140*I140,-3)</f>
        <v>1440000</v>
      </c>
      <c r="P140" s="892"/>
      <c r="Q140" s="892"/>
      <c r="R140" s="894"/>
      <c r="S140" s="3198"/>
    </row>
    <row r="141" spans="1:19" ht="20.100000000000001" customHeight="1">
      <c r="A141" s="551"/>
      <c r="B141" s="565"/>
      <c r="C141" s="588"/>
      <c r="D141" s="565"/>
      <c r="E141" s="691"/>
      <c r="F141" s="1183" t="s">
        <v>1916</v>
      </c>
      <c r="G141" s="1453">
        <v>135000</v>
      </c>
      <c r="H141" s="1362" t="s">
        <v>335</v>
      </c>
      <c r="I141" s="2232">
        <v>10</v>
      </c>
      <c r="J141" s="1113"/>
      <c r="K141" s="1113"/>
      <c r="L141" s="1113"/>
      <c r="M141" s="1113"/>
      <c r="N141" s="1235" t="s">
        <v>20</v>
      </c>
      <c r="O141" s="716">
        <f>ROUNDUP(G141*I141,-3)</f>
        <v>1350000</v>
      </c>
      <c r="P141" s="848"/>
      <c r="Q141" s="848"/>
      <c r="R141" s="849"/>
      <c r="S141" s="3197"/>
    </row>
    <row r="142" spans="1:19" ht="20.100000000000001" customHeight="1">
      <c r="A142" s="551"/>
      <c r="B142" s="565"/>
      <c r="C142" s="588"/>
      <c r="D142" s="565"/>
      <c r="E142" s="691"/>
      <c r="F142" s="1183" t="s">
        <v>1917</v>
      </c>
      <c r="G142" s="1453">
        <v>52500</v>
      </c>
      <c r="H142" s="1362" t="s">
        <v>335</v>
      </c>
      <c r="I142" s="2232">
        <v>4</v>
      </c>
      <c r="J142" s="1113"/>
      <c r="K142" s="1113"/>
      <c r="L142" s="1113"/>
      <c r="M142" s="1113"/>
      <c r="N142" s="1235" t="s">
        <v>20</v>
      </c>
      <c r="O142" s="716">
        <f>ROUNDUP(G142*I142,-3)</f>
        <v>210000</v>
      </c>
      <c r="P142" s="848"/>
      <c r="Q142" s="848"/>
      <c r="R142" s="849"/>
      <c r="S142" s="3197"/>
    </row>
    <row r="143" spans="1:19" ht="20.100000000000001" customHeight="1">
      <c r="A143" s="551"/>
      <c r="B143" s="565"/>
      <c r="C143" s="588"/>
      <c r="D143" s="565"/>
      <c r="E143" s="691"/>
      <c r="F143" s="1362" t="s">
        <v>1883</v>
      </c>
      <c r="G143" s="1114"/>
      <c r="H143" s="1113"/>
      <c r="I143" s="1113"/>
      <c r="J143" s="1113"/>
      <c r="K143" s="1113"/>
      <c r="L143" s="1113"/>
      <c r="M143" s="1113"/>
      <c r="N143" s="1235"/>
      <c r="O143" s="2375">
        <f>SUM(O144:O145)</f>
        <v>1000000</v>
      </c>
      <c r="P143" s="848"/>
      <c r="Q143" s="848"/>
      <c r="R143" s="849"/>
      <c r="S143" s="3197"/>
    </row>
    <row r="144" spans="1:19" ht="20.100000000000001" customHeight="1">
      <c r="A144" s="551"/>
      <c r="B144" s="565"/>
      <c r="C144" s="588"/>
      <c r="D144" s="565"/>
      <c r="E144" s="691"/>
      <c r="F144" s="1183" t="s">
        <v>2618</v>
      </c>
      <c r="G144" s="1453">
        <v>100000</v>
      </c>
      <c r="H144" s="1362" t="s">
        <v>335</v>
      </c>
      <c r="I144" s="2232">
        <v>3</v>
      </c>
      <c r="J144" s="1113"/>
      <c r="K144" s="1113"/>
      <c r="L144" s="1113"/>
      <c r="M144" s="1113"/>
      <c r="N144" s="1235" t="s">
        <v>20</v>
      </c>
      <c r="O144" s="716">
        <f>ROUNDUP(G144*I144,-3)</f>
        <v>300000</v>
      </c>
      <c r="P144" s="848"/>
      <c r="Q144" s="848"/>
      <c r="R144" s="849"/>
      <c r="S144" s="3197"/>
    </row>
    <row r="145" spans="1:19" ht="20.100000000000001" customHeight="1">
      <c r="A145" s="551"/>
      <c r="B145" s="565"/>
      <c r="C145" s="588"/>
      <c r="D145" s="565"/>
      <c r="E145" s="691"/>
      <c r="F145" s="1183" t="s">
        <v>1918</v>
      </c>
      <c r="G145" s="1453">
        <v>350000</v>
      </c>
      <c r="H145" s="1362" t="s">
        <v>335</v>
      </c>
      <c r="I145" s="2232">
        <v>2</v>
      </c>
      <c r="J145" s="1113"/>
      <c r="K145" s="1113"/>
      <c r="L145" s="1113"/>
      <c r="M145" s="1113"/>
      <c r="N145" s="1235" t="s">
        <v>20</v>
      </c>
      <c r="O145" s="716">
        <f>ROUNDUP(G145*I145,-3)</f>
        <v>700000</v>
      </c>
      <c r="P145" s="848"/>
      <c r="Q145" s="848"/>
      <c r="R145" s="849"/>
      <c r="S145" s="3197"/>
    </row>
    <row r="146" spans="1:19" ht="20.100000000000001" customHeight="1">
      <c r="A146" s="551"/>
      <c r="B146" s="565"/>
      <c r="C146" s="588"/>
      <c r="D146" s="565"/>
      <c r="E146" s="691"/>
      <c r="F146" s="1362" t="s">
        <v>1884</v>
      </c>
      <c r="G146" s="1114"/>
      <c r="H146" s="1113"/>
      <c r="I146" s="1113"/>
      <c r="J146" s="1113"/>
      <c r="K146" s="1113"/>
      <c r="L146" s="1113"/>
      <c r="M146" s="1113"/>
      <c r="N146" s="1235"/>
      <c r="O146" s="2375">
        <f>SUM(O147:O152)</f>
        <v>1300000</v>
      </c>
      <c r="P146" s="848"/>
      <c r="Q146" s="848"/>
      <c r="R146" s="849"/>
      <c r="S146" s="3197"/>
    </row>
    <row r="147" spans="1:19" ht="20.100000000000001" customHeight="1">
      <c r="A147" s="551"/>
      <c r="B147" s="565"/>
      <c r="C147" s="588"/>
      <c r="D147" s="565"/>
      <c r="E147" s="691"/>
      <c r="F147" s="1183" t="s">
        <v>2619</v>
      </c>
      <c r="G147" s="1453">
        <v>7000</v>
      </c>
      <c r="H147" s="1362" t="s">
        <v>1756</v>
      </c>
      <c r="I147" s="2269">
        <v>44</v>
      </c>
      <c r="J147" s="1362" t="s">
        <v>335</v>
      </c>
      <c r="K147" s="2232">
        <v>2</v>
      </c>
      <c r="L147" s="1113"/>
      <c r="M147" s="1113"/>
      <c r="N147" s="1235" t="s">
        <v>20</v>
      </c>
      <c r="O147" s="716">
        <f>ROUNDUP(G147*I147*K147,-3)</f>
        <v>616000</v>
      </c>
      <c r="P147" s="848"/>
      <c r="Q147" s="848"/>
      <c r="R147" s="849"/>
      <c r="S147" s="3197"/>
    </row>
    <row r="148" spans="1:19" ht="20.100000000000001" customHeight="1">
      <c r="A148" s="551"/>
      <c r="B148" s="565"/>
      <c r="C148" s="588"/>
      <c r="D148" s="565"/>
      <c r="E148" s="691"/>
      <c r="F148" s="1183" t="s">
        <v>2620</v>
      </c>
      <c r="G148" s="1453">
        <v>2000</v>
      </c>
      <c r="H148" s="1362" t="s">
        <v>1756</v>
      </c>
      <c r="I148" s="2269">
        <v>40</v>
      </c>
      <c r="J148" s="1362" t="s">
        <v>335</v>
      </c>
      <c r="K148" s="2232">
        <v>1</v>
      </c>
      <c r="L148" s="1113"/>
      <c r="M148" s="1113"/>
      <c r="N148" s="1235" t="s">
        <v>2621</v>
      </c>
      <c r="O148" s="716">
        <f>ROUNDUP(G148*I148*K148,-3)</f>
        <v>80000</v>
      </c>
      <c r="P148" s="848"/>
      <c r="Q148" s="848"/>
      <c r="R148" s="849"/>
      <c r="S148" s="3197"/>
    </row>
    <row r="149" spans="1:19" ht="20.100000000000001" customHeight="1">
      <c r="A149" s="551"/>
      <c r="B149" s="565"/>
      <c r="C149" s="588"/>
      <c r="D149" s="565"/>
      <c r="E149" s="691"/>
      <c r="F149" s="1183" t="s">
        <v>2622</v>
      </c>
      <c r="G149" s="1453">
        <v>2000</v>
      </c>
      <c r="H149" s="1362" t="s">
        <v>1756</v>
      </c>
      <c r="I149" s="2269">
        <v>40</v>
      </c>
      <c r="J149" s="1362" t="s">
        <v>335</v>
      </c>
      <c r="K149" s="2232">
        <v>1</v>
      </c>
      <c r="L149" s="1113"/>
      <c r="M149" s="1113"/>
      <c r="N149" s="1235" t="s">
        <v>20</v>
      </c>
      <c r="O149" s="716">
        <f>ROUNDUP(G149*I149*K149,-3)</f>
        <v>80000</v>
      </c>
      <c r="P149" s="848"/>
      <c r="Q149" s="848"/>
      <c r="R149" s="849"/>
      <c r="S149" s="3197"/>
    </row>
    <row r="150" spans="1:19" ht="20.100000000000001" customHeight="1">
      <c r="A150" s="551"/>
      <c r="B150" s="565"/>
      <c r="C150" s="588"/>
      <c r="D150" s="565"/>
      <c r="E150" s="691"/>
      <c r="F150" s="1183" t="s">
        <v>2623</v>
      </c>
      <c r="G150" s="1453">
        <v>56000</v>
      </c>
      <c r="H150" s="1362" t="s">
        <v>2624</v>
      </c>
      <c r="I150" s="2232">
        <v>1</v>
      </c>
      <c r="J150" s="1113"/>
      <c r="K150" s="1113"/>
      <c r="L150" s="1113"/>
      <c r="M150" s="1113"/>
      <c r="N150" s="1235" t="s">
        <v>28</v>
      </c>
      <c r="O150" s="716">
        <f>ROUNDUP(G150*I150,-3)</f>
        <v>56000</v>
      </c>
      <c r="P150" s="848"/>
      <c r="Q150" s="848"/>
      <c r="R150" s="849"/>
      <c r="S150" s="3197"/>
    </row>
    <row r="151" spans="1:19" ht="20.100000000000001" customHeight="1">
      <c r="A151" s="551"/>
      <c r="B151" s="565"/>
      <c r="C151" s="588"/>
      <c r="D151" s="565"/>
      <c r="E151" s="691"/>
      <c r="F151" s="1183" t="s">
        <v>2625</v>
      </c>
      <c r="G151" s="1453">
        <v>380000</v>
      </c>
      <c r="H151" s="1362" t="s">
        <v>2624</v>
      </c>
      <c r="I151" s="2232">
        <v>1</v>
      </c>
      <c r="J151" s="1113"/>
      <c r="K151" s="1113"/>
      <c r="L151" s="1113"/>
      <c r="M151" s="1113"/>
      <c r="N151" s="1235" t="s">
        <v>28</v>
      </c>
      <c r="O151" s="716">
        <f>ROUNDUP(G151*I151,-3)</f>
        <v>380000</v>
      </c>
      <c r="P151" s="848"/>
      <c r="Q151" s="848"/>
      <c r="R151" s="849"/>
      <c r="S151" s="3197"/>
    </row>
    <row r="152" spans="1:19" ht="20.100000000000001" customHeight="1">
      <c r="A152" s="551"/>
      <c r="B152" s="565"/>
      <c r="C152" s="588"/>
      <c r="D152" s="565"/>
      <c r="E152" s="691"/>
      <c r="F152" s="1183" t="s">
        <v>2626</v>
      </c>
      <c r="G152" s="1453">
        <v>44000</v>
      </c>
      <c r="H152" s="1362" t="s">
        <v>335</v>
      </c>
      <c r="I152" s="2232">
        <v>2</v>
      </c>
      <c r="J152" s="1113"/>
      <c r="K152" s="1113"/>
      <c r="L152" s="1113"/>
      <c r="M152" s="1113"/>
      <c r="N152" s="1235" t="s">
        <v>20</v>
      </c>
      <c r="O152" s="716">
        <f>ROUNDUP(G152*I152,-3)</f>
        <v>88000</v>
      </c>
      <c r="P152" s="848"/>
      <c r="Q152" s="848"/>
      <c r="R152" s="849"/>
      <c r="S152" s="3197"/>
    </row>
    <row r="153" spans="1:19" ht="20.100000000000001" customHeight="1">
      <c r="A153" s="551"/>
      <c r="B153" s="565"/>
      <c r="C153" s="588"/>
      <c r="D153" s="565"/>
      <c r="E153" s="691"/>
      <c r="F153" s="1362" t="s">
        <v>1885</v>
      </c>
      <c r="G153" s="1114"/>
      <c r="H153" s="1113"/>
      <c r="I153" s="1113"/>
      <c r="J153" s="1113"/>
      <c r="K153" s="1113"/>
      <c r="L153" s="1113"/>
      <c r="M153" s="1113"/>
      <c r="N153" s="1235"/>
      <c r="O153" s="2375">
        <f>SUM(O154:O158)</f>
        <v>2400000</v>
      </c>
      <c r="P153" s="848"/>
      <c r="Q153" s="848"/>
      <c r="R153" s="849"/>
      <c r="S153" s="3197"/>
    </row>
    <row r="154" spans="1:19" ht="20.100000000000001" customHeight="1">
      <c r="A154" s="551"/>
      <c r="B154" s="565"/>
      <c r="C154" s="588"/>
      <c r="D154" s="565"/>
      <c r="E154" s="691"/>
      <c r="F154" s="1183" t="s">
        <v>2627</v>
      </c>
      <c r="G154" s="1453">
        <v>7000</v>
      </c>
      <c r="H154" s="1362" t="s">
        <v>1756</v>
      </c>
      <c r="I154" s="2269">
        <v>50</v>
      </c>
      <c r="J154" s="1362" t="s">
        <v>335</v>
      </c>
      <c r="K154" s="2232">
        <v>2</v>
      </c>
      <c r="L154" s="1113"/>
      <c r="M154" s="1113"/>
      <c r="N154" s="1235" t="s">
        <v>20</v>
      </c>
      <c r="O154" s="716">
        <f>ROUNDUP(G154*I154*K154,-3)</f>
        <v>700000</v>
      </c>
      <c r="P154" s="848"/>
      <c r="Q154" s="848"/>
      <c r="R154" s="849"/>
      <c r="S154" s="3197"/>
    </row>
    <row r="155" spans="1:19" ht="20.100000000000001" customHeight="1">
      <c r="A155" s="551"/>
      <c r="B155" s="565"/>
      <c r="C155" s="588"/>
      <c r="D155" s="565"/>
      <c r="E155" s="691"/>
      <c r="F155" s="1183" t="s">
        <v>2628</v>
      </c>
      <c r="G155" s="1453">
        <v>3000</v>
      </c>
      <c r="H155" s="1362" t="s">
        <v>1756</v>
      </c>
      <c r="I155" s="2269">
        <v>50</v>
      </c>
      <c r="J155" s="1362" t="s">
        <v>335</v>
      </c>
      <c r="K155" s="2232">
        <v>1</v>
      </c>
      <c r="L155" s="1113"/>
      <c r="M155" s="1113"/>
      <c r="N155" s="1235" t="s">
        <v>2629</v>
      </c>
      <c r="O155" s="716">
        <f>ROUNDUP(G155*I155*K155,-3)</f>
        <v>150000</v>
      </c>
      <c r="P155" s="848"/>
      <c r="Q155" s="848"/>
      <c r="R155" s="849"/>
      <c r="S155" s="3197"/>
    </row>
    <row r="156" spans="1:19" ht="20.100000000000001" customHeight="1">
      <c r="A156" s="551"/>
      <c r="B156" s="565"/>
      <c r="C156" s="588"/>
      <c r="D156" s="565"/>
      <c r="E156" s="691"/>
      <c r="F156" s="1183" t="s">
        <v>2622</v>
      </c>
      <c r="G156" s="1453">
        <v>20000</v>
      </c>
      <c r="H156" s="1362" t="s">
        <v>1756</v>
      </c>
      <c r="I156" s="2269">
        <v>50</v>
      </c>
      <c r="J156" s="1362" t="s">
        <v>335</v>
      </c>
      <c r="K156" s="2232">
        <v>1</v>
      </c>
      <c r="L156" s="1113"/>
      <c r="M156" s="1113"/>
      <c r="N156" s="1235" t="s">
        <v>2629</v>
      </c>
      <c r="O156" s="716">
        <f>ROUNDUP(G156*I156*K156,-3)</f>
        <v>1000000</v>
      </c>
      <c r="P156" s="848"/>
      <c r="Q156" s="848"/>
      <c r="R156" s="849"/>
      <c r="S156" s="3197"/>
    </row>
    <row r="157" spans="1:19" ht="20.100000000000001" customHeight="1">
      <c r="A157" s="551"/>
      <c r="B157" s="565"/>
      <c r="C157" s="588"/>
      <c r="D157" s="565"/>
      <c r="E157" s="691"/>
      <c r="F157" s="1183" t="s">
        <v>2623</v>
      </c>
      <c r="G157" s="1453">
        <v>55000</v>
      </c>
      <c r="H157" s="1362" t="s">
        <v>335</v>
      </c>
      <c r="I157" s="2232">
        <v>4</v>
      </c>
      <c r="J157" s="1113"/>
      <c r="K157" s="1113"/>
      <c r="L157" s="1113"/>
      <c r="M157" s="1113"/>
      <c r="N157" s="1235" t="s">
        <v>20</v>
      </c>
      <c r="O157" s="716">
        <f>ROUNDUP(G157*I157,-3)</f>
        <v>220000</v>
      </c>
      <c r="P157" s="848"/>
      <c r="Q157" s="848"/>
      <c r="R157" s="849"/>
      <c r="S157" s="3197"/>
    </row>
    <row r="158" spans="1:19" ht="20.100000000000001" customHeight="1">
      <c r="A158" s="551"/>
      <c r="B158" s="565"/>
      <c r="C158" s="588"/>
      <c r="D158" s="565"/>
      <c r="E158" s="691"/>
      <c r="F158" s="1183" t="s">
        <v>2626</v>
      </c>
      <c r="G158" s="1453">
        <v>110000</v>
      </c>
      <c r="H158" s="1362" t="s">
        <v>335</v>
      </c>
      <c r="I158" s="2232">
        <v>3</v>
      </c>
      <c r="J158" s="1113"/>
      <c r="K158" s="1113"/>
      <c r="L158" s="1113"/>
      <c r="M158" s="1113"/>
      <c r="N158" s="1235" t="s">
        <v>20</v>
      </c>
      <c r="O158" s="716">
        <f>ROUNDUP(G158*I158,-3)</f>
        <v>330000</v>
      </c>
      <c r="P158" s="848"/>
      <c r="Q158" s="848"/>
      <c r="R158" s="849"/>
      <c r="S158" s="3197"/>
    </row>
    <row r="159" spans="1:19" ht="20.100000000000001" customHeight="1">
      <c r="A159" s="551"/>
      <c r="B159" s="565"/>
      <c r="C159" s="588"/>
      <c r="D159" s="565"/>
      <c r="E159" s="691"/>
      <c r="F159" s="633" t="s">
        <v>719</v>
      </c>
      <c r="G159" s="1229"/>
      <c r="H159" s="633"/>
      <c r="I159" s="633"/>
      <c r="J159" s="633"/>
      <c r="K159" s="633"/>
      <c r="L159" s="633"/>
      <c r="M159" s="633"/>
      <c r="N159" s="1230"/>
      <c r="O159" s="637">
        <f>SUM(O160:O161)</f>
        <v>400000</v>
      </c>
      <c r="P159" s="616">
        <f>O159</f>
        <v>400000</v>
      </c>
      <c r="Q159" s="616">
        <v>400000</v>
      </c>
      <c r="R159" s="638">
        <f t="shared" si="8"/>
        <v>0</v>
      </c>
      <c r="S159" s="3224">
        <f t="shared" si="9"/>
        <v>0</v>
      </c>
    </row>
    <row r="160" spans="1:19" ht="20.100000000000001" customHeight="1">
      <c r="A160" s="551"/>
      <c r="B160" s="565"/>
      <c r="C160" s="588"/>
      <c r="D160" s="565"/>
      <c r="E160" s="691"/>
      <c r="F160" s="1183" t="s">
        <v>2630</v>
      </c>
      <c r="G160" s="1114">
        <v>6400</v>
      </c>
      <c r="H160" s="1113" t="s">
        <v>335</v>
      </c>
      <c r="I160" s="2269">
        <v>25</v>
      </c>
      <c r="J160" s="1362" t="s">
        <v>335</v>
      </c>
      <c r="K160" s="2232">
        <v>2</v>
      </c>
      <c r="L160" s="1113"/>
      <c r="M160" s="1113"/>
      <c r="N160" s="1235" t="s">
        <v>20</v>
      </c>
      <c r="O160" s="716">
        <f>ROUNDUP(G160*I160*K160,-3)</f>
        <v>320000</v>
      </c>
      <c r="P160" s="848"/>
      <c r="Q160" s="848"/>
      <c r="R160" s="849"/>
      <c r="S160" s="3197"/>
    </row>
    <row r="161" spans="1:19" ht="20.100000000000001" customHeight="1">
      <c r="A161" s="551"/>
      <c r="B161" s="565"/>
      <c r="C161" s="588"/>
      <c r="D161" s="565"/>
      <c r="E161" s="691"/>
      <c r="F161" s="1183" t="s">
        <v>2631</v>
      </c>
      <c r="G161" s="1114">
        <v>40000</v>
      </c>
      <c r="H161" s="1113" t="s">
        <v>335</v>
      </c>
      <c r="I161" s="1260">
        <v>2</v>
      </c>
      <c r="J161" s="1113"/>
      <c r="K161" s="1113"/>
      <c r="L161" s="1113"/>
      <c r="M161" s="1113"/>
      <c r="N161" s="1235" t="s">
        <v>20</v>
      </c>
      <c r="O161" s="716">
        <f>ROUNDUP(G161*I161,-3)</f>
        <v>80000</v>
      </c>
      <c r="P161" s="848"/>
      <c r="Q161" s="848"/>
      <c r="R161" s="849"/>
      <c r="S161" s="3197"/>
    </row>
    <row r="162" spans="1:19" ht="20.100000000000001" customHeight="1">
      <c r="A162" s="551"/>
      <c r="B162" s="565"/>
      <c r="C162" s="588"/>
      <c r="D162" s="565"/>
      <c r="E162" s="691"/>
      <c r="F162" s="633" t="s">
        <v>720</v>
      </c>
      <c r="G162" s="1229"/>
      <c r="H162" s="633"/>
      <c r="I162" s="633"/>
      <c r="J162" s="633"/>
      <c r="K162" s="633"/>
      <c r="L162" s="633"/>
      <c r="M162" s="633"/>
      <c r="N162" s="1230"/>
      <c r="O162" s="637">
        <f>SUM(O163:O167)</f>
        <v>900000</v>
      </c>
      <c r="P162" s="616">
        <f>O162</f>
        <v>900000</v>
      </c>
      <c r="Q162" s="616">
        <v>1000000</v>
      </c>
      <c r="R162" s="638">
        <f t="shared" si="8"/>
        <v>-100000</v>
      </c>
      <c r="S162" s="3224">
        <f t="shared" si="9"/>
        <v>-0.1</v>
      </c>
    </row>
    <row r="163" spans="1:19" ht="20.100000000000001" customHeight="1">
      <c r="A163" s="551"/>
      <c r="B163" s="565"/>
      <c r="C163" s="588"/>
      <c r="D163" s="565"/>
      <c r="E163" s="691"/>
      <c r="F163" s="1183" t="s">
        <v>1863</v>
      </c>
      <c r="G163" s="1453">
        <v>250000</v>
      </c>
      <c r="H163" s="1362" t="s">
        <v>335</v>
      </c>
      <c r="I163" s="2269">
        <v>1</v>
      </c>
      <c r="J163" s="1113"/>
      <c r="K163" s="1113"/>
      <c r="L163" s="1113"/>
      <c r="M163" s="1113"/>
      <c r="N163" s="1235" t="s">
        <v>20</v>
      </c>
      <c r="O163" s="716">
        <f>ROUNDUP(G163*I163,-3)</f>
        <v>250000</v>
      </c>
      <c r="P163" s="848"/>
      <c r="Q163" s="848"/>
      <c r="R163" s="849"/>
      <c r="S163" s="3197"/>
    </row>
    <row r="164" spans="1:19" ht="20.100000000000001" customHeight="1">
      <c r="A164" s="551"/>
      <c r="B164" s="565"/>
      <c r="C164" s="588"/>
      <c r="D164" s="565"/>
      <c r="E164" s="691"/>
      <c r="F164" s="1183" t="s">
        <v>1864</v>
      </c>
      <c r="G164" s="1114">
        <v>8000</v>
      </c>
      <c r="H164" s="1113" t="s">
        <v>335</v>
      </c>
      <c r="I164" s="2269">
        <v>40</v>
      </c>
      <c r="J164" s="1113"/>
      <c r="K164" s="1113"/>
      <c r="L164" s="1113"/>
      <c r="M164" s="1113"/>
      <c r="N164" s="1235" t="s">
        <v>20</v>
      </c>
      <c r="O164" s="716">
        <f>ROUNDUP(G164*I164,-3)</f>
        <v>320000</v>
      </c>
      <c r="P164" s="848"/>
      <c r="Q164" s="848"/>
      <c r="R164" s="849"/>
      <c r="S164" s="3197"/>
    </row>
    <row r="165" spans="1:19" ht="20.100000000000001" customHeight="1">
      <c r="A165" s="551"/>
      <c r="B165" s="565"/>
      <c r="C165" s="588"/>
      <c r="D165" s="565"/>
      <c r="E165" s="691"/>
      <c r="F165" s="1183" t="s">
        <v>1549</v>
      </c>
      <c r="G165" s="1453">
        <v>3000</v>
      </c>
      <c r="H165" s="1362" t="s">
        <v>335</v>
      </c>
      <c r="I165" s="2269">
        <v>40</v>
      </c>
      <c r="J165" s="1113"/>
      <c r="K165" s="1113"/>
      <c r="L165" s="1113"/>
      <c r="M165" s="1113"/>
      <c r="N165" s="1235" t="s">
        <v>20</v>
      </c>
      <c r="O165" s="716">
        <f>ROUNDUP(G165*I165,-3)</f>
        <v>120000</v>
      </c>
      <c r="P165" s="848"/>
      <c r="Q165" s="848"/>
      <c r="R165" s="849"/>
      <c r="S165" s="3197"/>
    </row>
    <row r="166" spans="1:19" ht="20.100000000000001" customHeight="1">
      <c r="A166" s="551"/>
      <c r="B166" s="565"/>
      <c r="C166" s="588"/>
      <c r="D166" s="565"/>
      <c r="E166" s="691"/>
      <c r="F166" s="1183" t="s">
        <v>2632</v>
      </c>
      <c r="G166" s="1453">
        <v>100000</v>
      </c>
      <c r="H166" s="1362" t="s">
        <v>335</v>
      </c>
      <c r="I166" s="1454">
        <v>1</v>
      </c>
      <c r="J166" s="1113"/>
      <c r="K166" s="1113"/>
      <c r="L166" s="1113"/>
      <c r="M166" s="1113"/>
      <c r="N166" s="1235" t="s">
        <v>20</v>
      </c>
      <c r="O166" s="716">
        <f>ROUNDUP(G166*I166,-3)</f>
        <v>100000</v>
      </c>
      <c r="P166" s="848"/>
      <c r="Q166" s="848"/>
      <c r="R166" s="849"/>
      <c r="S166" s="3197"/>
    </row>
    <row r="167" spans="1:19" ht="20.100000000000001" customHeight="1">
      <c r="A167" s="551"/>
      <c r="B167" s="565"/>
      <c r="C167" s="588"/>
      <c r="D167" s="565"/>
      <c r="E167" s="691"/>
      <c r="F167" s="1183" t="s">
        <v>2634</v>
      </c>
      <c r="G167" s="1453">
        <v>110000</v>
      </c>
      <c r="H167" s="1362" t="s">
        <v>335</v>
      </c>
      <c r="I167" s="1454">
        <v>1</v>
      </c>
      <c r="J167" s="1113"/>
      <c r="K167" s="1113"/>
      <c r="L167" s="1113"/>
      <c r="M167" s="1113"/>
      <c r="N167" s="1235" t="s">
        <v>20</v>
      </c>
      <c r="O167" s="716">
        <f>ROUNDUP(G167*I167,-3)</f>
        <v>110000</v>
      </c>
      <c r="P167" s="848"/>
      <c r="Q167" s="848"/>
      <c r="R167" s="849"/>
      <c r="S167" s="3197"/>
    </row>
    <row r="168" spans="1:19" ht="20.100000000000001" customHeight="1">
      <c r="A168" s="551"/>
      <c r="B168" s="565"/>
      <c r="C168" s="588"/>
      <c r="D168" s="565"/>
      <c r="E168" s="691"/>
      <c r="F168" s="633" t="s">
        <v>721</v>
      </c>
      <c r="G168" s="1229"/>
      <c r="H168" s="633"/>
      <c r="I168" s="633"/>
      <c r="J168" s="633"/>
      <c r="K168" s="633"/>
      <c r="L168" s="633"/>
      <c r="M168" s="633"/>
      <c r="N168" s="1230"/>
      <c r="O168" s="637">
        <f>SUM(O169:O170)</f>
        <v>1000000</v>
      </c>
      <c r="P168" s="616">
        <f>O168</f>
        <v>1000000</v>
      </c>
      <c r="Q168" s="616">
        <v>1000000</v>
      </c>
      <c r="R168" s="638">
        <f t="shared" si="8"/>
        <v>0</v>
      </c>
      <c r="S168" s="3171">
        <f t="shared" si="9"/>
        <v>0</v>
      </c>
    </row>
    <row r="169" spans="1:19" ht="20.100000000000001" customHeight="1">
      <c r="A169" s="551"/>
      <c r="B169" s="565"/>
      <c r="C169" s="588"/>
      <c r="D169" s="565"/>
      <c r="E169" s="691"/>
      <c r="F169" s="1183" t="s">
        <v>1865</v>
      </c>
      <c r="G169" s="1453">
        <v>100000</v>
      </c>
      <c r="H169" s="1362" t="s">
        <v>335</v>
      </c>
      <c r="I169" s="2232">
        <v>3</v>
      </c>
      <c r="J169" s="1113"/>
      <c r="K169" s="1113"/>
      <c r="L169" s="1113"/>
      <c r="M169" s="1113"/>
      <c r="N169" s="1235" t="s">
        <v>20</v>
      </c>
      <c r="O169" s="716">
        <f>ROUNDUP(G169*I169,-3)</f>
        <v>300000</v>
      </c>
      <c r="P169" s="848"/>
      <c r="Q169" s="848"/>
      <c r="R169" s="849"/>
      <c r="S169" s="3197"/>
    </row>
    <row r="170" spans="1:19" ht="20.100000000000001" customHeight="1">
      <c r="A170" s="551"/>
      <c r="B170" s="565"/>
      <c r="C170" s="588"/>
      <c r="D170" s="565"/>
      <c r="E170" s="691"/>
      <c r="F170" s="1183" t="s">
        <v>1866</v>
      </c>
      <c r="G170" s="1453">
        <v>100000</v>
      </c>
      <c r="H170" s="1362" t="s">
        <v>335</v>
      </c>
      <c r="I170" s="2232">
        <v>7</v>
      </c>
      <c r="J170" s="1113"/>
      <c r="K170" s="1113"/>
      <c r="L170" s="1113"/>
      <c r="M170" s="1113"/>
      <c r="N170" s="1235" t="s">
        <v>20</v>
      </c>
      <c r="O170" s="716">
        <f>ROUNDUP(G170*I170,-3)</f>
        <v>700000</v>
      </c>
      <c r="P170" s="848"/>
      <c r="Q170" s="848"/>
      <c r="R170" s="849"/>
      <c r="S170" s="3197"/>
    </row>
    <row r="171" spans="1:19" ht="20.100000000000001" customHeight="1">
      <c r="A171" s="551"/>
      <c r="B171" s="565"/>
      <c r="C171" s="588"/>
      <c r="D171" s="565"/>
      <c r="E171" s="691"/>
      <c r="F171" s="633" t="s">
        <v>722</v>
      </c>
      <c r="G171" s="1229"/>
      <c r="H171" s="633"/>
      <c r="I171" s="633"/>
      <c r="J171" s="633"/>
      <c r="K171" s="633"/>
      <c r="L171" s="633"/>
      <c r="M171" s="633"/>
      <c r="N171" s="1230"/>
      <c r="O171" s="637">
        <f>SUM(O172:O177)</f>
        <v>9000000</v>
      </c>
      <c r="P171" s="616">
        <f>O171</f>
        <v>9000000</v>
      </c>
      <c r="Q171" s="616">
        <v>8000000</v>
      </c>
      <c r="R171" s="638">
        <f t="shared" si="8"/>
        <v>1000000</v>
      </c>
      <c r="S171" s="3171">
        <f t="shared" si="9"/>
        <v>0.125</v>
      </c>
    </row>
    <row r="172" spans="1:19" ht="20.100000000000001" customHeight="1">
      <c r="A172" s="551"/>
      <c r="B172" s="565"/>
      <c r="C172" s="588"/>
      <c r="D172" s="565"/>
      <c r="E172" s="691"/>
      <c r="F172" s="1183" t="s">
        <v>3072</v>
      </c>
      <c r="G172" s="1453">
        <v>5000</v>
      </c>
      <c r="H172" s="1362" t="s">
        <v>335</v>
      </c>
      <c r="I172" s="2269">
        <v>14</v>
      </c>
      <c r="J172" s="1362" t="s">
        <v>335</v>
      </c>
      <c r="K172" s="2232">
        <v>10</v>
      </c>
      <c r="L172" s="1113"/>
      <c r="M172" s="1113"/>
      <c r="N172" s="1235" t="s">
        <v>20</v>
      </c>
      <c r="O172" s="716">
        <f>ROUNDUP(G172*I172*K172,-3)</f>
        <v>700000</v>
      </c>
      <c r="P172" s="848"/>
      <c r="Q172" s="848"/>
      <c r="R172" s="849"/>
      <c r="S172" s="3197"/>
    </row>
    <row r="173" spans="1:19" ht="20.100000000000001" customHeight="1">
      <c r="A173" s="551"/>
      <c r="B173" s="565"/>
      <c r="C173" s="588"/>
      <c r="D173" s="565"/>
      <c r="E173" s="691"/>
      <c r="F173" s="1183" t="s">
        <v>1867</v>
      </c>
      <c r="G173" s="1453">
        <v>287500</v>
      </c>
      <c r="H173" s="1362" t="s">
        <v>335</v>
      </c>
      <c r="I173" s="2232">
        <v>4</v>
      </c>
      <c r="J173" s="1113"/>
      <c r="K173" s="1113"/>
      <c r="L173" s="1113"/>
      <c r="M173" s="1113"/>
      <c r="N173" s="1235" t="s">
        <v>20</v>
      </c>
      <c r="O173" s="716">
        <f>ROUNDUP(G173*I173,-3)</f>
        <v>1150000</v>
      </c>
      <c r="P173" s="848"/>
      <c r="Q173" s="848"/>
      <c r="R173" s="849"/>
      <c r="S173" s="3197"/>
    </row>
    <row r="174" spans="1:19" ht="20.100000000000001" customHeight="1">
      <c r="A174" s="551"/>
      <c r="B174" s="565"/>
      <c r="C174" s="588"/>
      <c r="D174" s="565"/>
      <c r="E174" s="691"/>
      <c r="F174" s="1183" t="s">
        <v>1868</v>
      </c>
      <c r="G174" s="1453">
        <v>35000</v>
      </c>
      <c r="H174" s="1362" t="s">
        <v>335</v>
      </c>
      <c r="I174" s="2269">
        <v>7</v>
      </c>
      <c r="J174" s="1362" t="s">
        <v>335</v>
      </c>
      <c r="K174" s="2270">
        <v>10</v>
      </c>
      <c r="L174" s="1113"/>
      <c r="M174" s="1113"/>
      <c r="N174" s="1235" t="s">
        <v>20</v>
      </c>
      <c r="O174" s="716">
        <f>ROUNDUP(G174*I174*K174,-3)</f>
        <v>2450000</v>
      </c>
      <c r="P174" s="848"/>
      <c r="Q174" s="848"/>
      <c r="R174" s="849"/>
      <c r="S174" s="3197"/>
    </row>
    <row r="175" spans="1:19" ht="20.100000000000001" customHeight="1">
      <c r="A175" s="551"/>
      <c r="B175" s="565"/>
      <c r="C175" s="588"/>
      <c r="D175" s="565"/>
      <c r="E175" s="691"/>
      <c r="F175" s="714" t="s">
        <v>1836</v>
      </c>
      <c r="G175" s="1387">
        <v>30000</v>
      </c>
      <c r="H175" s="2344" t="s">
        <v>335</v>
      </c>
      <c r="I175" s="1233">
        <v>7</v>
      </c>
      <c r="J175" s="2344" t="s">
        <v>335</v>
      </c>
      <c r="K175" s="2255">
        <v>10</v>
      </c>
      <c r="L175" s="2344"/>
      <c r="M175" s="2344"/>
      <c r="N175" s="2346" t="s">
        <v>20</v>
      </c>
      <c r="O175" s="716">
        <f>ROUNDUP(G175*I175*K175,-3)</f>
        <v>2100000</v>
      </c>
      <c r="P175" s="848"/>
      <c r="Q175" s="848"/>
      <c r="R175" s="849"/>
      <c r="S175" s="3197"/>
    </row>
    <row r="176" spans="1:19" ht="20.100000000000001" customHeight="1">
      <c r="A176" s="551"/>
      <c r="B176" s="565"/>
      <c r="C176" s="588"/>
      <c r="D176" s="565"/>
      <c r="E176" s="691"/>
      <c r="F176" s="714" t="s">
        <v>3073</v>
      </c>
      <c r="G176" s="1387">
        <v>30000</v>
      </c>
      <c r="H176" s="2344" t="s">
        <v>335</v>
      </c>
      <c r="I176" s="1233">
        <v>7</v>
      </c>
      <c r="J176" s="2344" t="s">
        <v>335</v>
      </c>
      <c r="K176" s="2255">
        <v>10</v>
      </c>
      <c r="L176" s="2344"/>
      <c r="M176" s="2344"/>
      <c r="N176" s="2346" t="s">
        <v>20</v>
      </c>
      <c r="O176" s="716">
        <f>ROUNDUP(G176*I176*K176,-3)</f>
        <v>2100000</v>
      </c>
      <c r="P176" s="848"/>
      <c r="Q176" s="848"/>
      <c r="R176" s="849"/>
      <c r="S176" s="3197"/>
    </row>
    <row r="177" spans="1:19" ht="20.100000000000001" customHeight="1">
      <c r="A177" s="551"/>
      <c r="B177" s="565"/>
      <c r="C177" s="588"/>
      <c r="D177" s="565"/>
      <c r="E177" s="691"/>
      <c r="F177" s="1183" t="s">
        <v>1869</v>
      </c>
      <c r="G177" s="1453">
        <v>250000</v>
      </c>
      <c r="H177" s="1362" t="s">
        <v>335</v>
      </c>
      <c r="I177" s="2232">
        <v>2</v>
      </c>
      <c r="J177" s="1113"/>
      <c r="K177" s="1113"/>
      <c r="L177" s="1113"/>
      <c r="M177" s="1113"/>
      <c r="N177" s="1235" t="s">
        <v>20</v>
      </c>
      <c r="O177" s="716">
        <f>ROUNDUP(G177*I177,-3)</f>
        <v>500000</v>
      </c>
      <c r="P177" s="848"/>
      <c r="Q177" s="848"/>
      <c r="R177" s="849"/>
      <c r="S177" s="3197"/>
    </row>
    <row r="178" spans="1:19" ht="20.100000000000001" customHeight="1">
      <c r="A178" s="551"/>
      <c r="B178" s="565"/>
      <c r="C178" s="588"/>
      <c r="D178" s="565"/>
      <c r="E178" s="691"/>
      <c r="F178" s="633" t="s">
        <v>723</v>
      </c>
      <c r="G178" s="1229"/>
      <c r="H178" s="633"/>
      <c r="I178" s="633"/>
      <c r="J178" s="633"/>
      <c r="K178" s="633"/>
      <c r="L178" s="633"/>
      <c r="M178" s="633"/>
      <c r="N178" s="1230"/>
      <c r="O178" s="637">
        <f>SUM(O179:O184)</f>
        <v>3800000</v>
      </c>
      <c r="P178" s="616">
        <f>O178</f>
        <v>3800000</v>
      </c>
      <c r="Q178" s="616">
        <v>4400000</v>
      </c>
      <c r="R178" s="638">
        <f t="shared" si="8"/>
        <v>-600000</v>
      </c>
      <c r="S178" s="3224">
        <f t="shared" si="9"/>
        <v>-0.13636363636363635</v>
      </c>
    </row>
    <row r="179" spans="1:19" ht="20.100000000000001" customHeight="1">
      <c r="A179" s="551"/>
      <c r="B179" s="565"/>
      <c r="C179" s="588"/>
      <c r="D179" s="565"/>
      <c r="E179" s="691"/>
      <c r="F179" s="1183" t="s">
        <v>2637</v>
      </c>
      <c r="G179" s="1453">
        <v>55000</v>
      </c>
      <c r="H179" s="1362" t="s">
        <v>335</v>
      </c>
      <c r="I179" s="2269">
        <v>25</v>
      </c>
      <c r="J179" s="1362"/>
      <c r="K179" s="1362"/>
      <c r="L179" s="1113"/>
      <c r="M179" s="1113"/>
      <c r="N179" s="1235" t="s">
        <v>20</v>
      </c>
      <c r="O179" s="716">
        <f>G179*I179</f>
        <v>1375000</v>
      </c>
      <c r="P179" s="848"/>
      <c r="Q179" s="848"/>
      <c r="R179" s="849"/>
      <c r="S179" s="3197"/>
    </row>
    <row r="180" spans="1:19" ht="20.100000000000001" customHeight="1">
      <c r="A180" s="551"/>
      <c r="B180" s="565"/>
      <c r="C180" s="588"/>
      <c r="D180" s="565"/>
      <c r="E180" s="691"/>
      <c r="F180" s="1183" t="s">
        <v>2638</v>
      </c>
      <c r="G180" s="1453">
        <v>20000</v>
      </c>
      <c r="H180" s="1362" t="s">
        <v>335</v>
      </c>
      <c r="I180" s="2269">
        <v>25</v>
      </c>
      <c r="J180" s="1362" t="s">
        <v>335</v>
      </c>
      <c r="K180" s="2255">
        <v>2</v>
      </c>
      <c r="L180" s="1113"/>
      <c r="M180" s="1113"/>
      <c r="N180" s="1235" t="s">
        <v>20</v>
      </c>
      <c r="O180" s="716">
        <f>ROUNDUP(G180*I180*K180,-3)</f>
        <v>1000000</v>
      </c>
      <c r="P180" s="848"/>
      <c r="Q180" s="848"/>
      <c r="R180" s="849"/>
      <c r="S180" s="3197"/>
    </row>
    <row r="181" spans="1:19" ht="20.100000000000001" customHeight="1">
      <c r="A181" s="551"/>
      <c r="B181" s="565"/>
      <c r="C181" s="588"/>
      <c r="D181" s="565"/>
      <c r="E181" s="691"/>
      <c r="F181" s="1183" t="s">
        <v>1870</v>
      </c>
      <c r="G181" s="1453">
        <v>350000</v>
      </c>
      <c r="H181" s="1362" t="s">
        <v>335</v>
      </c>
      <c r="I181" s="2255">
        <v>2</v>
      </c>
      <c r="J181" s="1113"/>
      <c r="K181" s="1113"/>
      <c r="L181" s="1113"/>
      <c r="M181" s="1113"/>
      <c r="N181" s="1235" t="s">
        <v>20</v>
      </c>
      <c r="O181" s="716">
        <f>ROUNDUP(G181*I181,-3)</f>
        <v>700000</v>
      </c>
      <c r="P181" s="848"/>
      <c r="Q181" s="848"/>
      <c r="R181" s="849"/>
      <c r="S181" s="3197"/>
    </row>
    <row r="182" spans="1:19" ht="20.100000000000001" customHeight="1">
      <c r="A182" s="551"/>
      <c r="B182" s="565"/>
      <c r="C182" s="588"/>
      <c r="D182" s="565"/>
      <c r="E182" s="691"/>
      <c r="F182" s="1183" t="s">
        <v>2639</v>
      </c>
      <c r="G182" s="1453">
        <v>10000</v>
      </c>
      <c r="H182" s="1362" t="s">
        <v>335</v>
      </c>
      <c r="I182" s="2269">
        <v>25</v>
      </c>
      <c r="J182" s="1113"/>
      <c r="K182" s="1113"/>
      <c r="L182" s="1113"/>
      <c r="M182" s="1113"/>
      <c r="N182" s="1235" t="s">
        <v>20</v>
      </c>
      <c r="O182" s="716">
        <f>ROUNDUP(G182*I182,-3)</f>
        <v>250000</v>
      </c>
      <c r="P182" s="848"/>
      <c r="Q182" s="848"/>
      <c r="R182" s="849"/>
      <c r="S182" s="3197"/>
    </row>
    <row r="183" spans="1:19" ht="20.100000000000001" customHeight="1">
      <c r="A183" s="551"/>
      <c r="B183" s="565"/>
      <c r="C183" s="588"/>
      <c r="D183" s="565"/>
      <c r="E183" s="691"/>
      <c r="F183" s="1183" t="s">
        <v>2640</v>
      </c>
      <c r="G183" s="1453">
        <v>15000</v>
      </c>
      <c r="H183" s="1362" t="s">
        <v>335</v>
      </c>
      <c r="I183" s="2269">
        <v>25</v>
      </c>
      <c r="J183" s="1113"/>
      <c r="K183" s="1113"/>
      <c r="L183" s="1113"/>
      <c r="M183" s="1113"/>
      <c r="N183" s="1235" t="s">
        <v>20</v>
      </c>
      <c r="O183" s="716">
        <f>ROUNDUP(G183*I183,-3)</f>
        <v>375000</v>
      </c>
      <c r="P183" s="848"/>
      <c r="Q183" s="848"/>
      <c r="R183" s="849"/>
      <c r="S183" s="3197"/>
    </row>
    <row r="184" spans="1:19" ht="20.100000000000001" customHeight="1">
      <c r="A184" s="551"/>
      <c r="B184" s="565"/>
      <c r="C184" s="588"/>
      <c r="D184" s="565"/>
      <c r="E184" s="691"/>
      <c r="F184" s="1183" t="s">
        <v>2641</v>
      </c>
      <c r="G184" s="1453">
        <v>100000</v>
      </c>
      <c r="H184" s="1362" t="s">
        <v>335</v>
      </c>
      <c r="I184" s="1454">
        <v>1</v>
      </c>
      <c r="J184" s="1113"/>
      <c r="K184" s="1113"/>
      <c r="L184" s="1113"/>
      <c r="M184" s="1113"/>
      <c r="N184" s="1235" t="s">
        <v>20</v>
      </c>
      <c r="O184" s="716">
        <f>ROUNDUP(G184*I184,-3)</f>
        <v>100000</v>
      </c>
      <c r="P184" s="848"/>
      <c r="Q184" s="848"/>
      <c r="R184" s="849"/>
      <c r="S184" s="3197"/>
    </row>
    <row r="185" spans="1:19" ht="20.100000000000001" customHeight="1">
      <c r="A185" s="551"/>
      <c r="B185" s="565"/>
      <c r="C185" s="588"/>
      <c r="D185" s="565"/>
      <c r="E185" s="691"/>
      <c r="F185" s="633" t="s">
        <v>724</v>
      </c>
      <c r="G185" s="1229"/>
      <c r="H185" s="633"/>
      <c r="I185" s="633"/>
      <c r="J185" s="633"/>
      <c r="K185" s="633"/>
      <c r="L185" s="633"/>
      <c r="M185" s="633"/>
      <c r="N185" s="1230"/>
      <c r="O185" s="637">
        <f>SUM(O186:O190)</f>
        <v>1500000</v>
      </c>
      <c r="P185" s="616">
        <f>O185</f>
        <v>1500000</v>
      </c>
      <c r="Q185" s="616">
        <v>1500000</v>
      </c>
      <c r="R185" s="638">
        <f t="shared" si="8"/>
        <v>0</v>
      </c>
      <c r="S185" s="3171">
        <f t="shared" si="9"/>
        <v>0</v>
      </c>
    </row>
    <row r="186" spans="1:19" ht="20.100000000000001" customHeight="1">
      <c r="A186" s="551"/>
      <c r="B186" s="565"/>
      <c r="C186" s="588"/>
      <c r="D186" s="565"/>
      <c r="E186" s="691"/>
      <c r="F186" s="1183" t="s">
        <v>2635</v>
      </c>
      <c r="G186" s="1453">
        <v>130000</v>
      </c>
      <c r="H186" s="1362" t="s">
        <v>335</v>
      </c>
      <c r="I186" s="2269">
        <v>3</v>
      </c>
      <c r="J186" s="1362"/>
      <c r="K186" s="1362"/>
      <c r="L186" s="1113"/>
      <c r="M186" s="1113"/>
      <c r="N186" s="1235" t="s">
        <v>20</v>
      </c>
      <c r="O186" s="716">
        <f>G186*I186</f>
        <v>390000</v>
      </c>
      <c r="P186" s="848"/>
      <c r="Q186" s="848"/>
      <c r="R186" s="849"/>
      <c r="S186" s="3197"/>
    </row>
    <row r="187" spans="1:19" ht="20.100000000000001" customHeight="1">
      <c r="A187" s="551"/>
      <c r="B187" s="565"/>
      <c r="C187" s="588"/>
      <c r="D187" s="565"/>
      <c r="E187" s="691"/>
      <c r="F187" s="1183" t="s">
        <v>2636</v>
      </c>
      <c r="G187" s="1453">
        <v>3000</v>
      </c>
      <c r="H187" s="1362" t="s">
        <v>335</v>
      </c>
      <c r="I187" s="2269">
        <v>15</v>
      </c>
      <c r="J187" s="1362" t="s">
        <v>335</v>
      </c>
      <c r="K187" s="2232">
        <v>3</v>
      </c>
      <c r="L187" s="1113"/>
      <c r="M187" s="1113"/>
      <c r="N187" s="1235" t="s">
        <v>20</v>
      </c>
      <c r="O187" s="716">
        <f>G187*I187*K187</f>
        <v>135000</v>
      </c>
      <c r="P187" s="848"/>
      <c r="Q187" s="848"/>
      <c r="R187" s="849"/>
      <c r="S187" s="3197"/>
    </row>
    <row r="188" spans="1:19" ht="20.100000000000001" customHeight="1">
      <c r="A188" s="551"/>
      <c r="B188" s="565"/>
      <c r="C188" s="588"/>
      <c r="D188" s="565"/>
      <c r="E188" s="691"/>
      <c r="F188" s="1183" t="s">
        <v>1819</v>
      </c>
      <c r="G188" s="1453">
        <v>7000</v>
      </c>
      <c r="H188" s="1362" t="s">
        <v>335</v>
      </c>
      <c r="I188" s="2269">
        <v>15</v>
      </c>
      <c r="J188" s="1362" t="s">
        <v>335</v>
      </c>
      <c r="K188" s="2232">
        <v>3</v>
      </c>
      <c r="L188" s="1113"/>
      <c r="M188" s="1113"/>
      <c r="N188" s="1235" t="s">
        <v>20</v>
      </c>
      <c r="O188" s="716">
        <f>ROUNDUP(G188*I188*K188,-3)</f>
        <v>315000</v>
      </c>
      <c r="P188" s="848"/>
      <c r="Q188" s="848"/>
      <c r="R188" s="849"/>
      <c r="S188" s="3197"/>
    </row>
    <row r="189" spans="1:19" ht="20.100000000000001" customHeight="1">
      <c r="A189" s="551"/>
      <c r="B189" s="565"/>
      <c r="C189" s="588"/>
      <c r="D189" s="565"/>
      <c r="E189" s="691"/>
      <c r="F189" s="1183" t="s">
        <v>1871</v>
      </c>
      <c r="G189" s="1453">
        <v>120000</v>
      </c>
      <c r="H189" s="1362" t="s">
        <v>335</v>
      </c>
      <c r="I189" s="2232">
        <v>3</v>
      </c>
      <c r="J189" s="1362"/>
      <c r="K189" s="1362"/>
      <c r="L189" s="1113"/>
      <c r="M189" s="1113"/>
      <c r="N189" s="1235" t="s">
        <v>20</v>
      </c>
      <c r="O189" s="716">
        <f>ROUNDUP(G189*I189,-3)</f>
        <v>360000</v>
      </c>
      <c r="P189" s="848"/>
      <c r="Q189" s="848"/>
      <c r="R189" s="849"/>
      <c r="S189" s="3197"/>
    </row>
    <row r="190" spans="1:19" ht="20.100000000000001" customHeight="1">
      <c r="A190" s="551"/>
      <c r="B190" s="565"/>
      <c r="C190" s="588"/>
      <c r="D190" s="565"/>
      <c r="E190" s="691"/>
      <c r="F190" s="1183" t="s">
        <v>2633</v>
      </c>
      <c r="G190" s="1453">
        <v>300000</v>
      </c>
      <c r="H190" s="1362" t="s">
        <v>335</v>
      </c>
      <c r="I190" s="2232">
        <v>1</v>
      </c>
      <c r="J190" s="1362"/>
      <c r="K190" s="1362"/>
      <c r="L190" s="1113"/>
      <c r="M190" s="1113"/>
      <c r="N190" s="1235" t="s">
        <v>20</v>
      </c>
      <c r="O190" s="716">
        <f>ROUNDUP(G190*I190,-3)</f>
        <v>300000</v>
      </c>
      <c r="P190" s="848"/>
      <c r="Q190" s="848"/>
      <c r="R190" s="849"/>
      <c r="S190" s="3197"/>
    </row>
    <row r="191" spans="1:19" ht="20.100000000000001" customHeight="1">
      <c r="A191" s="551"/>
      <c r="B191" s="565"/>
      <c r="C191" s="588"/>
      <c r="D191" s="565"/>
      <c r="E191" s="691"/>
      <c r="F191" s="633" t="s">
        <v>725</v>
      </c>
      <c r="G191" s="1229"/>
      <c r="H191" s="633"/>
      <c r="I191" s="633"/>
      <c r="J191" s="633"/>
      <c r="K191" s="633"/>
      <c r="L191" s="633"/>
      <c r="M191" s="633"/>
      <c r="N191" s="1230"/>
      <c r="O191" s="637">
        <f>SUM(O192:O198)</f>
        <v>5400000</v>
      </c>
      <c r="P191" s="616">
        <f>O191</f>
        <v>5400000</v>
      </c>
      <c r="Q191" s="616">
        <v>4100000</v>
      </c>
      <c r="R191" s="638">
        <f t="shared" si="8"/>
        <v>1300000</v>
      </c>
      <c r="S191" s="3171">
        <f t="shared" si="9"/>
        <v>0.31707317073170732</v>
      </c>
    </row>
    <row r="192" spans="1:19" ht="20.100000000000001" customHeight="1">
      <c r="A192" s="551"/>
      <c r="B192" s="565"/>
      <c r="C192" s="588"/>
      <c r="D192" s="565"/>
      <c r="E192" s="691"/>
      <c r="F192" s="1183" t="s">
        <v>2642</v>
      </c>
      <c r="G192" s="1453">
        <v>45000</v>
      </c>
      <c r="H192" s="1362" t="s">
        <v>335</v>
      </c>
      <c r="I192" s="2269">
        <v>40</v>
      </c>
      <c r="J192" s="1362"/>
      <c r="K192" s="1362"/>
      <c r="L192" s="1113"/>
      <c r="M192" s="1113"/>
      <c r="N192" s="1235" t="s">
        <v>20</v>
      </c>
      <c r="O192" s="716">
        <f>G192*I192</f>
        <v>1800000</v>
      </c>
      <c r="P192" s="848"/>
      <c r="Q192" s="848"/>
      <c r="R192" s="849"/>
      <c r="S192" s="3197"/>
    </row>
    <row r="193" spans="1:19" ht="20.100000000000001" customHeight="1">
      <c r="A193" s="551"/>
      <c r="B193" s="565"/>
      <c r="C193" s="588"/>
      <c r="D193" s="565"/>
      <c r="E193" s="691"/>
      <c r="F193" s="1183" t="s">
        <v>2643</v>
      </c>
      <c r="G193" s="1453">
        <v>300000</v>
      </c>
      <c r="H193" s="1362" t="s">
        <v>335</v>
      </c>
      <c r="I193" s="2269">
        <v>2</v>
      </c>
      <c r="J193" s="1362"/>
      <c r="K193" s="1362"/>
      <c r="L193" s="1113"/>
      <c r="M193" s="1113"/>
      <c r="N193" s="1235" t="s">
        <v>20</v>
      </c>
      <c r="O193" s="716">
        <f>G193*I193</f>
        <v>600000</v>
      </c>
      <c r="P193" s="848"/>
      <c r="Q193" s="848"/>
      <c r="R193" s="849"/>
      <c r="S193" s="3197"/>
    </row>
    <row r="194" spans="1:19" ht="20.100000000000001" customHeight="1">
      <c r="A194" s="551"/>
      <c r="B194" s="565"/>
      <c r="C194" s="588"/>
      <c r="D194" s="565"/>
      <c r="E194" s="691"/>
      <c r="F194" s="1183" t="s">
        <v>2644</v>
      </c>
      <c r="G194" s="1453">
        <v>20000</v>
      </c>
      <c r="H194" s="1362" t="s">
        <v>335</v>
      </c>
      <c r="I194" s="2269">
        <v>40</v>
      </c>
      <c r="J194" s="1362" t="s">
        <v>335</v>
      </c>
      <c r="K194" s="2255">
        <v>2</v>
      </c>
      <c r="L194" s="1113"/>
      <c r="M194" s="1113"/>
      <c r="N194" s="1235" t="s">
        <v>20</v>
      </c>
      <c r="O194" s="716">
        <f>ROUNDUP(G194*I194*K194,-3)</f>
        <v>1600000</v>
      </c>
      <c r="P194" s="848"/>
      <c r="Q194" s="848"/>
      <c r="R194" s="849"/>
      <c r="S194" s="3197"/>
    </row>
    <row r="195" spans="1:19" ht="20.100000000000001" customHeight="1">
      <c r="A195" s="551"/>
      <c r="B195" s="565"/>
      <c r="C195" s="588"/>
      <c r="D195" s="565"/>
      <c r="E195" s="691"/>
      <c r="F195" s="1183" t="s">
        <v>1870</v>
      </c>
      <c r="G195" s="1453">
        <v>300000</v>
      </c>
      <c r="H195" s="1362" t="s">
        <v>335</v>
      </c>
      <c r="I195" s="2255">
        <v>2</v>
      </c>
      <c r="J195" s="1113"/>
      <c r="K195" s="1113"/>
      <c r="L195" s="1113"/>
      <c r="M195" s="1113"/>
      <c r="N195" s="1235" t="s">
        <v>20</v>
      </c>
      <c r="O195" s="716">
        <f>ROUNDUP(G195*I195,-3)</f>
        <v>600000</v>
      </c>
      <c r="P195" s="848"/>
      <c r="Q195" s="848"/>
      <c r="R195" s="849"/>
      <c r="S195" s="3197"/>
    </row>
    <row r="196" spans="1:19" ht="20.100000000000001" customHeight="1">
      <c r="A196" s="551"/>
      <c r="B196" s="565"/>
      <c r="C196" s="588"/>
      <c r="D196" s="565"/>
      <c r="E196" s="690"/>
      <c r="F196" s="1183" t="s">
        <v>2645</v>
      </c>
      <c r="G196" s="1453">
        <v>100000</v>
      </c>
      <c r="H196" s="1362" t="s">
        <v>335</v>
      </c>
      <c r="I196" s="1454">
        <v>1</v>
      </c>
      <c r="J196" s="1113"/>
      <c r="K196" s="1113"/>
      <c r="L196" s="1113"/>
      <c r="M196" s="1113"/>
      <c r="N196" s="1235" t="s">
        <v>20</v>
      </c>
      <c r="O196" s="716">
        <f>ROUNDUP(G196*I196,-3)</f>
        <v>100000</v>
      </c>
      <c r="P196" s="848"/>
      <c r="Q196" s="848"/>
      <c r="R196" s="849"/>
      <c r="S196" s="3197"/>
    </row>
    <row r="197" spans="1:19" ht="20.100000000000001" customHeight="1">
      <c r="A197" s="551"/>
      <c r="B197" s="565"/>
      <c r="C197" s="588"/>
      <c r="D197" s="565"/>
      <c r="E197" s="690"/>
      <c r="F197" s="1183" t="s">
        <v>2640</v>
      </c>
      <c r="G197" s="1453">
        <v>15000</v>
      </c>
      <c r="H197" s="1362" t="s">
        <v>335</v>
      </c>
      <c r="I197" s="2269">
        <v>40</v>
      </c>
      <c r="J197" s="1113"/>
      <c r="K197" s="1113"/>
      <c r="L197" s="1113"/>
      <c r="M197" s="1113"/>
      <c r="N197" s="1235" t="s">
        <v>20</v>
      </c>
      <c r="O197" s="716">
        <f>ROUNDUP(G197*I197,-3)</f>
        <v>600000</v>
      </c>
      <c r="P197" s="848"/>
      <c r="Q197" s="848"/>
      <c r="R197" s="849"/>
      <c r="S197" s="3197"/>
    </row>
    <row r="198" spans="1:19" ht="20.100000000000001" customHeight="1">
      <c r="A198" s="551"/>
      <c r="B198" s="565"/>
      <c r="C198" s="588"/>
      <c r="D198" s="565"/>
      <c r="E198" s="1239"/>
      <c r="F198" s="1241" t="s">
        <v>2646</v>
      </c>
      <c r="G198" s="1415">
        <v>100000</v>
      </c>
      <c r="H198" s="1416" t="s">
        <v>335</v>
      </c>
      <c r="I198" s="2376">
        <v>1</v>
      </c>
      <c r="J198" s="1242"/>
      <c r="K198" s="1242"/>
      <c r="L198" s="1242"/>
      <c r="M198" s="1242"/>
      <c r="N198" s="1245" t="s">
        <v>20</v>
      </c>
      <c r="O198" s="1138">
        <f>ROUNDUP(G198*I198,-3)</f>
        <v>100000</v>
      </c>
      <c r="P198" s="892"/>
      <c r="Q198" s="892"/>
      <c r="R198" s="894"/>
      <c r="S198" s="3198"/>
    </row>
    <row r="199" spans="1:19" ht="20.100000000000001" customHeight="1">
      <c r="A199" s="551"/>
      <c r="B199" s="565"/>
      <c r="C199" s="588"/>
      <c r="D199" s="565"/>
      <c r="E199" s="1257" t="s">
        <v>242</v>
      </c>
      <c r="F199" s="1258"/>
      <c r="G199" s="1258"/>
      <c r="H199" s="1259"/>
      <c r="I199" s="1258"/>
      <c r="J199" s="1259"/>
      <c r="K199" s="1258"/>
      <c r="L199" s="1258"/>
      <c r="M199" s="1258"/>
      <c r="N199" s="1258"/>
      <c r="O199" s="910"/>
      <c r="P199" s="872">
        <f>O200+O204+O209</f>
        <v>3300000</v>
      </c>
      <c r="Q199" s="2377">
        <f>SUM(Q200,Q204,Q209)</f>
        <v>4400000</v>
      </c>
      <c r="R199" s="873">
        <f t="shared" si="8"/>
        <v>-1100000</v>
      </c>
      <c r="S199" s="3199">
        <f t="shared" si="9"/>
        <v>-0.25</v>
      </c>
    </row>
    <row r="200" spans="1:19" ht="20.100000000000001" customHeight="1">
      <c r="A200" s="551"/>
      <c r="B200" s="565"/>
      <c r="C200" s="588"/>
      <c r="D200" s="565"/>
      <c r="E200" s="691"/>
      <c r="F200" s="633" t="s">
        <v>726</v>
      </c>
      <c r="G200" s="1229"/>
      <c r="H200" s="633"/>
      <c r="I200" s="633"/>
      <c r="J200" s="633"/>
      <c r="K200" s="633"/>
      <c r="L200" s="633"/>
      <c r="M200" s="633"/>
      <c r="N200" s="1230"/>
      <c r="O200" s="637">
        <f>SUM(O201:O203)</f>
        <v>1000000</v>
      </c>
      <c r="P200" s="616">
        <f>O200</f>
        <v>1000000</v>
      </c>
      <c r="Q200" s="616">
        <v>1000000</v>
      </c>
      <c r="R200" s="638">
        <f t="shared" si="8"/>
        <v>0</v>
      </c>
      <c r="S200" s="3224">
        <f t="shared" si="9"/>
        <v>0</v>
      </c>
    </row>
    <row r="201" spans="1:19" ht="20.100000000000001" customHeight="1">
      <c r="A201" s="551"/>
      <c r="B201" s="565"/>
      <c r="C201" s="588"/>
      <c r="D201" s="565"/>
      <c r="E201" s="691"/>
      <c r="F201" s="1183" t="s">
        <v>2647</v>
      </c>
      <c r="G201" s="1453">
        <v>140000</v>
      </c>
      <c r="H201" s="1362" t="s">
        <v>335</v>
      </c>
      <c r="I201" s="2232">
        <v>2</v>
      </c>
      <c r="J201" s="1362"/>
      <c r="K201" s="1113"/>
      <c r="L201" s="1113"/>
      <c r="M201" s="1113"/>
      <c r="N201" s="1235" t="s">
        <v>20</v>
      </c>
      <c r="O201" s="716">
        <f>ROUNDUP(G201*I201,-3)</f>
        <v>280000</v>
      </c>
      <c r="P201" s="848"/>
      <c r="Q201" s="848"/>
      <c r="R201" s="849"/>
      <c r="S201" s="3197"/>
    </row>
    <row r="202" spans="1:19" ht="20.100000000000001" customHeight="1">
      <c r="A202" s="551"/>
      <c r="B202" s="565"/>
      <c r="C202" s="588"/>
      <c r="D202" s="565"/>
      <c r="E202" s="691"/>
      <c r="F202" s="1183" t="s">
        <v>2648</v>
      </c>
      <c r="G202" s="1453">
        <v>105000</v>
      </c>
      <c r="H202" s="1362" t="s">
        <v>335</v>
      </c>
      <c r="I202" s="2232">
        <v>4</v>
      </c>
      <c r="J202" s="1362"/>
      <c r="K202" s="1113"/>
      <c r="L202" s="1113"/>
      <c r="M202" s="1113"/>
      <c r="N202" s="1235" t="s">
        <v>20</v>
      </c>
      <c r="O202" s="716">
        <f>ROUNDUP(G202*I202,-3)</f>
        <v>420000</v>
      </c>
      <c r="P202" s="848"/>
      <c r="Q202" s="848"/>
      <c r="R202" s="849"/>
      <c r="S202" s="3197"/>
    </row>
    <row r="203" spans="1:19" ht="20.100000000000001" customHeight="1">
      <c r="A203" s="551"/>
      <c r="B203" s="565"/>
      <c r="C203" s="588"/>
      <c r="D203" s="565"/>
      <c r="E203" s="691"/>
      <c r="F203" s="1183" t="s">
        <v>2633</v>
      </c>
      <c r="G203" s="1453">
        <v>150000</v>
      </c>
      <c r="H203" s="1362" t="s">
        <v>335</v>
      </c>
      <c r="I203" s="2232">
        <v>2</v>
      </c>
      <c r="J203" s="1362"/>
      <c r="K203" s="1113"/>
      <c r="L203" s="1113"/>
      <c r="M203" s="1113"/>
      <c r="N203" s="1235" t="s">
        <v>20</v>
      </c>
      <c r="O203" s="716">
        <f>ROUNDUP(G203*I203,-3)</f>
        <v>300000</v>
      </c>
      <c r="P203" s="848"/>
      <c r="Q203" s="848"/>
      <c r="R203" s="849"/>
      <c r="S203" s="3197"/>
    </row>
    <row r="204" spans="1:19" ht="20.100000000000001" customHeight="1">
      <c r="A204" s="551"/>
      <c r="B204" s="565"/>
      <c r="C204" s="588"/>
      <c r="D204" s="565"/>
      <c r="E204" s="691"/>
      <c r="F204" s="633" t="s">
        <v>727</v>
      </c>
      <c r="G204" s="1229"/>
      <c r="H204" s="633"/>
      <c r="I204" s="633"/>
      <c r="J204" s="633"/>
      <c r="K204" s="633"/>
      <c r="L204" s="633"/>
      <c r="M204" s="633"/>
      <c r="N204" s="1230"/>
      <c r="O204" s="637">
        <f>SUM(O205:O208)</f>
        <v>1900000</v>
      </c>
      <c r="P204" s="616">
        <f>O204</f>
        <v>1900000</v>
      </c>
      <c r="Q204" s="616">
        <v>3000000</v>
      </c>
      <c r="R204" s="638">
        <f t="shared" ref="R204:R264" si="10">P204-Q204</f>
        <v>-1100000</v>
      </c>
      <c r="S204" s="3224">
        <f t="shared" ref="S204:S264" si="11">R204/Q204</f>
        <v>-0.36666666666666664</v>
      </c>
    </row>
    <row r="205" spans="1:19" ht="20.100000000000001" customHeight="1">
      <c r="A205" s="551"/>
      <c r="B205" s="565"/>
      <c r="C205" s="588"/>
      <c r="D205" s="565"/>
      <c r="E205" s="691"/>
      <c r="F205" s="1183" t="s">
        <v>2640</v>
      </c>
      <c r="G205" s="1453">
        <v>35000</v>
      </c>
      <c r="H205" s="1362" t="s">
        <v>335</v>
      </c>
      <c r="I205" s="2269">
        <v>20</v>
      </c>
      <c r="J205" s="1113"/>
      <c r="K205" s="1113"/>
      <c r="L205" s="1113"/>
      <c r="M205" s="1113"/>
      <c r="N205" s="1235" t="s">
        <v>20</v>
      </c>
      <c r="O205" s="716">
        <f>ROUNDUP(G205*I205,-3)</f>
        <v>700000</v>
      </c>
      <c r="P205" s="848"/>
      <c r="Q205" s="848"/>
      <c r="R205" s="849"/>
      <c r="S205" s="3197"/>
    </row>
    <row r="206" spans="1:19" ht="20.100000000000001" customHeight="1">
      <c r="A206" s="551"/>
      <c r="B206" s="565"/>
      <c r="C206" s="588"/>
      <c r="D206" s="565"/>
      <c r="E206" s="691"/>
      <c r="F206" s="1183" t="s">
        <v>2649</v>
      </c>
      <c r="G206" s="1453">
        <v>250000</v>
      </c>
      <c r="H206" s="1362" t="s">
        <v>335</v>
      </c>
      <c r="I206" s="2232">
        <v>3</v>
      </c>
      <c r="J206" s="1113"/>
      <c r="K206" s="1113"/>
      <c r="L206" s="1113"/>
      <c r="M206" s="1113"/>
      <c r="N206" s="1235" t="s">
        <v>20</v>
      </c>
      <c r="O206" s="716">
        <f>ROUNDUP(G206*I206,-3)</f>
        <v>750000</v>
      </c>
      <c r="P206" s="848"/>
      <c r="Q206" s="848"/>
      <c r="R206" s="849"/>
      <c r="S206" s="3197"/>
    </row>
    <row r="207" spans="1:19" ht="20.100000000000001" customHeight="1">
      <c r="A207" s="551"/>
      <c r="B207" s="565"/>
      <c r="C207" s="588"/>
      <c r="D207" s="565"/>
      <c r="E207" s="691"/>
      <c r="F207" s="1183" t="s">
        <v>2650</v>
      </c>
      <c r="G207" s="1453">
        <v>20000</v>
      </c>
      <c r="H207" s="1362" t="s">
        <v>335</v>
      </c>
      <c r="I207" s="2269">
        <v>20</v>
      </c>
      <c r="J207" s="1113"/>
      <c r="K207" s="1113"/>
      <c r="L207" s="1113"/>
      <c r="M207" s="1113"/>
      <c r="N207" s="1235" t="s">
        <v>20</v>
      </c>
      <c r="O207" s="716">
        <f>ROUNDUP(G207*I207,-3)</f>
        <v>400000</v>
      </c>
      <c r="P207" s="848"/>
      <c r="Q207" s="848"/>
      <c r="R207" s="849"/>
      <c r="S207" s="3197"/>
    </row>
    <row r="208" spans="1:19" ht="20.100000000000001" customHeight="1">
      <c r="A208" s="551"/>
      <c r="B208" s="565"/>
      <c r="C208" s="588"/>
      <c r="D208" s="565"/>
      <c r="E208" s="691"/>
      <c r="F208" s="1183" t="s">
        <v>2651</v>
      </c>
      <c r="G208" s="1453">
        <v>2500</v>
      </c>
      <c r="H208" s="1362" t="s">
        <v>335</v>
      </c>
      <c r="I208" s="2269">
        <v>20</v>
      </c>
      <c r="J208" s="1113"/>
      <c r="K208" s="1113"/>
      <c r="L208" s="1113"/>
      <c r="M208" s="1113"/>
      <c r="N208" s="1235" t="s">
        <v>20</v>
      </c>
      <c r="O208" s="716">
        <f>ROUNDUP(G208*I208,-3)</f>
        <v>50000</v>
      </c>
      <c r="P208" s="848"/>
      <c r="Q208" s="848"/>
      <c r="R208" s="849"/>
      <c r="S208" s="3197"/>
    </row>
    <row r="209" spans="1:19" ht="20.100000000000001" customHeight="1">
      <c r="A209" s="1207"/>
      <c r="B209" s="582"/>
      <c r="C209" s="553"/>
      <c r="D209" s="582"/>
      <c r="E209" s="1461"/>
      <c r="F209" s="1438" t="s">
        <v>728</v>
      </c>
      <c r="G209" s="1439"/>
      <c r="H209" s="1438"/>
      <c r="I209" s="1438"/>
      <c r="J209" s="1438"/>
      <c r="K209" s="1438"/>
      <c r="L209" s="1438"/>
      <c r="M209" s="1438"/>
      <c r="N209" s="1440"/>
      <c r="O209" s="1441">
        <f>SUM(O210:O213)</f>
        <v>400000</v>
      </c>
      <c r="P209" s="1442">
        <f>O209</f>
        <v>400000</v>
      </c>
      <c r="Q209" s="1442">
        <v>400000</v>
      </c>
      <c r="R209" s="1444">
        <f t="shared" si="10"/>
        <v>0</v>
      </c>
      <c r="S209" s="3253">
        <f t="shared" si="11"/>
        <v>0</v>
      </c>
    </row>
    <row r="210" spans="1:19" ht="20.100000000000001" customHeight="1">
      <c r="A210" s="551"/>
      <c r="B210" s="565"/>
      <c r="C210" s="588"/>
      <c r="D210" s="565"/>
      <c r="E210" s="691"/>
      <c r="F210" s="1183" t="s">
        <v>1872</v>
      </c>
      <c r="G210" s="1453">
        <v>130000</v>
      </c>
      <c r="H210" s="1362" t="s">
        <v>335</v>
      </c>
      <c r="I210" s="2232">
        <v>1</v>
      </c>
      <c r="J210" s="1113"/>
      <c r="K210" s="1113"/>
      <c r="L210" s="1113"/>
      <c r="M210" s="1113"/>
      <c r="N210" s="1235" t="s">
        <v>20</v>
      </c>
      <c r="O210" s="716">
        <v>0</v>
      </c>
      <c r="P210" s="848"/>
      <c r="Q210" s="848"/>
      <c r="R210" s="849"/>
      <c r="S210" s="3197"/>
    </row>
    <row r="211" spans="1:19" ht="20.100000000000001" customHeight="1">
      <c r="A211" s="551"/>
      <c r="B211" s="565"/>
      <c r="C211" s="588"/>
      <c r="D211" s="565"/>
      <c r="E211" s="691"/>
      <c r="F211" s="1183" t="s">
        <v>1873</v>
      </c>
      <c r="G211" s="1453">
        <v>55000</v>
      </c>
      <c r="H211" s="1362" t="s">
        <v>335</v>
      </c>
      <c r="I211" s="2232">
        <v>5</v>
      </c>
      <c r="J211" s="1113"/>
      <c r="K211" s="1113"/>
      <c r="L211" s="1113"/>
      <c r="M211" s="1113"/>
      <c r="N211" s="1235" t="s">
        <v>20</v>
      </c>
      <c r="O211" s="716">
        <f>ROUNDUP(G211*I211,-3)</f>
        <v>275000</v>
      </c>
      <c r="P211" s="848"/>
      <c r="Q211" s="848"/>
      <c r="R211" s="849"/>
      <c r="S211" s="3197"/>
    </row>
    <row r="212" spans="1:19" ht="20.100000000000001" customHeight="1">
      <c r="A212" s="551"/>
      <c r="B212" s="565"/>
      <c r="C212" s="588"/>
      <c r="D212" s="565"/>
      <c r="E212" s="691"/>
      <c r="F212" s="1183" t="s">
        <v>1874</v>
      </c>
      <c r="G212" s="1453">
        <v>20000</v>
      </c>
      <c r="H212" s="1362" t="s">
        <v>335</v>
      </c>
      <c r="I212" s="2232">
        <v>1</v>
      </c>
      <c r="J212" s="1113"/>
      <c r="K212" s="1113"/>
      <c r="L212" s="1113"/>
      <c r="M212" s="1113"/>
      <c r="N212" s="1235" t="s">
        <v>20</v>
      </c>
      <c r="O212" s="716">
        <f>ROUNDUP(G212*I212,-3)</f>
        <v>20000</v>
      </c>
      <c r="P212" s="848"/>
      <c r="Q212" s="848"/>
      <c r="R212" s="849"/>
      <c r="S212" s="3197"/>
    </row>
    <row r="213" spans="1:19" ht="20.100000000000001" customHeight="1">
      <c r="A213" s="551"/>
      <c r="B213" s="565"/>
      <c r="C213" s="588"/>
      <c r="D213" s="565"/>
      <c r="E213" s="691"/>
      <c r="F213" s="1183" t="s">
        <v>2652</v>
      </c>
      <c r="G213" s="1453">
        <v>7000</v>
      </c>
      <c r="H213" s="1362" t="s">
        <v>335</v>
      </c>
      <c r="I213" s="2269">
        <v>15</v>
      </c>
      <c r="J213" s="1362" t="s">
        <v>335</v>
      </c>
      <c r="K213" s="1260">
        <v>1</v>
      </c>
      <c r="L213" s="1113"/>
      <c r="M213" s="1113"/>
      <c r="N213" s="1235" t="s">
        <v>20</v>
      </c>
      <c r="O213" s="716">
        <f>ROUNDUP(G213*I213,-3)</f>
        <v>105000</v>
      </c>
      <c r="P213" s="848"/>
      <c r="Q213" s="848"/>
      <c r="R213" s="849"/>
      <c r="S213" s="3197"/>
    </row>
    <row r="214" spans="1:19" ht="20.100000000000001" customHeight="1">
      <c r="A214" s="551"/>
      <c r="B214" s="565"/>
      <c r="C214" s="588"/>
      <c r="D214" s="565"/>
      <c r="E214" s="456" t="s">
        <v>2490</v>
      </c>
      <c r="F214" s="457"/>
      <c r="G214" s="457"/>
      <c r="H214" s="1228"/>
      <c r="I214" s="457"/>
      <c r="J214" s="1228"/>
      <c r="K214" s="457"/>
      <c r="L214" s="457"/>
      <c r="M214" s="457"/>
      <c r="N214" s="457"/>
      <c r="O214" s="459"/>
      <c r="P214" s="573">
        <f>O215+O222+O226+O235+O243+O248+O264</f>
        <v>24692000</v>
      </c>
      <c r="Q214" s="1153">
        <f>SUM(Q215,Q222,Q226,Q235,Q243,Q248,Q264)</f>
        <v>25092000</v>
      </c>
      <c r="R214" s="631">
        <f t="shared" si="10"/>
        <v>-400000</v>
      </c>
      <c r="S214" s="3170">
        <f t="shared" si="11"/>
        <v>-1.5941335883947076E-2</v>
      </c>
    </row>
    <row r="215" spans="1:19" ht="20.100000000000001" customHeight="1">
      <c r="A215" s="551"/>
      <c r="B215" s="565"/>
      <c r="C215" s="588"/>
      <c r="D215" s="565"/>
      <c r="E215" s="691"/>
      <c r="F215" s="633" t="s">
        <v>729</v>
      </c>
      <c r="G215" s="1229"/>
      <c r="H215" s="633"/>
      <c r="I215" s="633"/>
      <c r="J215" s="633"/>
      <c r="K215" s="633"/>
      <c r="L215" s="633"/>
      <c r="M215" s="633"/>
      <c r="N215" s="1230"/>
      <c r="O215" s="637">
        <f>SUM(O216:O221)</f>
        <v>5000000</v>
      </c>
      <c r="P215" s="616">
        <f>O215</f>
        <v>5000000</v>
      </c>
      <c r="Q215" s="616">
        <v>5000000</v>
      </c>
      <c r="R215" s="638">
        <f t="shared" si="10"/>
        <v>0</v>
      </c>
      <c r="S215" s="3224">
        <f t="shared" si="11"/>
        <v>0</v>
      </c>
    </row>
    <row r="216" spans="1:19" ht="20.100000000000001" customHeight="1">
      <c r="A216" s="551"/>
      <c r="B216" s="565"/>
      <c r="C216" s="588"/>
      <c r="D216" s="565"/>
      <c r="E216" s="691"/>
      <c r="F216" s="1183" t="s">
        <v>2653</v>
      </c>
      <c r="G216" s="1453">
        <v>5000</v>
      </c>
      <c r="H216" s="1362" t="s">
        <v>335</v>
      </c>
      <c r="I216" s="2269">
        <v>60</v>
      </c>
      <c r="J216" s="1362" t="s">
        <v>335</v>
      </c>
      <c r="K216" s="2232">
        <v>3</v>
      </c>
      <c r="L216" s="1113"/>
      <c r="M216" s="1113"/>
      <c r="N216" s="1235" t="s">
        <v>20</v>
      </c>
      <c r="O216" s="716">
        <f>ROUNDUP(G216*I216*K216,-3)</f>
        <v>900000</v>
      </c>
      <c r="P216" s="848"/>
      <c r="Q216" s="848"/>
      <c r="R216" s="849"/>
      <c r="S216" s="3197"/>
    </row>
    <row r="217" spans="1:19" ht="20.100000000000001" customHeight="1">
      <c r="A217" s="551"/>
      <c r="B217" s="565"/>
      <c r="C217" s="588"/>
      <c r="D217" s="565"/>
      <c r="E217" s="691"/>
      <c r="F217" s="1183" t="s">
        <v>2654</v>
      </c>
      <c r="G217" s="1453">
        <v>80000</v>
      </c>
      <c r="H217" s="1362" t="s">
        <v>335</v>
      </c>
      <c r="I217" s="2232">
        <v>3</v>
      </c>
      <c r="J217" s="1362"/>
      <c r="K217" s="1362"/>
      <c r="L217" s="1113"/>
      <c r="M217" s="1113"/>
      <c r="N217" s="1235" t="s">
        <v>20</v>
      </c>
      <c r="O217" s="716">
        <f>ROUNDUP(G217*I217,-3)</f>
        <v>240000</v>
      </c>
      <c r="P217" s="848"/>
      <c r="Q217" s="848"/>
      <c r="R217" s="849"/>
      <c r="S217" s="3197"/>
    </row>
    <row r="218" spans="1:19" ht="20.100000000000001" customHeight="1">
      <c r="A218" s="551"/>
      <c r="B218" s="565"/>
      <c r="C218" s="588"/>
      <c r="D218" s="565"/>
      <c r="E218" s="691"/>
      <c r="F218" s="1183" t="s">
        <v>2633</v>
      </c>
      <c r="G218" s="1453">
        <v>120000</v>
      </c>
      <c r="H218" s="1362" t="s">
        <v>335</v>
      </c>
      <c r="I218" s="2232">
        <v>3</v>
      </c>
      <c r="J218" s="1362"/>
      <c r="K218" s="1362"/>
      <c r="L218" s="1113"/>
      <c r="M218" s="1113"/>
      <c r="N218" s="1235" t="s">
        <v>20</v>
      </c>
      <c r="O218" s="716">
        <f>ROUNDUP(G218*I218,-3)</f>
        <v>360000</v>
      </c>
      <c r="P218" s="848"/>
      <c r="Q218" s="848"/>
      <c r="R218" s="849"/>
      <c r="S218" s="3197"/>
    </row>
    <row r="219" spans="1:19" ht="20.100000000000001" customHeight="1">
      <c r="A219" s="551"/>
      <c r="B219" s="565"/>
      <c r="C219" s="588"/>
      <c r="D219" s="565"/>
      <c r="E219" s="691"/>
      <c r="F219" s="1183" t="s">
        <v>2655</v>
      </c>
      <c r="G219" s="1453">
        <v>700000</v>
      </c>
      <c r="H219" s="1362" t="s">
        <v>335</v>
      </c>
      <c r="I219" s="2232">
        <v>1</v>
      </c>
      <c r="J219" s="1362"/>
      <c r="K219" s="1362"/>
      <c r="L219" s="1113"/>
      <c r="M219" s="1113"/>
      <c r="N219" s="1235" t="s">
        <v>20</v>
      </c>
      <c r="O219" s="716">
        <f>ROUNDUP(G219*I219,-3)</f>
        <v>700000</v>
      </c>
      <c r="P219" s="848"/>
      <c r="Q219" s="848"/>
      <c r="R219" s="849"/>
      <c r="S219" s="3197"/>
    </row>
    <row r="220" spans="1:19" ht="20.100000000000001" customHeight="1">
      <c r="A220" s="551"/>
      <c r="B220" s="565"/>
      <c r="C220" s="588"/>
      <c r="D220" s="565"/>
      <c r="E220" s="691"/>
      <c r="F220" s="1183" t="s">
        <v>2656</v>
      </c>
      <c r="G220" s="1453">
        <v>18000</v>
      </c>
      <c r="H220" s="1362" t="s">
        <v>335</v>
      </c>
      <c r="I220" s="2378">
        <v>10</v>
      </c>
      <c r="J220" s="1362" t="s">
        <v>335</v>
      </c>
      <c r="K220" s="2379">
        <v>10</v>
      </c>
      <c r="L220" s="1113"/>
      <c r="M220" s="1113"/>
      <c r="N220" s="1235" t="s">
        <v>20</v>
      </c>
      <c r="O220" s="716">
        <f>ROUNDUP(G220*I220*K220,-3)</f>
        <v>1800000</v>
      </c>
      <c r="P220" s="848"/>
      <c r="Q220" s="848"/>
      <c r="R220" s="849"/>
      <c r="S220" s="3197"/>
    </row>
    <row r="221" spans="1:19" ht="20.100000000000001" customHeight="1">
      <c r="A221" s="551"/>
      <c r="B221" s="565"/>
      <c r="C221" s="588"/>
      <c r="D221" s="565"/>
      <c r="E221" s="691"/>
      <c r="F221" s="1183" t="s">
        <v>2657</v>
      </c>
      <c r="G221" s="1453">
        <v>400</v>
      </c>
      <c r="H221" s="1362" t="s">
        <v>335</v>
      </c>
      <c r="I221" s="2380">
        <v>50</v>
      </c>
      <c r="J221" s="1362" t="s">
        <v>335</v>
      </c>
      <c r="K221" s="2381">
        <v>50</v>
      </c>
      <c r="L221" s="1113"/>
      <c r="M221" s="1113"/>
      <c r="N221" s="1235" t="s">
        <v>20</v>
      </c>
      <c r="O221" s="716">
        <f>ROUNDUP(G221*I221*K221,-3)</f>
        <v>1000000</v>
      </c>
      <c r="P221" s="848"/>
      <c r="Q221" s="848"/>
      <c r="R221" s="849"/>
      <c r="S221" s="3197"/>
    </row>
    <row r="222" spans="1:19" ht="20.100000000000001" customHeight="1">
      <c r="A222" s="551"/>
      <c r="B222" s="565"/>
      <c r="C222" s="588"/>
      <c r="D222" s="565"/>
      <c r="E222" s="691"/>
      <c r="F222" s="633" t="s">
        <v>730</v>
      </c>
      <c r="G222" s="1229"/>
      <c r="H222" s="633"/>
      <c r="I222" s="633"/>
      <c r="J222" s="633"/>
      <c r="K222" s="633"/>
      <c r="L222" s="633"/>
      <c r="M222" s="633"/>
      <c r="N222" s="1230"/>
      <c r="O222" s="637">
        <f>SUM(O223:O225)</f>
        <v>1800000</v>
      </c>
      <c r="P222" s="616">
        <f>O222</f>
        <v>1800000</v>
      </c>
      <c r="Q222" s="616">
        <v>2500000</v>
      </c>
      <c r="R222" s="638">
        <f t="shared" si="10"/>
        <v>-700000</v>
      </c>
      <c r="S222" s="3224">
        <f t="shared" si="11"/>
        <v>-0.28000000000000003</v>
      </c>
    </row>
    <row r="223" spans="1:19" ht="20.100000000000001" customHeight="1">
      <c r="A223" s="551"/>
      <c r="B223" s="565"/>
      <c r="C223" s="588"/>
      <c r="D223" s="565"/>
      <c r="E223" s="691"/>
      <c r="F223" s="1183" t="s">
        <v>2658</v>
      </c>
      <c r="G223" s="1453">
        <v>6000</v>
      </c>
      <c r="H223" s="1362" t="s">
        <v>335</v>
      </c>
      <c r="I223" s="2269">
        <v>25</v>
      </c>
      <c r="J223" s="1362" t="s">
        <v>335</v>
      </c>
      <c r="K223" s="2232">
        <v>3</v>
      </c>
      <c r="L223" s="1113"/>
      <c r="M223" s="1113"/>
      <c r="N223" s="1235" t="s">
        <v>20</v>
      </c>
      <c r="O223" s="716">
        <f>ROUNDUP(G223*I223*K223,-3)</f>
        <v>450000</v>
      </c>
      <c r="P223" s="848"/>
      <c r="Q223" s="848"/>
      <c r="R223" s="849"/>
      <c r="S223" s="3197"/>
    </row>
    <row r="224" spans="1:19" ht="20.100000000000001" customHeight="1">
      <c r="A224" s="551"/>
      <c r="B224" s="565"/>
      <c r="C224" s="588"/>
      <c r="D224" s="565"/>
      <c r="E224" s="691"/>
      <c r="F224" s="1183" t="s">
        <v>2659</v>
      </c>
      <c r="G224" s="1453">
        <v>330000</v>
      </c>
      <c r="H224" s="1362" t="s">
        <v>335</v>
      </c>
      <c r="I224" s="2232">
        <v>3</v>
      </c>
      <c r="J224" s="1113"/>
      <c r="K224" s="1113"/>
      <c r="L224" s="1113"/>
      <c r="M224" s="1113"/>
      <c r="N224" s="1235" t="s">
        <v>20</v>
      </c>
      <c r="O224" s="716">
        <f>ROUNDUP(G224*I224,-3)</f>
        <v>990000</v>
      </c>
      <c r="P224" s="848"/>
      <c r="Q224" s="848"/>
      <c r="R224" s="849"/>
      <c r="S224" s="3197"/>
    </row>
    <row r="225" spans="1:19" ht="20.100000000000001" customHeight="1">
      <c r="A225" s="551"/>
      <c r="B225" s="565"/>
      <c r="C225" s="588"/>
      <c r="D225" s="565"/>
      <c r="E225" s="691"/>
      <c r="F225" s="1183" t="s">
        <v>2660</v>
      </c>
      <c r="G225" s="1453">
        <v>120000</v>
      </c>
      <c r="H225" s="1362" t="s">
        <v>335</v>
      </c>
      <c r="I225" s="2232">
        <v>3</v>
      </c>
      <c r="J225" s="1113"/>
      <c r="K225" s="1113"/>
      <c r="L225" s="1113"/>
      <c r="M225" s="1113"/>
      <c r="N225" s="1235" t="s">
        <v>20</v>
      </c>
      <c r="O225" s="716">
        <f>ROUNDUP(G225*I225,-3)</f>
        <v>360000</v>
      </c>
      <c r="P225" s="848"/>
      <c r="Q225" s="848"/>
      <c r="R225" s="849"/>
      <c r="S225" s="3197"/>
    </row>
    <row r="226" spans="1:19" ht="20.100000000000001" customHeight="1">
      <c r="A226" s="551"/>
      <c r="B226" s="565"/>
      <c r="C226" s="588"/>
      <c r="D226" s="565"/>
      <c r="E226" s="691"/>
      <c r="F226" s="633" t="s">
        <v>731</v>
      </c>
      <c r="G226" s="1229"/>
      <c r="H226" s="633"/>
      <c r="I226" s="633"/>
      <c r="J226" s="633"/>
      <c r="K226" s="633"/>
      <c r="L226" s="633"/>
      <c r="M226" s="633"/>
      <c r="N226" s="1230"/>
      <c r="O226" s="637">
        <f>SUM(O227,O230)</f>
        <v>2700000</v>
      </c>
      <c r="P226" s="616">
        <f>O226</f>
        <v>2700000</v>
      </c>
      <c r="Q226" s="616">
        <v>2400000</v>
      </c>
      <c r="R226" s="638">
        <f t="shared" si="10"/>
        <v>300000</v>
      </c>
      <c r="S226" s="3224">
        <f t="shared" si="11"/>
        <v>0.125</v>
      </c>
    </row>
    <row r="227" spans="1:19" ht="20.100000000000001" customHeight="1">
      <c r="A227" s="551"/>
      <c r="B227" s="565"/>
      <c r="C227" s="588"/>
      <c r="D227" s="565"/>
      <c r="E227" s="691"/>
      <c r="F227" s="1183" t="s">
        <v>2661</v>
      </c>
      <c r="G227" s="1114"/>
      <c r="H227" s="1113"/>
      <c r="I227" s="1260"/>
      <c r="J227" s="1113"/>
      <c r="K227" s="1113"/>
      <c r="L227" s="1113"/>
      <c r="M227" s="1113"/>
      <c r="N227" s="1235"/>
      <c r="O227" s="2374">
        <f>SUM(O228:O229)</f>
        <v>1800000</v>
      </c>
      <c r="P227" s="848"/>
      <c r="Q227" s="848"/>
      <c r="R227" s="849"/>
      <c r="S227" s="3197"/>
    </row>
    <row r="228" spans="1:19" ht="20.100000000000001" customHeight="1">
      <c r="A228" s="551"/>
      <c r="B228" s="565"/>
      <c r="C228" s="588"/>
      <c r="D228" s="565"/>
      <c r="E228" s="691"/>
      <c r="F228" s="1183" t="s">
        <v>2662</v>
      </c>
      <c r="G228" s="1114">
        <v>150000</v>
      </c>
      <c r="H228" s="1113" t="s">
        <v>335</v>
      </c>
      <c r="I228" s="1260">
        <v>10</v>
      </c>
      <c r="J228" s="1113"/>
      <c r="K228" s="1113"/>
      <c r="L228" s="1113"/>
      <c r="M228" s="1113"/>
      <c r="N228" s="1235" t="s">
        <v>20</v>
      </c>
      <c r="O228" s="716">
        <f>ROUNDUP(G228*I228,-3)</f>
        <v>1500000</v>
      </c>
      <c r="P228" s="848"/>
      <c r="Q228" s="848"/>
      <c r="R228" s="849"/>
      <c r="S228" s="3197"/>
    </row>
    <row r="229" spans="1:19" ht="20.100000000000001" customHeight="1">
      <c r="A229" s="551"/>
      <c r="B229" s="565"/>
      <c r="C229" s="588"/>
      <c r="D229" s="565"/>
      <c r="E229" s="691"/>
      <c r="F229" s="1183" t="s">
        <v>2663</v>
      </c>
      <c r="G229" s="1114">
        <v>100000</v>
      </c>
      <c r="H229" s="1113" t="s">
        <v>335</v>
      </c>
      <c r="I229" s="1260">
        <v>3</v>
      </c>
      <c r="J229" s="1113"/>
      <c r="K229" s="1113"/>
      <c r="L229" s="1113"/>
      <c r="M229" s="1113"/>
      <c r="N229" s="1235" t="s">
        <v>20</v>
      </c>
      <c r="O229" s="716">
        <f>ROUNDUP(G229*I229,-3)</f>
        <v>300000</v>
      </c>
      <c r="P229" s="848"/>
      <c r="Q229" s="848"/>
      <c r="R229" s="849"/>
      <c r="S229" s="3197"/>
    </row>
    <row r="230" spans="1:19" ht="20.100000000000001" customHeight="1">
      <c r="A230" s="551"/>
      <c r="B230" s="565"/>
      <c r="C230" s="588"/>
      <c r="D230" s="565"/>
      <c r="E230" s="691"/>
      <c r="F230" s="1183" t="s">
        <v>1875</v>
      </c>
      <c r="G230" s="1114"/>
      <c r="H230" s="1113"/>
      <c r="I230" s="1260"/>
      <c r="J230" s="1113"/>
      <c r="K230" s="1113"/>
      <c r="L230" s="1113"/>
      <c r="M230" s="1113"/>
      <c r="N230" s="1235"/>
      <c r="O230" s="2374">
        <f>SUM(O231:O234)</f>
        <v>900000</v>
      </c>
      <c r="P230" s="848"/>
      <c r="Q230" s="848"/>
      <c r="R230" s="849"/>
      <c r="S230" s="3197"/>
    </row>
    <row r="231" spans="1:19" ht="20.100000000000001" customHeight="1">
      <c r="A231" s="551"/>
      <c r="B231" s="565"/>
      <c r="C231" s="588"/>
      <c r="D231" s="565"/>
      <c r="E231" s="691"/>
      <c r="F231" s="1183" t="s">
        <v>1919</v>
      </c>
      <c r="G231" s="1114">
        <v>50000</v>
      </c>
      <c r="H231" s="1113" t="s">
        <v>335</v>
      </c>
      <c r="I231" s="1233">
        <v>6</v>
      </c>
      <c r="J231" s="1113"/>
      <c r="K231" s="1113"/>
      <c r="L231" s="1113"/>
      <c r="M231" s="1113"/>
      <c r="N231" s="1235" t="s">
        <v>20</v>
      </c>
      <c r="O231" s="716">
        <f>ROUNDUP(G231*I231,-3)</f>
        <v>300000</v>
      </c>
      <c r="P231" s="848"/>
      <c r="Q231" s="848"/>
      <c r="R231" s="849"/>
      <c r="S231" s="3197"/>
    </row>
    <row r="232" spans="1:19" ht="20.100000000000001" customHeight="1">
      <c r="A232" s="551"/>
      <c r="B232" s="565"/>
      <c r="C232" s="588"/>
      <c r="D232" s="565"/>
      <c r="E232" s="691"/>
      <c r="F232" s="1183" t="s">
        <v>1920</v>
      </c>
      <c r="G232" s="1114">
        <v>100000</v>
      </c>
      <c r="H232" s="1113" t="s">
        <v>335</v>
      </c>
      <c r="I232" s="1260">
        <v>3</v>
      </c>
      <c r="J232" s="1113"/>
      <c r="K232" s="1113"/>
      <c r="L232" s="1113"/>
      <c r="M232" s="1113"/>
      <c r="N232" s="1235" t="s">
        <v>20</v>
      </c>
      <c r="O232" s="716">
        <f>ROUNDUP(G232*I232,-3)</f>
        <v>300000</v>
      </c>
      <c r="P232" s="848"/>
      <c r="Q232" s="848"/>
      <c r="R232" s="849"/>
      <c r="S232" s="3197"/>
    </row>
    <row r="233" spans="1:19" ht="20.100000000000001" customHeight="1">
      <c r="A233" s="551"/>
      <c r="B233" s="565"/>
      <c r="C233" s="588"/>
      <c r="D233" s="565"/>
      <c r="E233" s="691"/>
      <c r="F233" s="1183" t="s">
        <v>1921</v>
      </c>
      <c r="G233" s="1114">
        <v>40000</v>
      </c>
      <c r="H233" s="1113" t="s">
        <v>335</v>
      </c>
      <c r="I233" s="1260">
        <v>3</v>
      </c>
      <c r="J233" s="1113"/>
      <c r="K233" s="1113"/>
      <c r="L233" s="1113"/>
      <c r="M233" s="1113"/>
      <c r="N233" s="1235" t="s">
        <v>20</v>
      </c>
      <c r="O233" s="716">
        <f>ROUNDUP(G233*I233,-3)</f>
        <v>120000</v>
      </c>
      <c r="P233" s="848"/>
      <c r="Q233" s="848"/>
      <c r="R233" s="849"/>
      <c r="S233" s="3197"/>
    </row>
    <row r="234" spans="1:19" ht="20.100000000000001" customHeight="1">
      <c r="A234" s="551"/>
      <c r="B234" s="565"/>
      <c r="C234" s="588"/>
      <c r="D234" s="565"/>
      <c r="E234" s="691"/>
      <c r="F234" s="1183" t="s">
        <v>1922</v>
      </c>
      <c r="G234" s="1114">
        <v>90000</v>
      </c>
      <c r="H234" s="1113" t="s">
        <v>335</v>
      </c>
      <c r="I234" s="1260">
        <v>2</v>
      </c>
      <c r="J234" s="1113"/>
      <c r="K234" s="1113"/>
      <c r="L234" s="1113"/>
      <c r="M234" s="1113"/>
      <c r="N234" s="1235" t="s">
        <v>20</v>
      </c>
      <c r="O234" s="716">
        <f>ROUNDUP(G234*I234,-3)</f>
        <v>180000</v>
      </c>
      <c r="P234" s="848"/>
      <c r="Q234" s="848"/>
      <c r="R234" s="849"/>
      <c r="S234" s="3197"/>
    </row>
    <row r="235" spans="1:19" ht="20.100000000000001" customHeight="1">
      <c r="A235" s="551"/>
      <c r="B235" s="565"/>
      <c r="C235" s="588"/>
      <c r="D235" s="565"/>
      <c r="E235" s="691"/>
      <c r="F235" s="633" t="s">
        <v>732</v>
      </c>
      <c r="G235" s="1229"/>
      <c r="H235" s="633"/>
      <c r="I235" s="633"/>
      <c r="J235" s="633"/>
      <c r="K235" s="633"/>
      <c r="L235" s="633"/>
      <c r="M235" s="633"/>
      <c r="N235" s="1230"/>
      <c r="O235" s="637">
        <f>SUM(O236:O242)</f>
        <v>3000000</v>
      </c>
      <c r="P235" s="616">
        <f>O235</f>
        <v>3000000</v>
      </c>
      <c r="Q235" s="616">
        <v>3000000</v>
      </c>
      <c r="R235" s="638">
        <f t="shared" si="10"/>
        <v>0</v>
      </c>
      <c r="S235" s="3224">
        <f t="shared" si="11"/>
        <v>0</v>
      </c>
    </row>
    <row r="236" spans="1:19" ht="20.100000000000001" customHeight="1">
      <c r="A236" s="551"/>
      <c r="B236" s="565"/>
      <c r="C236" s="588"/>
      <c r="D236" s="565"/>
      <c r="E236" s="691"/>
      <c r="F236" s="1183" t="s">
        <v>2664</v>
      </c>
      <c r="G236" s="1453">
        <v>41000</v>
      </c>
      <c r="H236" s="1362" t="s">
        <v>335</v>
      </c>
      <c r="I236" s="2269">
        <v>20</v>
      </c>
      <c r="J236" s="1362" t="s">
        <v>335</v>
      </c>
      <c r="K236" s="1260">
        <v>1</v>
      </c>
      <c r="L236" s="1113"/>
      <c r="M236" s="1113"/>
      <c r="N236" s="1235" t="s">
        <v>20</v>
      </c>
      <c r="O236" s="716">
        <f>ROUNDUP(G236*I236*K236,-3)</f>
        <v>820000</v>
      </c>
      <c r="P236" s="848"/>
      <c r="Q236" s="848"/>
      <c r="R236" s="849"/>
      <c r="S236" s="3197"/>
    </row>
    <row r="237" spans="1:19" ht="20.100000000000001" customHeight="1">
      <c r="A237" s="551"/>
      <c r="B237" s="565"/>
      <c r="C237" s="588"/>
      <c r="D237" s="565"/>
      <c r="E237" s="691"/>
      <c r="F237" s="1183" t="s">
        <v>2665</v>
      </c>
      <c r="G237" s="1453">
        <v>25000</v>
      </c>
      <c r="H237" s="1362" t="s">
        <v>335</v>
      </c>
      <c r="I237" s="2269">
        <v>24</v>
      </c>
      <c r="J237" s="1362" t="s">
        <v>335</v>
      </c>
      <c r="K237" s="1260">
        <v>1</v>
      </c>
      <c r="L237" s="1113"/>
      <c r="M237" s="1113"/>
      <c r="N237" s="1235" t="s">
        <v>2666</v>
      </c>
      <c r="O237" s="716">
        <f>ROUNDUP(G237*I237*K237,-3)</f>
        <v>600000</v>
      </c>
      <c r="P237" s="848"/>
      <c r="Q237" s="848"/>
      <c r="R237" s="849"/>
      <c r="S237" s="3197"/>
    </row>
    <row r="238" spans="1:19" ht="20.100000000000001" customHeight="1">
      <c r="A238" s="551"/>
      <c r="B238" s="565"/>
      <c r="C238" s="588"/>
      <c r="D238" s="565"/>
      <c r="E238" s="691"/>
      <c r="F238" s="1183" t="s">
        <v>2667</v>
      </c>
      <c r="G238" s="1453">
        <v>7000</v>
      </c>
      <c r="H238" s="1362" t="s">
        <v>335</v>
      </c>
      <c r="I238" s="2269">
        <v>24</v>
      </c>
      <c r="J238" s="1362" t="s">
        <v>335</v>
      </c>
      <c r="K238" s="1260">
        <v>2</v>
      </c>
      <c r="L238" s="1113"/>
      <c r="M238" s="1113"/>
      <c r="N238" s="1235" t="s">
        <v>2668</v>
      </c>
      <c r="O238" s="716">
        <f>ROUNDUP(G238*I238*K238,-3)</f>
        <v>336000</v>
      </c>
      <c r="P238" s="848"/>
      <c r="Q238" s="848"/>
      <c r="R238" s="849"/>
      <c r="S238" s="3197"/>
    </row>
    <row r="239" spans="1:19" ht="20.100000000000001" customHeight="1">
      <c r="A239" s="551"/>
      <c r="B239" s="565"/>
      <c r="C239" s="588"/>
      <c r="D239" s="565"/>
      <c r="E239" s="691"/>
      <c r="F239" s="1183" t="s">
        <v>2669</v>
      </c>
      <c r="G239" s="1453">
        <v>3000</v>
      </c>
      <c r="H239" s="1362" t="s">
        <v>335</v>
      </c>
      <c r="I239" s="2269">
        <v>20</v>
      </c>
      <c r="J239" s="1362" t="s">
        <v>335</v>
      </c>
      <c r="K239" s="1260">
        <v>2</v>
      </c>
      <c r="L239" s="1113"/>
      <c r="M239" s="1113"/>
      <c r="N239" s="1235" t="s">
        <v>20</v>
      </c>
      <c r="O239" s="716">
        <f>ROUNDUP(G239*I239*K239,-3)</f>
        <v>120000</v>
      </c>
      <c r="P239" s="848"/>
      <c r="Q239" s="848"/>
      <c r="R239" s="849"/>
      <c r="S239" s="3197"/>
    </row>
    <row r="240" spans="1:19" ht="20.100000000000001" customHeight="1">
      <c r="A240" s="551"/>
      <c r="B240" s="565"/>
      <c r="C240" s="588"/>
      <c r="D240" s="565"/>
      <c r="E240" s="691"/>
      <c r="F240" s="1183" t="s">
        <v>2670</v>
      </c>
      <c r="G240" s="1453">
        <v>70000</v>
      </c>
      <c r="H240" s="1362" t="s">
        <v>335</v>
      </c>
      <c r="I240" s="2232">
        <v>1</v>
      </c>
      <c r="J240" s="1113"/>
      <c r="K240" s="1113"/>
      <c r="L240" s="1113"/>
      <c r="M240" s="1113"/>
      <c r="N240" s="1235" t="s">
        <v>20</v>
      </c>
      <c r="O240" s="716">
        <f>ROUNDUP(G240*I240,-3)</f>
        <v>70000</v>
      </c>
      <c r="P240" s="848"/>
      <c r="Q240" s="848"/>
      <c r="R240" s="849"/>
      <c r="S240" s="3197"/>
    </row>
    <row r="241" spans="1:19" ht="20.100000000000001" customHeight="1">
      <c r="A241" s="551"/>
      <c r="B241" s="565"/>
      <c r="C241" s="588"/>
      <c r="D241" s="565"/>
      <c r="E241" s="691"/>
      <c r="F241" s="1183" t="s">
        <v>2671</v>
      </c>
      <c r="G241" s="1453">
        <v>700000</v>
      </c>
      <c r="H241" s="1362" t="s">
        <v>335</v>
      </c>
      <c r="I241" s="2232">
        <v>1</v>
      </c>
      <c r="J241" s="1113"/>
      <c r="K241" s="1113"/>
      <c r="L241" s="1113"/>
      <c r="M241" s="1113"/>
      <c r="N241" s="1235" t="s">
        <v>20</v>
      </c>
      <c r="O241" s="716">
        <f>ROUNDUP(G241*I241,-3)</f>
        <v>700000</v>
      </c>
      <c r="P241" s="848"/>
      <c r="Q241" s="848"/>
      <c r="R241" s="849"/>
      <c r="S241" s="3197"/>
    </row>
    <row r="242" spans="1:19" ht="20.100000000000001" customHeight="1">
      <c r="A242" s="551"/>
      <c r="B242" s="565"/>
      <c r="C242" s="588"/>
      <c r="D242" s="565"/>
      <c r="E242" s="691"/>
      <c r="F242" s="1183" t="s">
        <v>2672</v>
      </c>
      <c r="G242" s="1453">
        <v>118000</v>
      </c>
      <c r="H242" s="1362" t="s">
        <v>335</v>
      </c>
      <c r="I242" s="2232">
        <v>3</v>
      </c>
      <c r="J242" s="1113"/>
      <c r="K242" s="1113"/>
      <c r="L242" s="1113"/>
      <c r="M242" s="1113"/>
      <c r="N242" s="1235" t="s">
        <v>20</v>
      </c>
      <c r="O242" s="716">
        <f>ROUNDUP(G242*I242,-3)</f>
        <v>354000</v>
      </c>
      <c r="P242" s="848"/>
      <c r="Q242" s="848"/>
      <c r="R242" s="849"/>
      <c r="S242" s="3197"/>
    </row>
    <row r="243" spans="1:19" ht="20.100000000000001" customHeight="1">
      <c r="A243" s="551"/>
      <c r="B243" s="565"/>
      <c r="C243" s="588"/>
      <c r="D243" s="565"/>
      <c r="E243" s="691"/>
      <c r="F243" s="633" t="s">
        <v>733</v>
      </c>
      <c r="G243" s="1229"/>
      <c r="H243" s="633"/>
      <c r="I243" s="633"/>
      <c r="J243" s="633"/>
      <c r="K243" s="633"/>
      <c r="L243" s="633"/>
      <c r="M243" s="633"/>
      <c r="N243" s="1230"/>
      <c r="O243" s="637">
        <f>SUM(O244:O247)</f>
        <v>1500000</v>
      </c>
      <c r="P243" s="616">
        <f>O243</f>
        <v>1500000</v>
      </c>
      <c r="Q243" s="616">
        <v>1500000</v>
      </c>
      <c r="R243" s="638">
        <f t="shared" si="10"/>
        <v>0</v>
      </c>
      <c r="S243" s="3224">
        <f t="shared" si="11"/>
        <v>0</v>
      </c>
    </row>
    <row r="244" spans="1:19" ht="20.100000000000001" customHeight="1">
      <c r="A244" s="551"/>
      <c r="B244" s="565"/>
      <c r="C244" s="588"/>
      <c r="D244" s="565"/>
      <c r="E244" s="691"/>
      <c r="F244" s="1183" t="s">
        <v>2673</v>
      </c>
      <c r="G244" s="1453">
        <v>31500</v>
      </c>
      <c r="H244" s="1362" t="s">
        <v>335</v>
      </c>
      <c r="I244" s="2251">
        <v>20</v>
      </c>
      <c r="J244" s="1113"/>
      <c r="K244" s="1113"/>
      <c r="L244" s="1113"/>
      <c r="M244" s="1113"/>
      <c r="N244" s="1235" t="s">
        <v>20</v>
      </c>
      <c r="O244" s="716">
        <f>ROUNDUP(G244*I244,-3)</f>
        <v>630000</v>
      </c>
      <c r="P244" s="848"/>
      <c r="Q244" s="848"/>
      <c r="R244" s="849"/>
      <c r="S244" s="3197"/>
    </row>
    <row r="245" spans="1:19" ht="20.100000000000001" customHeight="1">
      <c r="A245" s="551"/>
      <c r="B245" s="565"/>
      <c r="C245" s="588"/>
      <c r="D245" s="565"/>
      <c r="E245" s="691"/>
      <c r="F245" s="1183" t="s">
        <v>2674</v>
      </c>
      <c r="G245" s="1453">
        <v>100000</v>
      </c>
      <c r="H245" s="1362" t="s">
        <v>335</v>
      </c>
      <c r="I245" s="1260">
        <v>3</v>
      </c>
      <c r="J245" s="1113"/>
      <c r="K245" s="1113"/>
      <c r="L245" s="1113"/>
      <c r="M245" s="1113"/>
      <c r="N245" s="1235" t="s">
        <v>20</v>
      </c>
      <c r="O245" s="716">
        <f>ROUNDUP(G245*I245,-3)</f>
        <v>300000</v>
      </c>
      <c r="P245" s="848"/>
      <c r="Q245" s="848"/>
      <c r="R245" s="849"/>
      <c r="S245" s="3197"/>
    </row>
    <row r="246" spans="1:19" ht="20.100000000000001" customHeight="1">
      <c r="A246" s="551"/>
      <c r="B246" s="565"/>
      <c r="C246" s="588"/>
      <c r="D246" s="565"/>
      <c r="E246" s="691"/>
      <c r="F246" s="714" t="s">
        <v>2675</v>
      </c>
      <c r="G246" s="1387">
        <v>150000</v>
      </c>
      <c r="H246" s="2344" t="s">
        <v>335</v>
      </c>
      <c r="I246" s="1260">
        <v>3</v>
      </c>
      <c r="J246" s="2344"/>
      <c r="K246" s="2344"/>
      <c r="L246" s="2344"/>
      <c r="M246" s="2344"/>
      <c r="N246" s="2346" t="s">
        <v>20</v>
      </c>
      <c r="O246" s="716">
        <f>ROUNDUP(G246*I246,-3)</f>
        <v>450000</v>
      </c>
      <c r="P246" s="848"/>
      <c r="Q246" s="848"/>
      <c r="R246" s="849"/>
      <c r="S246" s="3197"/>
    </row>
    <row r="247" spans="1:19" ht="20.100000000000001" customHeight="1">
      <c r="A247" s="551"/>
      <c r="B247" s="565"/>
      <c r="C247" s="588"/>
      <c r="D247" s="565"/>
      <c r="E247" s="691"/>
      <c r="F247" s="714" t="s">
        <v>2676</v>
      </c>
      <c r="G247" s="1387">
        <v>120000</v>
      </c>
      <c r="H247" s="2344" t="s">
        <v>335</v>
      </c>
      <c r="I247" s="1260">
        <v>1</v>
      </c>
      <c r="J247" s="2344"/>
      <c r="K247" s="2344"/>
      <c r="L247" s="2344"/>
      <c r="M247" s="2344"/>
      <c r="N247" s="2346" t="s">
        <v>20</v>
      </c>
      <c r="O247" s="716">
        <f>ROUNDUP(G247*I247,-3)</f>
        <v>120000</v>
      </c>
      <c r="P247" s="848"/>
      <c r="Q247" s="848"/>
      <c r="R247" s="849"/>
      <c r="S247" s="3197"/>
    </row>
    <row r="248" spans="1:19" ht="20.100000000000001" customHeight="1">
      <c r="A248" s="551"/>
      <c r="B248" s="565"/>
      <c r="C248" s="588"/>
      <c r="D248" s="565"/>
      <c r="E248" s="691"/>
      <c r="F248" s="633" t="s">
        <v>734</v>
      </c>
      <c r="G248" s="1229"/>
      <c r="H248" s="633"/>
      <c r="I248" s="633"/>
      <c r="J248" s="633"/>
      <c r="K248" s="633"/>
      <c r="L248" s="633"/>
      <c r="M248" s="633"/>
      <c r="N248" s="1230"/>
      <c r="O248" s="637">
        <f>SUM(O249,O254,O258)</f>
        <v>5320000</v>
      </c>
      <c r="P248" s="616">
        <f>O248</f>
        <v>5320000</v>
      </c>
      <c r="Q248" s="616">
        <v>5320000</v>
      </c>
      <c r="R248" s="638">
        <f t="shared" si="10"/>
        <v>0</v>
      </c>
      <c r="S248" s="3224">
        <f t="shared" si="11"/>
        <v>0</v>
      </c>
    </row>
    <row r="249" spans="1:19" ht="20.100000000000001" customHeight="1">
      <c r="A249" s="551"/>
      <c r="B249" s="565"/>
      <c r="C249" s="588"/>
      <c r="D249" s="565"/>
      <c r="E249" s="691"/>
      <c r="F249" s="1183" t="s">
        <v>2677</v>
      </c>
      <c r="G249" s="1453"/>
      <c r="H249" s="1362"/>
      <c r="I249" s="2232"/>
      <c r="J249" s="1362"/>
      <c r="K249" s="1362"/>
      <c r="L249" s="1362"/>
      <c r="M249" s="1362"/>
      <c r="N249" s="1455"/>
      <c r="O249" s="2374">
        <f>SUM(O250:O253)</f>
        <v>1000000</v>
      </c>
      <c r="P249" s="848"/>
      <c r="Q249" s="848"/>
      <c r="R249" s="849"/>
      <c r="S249" s="3197"/>
    </row>
    <row r="250" spans="1:19" ht="20.100000000000001" customHeight="1">
      <c r="A250" s="551"/>
      <c r="B250" s="565"/>
      <c r="C250" s="588"/>
      <c r="D250" s="565"/>
      <c r="E250" s="691"/>
      <c r="F250" s="1183" t="s">
        <v>1923</v>
      </c>
      <c r="G250" s="1453">
        <v>130000</v>
      </c>
      <c r="H250" s="1362" t="s">
        <v>335</v>
      </c>
      <c r="I250" s="2232">
        <v>4</v>
      </c>
      <c r="J250" s="1362"/>
      <c r="K250" s="1362"/>
      <c r="L250" s="1362"/>
      <c r="M250" s="1362"/>
      <c r="N250" s="1455" t="s">
        <v>20</v>
      </c>
      <c r="O250" s="716">
        <f>ROUNDUP(G250*I250,-3)</f>
        <v>520000</v>
      </c>
      <c r="P250" s="848"/>
      <c r="Q250" s="848"/>
      <c r="R250" s="849"/>
      <c r="S250" s="3197"/>
    </row>
    <row r="251" spans="1:19" ht="20.100000000000001" customHeight="1">
      <c r="A251" s="551"/>
      <c r="B251" s="565"/>
      <c r="C251" s="588"/>
      <c r="D251" s="565"/>
      <c r="E251" s="691"/>
      <c r="F251" s="1183" t="s">
        <v>1924</v>
      </c>
      <c r="G251" s="1453">
        <v>5000</v>
      </c>
      <c r="H251" s="1362" t="s">
        <v>335</v>
      </c>
      <c r="I251" s="2269">
        <v>20</v>
      </c>
      <c r="J251" s="1362" t="s">
        <v>335</v>
      </c>
      <c r="K251" s="2232">
        <v>4</v>
      </c>
      <c r="L251" s="1362"/>
      <c r="M251" s="1362"/>
      <c r="N251" s="1455" t="s">
        <v>20</v>
      </c>
      <c r="O251" s="716">
        <f>ROUNDUP(G251*I251*K251,-3)</f>
        <v>400000</v>
      </c>
      <c r="P251" s="848"/>
      <c r="Q251" s="848"/>
      <c r="R251" s="849"/>
      <c r="S251" s="3197"/>
    </row>
    <row r="252" spans="1:19" ht="20.100000000000001" customHeight="1">
      <c r="A252" s="551"/>
      <c r="B252" s="565"/>
      <c r="C252" s="588"/>
      <c r="D252" s="565"/>
      <c r="E252" s="691"/>
      <c r="F252" s="1183" t="s">
        <v>1925</v>
      </c>
      <c r="G252" s="1453">
        <v>50000</v>
      </c>
      <c r="H252" s="1362" t="s">
        <v>335</v>
      </c>
      <c r="I252" s="1454">
        <v>1</v>
      </c>
      <c r="J252" s="1362"/>
      <c r="K252" s="1362"/>
      <c r="L252" s="1362"/>
      <c r="M252" s="1362"/>
      <c r="N252" s="1455" t="s">
        <v>20</v>
      </c>
      <c r="O252" s="716">
        <f>ROUNDUP(G252*I252,-3)</f>
        <v>50000</v>
      </c>
      <c r="P252" s="848"/>
      <c r="Q252" s="848"/>
      <c r="R252" s="849"/>
      <c r="S252" s="3197"/>
    </row>
    <row r="253" spans="1:19" ht="20.100000000000001" customHeight="1">
      <c r="A253" s="551"/>
      <c r="B253" s="565"/>
      <c r="C253" s="588"/>
      <c r="D253" s="565"/>
      <c r="E253" s="691"/>
      <c r="F253" s="1183" t="s">
        <v>1926</v>
      </c>
      <c r="G253" s="1453">
        <v>30000</v>
      </c>
      <c r="H253" s="1362" t="s">
        <v>335</v>
      </c>
      <c r="I253" s="1454">
        <v>1</v>
      </c>
      <c r="J253" s="1362"/>
      <c r="K253" s="1362"/>
      <c r="L253" s="1362"/>
      <c r="M253" s="1362"/>
      <c r="N253" s="1455" t="s">
        <v>20</v>
      </c>
      <c r="O253" s="716">
        <f>ROUNDUP(G253*I253,-3)</f>
        <v>30000</v>
      </c>
      <c r="P253" s="848"/>
      <c r="Q253" s="848"/>
      <c r="R253" s="849"/>
      <c r="S253" s="3197"/>
    </row>
    <row r="254" spans="1:19" ht="20.100000000000001" customHeight="1">
      <c r="A254" s="551"/>
      <c r="B254" s="565"/>
      <c r="C254" s="588"/>
      <c r="D254" s="565"/>
      <c r="E254" s="691"/>
      <c r="F254" s="1183" t="s">
        <v>2678</v>
      </c>
      <c r="G254" s="1453"/>
      <c r="H254" s="1362"/>
      <c r="I254" s="2232"/>
      <c r="J254" s="1362"/>
      <c r="K254" s="1362"/>
      <c r="L254" s="1362"/>
      <c r="M254" s="1362"/>
      <c r="N254" s="1455"/>
      <c r="O254" s="2374">
        <f>SUM(O255:O257)</f>
        <v>1620000</v>
      </c>
      <c r="P254" s="848"/>
      <c r="Q254" s="848"/>
      <c r="R254" s="849"/>
      <c r="S254" s="3197"/>
    </row>
    <row r="255" spans="1:19" ht="20.100000000000001" customHeight="1">
      <c r="A255" s="551"/>
      <c r="B255" s="565"/>
      <c r="C255" s="588"/>
      <c r="D255" s="565"/>
      <c r="E255" s="691"/>
      <c r="F255" s="1183" t="s">
        <v>1923</v>
      </c>
      <c r="G255" s="1453">
        <v>130000</v>
      </c>
      <c r="H255" s="1362" t="s">
        <v>335</v>
      </c>
      <c r="I255" s="2232">
        <v>8</v>
      </c>
      <c r="J255" s="1362"/>
      <c r="K255" s="1362"/>
      <c r="L255" s="1362"/>
      <c r="M255" s="1362"/>
      <c r="N255" s="1455" t="s">
        <v>20</v>
      </c>
      <c r="O255" s="716">
        <f>ROUNDUP(G255*I255,-3)</f>
        <v>1040000</v>
      </c>
      <c r="P255" s="848"/>
      <c r="Q255" s="848"/>
      <c r="R255" s="849"/>
      <c r="S255" s="3197"/>
    </row>
    <row r="256" spans="1:19" ht="20.100000000000001" customHeight="1">
      <c r="A256" s="551"/>
      <c r="B256" s="565"/>
      <c r="C256" s="588"/>
      <c r="D256" s="565"/>
      <c r="E256" s="691"/>
      <c r="F256" s="1183" t="s">
        <v>1924</v>
      </c>
      <c r="G256" s="1453">
        <v>12000</v>
      </c>
      <c r="H256" s="1362" t="s">
        <v>335</v>
      </c>
      <c r="I256" s="2269">
        <v>15</v>
      </c>
      <c r="J256" s="1362" t="s">
        <v>335</v>
      </c>
      <c r="K256" s="2382">
        <v>2</v>
      </c>
      <c r="L256" s="1362"/>
      <c r="M256" s="1362"/>
      <c r="N256" s="1455" t="s">
        <v>20</v>
      </c>
      <c r="O256" s="716">
        <f>ROUNDUP(G256*I256*K256,-3)</f>
        <v>360000</v>
      </c>
      <c r="P256" s="848"/>
      <c r="Q256" s="848"/>
      <c r="R256" s="849"/>
      <c r="S256" s="3197"/>
    </row>
    <row r="257" spans="1:19" ht="20.100000000000001" customHeight="1">
      <c r="A257" s="551"/>
      <c r="B257" s="565"/>
      <c r="C257" s="588"/>
      <c r="D257" s="565"/>
      <c r="E257" s="691"/>
      <c r="F257" s="1183" t="s">
        <v>3198</v>
      </c>
      <c r="G257" s="1453">
        <v>220000</v>
      </c>
      <c r="H257" s="1362" t="s">
        <v>335</v>
      </c>
      <c r="I257" s="1454">
        <v>1</v>
      </c>
      <c r="J257" s="1362"/>
      <c r="K257" s="1362"/>
      <c r="L257" s="1362"/>
      <c r="M257" s="1362"/>
      <c r="N257" s="1455" t="s">
        <v>20</v>
      </c>
      <c r="O257" s="716">
        <f>ROUNDUP(G257*I257,-3)</f>
        <v>220000</v>
      </c>
      <c r="P257" s="848"/>
      <c r="Q257" s="848"/>
      <c r="R257" s="849"/>
      <c r="S257" s="3197"/>
    </row>
    <row r="258" spans="1:19" ht="20.100000000000001" customHeight="1">
      <c r="A258" s="551"/>
      <c r="B258" s="565"/>
      <c r="C258" s="588"/>
      <c r="D258" s="565"/>
      <c r="E258" s="691"/>
      <c r="F258" s="1183" t="s">
        <v>2679</v>
      </c>
      <c r="G258" s="1453"/>
      <c r="H258" s="1362"/>
      <c r="I258" s="2232"/>
      <c r="J258" s="1362"/>
      <c r="K258" s="1362"/>
      <c r="L258" s="1362"/>
      <c r="M258" s="1362"/>
      <c r="N258" s="1455"/>
      <c r="O258" s="2374">
        <f>SUM(O259:O263)</f>
        <v>2700000</v>
      </c>
      <c r="P258" s="848"/>
      <c r="Q258" s="848"/>
      <c r="R258" s="849"/>
      <c r="S258" s="3197"/>
    </row>
    <row r="259" spans="1:19" ht="20.100000000000001" customHeight="1">
      <c r="A259" s="551"/>
      <c r="B259" s="565"/>
      <c r="C259" s="588"/>
      <c r="D259" s="565"/>
      <c r="E259" s="691"/>
      <c r="F259" s="1183" t="s">
        <v>1923</v>
      </c>
      <c r="G259" s="1453">
        <v>130000</v>
      </c>
      <c r="H259" s="1362" t="s">
        <v>335</v>
      </c>
      <c r="I259" s="2232">
        <v>8</v>
      </c>
      <c r="J259" s="1362"/>
      <c r="K259" s="1362"/>
      <c r="L259" s="1362"/>
      <c r="M259" s="1362"/>
      <c r="N259" s="1455" t="s">
        <v>20</v>
      </c>
      <c r="O259" s="716">
        <f>ROUNDUP(G259*I259,-3)</f>
        <v>1040000</v>
      </c>
      <c r="P259" s="848"/>
      <c r="Q259" s="848"/>
      <c r="R259" s="849"/>
      <c r="S259" s="3197"/>
    </row>
    <row r="260" spans="1:19" s="177" customFormat="1" ht="20.100000000000001" customHeight="1">
      <c r="A260" s="551"/>
      <c r="B260" s="565"/>
      <c r="C260" s="588"/>
      <c r="D260" s="565"/>
      <c r="E260" s="691"/>
      <c r="F260" s="1183" t="s">
        <v>1928</v>
      </c>
      <c r="G260" s="1453">
        <v>70000</v>
      </c>
      <c r="H260" s="1362" t="s">
        <v>335</v>
      </c>
      <c r="I260" s="2232">
        <v>8</v>
      </c>
      <c r="J260" s="1362"/>
      <c r="K260" s="1362"/>
      <c r="L260" s="1362"/>
      <c r="M260" s="1362"/>
      <c r="N260" s="1455" t="s">
        <v>20</v>
      </c>
      <c r="O260" s="716">
        <f>ROUNDUP(G260*I260,-3)</f>
        <v>560000</v>
      </c>
      <c r="P260" s="848"/>
      <c r="Q260" s="848"/>
      <c r="R260" s="849"/>
      <c r="S260" s="3197"/>
    </row>
    <row r="261" spans="1:19" s="177" customFormat="1" ht="20.100000000000001" customHeight="1">
      <c r="A261" s="551"/>
      <c r="B261" s="565"/>
      <c r="C261" s="588"/>
      <c r="D261" s="565"/>
      <c r="E261" s="691"/>
      <c r="F261" s="1283" t="s">
        <v>1926</v>
      </c>
      <c r="G261" s="1453">
        <v>12500</v>
      </c>
      <c r="H261" s="1362" t="s">
        <v>335</v>
      </c>
      <c r="I261" s="2232">
        <v>8</v>
      </c>
      <c r="J261" s="1362"/>
      <c r="K261" s="1362"/>
      <c r="L261" s="1362"/>
      <c r="M261" s="1362"/>
      <c r="N261" s="1455" t="s">
        <v>20</v>
      </c>
      <c r="O261" s="716">
        <f>ROUNDUP(G261*I261,-3)</f>
        <v>100000</v>
      </c>
      <c r="P261" s="848"/>
      <c r="Q261" s="848"/>
      <c r="R261" s="849"/>
      <c r="S261" s="3197"/>
    </row>
    <row r="262" spans="1:19" s="177" customFormat="1" ht="20.100000000000001" customHeight="1">
      <c r="A262" s="551"/>
      <c r="B262" s="565"/>
      <c r="C262" s="588"/>
      <c r="D262" s="565"/>
      <c r="E262" s="691"/>
      <c r="F262" s="1283" t="s">
        <v>1924</v>
      </c>
      <c r="G262" s="1453">
        <v>5000</v>
      </c>
      <c r="H262" s="1362" t="s">
        <v>335</v>
      </c>
      <c r="I262" s="2269">
        <v>20</v>
      </c>
      <c r="J262" s="1362" t="s">
        <v>335</v>
      </c>
      <c r="K262" s="2382">
        <v>2</v>
      </c>
      <c r="L262" s="1362" t="s">
        <v>335</v>
      </c>
      <c r="M262" s="2232">
        <v>4</v>
      </c>
      <c r="N262" s="1455" t="s">
        <v>20</v>
      </c>
      <c r="O262" s="716">
        <f>ROUNDUP(G262*I262*K262*M262,-3)</f>
        <v>800000</v>
      </c>
      <c r="P262" s="848"/>
      <c r="Q262" s="848"/>
      <c r="R262" s="849"/>
      <c r="S262" s="3197"/>
    </row>
    <row r="263" spans="1:19" s="177" customFormat="1" ht="20.100000000000001" customHeight="1">
      <c r="A263" s="551"/>
      <c r="B263" s="565"/>
      <c r="C263" s="588"/>
      <c r="D263" s="565"/>
      <c r="E263" s="691"/>
      <c r="F263" s="1283" t="s">
        <v>1927</v>
      </c>
      <c r="G263" s="1453">
        <v>200000</v>
      </c>
      <c r="H263" s="1362" t="s">
        <v>335</v>
      </c>
      <c r="I263" s="1454">
        <v>1</v>
      </c>
      <c r="J263" s="1362"/>
      <c r="K263" s="1362"/>
      <c r="L263" s="1362"/>
      <c r="M263" s="1362"/>
      <c r="N263" s="1455" t="s">
        <v>20</v>
      </c>
      <c r="O263" s="716">
        <f>ROUNDUP(G263*I263,-3)</f>
        <v>200000</v>
      </c>
      <c r="P263" s="848"/>
      <c r="Q263" s="848"/>
      <c r="R263" s="849"/>
      <c r="S263" s="3197"/>
    </row>
    <row r="264" spans="1:19" ht="20.100000000000001" customHeight="1">
      <c r="A264" s="551"/>
      <c r="B264" s="565"/>
      <c r="C264" s="588"/>
      <c r="D264" s="565"/>
      <c r="E264" s="691"/>
      <c r="F264" s="633" t="s">
        <v>735</v>
      </c>
      <c r="G264" s="1229"/>
      <c r="H264" s="633"/>
      <c r="I264" s="633"/>
      <c r="J264" s="633"/>
      <c r="K264" s="633"/>
      <c r="L264" s="633"/>
      <c r="M264" s="633"/>
      <c r="N264" s="1230"/>
      <c r="O264" s="637">
        <f>SUM(O265,O271)</f>
        <v>5372000</v>
      </c>
      <c r="P264" s="616">
        <f>O264</f>
        <v>5372000</v>
      </c>
      <c r="Q264" s="616">
        <v>5372000</v>
      </c>
      <c r="R264" s="638">
        <f t="shared" si="10"/>
        <v>0</v>
      </c>
      <c r="S264" s="3224">
        <f t="shared" si="11"/>
        <v>0</v>
      </c>
    </row>
    <row r="265" spans="1:19" s="177" customFormat="1" ht="20.100000000000001" customHeight="1">
      <c r="A265" s="551"/>
      <c r="B265" s="565"/>
      <c r="C265" s="588"/>
      <c r="D265" s="565"/>
      <c r="E265" s="691"/>
      <c r="F265" s="1183" t="s">
        <v>1876</v>
      </c>
      <c r="G265" s="1453"/>
      <c r="H265" s="1362"/>
      <c r="I265" s="2232"/>
      <c r="J265" s="1362"/>
      <c r="K265" s="1362"/>
      <c r="L265" s="1362"/>
      <c r="M265" s="1362"/>
      <c r="N265" s="1455"/>
      <c r="O265" s="2374">
        <f>SUM(O266:O270)</f>
        <v>2500000</v>
      </c>
      <c r="P265" s="848"/>
      <c r="Q265" s="848"/>
      <c r="R265" s="849"/>
      <c r="S265" s="3197"/>
    </row>
    <row r="266" spans="1:19" s="219" customFormat="1" ht="20.100000000000001" customHeight="1">
      <c r="A266" s="551"/>
      <c r="B266" s="565"/>
      <c r="C266" s="588"/>
      <c r="D266" s="565"/>
      <c r="E266" s="691"/>
      <c r="F266" s="1183" t="s">
        <v>1929</v>
      </c>
      <c r="G266" s="1453">
        <v>130000</v>
      </c>
      <c r="H266" s="1362" t="s">
        <v>335</v>
      </c>
      <c r="I266" s="2269">
        <v>6</v>
      </c>
      <c r="J266" s="1362"/>
      <c r="K266" s="1362"/>
      <c r="L266" s="1362"/>
      <c r="M266" s="1362"/>
      <c r="N266" s="1455" t="s">
        <v>20</v>
      </c>
      <c r="O266" s="716">
        <f>ROUNDUP(G266*I266,-3)</f>
        <v>780000</v>
      </c>
      <c r="P266" s="848"/>
      <c r="Q266" s="848"/>
      <c r="R266" s="849"/>
      <c r="S266" s="3197"/>
    </row>
    <row r="267" spans="1:19" s="219" customFormat="1" ht="20.100000000000001" customHeight="1">
      <c r="A267" s="551"/>
      <c r="B267" s="565"/>
      <c r="C267" s="588"/>
      <c r="D267" s="565"/>
      <c r="E267" s="691"/>
      <c r="F267" s="1183" t="s">
        <v>2680</v>
      </c>
      <c r="G267" s="1453">
        <v>121250</v>
      </c>
      <c r="H267" s="1362" t="s">
        <v>335</v>
      </c>
      <c r="I267" s="2379">
        <v>4</v>
      </c>
      <c r="J267" s="1362"/>
      <c r="K267" s="1362"/>
      <c r="L267" s="1362"/>
      <c r="M267" s="1362"/>
      <c r="N267" s="1455" t="s">
        <v>20</v>
      </c>
      <c r="O267" s="716">
        <f>ROUNDUP(G267*I267,-3)</f>
        <v>485000</v>
      </c>
      <c r="P267" s="848"/>
      <c r="Q267" s="848"/>
      <c r="R267" s="849"/>
      <c r="S267" s="3197"/>
    </row>
    <row r="268" spans="1:19" s="219" customFormat="1" ht="20.100000000000001" customHeight="1">
      <c r="A268" s="551"/>
      <c r="B268" s="565"/>
      <c r="C268" s="588"/>
      <c r="D268" s="565"/>
      <c r="E268" s="691"/>
      <c r="F268" s="1183" t="s">
        <v>2681</v>
      </c>
      <c r="G268" s="1453">
        <v>505000</v>
      </c>
      <c r="H268" s="1362" t="s">
        <v>335</v>
      </c>
      <c r="I268" s="2232">
        <v>1</v>
      </c>
      <c r="J268" s="1362"/>
      <c r="K268" s="1362"/>
      <c r="L268" s="1362"/>
      <c r="M268" s="1362"/>
      <c r="N268" s="1455" t="s">
        <v>2682</v>
      </c>
      <c r="O268" s="716">
        <f>ROUNDUP(G268*I268,-3)</f>
        <v>505000</v>
      </c>
      <c r="P268" s="848"/>
      <c r="Q268" s="848"/>
      <c r="R268" s="849"/>
      <c r="S268" s="3197"/>
    </row>
    <row r="269" spans="1:19" s="219" customFormat="1" ht="20.100000000000001" customHeight="1">
      <c r="A269" s="551"/>
      <c r="B269" s="565"/>
      <c r="C269" s="588"/>
      <c r="D269" s="565"/>
      <c r="E269" s="691"/>
      <c r="F269" s="1183" t="s">
        <v>2683</v>
      </c>
      <c r="G269" s="1453">
        <v>5000</v>
      </c>
      <c r="H269" s="1362" t="s">
        <v>335</v>
      </c>
      <c r="I269" s="2269">
        <v>110</v>
      </c>
      <c r="J269" s="1362"/>
      <c r="K269" s="1362"/>
      <c r="L269" s="1362"/>
      <c r="M269" s="1362"/>
      <c r="N269" s="1455" t="s">
        <v>20</v>
      </c>
      <c r="O269" s="716">
        <f>ROUNDUP(G269*I269,-3)</f>
        <v>550000</v>
      </c>
      <c r="P269" s="848"/>
      <c r="Q269" s="848"/>
      <c r="R269" s="849"/>
      <c r="S269" s="3197"/>
    </row>
    <row r="270" spans="1:19" s="219" customFormat="1" ht="20.100000000000001" customHeight="1">
      <c r="A270" s="551"/>
      <c r="B270" s="565"/>
      <c r="C270" s="588"/>
      <c r="D270" s="565"/>
      <c r="E270" s="691"/>
      <c r="F270" s="1183" t="s">
        <v>1930</v>
      </c>
      <c r="G270" s="1453">
        <v>180000</v>
      </c>
      <c r="H270" s="1362" t="s">
        <v>335</v>
      </c>
      <c r="I270" s="2232">
        <v>1</v>
      </c>
      <c r="J270" s="1362"/>
      <c r="K270" s="1362"/>
      <c r="L270" s="1362"/>
      <c r="M270" s="1362"/>
      <c r="N270" s="1455" t="s">
        <v>20</v>
      </c>
      <c r="O270" s="716">
        <f>ROUNDUP(G270*I270,-3)</f>
        <v>180000</v>
      </c>
      <c r="P270" s="848"/>
      <c r="Q270" s="848"/>
      <c r="R270" s="849"/>
      <c r="S270" s="3197"/>
    </row>
    <row r="271" spans="1:19" s="219" customFormat="1" ht="20.100000000000001" customHeight="1">
      <c r="A271" s="551"/>
      <c r="B271" s="565"/>
      <c r="C271" s="951"/>
      <c r="D271" s="565"/>
      <c r="E271" s="691"/>
      <c r="F271" s="1183" t="s">
        <v>1877</v>
      </c>
      <c r="G271" s="1453"/>
      <c r="H271" s="1362"/>
      <c r="I271" s="2232"/>
      <c r="J271" s="1362"/>
      <c r="K271" s="1362"/>
      <c r="L271" s="1362"/>
      <c r="M271" s="1362"/>
      <c r="N271" s="1455"/>
      <c r="O271" s="2374">
        <f>SUM(O272:O276)</f>
        <v>2872000</v>
      </c>
      <c r="P271" s="848"/>
      <c r="Q271" s="848"/>
      <c r="R271" s="849"/>
      <c r="S271" s="3197"/>
    </row>
    <row r="272" spans="1:19" ht="20.100000000000001" customHeight="1">
      <c r="A272" s="551"/>
      <c r="B272" s="565"/>
      <c r="C272" s="951"/>
      <c r="D272" s="565"/>
      <c r="E272" s="691"/>
      <c r="F272" s="1183" t="s">
        <v>1931</v>
      </c>
      <c r="G272" s="1453">
        <v>80000</v>
      </c>
      <c r="H272" s="1362" t="s">
        <v>1756</v>
      </c>
      <c r="I272" s="2269">
        <v>10</v>
      </c>
      <c r="J272" s="1362"/>
      <c r="K272" s="1362"/>
      <c r="L272" s="1362"/>
      <c r="M272" s="1362"/>
      <c r="N272" s="1455" t="s">
        <v>20</v>
      </c>
      <c r="O272" s="716">
        <f>ROUNDUP(G272*I272,-3)</f>
        <v>800000</v>
      </c>
      <c r="P272" s="848"/>
      <c r="Q272" s="848"/>
      <c r="R272" s="849"/>
      <c r="S272" s="3197"/>
    </row>
    <row r="273" spans="1:19" ht="20.100000000000001" customHeight="1">
      <c r="A273" s="551"/>
      <c r="B273" s="565"/>
      <c r="C273" s="951"/>
      <c r="D273" s="565"/>
      <c r="E273" s="691"/>
      <c r="F273" s="1183" t="s">
        <v>2684</v>
      </c>
      <c r="G273" s="1453">
        <v>4800</v>
      </c>
      <c r="H273" s="1362" t="s">
        <v>335</v>
      </c>
      <c r="I273" s="2269">
        <v>50</v>
      </c>
      <c r="J273" s="1362"/>
      <c r="K273" s="1362"/>
      <c r="L273" s="1362"/>
      <c r="M273" s="1362"/>
      <c r="N273" s="1455" t="s">
        <v>20</v>
      </c>
      <c r="O273" s="716">
        <f>ROUNDUP(G273*I273,-3)</f>
        <v>240000</v>
      </c>
      <c r="P273" s="848"/>
      <c r="Q273" s="848"/>
      <c r="R273" s="849"/>
      <c r="S273" s="3197"/>
    </row>
    <row r="274" spans="1:19" ht="20.100000000000001" customHeight="1">
      <c r="A274" s="551"/>
      <c r="B274" s="565"/>
      <c r="C274" s="951"/>
      <c r="D274" s="565"/>
      <c r="E274" s="691"/>
      <c r="F274" s="1183" t="s">
        <v>2685</v>
      </c>
      <c r="G274" s="1453">
        <v>1082000</v>
      </c>
      <c r="H274" s="1362" t="s">
        <v>335</v>
      </c>
      <c r="I274" s="2232">
        <v>1</v>
      </c>
      <c r="J274" s="1362"/>
      <c r="K274" s="1362"/>
      <c r="L274" s="1362"/>
      <c r="M274" s="1362"/>
      <c r="N274" s="1455" t="s">
        <v>20</v>
      </c>
      <c r="O274" s="716">
        <f>ROUNDUP(G274*I274,-3)</f>
        <v>1082000</v>
      </c>
      <c r="P274" s="848"/>
      <c r="Q274" s="848"/>
      <c r="R274" s="849"/>
      <c r="S274" s="3197"/>
    </row>
    <row r="275" spans="1:19" ht="20.100000000000001" customHeight="1">
      <c r="A275" s="551"/>
      <c r="B275" s="565"/>
      <c r="C275" s="951"/>
      <c r="D275" s="565"/>
      <c r="E275" s="691"/>
      <c r="F275" s="1183" t="s">
        <v>2686</v>
      </c>
      <c r="G275" s="1453">
        <v>150000</v>
      </c>
      <c r="H275" s="1362" t="s">
        <v>335</v>
      </c>
      <c r="I275" s="2269">
        <v>3</v>
      </c>
      <c r="J275" s="1362"/>
      <c r="K275" s="1362"/>
      <c r="L275" s="1362"/>
      <c r="M275" s="1362"/>
      <c r="N275" s="1455" t="s">
        <v>20</v>
      </c>
      <c r="O275" s="716">
        <f>ROUNDUP(G275*I275,-3)</f>
        <v>450000</v>
      </c>
      <c r="P275" s="848"/>
      <c r="Q275" s="848"/>
      <c r="R275" s="849"/>
      <c r="S275" s="3197"/>
    </row>
    <row r="276" spans="1:19" ht="20.100000000000001" customHeight="1">
      <c r="A276" s="551"/>
      <c r="B276" s="565"/>
      <c r="C276" s="951"/>
      <c r="D276" s="565"/>
      <c r="E276" s="691"/>
      <c r="F276" s="1183" t="s">
        <v>1930</v>
      </c>
      <c r="G276" s="1453">
        <v>300000</v>
      </c>
      <c r="H276" s="1362" t="s">
        <v>335</v>
      </c>
      <c r="I276" s="2232">
        <v>1</v>
      </c>
      <c r="J276" s="1362"/>
      <c r="K276" s="1362"/>
      <c r="L276" s="1362"/>
      <c r="M276" s="1362"/>
      <c r="N276" s="1455" t="s">
        <v>20</v>
      </c>
      <c r="O276" s="1138">
        <f>ROUNDUP(G276*I276,-3)</f>
        <v>300000</v>
      </c>
      <c r="P276" s="1459"/>
      <c r="Q276" s="1459"/>
      <c r="R276" s="1460"/>
      <c r="S276" s="3257"/>
    </row>
    <row r="277" spans="1:19" ht="20.100000000000001" customHeight="1">
      <c r="A277" s="551"/>
      <c r="B277" s="565"/>
      <c r="C277" s="560" t="s">
        <v>145</v>
      </c>
      <c r="D277" s="561"/>
      <c r="E277" s="561"/>
      <c r="F277" s="1221"/>
      <c r="G277" s="562"/>
      <c r="H277" s="1222"/>
      <c r="I277" s="562"/>
      <c r="J277" s="1222"/>
      <c r="K277" s="562"/>
      <c r="L277" s="562"/>
      <c r="M277" s="562"/>
      <c r="N277" s="562"/>
      <c r="O277" s="1448"/>
      <c r="P277" s="558">
        <f>P278+P301+P294</f>
        <v>22430000</v>
      </c>
      <c r="Q277" s="558">
        <f>Q278+Q301+Q294</f>
        <v>23830000</v>
      </c>
      <c r="R277" s="673">
        <f t="shared" ref="R277:R322" si="12">P277-Q277</f>
        <v>-1400000</v>
      </c>
      <c r="S277" s="2772">
        <f t="shared" ref="S277:S322" si="13">R277/Q277</f>
        <v>-5.8749475451112046E-2</v>
      </c>
    </row>
    <row r="278" spans="1:19" ht="20.100000000000001" customHeight="1">
      <c r="A278" s="1207"/>
      <c r="B278" s="582"/>
      <c r="C278" s="553"/>
      <c r="D278" s="2252" t="s">
        <v>1332</v>
      </c>
      <c r="E278" s="2333"/>
      <c r="F278" s="2334"/>
      <c r="G278" s="2335"/>
      <c r="H278" s="2334"/>
      <c r="I278" s="2334"/>
      <c r="J278" s="2334"/>
      <c r="K278" s="2334"/>
      <c r="L278" s="2334"/>
      <c r="M278" s="2334"/>
      <c r="N278" s="2336"/>
      <c r="O278" s="2334"/>
      <c r="P278" s="2337">
        <f>P279+P282+P286+P291</f>
        <v>5402000</v>
      </c>
      <c r="Q278" s="2337">
        <f>Q279+Q282+Q286+Q291</f>
        <v>5902000</v>
      </c>
      <c r="R278" s="2338">
        <f t="shared" si="12"/>
        <v>-500000</v>
      </c>
      <c r="S278" s="3225">
        <f t="shared" si="13"/>
        <v>-8.4717045069467978E-2</v>
      </c>
    </row>
    <row r="279" spans="1:19" s="219" customFormat="1" ht="20.100000000000001" customHeight="1">
      <c r="A279" s="551"/>
      <c r="B279" s="565"/>
      <c r="C279" s="588"/>
      <c r="D279" s="565"/>
      <c r="E279" s="1257" t="s">
        <v>133</v>
      </c>
      <c r="F279" s="1258"/>
      <c r="G279" s="1258"/>
      <c r="H279" s="1259"/>
      <c r="I279" s="1258"/>
      <c r="J279" s="1259"/>
      <c r="K279" s="1258"/>
      <c r="L279" s="1258"/>
      <c r="M279" s="1258"/>
      <c r="N279" s="1258"/>
      <c r="O279" s="910"/>
      <c r="P279" s="872">
        <f>O280</f>
        <v>500000</v>
      </c>
      <c r="Q279" s="1419">
        <f>Q280</f>
        <v>1000000</v>
      </c>
      <c r="R279" s="873">
        <f t="shared" si="12"/>
        <v>-500000</v>
      </c>
      <c r="S279" s="3199">
        <f t="shared" si="13"/>
        <v>-0.5</v>
      </c>
    </row>
    <row r="280" spans="1:19" s="219" customFormat="1" ht="20.100000000000001" customHeight="1">
      <c r="A280" s="551"/>
      <c r="B280" s="565"/>
      <c r="C280" s="588"/>
      <c r="D280" s="565"/>
      <c r="E280" s="594"/>
      <c r="F280" s="633" t="s">
        <v>62</v>
      </c>
      <c r="G280" s="1229"/>
      <c r="H280" s="633"/>
      <c r="I280" s="633"/>
      <c r="J280" s="633"/>
      <c r="K280" s="633"/>
      <c r="L280" s="633"/>
      <c r="M280" s="1230"/>
      <c r="N280" s="1230"/>
      <c r="O280" s="637">
        <f>SUM(O281:O281)</f>
        <v>500000</v>
      </c>
      <c r="P280" s="616">
        <f>O280</f>
        <v>500000</v>
      </c>
      <c r="Q280" s="616">
        <v>1000000</v>
      </c>
      <c r="R280" s="638">
        <f t="shared" si="12"/>
        <v>-500000</v>
      </c>
      <c r="S280" s="3224">
        <f t="shared" si="13"/>
        <v>-0.5</v>
      </c>
    </row>
    <row r="281" spans="1:19" s="219" customFormat="1" ht="20.100000000000001" customHeight="1">
      <c r="A281" s="551"/>
      <c r="B281" s="565"/>
      <c r="C281" s="588"/>
      <c r="D281" s="565"/>
      <c r="E281" s="1231"/>
      <c r="F281" s="3458" t="s">
        <v>2687</v>
      </c>
      <c r="G281" s="3459">
        <v>125000</v>
      </c>
      <c r="H281" s="3460" t="s">
        <v>335</v>
      </c>
      <c r="I281" s="3461">
        <v>4</v>
      </c>
      <c r="J281" s="3460"/>
      <c r="K281" s="3462"/>
      <c r="L281" s="3462"/>
      <c r="M281" s="3463"/>
      <c r="N281" s="3463" t="s">
        <v>20</v>
      </c>
      <c r="O281" s="3464">
        <f>G281*I281</f>
        <v>500000</v>
      </c>
      <c r="P281" s="3465"/>
      <c r="Q281" s="3465"/>
      <c r="R281" s="3466"/>
      <c r="S281" s="3467"/>
    </row>
    <row r="282" spans="1:19" s="219" customFormat="1" ht="20.100000000000001" customHeight="1">
      <c r="A282" s="551"/>
      <c r="B282" s="565"/>
      <c r="C282" s="588"/>
      <c r="D282" s="565"/>
      <c r="E282" s="456" t="s">
        <v>1153</v>
      </c>
      <c r="F282" s="457"/>
      <c r="G282" s="457"/>
      <c r="H282" s="1228"/>
      <c r="I282" s="457"/>
      <c r="J282" s="1228"/>
      <c r="K282" s="457"/>
      <c r="L282" s="457"/>
      <c r="M282" s="457"/>
      <c r="N282" s="457"/>
      <c r="O282" s="459"/>
      <c r="P282" s="573">
        <f>O283</f>
        <v>1902000</v>
      </c>
      <c r="Q282" s="573">
        <v>1902000</v>
      </c>
      <c r="R282" s="631">
        <f t="shared" si="12"/>
        <v>0</v>
      </c>
      <c r="S282" s="3170">
        <f t="shared" si="13"/>
        <v>0</v>
      </c>
    </row>
    <row r="283" spans="1:19" s="219" customFormat="1" ht="20.100000000000001" customHeight="1">
      <c r="A283" s="551"/>
      <c r="B283" s="565"/>
      <c r="C283" s="588"/>
      <c r="D283" s="565"/>
      <c r="E283" s="690"/>
      <c r="F283" s="633" t="s">
        <v>340</v>
      </c>
      <c r="G283" s="1229"/>
      <c r="H283" s="633"/>
      <c r="I283" s="633"/>
      <c r="J283" s="633"/>
      <c r="K283" s="633"/>
      <c r="L283" s="633"/>
      <c r="M283" s="633"/>
      <c r="N283" s="1230"/>
      <c r="O283" s="637">
        <f>SUM(O284:O285)</f>
        <v>1902000</v>
      </c>
      <c r="P283" s="616">
        <f>O283</f>
        <v>1902000</v>
      </c>
      <c r="Q283" s="616">
        <v>1902000</v>
      </c>
      <c r="R283" s="638">
        <f t="shared" si="12"/>
        <v>0</v>
      </c>
      <c r="S283" s="3224">
        <f t="shared" si="13"/>
        <v>0</v>
      </c>
    </row>
    <row r="284" spans="1:19" s="219" customFormat="1" ht="20.100000000000001" customHeight="1">
      <c r="A284" s="551"/>
      <c r="B284" s="565"/>
      <c r="C284" s="588"/>
      <c r="D284" s="565"/>
      <c r="E284" s="690"/>
      <c r="F284" s="1183" t="s">
        <v>1878</v>
      </c>
      <c r="G284" s="1114">
        <v>121000</v>
      </c>
      <c r="H284" s="1113" t="s">
        <v>335</v>
      </c>
      <c r="I284" s="1346">
        <v>12</v>
      </c>
      <c r="J284" s="1113"/>
      <c r="K284" s="1234"/>
      <c r="L284" s="1234"/>
      <c r="M284" s="1234"/>
      <c r="N284" s="1235" t="s">
        <v>20</v>
      </c>
      <c r="O284" s="716">
        <f>ROUNDUP(G284*I284,-3)</f>
        <v>1452000</v>
      </c>
      <c r="P284" s="848"/>
      <c r="Q284" s="848"/>
      <c r="R284" s="849"/>
      <c r="S284" s="3197"/>
    </row>
    <row r="285" spans="1:19" s="219" customFormat="1" ht="20.100000000000001" customHeight="1">
      <c r="A285" s="551"/>
      <c r="B285" s="565"/>
      <c r="C285" s="588"/>
      <c r="D285" s="565"/>
      <c r="E285" s="1421"/>
      <c r="F285" s="1241" t="s">
        <v>1701</v>
      </c>
      <c r="G285" s="1199">
        <v>450000</v>
      </c>
      <c r="H285" s="1242" t="s">
        <v>335</v>
      </c>
      <c r="I285" s="2383">
        <v>1</v>
      </c>
      <c r="J285" s="1242"/>
      <c r="K285" s="1244"/>
      <c r="L285" s="1244"/>
      <c r="M285" s="1244"/>
      <c r="N285" s="1245" t="s">
        <v>20</v>
      </c>
      <c r="O285" s="1138">
        <f>ROUNDUP(G285*I285,-3)</f>
        <v>450000</v>
      </c>
      <c r="P285" s="892"/>
      <c r="Q285" s="892"/>
      <c r="R285" s="894"/>
      <c r="S285" s="3198"/>
    </row>
    <row r="286" spans="1:19" s="219" customFormat="1" ht="20.100000000000001" customHeight="1">
      <c r="A286" s="551"/>
      <c r="B286" s="565"/>
      <c r="C286" s="588"/>
      <c r="D286" s="565"/>
      <c r="E286" s="456" t="s">
        <v>1152</v>
      </c>
      <c r="F286" s="457"/>
      <c r="G286" s="457"/>
      <c r="H286" s="1228"/>
      <c r="I286" s="457"/>
      <c r="J286" s="1228"/>
      <c r="K286" s="457"/>
      <c r="L286" s="457"/>
      <c r="M286" s="457"/>
      <c r="N286" s="457"/>
      <c r="O286" s="459"/>
      <c r="P286" s="872">
        <f>O287+O289</f>
        <v>2100000</v>
      </c>
      <c r="Q286" s="872">
        <f>SUM(Q287,Q289)</f>
        <v>2100000</v>
      </c>
      <c r="R286" s="873">
        <f t="shared" si="12"/>
        <v>0</v>
      </c>
      <c r="S286" s="3199">
        <f t="shared" si="13"/>
        <v>0</v>
      </c>
    </row>
    <row r="287" spans="1:19" ht="20.100000000000001" customHeight="1">
      <c r="A287" s="551"/>
      <c r="B287" s="565"/>
      <c r="C287" s="588"/>
      <c r="D287" s="565"/>
      <c r="E287" s="691"/>
      <c r="F287" s="633" t="s">
        <v>713</v>
      </c>
      <c r="G287" s="1229"/>
      <c r="H287" s="633"/>
      <c r="I287" s="633"/>
      <c r="J287" s="633"/>
      <c r="K287" s="633"/>
      <c r="L287" s="633"/>
      <c r="M287" s="633"/>
      <c r="N287" s="1230"/>
      <c r="O287" s="637">
        <f>SUM(O288:O288)</f>
        <v>1200000</v>
      </c>
      <c r="P287" s="616">
        <f>O287</f>
        <v>1200000</v>
      </c>
      <c r="Q287" s="616">
        <v>1200000</v>
      </c>
      <c r="R287" s="638">
        <f t="shared" si="12"/>
        <v>0</v>
      </c>
      <c r="S287" s="3224">
        <f t="shared" si="13"/>
        <v>0</v>
      </c>
    </row>
    <row r="288" spans="1:19" ht="20.100000000000001" customHeight="1">
      <c r="A288" s="551"/>
      <c r="B288" s="565"/>
      <c r="C288" s="588"/>
      <c r="D288" s="565"/>
      <c r="E288" s="1237"/>
      <c r="F288" s="1183" t="s">
        <v>1771</v>
      </c>
      <c r="G288" s="1114">
        <v>150000</v>
      </c>
      <c r="H288" s="1113" t="s">
        <v>335</v>
      </c>
      <c r="I288" s="1233">
        <v>8</v>
      </c>
      <c r="J288" s="1113"/>
      <c r="K288" s="1234"/>
      <c r="L288" s="1234"/>
      <c r="M288" s="1234"/>
      <c r="N288" s="1235" t="s">
        <v>20</v>
      </c>
      <c r="O288" s="716">
        <f>ROUNDUP(G288*I288,-3)</f>
        <v>1200000</v>
      </c>
      <c r="P288" s="848"/>
      <c r="Q288" s="848"/>
      <c r="R288" s="849"/>
      <c r="S288" s="3197"/>
    </row>
    <row r="289" spans="1:19" ht="20.100000000000001" customHeight="1">
      <c r="A289" s="551"/>
      <c r="B289" s="565"/>
      <c r="C289" s="588"/>
      <c r="D289" s="565"/>
      <c r="E289" s="691"/>
      <c r="F289" s="633" t="s">
        <v>714</v>
      </c>
      <c r="G289" s="1229"/>
      <c r="H289" s="633"/>
      <c r="I289" s="633"/>
      <c r="J289" s="633"/>
      <c r="K289" s="633"/>
      <c r="L289" s="633"/>
      <c r="M289" s="633"/>
      <c r="N289" s="1230"/>
      <c r="O289" s="637">
        <f>SUM(O290:O290)</f>
        <v>900000</v>
      </c>
      <c r="P289" s="616">
        <f>O289</f>
        <v>900000</v>
      </c>
      <c r="Q289" s="616">
        <v>900000</v>
      </c>
      <c r="R289" s="638">
        <f t="shared" si="12"/>
        <v>0</v>
      </c>
      <c r="S289" s="3224">
        <f t="shared" si="13"/>
        <v>0</v>
      </c>
    </row>
    <row r="290" spans="1:19" ht="20.100000000000001" customHeight="1">
      <c r="A290" s="551"/>
      <c r="B290" s="565"/>
      <c r="C290" s="588"/>
      <c r="D290" s="565"/>
      <c r="E290" s="1240"/>
      <c r="F290" s="1241" t="s">
        <v>1879</v>
      </c>
      <c r="G290" s="1415">
        <v>900000</v>
      </c>
      <c r="H290" s="1416" t="s">
        <v>335</v>
      </c>
      <c r="I290" s="1456">
        <v>1</v>
      </c>
      <c r="J290" s="1416"/>
      <c r="K290" s="1417"/>
      <c r="L290" s="1417"/>
      <c r="M290" s="1417"/>
      <c r="N290" s="1418" t="s">
        <v>20</v>
      </c>
      <c r="O290" s="1458">
        <f>ROUNDUP(G290*I290,-3)</f>
        <v>900000</v>
      </c>
      <c r="P290" s="1459"/>
      <c r="Q290" s="1459"/>
      <c r="R290" s="1460"/>
      <c r="S290" s="3257"/>
    </row>
    <row r="291" spans="1:19" ht="20.100000000000001" customHeight="1">
      <c r="A291" s="551"/>
      <c r="B291" s="565"/>
      <c r="C291" s="588"/>
      <c r="D291" s="565"/>
      <c r="E291" s="1257" t="s">
        <v>1151</v>
      </c>
      <c r="F291" s="1258"/>
      <c r="G291" s="1258"/>
      <c r="H291" s="1259"/>
      <c r="I291" s="1258"/>
      <c r="J291" s="1259"/>
      <c r="K291" s="1258"/>
      <c r="L291" s="1258"/>
      <c r="M291" s="1258"/>
      <c r="N291" s="1258"/>
      <c r="O291" s="910"/>
      <c r="P291" s="1419">
        <f>+O292</f>
        <v>900000</v>
      </c>
      <c r="Q291" s="1419">
        <f>Q292</f>
        <v>900000</v>
      </c>
      <c r="R291" s="1420">
        <f t="shared" si="12"/>
        <v>0</v>
      </c>
      <c r="S291" s="3199">
        <f t="shared" si="13"/>
        <v>0</v>
      </c>
    </row>
    <row r="292" spans="1:19" ht="20.100000000000001" customHeight="1">
      <c r="A292" s="2355"/>
      <c r="B292" s="690"/>
      <c r="C292" s="690"/>
      <c r="D292" s="690"/>
      <c r="E292" s="2356"/>
      <c r="F292" s="633" t="s">
        <v>715</v>
      </c>
      <c r="G292" s="1229"/>
      <c r="H292" s="633"/>
      <c r="I292" s="633"/>
      <c r="J292" s="633"/>
      <c r="K292" s="633"/>
      <c r="L292" s="633"/>
      <c r="M292" s="633"/>
      <c r="N292" s="1230"/>
      <c r="O292" s="637">
        <f>SUM(O293:O293)</f>
        <v>900000</v>
      </c>
      <c r="P292" s="616">
        <f>O292</f>
        <v>900000</v>
      </c>
      <c r="Q292" s="616">
        <v>900000</v>
      </c>
      <c r="R292" s="638">
        <f t="shared" si="12"/>
        <v>0</v>
      </c>
      <c r="S292" s="3224">
        <f t="shared" si="13"/>
        <v>0</v>
      </c>
    </row>
    <row r="293" spans="1:19" ht="20.100000000000001" customHeight="1">
      <c r="A293" s="2355"/>
      <c r="B293" s="690"/>
      <c r="C293" s="690"/>
      <c r="D293" s="690"/>
      <c r="E293" s="841"/>
      <c r="F293" s="1183" t="s">
        <v>1880</v>
      </c>
      <c r="G293" s="1453">
        <v>900000</v>
      </c>
      <c r="H293" s="1362" t="s">
        <v>335</v>
      </c>
      <c r="I293" s="2232">
        <v>1</v>
      </c>
      <c r="J293" s="1113"/>
      <c r="K293" s="1260"/>
      <c r="L293" s="1234"/>
      <c r="M293" s="1234"/>
      <c r="N293" s="1235" t="s">
        <v>20</v>
      </c>
      <c r="O293" s="716">
        <f>G293*I293</f>
        <v>900000</v>
      </c>
      <c r="P293" s="848"/>
      <c r="Q293" s="848"/>
      <c r="R293" s="849"/>
      <c r="S293" s="3197"/>
    </row>
    <row r="294" spans="1:19" ht="20.100000000000001" customHeight="1">
      <c r="A294" s="687"/>
      <c r="B294" s="690"/>
      <c r="C294" s="695"/>
      <c r="D294" s="2252" t="s">
        <v>1333</v>
      </c>
      <c r="E294" s="2333"/>
      <c r="F294" s="2334"/>
      <c r="G294" s="2335"/>
      <c r="H294" s="2334"/>
      <c r="I294" s="2334"/>
      <c r="J294" s="2334"/>
      <c r="K294" s="2334"/>
      <c r="L294" s="2334"/>
      <c r="M294" s="2334"/>
      <c r="N294" s="2336"/>
      <c r="O294" s="2334"/>
      <c r="P294" s="2337">
        <f>P295</f>
        <v>4728000</v>
      </c>
      <c r="Q294" s="2337">
        <f>Q295</f>
        <v>5000000</v>
      </c>
      <c r="R294" s="2338">
        <f t="shared" si="12"/>
        <v>-272000</v>
      </c>
      <c r="S294" s="3225">
        <f t="shared" si="13"/>
        <v>-5.4399999999999997E-2</v>
      </c>
    </row>
    <row r="295" spans="1:19" ht="20.100000000000001" customHeight="1">
      <c r="A295" s="551"/>
      <c r="B295" s="565"/>
      <c r="C295" s="588"/>
      <c r="D295" s="565"/>
      <c r="E295" s="456" t="s">
        <v>1150</v>
      </c>
      <c r="F295" s="457"/>
      <c r="G295" s="457"/>
      <c r="H295" s="1228"/>
      <c r="I295" s="457"/>
      <c r="J295" s="1228"/>
      <c r="K295" s="457"/>
      <c r="L295" s="457"/>
      <c r="M295" s="457"/>
      <c r="N295" s="457"/>
      <c r="O295" s="459"/>
      <c r="P295" s="573">
        <f>P296</f>
        <v>4728000</v>
      </c>
      <c r="Q295" s="1419">
        <f>Q296</f>
        <v>5000000</v>
      </c>
      <c r="R295" s="631">
        <f t="shared" si="12"/>
        <v>-272000</v>
      </c>
      <c r="S295" s="3170">
        <f t="shared" si="13"/>
        <v>-5.4399999999999997E-2</v>
      </c>
    </row>
    <row r="296" spans="1:19" ht="20.100000000000001" customHeight="1">
      <c r="A296" s="551"/>
      <c r="B296" s="565"/>
      <c r="C296" s="588"/>
      <c r="D296" s="565"/>
      <c r="F296" s="633" t="s">
        <v>716</v>
      </c>
      <c r="G296" s="1229"/>
      <c r="H296" s="633"/>
      <c r="I296" s="633"/>
      <c r="J296" s="633"/>
      <c r="K296" s="633"/>
      <c r="L296" s="633"/>
      <c r="M296" s="633"/>
      <c r="N296" s="1230"/>
      <c r="O296" s="637">
        <f>O297</f>
        <v>4728000</v>
      </c>
      <c r="P296" s="616">
        <f>O296</f>
        <v>4728000</v>
      </c>
      <c r="Q296" s="616">
        <v>5000000</v>
      </c>
      <c r="R296" s="638">
        <f t="shared" si="12"/>
        <v>-272000</v>
      </c>
      <c r="S296" s="3224">
        <f t="shared" si="13"/>
        <v>-5.4399999999999997E-2</v>
      </c>
    </row>
    <row r="297" spans="1:19" ht="20.100000000000001" customHeight="1">
      <c r="A297" s="551"/>
      <c r="B297" s="565"/>
      <c r="C297" s="588"/>
      <c r="D297" s="565"/>
      <c r="F297" s="1183" t="s">
        <v>2688</v>
      </c>
      <c r="G297" s="1453"/>
      <c r="H297" s="1362"/>
      <c r="I297" s="2384"/>
      <c r="J297" s="1362"/>
      <c r="K297" s="1464"/>
      <c r="L297" s="1464"/>
      <c r="M297" s="1464"/>
      <c r="N297" s="1455"/>
      <c r="O297" s="2385">
        <f>SUM(O298:O300)</f>
        <v>4728000</v>
      </c>
      <c r="P297" s="848"/>
      <c r="Q297" s="848"/>
      <c r="R297" s="849"/>
      <c r="S297" s="3197"/>
    </row>
    <row r="298" spans="1:19" ht="20.100000000000001" customHeight="1">
      <c r="A298" s="551"/>
      <c r="B298" s="565"/>
      <c r="C298" s="588"/>
      <c r="D298" s="565"/>
      <c r="F298" s="1183" t="s">
        <v>2689</v>
      </c>
      <c r="G298" s="1453">
        <v>204000</v>
      </c>
      <c r="H298" s="1362" t="s">
        <v>335</v>
      </c>
      <c r="I298" s="2251">
        <v>10</v>
      </c>
      <c r="J298" s="1113"/>
      <c r="K298" s="1234"/>
      <c r="L298" s="1234"/>
      <c r="M298" s="1234"/>
      <c r="N298" s="1235" t="s">
        <v>20</v>
      </c>
      <c r="O298" s="716">
        <f>ROUNDUP(G298*I298,-3)</f>
        <v>2040000</v>
      </c>
      <c r="P298" s="848"/>
      <c r="Q298" s="848"/>
      <c r="R298" s="849"/>
      <c r="S298" s="3197"/>
    </row>
    <row r="299" spans="1:19" ht="20.100000000000001" customHeight="1">
      <c r="A299" s="551"/>
      <c r="B299" s="565"/>
      <c r="C299" s="588"/>
      <c r="D299" s="565"/>
      <c r="F299" s="1183" t="s">
        <v>1054</v>
      </c>
      <c r="G299" s="1453">
        <v>59000</v>
      </c>
      <c r="H299" s="1362" t="s">
        <v>335</v>
      </c>
      <c r="I299" s="2251">
        <v>33</v>
      </c>
      <c r="J299" s="1362"/>
      <c r="K299" s="1464"/>
      <c r="L299" s="1464"/>
      <c r="M299" s="1464"/>
      <c r="N299" s="1455" t="s">
        <v>20</v>
      </c>
      <c r="O299" s="1180">
        <f>ROUNDUP(G299*I299,-3)</f>
        <v>1947000</v>
      </c>
      <c r="P299" s="1181"/>
      <c r="Q299" s="1181"/>
      <c r="R299" s="1182"/>
      <c r="S299" s="3220"/>
    </row>
    <row r="300" spans="1:19" ht="20.100000000000001" customHeight="1">
      <c r="A300" s="551"/>
      <c r="B300" s="565"/>
      <c r="C300" s="588"/>
      <c r="D300" s="565"/>
      <c r="E300" s="1231"/>
      <c r="F300" s="1183" t="s">
        <v>2690</v>
      </c>
      <c r="G300" s="1453">
        <v>741000</v>
      </c>
      <c r="H300" s="1362" t="s">
        <v>1756</v>
      </c>
      <c r="I300" s="2386">
        <v>1</v>
      </c>
      <c r="J300" s="1113"/>
      <c r="K300" s="1234"/>
      <c r="L300" s="1234"/>
      <c r="M300" s="1234"/>
      <c r="N300" s="1235" t="s">
        <v>20</v>
      </c>
      <c r="O300" s="716">
        <f>ROUNDUP(G300*I300,-3)</f>
        <v>741000</v>
      </c>
      <c r="P300" s="848"/>
      <c r="Q300" s="848"/>
      <c r="R300" s="849"/>
      <c r="S300" s="3197"/>
    </row>
    <row r="301" spans="1:19" ht="20.100000000000001" customHeight="1">
      <c r="A301" s="687"/>
      <c r="B301" s="690"/>
      <c r="C301" s="1276"/>
      <c r="D301" s="2387" t="s">
        <v>678</v>
      </c>
      <c r="E301" s="2388"/>
      <c r="F301" s="2389"/>
      <c r="G301" s="2390"/>
      <c r="H301" s="2389"/>
      <c r="I301" s="2389"/>
      <c r="J301" s="2389"/>
      <c r="K301" s="2389"/>
      <c r="L301" s="2389"/>
      <c r="M301" s="2389"/>
      <c r="N301" s="2391"/>
      <c r="O301" s="2389"/>
      <c r="P301" s="2392">
        <f>P302+P311+P306</f>
        <v>12300000</v>
      </c>
      <c r="Q301" s="2392">
        <f>Q302+Q311+Q306</f>
        <v>12928000</v>
      </c>
      <c r="R301" s="2393">
        <f>P301-Q301</f>
        <v>-628000</v>
      </c>
      <c r="S301" s="3319">
        <f t="shared" si="13"/>
        <v>-4.8576732673267328E-2</v>
      </c>
    </row>
    <row r="302" spans="1:19" ht="20.100000000000001" customHeight="1">
      <c r="A302" s="687"/>
      <c r="B302" s="690"/>
      <c r="C302" s="1276"/>
      <c r="D302" s="690"/>
      <c r="E302" s="456" t="s">
        <v>3280</v>
      </c>
      <c r="F302" s="457"/>
      <c r="G302" s="457"/>
      <c r="H302" s="1228"/>
      <c r="I302" s="457"/>
      <c r="J302" s="1228"/>
      <c r="K302" s="457"/>
      <c r="L302" s="457"/>
      <c r="M302" s="457"/>
      <c r="N302" s="457"/>
      <c r="O302" s="459"/>
      <c r="P302" s="693">
        <f>O303</f>
        <v>10500000</v>
      </c>
      <c r="Q302" s="1419">
        <f>Q303</f>
        <v>10500000</v>
      </c>
      <c r="R302" s="694">
        <f t="shared" si="12"/>
        <v>0</v>
      </c>
      <c r="S302" s="3170">
        <f t="shared" si="13"/>
        <v>0</v>
      </c>
    </row>
    <row r="303" spans="1:19" ht="20.100000000000001" customHeight="1">
      <c r="A303" s="687"/>
      <c r="B303" s="690"/>
      <c r="C303" s="1276"/>
      <c r="D303" s="690"/>
      <c r="E303" s="691"/>
      <c r="F303" s="633" t="s">
        <v>737</v>
      </c>
      <c r="G303" s="1229"/>
      <c r="H303" s="633"/>
      <c r="I303" s="633"/>
      <c r="J303" s="633"/>
      <c r="K303" s="633"/>
      <c r="L303" s="633"/>
      <c r="M303" s="633"/>
      <c r="N303" s="1230"/>
      <c r="O303" s="637">
        <f>SUM(O304:O305)</f>
        <v>10500000</v>
      </c>
      <c r="P303" s="616">
        <f>O303</f>
        <v>10500000</v>
      </c>
      <c r="Q303" s="616">
        <v>10500000</v>
      </c>
      <c r="R303" s="638">
        <f t="shared" si="12"/>
        <v>0</v>
      </c>
      <c r="S303" s="3224">
        <f t="shared" si="13"/>
        <v>0</v>
      </c>
    </row>
    <row r="304" spans="1:19" ht="20.100000000000001" customHeight="1">
      <c r="A304" s="687"/>
      <c r="B304" s="690"/>
      <c r="C304" s="1276"/>
      <c r="D304" s="690"/>
      <c r="E304" s="691"/>
      <c r="F304" s="1183" t="s">
        <v>1881</v>
      </c>
      <c r="G304" s="1453">
        <v>1000000</v>
      </c>
      <c r="H304" s="1362" t="s">
        <v>335</v>
      </c>
      <c r="I304" s="2269">
        <v>7</v>
      </c>
      <c r="J304" s="1113"/>
      <c r="K304" s="1113"/>
      <c r="L304" s="1113"/>
      <c r="M304" s="1113"/>
      <c r="N304" s="1235" t="s">
        <v>20</v>
      </c>
      <c r="O304" s="716">
        <f>ROUNDUP(G304*I304,-3)</f>
        <v>7000000</v>
      </c>
      <c r="P304" s="848"/>
      <c r="Q304" s="848"/>
      <c r="R304" s="849"/>
      <c r="S304" s="3197"/>
    </row>
    <row r="305" spans="1:19" ht="20.100000000000001" customHeight="1">
      <c r="A305" s="687"/>
      <c r="B305" s="690"/>
      <c r="C305" s="1276"/>
      <c r="D305" s="690"/>
      <c r="E305" s="691"/>
      <c r="F305" s="714" t="s">
        <v>1882</v>
      </c>
      <c r="G305" s="1387">
        <v>500000</v>
      </c>
      <c r="H305" s="2344" t="s">
        <v>335</v>
      </c>
      <c r="I305" s="1267">
        <v>7</v>
      </c>
      <c r="J305" s="2344"/>
      <c r="K305" s="2344"/>
      <c r="L305" s="2344"/>
      <c r="M305" s="2344"/>
      <c r="N305" s="2346" t="s">
        <v>20</v>
      </c>
      <c r="O305" s="716">
        <f>ROUNDUP(G305*I305,-3)</f>
        <v>3500000</v>
      </c>
      <c r="P305" s="848"/>
      <c r="Q305" s="848"/>
      <c r="R305" s="849"/>
      <c r="S305" s="3197"/>
    </row>
    <row r="306" spans="1:19" ht="20.100000000000001" customHeight="1">
      <c r="A306" s="687"/>
      <c r="B306" s="690"/>
      <c r="C306" s="1276"/>
      <c r="D306" s="690"/>
      <c r="E306" s="2394" t="s">
        <v>738</v>
      </c>
      <c r="F306" s="2395"/>
      <c r="G306" s="2396"/>
      <c r="H306" s="2395"/>
      <c r="I306" s="2395"/>
      <c r="J306" s="2395"/>
      <c r="K306" s="2395"/>
      <c r="L306" s="2395"/>
      <c r="M306" s="2395"/>
      <c r="N306" s="2397"/>
      <c r="O306" s="2395"/>
      <c r="P306" s="693">
        <f>O307</f>
        <v>600000</v>
      </c>
      <c r="Q306" s="693">
        <v>0</v>
      </c>
      <c r="R306" s="694">
        <f t="shared" si="12"/>
        <v>600000</v>
      </c>
      <c r="S306" s="3310"/>
    </row>
    <row r="307" spans="1:19" ht="20.100000000000001" customHeight="1">
      <c r="A307" s="687"/>
      <c r="B307" s="690"/>
      <c r="C307" s="1276"/>
      <c r="D307" s="690"/>
      <c r="E307" s="691"/>
      <c r="F307" s="633" t="s">
        <v>2691</v>
      </c>
      <c r="G307" s="1229"/>
      <c r="H307" s="633"/>
      <c r="I307" s="633"/>
      <c r="J307" s="633"/>
      <c r="K307" s="633"/>
      <c r="L307" s="633"/>
      <c r="M307" s="633"/>
      <c r="N307" s="1230"/>
      <c r="O307" s="637">
        <f>SUM(O308:O310)</f>
        <v>600000</v>
      </c>
      <c r="P307" s="2258">
        <f>O307</f>
        <v>600000</v>
      </c>
      <c r="Q307" s="1109">
        <v>0</v>
      </c>
      <c r="R307" s="638">
        <f t="shared" si="12"/>
        <v>600000</v>
      </c>
      <c r="S307" s="3224"/>
    </row>
    <row r="308" spans="1:19" ht="20.100000000000001" customHeight="1">
      <c r="A308" s="687"/>
      <c r="B308" s="690"/>
      <c r="C308" s="1276"/>
      <c r="D308" s="690"/>
      <c r="E308" s="691"/>
      <c r="F308" s="1183" t="s">
        <v>2692</v>
      </c>
      <c r="G308" s="1453">
        <v>50000</v>
      </c>
      <c r="H308" s="1362" t="s">
        <v>335</v>
      </c>
      <c r="I308" s="2232">
        <v>3</v>
      </c>
      <c r="J308" s="1113"/>
      <c r="K308" s="1113"/>
      <c r="L308" s="1113"/>
      <c r="M308" s="1113"/>
      <c r="N308" s="1235" t="s">
        <v>20</v>
      </c>
      <c r="O308" s="716">
        <f>ROUNDUP(G308*I308,-3)</f>
        <v>150000</v>
      </c>
      <c r="P308" s="2398"/>
      <c r="Q308" s="882"/>
      <c r="R308" s="849"/>
      <c r="S308" s="3197"/>
    </row>
    <row r="309" spans="1:19" ht="20.100000000000001" customHeight="1">
      <c r="A309" s="687"/>
      <c r="B309" s="690"/>
      <c r="C309" s="1276"/>
      <c r="D309" s="690"/>
      <c r="E309" s="691"/>
      <c r="F309" s="1183" t="s">
        <v>2693</v>
      </c>
      <c r="G309" s="1453">
        <v>30000</v>
      </c>
      <c r="H309" s="1362" t="s">
        <v>335</v>
      </c>
      <c r="I309" s="2232">
        <v>3</v>
      </c>
      <c r="J309" s="1113"/>
      <c r="K309" s="1113"/>
      <c r="L309" s="1113"/>
      <c r="M309" s="1113"/>
      <c r="N309" s="1235" t="s">
        <v>20</v>
      </c>
      <c r="O309" s="716">
        <f>ROUNDUP(G309*I309,-3)</f>
        <v>90000</v>
      </c>
      <c r="P309" s="2398"/>
      <c r="Q309" s="882"/>
      <c r="R309" s="849"/>
      <c r="S309" s="3197"/>
    </row>
    <row r="310" spans="1:19" ht="20.100000000000001" customHeight="1">
      <c r="A310" s="687"/>
      <c r="B310" s="690"/>
      <c r="C310" s="1276"/>
      <c r="D310" s="690"/>
      <c r="E310" s="691"/>
      <c r="F310" s="1183" t="s">
        <v>2694</v>
      </c>
      <c r="G310" s="1453">
        <v>18000</v>
      </c>
      <c r="H310" s="1362" t="s">
        <v>335</v>
      </c>
      <c r="I310" s="2269">
        <v>20</v>
      </c>
      <c r="J310" s="1113"/>
      <c r="K310" s="1113"/>
      <c r="L310" s="1113"/>
      <c r="M310" s="1113"/>
      <c r="N310" s="1235" t="s">
        <v>20</v>
      </c>
      <c r="O310" s="1138">
        <f>ROUNDUP(G310*I310,-3)</f>
        <v>360000</v>
      </c>
      <c r="P310" s="2399"/>
      <c r="Q310" s="2400"/>
      <c r="R310" s="894"/>
      <c r="S310" s="3197"/>
    </row>
    <row r="311" spans="1:19" ht="20.100000000000001" customHeight="1">
      <c r="A311" s="687"/>
      <c r="B311" s="690"/>
      <c r="C311" s="1276"/>
      <c r="D311" s="690"/>
      <c r="E311" s="456" t="s">
        <v>3282</v>
      </c>
      <c r="F311" s="457"/>
      <c r="G311" s="457"/>
      <c r="H311" s="1228"/>
      <c r="I311" s="457"/>
      <c r="J311" s="1228"/>
      <c r="K311" s="457"/>
      <c r="L311" s="457"/>
      <c r="M311" s="457"/>
      <c r="N311" s="457"/>
      <c r="O311" s="910"/>
      <c r="P311" s="1419">
        <f>O312+O316</f>
        <v>1200000</v>
      </c>
      <c r="Q311" s="1419">
        <f>SUM(Q312,Q316)</f>
        <v>2428000</v>
      </c>
      <c r="R311" s="1420">
        <f t="shared" si="12"/>
        <v>-1228000</v>
      </c>
      <c r="S311" s="3310">
        <f t="shared" si="13"/>
        <v>-0.50576606260296542</v>
      </c>
    </row>
    <row r="312" spans="1:19" ht="20.100000000000001" customHeight="1">
      <c r="A312" s="687"/>
      <c r="B312" s="690"/>
      <c r="C312" s="1276"/>
      <c r="D312" s="690"/>
      <c r="E312" s="691"/>
      <c r="F312" s="633" t="s">
        <v>739</v>
      </c>
      <c r="G312" s="1229"/>
      <c r="H312" s="633"/>
      <c r="I312" s="633"/>
      <c r="J312" s="633"/>
      <c r="K312" s="633"/>
      <c r="L312" s="633"/>
      <c r="M312" s="633"/>
      <c r="N312" s="1230"/>
      <c r="O312" s="637">
        <f>SUM(O313:O315)</f>
        <v>1200000</v>
      </c>
      <c r="P312" s="616">
        <f>O312</f>
        <v>1200000</v>
      </c>
      <c r="Q312" s="616">
        <v>1200000</v>
      </c>
      <c r="R312" s="638">
        <f t="shared" si="12"/>
        <v>0</v>
      </c>
      <c r="S312" s="3224">
        <f t="shared" si="13"/>
        <v>0</v>
      </c>
    </row>
    <row r="313" spans="1:19" ht="20.100000000000001" customHeight="1">
      <c r="A313" s="687"/>
      <c r="B313" s="690"/>
      <c r="C313" s="1276"/>
      <c r="D313" s="690"/>
      <c r="F313" s="714" t="s">
        <v>2695</v>
      </c>
      <c r="G313" s="1387">
        <v>6000</v>
      </c>
      <c r="H313" s="2344" t="s">
        <v>335</v>
      </c>
      <c r="I313" s="1233">
        <v>20</v>
      </c>
      <c r="J313" s="2344" t="s">
        <v>335</v>
      </c>
      <c r="K313" s="1260">
        <v>1</v>
      </c>
      <c r="L313" s="2344"/>
      <c r="M313" s="2344"/>
      <c r="N313" s="2346" t="s">
        <v>20</v>
      </c>
      <c r="O313" s="716">
        <f>ROUNDUP(G313*I313*K313,-3)</f>
        <v>120000</v>
      </c>
      <c r="P313" s="848"/>
      <c r="Q313" s="848"/>
      <c r="R313" s="849"/>
      <c r="S313" s="3197"/>
    </row>
    <row r="314" spans="1:19" ht="20.100000000000001" customHeight="1">
      <c r="A314" s="687"/>
      <c r="B314" s="690"/>
      <c r="C314" s="1276"/>
      <c r="D314" s="690"/>
      <c r="F314" s="714" t="s">
        <v>2696</v>
      </c>
      <c r="G314" s="1387">
        <v>76000</v>
      </c>
      <c r="H314" s="2344" t="s">
        <v>335</v>
      </c>
      <c r="I314" s="1260">
        <v>10</v>
      </c>
      <c r="J314" s="2344"/>
      <c r="K314" s="1260"/>
      <c r="L314" s="2344"/>
      <c r="M314" s="2344"/>
      <c r="N314" s="2346" t="s">
        <v>20</v>
      </c>
      <c r="O314" s="716">
        <f>ROUNDUP(G314*I314,-3)</f>
        <v>760000</v>
      </c>
      <c r="P314" s="848"/>
      <c r="Q314" s="848"/>
      <c r="R314" s="849"/>
      <c r="S314" s="3197"/>
    </row>
    <row r="315" spans="1:19" ht="20.100000000000001" customHeight="1">
      <c r="A315" s="687"/>
      <c r="B315" s="690"/>
      <c r="C315" s="1276"/>
      <c r="D315" s="690"/>
      <c r="F315" s="714" t="s">
        <v>2697</v>
      </c>
      <c r="G315" s="1387">
        <v>80000</v>
      </c>
      <c r="H315" s="2344" t="s">
        <v>335</v>
      </c>
      <c r="I315" s="1233">
        <v>2</v>
      </c>
      <c r="J315" s="2344" t="s">
        <v>335</v>
      </c>
      <c r="K315" s="1260">
        <v>2</v>
      </c>
      <c r="L315" s="2344"/>
      <c r="M315" s="2344"/>
      <c r="N315" s="2346" t="s">
        <v>20</v>
      </c>
      <c r="O315" s="716">
        <f>ROUNDUP(G315*I315*K315,-3)</f>
        <v>320000</v>
      </c>
      <c r="P315" s="848"/>
      <c r="Q315" s="848"/>
      <c r="R315" s="849"/>
      <c r="S315" s="3197"/>
    </row>
    <row r="316" spans="1:19" ht="20.100000000000001" customHeight="1">
      <c r="A316" s="551"/>
      <c r="B316" s="565"/>
      <c r="C316" s="1276"/>
      <c r="D316" s="690"/>
      <c r="F316" s="633" t="s">
        <v>735</v>
      </c>
      <c r="G316" s="1229"/>
      <c r="H316" s="633"/>
      <c r="I316" s="633"/>
      <c r="J316" s="633"/>
      <c r="K316" s="633"/>
      <c r="L316" s="633"/>
      <c r="M316" s="633"/>
      <c r="N316" s="1230"/>
      <c r="O316" s="1441"/>
      <c r="P316" s="1442">
        <v>0</v>
      </c>
      <c r="Q316" s="1442">
        <v>1228000</v>
      </c>
      <c r="R316" s="1444">
        <f t="shared" si="12"/>
        <v>-1228000</v>
      </c>
      <c r="S316" s="3253">
        <f t="shared" si="13"/>
        <v>-1</v>
      </c>
    </row>
    <row r="317" spans="1:19" ht="20.100000000000001" customHeight="1">
      <c r="A317" s="551"/>
      <c r="B317" s="565"/>
      <c r="C317" s="560" t="s">
        <v>223</v>
      </c>
      <c r="D317" s="561"/>
      <c r="E317" s="561"/>
      <c r="F317" s="1221"/>
      <c r="G317" s="562"/>
      <c r="H317" s="1222"/>
      <c r="I317" s="562"/>
      <c r="J317" s="1222"/>
      <c r="K317" s="562"/>
      <c r="L317" s="562"/>
      <c r="M317" s="562"/>
      <c r="N317" s="562"/>
      <c r="O317" s="1448"/>
      <c r="P317" s="558">
        <f>P318</f>
        <v>7209000</v>
      </c>
      <c r="Q317" s="558">
        <f>Q318</f>
        <v>7809000</v>
      </c>
      <c r="R317" s="673">
        <f t="shared" si="12"/>
        <v>-600000</v>
      </c>
      <c r="S317" s="2772">
        <f t="shared" si="13"/>
        <v>-7.6834421820975801E-2</v>
      </c>
    </row>
    <row r="318" spans="1:19" ht="20.100000000000001" customHeight="1">
      <c r="A318" s="551"/>
      <c r="B318" s="565"/>
      <c r="C318" s="565"/>
      <c r="D318" s="2387" t="s">
        <v>155</v>
      </c>
      <c r="E318" s="2388"/>
      <c r="F318" s="2389"/>
      <c r="G318" s="2390"/>
      <c r="H318" s="2389"/>
      <c r="I318" s="2389"/>
      <c r="J318" s="2389"/>
      <c r="K318" s="2389"/>
      <c r="L318" s="2389"/>
      <c r="M318" s="2389"/>
      <c r="N318" s="2391"/>
      <c r="O318" s="2389"/>
      <c r="P318" s="2392">
        <f>P319</f>
        <v>7209000</v>
      </c>
      <c r="Q318" s="2392">
        <f>Q319</f>
        <v>7809000</v>
      </c>
      <c r="R318" s="2393">
        <f t="shared" si="12"/>
        <v>-600000</v>
      </c>
      <c r="S318" s="3319">
        <f t="shared" si="13"/>
        <v>-7.6834421820975801E-2</v>
      </c>
    </row>
    <row r="319" spans="1:19" ht="20.100000000000001" customHeight="1">
      <c r="A319" s="551"/>
      <c r="B319" s="565"/>
      <c r="C319" s="565"/>
      <c r="D319" s="565"/>
      <c r="E319" s="456" t="s">
        <v>1149</v>
      </c>
      <c r="F319" s="457"/>
      <c r="G319" s="457"/>
      <c r="H319" s="1228"/>
      <c r="I319" s="457"/>
      <c r="J319" s="1228"/>
      <c r="K319" s="457"/>
      <c r="L319" s="457"/>
      <c r="M319" s="457"/>
      <c r="N319" s="457"/>
      <c r="O319" s="459"/>
      <c r="P319" s="573">
        <f>ROUNDUP(O320+O322,-3)</f>
        <v>7209000</v>
      </c>
      <c r="Q319" s="1419">
        <f>SUM(Q320,Q322)</f>
        <v>7809000</v>
      </c>
      <c r="R319" s="631">
        <f t="shared" si="12"/>
        <v>-600000</v>
      </c>
      <c r="S319" s="3170">
        <f t="shared" si="13"/>
        <v>-7.6834421820975801E-2</v>
      </c>
    </row>
    <row r="320" spans="1:19" ht="20.100000000000001" customHeight="1">
      <c r="A320" s="551"/>
      <c r="B320" s="565"/>
      <c r="C320" s="565"/>
      <c r="D320" s="565"/>
      <c r="E320" s="691"/>
      <c r="F320" s="633" t="s">
        <v>691</v>
      </c>
      <c r="G320" s="1229"/>
      <c r="H320" s="633"/>
      <c r="I320" s="633"/>
      <c r="J320" s="633"/>
      <c r="K320" s="633"/>
      <c r="L320" s="633"/>
      <c r="M320" s="633"/>
      <c r="N320" s="1230"/>
      <c r="O320" s="637">
        <f>SUM(O321)</f>
        <v>100000</v>
      </c>
      <c r="P320" s="616">
        <f>O320</f>
        <v>100000</v>
      </c>
      <c r="Q320" s="616">
        <v>100000</v>
      </c>
      <c r="R320" s="638">
        <f t="shared" si="12"/>
        <v>0</v>
      </c>
      <c r="S320" s="3224">
        <f t="shared" si="13"/>
        <v>0</v>
      </c>
    </row>
    <row r="321" spans="1:19" ht="20.100000000000001" customHeight="1">
      <c r="A321" s="551"/>
      <c r="B321" s="565"/>
      <c r="C321" s="565"/>
      <c r="D321" s="565"/>
      <c r="E321" s="1237"/>
      <c r="F321" s="1183" t="s">
        <v>1445</v>
      </c>
      <c r="G321" s="1114">
        <v>100000</v>
      </c>
      <c r="H321" s="1113" t="s">
        <v>335</v>
      </c>
      <c r="I321" s="1346">
        <v>1</v>
      </c>
      <c r="J321" s="1113"/>
      <c r="K321" s="1234"/>
      <c r="L321" s="1234"/>
      <c r="M321" s="1234"/>
      <c r="N321" s="1235" t="s">
        <v>20</v>
      </c>
      <c r="O321" s="716">
        <f>ROUNDUP(G321*I321,-3)</f>
        <v>100000</v>
      </c>
      <c r="P321" s="848"/>
      <c r="Q321" s="848"/>
      <c r="R321" s="849"/>
      <c r="S321" s="3197"/>
    </row>
    <row r="322" spans="1:19" ht="20.100000000000001" customHeight="1">
      <c r="A322" s="551"/>
      <c r="B322" s="565"/>
      <c r="C322" s="565"/>
      <c r="D322" s="565"/>
      <c r="E322" s="691"/>
      <c r="F322" s="633" t="s">
        <v>740</v>
      </c>
      <c r="G322" s="1229"/>
      <c r="H322" s="633"/>
      <c r="I322" s="633"/>
      <c r="J322" s="633"/>
      <c r="K322" s="633"/>
      <c r="L322" s="633"/>
      <c r="M322" s="633"/>
      <c r="N322" s="1230"/>
      <c r="O322" s="637">
        <f>SUM(O323)</f>
        <v>7109000</v>
      </c>
      <c r="P322" s="616">
        <f>O322</f>
        <v>7109000</v>
      </c>
      <c r="Q322" s="616">
        <v>7709000</v>
      </c>
      <c r="R322" s="638">
        <f t="shared" si="12"/>
        <v>-600000</v>
      </c>
      <c r="S322" s="3224">
        <f t="shared" si="13"/>
        <v>-7.7831106498897393E-2</v>
      </c>
    </row>
    <row r="323" spans="1:19" ht="20.100000000000001" customHeight="1" thickBot="1">
      <c r="A323" s="639"/>
      <c r="B323" s="640"/>
      <c r="C323" s="640"/>
      <c r="D323" s="640"/>
      <c r="E323" s="1377"/>
      <c r="F323" s="1477" t="s">
        <v>1507</v>
      </c>
      <c r="G323" s="2401">
        <v>7109000</v>
      </c>
      <c r="H323" s="2402" t="s">
        <v>335</v>
      </c>
      <c r="I323" s="2403">
        <v>1</v>
      </c>
      <c r="J323" s="2402"/>
      <c r="K323" s="2404"/>
      <c r="L323" s="2404"/>
      <c r="M323" s="2404"/>
      <c r="N323" s="2405" t="s">
        <v>20</v>
      </c>
      <c r="O323" s="2406">
        <f>ROUNDUP(G323*I323,-3)</f>
        <v>7109000</v>
      </c>
      <c r="P323" s="651"/>
      <c r="Q323" s="651"/>
      <c r="R323" s="652"/>
      <c r="S323" s="3172"/>
    </row>
    <row r="324" spans="1:19" ht="20.100000000000001" customHeight="1">
      <c r="G324" s="1047"/>
      <c r="H324" s="655"/>
      <c r="I324" s="655"/>
      <c r="J324" s="655"/>
      <c r="K324" s="655"/>
      <c r="L324" s="655"/>
      <c r="M324" s="655"/>
      <c r="N324" s="1310"/>
      <c r="O324" s="655"/>
      <c r="P324" s="656"/>
      <c r="Q324" s="656"/>
      <c r="R324" s="704"/>
      <c r="S324" s="3180"/>
    </row>
    <row r="325" spans="1:19" ht="20.100000000000001" customHeight="1">
      <c r="G325" s="1047"/>
      <c r="H325" s="655"/>
      <c r="I325" s="655"/>
      <c r="J325" s="655"/>
      <c r="K325" s="655"/>
      <c r="L325" s="655"/>
      <c r="M325" s="655"/>
      <c r="N325" s="1310"/>
      <c r="O325" s="655"/>
      <c r="P325" s="656"/>
      <c r="Q325" s="657"/>
      <c r="R325" s="704"/>
      <c r="S325" s="3180"/>
    </row>
    <row r="326" spans="1:19" ht="20.100000000000001" customHeight="1">
      <c r="G326" s="1047"/>
      <c r="H326" s="655"/>
      <c r="I326" s="655"/>
      <c r="J326" s="655"/>
      <c r="K326" s="655"/>
      <c r="L326" s="655"/>
      <c r="M326" s="655"/>
      <c r="N326" s="1310"/>
      <c r="O326" s="655"/>
      <c r="P326" s="656"/>
      <c r="Q326" s="657"/>
      <c r="R326" s="704"/>
      <c r="S326" s="3180"/>
    </row>
    <row r="327" spans="1:19" ht="20.100000000000001" customHeight="1">
      <c r="G327" s="1047"/>
      <c r="H327" s="655"/>
      <c r="I327" s="655"/>
      <c r="J327" s="655"/>
      <c r="K327" s="655"/>
      <c r="L327" s="655"/>
      <c r="M327" s="655"/>
      <c r="N327" s="1310"/>
      <c r="O327" s="655"/>
      <c r="P327" s="656"/>
      <c r="Q327" s="657"/>
      <c r="R327" s="704"/>
      <c r="S327" s="3180"/>
    </row>
    <row r="328" spans="1:19" ht="20.100000000000001" customHeight="1">
      <c r="G328" s="1047"/>
      <c r="H328" s="655"/>
      <c r="I328" s="655"/>
      <c r="J328" s="655"/>
      <c r="K328" s="655"/>
      <c r="L328" s="655"/>
      <c r="M328" s="655"/>
      <c r="N328" s="1310"/>
      <c r="O328" s="655"/>
      <c r="P328" s="656"/>
      <c r="Q328" s="657"/>
      <c r="R328" s="704"/>
      <c r="S328" s="3180"/>
    </row>
    <row r="329" spans="1:19" ht="20.100000000000001" customHeight="1">
      <c r="G329" s="1047"/>
      <c r="H329" s="655"/>
      <c r="I329" s="655"/>
      <c r="J329" s="655"/>
      <c r="K329" s="655"/>
      <c r="L329" s="655"/>
      <c r="M329" s="655"/>
      <c r="N329" s="1310"/>
      <c r="O329" s="655"/>
      <c r="P329" s="656"/>
      <c r="Q329" s="657"/>
      <c r="R329" s="704"/>
      <c r="S329" s="3180"/>
    </row>
    <row r="330" spans="1:19" ht="20.100000000000001" customHeight="1">
      <c r="G330" s="1047"/>
      <c r="H330" s="655"/>
      <c r="I330" s="655"/>
      <c r="J330" s="655"/>
      <c r="K330" s="655"/>
      <c r="L330" s="655"/>
      <c r="M330" s="655"/>
      <c r="N330" s="1310"/>
      <c r="O330" s="655"/>
      <c r="P330" s="656"/>
      <c r="Q330" s="657"/>
      <c r="R330" s="704"/>
      <c r="S330" s="3180"/>
    </row>
    <row r="331" spans="1:19" ht="20.100000000000001" customHeight="1">
      <c r="G331" s="1047"/>
      <c r="H331" s="655"/>
      <c r="I331" s="655"/>
      <c r="J331" s="655"/>
      <c r="K331" s="655"/>
      <c r="L331" s="655"/>
      <c r="M331" s="655"/>
      <c r="N331" s="1310"/>
      <c r="O331" s="655"/>
      <c r="P331" s="656"/>
      <c r="Q331" s="657"/>
      <c r="R331" s="704"/>
      <c r="S331" s="3180"/>
    </row>
    <row r="332" spans="1:19" ht="20.100000000000001" customHeight="1">
      <c r="G332" s="1047"/>
      <c r="H332" s="655"/>
      <c r="I332" s="655"/>
      <c r="J332" s="655"/>
      <c r="K332" s="655"/>
      <c r="L332" s="655"/>
      <c r="M332" s="655"/>
      <c r="N332" s="1310"/>
      <c r="O332" s="655"/>
      <c r="P332" s="656"/>
      <c r="Q332" s="657"/>
      <c r="R332" s="704"/>
      <c r="S332" s="3180"/>
    </row>
    <row r="333" spans="1:19" ht="20.100000000000001" customHeight="1">
      <c r="G333" s="1047"/>
      <c r="H333" s="655"/>
      <c r="I333" s="655"/>
      <c r="J333" s="655"/>
      <c r="K333" s="655"/>
      <c r="L333" s="655"/>
      <c r="M333" s="655"/>
      <c r="N333" s="1310"/>
      <c r="O333" s="655"/>
      <c r="P333" s="656"/>
      <c r="Q333" s="657"/>
      <c r="R333" s="704"/>
      <c r="S333" s="3180"/>
    </row>
    <row r="334" spans="1:19" ht="20.100000000000001" customHeight="1">
      <c r="G334" s="1047"/>
      <c r="H334" s="655"/>
      <c r="I334" s="655"/>
      <c r="J334" s="655"/>
      <c r="K334" s="655"/>
      <c r="L334" s="655"/>
      <c r="M334" s="655"/>
      <c r="N334" s="1310"/>
      <c r="O334" s="655"/>
      <c r="P334" s="656"/>
      <c r="Q334" s="657"/>
      <c r="R334" s="704"/>
      <c r="S334" s="3180"/>
    </row>
    <row r="335" spans="1:19" ht="20.100000000000001" customHeight="1">
      <c r="G335" s="1047"/>
      <c r="H335" s="655"/>
      <c r="I335" s="655"/>
      <c r="J335" s="655"/>
      <c r="K335" s="655"/>
      <c r="L335" s="655"/>
      <c r="M335" s="655"/>
      <c r="N335" s="1310"/>
      <c r="O335" s="655"/>
      <c r="P335" s="656"/>
      <c r="Q335" s="657"/>
      <c r="R335" s="704"/>
      <c r="S335" s="3180"/>
    </row>
    <row r="336" spans="1:19" ht="20.100000000000001" customHeight="1">
      <c r="G336" s="1047"/>
      <c r="H336" s="655"/>
      <c r="I336" s="655"/>
      <c r="J336" s="655"/>
      <c r="K336" s="655"/>
      <c r="L336" s="655"/>
      <c r="M336" s="655"/>
      <c r="N336" s="1310"/>
      <c r="O336" s="655"/>
      <c r="P336" s="656"/>
      <c r="Q336" s="657"/>
      <c r="R336" s="704"/>
      <c r="S336" s="3180"/>
    </row>
    <row r="337" spans="7:19" ht="20.100000000000001" customHeight="1">
      <c r="G337" s="1047"/>
      <c r="H337" s="655"/>
      <c r="I337" s="655"/>
      <c r="J337" s="655"/>
      <c r="K337" s="655"/>
      <c r="L337" s="655"/>
      <c r="M337" s="655"/>
      <c r="N337" s="1310"/>
      <c r="O337" s="655"/>
      <c r="P337" s="656"/>
      <c r="Q337" s="657"/>
      <c r="R337" s="704"/>
      <c r="S337" s="3180"/>
    </row>
    <row r="338" spans="7:19" ht="20.100000000000001" customHeight="1">
      <c r="G338" s="1047"/>
      <c r="H338" s="655"/>
      <c r="I338" s="655"/>
      <c r="J338" s="655"/>
      <c r="K338" s="655"/>
      <c r="L338" s="655"/>
      <c r="M338" s="655"/>
      <c r="N338" s="1310"/>
      <c r="O338" s="655"/>
      <c r="P338" s="656"/>
      <c r="Q338" s="657"/>
      <c r="R338" s="704"/>
      <c r="S338" s="3180"/>
    </row>
    <row r="339" spans="7:19" ht="20.100000000000001" customHeight="1">
      <c r="G339" s="1047"/>
      <c r="H339" s="655"/>
      <c r="I339" s="655"/>
      <c r="J339" s="655"/>
      <c r="K339" s="655"/>
      <c r="L339" s="655"/>
      <c r="M339" s="655"/>
      <c r="N339" s="1310"/>
      <c r="O339" s="655"/>
      <c r="P339" s="656"/>
      <c r="Q339" s="657"/>
      <c r="R339" s="704"/>
      <c r="S339" s="3180"/>
    </row>
    <row r="340" spans="7:19" ht="20.100000000000001" customHeight="1">
      <c r="G340" s="1047"/>
      <c r="H340" s="655"/>
      <c r="I340" s="655"/>
      <c r="J340" s="655"/>
      <c r="K340" s="655"/>
      <c r="L340" s="655"/>
      <c r="M340" s="655"/>
      <c r="N340" s="1310"/>
      <c r="O340" s="655"/>
      <c r="P340" s="656"/>
      <c r="Q340" s="657"/>
      <c r="R340" s="704"/>
      <c r="S340" s="3180"/>
    </row>
    <row r="341" spans="7:19" ht="20.100000000000001" customHeight="1">
      <c r="G341" s="1047"/>
      <c r="H341" s="655"/>
      <c r="I341" s="655"/>
      <c r="J341" s="655"/>
      <c r="K341" s="655"/>
      <c r="L341" s="655"/>
      <c r="M341" s="655"/>
      <c r="N341" s="1310"/>
      <c r="O341" s="655"/>
      <c r="P341" s="656"/>
      <c r="Q341" s="657"/>
      <c r="R341" s="704"/>
      <c r="S341" s="3180"/>
    </row>
    <row r="342" spans="7:19" ht="20.100000000000001" customHeight="1">
      <c r="G342" s="1047"/>
      <c r="H342" s="655"/>
      <c r="I342" s="655"/>
      <c r="J342" s="655"/>
      <c r="K342" s="655"/>
      <c r="L342" s="655"/>
      <c r="M342" s="655"/>
      <c r="N342" s="1310"/>
      <c r="O342" s="655"/>
      <c r="P342" s="656"/>
      <c r="Q342" s="657"/>
      <c r="R342" s="704"/>
      <c r="S342" s="3180"/>
    </row>
    <row r="343" spans="7:19" ht="20.100000000000001" customHeight="1">
      <c r="G343" s="1047"/>
      <c r="H343" s="655"/>
      <c r="I343" s="655"/>
      <c r="J343" s="655"/>
      <c r="K343" s="655"/>
      <c r="L343" s="655"/>
      <c r="M343" s="655"/>
      <c r="N343" s="1310"/>
      <c r="O343" s="655"/>
      <c r="P343" s="656"/>
      <c r="Q343" s="657"/>
      <c r="R343" s="704"/>
      <c r="S343" s="3180"/>
    </row>
    <row r="344" spans="7:19" ht="20.100000000000001" customHeight="1">
      <c r="G344" s="1047"/>
      <c r="H344" s="655"/>
      <c r="I344" s="655"/>
      <c r="J344" s="655"/>
      <c r="K344" s="655"/>
      <c r="L344" s="655"/>
      <c r="M344" s="655"/>
      <c r="N344" s="1310"/>
      <c r="O344" s="655"/>
      <c r="P344" s="656"/>
      <c r="Q344" s="657"/>
      <c r="R344" s="704"/>
      <c r="S344" s="3180"/>
    </row>
    <row r="345" spans="7:19" ht="20.100000000000001" customHeight="1">
      <c r="G345" s="1047"/>
      <c r="H345" s="655"/>
      <c r="I345" s="655"/>
      <c r="J345" s="655"/>
      <c r="K345" s="655"/>
      <c r="L345" s="655"/>
      <c r="M345" s="655"/>
      <c r="N345" s="1310"/>
      <c r="O345" s="655"/>
      <c r="P345" s="656"/>
      <c r="Q345" s="657"/>
      <c r="R345" s="704"/>
      <c r="S345" s="3180"/>
    </row>
    <row r="346" spans="7:19" ht="20.100000000000001" customHeight="1">
      <c r="G346" s="1047"/>
      <c r="H346" s="655"/>
      <c r="I346" s="655"/>
      <c r="J346" s="655"/>
      <c r="K346" s="655"/>
      <c r="L346" s="655"/>
      <c r="M346" s="655"/>
      <c r="N346" s="1310"/>
      <c r="O346" s="655"/>
      <c r="P346" s="656"/>
      <c r="Q346" s="657"/>
      <c r="R346" s="704"/>
      <c r="S346" s="3180"/>
    </row>
    <row r="347" spans="7:19" ht="20.100000000000001" customHeight="1">
      <c r="G347" s="1047"/>
      <c r="H347" s="655"/>
      <c r="I347" s="655"/>
      <c r="J347" s="655"/>
      <c r="K347" s="655"/>
      <c r="L347" s="655"/>
      <c r="M347" s="655"/>
      <c r="N347" s="1310"/>
      <c r="O347" s="655"/>
      <c r="P347" s="656"/>
      <c r="Q347" s="657"/>
      <c r="R347" s="704"/>
      <c r="S347" s="3180"/>
    </row>
    <row r="348" spans="7:19" ht="20.100000000000001" customHeight="1">
      <c r="G348" s="1047"/>
      <c r="H348" s="655"/>
      <c r="I348" s="655"/>
      <c r="J348" s="655"/>
      <c r="K348" s="655"/>
      <c r="L348" s="655"/>
      <c r="M348" s="655"/>
      <c r="N348" s="1310"/>
      <c r="O348" s="655"/>
      <c r="P348" s="656"/>
      <c r="Q348" s="657"/>
      <c r="R348" s="704"/>
      <c r="S348" s="3180"/>
    </row>
    <row r="349" spans="7:19" ht="20.100000000000001" customHeight="1">
      <c r="G349" s="1047"/>
      <c r="H349" s="655"/>
      <c r="I349" s="655"/>
      <c r="J349" s="655"/>
      <c r="K349" s="655"/>
      <c r="L349" s="655"/>
      <c r="M349" s="655"/>
      <c r="N349" s="1310"/>
      <c r="O349" s="655"/>
      <c r="P349" s="656"/>
      <c r="Q349" s="657"/>
      <c r="R349" s="704"/>
      <c r="S349" s="3180"/>
    </row>
    <row r="350" spans="7:19" ht="20.100000000000001" customHeight="1">
      <c r="G350" s="1047"/>
      <c r="H350" s="655"/>
      <c r="I350" s="655"/>
      <c r="J350" s="655"/>
      <c r="K350" s="655"/>
      <c r="L350" s="655"/>
      <c r="M350" s="655"/>
      <c r="N350" s="1310"/>
      <c r="O350" s="655"/>
      <c r="P350" s="656"/>
      <c r="Q350" s="657"/>
      <c r="R350" s="704"/>
      <c r="S350" s="3180"/>
    </row>
    <row r="351" spans="7:19" ht="20.100000000000001" customHeight="1">
      <c r="G351" s="1047"/>
      <c r="H351" s="655"/>
      <c r="I351" s="655"/>
      <c r="J351" s="655"/>
      <c r="K351" s="655"/>
      <c r="L351" s="655"/>
      <c r="M351" s="655"/>
      <c r="N351" s="1310"/>
      <c r="O351" s="655"/>
      <c r="P351" s="656"/>
      <c r="Q351" s="657"/>
      <c r="R351" s="704"/>
      <c r="S351" s="3180"/>
    </row>
    <row r="352" spans="7:19" ht="20.100000000000001" customHeight="1">
      <c r="G352" s="1047"/>
      <c r="H352" s="655"/>
      <c r="I352" s="655"/>
      <c r="J352" s="655"/>
      <c r="K352" s="655"/>
      <c r="L352" s="655"/>
      <c r="M352" s="655"/>
      <c r="N352" s="1310"/>
      <c r="O352" s="655"/>
      <c r="P352" s="656"/>
      <c r="Q352" s="657"/>
      <c r="R352" s="704"/>
      <c r="S352" s="3180"/>
    </row>
    <row r="353" spans="7:19" ht="20.100000000000001" customHeight="1">
      <c r="G353" s="1047"/>
      <c r="H353" s="655"/>
      <c r="I353" s="655"/>
      <c r="J353" s="655"/>
      <c r="K353" s="655"/>
      <c r="L353" s="655"/>
      <c r="M353" s="655"/>
      <c r="N353" s="1310"/>
      <c r="O353" s="655"/>
      <c r="P353" s="656"/>
      <c r="Q353" s="657"/>
      <c r="R353" s="704"/>
      <c r="S353" s="3180"/>
    </row>
    <row r="354" spans="7:19" ht="20.100000000000001" customHeight="1">
      <c r="G354" s="1047"/>
      <c r="H354" s="655"/>
      <c r="I354" s="655"/>
      <c r="J354" s="655"/>
      <c r="K354" s="655"/>
      <c r="L354" s="655"/>
      <c r="M354" s="655"/>
      <c r="N354" s="1310"/>
      <c r="O354" s="655"/>
      <c r="P354" s="656"/>
      <c r="Q354" s="657"/>
      <c r="R354" s="704"/>
      <c r="S354" s="3180"/>
    </row>
    <row r="355" spans="7:19" ht="20.100000000000001" customHeight="1">
      <c r="G355" s="1047"/>
      <c r="H355" s="655"/>
      <c r="I355" s="655"/>
      <c r="J355" s="655"/>
      <c r="K355" s="655"/>
      <c r="L355" s="655"/>
      <c r="M355" s="655"/>
      <c r="N355" s="1310"/>
      <c r="O355" s="655"/>
      <c r="P355" s="656"/>
      <c r="Q355" s="657"/>
      <c r="R355" s="704"/>
      <c r="S355" s="3180"/>
    </row>
    <row r="356" spans="7:19" ht="20.100000000000001" customHeight="1">
      <c r="G356" s="1047"/>
      <c r="H356" s="655"/>
      <c r="I356" s="655"/>
      <c r="J356" s="655"/>
      <c r="K356" s="655"/>
      <c r="L356" s="655"/>
      <c r="M356" s="655"/>
      <c r="N356" s="1310"/>
      <c r="O356" s="655"/>
      <c r="P356" s="656"/>
      <c r="Q356" s="657"/>
      <c r="R356" s="704"/>
      <c r="S356" s="3180"/>
    </row>
    <row r="357" spans="7:19" ht="20.100000000000001" customHeight="1">
      <c r="G357" s="1047"/>
      <c r="H357" s="655"/>
      <c r="I357" s="655"/>
      <c r="J357" s="655"/>
      <c r="K357" s="655"/>
      <c r="L357" s="655"/>
      <c r="M357" s="655"/>
      <c r="N357" s="1310"/>
      <c r="O357" s="655"/>
      <c r="P357" s="656"/>
      <c r="Q357" s="657"/>
      <c r="R357" s="704"/>
      <c r="S357" s="3180"/>
    </row>
    <row r="358" spans="7:19" ht="20.100000000000001" customHeight="1">
      <c r="G358" s="1047"/>
      <c r="H358" s="655"/>
      <c r="I358" s="655"/>
      <c r="J358" s="655"/>
      <c r="K358" s="655"/>
      <c r="L358" s="655"/>
      <c r="M358" s="655"/>
      <c r="N358" s="1310"/>
      <c r="O358" s="655"/>
      <c r="P358" s="656"/>
      <c r="Q358" s="657"/>
      <c r="R358" s="704"/>
      <c r="S358" s="3180"/>
    </row>
    <row r="359" spans="7:19" ht="20.100000000000001" customHeight="1">
      <c r="G359" s="1047"/>
      <c r="H359" s="655"/>
      <c r="I359" s="655"/>
      <c r="J359" s="655"/>
      <c r="K359" s="655"/>
      <c r="L359" s="655"/>
      <c r="M359" s="655"/>
      <c r="N359" s="1310"/>
      <c r="O359" s="655"/>
      <c r="P359" s="656"/>
      <c r="Q359" s="657"/>
      <c r="R359" s="704"/>
      <c r="S359" s="3180"/>
    </row>
    <row r="360" spans="7:19" ht="20.100000000000001" customHeight="1">
      <c r="G360" s="1047"/>
      <c r="H360" s="655"/>
      <c r="I360" s="655"/>
      <c r="J360" s="655"/>
      <c r="K360" s="655"/>
      <c r="L360" s="655"/>
      <c r="M360" s="655"/>
      <c r="N360" s="1310"/>
      <c r="O360" s="655"/>
      <c r="P360" s="656"/>
      <c r="Q360" s="657"/>
      <c r="R360" s="704"/>
      <c r="S360" s="3180"/>
    </row>
    <row r="361" spans="7:19" ht="20.100000000000001" customHeight="1">
      <c r="G361" s="1047"/>
      <c r="H361" s="655"/>
      <c r="I361" s="655"/>
      <c r="J361" s="655"/>
      <c r="K361" s="655"/>
      <c r="L361" s="655"/>
      <c r="M361" s="655"/>
      <c r="N361" s="1310"/>
      <c r="O361" s="655"/>
      <c r="P361" s="656"/>
      <c r="Q361" s="657"/>
      <c r="R361" s="704"/>
      <c r="S361" s="3180"/>
    </row>
    <row r="362" spans="7:19" ht="20.100000000000001" customHeight="1">
      <c r="G362" s="1047"/>
      <c r="H362" s="655"/>
      <c r="I362" s="655"/>
      <c r="J362" s="655"/>
      <c r="K362" s="655"/>
      <c r="L362" s="655"/>
      <c r="M362" s="655"/>
      <c r="N362" s="1310"/>
      <c r="O362" s="655"/>
      <c r="P362" s="656"/>
      <c r="Q362" s="657"/>
      <c r="R362" s="704"/>
      <c r="S362" s="3180"/>
    </row>
    <row r="363" spans="7:19" ht="20.100000000000001" customHeight="1">
      <c r="G363" s="1047"/>
      <c r="H363" s="655"/>
      <c r="I363" s="655"/>
      <c r="J363" s="655"/>
      <c r="K363" s="655"/>
      <c r="L363" s="655"/>
      <c r="M363" s="655"/>
      <c r="N363" s="1310"/>
      <c r="O363" s="655"/>
      <c r="P363" s="656"/>
      <c r="Q363" s="657"/>
      <c r="R363" s="704"/>
      <c r="S363" s="3180"/>
    </row>
    <row r="364" spans="7:19" ht="20.100000000000001" customHeight="1">
      <c r="G364" s="1047"/>
      <c r="H364" s="655"/>
      <c r="I364" s="655"/>
      <c r="J364" s="655"/>
      <c r="K364" s="655"/>
      <c r="L364" s="655"/>
      <c r="M364" s="655"/>
      <c r="N364" s="1310"/>
      <c r="O364" s="655"/>
      <c r="P364" s="656"/>
      <c r="Q364" s="657"/>
      <c r="R364" s="704"/>
      <c r="S364" s="3180"/>
    </row>
    <row r="365" spans="7:19" ht="20.100000000000001" customHeight="1">
      <c r="G365" s="1047"/>
      <c r="H365" s="655"/>
      <c r="I365" s="655"/>
      <c r="J365" s="655"/>
      <c r="K365" s="655"/>
      <c r="L365" s="655"/>
      <c r="M365" s="655"/>
      <c r="N365" s="1310"/>
      <c r="O365" s="655"/>
      <c r="P365" s="656"/>
      <c r="Q365" s="657"/>
      <c r="R365" s="704"/>
      <c r="S365" s="3180"/>
    </row>
    <row r="366" spans="7:19" ht="20.100000000000001" customHeight="1">
      <c r="G366" s="1047"/>
      <c r="H366" s="655"/>
      <c r="I366" s="655"/>
      <c r="J366" s="655"/>
      <c r="K366" s="655"/>
      <c r="L366" s="655"/>
      <c r="M366" s="655"/>
      <c r="N366" s="1310"/>
      <c r="O366" s="655"/>
      <c r="P366" s="656"/>
      <c r="Q366" s="657"/>
      <c r="R366" s="704"/>
      <c r="S366" s="3180"/>
    </row>
    <row r="367" spans="7:19" ht="20.100000000000001" customHeight="1">
      <c r="G367" s="1047"/>
      <c r="H367" s="655"/>
      <c r="I367" s="655"/>
      <c r="J367" s="655"/>
      <c r="K367" s="655"/>
      <c r="L367" s="655"/>
      <c r="M367" s="655"/>
      <c r="N367" s="1310"/>
      <c r="O367" s="655"/>
      <c r="P367" s="656"/>
      <c r="Q367" s="657"/>
      <c r="R367" s="704"/>
      <c r="S367" s="3180"/>
    </row>
    <row r="368" spans="7:19" ht="20.100000000000001" customHeight="1">
      <c r="G368" s="1047"/>
      <c r="H368" s="655"/>
      <c r="I368" s="655"/>
      <c r="J368" s="655"/>
      <c r="K368" s="655"/>
      <c r="L368" s="655"/>
      <c r="M368" s="655"/>
      <c r="N368" s="1310"/>
      <c r="O368" s="655"/>
      <c r="P368" s="656"/>
      <c r="Q368" s="657"/>
      <c r="R368" s="704"/>
      <c r="S368" s="3180"/>
    </row>
    <row r="369" spans="7:19" ht="20.100000000000001" customHeight="1">
      <c r="G369" s="1047"/>
      <c r="H369" s="655"/>
      <c r="I369" s="655"/>
      <c r="J369" s="655"/>
      <c r="K369" s="655"/>
      <c r="L369" s="655"/>
      <c r="M369" s="655"/>
      <c r="N369" s="1310"/>
      <c r="O369" s="655"/>
      <c r="P369" s="656"/>
      <c r="Q369" s="657"/>
      <c r="R369" s="704"/>
      <c r="S369" s="3180"/>
    </row>
    <row r="370" spans="7:19" ht="20.100000000000001" customHeight="1">
      <c r="G370" s="1047"/>
      <c r="H370" s="655"/>
      <c r="I370" s="655"/>
      <c r="J370" s="655"/>
      <c r="K370" s="655"/>
      <c r="L370" s="655"/>
      <c r="M370" s="655"/>
      <c r="N370" s="1310"/>
      <c r="O370" s="655"/>
      <c r="P370" s="656"/>
      <c r="Q370" s="657"/>
      <c r="R370" s="704"/>
      <c r="S370" s="3180"/>
    </row>
    <row r="371" spans="7:19" ht="20.100000000000001" customHeight="1">
      <c r="G371" s="1047"/>
      <c r="H371" s="655"/>
      <c r="I371" s="655"/>
      <c r="J371" s="655"/>
      <c r="K371" s="655"/>
      <c r="L371" s="655"/>
      <c r="M371" s="655"/>
      <c r="N371" s="1310"/>
      <c r="O371" s="655"/>
      <c r="P371" s="656"/>
      <c r="Q371" s="657"/>
      <c r="R371" s="704"/>
      <c r="S371" s="3180"/>
    </row>
    <row r="372" spans="7:19" ht="20.100000000000001" customHeight="1">
      <c r="G372" s="1047"/>
      <c r="H372" s="655"/>
      <c r="I372" s="655"/>
      <c r="J372" s="655"/>
      <c r="K372" s="655"/>
      <c r="L372" s="655"/>
      <c r="M372" s="655"/>
      <c r="N372" s="1310"/>
      <c r="O372" s="655"/>
      <c r="P372" s="656"/>
      <c r="Q372" s="657"/>
      <c r="R372" s="704"/>
      <c r="S372" s="3180"/>
    </row>
    <row r="373" spans="7:19" ht="20.100000000000001" customHeight="1">
      <c r="G373" s="1047"/>
      <c r="H373" s="655"/>
      <c r="I373" s="655"/>
      <c r="J373" s="655"/>
      <c r="K373" s="655"/>
      <c r="L373" s="655"/>
      <c r="M373" s="655"/>
      <c r="N373" s="1310"/>
      <c r="O373" s="655"/>
      <c r="P373" s="656"/>
      <c r="Q373" s="657"/>
      <c r="R373" s="704"/>
      <c r="S373" s="3180"/>
    </row>
    <row r="374" spans="7:19" ht="20.100000000000001" customHeight="1">
      <c r="G374" s="1047"/>
      <c r="H374" s="655"/>
      <c r="I374" s="655"/>
      <c r="J374" s="655"/>
      <c r="K374" s="655"/>
      <c r="L374" s="655"/>
      <c r="M374" s="655"/>
      <c r="N374" s="1310"/>
      <c r="O374" s="655"/>
      <c r="P374" s="656"/>
      <c r="Q374" s="657"/>
      <c r="R374" s="704"/>
      <c r="S374" s="3180"/>
    </row>
    <row r="375" spans="7:19" ht="20.100000000000001" customHeight="1">
      <c r="G375" s="1047"/>
      <c r="H375" s="655"/>
      <c r="I375" s="655"/>
      <c r="J375" s="655"/>
      <c r="K375" s="655"/>
      <c r="L375" s="655"/>
      <c r="M375" s="655"/>
      <c r="N375" s="1310"/>
      <c r="O375" s="655"/>
      <c r="P375" s="656"/>
      <c r="Q375" s="657"/>
      <c r="R375" s="704"/>
      <c r="S375" s="3180"/>
    </row>
    <row r="376" spans="7:19" ht="20.100000000000001" customHeight="1">
      <c r="G376" s="1047"/>
      <c r="H376" s="655"/>
      <c r="I376" s="655"/>
      <c r="J376" s="655"/>
      <c r="K376" s="655"/>
      <c r="L376" s="655"/>
      <c r="M376" s="655"/>
      <c r="N376" s="1310"/>
      <c r="O376" s="655"/>
      <c r="P376" s="656"/>
      <c r="Q376" s="657"/>
      <c r="R376" s="704"/>
      <c r="S376" s="3180"/>
    </row>
    <row r="377" spans="7:19" ht="20.100000000000001" customHeight="1">
      <c r="G377" s="1047"/>
      <c r="H377" s="655"/>
      <c r="I377" s="655"/>
      <c r="J377" s="655"/>
      <c r="K377" s="655"/>
      <c r="L377" s="655"/>
      <c r="M377" s="655"/>
      <c r="N377" s="1310"/>
      <c r="O377" s="655"/>
      <c r="P377" s="656"/>
      <c r="Q377" s="657"/>
      <c r="R377" s="704"/>
      <c r="S377" s="3180"/>
    </row>
    <row r="378" spans="7:19" ht="20.100000000000001" customHeight="1">
      <c r="G378" s="1047"/>
      <c r="H378" s="655"/>
      <c r="I378" s="655"/>
      <c r="J378" s="655"/>
      <c r="K378" s="655"/>
      <c r="L378" s="655"/>
      <c r="M378" s="655"/>
      <c r="N378" s="1310"/>
      <c r="O378" s="655"/>
      <c r="P378" s="656"/>
      <c r="Q378" s="657"/>
      <c r="R378" s="704"/>
      <c r="S378" s="3180"/>
    </row>
    <row r="379" spans="7:19" ht="20.100000000000001" customHeight="1">
      <c r="G379" s="1047"/>
      <c r="H379" s="655"/>
      <c r="I379" s="655"/>
      <c r="J379" s="655"/>
      <c r="K379" s="655"/>
      <c r="L379" s="655"/>
      <c r="M379" s="655"/>
      <c r="N379" s="1310"/>
      <c r="O379" s="655"/>
      <c r="P379" s="656"/>
      <c r="Q379" s="657"/>
      <c r="R379" s="704"/>
      <c r="S379" s="3180"/>
    </row>
    <row r="380" spans="7:19" ht="20.100000000000001" customHeight="1">
      <c r="G380" s="1047"/>
      <c r="H380" s="655"/>
      <c r="I380" s="655"/>
      <c r="J380" s="655"/>
      <c r="K380" s="655"/>
      <c r="L380" s="655"/>
      <c r="M380" s="655"/>
      <c r="N380" s="1310"/>
      <c r="O380" s="655"/>
      <c r="P380" s="656"/>
      <c r="Q380" s="657"/>
      <c r="R380" s="704"/>
      <c r="S380" s="3180"/>
    </row>
    <row r="381" spans="7:19" ht="20.100000000000001" customHeight="1">
      <c r="G381" s="1047"/>
      <c r="H381" s="655"/>
      <c r="I381" s="655"/>
      <c r="J381" s="655"/>
      <c r="K381" s="655"/>
      <c r="L381" s="655"/>
      <c r="M381" s="655"/>
      <c r="N381" s="1310"/>
      <c r="O381" s="655"/>
      <c r="P381" s="656"/>
      <c r="Q381" s="657"/>
      <c r="R381" s="704"/>
      <c r="S381" s="3180"/>
    </row>
    <row r="382" spans="7:19" ht="20.100000000000001" customHeight="1">
      <c r="G382" s="1047"/>
      <c r="H382" s="655"/>
      <c r="I382" s="655"/>
      <c r="J382" s="655"/>
      <c r="K382" s="655"/>
      <c r="L382" s="655"/>
      <c r="M382" s="655"/>
      <c r="N382" s="1310"/>
      <c r="O382" s="655"/>
      <c r="P382" s="656"/>
      <c r="Q382" s="657"/>
      <c r="R382" s="704"/>
      <c r="S382" s="3180"/>
    </row>
    <row r="383" spans="7:19" ht="20.100000000000001" customHeight="1">
      <c r="G383" s="1047"/>
      <c r="H383" s="655"/>
      <c r="I383" s="655"/>
      <c r="J383" s="655"/>
      <c r="K383" s="655"/>
      <c r="L383" s="655"/>
      <c r="M383" s="655"/>
      <c r="N383" s="1310"/>
      <c r="O383" s="655"/>
      <c r="P383" s="656"/>
      <c r="Q383" s="657"/>
      <c r="R383" s="704"/>
      <c r="S383" s="3180"/>
    </row>
    <row r="384" spans="7:19" ht="20.100000000000001" customHeight="1">
      <c r="G384" s="1047"/>
      <c r="H384" s="655"/>
      <c r="I384" s="655"/>
      <c r="J384" s="655"/>
      <c r="K384" s="655"/>
      <c r="L384" s="655"/>
      <c r="M384" s="655"/>
      <c r="N384" s="1310"/>
      <c r="O384" s="655"/>
      <c r="P384" s="656"/>
      <c r="Q384" s="657"/>
      <c r="R384" s="704"/>
      <c r="S384" s="3180"/>
    </row>
    <row r="385" spans="7:19" ht="20.100000000000001" customHeight="1">
      <c r="G385" s="1047"/>
      <c r="H385" s="655"/>
      <c r="I385" s="655"/>
      <c r="J385" s="655"/>
      <c r="K385" s="655"/>
      <c r="L385" s="655"/>
      <c r="M385" s="655"/>
      <c r="N385" s="1310"/>
      <c r="O385" s="655"/>
      <c r="P385" s="656"/>
      <c r="Q385" s="657"/>
      <c r="R385" s="704"/>
      <c r="S385" s="3180"/>
    </row>
    <row r="386" spans="7:19" ht="20.100000000000001" customHeight="1">
      <c r="G386" s="1047"/>
      <c r="H386" s="655"/>
      <c r="I386" s="655"/>
      <c r="J386" s="655"/>
      <c r="K386" s="655"/>
      <c r="L386" s="655"/>
      <c r="M386" s="655"/>
      <c r="N386" s="1310"/>
      <c r="O386" s="655"/>
      <c r="P386" s="656"/>
      <c r="Q386" s="657"/>
      <c r="R386" s="704"/>
      <c r="S386" s="3180"/>
    </row>
    <row r="387" spans="7:19" ht="20.100000000000001" customHeight="1">
      <c r="G387" s="1047"/>
      <c r="H387" s="655"/>
      <c r="I387" s="655"/>
      <c r="J387" s="655"/>
      <c r="K387" s="655"/>
      <c r="L387" s="655"/>
      <c r="M387" s="655"/>
      <c r="N387" s="1310"/>
      <c r="O387" s="655"/>
      <c r="P387" s="656"/>
      <c r="Q387" s="657"/>
      <c r="R387" s="704"/>
      <c r="S387" s="3180"/>
    </row>
    <row r="388" spans="7:19" ht="20.100000000000001" customHeight="1">
      <c r="G388" s="1047"/>
      <c r="H388" s="655"/>
      <c r="I388" s="655"/>
      <c r="J388" s="655"/>
      <c r="K388" s="655"/>
      <c r="L388" s="655"/>
      <c r="M388" s="655"/>
      <c r="N388" s="1310"/>
      <c r="O388" s="655"/>
      <c r="P388" s="656"/>
      <c r="Q388" s="657"/>
      <c r="R388" s="704"/>
      <c r="S388" s="3180"/>
    </row>
    <row r="389" spans="7:19" ht="20.100000000000001" customHeight="1">
      <c r="G389" s="1047"/>
      <c r="H389" s="655"/>
      <c r="I389" s="655"/>
      <c r="J389" s="655"/>
      <c r="K389" s="655"/>
      <c r="L389" s="655"/>
      <c r="M389" s="655"/>
      <c r="N389" s="1310"/>
      <c r="O389" s="655"/>
      <c r="P389" s="656"/>
      <c r="Q389" s="657"/>
      <c r="R389" s="704"/>
      <c r="S389" s="3180"/>
    </row>
    <row r="390" spans="7:19" ht="20.100000000000001" customHeight="1">
      <c r="G390" s="1047"/>
      <c r="H390" s="655"/>
      <c r="I390" s="655"/>
      <c r="J390" s="655"/>
      <c r="K390" s="655"/>
      <c r="L390" s="655"/>
      <c r="M390" s="655"/>
      <c r="N390" s="1310"/>
      <c r="O390" s="655"/>
      <c r="P390" s="656"/>
      <c r="Q390" s="657"/>
      <c r="R390" s="704"/>
      <c r="S390" s="3180"/>
    </row>
    <row r="391" spans="7:19" ht="20.100000000000001" customHeight="1">
      <c r="G391" s="1047"/>
      <c r="H391" s="655"/>
      <c r="I391" s="655"/>
      <c r="J391" s="655"/>
      <c r="K391" s="655"/>
      <c r="L391" s="655"/>
      <c r="M391" s="655"/>
      <c r="N391" s="1310"/>
      <c r="O391" s="655"/>
      <c r="P391" s="656"/>
      <c r="Q391" s="657"/>
      <c r="R391" s="704"/>
      <c r="S391" s="3180"/>
    </row>
    <row r="392" spans="7:19" ht="20.100000000000001" customHeight="1">
      <c r="G392" s="1047"/>
      <c r="H392" s="655"/>
      <c r="I392" s="655"/>
      <c r="J392" s="655"/>
      <c r="K392" s="655"/>
      <c r="L392" s="655"/>
      <c r="M392" s="655"/>
      <c r="N392" s="1310"/>
      <c r="O392" s="655"/>
      <c r="P392" s="656"/>
      <c r="Q392" s="657"/>
      <c r="R392" s="704"/>
      <c r="S392" s="3180"/>
    </row>
    <row r="393" spans="7:19" ht="20.100000000000001" customHeight="1">
      <c r="G393" s="1047"/>
      <c r="H393" s="655"/>
      <c r="I393" s="655"/>
      <c r="J393" s="655"/>
      <c r="K393" s="655"/>
      <c r="L393" s="655"/>
      <c r="M393" s="655"/>
      <c r="N393" s="1310"/>
      <c r="O393" s="655"/>
      <c r="P393" s="656"/>
      <c r="Q393" s="657"/>
      <c r="R393" s="704"/>
      <c r="S393" s="3180"/>
    </row>
    <row r="394" spans="7:19" ht="20.100000000000001" customHeight="1">
      <c r="G394" s="1047"/>
      <c r="H394" s="655"/>
      <c r="I394" s="655"/>
      <c r="J394" s="655"/>
      <c r="K394" s="655"/>
      <c r="L394" s="655"/>
      <c r="M394" s="655"/>
      <c r="N394" s="1310"/>
      <c r="O394" s="655"/>
      <c r="P394" s="656"/>
      <c r="Q394" s="657"/>
      <c r="R394" s="704"/>
      <c r="S394" s="3180"/>
    </row>
    <row r="395" spans="7:19" ht="20.100000000000001" customHeight="1">
      <c r="G395" s="1047"/>
      <c r="H395" s="655"/>
      <c r="I395" s="655"/>
      <c r="J395" s="655"/>
      <c r="K395" s="655"/>
      <c r="L395" s="655"/>
      <c r="M395" s="655"/>
      <c r="N395" s="1310"/>
      <c r="O395" s="655"/>
      <c r="P395" s="656"/>
      <c r="Q395" s="657"/>
      <c r="R395" s="704"/>
      <c r="S395" s="3180"/>
    </row>
    <row r="396" spans="7:19" ht="20.100000000000001" customHeight="1">
      <c r="G396" s="1047"/>
      <c r="H396" s="655"/>
      <c r="I396" s="655"/>
      <c r="J396" s="655"/>
      <c r="K396" s="655"/>
      <c r="L396" s="655"/>
      <c r="M396" s="655"/>
      <c r="N396" s="1310"/>
      <c r="O396" s="655"/>
      <c r="P396" s="656"/>
      <c r="Q396" s="657"/>
      <c r="R396" s="704"/>
      <c r="S396" s="3180"/>
    </row>
    <row r="397" spans="7:19" ht="20.100000000000001" customHeight="1">
      <c r="G397" s="1047"/>
      <c r="H397" s="655"/>
      <c r="I397" s="655"/>
      <c r="J397" s="655"/>
      <c r="K397" s="655"/>
      <c r="L397" s="655"/>
      <c r="M397" s="655"/>
      <c r="N397" s="1310"/>
      <c r="O397" s="655"/>
      <c r="P397" s="656"/>
      <c r="Q397" s="657"/>
      <c r="R397" s="704"/>
      <c r="S397" s="3180"/>
    </row>
    <row r="398" spans="7:19" ht="20.100000000000001" customHeight="1">
      <c r="G398" s="1047"/>
      <c r="H398" s="655"/>
      <c r="I398" s="655"/>
      <c r="J398" s="655"/>
      <c r="K398" s="655"/>
      <c r="L398" s="655"/>
      <c r="M398" s="655"/>
      <c r="N398" s="1310"/>
      <c r="O398" s="655"/>
      <c r="P398" s="656"/>
      <c r="Q398" s="657"/>
      <c r="R398" s="704"/>
      <c r="S398" s="3180"/>
    </row>
    <row r="399" spans="7:19" ht="20.100000000000001" customHeight="1">
      <c r="G399" s="1047"/>
      <c r="H399" s="655"/>
      <c r="I399" s="655"/>
      <c r="J399" s="655"/>
      <c r="K399" s="655"/>
      <c r="L399" s="655"/>
      <c r="M399" s="655"/>
      <c r="N399" s="1310"/>
      <c r="O399" s="655"/>
      <c r="P399" s="656"/>
      <c r="Q399" s="657"/>
      <c r="R399" s="704"/>
      <c r="S399" s="3180"/>
    </row>
    <row r="400" spans="7:19" ht="20.100000000000001" customHeight="1">
      <c r="G400" s="1047"/>
      <c r="H400" s="655"/>
      <c r="I400" s="655"/>
      <c r="J400" s="655"/>
      <c r="K400" s="655"/>
      <c r="L400" s="655"/>
      <c r="M400" s="655"/>
      <c r="N400" s="1310"/>
      <c r="O400" s="655"/>
      <c r="P400" s="656"/>
      <c r="Q400" s="657"/>
      <c r="R400" s="704"/>
      <c r="S400" s="3180"/>
    </row>
    <row r="401" spans="7:19" ht="20.100000000000001" customHeight="1">
      <c r="G401" s="1047"/>
      <c r="H401" s="655"/>
      <c r="I401" s="655"/>
      <c r="J401" s="655"/>
      <c r="K401" s="655"/>
      <c r="L401" s="655"/>
      <c r="M401" s="655"/>
      <c r="N401" s="1310"/>
      <c r="O401" s="655"/>
      <c r="P401" s="656"/>
      <c r="Q401" s="657"/>
      <c r="R401" s="704"/>
      <c r="S401" s="3180"/>
    </row>
    <row r="402" spans="7:19" ht="20.100000000000001" customHeight="1">
      <c r="G402" s="1047"/>
      <c r="H402" s="655"/>
      <c r="I402" s="655"/>
      <c r="J402" s="655"/>
      <c r="K402" s="655"/>
      <c r="L402" s="655"/>
      <c r="M402" s="655"/>
      <c r="N402" s="1310"/>
      <c r="O402" s="655"/>
      <c r="P402" s="656"/>
      <c r="Q402" s="657"/>
      <c r="R402" s="704"/>
      <c r="S402" s="3180"/>
    </row>
    <row r="403" spans="7:19" ht="20.100000000000001" customHeight="1">
      <c r="G403" s="1047"/>
      <c r="H403" s="655"/>
      <c r="I403" s="655"/>
      <c r="J403" s="655"/>
      <c r="K403" s="655"/>
      <c r="L403" s="655"/>
      <c r="M403" s="655"/>
      <c r="N403" s="1310"/>
      <c r="O403" s="655"/>
      <c r="P403" s="656"/>
      <c r="Q403" s="657"/>
      <c r="R403" s="704"/>
      <c r="S403" s="3180"/>
    </row>
    <row r="404" spans="7:19" ht="20.100000000000001" customHeight="1">
      <c r="G404" s="1047"/>
      <c r="H404" s="655"/>
      <c r="I404" s="655"/>
      <c r="J404" s="655"/>
      <c r="K404" s="655"/>
      <c r="L404" s="655"/>
      <c r="M404" s="655"/>
      <c r="N404" s="1310"/>
      <c r="O404" s="655"/>
      <c r="P404" s="656"/>
      <c r="Q404" s="657"/>
      <c r="R404" s="704"/>
      <c r="S404" s="3180"/>
    </row>
    <row r="405" spans="7:19" ht="20.100000000000001" customHeight="1">
      <c r="G405" s="1047"/>
      <c r="H405" s="655"/>
      <c r="I405" s="655"/>
      <c r="J405" s="655"/>
      <c r="K405" s="655"/>
      <c r="L405" s="655"/>
      <c r="M405" s="655"/>
      <c r="N405" s="1310"/>
      <c r="O405" s="655"/>
      <c r="P405" s="656"/>
      <c r="Q405" s="657"/>
      <c r="R405" s="704"/>
      <c r="S405" s="3180"/>
    </row>
    <row r="406" spans="7:19" ht="20.100000000000001" customHeight="1">
      <c r="G406" s="1047"/>
      <c r="H406" s="655"/>
      <c r="I406" s="655"/>
      <c r="J406" s="655"/>
      <c r="K406" s="655"/>
      <c r="L406" s="655"/>
      <c r="M406" s="655"/>
      <c r="N406" s="1310"/>
      <c r="O406" s="655"/>
      <c r="P406" s="656"/>
      <c r="Q406" s="657"/>
      <c r="R406" s="704"/>
      <c r="S406" s="3180"/>
    </row>
    <row r="407" spans="7:19" ht="20.100000000000001" customHeight="1">
      <c r="G407" s="1047"/>
      <c r="H407" s="655"/>
      <c r="I407" s="655"/>
      <c r="J407" s="655"/>
      <c r="K407" s="655"/>
      <c r="L407" s="655"/>
      <c r="M407" s="655"/>
      <c r="N407" s="1310"/>
      <c r="O407" s="655"/>
      <c r="P407" s="656"/>
      <c r="Q407" s="657"/>
      <c r="R407" s="704"/>
      <c r="S407" s="3180"/>
    </row>
    <row r="408" spans="7:19" ht="20.100000000000001" customHeight="1">
      <c r="G408" s="1047"/>
      <c r="H408" s="655"/>
      <c r="I408" s="655"/>
      <c r="J408" s="655"/>
      <c r="K408" s="655"/>
      <c r="L408" s="655"/>
      <c r="M408" s="655"/>
      <c r="N408" s="1310"/>
      <c r="O408" s="655"/>
      <c r="P408" s="656"/>
      <c r="Q408" s="657"/>
      <c r="R408" s="704"/>
      <c r="S408" s="3180"/>
    </row>
    <row r="409" spans="7:19" ht="20.100000000000001" customHeight="1">
      <c r="G409" s="1047"/>
      <c r="H409" s="655"/>
      <c r="I409" s="655"/>
      <c r="J409" s="655"/>
      <c r="K409" s="655"/>
      <c r="L409" s="655"/>
      <c r="M409" s="655"/>
      <c r="N409" s="1310"/>
      <c r="O409" s="655"/>
      <c r="P409" s="656"/>
      <c r="Q409" s="657"/>
      <c r="R409" s="704"/>
      <c r="S409" s="3180"/>
    </row>
    <row r="410" spans="7:19" ht="20.100000000000001" customHeight="1">
      <c r="G410" s="1047"/>
      <c r="H410" s="655"/>
      <c r="I410" s="655"/>
      <c r="J410" s="655"/>
      <c r="K410" s="655"/>
      <c r="L410" s="655"/>
      <c r="M410" s="655"/>
      <c r="N410" s="1310"/>
      <c r="O410" s="655"/>
      <c r="P410" s="656"/>
      <c r="Q410" s="657"/>
      <c r="R410" s="704"/>
      <c r="S410" s="3180"/>
    </row>
    <row r="411" spans="7:19" ht="20.100000000000001" customHeight="1">
      <c r="G411" s="1047"/>
      <c r="H411" s="655"/>
      <c r="I411" s="655"/>
      <c r="J411" s="655"/>
      <c r="K411" s="655"/>
      <c r="L411" s="655"/>
      <c r="M411" s="655"/>
      <c r="N411" s="1310"/>
      <c r="O411" s="655"/>
      <c r="P411" s="656"/>
      <c r="Q411" s="657"/>
      <c r="R411" s="704"/>
      <c r="S411" s="3180"/>
    </row>
    <row r="412" spans="7:19" ht="20.100000000000001" customHeight="1">
      <c r="G412" s="1047"/>
      <c r="H412" s="655"/>
      <c r="I412" s="655"/>
      <c r="J412" s="655"/>
      <c r="K412" s="655"/>
      <c r="L412" s="655"/>
      <c r="M412" s="655"/>
      <c r="N412" s="1310"/>
      <c r="O412" s="655"/>
      <c r="P412" s="656"/>
      <c r="Q412" s="657"/>
      <c r="R412" s="704"/>
      <c r="S412" s="3180"/>
    </row>
    <row r="413" spans="7:19" ht="20.100000000000001" customHeight="1">
      <c r="G413" s="1047"/>
      <c r="H413" s="655"/>
      <c r="I413" s="655"/>
      <c r="J413" s="655"/>
      <c r="K413" s="655"/>
      <c r="L413" s="655"/>
      <c r="M413" s="655"/>
      <c r="N413" s="1310"/>
      <c r="O413" s="655"/>
      <c r="P413" s="656"/>
      <c r="Q413" s="657"/>
      <c r="R413" s="704"/>
      <c r="S413" s="3180"/>
    </row>
    <row r="414" spans="7:19" ht="20.100000000000001" customHeight="1">
      <c r="G414" s="1047"/>
      <c r="H414" s="655"/>
      <c r="I414" s="655"/>
      <c r="J414" s="655"/>
      <c r="K414" s="655"/>
      <c r="L414" s="655"/>
      <c r="M414" s="655"/>
      <c r="N414" s="1310"/>
      <c r="O414" s="655"/>
      <c r="P414" s="656"/>
      <c r="Q414" s="657"/>
      <c r="R414" s="704"/>
      <c r="S414" s="3180"/>
    </row>
    <row r="415" spans="7:19" ht="20.100000000000001" customHeight="1">
      <c r="G415" s="1047"/>
      <c r="H415" s="655"/>
      <c r="I415" s="655"/>
      <c r="J415" s="655"/>
      <c r="K415" s="655"/>
      <c r="L415" s="655"/>
      <c r="M415" s="655"/>
      <c r="N415" s="1310"/>
      <c r="O415" s="655"/>
      <c r="P415" s="656"/>
      <c r="Q415" s="657"/>
      <c r="R415" s="704"/>
      <c r="S415" s="3180"/>
    </row>
    <row r="416" spans="7:19" ht="20.100000000000001" customHeight="1">
      <c r="G416" s="1047"/>
      <c r="H416" s="655"/>
      <c r="I416" s="655"/>
      <c r="J416" s="655"/>
      <c r="K416" s="655"/>
      <c r="L416" s="655"/>
      <c r="M416" s="655"/>
      <c r="N416" s="1310"/>
      <c r="O416" s="655"/>
      <c r="P416" s="656"/>
      <c r="Q416" s="657"/>
      <c r="R416" s="704"/>
      <c r="S416" s="3180"/>
    </row>
    <row r="417" spans="7:19" ht="20.100000000000001" customHeight="1">
      <c r="G417" s="1047"/>
      <c r="H417" s="655"/>
      <c r="I417" s="655"/>
      <c r="J417" s="655"/>
      <c r="K417" s="655"/>
      <c r="L417" s="655"/>
      <c r="M417" s="655"/>
      <c r="N417" s="1310"/>
      <c r="O417" s="655"/>
      <c r="P417" s="656"/>
      <c r="Q417" s="657"/>
      <c r="R417" s="704"/>
      <c r="S417" s="3180"/>
    </row>
    <row r="418" spans="7:19" ht="20.100000000000001" customHeight="1">
      <c r="G418" s="1047"/>
      <c r="H418" s="655"/>
      <c r="I418" s="655"/>
      <c r="J418" s="655"/>
      <c r="K418" s="655"/>
      <c r="L418" s="655"/>
      <c r="M418" s="655"/>
      <c r="N418" s="1310"/>
      <c r="O418" s="655"/>
      <c r="P418" s="656"/>
      <c r="Q418" s="657"/>
      <c r="R418" s="704"/>
      <c r="S418" s="3180"/>
    </row>
    <row r="419" spans="7:19" ht="20.100000000000001" customHeight="1">
      <c r="G419" s="1047"/>
      <c r="H419" s="655"/>
      <c r="I419" s="655"/>
      <c r="J419" s="655"/>
      <c r="K419" s="655"/>
      <c r="L419" s="655"/>
      <c r="M419" s="655"/>
      <c r="N419" s="1310"/>
      <c r="O419" s="655"/>
      <c r="P419" s="656"/>
      <c r="Q419" s="657"/>
      <c r="R419" s="704"/>
      <c r="S419" s="3180"/>
    </row>
    <row r="420" spans="7:19" ht="20.100000000000001" customHeight="1">
      <c r="G420" s="1047"/>
      <c r="H420" s="655"/>
      <c r="I420" s="655"/>
      <c r="J420" s="655"/>
      <c r="K420" s="655"/>
      <c r="L420" s="655"/>
      <c r="M420" s="655"/>
      <c r="N420" s="1310"/>
      <c r="O420" s="655"/>
      <c r="P420" s="656"/>
      <c r="Q420" s="657"/>
      <c r="R420" s="704"/>
      <c r="S420" s="3180"/>
    </row>
    <row r="421" spans="7:19" ht="20.100000000000001" customHeight="1">
      <c r="G421" s="1047"/>
      <c r="H421" s="655"/>
      <c r="I421" s="655"/>
      <c r="J421" s="655"/>
      <c r="K421" s="655"/>
      <c r="L421" s="655"/>
      <c r="M421" s="655"/>
      <c r="N421" s="1310"/>
      <c r="O421" s="655"/>
      <c r="P421" s="656"/>
      <c r="Q421" s="657"/>
      <c r="R421" s="704"/>
      <c r="S421" s="3180"/>
    </row>
    <row r="422" spans="7:19" ht="20.100000000000001" customHeight="1">
      <c r="G422" s="1047"/>
      <c r="H422" s="655"/>
      <c r="I422" s="655"/>
      <c r="J422" s="655"/>
      <c r="K422" s="655"/>
      <c r="L422" s="655"/>
      <c r="M422" s="655"/>
      <c r="N422" s="1310"/>
      <c r="O422" s="655"/>
      <c r="P422" s="656"/>
      <c r="Q422" s="657"/>
      <c r="R422" s="704"/>
      <c r="S422" s="3180"/>
    </row>
    <row r="423" spans="7:19" ht="20.100000000000001" customHeight="1">
      <c r="G423" s="1047"/>
      <c r="H423" s="655"/>
      <c r="I423" s="655"/>
      <c r="J423" s="655"/>
      <c r="K423" s="655"/>
      <c r="L423" s="655"/>
      <c r="M423" s="655"/>
      <c r="N423" s="1310"/>
      <c r="O423" s="655"/>
      <c r="P423" s="656"/>
      <c r="Q423" s="657"/>
      <c r="R423" s="704"/>
      <c r="S423" s="3180"/>
    </row>
    <row r="424" spans="7:19" ht="20.100000000000001" customHeight="1">
      <c r="G424" s="1047"/>
      <c r="H424" s="655"/>
      <c r="I424" s="655"/>
      <c r="J424" s="655"/>
      <c r="K424" s="655"/>
      <c r="L424" s="655"/>
      <c r="M424" s="655"/>
      <c r="N424" s="1310"/>
      <c r="O424" s="655"/>
      <c r="P424" s="656"/>
      <c r="Q424" s="657"/>
      <c r="R424" s="704"/>
      <c r="S424" s="3180"/>
    </row>
    <row r="425" spans="7:19" ht="20.100000000000001" customHeight="1">
      <c r="G425" s="1047"/>
      <c r="H425" s="655"/>
      <c r="I425" s="655"/>
      <c r="J425" s="655"/>
      <c r="K425" s="655"/>
      <c r="L425" s="655"/>
      <c r="M425" s="655"/>
      <c r="N425" s="1310"/>
      <c r="O425" s="655"/>
      <c r="P425" s="656"/>
      <c r="Q425" s="657"/>
      <c r="R425" s="704"/>
      <c r="S425" s="3180"/>
    </row>
    <row r="426" spans="7:19" ht="20.100000000000001" customHeight="1">
      <c r="G426" s="1047"/>
      <c r="H426" s="655"/>
      <c r="I426" s="655"/>
      <c r="J426" s="655"/>
      <c r="K426" s="655"/>
      <c r="L426" s="655"/>
      <c r="M426" s="655"/>
      <c r="N426" s="1310"/>
      <c r="O426" s="655"/>
      <c r="P426" s="656"/>
      <c r="Q426" s="657"/>
      <c r="R426" s="704"/>
      <c r="S426" s="3180"/>
    </row>
    <row r="427" spans="7:19" ht="20.100000000000001" customHeight="1">
      <c r="G427" s="1047"/>
      <c r="H427" s="655"/>
      <c r="I427" s="655"/>
      <c r="J427" s="655"/>
      <c r="K427" s="655"/>
      <c r="L427" s="655"/>
      <c r="M427" s="655"/>
      <c r="N427" s="1310"/>
      <c r="O427" s="655"/>
      <c r="P427" s="656"/>
      <c r="Q427" s="657"/>
      <c r="R427" s="704"/>
      <c r="S427" s="3180"/>
    </row>
    <row r="428" spans="7:19" ht="20.100000000000001" customHeight="1">
      <c r="G428" s="1047"/>
      <c r="H428" s="655"/>
      <c r="I428" s="655"/>
      <c r="J428" s="655"/>
      <c r="K428" s="655"/>
      <c r="L428" s="655"/>
      <c r="M428" s="655"/>
      <c r="N428" s="1310"/>
      <c r="O428" s="655"/>
      <c r="P428" s="656"/>
      <c r="Q428" s="657"/>
      <c r="R428" s="704"/>
      <c r="S428" s="3180"/>
    </row>
    <row r="429" spans="7:19" ht="20.100000000000001" customHeight="1">
      <c r="G429" s="1047"/>
      <c r="H429" s="655"/>
      <c r="I429" s="655"/>
      <c r="J429" s="655"/>
      <c r="K429" s="655"/>
      <c r="L429" s="655"/>
      <c r="M429" s="655"/>
      <c r="N429" s="1310"/>
      <c r="O429" s="655"/>
      <c r="P429" s="656"/>
      <c r="Q429" s="657"/>
      <c r="R429" s="704"/>
      <c r="S429" s="3180"/>
    </row>
    <row r="430" spans="7:19" ht="20.100000000000001" customHeight="1">
      <c r="G430" s="1047"/>
      <c r="H430" s="655"/>
      <c r="I430" s="655"/>
      <c r="J430" s="655"/>
      <c r="K430" s="655"/>
      <c r="L430" s="655"/>
      <c r="M430" s="655"/>
      <c r="N430" s="1310"/>
      <c r="O430" s="655"/>
      <c r="P430" s="656"/>
      <c r="Q430" s="657"/>
      <c r="R430" s="704"/>
      <c r="S430" s="3180"/>
    </row>
    <row r="431" spans="7:19" ht="20.100000000000001" customHeight="1">
      <c r="G431" s="1047"/>
      <c r="H431" s="655"/>
      <c r="I431" s="655"/>
      <c r="J431" s="655"/>
      <c r="K431" s="655"/>
      <c r="L431" s="655"/>
      <c r="M431" s="655"/>
      <c r="N431" s="1310"/>
      <c r="O431" s="655"/>
      <c r="P431" s="656"/>
      <c r="Q431" s="657"/>
      <c r="R431" s="704"/>
      <c r="S431" s="3180"/>
    </row>
    <row r="432" spans="7:19" ht="20.100000000000001" customHeight="1">
      <c r="G432" s="1047"/>
      <c r="H432" s="655"/>
      <c r="I432" s="655"/>
      <c r="J432" s="655"/>
      <c r="K432" s="655"/>
      <c r="L432" s="655"/>
      <c r="M432" s="655"/>
      <c r="N432" s="1310"/>
      <c r="O432" s="655"/>
      <c r="P432" s="656"/>
      <c r="Q432" s="657"/>
      <c r="R432" s="704"/>
      <c r="S432" s="3180"/>
    </row>
    <row r="433" spans="7:19" ht="20.100000000000001" customHeight="1">
      <c r="G433" s="1047"/>
      <c r="H433" s="655"/>
      <c r="I433" s="655"/>
      <c r="J433" s="655"/>
      <c r="K433" s="655"/>
      <c r="L433" s="655"/>
      <c r="M433" s="655"/>
      <c r="N433" s="1310"/>
      <c r="O433" s="655"/>
      <c r="P433" s="656"/>
      <c r="Q433" s="657"/>
      <c r="R433" s="704"/>
      <c r="S433" s="3180"/>
    </row>
    <row r="434" spans="7:19" ht="20.100000000000001" customHeight="1">
      <c r="G434" s="1047"/>
      <c r="H434" s="655"/>
      <c r="I434" s="655"/>
      <c r="J434" s="655"/>
      <c r="K434" s="655"/>
      <c r="L434" s="655"/>
      <c r="M434" s="655"/>
      <c r="N434" s="1310"/>
      <c r="O434" s="655"/>
      <c r="P434" s="656"/>
      <c r="Q434" s="657"/>
      <c r="R434" s="704"/>
      <c r="S434" s="3180"/>
    </row>
    <row r="435" spans="7:19" ht="20.100000000000001" customHeight="1">
      <c r="G435" s="1047"/>
      <c r="H435" s="655"/>
      <c r="I435" s="655"/>
      <c r="J435" s="655"/>
      <c r="K435" s="655"/>
      <c r="L435" s="655"/>
      <c r="M435" s="655"/>
      <c r="N435" s="1310"/>
      <c r="O435" s="655"/>
      <c r="P435" s="656"/>
      <c r="Q435" s="657"/>
      <c r="R435" s="704"/>
      <c r="S435" s="3180"/>
    </row>
    <row r="436" spans="7:19" ht="20.100000000000001" customHeight="1">
      <c r="G436" s="1047"/>
      <c r="H436" s="655"/>
      <c r="I436" s="655"/>
      <c r="J436" s="655"/>
      <c r="K436" s="655"/>
      <c r="L436" s="655"/>
      <c r="M436" s="655"/>
      <c r="N436" s="1310"/>
      <c r="O436" s="655"/>
      <c r="P436" s="656"/>
      <c r="Q436" s="657"/>
      <c r="R436" s="704"/>
      <c r="S436" s="3180"/>
    </row>
    <row r="437" spans="7:19" ht="20.100000000000001" customHeight="1">
      <c r="G437" s="1047"/>
      <c r="H437" s="655"/>
      <c r="I437" s="655"/>
      <c r="J437" s="655"/>
      <c r="K437" s="655"/>
      <c r="L437" s="655"/>
      <c r="M437" s="655"/>
      <c r="N437" s="1310"/>
      <c r="O437" s="655"/>
      <c r="P437" s="656"/>
      <c r="Q437" s="657"/>
      <c r="R437" s="704"/>
      <c r="S437" s="3180"/>
    </row>
    <row r="438" spans="7:19" ht="20.100000000000001" customHeight="1">
      <c r="G438" s="1047"/>
      <c r="H438" s="655"/>
      <c r="I438" s="655"/>
      <c r="J438" s="655"/>
      <c r="K438" s="655"/>
      <c r="L438" s="655"/>
      <c r="M438" s="655"/>
      <c r="N438" s="1310"/>
      <c r="O438" s="655"/>
      <c r="P438" s="656"/>
      <c r="Q438" s="657"/>
      <c r="R438" s="704"/>
      <c r="S438" s="3180"/>
    </row>
    <row r="439" spans="7:19" ht="20.100000000000001" customHeight="1">
      <c r="G439" s="1047"/>
      <c r="H439" s="655"/>
      <c r="I439" s="655"/>
      <c r="J439" s="655"/>
      <c r="K439" s="655"/>
      <c r="L439" s="655"/>
      <c r="M439" s="655"/>
      <c r="N439" s="1310"/>
      <c r="O439" s="655"/>
      <c r="P439" s="656"/>
      <c r="Q439" s="657"/>
      <c r="R439" s="704"/>
      <c r="S439" s="3180"/>
    </row>
    <row r="440" spans="7:19" ht="20.100000000000001" customHeight="1">
      <c r="G440" s="1047"/>
      <c r="H440" s="655"/>
      <c r="I440" s="655"/>
      <c r="J440" s="655"/>
      <c r="K440" s="655"/>
      <c r="L440" s="655"/>
      <c r="M440" s="655"/>
      <c r="N440" s="1310"/>
      <c r="O440" s="655"/>
      <c r="P440" s="656"/>
      <c r="Q440" s="657"/>
      <c r="R440" s="704"/>
      <c r="S440" s="3180"/>
    </row>
    <row r="441" spans="7:19" ht="20.100000000000001" customHeight="1">
      <c r="G441" s="1047"/>
      <c r="H441" s="655"/>
      <c r="I441" s="655"/>
      <c r="J441" s="655"/>
      <c r="K441" s="655"/>
      <c r="L441" s="655"/>
      <c r="M441" s="655"/>
      <c r="N441" s="1310"/>
      <c r="O441" s="655"/>
      <c r="P441" s="656"/>
      <c r="Q441" s="657"/>
      <c r="R441" s="704"/>
      <c r="S441" s="3180"/>
    </row>
    <row r="442" spans="7:19" ht="20.100000000000001" customHeight="1">
      <c r="G442" s="1047"/>
      <c r="H442" s="655"/>
      <c r="I442" s="655"/>
      <c r="J442" s="655"/>
      <c r="K442" s="655"/>
      <c r="L442" s="655"/>
      <c r="M442" s="655"/>
      <c r="N442" s="1310"/>
      <c r="O442" s="655"/>
      <c r="P442" s="656"/>
      <c r="Q442" s="657"/>
      <c r="R442" s="704"/>
      <c r="S442" s="3180"/>
    </row>
    <row r="443" spans="7:19" ht="20.100000000000001" customHeight="1">
      <c r="G443" s="1047"/>
      <c r="H443" s="655"/>
      <c r="I443" s="655"/>
      <c r="J443" s="655"/>
      <c r="K443" s="655"/>
      <c r="L443" s="655"/>
      <c r="M443" s="655"/>
      <c r="N443" s="1310"/>
      <c r="O443" s="655"/>
      <c r="P443" s="656"/>
      <c r="Q443" s="657"/>
      <c r="R443" s="704"/>
      <c r="S443" s="3180"/>
    </row>
    <row r="444" spans="7:19" ht="20.100000000000001" customHeight="1">
      <c r="G444" s="1047"/>
      <c r="H444" s="655"/>
      <c r="I444" s="655"/>
      <c r="J444" s="655"/>
      <c r="K444" s="655"/>
      <c r="L444" s="655"/>
      <c r="M444" s="655"/>
      <c r="N444" s="1310"/>
      <c r="O444" s="655"/>
      <c r="P444" s="656"/>
      <c r="Q444" s="657"/>
      <c r="R444" s="704"/>
      <c r="S444" s="3180"/>
    </row>
    <row r="445" spans="7:19" ht="20.100000000000001" customHeight="1">
      <c r="G445" s="1047"/>
      <c r="H445" s="655"/>
      <c r="I445" s="655"/>
      <c r="J445" s="655"/>
      <c r="K445" s="655"/>
      <c r="L445" s="655"/>
      <c r="M445" s="655"/>
      <c r="N445" s="1310"/>
      <c r="O445" s="655"/>
      <c r="P445" s="656"/>
      <c r="Q445" s="657"/>
      <c r="R445" s="704"/>
      <c r="S445" s="3180"/>
    </row>
    <row r="446" spans="7:19" ht="20.100000000000001" customHeight="1">
      <c r="G446" s="1047"/>
      <c r="H446" s="655"/>
      <c r="I446" s="655"/>
      <c r="J446" s="655"/>
      <c r="K446" s="655"/>
      <c r="L446" s="655"/>
      <c r="M446" s="655"/>
      <c r="N446" s="1310"/>
      <c r="O446" s="655"/>
      <c r="P446" s="656"/>
      <c r="Q446" s="657"/>
      <c r="R446" s="704"/>
      <c r="S446" s="3180"/>
    </row>
    <row r="447" spans="7:19" ht="20.100000000000001" customHeight="1">
      <c r="G447" s="1047"/>
      <c r="H447" s="655"/>
      <c r="I447" s="655"/>
      <c r="J447" s="655"/>
      <c r="K447" s="655"/>
      <c r="L447" s="655"/>
      <c r="M447" s="655"/>
      <c r="N447" s="1310"/>
      <c r="O447" s="655"/>
      <c r="P447" s="656"/>
      <c r="Q447" s="657"/>
      <c r="R447" s="704"/>
      <c r="S447" s="3180"/>
    </row>
    <row r="448" spans="7:19" ht="20.100000000000001" customHeight="1">
      <c r="G448" s="1047"/>
      <c r="H448" s="655"/>
      <c r="I448" s="655"/>
      <c r="J448" s="655"/>
      <c r="K448" s="655"/>
      <c r="L448" s="655"/>
      <c r="M448" s="655"/>
      <c r="N448" s="1310"/>
      <c r="O448" s="655"/>
      <c r="P448" s="656"/>
      <c r="Q448" s="657"/>
      <c r="R448" s="704"/>
      <c r="S448" s="3180"/>
    </row>
    <row r="449" spans="7:19" ht="20.100000000000001" customHeight="1">
      <c r="G449" s="1047"/>
      <c r="H449" s="655"/>
      <c r="I449" s="655"/>
      <c r="J449" s="655"/>
      <c r="K449" s="655"/>
      <c r="L449" s="655"/>
      <c r="M449" s="655"/>
      <c r="N449" s="1310"/>
      <c r="O449" s="655"/>
      <c r="P449" s="656"/>
      <c r="Q449" s="657"/>
      <c r="R449" s="704"/>
      <c r="S449" s="3180"/>
    </row>
    <row r="450" spans="7:19" ht="20.100000000000001" customHeight="1">
      <c r="G450" s="1047"/>
      <c r="H450" s="655"/>
      <c r="I450" s="655"/>
      <c r="J450" s="655"/>
      <c r="K450" s="655"/>
      <c r="L450" s="655"/>
      <c r="M450" s="655"/>
      <c r="N450" s="1310"/>
      <c r="O450" s="655"/>
      <c r="P450" s="656"/>
      <c r="Q450" s="657"/>
      <c r="R450" s="704"/>
      <c r="S450" s="3180"/>
    </row>
    <row r="451" spans="7:19" ht="20.100000000000001" customHeight="1">
      <c r="G451" s="1047"/>
      <c r="H451" s="655"/>
      <c r="I451" s="655"/>
      <c r="J451" s="655"/>
      <c r="K451" s="655"/>
      <c r="L451" s="655"/>
      <c r="M451" s="655"/>
      <c r="N451" s="1310"/>
      <c r="O451" s="655"/>
      <c r="P451" s="656"/>
      <c r="Q451" s="657"/>
      <c r="R451" s="704"/>
      <c r="S451" s="3180"/>
    </row>
    <row r="452" spans="7:19" ht="20.100000000000001" customHeight="1">
      <c r="G452" s="1047"/>
      <c r="H452" s="655"/>
      <c r="I452" s="655"/>
      <c r="J452" s="655"/>
      <c r="K452" s="655"/>
      <c r="L452" s="655"/>
      <c r="M452" s="655"/>
      <c r="N452" s="1310"/>
      <c r="O452" s="655"/>
      <c r="P452" s="656"/>
      <c r="Q452" s="657"/>
      <c r="R452" s="704"/>
      <c r="S452" s="3180"/>
    </row>
    <row r="453" spans="7:19" ht="20.100000000000001" customHeight="1">
      <c r="G453" s="1047"/>
      <c r="H453" s="655"/>
      <c r="I453" s="655"/>
      <c r="J453" s="655"/>
      <c r="K453" s="655"/>
      <c r="L453" s="655"/>
      <c r="M453" s="655"/>
      <c r="N453" s="1310"/>
      <c r="O453" s="655"/>
      <c r="P453" s="656"/>
      <c r="Q453" s="657"/>
      <c r="R453" s="704"/>
      <c r="S453" s="3180"/>
    </row>
    <row r="454" spans="7:19" ht="20.100000000000001" customHeight="1">
      <c r="G454" s="1047"/>
      <c r="H454" s="655"/>
      <c r="I454" s="655"/>
      <c r="J454" s="655"/>
      <c r="K454" s="655"/>
      <c r="L454" s="655"/>
      <c r="M454" s="655"/>
      <c r="N454" s="1310"/>
      <c r="O454" s="655"/>
      <c r="P454" s="656"/>
      <c r="Q454" s="657"/>
      <c r="R454" s="704"/>
      <c r="S454" s="3180"/>
    </row>
    <row r="455" spans="7:19" ht="20.100000000000001" customHeight="1">
      <c r="G455" s="1047"/>
      <c r="H455" s="655"/>
      <c r="I455" s="655"/>
      <c r="J455" s="655"/>
      <c r="K455" s="655"/>
      <c r="L455" s="655"/>
      <c r="M455" s="655"/>
      <c r="N455" s="1310"/>
      <c r="O455" s="655"/>
      <c r="P455" s="656"/>
      <c r="Q455" s="657"/>
      <c r="R455" s="704"/>
      <c r="S455" s="3180"/>
    </row>
    <row r="456" spans="7:19" ht="20.100000000000001" customHeight="1">
      <c r="G456" s="1047"/>
      <c r="H456" s="655"/>
      <c r="I456" s="655"/>
      <c r="J456" s="655"/>
      <c r="K456" s="655"/>
      <c r="L456" s="655"/>
      <c r="M456" s="655"/>
      <c r="N456" s="1310"/>
      <c r="O456" s="655"/>
      <c r="P456" s="656"/>
      <c r="Q456" s="657"/>
      <c r="R456" s="704"/>
      <c r="S456" s="3180"/>
    </row>
    <row r="457" spans="7:19" ht="20.100000000000001" customHeight="1">
      <c r="G457" s="1047"/>
      <c r="H457" s="655"/>
      <c r="I457" s="655"/>
      <c r="J457" s="655"/>
      <c r="K457" s="655"/>
      <c r="L457" s="655"/>
      <c r="M457" s="655"/>
      <c r="N457" s="1310"/>
      <c r="O457" s="655"/>
      <c r="P457" s="656"/>
      <c r="Q457" s="657"/>
      <c r="R457" s="704"/>
      <c r="S457" s="3180"/>
    </row>
    <row r="458" spans="7:19" ht="20.100000000000001" customHeight="1">
      <c r="G458" s="1047"/>
      <c r="H458" s="655"/>
      <c r="I458" s="655"/>
      <c r="J458" s="655"/>
      <c r="K458" s="655"/>
      <c r="L458" s="655"/>
      <c r="M458" s="655"/>
      <c r="N458" s="1310"/>
      <c r="O458" s="655"/>
      <c r="P458" s="656"/>
      <c r="Q458" s="657"/>
      <c r="R458" s="704"/>
      <c r="S458" s="3180"/>
    </row>
    <row r="459" spans="7:19" ht="20.100000000000001" customHeight="1">
      <c r="G459" s="1047"/>
      <c r="H459" s="655"/>
      <c r="I459" s="655"/>
      <c r="J459" s="655"/>
      <c r="K459" s="655"/>
      <c r="L459" s="655"/>
      <c r="M459" s="655"/>
      <c r="N459" s="1310"/>
      <c r="O459" s="655"/>
      <c r="P459" s="656"/>
      <c r="Q459" s="657"/>
      <c r="R459" s="704"/>
      <c r="S459" s="3180"/>
    </row>
    <row r="460" spans="7:19" ht="20.100000000000001" customHeight="1">
      <c r="G460" s="1047"/>
      <c r="H460" s="655"/>
      <c r="I460" s="655"/>
      <c r="J460" s="655"/>
      <c r="K460" s="655"/>
      <c r="L460" s="655"/>
      <c r="M460" s="655"/>
      <c r="N460" s="1310"/>
      <c r="O460" s="655"/>
      <c r="P460" s="656"/>
      <c r="Q460" s="657"/>
      <c r="R460" s="704"/>
      <c r="S460" s="3180"/>
    </row>
    <row r="461" spans="7:19" ht="20.100000000000001" customHeight="1">
      <c r="G461" s="1047"/>
      <c r="H461" s="655"/>
      <c r="I461" s="655"/>
      <c r="J461" s="655"/>
      <c r="K461" s="655"/>
      <c r="L461" s="655"/>
      <c r="M461" s="655"/>
      <c r="N461" s="1310"/>
      <c r="O461" s="655"/>
      <c r="P461" s="656"/>
      <c r="Q461" s="657"/>
      <c r="R461" s="704"/>
      <c r="S461" s="3180"/>
    </row>
    <row r="462" spans="7:19" ht="20.100000000000001" customHeight="1">
      <c r="G462" s="1047"/>
      <c r="H462" s="655"/>
      <c r="I462" s="655"/>
      <c r="J462" s="655"/>
      <c r="K462" s="655"/>
      <c r="L462" s="655"/>
      <c r="M462" s="655"/>
      <c r="N462" s="1310"/>
      <c r="O462" s="655"/>
      <c r="P462" s="656"/>
      <c r="Q462" s="657"/>
      <c r="R462" s="704"/>
      <c r="S462" s="3180"/>
    </row>
    <row r="463" spans="7:19" ht="20.100000000000001" customHeight="1">
      <c r="G463" s="1047"/>
      <c r="H463" s="655"/>
      <c r="I463" s="655"/>
      <c r="J463" s="655"/>
      <c r="K463" s="655"/>
      <c r="L463" s="655"/>
      <c r="M463" s="655"/>
      <c r="N463" s="1310"/>
      <c r="O463" s="655"/>
      <c r="P463" s="656"/>
      <c r="Q463" s="657"/>
      <c r="R463" s="704"/>
      <c r="S463" s="3180"/>
    </row>
    <row r="464" spans="7:19" ht="20.100000000000001" customHeight="1">
      <c r="G464" s="1047"/>
      <c r="H464" s="655"/>
      <c r="I464" s="655"/>
      <c r="J464" s="655"/>
      <c r="K464" s="655"/>
      <c r="L464" s="655"/>
      <c r="M464" s="655"/>
      <c r="N464" s="1310"/>
      <c r="O464" s="655"/>
      <c r="P464" s="656"/>
      <c r="Q464" s="657"/>
      <c r="R464" s="704"/>
      <c r="S464" s="3180"/>
    </row>
    <row r="465" spans="7:19" ht="20.100000000000001" customHeight="1">
      <c r="G465" s="1047"/>
      <c r="H465" s="655"/>
      <c r="I465" s="655"/>
      <c r="J465" s="655"/>
      <c r="K465" s="655"/>
      <c r="L465" s="655"/>
      <c r="M465" s="655"/>
      <c r="N465" s="1310"/>
      <c r="O465" s="655"/>
      <c r="P465" s="656"/>
      <c r="Q465" s="657"/>
      <c r="R465" s="704"/>
      <c r="S465" s="3180"/>
    </row>
    <row r="466" spans="7:19" ht="20.100000000000001" customHeight="1">
      <c r="G466" s="1047"/>
      <c r="H466" s="655"/>
      <c r="I466" s="655"/>
      <c r="J466" s="655"/>
      <c r="K466" s="655"/>
      <c r="L466" s="655"/>
      <c r="M466" s="655"/>
      <c r="N466" s="1310"/>
      <c r="O466" s="655"/>
      <c r="P466" s="656"/>
      <c r="Q466" s="657"/>
      <c r="R466" s="704"/>
      <c r="S466" s="3180"/>
    </row>
    <row r="467" spans="7:19" ht="20.100000000000001" customHeight="1">
      <c r="G467" s="1047"/>
      <c r="H467" s="655"/>
      <c r="I467" s="655"/>
      <c r="J467" s="655"/>
      <c r="K467" s="655"/>
      <c r="L467" s="655"/>
      <c r="M467" s="655"/>
      <c r="N467" s="1310"/>
      <c r="O467" s="655"/>
      <c r="P467" s="656"/>
      <c r="Q467" s="657"/>
      <c r="R467" s="704"/>
      <c r="S467" s="3180"/>
    </row>
    <row r="468" spans="7:19" ht="20.100000000000001" customHeight="1">
      <c r="G468" s="1047"/>
      <c r="H468" s="655"/>
      <c r="I468" s="655"/>
      <c r="J468" s="655"/>
      <c r="K468" s="655"/>
      <c r="L468" s="655"/>
      <c r="M468" s="655"/>
      <c r="N468" s="1310"/>
      <c r="O468" s="655"/>
      <c r="P468" s="656"/>
      <c r="Q468" s="657"/>
      <c r="R468" s="704"/>
      <c r="S468" s="3180"/>
    </row>
    <row r="469" spans="7:19" ht="20.100000000000001" customHeight="1">
      <c r="G469" s="1047"/>
      <c r="H469" s="655"/>
      <c r="I469" s="655"/>
      <c r="J469" s="655"/>
      <c r="K469" s="655"/>
      <c r="L469" s="655"/>
      <c r="M469" s="655"/>
      <c r="N469" s="1310"/>
      <c r="O469" s="655"/>
      <c r="P469" s="656"/>
      <c r="Q469" s="657"/>
      <c r="R469" s="704"/>
      <c r="S469" s="3180"/>
    </row>
    <row r="470" spans="7:19" ht="20.100000000000001" customHeight="1">
      <c r="G470" s="1047"/>
      <c r="H470" s="655"/>
      <c r="I470" s="655"/>
      <c r="J470" s="655"/>
      <c r="K470" s="655"/>
      <c r="L470" s="655"/>
      <c r="M470" s="655"/>
      <c r="N470" s="1310"/>
      <c r="O470" s="655"/>
      <c r="P470" s="656"/>
      <c r="Q470" s="657"/>
      <c r="R470" s="704"/>
      <c r="S470" s="3180"/>
    </row>
    <row r="471" spans="7:19" ht="20.100000000000001" customHeight="1">
      <c r="G471" s="1047"/>
      <c r="H471" s="655"/>
      <c r="I471" s="655"/>
      <c r="J471" s="655"/>
      <c r="K471" s="655"/>
      <c r="L471" s="655"/>
      <c r="M471" s="655"/>
      <c r="N471" s="1310"/>
      <c r="O471" s="655"/>
      <c r="P471" s="656"/>
      <c r="Q471" s="657"/>
      <c r="R471" s="704"/>
      <c r="S471" s="3180"/>
    </row>
    <row r="472" spans="7:19" ht="20.100000000000001" customHeight="1">
      <c r="G472" s="1047"/>
      <c r="H472" s="655"/>
      <c r="I472" s="655"/>
      <c r="J472" s="655"/>
      <c r="K472" s="655"/>
      <c r="L472" s="655"/>
      <c r="M472" s="655"/>
      <c r="N472" s="1310"/>
      <c r="O472" s="655"/>
      <c r="P472" s="656"/>
      <c r="Q472" s="657"/>
      <c r="R472" s="704"/>
      <c r="S472" s="3180"/>
    </row>
    <row r="473" spans="7:19" ht="20.100000000000001" customHeight="1">
      <c r="G473" s="1047"/>
      <c r="H473" s="655"/>
      <c r="I473" s="655"/>
      <c r="J473" s="655"/>
      <c r="K473" s="655"/>
      <c r="L473" s="655"/>
      <c r="M473" s="655"/>
      <c r="N473" s="1310"/>
      <c r="O473" s="655"/>
      <c r="P473" s="656"/>
      <c r="Q473" s="657"/>
      <c r="R473" s="704"/>
      <c r="S473" s="3180"/>
    </row>
    <row r="474" spans="7:19" ht="20.100000000000001" customHeight="1">
      <c r="G474" s="1047"/>
      <c r="H474" s="655"/>
      <c r="I474" s="655"/>
      <c r="J474" s="655"/>
      <c r="K474" s="655"/>
      <c r="L474" s="655"/>
      <c r="M474" s="655"/>
      <c r="N474" s="1310"/>
      <c r="O474" s="655"/>
      <c r="P474" s="656"/>
      <c r="Q474" s="657"/>
      <c r="R474" s="704"/>
      <c r="S474" s="3180"/>
    </row>
    <row r="475" spans="7:19" ht="20.100000000000001" customHeight="1">
      <c r="G475" s="1047"/>
      <c r="H475" s="655"/>
      <c r="I475" s="655"/>
      <c r="J475" s="655"/>
      <c r="K475" s="655"/>
      <c r="L475" s="655"/>
      <c r="M475" s="655"/>
      <c r="N475" s="1310"/>
      <c r="O475" s="655"/>
      <c r="P475" s="656"/>
      <c r="Q475" s="657"/>
      <c r="R475" s="704"/>
      <c r="S475" s="3180"/>
    </row>
    <row r="476" spans="7:19" ht="20.100000000000001" customHeight="1">
      <c r="G476" s="1047"/>
      <c r="H476" s="655"/>
      <c r="I476" s="655"/>
      <c r="J476" s="655"/>
      <c r="K476" s="655"/>
      <c r="L476" s="655"/>
      <c r="M476" s="655"/>
      <c r="N476" s="1310"/>
      <c r="O476" s="655"/>
      <c r="P476" s="656"/>
      <c r="Q476" s="657"/>
      <c r="R476" s="704"/>
      <c r="S476" s="3180"/>
    </row>
    <row r="477" spans="7:19" ht="20.100000000000001" customHeight="1">
      <c r="G477" s="1047"/>
      <c r="H477" s="655"/>
      <c r="I477" s="655"/>
      <c r="J477" s="655"/>
      <c r="K477" s="655"/>
      <c r="L477" s="655"/>
      <c r="M477" s="655"/>
      <c r="N477" s="1310"/>
      <c r="O477" s="655"/>
      <c r="P477" s="656"/>
      <c r="Q477" s="657"/>
      <c r="R477" s="704"/>
      <c r="S477" s="3180"/>
    </row>
    <row r="478" spans="7:19" ht="20.100000000000001" customHeight="1">
      <c r="G478" s="1047"/>
      <c r="H478" s="655"/>
      <c r="I478" s="655"/>
      <c r="J478" s="655"/>
      <c r="K478" s="655"/>
      <c r="L478" s="655"/>
      <c r="M478" s="655"/>
      <c r="N478" s="1310"/>
      <c r="O478" s="655"/>
      <c r="P478" s="656"/>
      <c r="Q478" s="657"/>
      <c r="R478" s="704"/>
      <c r="S478" s="3180"/>
    </row>
    <row r="479" spans="7:19" ht="20.100000000000001" customHeight="1">
      <c r="G479" s="1047"/>
      <c r="H479" s="655"/>
      <c r="I479" s="655"/>
      <c r="J479" s="655"/>
      <c r="K479" s="655"/>
      <c r="L479" s="655"/>
      <c r="M479" s="655"/>
      <c r="N479" s="1310"/>
      <c r="O479" s="655"/>
      <c r="P479" s="656"/>
      <c r="Q479" s="657"/>
      <c r="R479" s="704"/>
      <c r="S479" s="3180"/>
    </row>
    <row r="480" spans="7:19" ht="20.100000000000001" customHeight="1">
      <c r="G480" s="1047"/>
      <c r="H480" s="655"/>
      <c r="I480" s="655"/>
      <c r="J480" s="655"/>
      <c r="K480" s="655"/>
      <c r="L480" s="655"/>
      <c r="M480" s="655"/>
      <c r="N480" s="1310"/>
      <c r="O480" s="655"/>
      <c r="P480" s="656"/>
      <c r="Q480" s="657"/>
      <c r="R480" s="704"/>
      <c r="S480" s="3180"/>
    </row>
    <row r="481" spans="7:19" ht="20.100000000000001" customHeight="1">
      <c r="G481" s="1047"/>
      <c r="H481" s="655"/>
      <c r="I481" s="655"/>
      <c r="J481" s="655"/>
      <c r="K481" s="655"/>
      <c r="L481" s="655"/>
      <c r="M481" s="655"/>
      <c r="N481" s="1310"/>
      <c r="O481" s="655"/>
      <c r="P481" s="656"/>
      <c r="Q481" s="657"/>
      <c r="R481" s="704"/>
      <c r="S481" s="3180"/>
    </row>
    <row r="482" spans="7:19" ht="20.100000000000001" customHeight="1">
      <c r="G482" s="1047"/>
      <c r="H482" s="655"/>
      <c r="I482" s="655"/>
      <c r="J482" s="655"/>
      <c r="K482" s="655"/>
      <c r="L482" s="655"/>
      <c r="M482" s="655"/>
      <c r="N482" s="1310"/>
      <c r="O482" s="655"/>
      <c r="P482" s="656"/>
      <c r="Q482" s="657"/>
      <c r="R482" s="704"/>
      <c r="S482" s="3180"/>
    </row>
    <row r="483" spans="7:19" ht="20.100000000000001" customHeight="1">
      <c r="G483" s="1047"/>
      <c r="H483" s="655"/>
      <c r="I483" s="655"/>
      <c r="J483" s="655"/>
      <c r="K483" s="655"/>
      <c r="L483" s="655"/>
      <c r="M483" s="655"/>
      <c r="N483" s="1310"/>
      <c r="O483" s="655"/>
      <c r="P483" s="656"/>
      <c r="Q483" s="657"/>
      <c r="R483" s="704"/>
      <c r="S483" s="3180"/>
    </row>
    <row r="484" spans="7:19" ht="20.100000000000001" customHeight="1">
      <c r="G484" s="1047"/>
      <c r="H484" s="655"/>
      <c r="I484" s="655"/>
      <c r="J484" s="655"/>
      <c r="K484" s="655"/>
      <c r="L484" s="655"/>
      <c r="M484" s="655"/>
      <c r="N484" s="1310"/>
      <c r="O484" s="655"/>
      <c r="P484" s="656"/>
      <c r="Q484" s="657"/>
      <c r="R484" s="704"/>
      <c r="S484" s="3180"/>
    </row>
    <row r="485" spans="7:19" ht="20.100000000000001" customHeight="1">
      <c r="G485" s="1047"/>
      <c r="H485" s="655"/>
      <c r="I485" s="655"/>
      <c r="J485" s="655"/>
      <c r="K485" s="655"/>
      <c r="L485" s="655"/>
      <c r="M485" s="655"/>
      <c r="N485" s="1310"/>
      <c r="O485" s="655"/>
      <c r="P485" s="656"/>
      <c r="Q485" s="657"/>
      <c r="R485" s="704"/>
      <c r="S485" s="3180"/>
    </row>
    <row r="486" spans="7:19" ht="20.100000000000001" customHeight="1">
      <c r="G486" s="1047"/>
      <c r="H486" s="655"/>
      <c r="I486" s="655"/>
      <c r="J486" s="655"/>
      <c r="K486" s="655"/>
      <c r="L486" s="655"/>
      <c r="M486" s="655"/>
      <c r="N486" s="1310"/>
      <c r="O486" s="655"/>
      <c r="P486" s="656"/>
      <c r="Q486" s="657"/>
      <c r="R486" s="704"/>
      <c r="S486" s="3180"/>
    </row>
    <row r="487" spans="7:19" ht="20.100000000000001" customHeight="1">
      <c r="G487" s="1047"/>
      <c r="H487" s="655"/>
      <c r="I487" s="655"/>
      <c r="J487" s="655"/>
      <c r="K487" s="655"/>
      <c r="L487" s="655"/>
      <c r="M487" s="655"/>
      <c r="N487" s="1310"/>
      <c r="O487" s="655"/>
      <c r="P487" s="656"/>
      <c r="Q487" s="657"/>
      <c r="R487" s="704"/>
      <c r="S487" s="3180"/>
    </row>
    <row r="488" spans="7:19" ht="20.100000000000001" customHeight="1">
      <c r="G488" s="1047"/>
      <c r="H488" s="655"/>
      <c r="I488" s="655"/>
      <c r="J488" s="655"/>
      <c r="K488" s="655"/>
      <c r="L488" s="655"/>
      <c r="M488" s="655"/>
      <c r="N488" s="1310"/>
      <c r="O488" s="655"/>
      <c r="P488" s="656"/>
      <c r="Q488" s="657"/>
      <c r="R488" s="704"/>
      <c r="S488" s="3180"/>
    </row>
    <row r="489" spans="7:19" ht="20.100000000000001" customHeight="1">
      <c r="G489" s="1047"/>
      <c r="H489" s="655"/>
      <c r="I489" s="655"/>
      <c r="J489" s="655"/>
      <c r="K489" s="655"/>
      <c r="L489" s="655"/>
      <c r="M489" s="655"/>
      <c r="N489" s="1310"/>
      <c r="O489" s="655"/>
      <c r="P489" s="656"/>
      <c r="Q489" s="657"/>
      <c r="R489" s="704"/>
      <c r="S489" s="3180"/>
    </row>
    <row r="490" spans="7:19" ht="20.100000000000001" customHeight="1">
      <c r="G490" s="1047"/>
      <c r="H490" s="655"/>
      <c r="I490" s="655"/>
      <c r="J490" s="655"/>
      <c r="K490" s="655"/>
      <c r="L490" s="655"/>
      <c r="M490" s="655"/>
      <c r="N490" s="1310"/>
      <c r="O490" s="655"/>
      <c r="P490" s="656"/>
      <c r="Q490" s="657"/>
      <c r="R490" s="704"/>
      <c r="S490" s="3180"/>
    </row>
    <row r="491" spans="7:19" ht="20.100000000000001" customHeight="1">
      <c r="G491" s="1047"/>
      <c r="H491" s="655"/>
      <c r="I491" s="655"/>
      <c r="J491" s="655"/>
      <c r="K491" s="655"/>
      <c r="L491" s="655"/>
      <c r="M491" s="655"/>
      <c r="N491" s="1310"/>
      <c r="O491" s="655"/>
      <c r="P491" s="656"/>
      <c r="Q491" s="657"/>
      <c r="R491" s="704"/>
      <c r="S491" s="3180"/>
    </row>
    <row r="492" spans="7:19" ht="20.100000000000001" customHeight="1">
      <c r="G492" s="1047"/>
      <c r="H492" s="655"/>
      <c r="I492" s="655"/>
      <c r="J492" s="655"/>
      <c r="K492" s="655"/>
      <c r="L492" s="655"/>
      <c r="M492" s="655"/>
      <c r="N492" s="1310"/>
      <c r="O492" s="655"/>
      <c r="P492" s="656"/>
      <c r="Q492" s="657"/>
      <c r="R492" s="704"/>
      <c r="S492" s="3180"/>
    </row>
    <row r="493" spans="7:19" ht="20.100000000000001" customHeight="1">
      <c r="G493" s="1047"/>
      <c r="H493" s="655"/>
      <c r="I493" s="655"/>
      <c r="J493" s="655"/>
      <c r="K493" s="655"/>
      <c r="L493" s="655"/>
      <c r="M493" s="655"/>
      <c r="N493" s="1310"/>
      <c r="O493" s="655"/>
      <c r="P493" s="656"/>
      <c r="Q493" s="657"/>
      <c r="R493" s="704"/>
      <c r="S493" s="3180"/>
    </row>
    <row r="494" spans="7:19" ht="20.100000000000001" customHeight="1">
      <c r="G494" s="1047"/>
      <c r="H494" s="655"/>
      <c r="I494" s="655"/>
      <c r="J494" s="655"/>
      <c r="K494" s="655"/>
      <c r="L494" s="655"/>
      <c r="M494" s="655"/>
      <c r="N494" s="1310"/>
      <c r="O494" s="655"/>
      <c r="P494" s="656"/>
      <c r="Q494" s="657"/>
      <c r="R494" s="704"/>
      <c r="S494" s="3180"/>
    </row>
    <row r="495" spans="7:19" ht="20.100000000000001" customHeight="1">
      <c r="G495" s="1047"/>
      <c r="H495" s="655"/>
      <c r="I495" s="655"/>
      <c r="J495" s="655"/>
      <c r="K495" s="655"/>
      <c r="L495" s="655"/>
      <c r="M495" s="655"/>
      <c r="N495" s="1310"/>
      <c r="O495" s="655"/>
      <c r="P495" s="656"/>
      <c r="Q495" s="657"/>
      <c r="R495" s="704"/>
      <c r="S495" s="3180"/>
    </row>
    <row r="496" spans="7:19" ht="20.100000000000001" customHeight="1">
      <c r="G496" s="1047"/>
      <c r="H496" s="655"/>
      <c r="I496" s="655"/>
      <c r="J496" s="655"/>
      <c r="K496" s="655"/>
      <c r="L496" s="655"/>
      <c r="M496" s="655"/>
      <c r="N496" s="1310"/>
      <c r="O496" s="655"/>
      <c r="P496" s="656"/>
      <c r="Q496" s="657"/>
      <c r="R496" s="704"/>
      <c r="S496" s="3180"/>
    </row>
    <row r="497" spans="7:19" ht="20.100000000000001" customHeight="1">
      <c r="G497" s="1047"/>
      <c r="H497" s="655"/>
      <c r="I497" s="655"/>
      <c r="J497" s="655"/>
      <c r="K497" s="655"/>
      <c r="L497" s="655"/>
      <c r="M497" s="655"/>
      <c r="N497" s="1310"/>
      <c r="O497" s="655"/>
      <c r="P497" s="656"/>
      <c r="Q497" s="657"/>
      <c r="R497" s="704"/>
      <c r="S497" s="3180"/>
    </row>
    <row r="498" spans="7:19" ht="20.100000000000001" customHeight="1">
      <c r="G498" s="1047"/>
      <c r="H498" s="655"/>
      <c r="I498" s="655"/>
      <c r="J498" s="655"/>
      <c r="K498" s="655"/>
      <c r="L498" s="655"/>
      <c r="M498" s="655"/>
      <c r="N498" s="1310"/>
      <c r="O498" s="655"/>
      <c r="P498" s="656"/>
      <c r="Q498" s="657"/>
      <c r="R498" s="704"/>
      <c r="S498" s="3180"/>
    </row>
    <row r="499" spans="7:19" ht="20.100000000000001" customHeight="1">
      <c r="G499" s="1047"/>
      <c r="H499" s="655"/>
      <c r="I499" s="655"/>
      <c r="J499" s="655"/>
      <c r="K499" s="655"/>
      <c r="L499" s="655"/>
      <c r="M499" s="655"/>
      <c r="N499" s="1310"/>
      <c r="O499" s="655"/>
      <c r="P499" s="656"/>
      <c r="Q499" s="657"/>
      <c r="R499" s="704"/>
      <c r="S499" s="3180"/>
    </row>
    <row r="500" spans="7:19" ht="20.100000000000001" customHeight="1">
      <c r="G500" s="1047"/>
      <c r="H500" s="655"/>
      <c r="I500" s="655"/>
      <c r="J500" s="655"/>
      <c r="K500" s="655"/>
      <c r="L500" s="655"/>
      <c r="M500" s="655"/>
      <c r="N500" s="1310"/>
      <c r="O500" s="655"/>
      <c r="P500" s="656"/>
      <c r="Q500" s="657"/>
      <c r="R500" s="704"/>
      <c r="S500" s="3180"/>
    </row>
    <row r="501" spans="7:19" ht="20.100000000000001" customHeight="1">
      <c r="G501" s="1047"/>
      <c r="H501" s="655"/>
      <c r="I501" s="655"/>
      <c r="J501" s="655"/>
      <c r="K501" s="655"/>
      <c r="L501" s="655"/>
      <c r="M501" s="655"/>
      <c r="N501" s="1310"/>
      <c r="O501" s="655"/>
      <c r="P501" s="656"/>
      <c r="Q501" s="657"/>
      <c r="R501" s="704"/>
      <c r="S501" s="3180"/>
    </row>
    <row r="502" spans="7:19" ht="20.100000000000001" customHeight="1">
      <c r="G502" s="1047"/>
      <c r="H502" s="655"/>
      <c r="I502" s="655"/>
      <c r="J502" s="655"/>
      <c r="K502" s="655"/>
      <c r="L502" s="655"/>
      <c r="M502" s="655"/>
      <c r="N502" s="1310"/>
      <c r="O502" s="655"/>
      <c r="P502" s="656"/>
      <c r="Q502" s="657"/>
      <c r="R502" s="704"/>
      <c r="S502" s="3180"/>
    </row>
    <row r="503" spans="7:19" ht="20.100000000000001" customHeight="1">
      <c r="G503" s="1047"/>
      <c r="H503" s="655"/>
      <c r="I503" s="655"/>
      <c r="J503" s="655"/>
      <c r="K503" s="655"/>
      <c r="L503" s="655"/>
      <c r="M503" s="655"/>
      <c r="N503" s="1310"/>
      <c r="O503" s="655"/>
      <c r="P503" s="656"/>
      <c r="Q503" s="657"/>
      <c r="R503" s="704"/>
      <c r="S503" s="3180"/>
    </row>
    <row r="504" spans="7:19" ht="20.100000000000001" customHeight="1">
      <c r="G504" s="1047"/>
      <c r="H504" s="655"/>
      <c r="I504" s="655"/>
      <c r="J504" s="655"/>
      <c r="K504" s="655"/>
      <c r="L504" s="655"/>
      <c r="M504" s="655"/>
      <c r="N504" s="1310"/>
      <c r="O504" s="655"/>
      <c r="P504" s="656"/>
      <c r="Q504" s="657"/>
      <c r="R504" s="704"/>
      <c r="S504" s="3180"/>
    </row>
    <row r="505" spans="7:19" ht="20.100000000000001" customHeight="1">
      <c r="G505" s="1047"/>
      <c r="H505" s="655"/>
      <c r="I505" s="655"/>
      <c r="J505" s="655"/>
      <c r="K505" s="655"/>
      <c r="L505" s="655"/>
      <c r="M505" s="655"/>
      <c r="N505" s="1310"/>
      <c r="O505" s="655"/>
      <c r="P505" s="656"/>
      <c r="Q505" s="657"/>
      <c r="R505" s="704"/>
      <c r="S505" s="3180"/>
    </row>
    <row r="506" spans="7:19" ht="20.100000000000001" customHeight="1">
      <c r="G506" s="1047"/>
      <c r="H506" s="655"/>
      <c r="I506" s="655"/>
      <c r="J506" s="655"/>
      <c r="K506" s="655"/>
      <c r="L506" s="655"/>
      <c r="M506" s="655"/>
      <c r="N506" s="1310"/>
      <c r="O506" s="655"/>
      <c r="P506" s="656"/>
      <c r="Q506" s="657"/>
      <c r="R506" s="704"/>
      <c r="S506" s="3180"/>
    </row>
    <row r="507" spans="7:19" ht="20.100000000000001" customHeight="1">
      <c r="G507" s="1047"/>
      <c r="H507" s="655"/>
      <c r="I507" s="655"/>
      <c r="J507" s="655"/>
      <c r="K507" s="655"/>
      <c r="L507" s="655"/>
      <c r="M507" s="655"/>
      <c r="N507" s="1310"/>
      <c r="O507" s="655"/>
      <c r="P507" s="656"/>
      <c r="Q507" s="657"/>
      <c r="R507" s="704"/>
      <c r="S507" s="3180"/>
    </row>
    <row r="508" spans="7:19" ht="20.100000000000001" customHeight="1">
      <c r="G508" s="1047"/>
      <c r="H508" s="655"/>
      <c r="I508" s="655"/>
      <c r="J508" s="655"/>
      <c r="K508" s="655"/>
      <c r="L508" s="655"/>
      <c r="M508" s="655"/>
      <c r="N508" s="1310"/>
      <c r="O508" s="655"/>
      <c r="P508" s="656"/>
      <c r="Q508" s="657"/>
      <c r="R508" s="704"/>
      <c r="S508" s="3180"/>
    </row>
    <row r="509" spans="7:19" ht="20.100000000000001" customHeight="1">
      <c r="G509" s="1047"/>
      <c r="H509" s="655"/>
      <c r="I509" s="655"/>
      <c r="J509" s="655"/>
      <c r="K509" s="655"/>
      <c r="L509" s="655"/>
      <c r="M509" s="655"/>
      <c r="N509" s="1310"/>
      <c r="O509" s="655"/>
      <c r="P509" s="656"/>
      <c r="Q509" s="657"/>
      <c r="R509" s="704"/>
      <c r="S509" s="3180"/>
    </row>
    <row r="510" spans="7:19" ht="20.100000000000001" customHeight="1">
      <c r="G510" s="1047"/>
      <c r="H510" s="655"/>
      <c r="I510" s="655"/>
      <c r="J510" s="655"/>
      <c r="K510" s="655"/>
      <c r="L510" s="655"/>
      <c r="M510" s="655"/>
      <c r="N510" s="1310"/>
      <c r="O510" s="655"/>
      <c r="P510" s="656"/>
      <c r="Q510" s="657"/>
      <c r="R510" s="704"/>
      <c r="S510" s="3180"/>
    </row>
    <row r="511" spans="7:19" ht="20.100000000000001" customHeight="1">
      <c r="G511" s="1047"/>
      <c r="H511" s="655"/>
      <c r="I511" s="655"/>
      <c r="J511" s="655"/>
      <c r="K511" s="655"/>
      <c r="L511" s="655"/>
      <c r="M511" s="655"/>
      <c r="N511" s="1310"/>
      <c r="O511" s="655"/>
      <c r="P511" s="656"/>
      <c r="Q511" s="657"/>
      <c r="R511" s="704"/>
      <c r="S511" s="3180"/>
    </row>
    <row r="512" spans="7:19" ht="20.100000000000001" customHeight="1">
      <c r="G512" s="1047"/>
      <c r="H512" s="655"/>
      <c r="I512" s="655"/>
      <c r="J512" s="655"/>
      <c r="K512" s="655"/>
      <c r="L512" s="655"/>
      <c r="M512" s="655"/>
      <c r="N512" s="1310"/>
      <c r="O512" s="655"/>
      <c r="P512" s="656"/>
      <c r="Q512" s="657"/>
      <c r="R512" s="704"/>
      <c r="S512" s="3180"/>
    </row>
    <row r="513" spans="7:19" ht="20.100000000000001" customHeight="1">
      <c r="G513" s="1047"/>
      <c r="H513" s="655"/>
      <c r="I513" s="655"/>
      <c r="J513" s="655"/>
      <c r="K513" s="655"/>
      <c r="L513" s="655"/>
      <c r="M513" s="655"/>
      <c r="N513" s="1310"/>
      <c r="O513" s="655"/>
      <c r="P513" s="656"/>
      <c r="Q513" s="657"/>
      <c r="R513" s="704"/>
      <c r="S513" s="3180"/>
    </row>
    <row r="514" spans="7:19" ht="20.100000000000001" customHeight="1">
      <c r="G514" s="1047"/>
      <c r="H514" s="655"/>
      <c r="I514" s="655"/>
      <c r="J514" s="655"/>
      <c r="K514" s="655"/>
      <c r="L514" s="655"/>
      <c r="M514" s="655"/>
      <c r="N514" s="1310"/>
      <c r="O514" s="655"/>
      <c r="P514" s="656"/>
      <c r="Q514" s="657"/>
      <c r="R514" s="704"/>
      <c r="S514" s="3180"/>
    </row>
    <row r="515" spans="7:19" ht="20.100000000000001" customHeight="1">
      <c r="G515" s="1047"/>
      <c r="H515" s="655"/>
      <c r="I515" s="655"/>
      <c r="J515" s="655"/>
      <c r="K515" s="655"/>
      <c r="L515" s="655"/>
      <c r="M515" s="655"/>
      <c r="N515" s="1310"/>
      <c r="O515" s="655"/>
      <c r="P515" s="656"/>
      <c r="Q515" s="657"/>
      <c r="R515" s="704"/>
      <c r="S515" s="3180"/>
    </row>
    <row r="516" spans="7:19" ht="20.100000000000001" customHeight="1">
      <c r="G516" s="1047"/>
      <c r="H516" s="655"/>
      <c r="I516" s="655"/>
      <c r="J516" s="655"/>
      <c r="K516" s="655"/>
      <c r="L516" s="655"/>
      <c r="M516" s="655"/>
      <c r="N516" s="1310"/>
      <c r="O516" s="655"/>
      <c r="P516" s="656"/>
      <c r="Q516" s="657"/>
      <c r="R516" s="704"/>
      <c r="S516" s="3180"/>
    </row>
    <row r="517" spans="7:19" ht="20.100000000000001" customHeight="1">
      <c r="G517" s="1047"/>
      <c r="H517" s="655"/>
      <c r="I517" s="655"/>
      <c r="J517" s="655"/>
      <c r="K517" s="655"/>
      <c r="L517" s="655"/>
      <c r="M517" s="655"/>
      <c r="N517" s="1310"/>
      <c r="O517" s="655"/>
      <c r="P517" s="656"/>
      <c r="Q517" s="657"/>
      <c r="R517" s="704"/>
      <c r="S517" s="3180"/>
    </row>
    <row r="518" spans="7:19" ht="20.100000000000001" customHeight="1">
      <c r="G518" s="1047"/>
      <c r="H518" s="655"/>
      <c r="I518" s="655"/>
      <c r="J518" s="655"/>
      <c r="K518" s="655"/>
      <c r="L518" s="655"/>
      <c r="M518" s="655"/>
      <c r="N518" s="1310"/>
      <c r="O518" s="655"/>
      <c r="P518" s="656"/>
      <c r="Q518" s="657"/>
      <c r="R518" s="704"/>
      <c r="S518" s="3180"/>
    </row>
    <row r="519" spans="7:19" ht="20.100000000000001" customHeight="1">
      <c r="G519" s="1047"/>
      <c r="H519" s="655"/>
      <c r="I519" s="655"/>
      <c r="J519" s="655"/>
      <c r="K519" s="655"/>
      <c r="L519" s="655"/>
      <c r="M519" s="655"/>
      <c r="N519" s="1310"/>
      <c r="O519" s="655"/>
      <c r="P519" s="656"/>
      <c r="Q519" s="657"/>
      <c r="R519" s="704"/>
      <c r="S519" s="3180"/>
    </row>
    <row r="520" spans="7:19" ht="20.100000000000001" customHeight="1">
      <c r="G520" s="1047"/>
      <c r="H520" s="655"/>
      <c r="I520" s="655"/>
      <c r="J520" s="655"/>
      <c r="K520" s="655"/>
      <c r="L520" s="655"/>
      <c r="M520" s="655"/>
      <c r="N520" s="1310"/>
      <c r="O520" s="655"/>
      <c r="P520" s="656"/>
      <c r="Q520" s="657"/>
      <c r="R520" s="704"/>
      <c r="S520" s="3180"/>
    </row>
    <row r="521" spans="7:19" ht="20.100000000000001" customHeight="1">
      <c r="G521" s="1047"/>
      <c r="H521" s="655"/>
      <c r="I521" s="655"/>
      <c r="J521" s="655"/>
      <c r="K521" s="655"/>
      <c r="L521" s="655"/>
      <c r="M521" s="655"/>
      <c r="N521" s="1310"/>
      <c r="O521" s="655"/>
      <c r="P521" s="656"/>
      <c r="Q521" s="657"/>
      <c r="R521" s="704"/>
      <c r="S521" s="3180"/>
    </row>
    <row r="522" spans="7:19" ht="20.100000000000001" customHeight="1">
      <c r="G522" s="1047"/>
      <c r="H522" s="655"/>
      <c r="I522" s="655"/>
      <c r="J522" s="655"/>
      <c r="K522" s="655"/>
      <c r="L522" s="655"/>
      <c r="M522" s="655"/>
      <c r="N522" s="1310"/>
      <c r="O522" s="655"/>
      <c r="P522" s="656"/>
      <c r="Q522" s="657"/>
      <c r="R522" s="704"/>
      <c r="S522" s="3180"/>
    </row>
    <row r="523" spans="7:19" ht="20.100000000000001" customHeight="1">
      <c r="G523" s="1047"/>
      <c r="H523" s="655"/>
      <c r="I523" s="655"/>
      <c r="J523" s="655"/>
      <c r="K523" s="655"/>
      <c r="L523" s="655"/>
      <c r="M523" s="655"/>
      <c r="N523" s="1310"/>
      <c r="O523" s="655"/>
      <c r="P523" s="656"/>
      <c r="Q523" s="657"/>
      <c r="R523" s="704"/>
      <c r="S523" s="3180"/>
    </row>
    <row r="524" spans="7:19" ht="20.100000000000001" customHeight="1">
      <c r="G524" s="1047"/>
      <c r="H524" s="655"/>
      <c r="I524" s="655"/>
      <c r="J524" s="655"/>
      <c r="K524" s="655"/>
      <c r="L524" s="655"/>
      <c r="M524" s="655"/>
      <c r="N524" s="1310"/>
      <c r="O524" s="655"/>
      <c r="P524" s="656"/>
      <c r="Q524" s="657"/>
      <c r="R524" s="704"/>
      <c r="S524" s="3180"/>
    </row>
    <row r="525" spans="7:19" ht="20.100000000000001" customHeight="1">
      <c r="G525" s="1047"/>
      <c r="H525" s="655"/>
      <c r="I525" s="655"/>
      <c r="J525" s="655"/>
      <c r="K525" s="655"/>
      <c r="L525" s="655"/>
      <c r="M525" s="655"/>
      <c r="N525" s="1310"/>
      <c r="O525" s="655"/>
      <c r="P525" s="656"/>
      <c r="Q525" s="657"/>
      <c r="R525" s="704"/>
      <c r="S525" s="3180"/>
    </row>
    <row r="526" spans="7:19" ht="20.100000000000001" customHeight="1">
      <c r="G526" s="1047"/>
      <c r="H526" s="655"/>
      <c r="I526" s="655"/>
      <c r="J526" s="655"/>
      <c r="K526" s="655"/>
      <c r="L526" s="655"/>
      <c r="M526" s="655"/>
      <c r="N526" s="1310"/>
      <c r="O526" s="655"/>
      <c r="P526" s="656"/>
      <c r="Q526" s="657"/>
      <c r="R526" s="704"/>
      <c r="S526" s="3180"/>
    </row>
    <row r="527" spans="7:19" ht="20.100000000000001" customHeight="1">
      <c r="G527" s="1047"/>
      <c r="H527" s="655"/>
      <c r="I527" s="655"/>
      <c r="J527" s="655"/>
      <c r="K527" s="655"/>
      <c r="L527" s="655"/>
      <c r="M527" s="655"/>
      <c r="N527" s="1310"/>
      <c r="O527" s="655"/>
      <c r="P527" s="656"/>
      <c r="Q527" s="657"/>
      <c r="R527" s="704"/>
      <c r="S527" s="3180"/>
    </row>
    <row r="528" spans="7:19" ht="20.100000000000001" customHeight="1">
      <c r="G528" s="1047"/>
      <c r="H528" s="655"/>
      <c r="I528" s="655"/>
      <c r="J528" s="655"/>
      <c r="K528" s="655"/>
      <c r="L528" s="655"/>
      <c r="M528" s="655"/>
      <c r="N528" s="1310"/>
      <c r="O528" s="655"/>
      <c r="P528" s="656"/>
      <c r="Q528" s="657"/>
      <c r="R528" s="704"/>
      <c r="S528" s="3180"/>
    </row>
    <row r="529" spans="7:19" ht="20.100000000000001" customHeight="1">
      <c r="G529" s="1047"/>
      <c r="H529" s="655"/>
      <c r="I529" s="655"/>
      <c r="J529" s="655"/>
      <c r="K529" s="655"/>
      <c r="L529" s="655"/>
      <c r="M529" s="655"/>
      <c r="N529" s="1310"/>
      <c r="O529" s="655"/>
      <c r="P529" s="656"/>
      <c r="Q529" s="657"/>
      <c r="R529" s="704"/>
      <c r="S529" s="3180"/>
    </row>
    <row r="530" spans="7:19" ht="20.100000000000001" customHeight="1">
      <c r="G530" s="1047"/>
      <c r="H530" s="655"/>
      <c r="I530" s="655"/>
      <c r="J530" s="655"/>
      <c r="K530" s="655"/>
      <c r="L530" s="655"/>
      <c r="M530" s="655"/>
      <c r="N530" s="1310"/>
      <c r="O530" s="655"/>
      <c r="P530" s="656"/>
      <c r="Q530" s="657"/>
      <c r="R530" s="704"/>
      <c r="S530" s="3180"/>
    </row>
    <row r="531" spans="7:19" ht="20.100000000000001" customHeight="1">
      <c r="G531" s="1047"/>
      <c r="H531" s="655"/>
      <c r="I531" s="655"/>
      <c r="J531" s="655"/>
      <c r="K531" s="655"/>
      <c r="L531" s="655"/>
      <c r="M531" s="655"/>
      <c r="N531" s="1310"/>
      <c r="O531" s="655"/>
      <c r="P531" s="656"/>
      <c r="Q531" s="657"/>
      <c r="R531" s="704"/>
      <c r="S531" s="3180"/>
    </row>
    <row r="532" spans="7:19" ht="20.100000000000001" customHeight="1">
      <c r="G532" s="1047"/>
      <c r="H532" s="655"/>
      <c r="I532" s="655"/>
      <c r="J532" s="655"/>
      <c r="K532" s="655"/>
      <c r="L532" s="655"/>
      <c r="M532" s="655"/>
      <c r="N532" s="1310"/>
      <c r="O532" s="655"/>
      <c r="P532" s="656"/>
      <c r="Q532" s="657"/>
      <c r="R532" s="704"/>
      <c r="S532" s="3180"/>
    </row>
    <row r="533" spans="7:19" ht="20.100000000000001" customHeight="1">
      <c r="G533" s="1047"/>
      <c r="H533" s="655"/>
      <c r="I533" s="655"/>
      <c r="J533" s="655"/>
      <c r="K533" s="655"/>
      <c r="L533" s="655"/>
      <c r="M533" s="655"/>
      <c r="N533" s="1310"/>
      <c r="O533" s="655"/>
      <c r="P533" s="656"/>
      <c r="Q533" s="657"/>
      <c r="R533" s="704"/>
      <c r="S533" s="3180"/>
    </row>
    <row r="534" spans="7:19" ht="20.100000000000001" customHeight="1">
      <c r="G534" s="1047"/>
      <c r="H534" s="655"/>
      <c r="I534" s="655"/>
      <c r="J534" s="655"/>
      <c r="K534" s="655"/>
      <c r="L534" s="655"/>
      <c r="M534" s="655"/>
      <c r="N534" s="1310"/>
      <c r="O534" s="655"/>
      <c r="P534" s="656"/>
      <c r="Q534" s="657"/>
      <c r="R534" s="704"/>
      <c r="S534" s="3180"/>
    </row>
    <row r="535" spans="7:19" ht="20.100000000000001" customHeight="1">
      <c r="G535" s="1047"/>
      <c r="H535" s="655"/>
      <c r="I535" s="655"/>
      <c r="J535" s="655"/>
      <c r="K535" s="655"/>
      <c r="L535" s="655"/>
      <c r="M535" s="655"/>
      <c r="N535" s="1310"/>
      <c r="O535" s="655"/>
      <c r="P535" s="656"/>
      <c r="Q535" s="657"/>
      <c r="R535" s="704"/>
      <c r="S535" s="3180"/>
    </row>
    <row r="536" spans="7:19" ht="20.100000000000001" customHeight="1">
      <c r="G536" s="1047"/>
      <c r="H536" s="655"/>
      <c r="I536" s="655"/>
      <c r="J536" s="655"/>
      <c r="K536" s="655"/>
      <c r="L536" s="655"/>
      <c r="M536" s="655"/>
      <c r="N536" s="1310"/>
      <c r="O536" s="655"/>
      <c r="P536" s="656"/>
      <c r="Q536" s="657"/>
      <c r="R536" s="704"/>
      <c r="S536" s="3180"/>
    </row>
    <row r="537" spans="7:19" ht="20.100000000000001" customHeight="1">
      <c r="G537" s="1047"/>
      <c r="H537" s="655"/>
      <c r="I537" s="655"/>
      <c r="J537" s="655"/>
      <c r="K537" s="655"/>
      <c r="L537" s="655"/>
      <c r="M537" s="655"/>
      <c r="N537" s="1310"/>
      <c r="O537" s="655"/>
      <c r="P537" s="656"/>
      <c r="Q537" s="657"/>
      <c r="R537" s="704"/>
      <c r="S537" s="3180"/>
    </row>
    <row r="538" spans="7:19" ht="20.100000000000001" customHeight="1">
      <c r="G538" s="1047"/>
      <c r="H538" s="655"/>
      <c r="I538" s="655"/>
      <c r="J538" s="655"/>
      <c r="K538" s="655"/>
      <c r="L538" s="655"/>
      <c r="M538" s="655"/>
      <c r="N538" s="1310"/>
      <c r="O538" s="655"/>
      <c r="P538" s="656"/>
      <c r="Q538" s="657"/>
      <c r="R538" s="704"/>
      <c r="S538" s="3180"/>
    </row>
    <row r="539" spans="7:19" ht="20.100000000000001" customHeight="1">
      <c r="G539" s="1047"/>
      <c r="H539" s="655"/>
      <c r="I539" s="655"/>
      <c r="J539" s="655"/>
      <c r="K539" s="655"/>
      <c r="L539" s="655"/>
      <c r="M539" s="655"/>
      <c r="N539" s="1310"/>
      <c r="O539" s="655"/>
      <c r="P539" s="656"/>
      <c r="Q539" s="657"/>
      <c r="R539" s="704"/>
      <c r="S539" s="3180"/>
    </row>
    <row r="540" spans="7:19" ht="20.100000000000001" customHeight="1">
      <c r="G540" s="1047"/>
      <c r="H540" s="655"/>
      <c r="I540" s="655"/>
      <c r="J540" s="655"/>
      <c r="K540" s="655"/>
      <c r="L540" s="655"/>
      <c r="M540" s="655"/>
      <c r="N540" s="1310"/>
      <c r="O540" s="655"/>
      <c r="P540" s="656"/>
      <c r="Q540" s="657"/>
      <c r="R540" s="704"/>
      <c r="S540" s="3180"/>
    </row>
    <row r="541" spans="7:19" ht="20.100000000000001" customHeight="1">
      <c r="G541" s="1047"/>
      <c r="H541" s="655"/>
      <c r="I541" s="655"/>
      <c r="J541" s="655"/>
      <c r="K541" s="655"/>
      <c r="L541" s="655"/>
      <c r="M541" s="655"/>
      <c r="N541" s="1310"/>
      <c r="O541" s="655"/>
      <c r="P541" s="656"/>
      <c r="Q541" s="657"/>
      <c r="R541" s="704"/>
      <c r="S541" s="3180"/>
    </row>
    <row r="542" spans="7:19" ht="20.100000000000001" customHeight="1">
      <c r="G542" s="1047"/>
      <c r="H542" s="655"/>
      <c r="I542" s="655"/>
      <c r="J542" s="655"/>
      <c r="K542" s="655"/>
      <c r="L542" s="655"/>
      <c r="M542" s="655"/>
      <c r="N542" s="1310"/>
      <c r="O542" s="655"/>
      <c r="P542" s="656"/>
      <c r="Q542" s="657"/>
      <c r="R542" s="704"/>
      <c r="S542" s="3180"/>
    </row>
    <row r="543" spans="7:19" ht="20.100000000000001" customHeight="1">
      <c r="G543" s="1047"/>
      <c r="H543" s="655"/>
      <c r="I543" s="655"/>
      <c r="J543" s="655"/>
      <c r="K543" s="655"/>
      <c r="L543" s="655"/>
      <c r="M543" s="655"/>
      <c r="N543" s="1310"/>
      <c r="O543" s="655"/>
      <c r="P543" s="656"/>
      <c r="Q543" s="657"/>
      <c r="R543" s="704"/>
      <c r="S543" s="3180"/>
    </row>
    <row r="544" spans="7:19" ht="20.100000000000001" customHeight="1">
      <c r="G544" s="1047"/>
      <c r="H544" s="655"/>
      <c r="I544" s="655"/>
      <c r="J544" s="655"/>
      <c r="K544" s="655"/>
      <c r="L544" s="655"/>
      <c r="M544" s="655"/>
      <c r="N544" s="1310"/>
      <c r="O544" s="655"/>
      <c r="P544" s="656"/>
      <c r="Q544" s="657"/>
      <c r="R544" s="704"/>
      <c r="S544" s="3180"/>
    </row>
    <row r="545" spans="7:19" ht="20.100000000000001" customHeight="1">
      <c r="G545" s="1047"/>
      <c r="H545" s="655"/>
      <c r="I545" s="655"/>
      <c r="J545" s="655"/>
      <c r="K545" s="655"/>
      <c r="L545" s="655"/>
      <c r="M545" s="655"/>
      <c r="N545" s="1310"/>
      <c r="O545" s="655"/>
      <c r="P545" s="656"/>
      <c r="Q545" s="657"/>
      <c r="R545" s="704"/>
      <c r="S545" s="3180"/>
    </row>
    <row r="546" spans="7:19" ht="20.100000000000001" customHeight="1">
      <c r="G546" s="1047"/>
      <c r="H546" s="655"/>
      <c r="I546" s="655"/>
      <c r="J546" s="655"/>
      <c r="K546" s="655"/>
      <c r="L546" s="655"/>
      <c r="M546" s="655"/>
      <c r="N546" s="1310"/>
      <c r="O546" s="655"/>
      <c r="P546" s="656"/>
      <c r="Q546" s="657"/>
      <c r="R546" s="704"/>
      <c r="S546" s="3180"/>
    </row>
    <row r="547" spans="7:19" ht="20.100000000000001" customHeight="1">
      <c r="G547" s="1047"/>
      <c r="H547" s="655"/>
      <c r="I547" s="655"/>
      <c r="J547" s="655"/>
      <c r="K547" s="655"/>
      <c r="L547" s="655"/>
      <c r="M547" s="655"/>
      <c r="N547" s="1310"/>
      <c r="O547" s="655"/>
      <c r="P547" s="656"/>
      <c r="Q547" s="657"/>
      <c r="R547" s="704"/>
      <c r="S547" s="3180"/>
    </row>
    <row r="548" spans="7:19" ht="20.100000000000001" customHeight="1">
      <c r="G548" s="1047"/>
      <c r="H548" s="655"/>
      <c r="I548" s="655"/>
      <c r="J548" s="655"/>
      <c r="K548" s="655"/>
      <c r="L548" s="655"/>
      <c r="M548" s="655"/>
      <c r="N548" s="1310"/>
      <c r="O548" s="655"/>
      <c r="P548" s="656"/>
      <c r="Q548" s="657"/>
      <c r="R548" s="704"/>
      <c r="S548" s="3180"/>
    </row>
    <row r="549" spans="7:19" ht="20.100000000000001" customHeight="1">
      <c r="G549" s="1047"/>
      <c r="H549" s="655"/>
      <c r="I549" s="655"/>
      <c r="J549" s="655"/>
      <c r="K549" s="655"/>
      <c r="L549" s="655"/>
      <c r="M549" s="655"/>
      <c r="N549" s="1310"/>
      <c r="O549" s="655"/>
      <c r="P549" s="656"/>
      <c r="Q549" s="657"/>
      <c r="R549" s="704"/>
      <c r="S549" s="3180"/>
    </row>
    <row r="550" spans="7:19" ht="20.100000000000001" customHeight="1">
      <c r="G550" s="1047"/>
      <c r="H550" s="655"/>
      <c r="I550" s="655"/>
      <c r="J550" s="655"/>
      <c r="K550" s="655"/>
      <c r="L550" s="655"/>
      <c r="M550" s="655"/>
      <c r="N550" s="1310"/>
      <c r="O550" s="655"/>
      <c r="P550" s="656"/>
      <c r="Q550" s="657"/>
      <c r="R550" s="704"/>
      <c r="S550" s="3180"/>
    </row>
    <row r="551" spans="7:19" ht="20.100000000000001" customHeight="1">
      <c r="G551" s="1047"/>
      <c r="H551" s="655"/>
      <c r="I551" s="655"/>
      <c r="J551" s="655"/>
      <c r="K551" s="655"/>
      <c r="L551" s="655"/>
      <c r="M551" s="655"/>
      <c r="N551" s="1310"/>
      <c r="O551" s="655"/>
      <c r="P551" s="656"/>
      <c r="Q551" s="657"/>
      <c r="R551" s="704"/>
      <c r="S551" s="3180"/>
    </row>
    <row r="552" spans="7:19" ht="20.100000000000001" customHeight="1">
      <c r="G552" s="1047"/>
      <c r="H552" s="655"/>
      <c r="I552" s="655"/>
      <c r="J552" s="655"/>
      <c r="K552" s="655"/>
      <c r="L552" s="655"/>
      <c r="M552" s="655"/>
      <c r="N552" s="1310"/>
      <c r="O552" s="655"/>
      <c r="P552" s="656"/>
      <c r="Q552" s="657"/>
      <c r="R552" s="704"/>
      <c r="S552" s="3180"/>
    </row>
    <row r="553" spans="7:19" ht="20.100000000000001" customHeight="1">
      <c r="G553" s="1047"/>
      <c r="H553" s="655"/>
      <c r="I553" s="655"/>
      <c r="J553" s="655"/>
      <c r="K553" s="655"/>
      <c r="L553" s="655"/>
      <c r="M553" s="655"/>
      <c r="N553" s="1310"/>
      <c r="O553" s="655"/>
      <c r="P553" s="656"/>
      <c r="Q553" s="657"/>
      <c r="R553" s="704"/>
      <c r="S553" s="3180"/>
    </row>
    <row r="554" spans="7:19" ht="20.100000000000001" customHeight="1">
      <c r="G554" s="1047"/>
      <c r="H554" s="655"/>
      <c r="I554" s="655"/>
      <c r="J554" s="655"/>
      <c r="K554" s="655"/>
      <c r="L554" s="655"/>
      <c r="M554" s="655"/>
      <c r="N554" s="1310"/>
      <c r="O554" s="655"/>
      <c r="P554" s="656"/>
      <c r="Q554" s="657"/>
      <c r="R554" s="704"/>
      <c r="S554" s="3180"/>
    </row>
    <row r="555" spans="7:19" ht="20.100000000000001" customHeight="1">
      <c r="G555" s="1047"/>
      <c r="H555" s="655"/>
      <c r="I555" s="655"/>
      <c r="J555" s="655"/>
      <c r="K555" s="655"/>
      <c r="L555" s="655"/>
      <c r="M555" s="655"/>
      <c r="N555" s="1310"/>
      <c r="O555" s="655"/>
      <c r="P555" s="656"/>
      <c r="Q555" s="657"/>
      <c r="R555" s="704"/>
      <c r="S555" s="3180"/>
    </row>
    <row r="556" spans="7:19" ht="20.100000000000001" customHeight="1">
      <c r="G556" s="1047"/>
      <c r="H556" s="655"/>
      <c r="I556" s="655"/>
      <c r="J556" s="655"/>
      <c r="K556" s="655"/>
      <c r="L556" s="655"/>
      <c r="M556" s="655"/>
      <c r="N556" s="1310"/>
      <c r="O556" s="655"/>
      <c r="P556" s="656"/>
      <c r="Q556" s="657"/>
      <c r="R556" s="704"/>
      <c r="S556" s="3180"/>
    </row>
    <row r="557" spans="7:19" ht="20.100000000000001" customHeight="1">
      <c r="G557" s="1047"/>
      <c r="H557" s="655"/>
      <c r="I557" s="655"/>
      <c r="J557" s="655"/>
      <c r="K557" s="655"/>
      <c r="L557" s="655"/>
      <c r="M557" s="655"/>
      <c r="N557" s="1310"/>
      <c r="O557" s="655"/>
      <c r="P557" s="656"/>
      <c r="Q557" s="657"/>
      <c r="R557" s="704"/>
      <c r="S557" s="3180"/>
    </row>
    <row r="558" spans="7:19" ht="20.100000000000001" customHeight="1">
      <c r="G558" s="1047"/>
      <c r="H558" s="655"/>
      <c r="I558" s="655"/>
      <c r="J558" s="655"/>
      <c r="K558" s="655"/>
      <c r="L558" s="655"/>
      <c r="M558" s="655"/>
      <c r="N558" s="1310"/>
      <c r="O558" s="655"/>
      <c r="P558" s="656"/>
      <c r="Q558" s="657"/>
      <c r="R558" s="704"/>
      <c r="S558" s="3180"/>
    </row>
    <row r="559" spans="7:19" ht="20.100000000000001" customHeight="1">
      <c r="G559" s="1047"/>
      <c r="H559" s="655"/>
      <c r="I559" s="655"/>
      <c r="J559" s="655"/>
      <c r="K559" s="655"/>
      <c r="L559" s="655"/>
      <c r="M559" s="655"/>
      <c r="N559" s="1310"/>
      <c r="O559" s="655"/>
      <c r="P559" s="656"/>
      <c r="Q559" s="657"/>
      <c r="R559" s="704"/>
      <c r="S559" s="3180"/>
    </row>
    <row r="560" spans="7:19" ht="20.100000000000001" customHeight="1">
      <c r="G560" s="1047"/>
      <c r="H560" s="655"/>
      <c r="I560" s="655"/>
      <c r="J560" s="655"/>
      <c r="K560" s="655"/>
      <c r="L560" s="655"/>
      <c r="M560" s="655"/>
      <c r="N560" s="1310"/>
      <c r="O560" s="655"/>
      <c r="P560" s="656"/>
      <c r="Q560" s="657"/>
      <c r="R560" s="704"/>
      <c r="S560" s="3180"/>
    </row>
    <row r="561" spans="7:19" ht="20.100000000000001" customHeight="1">
      <c r="G561" s="1047"/>
      <c r="H561" s="655"/>
      <c r="I561" s="655"/>
      <c r="J561" s="655"/>
      <c r="K561" s="655"/>
      <c r="L561" s="655"/>
      <c r="M561" s="655"/>
      <c r="N561" s="1310"/>
      <c r="O561" s="655"/>
      <c r="P561" s="656"/>
      <c r="Q561" s="657"/>
      <c r="R561" s="704"/>
      <c r="S561" s="3180"/>
    </row>
    <row r="562" spans="7:19" ht="20.100000000000001" customHeight="1">
      <c r="G562" s="1047"/>
      <c r="H562" s="655"/>
      <c r="I562" s="655"/>
      <c r="J562" s="655"/>
      <c r="K562" s="655"/>
      <c r="L562" s="655"/>
      <c r="M562" s="655"/>
      <c r="N562" s="1310"/>
      <c r="O562" s="655"/>
      <c r="P562" s="656"/>
      <c r="Q562" s="657"/>
      <c r="R562" s="704"/>
      <c r="S562" s="3180"/>
    </row>
    <row r="563" spans="7:19" ht="20.100000000000001" customHeight="1">
      <c r="G563" s="1047"/>
      <c r="H563" s="655"/>
      <c r="I563" s="655"/>
      <c r="J563" s="655"/>
      <c r="K563" s="655"/>
      <c r="L563" s="655"/>
      <c r="M563" s="655"/>
      <c r="N563" s="1310"/>
      <c r="O563" s="655"/>
      <c r="P563" s="656"/>
      <c r="Q563" s="657"/>
      <c r="R563" s="704"/>
      <c r="S563" s="3180"/>
    </row>
    <row r="564" spans="7:19" ht="20.100000000000001" customHeight="1">
      <c r="G564" s="1047"/>
      <c r="H564" s="655"/>
      <c r="I564" s="655"/>
      <c r="J564" s="655"/>
      <c r="K564" s="655"/>
      <c r="L564" s="655"/>
      <c r="M564" s="655"/>
      <c r="N564" s="1310"/>
      <c r="O564" s="655"/>
      <c r="P564" s="656"/>
      <c r="Q564" s="657"/>
      <c r="R564" s="704"/>
      <c r="S564" s="3180"/>
    </row>
    <row r="565" spans="7:19" ht="20.100000000000001" customHeight="1">
      <c r="G565" s="1047"/>
      <c r="H565" s="655"/>
      <c r="I565" s="655"/>
      <c r="J565" s="655"/>
      <c r="K565" s="655"/>
      <c r="L565" s="655"/>
      <c r="M565" s="655"/>
      <c r="N565" s="1310"/>
      <c r="O565" s="655"/>
      <c r="P565" s="656"/>
      <c r="Q565" s="657"/>
      <c r="R565" s="704"/>
      <c r="S565" s="3180"/>
    </row>
    <row r="566" spans="7:19" ht="20.100000000000001" customHeight="1">
      <c r="G566" s="1047"/>
      <c r="H566" s="655"/>
      <c r="I566" s="655"/>
      <c r="J566" s="655"/>
      <c r="K566" s="655"/>
      <c r="L566" s="655"/>
      <c r="M566" s="655"/>
      <c r="N566" s="1310"/>
      <c r="O566" s="655"/>
      <c r="P566" s="656"/>
      <c r="Q566" s="657"/>
      <c r="R566" s="704"/>
      <c r="S566" s="3180"/>
    </row>
    <row r="567" spans="7:19" ht="20.100000000000001" customHeight="1">
      <c r="G567" s="1047"/>
      <c r="H567" s="655"/>
      <c r="I567" s="655"/>
      <c r="J567" s="655"/>
      <c r="K567" s="655"/>
      <c r="L567" s="655"/>
      <c r="M567" s="655"/>
      <c r="N567" s="1310"/>
      <c r="O567" s="655"/>
      <c r="P567" s="656"/>
      <c r="Q567" s="657"/>
      <c r="R567" s="704"/>
      <c r="S567" s="3180"/>
    </row>
    <row r="568" spans="7:19" ht="20.100000000000001" customHeight="1">
      <c r="G568" s="1047"/>
      <c r="H568" s="655"/>
      <c r="I568" s="655"/>
      <c r="J568" s="655"/>
      <c r="K568" s="655"/>
      <c r="L568" s="655"/>
      <c r="M568" s="655"/>
      <c r="N568" s="1310"/>
      <c r="O568" s="655"/>
      <c r="P568" s="656"/>
      <c r="Q568" s="657"/>
      <c r="R568" s="704"/>
      <c r="S568" s="3180"/>
    </row>
    <row r="569" spans="7:19" ht="20.100000000000001" customHeight="1">
      <c r="G569" s="1047"/>
      <c r="H569" s="655"/>
      <c r="I569" s="655"/>
      <c r="J569" s="655"/>
      <c r="K569" s="655"/>
      <c r="L569" s="655"/>
      <c r="M569" s="655"/>
      <c r="N569" s="1310"/>
      <c r="O569" s="655"/>
      <c r="P569" s="656"/>
      <c r="Q569" s="657"/>
      <c r="R569" s="704"/>
      <c r="S569" s="3180"/>
    </row>
    <row r="570" spans="7:19" ht="20.100000000000001" customHeight="1">
      <c r="G570" s="1047"/>
      <c r="H570" s="655"/>
      <c r="I570" s="655"/>
      <c r="J570" s="655"/>
      <c r="K570" s="655"/>
      <c r="L570" s="655"/>
      <c r="M570" s="655"/>
      <c r="N570" s="1310"/>
      <c r="O570" s="655"/>
      <c r="P570" s="656"/>
      <c r="Q570" s="657"/>
      <c r="R570" s="704"/>
      <c r="S570" s="3180"/>
    </row>
    <row r="571" spans="7:19" ht="20.100000000000001" customHeight="1">
      <c r="G571" s="1047"/>
      <c r="H571" s="655"/>
      <c r="I571" s="655"/>
      <c r="J571" s="655"/>
      <c r="K571" s="655"/>
      <c r="L571" s="655"/>
      <c r="M571" s="655"/>
      <c r="N571" s="1310"/>
      <c r="O571" s="655"/>
      <c r="P571" s="656"/>
      <c r="Q571" s="657"/>
      <c r="R571" s="704"/>
      <c r="S571" s="3180"/>
    </row>
    <row r="572" spans="7:19" ht="20.100000000000001" customHeight="1">
      <c r="G572" s="1047"/>
      <c r="H572" s="655"/>
      <c r="I572" s="655"/>
      <c r="J572" s="655"/>
      <c r="K572" s="655"/>
      <c r="L572" s="655"/>
      <c r="M572" s="655"/>
      <c r="N572" s="1310"/>
      <c r="O572" s="655"/>
      <c r="P572" s="656"/>
      <c r="Q572" s="657"/>
      <c r="R572" s="704"/>
      <c r="S572" s="3180"/>
    </row>
    <row r="573" spans="7:19" ht="20.100000000000001" customHeight="1">
      <c r="G573" s="1047"/>
      <c r="H573" s="655"/>
      <c r="I573" s="655"/>
      <c r="J573" s="655"/>
      <c r="K573" s="655"/>
      <c r="L573" s="655"/>
      <c r="M573" s="655"/>
      <c r="N573" s="1310"/>
      <c r="O573" s="655"/>
      <c r="P573" s="656"/>
      <c r="Q573" s="657"/>
      <c r="R573" s="704"/>
      <c r="S573" s="3180"/>
    </row>
    <row r="574" spans="7:19" ht="20.100000000000001" customHeight="1">
      <c r="G574" s="1047"/>
      <c r="H574" s="655"/>
      <c r="I574" s="655"/>
      <c r="J574" s="655"/>
      <c r="K574" s="655"/>
      <c r="L574" s="655"/>
      <c r="M574" s="655"/>
      <c r="N574" s="1310"/>
      <c r="O574" s="655"/>
      <c r="P574" s="656"/>
      <c r="Q574" s="657"/>
      <c r="R574" s="704"/>
      <c r="S574" s="3180"/>
    </row>
    <row r="575" spans="7:19" ht="20.100000000000001" customHeight="1">
      <c r="G575" s="1047"/>
      <c r="H575" s="655"/>
      <c r="I575" s="655"/>
      <c r="J575" s="655"/>
      <c r="K575" s="655"/>
      <c r="L575" s="655"/>
      <c r="M575" s="655"/>
      <c r="N575" s="1310"/>
      <c r="O575" s="655"/>
      <c r="P575" s="656"/>
      <c r="Q575" s="657"/>
      <c r="R575" s="704"/>
      <c r="S575" s="3180"/>
    </row>
    <row r="576" spans="7:19" ht="20.100000000000001" customHeight="1">
      <c r="G576" s="1047"/>
      <c r="H576" s="655"/>
      <c r="I576" s="655"/>
      <c r="J576" s="655"/>
      <c r="K576" s="655"/>
      <c r="L576" s="655"/>
      <c r="M576" s="655"/>
      <c r="N576" s="1310"/>
      <c r="O576" s="655"/>
      <c r="P576" s="656"/>
      <c r="Q576" s="657"/>
      <c r="R576" s="704"/>
      <c r="S576" s="3180"/>
    </row>
    <row r="577" spans="7:19" ht="20.100000000000001" customHeight="1">
      <c r="G577" s="1047"/>
      <c r="H577" s="655"/>
      <c r="I577" s="655"/>
      <c r="J577" s="655"/>
      <c r="K577" s="655"/>
      <c r="L577" s="655"/>
      <c r="M577" s="655"/>
      <c r="N577" s="1310"/>
      <c r="O577" s="655"/>
      <c r="P577" s="656"/>
      <c r="Q577" s="657"/>
      <c r="R577" s="704"/>
      <c r="S577" s="3180"/>
    </row>
    <row r="578" spans="7:19" ht="20.100000000000001" customHeight="1">
      <c r="G578" s="1047"/>
      <c r="H578" s="655"/>
      <c r="I578" s="655"/>
      <c r="J578" s="655"/>
      <c r="K578" s="655"/>
      <c r="L578" s="655"/>
      <c r="M578" s="655"/>
      <c r="N578" s="1310"/>
      <c r="O578" s="655"/>
      <c r="P578" s="656"/>
      <c r="Q578" s="657"/>
      <c r="R578" s="704"/>
      <c r="S578" s="3180"/>
    </row>
    <row r="579" spans="7:19" ht="20.100000000000001" customHeight="1">
      <c r="G579" s="1047"/>
      <c r="H579" s="655"/>
      <c r="I579" s="655"/>
      <c r="J579" s="655"/>
      <c r="K579" s="655"/>
      <c r="L579" s="655"/>
      <c r="M579" s="655"/>
      <c r="N579" s="1310"/>
      <c r="O579" s="655"/>
      <c r="P579" s="656"/>
      <c r="Q579" s="657"/>
      <c r="R579" s="704"/>
      <c r="S579" s="3180"/>
    </row>
    <row r="580" spans="7:19" ht="20.100000000000001" customHeight="1">
      <c r="G580" s="1047"/>
      <c r="H580" s="655"/>
      <c r="I580" s="655"/>
      <c r="J580" s="655"/>
      <c r="K580" s="655"/>
      <c r="L580" s="655"/>
      <c r="M580" s="655"/>
      <c r="N580" s="1310"/>
      <c r="O580" s="655"/>
      <c r="P580" s="656"/>
      <c r="Q580" s="657"/>
      <c r="R580" s="704"/>
      <c r="S580" s="3180"/>
    </row>
    <row r="581" spans="7:19" ht="20.100000000000001" customHeight="1">
      <c r="G581" s="1047"/>
      <c r="H581" s="655"/>
      <c r="I581" s="655"/>
      <c r="J581" s="655"/>
      <c r="K581" s="655"/>
      <c r="L581" s="655"/>
      <c r="M581" s="655"/>
      <c r="N581" s="1310"/>
      <c r="O581" s="655"/>
      <c r="P581" s="656"/>
      <c r="Q581" s="657"/>
      <c r="R581" s="704"/>
      <c r="S581" s="3180"/>
    </row>
    <row r="582" spans="7:19" ht="20.100000000000001" customHeight="1">
      <c r="G582" s="1047"/>
      <c r="H582" s="655"/>
      <c r="I582" s="655"/>
      <c r="J582" s="655"/>
      <c r="K582" s="655"/>
      <c r="L582" s="655"/>
      <c r="M582" s="655"/>
      <c r="N582" s="1310"/>
      <c r="O582" s="655"/>
      <c r="P582" s="656"/>
      <c r="Q582" s="657"/>
      <c r="R582" s="704"/>
      <c r="S582" s="3180"/>
    </row>
    <row r="583" spans="7:19" ht="20.100000000000001" customHeight="1">
      <c r="G583" s="1047"/>
      <c r="H583" s="655"/>
      <c r="I583" s="655"/>
      <c r="J583" s="655"/>
      <c r="K583" s="655"/>
      <c r="L583" s="655"/>
      <c r="M583" s="655"/>
      <c r="N583" s="1310"/>
      <c r="O583" s="655"/>
      <c r="P583" s="656"/>
      <c r="Q583" s="657"/>
      <c r="R583" s="704"/>
      <c r="S583" s="3180"/>
    </row>
    <row r="584" spans="7:19" ht="20.100000000000001" customHeight="1">
      <c r="G584" s="1047"/>
      <c r="H584" s="655"/>
      <c r="I584" s="655"/>
      <c r="J584" s="655"/>
      <c r="K584" s="655"/>
      <c r="L584" s="655"/>
      <c r="M584" s="655"/>
      <c r="N584" s="1310"/>
      <c r="O584" s="655"/>
      <c r="P584" s="656"/>
      <c r="Q584" s="657"/>
      <c r="R584" s="704"/>
      <c r="S584" s="3180"/>
    </row>
    <row r="585" spans="7:19" ht="20.100000000000001" customHeight="1">
      <c r="G585" s="1047"/>
      <c r="H585" s="655"/>
      <c r="I585" s="655"/>
      <c r="J585" s="655"/>
      <c r="K585" s="655"/>
      <c r="L585" s="655"/>
      <c r="M585" s="655"/>
      <c r="N585" s="1310"/>
      <c r="O585" s="655"/>
      <c r="P585" s="656"/>
      <c r="Q585" s="657"/>
      <c r="R585" s="704"/>
      <c r="S585" s="3180"/>
    </row>
    <row r="586" spans="7:19" ht="20.100000000000001" customHeight="1">
      <c r="G586" s="1047"/>
      <c r="H586" s="655"/>
      <c r="I586" s="655"/>
      <c r="J586" s="655"/>
      <c r="K586" s="655"/>
      <c r="L586" s="655"/>
      <c r="M586" s="655"/>
      <c r="N586" s="1310"/>
      <c r="O586" s="655"/>
      <c r="P586" s="656"/>
      <c r="Q586" s="657"/>
      <c r="R586" s="704"/>
      <c r="S586" s="3180"/>
    </row>
    <row r="587" spans="7:19" ht="20.100000000000001" customHeight="1">
      <c r="G587" s="1047"/>
      <c r="H587" s="655"/>
      <c r="I587" s="655"/>
      <c r="J587" s="655"/>
      <c r="K587" s="655"/>
      <c r="L587" s="655"/>
      <c r="M587" s="655"/>
      <c r="N587" s="1310"/>
      <c r="O587" s="655"/>
      <c r="P587" s="656"/>
      <c r="Q587" s="657"/>
      <c r="R587" s="704"/>
      <c r="S587" s="3180"/>
    </row>
    <row r="588" spans="7:19" ht="20.100000000000001" customHeight="1">
      <c r="G588" s="1047"/>
      <c r="H588" s="655"/>
      <c r="I588" s="655"/>
      <c r="J588" s="655"/>
      <c r="K588" s="655"/>
      <c r="L588" s="655"/>
      <c r="M588" s="655"/>
      <c r="N588" s="1310"/>
      <c r="O588" s="655"/>
      <c r="P588" s="656"/>
      <c r="Q588" s="657"/>
      <c r="R588" s="704"/>
      <c r="S588" s="3180"/>
    </row>
    <row r="589" spans="7:19" ht="20.100000000000001" customHeight="1">
      <c r="G589" s="1047"/>
      <c r="H589" s="655"/>
      <c r="I589" s="655"/>
      <c r="J589" s="655"/>
      <c r="K589" s="655"/>
      <c r="L589" s="655"/>
      <c r="M589" s="655"/>
      <c r="N589" s="1310"/>
      <c r="O589" s="655"/>
      <c r="P589" s="656"/>
      <c r="Q589" s="657"/>
      <c r="R589" s="704"/>
      <c r="S589" s="3180"/>
    </row>
    <row r="590" spans="7:19" ht="20.100000000000001" customHeight="1">
      <c r="G590" s="1047"/>
      <c r="H590" s="655"/>
      <c r="I590" s="655"/>
      <c r="J590" s="655"/>
      <c r="K590" s="655"/>
      <c r="L590" s="655"/>
      <c r="M590" s="655"/>
      <c r="N590" s="1310"/>
      <c r="O590" s="655"/>
      <c r="P590" s="656"/>
      <c r="Q590" s="657"/>
      <c r="R590" s="704"/>
      <c r="S590" s="3180"/>
    </row>
    <row r="591" spans="7:19" ht="20.100000000000001" customHeight="1">
      <c r="G591" s="1047"/>
      <c r="H591" s="655"/>
      <c r="I591" s="655"/>
      <c r="J591" s="655"/>
      <c r="K591" s="655"/>
      <c r="L591" s="655"/>
      <c r="M591" s="655"/>
      <c r="N591" s="1310"/>
      <c r="O591" s="655"/>
      <c r="P591" s="656"/>
      <c r="Q591" s="657"/>
      <c r="R591" s="704"/>
      <c r="S591" s="3180"/>
    </row>
    <row r="592" spans="7:19" ht="20.100000000000001" customHeight="1">
      <c r="G592" s="1047"/>
      <c r="H592" s="655"/>
      <c r="I592" s="655"/>
      <c r="J592" s="655"/>
      <c r="K592" s="655"/>
      <c r="L592" s="655"/>
      <c r="M592" s="655"/>
      <c r="N592" s="1310"/>
      <c r="O592" s="655"/>
      <c r="P592" s="656"/>
      <c r="Q592" s="657"/>
      <c r="R592" s="704"/>
      <c r="S592" s="3180"/>
    </row>
    <row r="593" spans="7:19" ht="20.100000000000001" customHeight="1">
      <c r="G593" s="1047"/>
      <c r="H593" s="655"/>
      <c r="I593" s="655"/>
      <c r="J593" s="655"/>
      <c r="K593" s="655"/>
      <c r="L593" s="655"/>
      <c r="M593" s="655"/>
      <c r="N593" s="1310"/>
      <c r="O593" s="655"/>
      <c r="P593" s="656"/>
      <c r="Q593" s="657"/>
      <c r="R593" s="704"/>
      <c r="S593" s="3180"/>
    </row>
    <row r="594" spans="7:19" ht="20.100000000000001" customHeight="1">
      <c r="G594" s="1047"/>
      <c r="H594" s="655"/>
      <c r="I594" s="655"/>
      <c r="J594" s="655"/>
      <c r="K594" s="655"/>
      <c r="L594" s="655"/>
      <c r="M594" s="655"/>
      <c r="N594" s="1310"/>
      <c r="O594" s="655"/>
      <c r="P594" s="656"/>
      <c r="Q594" s="657"/>
      <c r="R594" s="704"/>
      <c r="S594" s="3180"/>
    </row>
    <row r="595" spans="7:19" ht="20.100000000000001" customHeight="1">
      <c r="G595" s="1047"/>
      <c r="H595" s="655"/>
      <c r="I595" s="655"/>
      <c r="J595" s="655"/>
      <c r="K595" s="655"/>
      <c r="L595" s="655"/>
      <c r="M595" s="655"/>
      <c r="N595" s="1310"/>
      <c r="O595" s="655"/>
      <c r="P595" s="656"/>
      <c r="Q595" s="657"/>
      <c r="R595" s="704"/>
      <c r="S595" s="3180"/>
    </row>
    <row r="596" spans="7:19" ht="20.100000000000001" customHeight="1">
      <c r="G596" s="1047"/>
      <c r="H596" s="655"/>
      <c r="I596" s="655"/>
      <c r="J596" s="655"/>
      <c r="K596" s="655"/>
      <c r="L596" s="655"/>
      <c r="M596" s="655"/>
      <c r="N596" s="1310"/>
      <c r="O596" s="655"/>
      <c r="P596" s="656"/>
      <c r="Q596" s="657"/>
      <c r="R596" s="704"/>
      <c r="S596" s="3180"/>
    </row>
    <row r="597" spans="7:19" ht="20.100000000000001" customHeight="1">
      <c r="G597" s="1047"/>
      <c r="H597" s="655"/>
      <c r="I597" s="655"/>
      <c r="J597" s="655"/>
      <c r="K597" s="655"/>
      <c r="L597" s="655"/>
      <c r="M597" s="655"/>
      <c r="N597" s="1310"/>
      <c r="O597" s="655"/>
      <c r="P597" s="656"/>
      <c r="Q597" s="657"/>
      <c r="R597" s="704"/>
      <c r="S597" s="3180"/>
    </row>
    <row r="598" spans="7:19" ht="20.100000000000001" customHeight="1">
      <c r="G598" s="1047"/>
      <c r="H598" s="655"/>
      <c r="I598" s="655"/>
      <c r="J598" s="655"/>
      <c r="K598" s="655"/>
      <c r="L598" s="655"/>
      <c r="M598" s="655"/>
      <c r="N598" s="1310"/>
      <c r="O598" s="655"/>
      <c r="P598" s="656"/>
      <c r="Q598" s="657"/>
      <c r="R598" s="704"/>
      <c r="S598" s="3180"/>
    </row>
    <row r="599" spans="7:19" ht="20.100000000000001" customHeight="1">
      <c r="G599" s="1047"/>
      <c r="H599" s="655"/>
      <c r="I599" s="655"/>
      <c r="J599" s="655"/>
      <c r="K599" s="655"/>
      <c r="L599" s="655"/>
      <c r="M599" s="655"/>
      <c r="N599" s="1310"/>
      <c r="O599" s="655"/>
      <c r="P599" s="656"/>
      <c r="Q599" s="657"/>
      <c r="R599" s="704"/>
      <c r="S599" s="3180"/>
    </row>
    <row r="600" spans="7:19" ht="20.100000000000001" customHeight="1">
      <c r="G600" s="1047"/>
      <c r="H600" s="655"/>
      <c r="I600" s="655"/>
      <c r="J600" s="655"/>
      <c r="K600" s="655"/>
      <c r="L600" s="655"/>
      <c r="M600" s="655"/>
      <c r="N600" s="1310"/>
      <c r="O600" s="655"/>
      <c r="P600" s="656"/>
      <c r="Q600" s="657"/>
      <c r="R600" s="704"/>
      <c r="S600" s="3180"/>
    </row>
    <row r="601" spans="7:19" ht="20.100000000000001" customHeight="1">
      <c r="G601" s="1047"/>
      <c r="H601" s="655"/>
      <c r="I601" s="655"/>
      <c r="J601" s="655"/>
      <c r="K601" s="655"/>
      <c r="L601" s="655"/>
      <c r="M601" s="655"/>
      <c r="N601" s="1310"/>
      <c r="O601" s="655"/>
      <c r="P601" s="656"/>
      <c r="Q601" s="657"/>
      <c r="R601" s="704"/>
      <c r="S601" s="3180"/>
    </row>
    <row r="602" spans="7:19" ht="20.100000000000001" customHeight="1">
      <c r="G602" s="1047"/>
      <c r="H602" s="655"/>
      <c r="I602" s="655"/>
      <c r="J602" s="655"/>
      <c r="K602" s="655"/>
      <c r="L602" s="655"/>
      <c r="M602" s="655"/>
      <c r="N602" s="1310"/>
      <c r="O602" s="655"/>
      <c r="P602" s="656"/>
      <c r="Q602" s="657"/>
      <c r="R602" s="704"/>
      <c r="S602" s="3180"/>
    </row>
    <row r="603" spans="7:19" ht="20.100000000000001" customHeight="1">
      <c r="G603" s="1047"/>
      <c r="H603" s="655"/>
      <c r="I603" s="655"/>
      <c r="J603" s="655"/>
      <c r="K603" s="655"/>
      <c r="L603" s="655"/>
      <c r="M603" s="655"/>
      <c r="N603" s="1310"/>
      <c r="O603" s="655"/>
      <c r="P603" s="656"/>
      <c r="Q603" s="657"/>
      <c r="R603" s="704"/>
      <c r="S603" s="3180"/>
    </row>
    <row r="604" spans="7:19" ht="20.100000000000001" customHeight="1">
      <c r="G604" s="1047"/>
      <c r="H604" s="655"/>
      <c r="I604" s="655"/>
      <c r="J604" s="655"/>
      <c r="K604" s="655"/>
      <c r="L604" s="655"/>
      <c r="M604" s="655"/>
      <c r="N604" s="1310"/>
      <c r="O604" s="655"/>
      <c r="P604" s="656"/>
      <c r="Q604" s="657"/>
      <c r="R604" s="704"/>
      <c r="S604" s="3180"/>
    </row>
    <row r="605" spans="7:19" ht="20.100000000000001" customHeight="1">
      <c r="G605" s="1047"/>
      <c r="H605" s="655"/>
      <c r="I605" s="655"/>
      <c r="J605" s="655"/>
      <c r="K605" s="655"/>
      <c r="L605" s="655"/>
      <c r="M605" s="655"/>
      <c r="N605" s="1310"/>
      <c r="O605" s="655"/>
      <c r="P605" s="656"/>
      <c r="Q605" s="657"/>
      <c r="R605" s="704"/>
      <c r="S605" s="3180"/>
    </row>
    <row r="606" spans="7:19" ht="20.100000000000001" customHeight="1">
      <c r="G606" s="1047"/>
      <c r="H606" s="655"/>
      <c r="I606" s="655"/>
      <c r="J606" s="655"/>
      <c r="K606" s="655"/>
      <c r="L606" s="655"/>
      <c r="M606" s="655"/>
      <c r="N606" s="1310"/>
      <c r="O606" s="655"/>
      <c r="P606" s="656"/>
      <c r="Q606" s="657"/>
      <c r="R606" s="704"/>
      <c r="S606" s="3180"/>
    </row>
    <row r="607" spans="7:19" ht="20.100000000000001" customHeight="1">
      <c r="G607" s="1047"/>
      <c r="H607" s="655"/>
      <c r="I607" s="655"/>
      <c r="J607" s="655"/>
      <c r="K607" s="655"/>
      <c r="L607" s="655"/>
      <c r="M607" s="655"/>
      <c r="N607" s="1310"/>
      <c r="O607" s="655"/>
      <c r="P607" s="656"/>
      <c r="Q607" s="657"/>
      <c r="R607" s="704"/>
      <c r="S607" s="3180"/>
    </row>
    <row r="608" spans="7:19" ht="20.100000000000001" customHeight="1">
      <c r="G608" s="1047"/>
      <c r="H608" s="655"/>
      <c r="I608" s="655"/>
      <c r="J608" s="655"/>
      <c r="K608" s="655"/>
      <c r="L608" s="655"/>
      <c r="M608" s="655"/>
      <c r="N608" s="1310"/>
      <c r="O608" s="655"/>
      <c r="P608" s="656"/>
      <c r="Q608" s="657"/>
      <c r="R608" s="704"/>
      <c r="S608" s="3180"/>
    </row>
    <row r="609" spans="7:19" ht="20.100000000000001" customHeight="1">
      <c r="G609" s="1047"/>
      <c r="H609" s="655"/>
      <c r="I609" s="655"/>
      <c r="J609" s="655"/>
      <c r="K609" s="655"/>
      <c r="L609" s="655"/>
      <c r="M609" s="655"/>
      <c r="N609" s="1310"/>
      <c r="O609" s="655"/>
      <c r="P609" s="656"/>
      <c r="Q609" s="657"/>
      <c r="R609" s="704"/>
      <c r="S609" s="3180"/>
    </row>
    <row r="610" spans="7:19" ht="20.100000000000001" customHeight="1">
      <c r="G610" s="1047"/>
      <c r="H610" s="655"/>
      <c r="I610" s="655"/>
      <c r="J610" s="655"/>
      <c r="K610" s="655"/>
      <c r="L610" s="655"/>
      <c r="M610" s="655"/>
      <c r="N610" s="1310"/>
      <c r="O610" s="655"/>
      <c r="P610" s="656"/>
      <c r="Q610" s="657"/>
      <c r="R610" s="704"/>
      <c r="S610" s="3180"/>
    </row>
    <row r="611" spans="7:19" ht="20.100000000000001" customHeight="1">
      <c r="G611" s="1047"/>
      <c r="H611" s="655"/>
      <c r="I611" s="655"/>
      <c r="J611" s="655"/>
      <c r="K611" s="655"/>
      <c r="L611" s="655"/>
      <c r="M611" s="655"/>
      <c r="N611" s="1310"/>
      <c r="O611" s="655"/>
      <c r="P611" s="656"/>
      <c r="Q611" s="657"/>
      <c r="R611" s="704"/>
      <c r="S611" s="3180"/>
    </row>
    <row r="612" spans="7:19" ht="20.100000000000001" customHeight="1">
      <c r="G612" s="1047"/>
      <c r="H612" s="655"/>
      <c r="I612" s="655"/>
      <c r="J612" s="655"/>
      <c r="K612" s="655"/>
      <c r="L612" s="655"/>
      <c r="M612" s="655"/>
      <c r="N612" s="1310"/>
      <c r="O612" s="655"/>
      <c r="P612" s="656"/>
      <c r="Q612" s="657"/>
      <c r="R612" s="704"/>
      <c r="S612" s="3180"/>
    </row>
    <row r="613" spans="7:19" ht="20.100000000000001" customHeight="1">
      <c r="G613" s="1047"/>
      <c r="H613" s="655"/>
      <c r="I613" s="655"/>
      <c r="J613" s="655"/>
      <c r="K613" s="655"/>
      <c r="L613" s="655"/>
      <c r="M613" s="655"/>
      <c r="N613" s="1310"/>
      <c r="O613" s="655"/>
      <c r="P613" s="656"/>
      <c r="Q613" s="657"/>
      <c r="R613" s="704"/>
      <c r="S613" s="3180"/>
    </row>
    <row r="614" spans="7:19" ht="20.100000000000001" customHeight="1">
      <c r="G614" s="1047"/>
      <c r="H614" s="655"/>
      <c r="I614" s="655"/>
      <c r="J614" s="655"/>
      <c r="K614" s="655"/>
      <c r="L614" s="655"/>
      <c r="M614" s="655"/>
      <c r="N614" s="1310"/>
      <c r="O614" s="655"/>
      <c r="P614" s="656"/>
      <c r="Q614" s="657"/>
      <c r="R614" s="704"/>
      <c r="S614" s="3180"/>
    </row>
    <row r="615" spans="7:19" ht="20.100000000000001" customHeight="1">
      <c r="G615" s="1047"/>
      <c r="H615" s="655"/>
      <c r="I615" s="655"/>
      <c r="J615" s="655"/>
      <c r="K615" s="655"/>
      <c r="L615" s="655"/>
      <c r="M615" s="655"/>
      <c r="N615" s="1310"/>
      <c r="O615" s="655"/>
      <c r="P615" s="656"/>
      <c r="Q615" s="657"/>
      <c r="R615" s="704"/>
      <c r="S615" s="3180"/>
    </row>
    <row r="616" spans="7:19" ht="20.100000000000001" customHeight="1">
      <c r="G616" s="1047"/>
      <c r="H616" s="655"/>
      <c r="I616" s="655"/>
      <c r="J616" s="655"/>
      <c r="K616" s="655"/>
      <c r="L616" s="655"/>
      <c r="M616" s="655"/>
      <c r="N616" s="1310"/>
      <c r="O616" s="655"/>
      <c r="P616" s="656"/>
      <c r="Q616" s="657"/>
      <c r="R616" s="704"/>
      <c r="S616" s="3180"/>
    </row>
    <row r="617" spans="7:19" ht="20.100000000000001" customHeight="1">
      <c r="G617" s="1047"/>
      <c r="H617" s="655"/>
      <c r="I617" s="655"/>
      <c r="J617" s="655"/>
      <c r="K617" s="655"/>
      <c r="L617" s="655"/>
      <c r="M617" s="655"/>
      <c r="N617" s="1310"/>
      <c r="O617" s="655"/>
      <c r="P617" s="656"/>
      <c r="Q617" s="657"/>
      <c r="R617" s="704"/>
      <c r="S617" s="3180"/>
    </row>
    <row r="618" spans="7:19" ht="20.100000000000001" customHeight="1">
      <c r="G618" s="1047"/>
      <c r="H618" s="655"/>
      <c r="I618" s="655"/>
      <c r="J618" s="655"/>
      <c r="K618" s="655"/>
      <c r="L618" s="655"/>
      <c r="M618" s="655"/>
      <c r="N618" s="1310"/>
      <c r="O618" s="655"/>
      <c r="P618" s="656"/>
      <c r="Q618" s="657"/>
      <c r="R618" s="704"/>
      <c r="S618" s="3180"/>
    </row>
    <row r="619" spans="7:19" ht="20.100000000000001" customHeight="1">
      <c r="G619" s="1047"/>
      <c r="H619" s="655"/>
      <c r="I619" s="655"/>
      <c r="J619" s="655"/>
      <c r="K619" s="655"/>
      <c r="L619" s="655"/>
      <c r="M619" s="655"/>
      <c r="N619" s="1310"/>
      <c r="O619" s="655"/>
      <c r="P619" s="656"/>
      <c r="Q619" s="657"/>
      <c r="R619" s="704"/>
      <c r="S619" s="3180"/>
    </row>
    <row r="620" spans="7:19" ht="20.100000000000001" customHeight="1">
      <c r="G620" s="1047"/>
      <c r="H620" s="655"/>
      <c r="I620" s="655"/>
      <c r="J620" s="655"/>
      <c r="K620" s="655"/>
      <c r="L620" s="655"/>
      <c r="M620" s="655"/>
      <c r="N620" s="1310"/>
      <c r="O620" s="655"/>
      <c r="P620" s="656"/>
      <c r="Q620" s="657"/>
      <c r="R620" s="704"/>
      <c r="S620" s="3180"/>
    </row>
    <row r="621" spans="7:19" ht="20.100000000000001" customHeight="1">
      <c r="G621" s="1047"/>
      <c r="H621" s="655"/>
      <c r="I621" s="655"/>
      <c r="J621" s="655"/>
      <c r="K621" s="655"/>
      <c r="L621" s="655"/>
      <c r="M621" s="655"/>
      <c r="N621" s="1310"/>
      <c r="O621" s="655"/>
      <c r="P621" s="656"/>
      <c r="Q621" s="657"/>
      <c r="R621" s="704"/>
      <c r="S621" s="3180"/>
    </row>
    <row r="622" spans="7:19" ht="20.100000000000001" customHeight="1">
      <c r="G622" s="1047"/>
      <c r="H622" s="655"/>
      <c r="I622" s="655"/>
      <c r="J622" s="655"/>
      <c r="K622" s="655"/>
      <c r="L622" s="655"/>
      <c r="M622" s="655"/>
      <c r="N622" s="1310"/>
      <c r="O622" s="655"/>
      <c r="P622" s="656"/>
      <c r="Q622" s="657"/>
      <c r="R622" s="704"/>
      <c r="S622" s="3180"/>
    </row>
    <row r="623" spans="7:19" ht="20.100000000000001" customHeight="1">
      <c r="G623" s="1047"/>
      <c r="H623" s="655"/>
      <c r="I623" s="655"/>
      <c r="J623" s="655"/>
      <c r="K623" s="655"/>
      <c r="L623" s="655"/>
      <c r="M623" s="655"/>
      <c r="N623" s="1310"/>
      <c r="O623" s="655"/>
      <c r="P623" s="656"/>
      <c r="Q623" s="657"/>
      <c r="R623" s="704"/>
      <c r="S623" s="3180"/>
    </row>
    <row r="624" spans="7:19" ht="20.100000000000001" customHeight="1">
      <c r="G624" s="1047"/>
      <c r="H624" s="655"/>
      <c r="I624" s="655"/>
      <c r="J624" s="655"/>
      <c r="K624" s="655"/>
      <c r="L624" s="655"/>
      <c r="M624" s="655"/>
      <c r="N624" s="1310"/>
      <c r="O624" s="655"/>
      <c r="P624" s="656"/>
      <c r="Q624" s="657"/>
      <c r="R624" s="704"/>
      <c r="S624" s="3180"/>
    </row>
    <row r="625" spans="7:19" ht="20.100000000000001" customHeight="1">
      <c r="G625" s="1047"/>
      <c r="H625" s="655"/>
      <c r="I625" s="655"/>
      <c r="J625" s="655"/>
      <c r="K625" s="655"/>
      <c r="L625" s="655"/>
      <c r="M625" s="655"/>
      <c r="N625" s="1310"/>
      <c r="O625" s="655"/>
      <c r="P625" s="656"/>
      <c r="Q625" s="657"/>
      <c r="R625" s="704"/>
      <c r="S625" s="3180"/>
    </row>
    <row r="626" spans="7:19" ht="20.100000000000001" customHeight="1">
      <c r="G626" s="1047"/>
      <c r="H626" s="655"/>
      <c r="I626" s="655"/>
      <c r="J626" s="655"/>
      <c r="K626" s="655"/>
      <c r="L626" s="655"/>
      <c r="M626" s="655"/>
      <c r="N626" s="1310"/>
      <c r="O626" s="655"/>
      <c r="P626" s="656"/>
      <c r="Q626" s="657"/>
      <c r="R626" s="704"/>
      <c r="S626" s="3180"/>
    </row>
    <row r="627" spans="7:19" ht="20.100000000000001" customHeight="1">
      <c r="G627" s="1047"/>
      <c r="H627" s="655"/>
      <c r="I627" s="655"/>
      <c r="J627" s="655"/>
      <c r="K627" s="655"/>
      <c r="L627" s="655"/>
      <c r="M627" s="655"/>
      <c r="N627" s="1310"/>
      <c r="O627" s="655"/>
      <c r="P627" s="656"/>
      <c r="Q627" s="657"/>
      <c r="R627" s="704"/>
      <c r="S627" s="3180"/>
    </row>
    <row r="628" spans="7:19" ht="20.100000000000001" customHeight="1">
      <c r="G628" s="1047"/>
      <c r="H628" s="655"/>
      <c r="I628" s="655"/>
      <c r="J628" s="655"/>
      <c r="K628" s="655"/>
      <c r="L628" s="655"/>
      <c r="M628" s="655"/>
      <c r="N628" s="1310"/>
      <c r="O628" s="655"/>
      <c r="P628" s="656"/>
      <c r="Q628" s="657"/>
      <c r="R628" s="704"/>
      <c r="S628" s="3180"/>
    </row>
    <row r="629" spans="7:19" ht="20.100000000000001" customHeight="1">
      <c r="G629" s="1047"/>
      <c r="H629" s="655"/>
      <c r="I629" s="655"/>
      <c r="J629" s="655"/>
      <c r="K629" s="655"/>
      <c r="L629" s="655"/>
      <c r="M629" s="655"/>
      <c r="N629" s="1310"/>
      <c r="O629" s="655"/>
      <c r="P629" s="656"/>
      <c r="Q629" s="657"/>
      <c r="R629" s="704"/>
      <c r="S629" s="3180"/>
    </row>
    <row r="630" spans="7:19" ht="20.100000000000001" customHeight="1">
      <c r="G630" s="1047"/>
      <c r="H630" s="655"/>
      <c r="I630" s="655"/>
      <c r="J630" s="655"/>
      <c r="K630" s="655"/>
      <c r="L630" s="655"/>
      <c r="M630" s="655"/>
      <c r="N630" s="1310"/>
      <c r="O630" s="655"/>
      <c r="P630" s="656"/>
      <c r="Q630" s="657"/>
      <c r="R630" s="704"/>
      <c r="S630" s="3180"/>
    </row>
    <row r="631" spans="7:19" ht="20.100000000000001" customHeight="1">
      <c r="G631" s="1047"/>
      <c r="H631" s="655"/>
      <c r="I631" s="655"/>
      <c r="J631" s="655"/>
      <c r="K631" s="655"/>
      <c r="L631" s="655"/>
      <c r="M631" s="655"/>
      <c r="N631" s="1310"/>
      <c r="O631" s="655"/>
      <c r="P631" s="656"/>
      <c r="Q631" s="657"/>
      <c r="R631" s="704"/>
      <c r="S631" s="3180"/>
    </row>
    <row r="632" spans="7:19" ht="20.100000000000001" customHeight="1">
      <c r="G632" s="1047"/>
      <c r="H632" s="655"/>
      <c r="I632" s="655"/>
      <c r="J632" s="655"/>
      <c r="K632" s="655"/>
      <c r="L632" s="655"/>
      <c r="M632" s="655"/>
      <c r="N632" s="1310"/>
      <c r="O632" s="655"/>
      <c r="P632" s="656"/>
      <c r="Q632" s="657"/>
      <c r="R632" s="704"/>
      <c r="S632" s="3180"/>
    </row>
    <row r="633" spans="7:19" ht="20.100000000000001" customHeight="1">
      <c r="G633" s="1047"/>
      <c r="H633" s="655"/>
      <c r="I633" s="655"/>
      <c r="J633" s="655"/>
      <c r="K633" s="655"/>
      <c r="L633" s="655"/>
      <c r="M633" s="655"/>
      <c r="N633" s="1310"/>
      <c r="O633" s="655"/>
      <c r="P633" s="656"/>
      <c r="Q633" s="657"/>
      <c r="R633" s="704"/>
      <c r="S633" s="3180"/>
    </row>
    <row r="634" spans="7:19" ht="20.100000000000001" customHeight="1">
      <c r="G634" s="1047"/>
      <c r="H634" s="655"/>
      <c r="I634" s="655"/>
      <c r="J634" s="655"/>
      <c r="K634" s="655"/>
      <c r="L634" s="655"/>
      <c r="M634" s="655"/>
      <c r="N634" s="1310"/>
      <c r="O634" s="655"/>
      <c r="P634" s="656"/>
      <c r="Q634" s="657"/>
      <c r="R634" s="704"/>
      <c r="S634" s="3180"/>
    </row>
    <row r="635" spans="7:19" ht="20.100000000000001" customHeight="1">
      <c r="G635" s="1047"/>
      <c r="H635" s="655"/>
      <c r="I635" s="655"/>
      <c r="J635" s="655"/>
      <c r="K635" s="655"/>
      <c r="L635" s="655"/>
      <c r="M635" s="655"/>
      <c r="N635" s="1310"/>
      <c r="O635" s="655"/>
      <c r="P635" s="656"/>
      <c r="Q635" s="657"/>
      <c r="R635" s="704"/>
      <c r="S635" s="3180"/>
    </row>
    <row r="636" spans="7:19" ht="20.100000000000001" customHeight="1">
      <c r="G636" s="1047"/>
      <c r="H636" s="655"/>
      <c r="I636" s="655"/>
      <c r="J636" s="655"/>
      <c r="K636" s="655"/>
      <c r="L636" s="655"/>
      <c r="M636" s="655"/>
      <c r="N636" s="1310"/>
      <c r="O636" s="655"/>
      <c r="P636" s="656"/>
      <c r="Q636" s="657"/>
      <c r="R636" s="704"/>
      <c r="S636" s="3180"/>
    </row>
    <row r="637" spans="7:19" ht="20.100000000000001" customHeight="1">
      <c r="G637" s="1047"/>
      <c r="H637" s="655"/>
      <c r="I637" s="655"/>
      <c r="J637" s="655"/>
      <c r="K637" s="655"/>
      <c r="L637" s="655"/>
      <c r="M637" s="655"/>
      <c r="N637" s="1310"/>
      <c r="O637" s="655"/>
      <c r="P637" s="656"/>
      <c r="Q637" s="657"/>
      <c r="R637" s="704"/>
      <c r="S637" s="3180"/>
    </row>
    <row r="638" spans="7:19" ht="20.100000000000001" customHeight="1">
      <c r="G638" s="1047"/>
      <c r="H638" s="655"/>
      <c r="I638" s="655"/>
      <c r="J638" s="655"/>
      <c r="K638" s="655"/>
      <c r="L638" s="655"/>
      <c r="M638" s="655"/>
      <c r="N638" s="1310"/>
      <c r="O638" s="655"/>
      <c r="P638" s="656"/>
      <c r="Q638" s="657"/>
      <c r="R638" s="704"/>
      <c r="S638" s="3180"/>
    </row>
    <row r="639" spans="7:19" ht="20.100000000000001" customHeight="1">
      <c r="G639" s="1047"/>
      <c r="H639" s="655"/>
      <c r="I639" s="655"/>
      <c r="J639" s="655"/>
      <c r="K639" s="655"/>
      <c r="L639" s="655"/>
      <c r="M639" s="655"/>
      <c r="N639" s="1310"/>
      <c r="O639" s="655"/>
      <c r="P639" s="656"/>
      <c r="Q639" s="657"/>
      <c r="R639" s="704"/>
      <c r="S639" s="3180"/>
    </row>
    <row r="640" spans="7:19" ht="20.100000000000001" customHeight="1">
      <c r="G640" s="1047"/>
      <c r="H640" s="655"/>
      <c r="I640" s="655"/>
      <c r="J640" s="655"/>
      <c r="K640" s="655"/>
      <c r="L640" s="655"/>
      <c r="M640" s="655"/>
      <c r="N640" s="1310"/>
      <c r="O640" s="655"/>
      <c r="P640" s="656"/>
      <c r="Q640" s="657"/>
      <c r="R640" s="704"/>
      <c r="S640" s="3180"/>
    </row>
    <row r="641" spans="7:19" ht="20.100000000000001" customHeight="1">
      <c r="G641" s="1047"/>
      <c r="H641" s="655"/>
      <c r="I641" s="655"/>
      <c r="J641" s="655"/>
      <c r="K641" s="655"/>
      <c r="L641" s="655"/>
      <c r="M641" s="655"/>
      <c r="N641" s="1310"/>
      <c r="O641" s="655"/>
      <c r="P641" s="656"/>
      <c r="Q641" s="657"/>
      <c r="R641" s="704"/>
      <c r="S641" s="3180"/>
    </row>
    <row r="642" spans="7:19" ht="20.100000000000001" customHeight="1">
      <c r="G642" s="1047"/>
      <c r="H642" s="655"/>
      <c r="I642" s="655"/>
      <c r="J642" s="655"/>
      <c r="K642" s="655"/>
      <c r="L642" s="655"/>
      <c r="M642" s="655"/>
      <c r="N642" s="1310"/>
      <c r="O642" s="655"/>
      <c r="P642" s="656"/>
      <c r="Q642" s="657"/>
      <c r="R642" s="704"/>
      <c r="S642" s="3180"/>
    </row>
    <row r="643" spans="7:19" ht="20.100000000000001" customHeight="1">
      <c r="G643" s="1047"/>
      <c r="H643" s="655"/>
      <c r="I643" s="655"/>
      <c r="J643" s="655"/>
      <c r="K643" s="655"/>
      <c r="L643" s="655"/>
      <c r="M643" s="655"/>
      <c r="N643" s="1310"/>
      <c r="O643" s="655"/>
      <c r="P643" s="656"/>
      <c r="Q643" s="657"/>
      <c r="R643" s="704"/>
      <c r="S643" s="3180"/>
    </row>
    <row r="644" spans="7:19" ht="20.100000000000001" customHeight="1">
      <c r="G644" s="1047"/>
      <c r="H644" s="655"/>
      <c r="I644" s="655"/>
      <c r="J644" s="655"/>
      <c r="K644" s="655"/>
      <c r="L644" s="655"/>
      <c r="M644" s="655"/>
      <c r="N644" s="1310"/>
      <c r="O644" s="655"/>
      <c r="P644" s="656"/>
      <c r="Q644" s="657"/>
      <c r="R644" s="704"/>
      <c r="S644" s="3180"/>
    </row>
    <row r="645" spans="7:19" ht="20.100000000000001" customHeight="1">
      <c r="G645" s="1047"/>
      <c r="H645" s="655"/>
      <c r="I645" s="655"/>
      <c r="J645" s="655"/>
      <c r="K645" s="655"/>
      <c r="L645" s="655"/>
      <c r="M645" s="655"/>
      <c r="N645" s="1310"/>
      <c r="O645" s="655"/>
      <c r="P645" s="656"/>
      <c r="Q645" s="657"/>
      <c r="R645" s="704"/>
      <c r="S645" s="3180"/>
    </row>
    <row r="646" spans="7:19" ht="20.100000000000001" customHeight="1">
      <c r="G646" s="1047"/>
      <c r="H646" s="655"/>
      <c r="I646" s="655"/>
      <c r="J646" s="655"/>
      <c r="K646" s="655"/>
      <c r="L646" s="655"/>
      <c r="M646" s="655"/>
      <c r="N646" s="1310"/>
      <c r="O646" s="655"/>
      <c r="P646" s="656"/>
      <c r="Q646" s="657"/>
      <c r="R646" s="704"/>
      <c r="S646" s="3180"/>
    </row>
    <row r="647" spans="7:19" ht="20.100000000000001" customHeight="1">
      <c r="G647" s="1047"/>
      <c r="H647" s="655"/>
      <c r="I647" s="655"/>
      <c r="J647" s="655"/>
      <c r="K647" s="655"/>
      <c r="L647" s="655"/>
      <c r="M647" s="655"/>
      <c r="N647" s="1310"/>
      <c r="O647" s="655"/>
      <c r="P647" s="656"/>
      <c r="Q647" s="657"/>
      <c r="R647" s="704"/>
      <c r="S647" s="3180"/>
    </row>
    <row r="648" spans="7:19" ht="20.100000000000001" customHeight="1">
      <c r="G648" s="1047"/>
      <c r="H648" s="655"/>
      <c r="I648" s="655"/>
      <c r="J648" s="655"/>
      <c r="K648" s="655"/>
      <c r="L648" s="655"/>
      <c r="M648" s="655"/>
      <c r="N648" s="1310"/>
      <c r="O648" s="655"/>
      <c r="P648" s="656"/>
      <c r="Q648" s="657"/>
      <c r="R648" s="704"/>
      <c r="S648" s="3180"/>
    </row>
    <row r="649" spans="7:19" ht="15" customHeight="1">
      <c r="G649" s="1047"/>
      <c r="H649" s="655"/>
      <c r="I649" s="655"/>
      <c r="J649" s="655"/>
      <c r="K649" s="655"/>
      <c r="L649" s="655"/>
      <c r="M649" s="655"/>
      <c r="N649" s="1310"/>
      <c r="O649" s="655"/>
      <c r="P649" s="656"/>
      <c r="Q649" s="657"/>
      <c r="R649" s="704"/>
      <c r="S649" s="3180"/>
    </row>
    <row r="650" spans="7:19" ht="15" customHeight="1">
      <c r="G650" s="1047"/>
      <c r="H650" s="655"/>
      <c r="I650" s="655"/>
      <c r="J650" s="655"/>
      <c r="K650" s="655"/>
      <c r="L650" s="655"/>
      <c r="M650" s="655"/>
      <c r="N650" s="1310"/>
      <c r="O650" s="655"/>
      <c r="P650" s="656"/>
      <c r="Q650" s="657"/>
      <c r="R650" s="704"/>
      <c r="S650" s="3180"/>
    </row>
    <row r="651" spans="7:19" ht="15" customHeight="1">
      <c r="G651" s="1047"/>
      <c r="H651" s="655"/>
      <c r="I651" s="655"/>
      <c r="J651" s="655"/>
      <c r="K651" s="655"/>
      <c r="L651" s="655"/>
      <c r="M651" s="655"/>
      <c r="N651" s="1310"/>
      <c r="O651" s="655"/>
      <c r="P651" s="656"/>
      <c r="Q651" s="657"/>
      <c r="R651" s="704"/>
      <c r="S651" s="3180"/>
    </row>
    <row r="652" spans="7:19" ht="15" customHeight="1">
      <c r="G652" s="1047"/>
      <c r="H652" s="655"/>
      <c r="I652" s="655"/>
      <c r="J652" s="655"/>
      <c r="K652" s="655"/>
      <c r="L652" s="655"/>
      <c r="M652" s="655"/>
      <c r="N652" s="1310"/>
      <c r="O652" s="655"/>
      <c r="P652" s="656"/>
      <c r="Q652" s="657"/>
      <c r="R652" s="704"/>
      <c r="S652" s="3180"/>
    </row>
    <row r="653" spans="7:19" ht="15" customHeight="1">
      <c r="G653" s="1047"/>
      <c r="H653" s="655"/>
      <c r="I653" s="655"/>
      <c r="J653" s="655"/>
      <c r="K653" s="655"/>
      <c r="L653" s="655"/>
      <c r="M653" s="655"/>
      <c r="N653" s="1310"/>
      <c r="O653" s="655"/>
      <c r="P653" s="656"/>
      <c r="Q653" s="657"/>
      <c r="R653" s="704"/>
      <c r="S653" s="3180"/>
    </row>
    <row r="654" spans="7:19" ht="15" customHeight="1">
      <c r="G654" s="1047"/>
      <c r="H654" s="655"/>
      <c r="I654" s="655"/>
      <c r="J654" s="655"/>
      <c r="K654" s="655"/>
      <c r="L654" s="655"/>
      <c r="M654" s="655"/>
      <c r="N654" s="1310"/>
      <c r="O654" s="655"/>
      <c r="P654" s="656"/>
      <c r="Q654" s="657"/>
      <c r="R654" s="704"/>
      <c r="S654" s="3180"/>
    </row>
    <row r="655" spans="7:19" ht="15" customHeight="1">
      <c r="G655" s="1047"/>
      <c r="H655" s="655"/>
      <c r="I655" s="655"/>
      <c r="J655" s="655"/>
      <c r="K655" s="655"/>
      <c r="L655" s="655"/>
      <c r="M655" s="655"/>
      <c r="N655" s="1310"/>
      <c r="O655" s="655"/>
      <c r="P655" s="656"/>
      <c r="Q655" s="657"/>
      <c r="R655" s="704"/>
      <c r="S655" s="3180"/>
    </row>
    <row r="656" spans="7:19" ht="15" customHeight="1">
      <c r="G656" s="1047"/>
      <c r="H656" s="655"/>
      <c r="I656" s="655"/>
      <c r="J656" s="655"/>
      <c r="K656" s="655"/>
      <c r="L656" s="655"/>
      <c r="M656" s="655"/>
      <c r="N656" s="1310"/>
      <c r="O656" s="655"/>
      <c r="P656" s="656"/>
      <c r="Q656" s="657"/>
      <c r="R656" s="704"/>
      <c r="S656" s="3180"/>
    </row>
    <row r="657" spans="7:19" ht="15" customHeight="1">
      <c r="G657" s="1047"/>
      <c r="H657" s="655"/>
      <c r="I657" s="655"/>
      <c r="J657" s="655"/>
      <c r="K657" s="655"/>
      <c r="L657" s="655"/>
      <c r="M657" s="655"/>
      <c r="N657" s="1310"/>
      <c r="O657" s="655"/>
      <c r="P657" s="656"/>
      <c r="Q657" s="657"/>
      <c r="R657" s="704"/>
      <c r="S657" s="3180"/>
    </row>
    <row r="658" spans="7:19" ht="15" customHeight="1">
      <c r="G658" s="1047"/>
      <c r="H658" s="655"/>
      <c r="I658" s="655"/>
      <c r="J658" s="655"/>
      <c r="K658" s="655"/>
      <c r="L658" s="655"/>
      <c r="M658" s="655"/>
      <c r="N658" s="1310"/>
      <c r="O658" s="655"/>
      <c r="P658" s="656"/>
      <c r="Q658" s="657"/>
      <c r="R658" s="704"/>
      <c r="S658" s="3180"/>
    </row>
    <row r="659" spans="7:19" ht="15" customHeight="1">
      <c r="G659" s="1047"/>
      <c r="H659" s="655"/>
      <c r="I659" s="655"/>
      <c r="J659" s="655"/>
      <c r="K659" s="655"/>
      <c r="L659" s="655"/>
      <c r="M659" s="655"/>
      <c r="N659" s="1310"/>
      <c r="O659" s="655"/>
      <c r="P659" s="656"/>
      <c r="Q659" s="657"/>
      <c r="R659" s="704"/>
      <c r="S659" s="3180"/>
    </row>
    <row r="660" spans="7:19" ht="15" customHeight="1">
      <c r="G660" s="1047"/>
      <c r="H660" s="655"/>
      <c r="I660" s="655"/>
      <c r="J660" s="655"/>
      <c r="K660" s="655"/>
      <c r="L660" s="655"/>
      <c r="M660" s="655"/>
      <c r="N660" s="1310"/>
      <c r="O660" s="655"/>
      <c r="P660" s="656"/>
      <c r="Q660" s="657"/>
      <c r="R660" s="704"/>
      <c r="S660" s="3180"/>
    </row>
    <row r="661" spans="7:19" ht="15" customHeight="1">
      <c r="G661" s="1047"/>
      <c r="H661" s="655"/>
      <c r="I661" s="655"/>
      <c r="J661" s="655"/>
      <c r="K661" s="655"/>
      <c r="L661" s="655"/>
      <c r="M661" s="655"/>
      <c r="N661" s="1310"/>
      <c r="O661" s="655"/>
      <c r="P661" s="656"/>
      <c r="Q661" s="657"/>
      <c r="R661" s="704"/>
      <c r="S661" s="3180"/>
    </row>
    <row r="662" spans="7:19" ht="15" customHeight="1">
      <c r="G662" s="1047"/>
      <c r="H662" s="655"/>
      <c r="I662" s="655"/>
      <c r="J662" s="655"/>
      <c r="K662" s="655"/>
      <c r="L662" s="655"/>
      <c r="M662" s="655"/>
      <c r="N662" s="1310"/>
      <c r="O662" s="655"/>
      <c r="P662" s="656"/>
      <c r="Q662" s="657"/>
      <c r="R662" s="704"/>
      <c r="S662" s="3180"/>
    </row>
    <row r="663" spans="7:19" ht="15" customHeight="1">
      <c r="G663" s="1047"/>
      <c r="H663" s="655"/>
      <c r="I663" s="655"/>
      <c r="J663" s="655"/>
      <c r="K663" s="655"/>
      <c r="L663" s="655"/>
      <c r="M663" s="655"/>
      <c r="N663" s="1310"/>
      <c r="O663" s="655"/>
      <c r="P663" s="656"/>
      <c r="Q663" s="657"/>
      <c r="R663" s="704"/>
      <c r="S663" s="3180"/>
    </row>
    <row r="664" spans="7:19" ht="15" customHeight="1">
      <c r="G664" s="1047"/>
      <c r="H664" s="655"/>
      <c r="I664" s="655"/>
      <c r="J664" s="655"/>
      <c r="K664" s="655"/>
      <c r="L664" s="655"/>
      <c r="M664" s="655"/>
      <c r="N664" s="1310"/>
      <c r="O664" s="655"/>
      <c r="P664" s="656"/>
      <c r="Q664" s="657"/>
      <c r="R664" s="704"/>
      <c r="S664" s="3180"/>
    </row>
    <row r="665" spans="7:19" ht="15" customHeight="1">
      <c r="G665" s="1047"/>
      <c r="H665" s="655"/>
      <c r="I665" s="655"/>
      <c r="J665" s="655"/>
      <c r="K665" s="655"/>
      <c r="L665" s="655"/>
      <c r="M665" s="655"/>
      <c r="N665" s="1310"/>
      <c r="O665" s="655"/>
      <c r="P665" s="656"/>
      <c r="Q665" s="657"/>
      <c r="R665" s="704"/>
      <c r="S665" s="3180"/>
    </row>
    <row r="666" spans="7:19" ht="15" customHeight="1">
      <c r="G666" s="1047"/>
      <c r="H666" s="655"/>
      <c r="I666" s="655"/>
      <c r="J666" s="655"/>
      <c r="K666" s="655"/>
      <c r="L666" s="655"/>
      <c r="M666" s="655"/>
      <c r="N666" s="1310"/>
      <c r="O666" s="655"/>
      <c r="P666" s="656"/>
      <c r="Q666" s="657"/>
      <c r="R666" s="704"/>
      <c r="S666" s="3180"/>
    </row>
    <row r="667" spans="7:19" ht="15" customHeight="1">
      <c r="G667" s="1047"/>
      <c r="H667" s="655"/>
      <c r="I667" s="655"/>
      <c r="J667" s="655"/>
      <c r="K667" s="655"/>
      <c r="L667" s="655"/>
      <c r="M667" s="655"/>
      <c r="N667" s="1310"/>
      <c r="O667" s="655"/>
      <c r="P667" s="656"/>
      <c r="Q667" s="657"/>
      <c r="R667" s="704"/>
      <c r="S667" s="3180"/>
    </row>
    <row r="668" spans="7:19" ht="15" customHeight="1">
      <c r="G668" s="1047"/>
      <c r="H668" s="655"/>
      <c r="I668" s="655"/>
      <c r="J668" s="655"/>
      <c r="K668" s="655"/>
      <c r="L668" s="655"/>
      <c r="M668" s="655"/>
      <c r="N668" s="1310"/>
      <c r="O668" s="655"/>
      <c r="P668" s="656"/>
      <c r="Q668" s="657"/>
      <c r="R668" s="704"/>
      <c r="S668" s="3180"/>
    </row>
    <row r="669" spans="7:19" ht="15" customHeight="1">
      <c r="G669" s="1047"/>
      <c r="H669" s="655"/>
      <c r="I669" s="655"/>
      <c r="J669" s="655"/>
      <c r="K669" s="655"/>
      <c r="L669" s="655"/>
      <c r="M669" s="655"/>
      <c r="N669" s="1310"/>
      <c r="O669" s="655"/>
      <c r="P669" s="656"/>
      <c r="Q669" s="657"/>
      <c r="R669" s="704"/>
      <c r="S669" s="3180"/>
    </row>
    <row r="670" spans="7:19" ht="15" customHeight="1">
      <c r="G670" s="1047"/>
      <c r="H670" s="655"/>
      <c r="I670" s="655"/>
      <c r="J670" s="655"/>
      <c r="K670" s="655"/>
      <c r="L670" s="655"/>
      <c r="M670" s="655"/>
      <c r="N670" s="1310"/>
      <c r="O670" s="655"/>
      <c r="P670" s="656"/>
      <c r="Q670" s="657"/>
      <c r="R670" s="704"/>
      <c r="S670" s="3180"/>
    </row>
    <row r="671" spans="7:19" ht="15" customHeight="1">
      <c r="G671" s="1047"/>
      <c r="H671" s="655"/>
      <c r="I671" s="655"/>
      <c r="J671" s="655"/>
      <c r="K671" s="655"/>
      <c r="L671" s="655"/>
      <c r="M671" s="655"/>
      <c r="N671" s="1310"/>
      <c r="O671" s="655"/>
      <c r="P671" s="656"/>
      <c r="Q671" s="657"/>
      <c r="R671" s="704"/>
      <c r="S671" s="3180"/>
    </row>
    <row r="672" spans="7:19" ht="15" customHeight="1">
      <c r="G672" s="1047"/>
      <c r="H672" s="655"/>
      <c r="I672" s="655"/>
      <c r="J672" s="655"/>
      <c r="K672" s="655"/>
      <c r="L672" s="655"/>
      <c r="M672" s="655"/>
      <c r="N672" s="1310"/>
      <c r="O672" s="655"/>
      <c r="P672" s="656"/>
      <c r="Q672" s="657"/>
      <c r="R672" s="704"/>
      <c r="S672" s="3180"/>
    </row>
    <row r="673" spans="7:19" ht="15" customHeight="1">
      <c r="G673" s="1047"/>
      <c r="H673" s="655"/>
      <c r="I673" s="655"/>
      <c r="J673" s="655"/>
      <c r="K673" s="655"/>
      <c r="L673" s="655"/>
      <c r="M673" s="655"/>
      <c r="N673" s="1310"/>
      <c r="O673" s="655"/>
      <c r="P673" s="656"/>
      <c r="Q673" s="657"/>
      <c r="R673" s="704"/>
      <c r="S673" s="3180"/>
    </row>
    <row r="674" spans="7:19" ht="15" customHeight="1">
      <c r="G674" s="1047"/>
      <c r="H674" s="655"/>
      <c r="I674" s="655"/>
      <c r="J674" s="655"/>
      <c r="K674" s="655"/>
      <c r="L674" s="655"/>
      <c r="M674" s="655"/>
      <c r="N674" s="1310"/>
      <c r="O674" s="655"/>
      <c r="P674" s="656"/>
      <c r="Q674" s="657"/>
      <c r="R674" s="704"/>
      <c r="S674" s="3180"/>
    </row>
    <row r="675" spans="7:19" ht="15" customHeight="1">
      <c r="G675" s="1047"/>
      <c r="H675" s="655"/>
      <c r="I675" s="655"/>
      <c r="J675" s="655"/>
      <c r="K675" s="655"/>
      <c r="L675" s="655"/>
      <c r="M675" s="655"/>
      <c r="N675" s="1310"/>
      <c r="O675" s="655"/>
      <c r="P675" s="656"/>
      <c r="Q675" s="657"/>
      <c r="R675" s="704"/>
      <c r="S675" s="3180"/>
    </row>
    <row r="676" spans="7:19" ht="15" customHeight="1">
      <c r="G676" s="1047"/>
      <c r="H676" s="655"/>
      <c r="I676" s="655"/>
      <c r="J676" s="655"/>
      <c r="K676" s="655"/>
      <c r="L676" s="655"/>
      <c r="M676" s="655"/>
      <c r="N676" s="1310"/>
      <c r="O676" s="655"/>
      <c r="P676" s="656"/>
      <c r="Q676" s="657"/>
      <c r="R676" s="704"/>
      <c r="S676" s="3180"/>
    </row>
    <row r="677" spans="7:19" ht="15" customHeight="1">
      <c r="G677" s="1047"/>
      <c r="H677" s="655"/>
      <c r="I677" s="655"/>
      <c r="J677" s="655"/>
      <c r="K677" s="655"/>
      <c r="L677" s="655"/>
      <c r="M677" s="655"/>
      <c r="N677" s="1310"/>
      <c r="O677" s="655"/>
      <c r="P677" s="656"/>
      <c r="Q677" s="657"/>
      <c r="R677" s="704"/>
      <c r="S677" s="3180"/>
    </row>
    <row r="678" spans="7:19" ht="15" customHeight="1">
      <c r="G678" s="1047"/>
      <c r="H678" s="655"/>
      <c r="I678" s="655"/>
      <c r="J678" s="655"/>
      <c r="K678" s="655"/>
      <c r="L678" s="655"/>
      <c r="M678" s="655"/>
      <c r="N678" s="1310"/>
      <c r="O678" s="655"/>
      <c r="P678" s="656"/>
      <c r="Q678" s="657"/>
      <c r="R678" s="704"/>
      <c r="S678" s="3180"/>
    </row>
    <row r="679" spans="7:19" ht="15" customHeight="1">
      <c r="G679" s="1047"/>
      <c r="H679" s="655"/>
      <c r="I679" s="655"/>
      <c r="J679" s="655"/>
      <c r="K679" s="655"/>
      <c r="L679" s="655"/>
      <c r="M679" s="655"/>
      <c r="N679" s="1310"/>
      <c r="O679" s="655"/>
      <c r="P679" s="656"/>
      <c r="Q679" s="657"/>
      <c r="R679" s="704"/>
      <c r="S679" s="3180"/>
    </row>
    <row r="680" spans="7:19" ht="15" customHeight="1">
      <c r="G680" s="1047"/>
      <c r="H680" s="655"/>
      <c r="I680" s="655"/>
      <c r="J680" s="655"/>
      <c r="K680" s="655"/>
      <c r="L680" s="655"/>
      <c r="M680" s="655"/>
      <c r="N680" s="1310"/>
      <c r="O680" s="655"/>
      <c r="P680" s="656"/>
      <c r="Q680" s="657"/>
      <c r="R680" s="704"/>
      <c r="S680" s="3180"/>
    </row>
    <row r="681" spans="7:19" ht="15" customHeight="1">
      <c r="G681" s="1047"/>
      <c r="H681" s="655"/>
      <c r="I681" s="655"/>
      <c r="J681" s="655"/>
      <c r="K681" s="655"/>
      <c r="L681" s="655"/>
      <c r="M681" s="655"/>
      <c r="N681" s="1310"/>
      <c r="O681" s="655"/>
      <c r="P681" s="656"/>
      <c r="Q681" s="657"/>
      <c r="R681" s="704"/>
      <c r="S681" s="3180"/>
    </row>
    <row r="682" spans="7:19" ht="15" customHeight="1">
      <c r="G682" s="1047"/>
      <c r="H682" s="655"/>
      <c r="I682" s="655"/>
      <c r="J682" s="655"/>
      <c r="K682" s="655"/>
      <c r="L682" s="655"/>
      <c r="M682" s="655"/>
      <c r="N682" s="1310"/>
      <c r="O682" s="655"/>
      <c r="P682" s="656"/>
      <c r="Q682" s="657"/>
      <c r="R682" s="704"/>
      <c r="S682" s="3180"/>
    </row>
    <row r="683" spans="7:19" ht="15" customHeight="1">
      <c r="G683" s="1047"/>
      <c r="H683" s="655"/>
      <c r="I683" s="655"/>
      <c r="J683" s="655"/>
      <c r="K683" s="655"/>
      <c r="L683" s="655"/>
      <c r="M683" s="655"/>
      <c r="N683" s="1310"/>
      <c r="O683" s="655"/>
      <c r="P683" s="656"/>
      <c r="Q683" s="657"/>
      <c r="R683" s="704"/>
      <c r="S683" s="3180"/>
    </row>
    <row r="684" spans="7:19" ht="15" customHeight="1">
      <c r="G684" s="1047"/>
      <c r="H684" s="655"/>
      <c r="I684" s="655"/>
      <c r="J684" s="655"/>
      <c r="K684" s="655"/>
      <c r="L684" s="655"/>
      <c r="M684" s="655"/>
      <c r="N684" s="1310"/>
      <c r="O684" s="655"/>
      <c r="P684" s="656"/>
      <c r="Q684" s="657"/>
      <c r="R684" s="704"/>
      <c r="S684" s="3180"/>
    </row>
    <row r="685" spans="7:19" ht="15" customHeight="1">
      <c r="G685" s="1047"/>
      <c r="H685" s="655"/>
      <c r="I685" s="655"/>
      <c r="J685" s="655"/>
      <c r="K685" s="655"/>
      <c r="L685" s="655"/>
      <c r="M685" s="655"/>
      <c r="N685" s="1310"/>
      <c r="O685" s="655"/>
      <c r="P685" s="656"/>
      <c r="Q685" s="657"/>
      <c r="R685" s="704"/>
      <c r="S685" s="3180"/>
    </row>
    <row r="686" spans="7:19" ht="15" customHeight="1">
      <c r="G686" s="1047"/>
      <c r="H686" s="655"/>
      <c r="I686" s="655"/>
      <c r="J686" s="655"/>
      <c r="K686" s="655"/>
      <c r="L686" s="655"/>
      <c r="M686" s="655"/>
      <c r="N686" s="1310"/>
      <c r="O686" s="655"/>
      <c r="P686" s="656"/>
      <c r="Q686" s="657"/>
      <c r="R686" s="704"/>
      <c r="S686" s="3180"/>
    </row>
    <row r="687" spans="7:19" ht="15" customHeight="1">
      <c r="G687" s="1047"/>
      <c r="H687" s="655"/>
      <c r="I687" s="655"/>
      <c r="J687" s="655"/>
      <c r="K687" s="655"/>
      <c r="L687" s="655"/>
      <c r="M687" s="655"/>
      <c r="N687" s="1310"/>
      <c r="O687" s="655"/>
      <c r="P687" s="656"/>
      <c r="Q687" s="657"/>
      <c r="R687" s="704"/>
      <c r="S687" s="3180"/>
    </row>
    <row r="688" spans="7:19" ht="15" customHeight="1">
      <c r="G688" s="1047"/>
      <c r="H688" s="655"/>
      <c r="I688" s="655"/>
      <c r="J688" s="655"/>
      <c r="K688" s="655"/>
      <c r="L688" s="655"/>
      <c r="M688" s="655"/>
      <c r="N688" s="1310"/>
      <c r="O688" s="655"/>
      <c r="P688" s="656"/>
      <c r="Q688" s="657"/>
      <c r="R688" s="704"/>
      <c r="S688" s="3180"/>
    </row>
    <row r="689" spans="7:19" ht="15" customHeight="1">
      <c r="G689" s="1047"/>
      <c r="H689" s="655"/>
      <c r="I689" s="655"/>
      <c r="J689" s="655"/>
      <c r="K689" s="655"/>
      <c r="L689" s="655"/>
      <c r="M689" s="655"/>
      <c r="N689" s="1310"/>
      <c r="O689" s="655"/>
      <c r="P689" s="656"/>
      <c r="Q689" s="657"/>
      <c r="R689" s="704"/>
      <c r="S689" s="3180"/>
    </row>
    <row r="690" spans="7:19" ht="15" customHeight="1">
      <c r="G690" s="1047"/>
      <c r="H690" s="655"/>
      <c r="I690" s="655"/>
      <c r="J690" s="655"/>
      <c r="K690" s="655"/>
      <c r="L690" s="655"/>
      <c r="M690" s="655"/>
      <c r="N690" s="1310"/>
      <c r="O690" s="655"/>
      <c r="P690" s="656"/>
      <c r="Q690" s="657"/>
      <c r="R690" s="704"/>
      <c r="S690" s="3180"/>
    </row>
    <row r="691" spans="7:19" ht="15" customHeight="1">
      <c r="G691" s="1047"/>
      <c r="H691" s="655"/>
      <c r="I691" s="655"/>
      <c r="J691" s="655"/>
      <c r="K691" s="655"/>
      <c r="L691" s="655"/>
      <c r="M691" s="655"/>
      <c r="N691" s="1310"/>
      <c r="O691" s="655"/>
      <c r="P691" s="656"/>
      <c r="Q691" s="657"/>
      <c r="R691" s="704"/>
      <c r="S691" s="3180"/>
    </row>
    <row r="692" spans="7:19" ht="15" customHeight="1">
      <c r="G692" s="1047"/>
      <c r="H692" s="655"/>
      <c r="I692" s="655"/>
      <c r="J692" s="655"/>
      <c r="K692" s="655"/>
      <c r="L692" s="655"/>
      <c r="M692" s="655"/>
      <c r="N692" s="1310"/>
      <c r="O692" s="655"/>
      <c r="P692" s="656"/>
      <c r="Q692" s="657"/>
      <c r="R692" s="704"/>
      <c r="S692" s="3180"/>
    </row>
    <row r="693" spans="7:19" ht="15" customHeight="1">
      <c r="G693" s="1047"/>
      <c r="H693" s="655"/>
      <c r="I693" s="655"/>
      <c r="J693" s="655"/>
      <c r="K693" s="655"/>
      <c r="L693" s="655"/>
      <c r="M693" s="655"/>
      <c r="N693" s="1310"/>
      <c r="O693" s="655"/>
      <c r="P693" s="656"/>
      <c r="Q693" s="657"/>
      <c r="R693" s="704"/>
      <c r="S693" s="3180"/>
    </row>
    <row r="694" spans="7:19" ht="15" customHeight="1">
      <c r="G694" s="1047"/>
      <c r="H694" s="655"/>
      <c r="I694" s="655"/>
      <c r="J694" s="655"/>
      <c r="K694" s="655"/>
      <c r="L694" s="655"/>
      <c r="M694" s="655"/>
      <c r="N694" s="1310"/>
      <c r="O694" s="655"/>
      <c r="P694" s="656"/>
      <c r="Q694" s="657"/>
      <c r="R694" s="704"/>
      <c r="S694" s="3180"/>
    </row>
    <row r="695" spans="7:19" ht="15" customHeight="1">
      <c r="G695" s="1047"/>
      <c r="H695" s="655"/>
      <c r="I695" s="655"/>
      <c r="J695" s="655"/>
      <c r="K695" s="655"/>
      <c r="L695" s="655"/>
      <c r="M695" s="655"/>
      <c r="N695" s="1310"/>
      <c r="O695" s="655"/>
      <c r="P695" s="656"/>
      <c r="Q695" s="657"/>
      <c r="R695" s="704"/>
      <c r="S695" s="3180"/>
    </row>
    <row r="696" spans="7:19" ht="15" customHeight="1">
      <c r="G696" s="1047"/>
      <c r="H696" s="655"/>
      <c r="I696" s="655"/>
      <c r="J696" s="655"/>
      <c r="K696" s="655"/>
      <c r="L696" s="655"/>
      <c r="M696" s="655"/>
      <c r="N696" s="1310"/>
      <c r="O696" s="655"/>
      <c r="P696" s="656"/>
      <c r="Q696" s="657"/>
      <c r="R696" s="704"/>
      <c r="S696" s="3180"/>
    </row>
    <row r="697" spans="7:19" ht="15" customHeight="1">
      <c r="G697" s="1047"/>
      <c r="H697" s="655"/>
      <c r="I697" s="655"/>
      <c r="J697" s="655"/>
      <c r="K697" s="655"/>
      <c r="L697" s="655"/>
      <c r="M697" s="655"/>
      <c r="N697" s="1310"/>
      <c r="O697" s="655"/>
      <c r="P697" s="656"/>
      <c r="Q697" s="657"/>
      <c r="R697" s="704"/>
      <c r="S697" s="3180"/>
    </row>
    <row r="698" spans="7:19" ht="15" customHeight="1">
      <c r="G698" s="1047"/>
      <c r="H698" s="655"/>
      <c r="I698" s="655"/>
      <c r="J698" s="655"/>
      <c r="K698" s="655"/>
      <c r="L698" s="655"/>
      <c r="M698" s="655"/>
      <c r="N698" s="1310"/>
      <c r="O698" s="655"/>
      <c r="P698" s="656"/>
      <c r="Q698" s="657"/>
      <c r="R698" s="704"/>
      <c r="S698" s="3180"/>
    </row>
    <row r="699" spans="7:19" ht="15" customHeight="1">
      <c r="G699" s="1047"/>
      <c r="H699" s="655"/>
      <c r="I699" s="655"/>
      <c r="J699" s="655"/>
      <c r="K699" s="655"/>
      <c r="L699" s="655"/>
      <c r="M699" s="655"/>
      <c r="N699" s="1310"/>
      <c r="O699" s="655"/>
      <c r="P699" s="656"/>
      <c r="Q699" s="657"/>
      <c r="R699" s="704"/>
      <c r="S699" s="3180"/>
    </row>
    <row r="700" spans="7:19" ht="15" customHeight="1">
      <c r="G700" s="1047"/>
      <c r="H700" s="655"/>
      <c r="I700" s="655"/>
      <c r="J700" s="655"/>
      <c r="K700" s="655"/>
      <c r="L700" s="655"/>
      <c r="M700" s="655"/>
      <c r="N700" s="1310"/>
      <c r="O700" s="655"/>
      <c r="P700" s="656"/>
      <c r="Q700" s="657"/>
      <c r="R700" s="704"/>
      <c r="S700" s="3180"/>
    </row>
    <row r="701" spans="7:19" ht="15" customHeight="1">
      <c r="G701" s="1047"/>
      <c r="H701" s="655"/>
      <c r="I701" s="655"/>
      <c r="J701" s="655"/>
      <c r="K701" s="655"/>
      <c r="L701" s="655"/>
      <c r="M701" s="655"/>
      <c r="N701" s="1310"/>
      <c r="O701" s="655"/>
      <c r="P701" s="656"/>
      <c r="Q701" s="657"/>
      <c r="R701" s="704"/>
      <c r="S701" s="3180"/>
    </row>
    <row r="702" spans="7:19" ht="15" customHeight="1">
      <c r="G702" s="1047"/>
      <c r="H702" s="655"/>
      <c r="I702" s="655"/>
      <c r="J702" s="655"/>
      <c r="K702" s="655"/>
      <c r="L702" s="655"/>
      <c r="M702" s="655"/>
      <c r="N702" s="1310"/>
      <c r="O702" s="655"/>
      <c r="P702" s="656"/>
      <c r="Q702" s="657"/>
      <c r="R702" s="704"/>
      <c r="S702" s="3180"/>
    </row>
    <row r="703" spans="7:19" ht="15" customHeight="1">
      <c r="G703" s="1047"/>
      <c r="H703" s="655"/>
      <c r="I703" s="655"/>
      <c r="J703" s="655"/>
      <c r="K703" s="655"/>
      <c r="L703" s="655"/>
      <c r="M703" s="655"/>
      <c r="N703" s="1310"/>
      <c r="O703" s="655"/>
      <c r="P703" s="656"/>
      <c r="Q703" s="657"/>
      <c r="R703" s="704"/>
      <c r="S703" s="3180"/>
    </row>
    <row r="704" spans="7:19" ht="15" customHeight="1">
      <c r="G704" s="1047"/>
      <c r="H704" s="655"/>
      <c r="I704" s="655"/>
      <c r="J704" s="655"/>
      <c r="K704" s="655"/>
      <c r="L704" s="655"/>
      <c r="M704" s="655"/>
      <c r="N704" s="1310"/>
      <c r="O704" s="655"/>
      <c r="P704" s="656"/>
      <c r="Q704" s="657"/>
      <c r="R704" s="704"/>
      <c r="S704" s="3180"/>
    </row>
    <row r="705" spans="7:19" ht="15" customHeight="1">
      <c r="G705" s="1047"/>
      <c r="H705" s="655"/>
      <c r="I705" s="655"/>
      <c r="J705" s="655"/>
      <c r="K705" s="655"/>
      <c r="L705" s="655"/>
      <c r="M705" s="655"/>
      <c r="N705" s="1310"/>
      <c r="O705" s="655"/>
      <c r="P705" s="656"/>
      <c r="Q705" s="657"/>
      <c r="R705" s="704"/>
      <c r="S705" s="3180"/>
    </row>
    <row r="706" spans="7:19" ht="15" customHeight="1">
      <c r="G706" s="1047"/>
      <c r="H706" s="655"/>
      <c r="I706" s="655"/>
      <c r="J706" s="655"/>
      <c r="K706" s="655"/>
      <c r="L706" s="655"/>
      <c r="M706" s="655"/>
      <c r="N706" s="1310"/>
      <c r="O706" s="655"/>
      <c r="P706" s="656"/>
      <c r="Q706" s="657"/>
      <c r="R706" s="704"/>
      <c r="S706" s="3180"/>
    </row>
    <row r="707" spans="7:19" ht="15" customHeight="1">
      <c r="G707" s="1047"/>
      <c r="H707" s="655"/>
      <c r="I707" s="655"/>
      <c r="J707" s="655"/>
      <c r="K707" s="655"/>
      <c r="L707" s="655"/>
      <c r="M707" s="655"/>
      <c r="N707" s="1310"/>
      <c r="O707" s="655"/>
      <c r="P707" s="656"/>
      <c r="Q707" s="657"/>
      <c r="R707" s="704"/>
      <c r="S707" s="3180"/>
    </row>
    <row r="708" spans="7:19" ht="15" customHeight="1">
      <c r="G708" s="1047"/>
      <c r="H708" s="655"/>
      <c r="I708" s="655"/>
      <c r="J708" s="655"/>
      <c r="K708" s="655"/>
      <c r="L708" s="655"/>
      <c r="M708" s="655"/>
      <c r="N708" s="1310"/>
      <c r="O708" s="655"/>
      <c r="P708" s="656"/>
      <c r="Q708" s="657"/>
      <c r="R708" s="704"/>
      <c r="S708" s="3180"/>
    </row>
    <row r="709" spans="7:19" ht="15" customHeight="1">
      <c r="G709" s="1047"/>
      <c r="H709" s="655"/>
      <c r="I709" s="655"/>
      <c r="J709" s="655"/>
      <c r="K709" s="655"/>
      <c r="L709" s="655"/>
      <c r="M709" s="655"/>
      <c r="N709" s="1310"/>
      <c r="O709" s="655"/>
      <c r="P709" s="656"/>
      <c r="Q709" s="657"/>
      <c r="R709" s="704"/>
      <c r="S709" s="3180"/>
    </row>
    <row r="710" spans="7:19" ht="15" customHeight="1">
      <c r="G710" s="1047"/>
      <c r="H710" s="655"/>
      <c r="I710" s="655"/>
      <c r="J710" s="655"/>
      <c r="K710" s="655"/>
      <c r="L710" s="655"/>
      <c r="M710" s="655"/>
      <c r="N710" s="1310"/>
      <c r="O710" s="655"/>
      <c r="P710" s="656"/>
      <c r="Q710" s="657"/>
      <c r="R710" s="704"/>
      <c r="S710" s="3180"/>
    </row>
    <row r="711" spans="7:19" ht="15" customHeight="1">
      <c r="G711" s="1047"/>
      <c r="H711" s="655"/>
      <c r="I711" s="655"/>
      <c r="J711" s="655"/>
      <c r="K711" s="655"/>
      <c r="L711" s="655"/>
      <c r="M711" s="655"/>
      <c r="N711" s="1310"/>
      <c r="O711" s="655"/>
      <c r="P711" s="656"/>
      <c r="Q711" s="657"/>
      <c r="R711" s="704"/>
      <c r="S711" s="3180"/>
    </row>
    <row r="712" spans="7:19" ht="15" customHeight="1">
      <c r="G712" s="1047"/>
      <c r="H712" s="655"/>
      <c r="I712" s="655"/>
      <c r="J712" s="655"/>
      <c r="K712" s="655"/>
      <c r="L712" s="655"/>
      <c r="M712" s="655"/>
      <c r="N712" s="1310"/>
      <c r="O712" s="655"/>
      <c r="P712" s="656"/>
      <c r="Q712" s="657"/>
      <c r="R712" s="704"/>
      <c r="S712" s="3180"/>
    </row>
    <row r="713" spans="7:19" ht="15" customHeight="1">
      <c r="G713" s="1047"/>
      <c r="H713" s="655"/>
      <c r="I713" s="655"/>
      <c r="J713" s="655"/>
      <c r="K713" s="655"/>
      <c r="L713" s="655"/>
      <c r="M713" s="655"/>
      <c r="N713" s="1310"/>
      <c r="O713" s="655"/>
      <c r="P713" s="656"/>
      <c r="Q713" s="657"/>
      <c r="R713" s="704"/>
      <c r="S713" s="3180"/>
    </row>
    <row r="714" spans="7:19" ht="15" customHeight="1">
      <c r="G714" s="1047"/>
      <c r="H714" s="655"/>
      <c r="I714" s="655"/>
      <c r="J714" s="655"/>
      <c r="K714" s="655"/>
      <c r="L714" s="655"/>
      <c r="M714" s="655"/>
      <c r="N714" s="1310"/>
      <c r="O714" s="655"/>
      <c r="P714" s="656"/>
      <c r="Q714" s="657"/>
      <c r="R714" s="704"/>
      <c r="S714" s="3180"/>
    </row>
    <row r="715" spans="7:19" ht="15" customHeight="1">
      <c r="G715" s="1047"/>
      <c r="H715" s="655"/>
      <c r="I715" s="655"/>
      <c r="J715" s="655"/>
      <c r="K715" s="655"/>
      <c r="L715" s="655"/>
      <c r="M715" s="655"/>
      <c r="N715" s="1310"/>
      <c r="O715" s="655"/>
      <c r="P715" s="656"/>
      <c r="Q715" s="657"/>
      <c r="R715" s="704"/>
      <c r="S715" s="3180"/>
    </row>
    <row r="716" spans="7:19" ht="15" customHeight="1">
      <c r="G716" s="1047"/>
      <c r="H716" s="655"/>
      <c r="I716" s="655"/>
      <c r="J716" s="655"/>
      <c r="K716" s="655"/>
      <c r="L716" s="655"/>
      <c r="M716" s="655"/>
      <c r="N716" s="1310"/>
      <c r="O716" s="655"/>
      <c r="P716" s="656"/>
      <c r="Q716" s="657"/>
      <c r="R716" s="704"/>
      <c r="S716" s="3180"/>
    </row>
    <row r="717" spans="7:19" ht="15" customHeight="1">
      <c r="G717" s="1047"/>
      <c r="H717" s="655"/>
      <c r="I717" s="655"/>
      <c r="J717" s="655"/>
      <c r="K717" s="655"/>
      <c r="L717" s="655"/>
      <c r="M717" s="655"/>
      <c r="N717" s="1310"/>
      <c r="O717" s="655"/>
      <c r="P717" s="656"/>
      <c r="Q717" s="657"/>
      <c r="R717" s="704"/>
      <c r="S717" s="3180"/>
    </row>
    <row r="718" spans="7:19" ht="15" customHeight="1">
      <c r="G718" s="1047"/>
      <c r="H718" s="655"/>
      <c r="I718" s="655"/>
      <c r="J718" s="655"/>
      <c r="K718" s="655"/>
      <c r="L718" s="655"/>
      <c r="M718" s="655"/>
      <c r="N718" s="1310"/>
      <c r="O718" s="655"/>
      <c r="P718" s="656"/>
      <c r="Q718" s="657"/>
      <c r="R718" s="704"/>
      <c r="S718" s="3180"/>
    </row>
    <row r="719" spans="7:19" ht="15" customHeight="1">
      <c r="G719" s="1047"/>
      <c r="H719" s="655"/>
      <c r="I719" s="655"/>
      <c r="J719" s="655"/>
      <c r="K719" s="655"/>
      <c r="L719" s="655"/>
      <c r="M719" s="655"/>
      <c r="N719" s="1310"/>
      <c r="O719" s="655"/>
      <c r="P719" s="656"/>
      <c r="Q719" s="657"/>
      <c r="R719" s="704"/>
      <c r="S719" s="3180"/>
    </row>
    <row r="720" spans="7:19" ht="15" customHeight="1">
      <c r="G720" s="1047"/>
      <c r="H720" s="655"/>
      <c r="I720" s="655"/>
      <c r="J720" s="655"/>
      <c r="K720" s="655"/>
      <c r="L720" s="655"/>
      <c r="M720" s="655"/>
      <c r="N720" s="1310"/>
      <c r="O720" s="655"/>
      <c r="P720" s="656"/>
      <c r="Q720" s="657"/>
      <c r="R720" s="704"/>
      <c r="S720" s="3180"/>
    </row>
    <row r="721" spans="7:19" ht="15" customHeight="1">
      <c r="G721" s="1047"/>
      <c r="H721" s="655"/>
      <c r="I721" s="655"/>
      <c r="J721" s="655"/>
      <c r="K721" s="655"/>
      <c r="L721" s="655"/>
      <c r="M721" s="655"/>
      <c r="N721" s="1310"/>
      <c r="O721" s="655"/>
      <c r="P721" s="656"/>
      <c r="Q721" s="657"/>
      <c r="R721" s="704"/>
      <c r="S721" s="3180"/>
    </row>
    <row r="722" spans="7:19" ht="15" customHeight="1">
      <c r="G722" s="1047"/>
      <c r="H722" s="655"/>
      <c r="I722" s="655"/>
      <c r="J722" s="655"/>
      <c r="K722" s="655"/>
      <c r="L722" s="655"/>
      <c r="M722" s="655"/>
      <c r="N722" s="1310"/>
      <c r="O722" s="655"/>
      <c r="P722" s="656"/>
      <c r="Q722" s="657"/>
      <c r="R722" s="704"/>
      <c r="S722" s="3180"/>
    </row>
    <row r="723" spans="7:19" ht="15" customHeight="1">
      <c r="G723" s="1047"/>
      <c r="H723" s="655"/>
      <c r="I723" s="655"/>
      <c r="J723" s="655"/>
      <c r="K723" s="655"/>
      <c r="L723" s="655"/>
      <c r="M723" s="655"/>
      <c r="N723" s="1310"/>
      <c r="O723" s="655"/>
      <c r="P723" s="656"/>
      <c r="Q723" s="657"/>
      <c r="R723" s="704"/>
      <c r="S723" s="3180"/>
    </row>
    <row r="724" spans="7:19" ht="15" customHeight="1">
      <c r="G724" s="1047"/>
      <c r="H724" s="655"/>
      <c r="I724" s="655"/>
      <c r="J724" s="655"/>
      <c r="K724" s="655"/>
      <c r="L724" s="655"/>
      <c r="M724" s="655"/>
      <c r="N724" s="1310"/>
      <c r="O724" s="655"/>
      <c r="P724" s="656"/>
      <c r="Q724" s="657"/>
      <c r="R724" s="704"/>
      <c r="S724" s="3180"/>
    </row>
    <row r="725" spans="7:19" ht="15" customHeight="1">
      <c r="G725" s="1047"/>
      <c r="H725" s="655"/>
      <c r="I725" s="655"/>
      <c r="J725" s="655"/>
      <c r="K725" s="655"/>
      <c r="L725" s="655"/>
      <c r="M725" s="655"/>
      <c r="N725" s="1310"/>
      <c r="O725" s="655"/>
      <c r="P725" s="656"/>
      <c r="Q725" s="657"/>
      <c r="R725" s="704"/>
      <c r="S725" s="3180"/>
    </row>
    <row r="726" spans="7:19" ht="15" customHeight="1">
      <c r="G726" s="1047"/>
      <c r="H726" s="655"/>
      <c r="I726" s="655"/>
      <c r="J726" s="655"/>
      <c r="K726" s="655"/>
      <c r="L726" s="655"/>
      <c r="M726" s="655"/>
      <c r="N726" s="1310"/>
      <c r="O726" s="655"/>
      <c r="P726" s="656"/>
      <c r="Q726" s="657"/>
      <c r="R726" s="704"/>
      <c r="S726" s="3180"/>
    </row>
    <row r="727" spans="7:19" ht="15" customHeight="1">
      <c r="G727" s="1047"/>
      <c r="H727" s="655"/>
      <c r="I727" s="655"/>
      <c r="J727" s="655"/>
      <c r="K727" s="655"/>
      <c r="L727" s="655"/>
      <c r="M727" s="655"/>
      <c r="N727" s="1310"/>
      <c r="O727" s="655"/>
      <c r="P727" s="656"/>
      <c r="Q727" s="657"/>
      <c r="R727" s="704"/>
      <c r="S727" s="3180"/>
    </row>
    <row r="728" spans="7:19" ht="15" customHeight="1">
      <c r="G728" s="1047"/>
      <c r="H728" s="655"/>
      <c r="I728" s="655"/>
      <c r="J728" s="655"/>
      <c r="K728" s="655"/>
      <c r="L728" s="655"/>
      <c r="M728" s="655"/>
      <c r="N728" s="1310"/>
      <c r="O728" s="655"/>
      <c r="P728" s="656"/>
      <c r="Q728" s="657"/>
      <c r="R728" s="704"/>
      <c r="S728" s="3180"/>
    </row>
    <row r="729" spans="7:19" ht="15" customHeight="1">
      <c r="G729" s="1047"/>
      <c r="H729" s="655"/>
      <c r="I729" s="655"/>
      <c r="J729" s="655"/>
      <c r="K729" s="655"/>
      <c r="L729" s="655"/>
      <c r="M729" s="655"/>
      <c r="N729" s="1310"/>
      <c r="O729" s="655"/>
      <c r="P729" s="656"/>
      <c r="Q729" s="657"/>
      <c r="R729" s="704"/>
      <c r="S729" s="3180"/>
    </row>
    <row r="730" spans="7:19" ht="15" customHeight="1">
      <c r="G730" s="1047"/>
      <c r="H730" s="655"/>
      <c r="I730" s="655"/>
      <c r="J730" s="655"/>
      <c r="K730" s="655"/>
      <c r="L730" s="655"/>
      <c r="M730" s="655"/>
      <c r="N730" s="1310"/>
      <c r="O730" s="655"/>
      <c r="P730" s="656"/>
      <c r="Q730" s="657"/>
      <c r="R730" s="704"/>
      <c r="S730" s="3180"/>
    </row>
    <row r="731" spans="7:19" ht="15" customHeight="1">
      <c r="G731" s="1047"/>
      <c r="H731" s="655"/>
      <c r="I731" s="655"/>
      <c r="J731" s="655"/>
      <c r="K731" s="655"/>
      <c r="L731" s="655"/>
      <c r="M731" s="655"/>
      <c r="N731" s="1310"/>
      <c r="O731" s="655"/>
      <c r="P731" s="656"/>
      <c r="Q731" s="657"/>
      <c r="R731" s="704"/>
      <c r="S731" s="3180"/>
    </row>
    <row r="732" spans="7:19" ht="15" customHeight="1">
      <c r="G732" s="1047"/>
      <c r="H732" s="655"/>
      <c r="I732" s="655"/>
      <c r="J732" s="655"/>
      <c r="K732" s="655"/>
      <c r="L732" s="655"/>
      <c r="M732" s="655"/>
      <c r="N732" s="1310"/>
      <c r="O732" s="655"/>
      <c r="P732" s="656"/>
      <c r="Q732" s="657"/>
      <c r="R732" s="704"/>
      <c r="S732" s="3180"/>
    </row>
    <row r="733" spans="7:19" ht="15" customHeight="1">
      <c r="G733" s="1047"/>
      <c r="H733" s="655"/>
      <c r="I733" s="655"/>
      <c r="J733" s="655"/>
      <c r="K733" s="655"/>
      <c r="L733" s="655"/>
      <c r="M733" s="655"/>
      <c r="N733" s="1310"/>
      <c r="O733" s="655"/>
      <c r="P733" s="656"/>
      <c r="Q733" s="657"/>
      <c r="R733" s="704"/>
      <c r="S733" s="3180"/>
    </row>
    <row r="734" spans="7:19" ht="15" customHeight="1">
      <c r="G734" s="1047"/>
      <c r="H734" s="655"/>
      <c r="I734" s="655"/>
      <c r="J734" s="655"/>
      <c r="K734" s="655"/>
      <c r="L734" s="655"/>
      <c r="M734" s="655"/>
      <c r="N734" s="1310"/>
      <c r="O734" s="655"/>
      <c r="P734" s="656"/>
      <c r="Q734" s="657"/>
      <c r="R734" s="704"/>
      <c r="S734" s="3180"/>
    </row>
    <row r="735" spans="7:19" ht="15" customHeight="1">
      <c r="G735" s="1047"/>
      <c r="H735" s="655"/>
      <c r="I735" s="655"/>
      <c r="J735" s="655"/>
      <c r="K735" s="655"/>
      <c r="L735" s="655"/>
      <c r="M735" s="655"/>
      <c r="N735" s="1310"/>
      <c r="O735" s="655"/>
      <c r="P735" s="656"/>
      <c r="Q735" s="657"/>
      <c r="R735" s="704"/>
      <c r="S735" s="3180"/>
    </row>
    <row r="736" spans="7:19" ht="15" customHeight="1">
      <c r="G736" s="1047"/>
      <c r="H736" s="655"/>
      <c r="I736" s="655"/>
      <c r="J736" s="655"/>
      <c r="K736" s="655"/>
      <c r="L736" s="655"/>
      <c r="M736" s="655"/>
      <c r="N736" s="1310"/>
      <c r="O736" s="655"/>
      <c r="P736" s="656"/>
      <c r="Q736" s="657"/>
      <c r="R736" s="704"/>
      <c r="S736" s="3180"/>
    </row>
    <row r="737" spans="7:19" ht="15" customHeight="1">
      <c r="G737" s="1047"/>
      <c r="H737" s="655"/>
      <c r="I737" s="655"/>
      <c r="J737" s="655"/>
      <c r="K737" s="655"/>
      <c r="L737" s="655"/>
      <c r="M737" s="655"/>
      <c r="N737" s="1310"/>
      <c r="O737" s="655"/>
      <c r="P737" s="656"/>
      <c r="Q737" s="657"/>
      <c r="R737" s="704"/>
      <c r="S737" s="3180"/>
    </row>
    <row r="738" spans="7:19" ht="15" customHeight="1">
      <c r="G738" s="1047"/>
      <c r="H738" s="655"/>
      <c r="I738" s="655"/>
      <c r="J738" s="655"/>
      <c r="K738" s="655"/>
      <c r="L738" s="655"/>
      <c r="M738" s="655"/>
      <c r="N738" s="1310"/>
      <c r="O738" s="655"/>
      <c r="P738" s="656"/>
      <c r="Q738" s="657"/>
      <c r="R738" s="704"/>
      <c r="S738" s="3180"/>
    </row>
    <row r="739" spans="7:19" ht="15" customHeight="1">
      <c r="G739" s="1047"/>
      <c r="H739" s="655"/>
      <c r="I739" s="655"/>
      <c r="J739" s="655"/>
      <c r="K739" s="655"/>
      <c r="L739" s="655"/>
      <c r="M739" s="655"/>
      <c r="N739" s="1310"/>
      <c r="O739" s="655"/>
      <c r="P739" s="656"/>
      <c r="Q739" s="657"/>
      <c r="R739" s="704"/>
      <c r="S739" s="3180"/>
    </row>
    <row r="740" spans="7:19" ht="15" customHeight="1">
      <c r="G740" s="1047"/>
      <c r="H740" s="655"/>
      <c r="I740" s="655"/>
      <c r="J740" s="655"/>
      <c r="K740" s="655"/>
      <c r="L740" s="655"/>
      <c r="M740" s="655"/>
      <c r="N740" s="1310"/>
      <c r="O740" s="655"/>
      <c r="P740" s="656"/>
      <c r="Q740" s="657"/>
      <c r="R740" s="704"/>
      <c r="S740" s="3180"/>
    </row>
    <row r="741" spans="7:19" ht="15" customHeight="1">
      <c r="G741" s="1047"/>
      <c r="H741" s="655"/>
      <c r="I741" s="655"/>
      <c r="J741" s="655"/>
      <c r="K741" s="655"/>
      <c r="L741" s="655"/>
      <c r="M741" s="655"/>
      <c r="N741" s="1310"/>
      <c r="O741" s="655"/>
      <c r="P741" s="656"/>
      <c r="Q741" s="657"/>
      <c r="R741" s="704"/>
      <c r="S741" s="3180"/>
    </row>
    <row r="742" spans="7:19" ht="15" customHeight="1">
      <c r="G742" s="1047"/>
      <c r="H742" s="655"/>
      <c r="I742" s="655"/>
      <c r="J742" s="655"/>
      <c r="K742" s="655"/>
      <c r="L742" s="655"/>
      <c r="M742" s="655"/>
      <c r="N742" s="1310"/>
      <c r="O742" s="655"/>
      <c r="P742" s="656"/>
      <c r="Q742" s="657"/>
      <c r="R742" s="704"/>
      <c r="S742" s="3180"/>
    </row>
    <row r="743" spans="7:19" ht="15" customHeight="1">
      <c r="G743" s="1047"/>
      <c r="H743" s="655"/>
      <c r="I743" s="655"/>
      <c r="J743" s="655"/>
      <c r="K743" s="655"/>
      <c r="L743" s="655"/>
      <c r="M743" s="655"/>
      <c r="N743" s="1310"/>
      <c r="O743" s="655"/>
      <c r="P743" s="656"/>
      <c r="Q743" s="657"/>
      <c r="R743" s="704"/>
      <c r="S743" s="3180"/>
    </row>
    <row r="744" spans="7:19" ht="15" customHeight="1">
      <c r="G744" s="1047"/>
      <c r="H744" s="655"/>
      <c r="I744" s="655"/>
      <c r="J744" s="655"/>
      <c r="K744" s="655"/>
      <c r="L744" s="655"/>
      <c r="M744" s="655"/>
      <c r="N744" s="1310"/>
      <c r="O744" s="655"/>
      <c r="P744" s="656"/>
      <c r="Q744" s="657"/>
      <c r="R744" s="704"/>
      <c r="S744" s="3180"/>
    </row>
    <row r="745" spans="7:19" ht="15" customHeight="1">
      <c r="G745" s="1047"/>
      <c r="H745" s="655"/>
      <c r="I745" s="655"/>
      <c r="J745" s="655"/>
      <c r="K745" s="655"/>
      <c r="L745" s="655"/>
      <c r="M745" s="655"/>
      <c r="N745" s="1310"/>
      <c r="O745" s="655"/>
      <c r="P745" s="656"/>
      <c r="Q745" s="657"/>
      <c r="R745" s="704"/>
      <c r="S745" s="3180"/>
    </row>
    <row r="746" spans="7:19" ht="15" customHeight="1">
      <c r="G746" s="1047"/>
      <c r="H746" s="655"/>
      <c r="I746" s="655"/>
      <c r="J746" s="655"/>
      <c r="K746" s="655"/>
      <c r="L746" s="655"/>
      <c r="M746" s="655"/>
      <c r="N746" s="1310"/>
      <c r="O746" s="655"/>
      <c r="P746" s="656"/>
      <c r="Q746" s="657"/>
      <c r="R746" s="704"/>
      <c r="S746" s="3180"/>
    </row>
    <row r="747" spans="7:19" ht="15" customHeight="1">
      <c r="G747" s="1047"/>
      <c r="H747" s="655"/>
      <c r="I747" s="655"/>
      <c r="J747" s="655"/>
      <c r="K747" s="655"/>
      <c r="L747" s="655"/>
      <c r="M747" s="655"/>
      <c r="N747" s="1310"/>
      <c r="O747" s="655"/>
      <c r="P747" s="656"/>
      <c r="Q747" s="657"/>
      <c r="R747" s="704"/>
      <c r="S747" s="3180"/>
    </row>
    <row r="748" spans="7:19" ht="15" customHeight="1">
      <c r="G748" s="1047"/>
      <c r="H748" s="655"/>
      <c r="I748" s="655"/>
      <c r="J748" s="655"/>
      <c r="K748" s="655"/>
      <c r="L748" s="655"/>
      <c r="M748" s="655"/>
      <c r="N748" s="1310"/>
      <c r="O748" s="655"/>
      <c r="P748" s="656"/>
      <c r="Q748" s="657"/>
      <c r="R748" s="704"/>
      <c r="S748" s="3180"/>
    </row>
    <row r="749" spans="7:19" ht="15" customHeight="1">
      <c r="G749" s="1047"/>
      <c r="H749" s="655"/>
      <c r="I749" s="655"/>
      <c r="J749" s="655"/>
      <c r="K749" s="655"/>
      <c r="L749" s="655"/>
      <c r="M749" s="655"/>
      <c r="N749" s="1310"/>
      <c r="O749" s="655"/>
      <c r="P749" s="656"/>
      <c r="Q749" s="657"/>
      <c r="R749" s="704"/>
      <c r="S749" s="3180"/>
    </row>
    <row r="750" spans="7:19" ht="15" customHeight="1">
      <c r="G750" s="1047"/>
      <c r="H750" s="655"/>
      <c r="I750" s="655"/>
      <c r="J750" s="655"/>
      <c r="K750" s="655"/>
      <c r="L750" s="655"/>
      <c r="M750" s="655"/>
      <c r="N750" s="1310"/>
      <c r="O750" s="655"/>
      <c r="P750" s="656"/>
      <c r="Q750" s="657"/>
      <c r="R750" s="704"/>
      <c r="S750" s="3180"/>
    </row>
    <row r="751" spans="7:19" ht="15" customHeight="1">
      <c r="G751" s="1047"/>
      <c r="H751" s="655"/>
      <c r="I751" s="655"/>
      <c r="J751" s="655"/>
      <c r="K751" s="655"/>
      <c r="L751" s="655"/>
      <c r="M751" s="655"/>
      <c r="N751" s="1310"/>
      <c r="O751" s="655"/>
      <c r="P751" s="656"/>
      <c r="Q751" s="657"/>
      <c r="R751" s="704"/>
      <c r="S751" s="3180"/>
    </row>
    <row r="752" spans="7:19" ht="15" customHeight="1">
      <c r="G752" s="1047"/>
      <c r="H752" s="655"/>
      <c r="I752" s="655"/>
      <c r="J752" s="655"/>
      <c r="K752" s="655"/>
      <c r="L752" s="655"/>
      <c r="M752" s="655"/>
      <c r="N752" s="1310"/>
      <c r="O752" s="655"/>
      <c r="P752" s="656"/>
      <c r="Q752" s="657"/>
      <c r="R752" s="704"/>
      <c r="S752" s="3180"/>
    </row>
    <row r="753" spans="7:19" ht="15" customHeight="1">
      <c r="G753" s="1047"/>
      <c r="H753" s="655"/>
      <c r="I753" s="655"/>
      <c r="J753" s="655"/>
      <c r="K753" s="655"/>
      <c r="L753" s="655"/>
      <c r="M753" s="655"/>
      <c r="N753" s="1310"/>
      <c r="O753" s="655"/>
      <c r="P753" s="656"/>
      <c r="Q753" s="657"/>
      <c r="R753" s="704"/>
      <c r="S753" s="3180"/>
    </row>
    <row r="754" spans="7:19" ht="15" customHeight="1">
      <c r="G754" s="1047"/>
      <c r="H754" s="655"/>
      <c r="I754" s="655"/>
      <c r="J754" s="655"/>
      <c r="K754" s="655"/>
      <c r="L754" s="655"/>
      <c r="M754" s="655"/>
      <c r="N754" s="1310"/>
      <c r="O754" s="655"/>
      <c r="P754" s="656"/>
      <c r="Q754" s="657"/>
      <c r="R754" s="704"/>
      <c r="S754" s="3180"/>
    </row>
    <row r="755" spans="7:19" ht="15" customHeight="1">
      <c r="G755" s="1047"/>
      <c r="H755" s="655"/>
      <c r="I755" s="655"/>
      <c r="J755" s="655"/>
      <c r="K755" s="655"/>
      <c r="L755" s="655"/>
      <c r="M755" s="655"/>
      <c r="N755" s="1310"/>
      <c r="O755" s="655"/>
      <c r="P755" s="656"/>
      <c r="Q755" s="657"/>
      <c r="R755" s="704"/>
      <c r="S755" s="3180"/>
    </row>
    <row r="756" spans="7:19" ht="15" customHeight="1">
      <c r="G756" s="1047"/>
      <c r="H756" s="655"/>
      <c r="I756" s="655"/>
      <c r="J756" s="655"/>
      <c r="K756" s="655"/>
      <c r="L756" s="655"/>
      <c r="M756" s="655"/>
      <c r="N756" s="1310"/>
      <c r="O756" s="655"/>
      <c r="P756" s="656"/>
      <c r="Q756" s="657"/>
      <c r="R756" s="704"/>
      <c r="S756" s="3180"/>
    </row>
    <row r="757" spans="7:19" ht="15" customHeight="1">
      <c r="G757" s="1047"/>
      <c r="H757" s="655"/>
      <c r="I757" s="655"/>
      <c r="J757" s="655"/>
      <c r="K757" s="655"/>
      <c r="L757" s="655"/>
      <c r="M757" s="655"/>
      <c r="N757" s="1310"/>
      <c r="O757" s="655"/>
      <c r="P757" s="656"/>
      <c r="Q757" s="657"/>
      <c r="R757" s="704"/>
      <c r="S757" s="3180"/>
    </row>
    <row r="758" spans="7:19" ht="15" customHeight="1">
      <c r="G758" s="1047"/>
      <c r="H758" s="655"/>
      <c r="I758" s="655"/>
      <c r="J758" s="655"/>
      <c r="K758" s="655"/>
      <c r="L758" s="655"/>
      <c r="M758" s="655"/>
      <c r="N758" s="1310"/>
      <c r="O758" s="655"/>
      <c r="P758" s="656"/>
      <c r="Q758" s="657"/>
      <c r="R758" s="704"/>
      <c r="S758" s="3180"/>
    </row>
    <row r="759" spans="7:19" ht="15" customHeight="1">
      <c r="G759" s="1047"/>
      <c r="H759" s="655"/>
      <c r="I759" s="655"/>
      <c r="J759" s="655"/>
      <c r="K759" s="655"/>
      <c r="L759" s="655"/>
      <c r="M759" s="655"/>
      <c r="N759" s="1310"/>
      <c r="O759" s="655"/>
      <c r="P759" s="656"/>
      <c r="Q759" s="657"/>
      <c r="R759" s="704"/>
      <c r="S759" s="3180"/>
    </row>
    <row r="760" spans="7:19" ht="15" customHeight="1">
      <c r="G760" s="1047"/>
      <c r="H760" s="655"/>
      <c r="I760" s="655"/>
      <c r="J760" s="655"/>
      <c r="K760" s="655"/>
      <c r="L760" s="655"/>
      <c r="M760" s="655"/>
      <c r="N760" s="1310"/>
      <c r="O760" s="655"/>
      <c r="P760" s="656"/>
      <c r="Q760" s="657"/>
      <c r="R760" s="704"/>
      <c r="S760" s="3180"/>
    </row>
    <row r="761" spans="7:19" ht="15" customHeight="1">
      <c r="G761" s="1047"/>
      <c r="H761" s="655"/>
      <c r="I761" s="655"/>
      <c r="J761" s="655"/>
      <c r="K761" s="655"/>
      <c r="L761" s="655"/>
      <c r="M761" s="655"/>
      <c r="N761" s="1310"/>
      <c r="O761" s="655"/>
      <c r="P761" s="656"/>
      <c r="Q761" s="657"/>
      <c r="R761" s="704"/>
      <c r="S761" s="3180"/>
    </row>
    <row r="762" spans="7:19" ht="15" customHeight="1">
      <c r="G762" s="1047"/>
      <c r="H762" s="655"/>
      <c r="I762" s="655"/>
      <c r="J762" s="655"/>
      <c r="K762" s="655"/>
      <c r="L762" s="655"/>
      <c r="M762" s="655"/>
      <c r="N762" s="1310"/>
      <c r="O762" s="655"/>
      <c r="P762" s="656"/>
      <c r="Q762" s="657"/>
      <c r="R762" s="704"/>
      <c r="S762" s="3180"/>
    </row>
    <row r="763" spans="7:19" ht="15" customHeight="1">
      <c r="G763" s="1047"/>
      <c r="H763" s="655"/>
      <c r="I763" s="655"/>
      <c r="J763" s="655"/>
      <c r="K763" s="655"/>
      <c r="L763" s="655"/>
      <c r="M763" s="655"/>
      <c r="N763" s="1310"/>
      <c r="O763" s="655"/>
      <c r="P763" s="656"/>
      <c r="Q763" s="657"/>
      <c r="R763" s="704"/>
      <c r="S763" s="3180"/>
    </row>
    <row r="764" spans="7:19" ht="15" customHeight="1">
      <c r="G764" s="1047"/>
      <c r="H764" s="655"/>
      <c r="I764" s="655"/>
      <c r="J764" s="655"/>
      <c r="K764" s="655"/>
      <c r="L764" s="655"/>
      <c r="M764" s="655"/>
      <c r="N764" s="1310"/>
      <c r="O764" s="655"/>
      <c r="P764" s="656"/>
      <c r="Q764" s="657"/>
      <c r="R764" s="704"/>
      <c r="S764" s="3180"/>
    </row>
    <row r="765" spans="7:19" ht="15" customHeight="1">
      <c r="G765" s="1047"/>
      <c r="H765" s="655"/>
      <c r="I765" s="655"/>
      <c r="J765" s="655"/>
      <c r="K765" s="655"/>
      <c r="L765" s="655"/>
      <c r="M765" s="655"/>
      <c r="N765" s="1310"/>
      <c r="O765" s="655"/>
      <c r="P765" s="656"/>
      <c r="Q765" s="657"/>
      <c r="R765" s="704"/>
      <c r="S765" s="3180"/>
    </row>
    <row r="766" spans="7:19" ht="15" customHeight="1">
      <c r="G766" s="1047"/>
      <c r="H766" s="655"/>
      <c r="I766" s="655"/>
      <c r="J766" s="655"/>
      <c r="K766" s="655"/>
      <c r="L766" s="655"/>
      <c r="M766" s="655"/>
      <c r="N766" s="1310"/>
      <c r="O766" s="655"/>
      <c r="P766" s="656"/>
      <c r="Q766" s="657"/>
      <c r="R766" s="704"/>
      <c r="S766" s="3180"/>
    </row>
    <row r="767" spans="7:19" ht="15" customHeight="1">
      <c r="G767" s="1047"/>
      <c r="H767" s="655"/>
      <c r="I767" s="655"/>
      <c r="J767" s="655"/>
      <c r="K767" s="655"/>
      <c r="L767" s="655"/>
      <c r="M767" s="655"/>
      <c r="N767" s="1310"/>
      <c r="O767" s="655"/>
      <c r="P767" s="656"/>
      <c r="Q767" s="657"/>
      <c r="R767" s="704"/>
      <c r="S767" s="3180"/>
    </row>
    <row r="768" spans="7:19" ht="15" customHeight="1">
      <c r="G768" s="1047"/>
      <c r="H768" s="655"/>
      <c r="I768" s="655"/>
      <c r="J768" s="655"/>
      <c r="K768" s="655"/>
      <c r="L768" s="655"/>
      <c r="M768" s="655"/>
      <c r="N768" s="1310"/>
      <c r="O768" s="655"/>
      <c r="P768" s="656"/>
      <c r="Q768" s="657"/>
      <c r="R768" s="704"/>
      <c r="S768" s="3180"/>
    </row>
    <row r="769" spans="7:19" ht="15" customHeight="1">
      <c r="G769" s="1047"/>
      <c r="H769" s="655"/>
      <c r="I769" s="655"/>
      <c r="J769" s="655"/>
      <c r="K769" s="655"/>
      <c r="L769" s="655"/>
      <c r="M769" s="655"/>
      <c r="N769" s="1310"/>
      <c r="O769" s="655"/>
      <c r="P769" s="656"/>
      <c r="Q769" s="657"/>
      <c r="R769" s="704"/>
      <c r="S769" s="3180"/>
    </row>
    <row r="770" spans="7:19" ht="15" customHeight="1">
      <c r="G770" s="1047"/>
      <c r="H770" s="655"/>
      <c r="I770" s="655"/>
      <c r="J770" s="655"/>
      <c r="K770" s="655"/>
      <c r="L770" s="655"/>
      <c r="M770" s="655"/>
      <c r="N770" s="1310"/>
      <c r="O770" s="655"/>
      <c r="P770" s="656"/>
      <c r="Q770" s="657"/>
      <c r="R770" s="704"/>
      <c r="S770" s="3180"/>
    </row>
    <row r="771" spans="7:19" ht="15" customHeight="1">
      <c r="G771" s="1047"/>
      <c r="H771" s="655"/>
      <c r="I771" s="655"/>
      <c r="J771" s="655"/>
      <c r="K771" s="655"/>
      <c r="L771" s="655"/>
      <c r="M771" s="655"/>
      <c r="N771" s="1310"/>
      <c r="O771" s="655"/>
      <c r="P771" s="656"/>
      <c r="Q771" s="657"/>
      <c r="R771" s="704"/>
      <c r="S771" s="3180"/>
    </row>
    <row r="772" spans="7:19" ht="15" customHeight="1">
      <c r="G772" s="1047"/>
      <c r="H772" s="655"/>
      <c r="I772" s="655"/>
      <c r="J772" s="655"/>
      <c r="K772" s="655"/>
      <c r="L772" s="655"/>
      <c r="M772" s="655"/>
      <c r="N772" s="1310"/>
      <c r="O772" s="655"/>
      <c r="P772" s="656"/>
      <c r="Q772" s="657"/>
      <c r="R772" s="704"/>
      <c r="S772" s="3180"/>
    </row>
    <row r="773" spans="7:19" ht="15" customHeight="1">
      <c r="G773" s="1047"/>
      <c r="H773" s="655"/>
      <c r="I773" s="655"/>
      <c r="J773" s="655"/>
      <c r="K773" s="655"/>
      <c r="L773" s="655"/>
      <c r="M773" s="655"/>
      <c r="N773" s="1310"/>
      <c r="O773" s="655"/>
      <c r="P773" s="656"/>
      <c r="Q773" s="657"/>
      <c r="R773" s="704"/>
      <c r="S773" s="3180"/>
    </row>
    <row r="774" spans="7:19" ht="15" customHeight="1">
      <c r="G774" s="1047"/>
      <c r="H774" s="655"/>
      <c r="I774" s="655"/>
      <c r="J774" s="655"/>
      <c r="K774" s="655"/>
      <c r="L774" s="655"/>
      <c r="M774" s="655"/>
      <c r="N774" s="1310"/>
      <c r="O774" s="655"/>
      <c r="P774" s="656"/>
      <c r="Q774" s="657"/>
      <c r="R774" s="704"/>
      <c r="S774" s="3180"/>
    </row>
    <row r="775" spans="7:19" ht="15" customHeight="1">
      <c r="G775" s="1047"/>
      <c r="H775" s="655"/>
      <c r="I775" s="655"/>
      <c r="J775" s="655"/>
      <c r="K775" s="655"/>
      <c r="L775" s="655"/>
      <c r="M775" s="655"/>
      <c r="N775" s="1310"/>
      <c r="O775" s="655"/>
      <c r="P775" s="656"/>
      <c r="Q775" s="657"/>
      <c r="R775" s="704"/>
      <c r="S775" s="3180"/>
    </row>
    <row r="776" spans="7:19" ht="15" customHeight="1">
      <c r="G776" s="1047"/>
      <c r="H776" s="655"/>
      <c r="I776" s="655"/>
      <c r="J776" s="655"/>
      <c r="K776" s="655"/>
      <c r="L776" s="655"/>
      <c r="M776" s="655"/>
      <c r="N776" s="1310"/>
      <c r="O776" s="655"/>
      <c r="P776" s="656"/>
      <c r="Q776" s="657"/>
      <c r="R776" s="704"/>
      <c r="S776" s="3180"/>
    </row>
    <row r="777" spans="7:19" ht="15" customHeight="1">
      <c r="G777" s="1047"/>
      <c r="H777" s="655"/>
      <c r="I777" s="655"/>
      <c r="J777" s="655"/>
      <c r="K777" s="655"/>
      <c r="L777" s="655"/>
      <c r="M777" s="655"/>
      <c r="N777" s="1310"/>
      <c r="O777" s="655"/>
      <c r="P777" s="656"/>
      <c r="Q777" s="657"/>
      <c r="R777" s="704"/>
      <c r="S777" s="3180"/>
    </row>
    <row r="778" spans="7:19" ht="15" customHeight="1">
      <c r="G778" s="1047"/>
      <c r="H778" s="655"/>
      <c r="I778" s="655"/>
      <c r="J778" s="655"/>
      <c r="K778" s="655"/>
      <c r="L778" s="655"/>
      <c r="M778" s="655"/>
      <c r="N778" s="1310"/>
      <c r="O778" s="655"/>
      <c r="P778" s="656"/>
      <c r="Q778" s="657"/>
      <c r="R778" s="704"/>
      <c r="S778" s="3180"/>
    </row>
    <row r="779" spans="7:19" ht="15" customHeight="1">
      <c r="G779" s="1047"/>
      <c r="H779" s="655"/>
      <c r="I779" s="655"/>
      <c r="J779" s="655"/>
      <c r="K779" s="655"/>
      <c r="L779" s="655"/>
      <c r="M779" s="655"/>
      <c r="N779" s="1310"/>
      <c r="O779" s="655"/>
      <c r="P779" s="656"/>
      <c r="Q779" s="657"/>
      <c r="R779" s="704"/>
      <c r="S779" s="3180"/>
    </row>
    <row r="780" spans="7:19" ht="15" customHeight="1">
      <c r="G780" s="1047"/>
      <c r="H780" s="655"/>
      <c r="I780" s="655"/>
      <c r="J780" s="655"/>
      <c r="K780" s="655"/>
      <c r="L780" s="655"/>
      <c r="M780" s="655"/>
      <c r="N780" s="1310"/>
      <c r="O780" s="655"/>
      <c r="P780" s="656"/>
      <c r="Q780" s="657"/>
      <c r="R780" s="704"/>
      <c r="S780" s="3180"/>
    </row>
    <row r="781" spans="7:19" ht="15" customHeight="1">
      <c r="G781" s="1047"/>
      <c r="H781" s="655"/>
      <c r="I781" s="655"/>
      <c r="J781" s="655"/>
      <c r="K781" s="655"/>
      <c r="L781" s="655"/>
      <c r="M781" s="655"/>
      <c r="N781" s="1310"/>
      <c r="O781" s="655"/>
      <c r="P781" s="656"/>
      <c r="Q781" s="657"/>
      <c r="R781" s="704"/>
      <c r="S781" s="3180"/>
    </row>
    <row r="782" spans="7:19" ht="15" customHeight="1">
      <c r="G782" s="1047"/>
      <c r="H782" s="655"/>
      <c r="I782" s="655"/>
      <c r="J782" s="655"/>
      <c r="K782" s="655"/>
      <c r="L782" s="655"/>
      <c r="M782" s="655"/>
      <c r="N782" s="1310"/>
      <c r="O782" s="655"/>
      <c r="P782" s="656"/>
      <c r="Q782" s="657"/>
      <c r="R782" s="704"/>
      <c r="S782" s="3180"/>
    </row>
    <row r="783" spans="7:19" ht="15" customHeight="1">
      <c r="G783" s="1047"/>
      <c r="H783" s="655"/>
      <c r="I783" s="655"/>
      <c r="J783" s="655"/>
      <c r="K783" s="655"/>
      <c r="L783" s="655"/>
      <c r="M783" s="655"/>
      <c r="N783" s="1310"/>
      <c r="O783" s="655"/>
      <c r="P783" s="656"/>
      <c r="Q783" s="657"/>
      <c r="R783" s="704"/>
      <c r="S783" s="3180"/>
    </row>
    <row r="784" spans="7:19" ht="15" customHeight="1">
      <c r="G784" s="1047"/>
      <c r="H784" s="655"/>
      <c r="I784" s="655"/>
      <c r="J784" s="655"/>
      <c r="K784" s="655"/>
      <c r="L784" s="655"/>
      <c r="M784" s="655"/>
      <c r="N784" s="1310"/>
      <c r="O784" s="655"/>
      <c r="P784" s="656"/>
      <c r="Q784" s="657"/>
      <c r="R784" s="704"/>
      <c r="S784" s="3180"/>
    </row>
    <row r="785" spans="7:19" ht="15" customHeight="1">
      <c r="G785" s="1047"/>
      <c r="H785" s="655"/>
      <c r="I785" s="655"/>
      <c r="J785" s="655"/>
      <c r="K785" s="655"/>
      <c r="L785" s="655"/>
      <c r="M785" s="655"/>
      <c r="N785" s="1310"/>
      <c r="O785" s="655"/>
      <c r="P785" s="656"/>
      <c r="Q785" s="657"/>
      <c r="R785" s="704"/>
      <c r="S785" s="3180"/>
    </row>
    <row r="786" spans="7:19" ht="15" customHeight="1">
      <c r="G786" s="1047"/>
      <c r="H786" s="655"/>
      <c r="I786" s="655"/>
      <c r="J786" s="655"/>
      <c r="K786" s="655"/>
      <c r="L786" s="655"/>
      <c r="M786" s="655"/>
      <c r="N786" s="1310"/>
      <c r="O786" s="655"/>
      <c r="P786" s="656"/>
      <c r="Q786" s="657"/>
      <c r="R786" s="704"/>
      <c r="S786" s="3180"/>
    </row>
    <row r="787" spans="7:19" ht="15" customHeight="1">
      <c r="G787" s="1047"/>
      <c r="H787" s="655"/>
      <c r="I787" s="655"/>
      <c r="J787" s="655"/>
      <c r="K787" s="655"/>
      <c r="L787" s="655"/>
      <c r="M787" s="655"/>
      <c r="N787" s="1310"/>
      <c r="O787" s="655"/>
      <c r="P787" s="656"/>
      <c r="Q787" s="657"/>
      <c r="R787" s="704"/>
      <c r="S787" s="3180"/>
    </row>
    <row r="788" spans="7:19" ht="15" customHeight="1">
      <c r="G788" s="1047"/>
      <c r="H788" s="655"/>
      <c r="I788" s="655"/>
      <c r="J788" s="655"/>
      <c r="K788" s="655"/>
      <c r="L788" s="655"/>
      <c r="M788" s="655"/>
      <c r="N788" s="1310"/>
      <c r="O788" s="655"/>
      <c r="P788" s="656"/>
      <c r="Q788" s="657"/>
      <c r="R788" s="704"/>
      <c r="S788" s="3180"/>
    </row>
    <row r="789" spans="7:19" ht="15" customHeight="1">
      <c r="G789" s="1047"/>
      <c r="H789" s="655"/>
      <c r="I789" s="655"/>
      <c r="J789" s="655"/>
      <c r="K789" s="655"/>
      <c r="L789" s="655"/>
      <c r="M789" s="655"/>
      <c r="N789" s="1310"/>
      <c r="O789" s="655"/>
      <c r="P789" s="656"/>
      <c r="Q789" s="657"/>
      <c r="R789" s="704"/>
      <c r="S789" s="3180"/>
    </row>
    <row r="790" spans="7:19" ht="15" customHeight="1">
      <c r="G790" s="1047"/>
      <c r="H790" s="655"/>
      <c r="I790" s="655"/>
      <c r="J790" s="655"/>
      <c r="K790" s="655"/>
      <c r="L790" s="655"/>
      <c r="M790" s="655"/>
      <c r="N790" s="1310"/>
      <c r="O790" s="655"/>
      <c r="P790" s="656"/>
      <c r="Q790" s="657"/>
      <c r="R790" s="704"/>
      <c r="S790" s="3180"/>
    </row>
    <row r="791" spans="7:19" ht="15" customHeight="1">
      <c r="G791" s="1047"/>
      <c r="H791" s="655"/>
      <c r="I791" s="655"/>
      <c r="J791" s="655"/>
      <c r="K791" s="655"/>
      <c r="L791" s="655"/>
      <c r="M791" s="655"/>
      <c r="N791" s="1310"/>
      <c r="O791" s="655"/>
      <c r="P791" s="656"/>
      <c r="Q791" s="657"/>
      <c r="R791" s="704"/>
      <c r="S791" s="3180"/>
    </row>
    <row r="792" spans="7:19" ht="15" customHeight="1">
      <c r="G792" s="1047"/>
      <c r="H792" s="655"/>
      <c r="I792" s="655"/>
      <c r="J792" s="655"/>
      <c r="K792" s="655"/>
      <c r="L792" s="655"/>
      <c r="M792" s="655"/>
      <c r="N792" s="1310"/>
      <c r="O792" s="655"/>
      <c r="P792" s="656"/>
      <c r="Q792" s="657"/>
      <c r="R792" s="704"/>
      <c r="S792" s="3180"/>
    </row>
    <row r="793" spans="7:19" ht="15" customHeight="1">
      <c r="G793" s="1047"/>
      <c r="H793" s="655"/>
      <c r="I793" s="655"/>
      <c r="J793" s="655"/>
      <c r="K793" s="655"/>
      <c r="L793" s="655"/>
      <c r="M793" s="655"/>
      <c r="N793" s="1310"/>
      <c r="O793" s="655"/>
      <c r="P793" s="656"/>
      <c r="Q793" s="657"/>
      <c r="R793" s="704"/>
      <c r="S793" s="3180"/>
    </row>
    <row r="794" spans="7:19" ht="15" customHeight="1">
      <c r="G794" s="1047"/>
      <c r="H794" s="655"/>
      <c r="I794" s="655"/>
      <c r="J794" s="655"/>
      <c r="K794" s="655"/>
      <c r="L794" s="655"/>
      <c r="M794" s="655"/>
      <c r="N794" s="1310"/>
      <c r="O794" s="655"/>
      <c r="P794" s="656"/>
      <c r="Q794" s="657"/>
      <c r="R794" s="704"/>
      <c r="S794" s="3180"/>
    </row>
    <row r="795" spans="7:19" ht="15" customHeight="1">
      <c r="G795" s="1047"/>
      <c r="H795" s="655"/>
      <c r="I795" s="655"/>
      <c r="J795" s="655"/>
      <c r="K795" s="655"/>
      <c r="L795" s="655"/>
      <c r="M795" s="655"/>
      <c r="N795" s="1310"/>
      <c r="O795" s="655"/>
      <c r="P795" s="656"/>
      <c r="Q795" s="657"/>
      <c r="R795" s="704"/>
      <c r="S795" s="3180"/>
    </row>
    <row r="796" spans="7:19" ht="15" customHeight="1">
      <c r="G796" s="1047"/>
      <c r="H796" s="655"/>
      <c r="I796" s="655"/>
      <c r="J796" s="655"/>
      <c r="K796" s="655"/>
      <c r="L796" s="655"/>
      <c r="M796" s="655"/>
      <c r="N796" s="1310"/>
      <c r="O796" s="655"/>
      <c r="P796" s="656"/>
      <c r="Q796" s="657"/>
      <c r="R796" s="704"/>
      <c r="S796" s="3180"/>
    </row>
    <row r="797" spans="7:19" ht="15" customHeight="1">
      <c r="G797" s="1047"/>
      <c r="H797" s="655"/>
      <c r="I797" s="655"/>
      <c r="J797" s="655"/>
      <c r="K797" s="655"/>
      <c r="L797" s="655"/>
      <c r="M797" s="655"/>
      <c r="N797" s="1310"/>
      <c r="O797" s="655"/>
      <c r="P797" s="656"/>
      <c r="Q797" s="657"/>
      <c r="R797" s="704"/>
      <c r="S797" s="3180"/>
    </row>
    <row r="798" spans="7:19" ht="15" customHeight="1">
      <c r="G798" s="1047"/>
      <c r="H798" s="655"/>
      <c r="I798" s="655"/>
      <c r="J798" s="655"/>
      <c r="K798" s="655"/>
      <c r="L798" s="655"/>
      <c r="M798" s="655"/>
      <c r="N798" s="1310"/>
      <c r="O798" s="655"/>
      <c r="P798" s="656"/>
      <c r="Q798" s="657"/>
      <c r="R798" s="704"/>
      <c r="S798" s="3180"/>
    </row>
    <row r="799" spans="7:19" ht="15" customHeight="1">
      <c r="G799" s="1047"/>
      <c r="H799" s="655"/>
      <c r="I799" s="655"/>
      <c r="J799" s="655"/>
      <c r="K799" s="655"/>
      <c r="L799" s="655"/>
      <c r="M799" s="655"/>
      <c r="N799" s="1310"/>
      <c r="O799" s="655"/>
      <c r="P799" s="656"/>
      <c r="Q799" s="657"/>
      <c r="R799" s="704"/>
      <c r="S799" s="3180"/>
    </row>
    <row r="800" spans="7:19" ht="15" customHeight="1">
      <c r="G800" s="1047"/>
      <c r="H800" s="655"/>
      <c r="I800" s="655"/>
      <c r="J800" s="655"/>
      <c r="K800" s="655"/>
      <c r="L800" s="655"/>
      <c r="M800" s="655"/>
      <c r="N800" s="1310"/>
      <c r="O800" s="655"/>
      <c r="P800" s="656"/>
      <c r="Q800" s="657"/>
      <c r="R800" s="704"/>
      <c r="S800" s="3180"/>
    </row>
    <row r="801" spans="7:19" ht="15" customHeight="1">
      <c r="G801" s="1047"/>
      <c r="H801" s="655"/>
      <c r="I801" s="655"/>
      <c r="J801" s="655"/>
      <c r="K801" s="655"/>
      <c r="L801" s="655"/>
      <c r="M801" s="655"/>
      <c r="N801" s="1310"/>
      <c r="O801" s="655"/>
      <c r="P801" s="656"/>
      <c r="Q801" s="657"/>
      <c r="R801" s="704"/>
      <c r="S801" s="3180"/>
    </row>
    <row r="802" spans="7:19" ht="15" customHeight="1">
      <c r="G802" s="1047"/>
      <c r="H802" s="655"/>
      <c r="I802" s="655"/>
      <c r="J802" s="655"/>
      <c r="K802" s="655"/>
      <c r="L802" s="655"/>
      <c r="M802" s="655"/>
      <c r="N802" s="1310"/>
      <c r="O802" s="655"/>
      <c r="P802" s="656"/>
      <c r="Q802" s="657"/>
      <c r="R802" s="704"/>
      <c r="S802" s="3180"/>
    </row>
    <row r="803" spans="7:19" ht="15" customHeight="1">
      <c r="G803" s="1047"/>
      <c r="H803" s="655"/>
      <c r="I803" s="655"/>
      <c r="J803" s="655"/>
      <c r="K803" s="655"/>
      <c r="L803" s="655"/>
      <c r="M803" s="655"/>
      <c r="N803" s="1310"/>
      <c r="O803" s="655"/>
      <c r="P803" s="656"/>
      <c r="Q803" s="657"/>
      <c r="R803" s="704"/>
      <c r="S803" s="3180"/>
    </row>
    <row r="804" spans="7:19" ht="15" customHeight="1">
      <c r="G804" s="1047"/>
      <c r="H804" s="655"/>
      <c r="I804" s="655"/>
      <c r="J804" s="655"/>
      <c r="K804" s="655"/>
      <c r="L804" s="655"/>
      <c r="M804" s="655"/>
      <c r="N804" s="1310"/>
      <c r="O804" s="655"/>
      <c r="P804" s="656"/>
      <c r="Q804" s="657"/>
      <c r="R804" s="704"/>
      <c r="S804" s="3180"/>
    </row>
    <row r="805" spans="7:19" ht="15" customHeight="1">
      <c r="G805" s="1047"/>
      <c r="H805" s="655"/>
      <c r="I805" s="655"/>
      <c r="J805" s="655"/>
      <c r="K805" s="655"/>
      <c r="L805" s="655"/>
      <c r="M805" s="655"/>
      <c r="N805" s="1310"/>
      <c r="O805" s="655"/>
      <c r="P805" s="656"/>
      <c r="Q805" s="657"/>
      <c r="R805" s="704"/>
      <c r="S805" s="3180"/>
    </row>
    <row r="806" spans="7:19" ht="15" customHeight="1">
      <c r="G806" s="1047"/>
      <c r="H806" s="655"/>
      <c r="I806" s="655"/>
      <c r="J806" s="655"/>
      <c r="K806" s="655"/>
      <c r="L806" s="655"/>
      <c r="M806" s="655"/>
      <c r="N806" s="1310"/>
      <c r="O806" s="655"/>
      <c r="P806" s="656"/>
      <c r="Q806" s="657"/>
      <c r="R806" s="704"/>
      <c r="S806" s="3180"/>
    </row>
    <row r="807" spans="7:19" ht="15" customHeight="1">
      <c r="G807" s="1047"/>
      <c r="H807" s="655"/>
      <c r="I807" s="655"/>
      <c r="J807" s="655"/>
      <c r="K807" s="655"/>
      <c r="L807" s="655"/>
      <c r="M807" s="655"/>
      <c r="N807" s="1310"/>
      <c r="O807" s="655"/>
      <c r="P807" s="656"/>
      <c r="Q807" s="657"/>
      <c r="R807" s="704"/>
      <c r="S807" s="3180"/>
    </row>
    <row r="808" spans="7:19" ht="15" customHeight="1">
      <c r="G808" s="1047"/>
      <c r="H808" s="655"/>
      <c r="I808" s="655"/>
      <c r="J808" s="655"/>
      <c r="K808" s="655"/>
      <c r="L808" s="655"/>
      <c r="M808" s="655"/>
      <c r="N808" s="1310"/>
      <c r="O808" s="655"/>
      <c r="P808" s="656"/>
      <c r="Q808" s="657"/>
      <c r="R808" s="704"/>
      <c r="S808" s="3180"/>
    </row>
    <row r="809" spans="7:19" ht="15" customHeight="1">
      <c r="G809" s="1047"/>
      <c r="H809" s="655"/>
      <c r="I809" s="655"/>
      <c r="J809" s="655"/>
      <c r="K809" s="655"/>
      <c r="L809" s="655"/>
      <c r="M809" s="655"/>
      <c r="N809" s="1310"/>
      <c r="O809" s="655"/>
      <c r="P809" s="656"/>
      <c r="Q809" s="657"/>
      <c r="R809" s="704"/>
      <c r="S809" s="3180"/>
    </row>
    <row r="810" spans="7:19" ht="15" customHeight="1">
      <c r="G810" s="1047"/>
      <c r="H810" s="655"/>
      <c r="I810" s="655"/>
      <c r="J810" s="655"/>
      <c r="K810" s="655"/>
      <c r="L810" s="655"/>
      <c r="M810" s="655"/>
      <c r="N810" s="1310"/>
      <c r="O810" s="655"/>
      <c r="P810" s="656"/>
      <c r="Q810" s="657"/>
      <c r="R810" s="704"/>
      <c r="S810" s="3180"/>
    </row>
    <row r="811" spans="7:19" ht="15" customHeight="1">
      <c r="G811" s="1047"/>
      <c r="H811" s="655"/>
      <c r="I811" s="655"/>
      <c r="J811" s="655"/>
      <c r="K811" s="655"/>
      <c r="L811" s="655"/>
      <c r="M811" s="655"/>
      <c r="N811" s="1310"/>
      <c r="O811" s="655"/>
      <c r="P811" s="656"/>
      <c r="Q811" s="657"/>
      <c r="R811" s="704"/>
      <c r="S811" s="3180"/>
    </row>
    <row r="812" spans="7:19" ht="15" customHeight="1">
      <c r="G812" s="1047"/>
      <c r="H812" s="655"/>
      <c r="I812" s="655"/>
      <c r="J812" s="655"/>
      <c r="K812" s="655"/>
      <c r="L812" s="655"/>
      <c r="M812" s="655"/>
      <c r="N812" s="1310"/>
      <c r="O812" s="655"/>
      <c r="P812" s="656"/>
      <c r="Q812" s="657"/>
      <c r="R812" s="704"/>
      <c r="S812" s="3180"/>
    </row>
    <row r="813" spans="7:19" ht="15" customHeight="1">
      <c r="G813" s="1047"/>
      <c r="H813" s="655"/>
      <c r="I813" s="655"/>
      <c r="J813" s="655"/>
      <c r="K813" s="655"/>
      <c r="L813" s="655"/>
      <c r="M813" s="655"/>
      <c r="N813" s="1310"/>
      <c r="O813" s="655"/>
      <c r="P813" s="656"/>
      <c r="Q813" s="657"/>
      <c r="R813" s="704"/>
      <c r="S813" s="3180"/>
    </row>
    <row r="814" spans="7:19" ht="15" customHeight="1">
      <c r="G814" s="1047"/>
      <c r="H814" s="655"/>
      <c r="I814" s="655"/>
      <c r="J814" s="655"/>
      <c r="K814" s="655"/>
      <c r="L814" s="655"/>
      <c r="M814" s="655"/>
      <c r="N814" s="1310"/>
      <c r="O814" s="655"/>
      <c r="P814" s="656"/>
      <c r="Q814" s="657"/>
      <c r="R814" s="704"/>
      <c r="S814" s="3180"/>
    </row>
    <row r="815" spans="7:19" ht="15" customHeight="1">
      <c r="G815" s="1047"/>
      <c r="H815" s="655"/>
      <c r="I815" s="655"/>
      <c r="J815" s="655"/>
      <c r="K815" s="655"/>
      <c r="L815" s="655"/>
      <c r="M815" s="655"/>
      <c r="N815" s="1310"/>
      <c r="O815" s="655"/>
      <c r="P815" s="656"/>
      <c r="Q815" s="657"/>
      <c r="R815" s="704"/>
      <c r="S815" s="3180"/>
    </row>
    <row r="816" spans="7:19" ht="15" customHeight="1">
      <c r="G816" s="1047"/>
      <c r="H816" s="655"/>
      <c r="I816" s="655"/>
      <c r="J816" s="655"/>
      <c r="K816" s="655"/>
      <c r="L816" s="655"/>
      <c r="M816" s="655"/>
      <c r="N816" s="1310"/>
      <c r="O816" s="655"/>
      <c r="P816" s="656"/>
      <c r="Q816" s="657"/>
      <c r="R816" s="704"/>
      <c r="S816" s="3180"/>
    </row>
    <row r="817" spans="7:19" ht="15" customHeight="1">
      <c r="G817" s="1047"/>
      <c r="H817" s="655"/>
      <c r="I817" s="655"/>
      <c r="J817" s="655"/>
      <c r="K817" s="655"/>
      <c r="L817" s="655"/>
      <c r="M817" s="655"/>
      <c r="N817" s="1310"/>
      <c r="O817" s="655"/>
      <c r="P817" s="656"/>
      <c r="Q817" s="657"/>
      <c r="R817" s="704"/>
      <c r="S817" s="3180"/>
    </row>
    <row r="818" spans="7:19" ht="15" customHeight="1">
      <c r="G818" s="1047"/>
      <c r="H818" s="655"/>
      <c r="I818" s="655"/>
      <c r="J818" s="655"/>
      <c r="K818" s="655"/>
      <c r="L818" s="655"/>
      <c r="M818" s="655"/>
      <c r="N818" s="1310"/>
      <c r="O818" s="655"/>
      <c r="P818" s="656"/>
      <c r="Q818" s="657"/>
      <c r="R818" s="704"/>
      <c r="S818" s="3180"/>
    </row>
    <row r="819" spans="7:19" ht="15" customHeight="1">
      <c r="G819" s="1047"/>
      <c r="H819" s="655"/>
      <c r="I819" s="655"/>
      <c r="J819" s="655"/>
      <c r="K819" s="655"/>
      <c r="L819" s="655"/>
      <c r="M819" s="655"/>
      <c r="N819" s="1310"/>
      <c r="O819" s="655"/>
      <c r="P819" s="656"/>
      <c r="Q819" s="657"/>
      <c r="R819" s="704"/>
      <c r="S819" s="3180"/>
    </row>
    <row r="820" spans="7:19" ht="15" customHeight="1">
      <c r="G820" s="1047"/>
      <c r="H820" s="655"/>
      <c r="I820" s="655"/>
      <c r="J820" s="655"/>
      <c r="K820" s="655"/>
      <c r="L820" s="655"/>
      <c r="M820" s="655"/>
      <c r="N820" s="1310"/>
      <c r="O820" s="655"/>
      <c r="P820" s="656"/>
      <c r="Q820" s="657"/>
      <c r="R820" s="704"/>
      <c r="S820" s="3180"/>
    </row>
    <row r="821" spans="7:19" ht="15" customHeight="1">
      <c r="G821" s="1047"/>
      <c r="H821" s="655"/>
      <c r="I821" s="655"/>
      <c r="J821" s="655"/>
      <c r="K821" s="655"/>
      <c r="L821" s="655"/>
      <c r="M821" s="655"/>
      <c r="N821" s="1310"/>
      <c r="O821" s="655"/>
      <c r="P821" s="656"/>
      <c r="Q821" s="657"/>
      <c r="R821" s="704"/>
      <c r="S821" s="3180"/>
    </row>
    <row r="822" spans="7:19" ht="15" customHeight="1">
      <c r="G822" s="1047"/>
      <c r="H822" s="655"/>
      <c r="I822" s="655"/>
      <c r="J822" s="655"/>
      <c r="K822" s="655"/>
      <c r="L822" s="655"/>
      <c r="M822" s="655"/>
      <c r="N822" s="1310"/>
      <c r="O822" s="655"/>
      <c r="P822" s="656"/>
      <c r="Q822" s="657"/>
      <c r="R822" s="704"/>
      <c r="S822" s="3180"/>
    </row>
    <row r="823" spans="7:19" ht="15" customHeight="1">
      <c r="G823" s="1047"/>
      <c r="H823" s="655"/>
      <c r="I823" s="655"/>
      <c r="J823" s="655"/>
      <c r="K823" s="655"/>
      <c r="L823" s="655"/>
      <c r="M823" s="655"/>
      <c r="N823" s="1310"/>
      <c r="O823" s="655"/>
      <c r="P823" s="656"/>
      <c r="Q823" s="657"/>
      <c r="R823" s="704"/>
      <c r="S823" s="3180"/>
    </row>
    <row r="824" spans="7:19" ht="15" customHeight="1">
      <c r="G824" s="1047"/>
      <c r="H824" s="655"/>
      <c r="I824" s="655"/>
      <c r="J824" s="655"/>
      <c r="K824" s="655"/>
      <c r="L824" s="655"/>
      <c r="M824" s="655"/>
      <c r="N824" s="1310"/>
      <c r="O824" s="655"/>
      <c r="P824" s="656"/>
      <c r="Q824" s="657"/>
      <c r="R824" s="704"/>
      <c r="S824" s="3180"/>
    </row>
    <row r="825" spans="7:19" ht="15" customHeight="1">
      <c r="G825" s="1047"/>
      <c r="H825" s="655"/>
      <c r="I825" s="655"/>
      <c r="J825" s="655"/>
      <c r="K825" s="655"/>
      <c r="L825" s="655"/>
      <c r="M825" s="655"/>
      <c r="N825" s="1310"/>
      <c r="O825" s="655"/>
      <c r="P825" s="656"/>
      <c r="Q825" s="657"/>
      <c r="R825" s="704"/>
      <c r="S825" s="3180"/>
    </row>
    <row r="826" spans="7:19" ht="15" customHeight="1">
      <c r="G826" s="1047"/>
      <c r="H826" s="655"/>
      <c r="I826" s="655"/>
      <c r="J826" s="655"/>
      <c r="K826" s="655"/>
      <c r="L826" s="655"/>
      <c r="M826" s="655"/>
      <c r="N826" s="1310"/>
      <c r="O826" s="655"/>
      <c r="P826" s="656"/>
      <c r="Q826" s="657"/>
      <c r="R826" s="704"/>
      <c r="S826" s="3180"/>
    </row>
    <row r="827" spans="7:19" ht="15" customHeight="1">
      <c r="G827" s="1047"/>
      <c r="H827" s="655"/>
      <c r="I827" s="655"/>
      <c r="J827" s="655"/>
      <c r="K827" s="655"/>
      <c r="L827" s="655"/>
      <c r="M827" s="655"/>
      <c r="N827" s="1310"/>
      <c r="O827" s="655"/>
      <c r="P827" s="656"/>
      <c r="Q827" s="657"/>
      <c r="R827" s="704"/>
      <c r="S827" s="3180"/>
    </row>
    <row r="828" spans="7:19" ht="15" customHeight="1">
      <c r="G828" s="1047"/>
      <c r="H828" s="655"/>
      <c r="I828" s="655"/>
      <c r="J828" s="655"/>
      <c r="K828" s="655"/>
      <c r="L828" s="655"/>
      <c r="M828" s="655"/>
      <c r="N828" s="1310"/>
      <c r="O828" s="655"/>
      <c r="P828" s="656"/>
      <c r="Q828" s="657"/>
      <c r="R828" s="704"/>
      <c r="S828" s="3180"/>
    </row>
    <row r="829" spans="7:19" ht="15" customHeight="1">
      <c r="G829" s="1047"/>
      <c r="H829" s="655"/>
      <c r="I829" s="655"/>
      <c r="J829" s="655"/>
      <c r="K829" s="655"/>
      <c r="L829" s="655"/>
      <c r="M829" s="655"/>
      <c r="N829" s="1310"/>
      <c r="O829" s="655"/>
      <c r="P829" s="656"/>
      <c r="Q829" s="657"/>
      <c r="R829" s="704"/>
      <c r="S829" s="3180"/>
    </row>
    <row r="830" spans="7:19" ht="15" customHeight="1">
      <c r="G830" s="1047"/>
      <c r="H830" s="655"/>
      <c r="I830" s="655"/>
      <c r="J830" s="655"/>
      <c r="K830" s="655"/>
      <c r="L830" s="655"/>
      <c r="M830" s="655"/>
      <c r="N830" s="1310"/>
      <c r="O830" s="655"/>
      <c r="P830" s="656"/>
      <c r="Q830" s="657"/>
      <c r="R830" s="704"/>
      <c r="S830" s="3180"/>
    </row>
    <row r="831" spans="7:19" ht="15" customHeight="1">
      <c r="G831" s="1047"/>
      <c r="H831" s="655"/>
      <c r="I831" s="655"/>
      <c r="J831" s="655"/>
      <c r="K831" s="655"/>
      <c r="L831" s="655"/>
      <c r="M831" s="655"/>
      <c r="N831" s="1310"/>
      <c r="O831" s="655"/>
      <c r="P831" s="656"/>
      <c r="Q831" s="657"/>
      <c r="R831" s="704"/>
      <c r="S831" s="3180"/>
    </row>
    <row r="832" spans="7:19" ht="15" customHeight="1">
      <c r="G832" s="1047"/>
      <c r="H832" s="655"/>
      <c r="I832" s="655"/>
      <c r="J832" s="655"/>
      <c r="K832" s="655"/>
      <c r="L832" s="655"/>
      <c r="M832" s="655"/>
      <c r="N832" s="1310"/>
      <c r="O832" s="655"/>
      <c r="P832" s="656"/>
      <c r="Q832" s="657"/>
      <c r="R832" s="704"/>
      <c r="S832" s="3180"/>
    </row>
    <row r="833" spans="7:19" ht="15" customHeight="1">
      <c r="G833" s="1047"/>
      <c r="H833" s="655"/>
      <c r="I833" s="655"/>
      <c r="J833" s="655"/>
      <c r="K833" s="655"/>
      <c r="L833" s="655"/>
      <c r="M833" s="655"/>
      <c r="N833" s="1310"/>
      <c r="O833" s="655"/>
      <c r="P833" s="656"/>
      <c r="Q833" s="657"/>
      <c r="R833" s="704"/>
      <c r="S833" s="3180"/>
    </row>
    <row r="834" spans="7:19" ht="15" customHeight="1">
      <c r="G834" s="1047"/>
      <c r="H834" s="655"/>
      <c r="I834" s="655"/>
      <c r="J834" s="655"/>
      <c r="K834" s="655"/>
      <c r="L834" s="655"/>
      <c r="M834" s="655"/>
      <c r="N834" s="1310"/>
      <c r="O834" s="655"/>
      <c r="P834" s="656"/>
      <c r="Q834" s="657"/>
      <c r="R834" s="704"/>
      <c r="S834" s="3180"/>
    </row>
    <row r="835" spans="7:19" ht="15" customHeight="1">
      <c r="G835" s="1047"/>
      <c r="H835" s="655"/>
      <c r="I835" s="655"/>
      <c r="J835" s="655"/>
      <c r="K835" s="655"/>
      <c r="L835" s="655"/>
      <c r="M835" s="655"/>
      <c r="N835" s="1310"/>
      <c r="O835" s="655"/>
      <c r="P835" s="656"/>
      <c r="Q835" s="657"/>
      <c r="R835" s="704"/>
      <c r="S835" s="3180"/>
    </row>
    <row r="836" spans="7:19" ht="15" customHeight="1">
      <c r="G836" s="1047"/>
      <c r="H836" s="655"/>
      <c r="I836" s="655"/>
      <c r="J836" s="655"/>
      <c r="K836" s="655"/>
      <c r="L836" s="655"/>
      <c r="M836" s="655"/>
      <c r="N836" s="1310"/>
      <c r="O836" s="655"/>
      <c r="P836" s="656"/>
      <c r="Q836" s="657"/>
      <c r="R836" s="704"/>
      <c r="S836" s="3180"/>
    </row>
    <row r="837" spans="7:19" ht="15" customHeight="1">
      <c r="G837" s="1047"/>
      <c r="H837" s="655"/>
      <c r="I837" s="655"/>
      <c r="J837" s="655"/>
      <c r="K837" s="655"/>
      <c r="L837" s="655"/>
      <c r="M837" s="655"/>
      <c r="N837" s="1310"/>
      <c r="O837" s="655"/>
      <c r="P837" s="656"/>
      <c r="Q837" s="657"/>
      <c r="R837" s="704"/>
      <c r="S837" s="3180"/>
    </row>
    <row r="838" spans="7:19" ht="15" customHeight="1">
      <c r="G838" s="1047"/>
      <c r="H838" s="655"/>
      <c r="I838" s="655"/>
      <c r="J838" s="655"/>
      <c r="K838" s="655"/>
      <c r="L838" s="655"/>
      <c r="M838" s="655"/>
      <c r="N838" s="1310"/>
      <c r="O838" s="655"/>
      <c r="P838" s="656"/>
      <c r="Q838" s="657"/>
      <c r="R838" s="704"/>
      <c r="S838" s="3180"/>
    </row>
    <row r="839" spans="7:19" ht="15" customHeight="1">
      <c r="G839" s="1047"/>
      <c r="H839" s="655"/>
      <c r="I839" s="655"/>
      <c r="J839" s="655"/>
      <c r="K839" s="655"/>
      <c r="L839" s="655"/>
      <c r="M839" s="655"/>
      <c r="N839" s="1310"/>
      <c r="O839" s="655"/>
      <c r="P839" s="656"/>
      <c r="Q839" s="657"/>
      <c r="R839" s="704"/>
      <c r="S839" s="3180"/>
    </row>
    <row r="840" spans="7:19" ht="15" customHeight="1">
      <c r="G840" s="1047"/>
      <c r="H840" s="655"/>
      <c r="I840" s="655"/>
      <c r="J840" s="655"/>
      <c r="K840" s="655"/>
      <c r="L840" s="655"/>
      <c r="M840" s="655"/>
      <c r="N840" s="1310"/>
      <c r="O840" s="655"/>
      <c r="P840" s="656"/>
      <c r="Q840" s="657"/>
      <c r="R840" s="704"/>
      <c r="S840" s="3180"/>
    </row>
    <row r="841" spans="7:19" ht="15" customHeight="1">
      <c r="G841" s="1047"/>
      <c r="H841" s="655"/>
      <c r="I841" s="655"/>
      <c r="J841" s="655"/>
      <c r="K841" s="655"/>
      <c r="L841" s="655"/>
      <c r="M841" s="655"/>
      <c r="N841" s="1310"/>
      <c r="O841" s="655"/>
      <c r="P841" s="656"/>
      <c r="Q841" s="657"/>
      <c r="R841" s="704"/>
      <c r="S841" s="3180"/>
    </row>
    <row r="842" spans="7:19" ht="15" customHeight="1">
      <c r="G842" s="1047"/>
      <c r="H842" s="655"/>
      <c r="I842" s="655"/>
      <c r="J842" s="655"/>
      <c r="K842" s="655"/>
      <c r="L842" s="655"/>
      <c r="M842" s="655"/>
      <c r="N842" s="1310"/>
      <c r="O842" s="655"/>
      <c r="P842" s="656"/>
      <c r="Q842" s="657"/>
      <c r="R842" s="704"/>
      <c r="S842" s="3180"/>
    </row>
    <row r="843" spans="7:19" ht="15" customHeight="1">
      <c r="G843" s="1047"/>
      <c r="H843" s="655"/>
      <c r="I843" s="655"/>
      <c r="J843" s="655"/>
      <c r="K843" s="655"/>
      <c r="L843" s="655"/>
      <c r="M843" s="655"/>
      <c r="N843" s="1310"/>
      <c r="O843" s="655"/>
      <c r="P843" s="656"/>
      <c r="Q843" s="657"/>
      <c r="R843" s="704"/>
      <c r="S843" s="3180"/>
    </row>
    <row r="844" spans="7:19" ht="15" customHeight="1">
      <c r="G844" s="1047"/>
      <c r="H844" s="655"/>
      <c r="I844" s="655"/>
      <c r="J844" s="655"/>
      <c r="K844" s="655"/>
      <c r="L844" s="655"/>
      <c r="M844" s="655"/>
      <c r="N844" s="1310"/>
      <c r="O844" s="655"/>
      <c r="P844" s="656"/>
      <c r="Q844" s="657"/>
      <c r="R844" s="704"/>
      <c r="S844" s="3180"/>
    </row>
    <row r="845" spans="7:19" ht="15" customHeight="1">
      <c r="G845" s="1047"/>
      <c r="H845" s="655"/>
      <c r="I845" s="655"/>
      <c r="J845" s="655"/>
      <c r="K845" s="655"/>
      <c r="L845" s="655"/>
      <c r="M845" s="655"/>
      <c r="N845" s="1310"/>
      <c r="O845" s="655"/>
      <c r="P845" s="656"/>
      <c r="Q845" s="657"/>
      <c r="R845" s="704"/>
      <c r="S845" s="3180"/>
    </row>
    <row r="846" spans="7:19" ht="15" customHeight="1">
      <c r="G846" s="1047"/>
      <c r="H846" s="655"/>
      <c r="I846" s="655"/>
      <c r="J846" s="655"/>
      <c r="K846" s="655"/>
      <c r="L846" s="655"/>
      <c r="M846" s="655"/>
      <c r="N846" s="1310"/>
      <c r="O846" s="655"/>
      <c r="P846" s="656"/>
      <c r="Q846" s="657"/>
      <c r="R846" s="704"/>
      <c r="S846" s="3180"/>
    </row>
    <row r="847" spans="7:19" ht="15" customHeight="1">
      <c r="G847" s="1047"/>
      <c r="H847" s="655"/>
      <c r="I847" s="655"/>
      <c r="J847" s="655"/>
      <c r="K847" s="655"/>
      <c r="L847" s="655"/>
      <c r="M847" s="655"/>
      <c r="N847" s="1310"/>
      <c r="O847" s="655"/>
      <c r="P847" s="656"/>
      <c r="Q847" s="657"/>
      <c r="R847" s="704"/>
      <c r="S847" s="3180"/>
    </row>
    <row r="848" spans="7:19" ht="15" customHeight="1">
      <c r="G848" s="1047"/>
      <c r="H848" s="655"/>
      <c r="I848" s="655"/>
      <c r="J848" s="655"/>
      <c r="K848" s="655"/>
      <c r="L848" s="655"/>
      <c r="M848" s="655"/>
      <c r="N848" s="1310"/>
      <c r="O848" s="655"/>
      <c r="P848" s="656"/>
      <c r="Q848" s="657"/>
      <c r="R848" s="704"/>
      <c r="S848" s="3180"/>
    </row>
    <row r="849" spans="7:19" ht="15" customHeight="1">
      <c r="G849" s="1047"/>
      <c r="H849" s="655"/>
      <c r="I849" s="655"/>
      <c r="J849" s="655"/>
      <c r="K849" s="655"/>
      <c r="L849" s="655"/>
      <c r="M849" s="655"/>
      <c r="N849" s="1310"/>
      <c r="O849" s="655"/>
      <c r="P849" s="656"/>
      <c r="Q849" s="657"/>
      <c r="R849" s="704"/>
      <c r="S849" s="3180"/>
    </row>
    <row r="850" spans="7:19" ht="15" customHeight="1">
      <c r="G850" s="1047"/>
      <c r="H850" s="655"/>
      <c r="I850" s="655"/>
      <c r="J850" s="655"/>
      <c r="K850" s="655"/>
      <c r="L850" s="655"/>
      <c r="M850" s="655"/>
      <c r="N850" s="1310"/>
      <c r="O850" s="655"/>
      <c r="P850" s="656"/>
      <c r="Q850" s="657"/>
      <c r="R850" s="704"/>
      <c r="S850" s="3180"/>
    </row>
    <row r="851" spans="7:19" ht="15" customHeight="1">
      <c r="G851" s="1047"/>
      <c r="H851" s="655"/>
      <c r="I851" s="655"/>
      <c r="J851" s="655"/>
      <c r="K851" s="655"/>
      <c r="L851" s="655"/>
      <c r="M851" s="655"/>
      <c r="N851" s="1310"/>
      <c r="O851" s="655"/>
      <c r="P851" s="656"/>
      <c r="Q851" s="657"/>
      <c r="R851" s="704"/>
      <c r="S851" s="3180"/>
    </row>
    <row r="852" spans="7:19" ht="15" customHeight="1">
      <c r="G852" s="1047"/>
      <c r="H852" s="655"/>
      <c r="I852" s="655"/>
      <c r="J852" s="655"/>
      <c r="K852" s="655"/>
      <c r="L852" s="655"/>
      <c r="M852" s="655"/>
      <c r="N852" s="1310"/>
      <c r="O852" s="655"/>
      <c r="P852" s="656"/>
      <c r="Q852" s="657"/>
      <c r="R852" s="704"/>
      <c r="S852" s="3180"/>
    </row>
    <row r="853" spans="7:19" ht="15" customHeight="1">
      <c r="G853" s="1047"/>
      <c r="H853" s="655"/>
      <c r="I853" s="655"/>
      <c r="J853" s="655"/>
      <c r="K853" s="655"/>
      <c r="L853" s="655"/>
      <c r="M853" s="655"/>
      <c r="N853" s="1310"/>
      <c r="O853" s="655"/>
      <c r="P853" s="656"/>
      <c r="Q853" s="657"/>
      <c r="R853" s="704"/>
      <c r="S853" s="3180"/>
    </row>
    <row r="854" spans="7:19" ht="15" customHeight="1">
      <c r="G854" s="1047"/>
      <c r="H854" s="655"/>
      <c r="I854" s="655"/>
      <c r="J854" s="655"/>
      <c r="K854" s="655"/>
      <c r="L854" s="655"/>
      <c r="M854" s="655"/>
      <c r="N854" s="1310"/>
      <c r="O854" s="655"/>
      <c r="P854" s="656"/>
      <c r="Q854" s="657"/>
      <c r="R854" s="704"/>
      <c r="S854" s="3180"/>
    </row>
    <row r="855" spans="7:19" ht="15" customHeight="1">
      <c r="G855" s="1047"/>
      <c r="H855" s="655"/>
      <c r="I855" s="655"/>
      <c r="J855" s="655"/>
      <c r="K855" s="655"/>
      <c r="L855" s="655"/>
      <c r="M855" s="655"/>
      <c r="N855" s="1310"/>
      <c r="O855" s="655"/>
      <c r="P855" s="656"/>
      <c r="Q855" s="657"/>
      <c r="R855" s="704"/>
      <c r="S855" s="3180"/>
    </row>
    <row r="856" spans="7:19" ht="15" customHeight="1">
      <c r="G856" s="1047"/>
      <c r="H856" s="655"/>
      <c r="I856" s="655"/>
      <c r="J856" s="655"/>
      <c r="K856" s="655"/>
      <c r="L856" s="655"/>
      <c r="M856" s="655"/>
      <c r="N856" s="1310"/>
      <c r="O856" s="655"/>
      <c r="P856" s="656"/>
      <c r="Q856" s="657"/>
      <c r="R856" s="704"/>
      <c r="S856" s="3180"/>
    </row>
    <row r="857" spans="7:19" ht="15" customHeight="1">
      <c r="G857" s="1047"/>
      <c r="H857" s="655"/>
      <c r="I857" s="655"/>
      <c r="J857" s="655"/>
      <c r="K857" s="655"/>
      <c r="L857" s="655"/>
      <c r="M857" s="655"/>
      <c r="N857" s="1310"/>
      <c r="O857" s="655"/>
      <c r="P857" s="656"/>
      <c r="Q857" s="657"/>
      <c r="R857" s="704"/>
      <c r="S857" s="3180"/>
    </row>
    <row r="858" spans="7:19" ht="15" customHeight="1">
      <c r="G858" s="1047"/>
      <c r="H858" s="655"/>
      <c r="I858" s="655"/>
      <c r="J858" s="655"/>
      <c r="K858" s="655"/>
      <c r="L858" s="655"/>
      <c r="M858" s="655"/>
      <c r="N858" s="1310"/>
      <c r="O858" s="655"/>
      <c r="P858" s="656"/>
      <c r="Q858" s="657"/>
      <c r="R858" s="704"/>
      <c r="S858" s="3180"/>
    </row>
    <row r="859" spans="7:19" ht="15" customHeight="1">
      <c r="G859" s="1047"/>
      <c r="H859" s="655"/>
      <c r="I859" s="655"/>
      <c r="J859" s="655"/>
      <c r="K859" s="655"/>
      <c r="L859" s="655"/>
      <c r="M859" s="655"/>
      <c r="N859" s="1310"/>
      <c r="O859" s="655"/>
      <c r="P859" s="656"/>
      <c r="Q859" s="657"/>
      <c r="R859" s="704"/>
      <c r="S859" s="3180"/>
    </row>
    <row r="860" spans="7:19" ht="15" customHeight="1">
      <c r="G860" s="1047"/>
      <c r="H860" s="655"/>
      <c r="I860" s="655"/>
      <c r="J860" s="655"/>
      <c r="K860" s="655"/>
      <c r="L860" s="655"/>
      <c r="M860" s="655"/>
      <c r="N860" s="1310"/>
      <c r="O860" s="655"/>
      <c r="P860" s="656"/>
      <c r="Q860" s="657"/>
      <c r="R860" s="704"/>
      <c r="S860" s="3180"/>
    </row>
    <row r="861" spans="7:19" ht="15" customHeight="1">
      <c r="G861" s="1047"/>
      <c r="H861" s="655"/>
      <c r="I861" s="655"/>
      <c r="J861" s="655"/>
      <c r="K861" s="655"/>
      <c r="L861" s="655"/>
      <c r="M861" s="655"/>
      <c r="N861" s="1310"/>
      <c r="O861" s="655"/>
      <c r="P861" s="656"/>
      <c r="Q861" s="657"/>
      <c r="R861" s="704"/>
      <c r="S861" s="3180"/>
    </row>
    <row r="862" spans="7:19" ht="15" customHeight="1">
      <c r="G862" s="1047"/>
      <c r="H862" s="655"/>
      <c r="I862" s="655"/>
      <c r="J862" s="655"/>
      <c r="K862" s="655"/>
      <c r="L862" s="655"/>
      <c r="M862" s="655"/>
      <c r="N862" s="1310"/>
      <c r="O862" s="655"/>
      <c r="P862" s="656"/>
      <c r="Q862" s="657"/>
      <c r="R862" s="704"/>
      <c r="S862" s="3180"/>
    </row>
    <row r="863" spans="7:19" ht="15" customHeight="1">
      <c r="G863" s="1047"/>
      <c r="H863" s="655"/>
      <c r="I863" s="655"/>
      <c r="J863" s="655"/>
      <c r="K863" s="655"/>
      <c r="L863" s="655"/>
      <c r="M863" s="655"/>
      <c r="N863" s="1310"/>
      <c r="O863" s="655"/>
      <c r="P863" s="656"/>
      <c r="Q863" s="657"/>
      <c r="R863" s="704"/>
      <c r="S863" s="3180"/>
    </row>
    <row r="864" spans="7:19" ht="15" customHeight="1">
      <c r="G864" s="1047"/>
      <c r="H864" s="655"/>
      <c r="I864" s="655"/>
      <c r="J864" s="655"/>
      <c r="K864" s="655"/>
      <c r="L864" s="655"/>
      <c r="M864" s="655"/>
      <c r="N864" s="1310"/>
      <c r="O864" s="655"/>
      <c r="P864" s="656"/>
      <c r="Q864" s="657"/>
      <c r="R864" s="704"/>
      <c r="S864" s="3180"/>
    </row>
    <row r="865" spans="7:19" ht="15" customHeight="1">
      <c r="G865" s="1047"/>
      <c r="H865" s="655"/>
      <c r="I865" s="655"/>
      <c r="J865" s="655"/>
      <c r="K865" s="655"/>
      <c r="L865" s="655"/>
      <c r="M865" s="655"/>
      <c r="N865" s="1310"/>
      <c r="O865" s="655"/>
      <c r="P865" s="656"/>
      <c r="Q865" s="657"/>
      <c r="R865" s="704"/>
      <c r="S865" s="3180"/>
    </row>
    <row r="866" spans="7:19" ht="15" customHeight="1">
      <c r="G866" s="1047"/>
      <c r="H866" s="655"/>
      <c r="I866" s="655"/>
      <c r="J866" s="655"/>
      <c r="K866" s="655"/>
      <c r="L866" s="655"/>
      <c r="M866" s="655"/>
      <c r="N866" s="1310"/>
      <c r="O866" s="655"/>
      <c r="P866" s="656"/>
      <c r="Q866" s="657"/>
      <c r="R866" s="704"/>
      <c r="S866" s="3180"/>
    </row>
    <row r="867" spans="7:19" ht="15" customHeight="1">
      <c r="G867" s="1047"/>
      <c r="H867" s="655"/>
      <c r="I867" s="655"/>
      <c r="J867" s="655"/>
      <c r="K867" s="655"/>
      <c r="L867" s="655"/>
      <c r="M867" s="655"/>
      <c r="N867" s="1310"/>
      <c r="O867" s="655"/>
      <c r="P867" s="656"/>
      <c r="Q867" s="657"/>
      <c r="R867" s="704"/>
      <c r="S867" s="3180"/>
    </row>
    <row r="868" spans="7:19" ht="15" customHeight="1">
      <c r="G868" s="1047"/>
      <c r="H868" s="655"/>
      <c r="I868" s="655"/>
      <c r="J868" s="655"/>
      <c r="K868" s="655"/>
      <c r="L868" s="655"/>
      <c r="M868" s="655"/>
      <c r="N868" s="1310"/>
      <c r="O868" s="655"/>
      <c r="P868" s="656"/>
      <c r="Q868" s="657"/>
      <c r="R868" s="704"/>
      <c r="S868" s="3180"/>
    </row>
    <row r="869" spans="7:19" ht="15" customHeight="1">
      <c r="G869" s="1047"/>
      <c r="H869" s="655"/>
      <c r="I869" s="655"/>
      <c r="J869" s="655"/>
      <c r="K869" s="655"/>
      <c r="L869" s="655"/>
      <c r="M869" s="655"/>
      <c r="N869" s="1310"/>
      <c r="O869" s="655"/>
      <c r="P869" s="656"/>
      <c r="Q869" s="657"/>
      <c r="R869" s="704"/>
      <c r="S869" s="3180"/>
    </row>
    <row r="870" spans="7:19" ht="15" customHeight="1">
      <c r="G870" s="1047"/>
      <c r="H870" s="655"/>
      <c r="I870" s="655"/>
      <c r="J870" s="655"/>
      <c r="K870" s="655"/>
      <c r="L870" s="655"/>
      <c r="M870" s="655"/>
      <c r="N870" s="1310"/>
      <c r="O870" s="655"/>
      <c r="P870" s="656"/>
      <c r="Q870" s="657"/>
      <c r="R870" s="704"/>
      <c r="S870" s="3180"/>
    </row>
    <row r="871" spans="7:19" ht="15" customHeight="1">
      <c r="G871" s="1047"/>
      <c r="H871" s="655"/>
      <c r="I871" s="655"/>
      <c r="J871" s="655"/>
      <c r="K871" s="655"/>
      <c r="L871" s="655"/>
      <c r="M871" s="655"/>
      <c r="N871" s="1310"/>
      <c r="O871" s="655"/>
      <c r="P871" s="656"/>
      <c r="Q871" s="657"/>
      <c r="R871" s="704"/>
      <c r="S871" s="3180"/>
    </row>
    <row r="872" spans="7:19" ht="15" customHeight="1">
      <c r="G872" s="1047"/>
      <c r="H872" s="655"/>
      <c r="I872" s="655"/>
      <c r="J872" s="655"/>
      <c r="K872" s="655"/>
      <c r="L872" s="655"/>
      <c r="M872" s="655"/>
      <c r="N872" s="1310"/>
      <c r="O872" s="655"/>
      <c r="P872" s="656"/>
      <c r="Q872" s="657"/>
      <c r="R872" s="704"/>
      <c r="S872" s="3180"/>
    </row>
    <row r="873" spans="7:19" ht="15" customHeight="1">
      <c r="G873" s="1047"/>
      <c r="H873" s="655"/>
      <c r="I873" s="655"/>
      <c r="J873" s="655"/>
      <c r="K873" s="655"/>
      <c r="L873" s="655"/>
      <c r="M873" s="655"/>
      <c r="N873" s="1310"/>
      <c r="O873" s="655"/>
      <c r="P873" s="656"/>
      <c r="Q873" s="657"/>
      <c r="R873" s="704"/>
      <c r="S873" s="3180"/>
    </row>
    <row r="874" spans="7:19" ht="15" customHeight="1">
      <c r="G874" s="1047"/>
      <c r="H874" s="655"/>
      <c r="I874" s="655"/>
      <c r="J874" s="655"/>
      <c r="K874" s="655"/>
      <c r="L874" s="655"/>
      <c r="M874" s="655"/>
      <c r="N874" s="1310"/>
      <c r="O874" s="655"/>
      <c r="P874" s="656"/>
      <c r="Q874" s="657"/>
      <c r="R874" s="704"/>
      <c r="S874" s="3180"/>
    </row>
    <row r="875" spans="7:19" ht="15" customHeight="1">
      <c r="G875" s="1047"/>
      <c r="H875" s="655"/>
      <c r="I875" s="655"/>
      <c r="J875" s="655"/>
      <c r="K875" s="655"/>
      <c r="L875" s="655"/>
      <c r="M875" s="655"/>
      <c r="N875" s="1310"/>
      <c r="O875" s="655"/>
      <c r="P875" s="656"/>
      <c r="Q875" s="657"/>
      <c r="R875" s="704"/>
      <c r="S875" s="3180"/>
    </row>
    <row r="876" spans="7:19" ht="15" customHeight="1">
      <c r="G876" s="1047"/>
      <c r="H876" s="655"/>
      <c r="I876" s="655"/>
      <c r="J876" s="655"/>
      <c r="K876" s="655"/>
      <c r="L876" s="655"/>
      <c r="M876" s="655"/>
      <c r="N876" s="1310"/>
      <c r="O876" s="655"/>
      <c r="P876" s="656"/>
      <c r="Q876" s="657"/>
      <c r="R876" s="704"/>
      <c r="S876" s="3180"/>
    </row>
    <row r="877" spans="7:19" ht="15" customHeight="1">
      <c r="G877" s="1047"/>
      <c r="H877" s="655"/>
      <c r="I877" s="655"/>
      <c r="J877" s="655"/>
      <c r="K877" s="655"/>
      <c r="L877" s="655"/>
      <c r="M877" s="655"/>
      <c r="N877" s="1310"/>
      <c r="O877" s="655"/>
      <c r="P877" s="656"/>
      <c r="Q877" s="657"/>
      <c r="R877" s="704"/>
      <c r="S877" s="3180"/>
    </row>
    <row r="878" spans="7:19" ht="15" customHeight="1">
      <c r="G878" s="1047"/>
      <c r="H878" s="655"/>
      <c r="I878" s="655"/>
      <c r="J878" s="655"/>
      <c r="K878" s="655"/>
      <c r="L878" s="655"/>
      <c r="M878" s="655"/>
      <c r="N878" s="1310"/>
      <c r="O878" s="655"/>
      <c r="P878" s="656"/>
      <c r="Q878" s="657"/>
      <c r="R878" s="704"/>
      <c r="S878" s="3180"/>
    </row>
    <row r="879" spans="7:19" ht="15" customHeight="1">
      <c r="G879" s="1047"/>
      <c r="H879" s="655"/>
      <c r="I879" s="655"/>
      <c r="J879" s="655"/>
      <c r="K879" s="655"/>
      <c r="L879" s="655"/>
      <c r="M879" s="655"/>
      <c r="N879" s="1310"/>
      <c r="O879" s="655"/>
      <c r="P879" s="656"/>
      <c r="Q879" s="657"/>
      <c r="R879" s="704"/>
      <c r="S879" s="3180"/>
    </row>
    <row r="880" spans="7:19" ht="15" customHeight="1">
      <c r="G880" s="1047"/>
      <c r="H880" s="655"/>
      <c r="I880" s="655"/>
      <c r="J880" s="655"/>
      <c r="K880" s="655"/>
      <c r="L880" s="655"/>
      <c r="M880" s="655"/>
      <c r="N880" s="1310"/>
      <c r="O880" s="655"/>
      <c r="P880" s="656"/>
      <c r="Q880" s="657"/>
      <c r="R880" s="704"/>
      <c r="S880" s="3180"/>
    </row>
    <row r="881" spans="7:19" ht="15" customHeight="1">
      <c r="G881" s="1047"/>
      <c r="H881" s="655"/>
      <c r="I881" s="655"/>
      <c r="J881" s="655"/>
      <c r="K881" s="655"/>
      <c r="L881" s="655"/>
      <c r="M881" s="655"/>
      <c r="N881" s="1310"/>
      <c r="O881" s="655"/>
      <c r="P881" s="656"/>
      <c r="Q881" s="657"/>
      <c r="R881" s="704"/>
      <c r="S881" s="3180"/>
    </row>
    <row r="882" spans="7:19" ht="15" customHeight="1">
      <c r="G882" s="1047"/>
      <c r="H882" s="655"/>
      <c r="I882" s="655"/>
      <c r="J882" s="655"/>
      <c r="K882" s="655"/>
      <c r="L882" s="655"/>
      <c r="M882" s="655"/>
      <c r="N882" s="1310"/>
      <c r="O882" s="655"/>
      <c r="P882" s="656"/>
      <c r="Q882" s="657"/>
      <c r="R882" s="704"/>
      <c r="S882" s="3180"/>
    </row>
    <row r="883" spans="7:19" ht="15" customHeight="1">
      <c r="G883" s="1047"/>
      <c r="H883" s="655"/>
      <c r="I883" s="655"/>
      <c r="J883" s="655"/>
      <c r="K883" s="655"/>
      <c r="L883" s="655"/>
      <c r="M883" s="655"/>
      <c r="N883" s="1310"/>
      <c r="O883" s="655"/>
      <c r="P883" s="656"/>
      <c r="Q883" s="657"/>
      <c r="R883" s="704"/>
      <c r="S883" s="3180"/>
    </row>
    <row r="884" spans="7:19" ht="15" customHeight="1">
      <c r="G884" s="1047"/>
      <c r="H884" s="655"/>
      <c r="I884" s="655"/>
      <c r="J884" s="655"/>
      <c r="K884" s="655"/>
      <c r="L884" s="655"/>
      <c r="M884" s="655"/>
      <c r="N884" s="1310"/>
      <c r="O884" s="655"/>
      <c r="P884" s="656"/>
      <c r="Q884" s="657"/>
      <c r="R884" s="704"/>
      <c r="S884" s="3180"/>
    </row>
    <row r="885" spans="7:19" ht="15" customHeight="1">
      <c r="G885" s="1047"/>
      <c r="H885" s="655"/>
      <c r="I885" s="655"/>
      <c r="J885" s="655"/>
      <c r="K885" s="655"/>
      <c r="L885" s="655"/>
      <c r="M885" s="655"/>
      <c r="N885" s="1310"/>
      <c r="O885" s="655"/>
      <c r="P885" s="656"/>
      <c r="Q885" s="657"/>
      <c r="R885" s="704"/>
      <c r="S885" s="3180"/>
    </row>
    <row r="886" spans="7:19" ht="15" customHeight="1">
      <c r="G886" s="1047"/>
      <c r="H886" s="655"/>
      <c r="I886" s="655"/>
      <c r="J886" s="655"/>
      <c r="K886" s="655"/>
      <c r="L886" s="655"/>
      <c r="M886" s="655"/>
      <c r="N886" s="1310"/>
      <c r="O886" s="655"/>
      <c r="P886" s="656"/>
      <c r="Q886" s="657"/>
      <c r="R886" s="704"/>
      <c r="S886" s="3180"/>
    </row>
    <row r="887" spans="7:19" ht="15" customHeight="1">
      <c r="G887" s="1047"/>
      <c r="H887" s="655"/>
      <c r="I887" s="655"/>
      <c r="J887" s="655"/>
      <c r="K887" s="655"/>
      <c r="L887" s="655"/>
      <c r="M887" s="655"/>
      <c r="N887" s="1310"/>
      <c r="O887" s="655"/>
      <c r="P887" s="656"/>
      <c r="Q887" s="657"/>
      <c r="R887" s="704"/>
      <c r="S887" s="3180"/>
    </row>
    <row r="888" spans="7:19" ht="15" customHeight="1">
      <c r="G888" s="1047"/>
      <c r="H888" s="655"/>
      <c r="I888" s="655"/>
      <c r="J888" s="655"/>
      <c r="K888" s="655"/>
      <c r="L888" s="655"/>
      <c r="M888" s="655"/>
      <c r="N888" s="1310"/>
      <c r="O888" s="655"/>
      <c r="P888" s="656"/>
      <c r="Q888" s="657"/>
      <c r="R888" s="704"/>
      <c r="S888" s="3180"/>
    </row>
    <row r="889" spans="7:19" ht="15" customHeight="1">
      <c r="G889" s="1047"/>
      <c r="H889" s="655"/>
      <c r="I889" s="655"/>
      <c r="J889" s="655"/>
      <c r="K889" s="655"/>
      <c r="L889" s="655"/>
      <c r="M889" s="655"/>
      <c r="N889" s="1310"/>
      <c r="O889" s="655"/>
      <c r="P889" s="656"/>
      <c r="Q889" s="657"/>
      <c r="R889" s="704"/>
      <c r="S889" s="3180"/>
    </row>
    <row r="890" spans="7:19" ht="15" customHeight="1">
      <c r="G890" s="1047"/>
      <c r="H890" s="655"/>
      <c r="I890" s="655"/>
      <c r="J890" s="655"/>
      <c r="K890" s="655"/>
      <c r="L890" s="655"/>
      <c r="M890" s="655"/>
      <c r="N890" s="1310"/>
      <c r="O890" s="655"/>
      <c r="P890" s="656"/>
      <c r="Q890" s="657"/>
      <c r="R890" s="704"/>
      <c r="S890" s="3180"/>
    </row>
    <row r="891" spans="7:19" ht="15" customHeight="1">
      <c r="G891" s="1047"/>
      <c r="H891" s="655"/>
      <c r="I891" s="655"/>
      <c r="J891" s="655"/>
      <c r="K891" s="655"/>
      <c r="L891" s="655"/>
      <c r="M891" s="655"/>
      <c r="N891" s="1310"/>
      <c r="O891" s="655"/>
      <c r="P891" s="656"/>
      <c r="Q891" s="657"/>
      <c r="R891" s="704"/>
      <c r="S891" s="3180"/>
    </row>
    <row r="892" spans="7:19" ht="15" customHeight="1">
      <c r="G892" s="1047"/>
      <c r="H892" s="655"/>
      <c r="I892" s="655"/>
      <c r="J892" s="655"/>
      <c r="K892" s="655"/>
      <c r="L892" s="655"/>
      <c r="M892" s="655"/>
      <c r="N892" s="1310"/>
      <c r="O892" s="655"/>
      <c r="P892" s="656"/>
      <c r="Q892" s="657"/>
      <c r="R892" s="704"/>
      <c r="S892" s="3180"/>
    </row>
    <row r="893" spans="7:19" ht="15" customHeight="1">
      <c r="G893" s="1047"/>
      <c r="H893" s="655"/>
      <c r="I893" s="655"/>
      <c r="J893" s="655"/>
      <c r="K893" s="655"/>
      <c r="L893" s="655"/>
      <c r="M893" s="655"/>
      <c r="N893" s="1310"/>
      <c r="O893" s="655"/>
      <c r="P893" s="656"/>
      <c r="Q893" s="657"/>
      <c r="R893" s="704"/>
      <c r="S893" s="3180"/>
    </row>
    <row r="894" spans="7:19" ht="15" customHeight="1">
      <c r="G894" s="1047"/>
      <c r="H894" s="655"/>
      <c r="I894" s="655"/>
      <c r="J894" s="655"/>
      <c r="K894" s="655"/>
      <c r="L894" s="655"/>
      <c r="M894" s="655"/>
      <c r="N894" s="1310"/>
      <c r="O894" s="655"/>
      <c r="P894" s="656"/>
      <c r="Q894" s="657"/>
      <c r="R894" s="704"/>
      <c r="S894" s="3180"/>
    </row>
    <row r="895" spans="7:19" ht="15" customHeight="1">
      <c r="G895" s="1047"/>
      <c r="H895" s="655"/>
      <c r="I895" s="655"/>
      <c r="J895" s="655"/>
      <c r="K895" s="655"/>
      <c r="L895" s="655"/>
      <c r="M895" s="655"/>
      <c r="N895" s="1310"/>
      <c r="O895" s="655"/>
      <c r="P895" s="656"/>
      <c r="Q895" s="657"/>
      <c r="R895" s="704"/>
      <c r="S895" s="3180"/>
    </row>
    <row r="896" spans="7:19" ht="15" customHeight="1">
      <c r="G896" s="1047"/>
      <c r="H896" s="655"/>
      <c r="I896" s="655"/>
      <c r="J896" s="655"/>
      <c r="K896" s="655"/>
      <c r="L896" s="655"/>
      <c r="M896" s="655"/>
      <c r="N896" s="1310"/>
      <c r="O896" s="655"/>
      <c r="P896" s="656"/>
      <c r="Q896" s="657"/>
      <c r="R896" s="704"/>
      <c r="S896" s="3180"/>
    </row>
    <row r="897" spans="7:19" ht="15" customHeight="1">
      <c r="G897" s="1047"/>
      <c r="H897" s="655"/>
      <c r="I897" s="655"/>
      <c r="J897" s="655"/>
      <c r="K897" s="655"/>
      <c r="L897" s="655"/>
      <c r="M897" s="655"/>
      <c r="N897" s="1310"/>
      <c r="O897" s="655"/>
      <c r="P897" s="656"/>
      <c r="Q897" s="657"/>
      <c r="R897" s="704"/>
      <c r="S897" s="3180"/>
    </row>
    <row r="898" spans="7:19" ht="15" customHeight="1">
      <c r="G898" s="1047"/>
      <c r="H898" s="655"/>
      <c r="I898" s="655"/>
      <c r="J898" s="655"/>
      <c r="K898" s="655"/>
      <c r="L898" s="655"/>
      <c r="M898" s="655"/>
      <c r="N898" s="1310"/>
      <c r="O898" s="655"/>
      <c r="P898" s="656"/>
      <c r="Q898" s="657"/>
      <c r="R898" s="704"/>
      <c r="S898" s="3180"/>
    </row>
    <row r="899" spans="7:19" ht="15" customHeight="1">
      <c r="G899" s="1047"/>
      <c r="H899" s="655"/>
      <c r="I899" s="655"/>
      <c r="J899" s="655"/>
      <c r="K899" s="655"/>
      <c r="L899" s="655"/>
      <c r="M899" s="655"/>
      <c r="N899" s="1310"/>
      <c r="O899" s="655"/>
      <c r="P899" s="656"/>
      <c r="Q899" s="657"/>
      <c r="R899" s="704"/>
      <c r="S899" s="3180"/>
    </row>
    <row r="900" spans="7:19" ht="15" customHeight="1">
      <c r="G900" s="1047"/>
      <c r="H900" s="655"/>
      <c r="I900" s="655"/>
      <c r="J900" s="655"/>
      <c r="K900" s="655"/>
      <c r="L900" s="655"/>
      <c r="M900" s="655"/>
      <c r="N900" s="1310"/>
      <c r="O900" s="655"/>
      <c r="P900" s="656"/>
      <c r="Q900" s="657"/>
      <c r="R900" s="704"/>
      <c r="S900" s="3180"/>
    </row>
    <row r="901" spans="7:19" ht="15" customHeight="1">
      <c r="G901" s="1047"/>
      <c r="H901" s="655"/>
      <c r="I901" s="655"/>
      <c r="J901" s="655"/>
      <c r="K901" s="655"/>
      <c r="L901" s="655"/>
      <c r="M901" s="655"/>
      <c r="N901" s="1310"/>
      <c r="O901" s="655"/>
      <c r="P901" s="656"/>
      <c r="Q901" s="657"/>
      <c r="R901" s="704"/>
      <c r="S901" s="3180"/>
    </row>
    <row r="902" spans="7:19" ht="15" customHeight="1">
      <c r="G902" s="1047"/>
      <c r="H902" s="655"/>
      <c r="I902" s="655"/>
      <c r="J902" s="655"/>
      <c r="K902" s="655"/>
      <c r="L902" s="655"/>
      <c r="M902" s="655"/>
      <c r="N902" s="1310"/>
      <c r="O902" s="655"/>
      <c r="P902" s="656"/>
      <c r="Q902" s="657"/>
      <c r="R902" s="704"/>
      <c r="S902" s="3180"/>
    </row>
    <row r="903" spans="7:19" ht="15" customHeight="1">
      <c r="G903" s="1047"/>
      <c r="H903" s="655"/>
      <c r="I903" s="655"/>
      <c r="J903" s="655"/>
      <c r="K903" s="655"/>
      <c r="L903" s="655"/>
      <c r="M903" s="655"/>
      <c r="N903" s="1310"/>
      <c r="O903" s="655"/>
      <c r="P903" s="656"/>
      <c r="Q903" s="657"/>
      <c r="R903" s="704"/>
      <c r="S903" s="3180"/>
    </row>
    <row r="904" spans="7:19" ht="15" customHeight="1">
      <c r="G904" s="1047"/>
      <c r="H904" s="655"/>
      <c r="I904" s="655"/>
      <c r="J904" s="655"/>
      <c r="K904" s="655"/>
      <c r="L904" s="655"/>
      <c r="M904" s="655"/>
      <c r="N904" s="1310"/>
      <c r="O904" s="655"/>
      <c r="P904" s="656"/>
      <c r="Q904" s="657"/>
      <c r="R904" s="704"/>
      <c r="S904" s="3180"/>
    </row>
    <row r="905" spans="7:19" ht="15" customHeight="1">
      <c r="G905" s="1047"/>
      <c r="H905" s="655"/>
      <c r="I905" s="655"/>
      <c r="J905" s="655"/>
      <c r="K905" s="655"/>
      <c r="L905" s="655"/>
      <c r="M905" s="655"/>
      <c r="N905" s="1310"/>
      <c r="O905" s="655"/>
      <c r="P905" s="656"/>
      <c r="Q905" s="657"/>
      <c r="R905" s="704"/>
      <c r="S905" s="3180"/>
    </row>
    <row r="906" spans="7:19" ht="15" customHeight="1">
      <c r="G906" s="1047"/>
      <c r="H906" s="655"/>
      <c r="I906" s="655"/>
      <c r="J906" s="655"/>
      <c r="K906" s="655"/>
      <c r="L906" s="655"/>
      <c r="M906" s="655"/>
      <c r="N906" s="1310"/>
      <c r="O906" s="655"/>
      <c r="P906" s="656"/>
      <c r="Q906" s="657"/>
      <c r="R906" s="704"/>
      <c r="S906" s="3180"/>
    </row>
    <row r="907" spans="7:19" ht="15" customHeight="1">
      <c r="G907" s="1047"/>
      <c r="H907" s="655"/>
      <c r="I907" s="655"/>
      <c r="J907" s="655"/>
      <c r="K907" s="655"/>
      <c r="L907" s="655"/>
      <c r="M907" s="655"/>
      <c r="N907" s="1310"/>
      <c r="O907" s="655"/>
      <c r="P907" s="656"/>
      <c r="Q907" s="657"/>
      <c r="R907" s="704"/>
      <c r="S907" s="3180"/>
    </row>
    <row r="908" spans="7:19" ht="15" customHeight="1">
      <c r="G908" s="1047"/>
      <c r="H908" s="655"/>
      <c r="I908" s="655"/>
      <c r="J908" s="655"/>
      <c r="K908" s="655"/>
      <c r="L908" s="655"/>
      <c r="M908" s="655"/>
      <c r="N908" s="1310"/>
      <c r="O908" s="655"/>
      <c r="P908" s="656"/>
      <c r="Q908" s="657"/>
      <c r="R908" s="704"/>
      <c r="S908" s="3180"/>
    </row>
    <row r="909" spans="7:19" ht="15" customHeight="1">
      <c r="G909" s="1047"/>
      <c r="H909" s="655"/>
      <c r="I909" s="655"/>
      <c r="J909" s="655"/>
      <c r="K909" s="655"/>
      <c r="L909" s="655"/>
      <c r="M909" s="655"/>
      <c r="N909" s="1310"/>
      <c r="O909" s="655"/>
      <c r="P909" s="656"/>
      <c r="Q909" s="657"/>
      <c r="R909" s="704"/>
      <c r="S909" s="3180"/>
    </row>
    <row r="910" spans="7:19" ht="15" customHeight="1">
      <c r="G910" s="1047"/>
      <c r="H910" s="655"/>
      <c r="I910" s="655"/>
      <c r="J910" s="655"/>
      <c r="K910" s="655"/>
      <c r="L910" s="655"/>
      <c r="M910" s="655"/>
      <c r="N910" s="1310"/>
      <c r="O910" s="655"/>
      <c r="P910" s="656"/>
      <c r="Q910" s="657"/>
      <c r="R910" s="704"/>
      <c r="S910" s="3180"/>
    </row>
    <row r="911" spans="7:19" ht="15" customHeight="1">
      <c r="G911" s="1047"/>
      <c r="H911" s="655"/>
      <c r="I911" s="655"/>
      <c r="J911" s="655"/>
      <c r="K911" s="655"/>
      <c r="L911" s="655"/>
      <c r="M911" s="655"/>
      <c r="N911" s="1310"/>
      <c r="O911" s="655"/>
      <c r="P911" s="656"/>
      <c r="Q911" s="657"/>
      <c r="R911" s="704"/>
      <c r="S911" s="3180"/>
    </row>
    <row r="912" spans="7:19" ht="15" customHeight="1">
      <c r="G912" s="1047"/>
      <c r="H912" s="655"/>
      <c r="I912" s="655"/>
      <c r="J912" s="655"/>
      <c r="K912" s="655"/>
      <c r="L912" s="655"/>
      <c r="M912" s="655"/>
      <c r="N912" s="1310"/>
      <c r="O912" s="655"/>
      <c r="P912" s="656"/>
      <c r="Q912" s="657"/>
      <c r="R912" s="704"/>
      <c r="S912" s="3180"/>
    </row>
    <row r="913" spans="7:19" ht="15" customHeight="1">
      <c r="G913" s="1047"/>
      <c r="H913" s="655"/>
      <c r="I913" s="655"/>
      <c r="J913" s="655"/>
      <c r="K913" s="655"/>
      <c r="L913" s="655"/>
      <c r="M913" s="655"/>
      <c r="N913" s="1310"/>
      <c r="O913" s="655"/>
      <c r="P913" s="656"/>
      <c r="Q913" s="657"/>
      <c r="R913" s="704"/>
      <c r="S913" s="3180"/>
    </row>
    <row r="914" spans="7:19" ht="15" customHeight="1">
      <c r="G914" s="1047"/>
      <c r="H914" s="655"/>
      <c r="I914" s="655"/>
      <c r="J914" s="655"/>
      <c r="K914" s="655"/>
      <c r="L914" s="655"/>
      <c r="M914" s="655"/>
      <c r="N914" s="1310"/>
      <c r="O914" s="655"/>
      <c r="P914" s="656"/>
      <c r="Q914" s="657"/>
      <c r="R914" s="704"/>
      <c r="S914" s="3180"/>
    </row>
    <row r="915" spans="7:19" ht="15" customHeight="1">
      <c r="G915" s="1047"/>
      <c r="H915" s="655"/>
      <c r="I915" s="655"/>
      <c r="J915" s="655"/>
      <c r="K915" s="655"/>
      <c r="L915" s="655"/>
      <c r="M915" s="655"/>
      <c r="N915" s="1310"/>
      <c r="O915" s="655"/>
      <c r="P915" s="656"/>
      <c r="Q915" s="657"/>
      <c r="R915" s="704"/>
      <c r="S915" s="3180"/>
    </row>
    <row r="916" spans="7:19" ht="15" customHeight="1">
      <c r="G916" s="1047"/>
      <c r="H916" s="655"/>
      <c r="I916" s="655"/>
      <c r="J916" s="655"/>
      <c r="K916" s="655"/>
      <c r="L916" s="655"/>
      <c r="M916" s="655"/>
      <c r="N916" s="1310"/>
      <c r="O916" s="655"/>
      <c r="P916" s="656"/>
      <c r="Q916" s="657"/>
      <c r="R916" s="704"/>
      <c r="S916" s="3180"/>
    </row>
    <row r="917" spans="7:19" ht="15" customHeight="1">
      <c r="G917" s="1047"/>
      <c r="H917" s="655"/>
      <c r="I917" s="655"/>
      <c r="J917" s="655"/>
      <c r="K917" s="655"/>
      <c r="L917" s="655"/>
      <c r="M917" s="655"/>
      <c r="N917" s="1310"/>
      <c r="O917" s="655"/>
      <c r="P917" s="656"/>
      <c r="Q917" s="657"/>
      <c r="R917" s="704"/>
      <c r="S917" s="3180"/>
    </row>
    <row r="918" spans="7:19" ht="15" customHeight="1">
      <c r="G918" s="1047"/>
      <c r="H918" s="655"/>
      <c r="I918" s="655"/>
      <c r="J918" s="655"/>
      <c r="K918" s="655"/>
      <c r="L918" s="655"/>
      <c r="M918" s="655"/>
      <c r="N918" s="1310"/>
      <c r="O918" s="655"/>
      <c r="P918" s="656"/>
      <c r="Q918" s="657"/>
      <c r="R918" s="704"/>
      <c r="S918" s="3180"/>
    </row>
    <row r="919" spans="7:19" ht="15" customHeight="1">
      <c r="G919" s="1047"/>
      <c r="H919" s="655"/>
      <c r="I919" s="655"/>
      <c r="J919" s="655"/>
      <c r="K919" s="655"/>
      <c r="L919" s="655"/>
      <c r="M919" s="655"/>
      <c r="N919" s="1310"/>
      <c r="O919" s="655"/>
      <c r="P919" s="656"/>
      <c r="Q919" s="657"/>
      <c r="R919" s="704"/>
      <c r="S919" s="3180"/>
    </row>
    <row r="920" spans="7:19" ht="15" customHeight="1">
      <c r="G920" s="1047"/>
      <c r="H920" s="655"/>
      <c r="I920" s="655"/>
      <c r="J920" s="655"/>
      <c r="K920" s="655"/>
      <c r="L920" s="655"/>
      <c r="M920" s="655"/>
      <c r="N920" s="1310"/>
      <c r="O920" s="655"/>
      <c r="P920" s="656"/>
      <c r="Q920" s="657"/>
      <c r="R920" s="704"/>
      <c r="S920" s="3180"/>
    </row>
    <row r="921" spans="7:19" ht="15" customHeight="1">
      <c r="G921" s="1047"/>
      <c r="H921" s="655"/>
      <c r="I921" s="655"/>
      <c r="J921" s="655"/>
      <c r="K921" s="655"/>
      <c r="L921" s="655"/>
      <c r="M921" s="655"/>
      <c r="N921" s="1310"/>
      <c r="O921" s="655"/>
      <c r="P921" s="656"/>
      <c r="Q921" s="657"/>
      <c r="R921" s="704"/>
      <c r="S921" s="3180"/>
    </row>
    <row r="922" spans="7:19" ht="15" customHeight="1">
      <c r="G922" s="1047"/>
      <c r="H922" s="655"/>
      <c r="I922" s="655"/>
      <c r="J922" s="655"/>
      <c r="K922" s="655"/>
      <c r="L922" s="655"/>
      <c r="M922" s="655"/>
      <c r="N922" s="1310"/>
      <c r="O922" s="655"/>
      <c r="P922" s="656"/>
      <c r="Q922" s="657"/>
      <c r="R922" s="704"/>
      <c r="S922" s="3180"/>
    </row>
    <row r="923" spans="7:19" ht="15" customHeight="1">
      <c r="G923" s="1047"/>
      <c r="H923" s="655"/>
      <c r="I923" s="655"/>
      <c r="J923" s="655"/>
      <c r="K923" s="655"/>
      <c r="L923" s="655"/>
      <c r="M923" s="655"/>
      <c r="N923" s="1310"/>
      <c r="O923" s="655"/>
      <c r="P923" s="656"/>
      <c r="Q923" s="657"/>
      <c r="R923" s="704"/>
      <c r="S923" s="3180"/>
    </row>
    <row r="924" spans="7:19" ht="15" customHeight="1">
      <c r="G924" s="1047"/>
      <c r="H924" s="655"/>
      <c r="I924" s="655"/>
      <c r="J924" s="655"/>
      <c r="K924" s="655"/>
      <c r="L924" s="655"/>
      <c r="M924" s="655"/>
      <c r="N924" s="1310"/>
      <c r="O924" s="655"/>
      <c r="P924" s="656"/>
      <c r="Q924" s="657"/>
      <c r="R924" s="704"/>
      <c r="S924" s="3180"/>
    </row>
    <row r="925" spans="7:19" ht="15" customHeight="1">
      <c r="G925" s="1047"/>
      <c r="H925" s="655"/>
      <c r="I925" s="655"/>
      <c r="J925" s="655"/>
      <c r="K925" s="655"/>
      <c r="L925" s="655"/>
      <c r="M925" s="655"/>
      <c r="N925" s="1310"/>
      <c r="O925" s="655"/>
      <c r="P925" s="656"/>
      <c r="Q925" s="657"/>
      <c r="R925" s="704"/>
      <c r="S925" s="3180"/>
    </row>
    <row r="926" spans="7:19" ht="15" customHeight="1">
      <c r="G926" s="1047"/>
      <c r="H926" s="655"/>
      <c r="I926" s="655"/>
      <c r="J926" s="655"/>
      <c r="K926" s="655"/>
      <c r="L926" s="655"/>
      <c r="M926" s="655"/>
      <c r="N926" s="1310"/>
      <c r="O926" s="655"/>
      <c r="P926" s="656"/>
      <c r="Q926" s="657"/>
      <c r="R926" s="704"/>
      <c r="S926" s="3180"/>
    </row>
    <row r="927" spans="7:19" ht="15" customHeight="1">
      <c r="G927" s="1047"/>
      <c r="H927" s="655"/>
      <c r="I927" s="655"/>
      <c r="J927" s="655"/>
      <c r="K927" s="655"/>
      <c r="L927" s="655"/>
      <c r="M927" s="655"/>
      <c r="N927" s="1310"/>
      <c r="O927" s="655"/>
      <c r="P927" s="656"/>
      <c r="Q927" s="657"/>
      <c r="R927" s="704"/>
      <c r="S927" s="3180"/>
    </row>
    <row r="928" spans="7:19" ht="15" customHeight="1">
      <c r="G928" s="1047"/>
      <c r="H928" s="655"/>
      <c r="I928" s="655"/>
      <c r="J928" s="655"/>
      <c r="K928" s="655"/>
      <c r="L928" s="655"/>
      <c r="M928" s="655"/>
      <c r="N928" s="1310"/>
      <c r="O928" s="655"/>
      <c r="P928" s="656"/>
      <c r="Q928" s="657"/>
      <c r="R928" s="704"/>
      <c r="S928" s="3180"/>
    </row>
    <row r="929" spans="7:19" ht="15" customHeight="1">
      <c r="G929" s="1047"/>
      <c r="H929" s="655"/>
      <c r="I929" s="655"/>
      <c r="J929" s="655"/>
      <c r="K929" s="655"/>
      <c r="L929" s="655"/>
      <c r="M929" s="655"/>
      <c r="N929" s="1310"/>
      <c r="O929" s="655"/>
      <c r="P929" s="656"/>
      <c r="Q929" s="657"/>
      <c r="R929" s="704"/>
      <c r="S929" s="3180"/>
    </row>
    <row r="930" spans="7:19" ht="15" customHeight="1">
      <c r="G930" s="1047"/>
      <c r="H930" s="655"/>
      <c r="I930" s="655"/>
      <c r="J930" s="655"/>
      <c r="K930" s="655"/>
      <c r="L930" s="655"/>
      <c r="M930" s="655"/>
      <c r="N930" s="1310"/>
      <c r="O930" s="655"/>
      <c r="P930" s="656"/>
      <c r="Q930" s="657"/>
      <c r="R930" s="704"/>
      <c r="S930" s="3180"/>
    </row>
    <row r="931" spans="7:19" ht="15" customHeight="1">
      <c r="G931" s="1047"/>
      <c r="H931" s="655"/>
      <c r="I931" s="655"/>
      <c r="J931" s="655"/>
      <c r="K931" s="655"/>
      <c r="L931" s="655"/>
      <c r="M931" s="655"/>
      <c r="N931" s="1310"/>
      <c r="O931" s="655"/>
      <c r="P931" s="656"/>
      <c r="Q931" s="657"/>
      <c r="R931" s="704"/>
      <c r="S931" s="3180"/>
    </row>
    <row r="932" spans="7:19" ht="15" customHeight="1">
      <c r="G932" s="1047"/>
      <c r="H932" s="655"/>
      <c r="I932" s="655"/>
      <c r="J932" s="655"/>
      <c r="K932" s="655"/>
      <c r="L932" s="655"/>
      <c r="M932" s="655"/>
      <c r="N932" s="1310"/>
      <c r="O932" s="655"/>
      <c r="P932" s="656"/>
      <c r="Q932" s="657"/>
      <c r="R932" s="704"/>
      <c r="S932" s="3180"/>
    </row>
    <row r="933" spans="7:19" ht="15" customHeight="1">
      <c r="G933" s="1047"/>
      <c r="H933" s="655"/>
      <c r="I933" s="655"/>
      <c r="J933" s="655"/>
      <c r="K933" s="655"/>
      <c r="L933" s="655"/>
      <c r="M933" s="655"/>
      <c r="N933" s="1310"/>
      <c r="O933" s="655"/>
      <c r="P933" s="656"/>
      <c r="Q933" s="657"/>
      <c r="R933" s="704"/>
      <c r="S933" s="3180"/>
    </row>
    <row r="934" spans="7:19" ht="15" customHeight="1">
      <c r="G934" s="1047"/>
      <c r="H934" s="655"/>
      <c r="I934" s="655"/>
      <c r="J934" s="655"/>
      <c r="K934" s="655"/>
      <c r="L934" s="655"/>
      <c r="M934" s="655"/>
      <c r="N934" s="1310"/>
      <c r="O934" s="655"/>
      <c r="P934" s="656"/>
      <c r="Q934" s="657"/>
      <c r="R934" s="704"/>
      <c r="S934" s="3180"/>
    </row>
    <row r="935" spans="7:19" ht="15" customHeight="1">
      <c r="G935" s="1047"/>
      <c r="H935" s="655"/>
      <c r="I935" s="655"/>
      <c r="J935" s="655"/>
      <c r="K935" s="655"/>
      <c r="L935" s="655"/>
      <c r="M935" s="655"/>
      <c r="N935" s="1310"/>
      <c r="O935" s="655"/>
      <c r="P935" s="656"/>
      <c r="Q935" s="657"/>
      <c r="R935" s="704"/>
      <c r="S935" s="3180"/>
    </row>
    <row r="936" spans="7:19" ht="15" customHeight="1">
      <c r="G936" s="1047"/>
      <c r="H936" s="655"/>
      <c r="I936" s="655"/>
      <c r="J936" s="655"/>
      <c r="K936" s="655"/>
      <c r="L936" s="655"/>
      <c r="M936" s="655"/>
      <c r="N936" s="1310"/>
      <c r="O936" s="655"/>
      <c r="P936" s="656"/>
      <c r="Q936" s="657"/>
      <c r="R936" s="704"/>
      <c r="S936" s="3180"/>
    </row>
    <row r="937" spans="7:19" ht="15" customHeight="1">
      <c r="G937" s="1047"/>
      <c r="H937" s="655"/>
      <c r="I937" s="655"/>
      <c r="J937" s="655"/>
      <c r="K937" s="655"/>
      <c r="L937" s="655"/>
      <c r="M937" s="655"/>
      <c r="N937" s="1310"/>
      <c r="O937" s="655"/>
      <c r="P937" s="656"/>
      <c r="Q937" s="657"/>
      <c r="R937" s="704"/>
      <c r="S937" s="3180"/>
    </row>
    <row r="938" spans="7:19" ht="15" customHeight="1">
      <c r="G938" s="1047"/>
      <c r="H938" s="655"/>
      <c r="I938" s="655"/>
      <c r="J938" s="655"/>
      <c r="K938" s="655"/>
      <c r="L938" s="655"/>
      <c r="M938" s="655"/>
      <c r="N938" s="1310"/>
      <c r="O938" s="655"/>
      <c r="P938" s="656"/>
      <c r="Q938" s="657"/>
      <c r="R938" s="704"/>
      <c r="S938" s="3180"/>
    </row>
    <row r="939" spans="7:19" ht="15" customHeight="1">
      <c r="G939" s="1047"/>
      <c r="H939" s="655"/>
      <c r="I939" s="655"/>
      <c r="J939" s="655"/>
      <c r="K939" s="655"/>
      <c r="L939" s="655"/>
      <c r="M939" s="655"/>
      <c r="N939" s="1310"/>
      <c r="O939" s="655"/>
      <c r="P939" s="656"/>
      <c r="Q939" s="657"/>
      <c r="R939" s="704"/>
      <c r="S939" s="3180"/>
    </row>
    <row r="940" spans="7:19" ht="15" customHeight="1">
      <c r="G940" s="1047"/>
      <c r="H940" s="655"/>
      <c r="I940" s="655"/>
      <c r="J940" s="655"/>
      <c r="K940" s="655"/>
      <c r="L940" s="655"/>
      <c r="M940" s="655"/>
      <c r="N940" s="1310"/>
      <c r="O940" s="655"/>
      <c r="P940" s="656"/>
      <c r="Q940" s="657"/>
      <c r="R940" s="704"/>
      <c r="S940" s="3180"/>
    </row>
    <row r="941" spans="7:19" ht="15" customHeight="1">
      <c r="G941" s="1047"/>
      <c r="H941" s="655"/>
      <c r="I941" s="655"/>
      <c r="J941" s="655"/>
      <c r="K941" s="655"/>
      <c r="L941" s="655"/>
      <c r="M941" s="655"/>
      <c r="N941" s="1310"/>
      <c r="O941" s="655"/>
      <c r="P941" s="656"/>
      <c r="Q941" s="657"/>
      <c r="R941" s="704"/>
      <c r="S941" s="3180"/>
    </row>
    <row r="942" spans="7:19" ht="15" customHeight="1">
      <c r="G942" s="1047"/>
      <c r="H942" s="655"/>
      <c r="I942" s="655"/>
      <c r="J942" s="655"/>
      <c r="K942" s="655"/>
      <c r="L942" s="655"/>
      <c r="M942" s="655"/>
      <c r="N942" s="1310"/>
      <c r="O942" s="655"/>
      <c r="P942" s="656"/>
      <c r="Q942" s="657"/>
      <c r="R942" s="704"/>
      <c r="S942" s="3180"/>
    </row>
    <row r="943" spans="7:19" ht="15" customHeight="1">
      <c r="G943" s="1047"/>
      <c r="H943" s="655"/>
      <c r="I943" s="655"/>
      <c r="J943" s="655"/>
      <c r="K943" s="655"/>
      <c r="L943" s="655"/>
      <c r="M943" s="655"/>
      <c r="N943" s="1310"/>
      <c r="O943" s="655"/>
      <c r="P943" s="656"/>
      <c r="Q943" s="657"/>
      <c r="R943" s="704"/>
      <c r="S943" s="3180"/>
    </row>
    <row r="944" spans="7:19" ht="15" customHeight="1">
      <c r="G944" s="1047"/>
      <c r="H944" s="655"/>
      <c r="I944" s="655"/>
      <c r="J944" s="655"/>
      <c r="K944" s="655"/>
      <c r="L944" s="655"/>
      <c r="M944" s="655"/>
      <c r="N944" s="1310"/>
      <c r="O944" s="655"/>
      <c r="P944" s="656"/>
      <c r="Q944" s="657"/>
      <c r="R944" s="704"/>
      <c r="S944" s="3180"/>
    </row>
    <row r="945" spans="7:19" ht="15" customHeight="1">
      <c r="G945" s="1047"/>
      <c r="H945" s="655"/>
      <c r="I945" s="655"/>
      <c r="J945" s="655"/>
      <c r="K945" s="655"/>
      <c r="L945" s="655"/>
      <c r="M945" s="655"/>
      <c r="N945" s="1310"/>
      <c r="O945" s="655"/>
      <c r="P945" s="656"/>
      <c r="Q945" s="657"/>
      <c r="R945" s="704"/>
      <c r="S945" s="3180"/>
    </row>
    <row r="946" spans="7:19" ht="15" customHeight="1">
      <c r="G946" s="1047"/>
      <c r="H946" s="655"/>
      <c r="I946" s="655"/>
      <c r="J946" s="655"/>
      <c r="K946" s="655"/>
      <c r="L946" s="655"/>
      <c r="M946" s="655"/>
      <c r="N946" s="1310"/>
      <c r="O946" s="655"/>
      <c r="P946" s="656"/>
      <c r="Q946" s="657"/>
      <c r="R946" s="704"/>
      <c r="S946" s="3180"/>
    </row>
    <row r="947" spans="7:19" ht="15" customHeight="1">
      <c r="G947" s="1047"/>
      <c r="H947" s="655"/>
      <c r="I947" s="655"/>
      <c r="J947" s="655"/>
      <c r="K947" s="655"/>
      <c r="L947" s="655"/>
      <c r="M947" s="655"/>
      <c r="N947" s="1310"/>
      <c r="O947" s="655"/>
      <c r="P947" s="656"/>
      <c r="Q947" s="657"/>
      <c r="R947" s="704"/>
      <c r="S947" s="3180"/>
    </row>
    <row r="948" spans="7:19" ht="15" customHeight="1">
      <c r="G948" s="1047"/>
      <c r="H948" s="655"/>
      <c r="I948" s="655"/>
      <c r="J948" s="655"/>
      <c r="K948" s="655"/>
      <c r="L948" s="655"/>
      <c r="M948" s="655"/>
      <c r="N948" s="1310"/>
      <c r="O948" s="655"/>
      <c r="P948" s="656"/>
      <c r="Q948" s="657"/>
      <c r="R948" s="704"/>
      <c r="S948" s="3180"/>
    </row>
    <row r="949" spans="7:19" ht="15" customHeight="1">
      <c r="G949" s="1047"/>
      <c r="H949" s="655"/>
      <c r="I949" s="655"/>
      <c r="J949" s="655"/>
      <c r="K949" s="655"/>
      <c r="L949" s="655"/>
      <c r="M949" s="655"/>
      <c r="N949" s="1310"/>
      <c r="O949" s="655"/>
      <c r="P949" s="656"/>
      <c r="Q949" s="657"/>
      <c r="R949" s="704"/>
      <c r="S949" s="3180"/>
    </row>
    <row r="950" spans="7:19" ht="15" customHeight="1">
      <c r="G950" s="1047"/>
      <c r="H950" s="655"/>
      <c r="I950" s="655"/>
      <c r="J950" s="655"/>
      <c r="K950" s="655"/>
      <c r="L950" s="655"/>
      <c r="M950" s="655"/>
      <c r="N950" s="1310"/>
      <c r="O950" s="655"/>
      <c r="P950" s="656"/>
      <c r="Q950" s="657"/>
      <c r="R950" s="704"/>
      <c r="S950" s="3180"/>
    </row>
    <row r="951" spans="7:19" ht="15" customHeight="1">
      <c r="G951" s="1047"/>
      <c r="H951" s="655"/>
      <c r="I951" s="655"/>
      <c r="J951" s="655"/>
      <c r="K951" s="655"/>
      <c r="L951" s="655"/>
      <c r="M951" s="655"/>
      <c r="N951" s="1310"/>
      <c r="O951" s="655"/>
      <c r="P951" s="656"/>
      <c r="Q951" s="657"/>
      <c r="R951" s="704"/>
      <c r="S951" s="3180"/>
    </row>
    <row r="952" spans="7:19" ht="15" customHeight="1">
      <c r="G952" s="1047"/>
      <c r="H952" s="655"/>
      <c r="I952" s="655"/>
      <c r="J952" s="655"/>
      <c r="K952" s="655"/>
      <c r="L952" s="655"/>
      <c r="M952" s="655"/>
      <c r="N952" s="1310"/>
      <c r="O952" s="655"/>
      <c r="P952" s="656"/>
      <c r="Q952" s="657"/>
      <c r="R952" s="704"/>
      <c r="S952" s="3180"/>
    </row>
    <row r="953" spans="7:19" ht="15" customHeight="1">
      <c r="G953" s="1047"/>
      <c r="H953" s="655"/>
      <c r="I953" s="655"/>
      <c r="J953" s="655"/>
      <c r="K953" s="655"/>
      <c r="L953" s="655"/>
      <c r="M953" s="655"/>
      <c r="N953" s="1310"/>
      <c r="O953" s="655"/>
      <c r="P953" s="656"/>
      <c r="Q953" s="657"/>
      <c r="R953" s="704"/>
      <c r="S953" s="3180"/>
    </row>
    <row r="954" spans="7:19" ht="15" customHeight="1">
      <c r="G954" s="1047"/>
      <c r="H954" s="655"/>
      <c r="I954" s="655"/>
      <c r="J954" s="655"/>
      <c r="K954" s="655"/>
      <c r="L954" s="655"/>
      <c r="M954" s="655"/>
      <c r="N954" s="1310"/>
      <c r="O954" s="655"/>
      <c r="P954" s="656"/>
      <c r="Q954" s="657"/>
      <c r="R954" s="704"/>
      <c r="S954" s="3180"/>
    </row>
    <row r="955" spans="7:19" ht="15" customHeight="1">
      <c r="G955" s="1047"/>
      <c r="H955" s="655"/>
      <c r="I955" s="655"/>
      <c r="J955" s="655"/>
      <c r="K955" s="655"/>
      <c r="L955" s="655"/>
      <c r="M955" s="655"/>
      <c r="N955" s="1310"/>
      <c r="O955" s="655"/>
      <c r="P955" s="656"/>
      <c r="Q955" s="657"/>
      <c r="R955" s="704"/>
      <c r="S955" s="3180"/>
    </row>
    <row r="956" spans="7:19" ht="15" customHeight="1">
      <c r="G956" s="1047"/>
      <c r="H956" s="655"/>
      <c r="I956" s="655"/>
      <c r="J956" s="655"/>
      <c r="K956" s="655"/>
      <c r="L956" s="655"/>
      <c r="M956" s="655"/>
      <c r="N956" s="1310"/>
      <c r="O956" s="655"/>
      <c r="P956" s="656"/>
      <c r="Q956" s="657"/>
      <c r="R956" s="704"/>
      <c r="S956" s="3180"/>
    </row>
    <row r="957" spans="7:19" ht="15" customHeight="1">
      <c r="G957" s="1047"/>
      <c r="H957" s="655"/>
      <c r="I957" s="655"/>
      <c r="J957" s="655"/>
      <c r="K957" s="655"/>
      <c r="L957" s="655"/>
      <c r="M957" s="655"/>
      <c r="N957" s="1310"/>
      <c r="O957" s="655"/>
      <c r="P957" s="656"/>
      <c r="Q957" s="657"/>
      <c r="R957" s="704"/>
      <c r="S957" s="3180"/>
    </row>
    <row r="958" spans="7:19" ht="15" customHeight="1">
      <c r="G958" s="1047"/>
      <c r="H958" s="655"/>
      <c r="I958" s="655"/>
      <c r="J958" s="655"/>
      <c r="K958" s="655"/>
      <c r="L958" s="655"/>
      <c r="M958" s="655"/>
      <c r="N958" s="1310"/>
      <c r="O958" s="655"/>
      <c r="P958" s="656"/>
      <c r="Q958" s="657"/>
      <c r="R958" s="704"/>
      <c r="S958" s="3180"/>
    </row>
    <row r="959" spans="7:19" ht="15" customHeight="1">
      <c r="G959" s="1047"/>
      <c r="H959" s="655"/>
      <c r="I959" s="655"/>
      <c r="J959" s="655"/>
      <c r="K959" s="655"/>
      <c r="L959" s="655"/>
      <c r="M959" s="655"/>
      <c r="N959" s="1310"/>
      <c r="O959" s="655"/>
      <c r="P959" s="656"/>
      <c r="Q959" s="657"/>
      <c r="R959" s="704"/>
      <c r="S959" s="3180"/>
    </row>
    <row r="960" spans="7:19" ht="15" customHeight="1">
      <c r="G960" s="1047"/>
      <c r="H960" s="655"/>
      <c r="I960" s="655"/>
      <c r="J960" s="655"/>
      <c r="K960" s="655"/>
      <c r="L960" s="655"/>
      <c r="M960" s="655"/>
      <c r="N960" s="1310"/>
      <c r="O960" s="655"/>
      <c r="P960" s="656"/>
      <c r="Q960" s="657"/>
      <c r="R960" s="704"/>
      <c r="S960" s="3180"/>
    </row>
    <row r="961" spans="7:19" ht="15" customHeight="1">
      <c r="G961" s="1047"/>
      <c r="H961" s="655"/>
      <c r="I961" s="655"/>
      <c r="J961" s="655"/>
      <c r="K961" s="655"/>
      <c r="L961" s="655"/>
      <c r="M961" s="655"/>
      <c r="N961" s="1310"/>
      <c r="O961" s="655"/>
      <c r="P961" s="656"/>
      <c r="Q961" s="657"/>
      <c r="R961" s="704"/>
      <c r="S961" s="3180"/>
    </row>
    <row r="962" spans="7:19" ht="15" customHeight="1">
      <c r="G962" s="1047"/>
      <c r="H962" s="655"/>
      <c r="I962" s="655"/>
      <c r="J962" s="655"/>
      <c r="K962" s="655"/>
      <c r="L962" s="655"/>
      <c r="M962" s="655"/>
      <c r="N962" s="1310"/>
      <c r="O962" s="655"/>
      <c r="P962" s="656"/>
      <c r="Q962" s="657"/>
      <c r="R962" s="704"/>
      <c r="S962" s="3180"/>
    </row>
    <row r="963" spans="7:19" ht="15" customHeight="1">
      <c r="G963" s="1047"/>
      <c r="H963" s="655"/>
      <c r="I963" s="655"/>
      <c r="J963" s="655"/>
      <c r="K963" s="655"/>
      <c r="L963" s="655"/>
      <c r="M963" s="655"/>
      <c r="N963" s="1310"/>
      <c r="O963" s="655"/>
      <c r="P963" s="656"/>
      <c r="Q963" s="657"/>
      <c r="R963" s="704"/>
      <c r="S963" s="3180"/>
    </row>
    <row r="964" spans="7:19" ht="15" customHeight="1">
      <c r="G964" s="1047"/>
      <c r="H964" s="655"/>
      <c r="I964" s="655"/>
      <c r="J964" s="655"/>
      <c r="K964" s="655"/>
      <c r="L964" s="655"/>
      <c r="M964" s="655"/>
      <c r="N964" s="1310"/>
      <c r="O964" s="655"/>
      <c r="P964" s="656"/>
      <c r="Q964" s="657"/>
      <c r="R964" s="704"/>
      <c r="S964" s="3180"/>
    </row>
    <row r="965" spans="7:19" ht="15" customHeight="1">
      <c r="G965" s="1047"/>
      <c r="H965" s="655"/>
      <c r="I965" s="655"/>
      <c r="J965" s="655"/>
      <c r="K965" s="655"/>
      <c r="L965" s="655"/>
      <c r="M965" s="655"/>
      <c r="N965" s="1310"/>
      <c r="O965" s="655"/>
      <c r="P965" s="656"/>
      <c r="Q965" s="657"/>
      <c r="R965" s="704"/>
      <c r="S965" s="3180"/>
    </row>
    <row r="966" spans="7:19" ht="15" customHeight="1">
      <c r="G966" s="1047"/>
      <c r="H966" s="655"/>
      <c r="I966" s="655"/>
      <c r="J966" s="655"/>
      <c r="K966" s="655"/>
      <c r="L966" s="655"/>
      <c r="M966" s="655"/>
      <c r="N966" s="1310"/>
      <c r="O966" s="655"/>
      <c r="P966" s="656"/>
      <c r="Q966" s="657"/>
      <c r="R966" s="704"/>
      <c r="S966" s="3180"/>
    </row>
    <row r="967" spans="7:19" ht="15" customHeight="1">
      <c r="G967" s="1047"/>
      <c r="H967" s="655"/>
      <c r="I967" s="655"/>
      <c r="J967" s="655"/>
      <c r="K967" s="655"/>
      <c r="L967" s="655"/>
      <c r="M967" s="655"/>
      <c r="N967" s="1310"/>
      <c r="O967" s="655"/>
      <c r="P967" s="656"/>
      <c r="Q967" s="657"/>
      <c r="R967" s="704"/>
      <c r="S967" s="3180"/>
    </row>
    <row r="968" spans="7:19" ht="15" customHeight="1">
      <c r="G968" s="1047"/>
      <c r="H968" s="655"/>
      <c r="I968" s="655"/>
      <c r="J968" s="655"/>
      <c r="K968" s="655"/>
      <c r="L968" s="655"/>
      <c r="M968" s="655"/>
      <c r="N968" s="1310"/>
      <c r="O968" s="655"/>
      <c r="P968" s="656"/>
      <c r="Q968" s="657"/>
      <c r="R968" s="704"/>
      <c r="S968" s="3180"/>
    </row>
    <row r="969" spans="7:19" ht="15" customHeight="1">
      <c r="G969" s="1047"/>
      <c r="H969" s="655"/>
      <c r="I969" s="655"/>
      <c r="J969" s="655"/>
      <c r="K969" s="655"/>
      <c r="L969" s="655"/>
      <c r="M969" s="655"/>
      <c r="N969" s="1310"/>
      <c r="O969" s="655"/>
      <c r="P969" s="656"/>
      <c r="Q969" s="657"/>
      <c r="R969" s="704"/>
      <c r="S969" s="3180"/>
    </row>
    <row r="970" spans="7:19" ht="15" customHeight="1">
      <c r="G970" s="1047"/>
      <c r="H970" s="655"/>
      <c r="I970" s="655"/>
      <c r="J970" s="655"/>
      <c r="K970" s="655"/>
      <c r="L970" s="655"/>
      <c r="M970" s="655"/>
      <c r="N970" s="1310"/>
      <c r="O970" s="655"/>
      <c r="P970" s="656"/>
      <c r="Q970" s="657"/>
      <c r="R970" s="704"/>
      <c r="S970" s="3180"/>
    </row>
    <row r="971" spans="7:19" ht="15" customHeight="1">
      <c r="G971" s="1047"/>
      <c r="H971" s="655"/>
      <c r="I971" s="655"/>
      <c r="J971" s="655"/>
      <c r="K971" s="655"/>
      <c r="L971" s="655"/>
      <c r="M971" s="655"/>
      <c r="N971" s="1310"/>
      <c r="O971" s="655"/>
      <c r="P971" s="656"/>
      <c r="Q971" s="657"/>
      <c r="R971" s="704"/>
      <c r="S971" s="3180"/>
    </row>
    <row r="972" spans="7:19" ht="15" customHeight="1">
      <c r="G972" s="1047"/>
      <c r="H972" s="655"/>
      <c r="I972" s="655"/>
      <c r="J972" s="655"/>
      <c r="K972" s="655"/>
      <c r="L972" s="655"/>
      <c r="M972" s="655"/>
      <c r="N972" s="1310"/>
      <c r="O972" s="655"/>
      <c r="P972" s="656"/>
      <c r="Q972" s="657"/>
      <c r="R972" s="704"/>
      <c r="S972" s="3180"/>
    </row>
    <row r="973" spans="7:19" ht="15" customHeight="1">
      <c r="G973" s="1047"/>
      <c r="H973" s="655"/>
      <c r="I973" s="655"/>
      <c r="J973" s="655"/>
      <c r="K973" s="655"/>
      <c r="L973" s="655"/>
      <c r="M973" s="655"/>
      <c r="N973" s="1310"/>
      <c r="O973" s="655"/>
      <c r="P973" s="656"/>
      <c r="Q973" s="657"/>
      <c r="R973" s="704"/>
      <c r="S973" s="3180"/>
    </row>
    <row r="974" spans="7:19" ht="15" customHeight="1">
      <c r="G974" s="1047"/>
      <c r="H974" s="655"/>
      <c r="I974" s="655"/>
      <c r="J974" s="655"/>
      <c r="K974" s="655"/>
      <c r="L974" s="655"/>
      <c r="M974" s="655"/>
      <c r="N974" s="1310"/>
      <c r="O974" s="655"/>
      <c r="P974" s="656"/>
      <c r="Q974" s="657"/>
      <c r="R974" s="704"/>
      <c r="S974" s="3180"/>
    </row>
    <row r="975" spans="7:19" ht="15" customHeight="1">
      <c r="G975" s="1047"/>
      <c r="H975" s="655"/>
      <c r="I975" s="655"/>
      <c r="J975" s="655"/>
      <c r="K975" s="655"/>
      <c r="L975" s="655"/>
      <c r="M975" s="655"/>
      <c r="N975" s="1310"/>
      <c r="O975" s="655"/>
      <c r="P975" s="656"/>
      <c r="Q975" s="657"/>
      <c r="R975" s="704"/>
      <c r="S975" s="3180"/>
    </row>
    <row r="976" spans="7:19" ht="15" customHeight="1">
      <c r="G976" s="1047"/>
      <c r="H976" s="655"/>
      <c r="I976" s="655"/>
      <c r="J976" s="655"/>
      <c r="K976" s="655"/>
      <c r="L976" s="655"/>
      <c r="M976" s="655"/>
      <c r="N976" s="1310"/>
      <c r="O976" s="655"/>
      <c r="P976" s="656"/>
      <c r="Q976" s="657"/>
      <c r="R976" s="704"/>
      <c r="S976" s="3180"/>
    </row>
    <row r="977" spans="7:19" ht="15" customHeight="1">
      <c r="G977" s="1047"/>
      <c r="H977" s="655"/>
      <c r="I977" s="655"/>
      <c r="J977" s="655"/>
      <c r="K977" s="655"/>
      <c r="L977" s="655"/>
      <c r="M977" s="655"/>
      <c r="N977" s="1310"/>
      <c r="O977" s="655"/>
      <c r="P977" s="656"/>
      <c r="Q977" s="657"/>
      <c r="R977" s="704"/>
      <c r="S977" s="3180"/>
    </row>
    <row r="978" spans="7:19" ht="15" customHeight="1">
      <c r="G978" s="1047"/>
      <c r="H978" s="655"/>
      <c r="I978" s="655"/>
      <c r="J978" s="655"/>
      <c r="K978" s="655"/>
      <c r="L978" s="655"/>
      <c r="M978" s="655"/>
      <c r="N978" s="1310"/>
      <c r="O978" s="655"/>
      <c r="P978" s="656"/>
      <c r="Q978" s="657"/>
      <c r="R978" s="704"/>
      <c r="S978" s="3180"/>
    </row>
    <row r="979" spans="7:19" ht="15" customHeight="1">
      <c r="G979" s="1047"/>
      <c r="H979" s="655"/>
      <c r="I979" s="655"/>
      <c r="J979" s="655"/>
      <c r="K979" s="655"/>
      <c r="L979" s="655"/>
      <c r="M979" s="655"/>
      <c r="N979" s="1310"/>
      <c r="O979" s="655"/>
      <c r="P979" s="656"/>
      <c r="Q979" s="657"/>
      <c r="R979" s="704"/>
      <c r="S979" s="3180"/>
    </row>
    <row r="980" spans="7:19" ht="15" customHeight="1">
      <c r="G980" s="1047"/>
      <c r="H980" s="655"/>
      <c r="I980" s="655"/>
      <c r="J980" s="655"/>
      <c r="K980" s="655"/>
      <c r="L980" s="655"/>
      <c r="M980" s="655"/>
      <c r="N980" s="1310"/>
      <c r="O980" s="655"/>
      <c r="P980" s="656"/>
      <c r="Q980" s="657"/>
      <c r="R980" s="704"/>
      <c r="S980" s="3180"/>
    </row>
    <row r="981" spans="7:19" ht="15" customHeight="1">
      <c r="G981" s="1047"/>
      <c r="H981" s="655"/>
      <c r="I981" s="655"/>
      <c r="J981" s="655"/>
      <c r="K981" s="655"/>
      <c r="L981" s="655"/>
      <c r="M981" s="655"/>
      <c r="N981" s="1310"/>
      <c r="O981" s="655"/>
      <c r="P981" s="656"/>
      <c r="Q981" s="657"/>
      <c r="R981" s="704"/>
      <c r="S981" s="3180"/>
    </row>
    <row r="982" spans="7:19" ht="15" customHeight="1">
      <c r="G982" s="1047"/>
      <c r="H982" s="655"/>
      <c r="I982" s="655"/>
      <c r="J982" s="655"/>
      <c r="K982" s="655"/>
      <c r="L982" s="655"/>
      <c r="M982" s="655"/>
      <c r="N982" s="1310"/>
      <c r="O982" s="655"/>
      <c r="P982" s="656"/>
      <c r="Q982" s="657"/>
      <c r="R982" s="704"/>
      <c r="S982" s="3180"/>
    </row>
    <row r="983" spans="7:19" ht="15" customHeight="1">
      <c r="G983" s="1047"/>
      <c r="H983" s="655"/>
      <c r="I983" s="655"/>
      <c r="J983" s="655"/>
      <c r="K983" s="655"/>
      <c r="L983" s="655"/>
      <c r="M983" s="655"/>
      <c r="N983" s="1310"/>
      <c r="O983" s="655"/>
      <c r="P983" s="656"/>
      <c r="Q983" s="657"/>
      <c r="R983" s="704"/>
      <c r="S983" s="3180"/>
    </row>
    <row r="984" spans="7:19" ht="15" customHeight="1">
      <c r="G984" s="1047"/>
      <c r="H984" s="655"/>
      <c r="I984" s="655"/>
      <c r="J984" s="655"/>
      <c r="K984" s="655"/>
      <c r="L984" s="655"/>
      <c r="M984" s="655"/>
      <c r="N984" s="1310"/>
      <c r="O984" s="655"/>
      <c r="P984" s="656"/>
      <c r="Q984" s="657"/>
      <c r="R984" s="704"/>
      <c r="S984" s="3180"/>
    </row>
    <row r="985" spans="7:19" ht="15" customHeight="1">
      <c r="G985" s="1047"/>
      <c r="H985" s="655"/>
      <c r="I985" s="655"/>
      <c r="J985" s="655"/>
      <c r="K985" s="655"/>
      <c r="L985" s="655"/>
      <c r="M985" s="655"/>
      <c r="N985" s="1310"/>
      <c r="O985" s="655"/>
      <c r="P985" s="656"/>
      <c r="Q985" s="657"/>
      <c r="R985" s="704"/>
      <c r="S985" s="3180"/>
    </row>
    <row r="986" spans="7:19" ht="15" customHeight="1">
      <c r="G986" s="1047"/>
      <c r="H986" s="655"/>
      <c r="I986" s="655"/>
      <c r="J986" s="655"/>
      <c r="K986" s="655"/>
      <c r="L986" s="655"/>
      <c r="M986" s="655"/>
      <c r="N986" s="1310"/>
      <c r="O986" s="655"/>
      <c r="P986" s="656"/>
      <c r="Q986" s="657"/>
      <c r="R986" s="704"/>
      <c r="S986" s="3180"/>
    </row>
    <row r="987" spans="7:19" ht="15" customHeight="1">
      <c r="G987" s="1047"/>
      <c r="H987" s="655"/>
      <c r="I987" s="655"/>
      <c r="J987" s="655"/>
      <c r="K987" s="655"/>
      <c r="L987" s="655"/>
      <c r="M987" s="655"/>
      <c r="N987" s="1310"/>
      <c r="O987" s="655"/>
      <c r="P987" s="656"/>
      <c r="Q987" s="657"/>
      <c r="R987" s="704"/>
      <c r="S987" s="3180"/>
    </row>
    <row r="988" spans="7:19" ht="15" customHeight="1">
      <c r="G988" s="1047"/>
      <c r="H988" s="655"/>
      <c r="I988" s="655"/>
      <c r="J988" s="655"/>
      <c r="K988" s="655"/>
      <c r="L988" s="655"/>
      <c r="M988" s="655"/>
      <c r="N988" s="1310"/>
      <c r="O988" s="655"/>
      <c r="P988" s="656"/>
      <c r="Q988" s="657"/>
      <c r="R988" s="704"/>
      <c r="S988" s="3180"/>
    </row>
    <row r="989" spans="7:19" ht="15" customHeight="1">
      <c r="G989" s="1047"/>
      <c r="H989" s="655"/>
      <c r="I989" s="655"/>
      <c r="J989" s="655"/>
      <c r="K989" s="655"/>
      <c r="L989" s="655"/>
      <c r="M989" s="655"/>
      <c r="N989" s="1310"/>
      <c r="O989" s="655"/>
      <c r="P989" s="656"/>
      <c r="Q989" s="657"/>
      <c r="R989" s="704"/>
      <c r="S989" s="3180"/>
    </row>
    <row r="990" spans="7:19" ht="15" customHeight="1">
      <c r="G990" s="1047"/>
      <c r="H990" s="655"/>
      <c r="I990" s="655"/>
      <c r="J990" s="655"/>
      <c r="K990" s="655"/>
      <c r="L990" s="655"/>
      <c r="M990" s="655"/>
      <c r="N990" s="1310"/>
      <c r="O990" s="655"/>
      <c r="P990" s="656"/>
      <c r="Q990" s="657"/>
      <c r="R990" s="704"/>
      <c r="S990" s="3180"/>
    </row>
    <row r="991" spans="7:19" ht="15" customHeight="1">
      <c r="G991" s="1047"/>
      <c r="H991" s="655"/>
      <c r="I991" s="655"/>
      <c r="J991" s="655"/>
      <c r="K991" s="655"/>
      <c r="L991" s="655"/>
      <c r="M991" s="655"/>
      <c r="N991" s="1310"/>
      <c r="O991" s="655"/>
      <c r="P991" s="656"/>
      <c r="Q991" s="657"/>
      <c r="R991" s="704"/>
      <c r="S991" s="3180"/>
    </row>
    <row r="992" spans="7:19" ht="15" customHeight="1">
      <c r="G992" s="1047"/>
      <c r="H992" s="655"/>
      <c r="I992" s="655"/>
      <c r="J992" s="655"/>
      <c r="K992" s="655"/>
      <c r="L992" s="655"/>
      <c r="M992" s="655"/>
      <c r="N992" s="1310"/>
      <c r="O992" s="655"/>
      <c r="P992" s="656"/>
      <c r="Q992" s="657"/>
      <c r="R992" s="704"/>
      <c r="S992" s="3180"/>
    </row>
    <row r="993" spans="7:19" ht="15" customHeight="1">
      <c r="G993" s="1047"/>
      <c r="H993" s="655"/>
      <c r="I993" s="655"/>
      <c r="J993" s="655"/>
      <c r="K993" s="655"/>
      <c r="L993" s="655"/>
      <c r="M993" s="655"/>
      <c r="N993" s="1310"/>
      <c r="O993" s="655"/>
      <c r="P993" s="656"/>
      <c r="Q993" s="657"/>
      <c r="R993" s="704"/>
      <c r="S993" s="3180"/>
    </row>
    <row r="994" spans="7:19" ht="15" customHeight="1">
      <c r="G994" s="1047"/>
      <c r="H994" s="655"/>
      <c r="I994" s="655"/>
      <c r="J994" s="655"/>
      <c r="K994" s="655"/>
      <c r="L994" s="655"/>
      <c r="M994" s="655"/>
      <c r="N994" s="1310"/>
      <c r="O994" s="655"/>
      <c r="P994" s="656"/>
      <c r="Q994" s="657"/>
      <c r="R994" s="704"/>
      <c r="S994" s="3180"/>
    </row>
    <row r="995" spans="7:19" ht="15" customHeight="1">
      <c r="G995" s="1047"/>
      <c r="H995" s="655"/>
      <c r="I995" s="655"/>
      <c r="J995" s="655"/>
      <c r="K995" s="655"/>
      <c r="L995" s="655"/>
      <c r="M995" s="655"/>
      <c r="N995" s="1310"/>
      <c r="O995" s="655"/>
      <c r="P995" s="656"/>
      <c r="Q995" s="657"/>
      <c r="R995" s="704"/>
      <c r="S995" s="3180"/>
    </row>
    <row r="996" spans="7:19" ht="15" customHeight="1">
      <c r="G996" s="1047"/>
      <c r="H996" s="655"/>
      <c r="I996" s="655"/>
      <c r="J996" s="655"/>
      <c r="K996" s="655"/>
      <c r="L996" s="655"/>
      <c r="M996" s="655"/>
      <c r="N996" s="1310"/>
      <c r="O996" s="655"/>
      <c r="P996" s="656"/>
      <c r="Q996" s="657"/>
      <c r="R996" s="704"/>
      <c r="S996" s="3180"/>
    </row>
    <row r="997" spans="7:19" ht="15" customHeight="1">
      <c r="G997" s="1047"/>
      <c r="H997" s="655"/>
      <c r="I997" s="655"/>
      <c r="J997" s="655"/>
      <c r="K997" s="655"/>
      <c r="L997" s="655"/>
      <c r="M997" s="655"/>
      <c r="N997" s="1310"/>
      <c r="O997" s="655"/>
      <c r="P997" s="656"/>
      <c r="Q997" s="657"/>
      <c r="R997" s="704"/>
      <c r="S997" s="3180"/>
    </row>
    <row r="998" spans="7:19" ht="15" customHeight="1">
      <c r="G998" s="1047"/>
      <c r="H998" s="655"/>
      <c r="I998" s="655"/>
      <c r="J998" s="655"/>
      <c r="K998" s="655"/>
      <c r="L998" s="655"/>
      <c r="M998" s="655"/>
      <c r="N998" s="1310"/>
      <c r="O998" s="655"/>
      <c r="P998" s="656"/>
      <c r="Q998" s="657"/>
      <c r="R998" s="704"/>
      <c r="S998" s="3180"/>
    </row>
    <row r="999" spans="7:19" ht="15" customHeight="1">
      <c r="G999" s="1047"/>
      <c r="H999" s="655"/>
      <c r="I999" s="655"/>
      <c r="J999" s="655"/>
      <c r="K999" s="655"/>
      <c r="L999" s="655"/>
      <c r="M999" s="655"/>
      <c r="N999" s="1310"/>
      <c r="O999" s="655"/>
      <c r="P999" s="656"/>
      <c r="Q999" s="657"/>
      <c r="R999" s="704"/>
      <c r="S999" s="3180"/>
    </row>
    <row r="1000" spans="7:19" ht="15" customHeight="1">
      <c r="G1000" s="1047"/>
      <c r="H1000" s="655"/>
      <c r="I1000" s="655"/>
      <c r="J1000" s="655"/>
      <c r="K1000" s="655"/>
      <c r="L1000" s="655"/>
      <c r="M1000" s="655"/>
      <c r="N1000" s="1310"/>
      <c r="O1000" s="655"/>
      <c r="P1000" s="656"/>
      <c r="Q1000" s="657"/>
      <c r="R1000" s="704"/>
      <c r="S1000" s="3180"/>
    </row>
    <row r="1001" spans="7:19" ht="15" customHeight="1">
      <c r="G1001" s="1047"/>
      <c r="H1001" s="655"/>
      <c r="I1001" s="655"/>
      <c r="J1001" s="655"/>
      <c r="K1001" s="655"/>
      <c r="L1001" s="655"/>
      <c r="M1001" s="655"/>
      <c r="N1001" s="1310"/>
      <c r="O1001" s="655"/>
      <c r="P1001" s="656"/>
      <c r="Q1001" s="657"/>
      <c r="R1001" s="704"/>
      <c r="S1001" s="3180"/>
    </row>
    <row r="1002" spans="7:19" ht="15" customHeight="1">
      <c r="G1002" s="1047"/>
      <c r="H1002" s="655"/>
      <c r="I1002" s="655"/>
      <c r="J1002" s="655"/>
      <c r="K1002" s="655"/>
      <c r="L1002" s="655"/>
      <c r="M1002" s="655"/>
      <c r="N1002" s="1310"/>
      <c r="O1002" s="655"/>
      <c r="P1002" s="656"/>
      <c r="Q1002" s="657"/>
      <c r="R1002" s="704"/>
      <c r="S1002" s="3180"/>
    </row>
    <row r="1003" spans="7:19" ht="15" customHeight="1">
      <c r="G1003" s="1047"/>
      <c r="H1003" s="655"/>
      <c r="I1003" s="655"/>
      <c r="J1003" s="655"/>
      <c r="K1003" s="655"/>
      <c r="L1003" s="655"/>
      <c r="M1003" s="655"/>
      <c r="N1003" s="1310"/>
      <c r="O1003" s="655"/>
      <c r="P1003" s="656"/>
      <c r="Q1003" s="657"/>
      <c r="R1003" s="704"/>
      <c r="S1003" s="3180"/>
    </row>
    <row r="1004" spans="7:19" ht="15" customHeight="1">
      <c r="G1004" s="1047"/>
      <c r="H1004" s="655"/>
      <c r="I1004" s="655"/>
      <c r="J1004" s="655"/>
      <c r="K1004" s="655"/>
      <c r="L1004" s="655"/>
      <c r="M1004" s="655"/>
      <c r="N1004" s="1310"/>
      <c r="O1004" s="655"/>
      <c r="P1004" s="656"/>
      <c r="Q1004" s="657"/>
      <c r="R1004" s="704"/>
      <c r="S1004" s="3180"/>
    </row>
    <row r="1005" spans="7:19" ht="15" customHeight="1">
      <c r="G1005" s="1047"/>
      <c r="H1005" s="655"/>
      <c r="I1005" s="655"/>
      <c r="J1005" s="655"/>
      <c r="K1005" s="655"/>
      <c r="L1005" s="655"/>
      <c r="M1005" s="655"/>
      <c r="N1005" s="1310"/>
      <c r="O1005" s="655"/>
      <c r="P1005" s="656"/>
      <c r="Q1005" s="657"/>
      <c r="R1005" s="704"/>
      <c r="S1005" s="3180"/>
    </row>
    <row r="1006" spans="7:19" ht="15" customHeight="1">
      <c r="G1006" s="1047"/>
      <c r="H1006" s="655"/>
      <c r="I1006" s="655"/>
      <c r="J1006" s="655"/>
      <c r="K1006" s="655"/>
      <c r="L1006" s="655"/>
      <c r="M1006" s="655"/>
      <c r="N1006" s="1310"/>
      <c r="O1006" s="655"/>
      <c r="P1006" s="656"/>
      <c r="Q1006" s="657"/>
      <c r="R1006" s="704"/>
      <c r="S1006" s="3180"/>
    </row>
    <row r="1007" spans="7:19" ht="15" customHeight="1">
      <c r="G1007" s="1047"/>
      <c r="H1007" s="655"/>
      <c r="I1007" s="655"/>
      <c r="J1007" s="655"/>
      <c r="K1007" s="655"/>
      <c r="L1007" s="655"/>
      <c r="M1007" s="655"/>
      <c r="N1007" s="1310"/>
      <c r="O1007" s="655"/>
      <c r="P1007" s="656"/>
      <c r="Q1007" s="657"/>
      <c r="R1007" s="704"/>
      <c r="S1007" s="3180"/>
    </row>
    <row r="1008" spans="7:19" ht="15" customHeight="1">
      <c r="G1008" s="1047"/>
      <c r="H1008" s="655"/>
      <c r="I1008" s="655"/>
      <c r="J1008" s="655"/>
      <c r="K1008" s="655"/>
      <c r="L1008" s="655"/>
      <c r="M1008" s="655"/>
      <c r="N1008" s="1310"/>
      <c r="O1008" s="655"/>
      <c r="P1008" s="656"/>
      <c r="Q1008" s="657"/>
      <c r="R1008" s="704"/>
      <c r="S1008" s="3180"/>
    </row>
    <row r="1009" spans="7:19" ht="15" customHeight="1">
      <c r="G1009" s="1047"/>
      <c r="H1009" s="655"/>
      <c r="I1009" s="655"/>
      <c r="J1009" s="655"/>
      <c r="K1009" s="655"/>
      <c r="L1009" s="655"/>
      <c r="M1009" s="655"/>
      <c r="N1009" s="1310"/>
      <c r="O1009" s="655"/>
      <c r="P1009" s="656"/>
      <c r="Q1009" s="657"/>
      <c r="R1009" s="704"/>
      <c r="S1009" s="3180"/>
    </row>
    <row r="1010" spans="7:19" ht="15" customHeight="1">
      <c r="G1010" s="1047"/>
      <c r="H1010" s="655"/>
      <c r="I1010" s="655"/>
      <c r="J1010" s="655"/>
      <c r="K1010" s="655"/>
      <c r="L1010" s="655"/>
      <c r="M1010" s="655"/>
      <c r="N1010" s="1310"/>
      <c r="O1010" s="655"/>
      <c r="P1010" s="656"/>
      <c r="Q1010" s="657"/>
      <c r="R1010" s="704"/>
      <c r="S1010" s="3180"/>
    </row>
    <row r="1011" spans="7:19" ht="15" customHeight="1">
      <c r="G1011" s="1047"/>
      <c r="H1011" s="655"/>
      <c r="I1011" s="655"/>
      <c r="J1011" s="655"/>
      <c r="K1011" s="655"/>
      <c r="L1011" s="655"/>
      <c r="M1011" s="655"/>
      <c r="N1011" s="1310"/>
      <c r="O1011" s="655"/>
      <c r="P1011" s="656"/>
      <c r="Q1011" s="657"/>
      <c r="R1011" s="704"/>
      <c r="S1011" s="3180"/>
    </row>
    <row r="1012" spans="7:19" ht="15" customHeight="1">
      <c r="G1012" s="1047"/>
      <c r="H1012" s="655"/>
      <c r="I1012" s="655"/>
      <c r="J1012" s="655"/>
      <c r="K1012" s="655"/>
      <c r="L1012" s="655"/>
      <c r="M1012" s="655"/>
      <c r="N1012" s="1310"/>
      <c r="O1012" s="655"/>
      <c r="P1012" s="656"/>
      <c r="Q1012" s="657"/>
      <c r="R1012" s="704"/>
      <c r="S1012" s="3180"/>
    </row>
    <row r="1013" spans="7:19" ht="15" customHeight="1">
      <c r="G1013" s="1047"/>
      <c r="H1013" s="655"/>
      <c r="I1013" s="655"/>
      <c r="J1013" s="655"/>
      <c r="K1013" s="655"/>
      <c r="L1013" s="655"/>
      <c r="M1013" s="655"/>
      <c r="N1013" s="1310"/>
      <c r="O1013" s="655"/>
      <c r="P1013" s="656"/>
      <c r="Q1013" s="657"/>
      <c r="R1013" s="704"/>
      <c r="S1013" s="3180"/>
    </row>
    <row r="1014" spans="7:19" ht="15" customHeight="1">
      <c r="G1014" s="1047"/>
      <c r="H1014" s="655"/>
      <c r="I1014" s="655"/>
      <c r="J1014" s="655"/>
      <c r="K1014" s="655"/>
      <c r="L1014" s="655"/>
      <c r="M1014" s="655"/>
      <c r="N1014" s="1310"/>
      <c r="O1014" s="655"/>
      <c r="P1014" s="656"/>
      <c r="Q1014" s="657"/>
      <c r="R1014" s="704"/>
      <c r="S1014" s="3180"/>
    </row>
    <row r="1015" spans="7:19" ht="15" customHeight="1">
      <c r="G1015" s="1047"/>
      <c r="H1015" s="655"/>
      <c r="I1015" s="655"/>
      <c r="J1015" s="655"/>
      <c r="K1015" s="655"/>
      <c r="L1015" s="655"/>
      <c r="M1015" s="655"/>
      <c r="N1015" s="1310"/>
      <c r="O1015" s="655"/>
      <c r="P1015" s="656"/>
      <c r="Q1015" s="657"/>
      <c r="R1015" s="704"/>
      <c r="S1015" s="3180"/>
    </row>
    <row r="1016" spans="7:19" ht="15" customHeight="1">
      <c r="G1016" s="1047"/>
      <c r="H1016" s="655"/>
      <c r="I1016" s="655"/>
      <c r="J1016" s="655"/>
      <c r="K1016" s="655"/>
      <c r="L1016" s="655"/>
      <c r="M1016" s="655"/>
      <c r="N1016" s="1310"/>
      <c r="O1016" s="655"/>
      <c r="P1016" s="656"/>
      <c r="Q1016" s="657"/>
      <c r="R1016" s="704"/>
      <c r="S1016" s="3180"/>
    </row>
    <row r="1017" spans="7:19" ht="15" customHeight="1">
      <c r="G1017" s="1047"/>
      <c r="H1017" s="655"/>
      <c r="I1017" s="655"/>
      <c r="J1017" s="655"/>
      <c r="K1017" s="655"/>
      <c r="L1017" s="655"/>
      <c r="M1017" s="655"/>
      <c r="N1017" s="1310"/>
      <c r="O1017" s="655"/>
      <c r="P1017" s="656"/>
      <c r="Q1017" s="657"/>
      <c r="R1017" s="704"/>
      <c r="S1017" s="3180"/>
    </row>
    <row r="1018" spans="7:19" ht="15" customHeight="1">
      <c r="G1018" s="1047"/>
      <c r="H1018" s="655"/>
      <c r="I1018" s="655"/>
      <c r="J1018" s="655"/>
      <c r="K1018" s="655"/>
      <c r="L1018" s="655"/>
      <c r="M1018" s="655"/>
      <c r="N1018" s="1310"/>
      <c r="O1018" s="655"/>
      <c r="P1018" s="656"/>
      <c r="Q1018" s="657"/>
      <c r="R1018" s="704"/>
      <c r="S1018" s="3180"/>
    </row>
    <row r="1019" spans="7:19" ht="15" customHeight="1">
      <c r="G1019" s="1047"/>
      <c r="H1019" s="655"/>
      <c r="I1019" s="655"/>
      <c r="J1019" s="655"/>
      <c r="K1019" s="655"/>
      <c r="L1019" s="655"/>
      <c r="M1019" s="655"/>
      <c r="N1019" s="1310"/>
      <c r="O1019" s="655"/>
      <c r="P1019" s="656"/>
      <c r="Q1019" s="657"/>
      <c r="R1019" s="704"/>
      <c r="S1019" s="3180"/>
    </row>
    <row r="1020" spans="7:19" ht="15" customHeight="1">
      <c r="G1020" s="1047"/>
      <c r="H1020" s="655"/>
      <c r="I1020" s="655"/>
      <c r="J1020" s="655"/>
      <c r="K1020" s="655"/>
      <c r="L1020" s="655"/>
      <c r="M1020" s="655"/>
      <c r="N1020" s="1310"/>
      <c r="O1020" s="655"/>
      <c r="P1020" s="656"/>
      <c r="Q1020" s="657"/>
      <c r="R1020" s="704"/>
      <c r="S1020" s="3180"/>
    </row>
    <row r="1021" spans="7:19" ht="15" customHeight="1">
      <c r="G1021" s="1047"/>
      <c r="H1021" s="655"/>
      <c r="I1021" s="655"/>
      <c r="J1021" s="655"/>
      <c r="K1021" s="655"/>
      <c r="L1021" s="655"/>
      <c r="M1021" s="655"/>
      <c r="N1021" s="1310"/>
      <c r="O1021" s="655"/>
      <c r="P1021" s="656"/>
      <c r="Q1021" s="657"/>
      <c r="R1021" s="704"/>
      <c r="S1021" s="3180"/>
    </row>
    <row r="1022" spans="7:19" ht="15" customHeight="1">
      <c r="G1022" s="1047"/>
      <c r="H1022" s="655"/>
      <c r="I1022" s="655"/>
      <c r="J1022" s="655"/>
      <c r="K1022" s="655"/>
      <c r="L1022" s="655"/>
      <c r="M1022" s="655"/>
      <c r="N1022" s="1310"/>
      <c r="O1022" s="655"/>
      <c r="P1022" s="656"/>
      <c r="Q1022" s="657"/>
      <c r="R1022" s="704"/>
      <c r="S1022" s="3180"/>
    </row>
    <row r="1023" spans="7:19" ht="15" customHeight="1">
      <c r="G1023" s="1047"/>
      <c r="H1023" s="655"/>
      <c r="I1023" s="655"/>
      <c r="J1023" s="655"/>
      <c r="K1023" s="655"/>
      <c r="L1023" s="655"/>
      <c r="M1023" s="655"/>
      <c r="N1023" s="1310"/>
      <c r="O1023" s="655"/>
      <c r="P1023" s="656"/>
      <c r="Q1023" s="657"/>
      <c r="R1023" s="704"/>
      <c r="S1023" s="3180"/>
    </row>
    <row r="1024" spans="7:19" ht="15" customHeight="1">
      <c r="G1024" s="1047"/>
      <c r="H1024" s="655"/>
      <c r="I1024" s="655"/>
      <c r="J1024" s="655"/>
      <c r="K1024" s="655"/>
      <c r="L1024" s="655"/>
      <c r="M1024" s="655"/>
      <c r="N1024" s="1310"/>
      <c r="O1024" s="655"/>
      <c r="P1024" s="656"/>
      <c r="Q1024" s="657"/>
      <c r="R1024" s="704"/>
      <c r="S1024" s="3180"/>
    </row>
    <row r="1025" spans="7:19" ht="15" customHeight="1">
      <c r="G1025" s="1047"/>
      <c r="H1025" s="655"/>
      <c r="I1025" s="655"/>
      <c r="J1025" s="655"/>
      <c r="K1025" s="655"/>
      <c r="L1025" s="655"/>
      <c r="M1025" s="655"/>
      <c r="N1025" s="1310"/>
      <c r="O1025" s="655"/>
      <c r="P1025" s="656"/>
      <c r="Q1025" s="657"/>
      <c r="R1025" s="704"/>
      <c r="S1025" s="3180"/>
    </row>
    <row r="1026" spans="7:19" ht="15" customHeight="1">
      <c r="G1026" s="1047"/>
      <c r="H1026" s="655"/>
      <c r="I1026" s="655"/>
      <c r="J1026" s="655"/>
      <c r="K1026" s="655"/>
      <c r="L1026" s="655"/>
      <c r="M1026" s="655"/>
      <c r="N1026" s="1310"/>
      <c r="O1026" s="655"/>
      <c r="P1026" s="656"/>
      <c r="Q1026" s="657"/>
      <c r="R1026" s="704"/>
      <c r="S1026" s="3180"/>
    </row>
    <row r="1027" spans="7:19" ht="15" customHeight="1">
      <c r="G1027" s="1047"/>
      <c r="H1027" s="655"/>
      <c r="I1027" s="655"/>
      <c r="J1027" s="655"/>
      <c r="K1027" s="655"/>
      <c r="L1027" s="655"/>
      <c r="M1027" s="655"/>
      <c r="N1027" s="1310"/>
      <c r="O1027" s="655"/>
      <c r="P1027" s="656"/>
      <c r="Q1027" s="657"/>
      <c r="R1027" s="704"/>
      <c r="S1027" s="3180"/>
    </row>
    <row r="1028" spans="7:19" ht="15" customHeight="1">
      <c r="G1028" s="1047"/>
      <c r="H1028" s="655"/>
      <c r="I1028" s="655"/>
      <c r="J1028" s="655"/>
      <c r="K1028" s="655"/>
      <c r="L1028" s="655"/>
      <c r="M1028" s="655"/>
      <c r="N1028" s="1310"/>
      <c r="O1028" s="655"/>
      <c r="P1028" s="656"/>
      <c r="Q1028" s="657"/>
      <c r="R1028" s="704"/>
      <c r="S1028" s="3180"/>
    </row>
    <row r="1029" spans="7:19" ht="15" customHeight="1">
      <c r="G1029" s="1047"/>
      <c r="H1029" s="655"/>
      <c r="I1029" s="655"/>
      <c r="J1029" s="655"/>
      <c r="K1029" s="655"/>
      <c r="L1029" s="655"/>
      <c r="M1029" s="655"/>
      <c r="N1029" s="1310"/>
      <c r="O1029" s="655"/>
      <c r="P1029" s="656"/>
      <c r="Q1029" s="657"/>
      <c r="R1029" s="704"/>
      <c r="S1029" s="3180"/>
    </row>
    <row r="1030" spans="7:19" ht="15" customHeight="1">
      <c r="G1030" s="1047"/>
      <c r="H1030" s="655"/>
      <c r="I1030" s="655"/>
      <c r="J1030" s="655"/>
      <c r="K1030" s="655"/>
      <c r="L1030" s="655"/>
      <c r="M1030" s="655"/>
      <c r="N1030" s="1310"/>
      <c r="O1030" s="655"/>
      <c r="P1030" s="656"/>
      <c r="Q1030" s="657"/>
      <c r="R1030" s="704"/>
      <c r="S1030" s="3180"/>
    </row>
    <row r="1031" spans="7:19" ht="15" customHeight="1">
      <c r="G1031" s="1047"/>
      <c r="H1031" s="655"/>
      <c r="I1031" s="655"/>
      <c r="J1031" s="655"/>
      <c r="K1031" s="655"/>
      <c r="L1031" s="655"/>
      <c r="M1031" s="655"/>
      <c r="N1031" s="1310"/>
      <c r="O1031" s="655"/>
      <c r="P1031" s="656"/>
      <c r="Q1031" s="657"/>
      <c r="R1031" s="704"/>
      <c r="S1031" s="3180"/>
    </row>
    <row r="1032" spans="7:19" ht="15" customHeight="1">
      <c r="G1032" s="1047"/>
      <c r="H1032" s="655"/>
      <c r="I1032" s="655"/>
      <c r="J1032" s="655"/>
      <c r="K1032" s="655"/>
      <c r="L1032" s="655"/>
      <c r="M1032" s="655"/>
      <c r="N1032" s="1310"/>
      <c r="O1032" s="655"/>
      <c r="P1032" s="656"/>
      <c r="Q1032" s="657"/>
      <c r="R1032" s="704"/>
      <c r="S1032" s="3180"/>
    </row>
    <row r="1033" spans="7:19" ht="15" customHeight="1">
      <c r="G1033" s="1047"/>
      <c r="H1033" s="655"/>
      <c r="I1033" s="655"/>
      <c r="J1033" s="655"/>
      <c r="K1033" s="655"/>
      <c r="L1033" s="655"/>
      <c r="M1033" s="655"/>
      <c r="N1033" s="1310"/>
      <c r="O1033" s="655"/>
      <c r="P1033" s="656"/>
      <c r="Q1033" s="657"/>
      <c r="R1033" s="704"/>
      <c r="S1033" s="3180"/>
    </row>
    <row r="1034" spans="7:19" ht="15" customHeight="1">
      <c r="G1034" s="1047"/>
      <c r="H1034" s="655"/>
      <c r="I1034" s="655"/>
      <c r="J1034" s="655"/>
      <c r="K1034" s="655"/>
      <c r="L1034" s="655"/>
      <c r="M1034" s="655"/>
      <c r="N1034" s="1310"/>
      <c r="O1034" s="655"/>
      <c r="P1034" s="656"/>
      <c r="Q1034" s="657"/>
      <c r="R1034" s="704"/>
      <c r="S1034" s="3180"/>
    </row>
    <row r="1035" spans="7:19" ht="15" customHeight="1">
      <c r="G1035" s="1047"/>
      <c r="H1035" s="655"/>
      <c r="I1035" s="655"/>
      <c r="J1035" s="655"/>
      <c r="K1035" s="655"/>
      <c r="L1035" s="655"/>
      <c r="M1035" s="655"/>
      <c r="N1035" s="1310"/>
      <c r="O1035" s="655"/>
      <c r="P1035" s="656"/>
      <c r="Q1035" s="657"/>
      <c r="R1035" s="704"/>
      <c r="S1035" s="3180"/>
    </row>
    <row r="1036" spans="7:19" ht="15" customHeight="1">
      <c r="G1036" s="1047"/>
      <c r="H1036" s="655"/>
      <c r="I1036" s="655"/>
      <c r="J1036" s="655"/>
      <c r="K1036" s="655"/>
      <c r="L1036" s="655"/>
      <c r="M1036" s="655"/>
      <c r="N1036" s="1310"/>
      <c r="O1036" s="655"/>
      <c r="P1036" s="656"/>
      <c r="Q1036" s="657"/>
      <c r="R1036" s="704"/>
      <c r="S1036" s="3180"/>
    </row>
    <row r="1037" spans="7:19" ht="15" customHeight="1">
      <c r="G1037" s="1047"/>
      <c r="H1037" s="655"/>
      <c r="I1037" s="655"/>
      <c r="J1037" s="655"/>
      <c r="K1037" s="655"/>
      <c r="L1037" s="655"/>
      <c r="M1037" s="655"/>
      <c r="N1037" s="1310"/>
      <c r="O1037" s="655"/>
      <c r="P1037" s="656"/>
      <c r="Q1037" s="657"/>
      <c r="R1037" s="704"/>
      <c r="S1037" s="3180"/>
    </row>
    <row r="1038" spans="7:19" ht="15" customHeight="1">
      <c r="G1038" s="1047"/>
      <c r="H1038" s="655"/>
      <c r="I1038" s="655"/>
      <c r="J1038" s="655"/>
      <c r="K1038" s="655"/>
      <c r="L1038" s="655"/>
      <c r="M1038" s="655"/>
      <c r="N1038" s="1310"/>
      <c r="O1038" s="655"/>
      <c r="P1038" s="656"/>
      <c r="Q1038" s="657"/>
      <c r="R1038" s="704"/>
      <c r="S1038" s="3180"/>
    </row>
    <row r="1039" spans="7:19" ht="15" customHeight="1">
      <c r="G1039" s="1047"/>
      <c r="H1039" s="655"/>
      <c r="I1039" s="655"/>
      <c r="J1039" s="655"/>
      <c r="K1039" s="655"/>
      <c r="L1039" s="655"/>
      <c r="M1039" s="655"/>
      <c r="N1039" s="1310"/>
      <c r="O1039" s="655"/>
      <c r="P1039" s="656"/>
      <c r="Q1039" s="657"/>
      <c r="R1039" s="704"/>
      <c r="S1039" s="3180"/>
    </row>
    <row r="1040" spans="7:19" ht="15" customHeight="1">
      <c r="G1040" s="1047"/>
      <c r="H1040" s="655"/>
      <c r="I1040" s="655"/>
      <c r="J1040" s="655"/>
      <c r="K1040" s="655"/>
      <c r="L1040" s="655"/>
      <c r="M1040" s="655"/>
      <c r="N1040" s="1310"/>
      <c r="O1040" s="655"/>
      <c r="P1040" s="656"/>
      <c r="Q1040" s="657"/>
      <c r="R1040" s="704"/>
      <c r="S1040" s="3180"/>
    </row>
    <row r="1041" spans="7:19" ht="15" customHeight="1">
      <c r="G1041" s="1047"/>
      <c r="H1041" s="655"/>
      <c r="I1041" s="655"/>
      <c r="J1041" s="655"/>
      <c r="K1041" s="655"/>
      <c r="L1041" s="655"/>
      <c r="M1041" s="655"/>
      <c r="N1041" s="1310"/>
      <c r="O1041" s="655"/>
      <c r="P1041" s="656"/>
      <c r="Q1041" s="657"/>
      <c r="R1041" s="704"/>
      <c r="S1041" s="3180"/>
    </row>
    <row r="1042" spans="7:19" ht="15" customHeight="1">
      <c r="G1042" s="1047"/>
      <c r="H1042" s="655"/>
      <c r="I1042" s="655"/>
      <c r="J1042" s="655"/>
      <c r="K1042" s="655"/>
      <c r="L1042" s="655"/>
      <c r="M1042" s="655"/>
      <c r="N1042" s="1310"/>
      <c r="O1042" s="655"/>
      <c r="P1042" s="656"/>
      <c r="Q1042" s="657"/>
      <c r="R1042" s="704"/>
      <c r="S1042" s="3180"/>
    </row>
    <row r="1043" spans="7:19" ht="15" customHeight="1">
      <c r="G1043" s="1047"/>
      <c r="H1043" s="655"/>
      <c r="I1043" s="655"/>
      <c r="J1043" s="655"/>
      <c r="K1043" s="655"/>
      <c r="L1043" s="655"/>
      <c r="M1043" s="655"/>
      <c r="N1043" s="1310"/>
      <c r="O1043" s="655"/>
      <c r="P1043" s="656"/>
      <c r="Q1043" s="657"/>
      <c r="R1043" s="704"/>
      <c r="S1043" s="3180"/>
    </row>
    <row r="1044" spans="7:19" ht="15" customHeight="1">
      <c r="G1044" s="1047"/>
      <c r="H1044" s="655"/>
      <c r="I1044" s="655"/>
      <c r="J1044" s="655"/>
      <c r="K1044" s="655"/>
      <c r="L1044" s="655"/>
      <c r="M1044" s="655"/>
      <c r="N1044" s="1310"/>
      <c r="O1044" s="655"/>
      <c r="P1044" s="656"/>
      <c r="Q1044" s="657"/>
      <c r="R1044" s="704"/>
      <c r="S1044" s="3180"/>
    </row>
    <row r="1045" spans="7:19" ht="15" customHeight="1">
      <c r="G1045" s="1047"/>
      <c r="H1045" s="655"/>
      <c r="I1045" s="655"/>
      <c r="J1045" s="655"/>
      <c r="K1045" s="655"/>
      <c r="L1045" s="655"/>
      <c r="M1045" s="655"/>
      <c r="N1045" s="1310"/>
      <c r="O1045" s="655"/>
      <c r="P1045" s="656"/>
      <c r="Q1045" s="657"/>
      <c r="R1045" s="704"/>
      <c r="S1045" s="3180"/>
    </row>
    <row r="1046" spans="7:19" ht="15" customHeight="1">
      <c r="G1046" s="1047"/>
      <c r="H1046" s="655"/>
      <c r="I1046" s="655"/>
      <c r="J1046" s="655"/>
      <c r="K1046" s="655"/>
      <c r="L1046" s="655"/>
      <c r="M1046" s="655"/>
      <c r="N1046" s="1310"/>
      <c r="O1046" s="655"/>
      <c r="P1046" s="656"/>
      <c r="Q1046" s="657"/>
      <c r="R1046" s="704"/>
      <c r="S1046" s="3180"/>
    </row>
    <row r="1047" spans="7:19" ht="15" customHeight="1">
      <c r="G1047" s="1047"/>
      <c r="H1047" s="655"/>
      <c r="I1047" s="655"/>
      <c r="J1047" s="655"/>
      <c r="K1047" s="655"/>
      <c r="L1047" s="655"/>
      <c r="M1047" s="655"/>
      <c r="N1047" s="1310"/>
      <c r="O1047" s="655"/>
      <c r="P1047" s="656"/>
      <c r="Q1047" s="657"/>
      <c r="R1047" s="704"/>
      <c r="S1047" s="3180"/>
    </row>
    <row r="1048" spans="7:19" ht="15" customHeight="1">
      <c r="G1048" s="1047"/>
      <c r="H1048" s="655"/>
      <c r="I1048" s="655"/>
      <c r="J1048" s="655"/>
      <c r="K1048" s="655"/>
      <c r="L1048" s="655"/>
      <c r="M1048" s="655"/>
      <c r="N1048" s="1310"/>
      <c r="O1048" s="655"/>
      <c r="P1048" s="656"/>
      <c r="Q1048" s="657"/>
      <c r="R1048" s="704"/>
      <c r="S1048" s="3180"/>
    </row>
    <row r="1049" spans="7:19" ht="15" customHeight="1">
      <c r="G1049" s="1047"/>
      <c r="H1049" s="655"/>
      <c r="I1049" s="655"/>
      <c r="J1049" s="655"/>
      <c r="K1049" s="655"/>
      <c r="L1049" s="655"/>
      <c r="M1049" s="655"/>
      <c r="N1049" s="1310"/>
      <c r="O1049" s="655"/>
      <c r="P1049" s="656"/>
      <c r="Q1049" s="657"/>
      <c r="R1049" s="704"/>
      <c r="S1049" s="3180"/>
    </row>
    <row r="1050" spans="7:19" ht="15" customHeight="1">
      <c r="G1050" s="1047"/>
      <c r="H1050" s="655"/>
      <c r="I1050" s="655"/>
      <c r="J1050" s="655"/>
      <c r="K1050" s="655"/>
      <c r="L1050" s="655"/>
      <c r="M1050" s="655"/>
      <c r="N1050" s="1310"/>
      <c r="O1050" s="655"/>
      <c r="P1050" s="656"/>
      <c r="Q1050" s="657"/>
      <c r="R1050" s="704"/>
      <c r="S1050" s="3180"/>
    </row>
    <row r="1051" spans="7:19" ht="15" customHeight="1">
      <c r="G1051" s="1047"/>
      <c r="H1051" s="655"/>
      <c r="I1051" s="655"/>
      <c r="J1051" s="655"/>
      <c r="K1051" s="655"/>
      <c r="L1051" s="655"/>
      <c r="M1051" s="655"/>
      <c r="N1051" s="1310"/>
      <c r="O1051" s="655"/>
      <c r="P1051" s="656"/>
      <c r="Q1051" s="657"/>
      <c r="R1051" s="704"/>
      <c r="S1051" s="3180"/>
    </row>
    <row r="1052" spans="7:19" ht="15" customHeight="1">
      <c r="G1052" s="1047"/>
      <c r="H1052" s="655"/>
      <c r="I1052" s="655"/>
      <c r="J1052" s="655"/>
      <c r="K1052" s="655"/>
      <c r="L1052" s="655"/>
      <c r="M1052" s="655"/>
      <c r="N1052" s="1310"/>
      <c r="O1052" s="655"/>
      <c r="P1052" s="656"/>
      <c r="Q1052" s="657"/>
      <c r="R1052" s="704"/>
      <c r="S1052" s="3180"/>
    </row>
    <row r="1053" spans="7:19" ht="15" customHeight="1">
      <c r="G1053" s="1047"/>
      <c r="H1053" s="655"/>
      <c r="I1053" s="655"/>
      <c r="J1053" s="655"/>
      <c r="K1053" s="655"/>
      <c r="L1053" s="655"/>
      <c r="M1053" s="655"/>
      <c r="N1053" s="1310"/>
      <c r="O1053" s="655"/>
      <c r="P1053" s="656"/>
      <c r="Q1053" s="657"/>
      <c r="R1053" s="704"/>
      <c r="S1053" s="3180"/>
    </row>
    <row r="1054" spans="7:19" ht="15" customHeight="1">
      <c r="G1054" s="1047"/>
      <c r="H1054" s="655"/>
      <c r="I1054" s="655"/>
      <c r="J1054" s="655"/>
      <c r="K1054" s="655"/>
      <c r="L1054" s="655"/>
      <c r="M1054" s="655"/>
      <c r="N1054" s="1310"/>
      <c r="O1054" s="655"/>
      <c r="P1054" s="656"/>
      <c r="Q1054" s="657"/>
      <c r="R1054" s="704"/>
      <c r="S1054" s="3180"/>
    </row>
    <row r="1055" spans="7:19" ht="15" customHeight="1">
      <c r="G1055" s="1047"/>
      <c r="H1055" s="655"/>
      <c r="I1055" s="655"/>
      <c r="J1055" s="655"/>
      <c r="K1055" s="655"/>
      <c r="L1055" s="655"/>
      <c r="M1055" s="655"/>
      <c r="N1055" s="1310"/>
      <c r="O1055" s="655"/>
      <c r="P1055" s="656"/>
      <c r="Q1055" s="657"/>
      <c r="R1055" s="704"/>
      <c r="S1055" s="3180"/>
    </row>
    <row r="1056" spans="7:19" ht="15" customHeight="1">
      <c r="G1056" s="1047"/>
      <c r="H1056" s="655"/>
      <c r="I1056" s="655"/>
      <c r="J1056" s="655"/>
      <c r="K1056" s="655"/>
      <c r="L1056" s="655"/>
      <c r="M1056" s="655"/>
      <c r="N1056" s="1310"/>
      <c r="O1056" s="655"/>
      <c r="P1056" s="656"/>
      <c r="Q1056" s="657"/>
      <c r="R1056" s="704"/>
      <c r="S1056" s="3180"/>
    </row>
    <row r="1057" spans="7:19" ht="15" customHeight="1">
      <c r="G1057" s="1047"/>
      <c r="H1057" s="655"/>
      <c r="I1057" s="655"/>
      <c r="J1057" s="655"/>
      <c r="K1057" s="655"/>
      <c r="L1057" s="655"/>
      <c r="M1057" s="655"/>
      <c r="N1057" s="1310"/>
      <c r="O1057" s="655"/>
      <c r="P1057" s="656"/>
      <c r="Q1057" s="657"/>
      <c r="R1057" s="704"/>
      <c r="S1057" s="3180"/>
    </row>
    <row r="1058" spans="7:19" ht="15" customHeight="1">
      <c r="G1058" s="1047"/>
      <c r="H1058" s="655"/>
      <c r="I1058" s="655"/>
      <c r="J1058" s="655"/>
      <c r="K1058" s="655"/>
      <c r="L1058" s="655"/>
      <c r="M1058" s="655"/>
      <c r="N1058" s="1310"/>
      <c r="O1058" s="655"/>
      <c r="P1058" s="656"/>
      <c r="Q1058" s="657"/>
      <c r="R1058" s="704"/>
      <c r="S1058" s="3180"/>
    </row>
    <row r="1059" spans="7:19" ht="15" customHeight="1">
      <c r="G1059" s="1047"/>
      <c r="H1059" s="655"/>
      <c r="I1059" s="655"/>
      <c r="J1059" s="655"/>
      <c r="K1059" s="655"/>
      <c r="L1059" s="655"/>
      <c r="M1059" s="655"/>
      <c r="N1059" s="1310"/>
      <c r="O1059" s="655"/>
      <c r="P1059" s="656"/>
      <c r="Q1059" s="657"/>
      <c r="R1059" s="704"/>
      <c r="S1059" s="3180"/>
    </row>
    <row r="1060" spans="7:19" ht="15" customHeight="1">
      <c r="G1060" s="1047"/>
      <c r="H1060" s="655"/>
      <c r="I1060" s="655"/>
      <c r="J1060" s="655"/>
      <c r="K1060" s="655"/>
      <c r="L1060" s="655"/>
      <c r="M1060" s="655"/>
      <c r="N1060" s="1310"/>
      <c r="O1060" s="655"/>
      <c r="P1060" s="656"/>
      <c r="Q1060" s="657"/>
      <c r="R1060" s="704"/>
      <c r="S1060" s="3180"/>
    </row>
    <row r="1061" spans="7:19" ht="15" customHeight="1">
      <c r="G1061" s="1047"/>
      <c r="H1061" s="655"/>
      <c r="I1061" s="655"/>
      <c r="J1061" s="655"/>
      <c r="K1061" s="655"/>
      <c r="L1061" s="655"/>
      <c r="M1061" s="655"/>
      <c r="N1061" s="1310"/>
      <c r="O1061" s="655"/>
      <c r="P1061" s="656"/>
      <c r="Q1061" s="657"/>
      <c r="R1061" s="704"/>
      <c r="S1061" s="3180"/>
    </row>
    <row r="1062" spans="7:19" ht="15" customHeight="1">
      <c r="G1062" s="1047"/>
      <c r="H1062" s="655"/>
      <c r="I1062" s="655"/>
      <c r="J1062" s="655"/>
      <c r="K1062" s="655"/>
      <c r="L1062" s="655"/>
      <c r="M1062" s="655"/>
      <c r="N1062" s="1310"/>
      <c r="O1062" s="655"/>
      <c r="P1062" s="656"/>
      <c r="Q1062" s="657"/>
      <c r="R1062" s="704"/>
      <c r="S1062" s="3180"/>
    </row>
    <row r="1063" spans="7:19" ht="15" customHeight="1">
      <c r="G1063" s="1047"/>
      <c r="H1063" s="655"/>
      <c r="I1063" s="655"/>
      <c r="J1063" s="655"/>
      <c r="K1063" s="655"/>
      <c r="L1063" s="655"/>
      <c r="M1063" s="655"/>
      <c r="N1063" s="1310"/>
      <c r="O1063" s="655"/>
      <c r="P1063" s="656"/>
      <c r="Q1063" s="657"/>
      <c r="R1063" s="704"/>
      <c r="S1063" s="3180"/>
    </row>
    <row r="1064" spans="7:19" ht="15" customHeight="1">
      <c r="G1064" s="1047"/>
      <c r="H1064" s="655"/>
      <c r="I1064" s="655"/>
      <c r="J1064" s="655"/>
      <c r="K1064" s="655"/>
      <c r="L1064" s="655"/>
      <c r="M1064" s="655"/>
      <c r="N1064" s="1310"/>
      <c r="O1064" s="655"/>
      <c r="P1064" s="656"/>
      <c r="Q1064" s="657"/>
      <c r="R1064" s="704"/>
      <c r="S1064" s="3180"/>
    </row>
    <row r="1065" spans="7:19" ht="15" customHeight="1">
      <c r="G1065" s="1047"/>
      <c r="H1065" s="655"/>
      <c r="I1065" s="655"/>
      <c r="J1065" s="655"/>
      <c r="K1065" s="655"/>
      <c r="L1065" s="655"/>
      <c r="M1065" s="655"/>
      <c r="N1065" s="1310"/>
      <c r="O1065" s="655"/>
      <c r="P1065" s="656"/>
      <c r="Q1065" s="657"/>
      <c r="R1065" s="704"/>
      <c r="S1065" s="3180"/>
    </row>
    <row r="1066" spans="7:19" ht="15" customHeight="1">
      <c r="G1066" s="1047"/>
      <c r="H1066" s="655"/>
      <c r="I1066" s="655"/>
      <c r="J1066" s="655"/>
      <c r="K1066" s="655"/>
      <c r="L1066" s="655"/>
      <c r="M1066" s="655"/>
      <c r="N1066" s="1310"/>
      <c r="O1066" s="655"/>
      <c r="P1066" s="656"/>
      <c r="Q1066" s="657"/>
      <c r="R1066" s="704"/>
      <c r="S1066" s="3180"/>
    </row>
    <row r="1067" spans="7:19" ht="15" customHeight="1">
      <c r="G1067" s="1047"/>
      <c r="H1067" s="655"/>
      <c r="I1067" s="655"/>
      <c r="J1067" s="655"/>
      <c r="K1067" s="655"/>
      <c r="L1067" s="655"/>
      <c r="M1067" s="655"/>
      <c r="N1067" s="1310"/>
      <c r="O1067" s="655"/>
      <c r="P1067" s="656"/>
      <c r="Q1067" s="657"/>
      <c r="R1067" s="704"/>
      <c r="S1067" s="3180"/>
    </row>
    <row r="1068" spans="7:19" ht="15" customHeight="1">
      <c r="G1068" s="1047"/>
      <c r="H1068" s="655"/>
      <c r="I1068" s="655"/>
      <c r="J1068" s="655"/>
      <c r="K1068" s="655"/>
      <c r="L1068" s="655"/>
      <c r="M1068" s="655"/>
      <c r="N1068" s="1310"/>
      <c r="O1068" s="655"/>
      <c r="P1068" s="656"/>
      <c r="Q1068" s="657"/>
      <c r="R1068" s="704"/>
      <c r="S1068" s="3180"/>
    </row>
    <row r="1069" spans="7:19" ht="15" customHeight="1">
      <c r="G1069" s="1047"/>
      <c r="H1069" s="655"/>
      <c r="I1069" s="655"/>
      <c r="J1069" s="655"/>
      <c r="K1069" s="655"/>
      <c r="L1069" s="655"/>
      <c r="M1069" s="655"/>
      <c r="N1069" s="1310"/>
      <c r="O1069" s="655"/>
      <c r="P1069" s="656"/>
      <c r="Q1069" s="657"/>
      <c r="R1069" s="704"/>
      <c r="S1069" s="3180"/>
    </row>
    <row r="1070" spans="7:19" ht="15" customHeight="1">
      <c r="G1070" s="1047"/>
      <c r="H1070" s="655"/>
      <c r="I1070" s="655"/>
      <c r="J1070" s="655"/>
      <c r="K1070" s="655"/>
      <c r="L1070" s="655"/>
      <c r="M1070" s="655"/>
      <c r="N1070" s="1310"/>
      <c r="O1070" s="655"/>
      <c r="P1070" s="656"/>
      <c r="Q1070" s="657"/>
      <c r="R1070" s="704"/>
      <c r="S1070" s="3180"/>
    </row>
    <row r="1071" spans="7:19" ht="15" customHeight="1">
      <c r="G1071" s="1047"/>
      <c r="H1071" s="655"/>
      <c r="I1071" s="655"/>
      <c r="J1071" s="655"/>
      <c r="K1071" s="655"/>
      <c r="L1071" s="655"/>
      <c r="M1071" s="655"/>
      <c r="N1071" s="1310"/>
      <c r="O1071" s="655"/>
      <c r="P1071" s="656"/>
      <c r="Q1071" s="657"/>
      <c r="R1071" s="704"/>
      <c r="S1071" s="3180"/>
    </row>
    <row r="1072" spans="7:19" ht="15" customHeight="1">
      <c r="G1072" s="1047"/>
      <c r="H1072" s="655"/>
      <c r="I1072" s="655"/>
      <c r="J1072" s="655"/>
      <c r="K1072" s="655"/>
      <c r="L1072" s="655"/>
      <c r="M1072" s="655"/>
      <c r="N1072" s="1310"/>
      <c r="O1072" s="655"/>
      <c r="P1072" s="656"/>
      <c r="Q1072" s="657"/>
      <c r="R1072" s="704"/>
      <c r="S1072" s="3180"/>
    </row>
    <row r="1073" spans="7:19" ht="15" customHeight="1">
      <c r="G1073" s="1047"/>
      <c r="H1073" s="655"/>
      <c r="I1073" s="655"/>
      <c r="J1073" s="655"/>
      <c r="K1073" s="655"/>
      <c r="L1073" s="655"/>
      <c r="M1073" s="655"/>
      <c r="N1073" s="1310"/>
      <c r="O1073" s="655"/>
      <c r="P1073" s="656"/>
      <c r="Q1073" s="657"/>
      <c r="R1073" s="704"/>
      <c r="S1073" s="3180"/>
    </row>
    <row r="1074" spans="7:19" ht="15" customHeight="1">
      <c r="G1074" s="1047"/>
      <c r="H1074" s="655"/>
      <c r="I1074" s="655"/>
      <c r="J1074" s="655"/>
      <c r="K1074" s="655"/>
      <c r="L1074" s="655"/>
      <c r="M1074" s="655"/>
      <c r="N1074" s="1310"/>
      <c r="O1074" s="655"/>
      <c r="P1074" s="656"/>
      <c r="Q1074" s="657"/>
      <c r="R1074" s="704"/>
      <c r="S1074" s="3180"/>
    </row>
    <row r="1075" spans="7:19" ht="15" customHeight="1">
      <c r="G1075" s="1047"/>
      <c r="H1075" s="655"/>
      <c r="I1075" s="655"/>
      <c r="J1075" s="655"/>
      <c r="K1075" s="655"/>
      <c r="L1075" s="655"/>
      <c r="M1075" s="655"/>
      <c r="N1075" s="1310"/>
      <c r="O1075" s="655"/>
      <c r="P1075" s="656"/>
      <c r="Q1075" s="657"/>
      <c r="R1075" s="704"/>
      <c r="S1075" s="3180"/>
    </row>
    <row r="1076" spans="7:19" ht="15" customHeight="1">
      <c r="G1076" s="1047"/>
      <c r="H1076" s="655"/>
      <c r="I1076" s="655"/>
      <c r="J1076" s="655"/>
      <c r="K1076" s="655"/>
      <c r="L1076" s="655"/>
      <c r="M1076" s="655"/>
      <c r="N1076" s="1310"/>
      <c r="O1076" s="655"/>
      <c r="P1076" s="656"/>
      <c r="Q1076" s="657"/>
      <c r="R1076" s="704"/>
      <c r="S1076" s="3180"/>
    </row>
    <row r="1077" spans="7:19" ht="15" customHeight="1">
      <c r="G1077" s="1047"/>
      <c r="H1077" s="655"/>
      <c r="I1077" s="655"/>
      <c r="J1077" s="655"/>
      <c r="K1077" s="655"/>
      <c r="L1077" s="655"/>
      <c r="M1077" s="655"/>
      <c r="N1077" s="1310"/>
      <c r="O1077" s="655"/>
      <c r="P1077" s="656"/>
      <c r="Q1077" s="657"/>
      <c r="R1077" s="704"/>
      <c r="S1077" s="3180"/>
    </row>
    <row r="1078" spans="7:19" ht="15" customHeight="1">
      <c r="G1078" s="1047"/>
      <c r="H1078" s="655"/>
      <c r="I1078" s="655"/>
      <c r="J1078" s="655"/>
      <c r="K1078" s="655"/>
      <c r="L1078" s="655"/>
      <c r="M1078" s="655"/>
      <c r="N1078" s="1310"/>
      <c r="O1078" s="655"/>
      <c r="P1078" s="656"/>
      <c r="Q1078" s="657"/>
      <c r="R1078" s="704"/>
      <c r="S1078" s="3180"/>
    </row>
    <row r="1079" spans="7:19" ht="15" customHeight="1">
      <c r="G1079" s="1047"/>
      <c r="H1079" s="655"/>
      <c r="I1079" s="655"/>
      <c r="J1079" s="655"/>
      <c r="K1079" s="655"/>
      <c r="L1079" s="655"/>
      <c r="M1079" s="655"/>
      <c r="N1079" s="1310"/>
      <c r="O1079" s="655"/>
      <c r="P1079" s="656"/>
      <c r="Q1079" s="657"/>
      <c r="R1079" s="704"/>
      <c r="S1079" s="3180"/>
    </row>
    <row r="1080" spans="7:19" ht="15" customHeight="1">
      <c r="G1080" s="1047"/>
      <c r="H1080" s="655"/>
      <c r="I1080" s="655"/>
      <c r="J1080" s="655"/>
      <c r="K1080" s="655"/>
      <c r="L1080" s="655"/>
      <c r="M1080" s="655"/>
      <c r="N1080" s="1310"/>
      <c r="O1080" s="655"/>
      <c r="P1080" s="656"/>
      <c r="Q1080" s="657"/>
      <c r="R1080" s="704"/>
      <c r="S1080" s="3180"/>
    </row>
    <row r="1081" spans="7:19" ht="15" customHeight="1">
      <c r="G1081" s="1047"/>
      <c r="H1081" s="655"/>
      <c r="I1081" s="655"/>
      <c r="J1081" s="655"/>
      <c r="K1081" s="655"/>
      <c r="L1081" s="655"/>
      <c r="M1081" s="655"/>
      <c r="N1081" s="1310"/>
      <c r="O1081" s="655"/>
      <c r="P1081" s="656"/>
      <c r="Q1081" s="657"/>
      <c r="R1081" s="704"/>
      <c r="S1081" s="3180"/>
    </row>
    <row r="1082" spans="7:19" ht="15" customHeight="1">
      <c r="G1082" s="1047"/>
      <c r="H1082" s="655"/>
      <c r="I1082" s="655"/>
      <c r="J1082" s="655"/>
      <c r="K1082" s="655"/>
      <c r="L1082" s="655"/>
      <c r="M1082" s="655"/>
      <c r="N1082" s="1310"/>
      <c r="O1082" s="655"/>
      <c r="P1082" s="656"/>
      <c r="Q1082" s="657"/>
      <c r="R1082" s="704"/>
      <c r="S1082" s="3180"/>
    </row>
    <row r="1083" spans="7:19" ht="15" customHeight="1">
      <c r="G1083" s="1047"/>
      <c r="H1083" s="655"/>
      <c r="I1083" s="655"/>
      <c r="J1083" s="655"/>
      <c r="K1083" s="655"/>
      <c r="L1083" s="655"/>
      <c r="M1083" s="655"/>
      <c r="N1083" s="1310"/>
      <c r="O1083" s="655"/>
      <c r="P1083" s="656"/>
      <c r="Q1083" s="657"/>
      <c r="R1083" s="704"/>
      <c r="S1083" s="3180"/>
    </row>
    <row r="1084" spans="7:19" ht="15" customHeight="1">
      <c r="G1084" s="1047"/>
      <c r="H1084" s="655"/>
      <c r="I1084" s="655"/>
      <c r="J1084" s="655"/>
      <c r="K1084" s="655"/>
      <c r="L1084" s="655"/>
      <c r="M1084" s="655"/>
      <c r="N1084" s="1310"/>
      <c r="O1084" s="655"/>
      <c r="P1084" s="656"/>
      <c r="Q1084" s="657"/>
      <c r="R1084" s="704"/>
      <c r="S1084" s="3180"/>
    </row>
    <row r="1085" spans="7:19" ht="15" customHeight="1">
      <c r="G1085" s="1047"/>
      <c r="H1085" s="655"/>
      <c r="I1085" s="655"/>
      <c r="J1085" s="655"/>
      <c r="K1085" s="655"/>
      <c r="L1085" s="655"/>
      <c r="M1085" s="655"/>
      <c r="N1085" s="1310"/>
      <c r="O1085" s="655"/>
      <c r="P1085" s="656"/>
      <c r="Q1085" s="657"/>
      <c r="R1085" s="704"/>
      <c r="S1085" s="3180"/>
    </row>
    <row r="1086" spans="7:19" ht="15" customHeight="1">
      <c r="G1086" s="1047"/>
      <c r="H1086" s="655"/>
      <c r="I1086" s="655"/>
      <c r="J1086" s="655"/>
      <c r="K1086" s="655"/>
      <c r="L1086" s="655"/>
      <c r="M1086" s="655"/>
      <c r="N1086" s="1310"/>
      <c r="O1086" s="655"/>
      <c r="P1086" s="656"/>
      <c r="Q1086" s="657"/>
      <c r="R1086" s="704"/>
      <c r="S1086" s="3180"/>
    </row>
    <row r="1087" spans="7:19" ht="15" customHeight="1">
      <c r="G1087" s="1047"/>
      <c r="H1087" s="655"/>
      <c r="I1087" s="655"/>
      <c r="J1087" s="655"/>
      <c r="K1087" s="655"/>
      <c r="L1087" s="655"/>
      <c r="M1087" s="655"/>
      <c r="N1087" s="1310"/>
      <c r="O1087" s="655"/>
      <c r="P1087" s="656"/>
      <c r="Q1087" s="657"/>
      <c r="R1087" s="704"/>
      <c r="S1087" s="3180"/>
    </row>
    <row r="1088" spans="7:19" ht="15" customHeight="1">
      <c r="G1088" s="1047"/>
      <c r="H1088" s="655"/>
      <c r="I1088" s="655"/>
      <c r="J1088" s="655"/>
      <c r="K1088" s="655"/>
      <c r="L1088" s="655"/>
      <c r="M1088" s="655"/>
      <c r="N1088" s="1310"/>
      <c r="O1088" s="655"/>
      <c r="P1088" s="656"/>
      <c r="Q1088" s="657"/>
      <c r="R1088" s="704"/>
      <c r="S1088" s="3180"/>
    </row>
    <row r="1089" spans="7:19" ht="15" customHeight="1">
      <c r="G1089" s="1047"/>
      <c r="H1089" s="655"/>
      <c r="I1089" s="655"/>
      <c r="J1089" s="655"/>
      <c r="K1089" s="655"/>
      <c r="L1089" s="655"/>
      <c r="M1089" s="655"/>
      <c r="N1089" s="1310"/>
      <c r="O1089" s="655"/>
      <c r="P1089" s="656"/>
      <c r="Q1089" s="657"/>
      <c r="R1089" s="704"/>
      <c r="S1089" s="3180"/>
    </row>
    <row r="1090" spans="7:19" ht="15" customHeight="1">
      <c r="G1090" s="1047"/>
      <c r="H1090" s="655"/>
      <c r="I1090" s="655"/>
      <c r="J1090" s="655"/>
      <c r="K1090" s="655"/>
      <c r="L1090" s="655"/>
      <c r="M1090" s="655"/>
      <c r="N1090" s="1310"/>
      <c r="O1090" s="655"/>
      <c r="P1090" s="656"/>
      <c r="Q1090" s="657"/>
      <c r="R1090" s="704"/>
      <c r="S1090" s="3180"/>
    </row>
    <row r="1091" spans="7:19" ht="15" customHeight="1">
      <c r="G1091" s="1047"/>
      <c r="H1091" s="655"/>
      <c r="I1091" s="655"/>
      <c r="J1091" s="655"/>
      <c r="K1091" s="655"/>
      <c r="L1091" s="655"/>
      <c r="M1091" s="655"/>
      <c r="N1091" s="1310"/>
      <c r="O1091" s="655"/>
      <c r="P1091" s="656"/>
      <c r="Q1091" s="657"/>
      <c r="R1091" s="704"/>
      <c r="S1091" s="3180"/>
    </row>
    <row r="1092" spans="7:19" ht="15" customHeight="1">
      <c r="G1092" s="1047"/>
      <c r="H1092" s="655"/>
      <c r="I1092" s="655"/>
      <c r="J1092" s="655"/>
      <c r="K1092" s="655"/>
      <c r="L1092" s="655"/>
      <c r="M1092" s="655"/>
      <c r="N1092" s="1310"/>
      <c r="O1092" s="655"/>
      <c r="P1092" s="656"/>
      <c r="Q1092" s="657"/>
      <c r="R1092" s="704"/>
      <c r="S1092" s="3180"/>
    </row>
    <row r="1093" spans="7:19" ht="15" customHeight="1">
      <c r="G1093" s="1047"/>
      <c r="H1093" s="655"/>
      <c r="I1093" s="655"/>
      <c r="J1093" s="655"/>
      <c r="K1093" s="655"/>
      <c r="L1093" s="655"/>
      <c r="M1093" s="655"/>
      <c r="N1093" s="1310"/>
      <c r="O1093" s="655"/>
      <c r="P1093" s="656"/>
      <c r="Q1093" s="657"/>
      <c r="R1093" s="704"/>
      <c r="S1093" s="3180"/>
    </row>
    <row r="1094" spans="7:19" ht="15" customHeight="1">
      <c r="G1094" s="1047"/>
      <c r="H1094" s="655"/>
      <c r="I1094" s="655"/>
      <c r="J1094" s="655"/>
      <c r="K1094" s="655"/>
      <c r="L1094" s="655"/>
      <c r="M1094" s="655"/>
      <c r="N1094" s="1310"/>
      <c r="O1094" s="655"/>
      <c r="P1094" s="656"/>
      <c r="Q1094" s="657"/>
      <c r="R1094" s="704"/>
      <c r="S1094" s="3180"/>
    </row>
    <row r="1095" spans="7:19" ht="15" customHeight="1">
      <c r="G1095" s="1047"/>
      <c r="H1095" s="655"/>
      <c r="I1095" s="655"/>
      <c r="J1095" s="655"/>
      <c r="K1095" s="655"/>
      <c r="L1095" s="655"/>
      <c r="M1095" s="655"/>
      <c r="N1095" s="1310"/>
      <c r="O1095" s="655"/>
      <c r="P1095" s="656"/>
      <c r="Q1095" s="657"/>
      <c r="R1095" s="704"/>
      <c r="S1095" s="3180"/>
    </row>
    <row r="1096" spans="7:19" ht="15" customHeight="1">
      <c r="G1096" s="1047"/>
      <c r="H1096" s="655"/>
      <c r="I1096" s="655"/>
      <c r="J1096" s="655"/>
      <c r="K1096" s="655"/>
      <c r="L1096" s="655"/>
      <c r="M1096" s="655"/>
      <c r="N1096" s="1310"/>
      <c r="O1096" s="655"/>
      <c r="P1096" s="656"/>
      <c r="Q1096" s="657"/>
      <c r="R1096" s="704"/>
      <c r="S1096" s="3180"/>
    </row>
    <row r="1097" spans="7:19" ht="15" customHeight="1">
      <c r="G1097" s="1047"/>
      <c r="H1097" s="655"/>
      <c r="I1097" s="655"/>
      <c r="J1097" s="655"/>
      <c r="K1097" s="655"/>
      <c r="L1097" s="655"/>
      <c r="M1097" s="655"/>
      <c r="N1097" s="1310"/>
      <c r="O1097" s="655"/>
      <c r="P1097" s="656"/>
      <c r="Q1097" s="657"/>
      <c r="R1097" s="704"/>
      <c r="S1097" s="3180"/>
    </row>
    <row r="1098" spans="7:19" ht="15" customHeight="1">
      <c r="G1098" s="1047"/>
      <c r="H1098" s="655"/>
      <c r="I1098" s="655"/>
      <c r="J1098" s="655"/>
      <c r="K1098" s="655"/>
      <c r="L1098" s="655"/>
      <c r="M1098" s="655"/>
      <c r="N1098" s="1310"/>
      <c r="O1098" s="655"/>
      <c r="P1098" s="656"/>
      <c r="Q1098" s="657"/>
      <c r="R1098" s="704"/>
      <c r="S1098" s="3180"/>
    </row>
    <row r="1099" spans="7:19" ht="15" customHeight="1">
      <c r="G1099" s="1047"/>
      <c r="H1099" s="655"/>
      <c r="I1099" s="655"/>
      <c r="J1099" s="655"/>
      <c r="K1099" s="655"/>
      <c r="L1099" s="655"/>
      <c r="M1099" s="655"/>
      <c r="N1099" s="1310"/>
      <c r="O1099" s="655"/>
      <c r="P1099" s="656"/>
      <c r="Q1099" s="657"/>
      <c r="R1099" s="704"/>
      <c r="S1099" s="3180"/>
    </row>
    <row r="1100" spans="7:19" ht="15" customHeight="1">
      <c r="G1100" s="1047"/>
      <c r="H1100" s="655"/>
      <c r="I1100" s="655"/>
      <c r="J1100" s="655"/>
      <c r="K1100" s="655"/>
      <c r="L1100" s="655"/>
      <c r="M1100" s="655"/>
      <c r="N1100" s="1310"/>
      <c r="O1100" s="655"/>
      <c r="P1100" s="656"/>
      <c r="Q1100" s="657"/>
      <c r="R1100" s="704"/>
      <c r="S1100" s="3180"/>
    </row>
    <row r="1101" spans="7:19" ht="15" customHeight="1">
      <c r="G1101" s="1047"/>
      <c r="H1101" s="655"/>
      <c r="I1101" s="655"/>
      <c r="J1101" s="655"/>
      <c r="K1101" s="655"/>
      <c r="L1101" s="655"/>
      <c r="M1101" s="655"/>
      <c r="N1101" s="1310"/>
      <c r="O1101" s="655"/>
      <c r="P1101" s="656"/>
      <c r="Q1101" s="657"/>
      <c r="R1101" s="704"/>
      <c r="S1101" s="3180"/>
    </row>
    <row r="1102" spans="7:19" ht="15" customHeight="1">
      <c r="G1102" s="1047"/>
      <c r="H1102" s="655"/>
      <c r="I1102" s="655"/>
      <c r="J1102" s="655"/>
      <c r="K1102" s="655"/>
      <c r="L1102" s="655"/>
      <c r="M1102" s="655"/>
      <c r="N1102" s="1310"/>
      <c r="O1102" s="655"/>
      <c r="P1102" s="656"/>
      <c r="Q1102" s="657"/>
      <c r="R1102" s="704"/>
      <c r="S1102" s="3180"/>
    </row>
    <row r="1103" spans="7:19" ht="15" customHeight="1">
      <c r="G1103" s="1047"/>
      <c r="H1103" s="655"/>
      <c r="I1103" s="655"/>
      <c r="J1103" s="655"/>
      <c r="K1103" s="655"/>
      <c r="L1103" s="655"/>
      <c r="M1103" s="655"/>
      <c r="N1103" s="1310"/>
      <c r="O1103" s="655"/>
      <c r="P1103" s="656"/>
      <c r="Q1103" s="657"/>
      <c r="R1103" s="704"/>
      <c r="S1103" s="3180"/>
    </row>
    <row r="1104" spans="7:19" ht="15" customHeight="1">
      <c r="G1104" s="1047"/>
      <c r="H1104" s="655"/>
      <c r="I1104" s="655"/>
      <c r="J1104" s="655"/>
      <c r="K1104" s="655"/>
      <c r="L1104" s="655"/>
      <c r="M1104" s="655"/>
      <c r="N1104" s="1310"/>
      <c r="O1104" s="655"/>
      <c r="P1104" s="656"/>
      <c r="Q1104" s="657"/>
      <c r="R1104" s="704"/>
      <c r="S1104" s="3180"/>
    </row>
    <row r="1105" spans="7:19" ht="15" customHeight="1">
      <c r="G1105" s="1047"/>
      <c r="H1105" s="655"/>
      <c r="I1105" s="655"/>
      <c r="J1105" s="655"/>
      <c r="K1105" s="655"/>
      <c r="L1105" s="655"/>
      <c r="M1105" s="655"/>
      <c r="N1105" s="1310"/>
      <c r="O1105" s="655"/>
      <c r="P1105" s="656"/>
      <c r="Q1105" s="657"/>
      <c r="R1105" s="704"/>
      <c r="S1105" s="3180"/>
    </row>
    <row r="1106" spans="7:19" ht="15" customHeight="1">
      <c r="G1106" s="1047"/>
      <c r="H1106" s="655"/>
      <c r="I1106" s="655"/>
      <c r="J1106" s="655"/>
      <c r="K1106" s="655"/>
      <c r="L1106" s="655"/>
      <c r="M1106" s="655"/>
      <c r="N1106" s="1310"/>
      <c r="O1106" s="655"/>
      <c r="P1106" s="656"/>
      <c r="Q1106" s="657"/>
      <c r="R1106" s="704"/>
      <c r="S1106" s="3180"/>
    </row>
    <row r="1107" spans="7:19" ht="15" customHeight="1">
      <c r="G1107" s="1047"/>
      <c r="H1107" s="655"/>
      <c r="I1107" s="655"/>
      <c r="J1107" s="655"/>
      <c r="K1107" s="655"/>
      <c r="L1107" s="655"/>
      <c r="M1107" s="655"/>
      <c r="N1107" s="1310"/>
      <c r="O1107" s="655"/>
      <c r="P1107" s="656"/>
      <c r="Q1107" s="657"/>
      <c r="R1107" s="704"/>
      <c r="S1107" s="3180"/>
    </row>
    <row r="1108" spans="7:19" ht="15" customHeight="1">
      <c r="G1108" s="1047"/>
      <c r="H1108" s="655"/>
      <c r="I1108" s="655"/>
      <c r="J1108" s="655"/>
      <c r="K1108" s="655"/>
      <c r="L1108" s="655"/>
      <c r="M1108" s="655"/>
      <c r="N1108" s="1310"/>
      <c r="O1108" s="655"/>
      <c r="P1108" s="656"/>
      <c r="Q1108" s="657"/>
      <c r="R1108" s="704"/>
      <c r="S1108" s="3180"/>
    </row>
    <row r="1109" spans="7:19" ht="15" customHeight="1">
      <c r="G1109" s="1047"/>
      <c r="H1109" s="655"/>
      <c r="I1109" s="655"/>
      <c r="J1109" s="655"/>
      <c r="K1109" s="655"/>
      <c r="L1109" s="655"/>
      <c r="M1109" s="655"/>
      <c r="N1109" s="1310"/>
      <c r="O1109" s="655"/>
      <c r="P1109" s="656"/>
      <c r="Q1109" s="657"/>
      <c r="R1109" s="704"/>
      <c r="S1109" s="3180"/>
    </row>
    <row r="1110" spans="7:19" ht="15" customHeight="1">
      <c r="G1110" s="1047"/>
      <c r="H1110" s="655"/>
      <c r="I1110" s="655"/>
      <c r="J1110" s="655"/>
      <c r="K1110" s="655"/>
      <c r="L1110" s="655"/>
      <c r="M1110" s="655"/>
      <c r="N1110" s="1310"/>
      <c r="O1110" s="655"/>
      <c r="P1110" s="656"/>
      <c r="Q1110" s="657"/>
      <c r="R1110" s="704"/>
      <c r="S1110" s="3180"/>
    </row>
    <row r="1111" spans="7:19" ht="15" customHeight="1">
      <c r="G1111" s="1047"/>
      <c r="H1111" s="655"/>
      <c r="I1111" s="655"/>
      <c r="J1111" s="655"/>
      <c r="K1111" s="655"/>
      <c r="L1111" s="655"/>
      <c r="M1111" s="655"/>
      <c r="N1111" s="1310"/>
      <c r="O1111" s="655"/>
      <c r="P1111" s="656"/>
      <c r="Q1111" s="657"/>
      <c r="R1111" s="704"/>
      <c r="S1111" s="3180"/>
    </row>
    <row r="1112" spans="7:19" ht="15" customHeight="1">
      <c r="G1112" s="1047"/>
      <c r="H1112" s="655"/>
      <c r="I1112" s="655"/>
      <c r="J1112" s="655"/>
      <c r="K1112" s="655"/>
      <c r="L1112" s="655"/>
      <c r="M1112" s="655"/>
      <c r="N1112" s="1310"/>
      <c r="O1112" s="655"/>
      <c r="P1112" s="656"/>
      <c r="Q1112" s="657"/>
      <c r="R1112" s="704"/>
      <c r="S1112" s="3180"/>
    </row>
    <row r="1113" spans="7:19" ht="15" customHeight="1">
      <c r="G1113" s="1047"/>
      <c r="H1113" s="655"/>
      <c r="I1113" s="655"/>
      <c r="J1113" s="655"/>
      <c r="K1113" s="655"/>
      <c r="L1113" s="655"/>
      <c r="M1113" s="655"/>
      <c r="N1113" s="1310"/>
      <c r="O1113" s="655"/>
      <c r="P1113" s="656"/>
      <c r="Q1113" s="657"/>
      <c r="R1113" s="704"/>
      <c r="S1113" s="3180"/>
    </row>
    <row r="1114" spans="7:19" ht="15" customHeight="1">
      <c r="G1114" s="1047"/>
      <c r="H1114" s="655"/>
      <c r="I1114" s="655"/>
      <c r="J1114" s="655"/>
      <c r="K1114" s="655"/>
      <c r="L1114" s="655"/>
      <c r="M1114" s="655"/>
      <c r="N1114" s="1310"/>
      <c r="O1114" s="655"/>
      <c r="P1114" s="656"/>
      <c r="Q1114" s="657"/>
      <c r="R1114" s="704"/>
      <c r="S1114" s="3180"/>
    </row>
    <row r="1115" spans="7:19" ht="15" customHeight="1">
      <c r="G1115" s="1047"/>
      <c r="H1115" s="655"/>
      <c r="I1115" s="655"/>
      <c r="J1115" s="655"/>
      <c r="K1115" s="655"/>
      <c r="L1115" s="655"/>
      <c r="M1115" s="655"/>
      <c r="N1115" s="1310"/>
      <c r="O1115" s="655"/>
      <c r="P1115" s="656"/>
      <c r="Q1115" s="657"/>
      <c r="R1115" s="704"/>
      <c r="S1115" s="3180"/>
    </row>
    <row r="1116" spans="7:19" ht="15" customHeight="1">
      <c r="G1116" s="1047"/>
      <c r="H1116" s="655"/>
      <c r="I1116" s="655"/>
      <c r="J1116" s="655"/>
      <c r="K1116" s="655"/>
      <c r="L1116" s="655"/>
      <c r="M1116" s="655"/>
      <c r="N1116" s="1310"/>
      <c r="O1116" s="655"/>
      <c r="P1116" s="656"/>
      <c r="Q1116" s="657"/>
      <c r="R1116" s="704"/>
      <c r="S1116" s="3180"/>
    </row>
    <row r="1117" spans="7:19" ht="15" customHeight="1">
      <c r="G1117" s="1047"/>
      <c r="H1117" s="655"/>
      <c r="I1117" s="655"/>
      <c r="J1117" s="655"/>
      <c r="K1117" s="655"/>
      <c r="L1117" s="655"/>
      <c r="M1117" s="655"/>
      <c r="N1117" s="1310"/>
      <c r="O1117" s="655"/>
      <c r="P1117" s="656"/>
      <c r="Q1117" s="657"/>
      <c r="R1117" s="704"/>
      <c r="S1117" s="3180"/>
    </row>
    <row r="1118" spans="7:19" ht="15" customHeight="1">
      <c r="G1118" s="1047"/>
      <c r="H1118" s="655"/>
      <c r="I1118" s="655"/>
      <c r="J1118" s="655"/>
      <c r="K1118" s="655"/>
      <c r="L1118" s="655"/>
      <c r="M1118" s="655"/>
      <c r="N1118" s="1310"/>
      <c r="O1118" s="655"/>
      <c r="P1118" s="656"/>
      <c r="Q1118" s="657"/>
      <c r="R1118" s="704"/>
      <c r="S1118" s="3180"/>
    </row>
    <row r="1119" spans="7:19" ht="15" customHeight="1">
      <c r="G1119" s="1047"/>
      <c r="H1119" s="655"/>
      <c r="I1119" s="655"/>
      <c r="J1119" s="655"/>
      <c r="K1119" s="655"/>
      <c r="L1119" s="655"/>
      <c r="M1119" s="655"/>
      <c r="N1119" s="1310"/>
      <c r="O1119" s="655"/>
      <c r="P1119" s="656"/>
      <c r="Q1119" s="657"/>
      <c r="R1119" s="704"/>
      <c r="S1119" s="3180"/>
    </row>
    <row r="1120" spans="7:19" ht="15" customHeight="1">
      <c r="G1120" s="1047"/>
      <c r="H1120" s="655"/>
      <c r="I1120" s="655"/>
      <c r="J1120" s="655"/>
      <c r="K1120" s="655"/>
      <c r="L1120" s="655"/>
      <c r="M1120" s="655"/>
      <c r="N1120" s="1310"/>
      <c r="O1120" s="655"/>
      <c r="P1120" s="656"/>
      <c r="Q1120" s="657"/>
      <c r="R1120" s="704"/>
      <c r="S1120" s="3180"/>
    </row>
    <row r="1121" spans="7:19" ht="15" customHeight="1">
      <c r="G1121" s="1047"/>
      <c r="H1121" s="655"/>
      <c r="I1121" s="655"/>
      <c r="J1121" s="655"/>
      <c r="K1121" s="655"/>
      <c r="L1121" s="655"/>
      <c r="M1121" s="655"/>
      <c r="N1121" s="1310"/>
      <c r="O1121" s="655"/>
      <c r="P1121" s="656"/>
      <c r="Q1121" s="657"/>
      <c r="R1121" s="704"/>
      <c r="S1121" s="3180"/>
    </row>
    <row r="1122" spans="7:19" ht="15" customHeight="1">
      <c r="G1122" s="1047"/>
      <c r="H1122" s="655"/>
      <c r="I1122" s="655"/>
      <c r="J1122" s="655"/>
      <c r="K1122" s="655"/>
      <c r="L1122" s="655"/>
      <c r="M1122" s="655"/>
      <c r="N1122" s="1310"/>
      <c r="O1122" s="655"/>
      <c r="P1122" s="656"/>
      <c r="Q1122" s="657"/>
      <c r="R1122" s="704"/>
      <c r="S1122" s="3180"/>
    </row>
    <row r="1123" spans="7:19" ht="15" customHeight="1">
      <c r="G1123" s="1047"/>
      <c r="H1123" s="655"/>
      <c r="I1123" s="655"/>
      <c r="J1123" s="655"/>
      <c r="K1123" s="655"/>
      <c r="L1123" s="655"/>
      <c r="M1123" s="655"/>
      <c r="N1123" s="1310"/>
      <c r="O1123" s="655"/>
      <c r="P1123" s="656"/>
      <c r="Q1123" s="657"/>
      <c r="R1123" s="704"/>
      <c r="S1123" s="3180"/>
    </row>
    <row r="1124" spans="7:19" ht="15" customHeight="1">
      <c r="G1124" s="1047"/>
      <c r="H1124" s="655"/>
      <c r="I1124" s="655"/>
      <c r="J1124" s="655"/>
      <c r="K1124" s="655"/>
      <c r="L1124" s="655"/>
      <c r="M1124" s="655"/>
      <c r="N1124" s="1310"/>
      <c r="O1124" s="655"/>
      <c r="P1124" s="656"/>
      <c r="Q1124" s="657"/>
      <c r="R1124" s="704"/>
      <c r="S1124" s="3180"/>
    </row>
    <row r="1125" spans="7:19" ht="15" customHeight="1">
      <c r="G1125" s="1047"/>
      <c r="H1125" s="655"/>
      <c r="I1125" s="655"/>
      <c r="J1125" s="655"/>
      <c r="K1125" s="655"/>
      <c r="L1125" s="655"/>
      <c r="M1125" s="655"/>
      <c r="N1125" s="1310"/>
      <c r="O1125" s="655"/>
      <c r="P1125" s="656"/>
      <c r="Q1125" s="657"/>
      <c r="R1125" s="704"/>
      <c r="S1125" s="3180"/>
    </row>
    <row r="1126" spans="7:19" ht="15" customHeight="1">
      <c r="G1126" s="1047"/>
      <c r="H1126" s="655"/>
      <c r="I1126" s="655"/>
      <c r="J1126" s="655"/>
      <c r="K1126" s="655"/>
      <c r="L1126" s="655"/>
      <c r="M1126" s="655"/>
      <c r="N1126" s="1310"/>
      <c r="O1126" s="655"/>
      <c r="P1126" s="656"/>
      <c r="Q1126" s="657"/>
      <c r="R1126" s="704"/>
      <c r="S1126" s="3180"/>
    </row>
    <row r="1127" spans="7:19" ht="15" customHeight="1">
      <c r="G1127" s="1047"/>
      <c r="H1127" s="655"/>
      <c r="I1127" s="655"/>
      <c r="J1127" s="655"/>
      <c r="K1127" s="655"/>
      <c r="L1127" s="655"/>
      <c r="M1127" s="655"/>
      <c r="N1127" s="1310"/>
      <c r="O1127" s="655"/>
      <c r="P1127" s="656"/>
      <c r="Q1127" s="657"/>
      <c r="R1127" s="704"/>
      <c r="S1127" s="3180"/>
    </row>
    <row r="1128" spans="7:19" ht="15" customHeight="1">
      <c r="G1128" s="1047"/>
      <c r="H1128" s="655"/>
      <c r="I1128" s="655"/>
      <c r="J1128" s="655"/>
      <c r="K1128" s="655"/>
      <c r="L1128" s="655"/>
      <c r="M1128" s="655"/>
      <c r="N1128" s="1310"/>
      <c r="O1128" s="655"/>
      <c r="P1128" s="656"/>
      <c r="Q1128" s="657"/>
      <c r="R1128" s="704"/>
      <c r="S1128" s="3180"/>
    </row>
    <row r="1129" spans="7:19" ht="15" customHeight="1">
      <c r="G1129" s="1047"/>
      <c r="H1129" s="655"/>
      <c r="I1129" s="655"/>
      <c r="J1129" s="655"/>
      <c r="K1129" s="655"/>
      <c r="L1129" s="655"/>
      <c r="M1129" s="655"/>
      <c r="N1129" s="1310"/>
      <c r="O1129" s="655"/>
      <c r="P1129" s="656"/>
      <c r="Q1129" s="657"/>
      <c r="R1129" s="704"/>
      <c r="S1129" s="3180"/>
    </row>
    <row r="1130" spans="7:19" ht="15" customHeight="1">
      <c r="G1130" s="1047"/>
      <c r="H1130" s="655"/>
      <c r="I1130" s="655"/>
      <c r="J1130" s="655"/>
      <c r="K1130" s="655"/>
      <c r="L1130" s="655"/>
      <c r="M1130" s="655"/>
      <c r="N1130" s="1310"/>
      <c r="O1130" s="655"/>
      <c r="P1130" s="656"/>
      <c r="Q1130" s="657"/>
      <c r="R1130" s="704"/>
      <c r="S1130" s="3180"/>
    </row>
    <row r="1131" spans="7:19" ht="15" customHeight="1">
      <c r="G1131" s="1047"/>
      <c r="H1131" s="655"/>
      <c r="I1131" s="655"/>
      <c r="J1131" s="655"/>
      <c r="K1131" s="655"/>
      <c r="L1131" s="655"/>
      <c r="M1131" s="655"/>
      <c r="N1131" s="1310"/>
      <c r="O1131" s="655"/>
      <c r="P1131" s="656"/>
      <c r="Q1131" s="657"/>
      <c r="R1131" s="704"/>
      <c r="S1131" s="3180"/>
    </row>
    <row r="1132" spans="7:19" ht="15" customHeight="1">
      <c r="G1132" s="1047"/>
      <c r="H1132" s="655"/>
      <c r="I1132" s="655"/>
      <c r="J1132" s="655"/>
      <c r="K1132" s="655"/>
      <c r="L1132" s="655"/>
      <c r="M1132" s="655"/>
      <c r="N1132" s="1310"/>
      <c r="O1132" s="655"/>
      <c r="P1132" s="656"/>
      <c r="Q1132" s="657"/>
      <c r="R1132" s="704"/>
      <c r="S1132" s="3180"/>
    </row>
    <row r="1133" spans="7:19" ht="15" customHeight="1">
      <c r="G1133" s="1047"/>
      <c r="H1133" s="655"/>
      <c r="I1133" s="655"/>
      <c r="J1133" s="655"/>
      <c r="K1133" s="655"/>
      <c r="L1133" s="655"/>
      <c r="M1133" s="655"/>
      <c r="N1133" s="1310"/>
      <c r="O1133" s="655"/>
      <c r="P1133" s="656"/>
      <c r="Q1133" s="657"/>
      <c r="R1133" s="704"/>
      <c r="S1133" s="3180"/>
    </row>
    <row r="1134" spans="7:19" ht="15" customHeight="1">
      <c r="G1134" s="1047"/>
      <c r="H1134" s="655"/>
      <c r="I1134" s="655"/>
      <c r="J1134" s="655"/>
      <c r="K1134" s="655"/>
      <c r="L1134" s="655"/>
      <c r="M1134" s="655"/>
      <c r="N1134" s="1310"/>
      <c r="O1134" s="655"/>
      <c r="P1134" s="656"/>
      <c r="Q1134" s="657"/>
      <c r="R1134" s="704"/>
      <c r="S1134" s="3180"/>
    </row>
    <row r="1135" spans="7:19" ht="15" customHeight="1">
      <c r="G1135" s="1047"/>
      <c r="H1135" s="655"/>
      <c r="I1135" s="655"/>
      <c r="J1135" s="655"/>
      <c r="K1135" s="655"/>
      <c r="L1135" s="655"/>
      <c r="M1135" s="655"/>
      <c r="N1135" s="1310"/>
      <c r="O1135" s="655"/>
      <c r="P1135" s="656"/>
      <c r="Q1135" s="657"/>
      <c r="R1135" s="704"/>
      <c r="S1135" s="3180"/>
    </row>
    <row r="1136" spans="7:19" ht="15" customHeight="1">
      <c r="G1136" s="1047"/>
      <c r="H1136" s="655"/>
      <c r="I1136" s="655"/>
      <c r="J1136" s="655"/>
      <c r="K1136" s="655"/>
      <c r="L1136" s="655"/>
      <c r="M1136" s="655"/>
      <c r="N1136" s="1310"/>
      <c r="O1136" s="655"/>
      <c r="P1136" s="656"/>
      <c r="Q1136" s="657"/>
      <c r="R1136" s="704"/>
      <c r="S1136" s="3180"/>
    </row>
    <row r="1137" spans="7:19" ht="15" customHeight="1">
      <c r="G1137" s="1047"/>
      <c r="H1137" s="655"/>
      <c r="I1137" s="655"/>
      <c r="J1137" s="655"/>
      <c r="K1137" s="655"/>
      <c r="L1137" s="655"/>
      <c r="M1137" s="655"/>
      <c r="N1137" s="1310"/>
      <c r="O1137" s="655"/>
      <c r="P1137" s="656"/>
      <c r="Q1137" s="657"/>
      <c r="R1137" s="704"/>
      <c r="S1137" s="3180"/>
    </row>
    <row r="1138" spans="7:19" ht="15" customHeight="1">
      <c r="G1138" s="1047"/>
      <c r="H1138" s="655"/>
      <c r="I1138" s="655"/>
      <c r="J1138" s="655"/>
      <c r="K1138" s="655"/>
      <c r="L1138" s="655"/>
      <c r="M1138" s="655"/>
      <c r="N1138" s="1310"/>
      <c r="O1138" s="655"/>
      <c r="P1138" s="656"/>
      <c r="Q1138" s="657"/>
      <c r="R1138" s="704"/>
      <c r="S1138" s="3180"/>
    </row>
    <row r="1139" spans="7:19" ht="15" customHeight="1">
      <c r="G1139" s="1047"/>
      <c r="H1139" s="655"/>
      <c r="I1139" s="655"/>
      <c r="J1139" s="655"/>
      <c r="K1139" s="655"/>
      <c r="L1139" s="655"/>
      <c r="M1139" s="655"/>
      <c r="N1139" s="1310"/>
      <c r="O1139" s="655"/>
      <c r="P1139" s="656"/>
      <c r="Q1139" s="657"/>
      <c r="R1139" s="704"/>
      <c r="S1139" s="3180"/>
    </row>
    <row r="1140" spans="7:19" ht="15" customHeight="1">
      <c r="G1140" s="1047"/>
      <c r="H1140" s="655"/>
      <c r="I1140" s="655"/>
      <c r="J1140" s="655"/>
      <c r="K1140" s="655"/>
      <c r="L1140" s="655"/>
      <c r="M1140" s="655"/>
      <c r="N1140" s="1310"/>
      <c r="O1140" s="655"/>
      <c r="P1140" s="656"/>
      <c r="Q1140" s="657"/>
      <c r="R1140" s="704"/>
      <c r="S1140" s="3180"/>
    </row>
    <row r="1141" spans="7:19" ht="15" customHeight="1">
      <c r="G1141" s="1047"/>
      <c r="H1141" s="655"/>
      <c r="I1141" s="655"/>
      <c r="J1141" s="655"/>
      <c r="K1141" s="655"/>
      <c r="L1141" s="655"/>
      <c r="M1141" s="655"/>
      <c r="N1141" s="1310"/>
      <c r="O1141" s="655"/>
      <c r="P1141" s="656"/>
      <c r="Q1141" s="657"/>
      <c r="R1141" s="704"/>
      <c r="S1141" s="3180"/>
    </row>
    <row r="1142" spans="7:19" ht="15" customHeight="1">
      <c r="G1142" s="1047"/>
      <c r="H1142" s="655"/>
      <c r="I1142" s="655"/>
      <c r="J1142" s="655"/>
      <c r="K1142" s="655"/>
      <c r="L1142" s="655"/>
      <c r="M1142" s="655"/>
      <c r="N1142" s="1310"/>
      <c r="O1142" s="655"/>
      <c r="P1142" s="656"/>
      <c r="Q1142" s="657"/>
      <c r="R1142" s="704"/>
      <c r="S1142" s="3180"/>
    </row>
    <row r="1143" spans="7:19" ht="15" customHeight="1">
      <c r="G1143" s="1047"/>
      <c r="H1143" s="655"/>
      <c r="I1143" s="655"/>
      <c r="J1143" s="655"/>
      <c r="K1143" s="655"/>
      <c r="L1143" s="655"/>
      <c r="M1143" s="655"/>
      <c r="N1143" s="1310"/>
      <c r="O1143" s="655"/>
      <c r="P1143" s="656"/>
      <c r="Q1143" s="657"/>
      <c r="R1143" s="704"/>
      <c r="S1143" s="3180"/>
    </row>
    <row r="1144" spans="7:19" ht="15" customHeight="1">
      <c r="G1144" s="1047"/>
      <c r="H1144" s="655"/>
      <c r="I1144" s="655"/>
      <c r="J1144" s="655"/>
      <c r="K1144" s="655"/>
      <c r="L1144" s="655"/>
      <c r="M1144" s="655"/>
      <c r="N1144" s="1310"/>
      <c r="O1144" s="655"/>
      <c r="P1144" s="656"/>
      <c r="Q1144" s="657"/>
      <c r="R1144" s="704"/>
      <c r="S1144" s="3180"/>
    </row>
    <row r="1145" spans="7:19" ht="15" customHeight="1">
      <c r="G1145" s="1047"/>
      <c r="H1145" s="655"/>
      <c r="I1145" s="655"/>
      <c r="J1145" s="655"/>
      <c r="K1145" s="655"/>
      <c r="L1145" s="655"/>
      <c r="M1145" s="655"/>
      <c r="N1145" s="1310"/>
      <c r="O1145" s="655"/>
      <c r="P1145" s="656"/>
      <c r="Q1145" s="657"/>
      <c r="R1145" s="704"/>
      <c r="S1145" s="3180"/>
    </row>
    <row r="1146" spans="7:19" ht="15" customHeight="1">
      <c r="G1146" s="1047"/>
      <c r="H1146" s="655"/>
      <c r="I1146" s="655"/>
      <c r="J1146" s="655"/>
      <c r="K1146" s="655"/>
      <c r="L1146" s="655"/>
      <c r="M1146" s="655"/>
      <c r="N1146" s="1310"/>
      <c r="O1146" s="655"/>
      <c r="P1146" s="656"/>
      <c r="Q1146" s="657"/>
      <c r="R1146" s="704"/>
      <c r="S1146" s="3180"/>
    </row>
    <row r="1147" spans="7:19" ht="15" customHeight="1">
      <c r="G1147" s="1047"/>
      <c r="H1147" s="655"/>
      <c r="I1147" s="655"/>
      <c r="J1147" s="655"/>
      <c r="K1147" s="655"/>
      <c r="L1147" s="655"/>
      <c r="M1147" s="655"/>
      <c r="N1147" s="1310"/>
      <c r="O1147" s="655"/>
      <c r="P1147" s="656"/>
      <c r="Q1147" s="657"/>
      <c r="R1147" s="704"/>
      <c r="S1147" s="3180"/>
    </row>
    <row r="1148" spans="7:19" ht="15" customHeight="1">
      <c r="G1148" s="1047"/>
      <c r="H1148" s="655"/>
      <c r="I1148" s="655"/>
      <c r="J1148" s="655"/>
      <c r="K1148" s="655"/>
      <c r="L1148" s="655"/>
      <c r="M1148" s="655"/>
      <c r="N1148" s="1310"/>
      <c r="O1148" s="655"/>
      <c r="P1148" s="656"/>
      <c r="Q1148" s="657"/>
      <c r="R1148" s="704"/>
      <c r="S1148" s="3180"/>
    </row>
    <row r="1149" spans="7:19" ht="15" customHeight="1">
      <c r="G1149" s="1047"/>
      <c r="H1149" s="655"/>
      <c r="I1149" s="655"/>
      <c r="J1149" s="655"/>
      <c r="K1149" s="655"/>
      <c r="L1149" s="655"/>
      <c r="M1149" s="655"/>
      <c r="N1149" s="1310"/>
      <c r="O1149" s="655"/>
      <c r="P1149" s="656"/>
      <c r="Q1149" s="657"/>
      <c r="R1149" s="704"/>
      <c r="S1149" s="3180"/>
    </row>
    <row r="1150" spans="7:19" ht="15" customHeight="1">
      <c r="G1150" s="1047"/>
      <c r="H1150" s="655"/>
      <c r="I1150" s="655"/>
      <c r="J1150" s="655"/>
      <c r="K1150" s="655"/>
      <c r="L1150" s="655"/>
      <c r="M1150" s="655"/>
      <c r="N1150" s="1310"/>
      <c r="O1150" s="655"/>
      <c r="P1150" s="656"/>
      <c r="Q1150" s="657"/>
      <c r="R1150" s="704"/>
      <c r="S1150" s="3180"/>
    </row>
    <row r="1151" spans="7:19" ht="15" customHeight="1">
      <c r="G1151" s="1047"/>
      <c r="H1151" s="655"/>
      <c r="I1151" s="655"/>
      <c r="J1151" s="655"/>
      <c r="K1151" s="655"/>
      <c r="L1151" s="655"/>
      <c r="M1151" s="655"/>
      <c r="N1151" s="1310"/>
      <c r="O1151" s="655"/>
      <c r="P1151" s="656"/>
      <c r="Q1151" s="657"/>
      <c r="R1151" s="704"/>
      <c r="S1151" s="3180"/>
    </row>
    <row r="1152" spans="7:19" ht="15" customHeight="1">
      <c r="G1152" s="1047"/>
      <c r="H1152" s="655"/>
      <c r="I1152" s="655"/>
      <c r="J1152" s="655"/>
      <c r="K1152" s="655"/>
      <c r="L1152" s="655"/>
      <c r="M1152" s="655"/>
      <c r="N1152" s="1310"/>
      <c r="O1152" s="655"/>
      <c r="P1152" s="656"/>
      <c r="Q1152" s="657"/>
      <c r="R1152" s="704"/>
      <c r="S1152" s="3180"/>
    </row>
    <row r="1153" spans="7:19" ht="15" customHeight="1">
      <c r="G1153" s="1047"/>
      <c r="H1153" s="655"/>
      <c r="I1153" s="655"/>
      <c r="J1153" s="655"/>
      <c r="K1153" s="655"/>
      <c r="L1153" s="655"/>
      <c r="M1153" s="655"/>
      <c r="N1153" s="1310"/>
      <c r="O1153" s="655"/>
      <c r="P1153" s="656"/>
      <c r="Q1153" s="657"/>
      <c r="R1153" s="704"/>
      <c r="S1153" s="3180"/>
    </row>
    <row r="1154" spans="7:19" ht="15" customHeight="1">
      <c r="G1154" s="1047"/>
      <c r="H1154" s="655"/>
      <c r="I1154" s="655"/>
      <c r="J1154" s="655"/>
      <c r="K1154" s="655"/>
      <c r="L1154" s="655"/>
      <c r="M1154" s="655"/>
      <c r="N1154" s="1310"/>
      <c r="O1154" s="655"/>
      <c r="P1154" s="656"/>
      <c r="Q1154" s="657"/>
      <c r="R1154" s="704"/>
      <c r="S1154" s="3180"/>
    </row>
    <row r="1155" spans="7:19" ht="15" customHeight="1">
      <c r="G1155" s="1047"/>
      <c r="H1155" s="655"/>
      <c r="I1155" s="655"/>
      <c r="J1155" s="655"/>
      <c r="K1155" s="655"/>
      <c r="L1155" s="655"/>
      <c r="M1155" s="655"/>
      <c r="N1155" s="1310"/>
      <c r="O1155" s="655"/>
      <c r="P1155" s="656"/>
      <c r="Q1155" s="657"/>
      <c r="R1155" s="704"/>
      <c r="S1155" s="3180"/>
    </row>
    <row r="1156" spans="7:19" ht="15" customHeight="1">
      <c r="G1156" s="1047"/>
      <c r="H1156" s="655"/>
      <c r="I1156" s="655"/>
      <c r="J1156" s="655"/>
      <c r="K1156" s="655"/>
      <c r="L1156" s="655"/>
      <c r="M1156" s="655"/>
      <c r="N1156" s="1310"/>
      <c r="O1156" s="655"/>
      <c r="P1156" s="656"/>
      <c r="Q1156" s="657"/>
      <c r="R1156" s="704"/>
      <c r="S1156" s="3180"/>
    </row>
    <row r="1157" spans="7:19" ht="15" customHeight="1">
      <c r="G1157" s="1047"/>
      <c r="H1157" s="655"/>
      <c r="I1157" s="655"/>
      <c r="J1157" s="655"/>
      <c r="K1157" s="655"/>
      <c r="L1157" s="655"/>
      <c r="M1157" s="655"/>
      <c r="N1157" s="1310"/>
      <c r="O1157" s="655"/>
      <c r="P1157" s="656"/>
      <c r="Q1157" s="657"/>
      <c r="R1157" s="704"/>
      <c r="S1157" s="3180"/>
    </row>
    <row r="1158" spans="7:19" ht="15" customHeight="1">
      <c r="G1158" s="1047"/>
      <c r="H1158" s="655"/>
      <c r="I1158" s="655"/>
      <c r="J1158" s="655"/>
      <c r="K1158" s="655"/>
      <c r="L1158" s="655"/>
      <c r="M1158" s="655"/>
      <c r="N1158" s="1310"/>
      <c r="O1158" s="655"/>
      <c r="P1158" s="656"/>
      <c r="Q1158" s="657"/>
      <c r="R1158" s="704"/>
      <c r="S1158" s="3180"/>
    </row>
    <row r="1159" spans="7:19" ht="15" customHeight="1">
      <c r="G1159" s="1047"/>
      <c r="H1159" s="655"/>
      <c r="I1159" s="655"/>
      <c r="J1159" s="655"/>
      <c r="K1159" s="655"/>
      <c r="L1159" s="655"/>
      <c r="M1159" s="655"/>
      <c r="N1159" s="1310"/>
      <c r="O1159" s="655"/>
      <c r="P1159" s="656"/>
      <c r="Q1159" s="657"/>
      <c r="R1159" s="704"/>
      <c r="S1159" s="3180"/>
    </row>
    <row r="1160" spans="7:19" ht="15" customHeight="1">
      <c r="G1160" s="1047"/>
      <c r="H1160" s="655"/>
      <c r="I1160" s="655"/>
      <c r="J1160" s="655"/>
      <c r="K1160" s="655"/>
      <c r="L1160" s="655"/>
      <c r="M1160" s="655"/>
      <c r="N1160" s="1310"/>
      <c r="O1160" s="655"/>
      <c r="P1160" s="656"/>
      <c r="Q1160" s="657"/>
      <c r="R1160" s="704"/>
      <c r="S1160" s="3180"/>
    </row>
    <row r="1161" spans="7:19" ht="15" customHeight="1">
      <c r="G1161" s="1047"/>
      <c r="H1161" s="655"/>
      <c r="I1161" s="655"/>
      <c r="J1161" s="655"/>
      <c r="K1161" s="655"/>
      <c r="L1161" s="655"/>
      <c r="M1161" s="655"/>
      <c r="N1161" s="1310"/>
      <c r="O1161" s="655"/>
      <c r="P1161" s="656"/>
      <c r="Q1161" s="657"/>
      <c r="R1161" s="704"/>
      <c r="S1161" s="3180"/>
    </row>
    <row r="1162" spans="7:19" ht="15" customHeight="1">
      <c r="G1162" s="1047"/>
      <c r="H1162" s="655"/>
      <c r="I1162" s="655"/>
      <c r="J1162" s="655"/>
      <c r="K1162" s="655"/>
      <c r="L1162" s="655"/>
      <c r="M1162" s="655"/>
      <c r="N1162" s="1310"/>
      <c r="O1162" s="655"/>
      <c r="P1162" s="656"/>
      <c r="Q1162" s="657"/>
      <c r="R1162" s="704"/>
      <c r="S1162" s="3180"/>
    </row>
    <row r="1163" spans="7:19" ht="15" customHeight="1">
      <c r="G1163" s="1047"/>
      <c r="H1163" s="655"/>
      <c r="I1163" s="655"/>
      <c r="J1163" s="655"/>
      <c r="K1163" s="655"/>
      <c r="L1163" s="655"/>
      <c r="M1163" s="655"/>
      <c r="N1163" s="1310"/>
      <c r="O1163" s="655"/>
      <c r="P1163" s="656"/>
      <c r="Q1163" s="657"/>
      <c r="R1163" s="704"/>
      <c r="S1163" s="3180"/>
    </row>
    <row r="1164" spans="7:19" ht="15" customHeight="1">
      <c r="G1164" s="1047"/>
      <c r="H1164" s="655"/>
      <c r="I1164" s="655"/>
      <c r="J1164" s="655"/>
      <c r="K1164" s="655"/>
      <c r="L1164" s="655"/>
      <c r="M1164" s="655"/>
      <c r="N1164" s="1310"/>
      <c r="O1164" s="655"/>
      <c r="P1164" s="656"/>
      <c r="Q1164" s="657"/>
      <c r="R1164" s="704"/>
      <c r="S1164" s="3180"/>
    </row>
    <row r="1165" spans="7:19" ht="15" customHeight="1">
      <c r="G1165" s="1047"/>
      <c r="H1165" s="655"/>
      <c r="I1165" s="655"/>
      <c r="J1165" s="655"/>
      <c r="K1165" s="655"/>
      <c r="L1165" s="655"/>
      <c r="M1165" s="655"/>
      <c r="N1165" s="1310"/>
      <c r="O1165" s="655"/>
      <c r="P1165" s="656"/>
      <c r="Q1165" s="657"/>
      <c r="R1165" s="704"/>
      <c r="S1165" s="3180"/>
    </row>
    <row r="1166" spans="7:19" ht="15" customHeight="1">
      <c r="G1166" s="1047"/>
      <c r="H1166" s="655"/>
      <c r="I1166" s="655"/>
      <c r="J1166" s="655"/>
      <c r="K1166" s="655"/>
      <c r="L1166" s="655"/>
      <c r="M1166" s="655"/>
      <c r="N1166" s="1310"/>
      <c r="O1166" s="655"/>
      <c r="P1166" s="656"/>
      <c r="Q1166" s="657"/>
      <c r="R1166" s="704"/>
      <c r="S1166" s="3180"/>
    </row>
    <row r="1167" spans="7:19" ht="15" customHeight="1">
      <c r="G1167" s="1047"/>
      <c r="H1167" s="655"/>
      <c r="I1167" s="655"/>
      <c r="J1167" s="655"/>
      <c r="K1167" s="655"/>
      <c r="L1167" s="655"/>
      <c r="M1167" s="655"/>
      <c r="N1167" s="1310"/>
      <c r="O1167" s="655"/>
      <c r="P1167" s="656"/>
      <c r="Q1167" s="657"/>
      <c r="R1167" s="704"/>
      <c r="S1167" s="3180"/>
    </row>
    <row r="1168" spans="7:19" ht="15" customHeight="1">
      <c r="G1168" s="1047"/>
      <c r="H1168" s="655"/>
      <c r="I1168" s="655"/>
      <c r="J1168" s="655"/>
      <c r="K1168" s="655"/>
      <c r="L1168" s="655"/>
      <c r="M1168" s="655"/>
      <c r="N1168" s="1310"/>
      <c r="O1168" s="655"/>
      <c r="P1168" s="656"/>
      <c r="Q1168" s="657"/>
      <c r="R1168" s="704"/>
      <c r="S1168" s="3180"/>
    </row>
    <row r="1169" spans="7:19" ht="15" customHeight="1">
      <c r="G1169" s="1047"/>
      <c r="H1169" s="655"/>
      <c r="I1169" s="655"/>
      <c r="J1169" s="655"/>
      <c r="K1169" s="655"/>
      <c r="L1169" s="655"/>
      <c r="M1169" s="655"/>
      <c r="N1169" s="1310"/>
      <c r="O1169" s="655"/>
      <c r="P1169" s="656"/>
      <c r="Q1169" s="657"/>
      <c r="R1169" s="704"/>
      <c r="S1169" s="3180"/>
    </row>
    <row r="1170" spans="7:19" ht="15" customHeight="1">
      <c r="G1170" s="1047"/>
      <c r="H1170" s="655"/>
      <c r="I1170" s="655"/>
      <c r="J1170" s="655"/>
      <c r="K1170" s="655"/>
      <c r="L1170" s="655"/>
      <c r="M1170" s="655"/>
      <c r="N1170" s="1310"/>
      <c r="O1170" s="655"/>
      <c r="P1170" s="656"/>
      <c r="Q1170" s="657"/>
      <c r="R1170" s="704"/>
      <c r="S1170" s="3180"/>
    </row>
    <row r="1171" spans="7:19" ht="15" customHeight="1">
      <c r="G1171" s="1047"/>
      <c r="H1171" s="655"/>
      <c r="I1171" s="655"/>
      <c r="J1171" s="655"/>
      <c r="K1171" s="655"/>
      <c r="L1171" s="655"/>
      <c r="M1171" s="655"/>
      <c r="N1171" s="1310"/>
      <c r="O1171" s="655"/>
      <c r="P1171" s="656"/>
      <c r="Q1171" s="657"/>
      <c r="R1171" s="704"/>
      <c r="S1171" s="3180"/>
    </row>
    <row r="1172" spans="7:19" ht="15" customHeight="1">
      <c r="G1172" s="1047"/>
      <c r="H1172" s="655"/>
      <c r="I1172" s="655"/>
      <c r="J1172" s="655"/>
      <c r="K1172" s="655"/>
      <c r="L1172" s="655"/>
      <c r="M1172" s="655"/>
      <c r="N1172" s="1310"/>
      <c r="O1172" s="655"/>
      <c r="P1172" s="656"/>
      <c r="Q1172" s="657"/>
      <c r="R1172" s="704"/>
      <c r="S1172" s="3180"/>
    </row>
    <row r="1173" spans="7:19" ht="15" customHeight="1">
      <c r="G1173" s="1047"/>
      <c r="H1173" s="655"/>
      <c r="I1173" s="655"/>
      <c r="J1173" s="655"/>
      <c r="K1173" s="655"/>
      <c r="L1173" s="655"/>
      <c r="M1173" s="655"/>
      <c r="N1173" s="1310"/>
      <c r="O1173" s="655"/>
      <c r="P1173" s="656"/>
      <c r="Q1173" s="657"/>
      <c r="R1173" s="704"/>
      <c r="S1173" s="3180"/>
    </row>
    <row r="1174" spans="7:19" ht="15" customHeight="1">
      <c r="G1174" s="1047"/>
      <c r="H1174" s="655"/>
      <c r="I1174" s="655"/>
      <c r="J1174" s="655"/>
      <c r="K1174" s="655"/>
      <c r="L1174" s="655"/>
      <c r="M1174" s="655"/>
      <c r="N1174" s="1310"/>
      <c r="O1174" s="655"/>
      <c r="P1174" s="656"/>
      <c r="Q1174" s="657"/>
      <c r="R1174" s="704"/>
      <c r="S1174" s="3180"/>
    </row>
    <row r="1175" spans="7:19" ht="15" customHeight="1">
      <c r="G1175" s="1047"/>
      <c r="H1175" s="655"/>
      <c r="I1175" s="655"/>
      <c r="J1175" s="655"/>
      <c r="K1175" s="655"/>
      <c r="L1175" s="655"/>
      <c r="M1175" s="655"/>
      <c r="N1175" s="1310"/>
      <c r="O1175" s="655"/>
      <c r="P1175" s="656"/>
      <c r="Q1175" s="657"/>
      <c r="R1175" s="704"/>
      <c r="S1175" s="3180"/>
    </row>
    <row r="1176" spans="7:19" ht="15" customHeight="1">
      <c r="G1176" s="1047"/>
      <c r="H1176" s="655"/>
      <c r="I1176" s="655"/>
      <c r="J1176" s="655"/>
      <c r="K1176" s="655"/>
      <c r="L1176" s="655"/>
      <c r="M1176" s="655"/>
      <c r="N1176" s="1310"/>
      <c r="O1176" s="655"/>
      <c r="P1176" s="656"/>
      <c r="Q1176" s="657"/>
      <c r="R1176" s="704"/>
      <c r="S1176" s="3180"/>
    </row>
    <row r="1177" spans="7:19" ht="15" customHeight="1">
      <c r="G1177" s="1047"/>
      <c r="H1177" s="655"/>
      <c r="I1177" s="655"/>
      <c r="J1177" s="655"/>
      <c r="K1177" s="655"/>
      <c r="L1177" s="655"/>
      <c r="M1177" s="655"/>
      <c r="N1177" s="1310"/>
      <c r="O1177" s="655"/>
      <c r="P1177" s="656"/>
      <c r="Q1177" s="657"/>
      <c r="R1177" s="704"/>
      <c r="S1177" s="3180"/>
    </row>
    <row r="1178" spans="7:19" ht="15" customHeight="1">
      <c r="G1178" s="1047"/>
      <c r="H1178" s="655"/>
      <c r="I1178" s="655"/>
      <c r="J1178" s="655"/>
      <c r="K1178" s="655"/>
      <c r="L1178" s="655"/>
      <c r="M1178" s="655"/>
      <c r="N1178" s="1310"/>
      <c r="O1178" s="655"/>
      <c r="P1178" s="656"/>
      <c r="Q1178" s="657"/>
      <c r="R1178" s="704"/>
      <c r="S1178" s="3180"/>
    </row>
    <row r="1179" spans="7:19" ht="15" customHeight="1">
      <c r="G1179" s="1047"/>
      <c r="H1179" s="655"/>
      <c r="I1179" s="655"/>
      <c r="J1179" s="655"/>
      <c r="K1179" s="655"/>
      <c r="L1179" s="655"/>
      <c r="M1179" s="655"/>
      <c r="N1179" s="1310"/>
      <c r="O1179" s="655"/>
      <c r="P1179" s="656"/>
      <c r="Q1179" s="657"/>
      <c r="R1179" s="704"/>
      <c r="S1179" s="3180"/>
    </row>
    <row r="1180" spans="7:19" ht="15" customHeight="1">
      <c r="G1180" s="1047"/>
      <c r="H1180" s="655"/>
      <c r="I1180" s="655"/>
      <c r="J1180" s="655"/>
      <c r="K1180" s="655"/>
      <c r="L1180" s="655"/>
      <c r="M1180" s="655"/>
      <c r="N1180" s="1310"/>
      <c r="O1180" s="655"/>
      <c r="P1180" s="656"/>
      <c r="Q1180" s="657"/>
      <c r="R1180" s="704"/>
      <c r="S1180" s="3180"/>
    </row>
    <row r="1181" spans="7:19" ht="15" customHeight="1">
      <c r="G1181" s="1047"/>
      <c r="H1181" s="655"/>
      <c r="I1181" s="655"/>
      <c r="J1181" s="655"/>
      <c r="K1181" s="655"/>
      <c r="L1181" s="655"/>
      <c r="M1181" s="655"/>
      <c r="N1181" s="1310"/>
      <c r="O1181" s="655"/>
      <c r="P1181" s="656"/>
      <c r="Q1181" s="657"/>
      <c r="R1181" s="704"/>
      <c r="S1181" s="3180"/>
    </row>
    <row r="1182" spans="7:19" ht="15" customHeight="1">
      <c r="G1182" s="1047"/>
      <c r="H1182" s="655"/>
      <c r="I1182" s="655"/>
      <c r="J1182" s="655"/>
      <c r="K1182" s="655"/>
      <c r="L1182" s="655"/>
      <c r="M1182" s="655"/>
      <c r="N1182" s="1310"/>
      <c r="O1182" s="655"/>
      <c r="P1182" s="656"/>
      <c r="Q1182" s="657"/>
      <c r="R1182" s="704"/>
      <c r="S1182" s="3180"/>
    </row>
    <row r="1183" spans="7:19" ht="15" customHeight="1">
      <c r="G1183" s="1047"/>
      <c r="H1183" s="655"/>
      <c r="I1183" s="655"/>
      <c r="J1183" s="655"/>
      <c r="K1183" s="655"/>
      <c r="L1183" s="655"/>
      <c r="M1183" s="655"/>
      <c r="N1183" s="1310"/>
      <c r="O1183" s="655"/>
      <c r="P1183" s="656"/>
      <c r="Q1183" s="657"/>
      <c r="R1183" s="704"/>
      <c r="S1183" s="3180"/>
    </row>
    <row r="1184" spans="7:19" ht="15" customHeight="1">
      <c r="G1184" s="1047"/>
      <c r="H1184" s="655"/>
      <c r="I1184" s="655"/>
      <c r="J1184" s="655"/>
      <c r="K1184" s="655"/>
      <c r="L1184" s="655"/>
      <c r="M1184" s="655"/>
      <c r="N1184" s="1310"/>
      <c r="O1184" s="655"/>
      <c r="P1184" s="656"/>
      <c r="Q1184" s="657"/>
      <c r="R1184" s="704"/>
      <c r="S1184" s="3180"/>
    </row>
    <row r="1185" spans="7:19" ht="15" customHeight="1">
      <c r="G1185" s="1047"/>
      <c r="H1185" s="655"/>
      <c r="I1185" s="655"/>
      <c r="J1185" s="655"/>
      <c r="K1185" s="655"/>
      <c r="L1185" s="655"/>
      <c r="M1185" s="655"/>
      <c r="N1185" s="1310"/>
      <c r="O1185" s="655"/>
      <c r="P1185" s="656"/>
      <c r="Q1185" s="657"/>
      <c r="R1185" s="704"/>
      <c r="S1185" s="3180"/>
    </row>
    <row r="1186" spans="7:19" ht="15" customHeight="1">
      <c r="G1186" s="1047"/>
      <c r="H1186" s="655"/>
      <c r="I1186" s="655"/>
      <c r="J1186" s="655"/>
      <c r="K1186" s="655"/>
      <c r="L1186" s="655"/>
      <c r="M1186" s="655"/>
      <c r="N1186" s="1310"/>
      <c r="O1186" s="655"/>
      <c r="P1186" s="656"/>
      <c r="Q1186" s="657"/>
      <c r="R1186" s="704"/>
      <c r="S1186" s="3180"/>
    </row>
    <row r="1187" spans="7:19" ht="15" customHeight="1">
      <c r="G1187" s="1047"/>
      <c r="H1187" s="655"/>
      <c r="I1187" s="655"/>
      <c r="J1187" s="655"/>
      <c r="K1187" s="655"/>
      <c r="L1187" s="655"/>
      <c r="M1187" s="655"/>
      <c r="N1187" s="1310"/>
      <c r="O1187" s="655"/>
      <c r="P1187" s="656"/>
      <c r="Q1187" s="657"/>
      <c r="R1187" s="704"/>
      <c r="S1187" s="3180"/>
    </row>
    <row r="1188" spans="7:19" ht="15" customHeight="1">
      <c r="G1188" s="1047"/>
      <c r="H1188" s="655"/>
      <c r="I1188" s="655"/>
      <c r="J1188" s="655"/>
      <c r="K1188" s="655"/>
      <c r="L1188" s="655"/>
      <c r="M1188" s="655"/>
      <c r="N1188" s="1310"/>
      <c r="O1188" s="655"/>
      <c r="P1188" s="656"/>
      <c r="Q1188" s="657"/>
      <c r="R1188" s="704"/>
      <c r="S1188" s="3180"/>
    </row>
    <row r="1189" spans="7:19" ht="15" customHeight="1">
      <c r="G1189" s="1047"/>
      <c r="H1189" s="655"/>
      <c r="I1189" s="655"/>
      <c r="J1189" s="655"/>
      <c r="K1189" s="655"/>
      <c r="L1189" s="655"/>
      <c r="M1189" s="655"/>
      <c r="N1189" s="1310"/>
      <c r="O1189" s="655"/>
      <c r="P1189" s="656"/>
      <c r="Q1189" s="657"/>
      <c r="R1189" s="704"/>
      <c r="S1189" s="3180"/>
    </row>
    <row r="1190" spans="7:19" ht="15" customHeight="1">
      <c r="G1190" s="1047"/>
      <c r="H1190" s="655"/>
      <c r="I1190" s="655"/>
      <c r="J1190" s="655"/>
      <c r="K1190" s="655"/>
      <c r="L1190" s="655"/>
      <c r="M1190" s="655"/>
      <c r="N1190" s="1310"/>
      <c r="O1190" s="655"/>
      <c r="P1190" s="656"/>
      <c r="Q1190" s="657"/>
      <c r="R1190" s="704"/>
      <c r="S1190" s="3180"/>
    </row>
    <row r="1191" spans="7:19" ht="15" customHeight="1">
      <c r="G1191" s="1047"/>
      <c r="H1191" s="655"/>
      <c r="I1191" s="655"/>
      <c r="J1191" s="655"/>
      <c r="K1191" s="655"/>
      <c r="L1191" s="655"/>
      <c r="M1191" s="655"/>
      <c r="N1191" s="1310"/>
      <c r="O1191" s="655"/>
      <c r="P1191" s="656"/>
      <c r="Q1191" s="657"/>
      <c r="R1191" s="704"/>
      <c r="S1191" s="3180"/>
    </row>
    <row r="1192" spans="7:19" ht="15" customHeight="1">
      <c r="G1192" s="1047"/>
      <c r="H1192" s="655"/>
      <c r="I1192" s="655"/>
      <c r="J1192" s="655"/>
      <c r="K1192" s="655"/>
      <c r="L1192" s="655"/>
      <c r="M1192" s="655"/>
      <c r="N1192" s="1310"/>
      <c r="O1192" s="655"/>
      <c r="P1192" s="656"/>
      <c r="Q1192" s="657"/>
      <c r="R1192" s="704"/>
      <c r="S1192" s="3180"/>
    </row>
    <row r="1193" spans="7:19" ht="15" customHeight="1">
      <c r="G1193" s="1047"/>
      <c r="H1193" s="655"/>
      <c r="I1193" s="655"/>
      <c r="J1193" s="655"/>
      <c r="K1193" s="655"/>
      <c r="L1193" s="655"/>
      <c r="M1193" s="655"/>
      <c r="N1193" s="1310"/>
      <c r="O1193" s="655"/>
      <c r="P1193" s="656"/>
      <c r="Q1193" s="657"/>
      <c r="R1193" s="704"/>
      <c r="S1193" s="3180"/>
    </row>
    <row r="1194" spans="7:19" ht="15" customHeight="1">
      <c r="G1194" s="1047"/>
      <c r="H1194" s="655"/>
      <c r="I1194" s="655"/>
      <c r="J1194" s="655"/>
      <c r="K1194" s="655"/>
      <c r="L1194" s="655"/>
      <c r="M1194" s="655"/>
      <c r="N1194" s="1310"/>
      <c r="O1194" s="655"/>
      <c r="P1194" s="656"/>
      <c r="Q1194" s="657"/>
      <c r="R1194" s="704"/>
      <c r="S1194" s="3180"/>
    </row>
    <row r="1195" spans="7:19" ht="15" customHeight="1">
      <c r="G1195" s="1047"/>
      <c r="H1195" s="655"/>
      <c r="I1195" s="655"/>
      <c r="J1195" s="655"/>
      <c r="K1195" s="655"/>
      <c r="L1195" s="655"/>
      <c r="M1195" s="655"/>
      <c r="N1195" s="1310"/>
      <c r="O1195" s="655"/>
      <c r="P1195" s="656"/>
      <c r="Q1195" s="657"/>
      <c r="R1195" s="704"/>
      <c r="S1195" s="3180"/>
    </row>
    <row r="1196" spans="7:19" ht="15" customHeight="1">
      <c r="G1196" s="1047"/>
      <c r="H1196" s="655"/>
      <c r="I1196" s="655"/>
      <c r="J1196" s="655"/>
      <c r="K1196" s="655"/>
      <c r="L1196" s="655"/>
      <c r="M1196" s="655"/>
      <c r="N1196" s="1310"/>
      <c r="O1196" s="655"/>
      <c r="P1196" s="656"/>
      <c r="Q1196" s="657"/>
      <c r="R1196" s="704"/>
      <c r="S1196" s="3180"/>
    </row>
    <row r="1197" spans="7:19" ht="15" customHeight="1">
      <c r="G1197" s="1047"/>
      <c r="H1197" s="655"/>
      <c r="I1197" s="655"/>
      <c r="J1197" s="655"/>
      <c r="K1197" s="655"/>
      <c r="L1197" s="655"/>
      <c r="M1197" s="655"/>
      <c r="N1197" s="1310"/>
      <c r="O1197" s="655"/>
      <c r="P1197" s="656"/>
      <c r="Q1197" s="657"/>
      <c r="R1197" s="704"/>
      <c r="S1197" s="3180"/>
    </row>
    <row r="1198" spans="7:19" ht="15" customHeight="1">
      <c r="G1198" s="1047"/>
      <c r="H1198" s="655"/>
      <c r="I1198" s="655"/>
      <c r="J1198" s="655"/>
      <c r="K1198" s="655"/>
      <c r="L1198" s="655"/>
      <c r="M1198" s="655"/>
      <c r="N1198" s="1310"/>
      <c r="O1198" s="655"/>
      <c r="P1198" s="656"/>
      <c r="Q1198" s="657"/>
      <c r="R1198" s="704"/>
      <c r="S1198" s="3180"/>
    </row>
    <row r="1199" spans="7:19" ht="15" customHeight="1">
      <c r="G1199" s="1047"/>
      <c r="H1199" s="655"/>
      <c r="I1199" s="655"/>
      <c r="J1199" s="655"/>
      <c r="K1199" s="655"/>
      <c r="L1199" s="655"/>
      <c r="M1199" s="655"/>
      <c r="N1199" s="1310"/>
      <c r="O1199" s="655"/>
      <c r="P1199" s="656"/>
      <c r="Q1199" s="657"/>
      <c r="R1199" s="704"/>
      <c r="S1199" s="3180"/>
    </row>
    <row r="1200" spans="7:19" ht="15" customHeight="1">
      <c r="G1200" s="1047"/>
      <c r="H1200" s="655"/>
      <c r="I1200" s="655"/>
      <c r="J1200" s="655"/>
      <c r="K1200" s="655"/>
      <c r="L1200" s="655"/>
      <c r="M1200" s="655"/>
      <c r="N1200" s="1310"/>
      <c r="O1200" s="655"/>
      <c r="P1200" s="656"/>
      <c r="Q1200" s="657"/>
      <c r="R1200" s="704"/>
      <c r="S1200" s="3180"/>
    </row>
    <row r="1201" spans="7:19" ht="15" customHeight="1">
      <c r="G1201" s="1047"/>
      <c r="H1201" s="655"/>
      <c r="I1201" s="655"/>
      <c r="J1201" s="655"/>
      <c r="K1201" s="655"/>
      <c r="L1201" s="655"/>
      <c r="M1201" s="655"/>
      <c r="N1201" s="1310"/>
      <c r="O1201" s="655"/>
      <c r="P1201" s="656"/>
      <c r="Q1201" s="657"/>
      <c r="R1201" s="704"/>
      <c r="S1201" s="3180"/>
    </row>
    <row r="1202" spans="7:19" ht="15" customHeight="1">
      <c r="G1202" s="1047"/>
      <c r="H1202" s="655"/>
      <c r="I1202" s="655"/>
      <c r="J1202" s="655"/>
      <c r="K1202" s="655"/>
      <c r="L1202" s="655"/>
      <c r="M1202" s="655"/>
      <c r="N1202" s="1310"/>
      <c r="O1202" s="655"/>
      <c r="P1202" s="656"/>
      <c r="Q1202" s="657"/>
      <c r="R1202" s="704"/>
      <c r="S1202" s="3180"/>
    </row>
    <row r="1203" spans="7:19" ht="15" customHeight="1">
      <c r="G1203" s="1047"/>
      <c r="H1203" s="655"/>
      <c r="I1203" s="655"/>
      <c r="J1203" s="655"/>
      <c r="K1203" s="655"/>
      <c r="L1203" s="655"/>
      <c r="M1203" s="655"/>
      <c r="N1203" s="1310"/>
      <c r="O1203" s="655"/>
      <c r="P1203" s="656"/>
      <c r="Q1203" s="657"/>
      <c r="R1203" s="704"/>
      <c r="S1203" s="3180"/>
    </row>
    <row r="1204" spans="7:19" ht="15" customHeight="1">
      <c r="G1204" s="1047"/>
      <c r="H1204" s="655"/>
      <c r="I1204" s="655"/>
      <c r="J1204" s="655"/>
      <c r="K1204" s="655"/>
      <c r="L1204" s="655"/>
      <c r="M1204" s="655"/>
      <c r="N1204" s="1310"/>
      <c r="O1204" s="655"/>
      <c r="P1204" s="656"/>
      <c r="Q1204" s="657"/>
      <c r="R1204" s="704"/>
      <c r="S1204" s="3180"/>
    </row>
    <row r="1205" spans="7:19" ht="15" customHeight="1">
      <c r="G1205" s="1047"/>
      <c r="H1205" s="655"/>
      <c r="I1205" s="655"/>
      <c r="J1205" s="655"/>
      <c r="K1205" s="655"/>
      <c r="L1205" s="655"/>
      <c r="M1205" s="655"/>
      <c r="N1205" s="1310"/>
      <c r="O1205" s="655"/>
      <c r="P1205" s="656"/>
      <c r="Q1205" s="657"/>
      <c r="R1205" s="704"/>
      <c r="S1205" s="3180"/>
    </row>
    <row r="1206" spans="7:19" ht="15" customHeight="1">
      <c r="G1206" s="1047"/>
      <c r="H1206" s="655"/>
      <c r="I1206" s="655"/>
      <c r="J1206" s="655"/>
      <c r="K1206" s="655"/>
      <c r="L1206" s="655"/>
      <c r="M1206" s="655"/>
      <c r="N1206" s="1310"/>
      <c r="O1206" s="655"/>
      <c r="P1206" s="656"/>
      <c r="Q1206" s="657"/>
      <c r="R1206" s="704"/>
      <c r="S1206" s="3180"/>
    </row>
    <row r="1207" spans="7:19" ht="15" customHeight="1">
      <c r="G1207" s="1047"/>
      <c r="H1207" s="655"/>
      <c r="I1207" s="655"/>
      <c r="J1207" s="655"/>
      <c r="K1207" s="655"/>
      <c r="L1207" s="655"/>
      <c r="M1207" s="655"/>
      <c r="N1207" s="1310"/>
      <c r="O1207" s="655"/>
      <c r="P1207" s="656"/>
      <c r="Q1207" s="657"/>
      <c r="R1207" s="704"/>
      <c r="S1207" s="3180"/>
    </row>
    <row r="1208" spans="7:19" ht="15" customHeight="1">
      <c r="G1208" s="1047"/>
      <c r="H1208" s="655"/>
      <c r="I1208" s="655"/>
      <c r="J1208" s="655"/>
      <c r="K1208" s="655"/>
      <c r="L1208" s="655"/>
      <c r="M1208" s="655"/>
      <c r="N1208" s="1310"/>
      <c r="O1208" s="655"/>
      <c r="P1208" s="656"/>
      <c r="Q1208" s="657"/>
      <c r="R1208" s="704"/>
      <c r="S1208" s="3180"/>
    </row>
    <row r="1209" spans="7:19" ht="15" customHeight="1">
      <c r="G1209" s="1047"/>
      <c r="H1209" s="655"/>
      <c r="I1209" s="655"/>
      <c r="J1209" s="655"/>
      <c r="K1209" s="655"/>
      <c r="L1209" s="655"/>
      <c r="M1209" s="655"/>
      <c r="N1209" s="1310"/>
      <c r="O1209" s="655"/>
      <c r="P1209" s="656"/>
      <c r="Q1209" s="657"/>
      <c r="R1209" s="704"/>
      <c r="S1209" s="3180"/>
    </row>
    <row r="1210" spans="7:19" ht="15" customHeight="1">
      <c r="G1210" s="1047"/>
      <c r="H1210" s="655"/>
      <c r="I1210" s="655"/>
      <c r="J1210" s="655"/>
      <c r="K1210" s="655"/>
      <c r="L1210" s="655"/>
      <c r="M1210" s="655"/>
      <c r="N1210" s="1310"/>
      <c r="O1210" s="655"/>
      <c r="P1210" s="656"/>
      <c r="Q1210" s="657"/>
      <c r="R1210" s="704"/>
      <c r="S1210" s="3180"/>
    </row>
    <row r="1211" spans="7:19" ht="15" customHeight="1">
      <c r="G1211" s="1047"/>
      <c r="H1211" s="655"/>
      <c r="I1211" s="655"/>
      <c r="J1211" s="655"/>
      <c r="K1211" s="655"/>
      <c r="L1211" s="655"/>
      <c r="M1211" s="655"/>
      <c r="N1211" s="1310"/>
      <c r="O1211" s="655"/>
      <c r="P1211" s="656"/>
      <c r="Q1211" s="657"/>
      <c r="R1211" s="704"/>
      <c r="S1211" s="3180"/>
    </row>
    <row r="1212" spans="7:19" ht="15" customHeight="1">
      <c r="G1212" s="1047"/>
      <c r="H1212" s="655"/>
      <c r="I1212" s="655"/>
      <c r="J1212" s="655"/>
      <c r="K1212" s="655"/>
      <c r="L1212" s="655"/>
      <c r="M1212" s="655"/>
      <c r="N1212" s="1310"/>
      <c r="O1212" s="655"/>
      <c r="P1212" s="656"/>
      <c r="Q1212" s="657"/>
      <c r="R1212" s="704"/>
      <c r="S1212" s="3180"/>
    </row>
    <row r="1213" spans="7:19" ht="15" customHeight="1">
      <c r="G1213" s="1047"/>
      <c r="H1213" s="655"/>
      <c r="I1213" s="655"/>
      <c r="J1213" s="655"/>
      <c r="K1213" s="655"/>
      <c r="L1213" s="655"/>
      <c r="M1213" s="655"/>
      <c r="N1213" s="1310"/>
      <c r="O1213" s="655"/>
      <c r="P1213" s="656"/>
      <c r="Q1213" s="657"/>
      <c r="R1213" s="704"/>
      <c r="S1213" s="3180"/>
    </row>
    <row r="1214" spans="7:19" ht="15" customHeight="1">
      <c r="G1214" s="1047"/>
      <c r="H1214" s="655"/>
      <c r="I1214" s="655"/>
      <c r="J1214" s="655"/>
      <c r="K1214" s="655"/>
      <c r="L1214" s="655"/>
      <c r="M1214" s="655"/>
      <c r="N1214" s="1310"/>
      <c r="O1214" s="655"/>
      <c r="P1214" s="656"/>
      <c r="Q1214" s="657"/>
      <c r="R1214" s="704"/>
      <c r="S1214" s="3180"/>
    </row>
    <row r="1215" spans="7:19" ht="15" customHeight="1">
      <c r="G1215" s="1047"/>
      <c r="H1215" s="655"/>
      <c r="I1215" s="655"/>
      <c r="J1215" s="655"/>
      <c r="K1215" s="655"/>
      <c r="L1215" s="655"/>
      <c r="M1215" s="655"/>
      <c r="N1215" s="1310"/>
      <c r="O1215" s="655"/>
      <c r="P1215" s="656"/>
      <c r="Q1215" s="657"/>
      <c r="R1215" s="704"/>
      <c r="S1215" s="3180"/>
    </row>
    <row r="1216" spans="7:19" ht="15" customHeight="1">
      <c r="G1216" s="1047"/>
      <c r="H1216" s="655"/>
      <c r="I1216" s="655"/>
      <c r="J1216" s="655"/>
      <c r="K1216" s="655"/>
      <c r="L1216" s="655"/>
      <c r="M1216" s="655"/>
      <c r="N1216" s="1310"/>
      <c r="O1216" s="655"/>
      <c r="P1216" s="656"/>
      <c r="Q1216" s="657"/>
      <c r="R1216" s="704"/>
      <c r="S1216" s="3180"/>
    </row>
    <row r="1217" spans="7:19" ht="15" customHeight="1">
      <c r="G1217" s="1047"/>
      <c r="H1217" s="655"/>
      <c r="I1217" s="655"/>
      <c r="J1217" s="655"/>
      <c r="K1217" s="655"/>
      <c r="L1217" s="655"/>
      <c r="M1217" s="655"/>
      <c r="N1217" s="1310"/>
      <c r="O1217" s="655"/>
      <c r="P1217" s="656"/>
      <c r="Q1217" s="657"/>
      <c r="R1217" s="704"/>
      <c r="S1217" s="3180"/>
    </row>
    <row r="1218" spans="7:19" ht="15" customHeight="1">
      <c r="G1218" s="1047"/>
      <c r="H1218" s="655"/>
      <c r="I1218" s="655"/>
      <c r="J1218" s="655"/>
      <c r="K1218" s="655"/>
      <c r="L1218" s="655"/>
      <c r="M1218" s="655"/>
      <c r="N1218" s="1310"/>
      <c r="O1218" s="655"/>
      <c r="P1218" s="656"/>
      <c r="Q1218" s="657"/>
      <c r="R1218" s="704"/>
      <c r="S1218" s="3180"/>
    </row>
    <row r="1219" spans="7:19" ht="15" customHeight="1">
      <c r="G1219" s="1047"/>
      <c r="H1219" s="655"/>
      <c r="I1219" s="655"/>
      <c r="J1219" s="655"/>
      <c r="K1219" s="655"/>
      <c r="L1219" s="655"/>
      <c r="M1219" s="655"/>
      <c r="N1219" s="1310"/>
      <c r="O1219" s="655"/>
      <c r="P1219" s="656"/>
      <c r="Q1219" s="657"/>
      <c r="R1219" s="704"/>
      <c r="S1219" s="3180"/>
    </row>
    <row r="1220" spans="7:19" ht="15" customHeight="1">
      <c r="G1220" s="1047"/>
      <c r="H1220" s="655"/>
      <c r="I1220" s="655"/>
      <c r="J1220" s="655"/>
      <c r="K1220" s="655"/>
      <c r="L1220" s="655"/>
      <c r="M1220" s="655"/>
      <c r="N1220" s="1310"/>
      <c r="O1220" s="655"/>
      <c r="P1220" s="656"/>
      <c r="Q1220" s="657"/>
      <c r="R1220" s="704"/>
      <c r="S1220" s="3180"/>
    </row>
    <row r="1221" spans="7:19" ht="15" customHeight="1">
      <c r="G1221" s="1047"/>
      <c r="H1221" s="655"/>
      <c r="I1221" s="655"/>
      <c r="J1221" s="655"/>
      <c r="K1221" s="655"/>
      <c r="L1221" s="655"/>
      <c r="M1221" s="655"/>
      <c r="N1221" s="1310"/>
      <c r="O1221" s="655"/>
      <c r="P1221" s="656"/>
      <c r="Q1221" s="657"/>
      <c r="R1221" s="704"/>
      <c r="S1221" s="3180"/>
    </row>
    <row r="1222" spans="7:19" ht="15" customHeight="1">
      <c r="G1222" s="1047"/>
      <c r="H1222" s="655"/>
      <c r="I1222" s="655"/>
      <c r="J1222" s="655"/>
      <c r="K1222" s="655"/>
      <c r="L1222" s="655"/>
      <c r="M1222" s="655"/>
      <c r="N1222" s="1310"/>
      <c r="O1222" s="655"/>
      <c r="P1222" s="656"/>
      <c r="Q1222" s="657"/>
      <c r="R1222" s="704"/>
      <c r="S1222" s="3180"/>
    </row>
    <row r="1223" spans="7:19" ht="15" customHeight="1">
      <c r="G1223" s="1047"/>
      <c r="H1223" s="655"/>
      <c r="I1223" s="655"/>
      <c r="J1223" s="655"/>
      <c r="K1223" s="655"/>
      <c r="L1223" s="655"/>
      <c r="M1223" s="655"/>
      <c r="N1223" s="1310"/>
      <c r="O1223" s="655"/>
      <c r="P1223" s="656"/>
      <c r="Q1223" s="657"/>
      <c r="R1223" s="704"/>
      <c r="S1223" s="3180"/>
    </row>
    <row r="1224" spans="7:19" ht="15" customHeight="1">
      <c r="G1224" s="1047"/>
      <c r="H1224" s="655"/>
      <c r="I1224" s="655"/>
      <c r="J1224" s="655"/>
      <c r="K1224" s="655"/>
      <c r="L1224" s="655"/>
      <c r="M1224" s="655"/>
      <c r="N1224" s="1310"/>
      <c r="O1224" s="655"/>
      <c r="P1224" s="656"/>
      <c r="Q1224" s="657"/>
      <c r="R1224" s="704"/>
      <c r="S1224" s="3180"/>
    </row>
    <row r="1225" spans="7:19" ht="15" customHeight="1">
      <c r="G1225" s="1047"/>
      <c r="H1225" s="655"/>
      <c r="I1225" s="655"/>
      <c r="J1225" s="655"/>
      <c r="K1225" s="655"/>
      <c r="L1225" s="655"/>
      <c r="M1225" s="655"/>
      <c r="N1225" s="1310"/>
      <c r="O1225" s="655"/>
      <c r="P1225" s="656"/>
      <c r="Q1225" s="657"/>
      <c r="R1225" s="704"/>
      <c r="S1225" s="3180"/>
    </row>
    <row r="1226" spans="7:19" ht="15" customHeight="1">
      <c r="G1226" s="1047"/>
      <c r="H1226" s="655"/>
      <c r="I1226" s="655"/>
      <c r="J1226" s="655"/>
      <c r="K1226" s="655"/>
      <c r="L1226" s="655"/>
      <c r="M1226" s="655"/>
      <c r="N1226" s="1310"/>
      <c r="O1226" s="655"/>
      <c r="P1226" s="656"/>
      <c r="Q1226" s="657"/>
      <c r="R1226" s="704"/>
      <c r="S1226" s="3180"/>
    </row>
    <row r="1227" spans="7:19" ht="15" customHeight="1">
      <c r="G1227" s="1047"/>
      <c r="H1227" s="655"/>
      <c r="I1227" s="655"/>
      <c r="J1227" s="655"/>
      <c r="K1227" s="655"/>
      <c r="L1227" s="655"/>
      <c r="M1227" s="655"/>
      <c r="N1227" s="1310"/>
      <c r="O1227" s="655"/>
      <c r="P1227" s="656"/>
      <c r="Q1227" s="657"/>
      <c r="R1227" s="704"/>
      <c r="S1227" s="3180"/>
    </row>
    <row r="1228" spans="7:19" ht="15" customHeight="1">
      <c r="G1228" s="1047"/>
      <c r="H1228" s="655"/>
      <c r="I1228" s="655"/>
      <c r="J1228" s="655"/>
      <c r="K1228" s="655"/>
      <c r="L1228" s="655"/>
      <c r="M1228" s="655"/>
      <c r="N1228" s="1310"/>
      <c r="O1228" s="655"/>
      <c r="P1228" s="656"/>
      <c r="Q1228" s="657"/>
      <c r="R1228" s="704"/>
      <c r="S1228" s="3180"/>
    </row>
    <row r="1229" spans="7:19" ht="15" customHeight="1">
      <c r="G1229" s="1047"/>
      <c r="H1229" s="655"/>
      <c r="I1229" s="655"/>
      <c r="J1229" s="655"/>
      <c r="K1229" s="655"/>
      <c r="L1229" s="655"/>
      <c r="M1229" s="655"/>
      <c r="N1229" s="1310"/>
      <c r="O1229" s="655"/>
      <c r="P1229" s="656"/>
      <c r="Q1229" s="657"/>
      <c r="R1229" s="704"/>
      <c r="S1229" s="3180"/>
    </row>
    <row r="1230" spans="7:19" ht="15" customHeight="1">
      <c r="G1230" s="1047"/>
      <c r="H1230" s="655"/>
      <c r="I1230" s="655"/>
      <c r="J1230" s="655"/>
      <c r="K1230" s="655"/>
      <c r="L1230" s="655"/>
      <c r="M1230" s="655"/>
      <c r="N1230" s="1310"/>
      <c r="O1230" s="655"/>
      <c r="P1230" s="656"/>
      <c r="Q1230" s="657"/>
      <c r="R1230" s="704"/>
      <c r="S1230" s="3180"/>
    </row>
    <row r="1231" spans="7:19" ht="15" customHeight="1">
      <c r="G1231" s="1047"/>
      <c r="H1231" s="655"/>
      <c r="I1231" s="655"/>
      <c r="J1231" s="655"/>
      <c r="K1231" s="655"/>
      <c r="L1231" s="655"/>
      <c r="M1231" s="655"/>
      <c r="N1231" s="1310"/>
      <c r="O1231" s="655"/>
      <c r="P1231" s="656"/>
      <c r="Q1231" s="657"/>
      <c r="R1231" s="704"/>
      <c r="S1231" s="3180"/>
    </row>
    <row r="1232" spans="7:19" ht="15" customHeight="1">
      <c r="G1232" s="1047"/>
      <c r="H1232" s="655"/>
      <c r="I1232" s="655"/>
      <c r="J1232" s="655"/>
      <c r="K1232" s="655"/>
      <c r="L1232" s="655"/>
      <c r="M1232" s="655"/>
      <c r="N1232" s="1310"/>
      <c r="O1232" s="655"/>
      <c r="P1232" s="656"/>
      <c r="Q1232" s="657"/>
      <c r="R1232" s="704"/>
      <c r="S1232" s="3180"/>
    </row>
    <row r="1233" spans="7:19" ht="15" customHeight="1">
      <c r="G1233" s="1047"/>
      <c r="H1233" s="655"/>
      <c r="I1233" s="655"/>
      <c r="J1233" s="655"/>
      <c r="K1233" s="655"/>
      <c r="L1233" s="655"/>
      <c r="M1233" s="655"/>
      <c r="N1233" s="1310"/>
      <c r="O1233" s="655"/>
      <c r="P1233" s="656"/>
      <c r="Q1233" s="657"/>
      <c r="R1233" s="704"/>
      <c r="S1233" s="3180"/>
    </row>
    <row r="1234" spans="7:19" ht="15" customHeight="1">
      <c r="G1234" s="1047"/>
      <c r="H1234" s="655"/>
      <c r="I1234" s="655"/>
      <c r="J1234" s="655"/>
      <c r="K1234" s="655"/>
      <c r="L1234" s="655"/>
      <c r="M1234" s="655"/>
      <c r="N1234" s="1310"/>
      <c r="O1234" s="655"/>
      <c r="P1234" s="656"/>
      <c r="Q1234" s="657"/>
      <c r="R1234" s="704"/>
      <c r="S1234" s="3180"/>
    </row>
    <row r="1235" spans="7:19" ht="15" customHeight="1">
      <c r="G1235" s="1047"/>
      <c r="H1235" s="655"/>
      <c r="I1235" s="655"/>
      <c r="J1235" s="655"/>
      <c r="K1235" s="655"/>
      <c r="L1235" s="655"/>
      <c r="M1235" s="655"/>
      <c r="N1235" s="1310"/>
      <c r="O1235" s="655"/>
      <c r="P1235" s="656"/>
      <c r="Q1235" s="657"/>
      <c r="R1235" s="704"/>
      <c r="S1235" s="3180"/>
    </row>
    <row r="1236" spans="7:19" ht="15" customHeight="1">
      <c r="G1236" s="1047"/>
      <c r="H1236" s="655"/>
      <c r="I1236" s="655"/>
      <c r="J1236" s="655"/>
      <c r="K1236" s="655"/>
      <c r="L1236" s="655"/>
      <c r="M1236" s="655"/>
      <c r="N1236" s="1310"/>
      <c r="O1236" s="655"/>
      <c r="P1236" s="656"/>
      <c r="Q1236" s="657"/>
      <c r="R1236" s="704"/>
      <c r="S1236" s="3180"/>
    </row>
    <row r="1237" spans="7:19" ht="15" customHeight="1">
      <c r="G1237" s="1047"/>
      <c r="H1237" s="655"/>
      <c r="I1237" s="655"/>
      <c r="J1237" s="655"/>
      <c r="K1237" s="655"/>
      <c r="L1237" s="655"/>
      <c r="M1237" s="655"/>
      <c r="N1237" s="1310"/>
      <c r="O1237" s="655"/>
      <c r="P1237" s="656"/>
      <c r="Q1237" s="657"/>
      <c r="R1237" s="704"/>
      <c r="S1237" s="3180"/>
    </row>
    <row r="1238" spans="7:19" ht="15" customHeight="1">
      <c r="G1238" s="1047"/>
      <c r="H1238" s="655"/>
      <c r="I1238" s="655"/>
      <c r="J1238" s="655"/>
      <c r="K1238" s="655"/>
      <c r="L1238" s="655"/>
      <c r="M1238" s="655"/>
      <c r="N1238" s="1310"/>
      <c r="O1238" s="655"/>
      <c r="P1238" s="656"/>
      <c r="Q1238" s="657"/>
      <c r="R1238" s="704"/>
      <c r="S1238" s="3180"/>
    </row>
    <row r="1239" spans="7:19" ht="15" customHeight="1">
      <c r="G1239" s="1047"/>
      <c r="H1239" s="655"/>
      <c r="I1239" s="655"/>
      <c r="J1239" s="655"/>
      <c r="K1239" s="655"/>
      <c r="L1239" s="655"/>
      <c r="M1239" s="655"/>
      <c r="N1239" s="1310"/>
      <c r="O1239" s="655"/>
      <c r="P1239" s="656"/>
      <c r="Q1239" s="657"/>
      <c r="R1239" s="704"/>
      <c r="S1239" s="3180"/>
    </row>
    <row r="1240" spans="7:19" ht="15" customHeight="1">
      <c r="G1240" s="1047"/>
      <c r="H1240" s="655"/>
      <c r="I1240" s="655"/>
      <c r="J1240" s="655"/>
      <c r="K1240" s="655"/>
      <c r="L1240" s="655"/>
      <c r="M1240" s="655"/>
      <c r="N1240" s="1310"/>
      <c r="O1240" s="655"/>
      <c r="P1240" s="656"/>
      <c r="Q1240" s="657"/>
      <c r="R1240" s="704"/>
      <c r="S1240" s="3180"/>
    </row>
    <row r="1241" spans="7:19" ht="15" customHeight="1">
      <c r="G1241" s="1047"/>
      <c r="H1241" s="655"/>
      <c r="I1241" s="655"/>
      <c r="J1241" s="655"/>
      <c r="K1241" s="655"/>
      <c r="L1241" s="655"/>
      <c r="M1241" s="655"/>
      <c r="N1241" s="1310"/>
      <c r="O1241" s="655"/>
      <c r="P1241" s="656"/>
      <c r="Q1241" s="657"/>
      <c r="R1241" s="704"/>
      <c r="S1241" s="3180"/>
    </row>
    <row r="1242" spans="7:19" ht="15" customHeight="1">
      <c r="G1242" s="1047"/>
      <c r="H1242" s="655"/>
      <c r="I1242" s="655"/>
      <c r="J1242" s="655"/>
      <c r="K1242" s="655"/>
      <c r="L1242" s="655"/>
      <c r="M1242" s="655"/>
      <c r="N1242" s="1310"/>
      <c r="O1242" s="655"/>
      <c r="P1242" s="656"/>
      <c r="Q1242" s="657"/>
      <c r="R1242" s="704"/>
      <c r="S1242" s="3180"/>
    </row>
    <row r="1243" spans="7:19" ht="15" customHeight="1">
      <c r="G1243" s="1047"/>
      <c r="H1243" s="655"/>
      <c r="I1243" s="655"/>
      <c r="J1243" s="655"/>
      <c r="K1243" s="655"/>
      <c r="L1243" s="655"/>
      <c r="M1243" s="655"/>
      <c r="N1243" s="1310"/>
      <c r="O1243" s="655"/>
      <c r="P1243" s="656"/>
      <c r="Q1243" s="657"/>
      <c r="R1243" s="704"/>
      <c r="S1243" s="3180"/>
    </row>
    <row r="1244" spans="7:19" ht="15" customHeight="1">
      <c r="G1244" s="1047"/>
      <c r="H1244" s="655"/>
      <c r="I1244" s="655"/>
      <c r="J1244" s="655"/>
      <c r="K1244" s="655"/>
      <c r="L1244" s="655"/>
      <c r="M1244" s="655"/>
      <c r="N1244" s="1310"/>
      <c r="O1244" s="655"/>
      <c r="P1244" s="656"/>
      <c r="Q1244" s="657"/>
      <c r="R1244" s="704"/>
      <c r="S1244" s="3180"/>
    </row>
    <row r="1245" spans="7:19" ht="15" customHeight="1">
      <c r="G1245" s="1047"/>
      <c r="H1245" s="655"/>
      <c r="I1245" s="655"/>
      <c r="J1245" s="655"/>
      <c r="K1245" s="655"/>
      <c r="L1245" s="655"/>
      <c r="M1245" s="655"/>
      <c r="N1245" s="1310"/>
      <c r="O1245" s="655"/>
      <c r="P1245" s="656"/>
      <c r="Q1245" s="657"/>
      <c r="R1245" s="704"/>
      <c r="S1245" s="3180"/>
    </row>
    <row r="1246" spans="7:19" ht="15" customHeight="1">
      <c r="G1246" s="1047"/>
      <c r="H1246" s="655"/>
      <c r="I1246" s="655"/>
      <c r="J1246" s="655"/>
      <c r="K1246" s="655"/>
      <c r="L1246" s="655"/>
      <c r="M1246" s="655"/>
      <c r="N1246" s="1310"/>
      <c r="O1246" s="655"/>
      <c r="P1246" s="656"/>
      <c r="Q1246" s="657"/>
      <c r="R1246" s="704"/>
      <c r="S1246" s="3180"/>
    </row>
    <row r="1247" spans="7:19" ht="15" customHeight="1">
      <c r="G1247" s="1047"/>
      <c r="H1247" s="655"/>
      <c r="I1247" s="655"/>
      <c r="J1247" s="655"/>
      <c r="K1247" s="655"/>
      <c r="L1247" s="655"/>
      <c r="M1247" s="655"/>
      <c r="N1247" s="1310"/>
      <c r="O1247" s="655"/>
      <c r="P1247" s="656"/>
      <c r="Q1247" s="657"/>
      <c r="R1247" s="704"/>
      <c r="S1247" s="3180"/>
    </row>
    <row r="1248" spans="7:19" ht="15" customHeight="1">
      <c r="G1248" s="1047"/>
      <c r="H1248" s="655"/>
      <c r="I1248" s="655"/>
      <c r="J1248" s="655"/>
      <c r="K1248" s="655"/>
      <c r="L1248" s="655"/>
      <c r="M1248" s="655"/>
      <c r="N1248" s="1310"/>
      <c r="O1248" s="655"/>
      <c r="P1248" s="656"/>
      <c r="Q1248" s="657"/>
      <c r="R1248" s="704"/>
      <c r="S1248" s="3180"/>
    </row>
    <row r="1249" spans="7:19" ht="15" customHeight="1">
      <c r="G1249" s="1047"/>
      <c r="H1249" s="655"/>
      <c r="I1249" s="655"/>
      <c r="J1249" s="655"/>
      <c r="K1249" s="655"/>
      <c r="L1249" s="655"/>
      <c r="M1249" s="655"/>
      <c r="N1249" s="1310"/>
      <c r="O1249" s="655"/>
      <c r="P1249" s="656"/>
      <c r="Q1249" s="657"/>
      <c r="R1249" s="704"/>
      <c r="S1249" s="3180"/>
    </row>
    <row r="1250" spans="7:19" ht="15" customHeight="1">
      <c r="G1250" s="1047"/>
      <c r="H1250" s="655"/>
      <c r="I1250" s="655"/>
      <c r="J1250" s="655"/>
      <c r="K1250" s="655"/>
      <c r="L1250" s="655"/>
      <c r="M1250" s="655"/>
      <c r="N1250" s="1310"/>
      <c r="O1250" s="655"/>
      <c r="P1250" s="656"/>
      <c r="Q1250" s="657"/>
      <c r="R1250" s="704"/>
      <c r="S1250" s="3180"/>
    </row>
    <row r="1251" spans="7:19" ht="15" customHeight="1">
      <c r="G1251" s="1047"/>
      <c r="H1251" s="655"/>
      <c r="I1251" s="655"/>
      <c r="J1251" s="655"/>
      <c r="K1251" s="655"/>
      <c r="L1251" s="655"/>
      <c r="M1251" s="655"/>
      <c r="N1251" s="1310"/>
      <c r="O1251" s="655"/>
      <c r="P1251" s="656"/>
      <c r="Q1251" s="657"/>
      <c r="R1251" s="704"/>
      <c r="S1251" s="3180"/>
    </row>
    <row r="1252" spans="7:19" ht="15" customHeight="1">
      <c r="G1252" s="1047"/>
      <c r="H1252" s="655"/>
      <c r="I1252" s="655"/>
      <c r="J1252" s="655"/>
      <c r="K1252" s="655"/>
      <c r="L1252" s="655"/>
      <c r="M1252" s="655"/>
      <c r="N1252" s="1310"/>
      <c r="O1252" s="655"/>
      <c r="P1252" s="656"/>
      <c r="Q1252" s="657"/>
      <c r="R1252" s="704"/>
      <c r="S1252" s="3180"/>
    </row>
    <row r="1253" spans="7:19" ht="15" customHeight="1">
      <c r="G1253" s="1047"/>
      <c r="H1253" s="655"/>
      <c r="I1253" s="655"/>
      <c r="J1253" s="655"/>
      <c r="K1253" s="655"/>
      <c r="L1253" s="655"/>
      <c r="M1253" s="655"/>
      <c r="N1253" s="1310"/>
      <c r="O1253" s="655"/>
      <c r="P1253" s="656"/>
      <c r="Q1253" s="657"/>
      <c r="R1253" s="704"/>
      <c r="S1253" s="3180"/>
    </row>
    <row r="1254" spans="7:19" ht="15" customHeight="1">
      <c r="G1254" s="1047"/>
      <c r="H1254" s="655"/>
      <c r="I1254" s="655"/>
      <c r="J1254" s="655"/>
      <c r="K1254" s="655"/>
      <c r="L1254" s="655"/>
      <c r="M1254" s="655"/>
      <c r="N1254" s="1310"/>
      <c r="O1254" s="655"/>
      <c r="P1254" s="656"/>
      <c r="Q1254" s="657"/>
      <c r="R1254" s="704"/>
      <c r="S1254" s="3180"/>
    </row>
    <row r="1255" spans="7:19" ht="15" customHeight="1">
      <c r="G1255" s="1047"/>
      <c r="H1255" s="655"/>
      <c r="I1255" s="655"/>
      <c r="J1255" s="655"/>
      <c r="K1255" s="655"/>
      <c r="L1255" s="655"/>
      <c r="M1255" s="655"/>
      <c r="N1255" s="1310"/>
      <c r="O1255" s="655"/>
      <c r="P1255" s="656"/>
      <c r="Q1255" s="657"/>
      <c r="R1255" s="704"/>
      <c r="S1255" s="3180"/>
    </row>
    <row r="1256" spans="7:19" ht="15" customHeight="1">
      <c r="G1256" s="1047"/>
      <c r="H1256" s="655"/>
      <c r="I1256" s="655"/>
      <c r="J1256" s="655"/>
      <c r="K1256" s="655"/>
      <c r="L1256" s="655"/>
      <c r="M1256" s="655"/>
      <c r="N1256" s="1310"/>
      <c r="O1256" s="655"/>
      <c r="P1256" s="656"/>
      <c r="Q1256" s="657"/>
      <c r="R1256" s="704"/>
      <c r="S1256" s="3180"/>
    </row>
    <row r="1257" spans="7:19" ht="15" customHeight="1">
      <c r="G1257" s="1047"/>
      <c r="H1257" s="655"/>
      <c r="I1257" s="655"/>
      <c r="J1257" s="655"/>
      <c r="K1257" s="655"/>
      <c r="L1257" s="655"/>
      <c r="M1257" s="655"/>
      <c r="N1257" s="1310"/>
      <c r="O1257" s="655"/>
      <c r="P1257" s="656"/>
      <c r="Q1257" s="657"/>
      <c r="R1257" s="704"/>
      <c r="S1257" s="3180"/>
    </row>
    <row r="1258" spans="7:19" ht="15" customHeight="1">
      <c r="G1258" s="1047"/>
      <c r="H1258" s="655"/>
      <c r="I1258" s="655"/>
      <c r="J1258" s="655"/>
      <c r="K1258" s="655"/>
      <c r="L1258" s="655"/>
      <c r="M1258" s="655"/>
      <c r="N1258" s="1310"/>
      <c r="O1258" s="655"/>
      <c r="P1258" s="656"/>
      <c r="Q1258" s="657"/>
      <c r="R1258" s="704"/>
      <c r="S1258" s="3180"/>
    </row>
    <row r="1259" spans="7:19" ht="15" customHeight="1">
      <c r="G1259" s="1047"/>
      <c r="H1259" s="655"/>
      <c r="I1259" s="655"/>
      <c r="J1259" s="655"/>
      <c r="K1259" s="655"/>
      <c r="L1259" s="655"/>
      <c r="M1259" s="655"/>
      <c r="N1259" s="1310"/>
      <c r="O1259" s="655"/>
      <c r="P1259" s="656"/>
      <c r="Q1259" s="657"/>
      <c r="R1259" s="704"/>
      <c r="S1259" s="3180"/>
    </row>
    <row r="1260" spans="7:19" ht="15" customHeight="1">
      <c r="G1260" s="1047"/>
      <c r="H1260" s="655"/>
      <c r="I1260" s="655"/>
      <c r="J1260" s="655"/>
      <c r="K1260" s="655"/>
      <c r="L1260" s="655"/>
      <c r="M1260" s="655"/>
      <c r="N1260" s="1310"/>
      <c r="O1260" s="655"/>
      <c r="P1260" s="656"/>
      <c r="Q1260" s="657"/>
      <c r="R1260" s="704"/>
      <c r="S1260" s="3180"/>
    </row>
    <row r="1261" spans="7:19" ht="15" customHeight="1">
      <c r="G1261" s="1047"/>
      <c r="H1261" s="655"/>
      <c r="I1261" s="655"/>
      <c r="J1261" s="655"/>
      <c r="K1261" s="655"/>
      <c r="L1261" s="655"/>
      <c r="M1261" s="655"/>
      <c r="N1261" s="1310"/>
      <c r="O1261" s="655"/>
      <c r="P1261" s="656"/>
      <c r="Q1261" s="657"/>
      <c r="R1261" s="704"/>
      <c r="S1261" s="3180"/>
    </row>
    <row r="1262" spans="7:19" ht="15" customHeight="1">
      <c r="G1262" s="1047"/>
      <c r="H1262" s="655"/>
      <c r="I1262" s="655"/>
      <c r="J1262" s="655"/>
      <c r="K1262" s="655"/>
      <c r="L1262" s="655"/>
      <c r="M1262" s="655"/>
      <c r="N1262" s="1310"/>
      <c r="O1262" s="655"/>
      <c r="P1262" s="656"/>
      <c r="Q1262" s="657"/>
      <c r="R1262" s="704"/>
      <c r="S1262" s="3180"/>
    </row>
    <row r="1263" spans="7:19" ht="15" customHeight="1">
      <c r="G1263" s="1047"/>
      <c r="H1263" s="655"/>
      <c r="I1263" s="655"/>
      <c r="J1263" s="655"/>
      <c r="K1263" s="655"/>
      <c r="L1263" s="655"/>
      <c r="M1263" s="655"/>
      <c r="N1263" s="1310"/>
      <c r="O1263" s="655"/>
      <c r="P1263" s="656"/>
      <c r="Q1263" s="657"/>
      <c r="R1263" s="704"/>
      <c r="S1263" s="3180"/>
    </row>
    <row r="1264" spans="7:19" ht="15" customHeight="1">
      <c r="G1264" s="1047"/>
      <c r="H1264" s="655"/>
      <c r="I1264" s="655"/>
      <c r="J1264" s="655"/>
      <c r="K1264" s="655"/>
      <c r="L1264" s="655"/>
      <c r="M1264" s="655"/>
      <c r="N1264" s="1310"/>
      <c r="O1264" s="655"/>
      <c r="P1264" s="656"/>
      <c r="Q1264" s="657"/>
      <c r="R1264" s="704"/>
      <c r="S1264" s="3180"/>
    </row>
    <row r="1265" spans="7:19" ht="15" customHeight="1">
      <c r="G1265" s="1047"/>
      <c r="H1265" s="655"/>
      <c r="I1265" s="655"/>
      <c r="J1265" s="655"/>
      <c r="K1265" s="655"/>
      <c r="L1265" s="655"/>
      <c r="M1265" s="655"/>
      <c r="N1265" s="1310"/>
      <c r="O1265" s="655"/>
      <c r="P1265" s="656"/>
      <c r="Q1265" s="657"/>
      <c r="R1265" s="704"/>
      <c r="S1265" s="3180"/>
    </row>
    <row r="1266" spans="7:19" ht="15" customHeight="1">
      <c r="G1266" s="1047"/>
      <c r="H1266" s="655"/>
      <c r="I1266" s="655"/>
      <c r="J1266" s="655"/>
      <c r="K1266" s="655"/>
      <c r="L1266" s="655"/>
      <c r="M1266" s="655"/>
      <c r="N1266" s="1310"/>
      <c r="O1266" s="655"/>
      <c r="P1266" s="656"/>
      <c r="Q1266" s="657"/>
      <c r="R1266" s="704"/>
      <c r="S1266" s="3180"/>
    </row>
    <row r="1267" spans="7:19" ht="15" customHeight="1">
      <c r="G1267" s="1047"/>
      <c r="H1267" s="655"/>
      <c r="I1267" s="655"/>
      <c r="J1267" s="655"/>
      <c r="K1267" s="655"/>
      <c r="L1267" s="655"/>
      <c r="M1267" s="655"/>
      <c r="N1267" s="1310"/>
      <c r="O1267" s="655"/>
      <c r="P1267" s="656"/>
      <c r="Q1267" s="657"/>
      <c r="R1267" s="704"/>
      <c r="S1267" s="3180"/>
    </row>
    <row r="1268" spans="7:19" ht="15" customHeight="1">
      <c r="G1268" s="1047"/>
      <c r="H1268" s="655"/>
      <c r="I1268" s="655"/>
      <c r="J1268" s="655"/>
      <c r="K1268" s="655"/>
      <c r="L1268" s="655"/>
      <c r="M1268" s="655"/>
      <c r="N1268" s="1310"/>
      <c r="O1268" s="655"/>
      <c r="P1268" s="656"/>
      <c r="Q1268" s="657"/>
      <c r="R1268" s="704"/>
      <c r="S1268" s="3180"/>
    </row>
    <row r="1269" spans="7:19" ht="15" customHeight="1">
      <c r="G1269" s="1047"/>
      <c r="H1269" s="655"/>
      <c r="I1269" s="655"/>
      <c r="J1269" s="655"/>
      <c r="K1269" s="655"/>
      <c r="L1269" s="655"/>
      <c r="M1269" s="655"/>
      <c r="N1269" s="1310"/>
      <c r="O1269" s="655"/>
      <c r="P1269" s="656"/>
      <c r="Q1269" s="657"/>
      <c r="R1269" s="704"/>
      <c r="S1269" s="3180"/>
    </row>
    <row r="1270" spans="7:19" ht="15" customHeight="1">
      <c r="G1270" s="1047"/>
      <c r="H1270" s="655"/>
      <c r="I1270" s="655"/>
      <c r="J1270" s="655"/>
      <c r="K1270" s="655"/>
      <c r="L1270" s="655"/>
      <c r="M1270" s="655"/>
      <c r="N1270" s="1310"/>
      <c r="O1270" s="655"/>
      <c r="P1270" s="656"/>
      <c r="Q1270" s="657"/>
      <c r="R1270" s="704"/>
      <c r="S1270" s="3180"/>
    </row>
    <row r="1271" spans="7:19" ht="15" customHeight="1">
      <c r="G1271" s="1047"/>
      <c r="H1271" s="655"/>
      <c r="I1271" s="655"/>
      <c r="J1271" s="655"/>
      <c r="K1271" s="655"/>
      <c r="L1271" s="655"/>
      <c r="M1271" s="655"/>
      <c r="N1271" s="1310"/>
      <c r="O1271" s="655"/>
      <c r="P1271" s="656"/>
      <c r="Q1271" s="657"/>
      <c r="R1271" s="704"/>
      <c r="S1271" s="3180"/>
    </row>
    <row r="1272" spans="7:19" ht="15" customHeight="1">
      <c r="G1272" s="1047"/>
      <c r="H1272" s="655"/>
      <c r="I1272" s="655"/>
      <c r="J1272" s="655"/>
      <c r="K1272" s="655"/>
      <c r="L1272" s="655"/>
      <c r="M1272" s="655"/>
      <c r="N1272" s="1310"/>
      <c r="O1272" s="655"/>
      <c r="P1272" s="656"/>
      <c r="Q1272" s="657"/>
      <c r="R1272" s="704"/>
      <c r="S1272" s="3180"/>
    </row>
    <row r="1273" spans="7:19" ht="15" customHeight="1">
      <c r="G1273" s="1047"/>
      <c r="H1273" s="655"/>
      <c r="I1273" s="655"/>
      <c r="J1273" s="655"/>
      <c r="K1273" s="655"/>
      <c r="L1273" s="655"/>
      <c r="M1273" s="655"/>
      <c r="N1273" s="1310"/>
      <c r="O1273" s="655"/>
      <c r="P1273" s="656"/>
      <c r="Q1273" s="657"/>
      <c r="R1273" s="704"/>
      <c r="S1273" s="3180"/>
    </row>
    <row r="1274" spans="7:19" ht="15" customHeight="1">
      <c r="G1274" s="1047"/>
      <c r="H1274" s="655"/>
      <c r="I1274" s="655"/>
      <c r="J1274" s="655"/>
      <c r="K1274" s="655"/>
      <c r="L1274" s="655"/>
      <c r="M1274" s="655"/>
      <c r="N1274" s="1310"/>
      <c r="O1274" s="655"/>
      <c r="P1274" s="656"/>
      <c r="Q1274" s="657"/>
      <c r="R1274" s="704"/>
      <c r="S1274" s="3180"/>
    </row>
    <row r="1275" spans="7:19" ht="15" customHeight="1">
      <c r="G1275" s="1047"/>
      <c r="H1275" s="655"/>
      <c r="I1275" s="655"/>
      <c r="J1275" s="655"/>
      <c r="K1275" s="655"/>
      <c r="L1275" s="655"/>
      <c r="M1275" s="655"/>
      <c r="N1275" s="1310"/>
      <c r="O1275" s="655"/>
      <c r="P1275" s="656"/>
      <c r="Q1275" s="657"/>
      <c r="R1275" s="704"/>
      <c r="S1275" s="3180"/>
    </row>
    <row r="1276" spans="7:19" ht="15" customHeight="1">
      <c r="G1276" s="1047"/>
      <c r="H1276" s="655"/>
      <c r="I1276" s="655"/>
      <c r="J1276" s="655"/>
      <c r="K1276" s="655"/>
      <c r="L1276" s="655"/>
      <c r="M1276" s="655"/>
      <c r="N1276" s="1310"/>
      <c r="O1276" s="655"/>
      <c r="P1276" s="656"/>
      <c r="Q1276" s="657"/>
      <c r="R1276" s="704"/>
      <c r="S1276" s="3180"/>
    </row>
    <row r="1277" spans="7:19" ht="15" customHeight="1">
      <c r="G1277" s="1047"/>
      <c r="H1277" s="655"/>
      <c r="I1277" s="655"/>
      <c r="J1277" s="655"/>
      <c r="K1277" s="655"/>
      <c r="L1277" s="655"/>
      <c r="M1277" s="655"/>
      <c r="N1277" s="1310"/>
      <c r="O1277" s="655"/>
      <c r="P1277" s="656"/>
      <c r="Q1277" s="657"/>
      <c r="R1277" s="704"/>
      <c r="S1277" s="3180"/>
    </row>
    <row r="1278" spans="7:19" ht="15" customHeight="1">
      <c r="G1278" s="1047"/>
      <c r="H1278" s="655"/>
      <c r="I1278" s="655"/>
      <c r="J1278" s="655"/>
      <c r="K1278" s="655"/>
      <c r="L1278" s="655"/>
      <c r="M1278" s="655"/>
      <c r="N1278" s="1310"/>
      <c r="O1278" s="655"/>
      <c r="P1278" s="656"/>
      <c r="Q1278" s="657"/>
      <c r="R1278" s="704"/>
      <c r="S1278" s="3180"/>
    </row>
    <row r="1279" spans="7:19" ht="15" customHeight="1">
      <c r="G1279" s="1047"/>
      <c r="H1279" s="655"/>
      <c r="I1279" s="655"/>
      <c r="J1279" s="655"/>
      <c r="K1279" s="655"/>
      <c r="L1279" s="655"/>
      <c r="M1279" s="655"/>
      <c r="N1279" s="1310"/>
      <c r="O1279" s="655"/>
      <c r="P1279" s="656"/>
      <c r="Q1279" s="657"/>
      <c r="R1279" s="704"/>
      <c r="S1279" s="3180"/>
    </row>
    <row r="1280" spans="7:19" ht="15" customHeight="1">
      <c r="G1280" s="1047"/>
      <c r="H1280" s="655"/>
      <c r="I1280" s="655"/>
      <c r="J1280" s="655"/>
      <c r="K1280" s="655"/>
      <c r="L1280" s="655"/>
      <c r="M1280" s="655"/>
      <c r="N1280" s="1310"/>
      <c r="O1280" s="655"/>
      <c r="P1280" s="656"/>
      <c r="Q1280" s="657"/>
      <c r="R1280" s="704"/>
      <c r="S1280" s="3180"/>
    </row>
    <row r="1281" spans="7:19" ht="15" customHeight="1">
      <c r="G1281" s="1047"/>
      <c r="H1281" s="655"/>
      <c r="I1281" s="655"/>
      <c r="J1281" s="655"/>
      <c r="K1281" s="655"/>
      <c r="L1281" s="655"/>
      <c r="M1281" s="655"/>
      <c r="N1281" s="1310"/>
      <c r="O1281" s="655"/>
      <c r="P1281" s="656"/>
      <c r="Q1281" s="657"/>
      <c r="R1281" s="704"/>
      <c r="S1281" s="3180"/>
    </row>
    <row r="1282" spans="7:19" ht="15" customHeight="1">
      <c r="G1282" s="1047"/>
      <c r="H1282" s="655"/>
      <c r="I1282" s="655"/>
      <c r="J1282" s="655"/>
      <c r="K1282" s="655"/>
      <c r="L1282" s="655"/>
      <c r="M1282" s="655"/>
      <c r="N1282" s="1310"/>
      <c r="O1282" s="655"/>
      <c r="P1282" s="656"/>
      <c r="Q1282" s="657"/>
      <c r="R1282" s="704"/>
      <c r="S1282" s="3180"/>
    </row>
    <row r="1283" spans="7:19" ht="15" customHeight="1">
      <c r="G1283" s="1047"/>
      <c r="H1283" s="655"/>
      <c r="I1283" s="655"/>
      <c r="J1283" s="655"/>
      <c r="K1283" s="655"/>
      <c r="L1283" s="655"/>
      <c r="M1283" s="655"/>
      <c r="N1283" s="1310"/>
      <c r="O1283" s="655"/>
      <c r="P1283" s="656"/>
      <c r="Q1283" s="657"/>
      <c r="R1283" s="704"/>
      <c r="S1283" s="3180"/>
    </row>
    <row r="1284" spans="7:19" ht="15" customHeight="1">
      <c r="G1284" s="1047"/>
      <c r="H1284" s="655"/>
      <c r="I1284" s="655"/>
      <c r="J1284" s="655"/>
      <c r="K1284" s="655"/>
      <c r="L1284" s="655"/>
      <c r="M1284" s="655"/>
      <c r="N1284" s="1310"/>
      <c r="O1284" s="655"/>
      <c r="P1284" s="656"/>
      <c r="Q1284" s="657"/>
      <c r="R1284" s="704"/>
      <c r="S1284" s="3180"/>
    </row>
    <row r="1285" spans="7:19" ht="15" customHeight="1">
      <c r="G1285" s="1047"/>
      <c r="H1285" s="655"/>
      <c r="I1285" s="655"/>
      <c r="J1285" s="655"/>
      <c r="K1285" s="655"/>
      <c r="L1285" s="655"/>
      <c r="M1285" s="655"/>
      <c r="N1285" s="1310"/>
      <c r="O1285" s="655"/>
      <c r="P1285" s="656"/>
      <c r="Q1285" s="657"/>
      <c r="R1285" s="704"/>
      <c r="S1285" s="3180"/>
    </row>
    <row r="1286" spans="7:19" ht="15" customHeight="1">
      <c r="G1286" s="1047"/>
      <c r="H1286" s="655"/>
      <c r="I1286" s="655"/>
      <c r="J1286" s="655"/>
      <c r="K1286" s="655"/>
      <c r="L1286" s="655"/>
      <c r="M1286" s="655"/>
      <c r="N1286" s="1310"/>
      <c r="O1286" s="655"/>
      <c r="P1286" s="656"/>
      <c r="Q1286" s="657"/>
      <c r="R1286" s="704"/>
      <c r="S1286" s="3180"/>
    </row>
    <row r="1287" spans="7:19" ht="15" customHeight="1">
      <c r="G1287" s="1047"/>
      <c r="H1287" s="655"/>
      <c r="I1287" s="655"/>
      <c r="J1287" s="655"/>
      <c r="K1287" s="655"/>
      <c r="L1287" s="655"/>
      <c r="M1287" s="655"/>
      <c r="N1287" s="1310"/>
      <c r="O1287" s="655"/>
      <c r="P1287" s="656"/>
      <c r="Q1287" s="657"/>
      <c r="R1287" s="704"/>
      <c r="S1287" s="3180"/>
    </row>
    <row r="1288" spans="7:19" ht="15" customHeight="1">
      <c r="G1288" s="1047"/>
      <c r="H1288" s="655"/>
      <c r="I1288" s="655"/>
      <c r="J1288" s="655"/>
      <c r="K1288" s="655"/>
      <c r="L1288" s="655"/>
      <c r="M1288" s="655"/>
      <c r="N1288" s="1310"/>
      <c r="O1288" s="655"/>
      <c r="P1288" s="656"/>
      <c r="Q1288" s="657"/>
      <c r="R1288" s="704"/>
      <c r="S1288" s="3180"/>
    </row>
    <row r="1289" spans="7:19" ht="15" customHeight="1">
      <c r="G1289" s="1047"/>
      <c r="H1289" s="655"/>
      <c r="I1289" s="655"/>
      <c r="J1289" s="655"/>
      <c r="K1289" s="655"/>
      <c r="L1289" s="655"/>
      <c r="M1289" s="655"/>
      <c r="N1289" s="1310"/>
      <c r="O1289" s="655"/>
      <c r="P1289" s="656"/>
      <c r="Q1289" s="657"/>
      <c r="R1289" s="704"/>
      <c r="S1289" s="3180"/>
    </row>
    <row r="1290" spans="7:19" ht="15" customHeight="1">
      <c r="G1290" s="1047"/>
      <c r="H1290" s="655"/>
      <c r="I1290" s="655"/>
      <c r="J1290" s="655"/>
      <c r="K1290" s="655"/>
      <c r="L1290" s="655"/>
      <c r="M1290" s="655"/>
      <c r="N1290" s="1310"/>
      <c r="O1290" s="655"/>
      <c r="P1290" s="656"/>
      <c r="Q1290" s="657"/>
      <c r="R1290" s="704"/>
      <c r="S1290" s="3180"/>
    </row>
    <row r="1291" spans="7:19" ht="15" customHeight="1">
      <c r="G1291" s="1047"/>
      <c r="H1291" s="655"/>
      <c r="I1291" s="655"/>
      <c r="J1291" s="655"/>
      <c r="K1291" s="655"/>
      <c r="L1291" s="655"/>
      <c r="M1291" s="655"/>
      <c r="N1291" s="1310"/>
      <c r="O1291" s="655"/>
      <c r="P1291" s="656"/>
      <c r="Q1291" s="657"/>
      <c r="R1291" s="704"/>
      <c r="S1291" s="3180"/>
    </row>
    <row r="1292" spans="7:19" ht="15" customHeight="1">
      <c r="G1292" s="1047"/>
      <c r="H1292" s="655"/>
      <c r="I1292" s="655"/>
      <c r="J1292" s="655"/>
      <c r="K1292" s="655"/>
      <c r="L1292" s="655"/>
      <c r="M1292" s="655"/>
      <c r="N1292" s="1310"/>
      <c r="O1292" s="655"/>
      <c r="P1292" s="656"/>
      <c r="Q1292" s="657"/>
      <c r="R1292" s="704"/>
      <c r="S1292" s="3180"/>
    </row>
    <row r="1293" spans="7:19" ht="15" customHeight="1">
      <c r="G1293" s="1047"/>
      <c r="H1293" s="655"/>
      <c r="I1293" s="655"/>
      <c r="J1293" s="655"/>
      <c r="K1293" s="655"/>
      <c r="L1293" s="655"/>
      <c r="M1293" s="655"/>
      <c r="N1293" s="1310"/>
      <c r="O1293" s="655"/>
      <c r="P1293" s="656"/>
      <c r="Q1293" s="657"/>
      <c r="R1293" s="704"/>
      <c r="S1293" s="3180"/>
    </row>
    <row r="1294" spans="7:19" ht="15" customHeight="1">
      <c r="G1294" s="1047"/>
      <c r="H1294" s="655"/>
      <c r="I1294" s="655"/>
      <c r="J1294" s="655"/>
      <c r="K1294" s="655"/>
      <c r="L1294" s="655"/>
      <c r="M1294" s="655"/>
      <c r="N1294" s="1310"/>
      <c r="O1294" s="655"/>
      <c r="P1294" s="656"/>
      <c r="Q1294" s="657"/>
      <c r="R1294" s="704"/>
      <c r="S1294" s="3180"/>
    </row>
    <row r="1295" spans="7:19" ht="15" customHeight="1">
      <c r="G1295" s="1047"/>
      <c r="H1295" s="655"/>
      <c r="I1295" s="655"/>
      <c r="J1295" s="655"/>
      <c r="K1295" s="655"/>
      <c r="L1295" s="655"/>
      <c r="M1295" s="655"/>
      <c r="N1295" s="1310"/>
      <c r="O1295" s="655"/>
      <c r="P1295" s="656"/>
      <c r="Q1295" s="657"/>
      <c r="R1295" s="704"/>
      <c r="S1295" s="3180"/>
    </row>
    <row r="1296" spans="7:19" ht="15" customHeight="1">
      <c r="G1296" s="1047"/>
      <c r="H1296" s="655"/>
      <c r="I1296" s="655"/>
      <c r="J1296" s="655"/>
      <c r="K1296" s="655"/>
      <c r="L1296" s="655"/>
      <c r="M1296" s="655"/>
      <c r="N1296" s="1310"/>
      <c r="O1296" s="655"/>
      <c r="P1296" s="656"/>
      <c r="Q1296" s="657"/>
      <c r="R1296" s="704"/>
      <c r="S1296" s="3180"/>
    </row>
    <row r="1297" spans="7:19" ht="15" customHeight="1">
      <c r="G1297" s="1047"/>
      <c r="H1297" s="655"/>
      <c r="I1297" s="655"/>
      <c r="J1297" s="655"/>
      <c r="K1297" s="655"/>
      <c r="L1297" s="655"/>
      <c r="M1297" s="655"/>
      <c r="N1297" s="1310"/>
      <c r="O1297" s="655"/>
      <c r="P1297" s="656"/>
      <c r="Q1297" s="657"/>
      <c r="R1297" s="704"/>
      <c r="S1297" s="3180"/>
    </row>
    <row r="1298" spans="7:19" ht="15" customHeight="1">
      <c r="G1298" s="1047"/>
      <c r="H1298" s="655"/>
      <c r="I1298" s="655"/>
      <c r="J1298" s="655"/>
      <c r="K1298" s="655"/>
      <c r="L1298" s="655"/>
      <c r="M1298" s="655"/>
      <c r="N1298" s="1310"/>
      <c r="O1298" s="655"/>
      <c r="P1298" s="656"/>
      <c r="Q1298" s="657"/>
      <c r="R1298" s="704"/>
      <c r="S1298" s="3180"/>
    </row>
    <row r="1299" spans="7:19" ht="15" customHeight="1">
      <c r="G1299" s="1047"/>
      <c r="H1299" s="655"/>
      <c r="I1299" s="655"/>
      <c r="J1299" s="655"/>
      <c r="K1299" s="655"/>
      <c r="L1299" s="655"/>
      <c r="M1299" s="655"/>
      <c r="N1299" s="1310"/>
      <c r="O1299" s="655"/>
      <c r="P1299" s="656"/>
      <c r="Q1299" s="657"/>
      <c r="R1299" s="704"/>
      <c r="S1299" s="3180"/>
    </row>
    <row r="1300" spans="7:19" ht="15" customHeight="1">
      <c r="G1300" s="1047"/>
      <c r="H1300" s="655"/>
      <c r="I1300" s="655"/>
      <c r="J1300" s="655"/>
      <c r="K1300" s="655"/>
      <c r="L1300" s="655"/>
      <c r="M1300" s="655"/>
      <c r="N1300" s="1310"/>
      <c r="O1300" s="655"/>
      <c r="P1300" s="656"/>
      <c r="Q1300" s="657"/>
      <c r="R1300" s="704"/>
      <c r="S1300" s="3180"/>
    </row>
    <row r="1301" spans="7:19" ht="15" customHeight="1">
      <c r="G1301" s="1047"/>
      <c r="H1301" s="655"/>
      <c r="I1301" s="655"/>
      <c r="J1301" s="655"/>
      <c r="K1301" s="655"/>
      <c r="L1301" s="655"/>
      <c r="M1301" s="655"/>
      <c r="N1301" s="1310"/>
      <c r="O1301" s="655"/>
      <c r="P1301" s="656"/>
      <c r="Q1301" s="657"/>
      <c r="R1301" s="704"/>
      <c r="S1301" s="3180"/>
    </row>
    <row r="1302" spans="7:19" ht="15" customHeight="1">
      <c r="G1302" s="1047"/>
      <c r="H1302" s="655"/>
      <c r="I1302" s="655"/>
      <c r="J1302" s="655"/>
      <c r="K1302" s="655"/>
      <c r="L1302" s="655"/>
      <c r="M1302" s="655"/>
      <c r="N1302" s="1310"/>
      <c r="O1302" s="655"/>
      <c r="P1302" s="656"/>
      <c r="Q1302" s="657"/>
      <c r="R1302" s="704"/>
      <c r="S1302" s="3180"/>
    </row>
    <row r="1303" spans="7:19" ht="15" customHeight="1">
      <c r="G1303" s="1047"/>
      <c r="H1303" s="655"/>
      <c r="I1303" s="655"/>
      <c r="J1303" s="655"/>
      <c r="K1303" s="655"/>
      <c r="L1303" s="655"/>
      <c r="M1303" s="655"/>
      <c r="N1303" s="1310"/>
      <c r="O1303" s="655"/>
      <c r="P1303" s="656"/>
      <c r="Q1303" s="657"/>
      <c r="R1303" s="704"/>
      <c r="S1303" s="3180"/>
    </row>
    <row r="1304" spans="7:19" ht="15" customHeight="1">
      <c r="G1304" s="1047"/>
      <c r="H1304" s="655"/>
      <c r="I1304" s="655"/>
      <c r="J1304" s="655"/>
      <c r="K1304" s="655"/>
      <c r="L1304" s="655"/>
      <c r="M1304" s="655"/>
      <c r="N1304" s="1310"/>
      <c r="O1304" s="655"/>
      <c r="P1304" s="656"/>
      <c r="Q1304" s="657"/>
      <c r="R1304" s="704"/>
      <c r="S1304" s="3180"/>
    </row>
    <row r="1305" spans="7:19" ht="15" customHeight="1">
      <c r="G1305" s="1047"/>
      <c r="H1305" s="655"/>
      <c r="I1305" s="655"/>
      <c r="J1305" s="655"/>
      <c r="K1305" s="655"/>
      <c r="L1305" s="655"/>
      <c r="M1305" s="655"/>
      <c r="N1305" s="1310"/>
      <c r="O1305" s="655"/>
      <c r="P1305" s="656"/>
      <c r="Q1305" s="657"/>
      <c r="R1305" s="704"/>
      <c r="S1305" s="3180"/>
    </row>
    <row r="1306" spans="7:19" ht="15" customHeight="1">
      <c r="G1306" s="1047"/>
      <c r="H1306" s="655"/>
      <c r="I1306" s="655"/>
      <c r="J1306" s="655"/>
      <c r="K1306" s="655"/>
      <c r="L1306" s="655"/>
      <c r="M1306" s="655"/>
      <c r="N1306" s="1310"/>
      <c r="O1306" s="655"/>
      <c r="P1306" s="656"/>
      <c r="Q1306" s="657"/>
      <c r="R1306" s="704"/>
      <c r="S1306" s="3180"/>
    </row>
    <row r="1307" spans="7:19" ht="15" customHeight="1">
      <c r="G1307" s="1047"/>
      <c r="H1307" s="655"/>
      <c r="I1307" s="655"/>
      <c r="J1307" s="655"/>
      <c r="K1307" s="655"/>
      <c r="L1307" s="655"/>
      <c r="M1307" s="655"/>
      <c r="N1307" s="1310"/>
      <c r="O1307" s="655"/>
      <c r="P1307" s="656"/>
      <c r="Q1307" s="657"/>
      <c r="R1307" s="704"/>
      <c r="S1307" s="3180"/>
    </row>
    <row r="1308" spans="7:19" ht="15" customHeight="1">
      <c r="G1308" s="1047"/>
      <c r="H1308" s="655"/>
      <c r="I1308" s="655"/>
      <c r="J1308" s="655"/>
      <c r="K1308" s="655"/>
      <c r="L1308" s="655"/>
      <c r="M1308" s="655"/>
      <c r="N1308" s="1310"/>
      <c r="O1308" s="655"/>
      <c r="P1308" s="656"/>
      <c r="Q1308" s="657"/>
      <c r="R1308" s="704"/>
      <c r="S1308" s="3180"/>
    </row>
    <row r="1309" spans="7:19" ht="15" customHeight="1">
      <c r="G1309" s="1047"/>
      <c r="H1309" s="655"/>
      <c r="I1309" s="655"/>
      <c r="J1309" s="655"/>
      <c r="K1309" s="655"/>
      <c r="L1309" s="655"/>
      <c r="M1309" s="655"/>
      <c r="N1309" s="1310"/>
      <c r="O1309" s="655"/>
      <c r="P1309" s="656"/>
      <c r="Q1309" s="657"/>
      <c r="R1309" s="704"/>
      <c r="S1309" s="3180"/>
    </row>
    <row r="1310" spans="7:19" ht="15" customHeight="1">
      <c r="G1310" s="1047"/>
      <c r="H1310" s="655"/>
      <c r="I1310" s="655"/>
      <c r="J1310" s="655"/>
      <c r="K1310" s="655"/>
      <c r="L1310" s="655"/>
      <c r="M1310" s="655"/>
      <c r="N1310" s="1310"/>
      <c r="O1310" s="655"/>
      <c r="P1310" s="656"/>
      <c r="Q1310" s="657"/>
      <c r="R1310" s="704"/>
      <c r="S1310" s="3180"/>
    </row>
    <row r="1311" spans="7:19" ht="15" customHeight="1">
      <c r="G1311" s="1047"/>
      <c r="H1311" s="655"/>
      <c r="I1311" s="655"/>
      <c r="J1311" s="655"/>
      <c r="K1311" s="655"/>
      <c r="L1311" s="655"/>
      <c r="M1311" s="655"/>
      <c r="N1311" s="1310"/>
      <c r="O1311" s="655"/>
      <c r="P1311" s="656"/>
      <c r="Q1311" s="657"/>
      <c r="R1311" s="704"/>
      <c r="S1311" s="3180"/>
    </row>
    <row r="1312" spans="7:19" ht="15" customHeight="1">
      <c r="G1312" s="1047"/>
      <c r="H1312" s="655"/>
      <c r="I1312" s="655"/>
      <c r="J1312" s="655"/>
      <c r="K1312" s="655"/>
      <c r="L1312" s="655"/>
      <c r="M1312" s="655"/>
      <c r="N1312" s="1310"/>
      <c r="O1312" s="655"/>
      <c r="P1312" s="656"/>
      <c r="Q1312" s="657"/>
      <c r="R1312" s="704"/>
      <c r="S1312" s="3180"/>
    </row>
    <row r="1313" spans="7:19" ht="15" customHeight="1">
      <c r="G1313" s="1047"/>
      <c r="H1313" s="655"/>
      <c r="I1313" s="655"/>
      <c r="J1313" s="655"/>
      <c r="K1313" s="655"/>
      <c r="L1313" s="655"/>
      <c r="M1313" s="655"/>
      <c r="N1313" s="1310"/>
      <c r="O1313" s="655"/>
      <c r="P1313" s="656"/>
      <c r="Q1313" s="657"/>
      <c r="R1313" s="704"/>
      <c r="S1313" s="3180"/>
    </row>
    <row r="1314" spans="7:19" ht="15" customHeight="1">
      <c r="G1314" s="1047"/>
      <c r="H1314" s="655"/>
      <c r="I1314" s="655"/>
      <c r="J1314" s="655"/>
      <c r="K1314" s="655"/>
      <c r="L1314" s="655"/>
      <c r="M1314" s="655"/>
      <c r="N1314" s="1310"/>
      <c r="O1314" s="655"/>
      <c r="P1314" s="656"/>
      <c r="Q1314" s="657"/>
      <c r="R1314" s="704"/>
      <c r="S1314" s="3180"/>
    </row>
    <row r="1315" spans="7:19" ht="15" customHeight="1">
      <c r="G1315" s="1047"/>
      <c r="H1315" s="655"/>
      <c r="I1315" s="655"/>
      <c r="J1315" s="655"/>
      <c r="K1315" s="655"/>
      <c r="L1315" s="655"/>
      <c r="M1315" s="655"/>
      <c r="N1315" s="1310"/>
      <c r="O1315" s="655"/>
      <c r="P1315" s="656"/>
      <c r="Q1315" s="657"/>
      <c r="R1315" s="704"/>
      <c r="S1315" s="3180"/>
    </row>
    <row r="1316" spans="7:19" ht="15" customHeight="1">
      <c r="G1316" s="1047"/>
      <c r="H1316" s="655"/>
      <c r="I1316" s="655"/>
      <c r="J1316" s="655"/>
      <c r="K1316" s="655"/>
      <c r="L1316" s="655"/>
      <c r="M1316" s="655"/>
      <c r="N1316" s="1310"/>
      <c r="O1316" s="655"/>
      <c r="P1316" s="656"/>
      <c r="Q1316" s="657"/>
      <c r="R1316" s="704"/>
      <c r="S1316" s="3180"/>
    </row>
    <row r="1317" spans="7:19" ht="15" customHeight="1">
      <c r="G1317" s="1047"/>
      <c r="H1317" s="655"/>
      <c r="I1317" s="655"/>
      <c r="J1317" s="655"/>
      <c r="K1317" s="655"/>
      <c r="L1317" s="655"/>
      <c r="M1317" s="655"/>
      <c r="N1317" s="1310"/>
      <c r="O1317" s="655"/>
      <c r="P1317" s="656"/>
      <c r="Q1317" s="657"/>
      <c r="R1317" s="704"/>
      <c r="S1317" s="3180"/>
    </row>
    <row r="1318" spans="7:19" ht="15" customHeight="1">
      <c r="G1318" s="1047"/>
      <c r="H1318" s="655"/>
      <c r="I1318" s="655"/>
      <c r="J1318" s="655"/>
      <c r="K1318" s="655"/>
      <c r="L1318" s="655"/>
      <c r="M1318" s="655"/>
      <c r="N1318" s="1310"/>
      <c r="O1318" s="655"/>
      <c r="P1318" s="656"/>
      <c r="Q1318" s="657"/>
      <c r="R1318" s="704"/>
      <c r="S1318" s="3180"/>
    </row>
    <row r="1319" spans="7:19" ht="15" customHeight="1">
      <c r="G1319" s="1047"/>
      <c r="H1319" s="655"/>
      <c r="I1319" s="655"/>
      <c r="J1319" s="655"/>
      <c r="K1319" s="655"/>
      <c r="L1319" s="655"/>
      <c r="M1319" s="655"/>
      <c r="N1319" s="1310"/>
      <c r="O1319" s="655"/>
      <c r="P1319" s="656"/>
      <c r="Q1319" s="657"/>
      <c r="R1319" s="704"/>
      <c r="S1319" s="3180"/>
    </row>
    <row r="1320" spans="7:19" ht="15" customHeight="1">
      <c r="G1320" s="1047"/>
      <c r="H1320" s="655"/>
      <c r="I1320" s="655"/>
      <c r="J1320" s="655"/>
      <c r="K1320" s="655"/>
      <c r="L1320" s="655"/>
      <c r="M1320" s="655"/>
      <c r="N1320" s="1310"/>
      <c r="O1320" s="655"/>
      <c r="P1320" s="656"/>
      <c r="Q1320" s="657"/>
      <c r="R1320" s="704"/>
      <c r="S1320" s="3180"/>
    </row>
    <row r="1321" spans="7:19" ht="15" customHeight="1">
      <c r="G1321" s="1047"/>
      <c r="H1321" s="655"/>
      <c r="I1321" s="655"/>
      <c r="J1321" s="655"/>
      <c r="K1321" s="655"/>
      <c r="L1321" s="655"/>
      <c r="M1321" s="655"/>
      <c r="N1321" s="1310"/>
      <c r="O1321" s="655"/>
      <c r="P1321" s="656"/>
      <c r="Q1321" s="657"/>
      <c r="R1321" s="704"/>
      <c r="S1321" s="3180"/>
    </row>
    <row r="1322" spans="7:19" ht="15" customHeight="1">
      <c r="G1322" s="1047"/>
      <c r="H1322" s="655"/>
      <c r="I1322" s="655"/>
      <c r="J1322" s="655"/>
      <c r="K1322" s="655"/>
      <c r="L1322" s="655"/>
      <c r="M1322" s="655"/>
      <c r="N1322" s="1310"/>
      <c r="O1322" s="655"/>
      <c r="P1322" s="656"/>
      <c r="Q1322" s="657"/>
      <c r="R1322" s="704"/>
      <c r="S1322" s="3180"/>
    </row>
    <row r="1323" spans="7:19" ht="15" customHeight="1">
      <c r="G1323" s="1047"/>
      <c r="H1323" s="655"/>
      <c r="I1323" s="655"/>
      <c r="J1323" s="655"/>
      <c r="K1323" s="655"/>
      <c r="L1323" s="655"/>
      <c r="M1323" s="655"/>
      <c r="N1323" s="1310"/>
      <c r="O1323" s="655"/>
      <c r="P1323" s="656"/>
      <c r="Q1323" s="657"/>
      <c r="R1323" s="704"/>
      <c r="S1323" s="3180"/>
    </row>
    <row r="1324" spans="7:19" ht="15" customHeight="1">
      <c r="G1324" s="1047"/>
      <c r="H1324" s="655"/>
      <c r="I1324" s="655"/>
      <c r="J1324" s="655"/>
      <c r="K1324" s="655"/>
      <c r="L1324" s="655"/>
      <c r="M1324" s="655"/>
      <c r="N1324" s="1310"/>
      <c r="O1324" s="655"/>
      <c r="P1324" s="656"/>
      <c r="Q1324" s="657"/>
      <c r="R1324" s="704"/>
      <c r="S1324" s="3180"/>
    </row>
    <row r="1325" spans="7:19" ht="15" customHeight="1">
      <c r="G1325" s="1047"/>
      <c r="H1325" s="655"/>
      <c r="I1325" s="655"/>
      <c r="J1325" s="655"/>
      <c r="K1325" s="655"/>
      <c r="L1325" s="655"/>
      <c r="M1325" s="655"/>
      <c r="N1325" s="1310"/>
      <c r="O1325" s="655"/>
      <c r="P1325" s="656"/>
      <c r="Q1325" s="657"/>
      <c r="R1325" s="704"/>
      <c r="S1325" s="3180"/>
    </row>
    <row r="1326" spans="7:19" ht="15" customHeight="1">
      <c r="G1326" s="1047"/>
      <c r="H1326" s="655"/>
      <c r="I1326" s="655"/>
      <c r="J1326" s="655"/>
      <c r="K1326" s="655"/>
      <c r="L1326" s="655"/>
      <c r="M1326" s="655"/>
      <c r="N1326" s="1310"/>
      <c r="O1326" s="655"/>
      <c r="P1326" s="656"/>
      <c r="Q1326" s="657"/>
      <c r="R1326" s="704"/>
      <c r="S1326" s="3180"/>
    </row>
    <row r="1327" spans="7:19" ht="15" customHeight="1">
      <c r="G1327" s="1047"/>
      <c r="H1327" s="655"/>
      <c r="I1327" s="655"/>
      <c r="J1327" s="655"/>
      <c r="K1327" s="655"/>
      <c r="L1327" s="655"/>
      <c r="M1327" s="655"/>
      <c r="N1327" s="1310"/>
      <c r="O1327" s="655"/>
      <c r="P1327" s="656"/>
      <c r="Q1327" s="657"/>
      <c r="R1327" s="704"/>
      <c r="S1327" s="3180"/>
    </row>
    <row r="1328" spans="7:19" ht="15" customHeight="1">
      <c r="G1328" s="1047"/>
      <c r="H1328" s="655"/>
      <c r="I1328" s="655"/>
      <c r="J1328" s="655"/>
      <c r="K1328" s="655"/>
      <c r="L1328" s="655"/>
      <c r="M1328" s="655"/>
      <c r="N1328" s="1310"/>
      <c r="O1328" s="655"/>
      <c r="P1328" s="656"/>
      <c r="Q1328" s="657"/>
      <c r="R1328" s="704"/>
      <c r="S1328" s="3180"/>
    </row>
    <row r="1329" spans="7:19" ht="15" customHeight="1">
      <c r="G1329" s="1047"/>
      <c r="H1329" s="655"/>
      <c r="I1329" s="655"/>
      <c r="J1329" s="655"/>
      <c r="K1329" s="655"/>
      <c r="L1329" s="655"/>
      <c r="M1329" s="655"/>
      <c r="N1329" s="1310"/>
      <c r="O1329" s="655"/>
      <c r="P1329" s="656"/>
      <c r="Q1329" s="657"/>
      <c r="R1329" s="704"/>
      <c r="S1329" s="3180"/>
    </row>
    <row r="1330" spans="7:19" ht="15" customHeight="1">
      <c r="G1330" s="1047"/>
      <c r="H1330" s="655"/>
      <c r="I1330" s="655"/>
      <c r="J1330" s="655"/>
      <c r="K1330" s="655"/>
      <c r="L1330" s="655"/>
      <c r="M1330" s="655"/>
      <c r="N1330" s="1310"/>
      <c r="O1330" s="655"/>
      <c r="P1330" s="656"/>
      <c r="Q1330" s="657"/>
      <c r="R1330" s="704"/>
      <c r="S1330" s="3180"/>
    </row>
    <row r="1331" spans="7:19" ht="15" customHeight="1">
      <c r="G1331" s="1047"/>
      <c r="H1331" s="655"/>
      <c r="I1331" s="655"/>
      <c r="J1331" s="655"/>
      <c r="K1331" s="655"/>
      <c r="L1331" s="655"/>
      <c r="M1331" s="655"/>
      <c r="N1331" s="1310"/>
      <c r="O1331" s="655"/>
      <c r="P1331" s="656"/>
      <c r="Q1331" s="657"/>
      <c r="R1331" s="704"/>
      <c r="S1331" s="3180"/>
    </row>
    <row r="1332" spans="7:19" ht="15" customHeight="1">
      <c r="G1332" s="1047"/>
      <c r="H1332" s="655"/>
      <c r="I1332" s="655"/>
      <c r="J1332" s="655"/>
      <c r="K1332" s="655"/>
      <c r="L1332" s="655"/>
      <c r="M1332" s="655"/>
      <c r="N1332" s="1310"/>
      <c r="O1332" s="655"/>
      <c r="P1332" s="656"/>
      <c r="Q1332" s="657"/>
      <c r="R1332" s="704"/>
      <c r="S1332" s="3180"/>
    </row>
    <row r="1333" spans="7:19" ht="15" customHeight="1">
      <c r="G1333" s="1047"/>
      <c r="H1333" s="655"/>
      <c r="I1333" s="655"/>
      <c r="J1333" s="655"/>
      <c r="K1333" s="655"/>
      <c r="L1333" s="655"/>
      <c r="M1333" s="655"/>
      <c r="N1333" s="1310"/>
      <c r="O1333" s="655"/>
      <c r="P1333" s="656"/>
      <c r="Q1333" s="657"/>
      <c r="R1333" s="704"/>
      <c r="S1333" s="3180"/>
    </row>
    <row r="1334" spans="7:19" ht="15" customHeight="1">
      <c r="G1334" s="1047"/>
      <c r="H1334" s="655"/>
      <c r="I1334" s="655"/>
      <c r="J1334" s="655"/>
      <c r="K1334" s="655"/>
      <c r="L1334" s="655"/>
      <c r="M1334" s="655"/>
      <c r="N1334" s="1310"/>
      <c r="O1334" s="655"/>
      <c r="P1334" s="656"/>
      <c r="Q1334" s="657"/>
      <c r="R1334" s="704"/>
      <c r="S1334" s="3180"/>
    </row>
    <row r="1335" spans="7:19" ht="15" customHeight="1">
      <c r="G1335" s="1047"/>
      <c r="H1335" s="655"/>
      <c r="I1335" s="655"/>
      <c r="J1335" s="655"/>
      <c r="K1335" s="655"/>
      <c r="L1335" s="655"/>
      <c r="M1335" s="655"/>
      <c r="N1335" s="1310"/>
      <c r="O1335" s="655"/>
      <c r="P1335" s="656"/>
      <c r="Q1335" s="657"/>
      <c r="R1335" s="704"/>
      <c r="S1335" s="3180"/>
    </row>
    <row r="1336" spans="7:19" ht="15" customHeight="1">
      <c r="G1336" s="1047"/>
      <c r="H1336" s="655"/>
      <c r="I1336" s="655"/>
      <c r="J1336" s="655"/>
      <c r="K1336" s="655"/>
      <c r="L1336" s="655"/>
      <c r="M1336" s="655"/>
      <c r="N1336" s="1310"/>
      <c r="O1336" s="655"/>
      <c r="P1336" s="656"/>
      <c r="Q1336" s="657"/>
      <c r="R1336" s="704"/>
      <c r="S1336" s="3180"/>
    </row>
    <row r="1337" spans="7:19" ht="15" customHeight="1">
      <c r="G1337" s="1047"/>
      <c r="H1337" s="655"/>
      <c r="I1337" s="655"/>
      <c r="J1337" s="655"/>
      <c r="K1337" s="655"/>
      <c r="L1337" s="655"/>
      <c r="M1337" s="655"/>
      <c r="N1337" s="1310"/>
      <c r="O1337" s="655"/>
      <c r="P1337" s="656"/>
      <c r="Q1337" s="657"/>
      <c r="R1337" s="704"/>
      <c r="S1337" s="3180"/>
    </row>
    <row r="1338" spans="7:19" ht="15" customHeight="1">
      <c r="G1338" s="1047"/>
      <c r="H1338" s="655"/>
      <c r="I1338" s="655"/>
      <c r="J1338" s="655"/>
      <c r="K1338" s="655"/>
      <c r="L1338" s="655"/>
      <c r="M1338" s="655"/>
      <c r="N1338" s="1310"/>
      <c r="O1338" s="655"/>
      <c r="P1338" s="656"/>
      <c r="Q1338" s="657"/>
      <c r="R1338" s="704"/>
      <c r="S1338" s="3180"/>
    </row>
    <row r="1339" spans="7:19" ht="15" customHeight="1">
      <c r="G1339" s="1047"/>
      <c r="H1339" s="655"/>
      <c r="I1339" s="655"/>
      <c r="J1339" s="655"/>
      <c r="K1339" s="655"/>
      <c r="L1339" s="655"/>
      <c r="M1339" s="655"/>
      <c r="N1339" s="1310"/>
      <c r="O1339" s="655"/>
      <c r="P1339" s="656"/>
      <c r="Q1339" s="657"/>
      <c r="R1339" s="704"/>
      <c r="S1339" s="3180"/>
    </row>
    <row r="1340" spans="7:19" ht="15" customHeight="1">
      <c r="G1340" s="1047"/>
      <c r="H1340" s="655"/>
      <c r="I1340" s="655"/>
      <c r="J1340" s="655"/>
      <c r="K1340" s="655"/>
      <c r="L1340" s="655"/>
      <c r="M1340" s="655"/>
      <c r="N1340" s="1310"/>
      <c r="O1340" s="655"/>
      <c r="P1340" s="656"/>
      <c r="Q1340" s="657"/>
      <c r="R1340" s="704"/>
      <c r="S1340" s="3180"/>
    </row>
    <row r="1341" spans="7:19" ht="15" customHeight="1">
      <c r="G1341" s="1047"/>
      <c r="H1341" s="655"/>
      <c r="I1341" s="655"/>
      <c r="J1341" s="655"/>
      <c r="K1341" s="655"/>
      <c r="L1341" s="655"/>
      <c r="M1341" s="655"/>
      <c r="N1341" s="1310"/>
      <c r="O1341" s="655"/>
      <c r="P1341" s="656"/>
      <c r="Q1341" s="657"/>
      <c r="R1341" s="704"/>
      <c r="S1341" s="3180"/>
    </row>
    <row r="1342" spans="7:19" ht="15" customHeight="1">
      <c r="G1342" s="1047"/>
      <c r="H1342" s="655"/>
      <c r="I1342" s="655"/>
      <c r="J1342" s="655"/>
      <c r="K1342" s="655"/>
      <c r="L1342" s="655"/>
      <c r="M1342" s="655"/>
      <c r="N1342" s="1310"/>
      <c r="O1342" s="655"/>
      <c r="P1342" s="656"/>
      <c r="Q1342" s="657"/>
      <c r="R1342" s="704"/>
      <c r="S1342" s="3180"/>
    </row>
    <row r="1343" spans="7:19" ht="15" customHeight="1">
      <c r="G1343" s="1047"/>
      <c r="H1343" s="655"/>
      <c r="I1343" s="655"/>
      <c r="J1343" s="655"/>
      <c r="K1343" s="655"/>
      <c r="L1343" s="655"/>
      <c r="M1343" s="655"/>
      <c r="N1343" s="1310"/>
      <c r="O1343" s="655"/>
      <c r="P1343" s="656"/>
      <c r="Q1343" s="657"/>
      <c r="R1343" s="704"/>
      <c r="S1343" s="3180"/>
    </row>
    <row r="1344" spans="7:19" ht="15" customHeight="1">
      <c r="G1344" s="1047"/>
      <c r="H1344" s="655"/>
      <c r="I1344" s="655"/>
      <c r="J1344" s="655"/>
      <c r="K1344" s="655"/>
      <c r="L1344" s="655"/>
      <c r="M1344" s="655"/>
      <c r="N1344" s="1310"/>
      <c r="O1344" s="655"/>
      <c r="P1344" s="656"/>
      <c r="Q1344" s="657"/>
      <c r="R1344" s="704"/>
      <c r="S1344" s="3180"/>
    </row>
    <row r="1345" spans="7:19" ht="15" customHeight="1">
      <c r="G1345" s="1047"/>
      <c r="H1345" s="655"/>
      <c r="I1345" s="655"/>
      <c r="J1345" s="655"/>
      <c r="K1345" s="655"/>
      <c r="L1345" s="655"/>
      <c r="M1345" s="655"/>
      <c r="N1345" s="1310"/>
      <c r="O1345" s="655"/>
      <c r="P1345" s="656"/>
      <c r="Q1345" s="657"/>
      <c r="R1345" s="704"/>
      <c r="S1345" s="3180"/>
    </row>
    <row r="1346" spans="7:19" ht="15" customHeight="1">
      <c r="G1346" s="1047"/>
      <c r="H1346" s="655"/>
      <c r="I1346" s="655"/>
      <c r="J1346" s="655"/>
      <c r="K1346" s="655"/>
      <c r="L1346" s="655"/>
      <c r="M1346" s="655"/>
      <c r="N1346" s="1310"/>
      <c r="O1346" s="655"/>
      <c r="P1346" s="656"/>
      <c r="Q1346" s="657"/>
      <c r="R1346" s="704"/>
      <c r="S1346" s="3180"/>
    </row>
    <row r="1347" spans="7:19" ht="15" customHeight="1">
      <c r="G1347" s="1047"/>
      <c r="H1347" s="655"/>
      <c r="I1347" s="655"/>
      <c r="J1347" s="655"/>
      <c r="K1347" s="655"/>
      <c r="L1347" s="655"/>
      <c r="M1347" s="655"/>
      <c r="N1347" s="1310"/>
      <c r="O1347" s="655"/>
      <c r="P1347" s="656"/>
      <c r="Q1347" s="657"/>
      <c r="R1347" s="704"/>
      <c r="S1347" s="3180"/>
    </row>
    <row r="1348" spans="7:19" ht="15" customHeight="1">
      <c r="G1348" s="1047"/>
      <c r="H1348" s="655"/>
      <c r="I1348" s="655"/>
      <c r="J1348" s="655"/>
      <c r="K1348" s="655"/>
      <c r="L1348" s="655"/>
      <c r="M1348" s="655"/>
      <c r="N1348" s="1310"/>
      <c r="O1348" s="655"/>
      <c r="P1348" s="656"/>
      <c r="Q1348" s="657"/>
      <c r="R1348" s="704"/>
      <c r="S1348" s="3180"/>
    </row>
    <row r="1349" spans="7:19" ht="15" customHeight="1">
      <c r="G1349" s="1047"/>
      <c r="H1349" s="655"/>
      <c r="I1349" s="655"/>
      <c r="J1349" s="655"/>
      <c r="K1349" s="655"/>
      <c r="L1349" s="655"/>
      <c r="M1349" s="655"/>
      <c r="N1349" s="1310"/>
      <c r="O1349" s="655"/>
      <c r="P1349" s="656"/>
      <c r="Q1349" s="657"/>
      <c r="R1349" s="704"/>
      <c r="S1349" s="3180"/>
    </row>
    <row r="1350" spans="7:19" ht="15" customHeight="1">
      <c r="G1350" s="1047"/>
      <c r="H1350" s="655"/>
      <c r="I1350" s="655"/>
      <c r="J1350" s="655"/>
      <c r="K1350" s="655"/>
      <c r="L1350" s="655"/>
      <c r="M1350" s="655"/>
      <c r="N1350" s="1310"/>
      <c r="O1350" s="655"/>
      <c r="P1350" s="656"/>
      <c r="Q1350" s="657"/>
      <c r="R1350" s="704"/>
      <c r="S1350" s="3180"/>
    </row>
    <row r="1351" spans="7:19" ht="15" customHeight="1">
      <c r="G1351" s="1047"/>
      <c r="H1351" s="655"/>
      <c r="I1351" s="655"/>
      <c r="J1351" s="655"/>
      <c r="K1351" s="655"/>
      <c r="L1351" s="655"/>
      <c r="M1351" s="655"/>
      <c r="N1351" s="1310"/>
      <c r="O1351" s="655"/>
      <c r="P1351" s="656"/>
      <c r="Q1351" s="657"/>
      <c r="R1351" s="704"/>
      <c r="S1351" s="3180"/>
    </row>
    <row r="1352" spans="7:19" ht="15" customHeight="1">
      <c r="G1352" s="1047"/>
      <c r="H1352" s="655"/>
      <c r="I1352" s="655"/>
      <c r="J1352" s="655"/>
      <c r="K1352" s="655"/>
      <c r="L1352" s="655"/>
      <c r="M1352" s="655"/>
      <c r="N1352" s="1310"/>
      <c r="O1352" s="655"/>
      <c r="P1352" s="656"/>
      <c r="Q1352" s="657"/>
      <c r="R1352" s="704"/>
      <c r="S1352" s="3180"/>
    </row>
    <row r="1353" spans="7:19" ht="15" customHeight="1">
      <c r="G1353" s="1047"/>
      <c r="H1353" s="655"/>
      <c r="I1353" s="655"/>
      <c r="J1353" s="655"/>
      <c r="K1353" s="655"/>
      <c r="L1353" s="655"/>
      <c r="M1353" s="655"/>
      <c r="N1353" s="1310"/>
      <c r="O1353" s="655"/>
      <c r="P1353" s="656"/>
      <c r="Q1353" s="657"/>
      <c r="R1353" s="704"/>
      <c r="S1353" s="3180"/>
    </row>
    <row r="1354" spans="7:19" ht="15" customHeight="1">
      <c r="G1354" s="1047"/>
      <c r="H1354" s="655"/>
      <c r="I1354" s="655"/>
      <c r="J1354" s="655"/>
      <c r="K1354" s="655"/>
      <c r="L1354" s="655"/>
      <c r="M1354" s="655"/>
      <c r="N1354" s="1310"/>
      <c r="O1354" s="655"/>
      <c r="P1354" s="656"/>
      <c r="Q1354" s="657"/>
      <c r="R1354" s="704"/>
      <c r="S1354" s="3180"/>
    </row>
    <row r="1355" spans="7:19" ht="15" customHeight="1">
      <c r="G1355" s="1047"/>
      <c r="H1355" s="655"/>
      <c r="I1355" s="655"/>
      <c r="J1355" s="655"/>
      <c r="K1355" s="655"/>
      <c r="L1355" s="655"/>
      <c r="M1355" s="655"/>
      <c r="N1355" s="1310"/>
      <c r="O1355" s="655"/>
      <c r="P1355" s="656"/>
      <c r="Q1355" s="657"/>
      <c r="R1355" s="704"/>
      <c r="S1355" s="3180"/>
    </row>
    <row r="1356" spans="7:19" ht="15" customHeight="1">
      <c r="G1356" s="1047"/>
      <c r="H1356" s="655"/>
      <c r="I1356" s="655"/>
      <c r="J1356" s="655"/>
      <c r="K1356" s="655"/>
      <c r="L1356" s="655"/>
      <c r="M1356" s="655"/>
      <c r="N1356" s="1310"/>
      <c r="O1356" s="655"/>
      <c r="P1356" s="656"/>
      <c r="Q1356" s="657"/>
      <c r="R1356" s="704"/>
      <c r="S1356" s="3180"/>
    </row>
    <row r="1357" spans="7:19" ht="15" customHeight="1">
      <c r="G1357" s="1047"/>
      <c r="H1357" s="655"/>
      <c r="I1357" s="655"/>
      <c r="J1357" s="655"/>
      <c r="K1357" s="655"/>
      <c r="L1357" s="655"/>
      <c r="M1357" s="655"/>
      <c r="N1357" s="1310"/>
      <c r="O1357" s="655"/>
      <c r="P1357" s="656"/>
      <c r="Q1357" s="657"/>
      <c r="R1357" s="704"/>
      <c r="S1357" s="3180"/>
    </row>
    <row r="1358" spans="7:19" ht="15" customHeight="1">
      <c r="G1358" s="1047"/>
      <c r="H1358" s="655"/>
      <c r="I1358" s="655"/>
      <c r="J1358" s="655"/>
      <c r="K1358" s="655"/>
      <c r="L1358" s="655"/>
      <c r="M1358" s="655"/>
      <c r="N1358" s="1310"/>
      <c r="O1358" s="655"/>
      <c r="P1358" s="656"/>
      <c r="Q1358" s="657"/>
      <c r="R1358" s="704"/>
      <c r="S1358" s="3180"/>
    </row>
    <row r="1359" spans="7:19" ht="15" customHeight="1">
      <c r="G1359" s="1047"/>
      <c r="H1359" s="655"/>
      <c r="I1359" s="655"/>
      <c r="J1359" s="655"/>
      <c r="K1359" s="655"/>
      <c r="L1359" s="655"/>
      <c r="M1359" s="655"/>
      <c r="N1359" s="1310"/>
      <c r="O1359" s="655"/>
      <c r="P1359" s="656"/>
      <c r="Q1359" s="657"/>
      <c r="R1359" s="704"/>
      <c r="S1359" s="3180"/>
    </row>
    <row r="1360" spans="7:19" ht="15" customHeight="1">
      <c r="G1360" s="1047"/>
      <c r="H1360" s="655"/>
      <c r="I1360" s="655"/>
      <c r="J1360" s="655"/>
      <c r="K1360" s="655"/>
      <c r="L1360" s="655"/>
      <c r="M1360" s="655"/>
      <c r="N1360" s="1310"/>
      <c r="O1360" s="655"/>
      <c r="P1360" s="656"/>
      <c r="Q1360" s="657"/>
      <c r="R1360" s="704"/>
      <c r="S1360" s="3180"/>
    </row>
    <row r="1361" spans="7:19" ht="15" customHeight="1">
      <c r="G1361" s="1047"/>
      <c r="H1361" s="655"/>
      <c r="I1361" s="655"/>
      <c r="J1361" s="655"/>
      <c r="K1361" s="655"/>
      <c r="L1361" s="655"/>
      <c r="M1361" s="655"/>
      <c r="N1361" s="1310"/>
      <c r="O1361" s="655"/>
      <c r="P1361" s="656"/>
      <c r="Q1361" s="657"/>
      <c r="R1361" s="704"/>
      <c r="S1361" s="3180"/>
    </row>
    <row r="1362" spans="7:19" ht="15" customHeight="1">
      <c r="G1362" s="1047"/>
      <c r="H1362" s="655"/>
      <c r="I1362" s="655"/>
      <c r="J1362" s="655"/>
      <c r="K1362" s="655"/>
      <c r="L1362" s="655"/>
      <c r="M1362" s="655"/>
      <c r="N1362" s="1310"/>
      <c r="O1362" s="655"/>
      <c r="P1362" s="656"/>
      <c r="Q1362" s="657"/>
      <c r="R1362" s="704"/>
      <c r="S1362" s="3180"/>
    </row>
    <row r="1363" spans="7:19" ht="15" customHeight="1">
      <c r="G1363" s="1047"/>
      <c r="H1363" s="655"/>
      <c r="I1363" s="655"/>
      <c r="J1363" s="655"/>
      <c r="K1363" s="655"/>
      <c r="L1363" s="655"/>
      <c r="M1363" s="655"/>
      <c r="N1363" s="1310"/>
      <c r="O1363" s="655"/>
      <c r="P1363" s="656"/>
      <c r="Q1363" s="657"/>
      <c r="R1363" s="704"/>
      <c r="S1363" s="3180"/>
    </row>
    <row r="1364" spans="7:19" ht="15" customHeight="1">
      <c r="G1364" s="1047"/>
      <c r="H1364" s="655"/>
      <c r="I1364" s="655"/>
      <c r="J1364" s="655"/>
      <c r="K1364" s="655"/>
      <c r="L1364" s="655"/>
      <c r="M1364" s="655"/>
      <c r="N1364" s="1310"/>
      <c r="O1364" s="655"/>
      <c r="P1364" s="656"/>
      <c r="Q1364" s="657"/>
      <c r="R1364" s="704"/>
      <c r="S1364" s="3180"/>
    </row>
    <row r="1365" spans="7:19" ht="15" customHeight="1">
      <c r="G1365" s="1047"/>
      <c r="H1365" s="655"/>
      <c r="I1365" s="655"/>
      <c r="J1365" s="655"/>
      <c r="K1365" s="655"/>
      <c r="L1365" s="655"/>
      <c r="M1365" s="655"/>
      <c r="N1365" s="1310"/>
      <c r="O1365" s="655"/>
      <c r="P1365" s="656"/>
      <c r="Q1365" s="657"/>
      <c r="R1365" s="704"/>
      <c r="S1365" s="3180"/>
    </row>
    <row r="1366" spans="7:19" ht="15" customHeight="1">
      <c r="G1366" s="1047"/>
      <c r="H1366" s="655"/>
      <c r="I1366" s="655"/>
      <c r="J1366" s="655"/>
      <c r="K1366" s="655"/>
      <c r="L1366" s="655"/>
      <c r="M1366" s="655"/>
      <c r="N1366" s="1310"/>
      <c r="O1366" s="655"/>
      <c r="P1366" s="656"/>
      <c r="Q1366" s="657"/>
      <c r="R1366" s="704"/>
      <c r="S1366" s="3180"/>
    </row>
    <row r="1367" spans="7:19" ht="15" customHeight="1">
      <c r="G1367" s="1047"/>
      <c r="H1367" s="655"/>
      <c r="I1367" s="655"/>
      <c r="J1367" s="655"/>
      <c r="K1367" s="655"/>
      <c r="L1367" s="655"/>
      <c r="M1367" s="655"/>
      <c r="N1367" s="1310"/>
      <c r="O1367" s="655"/>
      <c r="P1367" s="656"/>
      <c r="Q1367" s="657"/>
      <c r="R1367" s="704"/>
      <c r="S1367" s="3180"/>
    </row>
    <row r="1368" spans="7:19" ht="15" customHeight="1">
      <c r="G1368" s="1047"/>
      <c r="H1368" s="655"/>
      <c r="I1368" s="655"/>
      <c r="J1368" s="655"/>
      <c r="K1368" s="655"/>
      <c r="L1368" s="655"/>
      <c r="M1368" s="655"/>
      <c r="N1368" s="1310"/>
      <c r="O1368" s="655"/>
      <c r="P1368" s="656"/>
      <c r="Q1368" s="657"/>
      <c r="R1368" s="704"/>
      <c r="S1368" s="3180"/>
    </row>
    <row r="1369" spans="7:19" ht="15" customHeight="1">
      <c r="G1369" s="1047"/>
      <c r="H1369" s="655"/>
      <c r="I1369" s="655"/>
      <c r="J1369" s="655"/>
      <c r="K1369" s="655"/>
      <c r="L1369" s="655"/>
      <c r="M1369" s="655"/>
      <c r="N1369" s="1310"/>
      <c r="O1369" s="655"/>
      <c r="P1369" s="656"/>
      <c r="Q1369" s="657"/>
      <c r="R1369" s="704"/>
      <c r="S1369" s="3180"/>
    </row>
    <row r="1370" spans="7:19" ht="15" customHeight="1">
      <c r="G1370" s="1047"/>
      <c r="H1370" s="655"/>
      <c r="I1370" s="655"/>
      <c r="J1370" s="655"/>
      <c r="K1370" s="655"/>
      <c r="L1370" s="655"/>
      <c r="M1370" s="655"/>
      <c r="N1370" s="1310"/>
      <c r="O1370" s="655"/>
      <c r="P1370" s="656"/>
      <c r="Q1370" s="657"/>
      <c r="R1370" s="704"/>
      <c r="S1370" s="3180"/>
    </row>
    <row r="1371" spans="7:19" ht="15" customHeight="1">
      <c r="G1371" s="1047"/>
      <c r="H1371" s="655"/>
      <c r="I1371" s="655"/>
      <c r="J1371" s="655"/>
      <c r="K1371" s="655"/>
      <c r="L1371" s="655"/>
      <c r="M1371" s="655"/>
      <c r="N1371" s="1310"/>
      <c r="O1371" s="655"/>
      <c r="P1371" s="656"/>
      <c r="Q1371" s="657"/>
      <c r="R1371" s="704"/>
      <c r="S1371" s="3180"/>
    </row>
    <row r="1372" spans="7:19" ht="15" customHeight="1">
      <c r="G1372" s="1047"/>
      <c r="H1372" s="655"/>
      <c r="I1372" s="655"/>
      <c r="J1372" s="655"/>
      <c r="K1372" s="655"/>
      <c r="L1372" s="655"/>
      <c r="M1372" s="655"/>
      <c r="N1372" s="1310"/>
      <c r="O1372" s="655"/>
      <c r="P1372" s="656"/>
      <c r="Q1372" s="657"/>
      <c r="R1372" s="704"/>
      <c r="S1372" s="3180"/>
    </row>
    <row r="1373" spans="7:19" ht="15" customHeight="1">
      <c r="G1373" s="1047"/>
      <c r="H1373" s="655"/>
      <c r="I1373" s="655"/>
      <c r="J1373" s="655"/>
      <c r="K1373" s="655"/>
      <c r="L1373" s="655"/>
      <c r="M1373" s="655"/>
      <c r="N1373" s="1310"/>
      <c r="O1373" s="655"/>
      <c r="P1373" s="656"/>
      <c r="Q1373" s="657"/>
      <c r="R1373" s="704"/>
      <c r="S1373" s="3180"/>
    </row>
    <row r="1374" spans="7:19" ht="15" customHeight="1">
      <c r="G1374" s="1047"/>
      <c r="H1374" s="655"/>
      <c r="I1374" s="655"/>
      <c r="J1374" s="655"/>
      <c r="K1374" s="655"/>
      <c r="L1374" s="655"/>
      <c r="M1374" s="655"/>
      <c r="N1374" s="1310"/>
      <c r="O1374" s="655"/>
      <c r="P1374" s="656"/>
      <c r="Q1374" s="657"/>
      <c r="R1374" s="704"/>
      <c r="S1374" s="3180"/>
    </row>
    <row r="1375" spans="7:19" ht="15" customHeight="1">
      <c r="G1375" s="1047"/>
      <c r="H1375" s="655"/>
      <c r="I1375" s="655"/>
      <c r="J1375" s="655"/>
      <c r="K1375" s="655"/>
      <c r="L1375" s="655"/>
      <c r="M1375" s="655"/>
      <c r="N1375" s="1310"/>
      <c r="O1375" s="655"/>
      <c r="P1375" s="656"/>
      <c r="Q1375" s="657"/>
      <c r="R1375" s="704"/>
      <c r="S1375" s="3180"/>
    </row>
    <row r="1376" spans="7:19" ht="15" customHeight="1">
      <c r="G1376" s="1047"/>
      <c r="H1376" s="655"/>
      <c r="I1376" s="655"/>
      <c r="J1376" s="655"/>
      <c r="K1376" s="655"/>
      <c r="L1376" s="655"/>
      <c r="M1376" s="655"/>
      <c r="N1376" s="1310"/>
      <c r="O1376" s="655"/>
      <c r="P1376" s="656"/>
      <c r="Q1376" s="657"/>
      <c r="R1376" s="704"/>
      <c r="S1376" s="3180"/>
    </row>
    <row r="1377" spans="7:19" ht="15" customHeight="1">
      <c r="G1377" s="1047"/>
      <c r="H1377" s="655"/>
      <c r="I1377" s="655"/>
      <c r="J1377" s="655"/>
      <c r="K1377" s="655"/>
      <c r="L1377" s="655"/>
      <c r="M1377" s="655"/>
      <c r="N1377" s="1310"/>
      <c r="O1377" s="655"/>
      <c r="P1377" s="656"/>
      <c r="Q1377" s="657"/>
      <c r="R1377" s="704"/>
      <c r="S1377" s="3180"/>
    </row>
    <row r="1378" spans="7:19" ht="15" customHeight="1">
      <c r="G1378" s="1047"/>
      <c r="H1378" s="655"/>
      <c r="I1378" s="655"/>
      <c r="J1378" s="655"/>
      <c r="K1378" s="655"/>
      <c r="L1378" s="655"/>
      <c r="M1378" s="655"/>
      <c r="N1378" s="1310"/>
      <c r="O1378" s="655"/>
      <c r="P1378" s="656"/>
      <c r="Q1378" s="657"/>
      <c r="R1378" s="704"/>
      <c r="S1378" s="3180"/>
    </row>
    <row r="1379" spans="7:19" ht="15" customHeight="1">
      <c r="G1379" s="1047"/>
      <c r="H1379" s="655"/>
      <c r="I1379" s="655"/>
      <c r="J1379" s="655"/>
      <c r="K1379" s="655"/>
      <c r="L1379" s="655"/>
      <c r="M1379" s="655"/>
      <c r="N1379" s="1310"/>
      <c r="O1379" s="655"/>
      <c r="P1379" s="656"/>
      <c r="Q1379" s="657"/>
      <c r="R1379" s="704"/>
      <c r="S1379" s="3180"/>
    </row>
    <row r="1380" spans="7:19" ht="15" customHeight="1">
      <c r="G1380" s="1047"/>
      <c r="H1380" s="655"/>
      <c r="I1380" s="655"/>
      <c r="J1380" s="655"/>
      <c r="K1380" s="655"/>
      <c r="L1380" s="655"/>
      <c r="M1380" s="655"/>
      <c r="N1380" s="1310"/>
      <c r="O1380" s="655"/>
      <c r="P1380" s="656"/>
      <c r="Q1380" s="657"/>
      <c r="R1380" s="704"/>
      <c r="S1380" s="3180"/>
    </row>
    <row r="1381" spans="7:19" ht="15" customHeight="1">
      <c r="G1381" s="1047"/>
      <c r="H1381" s="655"/>
      <c r="I1381" s="655"/>
      <c r="J1381" s="655"/>
      <c r="K1381" s="655"/>
      <c r="L1381" s="655"/>
      <c r="M1381" s="655"/>
      <c r="N1381" s="1310"/>
      <c r="O1381" s="655"/>
      <c r="P1381" s="656"/>
      <c r="Q1381" s="657"/>
      <c r="R1381" s="704"/>
      <c r="S1381" s="3180"/>
    </row>
    <row r="1382" spans="7:19" ht="15" customHeight="1">
      <c r="G1382" s="1047"/>
      <c r="H1382" s="655"/>
      <c r="I1382" s="655"/>
      <c r="J1382" s="655"/>
      <c r="K1382" s="655"/>
      <c r="L1382" s="655"/>
      <c r="M1382" s="655"/>
      <c r="N1382" s="1310"/>
      <c r="O1382" s="655"/>
      <c r="P1382" s="656"/>
      <c r="Q1382" s="657"/>
      <c r="R1382" s="704"/>
      <c r="S1382" s="3180"/>
    </row>
    <row r="1383" spans="7:19" ht="15" customHeight="1">
      <c r="G1383" s="1047"/>
      <c r="H1383" s="655"/>
      <c r="I1383" s="655"/>
      <c r="J1383" s="655"/>
      <c r="K1383" s="655"/>
      <c r="L1383" s="655"/>
      <c r="M1383" s="655"/>
      <c r="N1383" s="1310"/>
      <c r="O1383" s="655"/>
      <c r="P1383" s="656"/>
      <c r="Q1383" s="657"/>
      <c r="R1383" s="704"/>
      <c r="S1383" s="3180"/>
    </row>
    <row r="1384" spans="7:19" ht="15" customHeight="1">
      <c r="G1384" s="1047"/>
      <c r="H1384" s="655"/>
      <c r="I1384" s="655"/>
      <c r="J1384" s="655"/>
      <c r="K1384" s="655"/>
      <c r="L1384" s="655"/>
      <c r="M1384" s="655"/>
      <c r="N1384" s="1310"/>
      <c r="O1384" s="655"/>
      <c r="P1384" s="656"/>
      <c r="Q1384" s="657"/>
      <c r="R1384" s="704"/>
      <c r="S1384" s="3180"/>
    </row>
    <row r="1385" spans="7:19" ht="15" customHeight="1">
      <c r="G1385" s="1047"/>
      <c r="H1385" s="655"/>
      <c r="I1385" s="655"/>
      <c r="J1385" s="655"/>
      <c r="K1385" s="655"/>
      <c r="L1385" s="655"/>
      <c r="M1385" s="655"/>
      <c r="N1385" s="1310"/>
      <c r="O1385" s="655"/>
      <c r="P1385" s="656"/>
      <c r="Q1385" s="657"/>
      <c r="R1385" s="704"/>
      <c r="S1385" s="3180"/>
    </row>
    <row r="1386" spans="7:19" ht="15" customHeight="1">
      <c r="G1386" s="1047"/>
      <c r="H1386" s="655"/>
      <c r="I1386" s="655"/>
      <c r="J1386" s="655"/>
      <c r="K1386" s="655"/>
      <c r="L1386" s="655"/>
      <c r="M1386" s="655"/>
      <c r="N1386" s="1310"/>
      <c r="O1386" s="655"/>
      <c r="P1386" s="656"/>
      <c r="Q1386" s="657"/>
      <c r="R1386" s="704"/>
      <c r="S1386" s="3180"/>
    </row>
    <row r="1387" spans="7:19" ht="15" customHeight="1">
      <c r="G1387" s="1047"/>
      <c r="H1387" s="655"/>
      <c r="I1387" s="655"/>
      <c r="J1387" s="655"/>
      <c r="K1387" s="655"/>
      <c r="L1387" s="655"/>
      <c r="M1387" s="655"/>
      <c r="N1387" s="1310"/>
      <c r="O1387" s="655"/>
      <c r="P1387" s="656"/>
      <c r="Q1387" s="657"/>
      <c r="R1387" s="704"/>
      <c r="S1387" s="3180"/>
    </row>
    <row r="1388" spans="7:19" ht="15" customHeight="1">
      <c r="G1388" s="1047"/>
      <c r="H1388" s="655"/>
      <c r="I1388" s="655"/>
      <c r="J1388" s="655"/>
      <c r="K1388" s="655"/>
      <c r="L1388" s="655"/>
      <c r="M1388" s="655"/>
      <c r="N1388" s="1310"/>
      <c r="O1388" s="655"/>
      <c r="P1388" s="656"/>
      <c r="Q1388" s="657"/>
      <c r="R1388" s="704"/>
      <c r="S1388" s="3180"/>
    </row>
    <row r="1389" spans="7:19" ht="15" customHeight="1">
      <c r="G1389" s="1047"/>
      <c r="H1389" s="655"/>
      <c r="I1389" s="655"/>
      <c r="J1389" s="655"/>
      <c r="K1389" s="655"/>
      <c r="L1389" s="655"/>
      <c r="M1389" s="655"/>
      <c r="N1389" s="1310"/>
      <c r="O1389" s="655"/>
      <c r="P1389" s="656"/>
      <c r="Q1389" s="657"/>
      <c r="R1389" s="704"/>
      <c r="S1389" s="3180"/>
    </row>
    <row r="1390" spans="7:19" ht="15" customHeight="1">
      <c r="G1390" s="1047"/>
      <c r="H1390" s="655"/>
      <c r="I1390" s="655"/>
      <c r="J1390" s="655"/>
      <c r="K1390" s="655"/>
      <c r="L1390" s="655"/>
      <c r="M1390" s="655"/>
      <c r="N1390" s="1310"/>
      <c r="O1390" s="655"/>
      <c r="P1390" s="656"/>
      <c r="Q1390" s="657"/>
      <c r="R1390" s="704"/>
      <c r="S1390" s="3180"/>
    </row>
    <row r="1391" spans="7:19" ht="15" customHeight="1">
      <c r="G1391" s="1047"/>
      <c r="H1391" s="655"/>
      <c r="I1391" s="655"/>
      <c r="J1391" s="655"/>
      <c r="K1391" s="655"/>
      <c r="L1391" s="655"/>
      <c r="M1391" s="655"/>
      <c r="N1391" s="1310"/>
      <c r="O1391" s="655"/>
      <c r="P1391" s="656"/>
      <c r="Q1391" s="657"/>
      <c r="R1391" s="704"/>
      <c r="S1391" s="3180"/>
    </row>
    <row r="1392" spans="7:19" ht="15" customHeight="1">
      <c r="G1392" s="1047"/>
      <c r="H1392" s="655"/>
      <c r="I1392" s="655"/>
      <c r="J1392" s="655"/>
      <c r="K1392" s="655"/>
      <c r="L1392" s="655"/>
      <c r="M1392" s="655"/>
      <c r="N1392" s="1310"/>
      <c r="O1392" s="655"/>
      <c r="P1392" s="656"/>
      <c r="Q1392" s="657"/>
      <c r="R1392" s="704"/>
      <c r="S1392" s="3180"/>
    </row>
    <row r="1393" spans="7:19" ht="15" customHeight="1">
      <c r="G1393" s="1047"/>
      <c r="H1393" s="655"/>
      <c r="I1393" s="655"/>
      <c r="J1393" s="655"/>
      <c r="K1393" s="655"/>
      <c r="L1393" s="655"/>
      <c r="M1393" s="655"/>
      <c r="N1393" s="1310"/>
      <c r="O1393" s="655"/>
      <c r="P1393" s="656"/>
      <c r="Q1393" s="657"/>
      <c r="R1393" s="704"/>
      <c r="S1393" s="3180"/>
    </row>
    <row r="1394" spans="7:19" ht="15" customHeight="1">
      <c r="G1394" s="1047"/>
      <c r="H1394" s="655"/>
      <c r="I1394" s="655"/>
      <c r="J1394" s="655"/>
      <c r="K1394" s="655"/>
      <c r="L1394" s="655"/>
      <c r="M1394" s="655"/>
      <c r="N1394" s="1310"/>
      <c r="O1394" s="655"/>
      <c r="P1394" s="656"/>
      <c r="Q1394" s="657"/>
      <c r="R1394" s="704"/>
      <c r="S1394" s="3180"/>
    </row>
    <row r="1395" spans="7:19" ht="15" customHeight="1">
      <c r="G1395" s="1047"/>
      <c r="H1395" s="655"/>
      <c r="I1395" s="655"/>
      <c r="J1395" s="655"/>
      <c r="K1395" s="655"/>
      <c r="L1395" s="655"/>
      <c r="M1395" s="655"/>
      <c r="N1395" s="1310"/>
      <c r="O1395" s="655"/>
      <c r="P1395" s="656"/>
      <c r="Q1395" s="657"/>
      <c r="R1395" s="704"/>
      <c r="S1395" s="3180"/>
    </row>
    <row r="1396" spans="7:19" ht="15" customHeight="1">
      <c r="G1396" s="1047"/>
      <c r="H1396" s="655"/>
      <c r="I1396" s="655"/>
      <c r="J1396" s="655"/>
      <c r="K1396" s="655"/>
      <c r="L1396" s="655"/>
      <c r="M1396" s="655"/>
      <c r="N1396" s="1310"/>
      <c r="O1396" s="655"/>
      <c r="P1396" s="656"/>
      <c r="Q1396" s="657"/>
      <c r="R1396" s="704"/>
      <c r="S1396" s="3180"/>
    </row>
    <row r="1397" spans="7:19" ht="15" customHeight="1">
      <c r="G1397" s="1047"/>
      <c r="H1397" s="655"/>
      <c r="I1397" s="655"/>
      <c r="J1397" s="655"/>
      <c r="K1397" s="655"/>
      <c r="L1397" s="655"/>
      <c r="M1397" s="655"/>
      <c r="N1397" s="1310"/>
      <c r="O1397" s="655"/>
      <c r="P1397" s="656"/>
      <c r="Q1397" s="657"/>
      <c r="R1397" s="704"/>
      <c r="S1397" s="3180"/>
    </row>
    <row r="1398" spans="7:19" ht="15" customHeight="1">
      <c r="G1398" s="1047"/>
      <c r="H1398" s="655"/>
      <c r="I1398" s="655"/>
      <c r="J1398" s="655"/>
      <c r="K1398" s="655"/>
      <c r="L1398" s="655"/>
      <c r="M1398" s="655"/>
      <c r="N1398" s="1310"/>
      <c r="O1398" s="655"/>
      <c r="P1398" s="656"/>
      <c r="Q1398" s="657"/>
      <c r="R1398" s="704"/>
      <c r="S1398" s="3180"/>
    </row>
    <row r="1399" spans="7:19" ht="15" customHeight="1">
      <c r="G1399" s="1047"/>
      <c r="H1399" s="655"/>
      <c r="I1399" s="655"/>
      <c r="J1399" s="655"/>
      <c r="K1399" s="655"/>
      <c r="L1399" s="655"/>
      <c r="M1399" s="655"/>
      <c r="N1399" s="1310"/>
      <c r="O1399" s="655"/>
      <c r="P1399" s="656"/>
      <c r="Q1399" s="657"/>
      <c r="R1399" s="704"/>
      <c r="S1399" s="3180"/>
    </row>
    <row r="1400" spans="7:19" ht="15" customHeight="1">
      <c r="G1400" s="1047"/>
      <c r="H1400" s="655"/>
      <c r="I1400" s="655"/>
      <c r="J1400" s="655"/>
      <c r="K1400" s="655"/>
      <c r="L1400" s="655"/>
      <c r="M1400" s="655"/>
      <c r="N1400" s="1310"/>
      <c r="O1400" s="655"/>
      <c r="P1400" s="656"/>
      <c r="Q1400" s="657"/>
      <c r="R1400" s="704"/>
      <c r="S1400" s="3180"/>
    </row>
    <row r="1401" spans="7:19" ht="15" customHeight="1">
      <c r="G1401" s="1047"/>
      <c r="H1401" s="655"/>
      <c r="I1401" s="655"/>
      <c r="J1401" s="655"/>
      <c r="K1401" s="655"/>
      <c r="L1401" s="655"/>
      <c r="M1401" s="655"/>
      <c r="N1401" s="1310"/>
      <c r="O1401" s="655"/>
      <c r="P1401" s="656"/>
      <c r="Q1401" s="657"/>
      <c r="R1401" s="704"/>
      <c r="S1401" s="3180"/>
    </row>
    <row r="1402" spans="7:19" ht="15" customHeight="1">
      <c r="G1402" s="1047"/>
      <c r="H1402" s="655"/>
      <c r="I1402" s="655"/>
      <c r="J1402" s="655"/>
      <c r="K1402" s="655"/>
      <c r="L1402" s="655"/>
      <c r="M1402" s="655"/>
      <c r="N1402" s="1310"/>
      <c r="O1402" s="655"/>
      <c r="P1402" s="656"/>
      <c r="Q1402" s="657"/>
      <c r="R1402" s="704"/>
      <c r="S1402" s="3180"/>
    </row>
    <row r="1403" spans="7:19" ht="15" customHeight="1">
      <c r="G1403" s="1047"/>
      <c r="H1403" s="655"/>
      <c r="I1403" s="655"/>
      <c r="J1403" s="655"/>
      <c r="K1403" s="655"/>
      <c r="L1403" s="655"/>
      <c r="M1403" s="655"/>
      <c r="N1403" s="1310"/>
      <c r="O1403" s="655"/>
      <c r="P1403" s="656"/>
      <c r="Q1403" s="657"/>
      <c r="R1403" s="704"/>
      <c r="S1403" s="3180"/>
    </row>
    <row r="1404" spans="7:19" ht="15" customHeight="1">
      <c r="G1404" s="1047"/>
      <c r="H1404" s="655"/>
      <c r="I1404" s="655"/>
      <c r="J1404" s="655"/>
      <c r="K1404" s="655"/>
      <c r="L1404" s="655"/>
      <c r="M1404" s="655"/>
      <c r="N1404" s="1310"/>
      <c r="O1404" s="655"/>
      <c r="P1404" s="656"/>
      <c r="Q1404" s="657"/>
      <c r="R1404" s="704"/>
      <c r="S1404" s="3180"/>
    </row>
    <row r="1405" spans="7:19" ht="15" customHeight="1">
      <c r="G1405" s="1047"/>
      <c r="H1405" s="655"/>
      <c r="I1405" s="655"/>
      <c r="J1405" s="655"/>
      <c r="K1405" s="655"/>
      <c r="L1405" s="655"/>
      <c r="M1405" s="655"/>
      <c r="N1405" s="1310"/>
      <c r="O1405" s="655"/>
      <c r="P1405" s="656"/>
      <c r="Q1405" s="657"/>
      <c r="R1405" s="704"/>
      <c r="S1405" s="3180"/>
    </row>
    <row r="1406" spans="7:19" ht="15" customHeight="1">
      <c r="G1406" s="1047"/>
      <c r="H1406" s="655"/>
      <c r="I1406" s="655"/>
      <c r="J1406" s="655"/>
      <c r="K1406" s="655"/>
      <c r="L1406" s="655"/>
      <c r="M1406" s="655"/>
      <c r="N1406" s="1310"/>
      <c r="O1406" s="655"/>
      <c r="P1406" s="656"/>
      <c r="Q1406" s="657"/>
      <c r="R1406" s="704"/>
      <c r="S1406" s="3180"/>
    </row>
    <row r="1407" spans="7:19" ht="15" customHeight="1">
      <c r="G1407" s="1047"/>
      <c r="H1407" s="655"/>
      <c r="I1407" s="655"/>
      <c r="J1407" s="655"/>
      <c r="K1407" s="655"/>
      <c r="L1407" s="655"/>
      <c r="M1407" s="655"/>
      <c r="N1407" s="1310"/>
      <c r="O1407" s="655"/>
      <c r="P1407" s="656"/>
      <c r="Q1407" s="657"/>
      <c r="R1407" s="704"/>
      <c r="S1407" s="3180"/>
    </row>
    <row r="1408" spans="7:19" ht="15" customHeight="1">
      <c r="G1408" s="1047"/>
      <c r="H1408" s="655"/>
      <c r="I1408" s="655"/>
      <c r="J1408" s="655"/>
      <c r="K1408" s="655"/>
      <c r="L1408" s="655"/>
      <c r="M1408" s="655"/>
      <c r="N1408" s="1310"/>
      <c r="O1408" s="655"/>
      <c r="P1408" s="656"/>
      <c r="Q1408" s="657"/>
      <c r="R1408" s="704"/>
      <c r="S1408" s="3180"/>
    </row>
    <row r="1409" spans="7:19" ht="15" customHeight="1">
      <c r="G1409" s="1047"/>
      <c r="H1409" s="655"/>
      <c r="I1409" s="655"/>
      <c r="J1409" s="655"/>
      <c r="K1409" s="655"/>
      <c r="L1409" s="655"/>
      <c r="M1409" s="655"/>
      <c r="N1409" s="1310"/>
      <c r="O1409" s="655"/>
      <c r="P1409" s="656"/>
      <c r="Q1409" s="657"/>
      <c r="R1409" s="704"/>
      <c r="S1409" s="3180"/>
    </row>
    <row r="1410" spans="7:19" ht="15" customHeight="1">
      <c r="G1410" s="1047"/>
      <c r="H1410" s="655"/>
      <c r="I1410" s="655"/>
      <c r="J1410" s="655"/>
      <c r="K1410" s="655"/>
      <c r="L1410" s="655"/>
      <c r="M1410" s="655"/>
      <c r="N1410" s="1310"/>
      <c r="O1410" s="655"/>
      <c r="P1410" s="656"/>
      <c r="Q1410" s="657"/>
      <c r="R1410" s="704"/>
      <c r="S1410" s="3180"/>
    </row>
    <row r="1411" spans="7:19" ht="15" customHeight="1">
      <c r="G1411" s="1047"/>
      <c r="H1411" s="655"/>
      <c r="I1411" s="655"/>
      <c r="J1411" s="655"/>
      <c r="K1411" s="655"/>
      <c r="L1411" s="655"/>
      <c r="M1411" s="655"/>
      <c r="N1411" s="1310"/>
      <c r="O1411" s="655"/>
      <c r="P1411" s="656"/>
      <c r="Q1411" s="657"/>
      <c r="R1411" s="704"/>
      <c r="S1411" s="3180"/>
    </row>
    <row r="1412" spans="7:19" ht="15" customHeight="1">
      <c r="G1412" s="1047"/>
      <c r="H1412" s="655"/>
      <c r="I1412" s="655"/>
      <c r="J1412" s="655"/>
      <c r="K1412" s="655"/>
      <c r="L1412" s="655"/>
      <c r="M1412" s="655"/>
      <c r="N1412" s="1310"/>
      <c r="O1412" s="655"/>
      <c r="P1412" s="656"/>
      <c r="Q1412" s="657"/>
      <c r="R1412" s="704"/>
      <c r="S1412" s="3180"/>
    </row>
    <row r="1413" spans="7:19" ht="15" customHeight="1">
      <c r="G1413" s="1047"/>
      <c r="H1413" s="655"/>
      <c r="I1413" s="655"/>
      <c r="J1413" s="655"/>
      <c r="K1413" s="655"/>
      <c r="L1413" s="655"/>
      <c r="M1413" s="655"/>
      <c r="N1413" s="1310"/>
      <c r="O1413" s="655"/>
      <c r="P1413" s="656"/>
      <c r="Q1413" s="657"/>
      <c r="R1413" s="704"/>
      <c r="S1413" s="3180"/>
    </row>
    <row r="1414" spans="7:19" ht="15" customHeight="1">
      <c r="G1414" s="1047"/>
      <c r="H1414" s="655"/>
      <c r="I1414" s="655"/>
      <c r="J1414" s="655"/>
      <c r="K1414" s="655"/>
      <c r="L1414" s="655"/>
      <c r="M1414" s="655"/>
      <c r="N1414" s="1310"/>
      <c r="O1414" s="655"/>
      <c r="P1414" s="656"/>
      <c r="Q1414" s="657"/>
      <c r="R1414" s="704"/>
      <c r="S1414" s="3180"/>
    </row>
    <row r="1415" spans="7:19" ht="15" customHeight="1">
      <c r="G1415" s="1047"/>
      <c r="H1415" s="655"/>
      <c r="I1415" s="655"/>
      <c r="J1415" s="655"/>
      <c r="K1415" s="655"/>
      <c r="L1415" s="655"/>
      <c r="M1415" s="655"/>
      <c r="N1415" s="1310"/>
      <c r="O1415" s="655"/>
      <c r="P1415" s="656"/>
      <c r="Q1415" s="657"/>
      <c r="R1415" s="704"/>
      <c r="S1415" s="3180"/>
    </row>
    <row r="1416" spans="7:19" ht="15" customHeight="1">
      <c r="G1416" s="1047"/>
      <c r="H1416" s="655"/>
      <c r="I1416" s="655"/>
      <c r="J1416" s="655"/>
      <c r="K1416" s="655"/>
      <c r="L1416" s="655"/>
      <c r="M1416" s="655"/>
      <c r="N1416" s="1310"/>
      <c r="O1416" s="655"/>
      <c r="P1416" s="656"/>
      <c r="Q1416" s="657"/>
      <c r="R1416" s="704"/>
      <c r="S1416" s="3180"/>
    </row>
    <row r="1417" spans="7:19" ht="15" customHeight="1">
      <c r="G1417" s="1047"/>
      <c r="H1417" s="655"/>
      <c r="I1417" s="655"/>
      <c r="J1417" s="655"/>
      <c r="K1417" s="655"/>
      <c r="L1417" s="655"/>
      <c r="M1417" s="655"/>
      <c r="N1417" s="1310"/>
      <c r="O1417" s="655"/>
      <c r="P1417" s="656"/>
      <c r="Q1417" s="657"/>
      <c r="R1417" s="704"/>
      <c r="S1417" s="3180"/>
    </row>
    <row r="1418" spans="7:19" ht="15" customHeight="1">
      <c r="G1418" s="1047"/>
      <c r="H1418" s="655"/>
      <c r="I1418" s="655"/>
      <c r="J1418" s="655"/>
      <c r="K1418" s="655"/>
      <c r="L1418" s="655"/>
      <c r="M1418" s="655"/>
      <c r="N1418" s="1310"/>
      <c r="O1418" s="655"/>
      <c r="P1418" s="656"/>
      <c r="Q1418" s="657"/>
      <c r="R1418" s="704"/>
      <c r="S1418" s="3180"/>
    </row>
    <row r="1419" spans="7:19" ht="15" customHeight="1">
      <c r="G1419" s="1047"/>
      <c r="H1419" s="655"/>
      <c r="I1419" s="655"/>
      <c r="J1419" s="655"/>
      <c r="K1419" s="655"/>
      <c r="L1419" s="655"/>
      <c r="M1419" s="655"/>
      <c r="N1419" s="1310"/>
      <c r="O1419" s="655"/>
      <c r="P1419" s="656"/>
      <c r="Q1419" s="657"/>
      <c r="R1419" s="704"/>
      <c r="S1419" s="3180"/>
    </row>
    <row r="1420" spans="7:19" ht="15" customHeight="1">
      <c r="G1420" s="1047"/>
      <c r="H1420" s="655"/>
      <c r="I1420" s="655"/>
      <c r="J1420" s="655"/>
      <c r="K1420" s="655"/>
      <c r="L1420" s="655"/>
      <c r="M1420" s="655"/>
      <c r="N1420" s="1310"/>
      <c r="O1420" s="655"/>
      <c r="P1420" s="656"/>
      <c r="Q1420" s="657"/>
      <c r="R1420" s="704"/>
      <c r="S1420" s="3180"/>
    </row>
    <row r="1421" spans="7:19" ht="15" customHeight="1">
      <c r="G1421" s="1047"/>
      <c r="H1421" s="655"/>
      <c r="I1421" s="655"/>
      <c r="J1421" s="655"/>
      <c r="K1421" s="655"/>
      <c r="L1421" s="655"/>
      <c r="M1421" s="655"/>
      <c r="N1421" s="1310"/>
      <c r="O1421" s="655"/>
      <c r="P1421" s="656"/>
      <c r="Q1421" s="657"/>
      <c r="R1421" s="704"/>
      <c r="S1421" s="3180"/>
    </row>
    <row r="1422" spans="7:19" ht="15" customHeight="1">
      <c r="G1422" s="1047"/>
      <c r="H1422" s="655"/>
      <c r="I1422" s="655"/>
      <c r="J1422" s="655"/>
      <c r="K1422" s="655"/>
      <c r="L1422" s="655"/>
      <c r="M1422" s="655"/>
      <c r="N1422" s="1310"/>
      <c r="O1422" s="655"/>
      <c r="P1422" s="656"/>
      <c r="Q1422" s="657"/>
      <c r="R1422" s="704"/>
      <c r="S1422" s="3180"/>
    </row>
    <row r="1423" spans="7:19" ht="15" customHeight="1">
      <c r="G1423" s="1047"/>
      <c r="H1423" s="655"/>
      <c r="I1423" s="655"/>
      <c r="J1423" s="655"/>
      <c r="K1423" s="655"/>
      <c r="L1423" s="655"/>
      <c r="M1423" s="655"/>
      <c r="N1423" s="1310"/>
      <c r="O1423" s="655"/>
      <c r="P1423" s="656"/>
      <c r="Q1423" s="657"/>
      <c r="R1423" s="704"/>
      <c r="S1423" s="3180"/>
    </row>
    <row r="1424" spans="7:19" ht="15" customHeight="1">
      <c r="G1424" s="1047"/>
      <c r="H1424" s="655"/>
      <c r="I1424" s="655"/>
      <c r="J1424" s="655"/>
      <c r="K1424" s="655"/>
      <c r="L1424" s="655"/>
      <c r="M1424" s="655"/>
      <c r="N1424" s="1310"/>
      <c r="O1424" s="655"/>
      <c r="P1424" s="656"/>
      <c r="Q1424" s="657"/>
      <c r="R1424" s="704"/>
      <c r="S1424" s="3180"/>
    </row>
    <row r="1425" spans="7:19" ht="15" customHeight="1">
      <c r="G1425" s="1047"/>
      <c r="H1425" s="655"/>
      <c r="I1425" s="655"/>
      <c r="J1425" s="655"/>
      <c r="K1425" s="655"/>
      <c r="L1425" s="655"/>
      <c r="M1425" s="655"/>
      <c r="N1425" s="1310"/>
      <c r="O1425" s="655"/>
      <c r="P1425" s="656"/>
      <c r="Q1425" s="657"/>
      <c r="R1425" s="704"/>
      <c r="S1425" s="3180"/>
    </row>
    <row r="1426" spans="7:19" ht="15" customHeight="1">
      <c r="G1426" s="1047"/>
      <c r="H1426" s="655"/>
      <c r="I1426" s="655"/>
      <c r="J1426" s="655"/>
      <c r="K1426" s="655"/>
      <c r="L1426" s="655"/>
      <c r="M1426" s="655"/>
      <c r="N1426" s="1310"/>
      <c r="O1426" s="655"/>
      <c r="P1426" s="656"/>
      <c r="Q1426" s="657"/>
      <c r="R1426" s="704"/>
      <c r="S1426" s="3180"/>
    </row>
    <row r="1427" spans="7:19" ht="15" customHeight="1">
      <c r="G1427" s="1047"/>
      <c r="H1427" s="655"/>
      <c r="I1427" s="655"/>
      <c r="J1427" s="655"/>
      <c r="K1427" s="655"/>
      <c r="L1427" s="655"/>
      <c r="M1427" s="655"/>
      <c r="N1427" s="1310"/>
      <c r="O1427" s="655"/>
      <c r="P1427" s="656"/>
      <c r="Q1427" s="657"/>
      <c r="R1427" s="704"/>
      <c r="S1427" s="3180"/>
    </row>
    <row r="1428" spans="7:19" ht="15" customHeight="1">
      <c r="G1428" s="1047"/>
      <c r="H1428" s="655"/>
      <c r="I1428" s="655"/>
      <c r="J1428" s="655"/>
      <c r="K1428" s="655"/>
      <c r="L1428" s="655"/>
      <c r="M1428" s="655"/>
      <c r="N1428" s="1310"/>
      <c r="O1428" s="655"/>
      <c r="P1428" s="656"/>
      <c r="Q1428" s="657"/>
      <c r="R1428" s="704"/>
      <c r="S1428" s="3180"/>
    </row>
    <row r="1429" spans="7:19" ht="15" customHeight="1">
      <c r="G1429" s="1047"/>
      <c r="H1429" s="655"/>
      <c r="I1429" s="655"/>
      <c r="J1429" s="655"/>
      <c r="K1429" s="655"/>
      <c r="L1429" s="655"/>
      <c r="M1429" s="655"/>
      <c r="N1429" s="1310"/>
      <c r="O1429" s="655"/>
      <c r="P1429" s="656"/>
      <c r="Q1429" s="657"/>
      <c r="R1429" s="704"/>
      <c r="S1429" s="3180"/>
    </row>
    <row r="1430" spans="7:19" ht="15" customHeight="1">
      <c r="G1430" s="1047"/>
      <c r="H1430" s="655"/>
      <c r="I1430" s="655"/>
      <c r="J1430" s="655"/>
      <c r="K1430" s="655"/>
      <c r="L1430" s="655"/>
      <c r="M1430" s="655"/>
      <c r="N1430" s="1310"/>
      <c r="O1430" s="655"/>
      <c r="P1430" s="656"/>
      <c r="Q1430" s="657"/>
      <c r="R1430" s="704"/>
      <c r="S1430" s="3180"/>
    </row>
    <row r="1431" spans="7:19" ht="15" customHeight="1">
      <c r="G1431" s="1047"/>
      <c r="H1431" s="655"/>
      <c r="I1431" s="655"/>
      <c r="J1431" s="655"/>
      <c r="K1431" s="655"/>
      <c r="L1431" s="655"/>
      <c r="M1431" s="655"/>
      <c r="N1431" s="1310"/>
      <c r="O1431" s="655"/>
      <c r="P1431" s="656"/>
      <c r="Q1431" s="657"/>
      <c r="R1431" s="704"/>
      <c r="S1431" s="3180"/>
    </row>
    <row r="1432" spans="7:19" ht="15" customHeight="1">
      <c r="G1432" s="1047"/>
      <c r="H1432" s="655"/>
      <c r="I1432" s="655"/>
      <c r="J1432" s="655"/>
      <c r="K1432" s="655"/>
      <c r="L1432" s="655"/>
      <c r="M1432" s="655"/>
      <c r="N1432" s="1310"/>
      <c r="O1432" s="655"/>
      <c r="P1432" s="656"/>
      <c r="Q1432" s="657"/>
      <c r="R1432" s="704"/>
      <c r="S1432" s="3180"/>
    </row>
    <row r="1433" spans="7:19" ht="15" customHeight="1">
      <c r="G1433" s="1047"/>
      <c r="H1433" s="655"/>
      <c r="I1433" s="655"/>
      <c r="J1433" s="655"/>
      <c r="K1433" s="655"/>
      <c r="L1433" s="655"/>
      <c r="M1433" s="655"/>
      <c r="N1433" s="1310"/>
      <c r="O1433" s="655"/>
      <c r="P1433" s="656"/>
      <c r="Q1433" s="657"/>
      <c r="R1433" s="704"/>
      <c r="S1433" s="3180"/>
    </row>
    <row r="1434" spans="7:19" ht="15" customHeight="1">
      <c r="G1434" s="1047"/>
      <c r="H1434" s="655"/>
      <c r="I1434" s="655"/>
      <c r="J1434" s="655"/>
      <c r="K1434" s="655"/>
      <c r="L1434" s="655"/>
      <c r="M1434" s="655"/>
      <c r="N1434" s="1310"/>
      <c r="O1434" s="655"/>
      <c r="P1434" s="656"/>
      <c r="Q1434" s="657"/>
      <c r="R1434" s="704"/>
      <c r="S1434" s="3180"/>
    </row>
    <row r="1435" spans="7:19" ht="15" customHeight="1">
      <c r="G1435" s="1047"/>
      <c r="H1435" s="655"/>
      <c r="I1435" s="655"/>
      <c r="J1435" s="655"/>
      <c r="K1435" s="655"/>
      <c r="L1435" s="655"/>
      <c r="M1435" s="655"/>
      <c r="N1435" s="1310"/>
      <c r="O1435" s="655"/>
      <c r="P1435" s="656"/>
      <c r="Q1435" s="657"/>
      <c r="R1435" s="704"/>
      <c r="S1435" s="3180"/>
    </row>
    <row r="1436" spans="7:19" ht="15" customHeight="1">
      <c r="G1436" s="1047"/>
      <c r="H1436" s="655"/>
      <c r="I1436" s="655"/>
      <c r="J1436" s="655"/>
      <c r="K1436" s="655"/>
      <c r="L1436" s="655"/>
      <c r="M1436" s="655"/>
      <c r="N1436" s="1310"/>
      <c r="O1436" s="655"/>
      <c r="P1436" s="656"/>
      <c r="Q1436" s="657"/>
      <c r="R1436" s="704"/>
      <c r="S1436" s="3180"/>
    </row>
    <row r="1437" spans="7:19" ht="15" customHeight="1">
      <c r="G1437" s="1047"/>
      <c r="H1437" s="655"/>
      <c r="I1437" s="655"/>
      <c r="J1437" s="655"/>
      <c r="K1437" s="655"/>
      <c r="L1437" s="655"/>
      <c r="M1437" s="655"/>
      <c r="N1437" s="1310"/>
      <c r="O1437" s="655"/>
      <c r="P1437" s="656"/>
      <c r="Q1437" s="657"/>
      <c r="R1437" s="704"/>
      <c r="S1437" s="3180"/>
    </row>
    <row r="1438" spans="7:19" ht="15" customHeight="1">
      <c r="G1438" s="1047"/>
      <c r="H1438" s="655"/>
      <c r="I1438" s="655"/>
      <c r="J1438" s="655"/>
      <c r="K1438" s="655"/>
      <c r="L1438" s="655"/>
      <c r="M1438" s="655"/>
      <c r="N1438" s="1310"/>
      <c r="O1438" s="655"/>
      <c r="P1438" s="656"/>
      <c r="Q1438" s="657"/>
      <c r="R1438" s="704"/>
      <c r="S1438" s="3180"/>
    </row>
    <row r="1439" spans="7:19" ht="15" customHeight="1">
      <c r="G1439" s="1047"/>
      <c r="H1439" s="655"/>
      <c r="I1439" s="655"/>
      <c r="J1439" s="655"/>
      <c r="K1439" s="655"/>
      <c r="L1439" s="655"/>
      <c r="M1439" s="655"/>
      <c r="N1439" s="1310"/>
      <c r="O1439" s="655"/>
      <c r="P1439" s="656"/>
      <c r="Q1439" s="657"/>
      <c r="R1439" s="704"/>
      <c r="S1439" s="3180"/>
    </row>
    <row r="1440" spans="7:19" ht="15" customHeight="1">
      <c r="G1440" s="1047"/>
      <c r="H1440" s="655"/>
      <c r="I1440" s="655"/>
      <c r="J1440" s="655"/>
      <c r="K1440" s="655"/>
      <c r="L1440" s="655"/>
      <c r="M1440" s="655"/>
      <c r="N1440" s="1310"/>
      <c r="O1440" s="655"/>
      <c r="P1440" s="656"/>
      <c r="Q1440" s="657"/>
      <c r="R1440" s="704"/>
      <c r="S1440" s="3180"/>
    </row>
    <row r="1441" spans="7:19" ht="15" customHeight="1">
      <c r="G1441" s="1047"/>
      <c r="H1441" s="655"/>
      <c r="I1441" s="655"/>
      <c r="J1441" s="655"/>
      <c r="K1441" s="655"/>
      <c r="L1441" s="655"/>
      <c r="M1441" s="655"/>
      <c r="N1441" s="1310"/>
      <c r="O1441" s="655"/>
      <c r="P1441" s="656"/>
      <c r="Q1441" s="657"/>
      <c r="R1441" s="704"/>
      <c r="S1441" s="3180"/>
    </row>
    <row r="1442" spans="7:19" ht="15" customHeight="1">
      <c r="G1442" s="1047"/>
      <c r="H1442" s="655"/>
      <c r="I1442" s="655"/>
      <c r="J1442" s="655"/>
      <c r="K1442" s="655"/>
      <c r="L1442" s="655"/>
      <c r="M1442" s="655"/>
      <c r="N1442" s="1310"/>
      <c r="O1442" s="655"/>
      <c r="P1442" s="656"/>
      <c r="Q1442" s="657"/>
      <c r="R1442" s="704"/>
      <c r="S1442" s="3180"/>
    </row>
    <row r="1443" spans="7:19" ht="15" customHeight="1">
      <c r="G1443" s="1047"/>
      <c r="H1443" s="655"/>
      <c r="I1443" s="655"/>
      <c r="J1443" s="655"/>
      <c r="K1443" s="655"/>
      <c r="L1443" s="655"/>
      <c r="M1443" s="655"/>
      <c r="N1443" s="1310"/>
      <c r="O1443" s="655"/>
      <c r="P1443" s="656"/>
      <c r="Q1443" s="657"/>
      <c r="R1443" s="704"/>
      <c r="S1443" s="3180"/>
    </row>
    <row r="1444" spans="7:19" ht="15" customHeight="1">
      <c r="G1444" s="1047"/>
      <c r="H1444" s="655"/>
      <c r="I1444" s="655"/>
      <c r="J1444" s="655"/>
      <c r="K1444" s="655"/>
      <c r="L1444" s="655"/>
      <c r="M1444" s="655"/>
      <c r="N1444" s="1310"/>
      <c r="O1444" s="655"/>
      <c r="P1444" s="656"/>
      <c r="Q1444" s="657"/>
      <c r="R1444" s="704"/>
      <c r="S1444" s="3180"/>
    </row>
    <row r="1445" spans="7:19" ht="15" customHeight="1">
      <c r="G1445" s="1047"/>
      <c r="H1445" s="655"/>
      <c r="I1445" s="655"/>
      <c r="J1445" s="655"/>
      <c r="K1445" s="655"/>
      <c r="L1445" s="655"/>
      <c r="M1445" s="655"/>
      <c r="N1445" s="1310"/>
      <c r="O1445" s="655"/>
      <c r="P1445" s="656"/>
      <c r="Q1445" s="657"/>
      <c r="R1445" s="704"/>
      <c r="S1445" s="3180"/>
    </row>
    <row r="1446" spans="7:19" ht="15" customHeight="1">
      <c r="G1446" s="1047"/>
      <c r="H1446" s="655"/>
      <c r="I1446" s="655"/>
      <c r="J1446" s="655"/>
      <c r="K1446" s="655"/>
      <c r="L1446" s="655"/>
      <c r="M1446" s="655"/>
      <c r="N1446" s="1310"/>
      <c r="O1446" s="655"/>
      <c r="P1446" s="656"/>
      <c r="Q1446" s="657"/>
      <c r="R1446" s="704"/>
      <c r="S1446" s="3180"/>
    </row>
    <row r="1447" spans="7:19" ht="15" customHeight="1">
      <c r="G1447" s="1047"/>
      <c r="H1447" s="655"/>
      <c r="I1447" s="655"/>
      <c r="J1447" s="655"/>
      <c r="K1447" s="655"/>
      <c r="L1447" s="655"/>
      <c r="M1447" s="655"/>
      <c r="N1447" s="1310"/>
      <c r="O1447" s="655"/>
      <c r="P1447" s="656"/>
      <c r="Q1447" s="657"/>
      <c r="R1447" s="704"/>
      <c r="S1447" s="3180"/>
    </row>
    <row r="1448" spans="7:19" ht="15" customHeight="1">
      <c r="G1448" s="1047"/>
      <c r="H1448" s="655"/>
      <c r="I1448" s="655"/>
      <c r="J1448" s="655"/>
      <c r="K1448" s="655"/>
      <c r="L1448" s="655"/>
      <c r="M1448" s="655"/>
      <c r="N1448" s="1310"/>
      <c r="O1448" s="655"/>
      <c r="P1448" s="656"/>
      <c r="Q1448" s="657"/>
      <c r="R1448" s="704"/>
      <c r="S1448" s="3180"/>
    </row>
    <row r="1449" spans="7:19" ht="15" customHeight="1">
      <c r="G1449" s="1047"/>
      <c r="H1449" s="655"/>
      <c r="I1449" s="655"/>
      <c r="J1449" s="655"/>
      <c r="K1449" s="655"/>
      <c r="L1449" s="655"/>
      <c r="M1449" s="655"/>
      <c r="N1449" s="1310"/>
      <c r="O1449" s="655"/>
      <c r="P1449" s="656"/>
      <c r="Q1449" s="657"/>
      <c r="R1449" s="704"/>
      <c r="S1449" s="3180"/>
    </row>
    <row r="1450" spans="7:19" ht="15" customHeight="1">
      <c r="G1450" s="1047"/>
      <c r="H1450" s="655"/>
      <c r="I1450" s="655"/>
      <c r="J1450" s="655"/>
      <c r="K1450" s="655"/>
      <c r="L1450" s="655"/>
      <c r="M1450" s="655"/>
      <c r="N1450" s="1310"/>
      <c r="O1450" s="655"/>
      <c r="P1450" s="656"/>
      <c r="Q1450" s="657"/>
      <c r="R1450" s="704"/>
      <c r="S1450" s="3180"/>
    </row>
    <row r="1451" spans="7:19" ht="15" customHeight="1">
      <c r="G1451" s="1047"/>
      <c r="H1451" s="655"/>
      <c r="I1451" s="655"/>
      <c r="J1451" s="655"/>
      <c r="K1451" s="655"/>
      <c r="L1451" s="655"/>
      <c r="M1451" s="655"/>
      <c r="N1451" s="1310"/>
      <c r="O1451" s="655"/>
      <c r="P1451" s="656"/>
      <c r="Q1451" s="657"/>
      <c r="R1451" s="704"/>
      <c r="S1451" s="3180"/>
    </row>
    <row r="1452" spans="7:19" ht="15" customHeight="1">
      <c r="G1452" s="1047"/>
      <c r="H1452" s="655"/>
      <c r="I1452" s="655"/>
      <c r="J1452" s="655"/>
      <c r="K1452" s="655"/>
      <c r="L1452" s="655"/>
      <c r="M1452" s="655"/>
      <c r="N1452" s="1310"/>
      <c r="O1452" s="655"/>
      <c r="P1452" s="656"/>
      <c r="Q1452" s="657"/>
      <c r="R1452" s="704"/>
      <c r="S1452" s="3180"/>
    </row>
    <row r="1453" spans="7:19" ht="15" customHeight="1">
      <c r="G1453" s="1047"/>
      <c r="H1453" s="655"/>
      <c r="I1453" s="655"/>
      <c r="J1453" s="655"/>
      <c r="K1453" s="655"/>
      <c r="L1453" s="655"/>
      <c r="M1453" s="655"/>
      <c r="N1453" s="1310"/>
      <c r="O1453" s="655"/>
      <c r="P1453" s="656"/>
      <c r="Q1453" s="657"/>
      <c r="R1453" s="704"/>
      <c r="S1453" s="3180"/>
    </row>
    <row r="1454" spans="7:19" ht="15" customHeight="1">
      <c r="G1454" s="1047"/>
      <c r="H1454" s="655"/>
      <c r="I1454" s="655"/>
      <c r="J1454" s="655"/>
      <c r="K1454" s="655"/>
      <c r="L1454" s="655"/>
      <c r="M1454" s="655"/>
      <c r="N1454" s="1310"/>
      <c r="O1454" s="655"/>
      <c r="P1454" s="656"/>
      <c r="Q1454" s="657"/>
      <c r="R1454" s="704"/>
      <c r="S1454" s="3180"/>
    </row>
    <row r="1455" spans="7:19" ht="15" customHeight="1">
      <c r="G1455" s="1047"/>
      <c r="H1455" s="655"/>
      <c r="I1455" s="655"/>
      <c r="J1455" s="655"/>
      <c r="K1455" s="655"/>
      <c r="L1455" s="655"/>
      <c r="M1455" s="655"/>
      <c r="N1455" s="1310"/>
      <c r="O1455" s="655"/>
      <c r="P1455" s="656"/>
      <c r="Q1455" s="657"/>
      <c r="R1455" s="704"/>
      <c r="S1455" s="3180"/>
    </row>
    <row r="1456" spans="7:19" ht="15" customHeight="1">
      <c r="G1456" s="1047"/>
      <c r="H1456" s="655"/>
      <c r="I1456" s="655"/>
      <c r="J1456" s="655"/>
      <c r="K1456" s="655"/>
      <c r="L1456" s="655"/>
      <c r="M1456" s="655"/>
      <c r="N1456" s="1310"/>
      <c r="O1456" s="655"/>
      <c r="P1456" s="656"/>
      <c r="Q1456" s="657"/>
      <c r="R1456" s="704"/>
      <c r="S1456" s="3180"/>
    </row>
    <row r="1457" spans="7:19" ht="15" customHeight="1">
      <c r="G1457" s="1047"/>
      <c r="H1457" s="655"/>
      <c r="I1457" s="655"/>
      <c r="J1457" s="655"/>
      <c r="K1457" s="655"/>
      <c r="L1457" s="655"/>
      <c r="M1457" s="655"/>
      <c r="N1457" s="1310"/>
      <c r="O1457" s="655"/>
      <c r="P1457" s="656"/>
      <c r="Q1457" s="657"/>
      <c r="R1457" s="704"/>
      <c r="S1457" s="3180"/>
    </row>
    <row r="1458" spans="7:19" ht="15" customHeight="1">
      <c r="G1458" s="1047"/>
      <c r="H1458" s="655"/>
      <c r="I1458" s="655"/>
      <c r="J1458" s="655"/>
      <c r="K1458" s="655"/>
      <c r="L1458" s="655"/>
      <c r="M1458" s="655"/>
      <c r="N1458" s="1310"/>
      <c r="O1458" s="655"/>
      <c r="P1458" s="656"/>
      <c r="Q1458" s="657"/>
      <c r="R1458" s="704"/>
      <c r="S1458" s="3180"/>
    </row>
    <row r="1459" spans="7:19" ht="15" customHeight="1">
      <c r="G1459" s="1047"/>
      <c r="H1459" s="655"/>
      <c r="I1459" s="655"/>
      <c r="J1459" s="655"/>
      <c r="K1459" s="655"/>
      <c r="L1459" s="655"/>
      <c r="M1459" s="655"/>
      <c r="N1459" s="1310"/>
      <c r="O1459" s="655"/>
      <c r="P1459" s="656"/>
      <c r="Q1459" s="657"/>
      <c r="R1459" s="704"/>
      <c r="S1459" s="3180"/>
    </row>
    <row r="1460" spans="7:19" ht="15" customHeight="1">
      <c r="G1460" s="1047"/>
      <c r="H1460" s="655"/>
      <c r="I1460" s="655"/>
      <c r="J1460" s="655"/>
      <c r="K1460" s="655"/>
      <c r="L1460" s="655"/>
      <c r="M1460" s="655"/>
      <c r="N1460" s="1310"/>
      <c r="O1460" s="655"/>
      <c r="P1460" s="656"/>
      <c r="Q1460" s="657"/>
      <c r="R1460" s="704"/>
      <c r="S1460" s="3180"/>
    </row>
    <row r="1461" spans="7:19" ht="15" customHeight="1">
      <c r="G1461" s="1047"/>
      <c r="H1461" s="655"/>
      <c r="I1461" s="655"/>
      <c r="J1461" s="655"/>
      <c r="K1461" s="655"/>
      <c r="L1461" s="655"/>
      <c r="M1461" s="655"/>
      <c r="N1461" s="1310"/>
      <c r="O1461" s="655"/>
      <c r="P1461" s="656"/>
      <c r="Q1461" s="657"/>
      <c r="R1461" s="704"/>
      <c r="S1461" s="3180"/>
    </row>
    <row r="1462" spans="7:19" ht="15" customHeight="1">
      <c r="G1462" s="1047"/>
      <c r="H1462" s="655"/>
      <c r="I1462" s="655"/>
      <c r="J1462" s="655"/>
      <c r="K1462" s="655"/>
      <c r="L1462" s="655"/>
      <c r="M1462" s="655"/>
      <c r="N1462" s="1310"/>
      <c r="O1462" s="655"/>
      <c r="P1462" s="656"/>
      <c r="Q1462" s="657"/>
      <c r="R1462" s="704"/>
      <c r="S1462" s="3180"/>
    </row>
    <row r="1463" spans="7:19" ht="15" customHeight="1">
      <c r="G1463" s="1047"/>
      <c r="H1463" s="655"/>
      <c r="I1463" s="655"/>
      <c r="J1463" s="655"/>
      <c r="K1463" s="655"/>
      <c r="L1463" s="655"/>
      <c r="M1463" s="655"/>
      <c r="N1463" s="1310"/>
      <c r="O1463" s="655"/>
      <c r="P1463" s="656"/>
      <c r="Q1463" s="657"/>
      <c r="R1463" s="704"/>
      <c r="S1463" s="3180"/>
    </row>
    <row r="1464" spans="7:19" ht="15" customHeight="1">
      <c r="G1464" s="1047"/>
      <c r="H1464" s="655"/>
      <c r="I1464" s="655"/>
      <c r="J1464" s="655"/>
      <c r="K1464" s="655"/>
      <c r="L1464" s="655"/>
      <c r="M1464" s="655"/>
      <c r="N1464" s="1310"/>
      <c r="O1464" s="655"/>
      <c r="P1464" s="656"/>
      <c r="Q1464" s="657"/>
      <c r="R1464" s="704"/>
      <c r="S1464" s="3180"/>
    </row>
    <row r="1465" spans="7:19" ht="15" customHeight="1">
      <c r="G1465" s="1047"/>
      <c r="H1465" s="655"/>
      <c r="I1465" s="655"/>
      <c r="J1465" s="655"/>
      <c r="K1465" s="655"/>
      <c r="L1465" s="655"/>
      <c r="M1465" s="655"/>
      <c r="N1465" s="1310"/>
      <c r="O1465" s="655"/>
      <c r="P1465" s="656"/>
      <c r="Q1465" s="657"/>
      <c r="R1465" s="704"/>
      <c r="S1465" s="3180"/>
    </row>
    <row r="1466" spans="7:19" ht="15" customHeight="1">
      <c r="G1466" s="1047"/>
      <c r="H1466" s="655"/>
      <c r="I1466" s="655"/>
      <c r="J1466" s="655"/>
      <c r="K1466" s="655"/>
      <c r="L1466" s="655"/>
      <c r="M1466" s="655"/>
      <c r="N1466" s="1310"/>
      <c r="O1466" s="655"/>
      <c r="P1466" s="656"/>
      <c r="Q1466" s="657"/>
      <c r="R1466" s="704"/>
      <c r="S1466" s="3180"/>
    </row>
    <row r="1467" spans="7:19" ht="15" customHeight="1">
      <c r="G1467" s="1047"/>
      <c r="H1467" s="655"/>
      <c r="I1467" s="655"/>
      <c r="J1467" s="655"/>
      <c r="K1467" s="655"/>
      <c r="L1467" s="655"/>
      <c r="M1467" s="655"/>
      <c r="N1467" s="1310"/>
      <c r="O1467" s="655"/>
      <c r="P1467" s="656"/>
      <c r="Q1467" s="657"/>
      <c r="R1467" s="704"/>
      <c r="S1467" s="3180"/>
    </row>
    <row r="1468" spans="7:19" ht="15" customHeight="1">
      <c r="G1468" s="1047"/>
      <c r="H1468" s="655"/>
      <c r="I1468" s="655"/>
      <c r="J1468" s="655"/>
      <c r="K1468" s="655"/>
      <c r="L1468" s="655"/>
      <c r="M1468" s="655"/>
      <c r="N1468" s="1310"/>
      <c r="O1468" s="655"/>
      <c r="P1468" s="656"/>
      <c r="Q1468" s="657"/>
      <c r="R1468" s="704"/>
      <c r="S1468" s="3180"/>
    </row>
    <row r="1469" spans="7:19" ht="15" customHeight="1">
      <c r="G1469" s="1047"/>
      <c r="H1469" s="655"/>
      <c r="I1469" s="655"/>
      <c r="J1469" s="655"/>
      <c r="K1469" s="655"/>
      <c r="L1469" s="655"/>
      <c r="M1469" s="655"/>
      <c r="N1469" s="1310"/>
      <c r="O1469" s="655"/>
      <c r="P1469" s="656"/>
      <c r="Q1469" s="657"/>
      <c r="R1469" s="704"/>
      <c r="S1469" s="3180"/>
    </row>
    <row r="1470" spans="7:19" ht="15" customHeight="1">
      <c r="G1470" s="1047"/>
      <c r="H1470" s="655"/>
      <c r="I1470" s="655"/>
      <c r="J1470" s="655"/>
      <c r="K1470" s="655"/>
      <c r="L1470" s="655"/>
      <c r="M1470" s="655"/>
      <c r="N1470" s="1310"/>
      <c r="O1470" s="655"/>
      <c r="P1470" s="656"/>
      <c r="Q1470" s="657"/>
      <c r="R1470" s="704"/>
      <c r="S1470" s="3180"/>
    </row>
    <row r="1471" spans="7:19" ht="15" customHeight="1">
      <c r="G1471" s="1047"/>
      <c r="H1471" s="655"/>
      <c r="I1471" s="655"/>
      <c r="J1471" s="655"/>
      <c r="K1471" s="655"/>
      <c r="L1471" s="655"/>
      <c r="M1471" s="655"/>
      <c r="N1471" s="1310"/>
      <c r="O1471" s="655"/>
      <c r="P1471" s="656"/>
      <c r="Q1471" s="657"/>
      <c r="R1471" s="704"/>
      <c r="S1471" s="3180"/>
    </row>
    <row r="1472" spans="7:19" ht="15" customHeight="1">
      <c r="G1472" s="1047"/>
      <c r="H1472" s="655"/>
      <c r="I1472" s="655"/>
      <c r="J1472" s="655"/>
      <c r="K1472" s="655"/>
      <c r="L1472" s="655"/>
      <c r="M1472" s="655"/>
      <c r="N1472" s="1310"/>
      <c r="O1472" s="655"/>
      <c r="P1472" s="656"/>
      <c r="Q1472" s="657"/>
      <c r="R1472" s="704"/>
      <c r="S1472" s="3180"/>
    </row>
    <row r="1473" spans="7:19" ht="15" customHeight="1">
      <c r="G1473" s="1047"/>
      <c r="H1473" s="655"/>
      <c r="I1473" s="655"/>
      <c r="J1473" s="655"/>
      <c r="K1473" s="655"/>
      <c r="L1473" s="655"/>
      <c r="M1473" s="655"/>
      <c r="N1473" s="1310"/>
      <c r="O1473" s="655"/>
      <c r="P1473" s="656"/>
      <c r="Q1473" s="657"/>
      <c r="R1473" s="704"/>
      <c r="S1473" s="3180"/>
    </row>
    <row r="1474" spans="7:19" ht="15" customHeight="1">
      <c r="G1474" s="1047"/>
      <c r="H1474" s="655"/>
      <c r="I1474" s="655"/>
      <c r="J1474" s="655"/>
      <c r="K1474" s="655"/>
      <c r="L1474" s="655"/>
      <c r="M1474" s="655"/>
      <c r="N1474" s="1310"/>
      <c r="O1474" s="655"/>
      <c r="P1474" s="656"/>
      <c r="Q1474" s="657"/>
      <c r="R1474" s="704"/>
      <c r="S1474" s="3180"/>
    </row>
    <row r="1475" spans="7:19" ht="15" customHeight="1">
      <c r="G1475" s="1047"/>
      <c r="H1475" s="655"/>
      <c r="I1475" s="655"/>
      <c r="J1475" s="655"/>
      <c r="K1475" s="655"/>
      <c r="L1475" s="655"/>
      <c r="M1475" s="655"/>
      <c r="N1475" s="1310"/>
      <c r="O1475" s="655"/>
      <c r="P1475" s="656"/>
      <c r="Q1475" s="657"/>
      <c r="R1475" s="704"/>
      <c r="S1475" s="3180"/>
    </row>
    <row r="1476" spans="7:19" ht="15" customHeight="1">
      <c r="G1476" s="1047"/>
      <c r="H1476" s="655"/>
      <c r="I1476" s="655"/>
      <c r="J1476" s="655"/>
      <c r="K1476" s="655"/>
      <c r="L1476" s="655"/>
      <c r="M1476" s="655"/>
      <c r="N1476" s="1310"/>
      <c r="O1476" s="655"/>
      <c r="P1476" s="656"/>
      <c r="Q1476" s="657"/>
      <c r="R1476" s="704"/>
      <c r="S1476" s="3180"/>
    </row>
    <row r="1477" spans="7:19" ht="15" customHeight="1">
      <c r="G1477" s="1047"/>
      <c r="H1477" s="655"/>
      <c r="I1477" s="655"/>
      <c r="J1477" s="655"/>
      <c r="K1477" s="655"/>
      <c r="L1477" s="655"/>
      <c r="M1477" s="655"/>
      <c r="N1477" s="1310"/>
      <c r="O1477" s="655"/>
      <c r="P1477" s="656"/>
      <c r="Q1477" s="657"/>
      <c r="R1477" s="704"/>
      <c r="S1477" s="3180"/>
    </row>
    <row r="1478" spans="7:19" ht="15" customHeight="1">
      <c r="G1478" s="1047"/>
      <c r="H1478" s="655"/>
      <c r="I1478" s="655"/>
      <c r="J1478" s="655"/>
      <c r="K1478" s="655"/>
      <c r="L1478" s="655"/>
      <c r="M1478" s="655"/>
      <c r="N1478" s="1310"/>
      <c r="O1478" s="655"/>
      <c r="P1478" s="656"/>
      <c r="Q1478" s="657"/>
      <c r="R1478" s="704"/>
      <c r="S1478" s="3180"/>
    </row>
    <row r="1479" spans="7:19" ht="15" customHeight="1">
      <c r="G1479" s="1047"/>
      <c r="H1479" s="655"/>
      <c r="I1479" s="655"/>
      <c r="J1479" s="655"/>
      <c r="K1479" s="655"/>
      <c r="L1479" s="655"/>
      <c r="M1479" s="655"/>
      <c r="N1479" s="1310"/>
      <c r="O1479" s="655"/>
      <c r="P1479" s="656"/>
      <c r="Q1479" s="657"/>
      <c r="R1479" s="704"/>
      <c r="S1479" s="3180"/>
    </row>
    <row r="1480" spans="7:19" ht="15" customHeight="1">
      <c r="G1480" s="1047"/>
      <c r="H1480" s="655"/>
      <c r="I1480" s="655"/>
      <c r="J1480" s="655"/>
      <c r="K1480" s="655"/>
      <c r="L1480" s="655"/>
      <c r="M1480" s="655"/>
      <c r="N1480" s="1310"/>
      <c r="O1480" s="655"/>
      <c r="P1480" s="656"/>
      <c r="Q1480" s="657"/>
      <c r="R1480" s="704"/>
      <c r="S1480" s="3180"/>
    </row>
    <row r="1481" spans="7:19" ht="15" customHeight="1">
      <c r="G1481" s="1047"/>
      <c r="H1481" s="655"/>
      <c r="I1481" s="655"/>
      <c r="J1481" s="655"/>
      <c r="K1481" s="655"/>
      <c r="L1481" s="655"/>
      <c r="M1481" s="655"/>
      <c r="N1481" s="1310"/>
      <c r="O1481" s="655"/>
      <c r="P1481" s="656"/>
      <c r="Q1481" s="657"/>
      <c r="R1481" s="704"/>
      <c r="S1481" s="3180"/>
    </row>
    <row r="1482" spans="7:19" ht="15" customHeight="1">
      <c r="G1482" s="1047"/>
      <c r="H1482" s="655"/>
      <c r="I1482" s="655"/>
      <c r="J1482" s="655"/>
      <c r="K1482" s="655"/>
      <c r="L1482" s="655"/>
      <c r="M1482" s="655"/>
      <c r="N1482" s="1310"/>
      <c r="O1482" s="655"/>
      <c r="P1482" s="656"/>
      <c r="Q1482" s="657"/>
      <c r="R1482" s="704"/>
      <c r="S1482" s="3180"/>
    </row>
    <row r="1483" spans="7:19" ht="15" customHeight="1">
      <c r="G1483" s="1047"/>
      <c r="H1483" s="655"/>
      <c r="I1483" s="655"/>
      <c r="J1483" s="655"/>
      <c r="K1483" s="655"/>
      <c r="L1483" s="655"/>
      <c r="M1483" s="655"/>
      <c r="N1483" s="1310"/>
      <c r="O1483" s="655"/>
      <c r="P1483" s="656"/>
      <c r="Q1483" s="657"/>
      <c r="R1483" s="704"/>
      <c r="S1483" s="3180"/>
    </row>
    <row r="1484" spans="7:19" ht="15" customHeight="1">
      <c r="G1484" s="1047"/>
      <c r="H1484" s="655"/>
      <c r="I1484" s="655"/>
      <c r="J1484" s="655"/>
      <c r="K1484" s="655"/>
      <c r="L1484" s="655"/>
      <c r="M1484" s="655"/>
      <c r="N1484" s="1310"/>
      <c r="O1484" s="655"/>
      <c r="P1484" s="656"/>
      <c r="Q1484" s="657"/>
      <c r="R1484" s="704"/>
      <c r="S1484" s="3180"/>
    </row>
    <row r="1485" spans="7:19" ht="15" customHeight="1">
      <c r="G1485" s="1047"/>
      <c r="H1485" s="655"/>
      <c r="I1485" s="655"/>
      <c r="J1485" s="655"/>
      <c r="K1485" s="655"/>
      <c r="L1485" s="655"/>
      <c r="M1485" s="655"/>
      <c r="N1485" s="1310"/>
      <c r="O1485" s="655"/>
      <c r="P1485" s="656"/>
      <c r="Q1485" s="657"/>
      <c r="R1485" s="704"/>
      <c r="S1485" s="3180"/>
    </row>
    <row r="1486" spans="7:19" ht="15" customHeight="1">
      <c r="G1486" s="1047"/>
      <c r="H1486" s="655"/>
      <c r="I1486" s="655"/>
      <c r="J1486" s="655"/>
      <c r="K1486" s="655"/>
      <c r="L1486" s="655"/>
      <c r="M1486" s="655"/>
      <c r="N1486" s="1310"/>
      <c r="O1486" s="655"/>
      <c r="P1486" s="656"/>
      <c r="Q1486" s="657"/>
      <c r="R1486" s="704"/>
      <c r="S1486" s="3180"/>
    </row>
    <row r="1487" spans="7:19" ht="15" customHeight="1">
      <c r="G1487" s="1047"/>
      <c r="H1487" s="655"/>
      <c r="I1487" s="655"/>
      <c r="J1487" s="655"/>
      <c r="K1487" s="655"/>
      <c r="L1487" s="655"/>
      <c r="M1487" s="655"/>
      <c r="N1487" s="1310"/>
      <c r="O1487" s="655"/>
      <c r="P1487" s="656"/>
      <c r="Q1487" s="657"/>
      <c r="R1487" s="704"/>
      <c r="S1487" s="3180"/>
    </row>
    <row r="1488" spans="7:19" ht="15" customHeight="1">
      <c r="G1488" s="1047"/>
      <c r="H1488" s="655"/>
      <c r="I1488" s="655"/>
      <c r="J1488" s="655"/>
      <c r="K1488" s="655"/>
      <c r="L1488" s="655"/>
      <c r="M1488" s="655"/>
      <c r="N1488" s="1310"/>
      <c r="O1488" s="655"/>
      <c r="P1488" s="656"/>
      <c r="Q1488" s="657"/>
      <c r="R1488" s="704"/>
      <c r="S1488" s="3180"/>
    </row>
    <row r="1489" spans="7:19" ht="15" customHeight="1">
      <c r="G1489" s="1047"/>
      <c r="H1489" s="655"/>
      <c r="I1489" s="655"/>
      <c r="J1489" s="655"/>
      <c r="K1489" s="655"/>
      <c r="L1489" s="655"/>
      <c r="M1489" s="655"/>
      <c r="N1489" s="1310"/>
      <c r="O1489" s="655"/>
      <c r="P1489" s="656"/>
      <c r="Q1489" s="657"/>
      <c r="R1489" s="704"/>
      <c r="S1489" s="3180"/>
    </row>
    <row r="1490" spans="7:19" ht="15" customHeight="1">
      <c r="G1490" s="1047"/>
      <c r="H1490" s="655"/>
      <c r="I1490" s="655"/>
      <c r="J1490" s="655"/>
      <c r="K1490" s="655"/>
      <c r="L1490" s="655"/>
      <c r="M1490" s="655"/>
      <c r="N1490" s="1310"/>
      <c r="O1490" s="655"/>
      <c r="P1490" s="656"/>
      <c r="Q1490" s="657"/>
      <c r="R1490" s="704"/>
      <c r="S1490" s="3180"/>
    </row>
    <row r="1491" spans="7:19" ht="15" customHeight="1">
      <c r="G1491" s="1047"/>
      <c r="H1491" s="655"/>
      <c r="I1491" s="655"/>
      <c r="J1491" s="655"/>
      <c r="K1491" s="655"/>
      <c r="L1491" s="655"/>
      <c r="M1491" s="655"/>
      <c r="N1491" s="1310"/>
      <c r="P1491" s="656"/>
      <c r="Q1491" s="657"/>
      <c r="R1491" s="704"/>
      <c r="S1491" s="3180"/>
    </row>
    <row r="1492" spans="7:19" ht="15" customHeight="1">
      <c r="G1492" s="1047"/>
      <c r="H1492" s="655"/>
      <c r="I1492" s="655"/>
      <c r="J1492" s="655"/>
      <c r="K1492" s="655"/>
      <c r="L1492" s="655"/>
      <c r="M1492" s="655"/>
      <c r="N1492" s="1310"/>
      <c r="P1492" s="656"/>
      <c r="Q1492" s="657"/>
      <c r="R1492" s="704"/>
      <c r="S1492" s="3180"/>
    </row>
    <row r="1493" spans="7:19" ht="15" customHeight="1">
      <c r="G1493" s="1047"/>
      <c r="H1493" s="655"/>
      <c r="I1493" s="655"/>
      <c r="J1493" s="655"/>
      <c r="K1493" s="655"/>
      <c r="L1493" s="655"/>
      <c r="M1493" s="655"/>
      <c r="N1493" s="1310"/>
      <c r="P1493" s="656"/>
      <c r="Q1493" s="657"/>
      <c r="R1493" s="704"/>
      <c r="S1493" s="3180"/>
    </row>
    <row r="1494" spans="7:19" ht="15" customHeight="1">
      <c r="G1494" s="1047"/>
      <c r="H1494" s="655"/>
      <c r="I1494" s="655"/>
      <c r="J1494" s="655"/>
      <c r="K1494" s="655"/>
      <c r="L1494" s="655"/>
      <c r="M1494" s="655"/>
      <c r="N1494" s="1310"/>
      <c r="P1494" s="656"/>
      <c r="Q1494" s="657"/>
      <c r="R1494" s="704"/>
      <c r="S1494" s="3180"/>
    </row>
    <row r="1495" spans="7:19" ht="15" customHeight="1">
      <c r="G1495" s="1047"/>
      <c r="H1495" s="655"/>
      <c r="I1495" s="655"/>
      <c r="J1495" s="655"/>
      <c r="K1495" s="655"/>
      <c r="L1495" s="655"/>
      <c r="M1495" s="655"/>
      <c r="N1495" s="1310"/>
      <c r="P1495" s="656"/>
      <c r="Q1495" s="657"/>
      <c r="R1495" s="704"/>
      <c r="S1495" s="3180"/>
    </row>
    <row r="1496" spans="7:19" ht="15" customHeight="1">
      <c r="G1496" s="1047"/>
      <c r="H1496" s="655"/>
      <c r="I1496" s="655"/>
      <c r="J1496" s="655"/>
      <c r="K1496" s="655"/>
      <c r="L1496" s="655"/>
      <c r="M1496" s="655"/>
      <c r="N1496" s="1310"/>
      <c r="P1496" s="656"/>
      <c r="Q1496" s="657"/>
      <c r="R1496" s="704"/>
      <c r="S1496" s="3180"/>
    </row>
    <row r="1497" spans="7:19" ht="15" customHeight="1">
      <c r="G1497" s="1047"/>
      <c r="H1497" s="655"/>
      <c r="I1497" s="655"/>
      <c r="J1497" s="655"/>
      <c r="K1497" s="655"/>
      <c r="L1497" s="655"/>
      <c r="M1497" s="655"/>
      <c r="N1497" s="1310"/>
      <c r="P1497" s="656"/>
      <c r="Q1497" s="657"/>
      <c r="R1497" s="704"/>
      <c r="S1497" s="3180"/>
    </row>
    <row r="1498" spans="7:19" ht="15" customHeight="1">
      <c r="G1498" s="1047"/>
      <c r="H1498" s="655"/>
      <c r="I1498" s="655"/>
      <c r="J1498" s="655"/>
      <c r="K1498" s="655"/>
      <c r="L1498" s="655"/>
      <c r="M1498" s="655"/>
      <c r="N1498" s="1310"/>
      <c r="P1498" s="656"/>
      <c r="Q1498" s="657"/>
      <c r="R1498" s="704"/>
      <c r="S1498" s="3180"/>
    </row>
    <row r="1499" spans="7:19" ht="15" customHeight="1">
      <c r="G1499" s="1047"/>
      <c r="H1499" s="655"/>
      <c r="I1499" s="655"/>
      <c r="J1499" s="655"/>
      <c r="K1499" s="655"/>
      <c r="L1499" s="655"/>
      <c r="M1499" s="655"/>
      <c r="N1499" s="1310"/>
      <c r="P1499" s="656"/>
      <c r="Q1499" s="657"/>
      <c r="R1499" s="704"/>
      <c r="S1499" s="3180"/>
    </row>
    <row r="1500" spans="7:19" ht="15" customHeight="1">
      <c r="G1500" s="1047"/>
      <c r="H1500" s="655"/>
      <c r="I1500" s="655"/>
      <c r="J1500" s="655"/>
      <c r="K1500" s="655"/>
      <c r="L1500" s="655"/>
      <c r="M1500" s="655"/>
      <c r="N1500" s="1310"/>
      <c r="P1500" s="656"/>
      <c r="Q1500" s="657"/>
      <c r="R1500" s="704"/>
      <c r="S1500" s="3180"/>
    </row>
    <row r="1501" spans="7:19" ht="15" customHeight="1">
      <c r="G1501" s="1047"/>
      <c r="H1501" s="655"/>
      <c r="I1501" s="655"/>
      <c r="J1501" s="655"/>
      <c r="K1501" s="655"/>
      <c r="L1501" s="655"/>
      <c r="M1501" s="655"/>
      <c r="N1501" s="1310"/>
      <c r="P1501" s="656"/>
      <c r="Q1501" s="657"/>
      <c r="R1501" s="704"/>
      <c r="S1501" s="3180"/>
    </row>
    <row r="1502" spans="7:19" ht="15" customHeight="1">
      <c r="G1502" s="1047"/>
      <c r="H1502" s="655"/>
      <c r="I1502" s="655"/>
      <c r="J1502" s="655"/>
      <c r="K1502" s="655"/>
      <c r="L1502" s="655"/>
      <c r="M1502" s="655"/>
      <c r="N1502" s="1310"/>
      <c r="P1502" s="656"/>
      <c r="Q1502" s="657"/>
      <c r="R1502" s="704"/>
      <c r="S1502" s="3180"/>
    </row>
    <row r="1503" spans="7:19" ht="15" customHeight="1">
      <c r="G1503" s="1047"/>
      <c r="H1503" s="655"/>
      <c r="I1503" s="655"/>
      <c r="J1503" s="655"/>
      <c r="K1503" s="655"/>
      <c r="L1503" s="655"/>
      <c r="M1503" s="655"/>
      <c r="N1503" s="1310"/>
      <c r="P1503" s="656"/>
      <c r="Q1503" s="657"/>
      <c r="R1503" s="704"/>
      <c r="S1503" s="3180"/>
    </row>
    <row r="1504" spans="7:19" ht="15" customHeight="1">
      <c r="G1504" s="1047"/>
      <c r="H1504" s="655"/>
      <c r="I1504" s="655"/>
      <c r="J1504" s="655"/>
      <c r="K1504" s="655"/>
      <c r="L1504" s="655"/>
      <c r="M1504" s="655"/>
      <c r="N1504" s="1310"/>
      <c r="P1504" s="656"/>
      <c r="Q1504" s="657"/>
      <c r="R1504" s="704"/>
      <c r="S1504" s="3180"/>
    </row>
    <row r="1505" spans="7:19" ht="15" customHeight="1">
      <c r="G1505" s="1047"/>
      <c r="H1505" s="655"/>
      <c r="I1505" s="655"/>
      <c r="J1505" s="655"/>
      <c r="K1505" s="655"/>
      <c r="L1505" s="655"/>
      <c r="M1505" s="655"/>
      <c r="N1505" s="1310"/>
      <c r="P1505" s="656"/>
      <c r="Q1505" s="657"/>
      <c r="R1505" s="704"/>
      <c r="S1505" s="3180"/>
    </row>
    <row r="1506" spans="7:19" ht="15" customHeight="1">
      <c r="G1506" s="1047"/>
      <c r="H1506" s="655"/>
      <c r="I1506" s="655"/>
      <c r="J1506" s="655"/>
      <c r="K1506" s="655"/>
      <c r="L1506" s="655"/>
      <c r="M1506" s="655"/>
      <c r="N1506" s="1310"/>
      <c r="P1506" s="656"/>
      <c r="Q1506" s="657"/>
      <c r="R1506" s="704"/>
      <c r="S1506" s="3180"/>
    </row>
    <row r="1507" spans="7:19" ht="15" customHeight="1">
      <c r="G1507" s="1047"/>
      <c r="H1507" s="655"/>
      <c r="I1507" s="655"/>
      <c r="J1507" s="655"/>
      <c r="K1507" s="655"/>
      <c r="L1507" s="655"/>
      <c r="M1507" s="655"/>
      <c r="N1507" s="1310"/>
      <c r="P1507" s="656"/>
      <c r="Q1507" s="657"/>
      <c r="R1507" s="704"/>
      <c r="S1507" s="3180"/>
    </row>
    <row r="1508" spans="7:19" ht="15" customHeight="1">
      <c r="G1508" s="1047"/>
      <c r="H1508" s="655"/>
      <c r="I1508" s="655"/>
      <c r="J1508" s="655"/>
      <c r="K1508" s="655"/>
      <c r="L1508" s="655"/>
      <c r="M1508" s="655"/>
      <c r="N1508" s="1310"/>
      <c r="P1508" s="656"/>
      <c r="Q1508" s="657"/>
      <c r="R1508" s="704"/>
      <c r="S1508" s="3180"/>
    </row>
    <row r="1509" spans="7:19" ht="15" customHeight="1">
      <c r="G1509" s="1047"/>
      <c r="H1509" s="655"/>
      <c r="I1509" s="655"/>
      <c r="J1509" s="655"/>
      <c r="K1509" s="655"/>
      <c r="L1509" s="655"/>
      <c r="M1509" s="655"/>
      <c r="N1509" s="1310"/>
      <c r="P1509" s="656"/>
      <c r="Q1509" s="657"/>
      <c r="R1509" s="704"/>
      <c r="S1509" s="3180"/>
    </row>
    <row r="1510" spans="7:19" ht="15" customHeight="1">
      <c r="G1510" s="1047"/>
      <c r="H1510" s="655"/>
      <c r="I1510" s="655"/>
      <c r="J1510" s="655"/>
      <c r="K1510" s="655"/>
      <c r="L1510" s="655"/>
      <c r="M1510" s="655"/>
      <c r="N1510" s="1310"/>
      <c r="P1510" s="656"/>
      <c r="Q1510" s="657"/>
      <c r="R1510" s="704"/>
      <c r="S1510" s="3180"/>
    </row>
    <row r="1511" spans="7:19" ht="15" customHeight="1">
      <c r="G1511" s="1047"/>
      <c r="H1511" s="655"/>
      <c r="I1511" s="655"/>
      <c r="J1511" s="655"/>
      <c r="K1511" s="655"/>
      <c r="L1511" s="655"/>
      <c r="M1511" s="655"/>
      <c r="N1511" s="1310"/>
      <c r="P1511" s="656"/>
      <c r="Q1511" s="657"/>
      <c r="R1511" s="704"/>
      <c r="S1511" s="3180"/>
    </row>
    <row r="1512" spans="7:19" ht="15" customHeight="1">
      <c r="G1512" s="1047"/>
      <c r="H1512" s="655"/>
      <c r="I1512" s="655"/>
      <c r="J1512" s="655"/>
      <c r="K1512" s="655"/>
      <c r="L1512" s="655"/>
      <c r="M1512" s="655"/>
      <c r="N1512" s="1310"/>
      <c r="P1512" s="656"/>
      <c r="Q1512" s="657"/>
      <c r="R1512" s="704"/>
      <c r="S1512" s="3180"/>
    </row>
    <row r="1513" spans="7:19" ht="15" customHeight="1">
      <c r="G1513" s="1047"/>
      <c r="H1513" s="655"/>
      <c r="I1513" s="655"/>
      <c r="J1513" s="655"/>
      <c r="K1513" s="655"/>
      <c r="L1513" s="655"/>
      <c r="M1513" s="655"/>
      <c r="N1513" s="1310"/>
      <c r="P1513" s="656"/>
      <c r="Q1513" s="657"/>
      <c r="R1513" s="704"/>
      <c r="S1513" s="3180"/>
    </row>
    <row r="1514" spans="7:19" ht="15" customHeight="1">
      <c r="G1514" s="1047"/>
      <c r="H1514" s="655"/>
      <c r="I1514" s="655"/>
      <c r="J1514" s="655"/>
      <c r="K1514" s="655"/>
      <c r="L1514" s="655"/>
      <c r="M1514" s="655"/>
      <c r="N1514" s="1310"/>
      <c r="P1514" s="656"/>
      <c r="Q1514" s="657"/>
      <c r="R1514" s="704"/>
      <c r="S1514" s="3180"/>
    </row>
    <row r="1515" spans="7:19" ht="15" customHeight="1">
      <c r="G1515" s="1047"/>
      <c r="H1515" s="655"/>
      <c r="I1515" s="655"/>
      <c r="J1515" s="655"/>
      <c r="K1515" s="655"/>
      <c r="L1515" s="655"/>
      <c r="M1515" s="655"/>
      <c r="N1515" s="1310"/>
      <c r="P1515" s="656"/>
      <c r="Q1515" s="657"/>
      <c r="R1515" s="704"/>
      <c r="S1515" s="3180"/>
    </row>
    <row r="1516" spans="7:19" ht="15" customHeight="1">
      <c r="G1516" s="1047"/>
      <c r="H1516" s="655"/>
      <c r="I1516" s="655"/>
      <c r="J1516" s="655"/>
      <c r="K1516" s="655"/>
      <c r="L1516" s="655"/>
      <c r="M1516" s="655"/>
      <c r="N1516" s="1310"/>
      <c r="P1516" s="656"/>
      <c r="Q1516" s="657"/>
      <c r="R1516" s="704"/>
      <c r="S1516" s="3180"/>
    </row>
    <row r="1517" spans="7:19" ht="15" customHeight="1">
      <c r="G1517" s="1047"/>
      <c r="H1517" s="655"/>
      <c r="I1517" s="655"/>
      <c r="J1517" s="655"/>
      <c r="K1517" s="655"/>
      <c r="L1517" s="655"/>
      <c r="M1517" s="655"/>
      <c r="N1517" s="1310"/>
      <c r="P1517" s="656"/>
      <c r="Q1517" s="657"/>
      <c r="R1517" s="704"/>
      <c r="S1517" s="3180"/>
    </row>
    <row r="1518" spans="7:19" ht="15" customHeight="1">
      <c r="G1518" s="1047"/>
      <c r="H1518" s="655"/>
      <c r="I1518" s="655"/>
      <c r="J1518" s="655"/>
      <c r="K1518" s="655"/>
      <c r="L1518" s="655"/>
      <c r="M1518" s="655"/>
      <c r="N1518" s="1310"/>
      <c r="P1518" s="656"/>
      <c r="Q1518" s="657"/>
      <c r="R1518" s="704"/>
      <c r="S1518" s="3180"/>
    </row>
    <row r="1519" spans="7:19" ht="15" customHeight="1">
      <c r="G1519" s="1047"/>
      <c r="H1519" s="655"/>
      <c r="I1519" s="655"/>
      <c r="J1519" s="655"/>
      <c r="K1519" s="655"/>
      <c r="L1519" s="655"/>
      <c r="M1519" s="655"/>
      <c r="N1519" s="1310"/>
      <c r="P1519" s="656"/>
      <c r="Q1519" s="657"/>
      <c r="R1519" s="704"/>
      <c r="S1519" s="3180"/>
    </row>
    <row r="1520" spans="7:19" ht="15" customHeight="1">
      <c r="G1520" s="1047"/>
      <c r="H1520" s="655"/>
      <c r="I1520" s="655"/>
      <c r="J1520" s="655"/>
      <c r="K1520" s="655"/>
      <c r="L1520" s="655"/>
      <c r="M1520" s="655"/>
      <c r="N1520" s="1310"/>
      <c r="P1520" s="656"/>
      <c r="Q1520" s="657"/>
      <c r="R1520" s="704"/>
      <c r="S1520" s="3180"/>
    </row>
    <row r="1521" spans="7:19" ht="15" customHeight="1">
      <c r="G1521" s="1047"/>
      <c r="H1521" s="655"/>
      <c r="I1521" s="655"/>
      <c r="J1521" s="655"/>
      <c r="K1521" s="655"/>
      <c r="L1521" s="655"/>
      <c r="M1521" s="655"/>
      <c r="N1521" s="1310"/>
      <c r="P1521" s="656"/>
      <c r="Q1521" s="657"/>
      <c r="R1521" s="704"/>
      <c r="S1521" s="3180"/>
    </row>
    <row r="1522" spans="7:19" ht="15" customHeight="1">
      <c r="G1522" s="1047"/>
      <c r="H1522" s="655"/>
      <c r="I1522" s="655"/>
      <c r="J1522" s="655"/>
      <c r="K1522" s="655"/>
      <c r="L1522" s="655"/>
      <c r="M1522" s="655"/>
      <c r="N1522" s="1310"/>
      <c r="P1522" s="656"/>
      <c r="Q1522" s="657"/>
      <c r="R1522" s="704"/>
      <c r="S1522" s="3180"/>
    </row>
    <row r="1523" spans="7:19" ht="15" customHeight="1">
      <c r="G1523" s="1047"/>
      <c r="H1523" s="655"/>
      <c r="I1523" s="655"/>
      <c r="J1523" s="655"/>
      <c r="K1523" s="655"/>
      <c r="L1523" s="655"/>
      <c r="M1523" s="655"/>
      <c r="N1523" s="1310"/>
      <c r="P1523" s="656"/>
      <c r="Q1523" s="657"/>
      <c r="R1523" s="704"/>
      <c r="S1523" s="3180"/>
    </row>
    <row r="1524" spans="7:19" ht="15" customHeight="1">
      <c r="G1524" s="1047"/>
      <c r="H1524" s="655"/>
      <c r="I1524" s="655"/>
      <c r="J1524" s="655"/>
      <c r="K1524" s="655"/>
      <c r="L1524" s="655"/>
      <c r="M1524" s="655"/>
      <c r="N1524" s="1310"/>
      <c r="P1524" s="656"/>
      <c r="Q1524" s="657"/>
      <c r="R1524" s="704"/>
      <c r="S1524" s="3180"/>
    </row>
    <row r="1525" spans="7:19" ht="15" customHeight="1">
      <c r="G1525" s="1047"/>
      <c r="H1525" s="655"/>
      <c r="I1525" s="655"/>
      <c r="J1525" s="655"/>
      <c r="K1525" s="655"/>
      <c r="L1525" s="655"/>
      <c r="M1525" s="655"/>
      <c r="N1525" s="1310"/>
      <c r="P1525" s="656"/>
      <c r="Q1525" s="657"/>
      <c r="R1525" s="704"/>
      <c r="S1525" s="3180"/>
    </row>
    <row r="1526" spans="7:19" ht="15" customHeight="1">
      <c r="G1526" s="1047"/>
      <c r="H1526" s="655"/>
      <c r="I1526" s="655"/>
      <c r="J1526" s="655"/>
      <c r="K1526" s="655"/>
      <c r="L1526" s="655"/>
      <c r="M1526" s="655"/>
      <c r="N1526" s="1310"/>
      <c r="P1526" s="656"/>
      <c r="Q1526" s="657"/>
      <c r="R1526" s="704"/>
      <c r="S1526" s="3180"/>
    </row>
    <row r="1527" spans="7:19" ht="15" customHeight="1">
      <c r="G1527" s="1047"/>
      <c r="H1527" s="655"/>
      <c r="I1527" s="655"/>
      <c r="J1527" s="655"/>
      <c r="K1527" s="655"/>
      <c r="L1527" s="655"/>
      <c r="M1527" s="655"/>
      <c r="N1527" s="1310"/>
      <c r="P1527" s="656"/>
      <c r="Q1527" s="657"/>
      <c r="R1527" s="704"/>
      <c r="S1527" s="3180"/>
    </row>
    <row r="1528" spans="7:19" ht="15" customHeight="1">
      <c r="G1528" s="1047"/>
      <c r="H1528" s="655"/>
      <c r="I1528" s="655"/>
      <c r="J1528" s="655"/>
      <c r="K1528" s="655"/>
      <c r="L1528" s="655"/>
      <c r="M1528" s="655"/>
      <c r="N1528" s="1310"/>
      <c r="P1528" s="656"/>
      <c r="Q1528" s="657"/>
      <c r="R1528" s="704"/>
      <c r="S1528" s="3180"/>
    </row>
    <row r="1529" spans="7:19" ht="15" customHeight="1">
      <c r="G1529" s="1047"/>
      <c r="H1529" s="655"/>
      <c r="I1529" s="655"/>
      <c r="J1529" s="655"/>
      <c r="K1529" s="655"/>
      <c r="L1529" s="655"/>
      <c r="M1529" s="655"/>
      <c r="N1529" s="1310"/>
      <c r="P1529" s="656"/>
      <c r="Q1529" s="657"/>
      <c r="R1529" s="704"/>
      <c r="S1529" s="3180"/>
    </row>
    <row r="1530" spans="7:19" ht="15" customHeight="1">
      <c r="G1530" s="1047"/>
      <c r="H1530" s="655"/>
      <c r="I1530" s="655"/>
      <c r="J1530" s="655"/>
      <c r="K1530" s="655"/>
      <c r="L1530" s="655"/>
      <c r="M1530" s="655"/>
      <c r="N1530" s="1310"/>
      <c r="P1530" s="656"/>
      <c r="Q1530" s="657"/>
      <c r="R1530" s="704"/>
      <c r="S1530" s="3180"/>
    </row>
    <row r="1531" spans="7:19" ht="15" customHeight="1">
      <c r="G1531" s="1047"/>
      <c r="H1531" s="655"/>
      <c r="I1531" s="655"/>
      <c r="J1531" s="655"/>
      <c r="K1531" s="655"/>
      <c r="L1531" s="655"/>
      <c r="M1531" s="655"/>
      <c r="N1531" s="1310"/>
      <c r="P1531" s="656"/>
      <c r="Q1531" s="657"/>
      <c r="R1531" s="704"/>
      <c r="S1531" s="3180"/>
    </row>
    <row r="1532" spans="7:19" ht="15" customHeight="1">
      <c r="G1532" s="1047"/>
      <c r="H1532" s="655"/>
      <c r="I1532" s="655"/>
      <c r="J1532" s="655"/>
      <c r="K1532" s="655"/>
      <c r="L1532" s="655"/>
      <c r="M1532" s="655"/>
      <c r="N1532" s="1310"/>
      <c r="P1532" s="656"/>
      <c r="Q1532" s="657"/>
      <c r="R1532" s="704"/>
      <c r="S1532" s="3180"/>
    </row>
    <row r="1533" spans="7:19" ht="15" customHeight="1">
      <c r="G1533" s="1047"/>
      <c r="H1533" s="655"/>
      <c r="I1533" s="655"/>
      <c r="J1533" s="655"/>
      <c r="K1533" s="655"/>
      <c r="L1533" s="655"/>
      <c r="M1533" s="655"/>
      <c r="N1533" s="1310"/>
      <c r="P1533" s="656"/>
      <c r="Q1533" s="657"/>
      <c r="R1533" s="704"/>
      <c r="S1533" s="3180"/>
    </row>
    <row r="1534" spans="7:19" ht="15" customHeight="1">
      <c r="G1534" s="1047"/>
      <c r="H1534" s="655"/>
      <c r="I1534" s="655"/>
      <c r="J1534" s="655"/>
      <c r="K1534" s="655"/>
      <c r="L1534" s="655"/>
      <c r="M1534" s="655"/>
      <c r="N1534" s="1310"/>
      <c r="P1534" s="656"/>
      <c r="Q1534" s="657"/>
      <c r="R1534" s="704"/>
      <c r="S1534" s="3180"/>
    </row>
    <row r="1535" spans="7:19" ht="15" customHeight="1">
      <c r="G1535" s="1047"/>
      <c r="H1535" s="655"/>
      <c r="I1535" s="655"/>
      <c r="J1535" s="655"/>
      <c r="K1535" s="655"/>
      <c r="L1535" s="655"/>
      <c r="M1535" s="655"/>
      <c r="N1535" s="1310"/>
      <c r="P1535" s="656"/>
      <c r="Q1535" s="657"/>
      <c r="R1535" s="704"/>
      <c r="S1535" s="3180"/>
    </row>
    <row r="1536" spans="7:19" ht="15" customHeight="1">
      <c r="G1536" s="1047"/>
      <c r="H1536" s="655"/>
      <c r="I1536" s="655"/>
      <c r="J1536" s="655"/>
      <c r="K1536" s="655"/>
      <c r="L1536" s="655"/>
      <c r="M1536" s="655"/>
      <c r="N1536" s="1310"/>
      <c r="P1536" s="656"/>
      <c r="Q1536" s="657"/>
      <c r="R1536" s="704"/>
      <c r="S1536" s="3180"/>
    </row>
    <row r="1537" spans="7:19" ht="15" customHeight="1">
      <c r="G1537" s="1047"/>
      <c r="H1537" s="655"/>
      <c r="I1537" s="655"/>
      <c r="J1537" s="655"/>
      <c r="K1537" s="655"/>
      <c r="L1537" s="655"/>
      <c r="M1537" s="655"/>
      <c r="N1537" s="1310"/>
      <c r="P1537" s="656"/>
      <c r="Q1537" s="657"/>
      <c r="R1537" s="704"/>
      <c r="S1537" s="3180"/>
    </row>
    <row r="1538" spans="7:19" ht="15" customHeight="1">
      <c r="G1538" s="1047"/>
      <c r="H1538" s="655"/>
      <c r="I1538" s="655"/>
      <c r="J1538" s="655"/>
      <c r="K1538" s="655"/>
      <c r="L1538" s="655"/>
      <c r="M1538" s="655"/>
      <c r="N1538" s="1310"/>
      <c r="P1538" s="656"/>
      <c r="Q1538" s="657"/>
      <c r="R1538" s="704"/>
      <c r="S1538" s="3180"/>
    </row>
    <row r="1539" spans="7:19" ht="15" customHeight="1">
      <c r="G1539" s="1047"/>
      <c r="H1539" s="655"/>
      <c r="I1539" s="655"/>
      <c r="J1539" s="655"/>
      <c r="K1539" s="655"/>
      <c r="L1539" s="655"/>
      <c r="M1539" s="655"/>
      <c r="N1539" s="1310"/>
      <c r="P1539" s="656"/>
      <c r="Q1539" s="657"/>
      <c r="R1539" s="704"/>
      <c r="S1539" s="3180"/>
    </row>
    <row r="1540" spans="7:19" ht="15" customHeight="1">
      <c r="G1540" s="1047"/>
      <c r="H1540" s="655"/>
      <c r="I1540" s="655"/>
      <c r="J1540" s="655"/>
      <c r="K1540" s="655"/>
      <c r="L1540" s="655"/>
      <c r="M1540" s="655"/>
      <c r="N1540" s="1310"/>
      <c r="P1540" s="656"/>
      <c r="Q1540" s="657"/>
      <c r="R1540" s="704"/>
      <c r="S1540" s="3180"/>
    </row>
    <row r="1541" spans="7:19" ht="15" customHeight="1">
      <c r="G1541" s="1047"/>
      <c r="H1541" s="655"/>
      <c r="I1541" s="655"/>
      <c r="J1541" s="655"/>
      <c r="K1541" s="655"/>
      <c r="L1541" s="655"/>
      <c r="M1541" s="655"/>
      <c r="N1541" s="1310"/>
      <c r="P1541" s="656"/>
      <c r="Q1541" s="657"/>
      <c r="R1541" s="704"/>
      <c r="S1541" s="3180"/>
    </row>
    <row r="1542" spans="7:19" ht="15" customHeight="1">
      <c r="G1542" s="1047"/>
      <c r="H1542" s="655"/>
      <c r="I1542" s="655"/>
      <c r="J1542" s="655"/>
      <c r="K1542" s="655"/>
      <c r="L1542" s="655"/>
      <c r="M1542" s="655"/>
      <c r="N1542" s="1310"/>
      <c r="P1542" s="656"/>
      <c r="Q1542" s="657"/>
      <c r="R1542" s="704"/>
      <c r="S1542" s="3180"/>
    </row>
    <row r="1543" spans="7:19" ht="15" customHeight="1">
      <c r="G1543" s="1047"/>
      <c r="H1543" s="655"/>
      <c r="I1543" s="655"/>
      <c r="J1543" s="655"/>
      <c r="K1543" s="655"/>
      <c r="L1543" s="655"/>
      <c r="M1543" s="655"/>
      <c r="N1543" s="1310"/>
      <c r="P1543" s="656"/>
      <c r="Q1543" s="657"/>
      <c r="R1543" s="704"/>
      <c r="S1543" s="3180"/>
    </row>
    <row r="1544" spans="7:19" ht="15" customHeight="1">
      <c r="G1544" s="1047"/>
      <c r="H1544" s="655"/>
      <c r="I1544" s="655"/>
      <c r="J1544" s="655"/>
      <c r="K1544" s="655"/>
      <c r="L1544" s="655"/>
      <c r="M1544" s="655"/>
      <c r="N1544" s="1310"/>
      <c r="P1544" s="656"/>
      <c r="Q1544" s="657"/>
      <c r="R1544" s="704"/>
      <c r="S1544" s="3180"/>
    </row>
    <row r="1545" spans="7:19" ht="15" customHeight="1">
      <c r="G1545" s="1047"/>
      <c r="H1545" s="655"/>
      <c r="I1545" s="655"/>
      <c r="J1545" s="655"/>
      <c r="K1545" s="655"/>
      <c r="L1545" s="655"/>
      <c r="M1545" s="655"/>
      <c r="N1545" s="1310"/>
      <c r="P1545" s="656"/>
      <c r="Q1545" s="657"/>
      <c r="R1545" s="704"/>
      <c r="S1545" s="3180"/>
    </row>
    <row r="1546" spans="7:19" ht="15" customHeight="1">
      <c r="G1546" s="1047"/>
      <c r="H1546" s="655"/>
      <c r="I1546" s="655"/>
      <c r="J1546" s="655"/>
      <c r="K1546" s="655"/>
      <c r="L1546" s="655"/>
      <c r="M1546" s="655"/>
      <c r="N1546" s="1310"/>
      <c r="P1546" s="656"/>
      <c r="Q1546" s="657"/>
      <c r="R1546" s="704"/>
      <c r="S1546" s="3180"/>
    </row>
    <row r="1547" spans="7:19" ht="15" customHeight="1">
      <c r="G1547" s="1047"/>
      <c r="H1547" s="655"/>
      <c r="I1547" s="655"/>
      <c r="J1547" s="655"/>
      <c r="K1547" s="655"/>
      <c r="L1547" s="655"/>
      <c r="M1547" s="655"/>
      <c r="N1547" s="1310"/>
      <c r="P1547" s="656"/>
      <c r="Q1547" s="657"/>
      <c r="R1547" s="704"/>
      <c r="S1547" s="3180"/>
    </row>
    <row r="1548" spans="7:19" ht="15" customHeight="1">
      <c r="G1548" s="1047"/>
      <c r="H1548" s="655"/>
      <c r="I1548" s="655"/>
      <c r="J1548" s="655"/>
      <c r="K1548" s="655"/>
      <c r="L1548" s="655"/>
      <c r="M1548" s="655"/>
      <c r="N1548" s="1310"/>
      <c r="P1548" s="656"/>
      <c r="Q1548" s="657"/>
      <c r="R1548" s="704"/>
      <c r="S1548" s="3180"/>
    </row>
    <row r="1549" spans="7:19" ht="15" customHeight="1">
      <c r="G1549" s="1047"/>
      <c r="H1549" s="655"/>
      <c r="I1549" s="655"/>
      <c r="J1549" s="655"/>
      <c r="K1549" s="655"/>
      <c r="L1549" s="655"/>
      <c r="M1549" s="655"/>
      <c r="N1549" s="1310"/>
      <c r="P1549" s="656"/>
      <c r="Q1549" s="657"/>
      <c r="R1549" s="704"/>
      <c r="S1549" s="3180"/>
    </row>
    <row r="1550" spans="7:19" ht="15" customHeight="1">
      <c r="G1550" s="1047"/>
      <c r="H1550" s="655"/>
      <c r="I1550" s="655"/>
      <c r="J1550" s="655"/>
      <c r="K1550" s="655"/>
      <c r="L1550" s="655"/>
      <c r="M1550" s="655"/>
      <c r="N1550" s="1310"/>
      <c r="P1550" s="656"/>
      <c r="Q1550" s="657"/>
      <c r="R1550" s="704"/>
      <c r="S1550" s="3180"/>
    </row>
    <row r="1551" spans="7:19" ht="15" customHeight="1">
      <c r="G1551" s="1047"/>
      <c r="H1551" s="655"/>
      <c r="I1551" s="655"/>
      <c r="J1551" s="655"/>
      <c r="K1551" s="655"/>
      <c r="L1551" s="655"/>
      <c r="M1551" s="655"/>
      <c r="N1551" s="1310"/>
      <c r="P1551" s="656"/>
      <c r="Q1551" s="657"/>
      <c r="R1551" s="704"/>
      <c r="S1551" s="3180"/>
    </row>
    <row r="1552" spans="7:19" ht="15" customHeight="1">
      <c r="G1552" s="1047"/>
      <c r="H1552" s="655"/>
      <c r="I1552" s="655"/>
      <c r="J1552" s="655"/>
      <c r="K1552" s="655"/>
      <c r="L1552" s="655"/>
      <c r="M1552" s="655"/>
      <c r="N1552" s="1310"/>
      <c r="P1552" s="656"/>
      <c r="Q1552" s="657"/>
      <c r="R1552" s="704"/>
      <c r="S1552" s="3180"/>
    </row>
    <row r="1553" spans="7:19" ht="15" customHeight="1">
      <c r="G1553" s="1047"/>
      <c r="H1553" s="655"/>
      <c r="I1553" s="655"/>
      <c r="J1553" s="655"/>
      <c r="K1553" s="655"/>
      <c r="L1553" s="655"/>
      <c r="M1553" s="655"/>
      <c r="N1553" s="1310"/>
      <c r="P1553" s="656"/>
      <c r="Q1553" s="657"/>
      <c r="R1553" s="704"/>
      <c r="S1553" s="3180"/>
    </row>
    <row r="1554" spans="7:19" ht="15" customHeight="1">
      <c r="G1554" s="1047"/>
      <c r="H1554" s="655"/>
      <c r="I1554" s="655"/>
      <c r="J1554" s="655"/>
      <c r="K1554" s="655"/>
      <c r="L1554" s="655"/>
      <c r="M1554" s="655"/>
      <c r="N1554" s="1310"/>
      <c r="P1554" s="656"/>
      <c r="Q1554" s="657"/>
      <c r="R1554" s="704"/>
      <c r="S1554" s="3180"/>
    </row>
    <row r="1555" spans="7:19" ht="15" customHeight="1">
      <c r="G1555" s="1047"/>
      <c r="H1555" s="655"/>
      <c r="I1555" s="655"/>
      <c r="J1555" s="655"/>
      <c r="K1555" s="655"/>
      <c r="L1555" s="655"/>
      <c r="M1555" s="655"/>
      <c r="N1555" s="1310"/>
      <c r="P1555" s="656"/>
      <c r="Q1555" s="657"/>
      <c r="R1555" s="704"/>
      <c r="S1555" s="3180"/>
    </row>
    <row r="1556" spans="7:19" ht="15" customHeight="1">
      <c r="G1556" s="1047"/>
      <c r="H1556" s="655"/>
      <c r="I1556" s="655"/>
      <c r="J1556" s="655"/>
      <c r="K1556" s="655"/>
      <c r="L1556" s="655"/>
      <c r="M1556" s="655"/>
      <c r="N1556" s="1310"/>
      <c r="P1556" s="656"/>
      <c r="Q1556" s="657"/>
      <c r="R1556" s="704"/>
      <c r="S1556" s="3180"/>
    </row>
    <row r="1557" spans="7:19" ht="15" customHeight="1">
      <c r="G1557" s="1047"/>
      <c r="H1557" s="655"/>
      <c r="I1557" s="655"/>
      <c r="J1557" s="655"/>
      <c r="K1557" s="655"/>
      <c r="L1557" s="655"/>
      <c r="M1557" s="655"/>
      <c r="N1557" s="1310"/>
      <c r="P1557" s="656"/>
      <c r="Q1557" s="657"/>
      <c r="R1557" s="704"/>
      <c r="S1557" s="3180"/>
    </row>
    <row r="1558" spans="7:19" ht="15" customHeight="1">
      <c r="G1558" s="1047"/>
      <c r="H1558" s="655"/>
      <c r="I1558" s="655"/>
      <c r="J1558" s="655"/>
      <c r="K1558" s="655"/>
      <c r="L1558" s="655"/>
      <c r="M1558" s="655"/>
      <c r="N1558" s="1310"/>
      <c r="P1558" s="656"/>
      <c r="Q1558" s="657"/>
      <c r="R1558" s="704"/>
      <c r="S1558" s="3180"/>
    </row>
    <row r="1559" spans="7:19" ht="15" customHeight="1">
      <c r="G1559" s="1047"/>
      <c r="H1559" s="655"/>
      <c r="I1559" s="655"/>
      <c r="J1559" s="655"/>
      <c r="K1559" s="655"/>
      <c r="L1559" s="655"/>
      <c r="M1559" s="655"/>
      <c r="N1559" s="1310"/>
      <c r="P1559" s="656"/>
      <c r="Q1559" s="657"/>
      <c r="R1559" s="704"/>
      <c r="S1559" s="3180"/>
    </row>
    <row r="1560" spans="7:19" ht="15" customHeight="1">
      <c r="G1560" s="1047"/>
      <c r="H1560" s="655"/>
      <c r="I1560" s="655"/>
      <c r="J1560" s="655"/>
      <c r="K1560" s="655"/>
      <c r="L1560" s="655"/>
      <c r="M1560" s="655"/>
      <c r="N1560" s="1310"/>
      <c r="P1560" s="656"/>
      <c r="Q1560" s="657"/>
      <c r="R1560" s="704"/>
      <c r="S1560" s="3180"/>
    </row>
    <row r="1561" spans="7:19" ht="15" customHeight="1">
      <c r="G1561" s="1047"/>
      <c r="H1561" s="655"/>
      <c r="I1561" s="655"/>
      <c r="J1561" s="655"/>
      <c r="K1561" s="655"/>
      <c r="L1561" s="655"/>
      <c r="M1561" s="655"/>
      <c r="N1561" s="1310"/>
      <c r="P1561" s="656"/>
      <c r="Q1561" s="657"/>
      <c r="R1561" s="704"/>
      <c r="S1561" s="3180"/>
    </row>
    <row r="1562" spans="7:19" ht="15" customHeight="1">
      <c r="G1562" s="1047"/>
      <c r="H1562" s="655"/>
      <c r="I1562" s="655"/>
      <c r="J1562" s="655"/>
      <c r="K1562" s="655"/>
      <c r="L1562" s="655"/>
      <c r="M1562" s="655"/>
      <c r="N1562" s="1310"/>
      <c r="P1562" s="656"/>
      <c r="Q1562" s="657"/>
      <c r="R1562" s="704"/>
      <c r="S1562" s="3180"/>
    </row>
    <row r="1563" spans="7:19" ht="15" customHeight="1">
      <c r="G1563" s="1047"/>
      <c r="H1563" s="655"/>
      <c r="I1563" s="655"/>
      <c r="J1563" s="655"/>
      <c r="K1563" s="655"/>
      <c r="L1563" s="655"/>
      <c r="M1563" s="655"/>
      <c r="N1563" s="1310"/>
      <c r="P1563" s="656"/>
      <c r="Q1563" s="657"/>
      <c r="R1563" s="704"/>
      <c r="S1563" s="3180"/>
    </row>
    <row r="1564" spans="7:19" ht="15" customHeight="1">
      <c r="G1564" s="1047"/>
      <c r="H1564" s="655"/>
      <c r="I1564" s="655"/>
      <c r="J1564" s="655"/>
      <c r="K1564" s="655"/>
      <c r="L1564" s="655"/>
      <c r="M1564" s="655"/>
      <c r="N1564" s="1310"/>
      <c r="P1564" s="656"/>
      <c r="Q1564" s="657"/>
      <c r="R1564" s="704"/>
      <c r="S1564" s="3180"/>
    </row>
    <row r="1565" spans="7:19" ht="15" customHeight="1">
      <c r="G1565" s="1047"/>
      <c r="H1565" s="655"/>
      <c r="I1565" s="655"/>
      <c r="J1565" s="655"/>
      <c r="K1565" s="655"/>
      <c r="L1565" s="655"/>
      <c r="M1565" s="655"/>
      <c r="N1565" s="1310"/>
      <c r="P1565" s="656"/>
      <c r="Q1565" s="657"/>
      <c r="R1565" s="704"/>
      <c r="S1565" s="3180"/>
    </row>
    <row r="1566" spans="7:19" ht="15" customHeight="1">
      <c r="G1566" s="1047"/>
      <c r="H1566" s="655"/>
      <c r="I1566" s="655"/>
      <c r="J1566" s="655"/>
      <c r="K1566" s="655"/>
      <c r="L1566" s="655"/>
      <c r="M1566" s="655"/>
      <c r="N1566" s="1310"/>
      <c r="P1566" s="656"/>
      <c r="Q1566" s="657"/>
      <c r="R1566" s="704"/>
      <c r="S1566" s="3180"/>
    </row>
    <row r="1567" spans="7:19" ht="15" customHeight="1">
      <c r="G1567" s="1047"/>
      <c r="H1567" s="655"/>
      <c r="I1567" s="655"/>
      <c r="J1567" s="655"/>
      <c r="K1567" s="655"/>
      <c r="L1567" s="655"/>
      <c r="M1567" s="655"/>
      <c r="N1567" s="1310"/>
      <c r="P1567" s="656"/>
      <c r="Q1567" s="657"/>
      <c r="R1567" s="704"/>
      <c r="S1567" s="3180"/>
    </row>
    <row r="1568" spans="7:19" ht="15" customHeight="1">
      <c r="G1568" s="1047"/>
      <c r="H1568" s="655"/>
      <c r="I1568" s="655"/>
      <c r="J1568" s="655"/>
      <c r="K1568" s="655"/>
      <c r="L1568" s="655"/>
      <c r="M1568" s="655"/>
      <c r="N1568" s="1310"/>
      <c r="P1568" s="656"/>
      <c r="Q1568" s="657"/>
      <c r="R1568" s="704"/>
      <c r="S1568" s="3180"/>
    </row>
    <row r="1569" spans="7:19" ht="15" customHeight="1">
      <c r="G1569" s="1047"/>
      <c r="H1569" s="655"/>
      <c r="I1569" s="655"/>
      <c r="J1569" s="655"/>
      <c r="K1569" s="655"/>
      <c r="L1569" s="655"/>
      <c r="M1569" s="655"/>
      <c r="N1569" s="1310"/>
      <c r="P1569" s="656"/>
      <c r="Q1569" s="657"/>
      <c r="R1569" s="704"/>
      <c r="S1569" s="3180"/>
    </row>
    <row r="1570" spans="7:19" ht="15" customHeight="1">
      <c r="G1570" s="1047"/>
      <c r="H1570" s="655"/>
      <c r="I1570" s="655"/>
      <c r="J1570" s="655"/>
      <c r="K1570" s="655"/>
      <c r="L1570" s="655"/>
      <c r="M1570" s="655"/>
      <c r="N1570" s="1310"/>
      <c r="P1570" s="656"/>
      <c r="Q1570" s="657"/>
      <c r="R1570" s="704"/>
      <c r="S1570" s="3180"/>
    </row>
    <row r="1571" spans="7:19" ht="15" customHeight="1">
      <c r="G1571" s="1047"/>
      <c r="H1571" s="655"/>
      <c r="I1571" s="655"/>
      <c r="J1571" s="655"/>
      <c r="K1571" s="655"/>
      <c r="L1571" s="655"/>
      <c r="M1571" s="655"/>
      <c r="N1571" s="1310"/>
      <c r="P1571" s="656"/>
      <c r="Q1571" s="657"/>
      <c r="R1571" s="704"/>
      <c r="S1571" s="3180"/>
    </row>
    <row r="1572" spans="7:19" ht="15" customHeight="1">
      <c r="G1572" s="1047"/>
      <c r="H1572" s="655"/>
      <c r="I1572" s="655"/>
      <c r="J1572" s="655"/>
      <c r="K1572" s="655"/>
      <c r="L1572" s="655"/>
      <c r="M1572" s="655"/>
      <c r="N1572" s="1310"/>
      <c r="P1572" s="656"/>
      <c r="Q1572" s="657"/>
      <c r="R1572" s="704"/>
      <c r="S1572" s="3180"/>
    </row>
    <row r="1573" spans="7:19" ht="15" customHeight="1">
      <c r="G1573" s="1047"/>
      <c r="H1573" s="655"/>
      <c r="I1573" s="655"/>
      <c r="J1573" s="655"/>
      <c r="K1573" s="655"/>
      <c r="L1573" s="655"/>
      <c r="M1573" s="655"/>
      <c r="N1573" s="1310"/>
      <c r="P1573" s="656"/>
      <c r="Q1573" s="657"/>
      <c r="R1573" s="704"/>
      <c r="S1573" s="3180"/>
    </row>
    <row r="1574" spans="7:19" ht="15" customHeight="1">
      <c r="G1574" s="1047"/>
      <c r="H1574" s="655"/>
      <c r="I1574" s="655"/>
      <c r="J1574" s="655"/>
      <c r="K1574" s="655"/>
      <c r="L1574" s="655"/>
      <c r="M1574" s="655"/>
      <c r="N1574" s="1310"/>
      <c r="P1574" s="656"/>
      <c r="Q1574" s="657"/>
      <c r="R1574" s="704"/>
      <c r="S1574" s="3180"/>
    </row>
    <row r="1575" spans="7:19" ht="15" customHeight="1">
      <c r="G1575" s="1047"/>
      <c r="H1575" s="655"/>
      <c r="I1575" s="655"/>
      <c r="J1575" s="655"/>
      <c r="K1575" s="655"/>
      <c r="L1575" s="655"/>
      <c r="M1575" s="655"/>
      <c r="N1575" s="1310"/>
      <c r="P1575" s="656"/>
      <c r="Q1575" s="657"/>
      <c r="R1575" s="704"/>
      <c r="S1575" s="3180"/>
    </row>
    <row r="1576" spans="7:19" ht="15" customHeight="1">
      <c r="G1576" s="1047"/>
      <c r="H1576" s="655"/>
      <c r="I1576" s="655"/>
      <c r="J1576" s="655"/>
      <c r="K1576" s="655"/>
      <c r="L1576" s="655"/>
      <c r="M1576" s="655"/>
      <c r="N1576" s="1310"/>
      <c r="P1576" s="656"/>
      <c r="Q1576" s="657"/>
      <c r="R1576" s="704"/>
      <c r="S1576" s="3180"/>
    </row>
    <row r="1577" spans="7:19" ht="15" customHeight="1">
      <c r="G1577" s="1047"/>
      <c r="H1577" s="655"/>
      <c r="I1577" s="655"/>
      <c r="J1577" s="655"/>
      <c r="K1577" s="655"/>
      <c r="L1577" s="655"/>
      <c r="M1577" s="655"/>
      <c r="N1577" s="1310"/>
      <c r="P1577" s="656"/>
      <c r="Q1577" s="657"/>
      <c r="R1577" s="704"/>
      <c r="S1577" s="3180"/>
    </row>
    <row r="1578" spans="7:19" ht="15" customHeight="1">
      <c r="G1578" s="1047"/>
      <c r="H1578" s="655"/>
      <c r="I1578" s="655"/>
      <c r="J1578" s="655"/>
      <c r="K1578" s="655"/>
      <c r="L1578" s="655"/>
      <c r="M1578" s="655"/>
      <c r="N1578" s="1310"/>
      <c r="P1578" s="656"/>
      <c r="Q1578" s="657"/>
      <c r="R1578" s="704"/>
      <c r="S1578" s="3180"/>
    </row>
    <row r="1579" spans="7:19" ht="15" customHeight="1">
      <c r="G1579" s="1047"/>
      <c r="H1579" s="655"/>
      <c r="I1579" s="655"/>
      <c r="J1579" s="655"/>
      <c r="K1579" s="655"/>
      <c r="L1579" s="655"/>
      <c r="M1579" s="655"/>
      <c r="N1579" s="1310"/>
      <c r="P1579" s="656"/>
      <c r="Q1579" s="657"/>
      <c r="R1579" s="704"/>
      <c r="S1579" s="3180"/>
    </row>
    <row r="1580" spans="7:19" ht="15" customHeight="1">
      <c r="G1580" s="1047"/>
      <c r="H1580" s="655"/>
      <c r="I1580" s="655"/>
      <c r="J1580" s="655"/>
      <c r="K1580" s="655"/>
      <c r="L1580" s="655"/>
      <c r="M1580" s="655"/>
      <c r="N1580" s="1310"/>
      <c r="P1580" s="656"/>
      <c r="Q1580" s="657"/>
      <c r="R1580" s="704"/>
      <c r="S1580" s="3180"/>
    </row>
    <row r="1581" spans="7:19" ht="15" customHeight="1">
      <c r="G1581" s="1047"/>
      <c r="H1581" s="655"/>
      <c r="I1581" s="655"/>
      <c r="J1581" s="655"/>
      <c r="K1581" s="655"/>
      <c r="L1581" s="655"/>
      <c r="M1581" s="655"/>
      <c r="N1581" s="1310"/>
      <c r="P1581" s="656"/>
      <c r="Q1581" s="657"/>
      <c r="R1581" s="704"/>
      <c r="S1581" s="3180"/>
    </row>
    <row r="1582" spans="7:19" ht="15" customHeight="1">
      <c r="G1582" s="1047"/>
      <c r="H1582" s="655"/>
      <c r="I1582" s="655"/>
      <c r="J1582" s="655"/>
      <c r="K1582" s="655"/>
      <c r="L1582" s="655"/>
      <c r="M1582" s="655"/>
      <c r="N1582" s="1310"/>
      <c r="P1582" s="656"/>
      <c r="Q1582" s="657"/>
      <c r="R1582" s="704"/>
      <c r="S1582" s="3180"/>
    </row>
    <row r="1583" spans="7:19" ht="15" customHeight="1">
      <c r="G1583" s="1047"/>
      <c r="H1583" s="655"/>
      <c r="I1583" s="655"/>
      <c r="J1583" s="655"/>
      <c r="K1583" s="655"/>
      <c r="L1583" s="655"/>
      <c r="M1583" s="655"/>
      <c r="N1583" s="1310"/>
      <c r="P1583" s="656"/>
      <c r="Q1583" s="657"/>
      <c r="R1583" s="704"/>
      <c r="S1583" s="3180"/>
    </row>
    <row r="1584" spans="7:19" ht="15" customHeight="1">
      <c r="G1584" s="1047"/>
      <c r="H1584" s="655"/>
      <c r="I1584" s="655"/>
      <c r="J1584" s="655"/>
      <c r="K1584" s="655"/>
      <c r="L1584" s="655"/>
      <c r="M1584" s="655"/>
      <c r="N1584" s="1310"/>
      <c r="P1584" s="656"/>
      <c r="Q1584" s="657"/>
      <c r="R1584" s="704"/>
      <c r="S1584" s="3180"/>
    </row>
    <row r="1585" spans="7:19" ht="15" customHeight="1">
      <c r="G1585" s="1047"/>
      <c r="H1585" s="655"/>
      <c r="I1585" s="655"/>
      <c r="J1585" s="655"/>
      <c r="K1585" s="655"/>
      <c r="L1585" s="655"/>
      <c r="M1585" s="655"/>
      <c r="N1585" s="1310"/>
      <c r="P1585" s="656"/>
      <c r="Q1585" s="657"/>
      <c r="R1585" s="704"/>
      <c r="S1585" s="3180"/>
    </row>
    <row r="1586" spans="7:19" ht="15" customHeight="1">
      <c r="G1586" s="1047"/>
      <c r="H1586" s="655"/>
      <c r="I1586" s="655"/>
      <c r="J1586" s="655"/>
      <c r="K1586" s="655"/>
      <c r="L1586" s="655"/>
      <c r="M1586" s="655"/>
      <c r="N1586" s="1310"/>
      <c r="P1586" s="656"/>
      <c r="Q1586" s="657"/>
      <c r="R1586" s="704"/>
      <c r="S1586" s="3180"/>
    </row>
    <row r="1587" spans="7:19" ht="15" customHeight="1">
      <c r="G1587" s="1047"/>
      <c r="H1587" s="655"/>
      <c r="I1587" s="655"/>
      <c r="J1587" s="655"/>
      <c r="K1587" s="655"/>
      <c r="L1587" s="655"/>
      <c r="M1587" s="655"/>
      <c r="N1587" s="1310"/>
      <c r="P1587" s="656"/>
      <c r="Q1587" s="657"/>
      <c r="R1587" s="704"/>
      <c r="S1587" s="3180"/>
    </row>
    <row r="1588" spans="7:19" ht="15" customHeight="1">
      <c r="G1588" s="1047"/>
      <c r="H1588" s="655"/>
      <c r="I1588" s="655"/>
      <c r="J1588" s="655"/>
      <c r="K1588" s="655"/>
      <c r="L1588" s="655"/>
      <c r="M1588" s="655"/>
      <c r="N1588" s="1310"/>
      <c r="P1588" s="656"/>
      <c r="Q1588" s="657"/>
      <c r="R1588" s="704"/>
      <c r="S1588" s="3180"/>
    </row>
    <row r="1589" spans="7:19" ht="15" customHeight="1">
      <c r="G1589" s="1047"/>
      <c r="H1589" s="655"/>
      <c r="I1589" s="655"/>
      <c r="J1589" s="655"/>
      <c r="K1589" s="655"/>
      <c r="L1589" s="655"/>
      <c r="M1589" s="655"/>
      <c r="N1589" s="1310"/>
      <c r="P1589" s="656"/>
      <c r="Q1589" s="657"/>
      <c r="R1589" s="704"/>
      <c r="S1589" s="3180"/>
    </row>
    <row r="1590" spans="7:19" ht="15" customHeight="1">
      <c r="G1590" s="1047"/>
      <c r="H1590" s="655"/>
      <c r="I1590" s="655"/>
      <c r="J1590" s="655"/>
      <c r="K1590" s="655"/>
      <c r="L1590" s="655"/>
      <c r="M1590" s="655"/>
      <c r="N1590" s="1310"/>
      <c r="P1590" s="656"/>
      <c r="Q1590" s="657"/>
      <c r="R1590" s="704"/>
      <c r="S1590" s="3180"/>
    </row>
    <row r="1591" spans="7:19" ht="15" customHeight="1">
      <c r="G1591" s="1047"/>
      <c r="H1591" s="655"/>
      <c r="I1591" s="655"/>
      <c r="J1591" s="655"/>
      <c r="K1591" s="655"/>
      <c r="L1591" s="655"/>
      <c r="M1591" s="655"/>
      <c r="N1591" s="1310"/>
      <c r="P1591" s="656"/>
      <c r="Q1591" s="657"/>
      <c r="R1591" s="704"/>
      <c r="S1591" s="3180"/>
    </row>
    <row r="1592" spans="7:19" ht="15" customHeight="1">
      <c r="G1592" s="1047"/>
      <c r="H1592" s="655"/>
      <c r="I1592" s="655"/>
      <c r="J1592" s="655"/>
      <c r="K1592" s="655"/>
      <c r="L1592" s="655"/>
      <c r="M1592" s="655"/>
      <c r="N1592" s="1310"/>
      <c r="P1592" s="656"/>
      <c r="Q1592" s="657"/>
      <c r="R1592" s="704"/>
      <c r="S1592" s="3180"/>
    </row>
    <row r="1593" spans="7:19" ht="15" customHeight="1">
      <c r="G1593" s="1047"/>
      <c r="H1593" s="655"/>
      <c r="I1593" s="655"/>
      <c r="J1593" s="655"/>
      <c r="K1593" s="655"/>
      <c r="L1593" s="655"/>
      <c r="M1593" s="655"/>
      <c r="N1593" s="1310"/>
      <c r="P1593" s="656"/>
      <c r="Q1593" s="657"/>
      <c r="R1593" s="704"/>
      <c r="S1593" s="3180"/>
    </row>
    <row r="1594" spans="7:19" ht="15" customHeight="1">
      <c r="G1594" s="1047"/>
      <c r="H1594" s="655"/>
      <c r="I1594" s="655"/>
      <c r="J1594" s="655"/>
      <c r="K1594" s="655"/>
      <c r="L1594" s="655"/>
      <c r="M1594" s="655"/>
      <c r="N1594" s="1310"/>
      <c r="P1594" s="656"/>
      <c r="Q1594" s="657"/>
      <c r="R1594" s="704"/>
      <c r="S1594" s="3180"/>
    </row>
    <row r="1595" spans="7:19" ht="15" customHeight="1">
      <c r="G1595" s="1047"/>
      <c r="H1595" s="655"/>
      <c r="I1595" s="655"/>
      <c r="J1595" s="655"/>
      <c r="K1595" s="655"/>
      <c r="L1595" s="655"/>
      <c r="M1595" s="655"/>
      <c r="N1595" s="1310"/>
      <c r="P1595" s="656"/>
      <c r="Q1595" s="657"/>
      <c r="R1595" s="704"/>
      <c r="S1595" s="3180"/>
    </row>
    <row r="1596" spans="7:19" ht="15" customHeight="1">
      <c r="G1596" s="1047"/>
      <c r="H1596" s="655"/>
      <c r="I1596" s="655"/>
      <c r="J1596" s="655"/>
      <c r="K1596" s="655"/>
      <c r="L1596" s="655"/>
      <c r="M1596" s="655"/>
      <c r="N1596" s="1310"/>
      <c r="P1596" s="656"/>
      <c r="Q1596" s="657"/>
      <c r="R1596" s="704"/>
      <c r="S1596" s="3180"/>
    </row>
    <row r="1597" spans="7:19" ht="15" customHeight="1">
      <c r="G1597" s="1047"/>
      <c r="H1597" s="655"/>
      <c r="I1597" s="655"/>
      <c r="J1597" s="655"/>
      <c r="K1597" s="655"/>
      <c r="L1597" s="655"/>
      <c r="M1597" s="655"/>
      <c r="N1597" s="1310"/>
      <c r="P1597" s="656"/>
      <c r="Q1597" s="657"/>
      <c r="R1597" s="704"/>
      <c r="S1597" s="3180"/>
    </row>
    <row r="1598" spans="7:19" ht="15" customHeight="1">
      <c r="G1598" s="1047"/>
      <c r="H1598" s="655"/>
      <c r="I1598" s="655"/>
      <c r="J1598" s="655"/>
      <c r="K1598" s="655"/>
      <c r="L1598" s="655"/>
      <c r="M1598" s="655"/>
      <c r="N1598" s="1310"/>
      <c r="P1598" s="656"/>
      <c r="Q1598" s="657"/>
      <c r="R1598" s="704"/>
      <c r="S1598" s="3180"/>
    </row>
    <row r="1599" spans="7:19" ht="15" customHeight="1">
      <c r="G1599" s="1047"/>
      <c r="H1599" s="655"/>
      <c r="I1599" s="655"/>
      <c r="J1599" s="655"/>
      <c r="K1599" s="655"/>
      <c r="L1599" s="655"/>
      <c r="M1599" s="655"/>
      <c r="N1599" s="1310"/>
      <c r="P1599" s="656"/>
      <c r="Q1599" s="657"/>
      <c r="R1599" s="704"/>
      <c r="S1599" s="3180"/>
    </row>
    <row r="1600" spans="7:19" ht="15" customHeight="1">
      <c r="G1600" s="1047"/>
      <c r="H1600" s="655"/>
      <c r="I1600" s="655"/>
      <c r="J1600" s="655"/>
      <c r="K1600" s="655"/>
      <c r="L1600" s="655"/>
      <c r="M1600" s="655"/>
      <c r="N1600" s="1310"/>
      <c r="P1600" s="656"/>
      <c r="Q1600" s="657"/>
      <c r="R1600" s="704"/>
      <c r="S1600" s="3180"/>
    </row>
    <row r="1601" spans="7:19" ht="15" customHeight="1">
      <c r="G1601" s="1047"/>
      <c r="H1601" s="655"/>
      <c r="I1601" s="655"/>
      <c r="J1601" s="655"/>
      <c r="K1601" s="655"/>
      <c r="L1601" s="655"/>
      <c r="M1601" s="655"/>
      <c r="N1601" s="1310"/>
      <c r="P1601" s="656"/>
      <c r="Q1601" s="657"/>
      <c r="R1601" s="704"/>
      <c r="S1601" s="3180"/>
    </row>
    <row r="1602" spans="7:19">
      <c r="G1602" s="1047"/>
      <c r="H1602" s="655"/>
      <c r="I1602" s="655"/>
      <c r="J1602" s="655"/>
      <c r="K1602" s="655"/>
      <c r="L1602" s="655"/>
      <c r="M1602" s="655"/>
      <c r="N1602" s="1310"/>
      <c r="P1602" s="656"/>
      <c r="Q1602" s="657"/>
      <c r="R1602" s="704"/>
      <c r="S1602" s="3180"/>
    </row>
    <row r="1603" spans="7:19">
      <c r="G1603" s="1047"/>
      <c r="H1603" s="655"/>
      <c r="I1603" s="655"/>
      <c r="J1603" s="655"/>
      <c r="K1603" s="655"/>
      <c r="L1603" s="655"/>
      <c r="M1603" s="655"/>
      <c r="N1603" s="1310"/>
      <c r="P1603" s="656"/>
      <c r="Q1603" s="657"/>
      <c r="R1603" s="704"/>
      <c r="S1603" s="3180"/>
    </row>
    <row r="1604" spans="7:19">
      <c r="G1604" s="1047"/>
      <c r="H1604" s="655"/>
      <c r="I1604" s="655"/>
      <c r="J1604" s="655"/>
      <c r="K1604" s="655"/>
      <c r="L1604" s="655"/>
      <c r="M1604" s="655"/>
      <c r="N1604" s="1310"/>
      <c r="P1604" s="656"/>
      <c r="Q1604" s="657"/>
      <c r="R1604" s="704"/>
      <c r="S1604" s="3180"/>
    </row>
    <row r="1605" spans="7:19">
      <c r="G1605" s="1047"/>
      <c r="H1605" s="655"/>
      <c r="I1605" s="655"/>
      <c r="J1605" s="655"/>
      <c r="K1605" s="655"/>
      <c r="L1605" s="655"/>
      <c r="M1605" s="655"/>
      <c r="N1605" s="1310"/>
      <c r="P1605" s="656"/>
      <c r="Q1605" s="657"/>
      <c r="R1605" s="704"/>
      <c r="S1605" s="3180"/>
    </row>
    <row r="1606" spans="7:19">
      <c r="G1606" s="1047"/>
      <c r="H1606" s="655"/>
      <c r="I1606" s="655"/>
      <c r="J1606" s="655"/>
      <c r="K1606" s="655"/>
      <c r="L1606" s="655"/>
      <c r="M1606" s="655"/>
      <c r="N1606" s="1310"/>
      <c r="P1606" s="656"/>
      <c r="Q1606" s="657"/>
      <c r="R1606" s="704"/>
      <c r="S1606" s="3180"/>
    </row>
    <row r="1607" spans="7:19">
      <c r="G1607" s="1047"/>
      <c r="H1607" s="655"/>
      <c r="I1607" s="655"/>
      <c r="J1607" s="655"/>
      <c r="K1607" s="655"/>
      <c r="L1607" s="655"/>
      <c r="M1607" s="655"/>
      <c r="N1607" s="1310"/>
      <c r="P1607" s="656"/>
      <c r="Q1607" s="657"/>
      <c r="R1607" s="704"/>
      <c r="S1607" s="3180"/>
    </row>
    <row r="1608" spans="7:19">
      <c r="G1608" s="1047"/>
      <c r="H1608" s="655"/>
      <c r="I1608" s="655"/>
      <c r="J1608" s="655"/>
      <c r="K1608" s="655"/>
      <c r="L1608" s="655"/>
      <c r="M1608" s="655"/>
      <c r="N1608" s="1310"/>
      <c r="P1608" s="656"/>
      <c r="Q1608" s="657"/>
      <c r="R1608" s="704"/>
      <c r="S1608" s="3180"/>
    </row>
    <row r="1609" spans="7:19">
      <c r="G1609" s="1047"/>
      <c r="H1609" s="655"/>
      <c r="I1609" s="655"/>
      <c r="J1609" s="655"/>
      <c r="K1609" s="655"/>
      <c r="L1609" s="655"/>
      <c r="M1609" s="655"/>
      <c r="N1609" s="1310"/>
      <c r="P1609" s="656"/>
      <c r="Q1609" s="657"/>
      <c r="R1609" s="704"/>
      <c r="S1609" s="3180"/>
    </row>
    <row r="1610" spans="7:19">
      <c r="G1610" s="1047"/>
      <c r="H1610" s="655"/>
      <c r="I1610" s="655"/>
      <c r="J1610" s="655"/>
      <c r="K1610" s="655"/>
      <c r="L1610" s="655"/>
      <c r="M1610" s="655"/>
      <c r="N1610" s="1310"/>
      <c r="P1610" s="656"/>
      <c r="Q1610" s="657"/>
      <c r="R1610" s="704"/>
      <c r="S1610" s="3180"/>
    </row>
    <row r="1611" spans="7:19">
      <c r="G1611" s="1047"/>
      <c r="H1611" s="655"/>
      <c r="I1611" s="655"/>
      <c r="J1611" s="655"/>
      <c r="K1611" s="655"/>
      <c r="L1611" s="655"/>
      <c r="M1611" s="655"/>
      <c r="N1611" s="1310"/>
      <c r="P1611" s="656"/>
      <c r="Q1611" s="657"/>
      <c r="R1611" s="704"/>
      <c r="S1611" s="3180"/>
    </row>
    <row r="1612" spans="7:19">
      <c r="G1612" s="1047"/>
      <c r="H1612" s="655"/>
      <c r="I1612" s="655"/>
      <c r="J1612" s="655"/>
      <c r="K1612" s="655"/>
      <c r="L1612" s="655"/>
      <c r="M1612" s="655"/>
      <c r="N1612" s="1310"/>
      <c r="P1612" s="656"/>
      <c r="Q1612" s="657"/>
      <c r="R1612" s="704"/>
      <c r="S1612" s="3180"/>
    </row>
    <row r="1613" spans="7:19">
      <c r="G1613" s="1047"/>
      <c r="H1613" s="655"/>
      <c r="I1613" s="655"/>
      <c r="J1613" s="655"/>
      <c r="K1613" s="655"/>
      <c r="L1613" s="655"/>
      <c r="M1613" s="655"/>
      <c r="N1613" s="1310"/>
      <c r="P1613" s="656"/>
      <c r="Q1613" s="657"/>
      <c r="R1613" s="704"/>
      <c r="S1613" s="3180"/>
    </row>
    <row r="1614" spans="7:19">
      <c r="G1614" s="1047"/>
      <c r="H1614" s="655"/>
      <c r="I1614" s="655"/>
      <c r="J1614" s="655"/>
      <c r="K1614" s="655"/>
      <c r="L1614" s="655"/>
      <c r="M1614" s="655"/>
      <c r="N1614" s="1310"/>
      <c r="P1614" s="656"/>
      <c r="Q1614" s="657"/>
      <c r="R1614" s="704"/>
      <c r="S1614" s="3180"/>
    </row>
    <row r="1615" spans="7:19">
      <c r="G1615" s="1047"/>
      <c r="H1615" s="655"/>
      <c r="I1615" s="655"/>
      <c r="J1615" s="655"/>
      <c r="K1615" s="655"/>
      <c r="L1615" s="655"/>
      <c r="M1615" s="655"/>
      <c r="N1615" s="1310"/>
      <c r="P1615" s="656"/>
      <c r="Q1615" s="657"/>
      <c r="R1615" s="704"/>
      <c r="S1615" s="3180"/>
    </row>
    <row r="1616" spans="7:19">
      <c r="G1616" s="1047"/>
      <c r="H1616" s="655"/>
      <c r="I1616" s="655"/>
      <c r="J1616" s="655"/>
      <c r="K1616" s="655"/>
      <c r="L1616" s="655"/>
      <c r="M1616" s="655"/>
      <c r="N1616" s="1310"/>
      <c r="P1616" s="656"/>
      <c r="Q1616" s="657"/>
      <c r="R1616" s="704"/>
      <c r="S1616" s="3180"/>
    </row>
    <row r="1617" spans="7:19">
      <c r="G1617" s="1047"/>
      <c r="H1617" s="655"/>
      <c r="I1617" s="655"/>
      <c r="J1617" s="655"/>
      <c r="K1617" s="655"/>
      <c r="L1617" s="655"/>
      <c r="M1617" s="655"/>
      <c r="N1617" s="1310"/>
      <c r="P1617" s="656"/>
      <c r="Q1617" s="657"/>
      <c r="R1617" s="704"/>
      <c r="S1617" s="3180"/>
    </row>
    <row r="1618" spans="7:19">
      <c r="G1618" s="1047"/>
      <c r="H1618" s="655"/>
      <c r="I1618" s="655"/>
      <c r="J1618" s="655"/>
      <c r="K1618" s="655"/>
      <c r="L1618" s="655"/>
      <c r="M1618" s="655"/>
      <c r="N1618" s="1310"/>
      <c r="P1618" s="656"/>
      <c r="Q1618" s="657"/>
      <c r="R1618" s="704"/>
      <c r="S1618" s="3180"/>
    </row>
    <row r="1619" spans="7:19">
      <c r="G1619" s="1047"/>
      <c r="H1619" s="655"/>
      <c r="I1619" s="655"/>
      <c r="J1619" s="655"/>
      <c r="K1619" s="655"/>
      <c r="L1619" s="655"/>
      <c r="M1619" s="655"/>
      <c r="N1619" s="1310"/>
      <c r="P1619" s="656"/>
      <c r="Q1619" s="657"/>
      <c r="R1619" s="704"/>
      <c r="S1619" s="3180"/>
    </row>
    <row r="1620" spans="7:19">
      <c r="G1620" s="1047"/>
      <c r="H1620" s="655"/>
      <c r="I1620" s="655"/>
      <c r="J1620" s="655"/>
      <c r="K1620" s="655"/>
      <c r="L1620" s="655"/>
      <c r="M1620" s="655"/>
      <c r="N1620" s="1310"/>
      <c r="P1620" s="656"/>
      <c r="Q1620" s="657"/>
      <c r="R1620" s="704"/>
      <c r="S1620" s="3180"/>
    </row>
    <row r="1621" spans="7:19">
      <c r="G1621" s="1047"/>
      <c r="H1621" s="655"/>
      <c r="I1621" s="655"/>
      <c r="J1621" s="655"/>
      <c r="K1621" s="655"/>
      <c r="L1621" s="655"/>
      <c r="M1621" s="655"/>
      <c r="N1621" s="1310"/>
      <c r="P1621" s="656"/>
      <c r="Q1621" s="657"/>
      <c r="R1621" s="704"/>
      <c r="S1621" s="3180"/>
    </row>
    <row r="1622" spans="7:19">
      <c r="G1622" s="1047"/>
      <c r="H1622" s="655"/>
      <c r="I1622" s="655"/>
      <c r="J1622" s="655"/>
      <c r="K1622" s="655"/>
      <c r="L1622" s="655"/>
      <c r="M1622" s="655"/>
      <c r="N1622" s="1310"/>
      <c r="P1622" s="656"/>
      <c r="Q1622" s="657"/>
      <c r="R1622" s="704"/>
      <c r="S1622" s="3180"/>
    </row>
    <row r="1623" spans="7:19">
      <c r="G1623" s="1047"/>
      <c r="H1623" s="655"/>
      <c r="I1623" s="655"/>
      <c r="J1623" s="655"/>
      <c r="K1623" s="655"/>
      <c r="L1623" s="655"/>
      <c r="M1623" s="655"/>
      <c r="N1623" s="1310"/>
      <c r="P1623" s="656"/>
      <c r="Q1623" s="657"/>
      <c r="R1623" s="704"/>
      <c r="S1623" s="3180"/>
    </row>
    <row r="1624" spans="7:19">
      <c r="G1624" s="1047"/>
      <c r="H1624" s="655"/>
      <c r="I1624" s="655"/>
      <c r="J1624" s="655"/>
      <c r="K1624" s="655"/>
      <c r="L1624" s="655"/>
      <c r="M1624" s="655"/>
      <c r="N1624" s="1310"/>
      <c r="P1624" s="656"/>
      <c r="Q1624" s="657"/>
      <c r="R1624" s="704"/>
      <c r="S1624" s="3180"/>
    </row>
    <row r="1625" spans="7:19">
      <c r="G1625" s="1047"/>
      <c r="H1625" s="655"/>
      <c r="I1625" s="655"/>
      <c r="J1625" s="655"/>
      <c r="K1625" s="655"/>
      <c r="L1625" s="655"/>
      <c r="M1625" s="655"/>
      <c r="N1625" s="1310"/>
      <c r="P1625" s="656"/>
      <c r="Q1625" s="657"/>
      <c r="R1625" s="704"/>
      <c r="S1625" s="3180"/>
    </row>
    <row r="1626" spans="7:19">
      <c r="G1626" s="1047"/>
      <c r="H1626" s="655"/>
      <c r="I1626" s="655"/>
      <c r="J1626" s="655"/>
      <c r="K1626" s="655"/>
      <c r="L1626" s="655"/>
      <c r="M1626" s="655"/>
      <c r="N1626" s="1310"/>
      <c r="P1626" s="656"/>
      <c r="Q1626" s="657"/>
      <c r="R1626" s="704"/>
      <c r="S1626" s="3180"/>
    </row>
    <row r="1627" spans="7:19">
      <c r="G1627" s="1047"/>
      <c r="H1627" s="655"/>
      <c r="I1627" s="655"/>
      <c r="J1627" s="655"/>
      <c r="K1627" s="655"/>
      <c r="L1627" s="655"/>
      <c r="M1627" s="655"/>
      <c r="N1627" s="1310"/>
      <c r="P1627" s="656"/>
      <c r="Q1627" s="657"/>
      <c r="R1627" s="704"/>
      <c r="S1627" s="3180"/>
    </row>
    <row r="1628" spans="7:19">
      <c r="G1628" s="1047"/>
      <c r="H1628" s="655"/>
      <c r="I1628" s="655"/>
      <c r="J1628" s="655"/>
      <c r="K1628" s="655"/>
      <c r="L1628" s="655"/>
      <c r="M1628" s="655"/>
      <c r="N1628" s="1310"/>
      <c r="P1628" s="656"/>
      <c r="Q1628" s="657"/>
      <c r="R1628" s="704"/>
      <c r="S1628" s="3180"/>
    </row>
    <row r="1629" spans="7:19">
      <c r="G1629" s="1047"/>
      <c r="H1629" s="655"/>
      <c r="I1629" s="655"/>
      <c r="J1629" s="655"/>
      <c r="K1629" s="655"/>
      <c r="L1629" s="655"/>
      <c r="M1629" s="655"/>
      <c r="N1629" s="1310"/>
      <c r="P1629" s="656"/>
      <c r="Q1629" s="657"/>
      <c r="R1629" s="704"/>
      <c r="S1629" s="3180"/>
    </row>
    <row r="1630" spans="7:19">
      <c r="G1630" s="1047"/>
      <c r="H1630" s="655"/>
      <c r="I1630" s="655"/>
      <c r="J1630" s="655"/>
      <c r="K1630" s="655"/>
      <c r="L1630" s="655"/>
      <c r="M1630" s="655"/>
      <c r="N1630" s="1310"/>
      <c r="P1630" s="656"/>
      <c r="Q1630" s="657"/>
      <c r="R1630" s="704"/>
      <c r="S1630" s="3180"/>
    </row>
    <row r="1631" spans="7:19">
      <c r="G1631" s="1047"/>
      <c r="H1631" s="655"/>
      <c r="I1631" s="655"/>
      <c r="J1631" s="655"/>
      <c r="K1631" s="655"/>
      <c r="L1631" s="655"/>
      <c r="M1631" s="655"/>
      <c r="N1631" s="1310"/>
      <c r="P1631" s="656"/>
      <c r="Q1631" s="657"/>
      <c r="R1631" s="704"/>
      <c r="S1631" s="3180"/>
    </row>
    <row r="1632" spans="7:19">
      <c r="G1632" s="1047"/>
      <c r="H1632" s="655"/>
      <c r="I1632" s="655"/>
      <c r="J1632" s="655"/>
      <c r="K1632" s="655"/>
      <c r="L1632" s="655"/>
      <c r="M1632" s="655"/>
      <c r="N1632" s="1310"/>
      <c r="P1632" s="656"/>
      <c r="Q1632" s="657"/>
      <c r="R1632" s="704"/>
      <c r="S1632" s="3180"/>
    </row>
    <row r="1633" spans="7:19">
      <c r="G1633" s="1047"/>
      <c r="H1633" s="655"/>
      <c r="I1633" s="655"/>
      <c r="J1633" s="655"/>
      <c r="K1633" s="655"/>
      <c r="L1633" s="655"/>
      <c r="M1633" s="655"/>
      <c r="N1633" s="1310"/>
      <c r="P1633" s="656"/>
      <c r="Q1633" s="657"/>
      <c r="R1633" s="704"/>
      <c r="S1633" s="3180"/>
    </row>
    <row r="1634" spans="7:19">
      <c r="G1634" s="1047"/>
      <c r="H1634" s="655"/>
      <c r="I1634" s="655"/>
      <c r="J1634" s="655"/>
      <c r="K1634" s="655"/>
      <c r="L1634" s="655"/>
      <c r="M1634" s="655"/>
      <c r="N1634" s="1310"/>
      <c r="P1634" s="656"/>
      <c r="Q1634" s="657"/>
      <c r="R1634" s="704"/>
      <c r="S1634" s="3180"/>
    </row>
    <row r="1635" spans="7:19">
      <c r="G1635" s="1047"/>
      <c r="H1635" s="655"/>
      <c r="I1635" s="655"/>
      <c r="J1635" s="655"/>
      <c r="K1635" s="655"/>
      <c r="L1635" s="655"/>
      <c r="M1635" s="655"/>
      <c r="N1635" s="1310"/>
      <c r="P1635" s="656"/>
      <c r="Q1635" s="657"/>
      <c r="R1635" s="704"/>
      <c r="S1635" s="3180"/>
    </row>
    <row r="1636" spans="7:19">
      <c r="G1636" s="1047"/>
      <c r="H1636" s="655"/>
      <c r="I1636" s="655"/>
      <c r="J1636" s="655"/>
      <c r="K1636" s="655"/>
      <c r="L1636" s="655"/>
      <c r="M1636" s="655"/>
      <c r="N1636" s="1310"/>
      <c r="P1636" s="656"/>
      <c r="Q1636" s="657"/>
      <c r="R1636" s="704"/>
      <c r="S1636" s="3180"/>
    </row>
    <row r="1637" spans="7:19">
      <c r="G1637" s="1047"/>
      <c r="H1637" s="655"/>
      <c r="I1637" s="655"/>
      <c r="J1637" s="655"/>
      <c r="K1637" s="655"/>
      <c r="L1637" s="655"/>
      <c r="M1637" s="655"/>
      <c r="N1637" s="1310"/>
      <c r="P1637" s="656"/>
      <c r="Q1637" s="657"/>
      <c r="R1637" s="704"/>
      <c r="S1637" s="3180"/>
    </row>
    <row r="1638" spans="7:19">
      <c r="G1638" s="1047"/>
      <c r="H1638" s="655"/>
      <c r="I1638" s="655"/>
      <c r="J1638" s="655"/>
      <c r="K1638" s="655"/>
      <c r="L1638" s="655"/>
      <c r="M1638" s="655"/>
      <c r="N1638" s="1310"/>
      <c r="P1638" s="656"/>
      <c r="Q1638" s="657"/>
      <c r="R1638" s="704"/>
      <c r="S1638" s="3180"/>
    </row>
    <row r="1639" spans="7:19">
      <c r="G1639" s="1047"/>
      <c r="H1639" s="655"/>
      <c r="I1639" s="655"/>
      <c r="J1639" s="655"/>
      <c r="K1639" s="655"/>
      <c r="L1639" s="655"/>
      <c r="M1639" s="655"/>
      <c r="N1639" s="1310"/>
      <c r="P1639" s="656"/>
      <c r="Q1639" s="657"/>
      <c r="R1639" s="704"/>
      <c r="S1639" s="3180"/>
    </row>
    <row r="1640" spans="7:19">
      <c r="G1640" s="1047"/>
      <c r="H1640" s="655"/>
      <c r="I1640" s="655"/>
      <c r="J1640" s="655"/>
      <c r="K1640" s="655"/>
      <c r="L1640" s="655"/>
      <c r="M1640" s="655"/>
      <c r="N1640" s="1310"/>
      <c r="P1640" s="656"/>
      <c r="Q1640" s="657"/>
      <c r="R1640" s="704"/>
      <c r="S1640" s="3180"/>
    </row>
    <row r="1641" spans="7:19">
      <c r="G1641" s="1047"/>
      <c r="H1641" s="655"/>
      <c r="I1641" s="655"/>
      <c r="J1641" s="655"/>
      <c r="K1641" s="655"/>
      <c r="L1641" s="655"/>
      <c r="M1641" s="655"/>
      <c r="N1641" s="1310"/>
      <c r="P1641" s="656"/>
      <c r="Q1641" s="657"/>
      <c r="R1641" s="704"/>
      <c r="S1641" s="3180"/>
    </row>
    <row r="1642" spans="7:19">
      <c r="G1642" s="1047"/>
      <c r="H1642" s="655"/>
      <c r="I1642" s="655"/>
      <c r="J1642" s="655"/>
      <c r="K1642" s="655"/>
      <c r="L1642" s="655"/>
      <c r="M1642" s="655"/>
      <c r="N1642" s="1310"/>
      <c r="P1642" s="656"/>
      <c r="Q1642" s="657"/>
      <c r="R1642" s="704"/>
      <c r="S1642" s="3180"/>
    </row>
    <row r="1643" spans="7:19">
      <c r="G1643" s="1047"/>
      <c r="H1643" s="655"/>
      <c r="I1643" s="655"/>
      <c r="J1643" s="655"/>
      <c r="K1643" s="655"/>
      <c r="L1643" s="655"/>
      <c r="M1643" s="655"/>
      <c r="N1643" s="1310"/>
      <c r="P1643" s="656"/>
      <c r="Q1643" s="657"/>
      <c r="R1643" s="704"/>
      <c r="S1643" s="3180"/>
    </row>
    <row r="1644" spans="7:19">
      <c r="G1644" s="1047"/>
      <c r="H1644" s="655"/>
      <c r="I1644" s="655"/>
      <c r="J1644" s="655"/>
      <c r="K1644" s="655"/>
      <c r="L1644" s="655"/>
      <c r="M1644" s="655"/>
      <c r="N1644" s="1310"/>
      <c r="P1644" s="656"/>
      <c r="Q1644" s="657"/>
      <c r="R1644" s="704"/>
      <c r="S1644" s="3180"/>
    </row>
    <row r="1645" spans="7:19">
      <c r="G1645" s="1047"/>
      <c r="H1645" s="655"/>
      <c r="I1645" s="655"/>
      <c r="J1645" s="655"/>
      <c r="K1645" s="655"/>
      <c r="L1645" s="655"/>
      <c r="M1645" s="655"/>
      <c r="N1645" s="1310"/>
      <c r="P1645" s="656"/>
      <c r="Q1645" s="657"/>
      <c r="R1645" s="704"/>
      <c r="S1645" s="3180"/>
    </row>
    <row r="1646" spans="7:19">
      <c r="G1646" s="1047"/>
      <c r="H1646" s="655"/>
      <c r="I1646" s="655"/>
      <c r="J1646" s="655"/>
      <c r="K1646" s="655"/>
      <c r="L1646" s="655"/>
      <c r="M1646" s="655"/>
      <c r="N1646" s="1310"/>
      <c r="P1646" s="656"/>
      <c r="Q1646" s="657"/>
      <c r="R1646" s="704"/>
      <c r="S1646" s="3180"/>
    </row>
    <row r="1647" spans="7:19">
      <c r="G1647" s="1047"/>
      <c r="H1647" s="655"/>
      <c r="I1647" s="655"/>
      <c r="J1647" s="655"/>
      <c r="K1647" s="655"/>
      <c r="L1647" s="655"/>
      <c r="M1647" s="655"/>
      <c r="N1647" s="1310"/>
      <c r="P1647" s="656"/>
      <c r="Q1647" s="657"/>
      <c r="R1647" s="704"/>
      <c r="S1647" s="3180"/>
    </row>
    <row r="1648" spans="7:19">
      <c r="G1648" s="1047"/>
      <c r="H1648" s="655"/>
      <c r="I1648" s="655"/>
      <c r="J1648" s="655"/>
      <c r="K1648" s="655"/>
      <c r="L1648" s="655"/>
      <c r="M1648" s="655"/>
      <c r="N1648" s="1310"/>
      <c r="P1648" s="656"/>
      <c r="Q1648" s="657"/>
      <c r="R1648" s="704"/>
      <c r="S1648" s="3180"/>
    </row>
    <row r="1649" spans="7:19">
      <c r="G1649" s="1047"/>
      <c r="H1649" s="655"/>
      <c r="I1649" s="655"/>
      <c r="J1649" s="655"/>
      <c r="K1649" s="655"/>
      <c r="L1649" s="655"/>
      <c r="M1649" s="655"/>
      <c r="N1649" s="1310"/>
      <c r="P1649" s="656"/>
      <c r="Q1649" s="657"/>
      <c r="R1649" s="704"/>
      <c r="S1649" s="3180"/>
    </row>
    <row r="1650" spans="7:19">
      <c r="G1650" s="1047"/>
      <c r="H1650" s="655"/>
      <c r="I1650" s="655"/>
      <c r="J1650" s="655"/>
      <c r="K1650" s="655"/>
      <c r="L1650" s="655"/>
      <c r="M1650" s="655"/>
      <c r="N1650" s="1310"/>
      <c r="P1650" s="656"/>
      <c r="Q1650" s="657"/>
      <c r="R1650" s="704"/>
      <c r="S1650" s="3180"/>
    </row>
    <row r="1651" spans="7:19">
      <c r="G1651" s="1047"/>
      <c r="H1651" s="655"/>
      <c r="I1651" s="655"/>
      <c r="J1651" s="655"/>
      <c r="K1651" s="655"/>
      <c r="L1651" s="655"/>
      <c r="M1651" s="655"/>
      <c r="N1651" s="1310"/>
      <c r="P1651" s="656"/>
      <c r="Q1651" s="657"/>
      <c r="R1651" s="704"/>
      <c r="S1651" s="3180"/>
    </row>
    <row r="1652" spans="7:19">
      <c r="G1652" s="1047"/>
      <c r="H1652" s="655"/>
      <c r="I1652" s="655"/>
      <c r="J1652" s="655"/>
      <c r="K1652" s="655"/>
      <c r="L1652" s="655"/>
      <c r="M1652" s="655"/>
      <c r="N1652" s="1310"/>
      <c r="P1652" s="656"/>
      <c r="Q1652" s="657"/>
      <c r="R1652" s="704"/>
      <c r="S1652" s="3180"/>
    </row>
    <row r="1653" spans="7:19">
      <c r="G1653" s="1047"/>
      <c r="H1653" s="655"/>
      <c r="I1653" s="655"/>
      <c r="J1653" s="655"/>
      <c r="K1653" s="655"/>
      <c r="L1653" s="655"/>
      <c r="M1653" s="655"/>
      <c r="N1653" s="1310"/>
      <c r="P1653" s="656"/>
      <c r="Q1653" s="657"/>
      <c r="R1653" s="704"/>
      <c r="S1653" s="3180"/>
    </row>
    <row r="1654" spans="7:19">
      <c r="G1654" s="1047"/>
      <c r="H1654" s="655"/>
      <c r="I1654" s="655"/>
      <c r="J1654" s="655"/>
      <c r="K1654" s="655"/>
      <c r="L1654" s="655"/>
      <c r="M1654" s="655"/>
      <c r="N1654" s="1310"/>
      <c r="P1654" s="656"/>
      <c r="Q1654" s="657"/>
      <c r="R1654" s="704"/>
      <c r="S1654" s="3180"/>
    </row>
    <row r="1655" spans="7:19">
      <c r="G1655" s="1047"/>
      <c r="H1655" s="655"/>
      <c r="I1655" s="655"/>
      <c r="J1655" s="655"/>
      <c r="K1655" s="655"/>
      <c r="L1655" s="655"/>
      <c r="M1655" s="655"/>
      <c r="N1655" s="1310"/>
      <c r="P1655" s="656"/>
      <c r="Q1655" s="657"/>
      <c r="R1655" s="704"/>
      <c r="S1655" s="3180"/>
    </row>
    <row r="1656" spans="7:19">
      <c r="G1656" s="1047"/>
      <c r="H1656" s="655"/>
      <c r="I1656" s="655"/>
      <c r="J1656" s="655"/>
      <c r="K1656" s="655"/>
      <c r="L1656" s="655"/>
      <c r="M1656" s="655"/>
      <c r="N1656" s="1310"/>
      <c r="P1656" s="656"/>
      <c r="Q1656" s="657"/>
      <c r="R1656" s="704"/>
      <c r="S1656" s="3180"/>
    </row>
    <row r="1657" spans="7:19">
      <c r="G1657" s="1047"/>
      <c r="H1657" s="655"/>
      <c r="I1657" s="655"/>
      <c r="J1657" s="655"/>
      <c r="K1657" s="655"/>
      <c r="L1657" s="655"/>
      <c r="M1657" s="655"/>
      <c r="N1657" s="1310"/>
      <c r="P1657" s="656"/>
      <c r="Q1657" s="657"/>
      <c r="R1657" s="704"/>
      <c r="S1657" s="3180"/>
    </row>
    <row r="1658" spans="7:19">
      <c r="G1658" s="1047"/>
      <c r="H1658" s="655"/>
      <c r="I1658" s="655"/>
      <c r="J1658" s="655"/>
      <c r="K1658" s="655"/>
      <c r="L1658" s="655"/>
      <c r="M1658" s="655"/>
      <c r="N1658" s="1310"/>
      <c r="P1658" s="656"/>
      <c r="Q1658" s="657"/>
      <c r="R1658" s="704"/>
      <c r="S1658" s="3180"/>
    </row>
    <row r="1659" spans="7:19">
      <c r="G1659" s="1047"/>
      <c r="H1659" s="655"/>
      <c r="I1659" s="655"/>
      <c r="J1659" s="655"/>
      <c r="K1659" s="655"/>
      <c r="L1659" s="655"/>
      <c r="M1659" s="655"/>
      <c r="N1659" s="1310"/>
      <c r="P1659" s="656"/>
      <c r="Q1659" s="657"/>
      <c r="R1659" s="704"/>
      <c r="S1659" s="3180"/>
    </row>
    <row r="1660" spans="7:19">
      <c r="G1660" s="1047"/>
      <c r="H1660" s="655"/>
      <c r="I1660" s="655"/>
      <c r="J1660" s="655"/>
      <c r="K1660" s="655"/>
      <c r="L1660" s="655"/>
      <c r="M1660" s="655"/>
      <c r="N1660" s="1310"/>
      <c r="P1660" s="656"/>
      <c r="Q1660" s="657"/>
      <c r="R1660" s="704"/>
      <c r="S1660" s="3180"/>
    </row>
    <row r="1661" spans="7:19">
      <c r="G1661" s="1047"/>
      <c r="H1661" s="655"/>
      <c r="I1661" s="655"/>
      <c r="J1661" s="655"/>
      <c r="K1661" s="655"/>
      <c r="L1661" s="655"/>
      <c r="M1661" s="655"/>
      <c r="N1661" s="1310"/>
      <c r="P1661" s="656"/>
      <c r="Q1661" s="657"/>
      <c r="R1661" s="704"/>
      <c r="S1661" s="3180"/>
    </row>
    <row r="1662" spans="7:19">
      <c r="G1662" s="1047"/>
      <c r="H1662" s="655"/>
      <c r="I1662" s="655"/>
      <c r="J1662" s="655"/>
      <c r="K1662" s="655"/>
      <c r="L1662" s="655"/>
      <c r="M1662" s="655"/>
      <c r="N1662" s="1310"/>
      <c r="P1662" s="656"/>
      <c r="Q1662" s="657"/>
      <c r="R1662" s="704"/>
      <c r="S1662" s="3180"/>
    </row>
    <row r="1663" spans="7:19">
      <c r="G1663" s="1047"/>
      <c r="H1663" s="655"/>
      <c r="I1663" s="655"/>
      <c r="J1663" s="655"/>
      <c r="K1663" s="655"/>
      <c r="L1663" s="655"/>
      <c r="M1663" s="655"/>
      <c r="N1663" s="1310"/>
      <c r="P1663" s="656"/>
      <c r="Q1663" s="657"/>
      <c r="R1663" s="704"/>
      <c r="S1663" s="3180"/>
    </row>
    <row r="1664" spans="7:19">
      <c r="G1664" s="1047"/>
      <c r="H1664" s="655"/>
      <c r="I1664" s="655"/>
      <c r="J1664" s="655"/>
      <c r="K1664" s="655"/>
      <c r="L1664" s="655"/>
      <c r="M1664" s="655"/>
      <c r="N1664" s="1310"/>
      <c r="P1664" s="656"/>
      <c r="Q1664" s="657"/>
      <c r="R1664" s="704"/>
      <c r="S1664" s="3180"/>
    </row>
    <row r="1665" spans="7:19">
      <c r="G1665" s="1047"/>
      <c r="H1665" s="655"/>
      <c r="I1665" s="655"/>
      <c r="J1665" s="655"/>
      <c r="K1665" s="655"/>
      <c r="L1665" s="655"/>
      <c r="M1665" s="655"/>
      <c r="N1665" s="1310"/>
      <c r="P1665" s="656"/>
      <c r="Q1665" s="657"/>
      <c r="R1665" s="704"/>
      <c r="S1665" s="3180"/>
    </row>
    <row r="1666" spans="7:19">
      <c r="G1666" s="1047"/>
      <c r="H1666" s="655"/>
      <c r="I1666" s="655"/>
      <c r="J1666" s="655"/>
      <c r="K1666" s="655"/>
      <c r="L1666" s="655"/>
      <c r="M1666" s="655"/>
      <c r="N1666" s="1310"/>
      <c r="P1666" s="656"/>
      <c r="Q1666" s="657"/>
      <c r="R1666" s="704"/>
      <c r="S1666" s="3180"/>
    </row>
    <row r="1667" spans="7:19">
      <c r="G1667" s="1047"/>
      <c r="H1667" s="655"/>
      <c r="I1667" s="655"/>
      <c r="J1667" s="655"/>
      <c r="K1667" s="655"/>
      <c r="L1667" s="655"/>
      <c r="M1667" s="655"/>
      <c r="N1667" s="1310"/>
      <c r="P1667" s="656"/>
      <c r="Q1667" s="657"/>
      <c r="R1667" s="704"/>
      <c r="S1667" s="3180"/>
    </row>
    <row r="1668" spans="7:19">
      <c r="G1668" s="1047"/>
      <c r="H1668" s="655"/>
      <c r="I1668" s="655"/>
      <c r="J1668" s="655"/>
      <c r="K1668" s="655"/>
      <c r="L1668" s="655"/>
      <c r="M1668" s="655"/>
      <c r="N1668" s="1310"/>
      <c r="P1668" s="656"/>
      <c r="Q1668" s="657"/>
      <c r="R1668" s="704"/>
      <c r="S1668" s="3180"/>
    </row>
    <row r="1669" spans="7:19">
      <c r="G1669" s="1047"/>
      <c r="H1669" s="655"/>
      <c r="I1669" s="655"/>
      <c r="J1669" s="655"/>
      <c r="K1669" s="655"/>
      <c r="L1669" s="655"/>
      <c r="M1669" s="655"/>
      <c r="N1669" s="1310"/>
      <c r="P1669" s="656"/>
      <c r="Q1669" s="657"/>
      <c r="R1669" s="704"/>
      <c r="S1669" s="3180"/>
    </row>
    <row r="1670" spans="7:19">
      <c r="G1670" s="1047"/>
      <c r="H1670" s="655"/>
      <c r="I1670" s="655"/>
      <c r="J1670" s="655"/>
      <c r="K1670" s="655"/>
      <c r="L1670" s="655"/>
      <c r="M1670" s="655"/>
      <c r="N1670" s="1310"/>
      <c r="P1670" s="656"/>
      <c r="Q1670" s="657"/>
      <c r="R1670" s="704"/>
      <c r="S1670" s="3180"/>
    </row>
    <row r="1671" spans="7:19">
      <c r="G1671" s="1047"/>
      <c r="H1671" s="655"/>
      <c r="I1671" s="655"/>
      <c r="J1671" s="655"/>
      <c r="K1671" s="655"/>
      <c r="L1671" s="655"/>
      <c r="M1671" s="655"/>
      <c r="N1671" s="1310"/>
      <c r="P1671" s="656"/>
      <c r="Q1671" s="657"/>
      <c r="R1671" s="704"/>
      <c r="S1671" s="3180"/>
    </row>
    <row r="1672" spans="7:19">
      <c r="G1672" s="1047"/>
      <c r="H1672" s="655"/>
      <c r="I1672" s="655"/>
      <c r="J1672" s="655"/>
      <c r="K1672" s="655"/>
      <c r="L1672" s="655"/>
      <c r="M1672" s="655"/>
      <c r="N1672" s="1310"/>
      <c r="P1672" s="656"/>
      <c r="Q1672" s="657"/>
      <c r="R1672" s="704"/>
      <c r="S1672" s="3180"/>
    </row>
    <row r="1673" spans="7:19">
      <c r="G1673" s="1047"/>
      <c r="H1673" s="655"/>
      <c r="I1673" s="655"/>
      <c r="J1673" s="655"/>
      <c r="K1673" s="655"/>
      <c r="L1673" s="655"/>
      <c r="M1673" s="655"/>
      <c r="N1673" s="1310"/>
      <c r="P1673" s="656"/>
      <c r="Q1673" s="657"/>
      <c r="R1673" s="704"/>
      <c r="S1673" s="3180"/>
    </row>
    <row r="1674" spans="7:19">
      <c r="G1674" s="1047"/>
      <c r="H1674" s="655"/>
      <c r="I1674" s="655"/>
      <c r="J1674" s="655"/>
      <c r="K1674" s="655"/>
      <c r="L1674" s="655"/>
      <c r="M1674" s="655"/>
      <c r="N1674" s="1310"/>
      <c r="P1674" s="656"/>
      <c r="Q1674" s="657"/>
      <c r="R1674" s="704"/>
      <c r="S1674" s="3180"/>
    </row>
    <row r="1675" spans="7:19">
      <c r="G1675" s="1047"/>
      <c r="H1675" s="655"/>
      <c r="I1675" s="655"/>
      <c r="J1675" s="655"/>
      <c r="K1675" s="655"/>
      <c r="L1675" s="655"/>
      <c r="M1675" s="655"/>
      <c r="N1675" s="1310"/>
      <c r="P1675" s="656"/>
      <c r="Q1675" s="657"/>
      <c r="R1675" s="704"/>
      <c r="S1675" s="3180"/>
    </row>
    <row r="1676" spans="7:19">
      <c r="G1676" s="1047"/>
      <c r="H1676" s="655"/>
      <c r="I1676" s="655"/>
      <c r="J1676" s="655"/>
      <c r="K1676" s="655"/>
      <c r="L1676" s="655"/>
      <c r="M1676" s="655"/>
      <c r="N1676" s="1310"/>
      <c r="P1676" s="656"/>
      <c r="Q1676" s="657"/>
      <c r="R1676" s="704"/>
      <c r="S1676" s="3180"/>
    </row>
    <row r="1677" spans="7:19">
      <c r="G1677" s="1047"/>
      <c r="H1677" s="655"/>
      <c r="I1677" s="655"/>
      <c r="J1677" s="655"/>
      <c r="K1677" s="655"/>
      <c r="L1677" s="655"/>
      <c r="M1677" s="655"/>
      <c r="N1677" s="1310"/>
      <c r="P1677" s="656"/>
      <c r="Q1677" s="657"/>
      <c r="R1677" s="704"/>
      <c r="S1677" s="3180"/>
    </row>
    <row r="1678" spans="7:19">
      <c r="G1678" s="1047"/>
      <c r="H1678" s="655"/>
      <c r="I1678" s="655"/>
      <c r="J1678" s="655"/>
      <c r="K1678" s="655"/>
      <c r="L1678" s="655"/>
      <c r="M1678" s="655"/>
      <c r="N1678" s="1310"/>
      <c r="P1678" s="656"/>
      <c r="Q1678" s="657"/>
      <c r="R1678" s="704"/>
      <c r="S1678" s="3180"/>
    </row>
    <row r="1679" spans="7:19">
      <c r="G1679" s="1047"/>
      <c r="H1679" s="655"/>
      <c r="I1679" s="655"/>
      <c r="J1679" s="655"/>
      <c r="K1679" s="655"/>
      <c r="L1679" s="655"/>
      <c r="M1679" s="655"/>
      <c r="N1679" s="1310"/>
      <c r="P1679" s="656"/>
      <c r="Q1679" s="657"/>
      <c r="R1679" s="704"/>
      <c r="S1679" s="3180"/>
    </row>
    <row r="1680" spans="7:19">
      <c r="G1680" s="1047"/>
      <c r="H1680" s="655"/>
      <c r="I1680" s="655"/>
      <c r="J1680" s="655"/>
      <c r="K1680" s="655"/>
      <c r="L1680" s="655"/>
      <c r="M1680" s="655"/>
      <c r="N1680" s="1310"/>
      <c r="P1680" s="656"/>
      <c r="Q1680" s="657"/>
      <c r="R1680" s="704"/>
      <c r="S1680" s="3180"/>
    </row>
    <row r="1681" spans="7:19">
      <c r="G1681" s="1047"/>
      <c r="H1681" s="655"/>
      <c r="I1681" s="655"/>
      <c r="J1681" s="655"/>
      <c r="K1681" s="655"/>
      <c r="L1681" s="655"/>
      <c r="M1681" s="655"/>
      <c r="N1681" s="1310"/>
      <c r="P1681" s="656"/>
      <c r="Q1681" s="657"/>
      <c r="R1681" s="704"/>
      <c r="S1681" s="3180"/>
    </row>
    <row r="1682" spans="7:19">
      <c r="G1682" s="1047"/>
      <c r="H1682" s="655"/>
      <c r="I1682" s="655"/>
      <c r="J1682" s="655"/>
      <c r="K1682" s="655"/>
      <c r="L1682" s="655"/>
      <c r="M1682" s="655"/>
      <c r="N1682" s="1310"/>
      <c r="P1682" s="656"/>
      <c r="Q1682" s="657"/>
      <c r="R1682" s="704"/>
      <c r="S1682" s="3180"/>
    </row>
    <row r="1683" spans="7:19">
      <c r="G1683" s="1047"/>
      <c r="H1683" s="655"/>
      <c r="I1683" s="655"/>
      <c r="J1683" s="655"/>
      <c r="K1683" s="655"/>
      <c r="L1683" s="655"/>
      <c r="M1683" s="655"/>
      <c r="N1683" s="1310"/>
      <c r="P1683" s="656"/>
      <c r="Q1683" s="657"/>
      <c r="R1683" s="704"/>
      <c r="S1683" s="3180"/>
    </row>
    <row r="1684" spans="7:19">
      <c r="G1684" s="1047"/>
      <c r="H1684" s="655"/>
      <c r="I1684" s="655"/>
      <c r="J1684" s="655"/>
      <c r="K1684" s="655"/>
      <c r="L1684" s="655"/>
      <c r="M1684" s="655"/>
      <c r="N1684" s="1310"/>
      <c r="P1684" s="656"/>
      <c r="Q1684" s="657"/>
      <c r="R1684" s="704"/>
      <c r="S1684" s="3180"/>
    </row>
    <row r="1685" spans="7:19">
      <c r="G1685" s="1047"/>
      <c r="H1685" s="655"/>
      <c r="I1685" s="655"/>
      <c r="J1685" s="655"/>
      <c r="K1685" s="655"/>
      <c r="L1685" s="655"/>
      <c r="M1685" s="655"/>
      <c r="N1685" s="1310"/>
      <c r="P1685" s="656"/>
      <c r="Q1685" s="657"/>
      <c r="R1685" s="704"/>
      <c r="S1685" s="3180"/>
    </row>
    <row r="1686" spans="7:19">
      <c r="G1686" s="1047"/>
      <c r="H1686" s="655"/>
      <c r="I1686" s="655"/>
      <c r="J1686" s="655"/>
      <c r="K1686" s="655"/>
      <c r="L1686" s="655"/>
      <c r="M1686" s="655"/>
      <c r="N1686" s="1310"/>
      <c r="P1686" s="656"/>
      <c r="Q1686" s="657"/>
      <c r="R1686" s="704"/>
      <c r="S1686" s="3180"/>
    </row>
    <row r="1687" spans="7:19">
      <c r="G1687" s="1047"/>
      <c r="H1687" s="655"/>
      <c r="I1687" s="655"/>
      <c r="J1687" s="655"/>
      <c r="K1687" s="655"/>
      <c r="L1687" s="655"/>
      <c r="M1687" s="655"/>
      <c r="N1687" s="1310"/>
      <c r="P1687" s="656"/>
      <c r="Q1687" s="657"/>
      <c r="R1687" s="704"/>
      <c r="S1687" s="3180"/>
    </row>
    <row r="1688" spans="7:19">
      <c r="G1688" s="1047"/>
      <c r="H1688" s="655"/>
      <c r="I1688" s="655"/>
      <c r="J1688" s="655"/>
      <c r="K1688" s="655"/>
      <c r="L1688" s="655"/>
      <c r="M1688" s="655"/>
      <c r="N1688" s="1310"/>
      <c r="P1688" s="656"/>
      <c r="Q1688" s="657"/>
      <c r="R1688" s="704"/>
      <c r="S1688" s="3180"/>
    </row>
    <row r="1689" spans="7:19">
      <c r="G1689" s="1047"/>
      <c r="H1689" s="655"/>
      <c r="I1689" s="655"/>
      <c r="J1689" s="655"/>
      <c r="K1689" s="655"/>
      <c r="L1689" s="655"/>
      <c r="M1689" s="655"/>
      <c r="N1689" s="1310"/>
      <c r="P1689" s="656"/>
      <c r="Q1689" s="657"/>
      <c r="R1689" s="704"/>
      <c r="S1689" s="3180"/>
    </row>
    <row r="1690" spans="7:19">
      <c r="G1690" s="1047"/>
      <c r="H1690" s="655"/>
      <c r="I1690" s="655"/>
      <c r="J1690" s="655"/>
      <c r="K1690" s="655"/>
      <c r="L1690" s="655"/>
      <c r="M1690" s="655"/>
      <c r="N1690" s="1310"/>
      <c r="P1690" s="656"/>
      <c r="Q1690" s="657"/>
      <c r="R1690" s="704"/>
      <c r="S1690" s="3180"/>
    </row>
    <row r="1691" spans="7:19">
      <c r="G1691" s="1047"/>
      <c r="H1691" s="655"/>
      <c r="I1691" s="655"/>
      <c r="J1691" s="655"/>
      <c r="K1691" s="655"/>
      <c r="L1691" s="655"/>
      <c r="M1691" s="655"/>
      <c r="N1691" s="1310"/>
      <c r="P1691" s="656"/>
      <c r="Q1691" s="657"/>
      <c r="R1691" s="704"/>
      <c r="S1691" s="3180"/>
    </row>
    <row r="1692" spans="7:19">
      <c r="G1692" s="1047"/>
      <c r="H1692" s="655"/>
      <c r="I1692" s="655"/>
      <c r="J1692" s="655"/>
      <c r="K1692" s="655"/>
      <c r="L1692" s="655"/>
      <c r="M1692" s="655"/>
      <c r="N1692" s="1310"/>
      <c r="P1692" s="656"/>
      <c r="Q1692" s="657"/>
      <c r="R1692" s="704"/>
      <c r="S1692" s="3180"/>
    </row>
    <row r="1693" spans="7:19">
      <c r="G1693" s="1047"/>
      <c r="H1693" s="655"/>
      <c r="I1693" s="655"/>
      <c r="J1693" s="655"/>
      <c r="K1693" s="655"/>
      <c r="L1693" s="655"/>
      <c r="M1693" s="655"/>
      <c r="N1693" s="1310"/>
      <c r="P1693" s="656"/>
      <c r="Q1693" s="657"/>
      <c r="R1693" s="704"/>
      <c r="S1693" s="3180"/>
    </row>
    <row r="1694" spans="7:19">
      <c r="G1694" s="1047"/>
      <c r="H1694" s="655"/>
      <c r="I1694" s="655"/>
      <c r="J1694" s="655"/>
      <c r="K1694" s="655"/>
      <c r="L1694" s="655"/>
      <c r="M1694" s="655"/>
      <c r="N1694" s="1310"/>
      <c r="P1694" s="656"/>
      <c r="Q1694" s="657"/>
      <c r="R1694" s="704"/>
      <c r="S1694" s="3180"/>
    </row>
    <row r="1695" spans="7:19">
      <c r="G1695" s="1047"/>
      <c r="H1695" s="655"/>
      <c r="I1695" s="655"/>
      <c r="J1695" s="655"/>
      <c r="K1695" s="655"/>
      <c r="L1695" s="655"/>
      <c r="M1695" s="655"/>
      <c r="N1695" s="1310"/>
      <c r="P1695" s="656"/>
      <c r="Q1695" s="657"/>
      <c r="R1695" s="704"/>
      <c r="S1695" s="3180"/>
    </row>
    <row r="1696" spans="7:19">
      <c r="G1696" s="1047"/>
      <c r="H1696" s="655"/>
      <c r="I1696" s="655"/>
      <c r="J1696" s="655"/>
      <c r="K1696" s="655"/>
      <c r="L1696" s="655"/>
      <c r="M1696" s="655"/>
      <c r="N1696" s="1310"/>
      <c r="P1696" s="656"/>
      <c r="Q1696" s="657"/>
      <c r="R1696" s="704"/>
      <c r="S1696" s="3180"/>
    </row>
    <row r="1697" spans="7:19">
      <c r="G1697" s="1047"/>
      <c r="H1697" s="655"/>
      <c r="I1697" s="655"/>
      <c r="J1697" s="655"/>
      <c r="K1697" s="655"/>
      <c r="L1697" s="655"/>
      <c r="M1697" s="655"/>
      <c r="N1697" s="1310"/>
      <c r="P1697" s="656"/>
      <c r="Q1697" s="657"/>
      <c r="R1697" s="704"/>
      <c r="S1697" s="3180"/>
    </row>
    <row r="1698" spans="7:19">
      <c r="G1698" s="1047"/>
      <c r="H1698" s="655"/>
      <c r="I1698" s="655"/>
      <c r="J1698" s="655"/>
      <c r="K1698" s="655"/>
      <c r="L1698" s="655"/>
      <c r="M1698" s="655"/>
      <c r="N1698" s="1310"/>
      <c r="P1698" s="656"/>
      <c r="Q1698" s="657"/>
      <c r="R1698" s="704"/>
      <c r="S1698" s="3180"/>
    </row>
    <row r="1699" spans="7:19">
      <c r="G1699" s="1047"/>
      <c r="H1699" s="655"/>
      <c r="I1699" s="655"/>
      <c r="J1699" s="655"/>
      <c r="K1699" s="655"/>
      <c r="L1699" s="655"/>
      <c r="M1699" s="655"/>
      <c r="N1699" s="1310"/>
      <c r="P1699" s="656"/>
      <c r="Q1699" s="657"/>
      <c r="R1699" s="704"/>
      <c r="S1699" s="3180"/>
    </row>
    <row r="1700" spans="7:19">
      <c r="G1700" s="1047"/>
      <c r="H1700" s="655"/>
      <c r="I1700" s="655"/>
      <c r="J1700" s="655"/>
      <c r="K1700" s="655"/>
      <c r="L1700" s="655"/>
      <c r="M1700" s="655"/>
      <c r="N1700" s="1310"/>
      <c r="P1700" s="656"/>
      <c r="Q1700" s="657"/>
      <c r="R1700" s="704"/>
      <c r="S1700" s="3180"/>
    </row>
    <row r="1701" spans="7:19">
      <c r="G1701" s="1047"/>
      <c r="H1701" s="655"/>
      <c r="I1701" s="655"/>
      <c r="J1701" s="655"/>
      <c r="K1701" s="655"/>
      <c r="L1701" s="655"/>
      <c r="M1701" s="655"/>
      <c r="N1701" s="1310"/>
      <c r="P1701" s="656"/>
      <c r="Q1701" s="657"/>
      <c r="R1701" s="704"/>
      <c r="S1701" s="3180"/>
    </row>
    <row r="1702" spans="7:19">
      <c r="G1702" s="1047"/>
      <c r="H1702" s="655"/>
      <c r="I1702" s="655"/>
      <c r="J1702" s="655"/>
      <c r="K1702" s="655"/>
      <c r="L1702" s="655"/>
      <c r="M1702" s="655"/>
      <c r="N1702" s="1310"/>
      <c r="P1702" s="656"/>
      <c r="Q1702" s="657"/>
      <c r="R1702" s="704"/>
      <c r="S1702" s="3180"/>
    </row>
    <row r="1703" spans="7:19">
      <c r="G1703" s="1047"/>
      <c r="H1703" s="655"/>
      <c r="I1703" s="655"/>
      <c r="J1703" s="655"/>
      <c r="K1703" s="655"/>
      <c r="L1703" s="655"/>
      <c r="M1703" s="655"/>
      <c r="N1703" s="1310"/>
      <c r="P1703" s="656"/>
      <c r="Q1703" s="657"/>
      <c r="R1703" s="704"/>
      <c r="S1703" s="3180"/>
    </row>
    <row r="1704" spans="7:19">
      <c r="G1704" s="1047"/>
      <c r="H1704" s="655"/>
      <c r="I1704" s="655"/>
      <c r="J1704" s="655"/>
      <c r="K1704" s="655"/>
      <c r="L1704" s="655"/>
      <c r="M1704" s="655"/>
      <c r="N1704" s="1310"/>
      <c r="P1704" s="656"/>
      <c r="Q1704" s="657"/>
      <c r="R1704" s="704"/>
      <c r="S1704" s="3180"/>
    </row>
    <row r="1705" spans="7:19">
      <c r="G1705" s="1047"/>
      <c r="H1705" s="655"/>
      <c r="I1705" s="655"/>
      <c r="J1705" s="655"/>
      <c r="K1705" s="655"/>
      <c r="L1705" s="655"/>
      <c r="M1705" s="655"/>
      <c r="N1705" s="1310"/>
      <c r="P1705" s="656"/>
      <c r="Q1705" s="657"/>
      <c r="R1705" s="704"/>
      <c r="S1705" s="3180"/>
    </row>
    <row r="1706" spans="7:19">
      <c r="G1706" s="1047"/>
      <c r="H1706" s="655"/>
      <c r="I1706" s="655"/>
      <c r="J1706" s="655"/>
      <c r="K1706" s="655"/>
      <c r="L1706" s="655"/>
      <c r="M1706" s="655"/>
      <c r="N1706" s="1310"/>
      <c r="P1706" s="656"/>
      <c r="Q1706" s="657"/>
      <c r="R1706" s="704"/>
      <c r="S1706" s="3180"/>
    </row>
    <row r="1707" spans="7:19">
      <c r="G1707" s="1047"/>
      <c r="H1707" s="655"/>
      <c r="I1707" s="655"/>
      <c r="J1707" s="655"/>
      <c r="K1707" s="655"/>
      <c r="L1707" s="655"/>
      <c r="M1707" s="655"/>
      <c r="N1707" s="1310"/>
      <c r="P1707" s="656"/>
      <c r="Q1707" s="657"/>
      <c r="R1707" s="704"/>
      <c r="S1707" s="3180"/>
    </row>
    <row r="1708" spans="7:19">
      <c r="G1708" s="1047"/>
      <c r="H1708" s="655"/>
      <c r="I1708" s="655"/>
      <c r="J1708" s="655"/>
      <c r="K1708" s="655"/>
      <c r="L1708" s="655"/>
      <c r="M1708" s="655"/>
      <c r="N1708" s="1310"/>
      <c r="P1708" s="656"/>
      <c r="Q1708" s="657"/>
      <c r="R1708" s="704"/>
      <c r="S1708" s="3180"/>
    </row>
    <row r="1709" spans="7:19">
      <c r="G1709" s="1047"/>
      <c r="H1709" s="655"/>
      <c r="I1709" s="655"/>
      <c r="J1709" s="655"/>
      <c r="K1709" s="655"/>
      <c r="L1709" s="655"/>
      <c r="M1709" s="655"/>
      <c r="N1709" s="1310"/>
      <c r="P1709" s="656"/>
      <c r="Q1709" s="657"/>
      <c r="R1709" s="704"/>
      <c r="S1709" s="3180"/>
    </row>
    <row r="1710" spans="7:19">
      <c r="G1710" s="1047"/>
      <c r="H1710" s="655"/>
      <c r="I1710" s="655"/>
      <c r="J1710" s="655"/>
      <c r="K1710" s="655"/>
      <c r="L1710" s="655"/>
      <c r="M1710" s="655"/>
      <c r="N1710" s="1310"/>
      <c r="P1710" s="656"/>
      <c r="Q1710" s="657"/>
      <c r="R1710" s="704"/>
      <c r="S1710" s="3180"/>
    </row>
    <row r="1711" spans="7:19">
      <c r="G1711" s="1047"/>
      <c r="H1711" s="655"/>
      <c r="I1711" s="655"/>
      <c r="J1711" s="655"/>
      <c r="K1711" s="655"/>
      <c r="L1711" s="655"/>
      <c r="M1711" s="655"/>
      <c r="N1711" s="1310"/>
      <c r="P1711" s="656"/>
      <c r="Q1711" s="657"/>
      <c r="R1711" s="704"/>
      <c r="S1711" s="3180"/>
    </row>
    <row r="1712" spans="7:19">
      <c r="G1712" s="1047"/>
      <c r="H1712" s="655"/>
      <c r="I1712" s="655"/>
      <c r="J1712" s="655"/>
      <c r="K1712" s="655"/>
      <c r="L1712" s="655"/>
      <c r="M1712" s="655"/>
      <c r="N1712" s="1310"/>
      <c r="P1712" s="656"/>
      <c r="Q1712" s="657"/>
      <c r="R1712" s="704"/>
      <c r="S1712" s="3180"/>
    </row>
    <row r="1713" spans="7:19">
      <c r="G1713" s="1047"/>
      <c r="H1713" s="655"/>
      <c r="I1713" s="655"/>
      <c r="J1713" s="655"/>
      <c r="K1713" s="655"/>
      <c r="L1713" s="655"/>
      <c r="M1713" s="655"/>
      <c r="N1713" s="1310"/>
      <c r="P1713" s="656"/>
      <c r="Q1713" s="657"/>
      <c r="R1713" s="704"/>
      <c r="S1713" s="3180"/>
    </row>
    <row r="1714" spans="7:19">
      <c r="G1714" s="1047"/>
      <c r="H1714" s="655"/>
      <c r="I1714" s="655"/>
      <c r="J1714" s="655"/>
      <c r="K1714" s="655"/>
      <c r="L1714" s="655"/>
      <c r="M1714" s="655"/>
      <c r="N1714" s="1310"/>
      <c r="P1714" s="656"/>
      <c r="Q1714" s="657"/>
      <c r="R1714" s="704"/>
      <c r="S1714" s="3180"/>
    </row>
    <row r="1715" spans="7:19">
      <c r="G1715" s="1047"/>
      <c r="H1715" s="655"/>
      <c r="I1715" s="655"/>
      <c r="J1715" s="655"/>
      <c r="K1715" s="655"/>
      <c r="L1715" s="655"/>
      <c r="M1715" s="655"/>
      <c r="N1715" s="1310"/>
      <c r="P1715" s="656"/>
      <c r="Q1715" s="657"/>
      <c r="R1715" s="704"/>
      <c r="S1715" s="3180"/>
    </row>
    <row r="1716" spans="7:19">
      <c r="G1716" s="1047"/>
      <c r="H1716" s="655"/>
      <c r="I1716" s="655"/>
      <c r="J1716" s="655"/>
      <c r="K1716" s="655"/>
      <c r="L1716" s="655"/>
      <c r="M1716" s="655"/>
      <c r="N1716" s="1310"/>
      <c r="P1716" s="656"/>
      <c r="Q1716" s="657"/>
      <c r="R1716" s="704"/>
      <c r="S1716" s="3180"/>
    </row>
    <row r="1717" spans="7:19">
      <c r="G1717" s="1047"/>
      <c r="H1717" s="655"/>
      <c r="I1717" s="655"/>
      <c r="J1717" s="655"/>
      <c r="K1717" s="655"/>
      <c r="L1717" s="655"/>
      <c r="M1717" s="655"/>
      <c r="N1717" s="1310"/>
      <c r="P1717" s="656"/>
      <c r="Q1717" s="657"/>
      <c r="R1717" s="704"/>
      <c r="S1717" s="3180"/>
    </row>
    <row r="1718" spans="7:19">
      <c r="G1718" s="1047"/>
      <c r="H1718" s="655"/>
      <c r="I1718" s="655"/>
      <c r="J1718" s="655"/>
      <c r="K1718" s="655"/>
      <c r="L1718" s="655"/>
      <c r="M1718" s="655"/>
      <c r="N1718" s="1310"/>
      <c r="P1718" s="656"/>
      <c r="Q1718" s="657"/>
      <c r="R1718" s="704"/>
      <c r="S1718" s="3180"/>
    </row>
    <row r="1719" spans="7:19">
      <c r="G1719" s="1047"/>
      <c r="H1719" s="655"/>
      <c r="I1719" s="655"/>
      <c r="J1719" s="655"/>
      <c r="K1719" s="655"/>
      <c r="L1719" s="655"/>
      <c r="M1719" s="655"/>
      <c r="N1719" s="1310"/>
      <c r="P1719" s="656"/>
      <c r="Q1719" s="657"/>
      <c r="R1719" s="704"/>
      <c r="S1719" s="3180"/>
    </row>
    <row r="1720" spans="7:19">
      <c r="G1720" s="1047"/>
      <c r="H1720" s="655"/>
      <c r="I1720" s="655"/>
      <c r="J1720" s="655"/>
      <c r="K1720" s="655"/>
      <c r="L1720" s="655"/>
      <c r="M1720" s="655"/>
      <c r="N1720" s="1310"/>
      <c r="P1720" s="656"/>
      <c r="Q1720" s="657"/>
      <c r="R1720" s="704"/>
      <c r="S1720" s="3180"/>
    </row>
    <row r="1721" spans="7:19">
      <c r="G1721" s="1047"/>
      <c r="H1721" s="655"/>
      <c r="I1721" s="655"/>
      <c r="J1721" s="655"/>
      <c r="K1721" s="655"/>
      <c r="L1721" s="655"/>
      <c r="M1721" s="655"/>
      <c r="N1721" s="1310"/>
      <c r="P1721" s="656"/>
      <c r="Q1721" s="657"/>
      <c r="R1721" s="704"/>
      <c r="S1721" s="3180"/>
    </row>
    <row r="1722" spans="7:19">
      <c r="G1722" s="1047"/>
      <c r="H1722" s="655"/>
      <c r="I1722" s="655"/>
      <c r="J1722" s="655"/>
      <c r="K1722" s="655"/>
      <c r="L1722" s="655"/>
      <c r="M1722" s="655"/>
      <c r="N1722" s="1310"/>
      <c r="P1722" s="656"/>
      <c r="Q1722" s="657"/>
      <c r="R1722" s="704"/>
      <c r="S1722" s="3180"/>
    </row>
    <row r="1723" spans="7:19">
      <c r="G1723" s="1047"/>
      <c r="H1723" s="655"/>
      <c r="I1723" s="655"/>
      <c r="J1723" s="655"/>
      <c r="K1723" s="655"/>
      <c r="L1723" s="655"/>
      <c r="M1723" s="655"/>
      <c r="N1723" s="1310"/>
      <c r="P1723" s="656"/>
      <c r="Q1723" s="657"/>
      <c r="R1723" s="704"/>
      <c r="S1723" s="3180"/>
    </row>
    <row r="1724" spans="7:19">
      <c r="G1724" s="1047"/>
      <c r="H1724" s="655"/>
      <c r="I1724" s="655"/>
      <c r="J1724" s="655"/>
      <c r="K1724" s="655"/>
      <c r="L1724" s="655"/>
      <c r="M1724" s="655"/>
      <c r="N1724" s="1310"/>
      <c r="P1724" s="656"/>
      <c r="Q1724" s="657"/>
      <c r="R1724" s="704"/>
      <c r="S1724" s="3180"/>
    </row>
    <row r="1725" spans="7:19">
      <c r="G1725" s="1047"/>
      <c r="H1725" s="655"/>
      <c r="I1725" s="655"/>
      <c r="J1725" s="655"/>
      <c r="K1725" s="655"/>
      <c r="L1725" s="655"/>
      <c r="M1725" s="655"/>
      <c r="N1725" s="1310"/>
      <c r="P1725" s="656"/>
      <c r="Q1725" s="657"/>
      <c r="R1725" s="704"/>
      <c r="S1725" s="3180"/>
    </row>
    <row r="1726" spans="7:19">
      <c r="G1726" s="1047"/>
      <c r="H1726" s="655"/>
      <c r="I1726" s="655"/>
      <c r="J1726" s="655"/>
      <c r="K1726" s="655"/>
      <c r="L1726" s="655"/>
      <c r="M1726" s="655"/>
      <c r="N1726" s="1310"/>
      <c r="P1726" s="656"/>
      <c r="Q1726" s="657"/>
      <c r="R1726" s="704"/>
      <c r="S1726" s="3180"/>
    </row>
    <row r="1727" spans="7:19">
      <c r="G1727" s="1047"/>
      <c r="H1727" s="655"/>
      <c r="I1727" s="655"/>
      <c r="J1727" s="655"/>
      <c r="K1727" s="655"/>
      <c r="L1727" s="655"/>
      <c r="M1727" s="655"/>
      <c r="N1727" s="1310"/>
      <c r="P1727" s="656"/>
      <c r="Q1727" s="657"/>
      <c r="R1727" s="704"/>
      <c r="S1727" s="3180"/>
    </row>
    <row r="1728" spans="7:19">
      <c r="G1728" s="1047"/>
      <c r="H1728" s="655"/>
      <c r="I1728" s="655"/>
      <c r="J1728" s="655"/>
      <c r="K1728" s="655"/>
      <c r="L1728" s="655"/>
      <c r="M1728" s="655"/>
      <c r="N1728" s="1310"/>
      <c r="P1728" s="656"/>
      <c r="Q1728" s="657"/>
      <c r="R1728" s="704"/>
      <c r="S1728" s="3180"/>
    </row>
    <row r="1729" spans="7:19">
      <c r="G1729" s="1047"/>
      <c r="H1729" s="655"/>
      <c r="I1729" s="655"/>
      <c r="J1729" s="655"/>
      <c r="K1729" s="655"/>
      <c r="L1729" s="655"/>
      <c r="M1729" s="655"/>
      <c r="N1729" s="1310"/>
      <c r="P1729" s="656"/>
      <c r="Q1729" s="657"/>
      <c r="R1729" s="704"/>
      <c r="S1729" s="3180"/>
    </row>
    <row r="1730" spans="7:19">
      <c r="G1730" s="1047"/>
      <c r="H1730" s="655"/>
      <c r="I1730" s="655"/>
      <c r="J1730" s="655"/>
      <c r="K1730" s="655"/>
      <c r="L1730" s="655"/>
      <c r="M1730" s="655"/>
      <c r="N1730" s="1310"/>
      <c r="P1730" s="656"/>
      <c r="Q1730" s="657"/>
      <c r="R1730" s="704"/>
      <c r="S1730" s="3180"/>
    </row>
    <row r="1731" spans="7:19">
      <c r="G1731" s="1047"/>
      <c r="H1731" s="655"/>
      <c r="I1731" s="655"/>
      <c r="J1731" s="655"/>
      <c r="K1731" s="655"/>
      <c r="L1731" s="655"/>
      <c r="M1731" s="655"/>
      <c r="N1731" s="1310"/>
      <c r="P1731" s="656"/>
      <c r="Q1731" s="657"/>
      <c r="R1731" s="704"/>
      <c r="S1731" s="3180"/>
    </row>
    <row r="1732" spans="7:19">
      <c r="G1732" s="1047"/>
      <c r="H1732" s="655"/>
      <c r="I1732" s="655"/>
      <c r="J1732" s="655"/>
      <c r="K1732" s="655"/>
      <c r="L1732" s="655"/>
      <c r="M1732" s="655"/>
      <c r="N1732" s="1310"/>
      <c r="P1732" s="656"/>
      <c r="Q1732" s="657"/>
      <c r="R1732" s="704"/>
      <c r="S1732" s="3180"/>
    </row>
    <row r="1733" spans="7:19">
      <c r="G1733" s="1047"/>
      <c r="H1733" s="655"/>
      <c r="I1733" s="655"/>
      <c r="J1733" s="655"/>
      <c r="K1733" s="655"/>
      <c r="L1733" s="655"/>
      <c r="M1733" s="655"/>
      <c r="N1733" s="1310"/>
      <c r="P1733" s="656"/>
      <c r="Q1733" s="657"/>
      <c r="R1733" s="704"/>
      <c r="S1733" s="3180"/>
    </row>
    <row r="1734" spans="7:19">
      <c r="G1734" s="1047"/>
      <c r="H1734" s="655"/>
      <c r="I1734" s="655"/>
      <c r="J1734" s="655"/>
      <c r="K1734" s="655"/>
      <c r="L1734" s="655"/>
      <c r="M1734" s="655"/>
      <c r="N1734" s="1310"/>
      <c r="P1734" s="656"/>
      <c r="Q1734" s="657"/>
      <c r="R1734" s="704"/>
      <c r="S1734" s="3180"/>
    </row>
    <row r="1735" spans="7:19">
      <c r="G1735" s="1047"/>
      <c r="H1735" s="655"/>
      <c r="I1735" s="655"/>
      <c r="J1735" s="655"/>
      <c r="K1735" s="655"/>
      <c r="L1735" s="655"/>
      <c r="M1735" s="655"/>
      <c r="N1735" s="1310"/>
      <c r="P1735" s="656"/>
      <c r="Q1735" s="657"/>
      <c r="R1735" s="704"/>
      <c r="S1735" s="3180"/>
    </row>
    <row r="1736" spans="7:19">
      <c r="G1736" s="1047"/>
      <c r="H1736" s="655"/>
      <c r="I1736" s="655"/>
      <c r="J1736" s="655"/>
      <c r="K1736" s="655"/>
      <c r="L1736" s="655"/>
      <c r="M1736" s="655"/>
      <c r="N1736" s="1310"/>
      <c r="P1736" s="656"/>
      <c r="Q1736" s="657"/>
      <c r="R1736" s="704"/>
      <c r="S1736" s="3180"/>
    </row>
    <row r="1737" spans="7:19">
      <c r="G1737" s="1047"/>
      <c r="H1737" s="655"/>
      <c r="I1737" s="655"/>
      <c r="J1737" s="655"/>
      <c r="K1737" s="655"/>
      <c r="L1737" s="655"/>
      <c r="M1737" s="655"/>
      <c r="N1737" s="1310"/>
      <c r="P1737" s="656"/>
      <c r="Q1737" s="657"/>
      <c r="R1737" s="704"/>
      <c r="S1737" s="3180"/>
    </row>
    <row r="1738" spans="7:19">
      <c r="G1738" s="1047"/>
      <c r="H1738" s="655"/>
      <c r="I1738" s="655"/>
      <c r="J1738" s="655"/>
      <c r="K1738" s="655"/>
      <c r="L1738" s="655"/>
      <c r="M1738" s="655"/>
      <c r="N1738" s="1310"/>
      <c r="P1738" s="656"/>
      <c r="Q1738" s="657"/>
      <c r="R1738" s="704"/>
      <c r="S1738" s="3180"/>
    </row>
    <row r="1739" spans="7:19">
      <c r="G1739" s="1047"/>
      <c r="H1739" s="655"/>
      <c r="I1739" s="655"/>
      <c r="J1739" s="655"/>
      <c r="K1739" s="655"/>
      <c r="L1739" s="655"/>
      <c r="M1739" s="655"/>
      <c r="N1739" s="1310"/>
      <c r="P1739" s="656"/>
      <c r="Q1739" s="657"/>
      <c r="R1739" s="704"/>
      <c r="S1739" s="3180"/>
    </row>
    <row r="1740" spans="7:19">
      <c r="G1740" s="1047"/>
      <c r="H1740" s="655"/>
      <c r="I1740" s="655"/>
      <c r="J1740" s="655"/>
      <c r="K1740" s="655"/>
      <c r="L1740" s="655"/>
      <c r="M1740" s="655"/>
      <c r="N1740" s="1310"/>
      <c r="P1740" s="656"/>
      <c r="Q1740" s="657"/>
      <c r="R1740" s="704"/>
      <c r="S1740" s="3180"/>
    </row>
    <row r="1741" spans="7:19">
      <c r="G1741" s="1047"/>
      <c r="H1741" s="655"/>
      <c r="I1741" s="655"/>
      <c r="J1741" s="655"/>
      <c r="K1741" s="655"/>
      <c r="L1741" s="655"/>
      <c r="M1741" s="655"/>
      <c r="N1741" s="1310"/>
      <c r="P1741" s="656"/>
      <c r="Q1741" s="657"/>
      <c r="R1741" s="704"/>
      <c r="S1741" s="3180"/>
    </row>
    <row r="1742" spans="7:19">
      <c r="G1742" s="1047"/>
      <c r="H1742" s="655"/>
      <c r="I1742" s="655"/>
      <c r="J1742" s="655"/>
      <c r="K1742" s="655"/>
      <c r="L1742" s="655"/>
      <c r="M1742" s="655"/>
      <c r="N1742" s="1310"/>
      <c r="P1742" s="656"/>
      <c r="Q1742" s="657"/>
      <c r="R1742" s="704"/>
      <c r="S1742" s="3180"/>
    </row>
    <row r="1743" spans="7:19">
      <c r="G1743" s="1047"/>
      <c r="H1743" s="655"/>
      <c r="I1743" s="655"/>
      <c r="J1743" s="655"/>
      <c r="K1743" s="655"/>
      <c r="L1743" s="655"/>
      <c r="M1743" s="655"/>
      <c r="N1743" s="1310"/>
      <c r="P1743" s="656"/>
      <c r="Q1743" s="657"/>
      <c r="R1743" s="704"/>
      <c r="S1743" s="3180"/>
    </row>
    <row r="1744" spans="7:19">
      <c r="G1744" s="1047"/>
      <c r="H1744" s="655"/>
      <c r="I1744" s="655"/>
      <c r="J1744" s="655"/>
      <c r="K1744" s="655"/>
      <c r="L1744" s="655"/>
      <c r="M1744" s="655"/>
      <c r="N1744" s="1310"/>
      <c r="P1744" s="656"/>
      <c r="Q1744" s="657"/>
      <c r="R1744" s="704"/>
      <c r="S1744" s="3180"/>
    </row>
    <row r="1745" spans="7:19">
      <c r="G1745" s="1047"/>
      <c r="H1745" s="655"/>
      <c r="I1745" s="655"/>
      <c r="J1745" s="655"/>
      <c r="K1745" s="655"/>
      <c r="L1745" s="655"/>
      <c r="M1745" s="655"/>
      <c r="N1745" s="1310"/>
      <c r="P1745" s="656"/>
      <c r="Q1745" s="657"/>
      <c r="R1745" s="704"/>
      <c r="S1745" s="3180"/>
    </row>
    <row r="1746" spans="7:19">
      <c r="G1746" s="1047"/>
      <c r="H1746" s="655"/>
      <c r="I1746" s="655"/>
      <c r="J1746" s="655"/>
      <c r="K1746" s="655"/>
      <c r="L1746" s="655"/>
      <c r="M1746" s="655"/>
      <c r="N1746" s="1310"/>
      <c r="P1746" s="656"/>
      <c r="Q1746" s="657"/>
      <c r="R1746" s="704"/>
      <c r="S1746" s="3180"/>
    </row>
    <row r="1747" spans="7:19">
      <c r="G1747" s="1047"/>
      <c r="H1747" s="655"/>
      <c r="I1747" s="655"/>
      <c r="J1747" s="655"/>
      <c r="K1747" s="655"/>
      <c r="L1747" s="655"/>
      <c r="M1747" s="655"/>
      <c r="N1747" s="1310"/>
      <c r="P1747" s="656"/>
      <c r="Q1747" s="657"/>
      <c r="R1747" s="704"/>
      <c r="S1747" s="3180"/>
    </row>
    <row r="1748" spans="7:19">
      <c r="G1748" s="1047"/>
      <c r="H1748" s="655"/>
      <c r="I1748" s="655"/>
      <c r="J1748" s="655"/>
      <c r="K1748" s="655"/>
      <c r="L1748" s="655"/>
      <c r="M1748" s="655"/>
      <c r="N1748" s="1310"/>
      <c r="P1748" s="656"/>
      <c r="Q1748" s="657"/>
      <c r="R1748" s="704"/>
      <c r="S1748" s="3180"/>
    </row>
    <row r="1749" spans="7:19">
      <c r="G1749" s="1047"/>
      <c r="H1749" s="655"/>
      <c r="I1749" s="655"/>
      <c r="J1749" s="655"/>
      <c r="K1749" s="655"/>
      <c r="L1749" s="655"/>
      <c r="M1749" s="655"/>
      <c r="N1749" s="1310"/>
      <c r="P1749" s="656"/>
      <c r="Q1749" s="657"/>
      <c r="R1749" s="704"/>
      <c r="S1749" s="3180"/>
    </row>
    <row r="1750" spans="7:19">
      <c r="G1750" s="1047"/>
      <c r="H1750" s="655"/>
      <c r="I1750" s="655"/>
      <c r="J1750" s="655"/>
      <c r="K1750" s="655"/>
      <c r="L1750" s="655"/>
      <c r="M1750" s="655"/>
      <c r="N1750" s="1310"/>
      <c r="P1750" s="656"/>
      <c r="Q1750" s="657"/>
      <c r="R1750" s="704"/>
      <c r="S1750" s="3180"/>
    </row>
    <row r="1751" spans="7:19">
      <c r="G1751" s="1047"/>
      <c r="H1751" s="655"/>
      <c r="I1751" s="655"/>
      <c r="J1751" s="655"/>
      <c r="K1751" s="655"/>
      <c r="L1751" s="655"/>
      <c r="M1751" s="655"/>
      <c r="N1751" s="1310"/>
      <c r="P1751" s="656"/>
      <c r="Q1751" s="657"/>
      <c r="R1751" s="704"/>
      <c r="S1751" s="3180"/>
    </row>
    <row r="1752" spans="7:19">
      <c r="G1752" s="1047"/>
      <c r="H1752" s="655"/>
      <c r="I1752" s="655"/>
      <c r="J1752" s="655"/>
      <c r="K1752" s="655"/>
      <c r="L1752" s="655"/>
      <c r="M1752" s="655"/>
      <c r="N1752" s="1310"/>
      <c r="P1752" s="656"/>
      <c r="Q1752" s="657"/>
      <c r="R1752" s="704"/>
      <c r="S1752" s="3180"/>
    </row>
    <row r="1753" spans="7:19">
      <c r="G1753" s="1047"/>
      <c r="H1753" s="655"/>
      <c r="I1753" s="655"/>
      <c r="J1753" s="655"/>
      <c r="K1753" s="655"/>
      <c r="L1753" s="655"/>
      <c r="M1753" s="655"/>
      <c r="N1753" s="1310"/>
      <c r="P1753" s="656"/>
      <c r="Q1753" s="657"/>
      <c r="R1753" s="704"/>
      <c r="S1753" s="3180"/>
    </row>
    <row r="1754" spans="7:19">
      <c r="G1754" s="1047"/>
      <c r="H1754" s="655"/>
      <c r="I1754" s="655"/>
      <c r="J1754" s="655"/>
      <c r="K1754" s="655"/>
      <c r="L1754" s="655"/>
      <c r="M1754" s="655"/>
      <c r="N1754" s="1310"/>
      <c r="P1754" s="656"/>
      <c r="Q1754" s="657"/>
      <c r="R1754" s="704"/>
      <c r="S1754" s="3180"/>
    </row>
    <row r="1755" spans="7:19">
      <c r="G1755" s="1047"/>
      <c r="H1755" s="655"/>
      <c r="I1755" s="655"/>
      <c r="J1755" s="655"/>
      <c r="K1755" s="655"/>
      <c r="L1755" s="655"/>
      <c r="M1755" s="655"/>
      <c r="N1755" s="1310"/>
      <c r="P1755" s="656"/>
      <c r="Q1755" s="657"/>
      <c r="R1755" s="704"/>
      <c r="S1755" s="3180"/>
    </row>
    <row r="1756" spans="7:19">
      <c r="G1756" s="1047"/>
      <c r="H1756" s="655"/>
      <c r="I1756" s="655"/>
      <c r="J1756" s="655"/>
      <c r="K1756" s="655"/>
      <c r="L1756" s="655"/>
      <c r="M1756" s="655"/>
      <c r="N1756" s="1310"/>
      <c r="P1756" s="656"/>
      <c r="Q1756" s="657"/>
      <c r="R1756" s="704"/>
      <c r="S1756" s="3180"/>
    </row>
    <row r="1757" spans="7:19">
      <c r="G1757" s="1047"/>
      <c r="H1757" s="655"/>
      <c r="I1757" s="655"/>
      <c r="J1757" s="655"/>
      <c r="K1757" s="655"/>
      <c r="L1757" s="655"/>
      <c r="M1757" s="655"/>
      <c r="N1757" s="1310"/>
      <c r="P1757" s="656"/>
      <c r="Q1757" s="657"/>
      <c r="R1757" s="704"/>
      <c r="S1757" s="3180"/>
    </row>
    <row r="1758" spans="7:19">
      <c r="G1758" s="1047"/>
      <c r="H1758" s="655"/>
      <c r="I1758" s="655"/>
      <c r="J1758" s="655"/>
      <c r="K1758" s="655"/>
      <c r="L1758" s="655"/>
      <c r="M1758" s="655"/>
      <c r="N1758" s="1310"/>
      <c r="P1758" s="656"/>
      <c r="Q1758" s="657"/>
      <c r="R1758" s="704"/>
      <c r="S1758" s="3180"/>
    </row>
    <row r="1759" spans="7:19">
      <c r="G1759" s="1047"/>
      <c r="H1759" s="655"/>
      <c r="I1759" s="655"/>
      <c r="J1759" s="655"/>
      <c r="K1759" s="655"/>
      <c r="L1759" s="655"/>
      <c r="M1759" s="655"/>
      <c r="N1759" s="1310"/>
      <c r="P1759" s="656"/>
      <c r="Q1759" s="657"/>
      <c r="R1759" s="704"/>
      <c r="S1759" s="3180"/>
    </row>
    <row r="1760" spans="7:19">
      <c r="G1760" s="1047"/>
      <c r="H1760" s="655"/>
      <c r="I1760" s="655"/>
      <c r="J1760" s="655"/>
      <c r="K1760" s="655"/>
      <c r="L1760" s="655"/>
      <c r="M1760" s="655"/>
      <c r="N1760" s="1310"/>
      <c r="P1760" s="656"/>
      <c r="Q1760" s="657"/>
      <c r="R1760" s="704"/>
      <c r="S1760" s="3180"/>
    </row>
    <row r="1761" spans="7:19">
      <c r="G1761" s="1047"/>
      <c r="H1761" s="655"/>
      <c r="I1761" s="655"/>
      <c r="J1761" s="655"/>
      <c r="K1761" s="655"/>
      <c r="L1761" s="655"/>
      <c r="M1761" s="655"/>
      <c r="N1761" s="1310"/>
      <c r="P1761" s="656"/>
      <c r="Q1761" s="657"/>
      <c r="R1761" s="704"/>
      <c r="S1761" s="3180"/>
    </row>
    <row r="1762" spans="7:19">
      <c r="G1762" s="1047"/>
      <c r="H1762" s="655"/>
      <c r="I1762" s="655"/>
      <c r="J1762" s="655"/>
      <c r="K1762" s="655"/>
      <c r="L1762" s="655"/>
      <c r="M1762" s="655"/>
      <c r="N1762" s="1310"/>
      <c r="P1762" s="656"/>
      <c r="Q1762" s="657"/>
      <c r="R1762" s="704"/>
      <c r="S1762" s="3180"/>
    </row>
    <row r="1763" spans="7:19">
      <c r="G1763" s="1047"/>
      <c r="H1763" s="655"/>
      <c r="I1763" s="655"/>
      <c r="J1763" s="655"/>
      <c r="K1763" s="655"/>
      <c r="L1763" s="655"/>
      <c r="M1763" s="655"/>
      <c r="N1763" s="1310"/>
      <c r="P1763" s="656"/>
      <c r="Q1763" s="657"/>
      <c r="R1763" s="704"/>
      <c r="S1763" s="3180"/>
    </row>
    <row r="1764" spans="7:19">
      <c r="G1764" s="1047"/>
      <c r="H1764" s="655"/>
      <c r="I1764" s="655"/>
      <c r="J1764" s="655"/>
      <c r="K1764" s="655"/>
      <c r="L1764" s="655"/>
      <c r="M1764" s="655"/>
      <c r="N1764" s="1310"/>
      <c r="P1764" s="656"/>
      <c r="Q1764" s="657"/>
      <c r="R1764" s="704"/>
      <c r="S1764" s="3180"/>
    </row>
    <row r="1765" spans="7:19">
      <c r="G1765" s="1047"/>
      <c r="H1765" s="655"/>
      <c r="I1765" s="655"/>
      <c r="J1765" s="655"/>
      <c r="K1765" s="655"/>
      <c r="L1765" s="655"/>
      <c r="M1765" s="655"/>
      <c r="N1765" s="1310"/>
      <c r="P1765" s="656"/>
      <c r="Q1765" s="657"/>
      <c r="R1765" s="704"/>
      <c r="S1765" s="3180"/>
    </row>
    <row r="1766" spans="7:19">
      <c r="G1766" s="1047"/>
      <c r="H1766" s="655"/>
      <c r="I1766" s="655"/>
      <c r="J1766" s="655"/>
      <c r="K1766" s="655"/>
      <c r="L1766" s="655"/>
      <c r="M1766" s="655"/>
      <c r="N1766" s="1310"/>
      <c r="P1766" s="656"/>
      <c r="Q1766" s="657"/>
      <c r="R1766" s="704"/>
      <c r="S1766" s="3180"/>
    </row>
    <row r="1767" spans="7:19">
      <c r="G1767" s="1047"/>
      <c r="H1767" s="655"/>
      <c r="I1767" s="655"/>
      <c r="J1767" s="655"/>
      <c r="K1767" s="655"/>
      <c r="L1767" s="655"/>
      <c r="M1767" s="655"/>
      <c r="N1767" s="1310"/>
      <c r="P1767" s="656"/>
      <c r="Q1767" s="657"/>
      <c r="R1767" s="704"/>
      <c r="S1767" s="3180"/>
    </row>
    <row r="1768" spans="7:19">
      <c r="G1768" s="1047"/>
      <c r="H1768" s="655"/>
      <c r="I1768" s="655"/>
      <c r="J1768" s="655"/>
      <c r="K1768" s="655"/>
      <c r="L1768" s="655"/>
      <c r="M1768" s="655"/>
      <c r="N1768" s="1310"/>
      <c r="P1768" s="656"/>
      <c r="Q1768" s="657"/>
      <c r="R1768" s="704"/>
      <c r="S1768" s="3180"/>
    </row>
    <row r="1769" spans="7:19">
      <c r="G1769" s="1047"/>
      <c r="H1769" s="655"/>
      <c r="I1769" s="655"/>
      <c r="J1769" s="655"/>
      <c r="K1769" s="655"/>
      <c r="L1769" s="655"/>
      <c r="M1769" s="655"/>
      <c r="N1769" s="1310"/>
      <c r="P1769" s="656"/>
      <c r="Q1769" s="657"/>
      <c r="R1769" s="704"/>
      <c r="S1769" s="3180"/>
    </row>
    <row r="1770" spans="7:19">
      <c r="G1770" s="1047"/>
      <c r="H1770" s="655"/>
      <c r="I1770" s="655"/>
      <c r="J1770" s="655"/>
      <c r="K1770" s="655"/>
      <c r="L1770" s="655"/>
      <c r="M1770" s="655"/>
      <c r="N1770" s="1310"/>
      <c r="P1770" s="656"/>
      <c r="Q1770" s="657"/>
      <c r="R1770" s="704"/>
      <c r="S1770" s="3180"/>
    </row>
    <row r="1771" spans="7:19">
      <c r="G1771" s="1047"/>
      <c r="H1771" s="655"/>
      <c r="I1771" s="655"/>
      <c r="J1771" s="655"/>
      <c r="K1771" s="655"/>
      <c r="L1771" s="655"/>
      <c r="M1771" s="655"/>
      <c r="N1771" s="1310"/>
      <c r="P1771" s="656"/>
      <c r="Q1771" s="657"/>
      <c r="R1771" s="704"/>
      <c r="S1771" s="3180"/>
    </row>
    <row r="1772" spans="7:19">
      <c r="G1772" s="1047"/>
      <c r="H1772" s="655"/>
      <c r="I1772" s="655"/>
      <c r="J1772" s="655"/>
      <c r="K1772" s="655"/>
      <c r="L1772" s="655"/>
      <c r="M1772" s="655"/>
      <c r="N1772" s="1310"/>
      <c r="P1772" s="656"/>
      <c r="Q1772" s="657"/>
      <c r="R1772" s="704"/>
      <c r="S1772" s="3180"/>
    </row>
    <row r="1773" spans="7:19">
      <c r="G1773" s="1047"/>
      <c r="H1773" s="655"/>
      <c r="I1773" s="655"/>
      <c r="J1773" s="655"/>
      <c r="K1773" s="655"/>
      <c r="L1773" s="655"/>
      <c r="M1773" s="655"/>
      <c r="N1773" s="1310"/>
      <c r="P1773" s="656"/>
      <c r="Q1773" s="657"/>
      <c r="R1773" s="704"/>
      <c r="S1773" s="3180"/>
    </row>
    <row r="1774" spans="7:19">
      <c r="G1774" s="1047"/>
      <c r="H1774" s="655"/>
      <c r="I1774" s="655"/>
      <c r="J1774" s="655"/>
      <c r="K1774" s="655"/>
      <c r="L1774" s="655"/>
      <c r="M1774" s="655"/>
      <c r="N1774" s="1310"/>
      <c r="P1774" s="656"/>
      <c r="Q1774" s="657"/>
      <c r="R1774" s="704"/>
      <c r="S1774" s="3180"/>
    </row>
    <row r="1775" spans="7:19">
      <c r="G1775" s="1047"/>
      <c r="H1775" s="655"/>
      <c r="I1775" s="655"/>
      <c r="J1775" s="655"/>
      <c r="K1775" s="655"/>
      <c r="L1775" s="655"/>
      <c r="M1775" s="655"/>
      <c r="N1775" s="1310"/>
      <c r="P1775" s="656"/>
      <c r="Q1775" s="657"/>
      <c r="R1775" s="704"/>
      <c r="S1775" s="3180"/>
    </row>
    <row r="1776" spans="7:19">
      <c r="G1776" s="1047"/>
      <c r="H1776" s="655"/>
      <c r="I1776" s="655"/>
      <c r="J1776" s="655"/>
      <c r="K1776" s="655"/>
      <c r="L1776" s="655"/>
      <c r="M1776" s="655"/>
      <c r="N1776" s="1310"/>
      <c r="P1776" s="656"/>
      <c r="Q1776" s="657"/>
      <c r="R1776" s="704"/>
      <c r="S1776" s="3180"/>
    </row>
    <row r="1777" spans="7:19">
      <c r="G1777" s="1047"/>
      <c r="H1777" s="655"/>
      <c r="I1777" s="655"/>
      <c r="J1777" s="655"/>
      <c r="K1777" s="655"/>
      <c r="L1777" s="655"/>
      <c r="M1777" s="655"/>
      <c r="N1777" s="1310"/>
      <c r="P1777" s="656"/>
      <c r="Q1777" s="657"/>
      <c r="R1777" s="704"/>
      <c r="S1777" s="3180"/>
    </row>
    <row r="1778" spans="7:19">
      <c r="G1778" s="1047"/>
      <c r="H1778" s="655"/>
      <c r="I1778" s="655"/>
      <c r="J1778" s="655"/>
      <c r="K1778" s="655"/>
      <c r="L1778" s="655"/>
      <c r="M1778" s="655"/>
      <c r="N1778" s="1310"/>
      <c r="P1778" s="656"/>
      <c r="Q1778" s="657"/>
      <c r="R1778" s="704"/>
      <c r="S1778" s="3180"/>
    </row>
    <row r="1779" spans="7:19">
      <c r="G1779" s="1047"/>
      <c r="H1779" s="655"/>
      <c r="I1779" s="655"/>
      <c r="J1779" s="655"/>
      <c r="K1779" s="655"/>
      <c r="L1779" s="655"/>
      <c r="M1779" s="655"/>
      <c r="N1779" s="1310"/>
      <c r="P1779" s="656"/>
      <c r="Q1779" s="657"/>
      <c r="R1779" s="704"/>
      <c r="S1779" s="3180"/>
    </row>
    <row r="1780" spans="7:19">
      <c r="G1780" s="1047"/>
      <c r="H1780" s="655"/>
      <c r="I1780" s="655"/>
      <c r="J1780" s="655"/>
      <c r="K1780" s="655"/>
      <c r="L1780" s="655"/>
      <c r="M1780" s="655"/>
      <c r="N1780" s="1310"/>
      <c r="P1780" s="656"/>
      <c r="Q1780" s="657"/>
      <c r="R1780" s="704"/>
      <c r="S1780" s="3180"/>
    </row>
    <row r="1781" spans="7:19">
      <c r="G1781" s="1047"/>
      <c r="H1781" s="655"/>
      <c r="I1781" s="655"/>
      <c r="J1781" s="655"/>
      <c r="K1781" s="655"/>
      <c r="L1781" s="655"/>
      <c r="M1781" s="655"/>
      <c r="N1781" s="1310"/>
      <c r="P1781" s="656"/>
      <c r="Q1781" s="657"/>
      <c r="R1781" s="704"/>
      <c r="S1781" s="3180"/>
    </row>
    <row r="1782" spans="7:19">
      <c r="G1782" s="1047"/>
      <c r="H1782" s="655"/>
      <c r="I1782" s="655"/>
      <c r="J1782" s="655"/>
      <c r="K1782" s="655"/>
      <c r="L1782" s="655"/>
      <c r="M1782" s="655"/>
      <c r="N1782" s="1310"/>
      <c r="P1782" s="656"/>
      <c r="Q1782" s="657"/>
      <c r="R1782" s="704"/>
      <c r="S1782" s="3180"/>
    </row>
    <row r="1783" spans="7:19">
      <c r="G1783" s="1047"/>
      <c r="H1783" s="655"/>
      <c r="I1783" s="655"/>
      <c r="J1783" s="655"/>
      <c r="K1783" s="655"/>
      <c r="L1783" s="655"/>
      <c r="M1783" s="655"/>
      <c r="N1783" s="1310"/>
      <c r="P1783" s="656"/>
      <c r="Q1783" s="657"/>
      <c r="R1783" s="704"/>
      <c r="S1783" s="3180"/>
    </row>
    <row r="1784" spans="7:19">
      <c r="G1784" s="1047"/>
      <c r="H1784" s="655"/>
      <c r="I1784" s="655"/>
      <c r="J1784" s="655"/>
      <c r="K1784" s="655"/>
      <c r="L1784" s="655"/>
      <c r="M1784" s="655"/>
      <c r="N1784" s="1310"/>
      <c r="P1784" s="656"/>
      <c r="Q1784" s="657"/>
      <c r="R1784" s="704"/>
      <c r="S1784" s="3180"/>
    </row>
    <row r="1785" spans="7:19">
      <c r="G1785" s="1047"/>
      <c r="H1785" s="655"/>
      <c r="I1785" s="655"/>
      <c r="J1785" s="655"/>
      <c r="K1785" s="655"/>
      <c r="L1785" s="655"/>
      <c r="M1785" s="655"/>
      <c r="N1785" s="1310"/>
      <c r="P1785" s="656"/>
      <c r="Q1785" s="657"/>
      <c r="R1785" s="704"/>
      <c r="S1785" s="3180"/>
    </row>
    <row r="1786" spans="7:19">
      <c r="G1786" s="1047"/>
      <c r="H1786" s="655"/>
      <c r="I1786" s="655"/>
      <c r="J1786" s="655"/>
      <c r="K1786" s="655"/>
      <c r="L1786" s="655"/>
      <c r="M1786" s="655"/>
      <c r="N1786" s="1310"/>
      <c r="P1786" s="656"/>
      <c r="Q1786" s="657"/>
      <c r="R1786" s="704"/>
      <c r="S1786" s="3180"/>
    </row>
    <row r="1787" spans="7:19">
      <c r="G1787" s="1047"/>
      <c r="H1787" s="655"/>
      <c r="I1787" s="655"/>
      <c r="J1787" s="655"/>
      <c r="K1787" s="655"/>
      <c r="L1787" s="655"/>
      <c r="M1787" s="655"/>
      <c r="N1787" s="1310"/>
      <c r="P1787" s="656"/>
      <c r="Q1787" s="657"/>
      <c r="R1787" s="704"/>
      <c r="S1787" s="3180"/>
    </row>
    <row r="1788" spans="7:19">
      <c r="G1788" s="1047"/>
      <c r="H1788" s="655"/>
      <c r="I1788" s="655"/>
      <c r="J1788" s="655"/>
      <c r="K1788" s="655"/>
      <c r="L1788" s="655"/>
      <c r="M1788" s="655"/>
      <c r="N1788" s="1310"/>
      <c r="P1788" s="656"/>
      <c r="Q1788" s="657"/>
      <c r="R1788" s="704"/>
      <c r="S1788" s="3180"/>
    </row>
    <row r="1789" spans="7:19">
      <c r="G1789" s="1047"/>
      <c r="H1789" s="655"/>
      <c r="I1789" s="655"/>
      <c r="J1789" s="655"/>
      <c r="K1789" s="655"/>
      <c r="L1789" s="655"/>
      <c r="M1789" s="655"/>
      <c r="N1789" s="1310"/>
      <c r="P1789" s="656"/>
      <c r="Q1789" s="657"/>
      <c r="R1789" s="704"/>
      <c r="S1789" s="3180"/>
    </row>
    <row r="1790" spans="7:19">
      <c r="G1790" s="1047"/>
      <c r="H1790" s="655"/>
      <c r="I1790" s="655"/>
      <c r="J1790" s="655"/>
      <c r="K1790" s="655"/>
      <c r="L1790" s="655"/>
      <c r="M1790" s="655"/>
      <c r="N1790" s="1310"/>
      <c r="P1790" s="656"/>
      <c r="Q1790" s="657"/>
      <c r="R1790" s="704"/>
      <c r="S1790" s="3180"/>
    </row>
    <row r="1791" spans="7:19">
      <c r="G1791" s="1047"/>
      <c r="H1791" s="655"/>
      <c r="I1791" s="655"/>
      <c r="J1791" s="655"/>
      <c r="K1791" s="655"/>
      <c r="L1791" s="655"/>
      <c r="M1791" s="655"/>
      <c r="N1791" s="1310"/>
      <c r="P1791" s="656"/>
      <c r="Q1791" s="657"/>
      <c r="R1791" s="704"/>
      <c r="S1791" s="3180"/>
    </row>
    <row r="1792" spans="7:19">
      <c r="G1792" s="1047"/>
      <c r="H1792" s="655"/>
      <c r="I1792" s="655"/>
      <c r="J1792" s="655"/>
      <c r="K1792" s="655"/>
      <c r="L1792" s="655"/>
      <c r="M1792" s="655"/>
      <c r="N1792" s="1310"/>
      <c r="P1792" s="656"/>
      <c r="Q1792" s="657"/>
      <c r="R1792" s="704"/>
      <c r="S1792" s="3180"/>
    </row>
    <row r="1793" spans="7:19">
      <c r="G1793" s="1047"/>
      <c r="H1793" s="655"/>
      <c r="I1793" s="655"/>
      <c r="J1793" s="655"/>
      <c r="K1793" s="655"/>
      <c r="L1793" s="655"/>
      <c r="M1793" s="655"/>
      <c r="N1793" s="1310"/>
      <c r="P1793" s="656"/>
      <c r="Q1793" s="657"/>
      <c r="R1793" s="704"/>
      <c r="S1793" s="3180"/>
    </row>
    <row r="1794" spans="7:19">
      <c r="G1794" s="1047"/>
      <c r="H1794" s="655"/>
      <c r="I1794" s="655"/>
      <c r="J1794" s="655"/>
      <c r="K1794" s="655"/>
      <c r="L1794" s="655"/>
      <c r="M1794" s="655"/>
      <c r="N1794" s="1310"/>
      <c r="P1794" s="656"/>
      <c r="Q1794" s="657"/>
      <c r="R1794" s="704"/>
      <c r="S1794" s="3180"/>
    </row>
    <row r="1795" spans="7:19">
      <c r="G1795" s="1047"/>
      <c r="H1795" s="655"/>
      <c r="I1795" s="655"/>
      <c r="J1795" s="655"/>
      <c r="K1795" s="655"/>
      <c r="L1795" s="655"/>
      <c r="M1795" s="655"/>
      <c r="N1795" s="1310"/>
      <c r="P1795" s="656"/>
      <c r="Q1795" s="657"/>
      <c r="R1795" s="704"/>
      <c r="S1795" s="3180"/>
    </row>
    <row r="1796" spans="7:19">
      <c r="G1796" s="1047"/>
      <c r="H1796" s="655"/>
      <c r="I1796" s="655"/>
      <c r="J1796" s="655"/>
      <c r="K1796" s="655"/>
      <c r="L1796" s="655"/>
      <c r="M1796" s="655"/>
      <c r="N1796" s="1310"/>
      <c r="P1796" s="656"/>
      <c r="Q1796" s="657"/>
      <c r="R1796" s="704"/>
      <c r="S1796" s="3180"/>
    </row>
    <row r="1797" spans="7:19">
      <c r="G1797" s="1047"/>
      <c r="H1797" s="655"/>
      <c r="I1797" s="655"/>
      <c r="J1797" s="655"/>
      <c r="K1797" s="655"/>
      <c r="L1797" s="655"/>
      <c r="M1797" s="655"/>
      <c r="N1797" s="1310"/>
      <c r="P1797" s="656"/>
      <c r="Q1797" s="657"/>
      <c r="R1797" s="704"/>
      <c r="S1797" s="3180"/>
    </row>
    <row r="1798" spans="7:19">
      <c r="G1798" s="1047"/>
      <c r="H1798" s="655"/>
      <c r="I1798" s="655"/>
      <c r="J1798" s="655"/>
      <c r="K1798" s="655"/>
      <c r="L1798" s="655"/>
      <c r="M1798" s="655"/>
      <c r="N1798" s="1310"/>
      <c r="P1798" s="656"/>
      <c r="Q1798" s="657"/>
      <c r="R1798" s="704"/>
      <c r="S1798" s="3180"/>
    </row>
    <row r="1799" spans="7:19">
      <c r="G1799" s="1047"/>
      <c r="H1799" s="655"/>
      <c r="I1799" s="655"/>
      <c r="J1799" s="655"/>
      <c r="K1799" s="655"/>
      <c r="L1799" s="655"/>
      <c r="M1799" s="655"/>
      <c r="N1799" s="1310"/>
      <c r="P1799" s="656"/>
      <c r="Q1799" s="657"/>
      <c r="R1799" s="704"/>
      <c r="S1799" s="3180"/>
    </row>
    <row r="1800" spans="7:19">
      <c r="G1800" s="1047"/>
      <c r="H1800" s="655"/>
      <c r="I1800" s="655"/>
      <c r="J1800" s="655"/>
      <c r="K1800" s="655"/>
      <c r="L1800" s="655"/>
      <c r="M1800" s="655"/>
      <c r="N1800" s="1310"/>
      <c r="P1800" s="656"/>
      <c r="Q1800" s="657"/>
      <c r="R1800" s="704"/>
      <c r="S1800" s="3180"/>
    </row>
    <row r="1801" spans="7:19">
      <c r="G1801" s="1047"/>
      <c r="H1801" s="655"/>
      <c r="I1801" s="655"/>
      <c r="J1801" s="655"/>
      <c r="K1801" s="655"/>
      <c r="L1801" s="655"/>
      <c r="M1801" s="655"/>
      <c r="N1801" s="1310"/>
      <c r="P1801" s="656"/>
      <c r="Q1801" s="657"/>
      <c r="R1801" s="704"/>
      <c r="S1801" s="3180"/>
    </row>
    <row r="1802" spans="7:19">
      <c r="G1802" s="1047"/>
      <c r="H1802" s="655"/>
      <c r="I1802" s="655"/>
      <c r="J1802" s="655"/>
      <c r="K1802" s="655"/>
      <c r="L1802" s="655"/>
      <c r="M1802" s="655"/>
      <c r="N1802" s="1310"/>
      <c r="P1802" s="656"/>
      <c r="Q1802" s="657"/>
      <c r="R1802" s="704"/>
      <c r="S1802" s="3180"/>
    </row>
    <row r="1803" spans="7:19">
      <c r="G1803" s="1047"/>
      <c r="H1803" s="655"/>
      <c r="I1803" s="655"/>
      <c r="J1803" s="655"/>
      <c r="K1803" s="655"/>
      <c r="L1803" s="655"/>
      <c r="M1803" s="655"/>
      <c r="N1803" s="1310"/>
      <c r="P1803" s="656"/>
      <c r="Q1803" s="657"/>
      <c r="R1803" s="704"/>
      <c r="S1803" s="3180"/>
    </row>
    <row r="1804" spans="7:19">
      <c r="G1804" s="1047"/>
      <c r="H1804" s="655"/>
      <c r="I1804" s="655"/>
      <c r="J1804" s="655"/>
      <c r="K1804" s="655"/>
      <c r="L1804" s="655"/>
      <c r="M1804" s="655"/>
      <c r="N1804" s="1310"/>
      <c r="P1804" s="656"/>
      <c r="Q1804" s="657"/>
      <c r="R1804" s="704"/>
      <c r="S1804" s="3180"/>
    </row>
    <row r="1805" spans="7:19">
      <c r="G1805" s="1047"/>
      <c r="H1805" s="655"/>
      <c r="I1805" s="655"/>
      <c r="J1805" s="655"/>
      <c r="K1805" s="655"/>
      <c r="L1805" s="655"/>
      <c r="M1805" s="655"/>
      <c r="N1805" s="1310"/>
      <c r="P1805" s="656"/>
      <c r="Q1805" s="657"/>
      <c r="R1805" s="704"/>
      <c r="S1805" s="3180"/>
    </row>
    <row r="1806" spans="7:19">
      <c r="G1806" s="1047"/>
      <c r="H1806" s="655"/>
      <c r="I1806" s="655"/>
      <c r="J1806" s="655"/>
      <c r="K1806" s="655"/>
      <c r="L1806" s="655"/>
      <c r="M1806" s="655"/>
      <c r="N1806" s="1310"/>
      <c r="P1806" s="656"/>
      <c r="Q1806" s="657"/>
      <c r="R1806" s="704"/>
      <c r="S1806" s="3180"/>
    </row>
    <row r="1807" spans="7:19">
      <c r="G1807" s="1047"/>
      <c r="H1807" s="655"/>
      <c r="I1807" s="655"/>
      <c r="J1807" s="655"/>
      <c r="K1807" s="655"/>
      <c r="L1807" s="655"/>
      <c r="M1807" s="655"/>
      <c r="N1807" s="1310"/>
      <c r="P1807" s="656"/>
      <c r="Q1807" s="657"/>
      <c r="R1807" s="704"/>
      <c r="S1807" s="3180"/>
    </row>
    <row r="1808" spans="7:19">
      <c r="G1808" s="1047"/>
      <c r="H1808" s="655"/>
      <c r="I1808" s="655"/>
      <c r="J1808" s="655"/>
      <c r="K1808" s="655"/>
      <c r="L1808" s="655"/>
      <c r="M1808" s="655"/>
      <c r="N1808" s="1310"/>
      <c r="P1808" s="656"/>
      <c r="Q1808" s="657"/>
      <c r="R1808" s="704"/>
      <c r="S1808" s="3180"/>
    </row>
    <row r="1809" spans="7:19">
      <c r="G1809" s="1047"/>
      <c r="H1809" s="655"/>
      <c r="I1809" s="655"/>
      <c r="J1809" s="655"/>
      <c r="K1809" s="655"/>
      <c r="L1809" s="655"/>
      <c r="M1809" s="655"/>
      <c r="N1809" s="1310"/>
      <c r="P1809" s="656"/>
      <c r="Q1809" s="657"/>
      <c r="R1809" s="704"/>
      <c r="S1809" s="3180"/>
    </row>
    <row r="1810" spans="7:19">
      <c r="G1810" s="1047"/>
      <c r="H1810" s="655"/>
      <c r="I1810" s="655"/>
      <c r="J1810" s="655"/>
      <c r="K1810" s="655"/>
      <c r="L1810" s="655"/>
      <c r="M1810" s="655"/>
      <c r="N1810" s="1310"/>
      <c r="P1810" s="656"/>
      <c r="Q1810" s="657"/>
      <c r="R1810" s="704"/>
      <c r="S1810" s="3180"/>
    </row>
    <row r="1811" spans="7:19">
      <c r="G1811" s="1047"/>
      <c r="H1811" s="655"/>
      <c r="I1811" s="655"/>
      <c r="J1811" s="655"/>
      <c r="K1811" s="655"/>
      <c r="L1811" s="655"/>
      <c r="M1811" s="655"/>
      <c r="N1811" s="1310"/>
      <c r="P1811" s="656"/>
      <c r="Q1811" s="657"/>
      <c r="R1811" s="704"/>
      <c r="S1811" s="3180"/>
    </row>
    <row r="1812" spans="7:19">
      <c r="G1812" s="1047"/>
      <c r="H1812" s="655"/>
      <c r="I1812" s="655"/>
      <c r="J1812" s="655"/>
      <c r="K1812" s="655"/>
      <c r="L1812" s="655"/>
      <c r="M1812" s="655"/>
      <c r="N1812" s="1310"/>
      <c r="P1812" s="656"/>
      <c r="Q1812" s="657"/>
      <c r="R1812" s="704"/>
      <c r="S1812" s="3180"/>
    </row>
    <row r="1813" spans="7:19">
      <c r="G1813" s="1047"/>
      <c r="H1813" s="655"/>
      <c r="I1813" s="655"/>
      <c r="J1813" s="655"/>
      <c r="K1813" s="655"/>
      <c r="L1813" s="655"/>
      <c r="M1813" s="655"/>
      <c r="N1813" s="1310"/>
      <c r="P1813" s="656"/>
      <c r="Q1813" s="657"/>
      <c r="R1813" s="704"/>
      <c r="S1813" s="3180"/>
    </row>
    <row r="1814" spans="7:19">
      <c r="G1814" s="1047"/>
      <c r="H1814" s="655"/>
      <c r="I1814" s="655"/>
      <c r="J1814" s="655"/>
      <c r="K1814" s="655"/>
      <c r="L1814" s="655"/>
      <c r="M1814" s="655"/>
      <c r="N1814" s="1310"/>
      <c r="P1814" s="656"/>
      <c r="Q1814" s="657"/>
      <c r="R1814" s="704"/>
      <c r="S1814" s="3180"/>
    </row>
    <row r="1815" spans="7:19">
      <c r="G1815" s="1047"/>
      <c r="H1815" s="655"/>
      <c r="I1815" s="655"/>
      <c r="J1815" s="655"/>
      <c r="K1815" s="655"/>
      <c r="L1815" s="655"/>
      <c r="M1815" s="655"/>
      <c r="N1815" s="1310"/>
      <c r="P1815" s="656"/>
      <c r="Q1815" s="657"/>
      <c r="R1815" s="704"/>
      <c r="S1815" s="3180"/>
    </row>
    <row r="1816" spans="7:19">
      <c r="G1816" s="1047"/>
      <c r="H1816" s="655"/>
      <c r="I1816" s="655"/>
      <c r="J1816" s="655"/>
      <c r="K1816" s="655"/>
      <c r="L1816" s="655"/>
      <c r="M1816" s="655"/>
      <c r="N1816" s="1310"/>
      <c r="P1816" s="656"/>
      <c r="Q1816" s="657"/>
      <c r="R1816" s="704"/>
      <c r="S1816" s="3180"/>
    </row>
    <row r="1817" spans="7:19">
      <c r="G1817" s="1047"/>
      <c r="H1817" s="655"/>
      <c r="I1817" s="655"/>
      <c r="J1817" s="655"/>
      <c r="K1817" s="655"/>
      <c r="L1817" s="655"/>
      <c r="M1817" s="655"/>
      <c r="N1817" s="1310"/>
      <c r="P1817" s="656"/>
      <c r="Q1817" s="657"/>
      <c r="R1817" s="704"/>
      <c r="S1817" s="3180"/>
    </row>
    <row r="1818" spans="7:19">
      <c r="G1818" s="1047"/>
      <c r="H1818" s="655"/>
      <c r="I1818" s="655"/>
      <c r="J1818" s="655"/>
      <c r="K1818" s="655"/>
      <c r="L1818" s="655"/>
      <c r="M1818" s="655"/>
      <c r="N1818" s="1310"/>
      <c r="P1818" s="656"/>
      <c r="Q1818" s="657"/>
      <c r="R1818" s="704"/>
      <c r="S1818" s="3180"/>
    </row>
    <row r="1819" spans="7:19">
      <c r="G1819" s="1047"/>
      <c r="H1819" s="655"/>
      <c r="I1819" s="655"/>
      <c r="J1819" s="655"/>
      <c r="K1819" s="655"/>
      <c r="L1819" s="655"/>
      <c r="M1819" s="655"/>
      <c r="N1819" s="1310"/>
      <c r="P1819" s="656"/>
      <c r="Q1819" s="657"/>
      <c r="R1819" s="704"/>
      <c r="S1819" s="3180"/>
    </row>
    <row r="1820" spans="7:19">
      <c r="G1820" s="1047"/>
      <c r="H1820" s="655"/>
      <c r="I1820" s="655"/>
      <c r="J1820" s="655"/>
      <c r="K1820" s="655"/>
      <c r="L1820" s="655"/>
      <c r="M1820" s="655"/>
      <c r="N1820" s="1310"/>
      <c r="P1820" s="656"/>
      <c r="Q1820" s="657"/>
      <c r="R1820" s="704"/>
      <c r="S1820" s="3180"/>
    </row>
    <row r="1821" spans="7:19">
      <c r="G1821" s="1047"/>
      <c r="H1821" s="655"/>
      <c r="I1821" s="655"/>
      <c r="J1821" s="655"/>
      <c r="K1821" s="655"/>
      <c r="L1821" s="655"/>
      <c r="M1821" s="655"/>
      <c r="N1821" s="1310"/>
      <c r="P1821" s="656"/>
      <c r="Q1821" s="657"/>
      <c r="R1821" s="704"/>
      <c r="S1821" s="3180"/>
    </row>
    <row r="1822" spans="7:19">
      <c r="G1822" s="1047"/>
      <c r="H1822" s="655"/>
      <c r="I1822" s="655"/>
      <c r="J1822" s="655"/>
      <c r="K1822" s="655"/>
      <c r="L1822" s="655"/>
      <c r="M1822" s="655"/>
      <c r="N1822" s="1310"/>
      <c r="P1822" s="656"/>
      <c r="Q1822" s="657"/>
      <c r="R1822" s="704"/>
      <c r="S1822" s="3180"/>
    </row>
    <row r="1823" spans="7:19">
      <c r="G1823" s="1047"/>
      <c r="H1823" s="655"/>
      <c r="I1823" s="655"/>
      <c r="J1823" s="655"/>
      <c r="K1823" s="655"/>
      <c r="L1823" s="655"/>
      <c r="M1823" s="655"/>
      <c r="N1823" s="1310"/>
      <c r="P1823" s="656"/>
      <c r="Q1823" s="657"/>
      <c r="R1823" s="704"/>
      <c r="S1823" s="3180"/>
    </row>
    <row r="1824" spans="7:19">
      <c r="G1824" s="1047"/>
      <c r="H1824" s="655"/>
      <c r="I1824" s="655"/>
      <c r="J1824" s="655"/>
      <c r="K1824" s="655"/>
      <c r="L1824" s="655"/>
      <c r="M1824" s="655"/>
      <c r="N1824" s="1310"/>
      <c r="P1824" s="656"/>
      <c r="Q1824" s="657"/>
      <c r="R1824" s="704"/>
      <c r="S1824" s="3180"/>
    </row>
    <row r="1825" spans="7:19">
      <c r="G1825" s="1047"/>
      <c r="H1825" s="655"/>
      <c r="I1825" s="655"/>
      <c r="J1825" s="655"/>
      <c r="K1825" s="655"/>
      <c r="L1825" s="655"/>
      <c r="M1825" s="655"/>
      <c r="N1825" s="1310"/>
      <c r="P1825" s="656"/>
      <c r="Q1825" s="657"/>
      <c r="R1825" s="704"/>
      <c r="S1825" s="3180"/>
    </row>
    <row r="1826" spans="7:19">
      <c r="G1826" s="1047"/>
      <c r="H1826" s="655"/>
      <c r="I1826" s="655"/>
      <c r="J1826" s="655"/>
      <c r="K1826" s="655"/>
      <c r="L1826" s="655"/>
      <c r="M1826" s="655"/>
      <c r="N1826" s="1310"/>
      <c r="P1826" s="656"/>
      <c r="Q1826" s="657"/>
      <c r="R1826" s="704"/>
      <c r="S1826" s="3180"/>
    </row>
    <row r="1827" spans="7:19">
      <c r="G1827" s="1047"/>
      <c r="H1827" s="655"/>
      <c r="I1827" s="655"/>
      <c r="J1827" s="655"/>
      <c r="K1827" s="655"/>
      <c r="L1827" s="655"/>
      <c r="M1827" s="655"/>
      <c r="N1827" s="1310"/>
      <c r="P1827" s="656"/>
      <c r="Q1827" s="657"/>
      <c r="R1827" s="704"/>
      <c r="S1827" s="3180"/>
    </row>
    <row r="1828" spans="7:19">
      <c r="G1828" s="1047"/>
      <c r="H1828" s="655"/>
      <c r="I1828" s="655"/>
      <c r="J1828" s="655"/>
      <c r="K1828" s="655"/>
      <c r="L1828" s="655"/>
      <c r="M1828" s="655"/>
      <c r="N1828" s="1310"/>
      <c r="P1828" s="656"/>
      <c r="Q1828" s="657"/>
      <c r="R1828" s="704"/>
      <c r="S1828" s="3180"/>
    </row>
    <row r="1829" spans="7:19">
      <c r="G1829" s="1047"/>
      <c r="H1829" s="655"/>
      <c r="I1829" s="655"/>
      <c r="J1829" s="655"/>
      <c r="K1829" s="655"/>
      <c r="L1829" s="655"/>
      <c r="M1829" s="655"/>
      <c r="N1829" s="1310"/>
      <c r="P1829" s="656"/>
      <c r="Q1829" s="657"/>
      <c r="R1829" s="704"/>
      <c r="S1829" s="3180"/>
    </row>
    <row r="1830" spans="7:19">
      <c r="G1830" s="1047"/>
      <c r="H1830" s="655"/>
      <c r="I1830" s="655"/>
      <c r="J1830" s="655"/>
      <c r="K1830" s="655"/>
      <c r="L1830" s="655"/>
      <c r="M1830" s="655"/>
      <c r="N1830" s="1310"/>
      <c r="P1830" s="656"/>
      <c r="Q1830" s="657"/>
      <c r="R1830" s="704"/>
      <c r="S1830" s="3180"/>
    </row>
    <row r="1831" spans="7:19">
      <c r="G1831" s="1047"/>
      <c r="H1831" s="655"/>
      <c r="I1831" s="655"/>
      <c r="J1831" s="655"/>
      <c r="K1831" s="655"/>
      <c r="L1831" s="655"/>
      <c r="M1831" s="655"/>
      <c r="N1831" s="1310"/>
      <c r="P1831" s="656"/>
      <c r="Q1831" s="657"/>
      <c r="R1831" s="704"/>
      <c r="S1831" s="3180"/>
    </row>
    <row r="1832" spans="7:19">
      <c r="G1832" s="1047"/>
      <c r="H1832" s="655"/>
      <c r="I1832" s="655"/>
      <c r="J1832" s="655"/>
      <c r="K1832" s="655"/>
      <c r="L1832" s="655"/>
      <c r="M1832" s="655"/>
      <c r="N1832" s="1310"/>
      <c r="P1832" s="656"/>
      <c r="Q1832" s="657"/>
      <c r="R1832" s="704"/>
      <c r="S1832" s="3180"/>
    </row>
    <row r="1833" spans="7:19">
      <c r="G1833" s="1047"/>
      <c r="H1833" s="655"/>
      <c r="I1833" s="655"/>
      <c r="J1833" s="655"/>
      <c r="K1833" s="655"/>
      <c r="L1833" s="655"/>
      <c r="M1833" s="655"/>
      <c r="N1833" s="1310"/>
      <c r="P1833" s="656"/>
      <c r="Q1833" s="657"/>
      <c r="R1833" s="704"/>
      <c r="S1833" s="3180"/>
    </row>
    <row r="1834" spans="7:19">
      <c r="G1834" s="1047"/>
      <c r="H1834" s="655"/>
      <c r="I1834" s="655"/>
      <c r="J1834" s="655"/>
      <c r="K1834" s="655"/>
      <c r="L1834" s="655"/>
      <c r="M1834" s="655"/>
      <c r="N1834" s="1310"/>
      <c r="P1834" s="656"/>
      <c r="Q1834" s="657"/>
      <c r="R1834" s="704"/>
      <c r="S1834" s="3180"/>
    </row>
    <row r="1835" spans="7:19">
      <c r="G1835" s="1047"/>
      <c r="H1835" s="655"/>
      <c r="I1835" s="655"/>
      <c r="J1835" s="655"/>
      <c r="K1835" s="655"/>
      <c r="L1835" s="655"/>
      <c r="M1835" s="655"/>
      <c r="N1835" s="1310"/>
      <c r="P1835" s="656"/>
      <c r="Q1835" s="657"/>
      <c r="R1835" s="704"/>
      <c r="S1835" s="3180"/>
    </row>
    <row r="1836" spans="7:19">
      <c r="G1836" s="1047"/>
      <c r="H1836" s="655"/>
      <c r="I1836" s="655"/>
      <c r="J1836" s="655"/>
      <c r="K1836" s="655"/>
      <c r="L1836" s="655"/>
      <c r="M1836" s="655"/>
      <c r="N1836" s="1310"/>
      <c r="P1836" s="656"/>
      <c r="Q1836" s="657"/>
      <c r="R1836" s="704"/>
      <c r="S1836" s="3180"/>
    </row>
    <row r="1837" spans="7:19">
      <c r="G1837" s="1047"/>
      <c r="H1837" s="655"/>
      <c r="I1837" s="655"/>
      <c r="J1837" s="655"/>
      <c r="K1837" s="655"/>
      <c r="L1837" s="655"/>
      <c r="M1837" s="655"/>
      <c r="N1837" s="1310"/>
      <c r="P1837" s="656"/>
      <c r="Q1837" s="657"/>
      <c r="R1837" s="704"/>
      <c r="S1837" s="3180"/>
    </row>
    <row r="1838" spans="7:19">
      <c r="G1838" s="1047"/>
      <c r="H1838" s="655"/>
      <c r="I1838" s="655"/>
      <c r="J1838" s="655"/>
      <c r="K1838" s="655"/>
      <c r="L1838" s="655"/>
      <c r="M1838" s="655"/>
      <c r="N1838" s="1310"/>
      <c r="P1838" s="656"/>
      <c r="Q1838" s="657"/>
      <c r="R1838" s="704"/>
      <c r="S1838" s="3180"/>
    </row>
    <row r="1839" spans="7:19">
      <c r="G1839" s="1047"/>
      <c r="H1839" s="655"/>
      <c r="I1839" s="655"/>
      <c r="J1839" s="655"/>
      <c r="K1839" s="655"/>
      <c r="L1839" s="655"/>
      <c r="M1839" s="655"/>
      <c r="N1839" s="1310"/>
      <c r="P1839" s="656"/>
      <c r="Q1839" s="657"/>
      <c r="R1839" s="704"/>
      <c r="S1839" s="3180"/>
    </row>
    <row r="1840" spans="7:19">
      <c r="G1840" s="1047"/>
      <c r="H1840" s="655"/>
      <c r="I1840" s="655"/>
      <c r="J1840" s="655"/>
      <c r="K1840" s="655"/>
      <c r="L1840" s="655"/>
      <c r="M1840" s="655"/>
      <c r="N1840" s="1310"/>
      <c r="P1840" s="656"/>
      <c r="Q1840" s="657"/>
      <c r="R1840" s="704"/>
      <c r="S1840" s="3180"/>
    </row>
    <row r="1841" spans="7:19">
      <c r="G1841" s="1047"/>
      <c r="H1841" s="655"/>
      <c r="I1841" s="655"/>
      <c r="J1841" s="655"/>
      <c r="K1841" s="655"/>
      <c r="L1841" s="655"/>
      <c r="M1841" s="655"/>
      <c r="N1841" s="1310"/>
      <c r="P1841" s="656"/>
      <c r="Q1841" s="657"/>
      <c r="R1841" s="704"/>
      <c r="S1841" s="3180"/>
    </row>
    <row r="1842" spans="7:19">
      <c r="G1842" s="1047"/>
      <c r="H1842" s="655"/>
      <c r="I1842" s="655"/>
      <c r="J1842" s="655"/>
      <c r="K1842" s="655"/>
      <c r="L1842" s="655"/>
      <c r="M1842" s="655"/>
      <c r="N1842" s="1310"/>
      <c r="P1842" s="656"/>
      <c r="Q1842" s="657"/>
      <c r="R1842" s="704"/>
      <c r="S1842" s="3180"/>
    </row>
    <row r="1843" spans="7:19">
      <c r="G1843" s="1047"/>
      <c r="H1843" s="655"/>
      <c r="I1843" s="655"/>
      <c r="J1843" s="655"/>
      <c r="K1843" s="655"/>
      <c r="L1843" s="655"/>
      <c r="M1843" s="655"/>
      <c r="N1843" s="1310"/>
      <c r="P1843" s="656"/>
      <c r="Q1843" s="657"/>
      <c r="R1843" s="704"/>
      <c r="S1843" s="3180"/>
    </row>
    <row r="1844" spans="7:19">
      <c r="G1844" s="1047"/>
      <c r="H1844" s="655"/>
      <c r="I1844" s="655"/>
      <c r="J1844" s="655"/>
      <c r="K1844" s="655"/>
      <c r="L1844" s="655"/>
      <c r="M1844" s="655"/>
      <c r="N1844" s="1310"/>
      <c r="P1844" s="656"/>
      <c r="Q1844" s="657"/>
      <c r="R1844" s="704"/>
      <c r="S1844" s="3180"/>
    </row>
    <row r="1845" spans="7:19">
      <c r="G1845" s="1047"/>
      <c r="H1845" s="655"/>
      <c r="I1845" s="655"/>
      <c r="J1845" s="655"/>
      <c r="K1845" s="655"/>
      <c r="L1845" s="655"/>
      <c r="M1845" s="655"/>
      <c r="N1845" s="1310"/>
      <c r="P1845" s="656"/>
      <c r="Q1845" s="657"/>
      <c r="R1845" s="704"/>
      <c r="S1845" s="3180"/>
    </row>
    <row r="1846" spans="7:19">
      <c r="G1846" s="1047"/>
      <c r="H1846" s="655"/>
      <c r="I1846" s="655"/>
      <c r="J1846" s="655"/>
      <c r="K1846" s="655"/>
      <c r="L1846" s="655"/>
      <c r="M1846" s="655"/>
      <c r="N1846" s="1310"/>
      <c r="P1846" s="656"/>
      <c r="Q1846" s="657"/>
      <c r="R1846" s="704"/>
      <c r="S1846" s="3180"/>
    </row>
    <row r="1847" spans="7:19">
      <c r="G1847" s="1047"/>
      <c r="H1847" s="655"/>
      <c r="I1847" s="655"/>
      <c r="J1847" s="655"/>
      <c r="K1847" s="655"/>
      <c r="L1847" s="655"/>
      <c r="M1847" s="655"/>
      <c r="N1847" s="1310"/>
      <c r="P1847" s="656"/>
      <c r="Q1847" s="657"/>
      <c r="R1847" s="704"/>
      <c r="S1847" s="3180"/>
    </row>
    <row r="1848" spans="7:19">
      <c r="G1848" s="1047"/>
      <c r="H1848" s="655"/>
      <c r="I1848" s="655"/>
      <c r="J1848" s="655"/>
      <c r="K1848" s="655"/>
      <c r="L1848" s="655"/>
      <c r="M1848" s="655"/>
      <c r="N1848" s="1310"/>
      <c r="P1848" s="656"/>
      <c r="Q1848" s="657"/>
      <c r="R1848" s="704"/>
      <c r="S1848" s="3180"/>
    </row>
    <row r="1849" spans="7:19">
      <c r="G1849" s="1047"/>
      <c r="H1849" s="655"/>
      <c r="I1849" s="655"/>
      <c r="J1849" s="655"/>
      <c r="K1849" s="655"/>
      <c r="L1849" s="655"/>
      <c r="M1849" s="655"/>
      <c r="N1849" s="1310"/>
      <c r="P1849" s="656"/>
      <c r="Q1849" s="657"/>
      <c r="R1849" s="704"/>
      <c r="S1849" s="3180"/>
    </row>
    <row r="1850" spans="7:19">
      <c r="G1850" s="1047"/>
      <c r="H1850" s="655"/>
      <c r="I1850" s="655"/>
      <c r="J1850" s="655"/>
      <c r="K1850" s="655"/>
      <c r="L1850" s="655"/>
      <c r="M1850" s="655"/>
      <c r="N1850" s="1310"/>
      <c r="P1850" s="656"/>
      <c r="Q1850" s="657"/>
      <c r="R1850" s="704"/>
      <c r="S1850" s="3180"/>
    </row>
    <row r="1851" spans="7:19">
      <c r="G1851" s="1047"/>
      <c r="H1851" s="655"/>
      <c r="I1851" s="655"/>
      <c r="J1851" s="655"/>
      <c r="K1851" s="655"/>
      <c r="L1851" s="655"/>
      <c r="M1851" s="655"/>
      <c r="N1851" s="1310"/>
      <c r="P1851" s="656"/>
      <c r="Q1851" s="657"/>
      <c r="R1851" s="704"/>
      <c r="S1851" s="3180"/>
    </row>
    <row r="1852" spans="7:19">
      <c r="G1852" s="1047"/>
      <c r="H1852" s="655"/>
      <c r="I1852" s="655"/>
      <c r="J1852" s="655"/>
      <c r="K1852" s="655"/>
      <c r="L1852" s="655"/>
      <c r="M1852" s="655"/>
      <c r="N1852" s="1310"/>
      <c r="P1852" s="656"/>
      <c r="Q1852" s="657"/>
      <c r="R1852" s="704"/>
      <c r="S1852" s="3180"/>
    </row>
    <row r="1853" spans="7:19">
      <c r="G1853" s="1047"/>
      <c r="H1853" s="655"/>
      <c r="I1853" s="655"/>
      <c r="J1853" s="655"/>
      <c r="K1853" s="655"/>
      <c r="L1853" s="655"/>
      <c r="M1853" s="655"/>
      <c r="N1853" s="1310"/>
      <c r="P1853" s="656"/>
      <c r="Q1853" s="657"/>
      <c r="R1853" s="704"/>
      <c r="S1853" s="3180"/>
    </row>
    <row r="1854" spans="7:19">
      <c r="G1854" s="1047"/>
      <c r="H1854" s="655"/>
      <c r="I1854" s="655"/>
      <c r="J1854" s="655"/>
      <c r="K1854" s="655"/>
      <c r="L1854" s="655"/>
      <c r="M1854" s="655"/>
      <c r="N1854" s="1310"/>
      <c r="P1854" s="656"/>
      <c r="Q1854" s="657"/>
      <c r="R1854" s="704"/>
      <c r="S1854" s="3180"/>
    </row>
    <row r="1855" spans="7:19">
      <c r="G1855" s="1047"/>
      <c r="H1855" s="655"/>
      <c r="I1855" s="655"/>
      <c r="J1855" s="655"/>
      <c r="K1855" s="655"/>
      <c r="L1855" s="655"/>
      <c r="M1855" s="655"/>
      <c r="N1855" s="1310"/>
      <c r="P1855" s="656"/>
      <c r="Q1855" s="657"/>
      <c r="R1855" s="704"/>
      <c r="S1855" s="3180"/>
    </row>
    <row r="1856" spans="7:19">
      <c r="G1856" s="1047"/>
      <c r="H1856" s="655"/>
      <c r="I1856" s="655"/>
      <c r="J1856" s="655"/>
      <c r="K1856" s="655"/>
      <c r="L1856" s="655"/>
      <c r="M1856" s="655"/>
      <c r="N1856" s="1310"/>
      <c r="P1856" s="656"/>
      <c r="Q1856" s="657"/>
      <c r="R1856" s="704"/>
      <c r="S1856" s="3180"/>
    </row>
    <row r="1857" spans="7:19">
      <c r="G1857" s="1047"/>
      <c r="H1857" s="655"/>
      <c r="I1857" s="655"/>
      <c r="J1857" s="655"/>
      <c r="K1857" s="655"/>
      <c r="L1857" s="655"/>
      <c r="M1857" s="655"/>
      <c r="N1857" s="1310"/>
      <c r="P1857" s="656"/>
      <c r="Q1857" s="657"/>
      <c r="R1857" s="704"/>
      <c r="S1857" s="3180"/>
    </row>
    <row r="1858" spans="7:19">
      <c r="G1858" s="1047"/>
      <c r="H1858" s="655"/>
      <c r="I1858" s="655"/>
      <c r="J1858" s="655"/>
      <c r="K1858" s="655"/>
      <c r="L1858" s="655"/>
      <c r="M1858" s="655"/>
      <c r="N1858" s="1310"/>
      <c r="P1858" s="656"/>
      <c r="Q1858" s="657"/>
      <c r="R1858" s="704"/>
      <c r="S1858" s="3180"/>
    </row>
    <row r="1859" spans="7:19">
      <c r="G1859" s="1047"/>
      <c r="H1859" s="655"/>
      <c r="I1859" s="655"/>
      <c r="J1859" s="655"/>
      <c r="K1859" s="655"/>
      <c r="L1859" s="655"/>
      <c r="M1859" s="655"/>
      <c r="N1859" s="1310"/>
      <c r="P1859" s="656"/>
      <c r="Q1859" s="657"/>
      <c r="R1859" s="704"/>
      <c r="S1859" s="3180"/>
    </row>
    <row r="1860" spans="7:19">
      <c r="G1860" s="1047"/>
      <c r="H1860" s="655"/>
      <c r="I1860" s="655"/>
      <c r="J1860" s="655"/>
      <c r="K1860" s="655"/>
      <c r="L1860" s="655"/>
      <c r="M1860" s="655"/>
      <c r="N1860" s="1310"/>
      <c r="P1860" s="656"/>
      <c r="Q1860" s="657"/>
      <c r="R1860" s="704"/>
      <c r="S1860" s="3180"/>
    </row>
    <row r="1861" spans="7:19">
      <c r="G1861" s="1047"/>
      <c r="H1861" s="655"/>
      <c r="I1861" s="655"/>
      <c r="J1861" s="655"/>
      <c r="K1861" s="655"/>
      <c r="L1861" s="655"/>
      <c r="M1861" s="655"/>
      <c r="N1861" s="1310"/>
      <c r="P1861" s="656"/>
      <c r="Q1861" s="657"/>
      <c r="R1861" s="704"/>
      <c r="S1861" s="3180"/>
    </row>
    <row r="1862" spans="7:19">
      <c r="G1862" s="1047"/>
      <c r="H1862" s="655"/>
      <c r="I1862" s="655"/>
      <c r="J1862" s="655"/>
      <c r="K1862" s="655"/>
      <c r="L1862" s="655"/>
      <c r="M1862" s="655"/>
      <c r="N1862" s="1310"/>
      <c r="P1862" s="656"/>
      <c r="Q1862" s="657"/>
      <c r="R1862" s="704"/>
      <c r="S1862" s="3180"/>
    </row>
    <row r="1863" spans="7:19">
      <c r="G1863" s="1047"/>
      <c r="H1863" s="655"/>
      <c r="I1863" s="655"/>
      <c r="J1863" s="655"/>
      <c r="K1863" s="655"/>
      <c r="L1863" s="655"/>
      <c r="M1863" s="655"/>
      <c r="N1863" s="1310"/>
      <c r="P1863" s="656"/>
      <c r="Q1863" s="657"/>
      <c r="R1863" s="704"/>
      <c r="S1863" s="3180"/>
    </row>
    <row r="1864" spans="7:19">
      <c r="G1864" s="1047"/>
      <c r="H1864" s="655"/>
      <c r="I1864" s="655"/>
      <c r="J1864" s="655"/>
      <c r="K1864" s="655"/>
      <c r="L1864" s="655"/>
      <c r="M1864" s="655"/>
      <c r="N1864" s="1310"/>
      <c r="P1864" s="656"/>
      <c r="Q1864" s="657"/>
      <c r="R1864" s="704"/>
      <c r="S1864" s="3180"/>
    </row>
    <row r="1865" spans="7:19">
      <c r="G1865" s="1047"/>
      <c r="H1865" s="655"/>
      <c r="I1865" s="655"/>
      <c r="J1865" s="655"/>
      <c r="K1865" s="655"/>
      <c r="L1865" s="655"/>
      <c r="M1865" s="655"/>
      <c r="N1865" s="1310"/>
      <c r="P1865" s="656"/>
      <c r="Q1865" s="657"/>
      <c r="R1865" s="704"/>
      <c r="S1865" s="3180"/>
    </row>
    <row r="1866" spans="7:19">
      <c r="G1866" s="1047"/>
      <c r="H1866" s="655"/>
      <c r="I1866" s="655"/>
      <c r="J1866" s="655"/>
      <c r="K1866" s="655"/>
      <c r="L1866" s="655"/>
      <c r="M1866" s="655"/>
      <c r="N1866" s="1310"/>
      <c r="P1866" s="656"/>
      <c r="Q1866" s="657"/>
      <c r="R1866" s="704"/>
      <c r="S1866" s="3180"/>
    </row>
    <row r="1867" spans="7:19">
      <c r="G1867" s="1047"/>
      <c r="H1867" s="655"/>
      <c r="I1867" s="655"/>
      <c r="J1867" s="655"/>
      <c r="K1867" s="655"/>
      <c r="L1867" s="655"/>
      <c r="M1867" s="655"/>
      <c r="N1867" s="1310"/>
      <c r="P1867" s="656"/>
      <c r="Q1867" s="657"/>
      <c r="R1867" s="704"/>
      <c r="S1867" s="3180"/>
    </row>
    <row r="1868" spans="7:19">
      <c r="G1868" s="1047"/>
      <c r="H1868" s="655"/>
      <c r="I1868" s="655"/>
      <c r="J1868" s="655"/>
      <c r="K1868" s="655"/>
      <c r="L1868" s="655"/>
      <c r="M1868" s="655"/>
      <c r="N1868" s="1310"/>
      <c r="P1868" s="656"/>
      <c r="Q1868" s="657"/>
      <c r="R1868" s="704"/>
      <c r="S1868" s="3180"/>
    </row>
    <row r="1869" spans="7:19">
      <c r="G1869" s="1047"/>
      <c r="H1869" s="655"/>
      <c r="I1869" s="655"/>
      <c r="J1869" s="655"/>
      <c r="K1869" s="655"/>
      <c r="L1869" s="655"/>
      <c r="M1869" s="655"/>
      <c r="N1869" s="1310"/>
      <c r="P1869" s="656"/>
      <c r="Q1869" s="657"/>
      <c r="R1869" s="704"/>
      <c r="S1869" s="3180"/>
    </row>
    <row r="1870" spans="7:19">
      <c r="G1870" s="1047"/>
      <c r="H1870" s="655"/>
      <c r="I1870" s="655"/>
      <c r="J1870" s="655"/>
      <c r="K1870" s="655"/>
      <c r="L1870" s="655"/>
      <c r="M1870" s="655"/>
      <c r="N1870" s="1310"/>
      <c r="P1870" s="656"/>
      <c r="Q1870" s="657"/>
      <c r="R1870" s="704"/>
      <c r="S1870" s="3180"/>
    </row>
    <row r="1871" spans="7:19">
      <c r="G1871" s="1047"/>
      <c r="H1871" s="655"/>
      <c r="I1871" s="655"/>
      <c r="J1871" s="655"/>
      <c r="K1871" s="655"/>
      <c r="L1871" s="655"/>
      <c r="M1871" s="655"/>
      <c r="N1871" s="1310"/>
      <c r="P1871" s="656"/>
      <c r="Q1871" s="657"/>
      <c r="R1871" s="704"/>
      <c r="S1871" s="3180"/>
    </row>
    <row r="1872" spans="7:19">
      <c r="G1872" s="1047"/>
      <c r="H1872" s="655"/>
      <c r="I1872" s="655"/>
      <c r="J1872" s="655"/>
      <c r="K1872" s="655"/>
      <c r="L1872" s="655"/>
      <c r="M1872" s="655"/>
      <c r="N1872" s="1310"/>
      <c r="P1872" s="656"/>
      <c r="Q1872" s="657"/>
      <c r="R1872" s="704"/>
      <c r="S1872" s="3180"/>
    </row>
    <row r="1873" spans="7:19">
      <c r="G1873" s="1047"/>
      <c r="H1873" s="655"/>
      <c r="I1873" s="655"/>
      <c r="J1873" s="655"/>
      <c r="K1873" s="655"/>
      <c r="L1873" s="655"/>
      <c r="M1873" s="655"/>
      <c r="N1873" s="1310"/>
      <c r="P1873" s="656"/>
      <c r="Q1873" s="657"/>
      <c r="R1873" s="704"/>
      <c r="S1873" s="3180"/>
    </row>
    <row r="1874" spans="7:19">
      <c r="G1874" s="1047"/>
      <c r="H1874" s="655"/>
      <c r="I1874" s="655"/>
      <c r="J1874" s="655"/>
      <c r="K1874" s="655"/>
      <c r="L1874" s="655"/>
      <c r="M1874" s="655"/>
      <c r="N1874" s="1310"/>
      <c r="P1874" s="656"/>
      <c r="Q1874" s="657"/>
      <c r="R1874" s="704"/>
      <c r="S1874" s="3180"/>
    </row>
    <row r="1875" spans="7:19">
      <c r="G1875" s="1047"/>
      <c r="H1875" s="655"/>
      <c r="I1875" s="655"/>
      <c r="J1875" s="655"/>
      <c r="K1875" s="655"/>
      <c r="L1875" s="655"/>
      <c r="M1875" s="655"/>
      <c r="N1875" s="1310"/>
      <c r="P1875" s="656"/>
      <c r="Q1875" s="657"/>
      <c r="R1875" s="704"/>
      <c r="S1875" s="3180"/>
    </row>
    <row r="1876" spans="7:19">
      <c r="G1876" s="1047"/>
      <c r="H1876" s="655"/>
      <c r="I1876" s="655"/>
      <c r="J1876" s="655"/>
      <c r="K1876" s="655"/>
      <c r="L1876" s="655"/>
      <c r="M1876" s="655"/>
      <c r="N1876" s="1310"/>
      <c r="P1876" s="656"/>
      <c r="Q1876" s="657"/>
      <c r="R1876" s="704"/>
      <c r="S1876" s="3180"/>
    </row>
    <row r="1877" spans="7:19">
      <c r="G1877" s="1047"/>
      <c r="H1877" s="655"/>
      <c r="I1877" s="655"/>
      <c r="J1877" s="655"/>
      <c r="K1877" s="655"/>
      <c r="L1877" s="655"/>
      <c r="M1877" s="655"/>
      <c r="N1877" s="1310"/>
      <c r="P1877" s="656"/>
      <c r="Q1877" s="657"/>
      <c r="R1877" s="704"/>
      <c r="S1877" s="3180"/>
    </row>
    <row r="1878" spans="7:19">
      <c r="G1878" s="1047"/>
      <c r="H1878" s="655"/>
      <c r="I1878" s="655"/>
      <c r="J1878" s="655"/>
      <c r="K1878" s="655"/>
      <c r="L1878" s="655"/>
      <c r="M1878" s="655"/>
      <c r="N1878" s="1310"/>
      <c r="P1878" s="656"/>
      <c r="Q1878" s="657"/>
      <c r="R1878" s="704"/>
      <c r="S1878" s="3180"/>
    </row>
    <row r="1879" spans="7:19">
      <c r="G1879" s="1047"/>
      <c r="H1879" s="655"/>
      <c r="I1879" s="655"/>
      <c r="J1879" s="655"/>
      <c r="K1879" s="655"/>
      <c r="L1879" s="655"/>
      <c r="M1879" s="655"/>
      <c r="N1879" s="1310"/>
      <c r="P1879" s="656"/>
      <c r="Q1879" s="657"/>
      <c r="R1879" s="704"/>
      <c r="S1879" s="3180"/>
    </row>
    <row r="1880" spans="7:19">
      <c r="G1880" s="1047"/>
      <c r="H1880" s="655"/>
      <c r="I1880" s="655"/>
      <c r="J1880" s="655"/>
      <c r="K1880" s="655"/>
      <c r="L1880" s="655"/>
      <c r="M1880" s="655"/>
      <c r="N1880" s="1310"/>
      <c r="P1880" s="656"/>
      <c r="Q1880" s="657"/>
      <c r="R1880" s="704"/>
      <c r="S1880" s="3180"/>
    </row>
    <row r="1881" spans="7:19">
      <c r="G1881" s="1047"/>
      <c r="H1881" s="655"/>
      <c r="I1881" s="655"/>
      <c r="J1881" s="655"/>
      <c r="K1881" s="655"/>
      <c r="L1881" s="655"/>
      <c r="M1881" s="655"/>
      <c r="N1881" s="1310"/>
      <c r="P1881" s="656"/>
      <c r="Q1881" s="657"/>
      <c r="R1881" s="704"/>
      <c r="S1881" s="3180"/>
    </row>
    <row r="1882" spans="7:19">
      <c r="G1882" s="1047"/>
      <c r="H1882" s="655"/>
      <c r="I1882" s="655"/>
      <c r="J1882" s="655"/>
      <c r="K1882" s="655"/>
      <c r="L1882" s="655"/>
      <c r="M1882" s="655"/>
      <c r="N1882" s="1310"/>
      <c r="P1882" s="656"/>
      <c r="Q1882" s="657"/>
      <c r="R1882" s="704"/>
      <c r="S1882" s="3180"/>
    </row>
    <row r="1883" spans="7:19">
      <c r="G1883" s="1047"/>
      <c r="H1883" s="655"/>
      <c r="I1883" s="655"/>
      <c r="J1883" s="655"/>
      <c r="K1883" s="655"/>
      <c r="L1883" s="655"/>
      <c r="M1883" s="655"/>
      <c r="N1883" s="1310"/>
      <c r="P1883" s="656"/>
      <c r="Q1883" s="657"/>
      <c r="R1883" s="704"/>
      <c r="S1883" s="3180"/>
    </row>
    <row r="1884" spans="7:19">
      <c r="G1884" s="1047"/>
      <c r="H1884" s="655"/>
      <c r="I1884" s="655"/>
      <c r="J1884" s="655"/>
      <c r="K1884" s="655"/>
      <c r="L1884" s="655"/>
      <c r="M1884" s="655"/>
      <c r="N1884" s="1310"/>
      <c r="P1884" s="656"/>
      <c r="Q1884" s="657"/>
      <c r="R1884" s="704"/>
      <c r="S1884" s="3180"/>
    </row>
    <row r="1885" spans="7:19">
      <c r="G1885" s="1047"/>
      <c r="H1885" s="655"/>
      <c r="I1885" s="655"/>
      <c r="J1885" s="655"/>
      <c r="K1885" s="655"/>
      <c r="L1885" s="655"/>
      <c r="M1885" s="655"/>
      <c r="N1885" s="1310"/>
      <c r="P1885" s="656"/>
      <c r="Q1885" s="657"/>
      <c r="R1885" s="704"/>
      <c r="S1885" s="3180"/>
    </row>
    <row r="1886" spans="7:19">
      <c r="G1886" s="1047"/>
      <c r="H1886" s="655"/>
      <c r="I1886" s="655"/>
      <c r="J1886" s="655"/>
      <c r="K1886" s="655"/>
      <c r="L1886" s="655"/>
      <c r="M1886" s="655"/>
      <c r="N1886" s="1310"/>
      <c r="P1886" s="656"/>
      <c r="Q1886" s="657"/>
      <c r="R1886" s="704"/>
      <c r="S1886" s="3180"/>
    </row>
    <row r="1887" spans="7:19">
      <c r="G1887" s="1047"/>
      <c r="H1887" s="655"/>
      <c r="I1887" s="655"/>
      <c r="J1887" s="655"/>
      <c r="K1887" s="655"/>
      <c r="L1887" s="655"/>
      <c r="M1887" s="655"/>
      <c r="N1887" s="1310"/>
      <c r="P1887" s="656"/>
      <c r="Q1887" s="657"/>
      <c r="R1887" s="704"/>
      <c r="S1887" s="3180"/>
    </row>
    <row r="1888" spans="7:19">
      <c r="G1888" s="1047"/>
      <c r="H1888" s="655"/>
      <c r="I1888" s="655"/>
      <c r="J1888" s="655"/>
      <c r="K1888" s="655"/>
      <c r="L1888" s="655"/>
      <c r="M1888" s="655"/>
      <c r="N1888" s="1310"/>
      <c r="P1888" s="656"/>
      <c r="Q1888" s="657"/>
      <c r="R1888" s="704"/>
      <c r="S1888" s="3180"/>
    </row>
    <row r="1889" spans="7:19">
      <c r="G1889" s="1047"/>
      <c r="H1889" s="655"/>
      <c r="I1889" s="655"/>
      <c r="J1889" s="655"/>
      <c r="K1889" s="655"/>
      <c r="L1889" s="655"/>
      <c r="M1889" s="655"/>
      <c r="N1889" s="1310"/>
      <c r="P1889" s="656"/>
      <c r="Q1889" s="657"/>
      <c r="R1889" s="704"/>
      <c r="S1889" s="3180"/>
    </row>
    <row r="1890" spans="7:19">
      <c r="G1890" s="1047"/>
      <c r="H1890" s="655"/>
      <c r="I1890" s="655"/>
      <c r="J1890" s="655"/>
      <c r="K1890" s="655"/>
      <c r="L1890" s="655"/>
      <c r="M1890" s="655"/>
      <c r="N1890" s="1310"/>
      <c r="P1890" s="656"/>
      <c r="Q1890" s="657"/>
      <c r="R1890" s="704"/>
      <c r="S1890" s="3180"/>
    </row>
    <row r="1891" spans="7:19">
      <c r="G1891" s="1047"/>
      <c r="H1891" s="655"/>
      <c r="I1891" s="655"/>
      <c r="J1891" s="655"/>
      <c r="K1891" s="655"/>
      <c r="L1891" s="655"/>
      <c r="M1891" s="655"/>
      <c r="N1891" s="1310"/>
      <c r="P1891" s="656"/>
      <c r="Q1891" s="657"/>
      <c r="R1891" s="704"/>
      <c r="S1891" s="3180"/>
    </row>
    <row r="1892" spans="7:19">
      <c r="G1892" s="1047"/>
      <c r="H1892" s="655"/>
      <c r="I1892" s="655"/>
      <c r="J1892" s="655"/>
      <c r="K1892" s="655"/>
      <c r="L1892" s="655"/>
      <c r="M1892" s="655"/>
      <c r="N1892" s="1310"/>
      <c r="P1892" s="656"/>
      <c r="Q1892" s="657"/>
      <c r="R1892" s="704"/>
      <c r="S1892" s="3180"/>
    </row>
    <row r="1893" spans="7:19">
      <c r="G1893" s="1047"/>
      <c r="H1893" s="655"/>
      <c r="I1893" s="655"/>
      <c r="J1893" s="655"/>
      <c r="K1893" s="655"/>
      <c r="L1893" s="655"/>
      <c r="M1893" s="655"/>
      <c r="N1893" s="1310"/>
      <c r="P1893" s="656"/>
      <c r="Q1893" s="657"/>
      <c r="R1893" s="704"/>
      <c r="S1893" s="3180"/>
    </row>
    <row r="1894" spans="7:19">
      <c r="G1894" s="1047"/>
      <c r="H1894" s="655"/>
      <c r="I1894" s="655"/>
      <c r="J1894" s="655"/>
      <c r="K1894" s="655"/>
      <c r="L1894" s="655"/>
      <c r="M1894" s="655"/>
      <c r="N1894" s="1310"/>
      <c r="P1894" s="656"/>
      <c r="Q1894" s="657"/>
      <c r="R1894" s="704"/>
      <c r="S1894" s="3180"/>
    </row>
    <row r="1895" spans="7:19">
      <c r="G1895" s="1047"/>
      <c r="H1895" s="655"/>
      <c r="I1895" s="655"/>
      <c r="J1895" s="655"/>
      <c r="K1895" s="655"/>
      <c r="L1895" s="655"/>
      <c r="M1895" s="655"/>
      <c r="N1895" s="1310"/>
      <c r="P1895" s="656"/>
      <c r="Q1895" s="657"/>
      <c r="R1895" s="704"/>
      <c r="S1895" s="3180"/>
    </row>
    <row r="1896" spans="7:19">
      <c r="G1896" s="1047"/>
      <c r="H1896" s="655"/>
      <c r="I1896" s="655"/>
      <c r="J1896" s="655"/>
      <c r="K1896" s="655"/>
      <c r="L1896" s="655"/>
      <c r="M1896" s="655"/>
      <c r="N1896" s="1310"/>
      <c r="P1896" s="656"/>
      <c r="Q1896" s="657"/>
      <c r="R1896" s="704"/>
      <c r="S1896" s="3180"/>
    </row>
    <row r="1897" spans="7:19">
      <c r="G1897" s="1047"/>
      <c r="H1897" s="655"/>
      <c r="I1897" s="655"/>
      <c r="J1897" s="655"/>
      <c r="K1897" s="655"/>
      <c r="L1897" s="655"/>
      <c r="M1897" s="655"/>
      <c r="N1897" s="1310"/>
      <c r="P1897" s="656"/>
      <c r="Q1897" s="657"/>
      <c r="R1897" s="704"/>
      <c r="S1897" s="3180"/>
    </row>
    <row r="1898" spans="7:19">
      <c r="G1898" s="1047"/>
      <c r="H1898" s="655"/>
      <c r="I1898" s="655"/>
      <c r="J1898" s="655"/>
      <c r="K1898" s="655"/>
      <c r="L1898" s="655"/>
      <c r="M1898" s="655"/>
      <c r="N1898" s="1310"/>
      <c r="P1898" s="656"/>
      <c r="Q1898" s="657"/>
      <c r="R1898" s="704"/>
      <c r="S1898" s="3180"/>
    </row>
    <row r="1899" spans="7:19">
      <c r="G1899" s="1047"/>
      <c r="H1899" s="655"/>
      <c r="I1899" s="655"/>
      <c r="J1899" s="655"/>
      <c r="K1899" s="655"/>
      <c r="L1899" s="655"/>
      <c r="M1899" s="655"/>
      <c r="N1899" s="1310"/>
      <c r="P1899" s="656"/>
      <c r="Q1899" s="657"/>
      <c r="R1899" s="704"/>
      <c r="S1899" s="3180"/>
    </row>
    <row r="1900" spans="7:19">
      <c r="G1900" s="1047"/>
      <c r="H1900" s="655"/>
      <c r="I1900" s="655"/>
      <c r="J1900" s="655"/>
      <c r="K1900" s="655"/>
      <c r="L1900" s="655"/>
      <c r="M1900" s="655"/>
      <c r="N1900" s="1310"/>
      <c r="P1900" s="656"/>
      <c r="Q1900" s="657"/>
      <c r="R1900" s="704"/>
      <c r="S1900" s="3180"/>
    </row>
    <row r="1901" spans="7:19">
      <c r="G1901" s="1047"/>
      <c r="H1901" s="655"/>
      <c r="I1901" s="655"/>
      <c r="J1901" s="655"/>
      <c r="K1901" s="655"/>
      <c r="L1901" s="655"/>
      <c r="M1901" s="655"/>
      <c r="N1901" s="1310"/>
      <c r="P1901" s="656"/>
      <c r="Q1901" s="657"/>
      <c r="R1901" s="704"/>
      <c r="S1901" s="3180"/>
    </row>
    <row r="1902" spans="7:19">
      <c r="G1902" s="1047"/>
      <c r="H1902" s="655"/>
      <c r="I1902" s="655"/>
      <c r="J1902" s="655"/>
      <c r="K1902" s="655"/>
      <c r="L1902" s="655"/>
      <c r="M1902" s="655"/>
      <c r="N1902" s="1310"/>
      <c r="P1902" s="656"/>
      <c r="Q1902" s="657"/>
      <c r="R1902" s="704"/>
      <c r="S1902" s="3180"/>
    </row>
    <row r="1903" spans="7:19">
      <c r="G1903" s="1047"/>
      <c r="H1903" s="655"/>
      <c r="I1903" s="655"/>
      <c r="J1903" s="655"/>
      <c r="K1903" s="655"/>
      <c r="L1903" s="655"/>
      <c r="M1903" s="655"/>
      <c r="N1903" s="1310"/>
      <c r="P1903" s="656"/>
      <c r="Q1903" s="657"/>
      <c r="R1903" s="704"/>
      <c r="S1903" s="3180"/>
    </row>
    <row r="1904" spans="7:19">
      <c r="G1904" s="1047"/>
      <c r="H1904" s="655"/>
      <c r="I1904" s="655"/>
      <c r="J1904" s="655"/>
      <c r="K1904" s="655"/>
      <c r="L1904" s="655"/>
      <c r="M1904" s="655"/>
      <c r="N1904" s="1310"/>
      <c r="P1904" s="656"/>
      <c r="Q1904" s="657"/>
      <c r="R1904" s="704"/>
      <c r="S1904" s="3180"/>
    </row>
    <row r="1905" spans="7:19">
      <c r="G1905" s="1047"/>
      <c r="H1905" s="655"/>
      <c r="I1905" s="655"/>
      <c r="J1905" s="655"/>
      <c r="K1905" s="655"/>
      <c r="L1905" s="655"/>
      <c r="M1905" s="655"/>
      <c r="N1905" s="1310"/>
      <c r="P1905" s="656"/>
      <c r="Q1905" s="657"/>
      <c r="R1905" s="704"/>
      <c r="S1905" s="3180"/>
    </row>
    <row r="1906" spans="7:19">
      <c r="G1906" s="1047"/>
      <c r="H1906" s="655"/>
      <c r="I1906" s="655"/>
      <c r="J1906" s="655"/>
      <c r="K1906" s="655"/>
      <c r="L1906" s="655"/>
      <c r="M1906" s="655"/>
      <c r="N1906" s="1310"/>
      <c r="P1906" s="656"/>
      <c r="Q1906" s="657"/>
      <c r="R1906" s="704"/>
      <c r="S1906" s="3180"/>
    </row>
    <row r="1907" spans="7:19">
      <c r="G1907" s="1047"/>
      <c r="H1907" s="655"/>
      <c r="I1907" s="655"/>
      <c r="J1907" s="655"/>
      <c r="K1907" s="655"/>
      <c r="L1907" s="655"/>
      <c r="M1907" s="655"/>
      <c r="N1907" s="1310"/>
      <c r="P1907" s="656"/>
      <c r="Q1907" s="657"/>
      <c r="R1907" s="704"/>
      <c r="S1907" s="3180"/>
    </row>
    <row r="1908" spans="7:19">
      <c r="G1908" s="1047"/>
      <c r="H1908" s="655"/>
      <c r="I1908" s="655"/>
      <c r="J1908" s="655"/>
      <c r="K1908" s="655"/>
      <c r="L1908" s="655"/>
      <c r="M1908" s="655"/>
      <c r="N1908" s="1310"/>
      <c r="P1908" s="656"/>
      <c r="Q1908" s="657"/>
      <c r="R1908" s="704"/>
      <c r="S1908" s="3180"/>
    </row>
    <row r="1909" spans="7:19">
      <c r="G1909" s="1047"/>
      <c r="H1909" s="655"/>
      <c r="I1909" s="655"/>
      <c r="J1909" s="655"/>
      <c r="K1909" s="655"/>
      <c r="L1909" s="655"/>
      <c r="M1909" s="655"/>
      <c r="N1909" s="1310"/>
      <c r="P1909" s="656"/>
      <c r="Q1909" s="657"/>
      <c r="R1909" s="704"/>
      <c r="S1909" s="3180"/>
    </row>
    <row r="1910" spans="7:19">
      <c r="G1910" s="1047"/>
      <c r="H1910" s="655"/>
      <c r="I1910" s="655"/>
      <c r="J1910" s="655"/>
      <c r="K1910" s="655"/>
      <c r="L1910" s="655"/>
      <c r="M1910" s="655"/>
      <c r="N1910" s="1310"/>
      <c r="P1910" s="656"/>
      <c r="Q1910" s="657"/>
      <c r="R1910" s="704"/>
      <c r="S1910" s="3180"/>
    </row>
    <row r="1911" spans="7:19">
      <c r="G1911" s="1047"/>
      <c r="H1911" s="655"/>
      <c r="I1911" s="655"/>
      <c r="J1911" s="655"/>
      <c r="K1911" s="655"/>
      <c r="L1911" s="655"/>
      <c r="M1911" s="655"/>
      <c r="N1911" s="1310"/>
      <c r="P1911" s="656"/>
      <c r="Q1911" s="657"/>
      <c r="R1911" s="704"/>
      <c r="S1911" s="3180"/>
    </row>
    <row r="1912" spans="7:19">
      <c r="G1912" s="1047"/>
      <c r="H1912" s="655"/>
      <c r="I1912" s="655"/>
      <c r="J1912" s="655"/>
      <c r="K1912" s="655"/>
      <c r="L1912" s="655"/>
      <c r="M1912" s="655"/>
      <c r="N1912" s="1310"/>
      <c r="P1912" s="656"/>
      <c r="Q1912" s="657"/>
      <c r="R1912" s="704"/>
      <c r="S1912" s="3180"/>
    </row>
    <row r="1913" spans="7:19">
      <c r="G1913" s="1047"/>
      <c r="H1913" s="655"/>
      <c r="I1913" s="655"/>
      <c r="J1913" s="655"/>
      <c r="K1913" s="655"/>
      <c r="L1913" s="655"/>
      <c r="M1913" s="655"/>
      <c r="N1913" s="1310"/>
      <c r="P1913" s="656"/>
      <c r="Q1913" s="657"/>
      <c r="R1913" s="704"/>
      <c r="S1913" s="3180"/>
    </row>
    <row r="1914" spans="7:19">
      <c r="G1914" s="1047"/>
      <c r="H1914" s="655"/>
      <c r="I1914" s="655"/>
      <c r="J1914" s="655"/>
      <c r="K1914" s="655"/>
      <c r="L1914" s="655"/>
      <c r="M1914" s="655"/>
      <c r="N1914" s="1310"/>
      <c r="P1914" s="656"/>
      <c r="Q1914" s="657"/>
      <c r="R1914" s="704"/>
      <c r="S1914" s="3180"/>
    </row>
    <row r="1915" spans="7:19">
      <c r="G1915" s="1047"/>
      <c r="H1915" s="655"/>
      <c r="I1915" s="655"/>
      <c r="J1915" s="655"/>
      <c r="K1915" s="655"/>
      <c r="L1915" s="655"/>
      <c r="M1915" s="655"/>
      <c r="N1915" s="1310"/>
      <c r="P1915" s="656"/>
      <c r="Q1915" s="657"/>
      <c r="R1915" s="704"/>
      <c r="S1915" s="3180"/>
    </row>
    <row r="1916" spans="7:19">
      <c r="G1916" s="1047"/>
      <c r="H1916" s="655"/>
      <c r="I1916" s="655"/>
      <c r="J1916" s="655"/>
      <c r="K1916" s="655"/>
      <c r="L1916" s="655"/>
      <c r="M1916" s="655"/>
      <c r="N1916" s="1310"/>
      <c r="P1916" s="656"/>
      <c r="Q1916" s="657"/>
      <c r="R1916" s="704"/>
      <c r="S1916" s="3180"/>
    </row>
    <row r="1917" spans="7:19">
      <c r="G1917" s="1047"/>
      <c r="H1917" s="655"/>
      <c r="I1917" s="655"/>
      <c r="J1917" s="655"/>
      <c r="K1917" s="655"/>
      <c r="L1917" s="655"/>
      <c r="M1917" s="655"/>
      <c r="N1917" s="1310"/>
      <c r="P1917" s="656"/>
      <c r="Q1917" s="657"/>
      <c r="R1917" s="704"/>
      <c r="S1917" s="3180"/>
    </row>
    <row r="1918" spans="7:19">
      <c r="G1918" s="1047"/>
      <c r="H1918" s="655"/>
      <c r="I1918" s="655"/>
      <c r="J1918" s="655"/>
      <c r="K1918" s="655"/>
      <c r="L1918" s="655"/>
      <c r="M1918" s="655"/>
      <c r="N1918" s="1310"/>
      <c r="P1918" s="656"/>
      <c r="Q1918" s="657"/>
      <c r="R1918" s="704"/>
      <c r="S1918" s="3180"/>
    </row>
    <row r="1919" spans="7:19">
      <c r="G1919" s="1047"/>
      <c r="H1919" s="655"/>
      <c r="I1919" s="655"/>
      <c r="J1919" s="655"/>
      <c r="K1919" s="655"/>
      <c r="L1919" s="655"/>
      <c r="M1919" s="655"/>
      <c r="N1919" s="1310"/>
      <c r="P1919" s="656"/>
      <c r="Q1919" s="657"/>
      <c r="R1919" s="704"/>
      <c r="S1919" s="3180"/>
    </row>
    <row r="1920" spans="7:19">
      <c r="G1920" s="1047"/>
      <c r="H1920" s="655"/>
      <c r="I1920" s="655"/>
      <c r="J1920" s="655"/>
      <c r="K1920" s="655"/>
      <c r="L1920" s="655"/>
      <c r="M1920" s="655"/>
      <c r="N1920" s="1310"/>
      <c r="P1920" s="656"/>
      <c r="Q1920" s="657"/>
      <c r="R1920" s="704"/>
      <c r="S1920" s="3180"/>
    </row>
    <row r="1921" spans="7:19">
      <c r="G1921" s="1047"/>
      <c r="H1921" s="655"/>
      <c r="I1921" s="655"/>
      <c r="J1921" s="655"/>
      <c r="K1921" s="655"/>
      <c r="L1921" s="655"/>
      <c r="M1921" s="655"/>
      <c r="N1921" s="1310"/>
      <c r="P1921" s="656"/>
      <c r="Q1921" s="657"/>
      <c r="R1921" s="704"/>
      <c r="S1921" s="3180"/>
    </row>
    <row r="1922" spans="7:19">
      <c r="G1922" s="1047"/>
      <c r="H1922" s="655"/>
      <c r="I1922" s="655"/>
      <c r="J1922" s="655"/>
      <c r="K1922" s="655"/>
      <c r="L1922" s="655"/>
      <c r="M1922" s="655"/>
      <c r="N1922" s="1310"/>
      <c r="P1922" s="656"/>
      <c r="Q1922" s="657"/>
      <c r="R1922" s="704"/>
      <c r="S1922" s="3180"/>
    </row>
    <row r="1923" spans="7:19">
      <c r="G1923" s="1047"/>
      <c r="H1923" s="655"/>
      <c r="I1923" s="655"/>
      <c r="J1923" s="655"/>
      <c r="K1923" s="655"/>
      <c r="L1923" s="655"/>
      <c r="M1923" s="655"/>
      <c r="N1923" s="1310"/>
      <c r="P1923" s="656"/>
      <c r="Q1923" s="657"/>
      <c r="R1923" s="704"/>
      <c r="S1923" s="3180"/>
    </row>
    <row r="1924" spans="7:19">
      <c r="G1924" s="1047"/>
      <c r="H1924" s="655"/>
      <c r="I1924" s="655"/>
      <c r="J1924" s="655"/>
      <c r="K1924" s="655"/>
      <c r="L1924" s="655"/>
      <c r="M1924" s="655"/>
      <c r="N1924" s="1310"/>
      <c r="P1924" s="656"/>
      <c r="Q1924" s="657"/>
      <c r="R1924" s="704"/>
      <c r="S1924" s="3180"/>
    </row>
    <row r="1925" spans="7:19">
      <c r="G1925" s="1047"/>
      <c r="H1925" s="655"/>
      <c r="I1925" s="655"/>
      <c r="J1925" s="655"/>
      <c r="K1925" s="655"/>
      <c r="L1925" s="655"/>
      <c r="M1925" s="655"/>
      <c r="N1925" s="1310"/>
      <c r="P1925" s="656"/>
      <c r="Q1925" s="657"/>
      <c r="R1925" s="704"/>
      <c r="S1925" s="3180"/>
    </row>
    <row r="1926" spans="7:19">
      <c r="G1926" s="1047"/>
      <c r="H1926" s="655"/>
      <c r="I1926" s="655"/>
      <c r="J1926" s="655"/>
      <c r="K1926" s="655"/>
      <c r="L1926" s="655"/>
      <c r="M1926" s="655"/>
      <c r="N1926" s="1310"/>
      <c r="P1926" s="656"/>
      <c r="Q1926" s="657"/>
      <c r="R1926" s="704"/>
      <c r="S1926" s="3180"/>
    </row>
    <row r="1927" spans="7:19">
      <c r="G1927" s="1047"/>
      <c r="H1927" s="655"/>
      <c r="I1927" s="655"/>
      <c r="J1927" s="655"/>
      <c r="K1927" s="655"/>
      <c r="L1927" s="655"/>
      <c r="M1927" s="655"/>
      <c r="N1927" s="1310"/>
      <c r="P1927" s="656"/>
      <c r="Q1927" s="657"/>
      <c r="R1927" s="704"/>
      <c r="S1927" s="3180"/>
    </row>
    <row r="1928" spans="7:19">
      <c r="G1928" s="1047"/>
      <c r="H1928" s="655"/>
      <c r="I1928" s="655"/>
      <c r="J1928" s="655"/>
      <c r="K1928" s="655"/>
      <c r="L1928" s="655"/>
      <c r="M1928" s="655"/>
      <c r="N1928" s="1310"/>
      <c r="P1928" s="656"/>
      <c r="Q1928" s="657"/>
      <c r="R1928" s="704"/>
      <c r="S1928" s="3180"/>
    </row>
    <row r="1929" spans="7:19">
      <c r="G1929" s="1047"/>
      <c r="H1929" s="655"/>
      <c r="I1929" s="655"/>
      <c r="J1929" s="655"/>
      <c r="K1929" s="655"/>
      <c r="L1929" s="655"/>
      <c r="M1929" s="655"/>
      <c r="N1929" s="1310"/>
      <c r="P1929" s="656"/>
      <c r="Q1929" s="657"/>
      <c r="R1929" s="704"/>
      <c r="S1929" s="3180"/>
    </row>
    <row r="1930" spans="7:19">
      <c r="G1930" s="1047"/>
      <c r="H1930" s="655"/>
      <c r="I1930" s="655"/>
      <c r="J1930" s="655"/>
      <c r="K1930" s="655"/>
      <c r="L1930" s="655"/>
      <c r="M1930" s="655"/>
      <c r="N1930" s="1310"/>
      <c r="P1930" s="656"/>
      <c r="Q1930" s="657"/>
      <c r="R1930" s="704"/>
      <c r="S1930" s="3180"/>
    </row>
    <row r="1931" spans="7:19">
      <c r="G1931" s="1047"/>
      <c r="H1931" s="655"/>
      <c r="I1931" s="655"/>
      <c r="J1931" s="655"/>
      <c r="K1931" s="655"/>
      <c r="L1931" s="655"/>
      <c r="M1931" s="655"/>
      <c r="N1931" s="1310"/>
      <c r="P1931" s="656"/>
      <c r="Q1931" s="657"/>
      <c r="R1931" s="704"/>
      <c r="S1931" s="3180"/>
    </row>
    <row r="1932" spans="7:19">
      <c r="G1932" s="1047"/>
      <c r="H1932" s="655"/>
      <c r="I1932" s="655"/>
      <c r="J1932" s="655"/>
      <c r="K1932" s="655"/>
      <c r="L1932" s="655"/>
      <c r="M1932" s="655"/>
      <c r="N1932" s="1310"/>
      <c r="P1932" s="656"/>
      <c r="Q1932" s="657"/>
      <c r="R1932" s="704"/>
      <c r="S1932" s="3180"/>
    </row>
    <row r="1933" spans="7:19">
      <c r="G1933" s="1047"/>
      <c r="H1933" s="655"/>
      <c r="I1933" s="655"/>
      <c r="J1933" s="655"/>
      <c r="K1933" s="655"/>
      <c r="L1933" s="655"/>
      <c r="M1933" s="655"/>
      <c r="N1933" s="1310"/>
      <c r="P1933" s="656"/>
      <c r="Q1933" s="657"/>
      <c r="R1933" s="704"/>
      <c r="S1933" s="3180"/>
    </row>
    <row r="1934" spans="7:19">
      <c r="G1934" s="1047"/>
      <c r="H1934" s="655"/>
      <c r="I1934" s="655"/>
      <c r="J1934" s="655"/>
      <c r="K1934" s="655"/>
      <c r="L1934" s="655"/>
      <c r="M1934" s="655"/>
      <c r="N1934" s="1310"/>
      <c r="P1934" s="656"/>
      <c r="Q1934" s="657"/>
      <c r="R1934" s="704"/>
      <c r="S1934" s="3180"/>
    </row>
    <row r="1935" spans="7:19">
      <c r="G1935" s="1047"/>
      <c r="H1935" s="655"/>
      <c r="I1935" s="655"/>
      <c r="J1935" s="655"/>
      <c r="K1935" s="655"/>
      <c r="L1935" s="655"/>
      <c r="M1935" s="655"/>
      <c r="N1935" s="1310"/>
      <c r="P1935" s="656"/>
      <c r="Q1935" s="657"/>
      <c r="R1935" s="704"/>
      <c r="S1935" s="3180"/>
    </row>
    <row r="1936" spans="7:19">
      <c r="G1936" s="1047"/>
      <c r="H1936" s="655"/>
      <c r="I1936" s="655"/>
      <c r="J1936" s="655"/>
      <c r="K1936" s="655"/>
      <c r="L1936" s="655"/>
      <c r="M1936" s="655"/>
      <c r="N1936" s="1310"/>
      <c r="P1936" s="656"/>
      <c r="Q1936" s="657"/>
      <c r="R1936" s="704"/>
      <c r="S1936" s="3180"/>
    </row>
    <row r="1937" spans="7:19">
      <c r="G1937" s="1047"/>
      <c r="H1937" s="655"/>
      <c r="I1937" s="655"/>
      <c r="J1937" s="655"/>
      <c r="K1937" s="655"/>
      <c r="L1937" s="655"/>
      <c r="M1937" s="655"/>
      <c r="N1937" s="1310"/>
      <c r="P1937" s="656"/>
      <c r="Q1937" s="657"/>
      <c r="R1937" s="704"/>
      <c r="S1937" s="3180"/>
    </row>
    <row r="1938" spans="7:19">
      <c r="G1938" s="1047"/>
      <c r="H1938" s="655"/>
      <c r="I1938" s="655"/>
      <c r="J1938" s="655"/>
      <c r="K1938" s="655"/>
      <c r="L1938" s="655"/>
      <c r="M1938" s="655"/>
      <c r="N1938" s="1310"/>
      <c r="P1938" s="656"/>
      <c r="Q1938" s="657"/>
      <c r="R1938" s="704"/>
      <c r="S1938" s="3180"/>
    </row>
    <row r="1939" spans="7:19">
      <c r="G1939" s="1047"/>
      <c r="H1939" s="655"/>
      <c r="I1939" s="655"/>
      <c r="J1939" s="655"/>
      <c r="K1939" s="655"/>
      <c r="L1939" s="655"/>
      <c r="M1939" s="655"/>
      <c r="N1939" s="1310"/>
      <c r="P1939" s="656"/>
      <c r="Q1939" s="657"/>
      <c r="R1939" s="704"/>
      <c r="S1939" s="3180"/>
    </row>
    <row r="1940" spans="7:19">
      <c r="G1940" s="1047"/>
      <c r="H1940" s="655"/>
      <c r="I1940" s="655"/>
      <c r="J1940" s="655"/>
      <c r="K1940" s="655"/>
      <c r="L1940" s="655"/>
      <c r="M1940" s="655"/>
      <c r="N1940" s="1310"/>
      <c r="P1940" s="656"/>
      <c r="Q1940" s="657"/>
      <c r="R1940" s="704"/>
      <c r="S1940" s="3180"/>
    </row>
    <row r="1941" spans="7:19">
      <c r="G1941" s="1047"/>
      <c r="H1941" s="655"/>
      <c r="I1941" s="655"/>
      <c r="J1941" s="655"/>
      <c r="K1941" s="655"/>
      <c r="L1941" s="655"/>
      <c r="M1941" s="655"/>
      <c r="N1941" s="1310"/>
      <c r="P1941" s="656"/>
      <c r="Q1941" s="657"/>
      <c r="R1941" s="704"/>
      <c r="S1941" s="3180"/>
    </row>
    <row r="1942" spans="7:19">
      <c r="G1942" s="1047"/>
      <c r="H1942" s="655"/>
      <c r="I1942" s="655"/>
      <c r="J1942" s="655"/>
      <c r="K1942" s="655"/>
      <c r="L1942" s="655"/>
      <c r="M1942" s="655"/>
      <c r="N1942" s="1310"/>
      <c r="P1942" s="656"/>
      <c r="Q1942" s="657"/>
      <c r="R1942" s="704"/>
      <c r="S1942" s="3180"/>
    </row>
    <row r="1943" spans="7:19">
      <c r="G1943" s="1047"/>
      <c r="H1943" s="655"/>
      <c r="I1943" s="655"/>
      <c r="J1943" s="655"/>
      <c r="K1943" s="655"/>
      <c r="L1943" s="655"/>
      <c r="M1943" s="655"/>
      <c r="N1943" s="1310"/>
      <c r="P1943" s="656"/>
      <c r="Q1943" s="657"/>
      <c r="R1943" s="704"/>
      <c r="S1943" s="3180"/>
    </row>
    <row r="1944" spans="7:19">
      <c r="G1944" s="1047"/>
      <c r="H1944" s="655"/>
      <c r="I1944" s="655"/>
      <c r="J1944" s="655"/>
      <c r="K1944" s="655"/>
      <c r="L1944" s="655"/>
      <c r="M1944" s="655"/>
      <c r="N1944" s="1310"/>
      <c r="P1944" s="656"/>
      <c r="Q1944" s="657"/>
      <c r="R1944" s="704"/>
      <c r="S1944" s="3180"/>
    </row>
    <row r="1945" spans="7:19">
      <c r="G1945" s="1047"/>
      <c r="H1945" s="655"/>
      <c r="I1945" s="655"/>
      <c r="J1945" s="655"/>
      <c r="K1945" s="655"/>
      <c r="L1945" s="655"/>
      <c r="M1945" s="655"/>
      <c r="N1945" s="1310"/>
      <c r="P1945" s="656"/>
      <c r="Q1945" s="657"/>
      <c r="R1945" s="704"/>
      <c r="S1945" s="3180"/>
    </row>
    <row r="1946" spans="7:19">
      <c r="G1946" s="1047"/>
      <c r="H1946" s="655"/>
      <c r="I1946" s="655"/>
      <c r="J1946" s="655"/>
      <c r="K1946" s="655"/>
      <c r="L1946" s="655"/>
      <c r="M1946" s="655"/>
      <c r="N1946" s="1310"/>
      <c r="P1946" s="656"/>
      <c r="Q1946" s="657"/>
      <c r="R1946" s="704"/>
      <c r="S1946" s="3180"/>
    </row>
    <row r="1947" spans="7:19">
      <c r="S1947" s="3209"/>
    </row>
    <row r="1948" spans="7:19">
      <c r="S1948" s="3209"/>
    </row>
    <row r="1949" spans="7:19">
      <c r="S1949" s="3209"/>
    </row>
    <row r="1950" spans="7:19">
      <c r="S1950" s="3209"/>
    </row>
    <row r="1951" spans="7:19">
      <c r="S1951" s="3209"/>
    </row>
    <row r="1952" spans="7:19">
      <c r="S1952" s="3209"/>
    </row>
    <row r="1953" spans="19:19">
      <c r="S1953" s="3209"/>
    </row>
    <row r="1954" spans="19:19">
      <c r="S1954" s="3209"/>
    </row>
    <row r="1955" spans="19:19">
      <c r="S1955" s="3209"/>
    </row>
    <row r="1956" spans="19:19">
      <c r="S1956" s="3209"/>
    </row>
    <row r="1957" spans="19:19">
      <c r="S1957" s="3209"/>
    </row>
    <row r="1958" spans="19:19">
      <c r="S1958" s="3209"/>
    </row>
    <row r="1959" spans="19:19">
      <c r="S1959" s="3209"/>
    </row>
    <row r="1960" spans="19:19">
      <c r="S1960" s="3209"/>
    </row>
    <row r="1961" spans="19:19">
      <c r="S1961" s="3209"/>
    </row>
    <row r="1962" spans="19:19">
      <c r="S1962" s="3209"/>
    </row>
    <row r="1963" spans="19:19">
      <c r="S1963" s="3209"/>
    </row>
    <row r="1964" spans="19:19">
      <c r="S1964" s="3209"/>
    </row>
    <row r="1965" spans="19:19">
      <c r="S1965" s="3209"/>
    </row>
    <row r="1966" spans="19:19">
      <c r="S1966" s="3209"/>
    </row>
    <row r="1967" spans="19:19">
      <c r="S1967" s="3209"/>
    </row>
    <row r="1968" spans="19:19">
      <c r="S1968" s="3209"/>
    </row>
    <row r="1969" spans="19:19">
      <c r="S1969" s="3209"/>
    </row>
    <row r="1970" spans="19:19">
      <c r="S1970" s="3209"/>
    </row>
    <row r="1971" spans="19:19">
      <c r="S1971" s="3209"/>
    </row>
    <row r="1972" spans="19:19">
      <c r="S1972" s="3209"/>
    </row>
    <row r="1973" spans="19:19">
      <c r="S1973" s="3209"/>
    </row>
    <row r="1974" spans="19:19">
      <c r="S1974" s="3209"/>
    </row>
    <row r="1975" spans="19:19">
      <c r="S1975" s="3209"/>
    </row>
    <row r="1976" spans="19:19">
      <c r="S1976" s="3209"/>
    </row>
    <row r="1977" spans="19:19">
      <c r="S1977" s="3209"/>
    </row>
    <row r="1978" spans="19:19">
      <c r="S1978" s="3209"/>
    </row>
    <row r="1979" spans="19:19">
      <c r="S1979" s="3209"/>
    </row>
    <row r="1980" spans="19:19">
      <c r="S1980" s="3209"/>
    </row>
    <row r="1981" spans="19:19">
      <c r="S1981" s="3209"/>
    </row>
    <row r="1982" spans="19:19">
      <c r="S1982" s="3209"/>
    </row>
    <row r="1983" spans="19:19">
      <c r="S1983" s="3209"/>
    </row>
    <row r="1984" spans="19:19">
      <c r="S1984" s="3209"/>
    </row>
    <row r="1985" spans="19:19">
      <c r="S1985" s="3209"/>
    </row>
    <row r="1986" spans="19:19">
      <c r="S1986" s="3209"/>
    </row>
    <row r="1987" spans="19:19">
      <c r="S1987" s="3209"/>
    </row>
    <row r="1988" spans="19:19">
      <c r="S1988" s="3209"/>
    </row>
    <row r="1989" spans="19:19">
      <c r="S1989" s="3209"/>
    </row>
    <row r="1990" spans="19:19">
      <c r="S1990" s="3209"/>
    </row>
    <row r="1991" spans="19:19">
      <c r="S1991" s="3209"/>
    </row>
    <row r="1992" spans="19:19">
      <c r="S1992" s="3209"/>
    </row>
    <row r="1993" spans="19:19">
      <c r="S1993" s="3209"/>
    </row>
    <row r="1994" spans="19:19">
      <c r="S1994" s="3209"/>
    </row>
    <row r="1995" spans="19:19">
      <c r="S1995" s="3209"/>
    </row>
    <row r="1996" spans="19:19">
      <c r="S1996" s="3209"/>
    </row>
    <row r="1997" spans="19:19">
      <c r="S1997" s="3209"/>
    </row>
    <row r="1998" spans="19:19">
      <c r="S1998" s="3209"/>
    </row>
    <row r="1999" spans="19:19">
      <c r="S1999" s="3209"/>
    </row>
    <row r="2000" spans="19:19">
      <c r="S2000" s="3209"/>
    </row>
    <row r="2001" spans="19:19">
      <c r="S2001" s="3209"/>
    </row>
    <row r="2002" spans="19:19">
      <c r="S2002" s="3209"/>
    </row>
    <row r="2003" spans="19:19">
      <c r="S2003" s="3209"/>
    </row>
    <row r="2004" spans="19:19">
      <c r="S2004" s="3209"/>
    </row>
    <row r="2005" spans="19:19">
      <c r="S2005" s="3209"/>
    </row>
    <row r="2006" spans="19:19">
      <c r="S2006" s="3209"/>
    </row>
    <row r="2007" spans="19:19">
      <c r="S2007" s="3209"/>
    </row>
    <row r="2008" spans="19:19">
      <c r="S2008" s="3209"/>
    </row>
    <row r="2009" spans="19:19">
      <c r="S2009" s="3209"/>
    </row>
    <row r="2010" spans="19:19">
      <c r="S2010" s="3209"/>
    </row>
    <row r="2011" spans="19:19">
      <c r="S2011" s="3209"/>
    </row>
    <row r="2012" spans="19:19">
      <c r="S2012" s="3209"/>
    </row>
    <row r="2013" spans="19:19">
      <c r="S2013" s="3209"/>
    </row>
    <row r="2014" spans="19:19">
      <c r="S2014" s="3209"/>
    </row>
    <row r="2015" spans="19:19">
      <c r="S2015" s="3209"/>
    </row>
    <row r="2016" spans="19:19">
      <c r="S2016" s="3209"/>
    </row>
    <row r="2017" spans="19:19">
      <c r="S2017" s="3209"/>
    </row>
    <row r="2018" spans="19:19">
      <c r="S2018" s="3209"/>
    </row>
    <row r="2019" spans="19:19">
      <c r="S2019" s="3209"/>
    </row>
    <row r="2020" spans="19:19">
      <c r="S2020" s="3209"/>
    </row>
    <row r="2021" spans="19:19">
      <c r="S2021" s="3209"/>
    </row>
    <row r="2022" spans="19:19">
      <c r="S2022" s="3209"/>
    </row>
    <row r="2023" spans="19:19">
      <c r="S2023" s="3209"/>
    </row>
    <row r="2024" spans="19:19">
      <c r="S2024" s="3209"/>
    </row>
    <row r="2025" spans="19:19">
      <c r="S2025" s="3209"/>
    </row>
    <row r="2026" spans="19:19">
      <c r="S2026" s="3209"/>
    </row>
    <row r="2027" spans="19:19">
      <c r="S2027" s="3209"/>
    </row>
    <row r="2028" spans="19:19">
      <c r="S2028" s="3209"/>
    </row>
    <row r="2029" spans="19:19">
      <c r="S2029" s="3209"/>
    </row>
    <row r="2030" spans="19:19">
      <c r="S2030" s="3209"/>
    </row>
    <row r="2031" spans="19:19">
      <c r="S2031" s="3209"/>
    </row>
    <row r="2032" spans="19:19">
      <c r="S2032" s="3209"/>
    </row>
    <row r="2033" spans="19:19">
      <c r="S2033" s="3209"/>
    </row>
    <row r="2034" spans="19:19">
      <c r="S2034" s="3209"/>
    </row>
    <row r="2035" spans="19:19">
      <c r="S2035" s="3209"/>
    </row>
    <row r="2036" spans="19:19">
      <c r="S2036" s="3209"/>
    </row>
    <row r="2037" spans="19:19">
      <c r="S2037" s="3209"/>
    </row>
    <row r="2038" spans="19:19">
      <c r="S2038" s="3209"/>
    </row>
    <row r="2039" spans="19:19">
      <c r="S2039" s="3209"/>
    </row>
    <row r="2040" spans="19:19">
      <c r="S2040" s="3209"/>
    </row>
    <row r="2041" spans="19:19">
      <c r="S2041" s="3209"/>
    </row>
    <row r="2042" spans="19:19">
      <c r="S2042" s="3209"/>
    </row>
    <row r="2043" spans="19:19">
      <c r="S2043" s="3209"/>
    </row>
    <row r="2044" spans="19:19">
      <c r="S2044" s="3209"/>
    </row>
    <row r="2045" spans="19:19">
      <c r="S2045" s="3209"/>
    </row>
    <row r="2046" spans="19:19">
      <c r="S2046" s="3209"/>
    </row>
    <row r="2047" spans="19:19">
      <c r="S2047" s="3209"/>
    </row>
    <row r="2048" spans="19:19">
      <c r="S2048" s="3209"/>
    </row>
    <row r="2049" spans="19:19">
      <c r="S2049" s="3209"/>
    </row>
    <row r="2050" spans="19:19">
      <c r="S2050" s="3209"/>
    </row>
    <row r="2051" spans="19:19">
      <c r="S2051" s="3209"/>
    </row>
    <row r="2052" spans="19:19">
      <c r="S2052" s="3209"/>
    </row>
    <row r="2053" spans="19:19">
      <c r="S2053" s="3209"/>
    </row>
    <row r="2054" spans="19:19">
      <c r="S2054" s="3209"/>
    </row>
    <row r="2055" spans="19:19">
      <c r="S2055" s="3209"/>
    </row>
    <row r="2056" spans="19:19">
      <c r="S2056" s="3209"/>
    </row>
    <row r="2057" spans="19:19">
      <c r="S2057" s="3209"/>
    </row>
    <row r="2058" spans="19:19">
      <c r="S2058" s="3209"/>
    </row>
    <row r="2059" spans="19:19">
      <c r="S2059" s="3209"/>
    </row>
    <row r="2060" spans="19:19">
      <c r="S2060" s="3209"/>
    </row>
    <row r="2061" spans="19:19">
      <c r="S2061" s="3209"/>
    </row>
    <row r="2062" spans="19:19">
      <c r="S2062" s="3209"/>
    </row>
    <row r="2063" spans="19:19">
      <c r="S2063" s="3209"/>
    </row>
    <row r="2064" spans="19:19">
      <c r="S2064" s="3209"/>
    </row>
    <row r="2065" spans="19:19">
      <c r="S2065" s="3209"/>
    </row>
    <row r="2066" spans="19:19">
      <c r="S2066" s="3209"/>
    </row>
    <row r="2067" spans="19:19">
      <c r="S2067" s="3209"/>
    </row>
    <row r="2068" spans="19:19">
      <c r="S2068" s="3209"/>
    </row>
    <row r="2069" spans="19:19">
      <c r="S2069" s="3209"/>
    </row>
    <row r="2070" spans="19:19">
      <c r="S2070" s="3209"/>
    </row>
    <row r="2071" spans="19:19">
      <c r="S2071" s="3209"/>
    </row>
    <row r="2072" spans="19:19">
      <c r="S2072" s="3209"/>
    </row>
    <row r="2073" spans="19:19">
      <c r="S2073" s="3209"/>
    </row>
    <row r="2074" spans="19:19">
      <c r="S2074" s="3209"/>
    </row>
    <row r="2075" spans="19:19">
      <c r="S2075" s="3209"/>
    </row>
    <row r="2076" spans="19:19">
      <c r="S2076" s="3209"/>
    </row>
    <row r="2077" spans="19:19">
      <c r="S2077" s="3209"/>
    </row>
    <row r="2078" spans="19:19">
      <c r="S2078" s="3209"/>
    </row>
    <row r="2079" spans="19:19">
      <c r="S2079" s="3209"/>
    </row>
    <row r="2080" spans="19:19">
      <c r="S2080" s="3209"/>
    </row>
    <row r="2081" spans="19:19">
      <c r="S2081" s="3209"/>
    </row>
    <row r="2082" spans="19:19">
      <c r="S2082" s="3209"/>
    </row>
    <row r="2083" spans="19:19">
      <c r="S2083" s="3209"/>
    </row>
    <row r="2084" spans="19:19">
      <c r="S2084" s="3209"/>
    </row>
    <row r="2085" spans="19:19">
      <c r="S2085" s="3209"/>
    </row>
    <row r="2086" spans="19:19">
      <c r="S2086" s="3209"/>
    </row>
    <row r="2087" spans="19:19">
      <c r="S2087" s="3209"/>
    </row>
    <row r="2088" spans="19:19">
      <c r="S2088" s="3209"/>
    </row>
    <row r="2089" spans="19:19">
      <c r="S2089" s="3209"/>
    </row>
    <row r="2090" spans="19:19">
      <c r="S2090" s="3209"/>
    </row>
    <row r="2091" spans="19:19">
      <c r="S2091" s="3209"/>
    </row>
    <row r="2092" spans="19:19">
      <c r="S2092" s="3209"/>
    </row>
    <row r="2093" spans="19:19">
      <c r="S2093" s="3209"/>
    </row>
    <row r="2094" spans="19:19">
      <c r="S2094" s="3209"/>
    </row>
    <row r="2095" spans="19:19">
      <c r="S2095" s="3209"/>
    </row>
    <row r="2096" spans="19:19">
      <c r="S2096" s="3209"/>
    </row>
    <row r="2097" spans="19:19">
      <c r="S2097" s="3209"/>
    </row>
    <row r="2098" spans="19:19">
      <c r="S2098" s="3209"/>
    </row>
    <row r="2099" spans="19:19">
      <c r="S2099" s="3209"/>
    </row>
    <row r="2100" spans="19:19">
      <c r="S2100" s="3209"/>
    </row>
    <row r="2101" spans="19:19">
      <c r="S2101" s="3209"/>
    </row>
    <row r="2102" spans="19:19">
      <c r="S2102" s="3209"/>
    </row>
    <row r="2103" spans="19:19">
      <c r="S2103" s="3209"/>
    </row>
    <row r="2104" spans="19:19">
      <c r="S2104" s="3209"/>
    </row>
    <row r="2105" spans="19:19">
      <c r="S2105" s="3209"/>
    </row>
    <row r="2106" spans="19:19">
      <c r="S2106" s="3209"/>
    </row>
    <row r="2107" spans="19:19">
      <c r="S2107" s="3209"/>
    </row>
    <row r="2108" spans="19:19">
      <c r="S2108" s="3209"/>
    </row>
    <row r="2109" spans="19:19">
      <c r="S2109" s="3209"/>
    </row>
    <row r="2110" spans="19:19">
      <c r="S2110" s="3209"/>
    </row>
    <row r="2111" spans="19:19">
      <c r="S2111" s="3209"/>
    </row>
    <row r="2112" spans="19:19">
      <c r="S2112" s="3209"/>
    </row>
    <row r="2113" spans="19:19">
      <c r="S2113" s="3209"/>
    </row>
    <row r="2114" spans="19:19">
      <c r="S2114" s="3209"/>
    </row>
    <row r="2115" spans="19:19">
      <c r="S2115" s="3209"/>
    </row>
    <row r="2116" spans="19:19">
      <c r="S2116" s="3209"/>
    </row>
    <row r="2117" spans="19:19">
      <c r="S2117" s="3209"/>
    </row>
    <row r="2118" spans="19:19">
      <c r="S2118" s="3209"/>
    </row>
    <row r="2119" spans="19:19">
      <c r="S2119" s="3209"/>
    </row>
    <row r="2120" spans="19:19">
      <c r="S2120" s="3209"/>
    </row>
    <row r="2121" spans="19:19">
      <c r="S2121" s="3209"/>
    </row>
    <row r="2122" spans="19:19">
      <c r="S2122" s="3209"/>
    </row>
    <row r="2123" spans="19:19">
      <c r="S2123" s="3209"/>
    </row>
    <row r="2124" spans="19:19">
      <c r="S2124" s="3209"/>
    </row>
    <row r="2125" spans="19:19">
      <c r="S2125" s="3209"/>
    </row>
    <row r="2126" spans="19:19">
      <c r="S2126" s="3209"/>
    </row>
    <row r="2127" spans="19:19">
      <c r="S2127" s="3209"/>
    </row>
    <row r="2128" spans="19:19">
      <c r="S2128" s="3209"/>
    </row>
    <row r="2129" spans="19:19">
      <c r="S2129" s="3209"/>
    </row>
    <row r="2130" spans="19:19">
      <c r="S2130" s="3209"/>
    </row>
    <row r="2131" spans="19:19">
      <c r="S2131" s="3209"/>
    </row>
    <row r="2132" spans="19:19">
      <c r="S2132" s="3209"/>
    </row>
    <row r="2133" spans="19:19">
      <c r="S2133" s="3209"/>
    </row>
    <row r="2134" spans="19:19">
      <c r="S2134" s="3209"/>
    </row>
    <row r="2135" spans="19:19">
      <c r="S2135" s="3209"/>
    </row>
    <row r="2136" spans="19:19">
      <c r="S2136" s="3209"/>
    </row>
    <row r="2137" spans="19:19">
      <c r="S2137" s="3209"/>
    </row>
    <row r="2138" spans="19:19">
      <c r="S2138" s="3209"/>
    </row>
    <row r="2139" spans="19:19">
      <c r="S2139" s="3209"/>
    </row>
    <row r="2140" spans="19:19">
      <c r="S2140" s="3209"/>
    </row>
    <row r="2141" spans="19:19">
      <c r="S2141" s="3209"/>
    </row>
    <row r="2142" spans="19:19">
      <c r="S2142" s="3209"/>
    </row>
    <row r="2143" spans="19:19">
      <c r="S2143" s="3209"/>
    </row>
    <row r="2144" spans="19:19">
      <c r="S2144" s="3209"/>
    </row>
    <row r="2145" spans="19:19">
      <c r="S2145" s="3209"/>
    </row>
    <row r="2146" spans="19:19">
      <c r="S2146" s="3209"/>
    </row>
    <row r="2147" spans="19:19">
      <c r="S2147" s="3209"/>
    </row>
    <row r="2148" spans="19:19">
      <c r="S2148" s="3209"/>
    </row>
    <row r="2149" spans="19:19">
      <c r="S2149" s="3209"/>
    </row>
    <row r="2150" spans="19:19">
      <c r="S2150" s="3209"/>
    </row>
    <row r="2151" spans="19:19">
      <c r="S2151" s="3209"/>
    </row>
    <row r="2152" spans="19:19">
      <c r="S2152" s="3209"/>
    </row>
    <row r="2153" spans="19:19">
      <c r="S2153" s="3209"/>
    </row>
    <row r="2154" spans="19:19">
      <c r="S2154" s="3209"/>
    </row>
    <row r="2155" spans="19:19">
      <c r="S2155" s="3209"/>
    </row>
    <row r="2156" spans="19:19">
      <c r="S2156" s="3209"/>
    </row>
    <row r="2157" spans="19:19">
      <c r="S2157" s="3209"/>
    </row>
    <row r="2158" spans="19:19">
      <c r="S2158" s="3209"/>
    </row>
    <row r="2159" spans="19:19">
      <c r="S2159" s="3209"/>
    </row>
    <row r="2160" spans="19:19">
      <c r="S2160" s="3209"/>
    </row>
    <row r="2161" spans="19:19">
      <c r="S2161" s="3209"/>
    </row>
    <row r="2162" spans="19:19">
      <c r="S2162" s="3209"/>
    </row>
    <row r="2163" spans="19:19">
      <c r="S2163" s="3209"/>
    </row>
    <row r="2164" spans="19:19">
      <c r="S2164" s="3209"/>
    </row>
    <row r="2165" spans="19:19">
      <c r="S2165" s="3209"/>
    </row>
    <row r="2166" spans="19:19">
      <c r="S2166" s="3209"/>
    </row>
    <row r="2167" spans="19:19">
      <c r="S2167" s="3209"/>
    </row>
    <row r="2168" spans="19:19">
      <c r="S2168" s="3209"/>
    </row>
    <row r="2169" spans="19:19">
      <c r="S2169" s="3209"/>
    </row>
    <row r="2170" spans="19:19">
      <c r="S2170" s="3209"/>
    </row>
    <row r="2171" spans="19:19">
      <c r="S2171" s="3209"/>
    </row>
    <row r="2172" spans="19:19">
      <c r="S2172" s="3209"/>
    </row>
    <row r="2173" spans="19:19">
      <c r="S2173" s="3209"/>
    </row>
    <row r="2174" spans="19:19">
      <c r="S2174" s="3209"/>
    </row>
    <row r="2175" spans="19:19">
      <c r="S2175" s="3209"/>
    </row>
    <row r="2176" spans="19:19">
      <c r="S2176" s="3209"/>
    </row>
    <row r="2177" spans="19:19">
      <c r="S2177" s="3209"/>
    </row>
    <row r="2178" spans="19:19">
      <c r="S2178" s="3209"/>
    </row>
    <row r="2179" spans="19:19">
      <c r="S2179" s="3209"/>
    </row>
    <row r="2180" spans="19:19">
      <c r="S2180" s="3209"/>
    </row>
    <row r="2181" spans="19:19">
      <c r="S2181" s="3209"/>
    </row>
    <row r="2182" spans="19:19">
      <c r="S2182" s="3209"/>
    </row>
    <row r="2183" spans="19:19">
      <c r="S2183" s="3209"/>
    </row>
    <row r="2184" spans="19:19">
      <c r="S2184" s="3209"/>
    </row>
    <row r="2185" spans="19:19">
      <c r="S2185" s="3209"/>
    </row>
    <row r="2186" spans="19:19">
      <c r="S2186" s="3209"/>
    </row>
    <row r="2187" spans="19:19">
      <c r="S2187" s="3209"/>
    </row>
    <row r="2188" spans="19:19">
      <c r="S2188" s="3209"/>
    </row>
    <row r="2189" spans="19:19">
      <c r="S2189" s="3209"/>
    </row>
    <row r="2190" spans="19:19">
      <c r="S2190" s="3209"/>
    </row>
    <row r="2191" spans="19:19">
      <c r="S2191" s="3209"/>
    </row>
    <row r="2192" spans="19:19">
      <c r="S2192" s="3209"/>
    </row>
    <row r="2193" spans="19:19">
      <c r="S2193" s="3209"/>
    </row>
    <row r="2194" spans="19:19">
      <c r="S2194" s="3209"/>
    </row>
    <row r="2195" spans="19:19">
      <c r="S2195" s="3209"/>
    </row>
    <row r="2196" spans="19:19">
      <c r="S2196" s="3209"/>
    </row>
    <row r="2197" spans="19:19">
      <c r="S2197" s="3209"/>
    </row>
    <row r="2198" spans="19:19">
      <c r="S2198" s="3209"/>
    </row>
    <row r="2199" spans="19:19">
      <c r="S2199" s="3209"/>
    </row>
    <row r="2200" spans="19:19">
      <c r="S2200" s="3209"/>
    </row>
    <row r="2201" spans="19:19">
      <c r="S2201" s="3209"/>
    </row>
    <row r="2202" spans="19:19">
      <c r="S2202" s="3209"/>
    </row>
    <row r="2203" spans="19:19">
      <c r="S2203" s="3209"/>
    </row>
    <row r="2204" spans="19:19">
      <c r="S2204" s="3209"/>
    </row>
    <row r="2205" spans="19:19">
      <c r="S2205" s="3209"/>
    </row>
    <row r="2206" spans="19:19">
      <c r="S2206" s="3209"/>
    </row>
    <row r="2207" spans="19:19">
      <c r="S2207" s="3209"/>
    </row>
    <row r="2208" spans="19:19">
      <c r="S2208" s="3209"/>
    </row>
    <row r="2209" spans="19:19">
      <c r="S2209" s="3209"/>
    </row>
    <row r="2210" spans="19:19">
      <c r="S2210" s="3209"/>
    </row>
    <row r="2211" spans="19:19">
      <c r="S2211" s="3209"/>
    </row>
    <row r="2212" spans="19:19">
      <c r="S2212" s="3209"/>
    </row>
    <row r="2213" spans="19:19">
      <c r="S2213" s="3209"/>
    </row>
    <row r="2214" spans="19:19">
      <c r="S2214" s="3209"/>
    </row>
    <row r="2215" spans="19:19">
      <c r="S2215" s="3209"/>
    </row>
    <row r="2216" spans="19:19">
      <c r="S2216" s="3209"/>
    </row>
    <row r="2217" spans="19:19">
      <c r="S2217" s="3209"/>
    </row>
    <row r="2218" spans="19:19">
      <c r="S2218" s="3209"/>
    </row>
    <row r="2219" spans="19:19">
      <c r="S2219" s="3209"/>
    </row>
    <row r="2220" spans="19:19">
      <c r="S2220" s="3209"/>
    </row>
    <row r="2221" spans="19:19">
      <c r="S2221" s="3209"/>
    </row>
    <row r="2222" spans="19:19">
      <c r="S2222" s="3209"/>
    </row>
    <row r="2223" spans="19:19">
      <c r="S2223" s="3209"/>
    </row>
    <row r="2224" spans="19:19">
      <c r="S2224" s="3209"/>
    </row>
    <row r="2225" spans="19:19">
      <c r="S2225" s="3209"/>
    </row>
    <row r="2226" spans="19:19">
      <c r="S2226" s="3209"/>
    </row>
    <row r="2227" spans="19:19">
      <c r="S2227" s="3209"/>
    </row>
    <row r="2228" spans="19:19">
      <c r="S2228" s="3209"/>
    </row>
    <row r="2229" spans="19:19">
      <c r="S2229" s="3209"/>
    </row>
    <row r="2230" spans="19:19">
      <c r="S2230" s="3209"/>
    </row>
    <row r="2231" spans="19:19">
      <c r="S2231" s="3209"/>
    </row>
    <row r="2232" spans="19:19">
      <c r="S2232" s="3209"/>
    </row>
    <row r="2233" spans="19:19">
      <c r="S2233" s="3209"/>
    </row>
    <row r="2234" spans="19:19">
      <c r="S2234" s="3209"/>
    </row>
    <row r="2235" spans="19:19">
      <c r="S2235" s="3209"/>
    </row>
    <row r="2236" spans="19:19">
      <c r="S2236" s="3209"/>
    </row>
    <row r="2237" spans="19:19">
      <c r="S2237" s="3209"/>
    </row>
    <row r="2238" spans="19:19">
      <c r="S2238" s="3209"/>
    </row>
    <row r="2239" spans="19:19">
      <c r="S2239" s="3209"/>
    </row>
    <row r="2240" spans="19:19">
      <c r="S2240" s="3209"/>
    </row>
    <row r="2241" spans="19:19">
      <c r="S2241" s="3209"/>
    </row>
    <row r="2242" spans="19:19">
      <c r="S2242" s="3209"/>
    </row>
    <row r="2243" spans="19:19">
      <c r="S2243" s="3209"/>
    </row>
    <row r="2244" spans="19:19">
      <c r="S2244" s="3209"/>
    </row>
    <row r="2245" spans="19:19">
      <c r="S2245" s="3209"/>
    </row>
    <row r="2246" spans="19:19">
      <c r="S2246" s="3209"/>
    </row>
    <row r="2247" spans="19:19">
      <c r="S2247" s="3209"/>
    </row>
    <row r="2248" spans="19:19">
      <c r="S2248" s="3209"/>
    </row>
    <row r="2249" spans="19:19">
      <c r="S2249" s="3209"/>
    </row>
    <row r="2250" spans="19:19">
      <c r="S2250" s="3209"/>
    </row>
    <row r="2251" spans="19:19">
      <c r="S2251" s="3209"/>
    </row>
    <row r="2252" spans="19:19">
      <c r="S2252" s="3209"/>
    </row>
    <row r="2253" spans="19:19">
      <c r="S2253" s="3209"/>
    </row>
    <row r="2254" spans="19:19">
      <c r="S2254" s="3209"/>
    </row>
    <row r="2255" spans="19:19">
      <c r="S2255" s="3209"/>
    </row>
    <row r="2256" spans="19:19">
      <c r="S2256" s="3209"/>
    </row>
    <row r="2257" spans="19:19">
      <c r="S2257" s="3209"/>
    </row>
    <row r="2258" spans="19:19">
      <c r="S2258" s="3209"/>
    </row>
    <row r="2259" spans="19:19">
      <c r="S2259" s="3209"/>
    </row>
    <row r="2260" spans="19:19">
      <c r="S2260" s="3209"/>
    </row>
    <row r="2261" spans="19:19">
      <c r="S2261" s="3209"/>
    </row>
    <row r="2262" spans="19:19">
      <c r="S2262" s="3209"/>
    </row>
    <row r="2263" spans="19:19">
      <c r="S2263" s="3209"/>
    </row>
    <row r="2264" spans="19:19">
      <c r="S2264" s="3209"/>
    </row>
    <row r="2265" spans="19:19">
      <c r="S2265" s="3209"/>
    </row>
    <row r="2266" spans="19:19">
      <c r="S2266" s="3209"/>
    </row>
    <row r="2267" spans="19:19">
      <c r="S2267" s="3209"/>
    </row>
    <row r="2268" spans="19:19">
      <c r="S2268" s="3209"/>
    </row>
    <row r="2269" spans="19:19">
      <c r="S2269" s="3209"/>
    </row>
    <row r="2270" spans="19:19">
      <c r="S2270" s="3209"/>
    </row>
    <row r="2271" spans="19:19">
      <c r="S2271" s="3209"/>
    </row>
    <row r="2272" spans="19:19">
      <c r="S2272" s="3209"/>
    </row>
    <row r="2273" spans="19:19">
      <c r="S2273" s="3209"/>
    </row>
    <row r="2274" spans="19:19">
      <c r="S2274" s="3209"/>
    </row>
    <row r="2275" spans="19:19">
      <c r="S2275" s="3209"/>
    </row>
    <row r="2276" spans="19:19">
      <c r="S2276" s="3209"/>
    </row>
    <row r="2277" spans="19:19">
      <c r="S2277" s="3209"/>
    </row>
    <row r="2278" spans="19:19">
      <c r="S2278" s="3209"/>
    </row>
    <row r="2279" spans="19:19">
      <c r="S2279" s="3209"/>
    </row>
    <row r="2280" spans="19:19">
      <c r="S2280" s="3209"/>
    </row>
    <row r="2281" spans="19:19">
      <c r="S2281" s="3209"/>
    </row>
    <row r="2282" spans="19:19">
      <c r="S2282" s="3209"/>
    </row>
    <row r="2283" spans="19:19">
      <c r="S2283" s="3209"/>
    </row>
    <row r="2284" spans="19:19">
      <c r="S2284" s="3209"/>
    </row>
    <row r="2285" spans="19:19">
      <c r="S2285" s="3209"/>
    </row>
    <row r="2286" spans="19:19">
      <c r="S2286" s="3209"/>
    </row>
    <row r="2287" spans="19:19">
      <c r="S2287" s="3209"/>
    </row>
    <row r="2288" spans="19:19">
      <c r="S2288" s="3209"/>
    </row>
    <row r="2289" spans="19:19">
      <c r="S2289" s="3209"/>
    </row>
    <row r="2290" spans="19:19">
      <c r="S2290" s="3209"/>
    </row>
    <row r="2291" spans="19:19">
      <c r="S2291" s="3209"/>
    </row>
    <row r="2292" spans="19:19">
      <c r="S2292" s="3209"/>
    </row>
    <row r="2293" spans="19:19">
      <c r="S2293" s="3209"/>
    </row>
    <row r="2294" spans="19:19">
      <c r="S2294" s="3209"/>
    </row>
    <row r="2295" spans="19:19">
      <c r="S2295" s="3209"/>
    </row>
    <row r="2296" spans="19:19">
      <c r="S2296" s="3209"/>
    </row>
    <row r="2297" spans="19:19">
      <c r="S2297" s="3209"/>
    </row>
    <row r="2298" spans="19:19">
      <c r="S2298" s="3209"/>
    </row>
    <row r="2299" spans="19:19">
      <c r="S2299" s="3209"/>
    </row>
    <row r="2300" spans="19:19">
      <c r="S2300" s="3209"/>
    </row>
    <row r="2301" spans="19:19">
      <c r="S2301" s="3209"/>
    </row>
    <row r="2302" spans="19:19">
      <c r="S2302" s="3209"/>
    </row>
    <row r="2303" spans="19:19">
      <c r="S2303" s="3209"/>
    </row>
    <row r="2304" spans="19:19">
      <c r="S2304" s="3209"/>
    </row>
    <row r="2305" spans="19:19">
      <c r="S2305" s="3209"/>
    </row>
    <row r="2306" spans="19:19">
      <c r="S2306" s="3209"/>
    </row>
    <row r="2307" spans="19:19">
      <c r="S2307" s="3209"/>
    </row>
    <row r="2308" spans="19:19">
      <c r="S2308" s="3209"/>
    </row>
    <row r="2309" spans="19:19">
      <c r="S2309" s="3209"/>
    </row>
    <row r="2310" spans="19:19">
      <c r="S2310" s="3209"/>
    </row>
    <row r="2311" spans="19:19">
      <c r="S2311" s="3209"/>
    </row>
    <row r="2312" spans="19:19">
      <c r="S2312" s="3209"/>
    </row>
    <row r="2313" spans="19:19">
      <c r="S2313" s="3209"/>
    </row>
    <row r="2314" spans="19:19">
      <c r="S2314" s="3209"/>
    </row>
    <row r="2315" spans="19:19">
      <c r="S2315" s="3209"/>
    </row>
    <row r="2316" spans="19:19">
      <c r="S2316" s="3209"/>
    </row>
    <row r="2317" spans="19:19">
      <c r="S2317" s="3209"/>
    </row>
    <row r="2318" spans="19:19">
      <c r="S2318" s="3209"/>
    </row>
    <row r="2319" spans="19:19">
      <c r="S2319" s="3209"/>
    </row>
    <row r="2320" spans="19:19">
      <c r="S2320" s="3209"/>
    </row>
    <row r="2321" spans="19:19">
      <c r="S2321" s="3209"/>
    </row>
    <row r="2322" spans="19:19">
      <c r="S2322" s="3209"/>
    </row>
    <row r="2323" spans="19:19">
      <c r="S2323" s="3209"/>
    </row>
    <row r="2324" spans="19:19">
      <c r="S2324" s="3209"/>
    </row>
    <row r="2325" spans="19:19">
      <c r="S2325" s="3209"/>
    </row>
    <row r="2326" spans="19:19">
      <c r="S2326" s="3209"/>
    </row>
    <row r="2327" spans="19:19">
      <c r="S2327" s="3209"/>
    </row>
    <row r="2328" spans="19:19">
      <c r="S2328" s="3209"/>
    </row>
    <row r="2329" spans="19:19">
      <c r="S2329" s="3209"/>
    </row>
    <row r="2330" spans="19:19">
      <c r="S2330" s="3209"/>
    </row>
    <row r="2331" spans="19:19">
      <c r="S2331" s="3209"/>
    </row>
    <row r="2332" spans="19:19">
      <c r="S2332" s="3209"/>
    </row>
    <row r="2333" spans="19:19">
      <c r="S2333" s="3209"/>
    </row>
    <row r="2334" spans="19:19">
      <c r="S2334" s="3209"/>
    </row>
    <row r="2335" spans="19:19">
      <c r="S2335" s="3209"/>
    </row>
    <row r="2336" spans="19:19">
      <c r="S2336" s="3209"/>
    </row>
    <row r="2337" spans="19:19">
      <c r="S2337" s="3209"/>
    </row>
    <row r="2338" spans="19:19">
      <c r="S2338" s="3209"/>
    </row>
    <row r="2339" spans="19:19">
      <c r="S2339" s="3209"/>
    </row>
    <row r="2340" spans="19:19">
      <c r="S2340" s="3209"/>
    </row>
    <row r="2341" spans="19:19">
      <c r="S2341" s="3209"/>
    </row>
    <row r="2342" spans="19:19">
      <c r="S2342" s="3209"/>
    </row>
    <row r="2343" spans="19:19">
      <c r="S2343" s="3209"/>
    </row>
    <row r="2344" spans="19:19">
      <c r="S2344" s="3209"/>
    </row>
    <row r="2345" spans="19:19">
      <c r="S2345" s="3209"/>
    </row>
    <row r="2346" spans="19:19">
      <c r="S2346" s="3209"/>
    </row>
    <row r="2347" spans="19:19">
      <c r="S2347" s="3209"/>
    </row>
    <row r="2348" spans="19:19">
      <c r="S2348" s="3209"/>
    </row>
    <row r="2349" spans="19:19">
      <c r="S2349" s="3209"/>
    </row>
    <row r="2350" spans="19:19">
      <c r="S2350" s="3209"/>
    </row>
    <row r="2351" spans="19:19">
      <c r="S2351" s="3209"/>
    </row>
    <row r="2352" spans="19:19">
      <c r="S2352" s="3209"/>
    </row>
    <row r="2353" spans="19:19">
      <c r="S2353" s="3209"/>
    </row>
    <row r="2354" spans="19:19">
      <c r="S2354" s="3209"/>
    </row>
    <row r="2355" spans="19:19">
      <c r="S2355" s="3209"/>
    </row>
    <row r="2356" spans="19:19">
      <c r="S2356" s="3209"/>
    </row>
    <row r="2357" spans="19:19">
      <c r="S2357" s="3209"/>
    </row>
    <row r="2358" spans="19:19">
      <c r="S2358" s="3209"/>
    </row>
    <row r="2359" spans="19:19">
      <c r="S2359" s="3209"/>
    </row>
    <row r="2360" spans="19:19">
      <c r="S2360" s="3209"/>
    </row>
    <row r="2361" spans="19:19">
      <c r="S2361" s="3209"/>
    </row>
    <row r="2362" spans="19:19">
      <c r="S2362" s="3209"/>
    </row>
    <row r="2363" spans="19:19">
      <c r="S2363" s="3209"/>
    </row>
    <row r="2364" spans="19:19">
      <c r="S2364" s="3209"/>
    </row>
    <row r="2365" spans="19:19">
      <c r="S2365" s="3209"/>
    </row>
    <row r="2366" spans="19:19">
      <c r="S2366" s="3209"/>
    </row>
    <row r="2367" spans="19:19">
      <c r="S2367" s="3209"/>
    </row>
    <row r="2368" spans="19:19">
      <c r="S2368" s="3209"/>
    </row>
    <row r="2369" spans="19:19">
      <c r="S2369" s="3209"/>
    </row>
    <row r="2370" spans="19:19">
      <c r="S2370" s="3209"/>
    </row>
    <row r="2371" spans="19:19">
      <c r="S2371" s="3209"/>
    </row>
    <row r="2372" spans="19:19">
      <c r="S2372" s="3209"/>
    </row>
    <row r="2373" spans="19:19">
      <c r="S2373" s="3209"/>
    </row>
    <row r="2374" spans="19:19">
      <c r="S2374" s="3209"/>
    </row>
    <row r="2375" spans="19:19">
      <c r="S2375" s="3209"/>
    </row>
    <row r="2376" spans="19:19">
      <c r="S2376" s="3209"/>
    </row>
    <row r="2377" spans="19:19">
      <c r="S2377" s="3209"/>
    </row>
    <row r="2378" spans="19:19">
      <c r="S2378" s="3209"/>
    </row>
    <row r="2379" spans="19:19">
      <c r="S2379" s="3209"/>
    </row>
    <row r="2380" spans="19:19">
      <c r="S2380" s="3209"/>
    </row>
    <row r="2381" spans="19:19">
      <c r="S2381" s="3209"/>
    </row>
    <row r="2382" spans="19:19">
      <c r="S2382" s="3209"/>
    </row>
    <row r="2383" spans="19:19">
      <c r="S2383" s="3209"/>
    </row>
    <row r="2384" spans="19:19">
      <c r="S2384" s="3209"/>
    </row>
    <row r="2385" spans="19:19">
      <c r="S2385" s="3209"/>
    </row>
    <row r="2386" spans="19:19">
      <c r="S2386" s="3209"/>
    </row>
    <row r="2387" spans="19:19">
      <c r="S2387" s="3209"/>
    </row>
    <row r="2388" spans="19:19">
      <c r="S2388" s="3209"/>
    </row>
    <row r="2389" spans="19:19">
      <c r="S2389" s="3209"/>
    </row>
    <row r="2390" spans="19:19">
      <c r="S2390" s="3209"/>
    </row>
    <row r="2391" spans="19:19">
      <c r="S2391" s="3209"/>
    </row>
    <row r="2392" spans="19:19">
      <c r="S2392" s="3209"/>
    </row>
    <row r="2393" spans="19:19">
      <c r="S2393" s="3209"/>
    </row>
    <row r="2394" spans="19:19">
      <c r="S2394" s="3209"/>
    </row>
    <row r="2395" spans="19:19">
      <c r="S2395" s="3209"/>
    </row>
    <row r="2396" spans="19:19">
      <c r="S2396" s="3209"/>
    </row>
    <row r="2397" spans="19:19">
      <c r="S2397" s="3209"/>
    </row>
    <row r="2398" spans="19:19">
      <c r="S2398" s="3209"/>
    </row>
    <row r="2399" spans="19:19">
      <c r="S2399" s="3209"/>
    </row>
    <row r="2400" spans="19:19">
      <c r="S2400" s="3209"/>
    </row>
    <row r="2401" spans="19:19">
      <c r="S2401" s="3209"/>
    </row>
    <row r="2402" spans="19:19">
      <c r="S2402" s="3209"/>
    </row>
    <row r="2403" spans="19:19">
      <c r="S2403" s="3209"/>
    </row>
    <row r="2404" spans="19:19">
      <c r="S2404" s="3209"/>
    </row>
    <row r="2405" spans="19:19">
      <c r="S2405" s="3209"/>
    </row>
    <row r="2406" spans="19:19">
      <c r="S2406" s="3209"/>
    </row>
    <row r="2407" spans="19:19">
      <c r="S2407" s="3209"/>
    </row>
    <row r="2408" spans="19:19">
      <c r="S2408" s="3209"/>
    </row>
    <row r="2409" spans="19:19">
      <c r="S2409" s="3209"/>
    </row>
    <row r="2410" spans="19:19">
      <c r="S2410" s="3209"/>
    </row>
    <row r="2411" spans="19:19">
      <c r="S2411" s="3209"/>
    </row>
    <row r="2412" spans="19:19">
      <c r="S2412" s="3209"/>
    </row>
    <row r="2413" spans="19:19">
      <c r="S2413" s="3209"/>
    </row>
    <row r="2414" spans="19:19">
      <c r="S2414" s="3209"/>
    </row>
    <row r="2415" spans="19:19">
      <c r="S2415" s="3209"/>
    </row>
    <row r="2416" spans="19:19">
      <c r="S2416" s="3209"/>
    </row>
    <row r="2417" spans="19:19">
      <c r="S2417" s="3209"/>
    </row>
    <row r="2418" spans="19:19">
      <c r="S2418" s="3209"/>
    </row>
    <row r="2419" spans="19:19">
      <c r="S2419" s="3209"/>
    </row>
    <row r="2420" spans="19:19">
      <c r="S2420" s="3209"/>
    </row>
    <row r="2421" spans="19:19">
      <c r="S2421" s="3209"/>
    </row>
    <row r="2422" spans="19:19">
      <c r="S2422" s="3209"/>
    </row>
    <row r="2423" spans="19:19">
      <c r="S2423" s="3209"/>
    </row>
    <row r="2424" spans="19:19">
      <c r="S2424" s="3209"/>
    </row>
    <row r="2425" spans="19:19">
      <c r="S2425" s="3209"/>
    </row>
    <row r="2426" spans="19:19">
      <c r="S2426" s="3209"/>
    </row>
    <row r="2427" spans="19:19">
      <c r="S2427" s="3209"/>
    </row>
    <row r="2428" spans="19:19">
      <c r="S2428" s="3209"/>
    </row>
    <row r="2429" spans="19:19">
      <c r="S2429" s="3209"/>
    </row>
    <row r="2430" spans="19:19">
      <c r="S2430" s="3209"/>
    </row>
    <row r="2431" spans="19:19">
      <c r="S2431" s="3209"/>
    </row>
    <row r="2432" spans="19:19">
      <c r="S2432" s="3209"/>
    </row>
    <row r="2433" spans="19:19">
      <c r="S2433" s="3209"/>
    </row>
    <row r="2434" spans="19:19">
      <c r="S2434" s="3209"/>
    </row>
    <row r="2435" spans="19:19">
      <c r="S2435" s="3209"/>
    </row>
    <row r="2436" spans="19:19">
      <c r="S2436" s="3209"/>
    </row>
    <row r="2437" spans="19:19">
      <c r="S2437" s="3209"/>
    </row>
    <row r="2438" spans="19:19">
      <c r="S2438" s="3209"/>
    </row>
    <row r="2439" spans="19:19">
      <c r="S2439" s="3209"/>
    </row>
    <row r="2440" spans="19:19">
      <c r="S2440" s="3209"/>
    </row>
    <row r="2441" spans="19:19">
      <c r="S2441" s="3209"/>
    </row>
    <row r="2442" spans="19:19">
      <c r="S2442" s="3209"/>
    </row>
    <row r="2443" spans="19:19">
      <c r="S2443" s="3209"/>
    </row>
    <row r="2444" spans="19:19">
      <c r="S2444" s="3209"/>
    </row>
    <row r="2445" spans="19:19">
      <c r="S2445" s="3209"/>
    </row>
    <row r="2446" spans="19:19">
      <c r="S2446" s="3209"/>
    </row>
    <row r="2447" spans="19:19">
      <c r="S2447" s="3209"/>
    </row>
    <row r="2448" spans="19:19">
      <c r="S2448" s="3209"/>
    </row>
    <row r="2449" spans="19:19">
      <c r="S2449" s="3209"/>
    </row>
    <row r="2450" spans="19:19">
      <c r="S2450" s="3209"/>
    </row>
    <row r="2451" spans="19:19">
      <c r="S2451" s="3209"/>
    </row>
    <row r="2452" spans="19:19">
      <c r="S2452" s="3209"/>
    </row>
    <row r="2453" spans="19:19">
      <c r="S2453" s="3209"/>
    </row>
    <row r="2454" spans="19:19">
      <c r="S2454" s="3209"/>
    </row>
    <row r="2455" spans="19:19">
      <c r="S2455" s="3209"/>
    </row>
    <row r="2456" spans="19:19">
      <c r="S2456" s="3209"/>
    </row>
    <row r="2457" spans="19:19">
      <c r="S2457" s="3209"/>
    </row>
    <row r="2458" spans="19:19">
      <c r="S2458" s="3209"/>
    </row>
    <row r="2459" spans="19:19">
      <c r="S2459" s="3209"/>
    </row>
    <row r="2460" spans="19:19">
      <c r="S2460" s="3209"/>
    </row>
    <row r="2461" spans="19:19">
      <c r="S2461" s="3209"/>
    </row>
    <row r="2462" spans="19:19">
      <c r="S2462" s="3209"/>
    </row>
    <row r="2463" spans="19:19">
      <c r="S2463" s="3209"/>
    </row>
    <row r="2464" spans="19:19">
      <c r="S2464" s="3209"/>
    </row>
    <row r="2465" spans="19:19">
      <c r="S2465" s="3209"/>
    </row>
    <row r="2466" spans="19:19">
      <c r="S2466" s="3209"/>
    </row>
    <row r="2467" spans="19:19">
      <c r="S2467" s="3209"/>
    </row>
    <row r="2468" spans="19:19">
      <c r="S2468" s="3209"/>
    </row>
    <row r="2469" spans="19:19">
      <c r="S2469" s="3209"/>
    </row>
    <row r="2470" spans="19:19">
      <c r="S2470" s="3209"/>
    </row>
    <row r="2471" spans="19:19">
      <c r="S2471" s="3209"/>
    </row>
    <row r="2472" spans="19:19">
      <c r="S2472" s="3209"/>
    </row>
    <row r="2473" spans="19:19">
      <c r="S2473" s="3209"/>
    </row>
    <row r="2474" spans="19:19">
      <c r="S2474" s="3209"/>
    </row>
    <row r="2475" spans="19:19">
      <c r="S2475" s="3209"/>
    </row>
    <row r="2476" spans="19:19">
      <c r="S2476" s="3209"/>
    </row>
    <row r="2477" spans="19:19">
      <c r="S2477" s="3209"/>
    </row>
    <row r="2478" spans="19:19">
      <c r="S2478" s="3209"/>
    </row>
    <row r="2479" spans="19:19">
      <c r="S2479" s="3209"/>
    </row>
    <row r="2480" spans="19:19">
      <c r="S2480" s="3209"/>
    </row>
    <row r="2481" spans="19:19">
      <c r="S2481" s="3209"/>
    </row>
    <row r="2482" spans="19:19">
      <c r="S2482" s="3209"/>
    </row>
    <row r="2483" spans="19:19">
      <c r="S2483" s="3209"/>
    </row>
    <row r="2484" spans="19:19">
      <c r="S2484" s="3209"/>
    </row>
    <row r="2485" spans="19:19">
      <c r="S2485" s="3209"/>
    </row>
    <row r="2486" spans="19:19">
      <c r="S2486" s="3209"/>
    </row>
    <row r="2487" spans="19:19">
      <c r="S2487" s="3209"/>
    </row>
    <row r="2488" spans="19:19">
      <c r="S2488" s="3209"/>
    </row>
    <row r="2489" spans="19:19">
      <c r="S2489" s="3209"/>
    </row>
    <row r="2490" spans="19:19">
      <c r="S2490" s="3209"/>
    </row>
    <row r="2491" spans="19:19">
      <c r="S2491" s="3209"/>
    </row>
    <row r="2492" spans="19:19">
      <c r="S2492" s="3209"/>
    </row>
    <row r="2493" spans="19:19">
      <c r="S2493" s="3209"/>
    </row>
    <row r="2494" spans="19:19">
      <c r="S2494" s="3209"/>
    </row>
    <row r="2495" spans="19:19">
      <c r="S2495" s="3209"/>
    </row>
    <row r="2496" spans="19:19">
      <c r="S2496" s="3209"/>
    </row>
    <row r="2497" spans="19:19">
      <c r="S2497" s="3209"/>
    </row>
    <row r="2498" spans="19:19">
      <c r="S2498" s="3209"/>
    </row>
    <row r="2499" spans="19:19">
      <c r="S2499" s="3209"/>
    </row>
    <row r="2500" spans="19:19">
      <c r="S2500" s="3209"/>
    </row>
    <row r="2501" spans="19:19">
      <c r="S2501" s="3209"/>
    </row>
    <row r="2502" spans="19:19">
      <c r="S2502" s="3209"/>
    </row>
    <row r="2503" spans="19:19">
      <c r="S2503" s="3209"/>
    </row>
    <row r="2504" spans="19:19">
      <c r="S2504" s="3209"/>
    </row>
    <row r="2505" spans="19:19">
      <c r="S2505" s="3209"/>
    </row>
    <row r="2506" spans="19:19">
      <c r="S2506" s="3209"/>
    </row>
    <row r="2507" spans="19:19">
      <c r="S2507" s="3209"/>
    </row>
    <row r="2508" spans="19:19">
      <c r="S2508" s="3209"/>
    </row>
    <row r="2509" spans="19:19">
      <c r="S2509" s="3209"/>
    </row>
    <row r="2510" spans="19:19">
      <c r="S2510" s="3209"/>
    </row>
    <row r="2511" spans="19:19">
      <c r="S2511" s="3209"/>
    </row>
    <row r="2512" spans="19:19">
      <c r="S2512" s="3209"/>
    </row>
    <row r="2513" spans="19:19">
      <c r="S2513" s="3209"/>
    </row>
    <row r="2514" spans="19:19">
      <c r="S2514" s="3209"/>
    </row>
    <row r="2515" spans="19:19">
      <c r="S2515" s="3209"/>
    </row>
    <row r="2516" spans="19:19">
      <c r="S2516" s="3209"/>
    </row>
    <row r="2517" spans="19:19">
      <c r="S2517" s="3209"/>
    </row>
    <row r="2518" spans="19:19">
      <c r="S2518" s="3209"/>
    </row>
    <row r="2519" spans="19:19">
      <c r="S2519" s="3209"/>
    </row>
    <row r="2520" spans="19:19">
      <c r="S2520" s="3209"/>
    </row>
    <row r="2521" spans="19:19">
      <c r="S2521" s="3209"/>
    </row>
    <row r="2522" spans="19:19">
      <c r="S2522" s="3209"/>
    </row>
    <row r="2523" spans="19:19">
      <c r="S2523" s="3209"/>
    </row>
    <row r="2524" spans="19:19">
      <c r="S2524" s="3209"/>
    </row>
    <row r="2525" spans="19:19">
      <c r="S2525" s="3209"/>
    </row>
    <row r="2526" spans="19:19">
      <c r="S2526" s="3209"/>
    </row>
    <row r="2527" spans="19:19">
      <c r="S2527" s="3209"/>
    </row>
    <row r="2528" spans="19:19">
      <c r="S2528" s="3209"/>
    </row>
    <row r="2529" spans="19:19">
      <c r="S2529" s="3209"/>
    </row>
    <row r="2530" spans="19:19">
      <c r="S2530" s="3209"/>
    </row>
    <row r="2531" spans="19:19">
      <c r="S2531" s="3209"/>
    </row>
    <row r="2532" spans="19:19">
      <c r="S2532" s="3209"/>
    </row>
    <row r="2533" spans="19:19">
      <c r="S2533" s="3209"/>
    </row>
    <row r="2534" spans="19:19">
      <c r="S2534" s="3209"/>
    </row>
    <row r="2535" spans="19:19">
      <c r="S2535" s="3209"/>
    </row>
    <row r="2536" spans="19:19">
      <c r="S2536" s="3209"/>
    </row>
    <row r="2537" spans="19:19">
      <c r="S2537" s="3209"/>
    </row>
    <row r="2538" spans="19:19">
      <c r="S2538" s="3209"/>
    </row>
    <row r="2539" spans="19:19">
      <c r="S2539" s="3209"/>
    </row>
    <row r="2540" spans="19:19">
      <c r="S2540" s="3209"/>
    </row>
    <row r="2541" spans="19:19">
      <c r="S2541" s="3209"/>
    </row>
    <row r="2542" spans="19:19">
      <c r="S2542" s="3209"/>
    </row>
    <row r="2543" spans="19:19">
      <c r="S2543" s="3209"/>
    </row>
    <row r="2544" spans="19:19">
      <c r="S2544" s="3209"/>
    </row>
    <row r="2545" spans="19:19">
      <c r="S2545" s="3209"/>
    </row>
    <row r="2546" spans="19:19">
      <c r="S2546" s="3209"/>
    </row>
    <row r="2547" spans="19:19">
      <c r="S2547" s="3209"/>
    </row>
    <row r="2548" spans="19:19">
      <c r="S2548" s="3209"/>
    </row>
    <row r="2549" spans="19:19">
      <c r="S2549" s="3209"/>
    </row>
    <row r="2550" spans="19:19">
      <c r="S2550" s="3209"/>
    </row>
    <row r="2551" spans="19:19">
      <c r="S2551" s="3209"/>
    </row>
    <row r="2552" spans="19:19">
      <c r="S2552" s="3209"/>
    </row>
    <row r="2553" spans="19:19">
      <c r="S2553" s="3209"/>
    </row>
    <row r="2554" spans="19:19">
      <c r="S2554" s="3209"/>
    </row>
    <row r="2555" spans="19:19">
      <c r="S2555" s="3209"/>
    </row>
    <row r="2556" spans="19:19">
      <c r="S2556" s="3209"/>
    </row>
    <row r="2557" spans="19:19">
      <c r="S2557" s="3209"/>
    </row>
    <row r="2558" spans="19:19">
      <c r="S2558" s="3209"/>
    </row>
    <row r="2559" spans="19:19">
      <c r="S2559" s="3209"/>
    </row>
    <row r="2560" spans="19:19">
      <c r="S2560" s="3209"/>
    </row>
    <row r="2561" spans="19:19">
      <c r="S2561" s="3209"/>
    </row>
    <row r="2562" spans="19:19">
      <c r="S2562" s="3209"/>
    </row>
    <row r="2563" spans="19:19">
      <c r="S2563" s="3209"/>
    </row>
    <row r="2564" spans="19:19">
      <c r="S2564" s="3209"/>
    </row>
    <row r="2565" spans="19:19">
      <c r="S2565" s="3209"/>
    </row>
    <row r="2566" spans="19:19">
      <c r="S2566" s="3209"/>
    </row>
    <row r="2567" spans="19:19">
      <c r="S2567" s="3209"/>
    </row>
    <row r="2568" spans="19:19">
      <c r="S2568" s="3209"/>
    </row>
    <row r="2569" spans="19:19">
      <c r="S2569" s="3209"/>
    </row>
    <row r="2570" spans="19:19">
      <c r="S2570" s="3209"/>
    </row>
    <row r="2571" spans="19:19">
      <c r="S2571" s="3209"/>
    </row>
    <row r="2572" spans="19:19">
      <c r="S2572" s="3209"/>
    </row>
    <row r="2573" spans="19:19">
      <c r="S2573" s="3209"/>
    </row>
    <row r="2574" spans="19:19">
      <c r="S2574" s="3209"/>
    </row>
    <row r="2575" spans="19:19">
      <c r="S2575" s="3209"/>
    </row>
    <row r="2576" spans="19:19">
      <c r="S2576" s="3209"/>
    </row>
    <row r="2577" spans="19:19">
      <c r="S2577" s="3209"/>
    </row>
    <row r="2578" spans="19:19">
      <c r="S2578" s="3209"/>
    </row>
    <row r="2579" spans="19:19">
      <c r="S2579" s="3209"/>
    </row>
    <row r="2580" spans="19:19">
      <c r="S2580" s="3209"/>
    </row>
    <row r="2581" spans="19:19">
      <c r="S2581" s="3209"/>
    </row>
    <row r="2582" spans="19:19">
      <c r="S2582" s="3209"/>
    </row>
    <row r="2583" spans="19:19">
      <c r="S2583" s="3209"/>
    </row>
    <row r="2584" spans="19:19">
      <c r="S2584" s="3209"/>
    </row>
    <row r="2585" spans="19:19">
      <c r="S2585" s="3209"/>
    </row>
    <row r="2586" spans="19:19">
      <c r="S2586" s="3209"/>
    </row>
    <row r="2587" spans="19:19">
      <c r="S2587" s="3209"/>
    </row>
    <row r="2588" spans="19:19">
      <c r="S2588" s="3209"/>
    </row>
    <row r="2589" spans="19:19">
      <c r="S2589" s="3209"/>
    </row>
    <row r="2590" spans="19:19">
      <c r="S2590" s="3209"/>
    </row>
    <row r="2591" spans="19:19">
      <c r="S2591" s="3209"/>
    </row>
    <row r="2592" spans="19:19">
      <c r="S2592" s="3209"/>
    </row>
    <row r="2593" spans="19:19">
      <c r="S2593" s="3209"/>
    </row>
    <row r="2594" spans="19:19">
      <c r="S2594" s="3209"/>
    </row>
    <row r="2595" spans="19:19">
      <c r="S2595" s="3209"/>
    </row>
    <row r="2596" spans="19:19">
      <c r="S2596" s="3209"/>
    </row>
    <row r="2597" spans="19:19">
      <c r="S2597" s="3209"/>
    </row>
    <row r="2598" spans="19:19">
      <c r="S2598" s="3209"/>
    </row>
    <row r="2599" spans="19:19">
      <c r="S2599" s="3209"/>
    </row>
    <row r="2600" spans="19:19">
      <c r="S2600" s="3209"/>
    </row>
    <row r="2601" spans="19:19">
      <c r="S2601" s="3209"/>
    </row>
    <row r="2602" spans="19:19">
      <c r="S2602" s="3209"/>
    </row>
    <row r="2603" spans="19:19">
      <c r="S2603" s="3209"/>
    </row>
    <row r="2604" spans="19:19">
      <c r="S2604" s="3209"/>
    </row>
    <row r="2605" spans="19:19">
      <c r="S2605" s="3209"/>
    </row>
    <row r="2606" spans="19:19">
      <c r="S2606" s="3209"/>
    </row>
    <row r="2607" spans="19:19">
      <c r="S2607" s="3209"/>
    </row>
    <row r="2608" spans="19:19">
      <c r="S2608" s="3209"/>
    </row>
    <row r="2609" spans="19:19">
      <c r="S2609" s="3209"/>
    </row>
    <row r="2610" spans="19:19">
      <c r="S2610" s="3209"/>
    </row>
    <row r="2611" spans="19:19">
      <c r="S2611" s="3209"/>
    </row>
    <row r="2612" spans="19:19">
      <c r="S2612" s="3209"/>
    </row>
    <row r="2613" spans="19:19">
      <c r="S2613" s="3209"/>
    </row>
    <row r="2614" spans="19:19">
      <c r="S2614" s="3209"/>
    </row>
    <row r="2615" spans="19:19">
      <c r="S2615" s="3209"/>
    </row>
    <row r="2616" spans="19:19">
      <c r="S2616" s="3209"/>
    </row>
    <row r="2617" spans="19:19">
      <c r="S2617" s="3209"/>
    </row>
    <row r="2618" spans="19:19">
      <c r="S2618" s="3209"/>
    </row>
    <row r="2619" spans="19:19">
      <c r="S2619" s="3209"/>
    </row>
    <row r="2620" spans="19:19">
      <c r="S2620" s="3209"/>
    </row>
    <row r="2621" spans="19:19">
      <c r="S2621" s="3209"/>
    </row>
    <row r="2622" spans="19:19">
      <c r="S2622" s="3209"/>
    </row>
    <row r="2623" spans="19:19">
      <c r="S2623" s="3209"/>
    </row>
    <row r="2624" spans="19:19">
      <c r="S2624" s="3209"/>
    </row>
    <row r="2625" spans="19:19">
      <c r="S2625" s="3209"/>
    </row>
    <row r="2626" spans="19:19">
      <c r="S2626" s="3209"/>
    </row>
    <row r="2627" spans="19:19">
      <c r="S2627" s="3209"/>
    </row>
    <row r="2628" spans="19:19">
      <c r="S2628" s="3209"/>
    </row>
    <row r="2629" spans="19:19">
      <c r="S2629" s="3209"/>
    </row>
    <row r="2630" spans="19:19">
      <c r="S2630" s="3209"/>
    </row>
    <row r="2631" spans="19:19">
      <c r="S2631" s="3209"/>
    </row>
    <row r="2632" spans="19:19">
      <c r="S2632" s="3209"/>
    </row>
    <row r="2633" spans="19:19">
      <c r="S2633" s="3209"/>
    </row>
    <row r="2634" spans="19:19">
      <c r="S2634" s="3209"/>
    </row>
    <row r="2635" spans="19:19">
      <c r="S2635" s="3209"/>
    </row>
    <row r="2636" spans="19:19">
      <c r="S2636" s="3209"/>
    </row>
    <row r="2637" spans="19:19">
      <c r="S2637" s="3209"/>
    </row>
    <row r="2638" spans="19:19">
      <c r="S2638" s="3209"/>
    </row>
    <row r="2639" spans="19:19">
      <c r="S2639" s="3209"/>
    </row>
    <row r="2640" spans="19:19">
      <c r="S2640" s="3209"/>
    </row>
    <row r="2641" spans="19:19">
      <c r="S2641" s="3209"/>
    </row>
    <row r="2642" spans="19:19">
      <c r="S2642" s="3209"/>
    </row>
    <row r="2643" spans="19:19">
      <c r="S2643" s="3209"/>
    </row>
    <row r="2644" spans="19:19">
      <c r="S2644" s="3209"/>
    </row>
    <row r="2645" spans="19:19">
      <c r="S2645" s="3209"/>
    </row>
    <row r="2646" spans="19:19">
      <c r="S2646" s="3209"/>
    </row>
    <row r="2647" spans="19:19">
      <c r="S2647" s="3209"/>
    </row>
    <row r="2648" spans="19:19">
      <c r="S2648" s="3209"/>
    </row>
    <row r="2649" spans="19:19">
      <c r="S2649" s="3209"/>
    </row>
    <row r="2650" spans="19:19">
      <c r="S2650" s="3209"/>
    </row>
    <row r="2651" spans="19:19">
      <c r="S2651" s="3209"/>
    </row>
    <row r="2652" spans="19:19">
      <c r="S2652" s="3209"/>
    </row>
    <row r="2653" spans="19:19">
      <c r="S2653" s="3209"/>
    </row>
    <row r="2654" spans="19:19">
      <c r="S2654" s="3209"/>
    </row>
    <row r="2655" spans="19:19">
      <c r="S2655" s="3209"/>
    </row>
    <row r="2656" spans="19:19">
      <c r="S2656" s="3209"/>
    </row>
    <row r="2657" spans="19:19">
      <c r="S2657" s="3209"/>
    </row>
    <row r="2658" spans="19:19">
      <c r="S2658" s="3209"/>
    </row>
    <row r="2659" spans="19:19">
      <c r="S2659" s="3209"/>
    </row>
    <row r="2660" spans="19:19">
      <c r="S2660" s="3209"/>
    </row>
    <row r="2661" spans="19:19">
      <c r="S2661" s="3209"/>
    </row>
    <row r="2662" spans="19:19">
      <c r="S2662" s="3209"/>
    </row>
    <row r="2663" spans="19:19">
      <c r="S2663" s="3209"/>
    </row>
    <row r="2664" spans="19:19">
      <c r="S2664" s="3209"/>
    </row>
    <row r="2665" spans="19:19">
      <c r="S2665" s="3209"/>
    </row>
    <row r="2666" spans="19:19">
      <c r="S2666" s="3209"/>
    </row>
    <row r="2667" spans="19:19">
      <c r="S2667" s="3209"/>
    </row>
    <row r="2668" spans="19:19">
      <c r="S2668" s="3209"/>
    </row>
    <row r="2669" spans="19:19">
      <c r="S2669" s="3209"/>
    </row>
    <row r="2670" spans="19:19">
      <c r="S2670" s="3209"/>
    </row>
    <row r="2671" spans="19:19">
      <c r="S2671" s="3209"/>
    </row>
    <row r="2672" spans="19:19">
      <c r="S2672" s="3209"/>
    </row>
    <row r="2673" spans="19:19">
      <c r="S2673" s="3209"/>
    </row>
    <row r="2674" spans="19:19">
      <c r="S2674" s="3209"/>
    </row>
    <row r="2675" spans="19:19">
      <c r="S2675" s="3209"/>
    </row>
    <row r="2676" spans="19:19">
      <c r="S2676" s="3209"/>
    </row>
    <row r="2677" spans="19:19">
      <c r="S2677" s="3209"/>
    </row>
    <row r="2678" spans="19:19">
      <c r="S2678" s="3209"/>
    </row>
    <row r="2679" spans="19:19">
      <c r="S2679" s="3209"/>
    </row>
    <row r="2680" spans="19:19">
      <c r="S2680" s="3209"/>
    </row>
    <row r="2681" spans="19:19">
      <c r="S2681" s="3209"/>
    </row>
    <row r="2682" spans="19:19">
      <c r="S2682" s="3209"/>
    </row>
    <row r="2683" spans="19:19">
      <c r="S2683" s="3209"/>
    </row>
    <row r="2684" spans="19:19">
      <c r="S2684" s="3209"/>
    </row>
    <row r="2685" spans="19:19">
      <c r="S2685" s="3209"/>
    </row>
    <row r="2686" spans="19:19">
      <c r="S2686" s="3209"/>
    </row>
    <row r="2687" spans="19:19">
      <c r="S2687" s="3209"/>
    </row>
    <row r="2688" spans="19:19">
      <c r="S2688" s="3209"/>
    </row>
    <row r="2689" spans="19:19">
      <c r="S2689" s="3209"/>
    </row>
    <row r="2690" spans="19:19">
      <c r="S2690" s="3209"/>
    </row>
    <row r="2691" spans="19:19">
      <c r="S2691" s="3209"/>
    </row>
    <row r="2692" spans="19:19">
      <c r="S2692" s="3209"/>
    </row>
    <row r="2693" spans="19:19">
      <c r="S2693" s="3209"/>
    </row>
    <row r="2694" spans="19:19">
      <c r="S2694" s="3209"/>
    </row>
    <row r="2695" spans="19:19">
      <c r="S2695" s="3209"/>
    </row>
    <row r="2696" spans="19:19">
      <c r="S2696" s="3209"/>
    </row>
    <row r="2697" spans="19:19">
      <c r="S2697" s="3209"/>
    </row>
    <row r="2698" spans="19:19">
      <c r="S2698" s="3209"/>
    </row>
    <row r="2699" spans="19:19">
      <c r="S2699" s="3209"/>
    </row>
    <row r="2700" spans="19:19">
      <c r="S2700" s="3209"/>
    </row>
    <row r="2701" spans="19:19">
      <c r="S2701" s="3209"/>
    </row>
    <row r="2702" spans="19:19">
      <c r="S2702" s="3209"/>
    </row>
    <row r="2703" spans="19:19">
      <c r="S2703" s="3209"/>
    </row>
    <row r="2704" spans="19:19">
      <c r="S2704" s="3209"/>
    </row>
    <row r="2705" spans="19:19">
      <c r="S2705" s="3209"/>
    </row>
    <row r="2706" spans="19:19">
      <c r="S2706" s="3209"/>
    </row>
    <row r="2707" spans="19:19">
      <c r="S2707" s="3209"/>
    </row>
    <row r="2708" spans="19:19">
      <c r="S2708" s="3209"/>
    </row>
    <row r="2709" spans="19:19">
      <c r="S2709" s="3209"/>
    </row>
    <row r="2710" spans="19:19">
      <c r="S2710" s="3209"/>
    </row>
    <row r="2711" spans="19:19">
      <c r="S2711" s="3209"/>
    </row>
    <row r="2712" spans="19:19">
      <c r="S2712" s="3209"/>
    </row>
    <row r="2713" spans="19:19">
      <c r="S2713" s="3209"/>
    </row>
    <row r="2714" spans="19:19">
      <c r="S2714" s="3209"/>
    </row>
    <row r="2715" spans="19:19">
      <c r="S2715" s="3209"/>
    </row>
    <row r="2716" spans="19:19">
      <c r="S2716" s="3209"/>
    </row>
    <row r="2717" spans="19:19">
      <c r="S2717" s="3209"/>
    </row>
    <row r="2718" spans="19:19">
      <c r="S2718" s="3209"/>
    </row>
    <row r="2719" spans="19:19">
      <c r="S2719" s="3209"/>
    </row>
    <row r="2720" spans="19:19">
      <c r="S2720" s="3209"/>
    </row>
    <row r="2721" spans="19:19">
      <c r="S2721" s="3209"/>
    </row>
    <row r="2722" spans="19:19">
      <c r="S2722" s="3209"/>
    </row>
    <row r="2723" spans="19:19">
      <c r="S2723" s="3209"/>
    </row>
    <row r="2724" spans="19:19">
      <c r="S2724" s="3209"/>
    </row>
    <row r="2725" spans="19:19">
      <c r="S2725" s="3209"/>
    </row>
    <row r="2726" spans="19:19">
      <c r="S2726" s="3209"/>
    </row>
    <row r="2727" spans="19:19">
      <c r="S2727" s="3209"/>
    </row>
    <row r="2728" spans="19:19">
      <c r="S2728" s="3209"/>
    </row>
    <row r="2729" spans="19:19">
      <c r="S2729" s="3209"/>
    </row>
    <row r="2730" spans="19:19">
      <c r="S2730" s="3209"/>
    </row>
    <row r="2731" spans="19:19">
      <c r="S2731" s="3209"/>
    </row>
    <row r="2732" spans="19:19">
      <c r="S2732" s="3209"/>
    </row>
    <row r="2733" spans="19:19">
      <c r="S2733" s="3209"/>
    </row>
    <row r="2734" spans="19:19">
      <c r="S2734" s="3209"/>
    </row>
    <row r="2735" spans="19:19">
      <c r="S2735" s="3209"/>
    </row>
    <row r="2736" spans="19:19">
      <c r="S2736" s="3209"/>
    </row>
    <row r="2737" spans="19:19">
      <c r="S2737" s="3209"/>
    </row>
    <row r="2738" spans="19:19">
      <c r="S2738" s="3209"/>
    </row>
    <row r="2739" spans="19:19">
      <c r="S2739" s="3209"/>
    </row>
    <row r="2740" spans="19:19">
      <c r="S2740" s="3209"/>
    </row>
    <row r="2741" spans="19:19">
      <c r="S2741" s="3209"/>
    </row>
    <row r="2742" spans="19:19">
      <c r="S2742" s="3209"/>
    </row>
    <row r="2743" spans="19:19">
      <c r="S2743" s="3209"/>
    </row>
    <row r="2744" spans="19:19">
      <c r="S2744" s="3209"/>
    </row>
    <row r="2745" spans="19:19">
      <c r="S2745" s="3209"/>
    </row>
    <row r="2746" spans="19:19">
      <c r="S2746" s="3209"/>
    </row>
    <row r="2747" spans="19:19">
      <c r="S2747" s="3209"/>
    </row>
    <row r="2748" spans="19:19">
      <c r="S2748" s="3209"/>
    </row>
    <row r="2749" spans="19:19">
      <c r="S2749" s="3209"/>
    </row>
    <row r="2750" spans="19:19">
      <c r="S2750" s="3209"/>
    </row>
    <row r="2751" spans="19:19">
      <c r="S2751" s="3209"/>
    </row>
    <row r="2752" spans="19:19">
      <c r="S2752" s="3209"/>
    </row>
    <row r="2753" spans="19:19">
      <c r="S2753" s="3209"/>
    </row>
    <row r="2754" spans="19:19">
      <c r="S2754" s="3209"/>
    </row>
    <row r="2755" spans="19:19">
      <c r="S2755" s="3209"/>
    </row>
    <row r="2756" spans="19:19">
      <c r="S2756" s="3209"/>
    </row>
    <row r="2757" spans="19:19">
      <c r="S2757" s="3209"/>
    </row>
    <row r="2758" spans="19:19">
      <c r="S2758" s="3209"/>
    </row>
    <row r="2759" spans="19:19">
      <c r="S2759" s="3209"/>
    </row>
    <row r="2760" spans="19:19">
      <c r="S2760" s="3209"/>
    </row>
    <row r="2761" spans="19:19">
      <c r="S2761" s="3209"/>
    </row>
    <row r="2762" spans="19:19">
      <c r="S2762" s="3209"/>
    </row>
    <row r="2763" spans="19:19">
      <c r="S2763" s="3209"/>
    </row>
    <row r="2764" spans="19:19">
      <c r="S2764" s="3209"/>
    </row>
    <row r="2765" spans="19:19">
      <c r="S2765" s="3209"/>
    </row>
    <row r="2766" spans="19:19">
      <c r="S2766" s="3209"/>
    </row>
    <row r="2767" spans="19:19">
      <c r="S2767" s="3209"/>
    </row>
    <row r="2768" spans="19:19">
      <c r="S2768" s="3209"/>
    </row>
    <row r="2769" spans="19:19">
      <c r="S2769" s="3209"/>
    </row>
    <row r="2770" spans="19:19">
      <c r="S2770" s="3209"/>
    </row>
    <row r="2771" spans="19:19">
      <c r="S2771" s="3209"/>
    </row>
    <row r="2772" spans="19:19">
      <c r="S2772" s="3209"/>
    </row>
    <row r="2773" spans="19:19">
      <c r="S2773" s="3209"/>
    </row>
    <row r="2774" spans="19:19">
      <c r="S2774" s="3209"/>
    </row>
    <row r="2775" spans="19:19">
      <c r="S2775" s="3209"/>
    </row>
    <row r="2776" spans="19:19">
      <c r="S2776" s="3209"/>
    </row>
    <row r="2777" spans="19:19">
      <c r="S2777" s="3209"/>
    </row>
    <row r="2778" spans="19:19">
      <c r="S2778" s="3209"/>
    </row>
    <row r="2779" spans="19:19">
      <c r="S2779" s="3209"/>
    </row>
    <row r="2780" spans="19:19">
      <c r="S2780" s="3209"/>
    </row>
    <row r="2781" spans="19:19">
      <c r="S2781" s="3209"/>
    </row>
    <row r="2782" spans="19:19">
      <c r="S2782" s="3209"/>
    </row>
    <row r="2783" spans="19:19">
      <c r="S2783" s="3209"/>
    </row>
    <row r="2784" spans="19:19">
      <c r="S2784" s="3209"/>
    </row>
    <row r="2785" spans="19:19">
      <c r="S2785" s="3209"/>
    </row>
    <row r="2786" spans="19:19">
      <c r="S2786" s="3209"/>
    </row>
    <row r="2787" spans="19:19">
      <c r="S2787" s="3209"/>
    </row>
    <row r="2788" spans="19:19">
      <c r="S2788" s="3209"/>
    </row>
    <row r="2789" spans="19:19">
      <c r="S2789" s="3209"/>
    </row>
    <row r="2790" spans="19:19">
      <c r="S2790" s="3209"/>
    </row>
    <row r="2791" spans="19:19">
      <c r="S2791" s="3209"/>
    </row>
    <row r="2792" spans="19:19">
      <c r="S2792" s="3209"/>
    </row>
    <row r="2793" spans="19:19">
      <c r="S2793" s="3209"/>
    </row>
    <row r="2794" spans="19:19">
      <c r="S2794" s="3209"/>
    </row>
    <row r="2795" spans="19:19">
      <c r="S2795" s="3209"/>
    </row>
    <row r="2796" spans="19:19">
      <c r="S2796" s="3209"/>
    </row>
    <row r="2797" spans="19:19">
      <c r="S2797" s="3209"/>
    </row>
    <row r="2798" spans="19:19">
      <c r="S2798" s="3209"/>
    </row>
    <row r="2799" spans="19:19">
      <c r="S2799" s="3209"/>
    </row>
    <row r="2800" spans="19:19">
      <c r="S2800" s="3209"/>
    </row>
    <row r="2801" spans="19:19">
      <c r="S2801" s="3209"/>
    </row>
    <row r="2802" spans="19:19">
      <c r="S2802" s="3209"/>
    </row>
    <row r="2803" spans="19:19">
      <c r="S2803" s="3209"/>
    </row>
    <row r="2804" spans="19:19">
      <c r="S2804" s="3209"/>
    </row>
    <row r="2805" spans="19:19">
      <c r="S2805" s="3209"/>
    </row>
    <row r="2806" spans="19:19">
      <c r="S2806" s="3209"/>
    </row>
    <row r="2807" spans="19:19">
      <c r="S2807" s="3209"/>
    </row>
    <row r="2808" spans="19:19">
      <c r="S2808" s="3209"/>
    </row>
    <row r="2809" spans="19:19">
      <c r="S2809" s="3209"/>
    </row>
    <row r="2810" spans="19:19">
      <c r="S2810" s="3209"/>
    </row>
    <row r="2811" spans="19:19">
      <c r="S2811" s="3209"/>
    </row>
    <row r="2812" spans="19:19">
      <c r="S2812" s="3209"/>
    </row>
    <row r="2813" spans="19:19">
      <c r="S2813" s="3209"/>
    </row>
    <row r="2814" spans="19:19">
      <c r="S2814" s="3209"/>
    </row>
    <row r="2815" spans="19:19">
      <c r="S2815" s="3209"/>
    </row>
    <row r="2816" spans="19:19">
      <c r="S2816" s="3209"/>
    </row>
    <row r="2817" spans="19:19">
      <c r="S2817" s="3209"/>
    </row>
    <row r="2818" spans="19:19">
      <c r="S2818" s="3209"/>
    </row>
    <row r="2819" spans="19:19">
      <c r="S2819" s="3209"/>
    </row>
    <row r="2820" spans="19:19">
      <c r="S2820" s="3209"/>
    </row>
    <row r="2821" spans="19:19">
      <c r="S2821" s="3209"/>
    </row>
    <row r="2822" spans="19:19">
      <c r="S2822" s="3209"/>
    </row>
    <row r="2823" spans="19:19">
      <c r="S2823" s="3209"/>
    </row>
    <row r="2824" spans="19:19">
      <c r="S2824" s="3209"/>
    </row>
    <row r="2825" spans="19:19">
      <c r="S2825" s="3209"/>
    </row>
    <row r="2826" spans="19:19">
      <c r="S2826" s="3209"/>
    </row>
    <row r="2827" spans="19:19">
      <c r="S2827" s="3209"/>
    </row>
    <row r="2828" spans="19:19">
      <c r="S2828" s="3209"/>
    </row>
    <row r="2829" spans="19:19">
      <c r="S2829" s="3209"/>
    </row>
    <row r="2830" spans="19:19">
      <c r="S2830" s="3209"/>
    </row>
    <row r="2831" spans="19:19">
      <c r="S2831" s="3209"/>
    </row>
    <row r="2832" spans="19:19">
      <c r="S2832" s="3209"/>
    </row>
    <row r="2833" spans="19:19">
      <c r="S2833" s="3209"/>
    </row>
    <row r="2834" spans="19:19">
      <c r="S2834" s="3209"/>
    </row>
    <row r="2835" spans="19:19">
      <c r="S2835" s="3209"/>
    </row>
    <row r="2836" spans="19:19">
      <c r="S2836" s="3209"/>
    </row>
    <row r="2837" spans="19:19">
      <c r="S2837" s="3209"/>
    </row>
    <row r="2838" spans="19:19">
      <c r="S2838" s="3209"/>
    </row>
    <row r="2839" spans="19:19">
      <c r="S2839" s="3209"/>
    </row>
    <row r="2840" spans="19:19">
      <c r="S2840" s="3209"/>
    </row>
    <row r="2841" spans="19:19">
      <c r="S2841" s="3209"/>
    </row>
    <row r="2842" spans="19:19">
      <c r="S2842" s="3209"/>
    </row>
    <row r="2843" spans="19:19">
      <c r="S2843" s="3209"/>
    </row>
    <row r="2844" spans="19:19">
      <c r="S2844" s="3209"/>
    </row>
    <row r="2845" spans="19:19">
      <c r="S2845" s="3209"/>
    </row>
    <row r="2846" spans="19:19">
      <c r="S2846" s="3209"/>
    </row>
    <row r="2847" spans="19:19">
      <c r="S2847" s="3209"/>
    </row>
    <row r="2848" spans="19:19">
      <c r="S2848" s="3209"/>
    </row>
    <row r="2849" spans="19:19">
      <c r="S2849" s="3209"/>
    </row>
    <row r="2850" spans="19:19">
      <c r="S2850" s="3209"/>
    </row>
    <row r="2851" spans="19:19">
      <c r="S2851" s="3209"/>
    </row>
    <row r="2852" spans="19:19">
      <c r="S2852" s="3209"/>
    </row>
    <row r="2853" spans="19:19">
      <c r="S2853" s="3209"/>
    </row>
    <row r="2854" spans="19:19">
      <c r="S2854" s="3209"/>
    </row>
    <row r="2855" spans="19:19">
      <c r="S2855" s="3209"/>
    </row>
    <row r="2856" spans="19:19">
      <c r="S2856" s="3209"/>
    </row>
    <row r="2857" spans="19:19">
      <c r="S2857" s="3209"/>
    </row>
    <row r="2858" spans="19:19">
      <c r="S2858" s="3209"/>
    </row>
    <row r="2859" spans="19:19">
      <c r="S2859" s="3209"/>
    </row>
    <row r="2860" spans="19:19">
      <c r="S2860" s="3209"/>
    </row>
    <row r="2861" spans="19:19">
      <c r="S2861" s="3209"/>
    </row>
    <row r="2862" spans="19:19">
      <c r="S2862" s="3209"/>
    </row>
    <row r="2863" spans="19:19">
      <c r="S2863" s="3209"/>
    </row>
    <row r="2864" spans="19:19">
      <c r="S2864" s="3209"/>
    </row>
    <row r="2865" spans="19:19">
      <c r="S2865" s="3209"/>
    </row>
    <row r="2866" spans="19:19">
      <c r="S2866" s="3209"/>
    </row>
    <row r="2867" spans="19:19">
      <c r="S2867" s="3209"/>
    </row>
    <row r="2868" spans="19:19">
      <c r="S2868" s="3209"/>
    </row>
    <row r="2869" spans="19:19">
      <c r="S2869" s="3209"/>
    </row>
    <row r="2870" spans="19:19">
      <c r="S2870" s="3209"/>
    </row>
    <row r="2871" spans="19:19">
      <c r="S2871" s="3209"/>
    </row>
    <row r="2872" spans="19:19">
      <c r="S2872" s="3209"/>
    </row>
    <row r="2873" spans="19:19">
      <c r="S2873" s="3209"/>
    </row>
    <row r="2874" spans="19:19">
      <c r="S2874" s="3209"/>
    </row>
    <row r="2875" spans="19:19">
      <c r="S2875" s="3209"/>
    </row>
    <row r="2876" spans="19:19">
      <c r="S2876" s="3209"/>
    </row>
    <row r="2877" spans="19:19">
      <c r="S2877" s="3209"/>
    </row>
    <row r="2878" spans="19:19">
      <c r="S2878" s="3209"/>
    </row>
    <row r="2879" spans="19:19">
      <c r="S2879" s="3209"/>
    </row>
    <row r="2880" spans="19:19">
      <c r="S2880" s="3209"/>
    </row>
    <row r="2881" spans="19:19">
      <c r="S2881" s="3209"/>
    </row>
    <row r="2882" spans="19:19">
      <c r="S2882" s="3209"/>
    </row>
    <row r="2883" spans="19:19">
      <c r="S2883" s="3209"/>
    </row>
    <row r="2884" spans="19:19">
      <c r="S2884" s="3209"/>
    </row>
    <row r="2885" spans="19:19">
      <c r="S2885" s="3209"/>
    </row>
    <row r="2886" spans="19:19">
      <c r="S2886" s="3209"/>
    </row>
    <row r="2887" spans="19:19">
      <c r="S2887" s="3209"/>
    </row>
    <row r="2888" spans="19:19">
      <c r="S2888" s="3209"/>
    </row>
    <row r="2889" spans="19:19">
      <c r="S2889" s="3209"/>
    </row>
    <row r="2890" spans="19:19">
      <c r="S2890" s="3209"/>
    </row>
    <row r="2891" spans="19:19">
      <c r="S2891" s="3209"/>
    </row>
    <row r="2892" spans="19:19">
      <c r="S2892" s="3209"/>
    </row>
    <row r="2893" spans="19:19">
      <c r="S2893" s="3209"/>
    </row>
    <row r="2894" spans="19:19">
      <c r="S2894" s="3209"/>
    </row>
    <row r="2895" spans="19:19">
      <c r="S2895" s="3209"/>
    </row>
    <row r="2896" spans="19:19">
      <c r="S2896" s="3209"/>
    </row>
    <row r="2897" spans="19:19">
      <c r="S2897" s="3209"/>
    </row>
    <row r="2898" spans="19:19">
      <c r="S2898" s="3209"/>
    </row>
    <row r="2899" spans="19:19">
      <c r="S2899" s="3209"/>
    </row>
    <row r="2900" spans="19:19">
      <c r="S2900" s="3209"/>
    </row>
    <row r="2901" spans="19:19">
      <c r="S2901" s="3209"/>
    </row>
    <row r="2902" spans="19:19">
      <c r="S2902" s="3209"/>
    </row>
    <row r="2903" spans="19:19">
      <c r="S2903" s="3209"/>
    </row>
    <row r="2904" spans="19:19">
      <c r="S2904" s="3209"/>
    </row>
    <row r="2905" spans="19:19">
      <c r="S2905" s="3209"/>
    </row>
    <row r="2906" spans="19:19">
      <c r="S2906" s="3209"/>
    </row>
    <row r="2907" spans="19:19">
      <c r="S2907" s="3209"/>
    </row>
    <row r="2908" spans="19:19">
      <c r="S2908" s="3209"/>
    </row>
    <row r="2909" spans="19:19">
      <c r="S2909" s="3209"/>
    </row>
    <row r="2910" spans="19:19">
      <c r="S2910" s="3209"/>
    </row>
    <row r="2911" spans="19:19">
      <c r="S2911" s="3209"/>
    </row>
    <row r="2912" spans="19:19">
      <c r="S2912" s="3209"/>
    </row>
    <row r="2913" spans="19:19">
      <c r="S2913" s="3209"/>
    </row>
    <row r="2914" spans="19:19">
      <c r="S2914" s="3209"/>
    </row>
    <row r="2915" spans="19:19">
      <c r="S2915" s="3209"/>
    </row>
    <row r="2916" spans="19:19">
      <c r="S2916" s="3209"/>
    </row>
    <row r="2917" spans="19:19">
      <c r="S2917" s="3209"/>
    </row>
    <row r="2918" spans="19:19">
      <c r="S2918" s="3209"/>
    </row>
    <row r="2919" spans="19:19">
      <c r="S2919" s="3209"/>
    </row>
    <row r="2920" spans="19:19">
      <c r="S2920" s="3209"/>
    </row>
    <row r="2921" spans="19:19">
      <c r="S2921" s="3209"/>
    </row>
    <row r="2922" spans="19:19">
      <c r="S2922" s="3209"/>
    </row>
    <row r="2923" spans="19:19">
      <c r="S2923" s="3209"/>
    </row>
    <row r="2924" spans="19:19">
      <c r="S2924" s="3209"/>
    </row>
    <row r="2925" spans="19:19">
      <c r="S2925" s="3209"/>
    </row>
    <row r="2926" spans="19:19">
      <c r="S2926" s="3209"/>
    </row>
    <row r="2927" spans="19:19">
      <c r="S2927" s="3209"/>
    </row>
    <row r="2928" spans="19:19">
      <c r="S2928" s="3209"/>
    </row>
    <row r="2929" spans="19:19">
      <c r="S2929" s="3209"/>
    </row>
    <row r="2930" spans="19:19">
      <c r="S2930" s="3209"/>
    </row>
    <row r="2931" spans="19:19">
      <c r="S2931" s="3209"/>
    </row>
    <row r="2932" spans="19:19">
      <c r="S2932" s="3209"/>
    </row>
    <row r="2933" spans="19:19">
      <c r="S2933" s="3209"/>
    </row>
    <row r="2934" spans="19:19">
      <c r="S2934" s="3209"/>
    </row>
    <row r="2935" spans="19:19">
      <c r="S2935" s="3209"/>
    </row>
    <row r="2936" spans="19:19">
      <c r="S2936" s="3209"/>
    </row>
    <row r="2937" spans="19:19">
      <c r="S2937" s="3209"/>
    </row>
    <row r="2938" spans="19:19">
      <c r="S2938" s="3209"/>
    </row>
    <row r="2939" spans="19:19">
      <c r="S2939" s="3209"/>
    </row>
    <row r="2940" spans="19:19">
      <c r="S2940" s="3209"/>
    </row>
    <row r="2941" spans="19:19">
      <c r="S2941" s="3209"/>
    </row>
    <row r="2942" spans="19:19">
      <c r="S2942" s="3209"/>
    </row>
    <row r="2943" spans="19:19">
      <c r="S2943" s="3209"/>
    </row>
    <row r="2944" spans="19:19">
      <c r="S2944" s="3209"/>
    </row>
    <row r="2945" spans="19:19">
      <c r="S2945" s="3209"/>
    </row>
    <row r="2946" spans="19:19">
      <c r="S2946" s="3209"/>
    </row>
    <row r="2947" spans="19:19">
      <c r="S2947" s="3209"/>
    </row>
    <row r="2948" spans="19:19">
      <c r="S2948" s="3209"/>
    </row>
    <row r="2949" spans="19:19">
      <c r="S2949" s="3209"/>
    </row>
    <row r="2950" spans="19:19">
      <c r="S2950" s="3209"/>
    </row>
    <row r="2951" spans="19:19">
      <c r="S2951" s="3209"/>
    </row>
    <row r="2952" spans="19:19">
      <c r="S2952" s="3209"/>
    </row>
    <row r="2953" spans="19:19">
      <c r="S2953" s="3209"/>
    </row>
    <row r="2954" spans="19:19">
      <c r="S2954" s="3209"/>
    </row>
    <row r="2955" spans="19:19">
      <c r="S2955" s="3209"/>
    </row>
    <row r="2956" spans="19:19">
      <c r="S2956" s="3209"/>
    </row>
    <row r="2957" spans="19:19">
      <c r="S2957" s="3209"/>
    </row>
    <row r="2958" spans="19:19">
      <c r="S2958" s="3209"/>
    </row>
    <row r="2959" spans="19:19">
      <c r="S2959" s="3209"/>
    </row>
    <row r="2960" spans="19:19">
      <c r="S2960" s="3209"/>
    </row>
    <row r="2961" spans="19:19">
      <c r="S2961" s="3209"/>
    </row>
    <row r="2962" spans="19:19">
      <c r="S2962" s="3209"/>
    </row>
    <row r="2963" spans="19:19">
      <c r="S2963" s="3209"/>
    </row>
    <row r="2964" spans="19:19">
      <c r="S2964" s="3209"/>
    </row>
    <row r="2965" spans="19:19">
      <c r="S2965" s="3209"/>
    </row>
    <row r="2966" spans="19:19">
      <c r="S2966" s="3209"/>
    </row>
    <row r="2967" spans="19:19">
      <c r="S2967" s="3209"/>
    </row>
    <row r="2968" spans="19:19">
      <c r="S2968" s="3209"/>
    </row>
    <row r="2969" spans="19:19">
      <c r="S2969" s="3209"/>
    </row>
    <row r="2970" spans="19:19">
      <c r="S2970" s="3209"/>
    </row>
    <row r="2971" spans="19:19">
      <c r="S2971" s="3209"/>
    </row>
    <row r="2972" spans="19:19">
      <c r="S2972" s="3209"/>
    </row>
    <row r="2973" spans="19:19">
      <c r="S2973" s="3209"/>
    </row>
    <row r="2974" spans="19:19">
      <c r="S2974" s="3209"/>
    </row>
    <row r="2975" spans="19:19">
      <c r="S2975" s="3209"/>
    </row>
    <row r="2976" spans="19:19">
      <c r="S2976" s="3209"/>
    </row>
    <row r="2977" spans="19:19">
      <c r="S2977" s="3209"/>
    </row>
    <row r="2978" spans="19:19">
      <c r="S2978" s="3209"/>
    </row>
    <row r="2979" spans="19:19">
      <c r="S2979" s="3209"/>
    </row>
    <row r="2980" spans="19:19">
      <c r="S2980" s="3209"/>
    </row>
    <row r="2981" spans="19:19">
      <c r="S2981" s="3209"/>
    </row>
    <row r="2982" spans="19:19">
      <c r="S2982" s="3209"/>
    </row>
    <row r="2983" spans="19:19">
      <c r="S2983" s="3209"/>
    </row>
    <row r="2984" spans="19:19">
      <c r="S2984" s="3209"/>
    </row>
    <row r="2985" spans="19:19">
      <c r="S2985" s="3209"/>
    </row>
    <row r="2986" spans="19:19">
      <c r="S2986" s="3209"/>
    </row>
    <row r="2987" spans="19:19">
      <c r="S2987" s="3209"/>
    </row>
    <row r="2988" spans="19:19">
      <c r="S2988" s="3209"/>
    </row>
    <row r="2989" spans="19:19">
      <c r="S2989" s="3209"/>
    </row>
    <row r="2990" spans="19:19">
      <c r="S2990" s="3209"/>
    </row>
    <row r="2991" spans="19:19">
      <c r="S2991" s="3209"/>
    </row>
    <row r="2992" spans="19:19">
      <c r="S2992" s="3209"/>
    </row>
    <row r="2993" spans="19:19">
      <c r="S2993" s="3209"/>
    </row>
    <row r="2994" spans="19:19">
      <c r="S2994" s="3209"/>
    </row>
    <row r="2995" spans="19:19">
      <c r="S2995" s="3209"/>
    </row>
    <row r="2996" spans="19:19">
      <c r="S2996" s="3209"/>
    </row>
    <row r="2997" spans="19:19">
      <c r="S2997" s="3209"/>
    </row>
    <row r="2998" spans="19:19">
      <c r="S2998" s="3209"/>
    </row>
    <row r="2999" spans="19:19">
      <c r="S2999" s="3209"/>
    </row>
    <row r="3000" spans="19:19">
      <c r="S3000" s="3209"/>
    </row>
    <row r="3001" spans="19:19">
      <c r="S3001" s="3209"/>
    </row>
    <row r="3002" spans="19:19">
      <c r="S3002" s="3209"/>
    </row>
    <row r="3003" spans="19:19">
      <c r="S3003" s="3209"/>
    </row>
    <row r="3004" spans="19:19">
      <c r="S3004" s="3209"/>
    </row>
    <row r="3005" spans="19:19">
      <c r="S3005" s="3209"/>
    </row>
    <row r="3006" spans="19:19">
      <c r="S3006" s="3209"/>
    </row>
    <row r="3007" spans="19:19">
      <c r="S3007" s="3209"/>
    </row>
    <row r="3008" spans="19:19">
      <c r="S3008" s="3209"/>
    </row>
    <row r="3009" spans="19:19">
      <c r="S3009" s="3209"/>
    </row>
    <row r="3010" spans="19:19">
      <c r="S3010" s="3209"/>
    </row>
    <row r="3011" spans="19:19">
      <c r="S3011" s="3209"/>
    </row>
    <row r="3012" spans="19:19">
      <c r="S3012" s="3209"/>
    </row>
    <row r="3013" spans="19:19">
      <c r="S3013" s="3209"/>
    </row>
    <row r="3014" spans="19:19">
      <c r="S3014" s="3209"/>
    </row>
    <row r="3015" spans="19:19">
      <c r="S3015" s="3209"/>
    </row>
    <row r="3016" spans="19:19">
      <c r="S3016" s="3209"/>
    </row>
    <row r="3017" spans="19:19">
      <c r="S3017" s="3209"/>
    </row>
    <row r="3018" spans="19:19">
      <c r="S3018" s="3209"/>
    </row>
    <row r="3019" spans="19:19">
      <c r="S3019" s="3209"/>
    </row>
    <row r="3020" spans="19:19">
      <c r="S3020" s="3209"/>
    </row>
    <row r="3021" spans="19:19">
      <c r="S3021" s="3209"/>
    </row>
    <row r="3022" spans="19:19">
      <c r="S3022" s="3209"/>
    </row>
    <row r="3023" spans="19:19">
      <c r="S3023" s="3209"/>
    </row>
    <row r="3024" spans="19:19">
      <c r="S3024" s="3209"/>
    </row>
    <row r="3025" spans="19:19">
      <c r="S3025" s="3209"/>
    </row>
    <row r="3026" spans="19:19">
      <c r="S3026" s="3209"/>
    </row>
    <row r="3027" spans="19:19">
      <c r="S3027" s="3209"/>
    </row>
    <row r="3028" spans="19:19">
      <c r="S3028" s="3209"/>
    </row>
    <row r="3029" spans="19:19">
      <c r="S3029" s="3209"/>
    </row>
    <row r="3030" spans="19:19">
      <c r="S3030" s="3209"/>
    </row>
    <row r="3031" spans="19:19">
      <c r="S3031" s="3209"/>
    </row>
    <row r="3032" spans="19:19">
      <c r="S3032" s="3209"/>
    </row>
    <row r="3033" spans="19:19">
      <c r="S3033" s="3209"/>
    </row>
    <row r="3034" spans="19:19">
      <c r="S3034" s="3209"/>
    </row>
    <row r="3035" spans="19:19">
      <c r="S3035" s="3209"/>
    </row>
    <row r="3036" spans="19:19">
      <c r="S3036" s="3209"/>
    </row>
    <row r="3037" spans="19:19">
      <c r="S3037" s="3209"/>
    </row>
    <row r="3038" spans="19:19">
      <c r="S3038" s="3209"/>
    </row>
    <row r="3039" spans="19:19">
      <c r="S3039" s="3209"/>
    </row>
    <row r="3040" spans="19:19">
      <c r="S3040" s="3209"/>
    </row>
    <row r="3041" spans="19:19">
      <c r="S3041" s="3209"/>
    </row>
    <row r="3042" spans="19:19">
      <c r="S3042" s="3209"/>
    </row>
    <row r="3043" spans="19:19">
      <c r="S3043" s="3209"/>
    </row>
    <row r="3044" spans="19:19">
      <c r="S3044" s="3209"/>
    </row>
    <row r="3045" spans="19:19">
      <c r="S3045" s="3209"/>
    </row>
    <row r="3046" spans="19:19">
      <c r="S3046" s="3209"/>
    </row>
    <row r="3047" spans="19:19">
      <c r="S3047" s="3209"/>
    </row>
    <row r="3048" spans="19:19">
      <c r="S3048" s="3209"/>
    </row>
    <row r="3049" spans="19:19">
      <c r="S3049" s="3209"/>
    </row>
    <row r="3050" spans="19:19">
      <c r="S3050" s="3209"/>
    </row>
    <row r="3051" spans="19:19">
      <c r="S3051" s="3209"/>
    </row>
    <row r="3052" spans="19:19">
      <c r="S3052" s="3209"/>
    </row>
    <row r="3053" spans="19:19">
      <c r="S3053" s="3209"/>
    </row>
    <row r="3054" spans="19:19">
      <c r="S3054" s="3209"/>
    </row>
    <row r="3055" spans="19:19">
      <c r="S3055" s="3209"/>
    </row>
    <row r="3056" spans="19:19">
      <c r="S3056" s="3209"/>
    </row>
    <row r="3057" spans="19:19">
      <c r="S3057" s="3209"/>
    </row>
    <row r="3058" spans="19:19">
      <c r="S3058" s="3209"/>
    </row>
    <row r="3059" spans="19:19">
      <c r="S3059" s="3209"/>
    </row>
    <row r="3060" spans="19:19">
      <c r="S3060" s="3209"/>
    </row>
    <row r="3061" spans="19:19">
      <c r="S3061" s="3209"/>
    </row>
    <row r="3062" spans="19:19">
      <c r="S3062" s="3209"/>
    </row>
    <row r="3063" spans="19:19">
      <c r="S3063" s="3209"/>
    </row>
    <row r="3064" spans="19:19">
      <c r="S3064" s="3209"/>
    </row>
    <row r="3065" spans="19:19">
      <c r="S3065" s="3209"/>
    </row>
    <row r="3066" spans="19:19">
      <c r="S3066" s="3209"/>
    </row>
    <row r="3067" spans="19:19">
      <c r="S3067" s="3209"/>
    </row>
    <row r="3068" spans="19:19">
      <c r="S3068" s="3209"/>
    </row>
    <row r="3069" spans="19:19">
      <c r="S3069" s="3209"/>
    </row>
    <row r="3070" spans="19:19">
      <c r="S3070" s="3209"/>
    </row>
    <row r="3071" spans="19:19">
      <c r="S3071" s="3209"/>
    </row>
    <row r="3072" spans="19:19">
      <c r="S3072" s="3209"/>
    </row>
    <row r="3073" spans="19:19">
      <c r="S3073" s="3209"/>
    </row>
    <row r="3074" spans="19:19">
      <c r="S3074" s="3209"/>
    </row>
    <row r="3075" spans="19:19">
      <c r="S3075" s="3209"/>
    </row>
    <row r="3076" spans="19:19">
      <c r="S3076" s="3209"/>
    </row>
    <row r="3077" spans="19:19">
      <c r="S3077" s="3209"/>
    </row>
    <row r="3078" spans="19:19">
      <c r="S3078" s="3209"/>
    </row>
    <row r="3079" spans="19:19">
      <c r="S3079" s="3209"/>
    </row>
    <row r="3080" spans="19:19">
      <c r="S3080" s="3209"/>
    </row>
    <row r="3081" spans="19:19">
      <c r="S3081" s="3209"/>
    </row>
    <row r="3082" spans="19:19">
      <c r="S3082" s="3209"/>
    </row>
    <row r="3083" spans="19:19">
      <c r="S3083" s="3209"/>
    </row>
    <row r="3084" spans="19:19">
      <c r="S3084" s="3209"/>
    </row>
    <row r="3085" spans="19:19">
      <c r="S3085" s="3209"/>
    </row>
    <row r="3086" spans="19:19">
      <c r="S3086" s="3209"/>
    </row>
    <row r="3087" spans="19:19">
      <c r="S3087" s="3209"/>
    </row>
    <row r="3088" spans="19:19">
      <c r="S3088" s="3209"/>
    </row>
    <row r="3089" spans="19:19">
      <c r="S3089" s="3209"/>
    </row>
    <row r="3090" spans="19:19">
      <c r="S3090" s="3209"/>
    </row>
    <row r="3091" spans="19:19">
      <c r="S3091" s="3209"/>
    </row>
    <row r="3092" spans="19:19">
      <c r="S3092" s="3209"/>
    </row>
    <row r="3093" spans="19:19">
      <c r="S3093" s="3209"/>
    </row>
    <row r="3094" spans="19:19">
      <c r="S3094" s="3209"/>
    </row>
    <row r="3095" spans="19:19">
      <c r="S3095" s="3209"/>
    </row>
    <row r="3096" spans="19:19">
      <c r="S3096" s="3209"/>
    </row>
    <row r="3097" spans="19:19">
      <c r="S3097" s="3209"/>
    </row>
    <row r="3098" spans="19:19">
      <c r="S3098" s="3209"/>
    </row>
    <row r="3099" spans="19:19">
      <c r="S3099" s="3209"/>
    </row>
  </sheetData>
  <mergeCells count="7">
    <mergeCell ref="A1:S1"/>
    <mergeCell ref="A3:F3"/>
    <mergeCell ref="S3:S4"/>
    <mergeCell ref="R3:R4"/>
    <mergeCell ref="Q3:Q4"/>
    <mergeCell ref="P3:P4"/>
    <mergeCell ref="G3:O4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0" firstPageNumber="51" fitToHeight="0" orientation="portrait" useFirstPageNumber="1" r:id="rId1"/>
  <headerFooter scaleWithDoc="0" alignWithMargins="0">
    <oddFooter>&amp;C&amp;P</oddFooter>
  </headerFooter>
  <legacy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9">
    <tabColor rgb="FF0070C0"/>
    <pageSetUpPr fitToPage="1"/>
  </sheetPr>
  <dimension ref="A1:X3099"/>
  <sheetViews>
    <sheetView view="pageBreakPreview" zoomScale="70" zoomScaleNormal="85" zoomScaleSheetLayoutView="70" workbookViewId="0">
      <pane ySplit="7" topLeftCell="A68" activePane="bottomLeft" state="frozen"/>
      <selection activeCell="R3077" sqref="R3077"/>
      <selection pane="bottomLeft" activeCell="O84" sqref="O84"/>
    </sheetView>
  </sheetViews>
  <sheetFormatPr defaultColWidth="9" defaultRowHeight="19.5"/>
  <cols>
    <col min="1" max="1" width="3.625" style="530" customWidth="1"/>
    <col min="2" max="4" width="3.625" style="531" customWidth="1"/>
    <col min="5" max="5" width="10.625" style="594" customWidth="1"/>
    <col min="6" max="6" width="35.625" style="1212" customWidth="1"/>
    <col min="7" max="7" width="20.625" style="534" customWidth="1"/>
    <col min="8" max="8" width="2.625" style="533" customWidth="1"/>
    <col min="9" max="9" width="8.625" style="530" bestFit="1" customWidth="1"/>
    <col min="10" max="10" width="2.625" style="533" customWidth="1"/>
    <col min="11" max="11" width="5.875" style="530" customWidth="1"/>
    <col min="12" max="12" width="2.625" style="533" customWidth="1"/>
    <col min="13" max="13" width="5.375" style="530" customWidth="1"/>
    <col min="14" max="14" width="2.625" style="535" customWidth="1"/>
    <col min="15" max="15" width="20.625" style="530" customWidth="1"/>
    <col min="16" max="16" width="12.625" style="536" customWidth="1"/>
    <col min="17" max="17" width="12.625" style="537" customWidth="1"/>
    <col min="18" max="18" width="12.625" style="706" customWidth="1"/>
    <col min="19" max="19" width="12.625" style="707" customWidth="1"/>
    <col min="20" max="20" width="11.375" style="68" customWidth="1"/>
    <col min="21" max="21" width="9" style="68"/>
    <col min="22" max="22" width="10.5" style="68" bestFit="1" customWidth="1"/>
    <col min="23" max="16384" width="9" style="68"/>
  </cols>
  <sheetData>
    <row r="1" spans="1:24" ht="35.1" customHeight="1">
      <c r="A1" s="3624" t="s">
        <v>2501</v>
      </c>
      <c r="B1" s="3624"/>
      <c r="C1" s="3624"/>
      <c r="D1" s="3624"/>
      <c r="E1" s="3624"/>
      <c r="F1" s="3624"/>
      <c r="G1" s="3624"/>
      <c r="H1" s="3624"/>
      <c r="I1" s="3624"/>
      <c r="J1" s="3624"/>
      <c r="K1" s="3624"/>
      <c r="L1" s="3624"/>
      <c r="M1" s="3624"/>
      <c r="N1" s="3624"/>
      <c r="O1" s="3624"/>
      <c r="P1" s="3624"/>
      <c r="Q1" s="3624"/>
      <c r="R1" s="3624"/>
      <c r="S1" s="3624"/>
    </row>
    <row r="2" spans="1:24" ht="14.25" customHeight="1" thickBot="1">
      <c r="A2" s="530" t="s">
        <v>238</v>
      </c>
      <c r="E2" s="588"/>
      <c r="S2" s="538" t="s">
        <v>239</v>
      </c>
    </row>
    <row r="3" spans="1:24" s="207" customFormat="1" ht="20.100000000000001" customHeight="1">
      <c r="A3" s="3593" t="s">
        <v>2</v>
      </c>
      <c r="B3" s="3594"/>
      <c r="C3" s="3594"/>
      <c r="D3" s="3594"/>
      <c r="E3" s="3594"/>
      <c r="F3" s="3595"/>
      <c r="G3" s="3596" t="s">
        <v>3</v>
      </c>
      <c r="H3" s="3597"/>
      <c r="I3" s="3597"/>
      <c r="J3" s="3597"/>
      <c r="K3" s="3597"/>
      <c r="L3" s="3597"/>
      <c r="M3" s="3597"/>
      <c r="N3" s="3597"/>
      <c r="O3" s="3598"/>
      <c r="P3" s="3537" t="s">
        <v>1235</v>
      </c>
      <c r="Q3" s="3604" t="s">
        <v>1237</v>
      </c>
      <c r="R3" s="3541" t="s">
        <v>4</v>
      </c>
      <c r="S3" s="3543" t="s">
        <v>5</v>
      </c>
    </row>
    <row r="4" spans="1:24" s="207" customFormat="1" ht="20.100000000000001" customHeight="1" thickBot="1">
      <c r="A4" s="419" t="s">
        <v>6</v>
      </c>
      <c r="B4" s="420" t="s">
        <v>7</v>
      </c>
      <c r="C4" s="420" t="s">
        <v>8</v>
      </c>
      <c r="D4" s="420" t="s">
        <v>9</v>
      </c>
      <c r="E4" s="420" t="s">
        <v>10</v>
      </c>
      <c r="F4" s="1213" t="s">
        <v>11</v>
      </c>
      <c r="G4" s="3599"/>
      <c r="H4" s="3600"/>
      <c r="I4" s="3600"/>
      <c r="J4" s="3600"/>
      <c r="K4" s="3600"/>
      <c r="L4" s="3600"/>
      <c r="M4" s="3600"/>
      <c r="N4" s="3600"/>
      <c r="O4" s="3601"/>
      <c r="P4" s="3538"/>
      <c r="Q4" s="3605"/>
      <c r="R4" s="3542"/>
      <c r="S4" s="3544"/>
    </row>
    <row r="5" spans="1:24" s="235" customFormat="1" ht="20.100000000000001" customHeight="1" thickBot="1">
      <c r="A5" s="542" t="s">
        <v>240</v>
      </c>
      <c r="B5" s="1215"/>
      <c r="C5" s="1215"/>
      <c r="D5" s="1215"/>
      <c r="E5" s="1216"/>
      <c r="F5" s="1217"/>
      <c r="G5" s="920"/>
      <c r="H5" s="546"/>
      <c r="I5" s="546"/>
      <c r="J5" s="546"/>
      <c r="K5" s="546"/>
      <c r="L5" s="546"/>
      <c r="M5" s="546"/>
      <c r="N5" s="1218"/>
      <c r="O5" s="546"/>
      <c r="P5" s="549">
        <f>P6</f>
        <v>225812000</v>
      </c>
      <c r="Q5" s="549">
        <f>Q6</f>
        <v>241613000</v>
      </c>
      <c r="R5" s="674">
        <f t="shared" ref="R5" si="0">P5-Q5</f>
        <v>-15801000</v>
      </c>
      <c r="S5" s="3174">
        <f t="shared" ref="S5" si="1">R5/Q5</f>
        <v>-6.5397971135659094E-2</v>
      </c>
    </row>
    <row r="6" spans="1:24" ht="20.100000000000001" customHeight="1">
      <c r="A6" s="551"/>
      <c r="B6" s="552" t="s">
        <v>241</v>
      </c>
      <c r="C6" s="553"/>
      <c r="D6" s="553"/>
      <c r="E6" s="553"/>
      <c r="F6" s="1219"/>
      <c r="G6" s="1019"/>
      <c r="H6" s="555"/>
      <c r="I6" s="555"/>
      <c r="J6" s="555"/>
      <c r="K6" s="555"/>
      <c r="L6" s="555"/>
      <c r="M6" s="555"/>
      <c r="N6" s="1220"/>
      <c r="O6" s="555"/>
      <c r="P6" s="558">
        <f>SUM(P7,P61,P113,P198)</f>
        <v>225812000</v>
      </c>
      <c r="Q6" s="558">
        <f>SUM(Q7,Q61,Q113,Q198)</f>
        <v>241613000</v>
      </c>
      <c r="R6" s="625">
        <f t="shared" ref="R6:R78" si="2">P6-Q6</f>
        <v>-15801000</v>
      </c>
      <c r="S6" s="2775">
        <f t="shared" ref="S6:S78" si="3">R6/Q6</f>
        <v>-6.5397971135659094E-2</v>
      </c>
    </row>
    <row r="7" spans="1:24" ht="20.100000000000001" customHeight="1">
      <c r="A7" s="551"/>
      <c r="B7" s="559"/>
      <c r="C7" s="560" t="s">
        <v>180</v>
      </c>
      <c r="D7" s="561"/>
      <c r="E7" s="561"/>
      <c r="F7" s="1221"/>
      <c r="G7" s="562"/>
      <c r="H7" s="1222"/>
      <c r="I7" s="562"/>
      <c r="J7" s="1222"/>
      <c r="K7" s="562"/>
      <c r="L7" s="562"/>
      <c r="M7" s="562"/>
      <c r="N7" s="562"/>
      <c r="O7" s="563"/>
      <c r="P7" s="564">
        <f>SUM(P8,P27)</f>
        <v>64406000</v>
      </c>
      <c r="Q7" s="564">
        <f>SUM(Q8,Q27)</f>
        <v>58347000</v>
      </c>
      <c r="R7" s="625">
        <f t="shared" si="2"/>
        <v>6059000</v>
      </c>
      <c r="S7" s="2775">
        <f t="shared" si="3"/>
        <v>0.10384424220611171</v>
      </c>
    </row>
    <row r="8" spans="1:24" s="235" customFormat="1" ht="20.100000000000001" customHeight="1">
      <c r="A8" s="1223"/>
      <c r="B8" s="1224"/>
      <c r="C8" s="1225"/>
      <c r="D8" s="1107" t="s">
        <v>181</v>
      </c>
      <c r="E8" s="567"/>
      <c r="F8" s="1226"/>
      <c r="G8" s="928"/>
      <c r="H8" s="568"/>
      <c r="I8" s="568"/>
      <c r="J8" s="568"/>
      <c r="K8" s="568"/>
      <c r="L8" s="568"/>
      <c r="M8" s="568"/>
      <c r="N8" s="1227"/>
      <c r="O8" s="568"/>
      <c r="P8" s="572">
        <f>P9+P20</f>
        <v>35516000</v>
      </c>
      <c r="Q8" s="572">
        <f>Q9</f>
        <v>32717000</v>
      </c>
      <c r="R8" s="674">
        <f t="shared" si="2"/>
        <v>2799000</v>
      </c>
      <c r="S8" s="3174">
        <f t="shared" si="3"/>
        <v>8.5551853776324238E-2</v>
      </c>
    </row>
    <row r="9" spans="1:24" ht="20.100000000000001" customHeight="1">
      <c r="A9" s="551"/>
      <c r="B9" s="565"/>
      <c r="C9" s="588"/>
      <c r="D9" s="565"/>
      <c r="E9" s="456" t="s">
        <v>146</v>
      </c>
      <c r="F9" s="457"/>
      <c r="G9" s="2770"/>
      <c r="H9" s="1228"/>
      <c r="I9" s="457"/>
      <c r="J9" s="1228"/>
      <c r="K9" s="457"/>
      <c r="L9" s="457"/>
      <c r="M9" s="457"/>
      <c r="N9" s="457"/>
      <c r="O9" s="459"/>
      <c r="P9" s="573">
        <f>O10+O12+O14+O16+O18</f>
        <v>32717000</v>
      </c>
      <c r="Q9" s="573">
        <f>SUM(Q10,Q12,Q14,Q16,Q18)</f>
        <v>32717000</v>
      </c>
      <c r="R9" s="631">
        <f t="shared" si="2"/>
        <v>0</v>
      </c>
      <c r="S9" s="3170">
        <f t="shared" si="3"/>
        <v>0</v>
      </c>
    </row>
    <row r="10" spans="1:24" ht="20.100000000000001" customHeight="1">
      <c r="A10" s="551"/>
      <c r="B10" s="565"/>
      <c r="C10" s="588"/>
      <c r="D10" s="565"/>
      <c r="F10" s="633" t="s">
        <v>741</v>
      </c>
      <c r="G10" s="1229"/>
      <c r="H10" s="633"/>
      <c r="I10" s="633"/>
      <c r="J10" s="633"/>
      <c r="K10" s="633"/>
      <c r="L10" s="633"/>
      <c r="M10" s="633"/>
      <c r="N10" s="1230"/>
      <c r="O10" s="637">
        <f>SUM(O11:O11)</f>
        <v>25080000</v>
      </c>
      <c r="P10" s="616">
        <f>O10</f>
        <v>25080000</v>
      </c>
      <c r="Q10" s="616">
        <v>25080000</v>
      </c>
      <c r="R10" s="638">
        <f t="shared" si="2"/>
        <v>0</v>
      </c>
      <c r="S10" s="3224">
        <f t="shared" si="3"/>
        <v>0</v>
      </c>
    </row>
    <row r="11" spans="1:24" ht="20.100000000000001" customHeight="1">
      <c r="A11" s="551"/>
      <c r="B11" s="565"/>
      <c r="C11" s="588"/>
      <c r="D11" s="565"/>
      <c r="F11" s="1183" t="s">
        <v>1933</v>
      </c>
      <c r="G11" s="1114">
        <v>1045000</v>
      </c>
      <c r="H11" s="1113" t="s">
        <v>335</v>
      </c>
      <c r="I11" s="1233">
        <v>2</v>
      </c>
      <c r="J11" s="1113" t="s">
        <v>335</v>
      </c>
      <c r="K11" s="1234">
        <v>12</v>
      </c>
      <c r="L11" s="1464"/>
      <c r="M11" s="1464"/>
      <c r="N11" s="1455" t="s">
        <v>20</v>
      </c>
      <c r="O11" s="1180">
        <f>ROUNDUP(G11*I11*K11,-3)</f>
        <v>25080000</v>
      </c>
      <c r="P11" s="1181"/>
      <c r="Q11" s="1181"/>
      <c r="R11" s="849"/>
      <c r="S11" s="3197"/>
    </row>
    <row r="12" spans="1:24" ht="20.100000000000001" customHeight="1">
      <c r="A12" s="551"/>
      <c r="B12" s="565"/>
      <c r="C12" s="588"/>
      <c r="D12" s="565"/>
      <c r="F12" s="633" t="s">
        <v>742</v>
      </c>
      <c r="G12" s="1229"/>
      <c r="H12" s="633"/>
      <c r="I12" s="633"/>
      <c r="J12" s="633"/>
      <c r="K12" s="633"/>
      <c r="L12" s="633"/>
      <c r="M12" s="633"/>
      <c r="N12" s="1230"/>
      <c r="O12" s="637">
        <f>SUM(O13:O13)</f>
        <v>3120000</v>
      </c>
      <c r="P12" s="616">
        <f>O12</f>
        <v>3120000</v>
      </c>
      <c r="Q12" s="616">
        <v>3120000</v>
      </c>
      <c r="R12" s="638">
        <f t="shared" si="2"/>
        <v>0</v>
      </c>
      <c r="S12" s="3224">
        <f t="shared" si="3"/>
        <v>0</v>
      </c>
    </row>
    <row r="13" spans="1:24" ht="20.100000000000001" customHeight="1">
      <c r="A13" s="551"/>
      <c r="B13" s="565"/>
      <c r="C13" s="588"/>
      <c r="D13" s="565"/>
      <c r="F13" s="1183" t="s">
        <v>1538</v>
      </c>
      <c r="G13" s="1114">
        <v>130000</v>
      </c>
      <c r="H13" s="1113" t="s">
        <v>335</v>
      </c>
      <c r="I13" s="1233">
        <v>2</v>
      </c>
      <c r="J13" s="1113" t="s">
        <v>335</v>
      </c>
      <c r="K13" s="1234">
        <v>12</v>
      </c>
      <c r="L13" s="1464"/>
      <c r="M13" s="1464"/>
      <c r="N13" s="1455" t="s">
        <v>20</v>
      </c>
      <c r="O13" s="1180">
        <f>ROUNDUP(G13*I13*K13,-3)</f>
        <v>3120000</v>
      </c>
      <c r="P13" s="1181"/>
      <c r="Q13" s="1181"/>
      <c r="R13" s="849"/>
      <c r="S13" s="3197"/>
      <c r="U13" s="68" t="s">
        <v>3360</v>
      </c>
      <c r="V13" s="179">
        <f>P8</f>
        <v>35516000</v>
      </c>
      <c r="W13" s="179">
        <f>P20</f>
        <v>2799000</v>
      </c>
      <c r="X13" s="179">
        <f>V13-W13</f>
        <v>32717000</v>
      </c>
    </row>
    <row r="14" spans="1:24" ht="20.100000000000001" customHeight="1">
      <c r="A14" s="551"/>
      <c r="B14" s="565"/>
      <c r="C14" s="588"/>
      <c r="D14" s="565"/>
      <c r="F14" s="633" t="s">
        <v>743</v>
      </c>
      <c r="G14" s="1229"/>
      <c r="H14" s="633"/>
      <c r="I14" s="633"/>
      <c r="J14" s="633"/>
      <c r="K14" s="633"/>
      <c r="L14" s="633"/>
      <c r="M14" s="633"/>
      <c r="N14" s="1230"/>
      <c r="O14" s="637">
        <f>O15</f>
        <v>1600000</v>
      </c>
      <c r="P14" s="616">
        <f>O14</f>
        <v>1600000</v>
      </c>
      <c r="Q14" s="616">
        <v>1600000</v>
      </c>
      <c r="R14" s="638">
        <f t="shared" si="2"/>
        <v>0</v>
      </c>
      <c r="S14" s="3224">
        <f t="shared" si="3"/>
        <v>0</v>
      </c>
      <c r="U14" s="68" t="s">
        <v>3357</v>
      </c>
      <c r="V14" s="179">
        <f>P27</f>
        <v>28890000</v>
      </c>
      <c r="W14" s="179">
        <f>P35</f>
        <v>3260000</v>
      </c>
      <c r="X14" s="179">
        <f>V14-W14</f>
        <v>25630000</v>
      </c>
    </row>
    <row r="15" spans="1:24" ht="20.100000000000001" customHeight="1">
      <c r="A15" s="551"/>
      <c r="B15" s="565"/>
      <c r="C15" s="588"/>
      <c r="D15" s="565"/>
      <c r="F15" s="1183" t="s">
        <v>1824</v>
      </c>
      <c r="G15" s="1114">
        <v>400000</v>
      </c>
      <c r="H15" s="1113" t="s">
        <v>335</v>
      </c>
      <c r="I15" s="1233">
        <v>2</v>
      </c>
      <c r="J15" s="1113" t="s">
        <v>335</v>
      </c>
      <c r="K15" s="1234">
        <v>2</v>
      </c>
      <c r="L15" s="1464"/>
      <c r="M15" s="1464"/>
      <c r="N15" s="1455" t="s">
        <v>20</v>
      </c>
      <c r="O15" s="1180">
        <f>ROUNDUP(G15*I15*K15,-3)</f>
        <v>1600000</v>
      </c>
      <c r="P15" s="1181"/>
      <c r="Q15" s="1181"/>
      <c r="R15" s="849"/>
      <c r="S15" s="3197"/>
      <c r="U15" s="68" t="s">
        <v>3349</v>
      </c>
      <c r="V15" s="179">
        <f>P70</f>
        <v>28600000</v>
      </c>
    </row>
    <row r="16" spans="1:24" ht="20.100000000000001" customHeight="1">
      <c r="A16" s="551"/>
      <c r="B16" s="565"/>
      <c r="C16" s="588"/>
      <c r="D16" s="565"/>
      <c r="F16" s="633" t="s">
        <v>744</v>
      </c>
      <c r="G16" s="1229"/>
      <c r="H16" s="633"/>
      <c r="I16" s="633"/>
      <c r="J16" s="633"/>
      <c r="K16" s="633"/>
      <c r="L16" s="633"/>
      <c r="M16" s="633"/>
      <c r="N16" s="1230"/>
      <c r="O16" s="637">
        <f>SUM(O17:O17)</f>
        <v>400000</v>
      </c>
      <c r="P16" s="616">
        <f>O16</f>
        <v>400000</v>
      </c>
      <c r="Q16" s="616">
        <v>400000</v>
      </c>
      <c r="R16" s="638">
        <f t="shared" si="2"/>
        <v>0</v>
      </c>
      <c r="S16" s="3224">
        <f t="shared" si="3"/>
        <v>0</v>
      </c>
      <c r="U16" s="68" t="s">
        <v>3365</v>
      </c>
      <c r="V16" s="179">
        <f>P62</f>
        <v>27080000</v>
      </c>
    </row>
    <row r="17" spans="1:22" ht="20.100000000000001" customHeight="1">
      <c r="A17" s="551"/>
      <c r="B17" s="565"/>
      <c r="C17" s="588"/>
      <c r="D17" s="565"/>
      <c r="F17" s="1183" t="s">
        <v>1546</v>
      </c>
      <c r="G17" s="1114">
        <v>40000</v>
      </c>
      <c r="H17" s="1113" t="s">
        <v>335</v>
      </c>
      <c r="I17" s="1233">
        <v>2</v>
      </c>
      <c r="J17" s="1113" t="s">
        <v>335</v>
      </c>
      <c r="K17" s="2255">
        <v>5</v>
      </c>
      <c r="L17" s="1362"/>
      <c r="M17" s="2256"/>
      <c r="N17" s="1455" t="s">
        <v>20</v>
      </c>
      <c r="O17" s="1180">
        <f>ROUNDUP(G17*I17*K17,-3)</f>
        <v>400000</v>
      </c>
      <c r="P17" s="1181"/>
      <c r="Q17" s="1181"/>
      <c r="R17" s="849"/>
      <c r="S17" s="3197"/>
    </row>
    <row r="18" spans="1:22" ht="20.100000000000001" customHeight="1">
      <c r="A18" s="551"/>
      <c r="B18" s="565"/>
      <c r="C18" s="588"/>
      <c r="D18" s="565"/>
      <c r="F18" s="633" t="s">
        <v>745</v>
      </c>
      <c r="G18" s="1229"/>
      <c r="H18" s="633"/>
      <c r="I18" s="633"/>
      <c r="J18" s="633"/>
      <c r="K18" s="633"/>
      <c r="L18" s="633"/>
      <c r="M18" s="633"/>
      <c r="N18" s="1230"/>
      <c r="O18" s="637">
        <f>SUM(O19:O19)</f>
        <v>2517000</v>
      </c>
      <c r="P18" s="616">
        <f>O18</f>
        <v>2517000</v>
      </c>
      <c r="Q18" s="616">
        <v>2517000</v>
      </c>
      <c r="R18" s="638">
        <f t="shared" si="2"/>
        <v>0</v>
      </c>
      <c r="S18" s="3224">
        <f t="shared" si="3"/>
        <v>0</v>
      </c>
      <c r="U18" s="68" t="s">
        <v>3364</v>
      </c>
      <c r="V18" s="179">
        <f>P114</f>
        <v>29126000</v>
      </c>
    </row>
    <row r="19" spans="1:22" ht="20.100000000000001" customHeight="1">
      <c r="A19" s="551"/>
      <c r="B19" s="565"/>
      <c r="C19" s="588"/>
      <c r="D19" s="565"/>
      <c r="F19" s="1183" t="s">
        <v>1552</v>
      </c>
      <c r="G19" s="1114">
        <v>30204000</v>
      </c>
      <c r="H19" s="1113" t="s">
        <v>335</v>
      </c>
      <c r="I19" s="2257">
        <v>12</v>
      </c>
      <c r="J19" s="1465"/>
      <c r="K19" s="1234"/>
      <c r="L19" s="1464"/>
      <c r="M19" s="1464"/>
      <c r="N19" s="1455" t="s">
        <v>20</v>
      </c>
      <c r="O19" s="1180">
        <f>ROUNDUP((G19/12),-3)</f>
        <v>2517000</v>
      </c>
      <c r="P19" s="1181"/>
      <c r="Q19" s="1181"/>
      <c r="R19" s="849"/>
      <c r="S19" s="3197"/>
    </row>
    <row r="20" spans="1:22" ht="20.100000000000001" customHeight="1">
      <c r="A20" s="551"/>
      <c r="B20" s="565"/>
      <c r="C20" s="588"/>
      <c r="D20" s="565"/>
      <c r="E20" s="1685" t="s">
        <v>2700</v>
      </c>
      <c r="F20" s="1228"/>
      <c r="G20" s="1228"/>
      <c r="H20" s="1228"/>
      <c r="I20" s="1228"/>
      <c r="J20" s="1228"/>
      <c r="K20" s="1228"/>
      <c r="L20" s="1228"/>
      <c r="M20" s="1228"/>
      <c r="N20" s="1228"/>
      <c r="O20" s="1686"/>
      <c r="P20" s="573">
        <f>+O21+O23+O25</f>
        <v>2799000</v>
      </c>
      <c r="Q20" s="573">
        <v>0</v>
      </c>
      <c r="R20" s="631">
        <f t="shared" ref="R20:R21" si="4">P20-Q20</f>
        <v>2799000</v>
      </c>
      <c r="S20" s="3170"/>
      <c r="U20" s="68" t="s">
        <v>3361</v>
      </c>
      <c r="V20" s="179">
        <f>P170</f>
        <v>9000000</v>
      </c>
    </row>
    <row r="21" spans="1:22" ht="20.100000000000001" customHeight="1">
      <c r="A21" s="551"/>
      <c r="B21" s="565"/>
      <c r="C21" s="588"/>
      <c r="D21" s="565"/>
      <c r="F21" s="633" t="s">
        <v>39</v>
      </c>
      <c r="G21" s="1229"/>
      <c r="H21" s="633"/>
      <c r="I21" s="633"/>
      <c r="J21" s="633"/>
      <c r="K21" s="633"/>
      <c r="L21" s="633"/>
      <c r="M21" s="633"/>
      <c r="N21" s="1230"/>
      <c r="O21" s="637">
        <f>SUM(O22)</f>
        <v>2142000</v>
      </c>
      <c r="P21" s="2258">
        <f>O21</f>
        <v>2142000</v>
      </c>
      <c r="Q21" s="1109">
        <v>0</v>
      </c>
      <c r="R21" s="638">
        <f t="shared" si="4"/>
        <v>2142000</v>
      </c>
      <c r="S21" s="3277"/>
      <c r="U21" s="68" t="s">
        <v>3362</v>
      </c>
      <c r="V21" s="179">
        <f>P175</f>
        <v>67170000</v>
      </c>
    </row>
    <row r="22" spans="1:22" ht="20.100000000000001" customHeight="1">
      <c r="A22" s="551"/>
      <c r="B22" s="565"/>
      <c r="C22" s="588"/>
      <c r="D22" s="565"/>
      <c r="F22" s="1183" t="s">
        <v>2701</v>
      </c>
      <c r="G22" s="2259">
        <v>428400</v>
      </c>
      <c r="H22" s="1362" t="s">
        <v>335</v>
      </c>
      <c r="I22" s="2224">
        <v>1</v>
      </c>
      <c r="J22" s="2199" t="s">
        <v>335</v>
      </c>
      <c r="K22" s="2216">
        <v>5</v>
      </c>
      <c r="L22" s="1464"/>
      <c r="M22" s="1464"/>
      <c r="N22" s="1455" t="s">
        <v>20</v>
      </c>
      <c r="O22" s="1180">
        <f>ROUNDUP(G22*I22*K22,-3)</f>
        <v>2142000</v>
      </c>
      <c r="P22" s="2260"/>
      <c r="Q22" s="2201"/>
      <c r="R22" s="1182"/>
      <c r="S22" s="3220"/>
      <c r="V22" s="186">
        <f>O203</f>
        <v>360000</v>
      </c>
    </row>
    <row r="23" spans="1:22" ht="20.100000000000001" customHeight="1">
      <c r="A23" s="551"/>
      <c r="B23" s="565"/>
      <c r="C23" s="588"/>
      <c r="D23" s="565"/>
      <c r="F23" s="633" t="s">
        <v>42</v>
      </c>
      <c r="G23" s="1229"/>
      <c r="H23" s="633"/>
      <c r="I23" s="633"/>
      <c r="J23" s="633"/>
      <c r="K23" s="633"/>
      <c r="L23" s="633"/>
      <c r="M23" s="633"/>
      <c r="N23" s="1230"/>
      <c r="O23" s="637">
        <f>SUM(O24)</f>
        <v>381000</v>
      </c>
      <c r="P23" s="2261">
        <f>O23</f>
        <v>381000</v>
      </c>
      <c r="Q23" s="1109">
        <v>0</v>
      </c>
      <c r="R23" s="638">
        <f t="shared" ref="R23" si="5">P23-Q23</f>
        <v>381000</v>
      </c>
      <c r="S23" s="3277"/>
      <c r="U23" s="68" t="s">
        <v>3363</v>
      </c>
      <c r="V23" s="179">
        <f>P201</f>
        <v>70000</v>
      </c>
    </row>
    <row r="24" spans="1:22" ht="20.100000000000001" customHeight="1">
      <c r="A24" s="551"/>
      <c r="B24" s="565"/>
      <c r="C24" s="588"/>
      <c r="D24" s="565"/>
      <c r="F24" s="1183" t="s">
        <v>2702</v>
      </c>
      <c r="G24" s="1453">
        <v>76170</v>
      </c>
      <c r="H24" s="1362" t="s">
        <v>335</v>
      </c>
      <c r="I24" s="2224">
        <v>1</v>
      </c>
      <c r="J24" s="1362" t="s">
        <v>335</v>
      </c>
      <c r="K24" s="2262">
        <v>5</v>
      </c>
      <c r="L24" s="1464"/>
      <c r="M24" s="1464"/>
      <c r="N24" s="1455" t="s">
        <v>20</v>
      </c>
      <c r="O24" s="1180">
        <f>ROUNDUP(G24*I24*K24,-3)</f>
        <v>381000</v>
      </c>
      <c r="P24" s="2260"/>
      <c r="Q24" s="2201"/>
      <c r="R24" s="1182"/>
      <c r="S24" s="3220"/>
    </row>
    <row r="25" spans="1:22" ht="20.100000000000001" customHeight="1">
      <c r="A25" s="551"/>
      <c r="B25" s="565"/>
      <c r="C25" s="588"/>
      <c r="D25" s="565"/>
      <c r="F25" s="633" t="s">
        <v>2703</v>
      </c>
      <c r="G25" s="1229"/>
      <c r="H25" s="633"/>
      <c r="I25" s="633"/>
      <c r="J25" s="633"/>
      <c r="K25" s="633"/>
      <c r="L25" s="633"/>
      <c r="M25" s="633"/>
      <c r="N25" s="1230"/>
      <c r="O25" s="637">
        <f>SUM(O26:O26)</f>
        <v>276000</v>
      </c>
      <c r="P25" s="2261">
        <f>O25</f>
        <v>276000</v>
      </c>
      <c r="Q25" s="1109">
        <v>0</v>
      </c>
      <c r="R25" s="638">
        <f>P25-Q25</f>
        <v>276000</v>
      </c>
      <c r="S25" s="3224"/>
      <c r="V25" s="179">
        <f>SUM(V13:V23)</f>
        <v>225812000</v>
      </c>
    </row>
    <row r="26" spans="1:22" ht="20.100000000000001" customHeight="1">
      <c r="A26" s="551"/>
      <c r="B26" s="565"/>
      <c r="C26" s="588"/>
      <c r="D26" s="565"/>
      <c r="F26" s="1183" t="s">
        <v>2704</v>
      </c>
      <c r="G26" s="1453">
        <v>39390</v>
      </c>
      <c r="H26" s="1362" t="s">
        <v>335</v>
      </c>
      <c r="I26" s="1464">
        <v>7</v>
      </c>
      <c r="J26" s="2263"/>
      <c r="K26" s="1464"/>
      <c r="L26" s="1464"/>
      <c r="M26" s="1464"/>
      <c r="N26" s="1455" t="s">
        <v>20</v>
      </c>
      <c r="O26" s="1180">
        <f>ROUNDUP(G26*I26,-3)</f>
        <v>276000</v>
      </c>
      <c r="P26" s="2264"/>
      <c r="Q26" s="2201"/>
      <c r="R26" s="1182"/>
      <c r="S26" s="3220"/>
    </row>
    <row r="27" spans="1:22" ht="20.100000000000001" customHeight="1">
      <c r="A27" s="551"/>
      <c r="B27" s="565"/>
      <c r="C27" s="588"/>
      <c r="D27" s="1107" t="s">
        <v>1334</v>
      </c>
      <c r="E27" s="567"/>
      <c r="F27" s="1226"/>
      <c r="G27" s="928"/>
      <c r="H27" s="568"/>
      <c r="I27" s="568"/>
      <c r="J27" s="568"/>
      <c r="K27" s="568"/>
      <c r="L27" s="568"/>
      <c r="M27" s="568"/>
      <c r="N27" s="1227"/>
      <c r="O27" s="568"/>
      <c r="P27" s="572">
        <f>P28+P42+P51+P54+P35</f>
        <v>28890000</v>
      </c>
      <c r="Q27" s="572">
        <f>Q28+Q42+Q51+Q54</f>
        <v>25630000</v>
      </c>
      <c r="R27" s="674">
        <f t="shared" si="2"/>
        <v>3260000</v>
      </c>
      <c r="S27" s="3174">
        <f t="shared" si="3"/>
        <v>0.12719469371829886</v>
      </c>
    </row>
    <row r="28" spans="1:22" ht="20.100000000000001" customHeight="1">
      <c r="A28" s="551"/>
      <c r="B28" s="565"/>
      <c r="C28" s="588"/>
      <c r="D28" s="565"/>
      <c r="E28" s="456" t="s">
        <v>1167</v>
      </c>
      <c r="F28" s="457"/>
      <c r="G28" s="457"/>
      <c r="H28" s="1228"/>
      <c r="I28" s="457"/>
      <c r="J28" s="1228"/>
      <c r="K28" s="457"/>
      <c r="L28" s="457"/>
      <c r="M28" s="457"/>
      <c r="N28" s="457"/>
      <c r="O28" s="459"/>
      <c r="P28" s="573">
        <f>SUM(O29)</f>
        <v>5593000</v>
      </c>
      <c r="Q28" s="573">
        <f>Q29</f>
        <v>3057000</v>
      </c>
      <c r="R28" s="631">
        <f t="shared" si="2"/>
        <v>2536000</v>
      </c>
      <c r="S28" s="3170">
        <f t="shared" si="3"/>
        <v>0.82957147530258424</v>
      </c>
    </row>
    <row r="29" spans="1:22" ht="20.100000000000001" customHeight="1">
      <c r="A29" s="551"/>
      <c r="B29" s="565"/>
      <c r="C29" s="588"/>
      <c r="D29" s="565"/>
      <c r="F29" s="633" t="s">
        <v>746</v>
      </c>
      <c r="G29" s="1229"/>
      <c r="H29" s="633"/>
      <c r="I29" s="633"/>
      <c r="J29" s="633"/>
      <c r="K29" s="633"/>
      <c r="L29" s="633"/>
      <c r="M29" s="633"/>
      <c r="N29" s="1230"/>
      <c r="O29" s="637">
        <f>SUM(O30:O34)</f>
        <v>5593000</v>
      </c>
      <c r="P29" s="616">
        <f>O29</f>
        <v>5593000</v>
      </c>
      <c r="Q29" s="616">
        <v>3057000</v>
      </c>
      <c r="R29" s="638">
        <f t="shared" si="2"/>
        <v>2536000</v>
      </c>
      <c r="S29" s="3224">
        <f t="shared" si="3"/>
        <v>0.82957147530258424</v>
      </c>
    </row>
    <row r="30" spans="1:22" ht="20.100000000000001" customHeight="1">
      <c r="A30" s="551"/>
      <c r="B30" s="565"/>
      <c r="C30" s="588"/>
      <c r="D30" s="565"/>
      <c r="E30" s="1231"/>
      <c r="F30" s="2198" t="s">
        <v>1553</v>
      </c>
      <c r="G30" s="1057">
        <v>55280000</v>
      </c>
      <c r="H30" s="2199" t="s">
        <v>335</v>
      </c>
      <c r="I30" s="2265">
        <v>4.4999999999999998E-2</v>
      </c>
      <c r="J30" s="2266"/>
      <c r="K30" s="2216"/>
      <c r="L30" s="2216"/>
      <c r="M30" s="2216"/>
      <c r="N30" s="1687" t="s">
        <v>747</v>
      </c>
      <c r="O30" s="1688">
        <f>ROUNDUP(G30*I30,-3)</f>
        <v>2488000</v>
      </c>
      <c r="P30" s="848"/>
      <c r="Q30" s="848"/>
      <c r="R30" s="849"/>
      <c r="S30" s="3197"/>
    </row>
    <row r="31" spans="1:22" ht="20.100000000000001" customHeight="1">
      <c r="A31" s="551"/>
      <c r="B31" s="565"/>
      <c r="C31" s="588"/>
      <c r="D31" s="565"/>
      <c r="E31" s="1236"/>
      <c r="F31" s="2198" t="s">
        <v>1554</v>
      </c>
      <c r="G31" s="1057">
        <v>55280000</v>
      </c>
      <c r="H31" s="2199" t="s">
        <v>335</v>
      </c>
      <c r="I31" s="2265">
        <v>3.2300000000000002E-2</v>
      </c>
      <c r="J31" s="2266"/>
      <c r="K31" s="2216"/>
      <c r="L31" s="2216"/>
      <c r="M31" s="2216"/>
      <c r="N31" s="1687" t="s">
        <v>748</v>
      </c>
      <c r="O31" s="1688">
        <f>ROUNDUP(G31*I31,-3)</f>
        <v>1786000</v>
      </c>
      <c r="P31" s="848"/>
      <c r="Q31" s="848"/>
      <c r="R31" s="849"/>
      <c r="S31" s="3197"/>
    </row>
    <row r="32" spans="1:22" ht="20.100000000000001" customHeight="1">
      <c r="A32" s="551"/>
      <c r="B32" s="565"/>
      <c r="C32" s="588"/>
      <c r="D32" s="565"/>
      <c r="E32" s="1236"/>
      <c r="F32" s="2198" t="s">
        <v>1555</v>
      </c>
      <c r="G32" s="1057">
        <v>1786000</v>
      </c>
      <c r="H32" s="2199" t="s">
        <v>335</v>
      </c>
      <c r="I32" s="2265">
        <v>8.5099999999999995E-2</v>
      </c>
      <c r="J32" s="2266"/>
      <c r="K32" s="2216"/>
      <c r="L32" s="2216"/>
      <c r="M32" s="2216"/>
      <c r="N32" s="1687" t="s">
        <v>535</v>
      </c>
      <c r="O32" s="1688">
        <f>ROUNDUP(G32*I32,-3)</f>
        <v>152000</v>
      </c>
      <c r="P32" s="848"/>
      <c r="Q32" s="848"/>
      <c r="R32" s="849"/>
      <c r="S32" s="3197"/>
    </row>
    <row r="33" spans="1:19" ht="20.100000000000001" customHeight="1">
      <c r="A33" s="551"/>
      <c r="B33" s="565"/>
      <c r="C33" s="588"/>
      <c r="D33" s="565"/>
      <c r="E33" s="1236"/>
      <c r="F33" s="2198" t="s">
        <v>1556</v>
      </c>
      <c r="G33" s="1057">
        <v>55280000</v>
      </c>
      <c r="H33" s="2199" t="s">
        <v>335</v>
      </c>
      <c r="I33" s="2265">
        <v>8.9999999999999993E-3</v>
      </c>
      <c r="J33" s="2266"/>
      <c r="K33" s="2216"/>
      <c r="L33" s="2216"/>
      <c r="M33" s="2216"/>
      <c r="N33" s="1687" t="s">
        <v>28</v>
      </c>
      <c r="O33" s="1688">
        <f>ROUNDUP(G33*I33,-3)</f>
        <v>498000</v>
      </c>
      <c r="P33" s="848"/>
      <c r="Q33" s="848"/>
      <c r="R33" s="849"/>
      <c r="S33" s="3197"/>
    </row>
    <row r="34" spans="1:19" ht="20.100000000000001" customHeight="1">
      <c r="A34" s="551"/>
      <c r="B34" s="565"/>
      <c r="C34" s="588"/>
      <c r="D34" s="565"/>
      <c r="E34" s="1236"/>
      <c r="F34" s="2198" t="s">
        <v>1557</v>
      </c>
      <c r="G34" s="1057">
        <v>55280000</v>
      </c>
      <c r="H34" s="2199" t="s">
        <v>335</v>
      </c>
      <c r="I34" s="2265">
        <v>1.21E-2</v>
      </c>
      <c r="J34" s="2266"/>
      <c r="K34" s="2216"/>
      <c r="L34" s="2216"/>
      <c r="M34" s="2216"/>
      <c r="N34" s="1687" t="s">
        <v>747</v>
      </c>
      <c r="O34" s="1688">
        <f>ROUNDUP(G34*I34,-3)</f>
        <v>669000</v>
      </c>
      <c r="P34" s="848"/>
      <c r="Q34" s="882"/>
      <c r="R34" s="849"/>
      <c r="S34" s="3197"/>
    </row>
    <row r="35" spans="1:19" ht="20.100000000000001" customHeight="1">
      <c r="A35" s="551"/>
      <c r="B35" s="565"/>
      <c r="C35" s="588"/>
      <c r="D35" s="565"/>
      <c r="E35" s="456" t="s">
        <v>148</v>
      </c>
      <c r="F35" s="457"/>
      <c r="G35" s="457"/>
      <c r="H35" s="1228"/>
      <c r="I35" s="457"/>
      <c r="J35" s="1228"/>
      <c r="K35" s="457"/>
      <c r="L35" s="457"/>
      <c r="M35" s="457"/>
      <c r="N35" s="457"/>
      <c r="O35" s="457"/>
      <c r="P35" s="573">
        <f>O36</f>
        <v>3260000</v>
      </c>
      <c r="Q35" s="1153">
        <v>0</v>
      </c>
      <c r="R35" s="631">
        <f>P35-Q35</f>
        <v>3260000</v>
      </c>
      <c r="S35" s="3170"/>
    </row>
    <row r="36" spans="1:19" ht="20.100000000000001" customHeight="1">
      <c r="A36" s="551"/>
      <c r="B36" s="565"/>
      <c r="C36" s="588"/>
      <c r="D36" s="565"/>
      <c r="F36" s="633" t="s">
        <v>2705</v>
      </c>
      <c r="G36" s="1229"/>
      <c r="H36" s="633"/>
      <c r="I36" s="633"/>
      <c r="J36" s="633"/>
      <c r="K36" s="633"/>
      <c r="L36" s="633"/>
      <c r="M36" s="633"/>
      <c r="N36" s="1230"/>
      <c r="O36" s="637">
        <f>SUM(O37:O37)</f>
        <v>3260000</v>
      </c>
      <c r="P36" s="616">
        <f>O36</f>
        <v>3260000</v>
      </c>
      <c r="Q36" s="1109">
        <v>0</v>
      </c>
      <c r="R36" s="638">
        <f>P36-Q36</f>
        <v>3260000</v>
      </c>
      <c r="S36" s="3224"/>
    </row>
    <row r="37" spans="1:19" ht="20.100000000000001" customHeight="1">
      <c r="A37" s="551"/>
      <c r="B37" s="565"/>
      <c r="C37" s="588"/>
      <c r="D37" s="565"/>
      <c r="E37" s="1231"/>
      <c r="F37" s="2267" t="s">
        <v>2706</v>
      </c>
      <c r="G37" s="1057"/>
      <c r="H37" s="2199"/>
      <c r="I37" s="2224"/>
      <c r="J37" s="2199"/>
      <c r="K37" s="2262"/>
      <c r="L37" s="2216"/>
      <c r="M37" s="2216"/>
      <c r="N37" s="1687" t="s">
        <v>2707</v>
      </c>
      <c r="O37" s="2268">
        <f>SUM(O38:O41)</f>
        <v>3260000</v>
      </c>
      <c r="P37" s="848"/>
      <c r="Q37" s="882"/>
      <c r="R37" s="849"/>
      <c r="S37" s="3197"/>
    </row>
    <row r="38" spans="1:19" ht="20.100000000000001" customHeight="1">
      <c r="A38" s="551"/>
      <c r="B38" s="565"/>
      <c r="C38" s="588"/>
      <c r="D38" s="565"/>
      <c r="E38" s="1231"/>
      <c r="F38" s="1183" t="s">
        <v>2708</v>
      </c>
      <c r="G38" s="1453">
        <v>35000</v>
      </c>
      <c r="H38" s="1362" t="s">
        <v>335</v>
      </c>
      <c r="I38" s="2269">
        <v>1</v>
      </c>
      <c r="J38" s="1362" t="s">
        <v>335</v>
      </c>
      <c r="K38" s="2270">
        <v>10</v>
      </c>
      <c r="L38" s="1464"/>
      <c r="M38" s="1977"/>
      <c r="N38" s="1455" t="s">
        <v>20</v>
      </c>
      <c r="O38" s="1180">
        <f>G38*I38*K38</f>
        <v>350000</v>
      </c>
      <c r="P38" s="848"/>
      <c r="Q38" s="882"/>
      <c r="R38" s="849"/>
      <c r="S38" s="3197"/>
    </row>
    <row r="39" spans="1:19" ht="20.100000000000001" customHeight="1">
      <c r="A39" s="551"/>
      <c r="B39" s="565"/>
      <c r="C39" s="588"/>
      <c r="D39" s="565"/>
      <c r="E39" s="1231"/>
      <c r="F39" s="1183" t="s">
        <v>2709</v>
      </c>
      <c r="G39" s="1453">
        <v>90000</v>
      </c>
      <c r="H39" s="1362" t="s">
        <v>335</v>
      </c>
      <c r="I39" s="2269">
        <v>1</v>
      </c>
      <c r="J39" s="1362" t="s">
        <v>335</v>
      </c>
      <c r="K39" s="2270">
        <v>9</v>
      </c>
      <c r="L39" s="1464"/>
      <c r="M39" s="1977"/>
      <c r="N39" s="1455" t="s">
        <v>20</v>
      </c>
      <c r="O39" s="1180">
        <f>G39*I39*K39</f>
        <v>810000</v>
      </c>
      <c r="P39" s="848"/>
      <c r="Q39" s="882"/>
      <c r="R39" s="849"/>
      <c r="S39" s="3197"/>
    </row>
    <row r="40" spans="1:19" ht="20.100000000000001" customHeight="1">
      <c r="A40" s="551"/>
      <c r="B40" s="565"/>
      <c r="C40" s="588"/>
      <c r="D40" s="565"/>
      <c r="E40" s="1231"/>
      <c r="F40" s="1183" t="s">
        <v>2710</v>
      </c>
      <c r="G40" s="1453">
        <v>80000</v>
      </c>
      <c r="H40" s="1362" t="s">
        <v>335</v>
      </c>
      <c r="I40" s="2269">
        <v>1</v>
      </c>
      <c r="J40" s="1362" t="s">
        <v>335</v>
      </c>
      <c r="K40" s="2270">
        <v>10</v>
      </c>
      <c r="L40" s="1464"/>
      <c r="M40" s="1977"/>
      <c r="N40" s="1455" t="s">
        <v>20</v>
      </c>
      <c r="O40" s="1180">
        <f>G40*I40*K40</f>
        <v>800000</v>
      </c>
      <c r="P40" s="848"/>
      <c r="Q40" s="882"/>
      <c r="R40" s="849"/>
      <c r="S40" s="3197"/>
    </row>
    <row r="41" spans="1:19" ht="20.100000000000001" customHeight="1">
      <c r="A41" s="551"/>
      <c r="B41" s="565"/>
      <c r="C41" s="588"/>
      <c r="D41" s="565"/>
      <c r="E41" s="1231"/>
      <c r="F41" s="1183" t="s">
        <v>2711</v>
      </c>
      <c r="G41" s="1453">
        <v>1300000</v>
      </c>
      <c r="H41" s="1362" t="s">
        <v>335</v>
      </c>
      <c r="I41" s="1454">
        <v>1</v>
      </c>
      <c r="J41" s="1362"/>
      <c r="K41" s="2270"/>
      <c r="L41" s="1464"/>
      <c r="M41" s="1979"/>
      <c r="N41" s="1455" t="s">
        <v>20</v>
      </c>
      <c r="O41" s="1180">
        <f>G41*I41</f>
        <v>1300000</v>
      </c>
      <c r="P41" s="848"/>
      <c r="Q41" s="882"/>
      <c r="R41" s="849"/>
      <c r="S41" s="3197"/>
    </row>
    <row r="42" spans="1:19" ht="20.100000000000001" customHeight="1">
      <c r="A42" s="551"/>
      <c r="B42" s="565"/>
      <c r="C42" s="588"/>
      <c r="D42" s="565"/>
      <c r="E42" s="456" t="s">
        <v>127</v>
      </c>
      <c r="F42" s="457"/>
      <c r="G42" s="457"/>
      <c r="H42" s="1228"/>
      <c r="I42" s="457"/>
      <c r="J42" s="1228"/>
      <c r="K42" s="457"/>
      <c r="L42" s="457"/>
      <c r="M42" s="457"/>
      <c r="N42" s="457"/>
      <c r="O42" s="457"/>
      <c r="P42" s="573">
        <f>SUM(O43+O45+O47+O49)</f>
        <v>1283000</v>
      </c>
      <c r="Q42" s="1153">
        <f>SUM(Q43,Q45,Q47,Q49)</f>
        <v>3353000</v>
      </c>
      <c r="R42" s="631">
        <f t="shared" si="2"/>
        <v>-2070000</v>
      </c>
      <c r="S42" s="3170">
        <f t="shared" si="3"/>
        <v>-0.61735759021771552</v>
      </c>
    </row>
    <row r="43" spans="1:19" ht="20.100000000000001" customHeight="1">
      <c r="A43" s="551"/>
      <c r="B43" s="565"/>
      <c r="C43" s="588"/>
      <c r="D43" s="565"/>
      <c r="F43" s="633" t="s">
        <v>749</v>
      </c>
      <c r="G43" s="1229"/>
      <c r="H43" s="633"/>
      <c r="I43" s="633"/>
      <c r="J43" s="633"/>
      <c r="K43" s="633"/>
      <c r="L43" s="633"/>
      <c r="M43" s="633"/>
      <c r="N43" s="1230"/>
      <c r="O43" s="637">
        <f>SUM(O44:O44)</f>
        <v>50000</v>
      </c>
      <c r="P43" s="616">
        <f>O43</f>
        <v>50000</v>
      </c>
      <c r="Q43" s="1109">
        <v>200000</v>
      </c>
      <c r="R43" s="638">
        <f t="shared" si="2"/>
        <v>-150000</v>
      </c>
      <c r="S43" s="3224">
        <f t="shared" si="3"/>
        <v>-0.75</v>
      </c>
    </row>
    <row r="44" spans="1:19" ht="20.100000000000001" customHeight="1">
      <c r="A44" s="551"/>
      <c r="B44" s="565"/>
      <c r="C44" s="588"/>
      <c r="D44" s="565"/>
      <c r="E44" s="1231"/>
      <c r="F44" s="2198" t="s">
        <v>1563</v>
      </c>
      <c r="G44" s="2271">
        <v>50000</v>
      </c>
      <c r="H44" s="2272" t="s">
        <v>335</v>
      </c>
      <c r="I44" s="2273">
        <v>1</v>
      </c>
      <c r="J44" s="2211"/>
      <c r="K44" s="2212"/>
      <c r="L44" s="2212"/>
      <c r="M44" s="2212"/>
      <c r="N44" s="2213" t="s">
        <v>28</v>
      </c>
      <c r="O44" s="2214">
        <f>ROUNDUP(G44*I44,-3)</f>
        <v>50000</v>
      </c>
      <c r="P44" s="848"/>
      <c r="Q44" s="848"/>
      <c r="R44" s="849"/>
      <c r="S44" s="3197"/>
    </row>
    <row r="45" spans="1:19" ht="20.100000000000001" customHeight="1">
      <c r="A45" s="551"/>
      <c r="B45" s="565"/>
      <c r="C45" s="588"/>
      <c r="D45" s="565"/>
      <c r="F45" s="633" t="s">
        <v>750</v>
      </c>
      <c r="G45" s="2274"/>
      <c r="H45" s="2275"/>
      <c r="I45" s="2275"/>
      <c r="J45" s="633"/>
      <c r="K45" s="633"/>
      <c r="L45" s="633"/>
      <c r="M45" s="633"/>
      <c r="N45" s="1230"/>
      <c r="O45" s="637">
        <f>SUM(O46:O46)</f>
        <v>480000</v>
      </c>
      <c r="P45" s="616">
        <f>O45</f>
        <v>480000</v>
      </c>
      <c r="Q45" s="616">
        <v>2400000</v>
      </c>
      <c r="R45" s="638">
        <f t="shared" si="2"/>
        <v>-1920000</v>
      </c>
      <c r="S45" s="3224">
        <f t="shared" si="3"/>
        <v>-0.8</v>
      </c>
    </row>
    <row r="46" spans="1:19" ht="20.100000000000001" customHeight="1">
      <c r="A46" s="551"/>
      <c r="B46" s="565"/>
      <c r="C46" s="588"/>
      <c r="D46" s="565"/>
      <c r="E46" s="1231"/>
      <c r="F46" s="2198" t="s">
        <v>1564</v>
      </c>
      <c r="G46" s="2271">
        <v>40000</v>
      </c>
      <c r="H46" s="2272" t="s">
        <v>335</v>
      </c>
      <c r="I46" s="2276">
        <v>12</v>
      </c>
      <c r="J46" s="2211"/>
      <c r="K46" s="2212"/>
      <c r="L46" s="2212"/>
      <c r="M46" s="2212"/>
      <c r="N46" s="2213" t="s">
        <v>28</v>
      </c>
      <c r="O46" s="2214">
        <f>ROUNDUP(G46*I46,-3)</f>
        <v>480000</v>
      </c>
      <c r="P46" s="848"/>
      <c r="Q46" s="848"/>
      <c r="R46" s="849"/>
      <c r="S46" s="3197"/>
    </row>
    <row r="47" spans="1:19" ht="20.100000000000001" customHeight="1">
      <c r="A47" s="551"/>
      <c r="B47" s="565"/>
      <c r="C47" s="588"/>
      <c r="D47" s="565"/>
      <c r="F47" s="633" t="s">
        <v>751</v>
      </c>
      <c r="G47" s="2274"/>
      <c r="H47" s="2275"/>
      <c r="I47" s="2275"/>
      <c r="J47" s="633"/>
      <c r="K47" s="633"/>
      <c r="L47" s="633"/>
      <c r="M47" s="633"/>
      <c r="N47" s="1230"/>
      <c r="O47" s="637">
        <f>SUM(O48:O48)</f>
        <v>500000</v>
      </c>
      <c r="P47" s="616">
        <f>O47</f>
        <v>500000</v>
      </c>
      <c r="Q47" s="616">
        <v>500000</v>
      </c>
      <c r="R47" s="638">
        <f t="shared" si="2"/>
        <v>0</v>
      </c>
      <c r="S47" s="3224">
        <f t="shared" si="3"/>
        <v>0</v>
      </c>
    </row>
    <row r="48" spans="1:19" ht="20.100000000000001" customHeight="1">
      <c r="A48" s="551"/>
      <c r="B48" s="565"/>
      <c r="C48" s="588"/>
      <c r="D48" s="565"/>
      <c r="E48" s="1231"/>
      <c r="F48" s="2198" t="s">
        <v>1668</v>
      </c>
      <c r="G48" s="1205">
        <v>500000</v>
      </c>
      <c r="H48" s="2211" t="s">
        <v>335</v>
      </c>
      <c r="I48" s="2217">
        <v>1</v>
      </c>
      <c r="J48" s="2211"/>
      <c r="K48" s="2212"/>
      <c r="L48" s="2212"/>
      <c r="M48" s="2212"/>
      <c r="N48" s="2213" t="s">
        <v>613</v>
      </c>
      <c r="O48" s="2214">
        <f>ROUNDUP(G48*I48,-3)</f>
        <v>500000</v>
      </c>
      <c r="P48" s="848"/>
      <c r="Q48" s="848"/>
      <c r="R48" s="849"/>
      <c r="S48" s="3197"/>
    </row>
    <row r="49" spans="1:19" ht="20.100000000000001" customHeight="1">
      <c r="A49" s="551"/>
      <c r="B49" s="565"/>
      <c r="C49" s="588"/>
      <c r="D49" s="565"/>
      <c r="F49" s="633" t="s">
        <v>752</v>
      </c>
      <c r="G49" s="1229"/>
      <c r="H49" s="633"/>
      <c r="I49" s="633"/>
      <c r="J49" s="633"/>
      <c r="K49" s="633"/>
      <c r="L49" s="633"/>
      <c r="M49" s="633"/>
      <c r="N49" s="1230"/>
      <c r="O49" s="637">
        <f>SUM(O50:O50)</f>
        <v>253000</v>
      </c>
      <c r="P49" s="616">
        <f>O49</f>
        <v>253000</v>
      </c>
      <c r="Q49" s="616">
        <v>253000</v>
      </c>
      <c r="R49" s="638">
        <f t="shared" si="2"/>
        <v>0</v>
      </c>
      <c r="S49" s="3224">
        <f t="shared" si="3"/>
        <v>0</v>
      </c>
    </row>
    <row r="50" spans="1:19" ht="20.100000000000001" customHeight="1">
      <c r="A50" s="551"/>
      <c r="B50" s="565"/>
      <c r="C50" s="588"/>
      <c r="D50" s="565"/>
      <c r="E50" s="1255"/>
      <c r="F50" s="2226" t="s">
        <v>1945</v>
      </c>
      <c r="G50" s="1208">
        <v>63250</v>
      </c>
      <c r="H50" s="2227" t="s">
        <v>335</v>
      </c>
      <c r="I50" s="2277">
        <v>4</v>
      </c>
      <c r="J50" s="2227"/>
      <c r="K50" s="2228"/>
      <c r="L50" s="2228"/>
      <c r="M50" s="2228"/>
      <c r="N50" s="2229" t="s">
        <v>535</v>
      </c>
      <c r="O50" s="2230">
        <f>ROUNDUP(G50*I50,-3)</f>
        <v>253000</v>
      </c>
      <c r="P50" s="892"/>
      <c r="Q50" s="892"/>
      <c r="R50" s="894"/>
      <c r="S50" s="3198"/>
    </row>
    <row r="51" spans="1:19" ht="20.100000000000001" customHeight="1">
      <c r="A51" s="551"/>
      <c r="B51" s="565"/>
      <c r="C51" s="588"/>
      <c r="D51" s="565"/>
      <c r="E51" s="456" t="s">
        <v>1166</v>
      </c>
      <c r="F51" s="457"/>
      <c r="G51" s="457"/>
      <c r="H51" s="1228"/>
      <c r="I51" s="457"/>
      <c r="J51" s="1228"/>
      <c r="K51" s="457"/>
      <c r="L51" s="457"/>
      <c r="M51" s="457"/>
      <c r="N51" s="457"/>
      <c r="O51" s="459"/>
      <c r="P51" s="872">
        <f>O52</f>
        <v>17400000</v>
      </c>
      <c r="Q51" s="573">
        <f>Q52</f>
        <v>14400000</v>
      </c>
      <c r="R51" s="873">
        <f t="shared" si="2"/>
        <v>3000000</v>
      </c>
      <c r="S51" s="3199">
        <f t="shared" si="3"/>
        <v>0.20833333333333334</v>
      </c>
    </row>
    <row r="52" spans="1:19" ht="20.100000000000001" customHeight="1">
      <c r="A52" s="551"/>
      <c r="B52" s="565"/>
      <c r="C52" s="588"/>
      <c r="D52" s="565"/>
      <c r="F52" s="633" t="s">
        <v>753</v>
      </c>
      <c r="G52" s="1229"/>
      <c r="H52" s="633"/>
      <c r="I52" s="633"/>
      <c r="J52" s="633"/>
      <c r="K52" s="633"/>
      <c r="L52" s="633"/>
      <c r="M52" s="633"/>
      <c r="N52" s="1230"/>
      <c r="O52" s="637">
        <f>SUM(O53:O54)</f>
        <v>17400000</v>
      </c>
      <c r="P52" s="616">
        <f>O52</f>
        <v>17400000</v>
      </c>
      <c r="Q52" s="616">
        <v>14400000</v>
      </c>
      <c r="R52" s="638">
        <f t="shared" si="2"/>
        <v>3000000</v>
      </c>
      <c r="S52" s="3224">
        <f t="shared" si="3"/>
        <v>0.20833333333333334</v>
      </c>
    </row>
    <row r="53" spans="1:19" ht="20.100000000000001" customHeight="1">
      <c r="A53" s="551"/>
      <c r="B53" s="565"/>
      <c r="C53" s="588"/>
      <c r="D53" s="565"/>
      <c r="E53" s="1231"/>
      <c r="F53" s="1183" t="s">
        <v>3339</v>
      </c>
      <c r="G53" s="1114">
        <v>1450000</v>
      </c>
      <c r="H53" s="1113" t="s">
        <v>335</v>
      </c>
      <c r="I53" s="1234">
        <v>12</v>
      </c>
      <c r="J53" s="1113"/>
      <c r="K53" s="1254"/>
      <c r="L53" s="1254"/>
      <c r="M53" s="1234"/>
      <c r="N53" s="1235" t="s">
        <v>20</v>
      </c>
      <c r="O53" s="716">
        <f>G53*I53</f>
        <v>17400000</v>
      </c>
      <c r="P53" s="848"/>
      <c r="Q53" s="848"/>
      <c r="R53" s="849"/>
      <c r="S53" s="3197"/>
    </row>
    <row r="54" spans="1:19" ht="20.100000000000001" customHeight="1">
      <c r="A54" s="551"/>
      <c r="B54" s="565"/>
      <c r="C54" s="588"/>
      <c r="D54" s="565"/>
      <c r="E54" s="456" t="s">
        <v>54</v>
      </c>
      <c r="F54" s="457"/>
      <c r="G54" s="457"/>
      <c r="H54" s="1228"/>
      <c r="I54" s="457"/>
      <c r="J54" s="1228"/>
      <c r="K54" s="457"/>
      <c r="L54" s="457"/>
      <c r="M54" s="457"/>
      <c r="N54" s="457"/>
      <c r="O54" s="459"/>
      <c r="P54" s="573">
        <f>O55+O57+O59</f>
        <v>1354000</v>
      </c>
      <c r="Q54" s="573">
        <f>SUM(Q55,Q57,Q59)</f>
        <v>4820000</v>
      </c>
      <c r="R54" s="631">
        <f t="shared" si="2"/>
        <v>-3466000</v>
      </c>
      <c r="S54" s="3170">
        <f t="shared" si="3"/>
        <v>-0.71908713692946058</v>
      </c>
    </row>
    <row r="55" spans="1:19" ht="20.100000000000001" customHeight="1">
      <c r="A55" s="551"/>
      <c r="B55" s="565"/>
      <c r="C55" s="588"/>
      <c r="D55" s="565"/>
      <c r="F55" s="633" t="s">
        <v>754</v>
      </c>
      <c r="G55" s="1229"/>
      <c r="H55" s="633"/>
      <c r="I55" s="633"/>
      <c r="J55" s="633"/>
      <c r="K55" s="633"/>
      <c r="L55" s="633"/>
      <c r="M55" s="633"/>
      <c r="N55" s="1230"/>
      <c r="O55" s="637">
        <f>SUM(O56:O56)</f>
        <v>584000</v>
      </c>
      <c r="P55" s="616">
        <f>O55</f>
        <v>584000</v>
      </c>
      <c r="Q55" s="616">
        <v>3600000</v>
      </c>
      <c r="R55" s="638">
        <f t="shared" si="2"/>
        <v>-3016000</v>
      </c>
      <c r="S55" s="3224">
        <f t="shared" si="3"/>
        <v>-0.83777777777777773</v>
      </c>
    </row>
    <row r="56" spans="1:19" ht="20.100000000000001" customHeight="1">
      <c r="A56" s="551"/>
      <c r="B56" s="565"/>
      <c r="C56" s="588"/>
      <c r="D56" s="565"/>
      <c r="E56" s="1231"/>
      <c r="F56" s="1183" t="s">
        <v>1673</v>
      </c>
      <c r="G56" s="1349">
        <v>146000</v>
      </c>
      <c r="H56" s="1350" t="s">
        <v>335</v>
      </c>
      <c r="I56" s="2278">
        <v>4</v>
      </c>
      <c r="J56" s="1113"/>
      <c r="K56" s="1234"/>
      <c r="L56" s="1234"/>
      <c r="M56" s="1234"/>
      <c r="N56" s="1235" t="s">
        <v>20</v>
      </c>
      <c r="O56" s="716">
        <f>ROUNDUP(G56*I56,-3)</f>
        <v>584000</v>
      </c>
      <c r="P56" s="848"/>
      <c r="Q56" s="848"/>
      <c r="R56" s="849"/>
      <c r="S56" s="3197"/>
    </row>
    <row r="57" spans="1:19" ht="20.100000000000001" customHeight="1">
      <c r="A57" s="551"/>
      <c r="B57" s="565"/>
      <c r="C57" s="588"/>
      <c r="D57" s="565"/>
      <c r="E57" s="1231"/>
      <c r="F57" s="633" t="s">
        <v>755</v>
      </c>
      <c r="G57" s="2274"/>
      <c r="H57" s="2275"/>
      <c r="I57" s="2275"/>
      <c r="J57" s="633"/>
      <c r="K57" s="633"/>
      <c r="L57" s="633"/>
      <c r="M57" s="633"/>
      <c r="N57" s="1230"/>
      <c r="O57" s="637">
        <f>SUM(O58:O58)</f>
        <v>560000</v>
      </c>
      <c r="P57" s="616">
        <f>O57</f>
        <v>560000</v>
      </c>
      <c r="Q57" s="616">
        <v>800000</v>
      </c>
      <c r="R57" s="638">
        <f t="shared" si="2"/>
        <v>-240000</v>
      </c>
      <c r="S57" s="3224">
        <f t="shared" si="3"/>
        <v>-0.3</v>
      </c>
    </row>
    <row r="58" spans="1:19" ht="20.100000000000001" customHeight="1">
      <c r="A58" s="551"/>
      <c r="B58" s="565"/>
      <c r="C58" s="588"/>
      <c r="D58" s="565"/>
      <c r="E58" s="1231"/>
      <c r="F58" s="1183" t="s">
        <v>2470</v>
      </c>
      <c r="G58" s="1349">
        <v>140000</v>
      </c>
      <c r="H58" s="1350" t="s">
        <v>335</v>
      </c>
      <c r="I58" s="2278">
        <v>4</v>
      </c>
      <c r="J58" s="1113"/>
      <c r="K58" s="1234"/>
      <c r="L58" s="1234"/>
      <c r="M58" s="1234"/>
      <c r="N58" s="1235" t="s">
        <v>20</v>
      </c>
      <c r="O58" s="716">
        <f>ROUNDUP(G58*I58,-3)</f>
        <v>560000</v>
      </c>
      <c r="P58" s="848"/>
      <c r="Q58" s="848"/>
      <c r="R58" s="849"/>
      <c r="S58" s="3197"/>
    </row>
    <row r="59" spans="1:19" ht="20.100000000000001" customHeight="1">
      <c r="A59" s="551"/>
      <c r="B59" s="565"/>
      <c r="C59" s="588"/>
      <c r="D59" s="565"/>
      <c r="E59" s="1236"/>
      <c r="F59" s="633" t="s">
        <v>756</v>
      </c>
      <c r="G59" s="1229"/>
      <c r="H59" s="633"/>
      <c r="I59" s="633"/>
      <c r="J59" s="633"/>
      <c r="K59" s="633"/>
      <c r="L59" s="633"/>
      <c r="M59" s="633"/>
      <c r="N59" s="1230"/>
      <c r="O59" s="637">
        <f>SUM(O60:O60)</f>
        <v>210000</v>
      </c>
      <c r="P59" s="616">
        <f>O59</f>
        <v>210000</v>
      </c>
      <c r="Q59" s="616">
        <v>420000</v>
      </c>
      <c r="R59" s="638">
        <f t="shared" si="2"/>
        <v>-210000</v>
      </c>
      <c r="S59" s="3224">
        <f t="shared" si="3"/>
        <v>-0.5</v>
      </c>
    </row>
    <row r="60" spans="1:19" ht="20.100000000000001" customHeight="1">
      <c r="A60" s="551"/>
      <c r="B60" s="565"/>
      <c r="C60" s="588"/>
      <c r="D60" s="565"/>
      <c r="E60" s="565"/>
      <c r="F60" s="1241" t="s">
        <v>2471</v>
      </c>
      <c r="G60" s="1415">
        <v>70000</v>
      </c>
      <c r="H60" s="1416" t="s">
        <v>335</v>
      </c>
      <c r="I60" s="1417">
        <v>3</v>
      </c>
      <c r="J60" s="1416"/>
      <c r="K60" s="1417"/>
      <c r="L60" s="1417"/>
      <c r="M60" s="1417"/>
      <c r="N60" s="1418" t="s">
        <v>20</v>
      </c>
      <c r="O60" s="1458">
        <f>ROUNDUP(G60*I60,-3)</f>
        <v>210000</v>
      </c>
      <c r="P60" s="892"/>
      <c r="Q60" s="892"/>
      <c r="R60" s="894"/>
      <c r="S60" s="3198"/>
    </row>
    <row r="61" spans="1:19" ht="20.100000000000001" customHeight="1">
      <c r="A61" s="551"/>
      <c r="B61" s="565"/>
      <c r="C61" s="560" t="s">
        <v>141</v>
      </c>
      <c r="D61" s="561"/>
      <c r="E61" s="561"/>
      <c r="F61" s="1221"/>
      <c r="G61" s="562"/>
      <c r="H61" s="1222"/>
      <c r="I61" s="562"/>
      <c r="J61" s="1222"/>
      <c r="K61" s="562"/>
      <c r="L61" s="562"/>
      <c r="M61" s="562"/>
      <c r="N61" s="562"/>
      <c r="O61" s="563"/>
      <c r="P61" s="564">
        <f>SUM(P62,P70)</f>
        <v>55680000</v>
      </c>
      <c r="Q61" s="564">
        <f>SUM(Q62,Q70)</f>
        <v>55680000</v>
      </c>
      <c r="R61" s="625">
        <f t="shared" si="2"/>
        <v>0</v>
      </c>
      <c r="S61" s="2775">
        <f t="shared" si="3"/>
        <v>0</v>
      </c>
    </row>
    <row r="62" spans="1:19" s="209" customFormat="1" ht="20.100000000000001" customHeight="1">
      <c r="A62" s="431"/>
      <c r="B62" s="440"/>
      <c r="C62" s="447"/>
      <c r="D62" s="1107" t="s">
        <v>1335</v>
      </c>
      <c r="E62" s="567"/>
      <c r="F62" s="1226"/>
      <c r="G62" s="928"/>
      <c r="H62" s="568"/>
      <c r="I62" s="568"/>
      <c r="J62" s="568"/>
      <c r="K62" s="568"/>
      <c r="L62" s="568"/>
      <c r="M62" s="568"/>
      <c r="N62" s="1227"/>
      <c r="O62" s="568"/>
      <c r="P62" s="572">
        <f>P63</f>
        <v>27080000</v>
      </c>
      <c r="Q62" s="572">
        <f>Q63</f>
        <v>27080000</v>
      </c>
      <c r="R62" s="674">
        <f t="shared" si="2"/>
        <v>0</v>
      </c>
      <c r="S62" s="3174">
        <f t="shared" si="3"/>
        <v>0</v>
      </c>
    </row>
    <row r="63" spans="1:19" s="209" customFormat="1" ht="20.100000000000001" customHeight="1">
      <c r="A63" s="431"/>
      <c r="B63" s="440"/>
      <c r="C63" s="447"/>
      <c r="D63" s="455"/>
      <c r="E63" s="456" t="s">
        <v>1165</v>
      </c>
      <c r="F63" s="457"/>
      <c r="G63" s="457"/>
      <c r="H63" s="1228"/>
      <c r="I63" s="457"/>
      <c r="J63" s="1228"/>
      <c r="K63" s="457"/>
      <c r="L63" s="457"/>
      <c r="M63" s="457"/>
      <c r="N63" s="457"/>
      <c r="O63" s="459"/>
      <c r="P63" s="573">
        <f>SUM(O64,O68)</f>
        <v>27080000</v>
      </c>
      <c r="Q63" s="460">
        <f>SUM(Q64,Q68)</f>
        <v>27080000</v>
      </c>
      <c r="R63" s="631">
        <f t="shared" si="2"/>
        <v>0</v>
      </c>
      <c r="S63" s="3170">
        <f t="shared" si="3"/>
        <v>0</v>
      </c>
    </row>
    <row r="64" spans="1:19" ht="20.100000000000001" customHeight="1">
      <c r="A64" s="551"/>
      <c r="B64" s="565"/>
      <c r="C64" s="588"/>
      <c r="D64" s="565"/>
      <c r="F64" s="633" t="s">
        <v>1282</v>
      </c>
      <c r="G64" s="1229"/>
      <c r="H64" s="633"/>
      <c r="I64" s="633"/>
      <c r="J64" s="633"/>
      <c r="K64" s="633"/>
      <c r="L64" s="633"/>
      <c r="M64" s="633"/>
      <c r="N64" s="1230"/>
      <c r="O64" s="637">
        <f>SUM(O65:O67)</f>
        <v>2000000</v>
      </c>
      <c r="P64" s="993">
        <f t="shared" ref="P64:P68" si="6">O64</f>
        <v>2000000</v>
      </c>
      <c r="Q64" s="1109">
        <v>2000000</v>
      </c>
      <c r="R64" s="638">
        <f t="shared" si="2"/>
        <v>0</v>
      </c>
      <c r="S64" s="3224">
        <f t="shared" si="3"/>
        <v>0</v>
      </c>
    </row>
    <row r="65" spans="1:19" ht="20.100000000000001" customHeight="1">
      <c r="A65" s="551"/>
      <c r="B65" s="565"/>
      <c r="C65" s="588"/>
      <c r="D65" s="565"/>
      <c r="E65" s="1231"/>
      <c r="F65" s="1348" t="s">
        <v>2712</v>
      </c>
      <c r="G65" s="1349">
        <v>250000</v>
      </c>
      <c r="H65" s="1350" t="s">
        <v>335</v>
      </c>
      <c r="I65" s="1871">
        <v>2</v>
      </c>
      <c r="J65" s="1350"/>
      <c r="K65" s="2279">
        <v>3</v>
      </c>
      <c r="L65" s="1351"/>
      <c r="M65" s="1351"/>
      <c r="N65" s="1423" t="s">
        <v>20</v>
      </c>
      <c r="O65" s="847">
        <f>PRODUCT(G65:M65)</f>
        <v>1500000</v>
      </c>
      <c r="P65" s="848"/>
      <c r="Q65" s="882"/>
      <c r="R65" s="849"/>
      <c r="S65" s="3197"/>
    </row>
    <row r="66" spans="1:19" ht="20.100000000000001" customHeight="1">
      <c r="A66" s="551"/>
      <c r="B66" s="565"/>
      <c r="C66" s="588"/>
      <c r="D66" s="565"/>
      <c r="E66" s="1231"/>
      <c r="F66" s="1348" t="s">
        <v>2713</v>
      </c>
      <c r="G66" s="1349">
        <v>150000</v>
      </c>
      <c r="H66" s="1350" t="s">
        <v>335</v>
      </c>
      <c r="I66" s="2279">
        <v>3</v>
      </c>
      <c r="J66" s="1350"/>
      <c r="K66" s="1351"/>
      <c r="L66" s="1351"/>
      <c r="M66" s="1351"/>
      <c r="N66" s="1423" t="s">
        <v>20</v>
      </c>
      <c r="O66" s="847">
        <f>PRODUCT(G66:M66)</f>
        <v>450000</v>
      </c>
      <c r="P66" s="848"/>
      <c r="Q66" s="882"/>
      <c r="R66" s="849"/>
      <c r="S66" s="3197"/>
    </row>
    <row r="67" spans="1:19" ht="20.100000000000001" customHeight="1">
      <c r="A67" s="551"/>
      <c r="B67" s="565"/>
      <c r="C67" s="588"/>
      <c r="D67" s="565"/>
      <c r="E67" s="1231"/>
      <c r="F67" s="1348" t="s">
        <v>2714</v>
      </c>
      <c r="G67" s="1349">
        <v>50000</v>
      </c>
      <c r="H67" s="1350" t="s">
        <v>335</v>
      </c>
      <c r="I67" s="2279">
        <v>1</v>
      </c>
      <c r="J67" s="1350"/>
      <c r="K67" s="1351"/>
      <c r="L67" s="1351"/>
      <c r="M67" s="1351"/>
      <c r="N67" s="1423" t="s">
        <v>20</v>
      </c>
      <c r="O67" s="847">
        <f>PRODUCT(G67:M67)</f>
        <v>50000</v>
      </c>
      <c r="P67" s="848"/>
      <c r="Q67" s="882"/>
      <c r="R67" s="849"/>
      <c r="S67" s="3197"/>
    </row>
    <row r="68" spans="1:19" ht="20.100000000000001" customHeight="1">
      <c r="A68" s="551"/>
      <c r="B68" s="565"/>
      <c r="C68" s="588"/>
      <c r="D68" s="565"/>
      <c r="E68" s="1231"/>
      <c r="F68" s="633" t="s">
        <v>1283</v>
      </c>
      <c r="G68" s="1229"/>
      <c r="H68" s="633"/>
      <c r="I68" s="633"/>
      <c r="J68" s="633"/>
      <c r="K68" s="633"/>
      <c r="L68" s="633"/>
      <c r="M68" s="633"/>
      <c r="N68" s="1230"/>
      <c r="O68" s="637">
        <f>SUM(O69:O69)</f>
        <v>25080000</v>
      </c>
      <c r="P68" s="616">
        <f t="shared" si="6"/>
        <v>25080000</v>
      </c>
      <c r="Q68" s="1109">
        <v>25080000</v>
      </c>
      <c r="R68" s="638">
        <f t="shared" si="2"/>
        <v>0</v>
      </c>
      <c r="S68" s="3224">
        <f t="shared" si="3"/>
        <v>0</v>
      </c>
    </row>
    <row r="69" spans="1:19" ht="20.100000000000001" customHeight="1">
      <c r="A69" s="551"/>
      <c r="B69" s="565"/>
      <c r="C69" s="588"/>
      <c r="D69" s="565"/>
      <c r="E69" s="1231"/>
      <c r="F69" s="1183" t="s">
        <v>1947</v>
      </c>
      <c r="G69" s="1114">
        <v>25080000</v>
      </c>
      <c r="H69" s="1113" t="s">
        <v>335</v>
      </c>
      <c r="I69" s="1233">
        <v>1</v>
      </c>
      <c r="J69" s="1113"/>
      <c r="K69" s="1234"/>
      <c r="L69" s="1234"/>
      <c r="M69" s="1234"/>
      <c r="N69" s="1235" t="s">
        <v>20</v>
      </c>
      <c r="O69" s="716">
        <f>ROUNDUP(G69*I69,-3)</f>
        <v>25080000</v>
      </c>
      <c r="P69" s="892"/>
      <c r="Q69" s="882"/>
      <c r="R69" s="849"/>
      <c r="S69" s="3197"/>
    </row>
    <row r="70" spans="1:19" ht="20.100000000000001" customHeight="1">
      <c r="A70" s="551"/>
      <c r="B70" s="565"/>
      <c r="C70" s="588"/>
      <c r="D70" s="1107" t="s">
        <v>1336</v>
      </c>
      <c r="E70" s="567"/>
      <c r="F70" s="1226"/>
      <c r="G70" s="928"/>
      <c r="H70" s="568"/>
      <c r="I70" s="568"/>
      <c r="J70" s="568"/>
      <c r="K70" s="568"/>
      <c r="L70" s="568"/>
      <c r="M70" s="568"/>
      <c r="N70" s="1227"/>
      <c r="O70" s="568"/>
      <c r="P70" s="572">
        <f>P71+P95+P97</f>
        <v>28600000</v>
      </c>
      <c r="Q70" s="572">
        <f>Q71+Q95+Q97</f>
        <v>28600000</v>
      </c>
      <c r="R70" s="674">
        <f t="shared" si="2"/>
        <v>0</v>
      </c>
      <c r="S70" s="3174">
        <f t="shared" si="3"/>
        <v>0</v>
      </c>
    </row>
    <row r="71" spans="1:19" ht="20.100000000000001" customHeight="1">
      <c r="A71" s="1207"/>
      <c r="B71" s="582"/>
      <c r="C71" s="553"/>
      <c r="D71" s="2830"/>
      <c r="E71" s="456" t="s">
        <v>3286</v>
      </c>
      <c r="F71" s="457"/>
      <c r="G71" s="457"/>
      <c r="H71" s="1228"/>
      <c r="I71" s="457"/>
      <c r="J71" s="1228"/>
      <c r="K71" s="457"/>
      <c r="L71" s="457"/>
      <c r="M71" s="457"/>
      <c r="N71" s="457"/>
      <c r="O71" s="459"/>
      <c r="P71" s="573">
        <f>O72+O78+O87+O91</f>
        <v>21050000</v>
      </c>
      <c r="Q71" s="573">
        <f>SUM(Q72,Q78,Q87,Q91)</f>
        <v>18000000</v>
      </c>
      <c r="R71" s="631">
        <f t="shared" si="2"/>
        <v>3050000</v>
      </c>
      <c r="S71" s="3170">
        <f t="shared" si="3"/>
        <v>0.16944444444444445</v>
      </c>
    </row>
    <row r="72" spans="1:19" ht="20.100000000000001" customHeight="1">
      <c r="A72" s="551"/>
      <c r="B72" s="565"/>
      <c r="C72" s="588"/>
      <c r="D72" s="565"/>
      <c r="F72" s="633" t="s">
        <v>757</v>
      </c>
      <c r="G72" s="1229"/>
      <c r="H72" s="633"/>
      <c r="I72" s="633"/>
      <c r="J72" s="633"/>
      <c r="K72" s="633"/>
      <c r="L72" s="633"/>
      <c r="M72" s="633"/>
      <c r="N72" s="1230"/>
      <c r="O72" s="637">
        <f>SUM(O73:O77)</f>
        <v>3500000</v>
      </c>
      <c r="P72" s="616">
        <f>O72</f>
        <v>3500000</v>
      </c>
      <c r="Q72" s="616">
        <v>2000000</v>
      </c>
      <c r="R72" s="638">
        <f t="shared" si="2"/>
        <v>1500000</v>
      </c>
      <c r="S72" s="3224">
        <f t="shared" si="3"/>
        <v>0.75</v>
      </c>
    </row>
    <row r="73" spans="1:19" ht="20.100000000000001" customHeight="1">
      <c r="A73" s="551"/>
      <c r="B73" s="565"/>
      <c r="C73" s="588"/>
      <c r="D73" s="565"/>
      <c r="F73" s="1348" t="s">
        <v>1948</v>
      </c>
      <c r="G73" s="1349">
        <v>3000</v>
      </c>
      <c r="H73" s="1350" t="s">
        <v>1294</v>
      </c>
      <c r="I73" s="1871">
        <v>21</v>
      </c>
      <c r="J73" s="1350" t="s">
        <v>335</v>
      </c>
      <c r="K73" s="2279">
        <v>13</v>
      </c>
      <c r="L73" s="1350"/>
      <c r="M73" s="1350"/>
      <c r="N73" s="1423" t="s">
        <v>20</v>
      </c>
      <c r="O73" s="847">
        <f>ROUNDUP(G73*I73*K73,-3)</f>
        <v>819000</v>
      </c>
      <c r="P73" s="848"/>
      <c r="Q73" s="848"/>
      <c r="R73" s="849"/>
      <c r="S73" s="3197"/>
    </row>
    <row r="74" spans="1:19" ht="20.100000000000001" customHeight="1">
      <c r="A74" s="551"/>
      <c r="B74" s="565"/>
      <c r="C74" s="588"/>
      <c r="D74" s="565"/>
      <c r="F74" s="1348" t="s">
        <v>2715</v>
      </c>
      <c r="G74" s="1349">
        <v>350000</v>
      </c>
      <c r="H74" s="1350" t="s">
        <v>335</v>
      </c>
      <c r="I74" s="2279">
        <v>3</v>
      </c>
      <c r="J74" s="1350"/>
      <c r="K74" s="2279"/>
      <c r="L74" s="1350"/>
      <c r="M74" s="1350"/>
      <c r="N74" s="1423" t="s">
        <v>20</v>
      </c>
      <c r="O74" s="716">
        <f>ROUNDUP(G74*I74,-3)</f>
        <v>1050000</v>
      </c>
      <c r="P74" s="848"/>
      <c r="Q74" s="848"/>
      <c r="R74" s="849"/>
      <c r="S74" s="3197"/>
    </row>
    <row r="75" spans="1:19" ht="20.100000000000001" customHeight="1">
      <c r="A75" s="551"/>
      <c r="B75" s="565"/>
      <c r="C75" s="588"/>
      <c r="D75" s="565"/>
      <c r="F75" s="1348" t="s">
        <v>2716</v>
      </c>
      <c r="G75" s="1349">
        <v>450000</v>
      </c>
      <c r="H75" s="1350" t="s">
        <v>335</v>
      </c>
      <c r="I75" s="2279">
        <v>2</v>
      </c>
      <c r="J75" s="1350"/>
      <c r="K75" s="2279"/>
      <c r="L75" s="1350"/>
      <c r="M75" s="1350"/>
      <c r="N75" s="1423" t="s">
        <v>20</v>
      </c>
      <c r="O75" s="716">
        <f>ROUNDUP(G75*I75,-3)</f>
        <v>900000</v>
      </c>
      <c r="P75" s="848"/>
      <c r="Q75" s="848"/>
      <c r="R75" s="849"/>
      <c r="S75" s="3197"/>
    </row>
    <row r="76" spans="1:19" ht="20.100000000000001" customHeight="1">
      <c r="A76" s="551"/>
      <c r="B76" s="565"/>
      <c r="C76" s="588"/>
      <c r="D76" s="565"/>
      <c r="F76" s="1348" t="s">
        <v>2717</v>
      </c>
      <c r="G76" s="1349">
        <v>381000</v>
      </c>
      <c r="H76" s="1350" t="s">
        <v>335</v>
      </c>
      <c r="I76" s="2279">
        <v>1</v>
      </c>
      <c r="J76" s="1350"/>
      <c r="K76" s="2279"/>
      <c r="L76" s="1350"/>
      <c r="M76" s="1350"/>
      <c r="N76" s="1423" t="s">
        <v>20</v>
      </c>
      <c r="O76" s="716">
        <f>ROUNDUP(G76*I76,-3)</f>
        <v>381000</v>
      </c>
      <c r="P76" s="848"/>
      <c r="Q76" s="848"/>
      <c r="R76" s="849"/>
      <c r="S76" s="3197"/>
    </row>
    <row r="77" spans="1:19" ht="20.100000000000001" customHeight="1">
      <c r="A77" s="551"/>
      <c r="B77" s="565"/>
      <c r="C77" s="588"/>
      <c r="D77" s="565"/>
      <c r="F77" s="1348" t="s">
        <v>2718</v>
      </c>
      <c r="G77" s="1349">
        <v>350000</v>
      </c>
      <c r="H77" s="1350" t="s">
        <v>335</v>
      </c>
      <c r="I77" s="2279">
        <v>1</v>
      </c>
      <c r="J77" s="1350"/>
      <c r="K77" s="2279"/>
      <c r="L77" s="1350"/>
      <c r="M77" s="1350"/>
      <c r="N77" s="1423" t="s">
        <v>20</v>
      </c>
      <c r="O77" s="716">
        <f>ROUNDUP(G77*I77,-3)</f>
        <v>350000</v>
      </c>
      <c r="P77" s="848"/>
      <c r="Q77" s="848"/>
      <c r="R77" s="849"/>
      <c r="S77" s="3197"/>
    </row>
    <row r="78" spans="1:19" ht="20.100000000000001" customHeight="1">
      <c r="A78" s="551"/>
      <c r="B78" s="565"/>
      <c r="C78" s="588"/>
      <c r="D78" s="565"/>
      <c r="F78" s="633" t="s">
        <v>758</v>
      </c>
      <c r="G78" s="1229"/>
      <c r="H78" s="633"/>
      <c r="I78" s="633"/>
      <c r="J78" s="633"/>
      <c r="K78" s="633"/>
      <c r="L78" s="633"/>
      <c r="M78" s="633"/>
      <c r="N78" s="1230"/>
      <c r="O78" s="637">
        <f>SUM(O79:O86)</f>
        <v>6550000</v>
      </c>
      <c r="P78" s="616">
        <f>O78</f>
        <v>6550000</v>
      </c>
      <c r="Q78" s="616">
        <v>7000000</v>
      </c>
      <c r="R78" s="638">
        <f t="shared" si="2"/>
        <v>-450000</v>
      </c>
      <c r="S78" s="3224">
        <f t="shared" si="3"/>
        <v>-6.4285714285714279E-2</v>
      </c>
    </row>
    <row r="79" spans="1:19" ht="20.100000000000001" customHeight="1">
      <c r="A79" s="551"/>
      <c r="B79" s="565"/>
      <c r="C79" s="588"/>
      <c r="D79" s="565"/>
      <c r="F79" s="1348" t="s">
        <v>2719</v>
      </c>
      <c r="G79" s="1349">
        <v>1000000</v>
      </c>
      <c r="H79" s="1350" t="s">
        <v>335</v>
      </c>
      <c r="I79" s="2279">
        <v>1</v>
      </c>
      <c r="J79" s="1350"/>
      <c r="K79" s="2279"/>
      <c r="L79" s="1350"/>
      <c r="M79" s="1350"/>
      <c r="N79" s="1423" t="s">
        <v>20</v>
      </c>
      <c r="O79" s="847">
        <f t="shared" ref="O79:O86" si="7">ROUNDUP(G79*I79,-3)</f>
        <v>1000000</v>
      </c>
      <c r="P79" s="848"/>
      <c r="Q79" s="848"/>
      <c r="R79" s="849"/>
      <c r="S79" s="3197"/>
    </row>
    <row r="80" spans="1:19" ht="20.100000000000001" customHeight="1">
      <c r="A80" s="551"/>
      <c r="B80" s="565"/>
      <c r="C80" s="588"/>
      <c r="D80" s="565"/>
      <c r="F80" s="1348" t="s">
        <v>2720</v>
      </c>
      <c r="G80" s="1349">
        <v>250000</v>
      </c>
      <c r="H80" s="1350" t="s">
        <v>335</v>
      </c>
      <c r="I80" s="1871">
        <v>1</v>
      </c>
      <c r="J80" s="1350"/>
      <c r="K80" s="2279"/>
      <c r="L80" s="1350"/>
      <c r="M80" s="1350"/>
      <c r="N80" s="1423" t="s">
        <v>20</v>
      </c>
      <c r="O80" s="847">
        <f t="shared" si="7"/>
        <v>250000</v>
      </c>
      <c r="P80" s="848"/>
      <c r="Q80" s="848"/>
      <c r="R80" s="849"/>
      <c r="S80" s="3197"/>
    </row>
    <row r="81" spans="1:19" ht="20.100000000000001" customHeight="1">
      <c r="A81" s="551"/>
      <c r="B81" s="565"/>
      <c r="C81" s="588"/>
      <c r="D81" s="565"/>
      <c r="F81" s="1348" t="s">
        <v>2721</v>
      </c>
      <c r="G81" s="1349">
        <v>650000</v>
      </c>
      <c r="H81" s="1350" t="s">
        <v>335</v>
      </c>
      <c r="I81" s="2279">
        <v>1</v>
      </c>
      <c r="J81" s="1350"/>
      <c r="K81" s="2279"/>
      <c r="L81" s="1350"/>
      <c r="M81" s="1350"/>
      <c r="N81" s="1423" t="s">
        <v>20</v>
      </c>
      <c r="O81" s="847">
        <f t="shared" si="7"/>
        <v>650000</v>
      </c>
      <c r="P81" s="848"/>
      <c r="Q81" s="848"/>
      <c r="R81" s="849"/>
      <c r="S81" s="3197"/>
    </row>
    <row r="82" spans="1:19" ht="20.100000000000001" customHeight="1">
      <c r="A82" s="551"/>
      <c r="B82" s="565"/>
      <c r="C82" s="588"/>
      <c r="D82" s="565"/>
      <c r="F82" s="1348" t="s">
        <v>1934</v>
      </c>
      <c r="G82" s="1349">
        <v>1050000</v>
      </c>
      <c r="H82" s="1350" t="s">
        <v>335</v>
      </c>
      <c r="I82" s="2279">
        <v>1</v>
      </c>
      <c r="J82" s="1350"/>
      <c r="K82" s="2279"/>
      <c r="L82" s="1350"/>
      <c r="M82" s="1350"/>
      <c r="N82" s="1423" t="s">
        <v>20</v>
      </c>
      <c r="O82" s="847">
        <f t="shared" si="7"/>
        <v>1050000</v>
      </c>
      <c r="P82" s="848"/>
      <c r="Q82" s="848"/>
      <c r="R82" s="849"/>
      <c r="S82" s="3197"/>
    </row>
    <row r="83" spans="1:19" ht="20.100000000000001" customHeight="1">
      <c r="A83" s="551"/>
      <c r="B83" s="565"/>
      <c r="C83" s="588"/>
      <c r="D83" s="565"/>
      <c r="F83" s="1348" t="s">
        <v>2722</v>
      </c>
      <c r="G83" s="1349">
        <v>1500000</v>
      </c>
      <c r="H83" s="1350" t="s">
        <v>335</v>
      </c>
      <c r="I83" s="2279">
        <v>1</v>
      </c>
      <c r="J83" s="1350"/>
      <c r="K83" s="2279"/>
      <c r="L83" s="1350"/>
      <c r="M83" s="1350"/>
      <c r="N83" s="1423" t="s">
        <v>20</v>
      </c>
      <c r="O83" s="847">
        <f t="shared" si="7"/>
        <v>1500000</v>
      </c>
      <c r="P83" s="848"/>
      <c r="Q83" s="848"/>
      <c r="R83" s="849"/>
      <c r="S83" s="3197"/>
    </row>
    <row r="84" spans="1:19" ht="20.100000000000001" customHeight="1">
      <c r="A84" s="551"/>
      <c r="B84" s="565"/>
      <c r="C84" s="588"/>
      <c r="D84" s="565"/>
      <c r="F84" s="1348" t="s">
        <v>2723</v>
      </c>
      <c r="G84" s="1349">
        <v>1000000</v>
      </c>
      <c r="H84" s="1350" t="s">
        <v>335</v>
      </c>
      <c r="I84" s="2279">
        <v>1</v>
      </c>
      <c r="J84" s="1350"/>
      <c r="K84" s="2279"/>
      <c r="L84" s="1350"/>
      <c r="M84" s="1350"/>
      <c r="N84" s="1423" t="s">
        <v>20</v>
      </c>
      <c r="O84" s="847">
        <f t="shared" si="7"/>
        <v>1000000</v>
      </c>
      <c r="P84" s="848"/>
      <c r="Q84" s="848"/>
      <c r="R84" s="849"/>
      <c r="S84" s="3197"/>
    </row>
    <row r="85" spans="1:19" ht="20.100000000000001" customHeight="1">
      <c r="A85" s="551"/>
      <c r="B85" s="565"/>
      <c r="C85" s="588"/>
      <c r="D85" s="565"/>
      <c r="F85" s="1348" t="s">
        <v>2724</v>
      </c>
      <c r="G85" s="1349">
        <v>800000</v>
      </c>
      <c r="H85" s="1350" t="s">
        <v>335</v>
      </c>
      <c r="I85" s="2279">
        <v>1</v>
      </c>
      <c r="J85" s="1350"/>
      <c r="K85" s="2279"/>
      <c r="L85" s="1350"/>
      <c r="M85" s="1350"/>
      <c r="N85" s="1423" t="s">
        <v>20</v>
      </c>
      <c r="O85" s="847">
        <f t="shared" si="7"/>
        <v>800000</v>
      </c>
      <c r="P85" s="848"/>
      <c r="Q85" s="848"/>
      <c r="R85" s="849"/>
      <c r="S85" s="3197"/>
    </row>
    <row r="86" spans="1:19" ht="20.100000000000001" customHeight="1">
      <c r="A86" s="551"/>
      <c r="B86" s="565"/>
      <c r="C86" s="588"/>
      <c r="D86" s="565"/>
      <c r="F86" s="1348" t="s">
        <v>2725</v>
      </c>
      <c r="G86" s="1349">
        <v>300000</v>
      </c>
      <c r="H86" s="1350" t="s">
        <v>335</v>
      </c>
      <c r="I86" s="2280">
        <v>1</v>
      </c>
      <c r="J86" s="1350"/>
      <c r="K86" s="2279"/>
      <c r="L86" s="1350"/>
      <c r="M86" s="1350"/>
      <c r="N86" s="1423" t="s">
        <v>20</v>
      </c>
      <c r="O86" s="847">
        <f t="shared" si="7"/>
        <v>300000</v>
      </c>
      <c r="P86" s="848"/>
      <c r="Q86" s="848"/>
      <c r="R86" s="849"/>
      <c r="S86" s="3197"/>
    </row>
    <row r="87" spans="1:19" ht="20.100000000000001" customHeight="1">
      <c r="A87" s="551"/>
      <c r="B87" s="565"/>
      <c r="C87" s="588"/>
      <c r="D87" s="565"/>
      <c r="F87" s="633" t="s">
        <v>759</v>
      </c>
      <c r="G87" s="1229"/>
      <c r="H87" s="633"/>
      <c r="I87" s="633"/>
      <c r="J87" s="633"/>
      <c r="K87" s="633"/>
      <c r="L87" s="633"/>
      <c r="M87" s="633"/>
      <c r="N87" s="1230"/>
      <c r="O87" s="637">
        <f>SUM(O88:O90)</f>
        <v>2500000</v>
      </c>
      <c r="P87" s="616">
        <f>O87</f>
        <v>2500000</v>
      </c>
      <c r="Q87" s="616">
        <v>4500000</v>
      </c>
      <c r="R87" s="638">
        <f t="shared" ref="R87:R138" si="8">P87-Q87</f>
        <v>-2000000</v>
      </c>
      <c r="S87" s="3224">
        <f t="shared" ref="S87:S138" si="9">R87/Q87</f>
        <v>-0.44444444444444442</v>
      </c>
    </row>
    <row r="88" spans="1:19" ht="20.100000000000001" customHeight="1">
      <c r="A88" s="551"/>
      <c r="B88" s="565"/>
      <c r="C88" s="588"/>
      <c r="D88" s="565"/>
      <c r="F88" s="1348" t="s">
        <v>2726</v>
      </c>
      <c r="G88" s="1349">
        <v>390000</v>
      </c>
      <c r="H88" s="1350" t="s">
        <v>335</v>
      </c>
      <c r="I88" s="2279">
        <v>2</v>
      </c>
      <c r="J88" s="1350"/>
      <c r="K88" s="2279"/>
      <c r="L88" s="1350"/>
      <c r="M88" s="1350"/>
      <c r="N88" s="1423" t="s">
        <v>20</v>
      </c>
      <c r="O88" s="847">
        <f>ROUNDUP(G88*I88,-3)</f>
        <v>780000</v>
      </c>
      <c r="P88" s="848"/>
      <c r="Q88" s="848"/>
      <c r="R88" s="849"/>
      <c r="S88" s="3197"/>
    </row>
    <row r="89" spans="1:19" ht="20.100000000000001" customHeight="1">
      <c r="A89" s="551"/>
      <c r="B89" s="565"/>
      <c r="C89" s="588"/>
      <c r="D89" s="565"/>
      <c r="F89" s="1348" t="s">
        <v>1935</v>
      </c>
      <c r="G89" s="1349">
        <v>720000</v>
      </c>
      <c r="H89" s="1350" t="s">
        <v>335</v>
      </c>
      <c r="I89" s="2279">
        <v>1</v>
      </c>
      <c r="J89" s="1350"/>
      <c r="K89" s="2279"/>
      <c r="L89" s="1350"/>
      <c r="M89" s="1350"/>
      <c r="N89" s="1423" t="s">
        <v>20</v>
      </c>
      <c r="O89" s="847">
        <f>ROUNDUP(G89*I89,-3)</f>
        <v>720000</v>
      </c>
      <c r="P89" s="848"/>
      <c r="Q89" s="848"/>
      <c r="R89" s="849"/>
      <c r="S89" s="3197"/>
    </row>
    <row r="90" spans="1:19" ht="20.100000000000001" customHeight="1">
      <c r="A90" s="551"/>
      <c r="B90" s="565"/>
      <c r="C90" s="588"/>
      <c r="D90" s="565"/>
      <c r="E90" s="1236"/>
      <c r="F90" s="1348" t="s">
        <v>1936</v>
      </c>
      <c r="G90" s="1349">
        <v>1000000</v>
      </c>
      <c r="H90" s="1350" t="s">
        <v>335</v>
      </c>
      <c r="I90" s="2279">
        <v>1</v>
      </c>
      <c r="J90" s="1350"/>
      <c r="K90" s="2279"/>
      <c r="L90" s="1350"/>
      <c r="M90" s="1350"/>
      <c r="N90" s="1423" t="s">
        <v>20</v>
      </c>
      <c r="O90" s="847">
        <f>ROUNDUP(G90*I90,-3)</f>
        <v>1000000</v>
      </c>
      <c r="P90" s="848"/>
      <c r="Q90" s="848"/>
      <c r="R90" s="849"/>
      <c r="S90" s="3197"/>
    </row>
    <row r="91" spans="1:19" ht="20.100000000000001" customHeight="1">
      <c r="A91" s="551"/>
      <c r="B91" s="565"/>
      <c r="C91" s="588"/>
      <c r="D91" s="565"/>
      <c r="E91" s="1236"/>
      <c r="F91" s="633" t="s">
        <v>602</v>
      </c>
      <c r="G91" s="1229"/>
      <c r="H91" s="633"/>
      <c r="I91" s="633"/>
      <c r="J91" s="633"/>
      <c r="K91" s="633"/>
      <c r="L91" s="633"/>
      <c r="M91" s="633"/>
      <c r="N91" s="1230"/>
      <c r="O91" s="637">
        <f>SUM(O92:O94)</f>
        <v>8500000</v>
      </c>
      <c r="P91" s="616">
        <f>O91</f>
        <v>8500000</v>
      </c>
      <c r="Q91" s="616">
        <v>4500000</v>
      </c>
      <c r="R91" s="638">
        <f t="shared" si="8"/>
        <v>4000000</v>
      </c>
      <c r="S91" s="3224">
        <f t="shared" si="9"/>
        <v>0.88888888888888884</v>
      </c>
    </row>
    <row r="92" spans="1:19" ht="20.100000000000001" customHeight="1">
      <c r="A92" s="551"/>
      <c r="B92" s="565"/>
      <c r="C92" s="588"/>
      <c r="D92" s="565"/>
      <c r="E92" s="1236"/>
      <c r="F92" s="1348" t="s">
        <v>2727</v>
      </c>
      <c r="G92" s="1349">
        <v>80000</v>
      </c>
      <c r="H92" s="1350" t="s">
        <v>335</v>
      </c>
      <c r="I92" s="2279">
        <v>10</v>
      </c>
      <c r="J92" s="1350"/>
      <c r="K92" s="2279"/>
      <c r="L92" s="1350"/>
      <c r="M92" s="1350"/>
      <c r="N92" s="1423" t="s">
        <v>20</v>
      </c>
      <c r="O92" s="847">
        <f>ROUNDUP(G92*I92,-3)</f>
        <v>800000</v>
      </c>
      <c r="P92" s="848"/>
      <c r="Q92" s="848"/>
      <c r="R92" s="849"/>
      <c r="S92" s="3197"/>
    </row>
    <row r="93" spans="1:19" ht="20.100000000000001" customHeight="1">
      <c r="A93" s="551"/>
      <c r="B93" s="565"/>
      <c r="C93" s="588"/>
      <c r="D93" s="565"/>
      <c r="E93" s="1261"/>
      <c r="F93" s="1348" t="s">
        <v>2728</v>
      </c>
      <c r="G93" s="1349">
        <v>698000</v>
      </c>
      <c r="H93" s="1350" t="s">
        <v>335</v>
      </c>
      <c r="I93" s="2279">
        <v>2</v>
      </c>
      <c r="J93" s="1350"/>
      <c r="K93" s="2279"/>
      <c r="L93" s="1350"/>
      <c r="M93" s="1350"/>
      <c r="N93" s="1423" t="s">
        <v>20</v>
      </c>
      <c r="O93" s="847">
        <f>ROUNDUP(G93*I93,-3)</f>
        <v>1396000</v>
      </c>
      <c r="P93" s="848"/>
      <c r="Q93" s="848"/>
      <c r="R93" s="849"/>
      <c r="S93" s="3197"/>
    </row>
    <row r="94" spans="1:19" ht="20.100000000000001" customHeight="1">
      <c r="A94" s="551"/>
      <c r="B94" s="565"/>
      <c r="C94" s="588"/>
      <c r="D94" s="565"/>
      <c r="E94" s="1261"/>
      <c r="F94" s="1348" t="s">
        <v>2729</v>
      </c>
      <c r="G94" s="1349">
        <v>788000</v>
      </c>
      <c r="H94" s="1350" t="s">
        <v>335</v>
      </c>
      <c r="I94" s="1871">
        <v>8</v>
      </c>
      <c r="J94" s="1350"/>
      <c r="K94" s="2279"/>
      <c r="L94" s="2281"/>
      <c r="M94" s="2281"/>
      <c r="N94" s="2282" t="s">
        <v>20</v>
      </c>
      <c r="O94" s="909">
        <f>ROUNDUP(G94*I94,-3)</f>
        <v>6304000</v>
      </c>
      <c r="P94" s="1459"/>
      <c r="Q94" s="1459"/>
      <c r="R94" s="1460"/>
      <c r="S94" s="3257"/>
    </row>
    <row r="95" spans="1:19" ht="20.100000000000001" customHeight="1">
      <c r="A95" s="551"/>
      <c r="B95" s="565"/>
      <c r="C95" s="588"/>
      <c r="D95" s="565"/>
      <c r="E95" s="456" t="s">
        <v>1137</v>
      </c>
      <c r="F95" s="457"/>
      <c r="G95" s="457"/>
      <c r="H95" s="1228"/>
      <c r="I95" s="457"/>
      <c r="J95" s="1228"/>
      <c r="K95" s="457"/>
      <c r="L95" s="1258"/>
      <c r="M95" s="1258"/>
      <c r="N95" s="1258"/>
      <c r="O95" s="910"/>
      <c r="P95" s="872">
        <f>O96</f>
        <v>0</v>
      </c>
      <c r="Q95" s="872">
        <f>Q96</f>
        <v>3400000</v>
      </c>
      <c r="R95" s="873">
        <f t="shared" si="8"/>
        <v>-3400000</v>
      </c>
      <c r="S95" s="3199">
        <f t="shared" si="9"/>
        <v>-1</v>
      </c>
    </row>
    <row r="96" spans="1:19" ht="20.100000000000001" customHeight="1">
      <c r="A96" s="551"/>
      <c r="B96" s="565"/>
      <c r="C96" s="588"/>
      <c r="D96" s="565"/>
      <c r="E96" s="2283"/>
      <c r="F96" s="1438" t="s">
        <v>784</v>
      </c>
      <c r="G96" s="1439"/>
      <c r="H96" s="1438"/>
      <c r="I96" s="1438"/>
      <c r="J96" s="1438"/>
      <c r="K96" s="1438"/>
      <c r="L96" s="1438"/>
      <c r="M96" s="1438"/>
      <c r="N96" s="1440"/>
      <c r="O96" s="1441">
        <v>0</v>
      </c>
      <c r="P96" s="1442">
        <f>O96</f>
        <v>0</v>
      </c>
      <c r="Q96" s="1442">
        <v>3400000</v>
      </c>
      <c r="R96" s="1444">
        <f t="shared" si="8"/>
        <v>-3400000</v>
      </c>
      <c r="S96" s="3253">
        <f t="shared" si="9"/>
        <v>-1</v>
      </c>
    </row>
    <row r="97" spans="1:19" s="219" customFormat="1" ht="20.100000000000001" customHeight="1">
      <c r="A97" s="687"/>
      <c r="B97" s="690"/>
      <c r="C97" s="695"/>
      <c r="D97" s="690"/>
      <c r="E97" s="1257" t="s">
        <v>3278</v>
      </c>
      <c r="F97" s="1258"/>
      <c r="G97" s="1258"/>
      <c r="H97" s="1259"/>
      <c r="I97" s="1258"/>
      <c r="J97" s="1259"/>
      <c r="K97" s="1258"/>
      <c r="L97" s="1258"/>
      <c r="M97" s="1258"/>
      <c r="N97" s="1258"/>
      <c r="O97" s="910"/>
      <c r="P97" s="1419">
        <f>SUM(O98+O102+O112+O108)</f>
        <v>7550000</v>
      </c>
      <c r="Q97" s="1419">
        <f>SUM(Q98,Q102,Q112,Q108)</f>
        <v>7200000</v>
      </c>
      <c r="R97" s="1420">
        <f t="shared" si="8"/>
        <v>350000</v>
      </c>
      <c r="S97" s="3256">
        <f t="shared" si="9"/>
        <v>4.8611111111111112E-2</v>
      </c>
    </row>
    <row r="98" spans="1:19" s="219" customFormat="1" ht="20.100000000000001" customHeight="1">
      <c r="A98" s="687"/>
      <c r="B98" s="690"/>
      <c r="C98" s="695"/>
      <c r="D98" s="690"/>
      <c r="E98" s="1370"/>
      <c r="F98" s="633" t="s">
        <v>781</v>
      </c>
      <c r="G98" s="1229"/>
      <c r="H98" s="633"/>
      <c r="I98" s="633"/>
      <c r="J98" s="633"/>
      <c r="K98" s="633"/>
      <c r="L98" s="633"/>
      <c r="M98" s="633"/>
      <c r="N98" s="1230"/>
      <c r="O98" s="637">
        <f>SUM(O99:O101)</f>
        <v>3500000</v>
      </c>
      <c r="P98" s="616">
        <f>O98</f>
        <v>3500000</v>
      </c>
      <c r="Q98" s="616">
        <v>3500000</v>
      </c>
      <c r="R98" s="638">
        <f t="shared" si="8"/>
        <v>0</v>
      </c>
      <c r="S98" s="3224">
        <f t="shared" si="9"/>
        <v>0</v>
      </c>
    </row>
    <row r="99" spans="1:19" s="219" customFormat="1" ht="20.100000000000001" customHeight="1">
      <c r="A99" s="687"/>
      <c r="B99" s="690"/>
      <c r="C99" s="695"/>
      <c r="D99" s="690"/>
      <c r="E99" s="1370"/>
      <c r="F99" s="1183" t="s">
        <v>1951</v>
      </c>
      <c r="G99" s="1114">
        <v>2500000</v>
      </c>
      <c r="H99" s="1113" t="s">
        <v>335</v>
      </c>
      <c r="I99" s="1346">
        <v>1</v>
      </c>
      <c r="J99" s="1113"/>
      <c r="K99" s="1260"/>
      <c r="L99" s="1113"/>
      <c r="M99" s="1113"/>
      <c r="N99" s="1235" t="s">
        <v>20</v>
      </c>
      <c r="O99" s="716">
        <f>ROUNDUP(G99*I99,-3)</f>
        <v>2500000</v>
      </c>
      <c r="P99" s="848"/>
      <c r="Q99" s="848"/>
      <c r="R99" s="849"/>
      <c r="S99" s="3197"/>
    </row>
    <row r="100" spans="1:19" s="219" customFormat="1" ht="20.100000000000001" customHeight="1">
      <c r="A100" s="687"/>
      <c r="B100" s="690"/>
      <c r="C100" s="695"/>
      <c r="D100" s="690"/>
      <c r="E100" s="1370"/>
      <c r="F100" s="1183" t="s">
        <v>1937</v>
      </c>
      <c r="G100" s="1114">
        <v>100000</v>
      </c>
      <c r="H100" s="1113" t="s">
        <v>335</v>
      </c>
      <c r="I100" s="1260">
        <v>3</v>
      </c>
      <c r="J100" s="1113"/>
      <c r="K100" s="1260"/>
      <c r="L100" s="1113"/>
      <c r="M100" s="1113"/>
      <c r="N100" s="1235" t="s">
        <v>20</v>
      </c>
      <c r="O100" s="716">
        <f>ROUNDUP(G100*I100,-3)</f>
        <v>300000</v>
      </c>
      <c r="P100" s="848"/>
      <c r="Q100" s="848"/>
      <c r="R100" s="849"/>
      <c r="S100" s="3197"/>
    </row>
    <row r="101" spans="1:19" s="219" customFormat="1" ht="20.100000000000001" customHeight="1">
      <c r="A101" s="687"/>
      <c r="B101" s="690"/>
      <c r="C101" s="695"/>
      <c r="D101" s="690"/>
      <c r="E101" s="1370"/>
      <c r="F101" s="1183" t="s">
        <v>1938</v>
      </c>
      <c r="G101" s="1114">
        <v>700000</v>
      </c>
      <c r="H101" s="1113" t="s">
        <v>335</v>
      </c>
      <c r="I101" s="1346">
        <v>1</v>
      </c>
      <c r="J101" s="1113"/>
      <c r="K101" s="1260"/>
      <c r="L101" s="1113"/>
      <c r="M101" s="1113"/>
      <c r="N101" s="1235" t="s">
        <v>20</v>
      </c>
      <c r="O101" s="716">
        <f>ROUNDUP(G101*I101,-3)</f>
        <v>700000</v>
      </c>
      <c r="P101" s="848"/>
      <c r="Q101" s="848"/>
      <c r="R101" s="849"/>
      <c r="S101" s="3197"/>
    </row>
    <row r="102" spans="1:19" s="219" customFormat="1" ht="20.100000000000001" customHeight="1">
      <c r="A102" s="687"/>
      <c r="B102" s="690"/>
      <c r="C102" s="695"/>
      <c r="D102" s="690"/>
      <c r="E102" s="1370"/>
      <c r="F102" s="633" t="s">
        <v>782</v>
      </c>
      <c r="G102" s="1229"/>
      <c r="H102" s="633"/>
      <c r="I102" s="633"/>
      <c r="J102" s="633"/>
      <c r="K102" s="633"/>
      <c r="L102" s="633"/>
      <c r="M102" s="633"/>
      <c r="N102" s="1230"/>
      <c r="O102" s="637">
        <f>SUM(O103:O107)</f>
        <v>2500000</v>
      </c>
      <c r="P102" s="616">
        <f>O102</f>
        <v>2500000</v>
      </c>
      <c r="Q102" s="616">
        <v>2500000</v>
      </c>
      <c r="R102" s="638">
        <f t="shared" si="8"/>
        <v>0</v>
      </c>
      <c r="S102" s="3224">
        <f t="shared" si="9"/>
        <v>0</v>
      </c>
    </row>
    <row r="103" spans="1:19" s="219" customFormat="1" ht="20.100000000000001" customHeight="1">
      <c r="A103" s="687"/>
      <c r="B103" s="690"/>
      <c r="C103" s="695"/>
      <c r="D103" s="690"/>
      <c r="E103" s="1370"/>
      <c r="F103" s="1348" t="s">
        <v>2730</v>
      </c>
      <c r="G103" s="1349">
        <v>20000</v>
      </c>
      <c r="H103" s="1350" t="s">
        <v>2731</v>
      </c>
      <c r="I103" s="2279">
        <v>5</v>
      </c>
      <c r="J103" s="1350"/>
      <c r="K103" s="2279"/>
      <c r="L103" s="1350"/>
      <c r="M103" s="1350"/>
      <c r="N103" s="1423" t="s">
        <v>20</v>
      </c>
      <c r="O103" s="847">
        <f>ROUNDUP(G103*I103,-3)</f>
        <v>100000</v>
      </c>
      <c r="P103" s="848"/>
      <c r="Q103" s="848"/>
      <c r="R103" s="849"/>
      <c r="S103" s="3197"/>
    </row>
    <row r="104" spans="1:19" s="219" customFormat="1" ht="20.100000000000001" customHeight="1">
      <c r="A104" s="687"/>
      <c r="B104" s="690"/>
      <c r="C104" s="695"/>
      <c r="D104" s="690"/>
      <c r="E104" s="1370"/>
      <c r="F104" s="1348" t="s">
        <v>1712</v>
      </c>
      <c r="G104" s="1349">
        <v>200000</v>
      </c>
      <c r="H104" s="1350" t="s">
        <v>335</v>
      </c>
      <c r="I104" s="2279">
        <v>4</v>
      </c>
      <c r="J104" s="1350"/>
      <c r="K104" s="2279"/>
      <c r="L104" s="1350"/>
      <c r="M104" s="1350"/>
      <c r="N104" s="1423" t="s">
        <v>20</v>
      </c>
      <c r="O104" s="847">
        <f>ROUNDUP(G104*I104,-3)</f>
        <v>800000</v>
      </c>
      <c r="P104" s="848"/>
      <c r="Q104" s="848"/>
      <c r="R104" s="849"/>
      <c r="S104" s="3197"/>
    </row>
    <row r="105" spans="1:19" s="219" customFormat="1" ht="20.100000000000001" customHeight="1">
      <c r="A105" s="687"/>
      <c r="B105" s="690"/>
      <c r="C105" s="695"/>
      <c r="D105" s="690"/>
      <c r="E105" s="1370"/>
      <c r="F105" s="1348" t="s">
        <v>1952</v>
      </c>
      <c r="G105" s="1349">
        <v>1100000</v>
      </c>
      <c r="H105" s="1350" t="s">
        <v>335</v>
      </c>
      <c r="I105" s="2279">
        <v>1</v>
      </c>
      <c r="J105" s="1350"/>
      <c r="K105" s="2279"/>
      <c r="L105" s="1350"/>
      <c r="M105" s="1350"/>
      <c r="N105" s="1423" t="s">
        <v>20</v>
      </c>
      <c r="O105" s="847">
        <f>ROUNDUP(G105*I105,-3)</f>
        <v>1100000</v>
      </c>
      <c r="P105" s="848"/>
      <c r="Q105" s="848"/>
      <c r="R105" s="849"/>
      <c r="S105" s="3197"/>
    </row>
    <row r="106" spans="1:19" ht="20.100000000000001" customHeight="1">
      <c r="A106" s="687"/>
      <c r="B106" s="690"/>
      <c r="C106" s="695"/>
      <c r="D106" s="690"/>
      <c r="E106" s="1370"/>
      <c r="F106" s="1348" t="s">
        <v>1623</v>
      </c>
      <c r="G106" s="1349">
        <v>100000</v>
      </c>
      <c r="H106" s="1350" t="s">
        <v>335</v>
      </c>
      <c r="I106" s="2279">
        <v>1</v>
      </c>
      <c r="J106" s="1350"/>
      <c r="K106" s="2279"/>
      <c r="L106" s="1350"/>
      <c r="M106" s="1350"/>
      <c r="N106" s="1423" t="s">
        <v>20</v>
      </c>
      <c r="O106" s="847">
        <f>ROUNDUP(G106*I106,-3)</f>
        <v>100000</v>
      </c>
      <c r="P106" s="848"/>
      <c r="Q106" s="848"/>
      <c r="R106" s="849"/>
      <c r="S106" s="3197"/>
    </row>
    <row r="107" spans="1:19" ht="20.100000000000001" customHeight="1">
      <c r="A107" s="687"/>
      <c r="B107" s="690"/>
      <c r="C107" s="695"/>
      <c r="D107" s="690"/>
      <c r="E107" s="1370"/>
      <c r="F107" s="1348" t="s">
        <v>2732</v>
      </c>
      <c r="G107" s="1349">
        <v>200000</v>
      </c>
      <c r="H107" s="1350" t="s">
        <v>335</v>
      </c>
      <c r="I107" s="2279">
        <v>2</v>
      </c>
      <c r="J107" s="1350"/>
      <c r="K107" s="2279"/>
      <c r="L107" s="1350"/>
      <c r="M107" s="1350"/>
      <c r="N107" s="1423" t="s">
        <v>20</v>
      </c>
      <c r="O107" s="847">
        <f>ROUNDUP(G107*I107,-3)</f>
        <v>400000</v>
      </c>
      <c r="P107" s="848"/>
      <c r="Q107" s="848"/>
      <c r="R107" s="849"/>
      <c r="S107" s="3197"/>
    </row>
    <row r="108" spans="1:19" ht="20.100000000000001" customHeight="1">
      <c r="A108" s="687"/>
      <c r="B108" s="690"/>
      <c r="C108" s="695"/>
      <c r="D108" s="690"/>
      <c r="E108" s="1370"/>
      <c r="F108" s="633" t="s">
        <v>2733</v>
      </c>
      <c r="G108" s="1229"/>
      <c r="H108" s="633"/>
      <c r="I108" s="633"/>
      <c r="J108" s="633"/>
      <c r="K108" s="633"/>
      <c r="L108" s="633"/>
      <c r="M108" s="633"/>
      <c r="N108" s="1230"/>
      <c r="O108" s="637">
        <f>SUM(O109:O111)</f>
        <v>1550000</v>
      </c>
      <c r="P108" s="616">
        <f>O108</f>
        <v>1550000</v>
      </c>
      <c r="Q108" s="616">
        <v>0</v>
      </c>
      <c r="R108" s="638">
        <f t="shared" ref="R108" si="10">P108-Q108</f>
        <v>1550000</v>
      </c>
      <c r="S108" s="3224"/>
    </row>
    <row r="109" spans="1:19" ht="20.100000000000001" customHeight="1">
      <c r="A109" s="687"/>
      <c r="B109" s="690"/>
      <c r="C109" s="695"/>
      <c r="D109" s="690"/>
      <c r="E109" s="1370"/>
      <c r="F109" s="1348" t="s">
        <v>2734</v>
      </c>
      <c r="G109" s="1349">
        <v>85000</v>
      </c>
      <c r="H109" s="1350" t="s">
        <v>335</v>
      </c>
      <c r="I109" s="2279">
        <v>10</v>
      </c>
      <c r="J109" s="1350"/>
      <c r="K109" s="2279"/>
      <c r="L109" s="1350"/>
      <c r="M109" s="1350"/>
      <c r="N109" s="1423" t="s">
        <v>20</v>
      </c>
      <c r="O109" s="847">
        <f>PRODUCT(G109:N109)</f>
        <v>850000</v>
      </c>
      <c r="P109" s="848"/>
      <c r="Q109" s="848"/>
      <c r="R109" s="849"/>
      <c r="S109" s="3197"/>
    </row>
    <row r="110" spans="1:19" ht="20.100000000000001" customHeight="1">
      <c r="A110" s="687"/>
      <c r="B110" s="690"/>
      <c r="C110" s="695"/>
      <c r="D110" s="690"/>
      <c r="E110" s="1370"/>
      <c r="F110" s="1348" t="s">
        <v>2735</v>
      </c>
      <c r="G110" s="1349">
        <v>100000</v>
      </c>
      <c r="H110" s="1350" t="s">
        <v>335</v>
      </c>
      <c r="I110" s="2279">
        <v>5</v>
      </c>
      <c r="J110" s="1350"/>
      <c r="K110" s="2279"/>
      <c r="L110" s="1350"/>
      <c r="M110" s="1350"/>
      <c r="N110" s="1423" t="s">
        <v>20</v>
      </c>
      <c r="O110" s="847">
        <f>PRODUCT(G110:N110)</f>
        <v>500000</v>
      </c>
      <c r="P110" s="848"/>
      <c r="Q110" s="848"/>
      <c r="R110" s="849"/>
      <c r="S110" s="3197"/>
    </row>
    <row r="111" spans="1:19" ht="20.100000000000001" customHeight="1">
      <c r="A111" s="687"/>
      <c r="B111" s="690"/>
      <c r="C111" s="695"/>
      <c r="D111" s="690"/>
      <c r="E111" s="1370"/>
      <c r="F111" s="1348" t="s">
        <v>2736</v>
      </c>
      <c r="G111" s="1349">
        <v>200000</v>
      </c>
      <c r="H111" s="1350" t="s">
        <v>335</v>
      </c>
      <c r="I111" s="2279">
        <v>1</v>
      </c>
      <c r="J111" s="1350"/>
      <c r="K111" s="2279"/>
      <c r="L111" s="1350"/>
      <c r="M111" s="1350"/>
      <c r="N111" s="1423" t="s">
        <v>20</v>
      </c>
      <c r="O111" s="847">
        <f>PRODUCT(G111:N111)</f>
        <v>200000</v>
      </c>
      <c r="P111" s="848"/>
      <c r="Q111" s="848"/>
      <c r="R111" s="849"/>
      <c r="S111" s="3197"/>
    </row>
    <row r="112" spans="1:19" ht="20.100000000000001" customHeight="1">
      <c r="A112" s="687"/>
      <c r="B112" s="690"/>
      <c r="C112" s="695"/>
      <c r="D112" s="690"/>
      <c r="E112" s="1370"/>
      <c r="F112" s="633" t="s">
        <v>783</v>
      </c>
      <c r="G112" s="1229"/>
      <c r="H112" s="633"/>
      <c r="I112" s="633"/>
      <c r="J112" s="633"/>
      <c r="K112" s="633"/>
      <c r="L112" s="633"/>
      <c r="M112" s="633"/>
      <c r="N112" s="1230"/>
      <c r="O112" s="637">
        <v>0</v>
      </c>
      <c r="P112" s="616">
        <f>O112</f>
        <v>0</v>
      </c>
      <c r="Q112" s="616">
        <v>1200000</v>
      </c>
      <c r="R112" s="638">
        <f t="shared" si="8"/>
        <v>-1200000</v>
      </c>
      <c r="S112" s="3224">
        <f t="shared" si="9"/>
        <v>-1</v>
      </c>
    </row>
    <row r="113" spans="1:19" ht="20.100000000000001" customHeight="1">
      <c r="A113" s="551"/>
      <c r="B113" s="565"/>
      <c r="C113" s="560" t="s">
        <v>145</v>
      </c>
      <c r="D113" s="561"/>
      <c r="E113" s="561"/>
      <c r="F113" s="1221"/>
      <c r="G113" s="562"/>
      <c r="H113" s="1222"/>
      <c r="I113" s="562"/>
      <c r="J113" s="1222"/>
      <c r="K113" s="562"/>
      <c r="L113" s="562"/>
      <c r="M113" s="562"/>
      <c r="N113" s="562"/>
      <c r="O113" s="563"/>
      <c r="P113" s="564">
        <f>SUM(P114+P170+P175)</f>
        <v>105296000</v>
      </c>
      <c r="Q113" s="564">
        <f>SUM(Q114+Q170+Q175)</f>
        <v>127156000</v>
      </c>
      <c r="R113" s="625">
        <f t="shared" si="8"/>
        <v>-21860000</v>
      </c>
      <c r="S113" s="2775">
        <f t="shared" si="9"/>
        <v>-0.17191481330019817</v>
      </c>
    </row>
    <row r="114" spans="1:19" ht="20.100000000000001" customHeight="1">
      <c r="A114" s="551"/>
      <c r="B114" s="565"/>
      <c r="C114" s="588"/>
      <c r="D114" s="1107" t="s">
        <v>1012</v>
      </c>
      <c r="E114" s="567"/>
      <c r="F114" s="1226"/>
      <c r="G114" s="928"/>
      <c r="H114" s="568"/>
      <c r="I114" s="568"/>
      <c r="J114" s="568"/>
      <c r="K114" s="568"/>
      <c r="L114" s="568"/>
      <c r="M114" s="568"/>
      <c r="N114" s="1227"/>
      <c r="O114" s="568"/>
      <c r="P114" s="572">
        <f>P115+P126+P129+P133+P137+P145+P148+P152+P155+P161+P166</f>
        <v>29126000</v>
      </c>
      <c r="Q114" s="572">
        <f>Q115+Q126+Q129+Q133+Q137+Q145+Q148+Q152+Q155+Q161+Q166</f>
        <v>30496000</v>
      </c>
      <c r="R114" s="674">
        <f t="shared" si="8"/>
        <v>-1370000</v>
      </c>
      <c r="S114" s="3174">
        <f t="shared" si="9"/>
        <v>-4.4923924449108081E-2</v>
      </c>
    </row>
    <row r="115" spans="1:19" ht="20.100000000000001" customHeight="1">
      <c r="A115" s="551"/>
      <c r="B115" s="565"/>
      <c r="C115" s="588"/>
      <c r="D115" s="565"/>
      <c r="E115" s="456" t="s">
        <v>46</v>
      </c>
      <c r="F115" s="457"/>
      <c r="G115" s="457"/>
      <c r="H115" s="1228"/>
      <c r="I115" s="457"/>
      <c r="J115" s="1228"/>
      <c r="K115" s="457"/>
      <c r="L115" s="457"/>
      <c r="M115" s="457"/>
      <c r="N115" s="457"/>
      <c r="O115" s="459"/>
      <c r="P115" s="573">
        <f>O116+O124</f>
        <v>8354000</v>
      </c>
      <c r="Q115" s="573">
        <f>SUM(Q116,Q124)</f>
        <v>7904000</v>
      </c>
      <c r="R115" s="631">
        <f t="shared" si="8"/>
        <v>450000</v>
      </c>
      <c r="S115" s="3170">
        <f t="shared" si="9"/>
        <v>5.6933198380566805E-2</v>
      </c>
    </row>
    <row r="116" spans="1:19" ht="20.100000000000001" customHeight="1">
      <c r="A116" s="551"/>
      <c r="B116" s="565"/>
      <c r="C116" s="588"/>
      <c r="D116" s="565"/>
      <c r="E116" s="691"/>
      <c r="F116" s="633" t="s">
        <v>760</v>
      </c>
      <c r="G116" s="1229"/>
      <c r="H116" s="633"/>
      <c r="I116" s="633"/>
      <c r="J116" s="633"/>
      <c r="K116" s="633"/>
      <c r="L116" s="633"/>
      <c r="M116" s="633"/>
      <c r="N116" s="1230"/>
      <c r="O116" s="637">
        <f>O117+O120</f>
        <v>6050000</v>
      </c>
      <c r="P116" s="616">
        <f>O116</f>
        <v>6050000</v>
      </c>
      <c r="Q116" s="616">
        <v>5600000</v>
      </c>
      <c r="R116" s="638">
        <f t="shared" si="8"/>
        <v>450000</v>
      </c>
      <c r="S116" s="3224">
        <f t="shared" si="9"/>
        <v>8.0357142857142863E-2</v>
      </c>
    </row>
    <row r="117" spans="1:19" ht="20.100000000000001" customHeight="1">
      <c r="A117" s="551"/>
      <c r="B117" s="565"/>
      <c r="C117" s="588"/>
      <c r="D117" s="565"/>
      <c r="E117" s="1237"/>
      <c r="F117" s="2198" t="s">
        <v>1735</v>
      </c>
      <c r="G117" s="1205"/>
      <c r="H117" s="2211"/>
      <c r="I117" s="2207"/>
      <c r="J117" s="2211"/>
      <c r="K117" s="2212"/>
      <c r="L117" s="2212"/>
      <c r="M117" s="2212"/>
      <c r="N117" s="2213"/>
      <c r="O117" s="2284">
        <f>SUM(O118:O119)</f>
        <v>1200000</v>
      </c>
      <c r="P117" s="848"/>
      <c r="Q117" s="848"/>
      <c r="R117" s="849"/>
      <c r="S117" s="3197"/>
    </row>
    <row r="118" spans="1:19" ht="20.100000000000001" customHeight="1">
      <c r="A118" s="551"/>
      <c r="B118" s="565"/>
      <c r="C118" s="588"/>
      <c r="D118" s="565"/>
      <c r="E118" s="1237"/>
      <c r="F118" s="2198" t="s">
        <v>985</v>
      </c>
      <c r="G118" s="1057">
        <v>400000</v>
      </c>
      <c r="H118" s="2199" t="s">
        <v>335</v>
      </c>
      <c r="I118" s="2224">
        <v>2</v>
      </c>
      <c r="J118" s="2199"/>
      <c r="K118" s="2216"/>
      <c r="L118" s="2216"/>
      <c r="M118" s="2216"/>
      <c r="N118" s="1687" t="s">
        <v>144</v>
      </c>
      <c r="O118" s="1688">
        <f>ROUNDUP(G118*I118,-3)</f>
        <v>800000</v>
      </c>
      <c r="P118" s="848"/>
      <c r="Q118" s="848"/>
      <c r="R118" s="849"/>
      <c r="S118" s="3197"/>
    </row>
    <row r="119" spans="1:19" ht="20.100000000000001" customHeight="1">
      <c r="A119" s="551"/>
      <c r="B119" s="565"/>
      <c r="C119" s="588"/>
      <c r="D119" s="565"/>
      <c r="E119" s="1237"/>
      <c r="F119" s="2198" t="s">
        <v>2737</v>
      </c>
      <c r="G119" s="1057">
        <v>400000</v>
      </c>
      <c r="H119" s="2199" t="s">
        <v>335</v>
      </c>
      <c r="I119" s="2224">
        <v>1</v>
      </c>
      <c r="J119" s="2199"/>
      <c r="K119" s="2216"/>
      <c r="L119" s="2216"/>
      <c r="M119" s="2216"/>
      <c r="N119" s="1687" t="s">
        <v>144</v>
      </c>
      <c r="O119" s="1688">
        <f>ROUNDUP(G119*I119,-3)</f>
        <v>400000</v>
      </c>
      <c r="P119" s="848"/>
      <c r="Q119" s="848"/>
      <c r="R119" s="849"/>
      <c r="S119" s="3197"/>
    </row>
    <row r="120" spans="1:19" ht="20.100000000000001" customHeight="1">
      <c r="A120" s="551"/>
      <c r="B120" s="565"/>
      <c r="C120" s="588"/>
      <c r="D120" s="565"/>
      <c r="E120" s="1370"/>
      <c r="F120" s="2198" t="s">
        <v>1560</v>
      </c>
      <c r="G120" s="1205"/>
      <c r="H120" s="2211"/>
      <c r="I120" s="2207"/>
      <c r="J120" s="2211"/>
      <c r="K120" s="2212"/>
      <c r="L120" s="2212"/>
      <c r="M120" s="2212"/>
      <c r="N120" s="2213"/>
      <c r="O120" s="2285">
        <f>SUM(O121:O123)</f>
        <v>4850000</v>
      </c>
      <c r="P120" s="848"/>
      <c r="Q120" s="848"/>
      <c r="R120" s="849"/>
      <c r="S120" s="3197"/>
    </row>
    <row r="121" spans="1:19" ht="20.100000000000001" customHeight="1">
      <c r="A121" s="551"/>
      <c r="B121" s="565"/>
      <c r="C121" s="588"/>
      <c r="D121" s="565"/>
      <c r="E121" s="1370"/>
      <c r="F121" s="2198" t="s">
        <v>985</v>
      </c>
      <c r="G121" s="1057">
        <v>1000000</v>
      </c>
      <c r="H121" s="2199" t="s">
        <v>335</v>
      </c>
      <c r="I121" s="2224">
        <v>4</v>
      </c>
      <c r="J121" s="2199"/>
      <c r="K121" s="2216"/>
      <c r="L121" s="2216"/>
      <c r="M121" s="2216"/>
      <c r="N121" s="1687" t="s">
        <v>144</v>
      </c>
      <c r="O121" s="1688">
        <f>ROUNDUP(G121*I121,-3)</f>
        <v>4000000</v>
      </c>
      <c r="P121" s="848"/>
      <c r="Q121" s="848"/>
      <c r="R121" s="849"/>
      <c r="S121" s="3197"/>
    </row>
    <row r="122" spans="1:19" ht="20.100000000000001" customHeight="1">
      <c r="A122" s="551"/>
      <c r="B122" s="565"/>
      <c r="C122" s="588"/>
      <c r="D122" s="565"/>
      <c r="E122" s="1370"/>
      <c r="F122" s="2198" t="s">
        <v>986</v>
      </c>
      <c r="G122" s="1057">
        <v>400000</v>
      </c>
      <c r="H122" s="2199" t="s">
        <v>335</v>
      </c>
      <c r="I122" s="2224">
        <v>2</v>
      </c>
      <c r="J122" s="2199"/>
      <c r="K122" s="2216"/>
      <c r="L122" s="2216"/>
      <c r="M122" s="2216"/>
      <c r="N122" s="1687" t="s">
        <v>144</v>
      </c>
      <c r="O122" s="1688">
        <f>ROUNDUP(G122*I122,-3)</f>
        <v>800000</v>
      </c>
      <c r="P122" s="848"/>
      <c r="Q122" s="848"/>
      <c r="R122" s="849"/>
      <c r="S122" s="3197"/>
    </row>
    <row r="123" spans="1:19" ht="20.100000000000001" customHeight="1">
      <c r="A123" s="551"/>
      <c r="B123" s="565"/>
      <c r="C123" s="588"/>
      <c r="D123" s="565"/>
      <c r="E123" s="1370"/>
      <c r="F123" s="2198" t="s">
        <v>2738</v>
      </c>
      <c r="G123" s="1057">
        <v>50000</v>
      </c>
      <c r="H123" s="2199" t="s">
        <v>335</v>
      </c>
      <c r="I123" s="2224">
        <v>1</v>
      </c>
      <c r="J123" s="2199"/>
      <c r="K123" s="2216"/>
      <c r="L123" s="2216"/>
      <c r="M123" s="2216"/>
      <c r="N123" s="1687" t="s">
        <v>2739</v>
      </c>
      <c r="O123" s="1688">
        <f>ROUNDUP(G123*I123,-3)</f>
        <v>50000</v>
      </c>
      <c r="P123" s="848"/>
      <c r="Q123" s="848"/>
      <c r="R123" s="849"/>
      <c r="S123" s="3197"/>
    </row>
    <row r="124" spans="1:19" ht="20.100000000000001" customHeight="1">
      <c r="A124" s="551"/>
      <c r="B124" s="565"/>
      <c r="C124" s="588"/>
      <c r="D124" s="565"/>
      <c r="E124" s="1370"/>
      <c r="F124" s="633" t="s">
        <v>761</v>
      </c>
      <c r="G124" s="1229"/>
      <c r="H124" s="633"/>
      <c r="I124" s="633"/>
      <c r="J124" s="633"/>
      <c r="K124" s="633"/>
      <c r="L124" s="633"/>
      <c r="M124" s="633"/>
      <c r="N124" s="1230"/>
      <c r="O124" s="637">
        <f>SUM(O125:O125)</f>
        <v>2304000</v>
      </c>
      <c r="P124" s="616">
        <f>O124</f>
        <v>2304000</v>
      </c>
      <c r="Q124" s="616">
        <v>2304000</v>
      </c>
      <c r="R124" s="638">
        <f t="shared" si="8"/>
        <v>0</v>
      </c>
      <c r="S124" s="3224">
        <f t="shared" si="9"/>
        <v>0</v>
      </c>
    </row>
    <row r="125" spans="1:19" ht="20.100000000000001" customHeight="1">
      <c r="A125" s="551"/>
      <c r="B125" s="565"/>
      <c r="C125" s="588"/>
      <c r="D125" s="565"/>
      <c r="E125" s="1370"/>
      <c r="F125" s="2198" t="s">
        <v>1558</v>
      </c>
      <c r="G125" s="1057">
        <v>8000</v>
      </c>
      <c r="H125" s="2199" t="s">
        <v>335</v>
      </c>
      <c r="I125" s="2224">
        <v>3</v>
      </c>
      <c r="J125" s="2199" t="s">
        <v>335</v>
      </c>
      <c r="K125" s="2215">
        <v>8</v>
      </c>
      <c r="L125" s="2199" t="s">
        <v>335</v>
      </c>
      <c r="M125" s="2216">
        <v>12</v>
      </c>
      <c r="N125" s="1687" t="s">
        <v>613</v>
      </c>
      <c r="O125" s="1688">
        <f>G125*I125*K125*M125</f>
        <v>2304000</v>
      </c>
      <c r="P125" s="1181"/>
      <c r="Q125" s="1181"/>
      <c r="R125" s="1182"/>
      <c r="S125" s="3220"/>
    </row>
    <row r="126" spans="1:19" ht="20.100000000000001" customHeight="1">
      <c r="A126" s="551"/>
      <c r="B126" s="565"/>
      <c r="C126" s="588"/>
      <c r="D126" s="565"/>
      <c r="E126" s="456" t="s">
        <v>1164</v>
      </c>
      <c r="F126" s="457"/>
      <c r="G126" s="457"/>
      <c r="H126" s="1228"/>
      <c r="I126" s="457"/>
      <c r="J126" s="1228"/>
      <c r="K126" s="457"/>
      <c r="L126" s="457"/>
      <c r="M126" s="457"/>
      <c r="N126" s="457"/>
      <c r="O126" s="459"/>
      <c r="P126" s="573">
        <f>O127</f>
        <v>5400000</v>
      </c>
      <c r="Q126" s="573">
        <f>Q127</f>
        <v>5800000</v>
      </c>
      <c r="R126" s="631">
        <f t="shared" si="8"/>
        <v>-400000</v>
      </c>
      <c r="S126" s="3170">
        <f t="shared" si="9"/>
        <v>-6.8965517241379309E-2</v>
      </c>
    </row>
    <row r="127" spans="1:19" ht="20.100000000000001" customHeight="1">
      <c r="A127" s="551"/>
      <c r="B127" s="565"/>
      <c r="C127" s="588"/>
      <c r="D127" s="565"/>
      <c r="F127" s="633" t="s">
        <v>762</v>
      </c>
      <c r="G127" s="1229"/>
      <c r="H127" s="633"/>
      <c r="I127" s="633"/>
      <c r="J127" s="633"/>
      <c r="K127" s="633"/>
      <c r="L127" s="633"/>
      <c r="M127" s="633"/>
      <c r="N127" s="1230"/>
      <c r="O127" s="637">
        <f>SUM(O128:O128)</f>
        <v>5400000</v>
      </c>
      <c r="P127" s="616">
        <f>O127</f>
        <v>5400000</v>
      </c>
      <c r="Q127" s="616">
        <v>5800000</v>
      </c>
      <c r="R127" s="638">
        <f t="shared" si="8"/>
        <v>-400000</v>
      </c>
      <c r="S127" s="3224">
        <f t="shared" si="9"/>
        <v>-6.8965517241379309E-2</v>
      </c>
    </row>
    <row r="128" spans="1:19" ht="20.100000000000001" customHeight="1">
      <c r="A128" s="551"/>
      <c r="B128" s="565"/>
      <c r="C128" s="588"/>
      <c r="D128" s="565"/>
      <c r="E128" s="1231"/>
      <c r="F128" s="2198" t="s">
        <v>1561</v>
      </c>
      <c r="G128" s="1205">
        <v>90000</v>
      </c>
      <c r="H128" s="2211" t="s">
        <v>335</v>
      </c>
      <c r="I128" s="2207">
        <v>5</v>
      </c>
      <c r="J128" s="2211" t="s">
        <v>335</v>
      </c>
      <c r="K128" s="2212">
        <v>12</v>
      </c>
      <c r="L128" s="2212"/>
      <c r="M128" s="2212"/>
      <c r="N128" s="2213" t="s">
        <v>584</v>
      </c>
      <c r="O128" s="2214">
        <f>G128*I128*K128</f>
        <v>5400000</v>
      </c>
      <c r="P128" s="848"/>
      <c r="Q128" s="848"/>
      <c r="R128" s="849"/>
      <c r="S128" s="3197"/>
    </row>
    <row r="129" spans="1:19" ht="20.100000000000001" customHeight="1">
      <c r="A129" s="551"/>
      <c r="B129" s="565"/>
      <c r="C129" s="588"/>
      <c r="D129" s="565"/>
      <c r="E129" s="456" t="s">
        <v>130</v>
      </c>
      <c r="F129" s="457"/>
      <c r="G129" s="457"/>
      <c r="H129" s="1228"/>
      <c r="I129" s="457"/>
      <c r="J129" s="1228"/>
      <c r="K129" s="457"/>
      <c r="L129" s="457"/>
      <c r="M129" s="457"/>
      <c r="N129" s="457"/>
      <c r="O129" s="459"/>
      <c r="P129" s="573">
        <f>O130</f>
        <v>1920000</v>
      </c>
      <c r="Q129" s="573">
        <f>Q130</f>
        <v>2560000</v>
      </c>
      <c r="R129" s="631">
        <f t="shared" si="8"/>
        <v>-640000</v>
      </c>
      <c r="S129" s="3170">
        <f t="shared" si="9"/>
        <v>-0.25</v>
      </c>
    </row>
    <row r="130" spans="1:19" ht="20.100000000000001" customHeight="1">
      <c r="A130" s="551"/>
      <c r="B130" s="565"/>
      <c r="C130" s="588"/>
      <c r="D130" s="565"/>
      <c r="F130" s="633" t="s">
        <v>763</v>
      </c>
      <c r="G130" s="1229"/>
      <c r="H130" s="633"/>
      <c r="I130" s="633"/>
      <c r="J130" s="633"/>
      <c r="K130" s="633"/>
      <c r="L130" s="633"/>
      <c r="M130" s="633"/>
      <c r="N130" s="1230"/>
      <c r="O130" s="637">
        <f>SUM(O131:O132)</f>
        <v>1920000</v>
      </c>
      <c r="P130" s="616">
        <f>O130</f>
        <v>1920000</v>
      </c>
      <c r="Q130" s="616">
        <v>2560000</v>
      </c>
      <c r="R130" s="638">
        <f t="shared" si="8"/>
        <v>-640000</v>
      </c>
      <c r="S130" s="3224">
        <f t="shared" si="9"/>
        <v>-0.25</v>
      </c>
    </row>
    <row r="131" spans="1:19" ht="20.100000000000001" customHeight="1">
      <c r="A131" s="551"/>
      <c r="B131" s="565"/>
      <c r="C131" s="588"/>
      <c r="D131" s="565"/>
      <c r="E131" s="1231"/>
      <c r="F131" s="2198" t="s">
        <v>1675</v>
      </c>
      <c r="G131" s="1057">
        <v>60000</v>
      </c>
      <c r="H131" s="2199" t="s">
        <v>335</v>
      </c>
      <c r="I131" s="2216">
        <v>2</v>
      </c>
      <c r="J131" s="2199"/>
      <c r="K131" s="2216"/>
      <c r="L131" s="2216"/>
      <c r="M131" s="2216"/>
      <c r="N131" s="1687" t="s">
        <v>584</v>
      </c>
      <c r="O131" s="1688">
        <f>ROUNDUP(G131*I131,-3)</f>
        <v>120000</v>
      </c>
      <c r="P131" s="848"/>
      <c r="Q131" s="848"/>
      <c r="R131" s="849"/>
      <c r="S131" s="3197"/>
    </row>
    <row r="132" spans="1:19" ht="20.100000000000001" customHeight="1">
      <c r="A132" s="551"/>
      <c r="B132" s="565"/>
      <c r="C132" s="588"/>
      <c r="D132" s="565"/>
      <c r="E132" s="1236"/>
      <c r="F132" s="2198" t="s">
        <v>1953</v>
      </c>
      <c r="G132" s="1057">
        <v>1800000</v>
      </c>
      <c r="H132" s="2199" t="s">
        <v>335</v>
      </c>
      <c r="I132" s="2286">
        <v>1</v>
      </c>
      <c r="J132" s="2199"/>
      <c r="K132" s="2216"/>
      <c r="L132" s="2216"/>
      <c r="M132" s="2216"/>
      <c r="N132" s="1687" t="s">
        <v>584</v>
      </c>
      <c r="O132" s="1688">
        <f>ROUNDUP(G132*I132,-3)</f>
        <v>1800000</v>
      </c>
      <c r="P132" s="848"/>
      <c r="Q132" s="848"/>
      <c r="R132" s="849"/>
      <c r="S132" s="3197"/>
    </row>
    <row r="133" spans="1:19" ht="20.100000000000001" customHeight="1">
      <c r="A133" s="551"/>
      <c r="B133" s="565"/>
      <c r="C133" s="588"/>
      <c r="D133" s="565"/>
      <c r="E133" s="456" t="s">
        <v>132</v>
      </c>
      <c r="F133" s="457"/>
      <c r="G133" s="457"/>
      <c r="H133" s="1228"/>
      <c r="I133" s="457"/>
      <c r="J133" s="1228"/>
      <c r="K133" s="457"/>
      <c r="L133" s="457"/>
      <c r="M133" s="457"/>
      <c r="N133" s="457"/>
      <c r="O133" s="459"/>
      <c r="P133" s="573">
        <f>O134</f>
        <v>2064000</v>
      </c>
      <c r="Q133" s="573">
        <f>Q134</f>
        <v>1680000</v>
      </c>
      <c r="R133" s="631">
        <f t="shared" si="8"/>
        <v>384000</v>
      </c>
      <c r="S133" s="3170">
        <f t="shared" si="9"/>
        <v>0.22857142857142856</v>
      </c>
    </row>
    <row r="134" spans="1:19" ht="20.100000000000001" customHeight="1">
      <c r="A134" s="551"/>
      <c r="B134" s="565"/>
      <c r="C134" s="588"/>
      <c r="D134" s="565"/>
      <c r="F134" s="633" t="s">
        <v>764</v>
      </c>
      <c r="G134" s="1229"/>
      <c r="H134" s="633"/>
      <c r="I134" s="633"/>
      <c r="J134" s="633"/>
      <c r="K134" s="633"/>
      <c r="L134" s="633"/>
      <c r="M134" s="633"/>
      <c r="N134" s="1230"/>
      <c r="O134" s="637">
        <f>SUM(O135:O136)</f>
        <v>2064000</v>
      </c>
      <c r="P134" s="616">
        <f>O134</f>
        <v>2064000</v>
      </c>
      <c r="Q134" s="616">
        <v>1680000</v>
      </c>
      <c r="R134" s="638">
        <f t="shared" si="8"/>
        <v>384000</v>
      </c>
      <c r="S134" s="3224">
        <f t="shared" si="9"/>
        <v>0.22857142857142856</v>
      </c>
    </row>
    <row r="135" spans="1:19" ht="20.100000000000001" customHeight="1">
      <c r="A135" s="551"/>
      <c r="B135" s="565"/>
      <c r="C135" s="588"/>
      <c r="D135" s="565"/>
      <c r="E135" s="1231"/>
      <c r="F135" s="2287" t="s">
        <v>1676</v>
      </c>
      <c r="G135" s="2271">
        <v>132000</v>
      </c>
      <c r="H135" s="2272" t="s">
        <v>335</v>
      </c>
      <c r="I135" s="2276">
        <v>12</v>
      </c>
      <c r="J135" s="2211"/>
      <c r="K135" s="2212"/>
      <c r="L135" s="2212"/>
      <c r="M135" s="2212"/>
      <c r="N135" s="2213" t="s">
        <v>28</v>
      </c>
      <c r="O135" s="1688">
        <f>ROUNDUP(G135*I135,-3)</f>
        <v>1584000</v>
      </c>
      <c r="P135" s="848"/>
      <c r="Q135" s="848"/>
      <c r="R135" s="849"/>
      <c r="S135" s="3197"/>
    </row>
    <row r="136" spans="1:19" ht="20.100000000000001" customHeight="1">
      <c r="A136" s="551"/>
      <c r="B136" s="565"/>
      <c r="C136" s="588"/>
      <c r="D136" s="565"/>
      <c r="E136" s="1236"/>
      <c r="F136" s="2287" t="s">
        <v>1681</v>
      </c>
      <c r="G136" s="2271">
        <v>40000</v>
      </c>
      <c r="H136" s="2272" t="s">
        <v>335</v>
      </c>
      <c r="I136" s="2276">
        <v>12</v>
      </c>
      <c r="J136" s="2211"/>
      <c r="K136" s="2212"/>
      <c r="L136" s="2212"/>
      <c r="M136" s="2212"/>
      <c r="N136" s="2213" t="s">
        <v>28</v>
      </c>
      <c r="O136" s="1688">
        <f>ROUNDUP(G136*I136,-3)</f>
        <v>480000</v>
      </c>
      <c r="P136" s="848"/>
      <c r="Q136" s="848"/>
      <c r="R136" s="849"/>
      <c r="S136" s="3197"/>
    </row>
    <row r="137" spans="1:19" ht="20.100000000000001" customHeight="1">
      <c r="A137" s="551"/>
      <c r="B137" s="565"/>
      <c r="C137" s="588"/>
      <c r="D137" s="565"/>
      <c r="E137" s="456" t="s">
        <v>1135</v>
      </c>
      <c r="F137" s="457"/>
      <c r="G137" s="457"/>
      <c r="H137" s="1228"/>
      <c r="I137" s="457"/>
      <c r="J137" s="1228"/>
      <c r="K137" s="457"/>
      <c r="L137" s="457"/>
      <c r="M137" s="457"/>
      <c r="N137" s="457"/>
      <c r="O137" s="459"/>
      <c r="P137" s="573">
        <f>O138</f>
        <v>5880000</v>
      </c>
      <c r="Q137" s="573">
        <f>Q138</f>
        <v>5280000</v>
      </c>
      <c r="R137" s="631">
        <f t="shared" si="8"/>
        <v>600000</v>
      </c>
      <c r="S137" s="3170">
        <f t="shared" si="9"/>
        <v>0.11363636363636363</v>
      </c>
    </row>
    <row r="138" spans="1:19" ht="20.100000000000001" customHeight="1">
      <c r="A138" s="551"/>
      <c r="B138" s="565"/>
      <c r="C138" s="588"/>
      <c r="D138" s="565"/>
      <c r="F138" s="633" t="s">
        <v>765</v>
      </c>
      <c r="G138" s="1229"/>
      <c r="H138" s="633"/>
      <c r="I138" s="633"/>
      <c r="J138" s="633"/>
      <c r="K138" s="633"/>
      <c r="L138" s="633"/>
      <c r="M138" s="633"/>
      <c r="N138" s="1230"/>
      <c r="O138" s="637">
        <f>SUM(O139:O144)</f>
        <v>5880000</v>
      </c>
      <c r="P138" s="616">
        <f>O138</f>
        <v>5880000</v>
      </c>
      <c r="Q138" s="616">
        <v>5280000</v>
      </c>
      <c r="R138" s="638">
        <f t="shared" si="8"/>
        <v>600000</v>
      </c>
      <c r="S138" s="3224">
        <f t="shared" si="9"/>
        <v>0.11363636363636363</v>
      </c>
    </row>
    <row r="139" spans="1:19" ht="20.100000000000001" customHeight="1">
      <c r="A139" s="551"/>
      <c r="B139" s="565"/>
      <c r="C139" s="588"/>
      <c r="D139" s="565"/>
      <c r="E139" s="1231"/>
      <c r="F139" s="2287" t="s">
        <v>1685</v>
      </c>
      <c r="G139" s="2271">
        <v>200000</v>
      </c>
      <c r="H139" s="2272" t="s">
        <v>335</v>
      </c>
      <c r="I139" s="2288">
        <v>2</v>
      </c>
      <c r="J139" s="2272"/>
      <c r="K139" s="2276"/>
      <c r="L139" s="2276"/>
      <c r="M139" s="2276"/>
      <c r="N139" s="2289" t="s">
        <v>2740</v>
      </c>
      <c r="O139" s="2290">
        <f t="shared" ref="O139:O144" si="11">ROUNDUP(G139*I139,-3)</f>
        <v>400000</v>
      </c>
      <c r="P139" s="848"/>
      <c r="Q139" s="848"/>
      <c r="R139" s="849"/>
      <c r="S139" s="3197"/>
    </row>
    <row r="140" spans="1:19" ht="20.100000000000001" customHeight="1">
      <c r="A140" s="1207"/>
      <c r="B140" s="582"/>
      <c r="C140" s="553"/>
      <c r="D140" s="582"/>
      <c r="E140" s="1255"/>
      <c r="F140" s="2823" t="s">
        <v>1954</v>
      </c>
      <c r="G140" s="2824">
        <v>100000</v>
      </c>
      <c r="H140" s="2825" t="s">
        <v>335</v>
      </c>
      <c r="I140" s="2826">
        <v>2</v>
      </c>
      <c r="J140" s="2825"/>
      <c r="K140" s="2827"/>
      <c r="L140" s="2827"/>
      <c r="M140" s="2827"/>
      <c r="N140" s="2828" t="s">
        <v>2740</v>
      </c>
      <c r="O140" s="2829">
        <f t="shared" si="11"/>
        <v>200000</v>
      </c>
      <c r="P140" s="892"/>
      <c r="Q140" s="892"/>
      <c r="R140" s="894"/>
      <c r="S140" s="3198"/>
    </row>
    <row r="141" spans="1:19" ht="20.100000000000001" customHeight="1">
      <c r="A141" s="551"/>
      <c r="B141" s="565"/>
      <c r="C141" s="588"/>
      <c r="D141" s="565"/>
      <c r="E141" s="1231"/>
      <c r="F141" s="2287" t="s">
        <v>1939</v>
      </c>
      <c r="G141" s="2271">
        <v>650000</v>
      </c>
      <c r="H141" s="2272" t="s">
        <v>335</v>
      </c>
      <c r="I141" s="2273">
        <v>2</v>
      </c>
      <c r="J141" s="2272"/>
      <c r="K141" s="2276"/>
      <c r="L141" s="2276"/>
      <c r="M141" s="2276"/>
      <c r="N141" s="2289" t="s">
        <v>20</v>
      </c>
      <c r="O141" s="2290">
        <f t="shared" si="11"/>
        <v>1300000</v>
      </c>
      <c r="P141" s="848"/>
      <c r="Q141" s="848"/>
      <c r="R141" s="849"/>
      <c r="S141" s="3197"/>
    </row>
    <row r="142" spans="1:19" ht="20.100000000000001" customHeight="1">
      <c r="A142" s="551"/>
      <c r="B142" s="565"/>
      <c r="C142" s="588"/>
      <c r="D142" s="565"/>
      <c r="E142" s="1231"/>
      <c r="F142" s="2287" t="s">
        <v>1692</v>
      </c>
      <c r="G142" s="2271">
        <v>2000000</v>
      </c>
      <c r="H142" s="2272" t="s">
        <v>335</v>
      </c>
      <c r="I142" s="2291">
        <v>1</v>
      </c>
      <c r="J142" s="2272"/>
      <c r="K142" s="2276"/>
      <c r="L142" s="2276"/>
      <c r="M142" s="2276"/>
      <c r="N142" s="2289" t="s">
        <v>2740</v>
      </c>
      <c r="O142" s="2290">
        <f t="shared" si="11"/>
        <v>2000000</v>
      </c>
      <c r="P142" s="848"/>
      <c r="Q142" s="848"/>
      <c r="R142" s="849"/>
      <c r="S142" s="3197"/>
    </row>
    <row r="143" spans="1:19" ht="20.100000000000001" customHeight="1">
      <c r="A143" s="551"/>
      <c r="B143" s="565"/>
      <c r="C143" s="588"/>
      <c r="D143" s="565"/>
      <c r="E143" s="1231"/>
      <c r="F143" s="2287" t="s">
        <v>1695</v>
      </c>
      <c r="G143" s="2292">
        <v>1500000</v>
      </c>
      <c r="H143" s="2293" t="s">
        <v>335</v>
      </c>
      <c r="I143" s="2291">
        <v>1</v>
      </c>
      <c r="J143" s="2293"/>
      <c r="K143" s="2175"/>
      <c r="L143" s="2175"/>
      <c r="M143" s="2175"/>
      <c r="N143" s="2294" t="s">
        <v>2740</v>
      </c>
      <c r="O143" s="2290">
        <f t="shared" si="11"/>
        <v>1500000</v>
      </c>
      <c r="P143" s="848"/>
      <c r="Q143" s="848"/>
      <c r="R143" s="849"/>
      <c r="S143" s="3197"/>
    </row>
    <row r="144" spans="1:19" ht="20.100000000000001" customHeight="1">
      <c r="A144" s="551"/>
      <c r="B144" s="565"/>
      <c r="C144" s="588"/>
      <c r="D144" s="565"/>
      <c r="E144" s="1231"/>
      <c r="F144" s="2287" t="s">
        <v>1955</v>
      </c>
      <c r="G144" s="2271">
        <v>120000</v>
      </c>
      <c r="H144" s="2272" t="s">
        <v>335</v>
      </c>
      <c r="I144" s="2288">
        <v>4</v>
      </c>
      <c r="J144" s="2272"/>
      <c r="K144" s="2276"/>
      <c r="L144" s="2276"/>
      <c r="M144" s="2276"/>
      <c r="N144" s="2289" t="s">
        <v>2740</v>
      </c>
      <c r="O144" s="2290">
        <f t="shared" si="11"/>
        <v>480000</v>
      </c>
      <c r="P144" s="848"/>
      <c r="Q144" s="848"/>
      <c r="R144" s="849"/>
      <c r="S144" s="3197"/>
    </row>
    <row r="145" spans="1:19" ht="20.100000000000001" customHeight="1">
      <c r="A145" s="551"/>
      <c r="B145" s="565"/>
      <c r="C145" s="588"/>
      <c r="D145" s="565"/>
      <c r="E145" s="456" t="s">
        <v>1163</v>
      </c>
      <c r="F145" s="457"/>
      <c r="G145" s="457"/>
      <c r="H145" s="1228"/>
      <c r="I145" s="457"/>
      <c r="J145" s="1228"/>
      <c r="K145" s="457"/>
      <c r="L145" s="457"/>
      <c r="M145" s="457"/>
      <c r="N145" s="457"/>
      <c r="O145" s="459"/>
      <c r="P145" s="573">
        <f>O146</f>
        <v>260000</v>
      </c>
      <c r="Q145" s="573">
        <f>Q146</f>
        <v>700000</v>
      </c>
      <c r="R145" s="631">
        <f t="shared" ref="R145:R191" si="12">P145-Q145</f>
        <v>-440000</v>
      </c>
      <c r="S145" s="3170">
        <f t="shared" ref="S145:S191" si="13">R145/Q145</f>
        <v>-0.62857142857142856</v>
      </c>
    </row>
    <row r="146" spans="1:19" ht="20.100000000000001" customHeight="1">
      <c r="A146" s="551"/>
      <c r="B146" s="565"/>
      <c r="C146" s="588"/>
      <c r="D146" s="565"/>
      <c r="E146" s="870"/>
      <c r="F146" s="633" t="s">
        <v>766</v>
      </c>
      <c r="G146" s="1229"/>
      <c r="H146" s="633"/>
      <c r="I146" s="633"/>
      <c r="J146" s="633"/>
      <c r="K146" s="633"/>
      <c r="L146" s="633"/>
      <c r="M146" s="633"/>
      <c r="N146" s="1230"/>
      <c r="O146" s="637">
        <f>SUM(O147:O147)</f>
        <v>260000</v>
      </c>
      <c r="P146" s="616">
        <f>O146</f>
        <v>260000</v>
      </c>
      <c r="Q146" s="616">
        <v>700000</v>
      </c>
      <c r="R146" s="638">
        <f t="shared" si="12"/>
        <v>-440000</v>
      </c>
      <c r="S146" s="3224">
        <f t="shared" si="13"/>
        <v>-0.62857142857142856</v>
      </c>
    </row>
    <row r="147" spans="1:19" ht="20.100000000000001" customHeight="1">
      <c r="A147" s="551"/>
      <c r="B147" s="565"/>
      <c r="C147" s="588"/>
      <c r="D147" s="565"/>
      <c r="E147" s="1231"/>
      <c r="F147" s="2287" t="s">
        <v>1696</v>
      </c>
      <c r="G147" s="2271">
        <v>260000</v>
      </c>
      <c r="H147" s="2272" t="s">
        <v>335</v>
      </c>
      <c r="I147" s="2273">
        <v>1</v>
      </c>
      <c r="J147" s="2272"/>
      <c r="K147" s="2276"/>
      <c r="L147" s="2276"/>
      <c r="M147" s="2276"/>
      <c r="N147" s="2289" t="s">
        <v>2740</v>
      </c>
      <c r="O147" s="2290">
        <f>ROUNDUP(G147*I147,-3)</f>
        <v>260000</v>
      </c>
      <c r="P147" s="848"/>
      <c r="Q147" s="848"/>
      <c r="R147" s="849"/>
      <c r="S147" s="3197"/>
    </row>
    <row r="148" spans="1:19" ht="20.100000000000001" customHeight="1">
      <c r="A148" s="551"/>
      <c r="B148" s="565"/>
      <c r="C148" s="588"/>
      <c r="D148" s="565"/>
      <c r="E148" s="456" t="s">
        <v>136</v>
      </c>
      <c r="F148" s="457"/>
      <c r="G148" s="457"/>
      <c r="H148" s="1228"/>
      <c r="I148" s="457"/>
      <c r="J148" s="1228"/>
      <c r="K148" s="457"/>
      <c r="L148" s="457"/>
      <c r="M148" s="457"/>
      <c r="N148" s="457"/>
      <c r="O148" s="459"/>
      <c r="P148" s="573">
        <f>O149</f>
        <v>1520000</v>
      </c>
      <c r="Q148" s="573">
        <f>Q149</f>
        <v>1520000</v>
      </c>
      <c r="R148" s="631">
        <f t="shared" si="12"/>
        <v>0</v>
      </c>
      <c r="S148" s="3170">
        <f t="shared" si="13"/>
        <v>0</v>
      </c>
    </row>
    <row r="149" spans="1:19" ht="20.100000000000001" customHeight="1">
      <c r="A149" s="551"/>
      <c r="B149" s="565"/>
      <c r="C149" s="588"/>
      <c r="D149" s="565"/>
      <c r="F149" s="633" t="s">
        <v>767</v>
      </c>
      <c r="G149" s="1229"/>
      <c r="H149" s="633"/>
      <c r="I149" s="633"/>
      <c r="J149" s="633"/>
      <c r="K149" s="633"/>
      <c r="L149" s="633"/>
      <c r="M149" s="633"/>
      <c r="N149" s="1230"/>
      <c r="O149" s="637">
        <f>SUM(O150:O151)</f>
        <v>1520000</v>
      </c>
      <c r="P149" s="616">
        <f>O149</f>
        <v>1520000</v>
      </c>
      <c r="Q149" s="616">
        <v>1520000</v>
      </c>
      <c r="R149" s="638">
        <f t="shared" si="12"/>
        <v>0</v>
      </c>
      <c r="S149" s="3224">
        <f t="shared" si="13"/>
        <v>0</v>
      </c>
    </row>
    <row r="150" spans="1:19" ht="20.100000000000001" customHeight="1">
      <c r="A150" s="551"/>
      <c r="B150" s="565"/>
      <c r="C150" s="588"/>
      <c r="D150" s="565"/>
      <c r="F150" s="2198" t="s">
        <v>1697</v>
      </c>
      <c r="G150" s="1205">
        <v>110000</v>
      </c>
      <c r="H150" s="2211" t="s">
        <v>335</v>
      </c>
      <c r="I150" s="2212">
        <v>12</v>
      </c>
      <c r="J150" s="2211"/>
      <c r="K150" s="2212"/>
      <c r="L150" s="2212"/>
      <c r="M150" s="2212"/>
      <c r="N150" s="2213" t="s">
        <v>2740</v>
      </c>
      <c r="O150" s="2214">
        <f>ROUNDUP(G150*I150,-3)</f>
        <v>1320000</v>
      </c>
      <c r="P150" s="848"/>
      <c r="Q150" s="848"/>
      <c r="R150" s="849"/>
      <c r="S150" s="3197"/>
    </row>
    <row r="151" spans="1:19" ht="20.100000000000001" customHeight="1">
      <c r="A151" s="551"/>
      <c r="B151" s="565"/>
      <c r="C151" s="588"/>
      <c r="D151" s="565"/>
      <c r="F151" s="2198" t="s">
        <v>1957</v>
      </c>
      <c r="G151" s="1205">
        <v>200000</v>
      </c>
      <c r="H151" s="2211" t="s">
        <v>335</v>
      </c>
      <c r="I151" s="2295">
        <v>1</v>
      </c>
      <c r="J151" s="2211"/>
      <c r="K151" s="2212"/>
      <c r="L151" s="2212"/>
      <c r="M151" s="2212"/>
      <c r="N151" s="2213" t="s">
        <v>144</v>
      </c>
      <c r="O151" s="2214">
        <f>ROUNDUP(G151*I151,-3)</f>
        <v>200000</v>
      </c>
      <c r="P151" s="848"/>
      <c r="Q151" s="848"/>
      <c r="R151" s="849"/>
      <c r="S151" s="3197"/>
    </row>
    <row r="152" spans="1:19" ht="20.100000000000001" customHeight="1">
      <c r="A152" s="551"/>
      <c r="B152" s="565"/>
      <c r="C152" s="588"/>
      <c r="D152" s="565"/>
      <c r="E152" s="456" t="s">
        <v>153</v>
      </c>
      <c r="F152" s="457"/>
      <c r="G152" s="457"/>
      <c r="H152" s="1228"/>
      <c r="I152" s="457"/>
      <c r="J152" s="1228"/>
      <c r="K152" s="457"/>
      <c r="L152" s="457"/>
      <c r="M152" s="457"/>
      <c r="N152" s="457"/>
      <c r="O152" s="459"/>
      <c r="P152" s="573">
        <f>O153</f>
        <v>400000</v>
      </c>
      <c r="Q152" s="573">
        <f>Q153</f>
        <v>1200000</v>
      </c>
      <c r="R152" s="631">
        <f t="shared" si="12"/>
        <v>-800000</v>
      </c>
      <c r="S152" s="3170">
        <f t="shared" si="13"/>
        <v>-0.66666666666666663</v>
      </c>
    </row>
    <row r="153" spans="1:19" ht="20.100000000000001" customHeight="1">
      <c r="A153" s="551"/>
      <c r="B153" s="565"/>
      <c r="C153" s="588"/>
      <c r="D153" s="565"/>
      <c r="E153" s="565"/>
      <c r="F153" s="633" t="s">
        <v>768</v>
      </c>
      <c r="G153" s="1229"/>
      <c r="H153" s="633"/>
      <c r="I153" s="633"/>
      <c r="J153" s="633"/>
      <c r="K153" s="633"/>
      <c r="L153" s="633"/>
      <c r="M153" s="633"/>
      <c r="N153" s="1230"/>
      <c r="O153" s="637">
        <f>SUM(O154)</f>
        <v>400000</v>
      </c>
      <c r="P153" s="616">
        <f>O153</f>
        <v>400000</v>
      </c>
      <c r="Q153" s="616">
        <v>1200000</v>
      </c>
      <c r="R153" s="638">
        <f t="shared" si="12"/>
        <v>-800000</v>
      </c>
      <c r="S153" s="3224">
        <f t="shared" si="13"/>
        <v>-0.66666666666666663</v>
      </c>
    </row>
    <row r="154" spans="1:19" ht="20.100000000000001" customHeight="1">
      <c r="A154" s="551"/>
      <c r="B154" s="565"/>
      <c r="C154" s="588"/>
      <c r="D154" s="565"/>
      <c r="E154" s="582"/>
      <c r="F154" s="3438" t="s">
        <v>1593</v>
      </c>
      <c r="G154" s="3439">
        <v>100000</v>
      </c>
      <c r="H154" s="3440" t="s">
        <v>335</v>
      </c>
      <c r="I154" s="3441">
        <v>4</v>
      </c>
      <c r="J154" s="3440"/>
      <c r="K154" s="3441"/>
      <c r="L154" s="3441"/>
      <c r="M154" s="3441"/>
      <c r="N154" s="3442" t="s">
        <v>28</v>
      </c>
      <c r="O154" s="3443">
        <f>ROUNDUP(G154*I154,-3)</f>
        <v>400000</v>
      </c>
      <c r="P154" s="3444"/>
      <c r="Q154" s="3444"/>
      <c r="R154" s="3445"/>
      <c r="S154" s="3446"/>
    </row>
    <row r="155" spans="1:19" ht="20.100000000000001" customHeight="1">
      <c r="A155" s="551"/>
      <c r="B155" s="565"/>
      <c r="C155" s="588"/>
      <c r="D155" s="565"/>
      <c r="E155" s="456" t="s">
        <v>1162</v>
      </c>
      <c r="F155" s="457"/>
      <c r="G155" s="457"/>
      <c r="H155" s="1228"/>
      <c r="I155" s="457"/>
      <c r="J155" s="1228"/>
      <c r="K155" s="457"/>
      <c r="L155" s="457"/>
      <c r="M155" s="457"/>
      <c r="N155" s="457"/>
      <c r="O155" s="459"/>
      <c r="P155" s="573">
        <f>O156+O158</f>
        <v>1240000</v>
      </c>
      <c r="Q155" s="872">
        <f>SUM(Q156,Q158)</f>
        <v>1200000</v>
      </c>
      <c r="R155" s="631">
        <f t="shared" si="12"/>
        <v>40000</v>
      </c>
      <c r="S155" s="3170">
        <f t="shared" si="13"/>
        <v>3.3333333333333333E-2</v>
      </c>
    </row>
    <row r="156" spans="1:19" ht="20.100000000000001" customHeight="1">
      <c r="A156" s="551"/>
      <c r="B156" s="565"/>
      <c r="C156" s="588"/>
      <c r="D156" s="565"/>
      <c r="F156" s="633" t="s">
        <v>769</v>
      </c>
      <c r="G156" s="1229"/>
      <c r="H156" s="633"/>
      <c r="I156" s="633"/>
      <c r="J156" s="633"/>
      <c r="K156" s="633"/>
      <c r="L156" s="633"/>
      <c r="M156" s="633"/>
      <c r="N156" s="1230"/>
      <c r="O156" s="637">
        <f>SUM(O157)</f>
        <v>720000</v>
      </c>
      <c r="P156" s="616">
        <f>O156</f>
        <v>720000</v>
      </c>
      <c r="Q156" s="616">
        <v>720000</v>
      </c>
      <c r="R156" s="638">
        <f t="shared" si="12"/>
        <v>0</v>
      </c>
      <c r="S156" s="3224">
        <f t="shared" si="13"/>
        <v>0</v>
      </c>
    </row>
    <row r="157" spans="1:19" ht="20.100000000000001" customHeight="1">
      <c r="A157" s="551"/>
      <c r="B157" s="565"/>
      <c r="C157" s="588"/>
      <c r="D157" s="565"/>
      <c r="F157" s="2198" t="s">
        <v>1594</v>
      </c>
      <c r="G157" s="1057">
        <v>60000</v>
      </c>
      <c r="H157" s="2199" t="s">
        <v>335</v>
      </c>
      <c r="I157" s="2216">
        <v>12</v>
      </c>
      <c r="J157" s="2199"/>
      <c r="K157" s="2216"/>
      <c r="L157" s="2216"/>
      <c r="M157" s="2216"/>
      <c r="N157" s="1687" t="s">
        <v>531</v>
      </c>
      <c r="O157" s="1688">
        <f>ROUNDUP(G157*I157,-3)</f>
        <v>720000</v>
      </c>
      <c r="P157" s="1181"/>
      <c r="Q157" s="1181"/>
      <c r="R157" s="1182"/>
      <c r="S157" s="3220"/>
    </row>
    <row r="158" spans="1:19" ht="20.100000000000001" customHeight="1">
      <c r="A158" s="551"/>
      <c r="B158" s="565"/>
      <c r="C158" s="588"/>
      <c r="D158" s="565"/>
      <c r="F158" s="633" t="s">
        <v>770</v>
      </c>
      <c r="G158" s="1229"/>
      <c r="H158" s="633"/>
      <c r="I158" s="633"/>
      <c r="J158" s="633"/>
      <c r="K158" s="633"/>
      <c r="L158" s="633"/>
      <c r="M158" s="633"/>
      <c r="N158" s="1230"/>
      <c r="O158" s="637">
        <f>SUM(O159:O160)</f>
        <v>520000</v>
      </c>
      <c r="P158" s="616">
        <f>O158</f>
        <v>520000</v>
      </c>
      <c r="Q158" s="616">
        <v>480000</v>
      </c>
      <c r="R158" s="638">
        <f t="shared" si="12"/>
        <v>40000</v>
      </c>
      <c r="S158" s="3224">
        <f t="shared" si="13"/>
        <v>8.3333333333333329E-2</v>
      </c>
    </row>
    <row r="159" spans="1:19" ht="20.100000000000001" customHeight="1">
      <c r="A159" s="551"/>
      <c r="B159" s="565"/>
      <c r="C159" s="588"/>
      <c r="D159" s="565"/>
      <c r="F159" s="2198" t="s">
        <v>2741</v>
      </c>
      <c r="G159" s="1205">
        <v>80000</v>
      </c>
      <c r="H159" s="2211" t="s">
        <v>335</v>
      </c>
      <c r="I159" s="2207">
        <v>6</v>
      </c>
      <c r="J159" s="2211"/>
      <c r="K159" s="2212"/>
      <c r="L159" s="2212"/>
      <c r="M159" s="2212"/>
      <c r="N159" s="2213" t="s">
        <v>531</v>
      </c>
      <c r="O159" s="2214">
        <f>ROUNDUP(G159*I159,-3)</f>
        <v>480000</v>
      </c>
      <c r="P159" s="848"/>
      <c r="Q159" s="848"/>
      <c r="R159" s="849"/>
      <c r="S159" s="3197"/>
    </row>
    <row r="160" spans="1:19" ht="20.100000000000001" customHeight="1">
      <c r="A160" s="551"/>
      <c r="B160" s="565"/>
      <c r="C160" s="588"/>
      <c r="D160" s="565"/>
      <c r="F160" s="2226" t="s">
        <v>2742</v>
      </c>
      <c r="G160" s="1208">
        <v>40000</v>
      </c>
      <c r="H160" s="2211" t="s">
        <v>335</v>
      </c>
      <c r="I160" s="2207">
        <v>1</v>
      </c>
      <c r="J160" s="2211"/>
      <c r="K160" s="2212"/>
      <c r="L160" s="2212"/>
      <c r="M160" s="2212"/>
      <c r="N160" s="2213" t="s">
        <v>144</v>
      </c>
      <c r="O160" s="2214">
        <f>ROUNDUP(G160*I160,-3)</f>
        <v>40000</v>
      </c>
      <c r="P160" s="892"/>
      <c r="Q160" s="892"/>
      <c r="R160" s="894"/>
      <c r="S160" s="3197"/>
    </row>
    <row r="161" spans="1:19" ht="20.100000000000001" customHeight="1">
      <c r="A161" s="551"/>
      <c r="B161" s="565"/>
      <c r="C161" s="588"/>
      <c r="D161" s="565"/>
      <c r="E161" s="456" t="s">
        <v>1109</v>
      </c>
      <c r="F161" s="457"/>
      <c r="G161" s="457"/>
      <c r="H161" s="1228"/>
      <c r="I161" s="457"/>
      <c r="J161" s="1228"/>
      <c r="K161" s="457"/>
      <c r="L161" s="457"/>
      <c r="M161" s="457"/>
      <c r="N161" s="457"/>
      <c r="O161" s="459"/>
      <c r="P161" s="872">
        <f>O162+O164</f>
        <v>1700000</v>
      </c>
      <c r="Q161" s="872">
        <f>SUM(Q162,Q164)</f>
        <v>1700000</v>
      </c>
      <c r="R161" s="873">
        <f t="shared" si="12"/>
        <v>0</v>
      </c>
      <c r="S161" s="3170">
        <f t="shared" si="13"/>
        <v>0</v>
      </c>
    </row>
    <row r="162" spans="1:19" ht="20.100000000000001" customHeight="1">
      <c r="A162" s="551"/>
      <c r="B162" s="565"/>
      <c r="C162" s="588"/>
      <c r="D162" s="565"/>
      <c r="F162" s="633" t="s">
        <v>619</v>
      </c>
      <c r="G162" s="1229"/>
      <c r="H162" s="633"/>
      <c r="I162" s="633"/>
      <c r="J162" s="633"/>
      <c r="K162" s="633"/>
      <c r="L162" s="633"/>
      <c r="M162" s="633"/>
      <c r="N162" s="1230"/>
      <c r="O162" s="637">
        <f>SUM(O163:O163)</f>
        <v>1200000</v>
      </c>
      <c r="P162" s="616">
        <f>O162</f>
        <v>1200000</v>
      </c>
      <c r="Q162" s="616">
        <v>1200000</v>
      </c>
      <c r="R162" s="638">
        <f t="shared" si="12"/>
        <v>0</v>
      </c>
      <c r="S162" s="3224">
        <f t="shared" si="13"/>
        <v>0</v>
      </c>
    </row>
    <row r="163" spans="1:19" ht="20.100000000000001" customHeight="1">
      <c r="A163" s="551"/>
      <c r="B163" s="565"/>
      <c r="C163" s="588"/>
      <c r="D163" s="565"/>
      <c r="E163" s="1231"/>
      <c r="F163" s="2198" t="s">
        <v>1771</v>
      </c>
      <c r="G163" s="1205">
        <v>300000</v>
      </c>
      <c r="H163" s="2211" t="s">
        <v>335</v>
      </c>
      <c r="I163" s="2207">
        <v>4</v>
      </c>
      <c r="J163" s="2211"/>
      <c r="K163" s="2212"/>
      <c r="L163" s="2212"/>
      <c r="M163" s="2212"/>
      <c r="N163" s="2213" t="s">
        <v>28</v>
      </c>
      <c r="O163" s="2214">
        <f>ROUNDUP(G163*I163,-3)</f>
        <v>1200000</v>
      </c>
      <c r="P163" s="848"/>
      <c r="Q163" s="848"/>
      <c r="R163" s="849"/>
      <c r="S163" s="3197"/>
    </row>
    <row r="164" spans="1:19" ht="20.100000000000001" customHeight="1">
      <c r="A164" s="551"/>
      <c r="B164" s="565"/>
      <c r="C164" s="588"/>
      <c r="D164" s="565"/>
      <c r="F164" s="633" t="s">
        <v>714</v>
      </c>
      <c r="G164" s="1229"/>
      <c r="H164" s="633"/>
      <c r="I164" s="633"/>
      <c r="J164" s="633"/>
      <c r="K164" s="633"/>
      <c r="L164" s="633"/>
      <c r="M164" s="633"/>
      <c r="N164" s="1230"/>
      <c r="O164" s="637">
        <f>SUM(O165:O165)</f>
        <v>500000</v>
      </c>
      <c r="P164" s="616">
        <f>O164</f>
        <v>500000</v>
      </c>
      <c r="Q164" s="616">
        <v>500000</v>
      </c>
      <c r="R164" s="638">
        <f t="shared" si="12"/>
        <v>0</v>
      </c>
      <c r="S164" s="3224">
        <f t="shared" si="13"/>
        <v>0</v>
      </c>
    </row>
    <row r="165" spans="1:19" ht="20.100000000000001" customHeight="1">
      <c r="A165" s="551"/>
      <c r="B165" s="565"/>
      <c r="C165" s="588"/>
      <c r="D165" s="565"/>
      <c r="E165" s="1231"/>
      <c r="F165" s="2198" t="s">
        <v>1772</v>
      </c>
      <c r="G165" s="1205">
        <v>500000</v>
      </c>
      <c r="H165" s="2211" t="s">
        <v>335</v>
      </c>
      <c r="I165" s="2217">
        <v>1</v>
      </c>
      <c r="J165" s="2211"/>
      <c r="K165" s="2212"/>
      <c r="L165" s="2212"/>
      <c r="M165" s="2212"/>
      <c r="N165" s="2213" t="s">
        <v>28</v>
      </c>
      <c r="O165" s="2214">
        <f>ROUNDUP(G165*I165,-3)</f>
        <v>500000</v>
      </c>
      <c r="P165" s="848"/>
      <c r="Q165" s="848"/>
      <c r="R165" s="849"/>
      <c r="S165" s="3197"/>
    </row>
    <row r="166" spans="1:19" s="219" customFormat="1" ht="20.100000000000001" customHeight="1">
      <c r="A166" s="551"/>
      <c r="B166" s="565"/>
      <c r="C166" s="588"/>
      <c r="D166" s="565"/>
      <c r="E166" s="456" t="s">
        <v>1161</v>
      </c>
      <c r="F166" s="457"/>
      <c r="G166" s="457"/>
      <c r="H166" s="1228"/>
      <c r="I166" s="457"/>
      <c r="J166" s="1228"/>
      <c r="K166" s="457"/>
      <c r="L166" s="457"/>
      <c r="M166" s="457"/>
      <c r="N166" s="457"/>
      <c r="O166" s="459"/>
      <c r="P166" s="573">
        <f>O167</f>
        <v>388000</v>
      </c>
      <c r="Q166" s="573">
        <f>Q167</f>
        <v>952000</v>
      </c>
      <c r="R166" s="631">
        <f t="shared" si="12"/>
        <v>-564000</v>
      </c>
      <c r="S166" s="3170">
        <f t="shared" si="13"/>
        <v>-0.59243697478991597</v>
      </c>
    </row>
    <row r="167" spans="1:19" ht="20.100000000000001" customHeight="1">
      <c r="A167" s="551"/>
      <c r="B167" s="565"/>
      <c r="C167" s="588"/>
      <c r="D167" s="565"/>
      <c r="F167" s="633" t="s">
        <v>771</v>
      </c>
      <c r="G167" s="1229"/>
      <c r="H167" s="633"/>
      <c r="I167" s="633"/>
      <c r="J167" s="633"/>
      <c r="K167" s="633"/>
      <c r="L167" s="633"/>
      <c r="M167" s="633"/>
      <c r="N167" s="1230"/>
      <c r="O167" s="637">
        <f>SUM(O168:O169)</f>
        <v>388000</v>
      </c>
      <c r="P167" s="616">
        <f>O167</f>
        <v>388000</v>
      </c>
      <c r="Q167" s="616">
        <v>952000</v>
      </c>
      <c r="R167" s="638">
        <f t="shared" si="12"/>
        <v>-564000</v>
      </c>
      <c r="S167" s="3224">
        <f t="shared" si="13"/>
        <v>-0.59243697478991597</v>
      </c>
    </row>
    <row r="168" spans="1:19" ht="20.100000000000001" customHeight="1">
      <c r="A168" s="551"/>
      <c r="B168" s="565"/>
      <c r="C168" s="588"/>
      <c r="D168" s="565"/>
      <c r="E168" s="1236"/>
      <c r="F168" s="2198" t="s">
        <v>1598</v>
      </c>
      <c r="G168" s="1057">
        <v>200000</v>
      </c>
      <c r="H168" s="2199" t="s">
        <v>335</v>
      </c>
      <c r="I168" s="2215">
        <v>1</v>
      </c>
      <c r="J168" s="2199"/>
      <c r="K168" s="2216"/>
      <c r="L168" s="2216"/>
      <c r="M168" s="2216"/>
      <c r="N168" s="1687" t="s">
        <v>535</v>
      </c>
      <c r="O168" s="1688">
        <f>ROUNDUP(G168*I168,-3)</f>
        <v>200000</v>
      </c>
      <c r="P168" s="848"/>
      <c r="Q168" s="848"/>
      <c r="R168" s="849"/>
      <c r="S168" s="3197"/>
    </row>
    <row r="169" spans="1:19" s="219" customFormat="1" ht="20.100000000000001" customHeight="1">
      <c r="A169" s="551"/>
      <c r="B169" s="565"/>
      <c r="C169" s="588"/>
      <c r="D169" s="565"/>
      <c r="E169" s="1236"/>
      <c r="F169" s="2198" t="s">
        <v>1958</v>
      </c>
      <c r="G169" s="1057">
        <v>188000</v>
      </c>
      <c r="H169" s="2199" t="s">
        <v>335</v>
      </c>
      <c r="I169" s="2215">
        <v>1</v>
      </c>
      <c r="J169" s="2199"/>
      <c r="K169" s="2216"/>
      <c r="L169" s="2216"/>
      <c r="M169" s="2216"/>
      <c r="N169" s="1687" t="s">
        <v>577</v>
      </c>
      <c r="O169" s="1688">
        <f>ROUNDUP(G169*I169,-3)</f>
        <v>188000</v>
      </c>
      <c r="P169" s="848"/>
      <c r="Q169" s="848"/>
      <c r="R169" s="849"/>
      <c r="S169" s="3197"/>
    </row>
    <row r="170" spans="1:19" ht="20.100000000000001" customHeight="1">
      <c r="A170" s="687"/>
      <c r="B170" s="690"/>
      <c r="C170" s="695"/>
      <c r="D170" s="1107" t="s">
        <v>1337</v>
      </c>
      <c r="E170" s="567"/>
      <c r="F170" s="1226"/>
      <c r="G170" s="928"/>
      <c r="H170" s="568"/>
      <c r="I170" s="568"/>
      <c r="J170" s="568"/>
      <c r="K170" s="568"/>
      <c r="L170" s="568"/>
      <c r="M170" s="568"/>
      <c r="N170" s="1227"/>
      <c r="O170" s="568"/>
      <c r="P170" s="572">
        <f>P171</f>
        <v>9000000</v>
      </c>
      <c r="Q170" s="572">
        <f>Q171</f>
        <v>1456000</v>
      </c>
      <c r="R170" s="674">
        <f t="shared" si="12"/>
        <v>7544000</v>
      </c>
      <c r="S170" s="3174">
        <f t="shared" si="13"/>
        <v>5.1813186813186816</v>
      </c>
    </row>
    <row r="171" spans="1:19" ht="20.100000000000001" customHeight="1">
      <c r="A171" s="551"/>
      <c r="B171" s="565"/>
      <c r="C171" s="588"/>
      <c r="D171" s="565"/>
      <c r="E171" s="456" t="s">
        <v>139</v>
      </c>
      <c r="F171" s="457"/>
      <c r="G171" s="457"/>
      <c r="H171" s="1228"/>
      <c r="I171" s="457"/>
      <c r="J171" s="1228"/>
      <c r="K171" s="457"/>
      <c r="L171" s="457"/>
      <c r="M171" s="457"/>
      <c r="N171" s="457"/>
      <c r="O171" s="459"/>
      <c r="P171" s="573">
        <f>O172</f>
        <v>9000000</v>
      </c>
      <c r="Q171" s="573">
        <f>Q172</f>
        <v>1456000</v>
      </c>
      <c r="R171" s="631">
        <f t="shared" si="12"/>
        <v>7544000</v>
      </c>
      <c r="S171" s="3170">
        <f t="shared" si="13"/>
        <v>5.1813186813186816</v>
      </c>
    </row>
    <row r="172" spans="1:19" ht="20.100000000000001" customHeight="1">
      <c r="A172" s="551"/>
      <c r="B172" s="565"/>
      <c r="C172" s="588"/>
      <c r="D172" s="565"/>
      <c r="F172" s="633" t="s">
        <v>772</v>
      </c>
      <c r="G172" s="1229"/>
      <c r="H172" s="633"/>
      <c r="I172" s="633"/>
      <c r="J172" s="633"/>
      <c r="K172" s="633"/>
      <c r="L172" s="633"/>
      <c r="M172" s="633"/>
      <c r="N172" s="1230"/>
      <c r="O172" s="637">
        <f>SUM(O173:O174)</f>
        <v>9000000</v>
      </c>
      <c r="P172" s="616">
        <f>O172</f>
        <v>9000000</v>
      </c>
      <c r="Q172" s="616">
        <v>1456000</v>
      </c>
      <c r="R172" s="638">
        <f t="shared" si="12"/>
        <v>7544000</v>
      </c>
      <c r="S172" s="3224">
        <f t="shared" si="13"/>
        <v>5.1813186813186816</v>
      </c>
    </row>
    <row r="173" spans="1:19" ht="20.100000000000001" customHeight="1">
      <c r="A173" s="551"/>
      <c r="B173" s="565"/>
      <c r="C173" s="588"/>
      <c r="D173" s="565"/>
      <c r="F173" s="2198" t="s">
        <v>2743</v>
      </c>
      <c r="G173" s="1057">
        <v>1200000</v>
      </c>
      <c r="H173" s="2293" t="s">
        <v>335</v>
      </c>
      <c r="I173" s="2822">
        <v>6</v>
      </c>
      <c r="J173" s="2293"/>
      <c r="K173" s="2293"/>
      <c r="L173" s="2293"/>
      <c r="M173" s="2293"/>
      <c r="N173" s="2294" t="s">
        <v>144</v>
      </c>
      <c r="O173" s="2177">
        <f>G173*I173</f>
        <v>7200000</v>
      </c>
      <c r="P173" s="1181"/>
      <c r="Q173" s="1181"/>
      <c r="R173" s="1182"/>
      <c r="S173" s="3220"/>
    </row>
    <row r="174" spans="1:19" ht="20.100000000000001" customHeight="1">
      <c r="A174" s="551"/>
      <c r="B174" s="565"/>
      <c r="C174" s="588"/>
      <c r="D174" s="565"/>
      <c r="E174" s="1231"/>
      <c r="F174" s="2198" t="s">
        <v>2744</v>
      </c>
      <c r="G174" s="1057">
        <v>300000</v>
      </c>
      <c r="H174" s="2199" t="s">
        <v>335</v>
      </c>
      <c r="I174" s="2301">
        <v>6</v>
      </c>
      <c r="J174" s="2199"/>
      <c r="K174" s="2216"/>
      <c r="L174" s="2216"/>
      <c r="M174" s="2216"/>
      <c r="N174" s="1687" t="s">
        <v>28</v>
      </c>
      <c r="O174" s="1688">
        <f>G174*I174</f>
        <v>1800000</v>
      </c>
      <c r="P174" s="848"/>
      <c r="Q174" s="848"/>
      <c r="R174" s="849"/>
      <c r="S174" s="3197"/>
    </row>
    <row r="175" spans="1:19" ht="20.100000000000001" customHeight="1">
      <c r="A175" s="687"/>
      <c r="B175" s="690"/>
      <c r="C175" s="695"/>
      <c r="D175" s="1107" t="s">
        <v>1338</v>
      </c>
      <c r="E175" s="567"/>
      <c r="F175" s="1226"/>
      <c r="G175" s="928"/>
      <c r="H175" s="568"/>
      <c r="I175" s="568"/>
      <c r="J175" s="568"/>
      <c r="K175" s="568"/>
      <c r="L175" s="568"/>
      <c r="M175" s="568"/>
      <c r="N175" s="1227"/>
      <c r="O175" s="568"/>
      <c r="P175" s="572">
        <f>P176+P190+P192</f>
        <v>67170000</v>
      </c>
      <c r="Q175" s="572">
        <f>Q176+Q190+Q192</f>
        <v>95204000</v>
      </c>
      <c r="R175" s="674">
        <f t="shared" si="12"/>
        <v>-28034000</v>
      </c>
      <c r="S175" s="3174">
        <f t="shared" si="13"/>
        <v>-0.2944624175454813</v>
      </c>
    </row>
    <row r="176" spans="1:19" ht="20.100000000000001" customHeight="1">
      <c r="A176" s="551"/>
      <c r="B176" s="565"/>
      <c r="C176" s="588"/>
      <c r="D176" s="565"/>
      <c r="E176" s="456" t="s">
        <v>3287</v>
      </c>
      <c r="F176" s="457"/>
      <c r="G176" s="457"/>
      <c r="H176" s="1228"/>
      <c r="I176" s="457"/>
      <c r="J176" s="1228"/>
      <c r="K176" s="457"/>
      <c r="L176" s="457"/>
      <c r="M176" s="457"/>
      <c r="N176" s="457"/>
      <c r="O176" s="459"/>
      <c r="P176" s="573">
        <f>O177+O178+O180+O188</f>
        <v>65720000</v>
      </c>
      <c r="Q176" s="573">
        <f>SUM(Q177,Q178,Q180,Q188)</f>
        <v>86204000</v>
      </c>
      <c r="R176" s="631">
        <f t="shared" si="12"/>
        <v>-20484000</v>
      </c>
      <c r="S176" s="3170">
        <f t="shared" si="13"/>
        <v>-0.23762238411210618</v>
      </c>
    </row>
    <row r="177" spans="1:19" ht="20.100000000000001" customHeight="1">
      <c r="A177" s="551"/>
      <c r="B177" s="565"/>
      <c r="C177" s="588"/>
      <c r="D177" s="565"/>
      <c r="E177" s="691"/>
      <c r="F177" s="633" t="s">
        <v>773</v>
      </c>
      <c r="G177" s="1229"/>
      <c r="H177" s="633"/>
      <c r="I177" s="633"/>
      <c r="J177" s="633"/>
      <c r="K177" s="633"/>
      <c r="L177" s="633"/>
      <c r="M177" s="633"/>
      <c r="N177" s="1230"/>
      <c r="O177" s="637">
        <v>0</v>
      </c>
      <c r="P177" s="616">
        <f>O177</f>
        <v>0</v>
      </c>
      <c r="Q177" s="616">
        <v>4000000</v>
      </c>
      <c r="R177" s="638">
        <f t="shared" si="12"/>
        <v>-4000000</v>
      </c>
      <c r="S177" s="3224">
        <f t="shared" si="13"/>
        <v>-1</v>
      </c>
    </row>
    <row r="178" spans="1:19" ht="20.100000000000001" customHeight="1">
      <c r="A178" s="551"/>
      <c r="B178" s="565"/>
      <c r="C178" s="588"/>
      <c r="D178" s="565"/>
      <c r="E178" s="1237"/>
      <c r="F178" s="633" t="s">
        <v>774</v>
      </c>
      <c r="G178" s="1229"/>
      <c r="H178" s="633"/>
      <c r="I178" s="633"/>
      <c r="J178" s="633"/>
      <c r="K178" s="633"/>
      <c r="L178" s="633"/>
      <c r="M178" s="633"/>
      <c r="N178" s="1230" t="s">
        <v>20</v>
      </c>
      <c r="O178" s="637">
        <f>SUM(O179)</f>
        <v>200000</v>
      </c>
      <c r="P178" s="616">
        <f>O178</f>
        <v>200000</v>
      </c>
      <c r="Q178" s="616">
        <v>200000</v>
      </c>
      <c r="R178" s="638">
        <f t="shared" si="12"/>
        <v>0</v>
      </c>
      <c r="S178" s="3224">
        <f t="shared" si="13"/>
        <v>0</v>
      </c>
    </row>
    <row r="179" spans="1:19" ht="20.100000000000001" customHeight="1">
      <c r="A179" s="551"/>
      <c r="B179" s="565"/>
      <c r="C179" s="588"/>
      <c r="D179" s="565"/>
      <c r="E179" s="1237"/>
      <c r="F179" s="1183" t="s">
        <v>1940</v>
      </c>
      <c r="G179" s="1114">
        <v>20000</v>
      </c>
      <c r="H179" s="2199" t="s">
        <v>335</v>
      </c>
      <c r="I179" s="2216">
        <v>10</v>
      </c>
      <c r="J179" s="2199"/>
      <c r="K179" s="2216"/>
      <c r="L179" s="2216"/>
      <c r="M179" s="2216"/>
      <c r="N179" s="1687" t="s">
        <v>584</v>
      </c>
      <c r="O179" s="1688">
        <f>ROUNDUP(G179*I179,-3)</f>
        <v>200000</v>
      </c>
      <c r="P179" s="848"/>
      <c r="Q179" s="848"/>
      <c r="R179" s="849"/>
      <c r="S179" s="3197"/>
    </row>
    <row r="180" spans="1:19" ht="20.100000000000001" customHeight="1">
      <c r="A180" s="551"/>
      <c r="B180" s="565"/>
      <c r="C180" s="588"/>
      <c r="D180" s="565"/>
      <c r="E180" s="1237"/>
      <c r="F180" s="633" t="s">
        <v>775</v>
      </c>
      <c r="G180" s="1229"/>
      <c r="H180" s="633"/>
      <c r="I180" s="633"/>
      <c r="J180" s="633"/>
      <c r="K180" s="633"/>
      <c r="L180" s="633"/>
      <c r="M180" s="633"/>
      <c r="N180" s="1230"/>
      <c r="O180" s="637">
        <f>SUM(O181:O187)</f>
        <v>55020000</v>
      </c>
      <c r="P180" s="616">
        <f>O180</f>
        <v>55020000</v>
      </c>
      <c r="Q180" s="616">
        <v>68504000</v>
      </c>
      <c r="R180" s="638">
        <f t="shared" si="12"/>
        <v>-13484000</v>
      </c>
      <c r="S180" s="3224">
        <f t="shared" si="13"/>
        <v>-0.19683522130094594</v>
      </c>
    </row>
    <row r="181" spans="1:19" ht="20.100000000000001" customHeight="1">
      <c r="A181" s="551"/>
      <c r="B181" s="565"/>
      <c r="C181" s="588"/>
      <c r="D181" s="565"/>
      <c r="E181" s="1237"/>
      <c r="F181" s="1348" t="s">
        <v>1712</v>
      </c>
      <c r="G181" s="2302">
        <v>78760000</v>
      </c>
      <c r="H181" s="2293" t="s">
        <v>335</v>
      </c>
      <c r="I181" s="2303">
        <v>0.6</v>
      </c>
      <c r="J181" s="2293"/>
      <c r="K181" s="2175"/>
      <c r="L181" s="2175"/>
      <c r="M181" s="2175"/>
      <c r="N181" s="2294" t="s">
        <v>2745</v>
      </c>
      <c r="O181" s="2177">
        <f t="shared" ref="O181:O187" si="14">ROUNDUP(G181*I181,-3)</f>
        <v>47256000</v>
      </c>
      <c r="P181" s="848"/>
      <c r="Q181" s="848"/>
      <c r="R181" s="849"/>
      <c r="S181" s="3197"/>
    </row>
    <row r="182" spans="1:19" ht="20.100000000000001" customHeight="1">
      <c r="A182" s="551"/>
      <c r="B182" s="565"/>
      <c r="C182" s="588"/>
      <c r="D182" s="565"/>
      <c r="E182" s="1237"/>
      <c r="F182" s="1348" t="s">
        <v>2746</v>
      </c>
      <c r="G182" s="2302">
        <v>100000</v>
      </c>
      <c r="H182" s="2293" t="s">
        <v>335</v>
      </c>
      <c r="I182" s="2174">
        <v>2</v>
      </c>
      <c r="J182" s="1436"/>
      <c r="K182" s="2304"/>
      <c r="L182" s="2304"/>
      <c r="M182" s="2304"/>
      <c r="N182" s="2294" t="s">
        <v>144</v>
      </c>
      <c r="O182" s="2177">
        <f t="shared" si="14"/>
        <v>200000</v>
      </c>
      <c r="P182" s="848"/>
      <c r="Q182" s="848"/>
      <c r="R182" s="849"/>
      <c r="S182" s="3197"/>
    </row>
    <row r="183" spans="1:19" ht="20.100000000000001" customHeight="1">
      <c r="A183" s="551"/>
      <c r="B183" s="565"/>
      <c r="C183" s="588"/>
      <c r="D183" s="565"/>
      <c r="E183" s="1237"/>
      <c r="F183" s="1348" t="s">
        <v>1941</v>
      </c>
      <c r="G183" s="2292">
        <v>70000</v>
      </c>
      <c r="H183" s="2293" t="s">
        <v>335</v>
      </c>
      <c r="I183" s="2175">
        <v>12</v>
      </c>
      <c r="J183" s="2293"/>
      <c r="K183" s="2175"/>
      <c r="L183" s="2175"/>
      <c r="M183" s="2175"/>
      <c r="N183" s="2294" t="s">
        <v>2747</v>
      </c>
      <c r="O183" s="2177">
        <f t="shared" si="14"/>
        <v>840000</v>
      </c>
      <c r="P183" s="848"/>
      <c r="Q183" s="848"/>
      <c r="R183" s="849"/>
      <c r="S183" s="3197"/>
    </row>
    <row r="184" spans="1:19" ht="20.100000000000001" customHeight="1">
      <c r="A184" s="551"/>
      <c r="B184" s="565"/>
      <c r="C184" s="588"/>
      <c r="D184" s="565"/>
      <c r="E184" s="1237"/>
      <c r="F184" s="1348" t="s">
        <v>1761</v>
      </c>
      <c r="G184" s="2292">
        <v>78000000</v>
      </c>
      <c r="H184" s="2293" t="s">
        <v>335</v>
      </c>
      <c r="I184" s="2306">
        <v>0.02</v>
      </c>
      <c r="J184" s="2293"/>
      <c r="K184" s="2175"/>
      <c r="L184" s="2175"/>
      <c r="M184" s="2175"/>
      <c r="N184" s="2294" t="s">
        <v>2748</v>
      </c>
      <c r="O184" s="2177">
        <f t="shared" si="14"/>
        <v>1560000</v>
      </c>
      <c r="P184" s="848"/>
      <c r="Q184" s="848"/>
      <c r="R184" s="849"/>
      <c r="S184" s="3197"/>
    </row>
    <row r="185" spans="1:19" ht="20.100000000000001" customHeight="1">
      <c r="A185" s="551"/>
      <c r="B185" s="565"/>
      <c r="C185" s="588"/>
      <c r="D185" s="565"/>
      <c r="E185" s="1237"/>
      <c r="F185" s="1348" t="s">
        <v>1942</v>
      </c>
      <c r="G185" s="2292">
        <v>635000</v>
      </c>
      <c r="H185" s="2293" t="s">
        <v>335</v>
      </c>
      <c r="I185" s="2174">
        <v>2</v>
      </c>
      <c r="J185" s="2293"/>
      <c r="K185" s="2175"/>
      <c r="L185" s="2175"/>
      <c r="M185" s="2175"/>
      <c r="N185" s="2294" t="s">
        <v>144</v>
      </c>
      <c r="O185" s="2177">
        <f t="shared" si="14"/>
        <v>1270000</v>
      </c>
      <c r="P185" s="848"/>
      <c r="Q185" s="848"/>
      <c r="R185" s="849"/>
      <c r="S185" s="3197"/>
    </row>
    <row r="186" spans="1:19" ht="20.100000000000001" customHeight="1">
      <c r="A186" s="551"/>
      <c r="B186" s="565"/>
      <c r="C186" s="588"/>
      <c r="D186" s="565"/>
      <c r="E186" s="1237"/>
      <c r="F186" s="1348" t="s">
        <v>1623</v>
      </c>
      <c r="G186" s="2292">
        <v>300000</v>
      </c>
      <c r="H186" s="2293" t="s">
        <v>335</v>
      </c>
      <c r="I186" s="2291">
        <v>12</v>
      </c>
      <c r="J186" s="2293"/>
      <c r="K186" s="2175"/>
      <c r="L186" s="2175"/>
      <c r="M186" s="2175"/>
      <c r="N186" s="2294" t="s">
        <v>2748</v>
      </c>
      <c r="O186" s="2177">
        <f t="shared" si="14"/>
        <v>3600000</v>
      </c>
      <c r="P186" s="848"/>
      <c r="Q186" s="848"/>
      <c r="R186" s="849"/>
      <c r="S186" s="3197"/>
    </row>
    <row r="187" spans="1:19" ht="20.100000000000001" customHeight="1">
      <c r="A187" s="551"/>
      <c r="B187" s="565"/>
      <c r="C187" s="588"/>
      <c r="D187" s="565"/>
      <c r="E187" s="1237"/>
      <c r="F187" s="1348" t="s">
        <v>1943</v>
      </c>
      <c r="G187" s="2292">
        <v>294000</v>
      </c>
      <c r="H187" s="2293" t="s">
        <v>335</v>
      </c>
      <c r="I187" s="2291">
        <v>1</v>
      </c>
      <c r="J187" s="2293"/>
      <c r="K187" s="2175"/>
      <c r="L187" s="2175"/>
      <c r="M187" s="2175"/>
      <c r="N187" s="2294" t="s">
        <v>2749</v>
      </c>
      <c r="O187" s="2177">
        <f t="shared" si="14"/>
        <v>294000</v>
      </c>
      <c r="P187" s="848"/>
      <c r="Q187" s="848"/>
      <c r="R187" s="849"/>
      <c r="S187" s="3197"/>
    </row>
    <row r="188" spans="1:19" ht="20.100000000000001" customHeight="1">
      <c r="A188" s="551"/>
      <c r="B188" s="565"/>
      <c r="C188" s="588"/>
      <c r="D188" s="565"/>
      <c r="E188" s="1370"/>
      <c r="F188" s="633" t="s">
        <v>602</v>
      </c>
      <c r="G188" s="1229"/>
      <c r="H188" s="633"/>
      <c r="I188" s="633"/>
      <c r="J188" s="633"/>
      <c r="K188" s="633"/>
      <c r="L188" s="633"/>
      <c r="M188" s="633"/>
      <c r="N188" s="1230"/>
      <c r="O188" s="637">
        <f>SUM(O189:O189)</f>
        <v>10500000</v>
      </c>
      <c r="P188" s="616">
        <f>O188</f>
        <v>10500000</v>
      </c>
      <c r="Q188" s="616">
        <v>13500000</v>
      </c>
      <c r="R188" s="638">
        <f t="shared" si="12"/>
        <v>-3000000</v>
      </c>
      <c r="S188" s="3224">
        <f t="shared" si="13"/>
        <v>-0.22222222222222221</v>
      </c>
    </row>
    <row r="189" spans="1:19" ht="20.100000000000001" customHeight="1">
      <c r="A189" s="551"/>
      <c r="B189" s="565"/>
      <c r="C189" s="588"/>
      <c r="D189" s="565"/>
      <c r="E189" s="1370"/>
      <c r="F189" s="1183" t="s">
        <v>1944</v>
      </c>
      <c r="G189" s="1453">
        <v>1500000</v>
      </c>
      <c r="H189" s="2199" t="s">
        <v>335</v>
      </c>
      <c r="I189" s="2224">
        <v>7</v>
      </c>
      <c r="J189" s="2199"/>
      <c r="K189" s="2216"/>
      <c r="L189" s="2216"/>
      <c r="M189" s="2216"/>
      <c r="N189" s="1687" t="s">
        <v>776</v>
      </c>
      <c r="O189" s="1688">
        <f>ROUNDUP(G189*I189,-3)</f>
        <v>10500000</v>
      </c>
      <c r="P189" s="1181"/>
      <c r="Q189" s="1181"/>
      <c r="R189" s="1182"/>
      <c r="S189" s="3220"/>
    </row>
    <row r="190" spans="1:19" ht="20.100000000000001" customHeight="1">
      <c r="A190" s="551"/>
      <c r="B190" s="565"/>
      <c r="C190" s="588"/>
      <c r="D190" s="565"/>
      <c r="E190" s="456" t="s">
        <v>1111</v>
      </c>
      <c r="F190" s="457"/>
      <c r="G190" s="457"/>
      <c r="H190" s="1228"/>
      <c r="I190" s="457"/>
      <c r="J190" s="1228"/>
      <c r="K190" s="457"/>
      <c r="L190" s="457"/>
      <c r="M190" s="457"/>
      <c r="N190" s="457"/>
      <c r="O190" s="459"/>
      <c r="P190" s="573">
        <f>O191</f>
        <v>0</v>
      </c>
      <c r="Q190" s="573">
        <f>Q191</f>
        <v>7500000</v>
      </c>
      <c r="R190" s="631">
        <f t="shared" si="12"/>
        <v>-7500000</v>
      </c>
      <c r="S190" s="3170">
        <f t="shared" si="13"/>
        <v>-1</v>
      </c>
    </row>
    <row r="191" spans="1:19" s="219" customFormat="1" ht="20.100000000000001" customHeight="1">
      <c r="A191" s="551"/>
      <c r="B191" s="565"/>
      <c r="C191" s="588"/>
      <c r="D191" s="565"/>
      <c r="E191" s="691"/>
      <c r="F191" s="633" t="s">
        <v>777</v>
      </c>
      <c r="G191" s="1229"/>
      <c r="H191" s="633"/>
      <c r="I191" s="633"/>
      <c r="J191" s="633"/>
      <c r="K191" s="633"/>
      <c r="L191" s="633"/>
      <c r="M191" s="633"/>
      <c r="N191" s="1230"/>
      <c r="O191" s="637">
        <v>0</v>
      </c>
      <c r="P191" s="616">
        <f>O191</f>
        <v>0</v>
      </c>
      <c r="Q191" s="616">
        <v>7500000</v>
      </c>
      <c r="R191" s="638">
        <f t="shared" si="12"/>
        <v>-7500000</v>
      </c>
      <c r="S191" s="3224">
        <f t="shared" si="13"/>
        <v>-1</v>
      </c>
    </row>
    <row r="192" spans="1:19" s="219" customFormat="1" ht="20.100000000000001" customHeight="1">
      <c r="A192" s="687"/>
      <c r="B192" s="690"/>
      <c r="C192" s="1276"/>
      <c r="D192" s="690"/>
      <c r="E192" s="456" t="s">
        <v>3282</v>
      </c>
      <c r="F192" s="457"/>
      <c r="G192" s="457"/>
      <c r="H192" s="1228"/>
      <c r="I192" s="457"/>
      <c r="J192" s="1228"/>
      <c r="K192" s="457"/>
      <c r="L192" s="457"/>
      <c r="M192" s="457"/>
      <c r="N192" s="457"/>
      <c r="O192" s="459"/>
      <c r="P192" s="693">
        <f>O193+O194</f>
        <v>1450000</v>
      </c>
      <c r="Q192" s="2307">
        <f>Q193+Q194</f>
        <v>1500000</v>
      </c>
      <c r="R192" s="694">
        <f t="shared" ref="R192:R203" si="15">P192-Q192</f>
        <v>-50000</v>
      </c>
      <c r="S192" s="3179">
        <f t="shared" ref="S192:S203" si="16">R192/Q192</f>
        <v>-3.3333333333333333E-2</v>
      </c>
    </row>
    <row r="193" spans="1:19" ht="20.100000000000001" customHeight="1">
      <c r="A193" s="687"/>
      <c r="B193" s="690"/>
      <c r="C193" s="1276"/>
      <c r="D193" s="690"/>
      <c r="E193" s="691"/>
      <c r="F193" s="633" t="s">
        <v>778</v>
      </c>
      <c r="G193" s="1229"/>
      <c r="H193" s="633"/>
      <c r="I193" s="633"/>
      <c r="J193" s="633"/>
      <c r="K193" s="633"/>
      <c r="L193" s="633"/>
      <c r="M193" s="633"/>
      <c r="N193" s="1230"/>
      <c r="O193" s="637">
        <v>0</v>
      </c>
      <c r="P193" s="616">
        <f>O193</f>
        <v>0</v>
      </c>
      <c r="Q193" s="616">
        <v>1500000</v>
      </c>
      <c r="R193" s="638">
        <f t="shared" si="15"/>
        <v>-1500000</v>
      </c>
      <c r="S193" s="3224">
        <f t="shared" si="16"/>
        <v>-1</v>
      </c>
    </row>
    <row r="194" spans="1:19" ht="20.100000000000001" customHeight="1">
      <c r="A194" s="687"/>
      <c r="B194" s="690"/>
      <c r="C194" s="1276"/>
      <c r="D194" s="690"/>
      <c r="E194" s="691"/>
      <c r="F194" s="2308" t="s">
        <v>2750</v>
      </c>
      <c r="G194" s="2274"/>
      <c r="H194" s="2275"/>
      <c r="I194" s="2309"/>
      <c r="J194" s="2275"/>
      <c r="K194" s="2309"/>
      <c r="L194" s="2275"/>
      <c r="M194" s="2275"/>
      <c r="N194" s="2310"/>
      <c r="O194" s="899">
        <f>SUM(O195:O197)</f>
        <v>1450000</v>
      </c>
      <c r="P194" s="616">
        <f>O194</f>
        <v>1450000</v>
      </c>
      <c r="Q194" s="616">
        <v>0</v>
      </c>
      <c r="R194" s="638">
        <f t="shared" ref="R194" si="17">P194-Q194</f>
        <v>1450000</v>
      </c>
      <c r="S194" s="3224"/>
    </row>
    <row r="195" spans="1:19" ht="20.100000000000001" customHeight="1">
      <c r="A195" s="687"/>
      <c r="B195" s="690"/>
      <c r="C195" s="1276"/>
      <c r="D195" s="690"/>
      <c r="E195" s="691"/>
      <c r="F195" s="1348" t="s">
        <v>2751</v>
      </c>
      <c r="G195" s="1349">
        <v>10000</v>
      </c>
      <c r="H195" s="1350" t="s">
        <v>335</v>
      </c>
      <c r="I195" s="2311">
        <v>100</v>
      </c>
      <c r="J195" s="1350"/>
      <c r="K195" s="2279"/>
      <c r="L195" s="1350"/>
      <c r="M195" s="1350"/>
      <c r="N195" s="1423" t="s">
        <v>20</v>
      </c>
      <c r="O195" s="847">
        <f>PRODUCT(G195:N195)</f>
        <v>1000000</v>
      </c>
      <c r="P195" s="848"/>
      <c r="Q195" s="882"/>
      <c r="R195" s="849"/>
      <c r="S195" s="3197"/>
    </row>
    <row r="196" spans="1:19" ht="20.100000000000001" customHeight="1">
      <c r="A196" s="687"/>
      <c r="B196" s="690"/>
      <c r="C196" s="1276"/>
      <c r="D196" s="690"/>
      <c r="E196" s="691"/>
      <c r="F196" s="1348" t="s">
        <v>2752</v>
      </c>
      <c r="G196" s="1349">
        <v>20000</v>
      </c>
      <c r="H196" s="1350" t="s">
        <v>335</v>
      </c>
      <c r="I196" s="2279">
        <v>5</v>
      </c>
      <c r="J196" s="1350"/>
      <c r="K196" s="2279"/>
      <c r="L196" s="1350"/>
      <c r="M196" s="1350"/>
      <c r="N196" s="1423" t="s">
        <v>20</v>
      </c>
      <c r="O196" s="847">
        <f>PRODUCT(G196:N196)</f>
        <v>100000</v>
      </c>
      <c r="P196" s="848"/>
      <c r="Q196" s="882"/>
      <c r="R196" s="849"/>
      <c r="S196" s="3197"/>
    </row>
    <row r="197" spans="1:19" ht="20.100000000000001" customHeight="1">
      <c r="A197" s="687"/>
      <c r="B197" s="690"/>
      <c r="C197" s="1276"/>
      <c r="D197" s="1239"/>
      <c r="E197" s="1461"/>
      <c r="F197" s="2312" t="s">
        <v>2753</v>
      </c>
      <c r="G197" s="2313">
        <v>3500</v>
      </c>
      <c r="H197" s="2281" t="s">
        <v>335</v>
      </c>
      <c r="I197" s="2314">
        <v>100</v>
      </c>
      <c r="J197" s="2281" t="s">
        <v>335</v>
      </c>
      <c r="K197" s="2315">
        <v>1</v>
      </c>
      <c r="L197" s="2281"/>
      <c r="M197" s="2281"/>
      <c r="N197" s="2282" t="s">
        <v>20</v>
      </c>
      <c r="O197" s="909">
        <f>PRODUCT(G197:N197)</f>
        <v>350000</v>
      </c>
      <c r="P197" s="892"/>
      <c r="Q197" s="893"/>
      <c r="R197" s="894"/>
      <c r="S197" s="3198"/>
    </row>
    <row r="198" spans="1:19" ht="20.100000000000001" customHeight="1">
      <c r="A198" s="551"/>
      <c r="B198" s="565"/>
      <c r="C198" s="560" t="s">
        <v>190</v>
      </c>
      <c r="D198" s="1447"/>
      <c r="E198" s="1447"/>
      <c r="F198" s="1297"/>
      <c r="G198" s="980"/>
      <c r="H198" s="1141"/>
      <c r="I198" s="980"/>
      <c r="J198" s="1141"/>
      <c r="K198" s="980"/>
      <c r="L198" s="980"/>
      <c r="M198" s="980"/>
      <c r="N198" s="980"/>
      <c r="O198" s="1448"/>
      <c r="P198" s="558">
        <f>P199</f>
        <v>430000</v>
      </c>
      <c r="Q198" s="558">
        <f>Q199</f>
        <v>430000</v>
      </c>
      <c r="R198" s="673">
        <f t="shared" ref="R198" si="18">P198-Q198</f>
        <v>0</v>
      </c>
      <c r="S198" s="2772">
        <f t="shared" ref="S198" si="19">R198/Q198</f>
        <v>0</v>
      </c>
    </row>
    <row r="199" spans="1:19" ht="20.100000000000001" customHeight="1">
      <c r="A199" s="551"/>
      <c r="B199" s="565"/>
      <c r="C199" s="565"/>
      <c r="D199" s="1107" t="s">
        <v>1033</v>
      </c>
      <c r="E199" s="567"/>
      <c r="F199" s="1226"/>
      <c r="G199" s="928"/>
      <c r="H199" s="568"/>
      <c r="I199" s="568"/>
      <c r="J199" s="568"/>
      <c r="K199" s="568"/>
      <c r="L199" s="568"/>
      <c r="M199" s="568"/>
      <c r="N199" s="1227"/>
      <c r="O199" s="568"/>
      <c r="P199" s="572">
        <f>P200</f>
        <v>430000</v>
      </c>
      <c r="Q199" s="572">
        <f>Q200</f>
        <v>430000</v>
      </c>
      <c r="R199" s="674">
        <f t="shared" si="15"/>
        <v>0</v>
      </c>
      <c r="S199" s="3174">
        <f t="shared" si="16"/>
        <v>0</v>
      </c>
    </row>
    <row r="200" spans="1:19" ht="20.100000000000001" customHeight="1">
      <c r="A200" s="551"/>
      <c r="B200" s="565"/>
      <c r="C200" s="565"/>
      <c r="D200" s="565"/>
      <c r="E200" s="456" t="s">
        <v>1071</v>
      </c>
      <c r="F200" s="457"/>
      <c r="G200" s="457"/>
      <c r="H200" s="1228"/>
      <c r="I200" s="457"/>
      <c r="J200" s="1228"/>
      <c r="K200" s="457"/>
      <c r="L200" s="457"/>
      <c r="M200" s="457"/>
      <c r="N200" s="457"/>
      <c r="O200" s="459"/>
      <c r="P200" s="573">
        <f>ROUNDUP(O201+O203,-3)</f>
        <v>430000</v>
      </c>
      <c r="Q200" s="573">
        <f>SUM(Q201,Q203)</f>
        <v>430000</v>
      </c>
      <c r="R200" s="631">
        <f t="shared" si="15"/>
        <v>0</v>
      </c>
      <c r="S200" s="3170">
        <f t="shared" si="16"/>
        <v>0</v>
      </c>
    </row>
    <row r="201" spans="1:19" ht="20.100000000000001" customHeight="1">
      <c r="A201" s="551"/>
      <c r="B201" s="565"/>
      <c r="C201" s="565"/>
      <c r="D201" s="565"/>
      <c r="E201" s="2316"/>
      <c r="F201" s="633" t="s">
        <v>779</v>
      </c>
      <c r="G201" s="1229"/>
      <c r="H201" s="633"/>
      <c r="I201" s="633"/>
      <c r="J201" s="633"/>
      <c r="K201" s="633"/>
      <c r="L201" s="633"/>
      <c r="M201" s="633"/>
      <c r="N201" s="1230"/>
      <c r="O201" s="637">
        <f>O202</f>
        <v>70000</v>
      </c>
      <c r="P201" s="616">
        <f>O201</f>
        <v>70000</v>
      </c>
      <c r="Q201" s="616">
        <v>70000</v>
      </c>
      <c r="R201" s="638">
        <f t="shared" si="15"/>
        <v>0</v>
      </c>
      <c r="S201" s="3224">
        <f t="shared" si="16"/>
        <v>0</v>
      </c>
    </row>
    <row r="202" spans="1:19" ht="20.100000000000001" customHeight="1">
      <c r="A202" s="551"/>
      <c r="B202" s="565"/>
      <c r="C202" s="565"/>
      <c r="D202" s="565"/>
      <c r="E202" s="2221"/>
      <c r="F202" s="2317" t="s">
        <v>1445</v>
      </c>
      <c r="G202" s="1205">
        <v>70000</v>
      </c>
      <c r="H202" s="2211" t="s">
        <v>335</v>
      </c>
      <c r="I202" s="2318">
        <v>1</v>
      </c>
      <c r="J202" s="2211"/>
      <c r="K202" s="2212"/>
      <c r="L202" s="2211"/>
      <c r="M202" s="2211"/>
      <c r="N202" s="2213" t="s">
        <v>28</v>
      </c>
      <c r="O202" s="2214">
        <f>G202*I202</f>
        <v>70000</v>
      </c>
      <c r="P202" s="2178"/>
      <c r="Q202" s="2319"/>
      <c r="R202" s="2320"/>
      <c r="S202" s="3227"/>
    </row>
    <row r="203" spans="1:19" ht="20.100000000000001" customHeight="1">
      <c r="A203" s="551"/>
      <c r="B203" s="565"/>
      <c r="C203" s="565"/>
      <c r="D203" s="565"/>
      <c r="E203" s="2221"/>
      <c r="F203" s="633" t="s">
        <v>780</v>
      </c>
      <c r="G203" s="1229"/>
      <c r="H203" s="633"/>
      <c r="I203" s="633"/>
      <c r="J203" s="633"/>
      <c r="K203" s="633"/>
      <c r="L203" s="633"/>
      <c r="M203" s="633"/>
      <c r="N203" s="1230"/>
      <c r="O203" s="637">
        <f>O204</f>
        <v>360000</v>
      </c>
      <c r="P203" s="616">
        <f>O203</f>
        <v>360000</v>
      </c>
      <c r="Q203" s="616">
        <v>360000</v>
      </c>
      <c r="R203" s="638">
        <f t="shared" si="15"/>
        <v>0</v>
      </c>
      <c r="S203" s="3224">
        <f t="shared" si="16"/>
        <v>0</v>
      </c>
    </row>
    <row r="204" spans="1:19" ht="20.100000000000001" customHeight="1" thickBot="1">
      <c r="A204" s="639"/>
      <c r="B204" s="640"/>
      <c r="C204" s="640"/>
      <c r="D204" s="640"/>
      <c r="E204" s="2321"/>
      <c r="F204" s="2322" t="s">
        <v>1507</v>
      </c>
      <c r="G204" s="2323">
        <v>360000</v>
      </c>
      <c r="H204" s="2324" t="s">
        <v>335</v>
      </c>
      <c r="I204" s="2325">
        <v>1</v>
      </c>
      <c r="J204" s="2324"/>
      <c r="K204" s="2326"/>
      <c r="L204" s="2324"/>
      <c r="M204" s="2324"/>
      <c r="N204" s="2327" t="s">
        <v>613</v>
      </c>
      <c r="O204" s="2328">
        <f>G204*I204</f>
        <v>360000</v>
      </c>
      <c r="P204" s="2329"/>
      <c r="Q204" s="2330"/>
      <c r="R204" s="2331"/>
      <c r="S204" s="3314"/>
    </row>
    <row r="205" spans="1:19" ht="20.100000000000001" customHeight="1">
      <c r="G205" s="1047"/>
      <c r="H205" s="655"/>
      <c r="I205" s="655"/>
      <c r="J205" s="655"/>
      <c r="K205" s="655"/>
      <c r="L205" s="655"/>
      <c r="M205" s="655"/>
      <c r="N205" s="1310"/>
      <c r="O205" s="655"/>
      <c r="P205" s="656"/>
      <c r="Q205" s="656"/>
      <c r="R205" s="704"/>
      <c r="S205" s="3180"/>
    </row>
    <row r="206" spans="1:19" ht="20.100000000000001" customHeight="1">
      <c r="G206" s="1047"/>
      <c r="H206" s="655"/>
      <c r="I206" s="655"/>
      <c r="J206" s="655"/>
      <c r="K206" s="655"/>
      <c r="L206" s="655"/>
      <c r="M206" s="655"/>
      <c r="N206" s="1310"/>
      <c r="O206" s="655"/>
      <c r="P206" s="656"/>
      <c r="Q206" s="656"/>
      <c r="R206" s="704"/>
      <c r="S206" s="3180"/>
    </row>
    <row r="207" spans="1:19" ht="20.100000000000001" customHeight="1">
      <c r="G207" s="1047"/>
      <c r="H207" s="655"/>
      <c r="I207" s="655"/>
      <c r="J207" s="655"/>
      <c r="K207" s="655"/>
      <c r="L207" s="655"/>
      <c r="M207" s="655"/>
      <c r="N207" s="1310"/>
      <c r="O207" s="655"/>
      <c r="P207" s="656"/>
      <c r="Q207" s="656"/>
      <c r="R207" s="704"/>
      <c r="S207" s="3180"/>
    </row>
    <row r="208" spans="1:19" ht="20.100000000000001" customHeight="1">
      <c r="G208" s="1047"/>
      <c r="H208" s="655"/>
      <c r="I208" s="655"/>
      <c r="J208" s="655"/>
      <c r="K208" s="655"/>
      <c r="L208" s="655"/>
      <c r="M208" s="655"/>
      <c r="N208" s="1310"/>
      <c r="O208" s="655"/>
      <c r="P208" s="656"/>
      <c r="Q208" s="657"/>
      <c r="R208" s="704"/>
      <c r="S208" s="3180"/>
    </row>
    <row r="209" spans="7:19" ht="20.100000000000001" customHeight="1">
      <c r="G209" s="1047"/>
      <c r="H209" s="655"/>
      <c r="I209" s="655"/>
      <c r="J209" s="655"/>
      <c r="K209" s="655"/>
      <c r="L209" s="655"/>
      <c r="M209" s="655"/>
      <c r="N209" s="1310"/>
      <c r="O209" s="655"/>
      <c r="P209" s="656"/>
      <c r="Q209" s="657"/>
      <c r="R209" s="704"/>
      <c r="S209" s="3180"/>
    </row>
    <row r="210" spans="7:19" ht="20.100000000000001" customHeight="1">
      <c r="G210" s="1047"/>
      <c r="H210" s="655"/>
      <c r="I210" s="655"/>
      <c r="J210" s="655"/>
      <c r="K210" s="655"/>
      <c r="L210" s="655"/>
      <c r="M210" s="655"/>
      <c r="N210" s="1310"/>
      <c r="O210" s="655"/>
      <c r="P210" s="656"/>
      <c r="Q210" s="657"/>
      <c r="R210" s="704"/>
      <c r="S210" s="3180"/>
    </row>
    <row r="211" spans="7:19" ht="20.100000000000001" customHeight="1">
      <c r="G211" s="1047"/>
      <c r="H211" s="655"/>
      <c r="I211" s="655"/>
      <c r="J211" s="655"/>
      <c r="K211" s="655"/>
      <c r="L211" s="655"/>
      <c r="M211" s="655"/>
      <c r="N211" s="1310"/>
      <c r="O211" s="655"/>
      <c r="P211" s="656"/>
      <c r="Q211" s="657"/>
      <c r="R211" s="704"/>
      <c r="S211" s="3180"/>
    </row>
    <row r="212" spans="7:19" ht="20.100000000000001" customHeight="1">
      <c r="G212" s="1047"/>
      <c r="H212" s="655"/>
      <c r="I212" s="655"/>
      <c r="J212" s="655"/>
      <c r="K212" s="655"/>
      <c r="L212" s="655"/>
      <c r="M212" s="655"/>
      <c r="N212" s="1310"/>
      <c r="O212" s="655"/>
      <c r="P212" s="656"/>
      <c r="Q212" s="657"/>
      <c r="R212" s="704"/>
      <c r="S212" s="3180"/>
    </row>
    <row r="213" spans="7:19" ht="20.100000000000001" customHeight="1">
      <c r="G213" s="1047"/>
      <c r="H213" s="655"/>
      <c r="I213" s="655"/>
      <c r="J213" s="655"/>
      <c r="K213" s="655"/>
      <c r="L213" s="655"/>
      <c r="M213" s="655"/>
      <c r="N213" s="1310"/>
      <c r="O213" s="655"/>
      <c r="P213" s="656"/>
      <c r="Q213" s="657"/>
      <c r="R213" s="704"/>
      <c r="S213" s="3180"/>
    </row>
    <row r="214" spans="7:19" ht="20.100000000000001" customHeight="1">
      <c r="G214" s="1047"/>
      <c r="H214" s="655"/>
      <c r="I214" s="655"/>
      <c r="J214" s="655"/>
      <c r="K214" s="655"/>
      <c r="L214" s="655"/>
      <c r="M214" s="655"/>
      <c r="N214" s="1310"/>
      <c r="O214" s="655"/>
      <c r="P214" s="656"/>
      <c r="Q214" s="657"/>
      <c r="R214" s="704"/>
      <c r="S214" s="3180"/>
    </row>
    <row r="215" spans="7:19" ht="20.100000000000001" customHeight="1">
      <c r="G215" s="1047"/>
      <c r="H215" s="655"/>
      <c r="I215" s="655"/>
      <c r="J215" s="655"/>
      <c r="K215" s="655"/>
      <c r="L215" s="655"/>
      <c r="M215" s="655"/>
      <c r="N215" s="1310"/>
      <c r="O215" s="655"/>
      <c r="P215" s="656"/>
      <c r="Q215" s="657"/>
      <c r="R215" s="704"/>
      <c r="S215" s="3180"/>
    </row>
    <row r="216" spans="7:19" ht="20.100000000000001" customHeight="1">
      <c r="G216" s="1047"/>
      <c r="H216" s="655"/>
      <c r="I216" s="655"/>
      <c r="J216" s="655"/>
      <c r="K216" s="655"/>
      <c r="L216" s="655"/>
      <c r="M216" s="655"/>
      <c r="N216" s="1310"/>
      <c r="O216" s="655"/>
      <c r="P216" s="656"/>
      <c r="Q216" s="657"/>
      <c r="R216" s="704"/>
      <c r="S216" s="3180"/>
    </row>
    <row r="217" spans="7:19" ht="20.100000000000001" customHeight="1">
      <c r="G217" s="1047"/>
      <c r="H217" s="655"/>
      <c r="I217" s="655"/>
      <c r="J217" s="655"/>
      <c r="K217" s="655"/>
      <c r="L217" s="655"/>
      <c r="M217" s="655"/>
      <c r="N217" s="1310"/>
      <c r="O217" s="655"/>
      <c r="P217" s="656"/>
      <c r="Q217" s="657"/>
      <c r="R217" s="704"/>
      <c r="S217" s="3180"/>
    </row>
    <row r="218" spans="7:19" ht="20.100000000000001" customHeight="1">
      <c r="G218" s="1047"/>
      <c r="H218" s="655"/>
      <c r="I218" s="655"/>
      <c r="J218" s="655"/>
      <c r="K218" s="655"/>
      <c r="L218" s="655"/>
      <c r="M218" s="655"/>
      <c r="N218" s="1310"/>
      <c r="O218" s="655"/>
      <c r="P218" s="656"/>
      <c r="Q218" s="657"/>
      <c r="R218" s="704"/>
      <c r="S218" s="3180"/>
    </row>
    <row r="219" spans="7:19" ht="20.100000000000001" customHeight="1">
      <c r="G219" s="1047"/>
      <c r="H219" s="655"/>
      <c r="I219" s="655"/>
      <c r="J219" s="655"/>
      <c r="K219" s="655"/>
      <c r="L219" s="655"/>
      <c r="M219" s="655"/>
      <c r="N219" s="1310"/>
      <c r="O219" s="655"/>
      <c r="P219" s="656"/>
      <c r="Q219" s="657"/>
      <c r="R219" s="704"/>
      <c r="S219" s="3180"/>
    </row>
    <row r="220" spans="7:19" ht="20.100000000000001" customHeight="1">
      <c r="G220" s="1047"/>
      <c r="H220" s="655"/>
      <c r="I220" s="655"/>
      <c r="J220" s="655"/>
      <c r="K220" s="655"/>
      <c r="L220" s="655"/>
      <c r="M220" s="655"/>
      <c r="N220" s="1310"/>
      <c r="O220" s="655"/>
      <c r="P220" s="656"/>
      <c r="Q220" s="657"/>
      <c r="R220" s="704"/>
      <c r="S220" s="3180"/>
    </row>
    <row r="221" spans="7:19" ht="20.100000000000001" customHeight="1">
      <c r="G221" s="1047"/>
      <c r="H221" s="655"/>
      <c r="I221" s="655"/>
      <c r="J221" s="655"/>
      <c r="K221" s="655"/>
      <c r="L221" s="655"/>
      <c r="M221" s="655"/>
      <c r="N221" s="1310"/>
      <c r="O221" s="655"/>
      <c r="P221" s="656"/>
      <c r="Q221" s="657"/>
      <c r="R221" s="704"/>
      <c r="S221" s="3180"/>
    </row>
    <row r="222" spans="7:19" ht="20.100000000000001" customHeight="1">
      <c r="G222" s="1047"/>
      <c r="H222" s="655"/>
      <c r="I222" s="655"/>
      <c r="J222" s="655"/>
      <c r="K222" s="655"/>
      <c r="L222" s="655"/>
      <c r="M222" s="655"/>
      <c r="N222" s="1310"/>
      <c r="O222" s="655"/>
      <c r="P222" s="656"/>
      <c r="Q222" s="657"/>
      <c r="R222" s="704"/>
      <c r="S222" s="3180"/>
    </row>
    <row r="223" spans="7:19" ht="20.100000000000001" customHeight="1">
      <c r="G223" s="1047"/>
      <c r="H223" s="655"/>
      <c r="I223" s="655"/>
      <c r="J223" s="655"/>
      <c r="K223" s="655"/>
      <c r="L223" s="655"/>
      <c r="M223" s="655"/>
      <c r="N223" s="1310"/>
      <c r="O223" s="655"/>
      <c r="P223" s="656"/>
      <c r="Q223" s="657"/>
      <c r="R223" s="704"/>
      <c r="S223" s="3180"/>
    </row>
    <row r="224" spans="7:19" ht="20.100000000000001" customHeight="1">
      <c r="G224" s="1047"/>
      <c r="H224" s="655"/>
      <c r="I224" s="655"/>
      <c r="J224" s="655"/>
      <c r="K224" s="655"/>
      <c r="L224" s="655"/>
      <c r="M224" s="655"/>
      <c r="N224" s="1310"/>
      <c r="O224" s="655"/>
      <c r="P224" s="656"/>
      <c r="Q224" s="657"/>
      <c r="R224" s="704"/>
      <c r="S224" s="3180"/>
    </row>
    <row r="225" spans="7:19" ht="20.100000000000001" customHeight="1">
      <c r="G225" s="1047"/>
      <c r="H225" s="655"/>
      <c r="I225" s="655"/>
      <c r="J225" s="655"/>
      <c r="K225" s="655"/>
      <c r="L225" s="655"/>
      <c r="M225" s="655"/>
      <c r="N225" s="1310"/>
      <c r="O225" s="655"/>
      <c r="P225" s="656"/>
      <c r="Q225" s="657"/>
      <c r="R225" s="704"/>
      <c r="S225" s="3180"/>
    </row>
    <row r="226" spans="7:19" ht="20.100000000000001" customHeight="1">
      <c r="G226" s="1047"/>
      <c r="H226" s="655"/>
      <c r="I226" s="655"/>
      <c r="J226" s="655"/>
      <c r="K226" s="655"/>
      <c r="L226" s="655"/>
      <c r="M226" s="655"/>
      <c r="N226" s="1310"/>
      <c r="O226" s="655"/>
      <c r="P226" s="656"/>
      <c r="Q226" s="657"/>
      <c r="R226" s="704"/>
      <c r="S226" s="3180"/>
    </row>
    <row r="227" spans="7:19" ht="20.100000000000001" customHeight="1">
      <c r="G227" s="1047"/>
      <c r="H227" s="655"/>
      <c r="I227" s="655"/>
      <c r="J227" s="655"/>
      <c r="K227" s="655"/>
      <c r="L227" s="655"/>
      <c r="M227" s="655"/>
      <c r="N227" s="1310"/>
      <c r="O227" s="655"/>
      <c r="P227" s="656"/>
      <c r="Q227" s="657"/>
      <c r="R227" s="704"/>
      <c r="S227" s="3180"/>
    </row>
    <row r="228" spans="7:19" ht="20.100000000000001" customHeight="1">
      <c r="G228" s="1047"/>
      <c r="H228" s="655"/>
      <c r="I228" s="655"/>
      <c r="J228" s="655"/>
      <c r="K228" s="655"/>
      <c r="L228" s="655"/>
      <c r="M228" s="655"/>
      <c r="N228" s="1310"/>
      <c r="O228" s="655"/>
      <c r="P228" s="656"/>
      <c r="Q228" s="657"/>
      <c r="R228" s="704"/>
      <c r="S228" s="3180"/>
    </row>
    <row r="229" spans="7:19" ht="20.100000000000001" customHeight="1">
      <c r="G229" s="1047"/>
      <c r="H229" s="655"/>
      <c r="I229" s="655"/>
      <c r="J229" s="655"/>
      <c r="K229" s="655"/>
      <c r="L229" s="655"/>
      <c r="M229" s="655"/>
      <c r="N229" s="1310"/>
      <c r="O229" s="655"/>
      <c r="P229" s="656"/>
      <c r="Q229" s="657"/>
      <c r="R229" s="704"/>
      <c r="S229" s="3180"/>
    </row>
    <row r="230" spans="7:19" ht="20.100000000000001" customHeight="1">
      <c r="G230" s="1047"/>
      <c r="H230" s="655"/>
      <c r="I230" s="655"/>
      <c r="J230" s="655"/>
      <c r="K230" s="655"/>
      <c r="L230" s="655"/>
      <c r="M230" s="655"/>
      <c r="N230" s="1310"/>
      <c r="O230" s="655"/>
      <c r="P230" s="656"/>
      <c r="Q230" s="657"/>
      <c r="R230" s="704"/>
      <c r="S230" s="3180"/>
    </row>
    <row r="231" spans="7:19" ht="20.100000000000001" customHeight="1">
      <c r="G231" s="1047"/>
      <c r="H231" s="655"/>
      <c r="I231" s="655"/>
      <c r="J231" s="655"/>
      <c r="K231" s="655"/>
      <c r="L231" s="655"/>
      <c r="M231" s="655"/>
      <c r="N231" s="1310"/>
      <c r="O231" s="655"/>
      <c r="P231" s="656"/>
      <c r="Q231" s="657"/>
      <c r="R231" s="704"/>
      <c r="S231" s="3180"/>
    </row>
    <row r="232" spans="7:19" ht="20.100000000000001" customHeight="1">
      <c r="G232" s="1047"/>
      <c r="H232" s="655"/>
      <c r="I232" s="655"/>
      <c r="J232" s="655"/>
      <c r="K232" s="655"/>
      <c r="L232" s="655"/>
      <c r="M232" s="655"/>
      <c r="N232" s="1310"/>
      <c r="O232" s="655"/>
      <c r="P232" s="656"/>
      <c r="Q232" s="657"/>
      <c r="R232" s="704"/>
      <c r="S232" s="3180"/>
    </row>
    <row r="233" spans="7:19" ht="20.100000000000001" customHeight="1">
      <c r="G233" s="1047"/>
      <c r="H233" s="655"/>
      <c r="I233" s="655"/>
      <c r="J233" s="655"/>
      <c r="K233" s="655"/>
      <c r="L233" s="655"/>
      <c r="M233" s="655"/>
      <c r="N233" s="1310"/>
      <c r="O233" s="655"/>
      <c r="P233" s="656"/>
      <c r="Q233" s="657"/>
      <c r="R233" s="704"/>
      <c r="S233" s="3180"/>
    </row>
    <row r="234" spans="7:19" ht="20.100000000000001" customHeight="1">
      <c r="G234" s="1047"/>
      <c r="H234" s="655"/>
      <c r="I234" s="655"/>
      <c r="J234" s="655"/>
      <c r="K234" s="655"/>
      <c r="L234" s="655"/>
      <c r="M234" s="655"/>
      <c r="N234" s="1310"/>
      <c r="O234" s="655"/>
      <c r="P234" s="656"/>
      <c r="Q234" s="657"/>
      <c r="R234" s="704"/>
      <c r="S234" s="3180"/>
    </row>
    <row r="235" spans="7:19" ht="20.100000000000001" customHeight="1">
      <c r="G235" s="1047"/>
      <c r="H235" s="655"/>
      <c r="I235" s="655"/>
      <c r="J235" s="655"/>
      <c r="K235" s="655"/>
      <c r="L235" s="655"/>
      <c r="M235" s="655"/>
      <c r="N235" s="1310"/>
      <c r="O235" s="655"/>
      <c r="P235" s="656"/>
      <c r="Q235" s="657"/>
      <c r="R235" s="704"/>
      <c r="S235" s="3180"/>
    </row>
    <row r="236" spans="7:19" ht="20.100000000000001" customHeight="1">
      <c r="G236" s="1047"/>
      <c r="H236" s="655"/>
      <c r="I236" s="655"/>
      <c r="J236" s="655"/>
      <c r="K236" s="655"/>
      <c r="L236" s="655"/>
      <c r="M236" s="655"/>
      <c r="N236" s="1310"/>
      <c r="O236" s="655"/>
      <c r="P236" s="656"/>
      <c r="Q236" s="657"/>
      <c r="R236" s="704"/>
      <c r="S236" s="3180"/>
    </row>
    <row r="237" spans="7:19" ht="20.100000000000001" customHeight="1">
      <c r="G237" s="1047"/>
      <c r="H237" s="655"/>
      <c r="I237" s="655"/>
      <c r="J237" s="655"/>
      <c r="K237" s="655"/>
      <c r="L237" s="655"/>
      <c r="M237" s="655"/>
      <c r="N237" s="1310"/>
      <c r="O237" s="655"/>
      <c r="P237" s="656"/>
      <c r="Q237" s="657"/>
      <c r="R237" s="704"/>
      <c r="S237" s="3180"/>
    </row>
    <row r="238" spans="7:19" ht="20.100000000000001" customHeight="1">
      <c r="G238" s="1047"/>
      <c r="H238" s="655"/>
      <c r="I238" s="655"/>
      <c r="J238" s="655"/>
      <c r="K238" s="655"/>
      <c r="L238" s="655"/>
      <c r="M238" s="655"/>
      <c r="N238" s="1310"/>
      <c r="O238" s="655"/>
      <c r="P238" s="656"/>
      <c r="Q238" s="657"/>
      <c r="R238" s="704"/>
      <c r="S238" s="3180"/>
    </row>
    <row r="239" spans="7:19" ht="20.100000000000001" customHeight="1">
      <c r="G239" s="1047"/>
      <c r="H239" s="655"/>
      <c r="I239" s="655"/>
      <c r="J239" s="655"/>
      <c r="K239" s="655"/>
      <c r="L239" s="655"/>
      <c r="M239" s="655"/>
      <c r="N239" s="1310"/>
      <c r="O239" s="655"/>
      <c r="P239" s="656"/>
      <c r="Q239" s="657"/>
      <c r="R239" s="704"/>
      <c r="S239" s="3180"/>
    </row>
    <row r="240" spans="7:19" ht="20.100000000000001" customHeight="1">
      <c r="G240" s="1047"/>
      <c r="H240" s="655"/>
      <c r="I240" s="655"/>
      <c r="J240" s="655"/>
      <c r="K240" s="655"/>
      <c r="L240" s="655"/>
      <c r="M240" s="655"/>
      <c r="N240" s="1310"/>
      <c r="O240" s="655"/>
      <c r="P240" s="656"/>
      <c r="Q240" s="657"/>
      <c r="R240" s="704"/>
      <c r="S240" s="3180"/>
    </row>
    <row r="241" spans="7:19" ht="20.100000000000001" customHeight="1">
      <c r="G241" s="1047"/>
      <c r="H241" s="655"/>
      <c r="I241" s="655"/>
      <c r="J241" s="655"/>
      <c r="K241" s="655"/>
      <c r="L241" s="655"/>
      <c r="M241" s="655"/>
      <c r="N241" s="1310"/>
      <c r="O241" s="655"/>
      <c r="P241" s="656"/>
      <c r="Q241" s="657"/>
      <c r="R241" s="704"/>
      <c r="S241" s="3180"/>
    </row>
    <row r="242" spans="7:19" ht="20.100000000000001" customHeight="1">
      <c r="G242" s="1047"/>
      <c r="H242" s="655"/>
      <c r="I242" s="655"/>
      <c r="J242" s="655"/>
      <c r="K242" s="655"/>
      <c r="L242" s="655"/>
      <c r="M242" s="655"/>
      <c r="N242" s="1310"/>
      <c r="O242" s="655"/>
      <c r="P242" s="656"/>
      <c r="Q242" s="657"/>
      <c r="R242" s="704"/>
      <c r="S242" s="3180"/>
    </row>
    <row r="243" spans="7:19" ht="20.100000000000001" customHeight="1">
      <c r="G243" s="1047"/>
      <c r="H243" s="655"/>
      <c r="I243" s="655"/>
      <c r="J243" s="655"/>
      <c r="K243" s="655"/>
      <c r="L243" s="655"/>
      <c r="M243" s="655"/>
      <c r="N243" s="1310"/>
      <c r="O243" s="655"/>
      <c r="P243" s="656"/>
      <c r="Q243" s="657"/>
      <c r="R243" s="704"/>
      <c r="S243" s="3180"/>
    </row>
    <row r="244" spans="7:19" ht="20.100000000000001" customHeight="1">
      <c r="G244" s="1047"/>
      <c r="H244" s="655"/>
      <c r="I244" s="655"/>
      <c r="J244" s="655"/>
      <c r="K244" s="655"/>
      <c r="L244" s="655"/>
      <c r="M244" s="655"/>
      <c r="N244" s="1310"/>
      <c r="O244" s="655"/>
      <c r="P244" s="656"/>
      <c r="Q244" s="657"/>
      <c r="R244" s="704"/>
      <c r="S244" s="3180"/>
    </row>
    <row r="245" spans="7:19" ht="20.100000000000001" customHeight="1">
      <c r="G245" s="1047"/>
      <c r="H245" s="655"/>
      <c r="I245" s="655"/>
      <c r="J245" s="655"/>
      <c r="K245" s="655"/>
      <c r="L245" s="655"/>
      <c r="M245" s="655"/>
      <c r="N245" s="1310"/>
      <c r="O245" s="655"/>
      <c r="P245" s="656"/>
      <c r="Q245" s="657"/>
      <c r="R245" s="704"/>
      <c r="S245" s="3180"/>
    </row>
    <row r="246" spans="7:19" ht="20.100000000000001" customHeight="1">
      <c r="G246" s="1047"/>
      <c r="H246" s="655"/>
      <c r="I246" s="655"/>
      <c r="J246" s="655"/>
      <c r="K246" s="655"/>
      <c r="L246" s="655"/>
      <c r="M246" s="655"/>
      <c r="N246" s="1310"/>
      <c r="O246" s="655"/>
      <c r="P246" s="656"/>
      <c r="Q246" s="657"/>
      <c r="R246" s="704"/>
      <c r="S246" s="3180"/>
    </row>
    <row r="247" spans="7:19" ht="20.100000000000001" customHeight="1">
      <c r="G247" s="1047"/>
      <c r="H247" s="655"/>
      <c r="I247" s="655"/>
      <c r="J247" s="655"/>
      <c r="K247" s="655"/>
      <c r="L247" s="655"/>
      <c r="M247" s="655"/>
      <c r="N247" s="1310"/>
      <c r="O247" s="655"/>
      <c r="P247" s="656"/>
      <c r="Q247" s="657"/>
      <c r="R247" s="704"/>
      <c r="S247" s="3180"/>
    </row>
    <row r="248" spans="7:19" ht="20.100000000000001" customHeight="1">
      <c r="G248" s="1047"/>
      <c r="H248" s="655"/>
      <c r="I248" s="655"/>
      <c r="J248" s="655"/>
      <c r="K248" s="655"/>
      <c r="L248" s="655"/>
      <c r="M248" s="655"/>
      <c r="N248" s="1310"/>
      <c r="O248" s="655"/>
      <c r="P248" s="656"/>
      <c r="Q248" s="657"/>
      <c r="R248" s="704"/>
      <c r="S248" s="3180"/>
    </row>
    <row r="249" spans="7:19" ht="20.100000000000001" customHeight="1">
      <c r="G249" s="1047"/>
      <c r="H249" s="655"/>
      <c r="I249" s="655"/>
      <c r="J249" s="655"/>
      <c r="K249" s="655"/>
      <c r="L249" s="655"/>
      <c r="M249" s="655"/>
      <c r="N249" s="1310"/>
      <c r="O249" s="655"/>
      <c r="P249" s="656"/>
      <c r="Q249" s="657"/>
      <c r="R249" s="704"/>
      <c r="S249" s="3180"/>
    </row>
    <row r="250" spans="7:19" ht="20.100000000000001" customHeight="1">
      <c r="G250" s="1047"/>
      <c r="H250" s="655"/>
      <c r="I250" s="655"/>
      <c r="J250" s="655"/>
      <c r="K250" s="655"/>
      <c r="L250" s="655"/>
      <c r="M250" s="655"/>
      <c r="N250" s="1310"/>
      <c r="O250" s="655"/>
      <c r="P250" s="656"/>
      <c r="Q250" s="657"/>
      <c r="R250" s="704"/>
      <c r="S250" s="3180"/>
    </row>
    <row r="251" spans="7:19" ht="20.100000000000001" customHeight="1">
      <c r="G251" s="1047"/>
      <c r="H251" s="655"/>
      <c r="I251" s="655"/>
      <c r="J251" s="655"/>
      <c r="K251" s="655"/>
      <c r="L251" s="655"/>
      <c r="M251" s="655"/>
      <c r="N251" s="1310"/>
      <c r="O251" s="655"/>
      <c r="P251" s="656"/>
      <c r="Q251" s="657"/>
      <c r="R251" s="704"/>
      <c r="S251" s="3180"/>
    </row>
    <row r="252" spans="7:19" ht="20.100000000000001" customHeight="1">
      <c r="G252" s="1047"/>
      <c r="H252" s="655"/>
      <c r="I252" s="655"/>
      <c r="J252" s="655"/>
      <c r="K252" s="655"/>
      <c r="L252" s="655"/>
      <c r="M252" s="655"/>
      <c r="N252" s="1310"/>
      <c r="O252" s="655"/>
      <c r="P252" s="656"/>
      <c r="Q252" s="657"/>
      <c r="R252" s="704"/>
      <c r="S252" s="3180"/>
    </row>
    <row r="253" spans="7:19" ht="20.100000000000001" customHeight="1">
      <c r="G253" s="1047"/>
      <c r="H253" s="655"/>
      <c r="I253" s="655"/>
      <c r="J253" s="655"/>
      <c r="K253" s="655"/>
      <c r="L253" s="655"/>
      <c r="M253" s="655"/>
      <c r="N253" s="1310"/>
      <c r="O253" s="655"/>
      <c r="P253" s="656"/>
      <c r="Q253" s="657"/>
      <c r="R253" s="704"/>
      <c r="S253" s="3180"/>
    </row>
    <row r="254" spans="7:19" ht="20.100000000000001" customHeight="1">
      <c r="G254" s="1047"/>
      <c r="H254" s="655"/>
      <c r="I254" s="655"/>
      <c r="J254" s="655"/>
      <c r="K254" s="655"/>
      <c r="L254" s="655"/>
      <c r="M254" s="655"/>
      <c r="N254" s="1310"/>
      <c r="O254" s="655"/>
      <c r="P254" s="656"/>
      <c r="Q254" s="657"/>
      <c r="R254" s="704"/>
      <c r="S254" s="3180"/>
    </row>
    <row r="255" spans="7:19" ht="20.100000000000001" customHeight="1">
      <c r="G255" s="1047"/>
      <c r="H255" s="655"/>
      <c r="I255" s="655"/>
      <c r="J255" s="655"/>
      <c r="K255" s="655"/>
      <c r="L255" s="655"/>
      <c r="M255" s="655"/>
      <c r="N255" s="1310"/>
      <c r="O255" s="655"/>
      <c r="P255" s="656"/>
      <c r="Q255" s="657"/>
      <c r="R255" s="704"/>
      <c r="S255" s="3180"/>
    </row>
    <row r="256" spans="7:19" ht="20.100000000000001" customHeight="1">
      <c r="G256" s="1047"/>
      <c r="H256" s="655"/>
      <c r="I256" s="655"/>
      <c r="J256" s="655"/>
      <c r="K256" s="655"/>
      <c r="L256" s="655"/>
      <c r="M256" s="655"/>
      <c r="N256" s="1310"/>
      <c r="O256" s="655"/>
      <c r="P256" s="656"/>
      <c r="Q256" s="657"/>
      <c r="R256" s="704"/>
      <c r="S256" s="3180"/>
    </row>
    <row r="257" spans="7:19" ht="20.100000000000001" customHeight="1">
      <c r="G257" s="1047"/>
      <c r="H257" s="655"/>
      <c r="I257" s="655"/>
      <c r="J257" s="655"/>
      <c r="K257" s="655"/>
      <c r="L257" s="655"/>
      <c r="M257" s="655"/>
      <c r="N257" s="1310"/>
      <c r="O257" s="655"/>
      <c r="P257" s="656"/>
      <c r="Q257" s="657"/>
      <c r="R257" s="704"/>
      <c r="S257" s="3180"/>
    </row>
    <row r="258" spans="7:19" ht="20.100000000000001" customHeight="1">
      <c r="G258" s="1047"/>
      <c r="H258" s="655"/>
      <c r="I258" s="655"/>
      <c r="J258" s="655"/>
      <c r="K258" s="655"/>
      <c r="L258" s="655"/>
      <c r="M258" s="655"/>
      <c r="N258" s="1310"/>
      <c r="O258" s="655"/>
      <c r="P258" s="656"/>
      <c r="Q258" s="657"/>
      <c r="R258" s="704"/>
      <c r="S258" s="3180"/>
    </row>
    <row r="259" spans="7:19" ht="20.100000000000001" customHeight="1">
      <c r="G259" s="1047"/>
      <c r="H259" s="655"/>
      <c r="I259" s="655"/>
      <c r="J259" s="655"/>
      <c r="K259" s="655"/>
      <c r="L259" s="655"/>
      <c r="M259" s="655"/>
      <c r="N259" s="1310"/>
      <c r="O259" s="655"/>
      <c r="P259" s="656"/>
      <c r="Q259" s="657"/>
      <c r="R259" s="704"/>
      <c r="S259" s="3180"/>
    </row>
    <row r="260" spans="7:19" ht="20.100000000000001" customHeight="1">
      <c r="G260" s="1047"/>
      <c r="H260" s="655"/>
      <c r="I260" s="655"/>
      <c r="J260" s="655"/>
      <c r="K260" s="655"/>
      <c r="L260" s="655"/>
      <c r="M260" s="655"/>
      <c r="N260" s="1310"/>
      <c r="O260" s="655"/>
      <c r="P260" s="656"/>
      <c r="Q260" s="657"/>
      <c r="R260" s="704"/>
      <c r="S260" s="3180"/>
    </row>
    <row r="261" spans="7:19" ht="20.100000000000001" customHeight="1">
      <c r="G261" s="1047"/>
      <c r="H261" s="655"/>
      <c r="I261" s="655"/>
      <c r="J261" s="655"/>
      <c r="K261" s="655"/>
      <c r="L261" s="655"/>
      <c r="M261" s="655"/>
      <c r="N261" s="1310"/>
      <c r="O261" s="655"/>
      <c r="P261" s="656"/>
      <c r="Q261" s="657"/>
      <c r="R261" s="704"/>
      <c r="S261" s="3180"/>
    </row>
    <row r="262" spans="7:19" ht="20.100000000000001" customHeight="1">
      <c r="G262" s="1047"/>
      <c r="H262" s="655"/>
      <c r="I262" s="655"/>
      <c r="J262" s="655"/>
      <c r="K262" s="655"/>
      <c r="L262" s="655"/>
      <c r="M262" s="655"/>
      <c r="N262" s="1310"/>
      <c r="O262" s="655"/>
      <c r="P262" s="656"/>
      <c r="Q262" s="657"/>
      <c r="R262" s="704"/>
      <c r="S262" s="3180"/>
    </row>
    <row r="263" spans="7:19" ht="20.100000000000001" customHeight="1">
      <c r="G263" s="1047"/>
      <c r="H263" s="655"/>
      <c r="I263" s="655"/>
      <c r="J263" s="655"/>
      <c r="K263" s="655"/>
      <c r="L263" s="655"/>
      <c r="M263" s="655"/>
      <c r="N263" s="1310"/>
      <c r="O263" s="655"/>
      <c r="P263" s="656"/>
      <c r="Q263" s="657"/>
      <c r="R263" s="704"/>
      <c r="S263" s="3180"/>
    </row>
    <row r="264" spans="7:19" ht="20.100000000000001" customHeight="1">
      <c r="G264" s="1047"/>
      <c r="H264" s="655"/>
      <c r="I264" s="655"/>
      <c r="J264" s="655"/>
      <c r="K264" s="655"/>
      <c r="L264" s="655"/>
      <c r="M264" s="655"/>
      <c r="N264" s="1310"/>
      <c r="O264" s="655"/>
      <c r="P264" s="656"/>
      <c r="Q264" s="657"/>
      <c r="R264" s="704"/>
      <c r="S264" s="3180"/>
    </row>
    <row r="265" spans="7:19" ht="20.100000000000001" customHeight="1">
      <c r="G265" s="1047"/>
      <c r="H265" s="655"/>
      <c r="I265" s="655"/>
      <c r="J265" s="655"/>
      <c r="K265" s="655"/>
      <c r="L265" s="655"/>
      <c r="M265" s="655"/>
      <c r="N265" s="1310"/>
      <c r="O265" s="655"/>
      <c r="P265" s="656"/>
      <c r="Q265" s="657"/>
      <c r="R265" s="704"/>
      <c r="S265" s="3180"/>
    </row>
    <row r="266" spans="7:19" ht="20.100000000000001" customHeight="1">
      <c r="G266" s="1047"/>
      <c r="H266" s="655"/>
      <c r="I266" s="655"/>
      <c r="J266" s="655"/>
      <c r="K266" s="655"/>
      <c r="L266" s="655"/>
      <c r="M266" s="655"/>
      <c r="N266" s="1310"/>
      <c r="O266" s="655"/>
      <c r="P266" s="656"/>
      <c r="Q266" s="657"/>
      <c r="R266" s="704"/>
      <c r="S266" s="3180"/>
    </row>
    <row r="267" spans="7:19" ht="20.100000000000001" customHeight="1">
      <c r="G267" s="1047"/>
      <c r="H267" s="655"/>
      <c r="I267" s="655"/>
      <c r="J267" s="655"/>
      <c r="K267" s="655"/>
      <c r="L267" s="655"/>
      <c r="M267" s="655"/>
      <c r="N267" s="1310"/>
      <c r="O267" s="655"/>
      <c r="P267" s="656"/>
      <c r="Q267" s="657"/>
      <c r="R267" s="704"/>
      <c r="S267" s="3180"/>
    </row>
    <row r="268" spans="7:19" ht="20.100000000000001" customHeight="1">
      <c r="G268" s="1047"/>
      <c r="H268" s="655"/>
      <c r="I268" s="655"/>
      <c r="J268" s="655"/>
      <c r="K268" s="655"/>
      <c r="L268" s="655"/>
      <c r="M268" s="655"/>
      <c r="N268" s="1310"/>
      <c r="O268" s="655"/>
      <c r="P268" s="656"/>
      <c r="Q268" s="657"/>
      <c r="R268" s="704"/>
      <c r="S268" s="3180"/>
    </row>
    <row r="269" spans="7:19" ht="20.100000000000001" customHeight="1">
      <c r="G269" s="1047"/>
      <c r="H269" s="655"/>
      <c r="I269" s="655"/>
      <c r="J269" s="655"/>
      <c r="K269" s="655"/>
      <c r="L269" s="655"/>
      <c r="M269" s="655"/>
      <c r="N269" s="1310"/>
      <c r="O269" s="655"/>
      <c r="P269" s="656"/>
      <c r="Q269" s="657"/>
      <c r="R269" s="704"/>
      <c r="S269" s="3180"/>
    </row>
    <row r="270" spans="7:19" ht="20.100000000000001" customHeight="1">
      <c r="G270" s="1047"/>
      <c r="H270" s="655"/>
      <c r="I270" s="655"/>
      <c r="J270" s="655"/>
      <c r="K270" s="655"/>
      <c r="L270" s="655"/>
      <c r="M270" s="655"/>
      <c r="N270" s="1310"/>
      <c r="O270" s="655"/>
      <c r="P270" s="656"/>
      <c r="Q270" s="657"/>
      <c r="R270" s="704"/>
      <c r="S270" s="3180"/>
    </row>
    <row r="271" spans="7:19" ht="20.100000000000001" customHeight="1">
      <c r="G271" s="1047"/>
      <c r="H271" s="655"/>
      <c r="I271" s="655"/>
      <c r="J271" s="655"/>
      <c r="K271" s="655"/>
      <c r="L271" s="655"/>
      <c r="M271" s="655"/>
      <c r="N271" s="1310"/>
      <c r="O271" s="655"/>
      <c r="P271" s="656"/>
      <c r="Q271" s="657"/>
      <c r="R271" s="704"/>
      <c r="S271" s="3180"/>
    </row>
    <row r="272" spans="7:19" ht="20.100000000000001" customHeight="1">
      <c r="G272" s="1047"/>
      <c r="H272" s="655"/>
      <c r="I272" s="655"/>
      <c r="J272" s="655"/>
      <c r="K272" s="655"/>
      <c r="L272" s="655"/>
      <c r="M272" s="655"/>
      <c r="N272" s="1310"/>
      <c r="O272" s="655"/>
      <c r="P272" s="656"/>
      <c r="Q272" s="657"/>
      <c r="R272" s="704"/>
      <c r="S272" s="3180"/>
    </row>
    <row r="273" spans="7:19" ht="20.100000000000001" customHeight="1">
      <c r="G273" s="1047"/>
      <c r="H273" s="655"/>
      <c r="I273" s="655"/>
      <c r="J273" s="655"/>
      <c r="K273" s="655"/>
      <c r="L273" s="655"/>
      <c r="M273" s="655"/>
      <c r="N273" s="1310"/>
      <c r="O273" s="655"/>
      <c r="P273" s="656"/>
      <c r="Q273" s="657"/>
      <c r="R273" s="704"/>
      <c r="S273" s="3180"/>
    </row>
    <row r="274" spans="7:19" ht="20.100000000000001" customHeight="1">
      <c r="G274" s="1047"/>
      <c r="H274" s="655"/>
      <c r="I274" s="655"/>
      <c r="J274" s="655"/>
      <c r="K274" s="655"/>
      <c r="L274" s="655"/>
      <c r="M274" s="655"/>
      <c r="N274" s="1310"/>
      <c r="O274" s="655"/>
      <c r="P274" s="656"/>
      <c r="Q274" s="657"/>
      <c r="R274" s="704"/>
      <c r="S274" s="3180"/>
    </row>
    <row r="275" spans="7:19" ht="20.100000000000001" customHeight="1">
      <c r="G275" s="1047"/>
      <c r="H275" s="655"/>
      <c r="I275" s="655"/>
      <c r="J275" s="655"/>
      <c r="K275" s="655"/>
      <c r="L275" s="655"/>
      <c r="M275" s="655"/>
      <c r="N275" s="1310"/>
      <c r="O275" s="655"/>
      <c r="P275" s="656"/>
      <c r="Q275" s="657"/>
      <c r="R275" s="704"/>
      <c r="S275" s="3180"/>
    </row>
    <row r="276" spans="7:19" ht="20.100000000000001" customHeight="1">
      <c r="G276" s="1047"/>
      <c r="H276" s="655"/>
      <c r="I276" s="655"/>
      <c r="J276" s="655"/>
      <c r="K276" s="655"/>
      <c r="L276" s="655"/>
      <c r="M276" s="655"/>
      <c r="N276" s="1310"/>
      <c r="O276" s="655"/>
      <c r="P276" s="656"/>
      <c r="Q276" s="657"/>
      <c r="R276" s="704"/>
      <c r="S276" s="3180"/>
    </row>
    <row r="277" spans="7:19" ht="20.100000000000001" customHeight="1">
      <c r="G277" s="1047"/>
      <c r="H277" s="655"/>
      <c r="I277" s="655"/>
      <c r="J277" s="655"/>
      <c r="K277" s="655"/>
      <c r="L277" s="655"/>
      <c r="M277" s="655"/>
      <c r="N277" s="1310"/>
      <c r="O277" s="655"/>
      <c r="P277" s="656"/>
      <c r="Q277" s="657"/>
      <c r="R277" s="704"/>
      <c r="S277" s="3180"/>
    </row>
    <row r="278" spans="7:19" ht="20.100000000000001" customHeight="1">
      <c r="G278" s="1047"/>
      <c r="H278" s="655"/>
      <c r="I278" s="655"/>
      <c r="J278" s="655"/>
      <c r="K278" s="655"/>
      <c r="L278" s="655"/>
      <c r="M278" s="655"/>
      <c r="N278" s="1310"/>
      <c r="O278" s="655"/>
      <c r="P278" s="656"/>
      <c r="Q278" s="657"/>
      <c r="R278" s="704"/>
      <c r="S278" s="3180"/>
    </row>
    <row r="279" spans="7:19" ht="20.100000000000001" customHeight="1">
      <c r="G279" s="1047"/>
      <c r="H279" s="655"/>
      <c r="I279" s="655"/>
      <c r="J279" s="655"/>
      <c r="K279" s="655"/>
      <c r="L279" s="655"/>
      <c r="M279" s="655"/>
      <c r="N279" s="1310"/>
      <c r="O279" s="655"/>
      <c r="P279" s="656"/>
      <c r="Q279" s="657"/>
      <c r="R279" s="704"/>
      <c r="S279" s="3180"/>
    </row>
    <row r="280" spans="7:19" ht="20.100000000000001" customHeight="1">
      <c r="G280" s="1047"/>
      <c r="H280" s="655"/>
      <c r="I280" s="655"/>
      <c r="J280" s="655"/>
      <c r="K280" s="655"/>
      <c r="L280" s="655"/>
      <c r="M280" s="655"/>
      <c r="N280" s="1310"/>
      <c r="O280" s="655"/>
      <c r="P280" s="656"/>
      <c r="Q280" s="657"/>
      <c r="R280" s="704"/>
      <c r="S280" s="3180"/>
    </row>
    <row r="281" spans="7:19" ht="20.100000000000001" customHeight="1">
      <c r="G281" s="1047"/>
      <c r="H281" s="655"/>
      <c r="I281" s="655"/>
      <c r="J281" s="655"/>
      <c r="K281" s="655"/>
      <c r="L281" s="655"/>
      <c r="M281" s="655"/>
      <c r="N281" s="1310"/>
      <c r="O281" s="655"/>
      <c r="P281" s="656"/>
      <c r="Q281" s="657"/>
      <c r="R281" s="704"/>
      <c r="S281" s="3180"/>
    </row>
    <row r="282" spans="7:19" ht="20.100000000000001" customHeight="1">
      <c r="G282" s="1047"/>
      <c r="H282" s="655"/>
      <c r="I282" s="655"/>
      <c r="J282" s="655"/>
      <c r="K282" s="655"/>
      <c r="L282" s="655"/>
      <c r="M282" s="655"/>
      <c r="N282" s="1310"/>
      <c r="O282" s="655"/>
      <c r="P282" s="656"/>
      <c r="Q282" s="657"/>
      <c r="R282" s="704"/>
      <c r="S282" s="3180"/>
    </row>
    <row r="283" spans="7:19" ht="20.100000000000001" customHeight="1">
      <c r="G283" s="1047"/>
      <c r="H283" s="655"/>
      <c r="I283" s="655"/>
      <c r="J283" s="655"/>
      <c r="K283" s="655"/>
      <c r="L283" s="655"/>
      <c r="M283" s="655"/>
      <c r="N283" s="1310"/>
      <c r="O283" s="655"/>
      <c r="P283" s="656"/>
      <c r="Q283" s="657"/>
      <c r="R283" s="704"/>
      <c r="S283" s="3180"/>
    </row>
    <row r="284" spans="7:19" ht="20.100000000000001" customHeight="1">
      <c r="G284" s="1047"/>
      <c r="H284" s="655"/>
      <c r="I284" s="655"/>
      <c r="J284" s="655"/>
      <c r="K284" s="655"/>
      <c r="L284" s="655"/>
      <c r="M284" s="655"/>
      <c r="N284" s="1310"/>
      <c r="O284" s="655"/>
      <c r="P284" s="656"/>
      <c r="Q284" s="657"/>
      <c r="R284" s="704"/>
      <c r="S284" s="3180"/>
    </row>
    <row r="285" spans="7:19" ht="20.100000000000001" customHeight="1">
      <c r="G285" s="1047"/>
      <c r="H285" s="655"/>
      <c r="I285" s="655"/>
      <c r="J285" s="655"/>
      <c r="K285" s="655"/>
      <c r="L285" s="655"/>
      <c r="M285" s="655"/>
      <c r="N285" s="1310"/>
      <c r="O285" s="655"/>
      <c r="P285" s="656"/>
      <c r="Q285" s="657"/>
      <c r="R285" s="704"/>
      <c r="S285" s="3180"/>
    </row>
    <row r="286" spans="7:19" ht="20.100000000000001" customHeight="1">
      <c r="G286" s="1047"/>
      <c r="H286" s="655"/>
      <c r="I286" s="655"/>
      <c r="J286" s="655"/>
      <c r="K286" s="655"/>
      <c r="L286" s="655"/>
      <c r="M286" s="655"/>
      <c r="N286" s="1310"/>
      <c r="O286" s="655"/>
      <c r="P286" s="656"/>
      <c r="Q286" s="657"/>
      <c r="R286" s="704"/>
      <c r="S286" s="3180"/>
    </row>
    <row r="287" spans="7:19" ht="20.100000000000001" customHeight="1">
      <c r="G287" s="1047"/>
      <c r="H287" s="655"/>
      <c r="I287" s="655"/>
      <c r="J287" s="655"/>
      <c r="K287" s="655"/>
      <c r="L287" s="655"/>
      <c r="M287" s="655"/>
      <c r="N287" s="1310"/>
      <c r="O287" s="655"/>
      <c r="P287" s="656"/>
      <c r="Q287" s="657"/>
      <c r="R287" s="704"/>
      <c r="S287" s="3180"/>
    </row>
    <row r="288" spans="7:19" ht="20.100000000000001" customHeight="1">
      <c r="G288" s="1047"/>
      <c r="H288" s="655"/>
      <c r="I288" s="655"/>
      <c r="J288" s="655"/>
      <c r="K288" s="655"/>
      <c r="L288" s="655"/>
      <c r="M288" s="655"/>
      <c r="N288" s="1310"/>
      <c r="O288" s="655"/>
      <c r="P288" s="656"/>
      <c r="Q288" s="657"/>
      <c r="R288" s="704"/>
      <c r="S288" s="3180"/>
    </row>
    <row r="289" spans="7:19" ht="20.100000000000001" customHeight="1">
      <c r="G289" s="1047"/>
      <c r="H289" s="655"/>
      <c r="I289" s="655"/>
      <c r="J289" s="655"/>
      <c r="K289" s="655"/>
      <c r="L289" s="655"/>
      <c r="M289" s="655"/>
      <c r="N289" s="1310"/>
      <c r="O289" s="655"/>
      <c r="P289" s="656"/>
      <c r="Q289" s="657"/>
      <c r="R289" s="704"/>
      <c r="S289" s="3180"/>
    </row>
    <row r="290" spans="7:19" ht="20.100000000000001" customHeight="1">
      <c r="G290" s="1047"/>
      <c r="H290" s="655"/>
      <c r="I290" s="655"/>
      <c r="J290" s="655"/>
      <c r="K290" s="655"/>
      <c r="L290" s="655"/>
      <c r="M290" s="655"/>
      <c r="N290" s="1310"/>
      <c r="O290" s="655"/>
      <c r="P290" s="656"/>
      <c r="Q290" s="657"/>
      <c r="R290" s="704"/>
      <c r="S290" s="3180"/>
    </row>
    <row r="291" spans="7:19" ht="20.100000000000001" customHeight="1">
      <c r="G291" s="1047"/>
      <c r="H291" s="655"/>
      <c r="I291" s="655"/>
      <c r="J291" s="655"/>
      <c r="K291" s="655"/>
      <c r="L291" s="655"/>
      <c r="M291" s="655"/>
      <c r="N291" s="1310"/>
      <c r="O291" s="655"/>
      <c r="P291" s="656"/>
      <c r="Q291" s="657"/>
      <c r="R291" s="704"/>
      <c r="S291" s="3180"/>
    </row>
    <row r="292" spans="7:19" ht="20.100000000000001" customHeight="1">
      <c r="G292" s="1047"/>
      <c r="H292" s="655"/>
      <c r="I292" s="655"/>
      <c r="J292" s="655"/>
      <c r="K292" s="655"/>
      <c r="L292" s="655"/>
      <c r="M292" s="655"/>
      <c r="N292" s="1310"/>
      <c r="O292" s="655"/>
      <c r="P292" s="656"/>
      <c r="Q292" s="657"/>
      <c r="R292" s="704"/>
      <c r="S292" s="3180"/>
    </row>
    <row r="293" spans="7:19" ht="20.100000000000001" customHeight="1">
      <c r="G293" s="1047"/>
      <c r="H293" s="655"/>
      <c r="I293" s="655"/>
      <c r="J293" s="655"/>
      <c r="K293" s="655"/>
      <c r="L293" s="655"/>
      <c r="M293" s="655"/>
      <c r="N293" s="1310"/>
      <c r="O293" s="655"/>
      <c r="P293" s="656"/>
      <c r="Q293" s="657"/>
      <c r="R293" s="704"/>
      <c r="S293" s="3180"/>
    </row>
    <row r="294" spans="7:19" ht="20.100000000000001" customHeight="1">
      <c r="G294" s="1047"/>
      <c r="H294" s="655"/>
      <c r="I294" s="655"/>
      <c r="J294" s="655"/>
      <c r="K294" s="655"/>
      <c r="L294" s="655"/>
      <c r="M294" s="655"/>
      <c r="N294" s="1310"/>
      <c r="O294" s="655"/>
      <c r="P294" s="656"/>
      <c r="Q294" s="657"/>
      <c r="R294" s="704"/>
      <c r="S294" s="3180"/>
    </row>
    <row r="295" spans="7:19" ht="20.100000000000001" customHeight="1">
      <c r="G295" s="1047"/>
      <c r="H295" s="655"/>
      <c r="I295" s="655"/>
      <c r="J295" s="655"/>
      <c r="K295" s="655"/>
      <c r="L295" s="655"/>
      <c r="M295" s="655"/>
      <c r="N295" s="1310"/>
      <c r="O295" s="655"/>
      <c r="P295" s="656"/>
      <c r="Q295" s="657"/>
      <c r="R295" s="704"/>
      <c r="S295" s="3180"/>
    </row>
    <row r="296" spans="7:19" ht="20.100000000000001" customHeight="1">
      <c r="G296" s="1047"/>
      <c r="H296" s="655"/>
      <c r="I296" s="655"/>
      <c r="J296" s="655"/>
      <c r="K296" s="655"/>
      <c r="L296" s="655"/>
      <c r="M296" s="655"/>
      <c r="N296" s="1310"/>
      <c r="O296" s="655"/>
      <c r="P296" s="656"/>
      <c r="Q296" s="657"/>
      <c r="R296" s="704"/>
      <c r="S296" s="3180"/>
    </row>
    <row r="297" spans="7:19" ht="20.100000000000001" customHeight="1">
      <c r="G297" s="1047"/>
      <c r="H297" s="655"/>
      <c r="I297" s="655"/>
      <c r="J297" s="655"/>
      <c r="K297" s="655"/>
      <c r="L297" s="655"/>
      <c r="M297" s="655"/>
      <c r="N297" s="1310"/>
      <c r="O297" s="655"/>
      <c r="P297" s="656"/>
      <c r="Q297" s="657"/>
      <c r="R297" s="704"/>
      <c r="S297" s="3180"/>
    </row>
    <row r="298" spans="7:19" ht="20.100000000000001" customHeight="1">
      <c r="G298" s="1047"/>
      <c r="H298" s="655"/>
      <c r="I298" s="655"/>
      <c r="J298" s="655"/>
      <c r="K298" s="655"/>
      <c r="L298" s="655"/>
      <c r="M298" s="655"/>
      <c r="N298" s="1310"/>
      <c r="O298" s="655"/>
      <c r="P298" s="656"/>
      <c r="Q298" s="657"/>
      <c r="R298" s="704"/>
      <c r="S298" s="3180"/>
    </row>
    <row r="299" spans="7:19" ht="20.100000000000001" customHeight="1">
      <c r="G299" s="1047"/>
      <c r="H299" s="655"/>
      <c r="I299" s="655"/>
      <c r="J299" s="655"/>
      <c r="K299" s="655"/>
      <c r="L299" s="655"/>
      <c r="M299" s="655"/>
      <c r="N299" s="1310"/>
      <c r="O299" s="655"/>
      <c r="P299" s="656"/>
      <c r="Q299" s="657"/>
      <c r="R299" s="704"/>
      <c r="S299" s="3180"/>
    </row>
    <row r="300" spans="7:19" ht="20.100000000000001" customHeight="1">
      <c r="G300" s="1047"/>
      <c r="H300" s="655"/>
      <c r="I300" s="655"/>
      <c r="J300" s="655"/>
      <c r="K300" s="655"/>
      <c r="L300" s="655"/>
      <c r="M300" s="655"/>
      <c r="N300" s="1310"/>
      <c r="O300" s="655"/>
      <c r="P300" s="656"/>
      <c r="Q300" s="657"/>
      <c r="R300" s="704"/>
      <c r="S300" s="3180"/>
    </row>
    <row r="301" spans="7:19" ht="20.100000000000001" customHeight="1">
      <c r="G301" s="1047"/>
      <c r="H301" s="655"/>
      <c r="I301" s="655"/>
      <c r="J301" s="655"/>
      <c r="K301" s="655"/>
      <c r="L301" s="655"/>
      <c r="M301" s="655"/>
      <c r="N301" s="1310"/>
      <c r="O301" s="655"/>
      <c r="P301" s="656"/>
      <c r="Q301" s="657"/>
      <c r="R301" s="704"/>
      <c r="S301" s="3180"/>
    </row>
    <row r="302" spans="7:19" ht="20.100000000000001" customHeight="1">
      <c r="G302" s="1047"/>
      <c r="H302" s="655"/>
      <c r="I302" s="655"/>
      <c r="J302" s="655"/>
      <c r="K302" s="655"/>
      <c r="L302" s="655"/>
      <c r="M302" s="655"/>
      <c r="N302" s="1310"/>
      <c r="O302" s="655"/>
      <c r="P302" s="656"/>
      <c r="Q302" s="657"/>
      <c r="R302" s="704"/>
      <c r="S302" s="3180"/>
    </row>
    <row r="303" spans="7:19" ht="20.100000000000001" customHeight="1">
      <c r="G303" s="1047"/>
      <c r="H303" s="655"/>
      <c r="I303" s="655"/>
      <c r="J303" s="655"/>
      <c r="K303" s="655"/>
      <c r="L303" s="655"/>
      <c r="M303" s="655"/>
      <c r="N303" s="1310"/>
      <c r="O303" s="655"/>
      <c r="P303" s="656"/>
      <c r="Q303" s="657"/>
      <c r="R303" s="704"/>
      <c r="S303" s="3180"/>
    </row>
    <row r="304" spans="7:19" ht="20.100000000000001" customHeight="1">
      <c r="G304" s="1047"/>
      <c r="H304" s="655"/>
      <c r="I304" s="655"/>
      <c r="J304" s="655"/>
      <c r="K304" s="655"/>
      <c r="L304" s="655"/>
      <c r="M304" s="655"/>
      <c r="N304" s="1310"/>
      <c r="O304" s="655"/>
      <c r="P304" s="656"/>
      <c r="Q304" s="657"/>
      <c r="R304" s="704"/>
      <c r="S304" s="3180"/>
    </row>
    <row r="305" spans="7:19" ht="20.100000000000001" customHeight="1">
      <c r="G305" s="1047"/>
      <c r="H305" s="655"/>
      <c r="I305" s="655"/>
      <c r="J305" s="655"/>
      <c r="K305" s="655"/>
      <c r="L305" s="655"/>
      <c r="M305" s="655"/>
      <c r="N305" s="1310"/>
      <c r="O305" s="655"/>
      <c r="P305" s="656"/>
      <c r="Q305" s="657"/>
      <c r="R305" s="704"/>
      <c r="S305" s="3180"/>
    </row>
    <row r="306" spans="7:19" ht="20.100000000000001" customHeight="1">
      <c r="G306" s="1047"/>
      <c r="H306" s="655"/>
      <c r="I306" s="655"/>
      <c r="J306" s="655"/>
      <c r="K306" s="655"/>
      <c r="L306" s="655"/>
      <c r="M306" s="655"/>
      <c r="N306" s="1310"/>
      <c r="O306" s="655"/>
      <c r="P306" s="656"/>
      <c r="Q306" s="657"/>
      <c r="R306" s="704"/>
      <c r="S306" s="3180"/>
    </row>
    <row r="307" spans="7:19" ht="20.100000000000001" customHeight="1">
      <c r="G307" s="1047"/>
      <c r="H307" s="655"/>
      <c r="I307" s="655"/>
      <c r="J307" s="655"/>
      <c r="K307" s="655"/>
      <c r="L307" s="655"/>
      <c r="M307" s="655"/>
      <c r="N307" s="1310"/>
      <c r="O307" s="655"/>
      <c r="P307" s="656"/>
      <c r="Q307" s="657"/>
      <c r="R307" s="704"/>
      <c r="S307" s="3180"/>
    </row>
    <row r="308" spans="7:19" ht="20.100000000000001" customHeight="1">
      <c r="G308" s="1047"/>
      <c r="H308" s="655"/>
      <c r="I308" s="655"/>
      <c r="J308" s="655"/>
      <c r="K308" s="655"/>
      <c r="L308" s="655"/>
      <c r="M308" s="655"/>
      <c r="N308" s="1310"/>
      <c r="O308" s="655"/>
      <c r="P308" s="656"/>
      <c r="Q308" s="657"/>
      <c r="R308" s="704"/>
      <c r="S308" s="3180"/>
    </row>
    <row r="309" spans="7:19" ht="20.100000000000001" customHeight="1">
      <c r="G309" s="1047"/>
      <c r="H309" s="655"/>
      <c r="I309" s="655"/>
      <c r="J309" s="655"/>
      <c r="K309" s="655"/>
      <c r="L309" s="655"/>
      <c r="M309" s="655"/>
      <c r="N309" s="1310"/>
      <c r="O309" s="655"/>
      <c r="P309" s="656"/>
      <c r="Q309" s="657"/>
      <c r="R309" s="704"/>
      <c r="S309" s="3180"/>
    </row>
    <row r="310" spans="7:19" ht="20.100000000000001" customHeight="1">
      <c r="G310" s="1047"/>
      <c r="H310" s="655"/>
      <c r="I310" s="655"/>
      <c r="J310" s="655"/>
      <c r="K310" s="655"/>
      <c r="L310" s="655"/>
      <c r="M310" s="655"/>
      <c r="N310" s="1310"/>
      <c r="O310" s="655"/>
      <c r="P310" s="656"/>
      <c r="Q310" s="657"/>
      <c r="R310" s="704"/>
      <c r="S310" s="3180"/>
    </row>
    <row r="311" spans="7:19" ht="20.100000000000001" customHeight="1">
      <c r="G311" s="1047"/>
      <c r="H311" s="655"/>
      <c r="I311" s="655"/>
      <c r="J311" s="655"/>
      <c r="K311" s="655"/>
      <c r="L311" s="655"/>
      <c r="M311" s="655"/>
      <c r="N311" s="1310"/>
      <c r="O311" s="655"/>
      <c r="P311" s="656"/>
      <c r="Q311" s="657"/>
      <c r="R311" s="704"/>
      <c r="S311" s="3180"/>
    </row>
    <row r="312" spans="7:19" ht="20.100000000000001" customHeight="1">
      <c r="G312" s="1047"/>
      <c r="H312" s="655"/>
      <c r="I312" s="655"/>
      <c r="J312" s="655"/>
      <c r="K312" s="655"/>
      <c r="L312" s="655"/>
      <c r="M312" s="655"/>
      <c r="N312" s="1310"/>
      <c r="O312" s="655"/>
      <c r="P312" s="656"/>
      <c r="Q312" s="657"/>
      <c r="R312" s="704"/>
      <c r="S312" s="3180"/>
    </row>
    <row r="313" spans="7:19" ht="20.100000000000001" customHeight="1">
      <c r="G313" s="1047"/>
      <c r="H313" s="655"/>
      <c r="I313" s="655"/>
      <c r="J313" s="655"/>
      <c r="K313" s="655"/>
      <c r="L313" s="655"/>
      <c r="M313" s="655"/>
      <c r="N313" s="1310"/>
      <c r="O313" s="655"/>
      <c r="P313" s="656"/>
      <c r="Q313" s="657"/>
      <c r="R313" s="704"/>
      <c r="S313" s="3180"/>
    </row>
    <row r="314" spans="7:19" ht="20.100000000000001" customHeight="1">
      <c r="G314" s="1047"/>
      <c r="H314" s="655"/>
      <c r="I314" s="655"/>
      <c r="J314" s="655"/>
      <c r="K314" s="655"/>
      <c r="L314" s="655"/>
      <c r="M314" s="655"/>
      <c r="N314" s="1310"/>
      <c r="O314" s="655"/>
      <c r="P314" s="656"/>
      <c r="Q314" s="657"/>
      <c r="R314" s="704"/>
      <c r="S314" s="3180"/>
    </row>
    <row r="315" spans="7:19" ht="20.100000000000001" customHeight="1">
      <c r="G315" s="1047"/>
      <c r="H315" s="655"/>
      <c r="I315" s="655"/>
      <c r="J315" s="655"/>
      <c r="K315" s="655"/>
      <c r="L315" s="655"/>
      <c r="M315" s="655"/>
      <c r="N315" s="1310"/>
      <c r="O315" s="655"/>
      <c r="P315" s="656"/>
      <c r="Q315" s="657"/>
      <c r="R315" s="704"/>
      <c r="S315" s="3180"/>
    </row>
    <row r="316" spans="7:19" ht="20.100000000000001" customHeight="1">
      <c r="G316" s="1047"/>
      <c r="H316" s="655"/>
      <c r="I316" s="655"/>
      <c r="J316" s="655"/>
      <c r="K316" s="655"/>
      <c r="L316" s="655"/>
      <c r="M316" s="655"/>
      <c r="N316" s="1310"/>
      <c r="O316" s="655"/>
      <c r="P316" s="656"/>
      <c r="Q316" s="657"/>
      <c r="R316" s="704"/>
      <c r="S316" s="3180"/>
    </row>
    <row r="317" spans="7:19" ht="20.100000000000001" customHeight="1">
      <c r="G317" s="1047"/>
      <c r="H317" s="655"/>
      <c r="I317" s="655"/>
      <c r="J317" s="655"/>
      <c r="K317" s="655"/>
      <c r="L317" s="655"/>
      <c r="M317" s="655"/>
      <c r="N317" s="1310"/>
      <c r="O317" s="655"/>
      <c r="P317" s="656"/>
      <c r="Q317" s="657"/>
      <c r="R317" s="704"/>
      <c r="S317" s="3180"/>
    </row>
    <row r="318" spans="7:19" ht="20.100000000000001" customHeight="1">
      <c r="G318" s="1047"/>
      <c r="H318" s="655"/>
      <c r="I318" s="655"/>
      <c r="J318" s="655"/>
      <c r="K318" s="655"/>
      <c r="L318" s="655"/>
      <c r="M318" s="655"/>
      <c r="N318" s="1310"/>
      <c r="O318" s="655"/>
      <c r="P318" s="656"/>
      <c r="Q318" s="657"/>
      <c r="R318" s="704"/>
      <c r="S318" s="3180"/>
    </row>
    <row r="319" spans="7:19" ht="20.100000000000001" customHeight="1">
      <c r="G319" s="1047"/>
      <c r="H319" s="655"/>
      <c r="I319" s="655"/>
      <c r="J319" s="655"/>
      <c r="K319" s="655"/>
      <c r="L319" s="655"/>
      <c r="M319" s="655"/>
      <c r="N319" s="1310"/>
      <c r="O319" s="655"/>
      <c r="P319" s="656"/>
      <c r="Q319" s="657"/>
      <c r="R319" s="704"/>
      <c r="S319" s="3180"/>
    </row>
    <row r="320" spans="7:19" ht="20.100000000000001" customHeight="1">
      <c r="G320" s="1047"/>
      <c r="H320" s="655"/>
      <c r="I320" s="655"/>
      <c r="J320" s="655"/>
      <c r="K320" s="655"/>
      <c r="L320" s="655"/>
      <c r="M320" s="655"/>
      <c r="N320" s="1310"/>
      <c r="O320" s="655"/>
      <c r="P320" s="656"/>
      <c r="Q320" s="657"/>
      <c r="R320" s="704"/>
      <c r="S320" s="3180"/>
    </row>
    <row r="321" spans="7:19" ht="20.100000000000001" customHeight="1">
      <c r="G321" s="1047"/>
      <c r="H321" s="655"/>
      <c r="I321" s="655"/>
      <c r="J321" s="655"/>
      <c r="K321" s="655"/>
      <c r="L321" s="655"/>
      <c r="M321" s="655"/>
      <c r="N321" s="1310"/>
      <c r="O321" s="655"/>
      <c r="P321" s="656"/>
      <c r="Q321" s="657"/>
      <c r="R321" s="704"/>
      <c r="S321" s="3180"/>
    </row>
    <row r="322" spans="7:19" ht="20.100000000000001" customHeight="1">
      <c r="G322" s="1047"/>
      <c r="H322" s="655"/>
      <c r="I322" s="655"/>
      <c r="J322" s="655"/>
      <c r="K322" s="655"/>
      <c r="L322" s="655"/>
      <c r="M322" s="655"/>
      <c r="N322" s="1310"/>
      <c r="O322" s="655"/>
      <c r="P322" s="656"/>
      <c r="Q322" s="657"/>
      <c r="R322" s="704"/>
      <c r="S322" s="3180"/>
    </row>
    <row r="323" spans="7:19" ht="20.100000000000001" customHeight="1">
      <c r="G323" s="1047"/>
      <c r="H323" s="655"/>
      <c r="I323" s="655"/>
      <c r="J323" s="655"/>
      <c r="K323" s="655"/>
      <c r="L323" s="655"/>
      <c r="M323" s="655"/>
      <c r="N323" s="1310"/>
      <c r="O323" s="655"/>
      <c r="P323" s="656"/>
      <c r="Q323" s="657"/>
      <c r="R323" s="704"/>
      <c r="S323" s="3180"/>
    </row>
    <row r="324" spans="7:19" ht="20.100000000000001" customHeight="1">
      <c r="G324" s="1047"/>
      <c r="H324" s="655"/>
      <c r="I324" s="655"/>
      <c r="J324" s="655"/>
      <c r="K324" s="655"/>
      <c r="L324" s="655"/>
      <c r="M324" s="655"/>
      <c r="N324" s="1310"/>
      <c r="O324" s="655"/>
      <c r="P324" s="656"/>
      <c r="Q324" s="657"/>
      <c r="R324" s="704"/>
      <c r="S324" s="3180"/>
    </row>
    <row r="325" spans="7:19" ht="20.100000000000001" customHeight="1">
      <c r="G325" s="1047"/>
      <c r="H325" s="655"/>
      <c r="I325" s="655"/>
      <c r="J325" s="655"/>
      <c r="K325" s="655"/>
      <c r="L325" s="655"/>
      <c r="M325" s="655"/>
      <c r="N325" s="1310"/>
      <c r="O325" s="655"/>
      <c r="P325" s="656"/>
      <c r="Q325" s="657"/>
      <c r="R325" s="704"/>
      <c r="S325" s="3180"/>
    </row>
    <row r="326" spans="7:19" ht="20.100000000000001" customHeight="1">
      <c r="G326" s="1047"/>
      <c r="H326" s="655"/>
      <c r="I326" s="655"/>
      <c r="J326" s="655"/>
      <c r="K326" s="655"/>
      <c r="L326" s="655"/>
      <c r="M326" s="655"/>
      <c r="N326" s="1310"/>
      <c r="O326" s="655"/>
      <c r="P326" s="656"/>
      <c r="Q326" s="657"/>
      <c r="R326" s="704"/>
      <c r="S326" s="3180"/>
    </row>
    <row r="327" spans="7:19" ht="20.100000000000001" customHeight="1">
      <c r="G327" s="1047"/>
      <c r="H327" s="655"/>
      <c r="I327" s="655"/>
      <c r="J327" s="655"/>
      <c r="K327" s="655"/>
      <c r="L327" s="655"/>
      <c r="M327" s="655"/>
      <c r="N327" s="1310"/>
      <c r="O327" s="655"/>
      <c r="P327" s="656"/>
      <c r="Q327" s="657"/>
      <c r="R327" s="704"/>
      <c r="S327" s="3180"/>
    </row>
    <row r="328" spans="7:19" ht="20.100000000000001" customHeight="1">
      <c r="G328" s="1047"/>
      <c r="H328" s="655"/>
      <c r="I328" s="655"/>
      <c r="J328" s="655"/>
      <c r="K328" s="655"/>
      <c r="L328" s="655"/>
      <c r="M328" s="655"/>
      <c r="N328" s="1310"/>
      <c r="O328" s="655"/>
      <c r="P328" s="656"/>
      <c r="Q328" s="657"/>
      <c r="R328" s="704"/>
      <c r="S328" s="3180"/>
    </row>
    <row r="329" spans="7:19" ht="20.100000000000001" customHeight="1">
      <c r="G329" s="1047"/>
      <c r="H329" s="655"/>
      <c r="I329" s="655"/>
      <c r="J329" s="655"/>
      <c r="K329" s="655"/>
      <c r="L329" s="655"/>
      <c r="M329" s="655"/>
      <c r="N329" s="1310"/>
      <c r="O329" s="655"/>
      <c r="P329" s="656"/>
      <c r="Q329" s="657"/>
      <c r="R329" s="704"/>
      <c r="S329" s="3180"/>
    </row>
    <row r="330" spans="7:19" ht="20.100000000000001" customHeight="1">
      <c r="G330" s="1047"/>
      <c r="H330" s="655"/>
      <c r="I330" s="655"/>
      <c r="J330" s="655"/>
      <c r="K330" s="655"/>
      <c r="L330" s="655"/>
      <c r="M330" s="655"/>
      <c r="N330" s="1310"/>
      <c r="O330" s="655"/>
      <c r="P330" s="656"/>
      <c r="Q330" s="657"/>
      <c r="R330" s="704"/>
      <c r="S330" s="3180"/>
    </row>
    <row r="331" spans="7:19" ht="20.100000000000001" customHeight="1">
      <c r="G331" s="1047"/>
      <c r="H331" s="655"/>
      <c r="I331" s="655"/>
      <c r="J331" s="655"/>
      <c r="K331" s="655"/>
      <c r="L331" s="655"/>
      <c r="M331" s="655"/>
      <c r="N331" s="1310"/>
      <c r="O331" s="655"/>
      <c r="P331" s="656"/>
      <c r="Q331" s="657"/>
      <c r="R331" s="704"/>
      <c r="S331" s="3180"/>
    </row>
    <row r="332" spans="7:19" ht="20.100000000000001" customHeight="1">
      <c r="G332" s="1047"/>
      <c r="H332" s="655"/>
      <c r="I332" s="655"/>
      <c r="J332" s="655"/>
      <c r="K332" s="655"/>
      <c r="L332" s="655"/>
      <c r="M332" s="655"/>
      <c r="N332" s="1310"/>
      <c r="O332" s="655"/>
      <c r="P332" s="656"/>
      <c r="Q332" s="657"/>
      <c r="R332" s="704"/>
      <c r="S332" s="3180"/>
    </row>
    <row r="333" spans="7:19" ht="20.100000000000001" customHeight="1">
      <c r="G333" s="1047"/>
      <c r="H333" s="655"/>
      <c r="I333" s="655"/>
      <c r="J333" s="655"/>
      <c r="K333" s="655"/>
      <c r="L333" s="655"/>
      <c r="M333" s="655"/>
      <c r="N333" s="1310"/>
      <c r="O333" s="655"/>
      <c r="P333" s="656"/>
      <c r="Q333" s="657"/>
      <c r="R333" s="704"/>
      <c r="S333" s="3180"/>
    </row>
    <row r="334" spans="7:19" ht="20.100000000000001" customHeight="1">
      <c r="G334" s="1047"/>
      <c r="H334" s="655"/>
      <c r="I334" s="655"/>
      <c r="J334" s="655"/>
      <c r="K334" s="655"/>
      <c r="L334" s="655"/>
      <c r="M334" s="655"/>
      <c r="N334" s="1310"/>
      <c r="O334" s="655"/>
      <c r="P334" s="656"/>
      <c r="Q334" s="657"/>
      <c r="R334" s="704"/>
      <c r="S334" s="3180"/>
    </row>
    <row r="335" spans="7:19" ht="20.100000000000001" customHeight="1">
      <c r="G335" s="1047"/>
      <c r="H335" s="655"/>
      <c r="I335" s="655"/>
      <c r="J335" s="655"/>
      <c r="K335" s="655"/>
      <c r="L335" s="655"/>
      <c r="M335" s="655"/>
      <c r="N335" s="1310"/>
      <c r="O335" s="655"/>
      <c r="P335" s="656"/>
      <c r="Q335" s="657"/>
      <c r="R335" s="704"/>
      <c r="S335" s="3180"/>
    </row>
    <row r="336" spans="7:19" ht="20.100000000000001" customHeight="1">
      <c r="G336" s="1047"/>
      <c r="H336" s="655"/>
      <c r="I336" s="655"/>
      <c r="J336" s="655"/>
      <c r="K336" s="655"/>
      <c r="L336" s="655"/>
      <c r="M336" s="655"/>
      <c r="N336" s="1310"/>
      <c r="O336" s="655"/>
      <c r="P336" s="656"/>
      <c r="Q336" s="657"/>
      <c r="R336" s="704"/>
      <c r="S336" s="3180"/>
    </row>
    <row r="337" spans="7:19" ht="20.100000000000001" customHeight="1">
      <c r="G337" s="1047"/>
      <c r="H337" s="655"/>
      <c r="I337" s="655"/>
      <c r="J337" s="655"/>
      <c r="K337" s="655"/>
      <c r="L337" s="655"/>
      <c r="M337" s="655"/>
      <c r="N337" s="1310"/>
      <c r="O337" s="655"/>
      <c r="P337" s="656"/>
      <c r="Q337" s="657"/>
      <c r="R337" s="704"/>
      <c r="S337" s="3180"/>
    </row>
    <row r="338" spans="7:19" ht="20.100000000000001" customHeight="1">
      <c r="G338" s="1047"/>
      <c r="H338" s="655"/>
      <c r="I338" s="655"/>
      <c r="J338" s="655"/>
      <c r="K338" s="655"/>
      <c r="L338" s="655"/>
      <c r="M338" s="655"/>
      <c r="N338" s="1310"/>
      <c r="O338" s="655"/>
      <c r="P338" s="656"/>
      <c r="Q338" s="657"/>
      <c r="R338" s="704"/>
      <c r="S338" s="3180"/>
    </row>
    <row r="339" spans="7:19" ht="20.100000000000001" customHeight="1">
      <c r="G339" s="1047"/>
      <c r="H339" s="655"/>
      <c r="I339" s="655"/>
      <c r="J339" s="655"/>
      <c r="K339" s="655"/>
      <c r="L339" s="655"/>
      <c r="M339" s="655"/>
      <c r="N339" s="1310"/>
      <c r="O339" s="655"/>
      <c r="P339" s="656"/>
      <c r="Q339" s="657"/>
      <c r="R339" s="704"/>
      <c r="S339" s="3180"/>
    </row>
    <row r="340" spans="7:19" ht="20.100000000000001" customHeight="1">
      <c r="G340" s="1047"/>
      <c r="H340" s="655"/>
      <c r="I340" s="655"/>
      <c r="J340" s="655"/>
      <c r="K340" s="655"/>
      <c r="L340" s="655"/>
      <c r="M340" s="655"/>
      <c r="N340" s="1310"/>
      <c r="O340" s="655"/>
      <c r="P340" s="656"/>
      <c r="Q340" s="657"/>
      <c r="R340" s="704"/>
      <c r="S340" s="3180"/>
    </row>
    <row r="341" spans="7:19" ht="20.100000000000001" customHeight="1">
      <c r="G341" s="1047"/>
      <c r="H341" s="655"/>
      <c r="I341" s="655"/>
      <c r="J341" s="655"/>
      <c r="K341" s="655"/>
      <c r="L341" s="655"/>
      <c r="M341" s="655"/>
      <c r="N341" s="1310"/>
      <c r="O341" s="655"/>
      <c r="P341" s="656"/>
      <c r="Q341" s="657"/>
      <c r="R341" s="704"/>
      <c r="S341" s="3180"/>
    </row>
    <row r="342" spans="7:19" ht="20.100000000000001" customHeight="1">
      <c r="G342" s="1047"/>
      <c r="H342" s="655"/>
      <c r="I342" s="655"/>
      <c r="J342" s="655"/>
      <c r="K342" s="655"/>
      <c r="L342" s="655"/>
      <c r="M342" s="655"/>
      <c r="N342" s="1310"/>
      <c r="O342" s="655"/>
      <c r="P342" s="656"/>
      <c r="Q342" s="657"/>
      <c r="R342" s="704"/>
      <c r="S342" s="3180"/>
    </row>
    <row r="343" spans="7:19" ht="20.100000000000001" customHeight="1">
      <c r="G343" s="1047"/>
      <c r="H343" s="655"/>
      <c r="I343" s="655"/>
      <c r="J343" s="655"/>
      <c r="K343" s="655"/>
      <c r="L343" s="655"/>
      <c r="M343" s="655"/>
      <c r="N343" s="1310"/>
      <c r="O343" s="655"/>
      <c r="P343" s="656"/>
      <c r="Q343" s="657"/>
      <c r="R343" s="704"/>
      <c r="S343" s="3180"/>
    </row>
    <row r="344" spans="7:19" ht="20.100000000000001" customHeight="1">
      <c r="G344" s="1047"/>
      <c r="H344" s="655"/>
      <c r="I344" s="655"/>
      <c r="J344" s="655"/>
      <c r="K344" s="655"/>
      <c r="L344" s="655"/>
      <c r="M344" s="655"/>
      <c r="N344" s="1310"/>
      <c r="O344" s="655"/>
      <c r="P344" s="656"/>
      <c r="Q344" s="657"/>
      <c r="R344" s="704"/>
      <c r="S344" s="3180"/>
    </row>
    <row r="345" spans="7:19" ht="20.100000000000001" customHeight="1">
      <c r="G345" s="1047"/>
      <c r="H345" s="655"/>
      <c r="I345" s="655"/>
      <c r="J345" s="655"/>
      <c r="K345" s="655"/>
      <c r="L345" s="655"/>
      <c r="M345" s="655"/>
      <c r="N345" s="1310"/>
      <c r="O345" s="655"/>
      <c r="P345" s="656"/>
      <c r="Q345" s="657"/>
      <c r="R345" s="704"/>
      <c r="S345" s="3180"/>
    </row>
    <row r="346" spans="7:19" ht="20.100000000000001" customHeight="1">
      <c r="G346" s="1047"/>
      <c r="H346" s="655"/>
      <c r="I346" s="655"/>
      <c r="J346" s="655"/>
      <c r="K346" s="655"/>
      <c r="L346" s="655"/>
      <c r="M346" s="655"/>
      <c r="N346" s="1310"/>
      <c r="O346" s="655"/>
      <c r="P346" s="656"/>
      <c r="Q346" s="657"/>
      <c r="R346" s="704"/>
      <c r="S346" s="3180"/>
    </row>
    <row r="347" spans="7:19" ht="20.100000000000001" customHeight="1">
      <c r="G347" s="1047"/>
      <c r="H347" s="655"/>
      <c r="I347" s="655"/>
      <c r="J347" s="655"/>
      <c r="K347" s="655"/>
      <c r="L347" s="655"/>
      <c r="M347" s="655"/>
      <c r="N347" s="1310"/>
      <c r="O347" s="655"/>
      <c r="P347" s="656"/>
      <c r="Q347" s="657"/>
      <c r="R347" s="704"/>
      <c r="S347" s="3180"/>
    </row>
    <row r="348" spans="7:19" ht="20.100000000000001" customHeight="1">
      <c r="G348" s="1047"/>
      <c r="H348" s="655"/>
      <c r="I348" s="655"/>
      <c r="J348" s="655"/>
      <c r="K348" s="655"/>
      <c r="L348" s="655"/>
      <c r="M348" s="655"/>
      <c r="N348" s="1310"/>
      <c r="O348" s="655"/>
      <c r="P348" s="656"/>
      <c r="Q348" s="657"/>
      <c r="R348" s="704"/>
      <c r="S348" s="3180"/>
    </row>
    <row r="349" spans="7:19" ht="20.100000000000001" customHeight="1">
      <c r="G349" s="1047"/>
      <c r="H349" s="655"/>
      <c r="I349" s="655"/>
      <c r="J349" s="655"/>
      <c r="K349" s="655"/>
      <c r="L349" s="655"/>
      <c r="M349" s="655"/>
      <c r="N349" s="1310"/>
      <c r="O349" s="655"/>
      <c r="P349" s="656"/>
      <c r="Q349" s="657"/>
      <c r="R349" s="704"/>
      <c r="S349" s="3180"/>
    </row>
    <row r="350" spans="7:19" ht="20.100000000000001" customHeight="1">
      <c r="G350" s="1047"/>
      <c r="H350" s="655"/>
      <c r="I350" s="655"/>
      <c r="J350" s="655"/>
      <c r="K350" s="655"/>
      <c r="L350" s="655"/>
      <c r="M350" s="655"/>
      <c r="N350" s="1310"/>
      <c r="O350" s="655"/>
      <c r="P350" s="656"/>
      <c r="Q350" s="657"/>
      <c r="R350" s="704"/>
      <c r="S350" s="3180"/>
    </row>
    <row r="351" spans="7:19" ht="20.100000000000001" customHeight="1">
      <c r="G351" s="1047"/>
      <c r="H351" s="655"/>
      <c r="I351" s="655"/>
      <c r="J351" s="655"/>
      <c r="K351" s="655"/>
      <c r="L351" s="655"/>
      <c r="M351" s="655"/>
      <c r="N351" s="1310"/>
      <c r="O351" s="655"/>
      <c r="P351" s="656"/>
      <c r="Q351" s="657"/>
      <c r="R351" s="704"/>
      <c r="S351" s="3180"/>
    </row>
    <row r="352" spans="7:19" ht="20.100000000000001" customHeight="1">
      <c r="G352" s="1047"/>
      <c r="H352" s="655"/>
      <c r="I352" s="655"/>
      <c r="J352" s="655"/>
      <c r="K352" s="655"/>
      <c r="L352" s="655"/>
      <c r="M352" s="655"/>
      <c r="N352" s="1310"/>
      <c r="O352" s="655"/>
      <c r="P352" s="656"/>
      <c r="Q352" s="657"/>
      <c r="R352" s="704"/>
      <c r="S352" s="3180"/>
    </row>
    <row r="353" spans="7:19" ht="20.100000000000001" customHeight="1">
      <c r="G353" s="1047"/>
      <c r="H353" s="655"/>
      <c r="I353" s="655"/>
      <c r="J353" s="655"/>
      <c r="K353" s="655"/>
      <c r="L353" s="655"/>
      <c r="M353" s="655"/>
      <c r="N353" s="1310"/>
      <c r="O353" s="655"/>
      <c r="P353" s="656"/>
      <c r="Q353" s="657"/>
      <c r="R353" s="704"/>
      <c r="S353" s="3180"/>
    </row>
    <row r="354" spans="7:19" ht="20.100000000000001" customHeight="1">
      <c r="G354" s="1047"/>
      <c r="H354" s="655"/>
      <c r="I354" s="655"/>
      <c r="J354" s="655"/>
      <c r="K354" s="655"/>
      <c r="L354" s="655"/>
      <c r="M354" s="655"/>
      <c r="N354" s="1310"/>
      <c r="O354" s="655"/>
      <c r="P354" s="656"/>
      <c r="Q354" s="657"/>
      <c r="R354" s="704"/>
      <c r="S354" s="3180"/>
    </row>
    <row r="355" spans="7:19" ht="20.100000000000001" customHeight="1">
      <c r="G355" s="1047"/>
      <c r="H355" s="655"/>
      <c r="I355" s="655"/>
      <c r="J355" s="655"/>
      <c r="K355" s="655"/>
      <c r="L355" s="655"/>
      <c r="M355" s="655"/>
      <c r="N355" s="1310"/>
      <c r="O355" s="655"/>
      <c r="P355" s="656"/>
      <c r="Q355" s="657"/>
      <c r="R355" s="704"/>
      <c r="S355" s="3180"/>
    </row>
    <row r="356" spans="7:19" ht="20.100000000000001" customHeight="1">
      <c r="G356" s="1047"/>
      <c r="H356" s="655"/>
      <c r="I356" s="655"/>
      <c r="J356" s="655"/>
      <c r="K356" s="655"/>
      <c r="L356" s="655"/>
      <c r="M356" s="655"/>
      <c r="N356" s="1310"/>
      <c r="O356" s="655"/>
      <c r="P356" s="656"/>
      <c r="Q356" s="657"/>
      <c r="R356" s="704"/>
      <c r="S356" s="3180"/>
    </row>
    <row r="357" spans="7:19" ht="20.100000000000001" customHeight="1">
      <c r="G357" s="1047"/>
      <c r="H357" s="655"/>
      <c r="I357" s="655"/>
      <c r="J357" s="655"/>
      <c r="K357" s="655"/>
      <c r="L357" s="655"/>
      <c r="M357" s="655"/>
      <c r="N357" s="1310"/>
      <c r="O357" s="655"/>
      <c r="P357" s="656"/>
      <c r="Q357" s="657"/>
      <c r="R357" s="704"/>
      <c r="S357" s="3180"/>
    </row>
    <row r="358" spans="7:19" ht="20.100000000000001" customHeight="1">
      <c r="G358" s="1047"/>
      <c r="H358" s="655"/>
      <c r="I358" s="655"/>
      <c r="J358" s="655"/>
      <c r="K358" s="655"/>
      <c r="L358" s="655"/>
      <c r="M358" s="655"/>
      <c r="N358" s="1310"/>
      <c r="O358" s="655"/>
      <c r="P358" s="656"/>
      <c r="Q358" s="657"/>
      <c r="R358" s="704"/>
      <c r="S358" s="3180"/>
    </row>
    <row r="359" spans="7:19" ht="20.100000000000001" customHeight="1">
      <c r="G359" s="1047"/>
      <c r="H359" s="655"/>
      <c r="I359" s="655"/>
      <c r="J359" s="655"/>
      <c r="K359" s="655"/>
      <c r="L359" s="655"/>
      <c r="M359" s="655"/>
      <c r="N359" s="1310"/>
      <c r="O359" s="655"/>
      <c r="P359" s="656"/>
      <c r="Q359" s="657"/>
      <c r="R359" s="704"/>
      <c r="S359" s="3180"/>
    </row>
    <row r="360" spans="7:19" ht="20.100000000000001" customHeight="1">
      <c r="G360" s="1047"/>
      <c r="H360" s="655"/>
      <c r="I360" s="655"/>
      <c r="J360" s="655"/>
      <c r="K360" s="655"/>
      <c r="L360" s="655"/>
      <c r="M360" s="655"/>
      <c r="N360" s="1310"/>
      <c r="O360" s="655"/>
      <c r="P360" s="656"/>
      <c r="Q360" s="657"/>
      <c r="R360" s="704"/>
      <c r="S360" s="3180"/>
    </row>
    <row r="361" spans="7:19" ht="20.100000000000001" customHeight="1">
      <c r="G361" s="1047"/>
      <c r="H361" s="655"/>
      <c r="I361" s="655"/>
      <c r="J361" s="655"/>
      <c r="K361" s="655"/>
      <c r="L361" s="655"/>
      <c r="M361" s="655"/>
      <c r="N361" s="1310"/>
      <c r="O361" s="655"/>
      <c r="P361" s="656"/>
      <c r="Q361" s="657"/>
      <c r="R361" s="704"/>
      <c r="S361" s="3180"/>
    </row>
    <row r="362" spans="7:19" ht="20.100000000000001" customHeight="1">
      <c r="G362" s="1047"/>
      <c r="H362" s="655"/>
      <c r="I362" s="655"/>
      <c r="J362" s="655"/>
      <c r="K362" s="655"/>
      <c r="L362" s="655"/>
      <c r="M362" s="655"/>
      <c r="N362" s="1310"/>
      <c r="O362" s="655"/>
      <c r="P362" s="656"/>
      <c r="Q362" s="657"/>
      <c r="R362" s="704"/>
      <c r="S362" s="3180"/>
    </row>
    <row r="363" spans="7:19" ht="20.100000000000001" customHeight="1">
      <c r="G363" s="1047"/>
      <c r="H363" s="655"/>
      <c r="I363" s="655"/>
      <c r="J363" s="655"/>
      <c r="K363" s="655"/>
      <c r="L363" s="655"/>
      <c r="M363" s="655"/>
      <c r="N363" s="1310"/>
      <c r="O363" s="655"/>
      <c r="P363" s="656"/>
      <c r="Q363" s="657"/>
      <c r="R363" s="704"/>
      <c r="S363" s="3180"/>
    </row>
    <row r="364" spans="7:19" ht="20.100000000000001" customHeight="1">
      <c r="G364" s="1047"/>
      <c r="H364" s="655"/>
      <c r="I364" s="655"/>
      <c r="J364" s="655"/>
      <c r="K364" s="655"/>
      <c r="L364" s="655"/>
      <c r="M364" s="655"/>
      <c r="N364" s="1310"/>
      <c r="O364" s="655"/>
      <c r="P364" s="656"/>
      <c r="Q364" s="657"/>
      <c r="R364" s="704"/>
      <c r="S364" s="3180"/>
    </row>
    <row r="365" spans="7:19" ht="20.100000000000001" customHeight="1">
      <c r="G365" s="1047"/>
      <c r="H365" s="655"/>
      <c r="I365" s="655"/>
      <c r="J365" s="655"/>
      <c r="K365" s="655"/>
      <c r="L365" s="655"/>
      <c r="M365" s="655"/>
      <c r="N365" s="1310"/>
      <c r="O365" s="655"/>
      <c r="P365" s="656"/>
      <c r="Q365" s="657"/>
      <c r="R365" s="704"/>
      <c r="S365" s="3180"/>
    </row>
    <row r="366" spans="7:19" ht="20.100000000000001" customHeight="1">
      <c r="G366" s="1047"/>
      <c r="H366" s="655"/>
      <c r="I366" s="655"/>
      <c r="J366" s="655"/>
      <c r="K366" s="655"/>
      <c r="L366" s="655"/>
      <c r="M366" s="655"/>
      <c r="N366" s="1310"/>
      <c r="O366" s="655"/>
      <c r="P366" s="656"/>
      <c r="Q366" s="657"/>
      <c r="R366" s="704"/>
      <c r="S366" s="3180"/>
    </row>
    <row r="367" spans="7:19" ht="20.100000000000001" customHeight="1">
      <c r="G367" s="1047"/>
      <c r="H367" s="655"/>
      <c r="I367" s="655"/>
      <c r="J367" s="655"/>
      <c r="K367" s="655"/>
      <c r="L367" s="655"/>
      <c r="M367" s="655"/>
      <c r="N367" s="1310"/>
      <c r="O367" s="655"/>
      <c r="P367" s="656"/>
      <c r="Q367" s="657"/>
      <c r="R367" s="704"/>
      <c r="S367" s="3180"/>
    </row>
    <row r="368" spans="7:19" ht="20.100000000000001" customHeight="1">
      <c r="G368" s="1047"/>
      <c r="H368" s="655"/>
      <c r="I368" s="655"/>
      <c r="J368" s="655"/>
      <c r="K368" s="655"/>
      <c r="L368" s="655"/>
      <c r="M368" s="655"/>
      <c r="N368" s="1310"/>
      <c r="O368" s="655"/>
      <c r="P368" s="656"/>
      <c r="Q368" s="657"/>
      <c r="R368" s="704"/>
      <c r="S368" s="3180"/>
    </row>
    <row r="369" spans="7:19" ht="20.100000000000001" customHeight="1">
      <c r="G369" s="1047"/>
      <c r="H369" s="655"/>
      <c r="I369" s="655"/>
      <c r="J369" s="655"/>
      <c r="K369" s="655"/>
      <c r="L369" s="655"/>
      <c r="M369" s="655"/>
      <c r="N369" s="1310"/>
      <c r="O369" s="655"/>
      <c r="P369" s="656"/>
      <c r="Q369" s="657"/>
      <c r="R369" s="704"/>
      <c r="S369" s="3180"/>
    </row>
    <row r="370" spans="7:19" ht="20.100000000000001" customHeight="1">
      <c r="G370" s="1047"/>
      <c r="H370" s="655"/>
      <c r="I370" s="655"/>
      <c r="J370" s="655"/>
      <c r="K370" s="655"/>
      <c r="L370" s="655"/>
      <c r="M370" s="655"/>
      <c r="N370" s="1310"/>
      <c r="O370" s="655"/>
      <c r="P370" s="656"/>
      <c r="Q370" s="657"/>
      <c r="R370" s="704"/>
      <c r="S370" s="3180"/>
    </row>
    <row r="371" spans="7:19" ht="20.100000000000001" customHeight="1">
      <c r="G371" s="1047"/>
      <c r="H371" s="655"/>
      <c r="I371" s="655"/>
      <c r="J371" s="655"/>
      <c r="K371" s="655"/>
      <c r="L371" s="655"/>
      <c r="M371" s="655"/>
      <c r="N371" s="1310"/>
      <c r="O371" s="655"/>
      <c r="P371" s="656"/>
      <c r="Q371" s="657"/>
      <c r="R371" s="704"/>
      <c r="S371" s="3180"/>
    </row>
    <row r="372" spans="7:19" ht="20.100000000000001" customHeight="1">
      <c r="G372" s="1047"/>
      <c r="H372" s="655"/>
      <c r="I372" s="655"/>
      <c r="J372" s="655"/>
      <c r="K372" s="655"/>
      <c r="L372" s="655"/>
      <c r="M372" s="655"/>
      <c r="N372" s="1310"/>
      <c r="O372" s="655"/>
      <c r="P372" s="656"/>
      <c r="Q372" s="657"/>
      <c r="R372" s="704"/>
      <c r="S372" s="3180"/>
    </row>
    <row r="373" spans="7:19" ht="20.100000000000001" customHeight="1">
      <c r="G373" s="1047"/>
      <c r="H373" s="655"/>
      <c r="I373" s="655"/>
      <c r="J373" s="655"/>
      <c r="K373" s="655"/>
      <c r="L373" s="655"/>
      <c r="M373" s="655"/>
      <c r="N373" s="1310"/>
      <c r="O373" s="655"/>
      <c r="P373" s="656"/>
      <c r="Q373" s="657"/>
      <c r="R373" s="704"/>
      <c r="S373" s="3180"/>
    </row>
    <row r="374" spans="7:19" ht="20.100000000000001" customHeight="1">
      <c r="G374" s="1047"/>
      <c r="H374" s="655"/>
      <c r="I374" s="655"/>
      <c r="J374" s="655"/>
      <c r="K374" s="655"/>
      <c r="L374" s="655"/>
      <c r="M374" s="655"/>
      <c r="N374" s="1310"/>
      <c r="O374" s="655"/>
      <c r="P374" s="656"/>
      <c r="Q374" s="657"/>
      <c r="R374" s="704"/>
      <c r="S374" s="3180"/>
    </row>
    <row r="375" spans="7:19" ht="20.100000000000001" customHeight="1">
      <c r="G375" s="1047"/>
      <c r="H375" s="655"/>
      <c r="I375" s="655"/>
      <c r="J375" s="655"/>
      <c r="K375" s="655"/>
      <c r="L375" s="655"/>
      <c r="M375" s="655"/>
      <c r="N375" s="1310"/>
      <c r="O375" s="655"/>
      <c r="P375" s="656"/>
      <c r="Q375" s="657"/>
      <c r="R375" s="704"/>
      <c r="S375" s="3180"/>
    </row>
    <row r="376" spans="7:19" ht="20.100000000000001" customHeight="1">
      <c r="G376" s="1047"/>
      <c r="H376" s="655"/>
      <c r="I376" s="655"/>
      <c r="J376" s="655"/>
      <c r="K376" s="655"/>
      <c r="L376" s="655"/>
      <c r="M376" s="655"/>
      <c r="N376" s="1310"/>
      <c r="O376" s="655"/>
      <c r="P376" s="656"/>
      <c r="Q376" s="657"/>
      <c r="R376" s="704"/>
      <c r="S376" s="3180"/>
    </row>
    <row r="377" spans="7:19" ht="20.100000000000001" customHeight="1">
      <c r="G377" s="1047"/>
      <c r="H377" s="655"/>
      <c r="I377" s="655"/>
      <c r="J377" s="655"/>
      <c r="K377" s="655"/>
      <c r="L377" s="655"/>
      <c r="M377" s="655"/>
      <c r="N377" s="1310"/>
      <c r="O377" s="655"/>
      <c r="P377" s="656"/>
      <c r="Q377" s="657"/>
      <c r="R377" s="704"/>
      <c r="S377" s="3180"/>
    </row>
    <row r="378" spans="7:19" ht="20.100000000000001" customHeight="1">
      <c r="G378" s="1047"/>
      <c r="H378" s="655"/>
      <c r="I378" s="655"/>
      <c r="J378" s="655"/>
      <c r="K378" s="655"/>
      <c r="L378" s="655"/>
      <c r="M378" s="655"/>
      <c r="N378" s="1310"/>
      <c r="O378" s="655"/>
      <c r="P378" s="656"/>
      <c r="Q378" s="657"/>
      <c r="R378" s="704"/>
      <c r="S378" s="3180"/>
    </row>
    <row r="379" spans="7:19" ht="20.100000000000001" customHeight="1">
      <c r="G379" s="1047"/>
      <c r="H379" s="655"/>
      <c r="I379" s="655"/>
      <c r="J379" s="655"/>
      <c r="K379" s="655"/>
      <c r="L379" s="655"/>
      <c r="M379" s="655"/>
      <c r="N379" s="1310"/>
      <c r="O379" s="655"/>
      <c r="P379" s="656"/>
      <c r="Q379" s="657"/>
      <c r="R379" s="704"/>
      <c r="S379" s="3180"/>
    </row>
    <row r="380" spans="7:19" ht="20.100000000000001" customHeight="1">
      <c r="G380" s="1047"/>
      <c r="H380" s="655"/>
      <c r="I380" s="655"/>
      <c r="J380" s="655"/>
      <c r="K380" s="655"/>
      <c r="L380" s="655"/>
      <c r="M380" s="655"/>
      <c r="N380" s="1310"/>
      <c r="O380" s="655"/>
      <c r="P380" s="656"/>
      <c r="Q380" s="657"/>
      <c r="R380" s="704"/>
      <c r="S380" s="3180"/>
    </row>
    <row r="381" spans="7:19" ht="20.100000000000001" customHeight="1">
      <c r="G381" s="1047"/>
      <c r="H381" s="655"/>
      <c r="I381" s="655"/>
      <c r="J381" s="655"/>
      <c r="K381" s="655"/>
      <c r="L381" s="655"/>
      <c r="M381" s="655"/>
      <c r="N381" s="1310"/>
      <c r="O381" s="655"/>
      <c r="P381" s="656"/>
      <c r="Q381" s="657"/>
      <c r="R381" s="704"/>
      <c r="S381" s="3180"/>
    </row>
    <row r="382" spans="7:19" ht="20.100000000000001" customHeight="1">
      <c r="G382" s="1047"/>
      <c r="H382" s="655"/>
      <c r="I382" s="655"/>
      <c r="J382" s="655"/>
      <c r="K382" s="655"/>
      <c r="L382" s="655"/>
      <c r="M382" s="655"/>
      <c r="N382" s="1310"/>
      <c r="O382" s="655"/>
      <c r="P382" s="656"/>
      <c r="Q382" s="657"/>
      <c r="R382" s="704"/>
      <c r="S382" s="3180"/>
    </row>
    <row r="383" spans="7:19" ht="20.100000000000001" customHeight="1">
      <c r="G383" s="1047"/>
      <c r="H383" s="655"/>
      <c r="I383" s="655"/>
      <c r="J383" s="655"/>
      <c r="K383" s="655"/>
      <c r="L383" s="655"/>
      <c r="M383" s="655"/>
      <c r="N383" s="1310"/>
      <c r="O383" s="655"/>
      <c r="P383" s="656"/>
      <c r="Q383" s="657"/>
      <c r="R383" s="704"/>
      <c r="S383" s="3180"/>
    </row>
    <row r="384" spans="7:19" ht="20.100000000000001" customHeight="1">
      <c r="G384" s="1047"/>
      <c r="H384" s="655"/>
      <c r="I384" s="655"/>
      <c r="J384" s="655"/>
      <c r="K384" s="655"/>
      <c r="L384" s="655"/>
      <c r="M384" s="655"/>
      <c r="N384" s="1310"/>
      <c r="O384" s="655"/>
      <c r="P384" s="656"/>
      <c r="Q384" s="657"/>
      <c r="R384" s="704"/>
      <c r="S384" s="3180"/>
    </row>
    <row r="385" spans="7:19" ht="20.100000000000001" customHeight="1">
      <c r="G385" s="1047"/>
      <c r="H385" s="655"/>
      <c r="I385" s="655"/>
      <c r="J385" s="655"/>
      <c r="K385" s="655"/>
      <c r="L385" s="655"/>
      <c r="M385" s="655"/>
      <c r="N385" s="1310"/>
      <c r="O385" s="655"/>
      <c r="P385" s="656"/>
      <c r="Q385" s="657"/>
      <c r="R385" s="704"/>
      <c r="S385" s="3180"/>
    </row>
    <row r="386" spans="7:19" ht="20.100000000000001" customHeight="1">
      <c r="G386" s="1047"/>
      <c r="H386" s="655"/>
      <c r="I386" s="655"/>
      <c r="J386" s="655"/>
      <c r="K386" s="655"/>
      <c r="L386" s="655"/>
      <c r="M386" s="655"/>
      <c r="N386" s="1310"/>
      <c r="O386" s="655"/>
      <c r="P386" s="656"/>
      <c r="Q386" s="657"/>
      <c r="R386" s="704"/>
      <c r="S386" s="3180"/>
    </row>
    <row r="387" spans="7:19" ht="20.100000000000001" customHeight="1">
      <c r="G387" s="1047"/>
      <c r="H387" s="655"/>
      <c r="I387" s="655"/>
      <c r="J387" s="655"/>
      <c r="K387" s="655"/>
      <c r="L387" s="655"/>
      <c r="M387" s="655"/>
      <c r="N387" s="1310"/>
      <c r="O387" s="655"/>
      <c r="P387" s="656"/>
      <c r="Q387" s="657"/>
      <c r="R387" s="704"/>
      <c r="S387" s="3180"/>
    </row>
    <row r="388" spans="7:19" ht="20.100000000000001" customHeight="1">
      <c r="G388" s="1047"/>
      <c r="H388" s="655"/>
      <c r="I388" s="655"/>
      <c r="J388" s="655"/>
      <c r="K388" s="655"/>
      <c r="L388" s="655"/>
      <c r="M388" s="655"/>
      <c r="N388" s="1310"/>
      <c r="O388" s="655"/>
      <c r="P388" s="656"/>
      <c r="Q388" s="657"/>
      <c r="R388" s="704"/>
      <c r="S388" s="3180"/>
    </row>
    <row r="389" spans="7:19" ht="20.100000000000001" customHeight="1">
      <c r="G389" s="1047"/>
      <c r="H389" s="655"/>
      <c r="I389" s="655"/>
      <c r="J389" s="655"/>
      <c r="K389" s="655"/>
      <c r="L389" s="655"/>
      <c r="M389" s="655"/>
      <c r="N389" s="1310"/>
      <c r="O389" s="655"/>
      <c r="P389" s="656"/>
      <c r="Q389" s="657"/>
      <c r="R389" s="704"/>
      <c r="S389" s="3180"/>
    </row>
    <row r="390" spans="7:19" ht="20.100000000000001" customHeight="1">
      <c r="G390" s="1047"/>
      <c r="H390" s="655"/>
      <c r="I390" s="655"/>
      <c r="J390" s="655"/>
      <c r="K390" s="655"/>
      <c r="L390" s="655"/>
      <c r="M390" s="655"/>
      <c r="N390" s="1310"/>
      <c r="O390" s="655"/>
      <c r="P390" s="656"/>
      <c r="Q390" s="657"/>
      <c r="R390" s="704"/>
      <c r="S390" s="3180"/>
    </row>
    <row r="391" spans="7:19" ht="20.100000000000001" customHeight="1">
      <c r="G391" s="1047"/>
      <c r="H391" s="655"/>
      <c r="I391" s="655"/>
      <c r="J391" s="655"/>
      <c r="K391" s="655"/>
      <c r="L391" s="655"/>
      <c r="M391" s="655"/>
      <c r="N391" s="1310"/>
      <c r="O391" s="655"/>
      <c r="P391" s="656"/>
      <c r="Q391" s="657"/>
      <c r="R391" s="704"/>
      <c r="S391" s="3180"/>
    </row>
    <row r="392" spans="7:19" ht="20.100000000000001" customHeight="1">
      <c r="G392" s="1047"/>
      <c r="H392" s="655"/>
      <c r="I392" s="655"/>
      <c r="J392" s="655"/>
      <c r="K392" s="655"/>
      <c r="L392" s="655"/>
      <c r="M392" s="655"/>
      <c r="N392" s="1310"/>
      <c r="O392" s="655"/>
      <c r="P392" s="656"/>
      <c r="Q392" s="657"/>
      <c r="R392" s="704"/>
      <c r="S392" s="3180"/>
    </row>
    <row r="393" spans="7:19" ht="20.100000000000001" customHeight="1">
      <c r="G393" s="1047"/>
      <c r="H393" s="655"/>
      <c r="I393" s="655"/>
      <c r="J393" s="655"/>
      <c r="K393" s="655"/>
      <c r="L393" s="655"/>
      <c r="M393" s="655"/>
      <c r="N393" s="1310"/>
      <c r="O393" s="655"/>
      <c r="P393" s="656"/>
      <c r="Q393" s="657"/>
      <c r="R393" s="704"/>
      <c r="S393" s="3180"/>
    </row>
    <row r="394" spans="7:19" ht="20.100000000000001" customHeight="1">
      <c r="G394" s="1047"/>
      <c r="H394" s="655"/>
      <c r="I394" s="655"/>
      <c r="J394" s="655"/>
      <c r="K394" s="655"/>
      <c r="L394" s="655"/>
      <c r="M394" s="655"/>
      <c r="N394" s="1310"/>
      <c r="O394" s="655"/>
      <c r="P394" s="656"/>
      <c r="Q394" s="657"/>
      <c r="R394" s="704"/>
      <c r="S394" s="3180"/>
    </row>
    <row r="395" spans="7:19" ht="20.100000000000001" customHeight="1">
      <c r="G395" s="1047"/>
      <c r="H395" s="655"/>
      <c r="I395" s="655"/>
      <c r="J395" s="655"/>
      <c r="K395" s="655"/>
      <c r="L395" s="655"/>
      <c r="M395" s="655"/>
      <c r="N395" s="1310"/>
      <c r="O395" s="655"/>
      <c r="P395" s="656"/>
      <c r="Q395" s="657"/>
      <c r="R395" s="704"/>
      <c r="S395" s="3180"/>
    </row>
    <row r="396" spans="7:19" ht="20.100000000000001" customHeight="1">
      <c r="G396" s="1047"/>
      <c r="H396" s="655"/>
      <c r="I396" s="655"/>
      <c r="J396" s="655"/>
      <c r="K396" s="655"/>
      <c r="L396" s="655"/>
      <c r="M396" s="655"/>
      <c r="N396" s="1310"/>
      <c r="O396" s="655"/>
      <c r="P396" s="656"/>
      <c r="Q396" s="657"/>
      <c r="R396" s="704"/>
      <c r="S396" s="3180"/>
    </row>
    <row r="397" spans="7:19" ht="20.100000000000001" customHeight="1">
      <c r="G397" s="1047"/>
      <c r="H397" s="655"/>
      <c r="I397" s="655"/>
      <c r="J397" s="655"/>
      <c r="K397" s="655"/>
      <c r="L397" s="655"/>
      <c r="M397" s="655"/>
      <c r="N397" s="1310"/>
      <c r="O397" s="655"/>
      <c r="P397" s="656"/>
      <c r="Q397" s="657"/>
      <c r="R397" s="704"/>
      <c r="S397" s="3180"/>
    </row>
    <row r="398" spans="7:19" ht="20.100000000000001" customHeight="1">
      <c r="G398" s="1047"/>
      <c r="H398" s="655"/>
      <c r="I398" s="655"/>
      <c r="J398" s="655"/>
      <c r="K398" s="655"/>
      <c r="L398" s="655"/>
      <c r="M398" s="655"/>
      <c r="N398" s="1310"/>
      <c r="O398" s="655"/>
      <c r="P398" s="656"/>
      <c r="Q398" s="657"/>
      <c r="R398" s="704"/>
      <c r="S398" s="3180"/>
    </row>
    <row r="399" spans="7:19" ht="20.100000000000001" customHeight="1">
      <c r="G399" s="1047"/>
      <c r="H399" s="655"/>
      <c r="I399" s="655"/>
      <c r="J399" s="655"/>
      <c r="K399" s="655"/>
      <c r="L399" s="655"/>
      <c r="M399" s="655"/>
      <c r="N399" s="1310"/>
      <c r="O399" s="655"/>
      <c r="P399" s="656"/>
      <c r="Q399" s="657"/>
      <c r="R399" s="704"/>
      <c r="S399" s="3180"/>
    </row>
    <row r="400" spans="7:19" ht="20.100000000000001" customHeight="1">
      <c r="G400" s="1047"/>
      <c r="H400" s="655"/>
      <c r="I400" s="655"/>
      <c r="J400" s="655"/>
      <c r="K400" s="655"/>
      <c r="L400" s="655"/>
      <c r="M400" s="655"/>
      <c r="N400" s="1310"/>
      <c r="O400" s="655"/>
      <c r="P400" s="656"/>
      <c r="Q400" s="657"/>
      <c r="R400" s="704"/>
      <c r="S400" s="3180"/>
    </row>
    <row r="401" spans="7:19" ht="20.100000000000001" customHeight="1">
      <c r="G401" s="1047"/>
      <c r="H401" s="655"/>
      <c r="I401" s="655"/>
      <c r="J401" s="655"/>
      <c r="K401" s="655"/>
      <c r="L401" s="655"/>
      <c r="M401" s="655"/>
      <c r="N401" s="1310"/>
      <c r="O401" s="655"/>
      <c r="P401" s="656"/>
      <c r="Q401" s="657"/>
      <c r="R401" s="704"/>
      <c r="S401" s="3180"/>
    </row>
    <row r="402" spans="7:19" ht="20.100000000000001" customHeight="1">
      <c r="G402" s="1047"/>
      <c r="H402" s="655"/>
      <c r="I402" s="655"/>
      <c r="J402" s="655"/>
      <c r="K402" s="655"/>
      <c r="L402" s="655"/>
      <c r="M402" s="655"/>
      <c r="N402" s="1310"/>
      <c r="O402" s="655"/>
      <c r="P402" s="656"/>
      <c r="Q402" s="657"/>
      <c r="R402" s="704"/>
      <c r="S402" s="3180"/>
    </row>
    <row r="403" spans="7:19" ht="20.100000000000001" customHeight="1">
      <c r="G403" s="1047"/>
      <c r="H403" s="655"/>
      <c r="I403" s="655"/>
      <c r="J403" s="655"/>
      <c r="K403" s="655"/>
      <c r="L403" s="655"/>
      <c r="M403" s="655"/>
      <c r="N403" s="1310"/>
      <c r="O403" s="655"/>
      <c r="P403" s="656"/>
      <c r="Q403" s="657"/>
      <c r="R403" s="704"/>
      <c r="S403" s="3180"/>
    </row>
    <row r="404" spans="7:19" ht="20.100000000000001" customHeight="1">
      <c r="G404" s="1047"/>
      <c r="H404" s="655"/>
      <c r="I404" s="655"/>
      <c r="J404" s="655"/>
      <c r="K404" s="655"/>
      <c r="L404" s="655"/>
      <c r="M404" s="655"/>
      <c r="N404" s="1310"/>
      <c r="O404" s="655"/>
      <c r="P404" s="656"/>
      <c r="Q404" s="657"/>
      <c r="R404" s="704"/>
      <c r="S404" s="3180"/>
    </row>
    <row r="405" spans="7:19" ht="20.100000000000001" customHeight="1">
      <c r="G405" s="1047"/>
      <c r="H405" s="655"/>
      <c r="I405" s="655"/>
      <c r="J405" s="655"/>
      <c r="K405" s="655"/>
      <c r="L405" s="655"/>
      <c r="M405" s="655"/>
      <c r="N405" s="1310"/>
      <c r="O405" s="655"/>
      <c r="P405" s="656"/>
      <c r="Q405" s="657"/>
      <c r="R405" s="704"/>
      <c r="S405" s="3180"/>
    </row>
    <row r="406" spans="7:19" ht="20.100000000000001" customHeight="1">
      <c r="G406" s="1047"/>
      <c r="H406" s="655"/>
      <c r="I406" s="655"/>
      <c r="J406" s="655"/>
      <c r="K406" s="655"/>
      <c r="L406" s="655"/>
      <c r="M406" s="655"/>
      <c r="N406" s="1310"/>
      <c r="O406" s="655"/>
      <c r="P406" s="656"/>
      <c r="Q406" s="657"/>
      <c r="R406" s="704"/>
      <c r="S406" s="3180"/>
    </row>
    <row r="407" spans="7:19" ht="20.100000000000001" customHeight="1">
      <c r="G407" s="1047"/>
      <c r="H407" s="655"/>
      <c r="I407" s="655"/>
      <c r="J407" s="655"/>
      <c r="K407" s="655"/>
      <c r="L407" s="655"/>
      <c r="M407" s="655"/>
      <c r="N407" s="1310"/>
      <c r="O407" s="655"/>
      <c r="P407" s="656"/>
      <c r="Q407" s="657"/>
      <c r="R407" s="704"/>
      <c r="S407" s="3180"/>
    </row>
    <row r="408" spans="7:19" ht="20.100000000000001" customHeight="1">
      <c r="G408" s="1047"/>
      <c r="H408" s="655"/>
      <c r="I408" s="655"/>
      <c r="J408" s="655"/>
      <c r="K408" s="655"/>
      <c r="L408" s="655"/>
      <c r="M408" s="655"/>
      <c r="N408" s="1310"/>
      <c r="O408" s="655"/>
      <c r="P408" s="656"/>
      <c r="Q408" s="657"/>
      <c r="R408" s="704"/>
      <c r="S408" s="3180"/>
    </row>
    <row r="409" spans="7:19" ht="20.100000000000001" customHeight="1">
      <c r="G409" s="1047"/>
      <c r="H409" s="655"/>
      <c r="I409" s="655"/>
      <c r="J409" s="655"/>
      <c r="K409" s="655"/>
      <c r="L409" s="655"/>
      <c r="M409" s="655"/>
      <c r="N409" s="1310"/>
      <c r="O409" s="655"/>
      <c r="P409" s="656"/>
      <c r="Q409" s="657"/>
      <c r="R409" s="704"/>
      <c r="S409" s="3180"/>
    </row>
    <row r="410" spans="7:19" ht="20.100000000000001" customHeight="1">
      <c r="G410" s="1047"/>
      <c r="H410" s="655"/>
      <c r="I410" s="655"/>
      <c r="J410" s="655"/>
      <c r="K410" s="655"/>
      <c r="L410" s="655"/>
      <c r="M410" s="655"/>
      <c r="N410" s="1310"/>
      <c r="O410" s="655"/>
      <c r="P410" s="656"/>
      <c r="Q410" s="657"/>
      <c r="R410" s="704"/>
      <c r="S410" s="3180"/>
    </row>
    <row r="411" spans="7:19" ht="20.100000000000001" customHeight="1">
      <c r="G411" s="1047"/>
      <c r="H411" s="655"/>
      <c r="I411" s="655"/>
      <c r="J411" s="655"/>
      <c r="K411" s="655"/>
      <c r="L411" s="655"/>
      <c r="M411" s="655"/>
      <c r="N411" s="1310"/>
      <c r="O411" s="655"/>
      <c r="P411" s="656"/>
      <c r="Q411" s="657"/>
      <c r="R411" s="704"/>
      <c r="S411" s="3180"/>
    </row>
    <row r="412" spans="7:19" ht="20.100000000000001" customHeight="1">
      <c r="G412" s="1047"/>
      <c r="H412" s="655"/>
      <c r="I412" s="655"/>
      <c r="J412" s="655"/>
      <c r="K412" s="655"/>
      <c r="L412" s="655"/>
      <c r="M412" s="655"/>
      <c r="N412" s="1310"/>
      <c r="O412" s="655"/>
      <c r="P412" s="656"/>
      <c r="Q412" s="657"/>
      <c r="R412" s="704"/>
      <c r="S412" s="3180"/>
    </row>
    <row r="413" spans="7:19" ht="20.100000000000001" customHeight="1">
      <c r="G413" s="1047"/>
      <c r="H413" s="655"/>
      <c r="I413" s="655"/>
      <c r="J413" s="655"/>
      <c r="K413" s="655"/>
      <c r="L413" s="655"/>
      <c r="M413" s="655"/>
      <c r="N413" s="1310"/>
      <c r="O413" s="655"/>
      <c r="P413" s="656"/>
      <c r="Q413" s="657"/>
      <c r="R413" s="704"/>
      <c r="S413" s="3180"/>
    </row>
    <row r="414" spans="7:19" ht="20.100000000000001" customHeight="1">
      <c r="G414" s="1047"/>
      <c r="H414" s="655"/>
      <c r="I414" s="655"/>
      <c r="J414" s="655"/>
      <c r="K414" s="655"/>
      <c r="L414" s="655"/>
      <c r="M414" s="655"/>
      <c r="N414" s="1310"/>
      <c r="O414" s="655"/>
      <c r="P414" s="656"/>
      <c r="Q414" s="657"/>
      <c r="R414" s="704"/>
      <c r="S414" s="3180"/>
    </row>
    <row r="415" spans="7:19" ht="20.100000000000001" customHeight="1">
      <c r="G415" s="1047"/>
      <c r="H415" s="655"/>
      <c r="I415" s="655"/>
      <c r="J415" s="655"/>
      <c r="K415" s="655"/>
      <c r="L415" s="655"/>
      <c r="M415" s="655"/>
      <c r="N415" s="1310"/>
      <c r="O415" s="655"/>
      <c r="P415" s="656"/>
      <c r="Q415" s="657"/>
      <c r="R415" s="704"/>
      <c r="S415" s="3180"/>
    </row>
    <row r="416" spans="7:19" ht="20.100000000000001" customHeight="1">
      <c r="G416" s="1047"/>
      <c r="H416" s="655"/>
      <c r="I416" s="655"/>
      <c r="J416" s="655"/>
      <c r="K416" s="655"/>
      <c r="L416" s="655"/>
      <c r="M416" s="655"/>
      <c r="N416" s="1310"/>
      <c r="O416" s="655"/>
      <c r="P416" s="656"/>
      <c r="Q416" s="657"/>
      <c r="R416" s="704"/>
      <c r="S416" s="3180"/>
    </row>
    <row r="417" spans="7:19" ht="20.100000000000001" customHeight="1">
      <c r="G417" s="1047"/>
      <c r="H417" s="655"/>
      <c r="I417" s="655"/>
      <c r="J417" s="655"/>
      <c r="K417" s="655"/>
      <c r="L417" s="655"/>
      <c r="M417" s="655"/>
      <c r="N417" s="1310"/>
      <c r="O417" s="655"/>
      <c r="P417" s="656"/>
      <c r="Q417" s="657"/>
      <c r="R417" s="704"/>
      <c r="S417" s="3180"/>
    </row>
    <row r="418" spans="7:19" ht="20.100000000000001" customHeight="1">
      <c r="G418" s="1047"/>
      <c r="H418" s="655"/>
      <c r="I418" s="655"/>
      <c r="J418" s="655"/>
      <c r="K418" s="655"/>
      <c r="L418" s="655"/>
      <c r="M418" s="655"/>
      <c r="N418" s="1310"/>
      <c r="O418" s="655"/>
      <c r="P418" s="656"/>
      <c r="Q418" s="657"/>
      <c r="R418" s="704"/>
      <c r="S418" s="3180"/>
    </row>
    <row r="419" spans="7:19" ht="20.100000000000001" customHeight="1">
      <c r="G419" s="1047"/>
      <c r="H419" s="655"/>
      <c r="I419" s="655"/>
      <c r="J419" s="655"/>
      <c r="K419" s="655"/>
      <c r="L419" s="655"/>
      <c r="M419" s="655"/>
      <c r="N419" s="1310"/>
      <c r="O419" s="655"/>
      <c r="P419" s="656"/>
      <c r="Q419" s="657"/>
      <c r="R419" s="704"/>
      <c r="S419" s="3180"/>
    </row>
    <row r="420" spans="7:19" ht="20.100000000000001" customHeight="1">
      <c r="G420" s="1047"/>
      <c r="H420" s="655"/>
      <c r="I420" s="655"/>
      <c r="J420" s="655"/>
      <c r="K420" s="655"/>
      <c r="L420" s="655"/>
      <c r="M420" s="655"/>
      <c r="N420" s="1310"/>
      <c r="O420" s="655"/>
      <c r="P420" s="656"/>
      <c r="Q420" s="657"/>
      <c r="R420" s="704"/>
      <c r="S420" s="3180"/>
    </row>
    <row r="421" spans="7:19" ht="20.100000000000001" customHeight="1">
      <c r="G421" s="1047"/>
      <c r="H421" s="655"/>
      <c r="I421" s="655"/>
      <c r="J421" s="655"/>
      <c r="K421" s="655"/>
      <c r="L421" s="655"/>
      <c r="M421" s="655"/>
      <c r="N421" s="1310"/>
      <c r="O421" s="655"/>
      <c r="P421" s="656"/>
      <c r="Q421" s="657"/>
      <c r="R421" s="704"/>
      <c r="S421" s="3180"/>
    </row>
    <row r="422" spans="7:19" ht="20.100000000000001" customHeight="1">
      <c r="G422" s="1047"/>
      <c r="H422" s="655"/>
      <c r="I422" s="655"/>
      <c r="J422" s="655"/>
      <c r="K422" s="655"/>
      <c r="L422" s="655"/>
      <c r="M422" s="655"/>
      <c r="N422" s="1310"/>
      <c r="O422" s="655"/>
      <c r="P422" s="656"/>
      <c r="Q422" s="657"/>
      <c r="R422" s="704"/>
      <c r="S422" s="3180"/>
    </row>
    <row r="423" spans="7:19" ht="20.100000000000001" customHeight="1">
      <c r="G423" s="1047"/>
      <c r="H423" s="655"/>
      <c r="I423" s="655"/>
      <c r="J423" s="655"/>
      <c r="K423" s="655"/>
      <c r="L423" s="655"/>
      <c r="M423" s="655"/>
      <c r="N423" s="1310"/>
      <c r="O423" s="655"/>
      <c r="P423" s="656"/>
      <c r="Q423" s="657"/>
      <c r="R423" s="704"/>
      <c r="S423" s="3180"/>
    </row>
    <row r="424" spans="7:19" ht="20.100000000000001" customHeight="1">
      <c r="G424" s="1047"/>
      <c r="H424" s="655"/>
      <c r="I424" s="655"/>
      <c r="J424" s="655"/>
      <c r="K424" s="655"/>
      <c r="L424" s="655"/>
      <c r="M424" s="655"/>
      <c r="N424" s="1310"/>
      <c r="O424" s="655"/>
      <c r="P424" s="656"/>
      <c r="Q424" s="657"/>
      <c r="R424" s="704"/>
      <c r="S424" s="3180"/>
    </row>
    <row r="425" spans="7:19" ht="20.100000000000001" customHeight="1">
      <c r="G425" s="1047"/>
      <c r="H425" s="655"/>
      <c r="I425" s="655"/>
      <c r="J425" s="655"/>
      <c r="K425" s="655"/>
      <c r="L425" s="655"/>
      <c r="M425" s="655"/>
      <c r="N425" s="1310"/>
      <c r="O425" s="655"/>
      <c r="P425" s="656"/>
      <c r="Q425" s="657"/>
      <c r="R425" s="704"/>
      <c r="S425" s="3180"/>
    </row>
    <row r="426" spans="7:19" ht="20.100000000000001" customHeight="1">
      <c r="G426" s="1047"/>
      <c r="H426" s="655"/>
      <c r="I426" s="655"/>
      <c r="J426" s="655"/>
      <c r="K426" s="655"/>
      <c r="L426" s="655"/>
      <c r="M426" s="655"/>
      <c r="N426" s="1310"/>
      <c r="O426" s="655"/>
      <c r="P426" s="656"/>
      <c r="Q426" s="657"/>
      <c r="R426" s="704"/>
      <c r="S426" s="3180"/>
    </row>
    <row r="427" spans="7:19" ht="20.100000000000001" customHeight="1">
      <c r="G427" s="1047"/>
      <c r="H427" s="655"/>
      <c r="I427" s="655"/>
      <c r="J427" s="655"/>
      <c r="K427" s="655"/>
      <c r="L427" s="655"/>
      <c r="M427" s="655"/>
      <c r="N427" s="1310"/>
      <c r="O427" s="655"/>
      <c r="P427" s="656"/>
      <c r="Q427" s="657"/>
      <c r="R427" s="704"/>
      <c r="S427" s="3180"/>
    </row>
    <row r="428" spans="7:19" ht="20.100000000000001" customHeight="1">
      <c r="G428" s="1047"/>
      <c r="H428" s="655"/>
      <c r="I428" s="655"/>
      <c r="J428" s="655"/>
      <c r="K428" s="655"/>
      <c r="L428" s="655"/>
      <c r="M428" s="655"/>
      <c r="N428" s="1310"/>
      <c r="O428" s="655"/>
      <c r="P428" s="656"/>
      <c r="Q428" s="657"/>
      <c r="R428" s="704"/>
      <c r="S428" s="3180"/>
    </row>
    <row r="429" spans="7:19" ht="20.100000000000001" customHeight="1">
      <c r="G429" s="1047"/>
      <c r="H429" s="655"/>
      <c r="I429" s="655"/>
      <c r="J429" s="655"/>
      <c r="K429" s="655"/>
      <c r="L429" s="655"/>
      <c r="M429" s="655"/>
      <c r="N429" s="1310"/>
      <c r="O429" s="655"/>
      <c r="P429" s="656"/>
      <c r="Q429" s="657"/>
      <c r="R429" s="704"/>
      <c r="S429" s="3180"/>
    </row>
    <row r="430" spans="7:19" ht="20.100000000000001" customHeight="1">
      <c r="G430" s="1047"/>
      <c r="H430" s="655"/>
      <c r="I430" s="655"/>
      <c r="J430" s="655"/>
      <c r="K430" s="655"/>
      <c r="L430" s="655"/>
      <c r="M430" s="655"/>
      <c r="N430" s="1310"/>
      <c r="O430" s="655"/>
      <c r="P430" s="656"/>
      <c r="Q430" s="657"/>
      <c r="R430" s="704"/>
      <c r="S430" s="3180"/>
    </row>
    <row r="431" spans="7:19" ht="20.100000000000001" customHeight="1">
      <c r="G431" s="1047"/>
      <c r="H431" s="655"/>
      <c r="I431" s="655"/>
      <c r="J431" s="655"/>
      <c r="K431" s="655"/>
      <c r="L431" s="655"/>
      <c r="M431" s="655"/>
      <c r="N431" s="1310"/>
      <c r="O431" s="655"/>
      <c r="P431" s="656"/>
      <c r="Q431" s="657"/>
      <c r="R431" s="704"/>
      <c r="S431" s="3180"/>
    </row>
    <row r="432" spans="7:19" ht="20.100000000000001" customHeight="1">
      <c r="G432" s="1047"/>
      <c r="H432" s="655"/>
      <c r="I432" s="655"/>
      <c r="J432" s="655"/>
      <c r="K432" s="655"/>
      <c r="L432" s="655"/>
      <c r="M432" s="655"/>
      <c r="N432" s="1310"/>
      <c r="O432" s="655"/>
      <c r="P432" s="656"/>
      <c r="Q432" s="657"/>
      <c r="R432" s="704"/>
      <c r="S432" s="3180"/>
    </row>
    <row r="433" spans="7:19" ht="20.100000000000001" customHeight="1">
      <c r="G433" s="1047"/>
      <c r="H433" s="655"/>
      <c r="I433" s="655"/>
      <c r="J433" s="655"/>
      <c r="K433" s="655"/>
      <c r="L433" s="655"/>
      <c r="M433" s="655"/>
      <c r="N433" s="1310"/>
      <c r="O433" s="655"/>
      <c r="P433" s="656"/>
      <c r="Q433" s="657"/>
      <c r="R433" s="704"/>
      <c r="S433" s="3180"/>
    </row>
    <row r="434" spans="7:19" ht="20.100000000000001" customHeight="1">
      <c r="G434" s="1047"/>
      <c r="H434" s="655"/>
      <c r="I434" s="655"/>
      <c r="J434" s="655"/>
      <c r="K434" s="655"/>
      <c r="L434" s="655"/>
      <c r="M434" s="655"/>
      <c r="N434" s="1310"/>
      <c r="O434" s="655"/>
      <c r="P434" s="656"/>
      <c r="Q434" s="657"/>
      <c r="R434" s="704"/>
      <c r="S434" s="3180"/>
    </row>
    <row r="435" spans="7:19" ht="20.100000000000001" customHeight="1">
      <c r="G435" s="1047"/>
      <c r="H435" s="655"/>
      <c r="I435" s="655"/>
      <c r="J435" s="655"/>
      <c r="K435" s="655"/>
      <c r="L435" s="655"/>
      <c r="M435" s="655"/>
      <c r="N435" s="1310"/>
      <c r="O435" s="655"/>
      <c r="P435" s="656"/>
      <c r="Q435" s="657"/>
      <c r="R435" s="704"/>
      <c r="S435" s="3180"/>
    </row>
    <row r="436" spans="7:19" ht="20.100000000000001" customHeight="1">
      <c r="G436" s="1047"/>
      <c r="H436" s="655"/>
      <c r="I436" s="655"/>
      <c r="J436" s="655"/>
      <c r="K436" s="655"/>
      <c r="L436" s="655"/>
      <c r="M436" s="655"/>
      <c r="N436" s="1310"/>
      <c r="O436" s="655"/>
      <c r="P436" s="656"/>
      <c r="Q436" s="657"/>
      <c r="R436" s="704"/>
      <c r="S436" s="3180"/>
    </row>
    <row r="437" spans="7:19" ht="20.100000000000001" customHeight="1">
      <c r="G437" s="1047"/>
      <c r="H437" s="655"/>
      <c r="I437" s="655"/>
      <c r="J437" s="655"/>
      <c r="K437" s="655"/>
      <c r="L437" s="655"/>
      <c r="M437" s="655"/>
      <c r="N437" s="1310"/>
      <c r="O437" s="655"/>
      <c r="P437" s="656"/>
      <c r="Q437" s="657"/>
      <c r="R437" s="704"/>
      <c r="S437" s="3180"/>
    </row>
    <row r="438" spans="7:19" ht="20.100000000000001" customHeight="1">
      <c r="G438" s="1047"/>
      <c r="H438" s="655"/>
      <c r="I438" s="655"/>
      <c r="J438" s="655"/>
      <c r="K438" s="655"/>
      <c r="L438" s="655"/>
      <c r="M438" s="655"/>
      <c r="N438" s="1310"/>
      <c r="O438" s="655"/>
      <c r="P438" s="656"/>
      <c r="Q438" s="657"/>
      <c r="R438" s="704"/>
      <c r="S438" s="3180"/>
    </row>
    <row r="439" spans="7:19" ht="20.100000000000001" customHeight="1">
      <c r="G439" s="1047"/>
      <c r="H439" s="655"/>
      <c r="I439" s="655"/>
      <c r="J439" s="655"/>
      <c r="K439" s="655"/>
      <c r="L439" s="655"/>
      <c r="M439" s="655"/>
      <c r="N439" s="1310"/>
      <c r="O439" s="655"/>
      <c r="P439" s="656"/>
      <c r="Q439" s="657"/>
      <c r="R439" s="704"/>
      <c r="S439" s="3180"/>
    </row>
    <row r="440" spans="7:19" ht="20.100000000000001" customHeight="1">
      <c r="G440" s="1047"/>
      <c r="H440" s="655"/>
      <c r="I440" s="655"/>
      <c r="J440" s="655"/>
      <c r="K440" s="655"/>
      <c r="L440" s="655"/>
      <c r="M440" s="655"/>
      <c r="N440" s="1310"/>
      <c r="O440" s="655"/>
      <c r="P440" s="656"/>
      <c r="Q440" s="657"/>
      <c r="R440" s="704"/>
      <c r="S440" s="3180"/>
    </row>
    <row r="441" spans="7:19" ht="20.100000000000001" customHeight="1">
      <c r="G441" s="1047"/>
      <c r="H441" s="655"/>
      <c r="I441" s="655"/>
      <c r="J441" s="655"/>
      <c r="K441" s="655"/>
      <c r="L441" s="655"/>
      <c r="M441" s="655"/>
      <c r="N441" s="1310"/>
      <c r="O441" s="655"/>
      <c r="P441" s="656"/>
      <c r="Q441" s="657"/>
      <c r="R441" s="704"/>
      <c r="S441" s="3180"/>
    </row>
    <row r="442" spans="7:19" ht="20.100000000000001" customHeight="1">
      <c r="G442" s="1047"/>
      <c r="H442" s="655"/>
      <c r="I442" s="655"/>
      <c r="J442" s="655"/>
      <c r="K442" s="655"/>
      <c r="L442" s="655"/>
      <c r="M442" s="655"/>
      <c r="N442" s="1310"/>
      <c r="O442" s="655"/>
      <c r="P442" s="656"/>
      <c r="Q442" s="657"/>
      <c r="R442" s="704"/>
      <c r="S442" s="3180"/>
    </row>
    <row r="443" spans="7:19" ht="20.100000000000001" customHeight="1">
      <c r="G443" s="1047"/>
      <c r="H443" s="655"/>
      <c r="I443" s="655"/>
      <c r="J443" s="655"/>
      <c r="K443" s="655"/>
      <c r="L443" s="655"/>
      <c r="M443" s="655"/>
      <c r="N443" s="1310"/>
      <c r="O443" s="655"/>
      <c r="P443" s="656"/>
      <c r="Q443" s="657"/>
      <c r="R443" s="704"/>
      <c r="S443" s="3180"/>
    </row>
    <row r="444" spans="7:19" ht="20.100000000000001" customHeight="1">
      <c r="G444" s="1047"/>
      <c r="H444" s="655"/>
      <c r="I444" s="655"/>
      <c r="J444" s="655"/>
      <c r="K444" s="655"/>
      <c r="L444" s="655"/>
      <c r="M444" s="655"/>
      <c r="N444" s="1310"/>
      <c r="O444" s="655"/>
      <c r="P444" s="656"/>
      <c r="Q444" s="657"/>
      <c r="R444" s="704"/>
      <c r="S444" s="3180"/>
    </row>
    <row r="445" spans="7:19" ht="20.100000000000001" customHeight="1">
      <c r="G445" s="1047"/>
      <c r="H445" s="655"/>
      <c r="I445" s="655"/>
      <c r="J445" s="655"/>
      <c r="K445" s="655"/>
      <c r="L445" s="655"/>
      <c r="M445" s="655"/>
      <c r="N445" s="1310"/>
      <c r="O445" s="655"/>
      <c r="P445" s="656"/>
      <c r="Q445" s="657"/>
      <c r="R445" s="704"/>
      <c r="S445" s="3180"/>
    </row>
    <row r="446" spans="7:19" ht="20.100000000000001" customHeight="1">
      <c r="G446" s="1047"/>
      <c r="H446" s="655"/>
      <c r="I446" s="655"/>
      <c r="J446" s="655"/>
      <c r="K446" s="655"/>
      <c r="L446" s="655"/>
      <c r="M446" s="655"/>
      <c r="N446" s="1310"/>
      <c r="O446" s="655"/>
      <c r="P446" s="656"/>
      <c r="Q446" s="657"/>
      <c r="R446" s="704"/>
      <c r="S446" s="3180"/>
    </row>
    <row r="447" spans="7:19" ht="20.100000000000001" customHeight="1">
      <c r="G447" s="1047"/>
      <c r="H447" s="655"/>
      <c r="I447" s="655"/>
      <c r="J447" s="655"/>
      <c r="K447" s="655"/>
      <c r="L447" s="655"/>
      <c r="M447" s="655"/>
      <c r="N447" s="1310"/>
      <c r="O447" s="655"/>
      <c r="P447" s="656"/>
      <c r="Q447" s="657"/>
      <c r="R447" s="704"/>
      <c r="S447" s="3180"/>
    </row>
    <row r="448" spans="7:19" ht="20.100000000000001" customHeight="1">
      <c r="G448" s="1047"/>
      <c r="H448" s="655"/>
      <c r="I448" s="655"/>
      <c r="J448" s="655"/>
      <c r="K448" s="655"/>
      <c r="L448" s="655"/>
      <c r="M448" s="655"/>
      <c r="N448" s="1310"/>
      <c r="O448" s="655"/>
      <c r="P448" s="656"/>
      <c r="Q448" s="657"/>
      <c r="R448" s="704"/>
      <c r="S448" s="3180"/>
    </row>
    <row r="449" spans="7:19" ht="20.100000000000001" customHeight="1">
      <c r="G449" s="1047"/>
      <c r="H449" s="655"/>
      <c r="I449" s="655"/>
      <c r="J449" s="655"/>
      <c r="K449" s="655"/>
      <c r="L449" s="655"/>
      <c r="M449" s="655"/>
      <c r="N449" s="1310"/>
      <c r="O449" s="655"/>
      <c r="P449" s="656"/>
      <c r="Q449" s="657"/>
      <c r="R449" s="704"/>
      <c r="S449" s="3180"/>
    </row>
    <row r="450" spans="7:19" ht="20.100000000000001" customHeight="1">
      <c r="G450" s="1047"/>
      <c r="H450" s="655"/>
      <c r="I450" s="655"/>
      <c r="J450" s="655"/>
      <c r="K450" s="655"/>
      <c r="L450" s="655"/>
      <c r="M450" s="655"/>
      <c r="N450" s="1310"/>
      <c r="O450" s="655"/>
      <c r="P450" s="656"/>
      <c r="Q450" s="657"/>
      <c r="R450" s="704"/>
      <c r="S450" s="3180"/>
    </row>
    <row r="451" spans="7:19" ht="20.100000000000001" customHeight="1">
      <c r="G451" s="1047"/>
      <c r="H451" s="655"/>
      <c r="I451" s="655"/>
      <c r="J451" s="655"/>
      <c r="K451" s="655"/>
      <c r="L451" s="655"/>
      <c r="M451" s="655"/>
      <c r="N451" s="1310"/>
      <c r="O451" s="655"/>
      <c r="P451" s="656"/>
      <c r="Q451" s="657"/>
      <c r="R451" s="704"/>
      <c r="S451" s="3180"/>
    </row>
    <row r="452" spans="7:19" ht="20.100000000000001" customHeight="1">
      <c r="G452" s="1047"/>
      <c r="H452" s="655"/>
      <c r="I452" s="655"/>
      <c r="J452" s="655"/>
      <c r="K452" s="655"/>
      <c r="L452" s="655"/>
      <c r="M452" s="655"/>
      <c r="N452" s="1310"/>
      <c r="O452" s="655"/>
      <c r="P452" s="656"/>
      <c r="Q452" s="657"/>
      <c r="R452" s="704"/>
      <c r="S452" s="3180"/>
    </row>
    <row r="453" spans="7:19" ht="20.100000000000001" customHeight="1">
      <c r="G453" s="1047"/>
      <c r="H453" s="655"/>
      <c r="I453" s="655"/>
      <c r="J453" s="655"/>
      <c r="K453" s="655"/>
      <c r="L453" s="655"/>
      <c r="M453" s="655"/>
      <c r="N453" s="1310"/>
      <c r="O453" s="655"/>
      <c r="P453" s="656"/>
      <c r="Q453" s="657"/>
      <c r="R453" s="704"/>
      <c r="S453" s="3180"/>
    </row>
    <row r="454" spans="7:19" ht="20.100000000000001" customHeight="1">
      <c r="G454" s="1047"/>
      <c r="H454" s="655"/>
      <c r="I454" s="655"/>
      <c r="J454" s="655"/>
      <c r="K454" s="655"/>
      <c r="L454" s="655"/>
      <c r="M454" s="655"/>
      <c r="N454" s="1310"/>
      <c r="O454" s="655"/>
      <c r="P454" s="656"/>
      <c r="Q454" s="657"/>
      <c r="R454" s="704"/>
      <c r="S454" s="3180"/>
    </row>
    <row r="455" spans="7:19" ht="20.100000000000001" customHeight="1">
      <c r="G455" s="1047"/>
      <c r="H455" s="655"/>
      <c r="I455" s="655"/>
      <c r="J455" s="655"/>
      <c r="K455" s="655"/>
      <c r="L455" s="655"/>
      <c r="M455" s="655"/>
      <c r="N455" s="1310"/>
      <c r="O455" s="655"/>
      <c r="P455" s="656"/>
      <c r="Q455" s="657"/>
      <c r="R455" s="704"/>
      <c r="S455" s="3180"/>
    </row>
    <row r="456" spans="7:19" ht="20.100000000000001" customHeight="1">
      <c r="G456" s="1047"/>
      <c r="H456" s="655"/>
      <c r="I456" s="655"/>
      <c r="J456" s="655"/>
      <c r="K456" s="655"/>
      <c r="L456" s="655"/>
      <c r="M456" s="655"/>
      <c r="N456" s="1310"/>
      <c r="O456" s="655"/>
      <c r="P456" s="656"/>
      <c r="Q456" s="657"/>
      <c r="R456" s="704"/>
      <c r="S456" s="3180"/>
    </row>
    <row r="457" spans="7:19" ht="20.100000000000001" customHeight="1">
      <c r="G457" s="1047"/>
      <c r="H457" s="655"/>
      <c r="I457" s="655"/>
      <c r="J457" s="655"/>
      <c r="K457" s="655"/>
      <c r="L457" s="655"/>
      <c r="M457" s="655"/>
      <c r="N457" s="1310"/>
      <c r="O457" s="655"/>
      <c r="P457" s="656"/>
      <c r="Q457" s="657"/>
      <c r="R457" s="704"/>
      <c r="S457" s="3180"/>
    </row>
    <row r="458" spans="7:19" ht="20.100000000000001" customHeight="1">
      <c r="G458" s="1047"/>
      <c r="H458" s="655"/>
      <c r="I458" s="655"/>
      <c r="J458" s="655"/>
      <c r="K458" s="655"/>
      <c r="L458" s="655"/>
      <c r="M458" s="655"/>
      <c r="N458" s="1310"/>
      <c r="O458" s="655"/>
      <c r="P458" s="656"/>
      <c r="Q458" s="657"/>
      <c r="R458" s="704"/>
      <c r="S458" s="3180"/>
    </row>
    <row r="459" spans="7:19" ht="20.100000000000001" customHeight="1">
      <c r="G459" s="1047"/>
      <c r="H459" s="655"/>
      <c r="I459" s="655"/>
      <c r="J459" s="655"/>
      <c r="K459" s="655"/>
      <c r="L459" s="655"/>
      <c r="M459" s="655"/>
      <c r="N459" s="1310"/>
      <c r="O459" s="655"/>
      <c r="P459" s="656"/>
      <c r="Q459" s="657"/>
      <c r="R459" s="704"/>
      <c r="S459" s="3180"/>
    </row>
    <row r="460" spans="7:19" ht="20.100000000000001" customHeight="1">
      <c r="G460" s="1047"/>
      <c r="H460" s="655"/>
      <c r="I460" s="655"/>
      <c r="J460" s="655"/>
      <c r="K460" s="655"/>
      <c r="L460" s="655"/>
      <c r="M460" s="655"/>
      <c r="N460" s="1310"/>
      <c r="O460" s="655"/>
      <c r="P460" s="656"/>
      <c r="Q460" s="657"/>
      <c r="R460" s="704"/>
      <c r="S460" s="3180"/>
    </row>
    <row r="461" spans="7:19" ht="20.100000000000001" customHeight="1">
      <c r="G461" s="1047"/>
      <c r="H461" s="655"/>
      <c r="I461" s="655"/>
      <c r="J461" s="655"/>
      <c r="K461" s="655"/>
      <c r="L461" s="655"/>
      <c r="M461" s="655"/>
      <c r="N461" s="1310"/>
      <c r="O461" s="655"/>
      <c r="P461" s="656"/>
      <c r="Q461" s="657"/>
      <c r="R461" s="704"/>
      <c r="S461" s="3180"/>
    </row>
    <row r="462" spans="7:19" ht="20.100000000000001" customHeight="1">
      <c r="G462" s="1047"/>
      <c r="H462" s="655"/>
      <c r="I462" s="655"/>
      <c r="J462" s="655"/>
      <c r="K462" s="655"/>
      <c r="L462" s="655"/>
      <c r="M462" s="655"/>
      <c r="N462" s="1310"/>
      <c r="O462" s="655"/>
      <c r="P462" s="656"/>
      <c r="Q462" s="657"/>
      <c r="R462" s="704"/>
      <c r="S462" s="3180"/>
    </row>
    <row r="463" spans="7:19" ht="20.100000000000001" customHeight="1">
      <c r="G463" s="1047"/>
      <c r="H463" s="655"/>
      <c r="I463" s="655"/>
      <c r="J463" s="655"/>
      <c r="K463" s="655"/>
      <c r="L463" s="655"/>
      <c r="M463" s="655"/>
      <c r="N463" s="1310"/>
      <c r="O463" s="655"/>
      <c r="P463" s="656"/>
      <c r="Q463" s="657"/>
      <c r="R463" s="704"/>
      <c r="S463" s="3180"/>
    </row>
    <row r="464" spans="7:19" ht="20.100000000000001" customHeight="1">
      <c r="G464" s="1047"/>
      <c r="H464" s="655"/>
      <c r="I464" s="655"/>
      <c r="J464" s="655"/>
      <c r="K464" s="655"/>
      <c r="L464" s="655"/>
      <c r="M464" s="655"/>
      <c r="N464" s="1310"/>
      <c r="O464" s="655"/>
      <c r="P464" s="656"/>
      <c r="Q464" s="657"/>
      <c r="R464" s="704"/>
      <c r="S464" s="3180"/>
    </row>
    <row r="465" spans="7:19" ht="20.100000000000001" customHeight="1">
      <c r="G465" s="1047"/>
      <c r="H465" s="655"/>
      <c r="I465" s="655"/>
      <c r="J465" s="655"/>
      <c r="K465" s="655"/>
      <c r="L465" s="655"/>
      <c r="M465" s="655"/>
      <c r="N465" s="1310"/>
      <c r="O465" s="655"/>
      <c r="P465" s="656"/>
      <c r="Q465" s="657"/>
      <c r="R465" s="704"/>
      <c r="S465" s="3180"/>
    </row>
    <row r="466" spans="7:19" ht="20.100000000000001" customHeight="1">
      <c r="G466" s="1047"/>
      <c r="H466" s="655"/>
      <c r="I466" s="655"/>
      <c r="J466" s="655"/>
      <c r="K466" s="655"/>
      <c r="L466" s="655"/>
      <c r="M466" s="655"/>
      <c r="N466" s="1310"/>
      <c r="O466" s="655"/>
      <c r="P466" s="656"/>
      <c r="Q466" s="657"/>
      <c r="R466" s="704"/>
      <c r="S466" s="3180"/>
    </row>
    <row r="467" spans="7:19" ht="20.100000000000001" customHeight="1">
      <c r="G467" s="1047"/>
      <c r="H467" s="655"/>
      <c r="I467" s="655"/>
      <c r="J467" s="655"/>
      <c r="K467" s="655"/>
      <c r="L467" s="655"/>
      <c r="M467" s="655"/>
      <c r="N467" s="1310"/>
      <c r="O467" s="655"/>
      <c r="P467" s="656"/>
      <c r="Q467" s="657"/>
      <c r="R467" s="704"/>
      <c r="S467" s="3180"/>
    </row>
    <row r="468" spans="7:19" ht="20.100000000000001" customHeight="1">
      <c r="G468" s="1047"/>
      <c r="H468" s="655"/>
      <c r="I468" s="655"/>
      <c r="J468" s="655"/>
      <c r="K468" s="655"/>
      <c r="L468" s="655"/>
      <c r="M468" s="655"/>
      <c r="N468" s="1310"/>
      <c r="O468" s="655"/>
      <c r="P468" s="656"/>
      <c r="Q468" s="657"/>
      <c r="R468" s="704"/>
      <c r="S468" s="3180"/>
    </row>
    <row r="469" spans="7:19" ht="20.100000000000001" customHeight="1">
      <c r="G469" s="1047"/>
      <c r="H469" s="655"/>
      <c r="I469" s="655"/>
      <c r="J469" s="655"/>
      <c r="K469" s="655"/>
      <c r="L469" s="655"/>
      <c r="M469" s="655"/>
      <c r="N469" s="1310"/>
      <c r="O469" s="655"/>
      <c r="P469" s="656"/>
      <c r="Q469" s="657"/>
      <c r="R469" s="704"/>
      <c r="S469" s="3180"/>
    </row>
    <row r="470" spans="7:19" ht="20.100000000000001" customHeight="1">
      <c r="G470" s="1047"/>
      <c r="H470" s="655"/>
      <c r="I470" s="655"/>
      <c r="J470" s="655"/>
      <c r="K470" s="655"/>
      <c r="L470" s="655"/>
      <c r="M470" s="655"/>
      <c r="N470" s="1310"/>
      <c r="O470" s="655"/>
      <c r="P470" s="656"/>
      <c r="Q470" s="657"/>
      <c r="R470" s="704"/>
      <c r="S470" s="3180"/>
    </row>
    <row r="471" spans="7:19" ht="20.100000000000001" customHeight="1">
      <c r="G471" s="1047"/>
      <c r="H471" s="655"/>
      <c r="I471" s="655"/>
      <c r="J471" s="655"/>
      <c r="K471" s="655"/>
      <c r="L471" s="655"/>
      <c r="M471" s="655"/>
      <c r="N471" s="1310"/>
      <c r="O471" s="655"/>
      <c r="P471" s="656"/>
      <c r="Q471" s="657"/>
      <c r="R471" s="704"/>
      <c r="S471" s="3180"/>
    </row>
    <row r="472" spans="7:19" ht="20.100000000000001" customHeight="1">
      <c r="G472" s="1047"/>
      <c r="H472" s="655"/>
      <c r="I472" s="655"/>
      <c r="J472" s="655"/>
      <c r="K472" s="655"/>
      <c r="L472" s="655"/>
      <c r="M472" s="655"/>
      <c r="N472" s="1310"/>
      <c r="O472" s="655"/>
      <c r="P472" s="656"/>
      <c r="Q472" s="657"/>
      <c r="R472" s="704"/>
      <c r="S472" s="3180"/>
    </row>
    <row r="473" spans="7:19" ht="20.100000000000001" customHeight="1">
      <c r="G473" s="1047"/>
      <c r="H473" s="655"/>
      <c r="I473" s="655"/>
      <c r="J473" s="655"/>
      <c r="K473" s="655"/>
      <c r="L473" s="655"/>
      <c r="M473" s="655"/>
      <c r="N473" s="1310"/>
      <c r="O473" s="655"/>
      <c r="P473" s="656"/>
      <c r="Q473" s="657"/>
      <c r="R473" s="704"/>
      <c r="S473" s="3180"/>
    </row>
    <row r="474" spans="7:19" ht="20.100000000000001" customHeight="1">
      <c r="G474" s="1047"/>
      <c r="H474" s="655"/>
      <c r="I474" s="655"/>
      <c r="J474" s="655"/>
      <c r="K474" s="655"/>
      <c r="L474" s="655"/>
      <c r="M474" s="655"/>
      <c r="N474" s="1310"/>
      <c r="O474" s="655"/>
      <c r="P474" s="656"/>
      <c r="Q474" s="657"/>
      <c r="R474" s="704"/>
      <c r="S474" s="3180"/>
    </row>
    <row r="475" spans="7:19" ht="20.100000000000001" customHeight="1">
      <c r="G475" s="1047"/>
      <c r="H475" s="655"/>
      <c r="I475" s="655"/>
      <c r="J475" s="655"/>
      <c r="K475" s="655"/>
      <c r="L475" s="655"/>
      <c r="M475" s="655"/>
      <c r="N475" s="1310"/>
      <c r="O475" s="655"/>
      <c r="P475" s="656"/>
      <c r="Q475" s="657"/>
      <c r="R475" s="704"/>
      <c r="S475" s="3180"/>
    </row>
    <row r="476" spans="7:19" ht="20.100000000000001" customHeight="1">
      <c r="G476" s="1047"/>
      <c r="H476" s="655"/>
      <c r="I476" s="655"/>
      <c r="J476" s="655"/>
      <c r="K476" s="655"/>
      <c r="L476" s="655"/>
      <c r="M476" s="655"/>
      <c r="N476" s="1310"/>
      <c r="O476" s="655"/>
      <c r="P476" s="656"/>
      <c r="Q476" s="657"/>
      <c r="R476" s="704"/>
      <c r="S476" s="3180"/>
    </row>
    <row r="477" spans="7:19" ht="20.100000000000001" customHeight="1">
      <c r="G477" s="1047"/>
      <c r="H477" s="655"/>
      <c r="I477" s="655"/>
      <c r="J477" s="655"/>
      <c r="K477" s="655"/>
      <c r="L477" s="655"/>
      <c r="M477" s="655"/>
      <c r="N477" s="1310"/>
      <c r="O477" s="655"/>
      <c r="P477" s="656"/>
      <c r="Q477" s="657"/>
      <c r="R477" s="704"/>
      <c r="S477" s="3180"/>
    </row>
    <row r="478" spans="7:19" ht="20.100000000000001" customHeight="1">
      <c r="G478" s="1047"/>
      <c r="H478" s="655"/>
      <c r="I478" s="655"/>
      <c r="J478" s="655"/>
      <c r="K478" s="655"/>
      <c r="L478" s="655"/>
      <c r="M478" s="655"/>
      <c r="N478" s="1310"/>
      <c r="O478" s="655"/>
      <c r="P478" s="656"/>
      <c r="Q478" s="657"/>
      <c r="R478" s="704"/>
      <c r="S478" s="3180"/>
    </row>
    <row r="479" spans="7:19" ht="20.100000000000001" customHeight="1">
      <c r="G479" s="1047"/>
      <c r="H479" s="655"/>
      <c r="I479" s="655"/>
      <c r="J479" s="655"/>
      <c r="K479" s="655"/>
      <c r="L479" s="655"/>
      <c r="M479" s="655"/>
      <c r="N479" s="1310"/>
      <c r="O479" s="655"/>
      <c r="P479" s="656"/>
      <c r="Q479" s="657"/>
      <c r="R479" s="704"/>
      <c r="S479" s="3180"/>
    </row>
    <row r="480" spans="7:19" ht="20.100000000000001" customHeight="1">
      <c r="G480" s="1047"/>
      <c r="H480" s="655"/>
      <c r="I480" s="655"/>
      <c r="J480" s="655"/>
      <c r="K480" s="655"/>
      <c r="L480" s="655"/>
      <c r="M480" s="655"/>
      <c r="N480" s="1310"/>
      <c r="O480" s="655"/>
      <c r="P480" s="656"/>
      <c r="Q480" s="657"/>
      <c r="R480" s="704"/>
      <c r="S480" s="3180"/>
    </row>
    <row r="481" spans="7:19" ht="20.100000000000001" customHeight="1">
      <c r="G481" s="1047"/>
      <c r="H481" s="655"/>
      <c r="I481" s="655"/>
      <c r="J481" s="655"/>
      <c r="K481" s="655"/>
      <c r="L481" s="655"/>
      <c r="M481" s="655"/>
      <c r="N481" s="1310"/>
      <c r="O481" s="655"/>
      <c r="P481" s="656"/>
      <c r="Q481" s="657"/>
      <c r="R481" s="704"/>
      <c r="S481" s="3180"/>
    </row>
    <row r="482" spans="7:19" ht="20.100000000000001" customHeight="1">
      <c r="G482" s="1047"/>
      <c r="H482" s="655"/>
      <c r="I482" s="655"/>
      <c r="J482" s="655"/>
      <c r="K482" s="655"/>
      <c r="L482" s="655"/>
      <c r="M482" s="655"/>
      <c r="N482" s="1310"/>
      <c r="O482" s="655"/>
      <c r="P482" s="656"/>
      <c r="Q482" s="657"/>
      <c r="R482" s="704"/>
      <c r="S482" s="3180"/>
    </row>
    <row r="483" spans="7:19" ht="20.100000000000001" customHeight="1">
      <c r="G483" s="1047"/>
      <c r="H483" s="655"/>
      <c r="I483" s="655"/>
      <c r="J483" s="655"/>
      <c r="K483" s="655"/>
      <c r="L483" s="655"/>
      <c r="M483" s="655"/>
      <c r="N483" s="1310"/>
      <c r="O483" s="655"/>
      <c r="P483" s="656"/>
      <c r="Q483" s="657"/>
      <c r="R483" s="704"/>
      <c r="S483" s="3180"/>
    </row>
    <row r="484" spans="7:19" ht="20.100000000000001" customHeight="1">
      <c r="G484" s="1047"/>
      <c r="H484" s="655"/>
      <c r="I484" s="655"/>
      <c r="J484" s="655"/>
      <c r="K484" s="655"/>
      <c r="L484" s="655"/>
      <c r="M484" s="655"/>
      <c r="N484" s="1310"/>
      <c r="O484" s="655"/>
      <c r="P484" s="656"/>
      <c r="Q484" s="657"/>
      <c r="R484" s="704"/>
      <c r="S484" s="3180"/>
    </row>
    <row r="485" spans="7:19" ht="20.100000000000001" customHeight="1">
      <c r="G485" s="1047"/>
      <c r="H485" s="655"/>
      <c r="I485" s="655"/>
      <c r="J485" s="655"/>
      <c r="K485" s="655"/>
      <c r="L485" s="655"/>
      <c r="M485" s="655"/>
      <c r="N485" s="1310"/>
      <c r="O485" s="655"/>
      <c r="P485" s="656"/>
      <c r="Q485" s="657"/>
      <c r="R485" s="704"/>
      <c r="S485" s="3180"/>
    </row>
    <row r="486" spans="7:19" ht="20.100000000000001" customHeight="1">
      <c r="G486" s="1047"/>
      <c r="H486" s="655"/>
      <c r="I486" s="655"/>
      <c r="J486" s="655"/>
      <c r="K486" s="655"/>
      <c r="L486" s="655"/>
      <c r="M486" s="655"/>
      <c r="N486" s="1310"/>
      <c r="O486" s="655"/>
      <c r="P486" s="656"/>
      <c r="Q486" s="657"/>
      <c r="R486" s="704"/>
      <c r="S486" s="3180"/>
    </row>
    <row r="487" spans="7:19" ht="20.100000000000001" customHeight="1">
      <c r="G487" s="1047"/>
      <c r="H487" s="655"/>
      <c r="I487" s="655"/>
      <c r="J487" s="655"/>
      <c r="K487" s="655"/>
      <c r="L487" s="655"/>
      <c r="M487" s="655"/>
      <c r="N487" s="1310"/>
      <c r="O487" s="655"/>
      <c r="P487" s="656"/>
      <c r="Q487" s="657"/>
      <c r="R487" s="704"/>
      <c r="S487" s="3180"/>
    </row>
    <row r="488" spans="7:19" ht="20.100000000000001" customHeight="1">
      <c r="G488" s="1047"/>
      <c r="H488" s="655"/>
      <c r="I488" s="655"/>
      <c r="J488" s="655"/>
      <c r="K488" s="655"/>
      <c r="L488" s="655"/>
      <c r="M488" s="655"/>
      <c r="N488" s="1310"/>
      <c r="O488" s="655"/>
      <c r="P488" s="656"/>
      <c r="Q488" s="657"/>
      <c r="R488" s="704"/>
      <c r="S488" s="3180"/>
    </row>
    <row r="489" spans="7:19" ht="20.100000000000001" customHeight="1">
      <c r="G489" s="1047"/>
      <c r="H489" s="655"/>
      <c r="I489" s="655"/>
      <c r="J489" s="655"/>
      <c r="K489" s="655"/>
      <c r="L489" s="655"/>
      <c r="M489" s="655"/>
      <c r="N489" s="1310"/>
      <c r="O489" s="655"/>
      <c r="P489" s="656"/>
      <c r="Q489" s="657"/>
      <c r="R489" s="704"/>
      <c r="S489" s="3180"/>
    </row>
    <row r="490" spans="7:19" ht="20.100000000000001" customHeight="1">
      <c r="G490" s="1047"/>
      <c r="H490" s="655"/>
      <c r="I490" s="655"/>
      <c r="J490" s="655"/>
      <c r="K490" s="655"/>
      <c r="L490" s="655"/>
      <c r="M490" s="655"/>
      <c r="N490" s="1310"/>
      <c r="O490" s="655"/>
      <c r="P490" s="656"/>
      <c r="Q490" s="657"/>
      <c r="R490" s="704"/>
      <c r="S490" s="3180"/>
    </row>
    <row r="491" spans="7:19" ht="20.100000000000001" customHeight="1">
      <c r="G491" s="1047"/>
      <c r="H491" s="655"/>
      <c r="I491" s="655"/>
      <c r="J491" s="655"/>
      <c r="K491" s="655"/>
      <c r="L491" s="655"/>
      <c r="M491" s="655"/>
      <c r="N491" s="1310"/>
      <c r="O491" s="655"/>
      <c r="P491" s="656"/>
      <c r="Q491" s="657"/>
      <c r="R491" s="704"/>
      <c r="S491" s="3180"/>
    </row>
    <row r="492" spans="7:19" ht="20.100000000000001" customHeight="1">
      <c r="G492" s="1047"/>
      <c r="H492" s="655"/>
      <c r="I492" s="655"/>
      <c r="J492" s="655"/>
      <c r="K492" s="655"/>
      <c r="L492" s="655"/>
      <c r="M492" s="655"/>
      <c r="N492" s="1310"/>
      <c r="O492" s="655"/>
      <c r="P492" s="656"/>
      <c r="Q492" s="657"/>
      <c r="R492" s="704"/>
      <c r="S492" s="3180"/>
    </row>
    <row r="493" spans="7:19" ht="20.100000000000001" customHeight="1">
      <c r="G493" s="1047"/>
      <c r="H493" s="655"/>
      <c r="I493" s="655"/>
      <c r="J493" s="655"/>
      <c r="K493" s="655"/>
      <c r="L493" s="655"/>
      <c r="M493" s="655"/>
      <c r="N493" s="1310"/>
      <c r="O493" s="655"/>
      <c r="P493" s="656"/>
      <c r="Q493" s="657"/>
      <c r="R493" s="704"/>
      <c r="S493" s="3180"/>
    </row>
    <row r="494" spans="7:19" ht="20.100000000000001" customHeight="1">
      <c r="G494" s="1047"/>
      <c r="H494" s="655"/>
      <c r="I494" s="655"/>
      <c r="J494" s="655"/>
      <c r="K494" s="655"/>
      <c r="L494" s="655"/>
      <c r="M494" s="655"/>
      <c r="N494" s="1310"/>
      <c r="O494" s="655"/>
      <c r="P494" s="656"/>
      <c r="Q494" s="657"/>
      <c r="R494" s="704"/>
      <c r="S494" s="3180"/>
    </row>
    <row r="495" spans="7:19" ht="20.100000000000001" customHeight="1">
      <c r="G495" s="1047"/>
      <c r="H495" s="655"/>
      <c r="I495" s="655"/>
      <c r="J495" s="655"/>
      <c r="K495" s="655"/>
      <c r="L495" s="655"/>
      <c r="M495" s="655"/>
      <c r="N495" s="1310"/>
      <c r="O495" s="655"/>
      <c r="P495" s="656"/>
      <c r="Q495" s="657"/>
      <c r="R495" s="704"/>
      <c r="S495" s="3180"/>
    </row>
    <row r="496" spans="7:19" ht="20.100000000000001" customHeight="1">
      <c r="G496" s="1047"/>
      <c r="H496" s="655"/>
      <c r="I496" s="655"/>
      <c r="J496" s="655"/>
      <c r="K496" s="655"/>
      <c r="L496" s="655"/>
      <c r="M496" s="655"/>
      <c r="N496" s="1310"/>
      <c r="O496" s="655"/>
      <c r="P496" s="656"/>
      <c r="Q496" s="657"/>
      <c r="R496" s="704"/>
      <c r="S496" s="3180"/>
    </row>
    <row r="497" spans="7:19" ht="20.100000000000001" customHeight="1">
      <c r="G497" s="1047"/>
      <c r="H497" s="655"/>
      <c r="I497" s="655"/>
      <c r="J497" s="655"/>
      <c r="K497" s="655"/>
      <c r="L497" s="655"/>
      <c r="M497" s="655"/>
      <c r="N497" s="1310"/>
      <c r="O497" s="655"/>
      <c r="P497" s="656"/>
      <c r="Q497" s="657"/>
      <c r="R497" s="704"/>
      <c r="S497" s="3180"/>
    </row>
    <row r="498" spans="7:19" ht="20.100000000000001" customHeight="1">
      <c r="G498" s="1047"/>
      <c r="H498" s="655"/>
      <c r="I498" s="655"/>
      <c r="J498" s="655"/>
      <c r="K498" s="655"/>
      <c r="L498" s="655"/>
      <c r="M498" s="655"/>
      <c r="N498" s="1310"/>
      <c r="O498" s="655"/>
      <c r="P498" s="656"/>
      <c r="Q498" s="657"/>
      <c r="R498" s="704"/>
      <c r="S498" s="3180"/>
    </row>
    <row r="499" spans="7:19" ht="20.100000000000001" customHeight="1">
      <c r="G499" s="1047"/>
      <c r="H499" s="655"/>
      <c r="I499" s="655"/>
      <c r="J499" s="655"/>
      <c r="K499" s="655"/>
      <c r="L499" s="655"/>
      <c r="M499" s="655"/>
      <c r="N499" s="1310"/>
      <c r="O499" s="655"/>
      <c r="P499" s="656"/>
      <c r="Q499" s="657"/>
      <c r="R499" s="704"/>
      <c r="S499" s="3180"/>
    </row>
    <row r="500" spans="7:19" ht="20.100000000000001" customHeight="1">
      <c r="G500" s="1047"/>
      <c r="H500" s="655"/>
      <c r="I500" s="655"/>
      <c r="J500" s="655"/>
      <c r="K500" s="655"/>
      <c r="L500" s="655"/>
      <c r="M500" s="655"/>
      <c r="N500" s="1310"/>
      <c r="O500" s="655"/>
      <c r="P500" s="656"/>
      <c r="Q500" s="657"/>
      <c r="R500" s="704"/>
      <c r="S500" s="3180"/>
    </row>
    <row r="501" spans="7:19" ht="20.100000000000001" customHeight="1">
      <c r="G501" s="1047"/>
      <c r="H501" s="655"/>
      <c r="I501" s="655"/>
      <c r="J501" s="655"/>
      <c r="K501" s="655"/>
      <c r="L501" s="655"/>
      <c r="M501" s="655"/>
      <c r="N501" s="1310"/>
      <c r="O501" s="655"/>
      <c r="P501" s="656"/>
      <c r="Q501" s="657"/>
      <c r="R501" s="704"/>
      <c r="S501" s="3180"/>
    </row>
    <row r="502" spans="7:19" ht="20.100000000000001" customHeight="1">
      <c r="G502" s="1047"/>
      <c r="H502" s="655"/>
      <c r="I502" s="655"/>
      <c r="J502" s="655"/>
      <c r="K502" s="655"/>
      <c r="L502" s="655"/>
      <c r="M502" s="655"/>
      <c r="N502" s="1310"/>
      <c r="O502" s="655"/>
      <c r="P502" s="656"/>
      <c r="Q502" s="657"/>
      <c r="R502" s="704"/>
      <c r="S502" s="3180"/>
    </row>
    <row r="503" spans="7:19" ht="20.100000000000001" customHeight="1">
      <c r="G503" s="1047"/>
      <c r="H503" s="655"/>
      <c r="I503" s="655"/>
      <c r="J503" s="655"/>
      <c r="K503" s="655"/>
      <c r="L503" s="655"/>
      <c r="M503" s="655"/>
      <c r="N503" s="1310"/>
      <c r="O503" s="655"/>
      <c r="P503" s="656"/>
      <c r="Q503" s="657"/>
      <c r="R503" s="704"/>
      <c r="S503" s="3180"/>
    </row>
    <row r="504" spans="7:19" ht="20.100000000000001" customHeight="1">
      <c r="G504" s="1047"/>
      <c r="H504" s="655"/>
      <c r="I504" s="655"/>
      <c r="J504" s="655"/>
      <c r="K504" s="655"/>
      <c r="L504" s="655"/>
      <c r="M504" s="655"/>
      <c r="N504" s="1310"/>
      <c r="O504" s="655"/>
      <c r="P504" s="656"/>
      <c r="Q504" s="657"/>
      <c r="R504" s="704"/>
      <c r="S504" s="3180"/>
    </row>
    <row r="505" spans="7:19" ht="20.100000000000001" customHeight="1">
      <c r="G505" s="1047"/>
      <c r="H505" s="655"/>
      <c r="I505" s="655"/>
      <c r="J505" s="655"/>
      <c r="K505" s="655"/>
      <c r="L505" s="655"/>
      <c r="M505" s="655"/>
      <c r="N505" s="1310"/>
      <c r="O505" s="655"/>
      <c r="P505" s="656"/>
      <c r="Q505" s="657"/>
      <c r="R505" s="704"/>
      <c r="S505" s="3180"/>
    </row>
    <row r="506" spans="7:19" ht="20.100000000000001" customHeight="1">
      <c r="G506" s="1047"/>
      <c r="H506" s="655"/>
      <c r="I506" s="655"/>
      <c r="J506" s="655"/>
      <c r="K506" s="655"/>
      <c r="L506" s="655"/>
      <c r="M506" s="655"/>
      <c r="N506" s="1310"/>
      <c r="O506" s="655"/>
      <c r="P506" s="656"/>
      <c r="Q506" s="657"/>
      <c r="R506" s="704"/>
      <c r="S506" s="3180"/>
    </row>
    <row r="507" spans="7:19" ht="20.100000000000001" customHeight="1">
      <c r="G507" s="1047"/>
      <c r="H507" s="655"/>
      <c r="I507" s="655"/>
      <c r="J507" s="655"/>
      <c r="K507" s="655"/>
      <c r="L507" s="655"/>
      <c r="M507" s="655"/>
      <c r="N507" s="1310"/>
      <c r="O507" s="655"/>
      <c r="P507" s="656"/>
      <c r="Q507" s="657"/>
      <c r="R507" s="704"/>
      <c r="S507" s="3180"/>
    </row>
    <row r="508" spans="7:19" ht="20.100000000000001" customHeight="1">
      <c r="G508" s="1047"/>
      <c r="H508" s="655"/>
      <c r="I508" s="655"/>
      <c r="J508" s="655"/>
      <c r="K508" s="655"/>
      <c r="L508" s="655"/>
      <c r="M508" s="655"/>
      <c r="N508" s="1310"/>
      <c r="O508" s="655"/>
      <c r="P508" s="656"/>
      <c r="Q508" s="657"/>
      <c r="R508" s="704"/>
      <c r="S508" s="3180"/>
    </row>
    <row r="509" spans="7:19" ht="20.100000000000001" customHeight="1">
      <c r="G509" s="1047"/>
      <c r="H509" s="655"/>
      <c r="I509" s="655"/>
      <c r="J509" s="655"/>
      <c r="K509" s="655"/>
      <c r="L509" s="655"/>
      <c r="M509" s="655"/>
      <c r="N509" s="1310"/>
      <c r="O509" s="655"/>
      <c r="P509" s="656"/>
      <c r="Q509" s="657"/>
      <c r="R509" s="704"/>
      <c r="S509" s="3180"/>
    </row>
    <row r="510" spans="7:19" ht="20.100000000000001" customHeight="1">
      <c r="G510" s="1047"/>
      <c r="H510" s="655"/>
      <c r="I510" s="655"/>
      <c r="J510" s="655"/>
      <c r="K510" s="655"/>
      <c r="L510" s="655"/>
      <c r="M510" s="655"/>
      <c r="N510" s="1310"/>
      <c r="O510" s="655"/>
      <c r="P510" s="656"/>
      <c r="Q510" s="657"/>
      <c r="R510" s="704"/>
      <c r="S510" s="3180"/>
    </row>
    <row r="511" spans="7:19" ht="20.100000000000001" customHeight="1">
      <c r="G511" s="1047"/>
      <c r="H511" s="655"/>
      <c r="I511" s="655"/>
      <c r="J511" s="655"/>
      <c r="K511" s="655"/>
      <c r="L511" s="655"/>
      <c r="M511" s="655"/>
      <c r="N511" s="1310"/>
      <c r="O511" s="655"/>
      <c r="P511" s="656"/>
      <c r="Q511" s="657"/>
      <c r="R511" s="704"/>
      <c r="S511" s="3180"/>
    </row>
    <row r="512" spans="7:19" ht="20.100000000000001" customHeight="1">
      <c r="G512" s="1047"/>
      <c r="H512" s="655"/>
      <c r="I512" s="655"/>
      <c r="J512" s="655"/>
      <c r="K512" s="655"/>
      <c r="L512" s="655"/>
      <c r="M512" s="655"/>
      <c r="N512" s="1310"/>
      <c r="O512" s="655"/>
      <c r="P512" s="656"/>
      <c r="Q512" s="657"/>
      <c r="R512" s="704"/>
      <c r="S512" s="3180"/>
    </row>
    <row r="513" spans="7:19" ht="20.100000000000001" customHeight="1">
      <c r="G513" s="1047"/>
      <c r="H513" s="655"/>
      <c r="I513" s="655"/>
      <c r="J513" s="655"/>
      <c r="K513" s="655"/>
      <c r="L513" s="655"/>
      <c r="M513" s="655"/>
      <c r="N513" s="1310"/>
      <c r="O513" s="655"/>
      <c r="P513" s="656"/>
      <c r="Q513" s="657"/>
      <c r="R513" s="704"/>
      <c r="S513" s="3180"/>
    </row>
    <row r="514" spans="7:19" ht="20.100000000000001" customHeight="1">
      <c r="G514" s="1047"/>
      <c r="H514" s="655"/>
      <c r="I514" s="655"/>
      <c r="J514" s="655"/>
      <c r="K514" s="655"/>
      <c r="L514" s="655"/>
      <c r="M514" s="655"/>
      <c r="N514" s="1310"/>
      <c r="O514" s="655"/>
      <c r="P514" s="656"/>
      <c r="Q514" s="657"/>
      <c r="R514" s="704"/>
      <c r="S514" s="3180"/>
    </row>
    <row r="515" spans="7:19" ht="20.100000000000001" customHeight="1">
      <c r="G515" s="1047"/>
      <c r="H515" s="655"/>
      <c r="I515" s="655"/>
      <c r="J515" s="655"/>
      <c r="K515" s="655"/>
      <c r="L515" s="655"/>
      <c r="M515" s="655"/>
      <c r="N515" s="1310"/>
      <c r="O515" s="655"/>
      <c r="P515" s="656"/>
      <c r="Q515" s="657"/>
      <c r="R515" s="704"/>
      <c r="S515" s="3180"/>
    </row>
    <row r="516" spans="7:19" ht="20.100000000000001" customHeight="1">
      <c r="G516" s="1047"/>
      <c r="H516" s="655"/>
      <c r="I516" s="655"/>
      <c r="J516" s="655"/>
      <c r="K516" s="655"/>
      <c r="L516" s="655"/>
      <c r="M516" s="655"/>
      <c r="N516" s="1310"/>
      <c r="O516" s="655"/>
      <c r="P516" s="656"/>
      <c r="Q516" s="657"/>
      <c r="R516" s="704"/>
      <c r="S516" s="3180"/>
    </row>
    <row r="517" spans="7:19" ht="20.100000000000001" customHeight="1">
      <c r="G517" s="1047"/>
      <c r="H517" s="655"/>
      <c r="I517" s="655"/>
      <c r="J517" s="655"/>
      <c r="K517" s="655"/>
      <c r="L517" s="655"/>
      <c r="M517" s="655"/>
      <c r="N517" s="1310"/>
      <c r="O517" s="655"/>
      <c r="P517" s="656"/>
      <c r="Q517" s="657"/>
      <c r="R517" s="704"/>
      <c r="S517" s="3180"/>
    </row>
    <row r="518" spans="7:19" ht="20.100000000000001" customHeight="1">
      <c r="G518" s="1047"/>
      <c r="H518" s="655"/>
      <c r="I518" s="655"/>
      <c r="J518" s="655"/>
      <c r="K518" s="655"/>
      <c r="L518" s="655"/>
      <c r="M518" s="655"/>
      <c r="N518" s="1310"/>
      <c r="O518" s="655"/>
      <c r="P518" s="656"/>
      <c r="Q518" s="657"/>
      <c r="R518" s="704"/>
      <c r="S518" s="3180"/>
    </row>
    <row r="519" spans="7:19" ht="20.100000000000001" customHeight="1">
      <c r="G519" s="1047"/>
      <c r="H519" s="655"/>
      <c r="I519" s="655"/>
      <c r="J519" s="655"/>
      <c r="K519" s="655"/>
      <c r="L519" s="655"/>
      <c r="M519" s="655"/>
      <c r="N519" s="1310"/>
      <c r="O519" s="655"/>
      <c r="P519" s="656"/>
      <c r="Q519" s="657"/>
      <c r="R519" s="704"/>
      <c r="S519" s="3180"/>
    </row>
    <row r="520" spans="7:19" ht="20.100000000000001" customHeight="1">
      <c r="G520" s="1047"/>
      <c r="H520" s="655"/>
      <c r="I520" s="655"/>
      <c r="J520" s="655"/>
      <c r="K520" s="655"/>
      <c r="L520" s="655"/>
      <c r="M520" s="655"/>
      <c r="N520" s="1310"/>
      <c r="O520" s="655"/>
      <c r="P520" s="656"/>
      <c r="Q520" s="657"/>
      <c r="R520" s="704"/>
      <c r="S520" s="3180"/>
    </row>
    <row r="521" spans="7:19" ht="20.100000000000001" customHeight="1">
      <c r="G521" s="1047"/>
      <c r="H521" s="655"/>
      <c r="I521" s="655"/>
      <c r="J521" s="655"/>
      <c r="K521" s="655"/>
      <c r="L521" s="655"/>
      <c r="M521" s="655"/>
      <c r="N521" s="1310"/>
      <c r="O521" s="655"/>
      <c r="P521" s="656"/>
      <c r="Q521" s="657"/>
      <c r="R521" s="704"/>
      <c r="S521" s="3180"/>
    </row>
    <row r="522" spans="7:19" ht="20.100000000000001" customHeight="1">
      <c r="G522" s="1047"/>
      <c r="H522" s="655"/>
      <c r="I522" s="655"/>
      <c r="J522" s="655"/>
      <c r="K522" s="655"/>
      <c r="L522" s="655"/>
      <c r="M522" s="655"/>
      <c r="N522" s="1310"/>
      <c r="O522" s="655"/>
      <c r="P522" s="656"/>
      <c r="Q522" s="657"/>
      <c r="R522" s="704"/>
      <c r="S522" s="3180"/>
    </row>
    <row r="523" spans="7:19" ht="20.100000000000001" customHeight="1">
      <c r="G523" s="1047"/>
      <c r="H523" s="655"/>
      <c r="I523" s="655"/>
      <c r="J523" s="655"/>
      <c r="K523" s="655"/>
      <c r="L523" s="655"/>
      <c r="M523" s="655"/>
      <c r="N523" s="1310"/>
      <c r="O523" s="655"/>
      <c r="P523" s="656"/>
      <c r="Q523" s="657"/>
      <c r="R523" s="704"/>
      <c r="S523" s="3180"/>
    </row>
    <row r="524" spans="7:19" ht="20.100000000000001" customHeight="1">
      <c r="G524" s="1047"/>
      <c r="H524" s="655"/>
      <c r="I524" s="655"/>
      <c r="J524" s="655"/>
      <c r="K524" s="655"/>
      <c r="L524" s="655"/>
      <c r="M524" s="655"/>
      <c r="N524" s="1310"/>
      <c r="O524" s="655"/>
      <c r="P524" s="656"/>
      <c r="Q524" s="657"/>
      <c r="R524" s="704"/>
      <c r="S524" s="3180"/>
    </row>
    <row r="525" spans="7:19" ht="20.100000000000001" customHeight="1">
      <c r="G525" s="1047"/>
      <c r="H525" s="655"/>
      <c r="I525" s="655"/>
      <c r="J525" s="655"/>
      <c r="K525" s="655"/>
      <c r="L525" s="655"/>
      <c r="M525" s="655"/>
      <c r="N525" s="1310"/>
      <c r="O525" s="655"/>
      <c r="P525" s="656"/>
      <c r="Q525" s="657"/>
      <c r="R525" s="704"/>
      <c r="S525" s="3180"/>
    </row>
    <row r="526" spans="7:19" ht="20.100000000000001" customHeight="1">
      <c r="G526" s="1047"/>
      <c r="H526" s="655"/>
      <c r="I526" s="655"/>
      <c r="J526" s="655"/>
      <c r="K526" s="655"/>
      <c r="L526" s="655"/>
      <c r="M526" s="655"/>
      <c r="N526" s="1310"/>
      <c r="O526" s="655"/>
      <c r="P526" s="656"/>
      <c r="Q526" s="657"/>
      <c r="R526" s="704"/>
      <c r="S526" s="3180"/>
    </row>
    <row r="527" spans="7:19" ht="20.100000000000001" customHeight="1">
      <c r="G527" s="1047"/>
      <c r="H527" s="655"/>
      <c r="I527" s="655"/>
      <c r="J527" s="655"/>
      <c r="K527" s="655"/>
      <c r="L527" s="655"/>
      <c r="M527" s="655"/>
      <c r="N527" s="1310"/>
      <c r="O527" s="655"/>
      <c r="P527" s="656"/>
      <c r="Q527" s="657"/>
      <c r="R527" s="704"/>
      <c r="S527" s="3180"/>
    </row>
    <row r="528" spans="7:19" ht="20.100000000000001" customHeight="1">
      <c r="G528" s="1047"/>
      <c r="H528" s="655"/>
      <c r="I528" s="655"/>
      <c r="J528" s="655"/>
      <c r="K528" s="655"/>
      <c r="L528" s="655"/>
      <c r="M528" s="655"/>
      <c r="N528" s="1310"/>
      <c r="O528" s="655"/>
      <c r="P528" s="656"/>
      <c r="Q528" s="657"/>
      <c r="R528" s="704"/>
      <c r="S528" s="3180"/>
    </row>
    <row r="529" spans="7:19" ht="20.100000000000001" customHeight="1">
      <c r="G529" s="1047"/>
      <c r="H529" s="655"/>
      <c r="I529" s="655"/>
      <c r="J529" s="655"/>
      <c r="K529" s="655"/>
      <c r="L529" s="655"/>
      <c r="M529" s="655"/>
      <c r="N529" s="1310"/>
      <c r="O529" s="655"/>
      <c r="P529" s="656"/>
      <c r="Q529" s="657"/>
      <c r="R529" s="704"/>
      <c r="S529" s="3180"/>
    </row>
    <row r="530" spans="7:19" ht="20.100000000000001" customHeight="1">
      <c r="G530" s="1047"/>
      <c r="H530" s="655"/>
      <c r="I530" s="655"/>
      <c r="J530" s="655"/>
      <c r="K530" s="655"/>
      <c r="L530" s="655"/>
      <c r="M530" s="655"/>
      <c r="N530" s="1310"/>
      <c r="O530" s="655"/>
      <c r="P530" s="656"/>
      <c r="Q530" s="657"/>
      <c r="R530" s="704"/>
      <c r="S530" s="3180"/>
    </row>
    <row r="531" spans="7:19" ht="20.100000000000001" customHeight="1">
      <c r="G531" s="1047"/>
      <c r="H531" s="655"/>
      <c r="I531" s="655"/>
      <c r="J531" s="655"/>
      <c r="K531" s="655"/>
      <c r="L531" s="655"/>
      <c r="M531" s="655"/>
      <c r="N531" s="1310"/>
      <c r="O531" s="655"/>
      <c r="P531" s="656"/>
      <c r="Q531" s="657"/>
      <c r="R531" s="704"/>
      <c r="S531" s="3180"/>
    </row>
    <row r="532" spans="7:19" ht="20.100000000000001" customHeight="1">
      <c r="G532" s="1047"/>
      <c r="H532" s="655"/>
      <c r="I532" s="655"/>
      <c r="J532" s="655"/>
      <c r="K532" s="655"/>
      <c r="L532" s="655"/>
      <c r="M532" s="655"/>
      <c r="N532" s="1310"/>
      <c r="O532" s="655"/>
      <c r="P532" s="656"/>
      <c r="Q532" s="657"/>
      <c r="R532" s="704"/>
      <c r="S532" s="3180"/>
    </row>
    <row r="533" spans="7:19" ht="20.100000000000001" customHeight="1">
      <c r="G533" s="1047"/>
      <c r="H533" s="655"/>
      <c r="I533" s="655"/>
      <c r="J533" s="655"/>
      <c r="K533" s="655"/>
      <c r="L533" s="655"/>
      <c r="M533" s="655"/>
      <c r="N533" s="1310"/>
      <c r="O533" s="655"/>
      <c r="P533" s="656"/>
      <c r="Q533" s="657"/>
      <c r="R533" s="704"/>
      <c r="S533" s="3180"/>
    </row>
    <row r="534" spans="7:19" ht="20.100000000000001" customHeight="1">
      <c r="G534" s="1047"/>
      <c r="H534" s="655"/>
      <c r="I534" s="655"/>
      <c r="J534" s="655"/>
      <c r="K534" s="655"/>
      <c r="L534" s="655"/>
      <c r="M534" s="655"/>
      <c r="N534" s="1310"/>
      <c r="O534" s="655"/>
      <c r="P534" s="656"/>
      <c r="Q534" s="657"/>
      <c r="R534" s="704"/>
      <c r="S534" s="3180"/>
    </row>
    <row r="535" spans="7:19" ht="20.100000000000001" customHeight="1">
      <c r="G535" s="1047"/>
      <c r="H535" s="655"/>
      <c r="I535" s="655"/>
      <c r="J535" s="655"/>
      <c r="K535" s="655"/>
      <c r="L535" s="655"/>
      <c r="M535" s="655"/>
      <c r="N535" s="1310"/>
      <c r="O535" s="655"/>
      <c r="P535" s="656"/>
      <c r="Q535" s="657"/>
      <c r="R535" s="704"/>
      <c r="S535" s="3180"/>
    </row>
    <row r="536" spans="7:19" ht="20.100000000000001" customHeight="1">
      <c r="G536" s="1047"/>
      <c r="H536" s="655"/>
      <c r="I536" s="655"/>
      <c r="J536" s="655"/>
      <c r="K536" s="655"/>
      <c r="L536" s="655"/>
      <c r="M536" s="655"/>
      <c r="N536" s="1310"/>
      <c r="O536" s="655"/>
      <c r="P536" s="656"/>
      <c r="Q536" s="657"/>
      <c r="R536" s="704"/>
      <c r="S536" s="3180"/>
    </row>
    <row r="537" spans="7:19" ht="20.100000000000001" customHeight="1">
      <c r="G537" s="1047"/>
      <c r="H537" s="655"/>
      <c r="I537" s="655"/>
      <c r="J537" s="655"/>
      <c r="K537" s="655"/>
      <c r="L537" s="655"/>
      <c r="M537" s="655"/>
      <c r="N537" s="1310"/>
      <c r="O537" s="655"/>
      <c r="P537" s="656"/>
      <c r="Q537" s="657"/>
      <c r="R537" s="704"/>
      <c r="S537" s="3180"/>
    </row>
    <row r="538" spans="7:19" ht="20.100000000000001" customHeight="1">
      <c r="G538" s="1047"/>
      <c r="H538" s="655"/>
      <c r="I538" s="655"/>
      <c r="J538" s="655"/>
      <c r="K538" s="655"/>
      <c r="L538" s="655"/>
      <c r="M538" s="655"/>
      <c r="N538" s="1310"/>
      <c r="O538" s="655"/>
      <c r="P538" s="656"/>
      <c r="Q538" s="657"/>
      <c r="R538" s="704"/>
      <c r="S538" s="3180"/>
    </row>
    <row r="539" spans="7:19" ht="20.100000000000001" customHeight="1">
      <c r="G539" s="1047"/>
      <c r="H539" s="655"/>
      <c r="I539" s="655"/>
      <c r="J539" s="655"/>
      <c r="K539" s="655"/>
      <c r="L539" s="655"/>
      <c r="M539" s="655"/>
      <c r="N539" s="1310"/>
      <c r="O539" s="655"/>
      <c r="P539" s="656"/>
      <c r="Q539" s="657"/>
      <c r="R539" s="704"/>
      <c r="S539" s="3180"/>
    </row>
    <row r="540" spans="7:19" ht="20.100000000000001" customHeight="1">
      <c r="G540" s="1047"/>
      <c r="H540" s="655"/>
      <c r="I540" s="655"/>
      <c r="J540" s="655"/>
      <c r="K540" s="655"/>
      <c r="L540" s="655"/>
      <c r="M540" s="655"/>
      <c r="N540" s="1310"/>
      <c r="O540" s="655"/>
      <c r="P540" s="656"/>
      <c r="Q540" s="657"/>
      <c r="R540" s="704"/>
      <c r="S540" s="3180"/>
    </row>
    <row r="541" spans="7:19" ht="20.100000000000001" customHeight="1">
      <c r="G541" s="1047"/>
      <c r="H541" s="655"/>
      <c r="I541" s="655"/>
      <c r="J541" s="655"/>
      <c r="K541" s="655"/>
      <c r="L541" s="655"/>
      <c r="M541" s="655"/>
      <c r="N541" s="1310"/>
      <c r="O541" s="655"/>
      <c r="P541" s="656"/>
      <c r="Q541" s="657"/>
      <c r="R541" s="704"/>
      <c r="S541" s="3180"/>
    </row>
    <row r="542" spans="7:19" ht="20.100000000000001" customHeight="1">
      <c r="G542" s="1047"/>
      <c r="H542" s="655"/>
      <c r="I542" s="655"/>
      <c r="J542" s="655"/>
      <c r="K542" s="655"/>
      <c r="L542" s="655"/>
      <c r="M542" s="655"/>
      <c r="N542" s="1310"/>
      <c r="O542" s="655"/>
      <c r="P542" s="656"/>
      <c r="Q542" s="657"/>
      <c r="R542" s="704"/>
      <c r="S542" s="3180"/>
    </row>
    <row r="543" spans="7:19" ht="20.100000000000001" customHeight="1">
      <c r="G543" s="1047"/>
      <c r="H543" s="655"/>
      <c r="I543" s="655"/>
      <c r="J543" s="655"/>
      <c r="K543" s="655"/>
      <c r="L543" s="655"/>
      <c r="M543" s="655"/>
      <c r="N543" s="1310"/>
      <c r="O543" s="655"/>
      <c r="P543" s="656"/>
      <c r="Q543" s="657"/>
      <c r="R543" s="704"/>
      <c r="S543" s="3180"/>
    </row>
    <row r="544" spans="7:19" ht="20.100000000000001" customHeight="1">
      <c r="G544" s="1047"/>
      <c r="H544" s="655"/>
      <c r="I544" s="655"/>
      <c r="J544" s="655"/>
      <c r="K544" s="655"/>
      <c r="L544" s="655"/>
      <c r="M544" s="655"/>
      <c r="N544" s="1310"/>
      <c r="O544" s="655"/>
      <c r="P544" s="656"/>
      <c r="Q544" s="657"/>
      <c r="R544" s="704"/>
      <c r="S544" s="3180"/>
    </row>
    <row r="545" spans="7:19" ht="20.100000000000001" customHeight="1">
      <c r="G545" s="1047"/>
      <c r="H545" s="655"/>
      <c r="I545" s="655"/>
      <c r="J545" s="655"/>
      <c r="K545" s="655"/>
      <c r="L545" s="655"/>
      <c r="M545" s="655"/>
      <c r="N545" s="1310"/>
      <c r="O545" s="655"/>
      <c r="P545" s="656"/>
      <c r="Q545" s="657"/>
      <c r="R545" s="704"/>
      <c r="S545" s="3180"/>
    </row>
    <row r="546" spans="7:19" ht="20.100000000000001" customHeight="1">
      <c r="G546" s="1047"/>
      <c r="H546" s="655"/>
      <c r="I546" s="655"/>
      <c r="J546" s="655"/>
      <c r="K546" s="655"/>
      <c r="L546" s="655"/>
      <c r="M546" s="655"/>
      <c r="N546" s="1310"/>
      <c r="O546" s="655"/>
      <c r="P546" s="656"/>
      <c r="Q546" s="657"/>
      <c r="R546" s="704"/>
      <c r="S546" s="3180"/>
    </row>
    <row r="547" spans="7:19" ht="20.100000000000001" customHeight="1">
      <c r="G547" s="1047"/>
      <c r="H547" s="655"/>
      <c r="I547" s="655"/>
      <c r="J547" s="655"/>
      <c r="K547" s="655"/>
      <c r="L547" s="655"/>
      <c r="M547" s="655"/>
      <c r="N547" s="1310"/>
      <c r="O547" s="655"/>
      <c r="P547" s="656"/>
      <c r="Q547" s="657"/>
      <c r="R547" s="704"/>
      <c r="S547" s="3180"/>
    </row>
    <row r="548" spans="7:19" ht="20.100000000000001" customHeight="1">
      <c r="G548" s="1047"/>
      <c r="H548" s="655"/>
      <c r="I548" s="655"/>
      <c r="J548" s="655"/>
      <c r="K548" s="655"/>
      <c r="L548" s="655"/>
      <c r="M548" s="655"/>
      <c r="N548" s="1310"/>
      <c r="O548" s="655"/>
      <c r="P548" s="656"/>
      <c r="Q548" s="657"/>
      <c r="R548" s="704"/>
      <c r="S548" s="3180"/>
    </row>
    <row r="549" spans="7:19" ht="20.100000000000001" customHeight="1">
      <c r="G549" s="1047"/>
      <c r="H549" s="655"/>
      <c r="I549" s="655"/>
      <c r="J549" s="655"/>
      <c r="K549" s="655"/>
      <c r="L549" s="655"/>
      <c r="M549" s="655"/>
      <c r="N549" s="1310"/>
      <c r="O549" s="655"/>
      <c r="P549" s="656"/>
      <c r="Q549" s="657"/>
      <c r="R549" s="704"/>
      <c r="S549" s="3180"/>
    </row>
    <row r="550" spans="7:19" ht="20.100000000000001" customHeight="1">
      <c r="G550" s="1047"/>
      <c r="H550" s="655"/>
      <c r="I550" s="655"/>
      <c r="J550" s="655"/>
      <c r="K550" s="655"/>
      <c r="L550" s="655"/>
      <c r="M550" s="655"/>
      <c r="N550" s="1310"/>
      <c r="O550" s="655"/>
      <c r="P550" s="656"/>
      <c r="Q550" s="657"/>
      <c r="R550" s="704"/>
      <c r="S550" s="3180"/>
    </row>
    <row r="551" spans="7:19" ht="20.100000000000001" customHeight="1">
      <c r="G551" s="1047"/>
      <c r="H551" s="655"/>
      <c r="I551" s="655"/>
      <c r="J551" s="655"/>
      <c r="K551" s="655"/>
      <c r="L551" s="655"/>
      <c r="M551" s="655"/>
      <c r="N551" s="1310"/>
      <c r="O551" s="655"/>
      <c r="P551" s="656"/>
      <c r="Q551" s="657"/>
      <c r="R551" s="704"/>
      <c r="S551" s="3180"/>
    </row>
    <row r="552" spans="7:19" ht="20.100000000000001" customHeight="1">
      <c r="G552" s="1047"/>
      <c r="H552" s="655"/>
      <c r="I552" s="655"/>
      <c r="J552" s="655"/>
      <c r="K552" s="655"/>
      <c r="L552" s="655"/>
      <c r="M552" s="655"/>
      <c r="N552" s="1310"/>
      <c r="O552" s="655"/>
      <c r="P552" s="656"/>
      <c r="Q552" s="657"/>
      <c r="R552" s="704"/>
      <c r="S552" s="3180"/>
    </row>
    <row r="553" spans="7:19" ht="20.100000000000001" customHeight="1">
      <c r="G553" s="1047"/>
      <c r="H553" s="655"/>
      <c r="I553" s="655"/>
      <c r="J553" s="655"/>
      <c r="K553" s="655"/>
      <c r="L553" s="655"/>
      <c r="M553" s="655"/>
      <c r="N553" s="1310"/>
      <c r="O553" s="655"/>
      <c r="P553" s="656"/>
      <c r="Q553" s="657"/>
      <c r="R553" s="704"/>
      <c r="S553" s="3180"/>
    </row>
    <row r="554" spans="7:19" ht="20.100000000000001" customHeight="1">
      <c r="G554" s="1047"/>
      <c r="H554" s="655"/>
      <c r="I554" s="655"/>
      <c r="J554" s="655"/>
      <c r="K554" s="655"/>
      <c r="L554" s="655"/>
      <c r="M554" s="655"/>
      <c r="N554" s="1310"/>
      <c r="O554" s="655"/>
      <c r="P554" s="656"/>
      <c r="Q554" s="657"/>
      <c r="R554" s="704"/>
      <c r="S554" s="3180"/>
    </row>
    <row r="555" spans="7:19" ht="20.100000000000001" customHeight="1">
      <c r="G555" s="1047"/>
      <c r="H555" s="655"/>
      <c r="I555" s="655"/>
      <c r="J555" s="655"/>
      <c r="K555" s="655"/>
      <c r="L555" s="655"/>
      <c r="M555" s="655"/>
      <c r="N555" s="1310"/>
      <c r="O555" s="655"/>
      <c r="P555" s="656"/>
      <c r="Q555" s="657"/>
      <c r="R555" s="704"/>
      <c r="S555" s="3180"/>
    </row>
    <row r="556" spans="7:19" ht="20.100000000000001" customHeight="1">
      <c r="G556" s="1047"/>
      <c r="H556" s="655"/>
      <c r="I556" s="655"/>
      <c r="J556" s="655"/>
      <c r="K556" s="655"/>
      <c r="L556" s="655"/>
      <c r="M556" s="655"/>
      <c r="N556" s="1310"/>
      <c r="O556" s="655"/>
      <c r="P556" s="656"/>
      <c r="Q556" s="657"/>
      <c r="R556" s="704"/>
      <c r="S556" s="3180"/>
    </row>
    <row r="557" spans="7:19" ht="20.100000000000001" customHeight="1">
      <c r="G557" s="1047"/>
      <c r="H557" s="655"/>
      <c r="I557" s="655"/>
      <c r="J557" s="655"/>
      <c r="K557" s="655"/>
      <c r="L557" s="655"/>
      <c r="M557" s="655"/>
      <c r="N557" s="1310"/>
      <c r="O557" s="655"/>
      <c r="P557" s="656"/>
      <c r="Q557" s="657"/>
      <c r="R557" s="704"/>
      <c r="S557" s="3180"/>
    </row>
    <row r="558" spans="7:19" ht="20.100000000000001" customHeight="1">
      <c r="G558" s="1047"/>
      <c r="H558" s="655"/>
      <c r="I558" s="655"/>
      <c r="J558" s="655"/>
      <c r="K558" s="655"/>
      <c r="L558" s="655"/>
      <c r="M558" s="655"/>
      <c r="N558" s="1310"/>
      <c r="O558" s="655"/>
      <c r="P558" s="656"/>
      <c r="Q558" s="657"/>
      <c r="R558" s="704"/>
      <c r="S558" s="3180"/>
    </row>
    <row r="559" spans="7:19" ht="20.100000000000001" customHeight="1">
      <c r="G559" s="1047"/>
      <c r="H559" s="655"/>
      <c r="I559" s="655"/>
      <c r="J559" s="655"/>
      <c r="K559" s="655"/>
      <c r="L559" s="655"/>
      <c r="M559" s="655"/>
      <c r="N559" s="1310"/>
      <c r="O559" s="655"/>
      <c r="P559" s="656"/>
      <c r="Q559" s="657"/>
      <c r="R559" s="704"/>
      <c r="S559" s="3180"/>
    </row>
    <row r="560" spans="7:19" ht="20.100000000000001" customHeight="1">
      <c r="G560" s="1047"/>
      <c r="H560" s="655"/>
      <c r="I560" s="655"/>
      <c r="J560" s="655"/>
      <c r="K560" s="655"/>
      <c r="L560" s="655"/>
      <c r="M560" s="655"/>
      <c r="N560" s="1310"/>
      <c r="O560" s="655"/>
      <c r="P560" s="656"/>
      <c r="Q560" s="657"/>
      <c r="R560" s="704"/>
      <c r="S560" s="3180"/>
    </row>
    <row r="561" spans="7:19" ht="20.100000000000001" customHeight="1">
      <c r="G561" s="1047"/>
      <c r="H561" s="655"/>
      <c r="I561" s="655"/>
      <c r="J561" s="655"/>
      <c r="K561" s="655"/>
      <c r="L561" s="655"/>
      <c r="M561" s="655"/>
      <c r="N561" s="1310"/>
      <c r="O561" s="655"/>
      <c r="P561" s="656"/>
      <c r="Q561" s="657"/>
      <c r="R561" s="704"/>
      <c r="S561" s="3180"/>
    </row>
    <row r="562" spans="7:19" ht="20.100000000000001" customHeight="1">
      <c r="G562" s="1047"/>
      <c r="H562" s="655"/>
      <c r="I562" s="655"/>
      <c r="J562" s="655"/>
      <c r="K562" s="655"/>
      <c r="L562" s="655"/>
      <c r="M562" s="655"/>
      <c r="N562" s="1310"/>
      <c r="O562" s="655"/>
      <c r="P562" s="656"/>
      <c r="Q562" s="657"/>
      <c r="R562" s="704"/>
      <c r="S562" s="3180"/>
    </row>
    <row r="563" spans="7:19" ht="20.100000000000001" customHeight="1">
      <c r="G563" s="1047"/>
      <c r="H563" s="655"/>
      <c r="I563" s="655"/>
      <c r="J563" s="655"/>
      <c r="K563" s="655"/>
      <c r="L563" s="655"/>
      <c r="M563" s="655"/>
      <c r="N563" s="1310"/>
      <c r="O563" s="655"/>
      <c r="P563" s="656"/>
      <c r="Q563" s="657"/>
      <c r="R563" s="704"/>
      <c r="S563" s="3180"/>
    </row>
    <row r="564" spans="7:19" ht="20.100000000000001" customHeight="1">
      <c r="G564" s="1047"/>
      <c r="H564" s="655"/>
      <c r="I564" s="655"/>
      <c r="J564" s="655"/>
      <c r="K564" s="655"/>
      <c r="L564" s="655"/>
      <c r="M564" s="655"/>
      <c r="N564" s="1310"/>
      <c r="O564" s="655"/>
      <c r="P564" s="656"/>
      <c r="Q564" s="657"/>
      <c r="R564" s="704"/>
      <c r="S564" s="3180"/>
    </row>
    <row r="565" spans="7:19" ht="20.100000000000001" customHeight="1">
      <c r="G565" s="1047"/>
      <c r="H565" s="655"/>
      <c r="I565" s="655"/>
      <c r="J565" s="655"/>
      <c r="K565" s="655"/>
      <c r="L565" s="655"/>
      <c r="M565" s="655"/>
      <c r="N565" s="1310"/>
      <c r="O565" s="655"/>
      <c r="P565" s="656"/>
      <c r="Q565" s="657"/>
      <c r="R565" s="704"/>
      <c r="S565" s="3180"/>
    </row>
    <row r="566" spans="7:19" ht="20.100000000000001" customHeight="1">
      <c r="G566" s="1047"/>
      <c r="H566" s="655"/>
      <c r="I566" s="655"/>
      <c r="J566" s="655"/>
      <c r="K566" s="655"/>
      <c r="L566" s="655"/>
      <c r="M566" s="655"/>
      <c r="N566" s="1310"/>
      <c r="O566" s="655"/>
      <c r="P566" s="656"/>
      <c r="Q566" s="657"/>
      <c r="R566" s="704"/>
      <c r="S566" s="3180"/>
    </row>
    <row r="567" spans="7:19" ht="20.100000000000001" customHeight="1">
      <c r="G567" s="1047"/>
      <c r="H567" s="655"/>
      <c r="I567" s="655"/>
      <c r="J567" s="655"/>
      <c r="K567" s="655"/>
      <c r="L567" s="655"/>
      <c r="M567" s="655"/>
      <c r="N567" s="1310"/>
      <c r="O567" s="655"/>
      <c r="P567" s="656"/>
      <c r="Q567" s="657"/>
      <c r="R567" s="704"/>
      <c r="S567" s="3180"/>
    </row>
    <row r="568" spans="7:19" ht="20.100000000000001" customHeight="1">
      <c r="G568" s="1047"/>
      <c r="H568" s="655"/>
      <c r="I568" s="655"/>
      <c r="J568" s="655"/>
      <c r="K568" s="655"/>
      <c r="L568" s="655"/>
      <c r="M568" s="655"/>
      <c r="N568" s="1310"/>
      <c r="O568" s="655"/>
      <c r="P568" s="656"/>
      <c r="Q568" s="657"/>
      <c r="R568" s="704"/>
      <c r="S568" s="3180"/>
    </row>
    <row r="569" spans="7:19" ht="20.100000000000001" customHeight="1">
      <c r="G569" s="1047"/>
      <c r="H569" s="655"/>
      <c r="I569" s="655"/>
      <c r="J569" s="655"/>
      <c r="K569" s="655"/>
      <c r="L569" s="655"/>
      <c r="M569" s="655"/>
      <c r="N569" s="1310"/>
      <c r="O569" s="655"/>
      <c r="P569" s="656"/>
      <c r="Q569" s="657"/>
      <c r="R569" s="704"/>
      <c r="S569" s="3180"/>
    </row>
    <row r="570" spans="7:19" ht="20.100000000000001" customHeight="1">
      <c r="G570" s="1047"/>
      <c r="H570" s="655"/>
      <c r="I570" s="655"/>
      <c r="J570" s="655"/>
      <c r="K570" s="655"/>
      <c r="L570" s="655"/>
      <c r="M570" s="655"/>
      <c r="N570" s="1310"/>
      <c r="O570" s="655"/>
      <c r="P570" s="656"/>
      <c r="Q570" s="657"/>
      <c r="R570" s="704"/>
      <c r="S570" s="3180"/>
    </row>
    <row r="571" spans="7:19" ht="20.100000000000001" customHeight="1">
      <c r="G571" s="1047"/>
      <c r="H571" s="655"/>
      <c r="I571" s="655"/>
      <c r="J571" s="655"/>
      <c r="K571" s="655"/>
      <c r="L571" s="655"/>
      <c r="M571" s="655"/>
      <c r="N571" s="1310"/>
      <c r="O571" s="655"/>
      <c r="P571" s="656"/>
      <c r="Q571" s="657"/>
      <c r="R571" s="704"/>
      <c r="S571" s="3180"/>
    </row>
    <row r="572" spans="7:19" ht="20.100000000000001" customHeight="1">
      <c r="G572" s="1047"/>
      <c r="H572" s="655"/>
      <c r="I572" s="655"/>
      <c r="J572" s="655"/>
      <c r="K572" s="655"/>
      <c r="L572" s="655"/>
      <c r="M572" s="655"/>
      <c r="N572" s="1310"/>
      <c r="O572" s="655"/>
      <c r="P572" s="656"/>
      <c r="Q572" s="657"/>
      <c r="R572" s="704"/>
      <c r="S572" s="3180"/>
    </row>
    <row r="573" spans="7:19" ht="20.100000000000001" customHeight="1">
      <c r="G573" s="1047"/>
      <c r="H573" s="655"/>
      <c r="I573" s="655"/>
      <c r="J573" s="655"/>
      <c r="K573" s="655"/>
      <c r="L573" s="655"/>
      <c r="M573" s="655"/>
      <c r="N573" s="1310"/>
      <c r="O573" s="655"/>
      <c r="P573" s="656"/>
      <c r="Q573" s="657"/>
      <c r="R573" s="704"/>
      <c r="S573" s="3180"/>
    </row>
    <row r="574" spans="7:19" ht="20.100000000000001" customHeight="1">
      <c r="G574" s="1047"/>
      <c r="H574" s="655"/>
      <c r="I574" s="655"/>
      <c r="J574" s="655"/>
      <c r="K574" s="655"/>
      <c r="L574" s="655"/>
      <c r="M574" s="655"/>
      <c r="N574" s="1310"/>
      <c r="O574" s="655"/>
      <c r="P574" s="656"/>
      <c r="Q574" s="657"/>
      <c r="R574" s="704"/>
      <c r="S574" s="3180"/>
    </row>
    <row r="575" spans="7:19" ht="20.100000000000001" customHeight="1">
      <c r="G575" s="1047"/>
      <c r="H575" s="655"/>
      <c r="I575" s="655"/>
      <c r="J575" s="655"/>
      <c r="K575" s="655"/>
      <c r="L575" s="655"/>
      <c r="M575" s="655"/>
      <c r="N575" s="1310"/>
      <c r="O575" s="655"/>
      <c r="P575" s="656"/>
      <c r="Q575" s="657"/>
      <c r="R575" s="704"/>
      <c r="S575" s="3180"/>
    </row>
    <row r="576" spans="7:19" ht="20.100000000000001" customHeight="1">
      <c r="G576" s="1047"/>
      <c r="H576" s="655"/>
      <c r="I576" s="655"/>
      <c r="J576" s="655"/>
      <c r="K576" s="655"/>
      <c r="L576" s="655"/>
      <c r="M576" s="655"/>
      <c r="N576" s="1310"/>
      <c r="O576" s="655"/>
      <c r="P576" s="656"/>
      <c r="Q576" s="657"/>
      <c r="R576" s="704"/>
      <c r="S576" s="3180"/>
    </row>
    <row r="577" spans="7:19" ht="20.100000000000001" customHeight="1">
      <c r="G577" s="1047"/>
      <c r="H577" s="655"/>
      <c r="I577" s="655"/>
      <c r="J577" s="655"/>
      <c r="K577" s="655"/>
      <c r="L577" s="655"/>
      <c r="M577" s="655"/>
      <c r="N577" s="1310"/>
      <c r="O577" s="655"/>
      <c r="P577" s="656"/>
      <c r="Q577" s="657"/>
      <c r="R577" s="704"/>
      <c r="S577" s="3180"/>
    </row>
    <row r="578" spans="7:19" ht="20.100000000000001" customHeight="1">
      <c r="G578" s="1047"/>
      <c r="H578" s="655"/>
      <c r="I578" s="655"/>
      <c r="J578" s="655"/>
      <c r="K578" s="655"/>
      <c r="L578" s="655"/>
      <c r="M578" s="655"/>
      <c r="N578" s="1310"/>
      <c r="O578" s="655"/>
      <c r="P578" s="656"/>
      <c r="Q578" s="657"/>
      <c r="R578" s="704"/>
      <c r="S578" s="3180"/>
    </row>
    <row r="579" spans="7:19" ht="20.100000000000001" customHeight="1">
      <c r="G579" s="1047"/>
      <c r="H579" s="655"/>
      <c r="I579" s="655"/>
      <c r="J579" s="655"/>
      <c r="K579" s="655"/>
      <c r="L579" s="655"/>
      <c r="M579" s="655"/>
      <c r="N579" s="1310"/>
      <c r="O579" s="655"/>
      <c r="P579" s="656"/>
      <c r="Q579" s="657"/>
      <c r="R579" s="704"/>
      <c r="S579" s="3180"/>
    </row>
    <row r="580" spans="7:19" ht="20.100000000000001" customHeight="1">
      <c r="G580" s="1047"/>
      <c r="H580" s="655"/>
      <c r="I580" s="655"/>
      <c r="J580" s="655"/>
      <c r="K580" s="655"/>
      <c r="L580" s="655"/>
      <c r="M580" s="655"/>
      <c r="N580" s="1310"/>
      <c r="O580" s="655"/>
      <c r="P580" s="656"/>
      <c r="Q580" s="657"/>
      <c r="R580" s="704"/>
      <c r="S580" s="3180"/>
    </row>
    <row r="581" spans="7:19" ht="20.100000000000001" customHeight="1">
      <c r="G581" s="1047"/>
      <c r="H581" s="655"/>
      <c r="I581" s="655"/>
      <c r="J581" s="655"/>
      <c r="K581" s="655"/>
      <c r="L581" s="655"/>
      <c r="M581" s="655"/>
      <c r="N581" s="1310"/>
      <c r="O581" s="655"/>
      <c r="P581" s="656"/>
      <c r="Q581" s="657"/>
      <c r="R581" s="704"/>
      <c r="S581" s="3180"/>
    </row>
    <row r="582" spans="7:19" ht="20.100000000000001" customHeight="1">
      <c r="G582" s="1047"/>
      <c r="H582" s="655"/>
      <c r="I582" s="655"/>
      <c r="J582" s="655"/>
      <c r="K582" s="655"/>
      <c r="L582" s="655"/>
      <c r="M582" s="655"/>
      <c r="N582" s="1310"/>
      <c r="O582" s="655"/>
      <c r="P582" s="656"/>
      <c r="Q582" s="657"/>
      <c r="R582" s="704"/>
      <c r="S582" s="3180"/>
    </row>
    <row r="583" spans="7:19" ht="20.100000000000001" customHeight="1">
      <c r="G583" s="1047"/>
      <c r="H583" s="655"/>
      <c r="I583" s="655"/>
      <c r="J583" s="655"/>
      <c r="K583" s="655"/>
      <c r="L583" s="655"/>
      <c r="M583" s="655"/>
      <c r="N583" s="1310"/>
      <c r="O583" s="655"/>
      <c r="P583" s="656"/>
      <c r="Q583" s="657"/>
      <c r="R583" s="704"/>
      <c r="S583" s="3180"/>
    </row>
    <row r="584" spans="7:19" ht="20.100000000000001" customHeight="1">
      <c r="G584" s="1047"/>
      <c r="H584" s="655"/>
      <c r="I584" s="655"/>
      <c r="J584" s="655"/>
      <c r="K584" s="655"/>
      <c r="L584" s="655"/>
      <c r="M584" s="655"/>
      <c r="N584" s="1310"/>
      <c r="O584" s="655"/>
      <c r="P584" s="656"/>
      <c r="Q584" s="657"/>
      <c r="R584" s="704"/>
      <c r="S584" s="3180"/>
    </row>
    <row r="585" spans="7:19" ht="20.100000000000001" customHeight="1">
      <c r="G585" s="1047"/>
      <c r="H585" s="655"/>
      <c r="I585" s="655"/>
      <c r="J585" s="655"/>
      <c r="K585" s="655"/>
      <c r="L585" s="655"/>
      <c r="M585" s="655"/>
      <c r="N585" s="1310"/>
      <c r="O585" s="655"/>
      <c r="P585" s="656"/>
      <c r="Q585" s="657"/>
      <c r="R585" s="704"/>
      <c r="S585" s="3180"/>
    </row>
    <row r="586" spans="7:19" ht="20.100000000000001" customHeight="1">
      <c r="G586" s="1047"/>
      <c r="H586" s="655"/>
      <c r="I586" s="655"/>
      <c r="J586" s="655"/>
      <c r="K586" s="655"/>
      <c r="L586" s="655"/>
      <c r="M586" s="655"/>
      <c r="N586" s="1310"/>
      <c r="O586" s="655"/>
      <c r="P586" s="656"/>
      <c r="Q586" s="657"/>
      <c r="R586" s="704"/>
      <c r="S586" s="3180"/>
    </row>
    <row r="587" spans="7:19" ht="20.100000000000001" customHeight="1">
      <c r="G587" s="1047"/>
      <c r="H587" s="655"/>
      <c r="I587" s="655"/>
      <c r="J587" s="655"/>
      <c r="K587" s="655"/>
      <c r="L587" s="655"/>
      <c r="M587" s="655"/>
      <c r="N587" s="1310"/>
      <c r="O587" s="655"/>
      <c r="P587" s="656"/>
      <c r="Q587" s="657"/>
      <c r="R587" s="704"/>
      <c r="S587" s="3180"/>
    </row>
    <row r="588" spans="7:19" ht="20.100000000000001" customHeight="1">
      <c r="G588" s="1047"/>
      <c r="H588" s="655"/>
      <c r="I588" s="655"/>
      <c r="J588" s="655"/>
      <c r="K588" s="655"/>
      <c r="L588" s="655"/>
      <c r="M588" s="655"/>
      <c r="N588" s="1310"/>
      <c r="O588" s="655"/>
      <c r="P588" s="656"/>
      <c r="Q588" s="657"/>
      <c r="R588" s="704"/>
      <c r="S588" s="3180"/>
    </row>
    <row r="589" spans="7:19" ht="20.100000000000001" customHeight="1">
      <c r="G589" s="1047"/>
      <c r="H589" s="655"/>
      <c r="I589" s="655"/>
      <c r="J589" s="655"/>
      <c r="K589" s="655"/>
      <c r="L589" s="655"/>
      <c r="M589" s="655"/>
      <c r="N589" s="1310"/>
      <c r="O589" s="655"/>
      <c r="P589" s="656"/>
      <c r="Q589" s="657"/>
      <c r="R589" s="704"/>
      <c r="S589" s="3180"/>
    </row>
    <row r="590" spans="7:19" ht="20.100000000000001" customHeight="1">
      <c r="G590" s="1047"/>
      <c r="H590" s="655"/>
      <c r="I590" s="655"/>
      <c r="J590" s="655"/>
      <c r="K590" s="655"/>
      <c r="L590" s="655"/>
      <c r="M590" s="655"/>
      <c r="N590" s="1310"/>
      <c r="O590" s="655"/>
      <c r="P590" s="656"/>
      <c r="Q590" s="657"/>
      <c r="R590" s="704"/>
      <c r="S590" s="3180"/>
    </row>
    <row r="591" spans="7:19" ht="20.100000000000001" customHeight="1">
      <c r="G591" s="1047"/>
      <c r="H591" s="655"/>
      <c r="I591" s="655"/>
      <c r="J591" s="655"/>
      <c r="K591" s="655"/>
      <c r="L591" s="655"/>
      <c r="M591" s="655"/>
      <c r="N591" s="1310"/>
      <c r="O591" s="655"/>
      <c r="P591" s="656"/>
      <c r="Q591" s="657"/>
      <c r="R591" s="704"/>
      <c r="S591" s="3180"/>
    </row>
    <row r="592" spans="7:19" ht="20.100000000000001" customHeight="1">
      <c r="G592" s="1047"/>
      <c r="H592" s="655"/>
      <c r="I592" s="655"/>
      <c r="J592" s="655"/>
      <c r="K592" s="655"/>
      <c r="L592" s="655"/>
      <c r="M592" s="655"/>
      <c r="N592" s="1310"/>
      <c r="O592" s="655"/>
      <c r="P592" s="656"/>
      <c r="Q592" s="657"/>
      <c r="R592" s="704"/>
      <c r="S592" s="3180"/>
    </row>
    <row r="593" spans="7:19" ht="20.100000000000001" customHeight="1">
      <c r="G593" s="1047"/>
      <c r="H593" s="655"/>
      <c r="I593" s="655"/>
      <c r="J593" s="655"/>
      <c r="K593" s="655"/>
      <c r="L593" s="655"/>
      <c r="M593" s="655"/>
      <c r="N593" s="1310"/>
      <c r="O593" s="655"/>
      <c r="P593" s="656"/>
      <c r="Q593" s="657"/>
      <c r="R593" s="704"/>
      <c r="S593" s="3180"/>
    </row>
    <row r="594" spans="7:19" ht="20.100000000000001" customHeight="1">
      <c r="G594" s="1047"/>
      <c r="H594" s="655"/>
      <c r="I594" s="655"/>
      <c r="J594" s="655"/>
      <c r="K594" s="655"/>
      <c r="L594" s="655"/>
      <c r="M594" s="655"/>
      <c r="N594" s="1310"/>
      <c r="O594" s="655"/>
      <c r="P594" s="656"/>
      <c r="Q594" s="657"/>
      <c r="R594" s="704"/>
      <c r="S594" s="3180"/>
    </row>
    <row r="595" spans="7:19" ht="20.100000000000001" customHeight="1">
      <c r="G595" s="1047"/>
      <c r="H595" s="655"/>
      <c r="I595" s="655"/>
      <c r="J595" s="655"/>
      <c r="K595" s="655"/>
      <c r="L595" s="655"/>
      <c r="M595" s="655"/>
      <c r="N595" s="1310"/>
      <c r="O595" s="655"/>
      <c r="P595" s="656"/>
      <c r="Q595" s="657"/>
      <c r="R595" s="704"/>
      <c r="S595" s="3180"/>
    </row>
    <row r="596" spans="7:19" ht="20.100000000000001" customHeight="1">
      <c r="G596" s="1047"/>
      <c r="H596" s="655"/>
      <c r="I596" s="655"/>
      <c r="J596" s="655"/>
      <c r="K596" s="655"/>
      <c r="L596" s="655"/>
      <c r="M596" s="655"/>
      <c r="N596" s="1310"/>
      <c r="O596" s="655"/>
      <c r="P596" s="656"/>
      <c r="Q596" s="657"/>
      <c r="R596" s="704"/>
      <c r="S596" s="3180"/>
    </row>
    <row r="597" spans="7:19" ht="20.100000000000001" customHeight="1">
      <c r="G597" s="1047"/>
      <c r="H597" s="655"/>
      <c r="I597" s="655"/>
      <c r="J597" s="655"/>
      <c r="K597" s="655"/>
      <c r="L597" s="655"/>
      <c r="M597" s="655"/>
      <c r="N597" s="1310"/>
      <c r="O597" s="655"/>
      <c r="P597" s="656"/>
      <c r="Q597" s="657"/>
      <c r="R597" s="704"/>
      <c r="S597" s="3180"/>
    </row>
    <row r="598" spans="7:19" ht="20.100000000000001" customHeight="1">
      <c r="G598" s="1047"/>
      <c r="H598" s="655"/>
      <c r="I598" s="655"/>
      <c r="J598" s="655"/>
      <c r="K598" s="655"/>
      <c r="L598" s="655"/>
      <c r="M598" s="655"/>
      <c r="N598" s="1310"/>
      <c r="O598" s="655"/>
      <c r="P598" s="656"/>
      <c r="Q598" s="657"/>
      <c r="R598" s="704"/>
      <c r="S598" s="3180"/>
    </row>
    <row r="599" spans="7:19" ht="20.100000000000001" customHeight="1">
      <c r="G599" s="1047"/>
      <c r="H599" s="655"/>
      <c r="I599" s="655"/>
      <c r="J599" s="655"/>
      <c r="K599" s="655"/>
      <c r="L599" s="655"/>
      <c r="M599" s="655"/>
      <c r="N599" s="1310"/>
      <c r="O599" s="655"/>
      <c r="P599" s="656"/>
      <c r="Q599" s="657"/>
      <c r="R599" s="704"/>
      <c r="S599" s="3180"/>
    </row>
    <row r="600" spans="7:19" ht="20.100000000000001" customHeight="1">
      <c r="G600" s="1047"/>
      <c r="H600" s="655"/>
      <c r="I600" s="655"/>
      <c r="J600" s="655"/>
      <c r="K600" s="655"/>
      <c r="L600" s="655"/>
      <c r="M600" s="655"/>
      <c r="N600" s="1310"/>
      <c r="O600" s="655"/>
      <c r="P600" s="656"/>
      <c r="Q600" s="657"/>
      <c r="R600" s="704"/>
      <c r="S600" s="3180"/>
    </row>
    <row r="601" spans="7:19" ht="20.100000000000001" customHeight="1">
      <c r="G601" s="1047"/>
      <c r="H601" s="655"/>
      <c r="I601" s="655"/>
      <c r="J601" s="655"/>
      <c r="K601" s="655"/>
      <c r="L601" s="655"/>
      <c r="M601" s="655"/>
      <c r="N601" s="1310"/>
      <c r="O601" s="655"/>
      <c r="P601" s="656"/>
      <c r="Q601" s="657"/>
      <c r="R601" s="704"/>
      <c r="S601" s="3180"/>
    </row>
    <row r="602" spans="7:19" ht="20.100000000000001" customHeight="1">
      <c r="G602" s="1047"/>
      <c r="H602" s="655"/>
      <c r="I602" s="655"/>
      <c r="J602" s="655"/>
      <c r="K602" s="655"/>
      <c r="L602" s="655"/>
      <c r="M602" s="655"/>
      <c r="N602" s="1310"/>
      <c r="O602" s="655"/>
      <c r="P602" s="656"/>
      <c r="Q602" s="657"/>
      <c r="R602" s="704"/>
      <c r="S602" s="3180"/>
    </row>
    <row r="603" spans="7:19" ht="20.100000000000001" customHeight="1">
      <c r="G603" s="1047"/>
      <c r="H603" s="655"/>
      <c r="I603" s="655"/>
      <c r="J603" s="655"/>
      <c r="K603" s="655"/>
      <c r="L603" s="655"/>
      <c r="M603" s="655"/>
      <c r="N603" s="1310"/>
      <c r="O603" s="655"/>
      <c r="P603" s="656"/>
      <c r="Q603" s="657"/>
      <c r="R603" s="704"/>
      <c r="S603" s="3180"/>
    </row>
    <row r="604" spans="7:19" ht="20.100000000000001" customHeight="1">
      <c r="G604" s="1047"/>
      <c r="H604" s="655"/>
      <c r="I604" s="655"/>
      <c r="J604" s="655"/>
      <c r="K604" s="655"/>
      <c r="L604" s="655"/>
      <c r="M604" s="655"/>
      <c r="N604" s="1310"/>
      <c r="O604" s="655"/>
      <c r="P604" s="656"/>
      <c r="Q604" s="657"/>
      <c r="R604" s="704"/>
      <c r="S604" s="3180"/>
    </row>
    <row r="605" spans="7:19" ht="20.100000000000001" customHeight="1">
      <c r="G605" s="1047"/>
      <c r="H605" s="655"/>
      <c r="I605" s="655"/>
      <c r="J605" s="655"/>
      <c r="K605" s="655"/>
      <c r="L605" s="655"/>
      <c r="M605" s="655"/>
      <c r="N605" s="1310"/>
      <c r="O605" s="655"/>
      <c r="P605" s="656"/>
      <c r="Q605" s="657"/>
      <c r="R605" s="704"/>
      <c r="S605" s="3180"/>
    </row>
    <row r="606" spans="7:19" ht="20.100000000000001" customHeight="1">
      <c r="G606" s="1047"/>
      <c r="H606" s="655"/>
      <c r="I606" s="655"/>
      <c r="J606" s="655"/>
      <c r="K606" s="655"/>
      <c r="L606" s="655"/>
      <c r="M606" s="655"/>
      <c r="N606" s="1310"/>
      <c r="O606" s="655"/>
      <c r="P606" s="656"/>
      <c r="Q606" s="657"/>
      <c r="R606" s="704"/>
      <c r="S606" s="3180"/>
    </row>
    <row r="607" spans="7:19" ht="20.100000000000001" customHeight="1">
      <c r="G607" s="1047"/>
      <c r="H607" s="655"/>
      <c r="I607" s="655"/>
      <c r="J607" s="655"/>
      <c r="K607" s="655"/>
      <c r="L607" s="655"/>
      <c r="M607" s="655"/>
      <c r="N607" s="1310"/>
      <c r="O607" s="655"/>
      <c r="P607" s="656"/>
      <c r="Q607" s="657"/>
      <c r="R607" s="704"/>
      <c r="S607" s="3180"/>
    </row>
    <row r="608" spans="7:19" ht="20.100000000000001" customHeight="1">
      <c r="G608" s="1047"/>
      <c r="H608" s="655"/>
      <c r="I608" s="655"/>
      <c r="J608" s="655"/>
      <c r="K608" s="655"/>
      <c r="L608" s="655"/>
      <c r="M608" s="655"/>
      <c r="N608" s="1310"/>
      <c r="O608" s="655"/>
      <c r="P608" s="656"/>
      <c r="Q608" s="657"/>
      <c r="R608" s="704"/>
      <c r="S608" s="3180"/>
    </row>
    <row r="609" spans="7:19" ht="20.100000000000001" customHeight="1">
      <c r="G609" s="1047"/>
      <c r="H609" s="655"/>
      <c r="I609" s="655"/>
      <c r="J609" s="655"/>
      <c r="K609" s="655"/>
      <c r="L609" s="655"/>
      <c r="M609" s="655"/>
      <c r="N609" s="1310"/>
      <c r="O609" s="655"/>
      <c r="P609" s="656"/>
      <c r="Q609" s="657"/>
      <c r="R609" s="704"/>
      <c r="S609" s="3180"/>
    </row>
    <row r="610" spans="7:19" ht="20.100000000000001" customHeight="1">
      <c r="G610" s="1047"/>
      <c r="H610" s="655"/>
      <c r="I610" s="655"/>
      <c r="J610" s="655"/>
      <c r="K610" s="655"/>
      <c r="L610" s="655"/>
      <c r="M610" s="655"/>
      <c r="N610" s="1310"/>
      <c r="O610" s="655"/>
      <c r="P610" s="656"/>
      <c r="Q610" s="657"/>
      <c r="R610" s="704"/>
      <c r="S610" s="3180"/>
    </row>
    <row r="611" spans="7:19" ht="20.100000000000001" customHeight="1">
      <c r="G611" s="1047"/>
      <c r="H611" s="655"/>
      <c r="I611" s="655"/>
      <c r="J611" s="655"/>
      <c r="K611" s="655"/>
      <c r="L611" s="655"/>
      <c r="M611" s="655"/>
      <c r="N611" s="1310"/>
      <c r="O611" s="655"/>
      <c r="P611" s="656"/>
      <c r="Q611" s="657"/>
      <c r="R611" s="704"/>
      <c r="S611" s="3180"/>
    </row>
    <row r="612" spans="7:19" ht="20.100000000000001" customHeight="1">
      <c r="G612" s="1047"/>
      <c r="H612" s="655"/>
      <c r="I612" s="655"/>
      <c r="J612" s="655"/>
      <c r="K612" s="655"/>
      <c r="L612" s="655"/>
      <c r="M612" s="655"/>
      <c r="N612" s="1310"/>
      <c r="O612" s="655"/>
      <c r="P612" s="656"/>
      <c r="Q612" s="657"/>
      <c r="R612" s="704"/>
      <c r="S612" s="3180"/>
    </row>
    <row r="613" spans="7:19" ht="20.100000000000001" customHeight="1">
      <c r="G613" s="1047"/>
      <c r="H613" s="655"/>
      <c r="I613" s="655"/>
      <c r="J613" s="655"/>
      <c r="K613" s="655"/>
      <c r="L613" s="655"/>
      <c r="M613" s="655"/>
      <c r="N613" s="1310"/>
      <c r="O613" s="655"/>
      <c r="P613" s="656"/>
      <c r="Q613" s="657"/>
      <c r="R613" s="704"/>
      <c r="S613" s="3180"/>
    </row>
    <row r="614" spans="7:19" ht="20.100000000000001" customHeight="1">
      <c r="G614" s="1047"/>
      <c r="H614" s="655"/>
      <c r="I614" s="655"/>
      <c r="J614" s="655"/>
      <c r="K614" s="655"/>
      <c r="L614" s="655"/>
      <c r="M614" s="655"/>
      <c r="N614" s="1310"/>
      <c r="O614" s="655"/>
      <c r="P614" s="656"/>
      <c r="Q614" s="657"/>
      <c r="R614" s="704"/>
      <c r="S614" s="3180"/>
    </row>
    <row r="615" spans="7:19" ht="20.100000000000001" customHeight="1">
      <c r="G615" s="1047"/>
      <c r="H615" s="655"/>
      <c r="I615" s="655"/>
      <c r="J615" s="655"/>
      <c r="K615" s="655"/>
      <c r="L615" s="655"/>
      <c r="M615" s="655"/>
      <c r="N615" s="1310"/>
      <c r="O615" s="655"/>
      <c r="P615" s="656"/>
      <c r="Q615" s="657"/>
      <c r="R615" s="704"/>
      <c r="S615" s="3180"/>
    </row>
    <row r="616" spans="7:19" ht="20.100000000000001" customHeight="1">
      <c r="G616" s="1047"/>
      <c r="H616" s="655"/>
      <c r="I616" s="655"/>
      <c r="J616" s="655"/>
      <c r="K616" s="655"/>
      <c r="L616" s="655"/>
      <c r="M616" s="655"/>
      <c r="N616" s="1310"/>
      <c r="O616" s="655"/>
      <c r="P616" s="656"/>
      <c r="Q616" s="657"/>
      <c r="R616" s="704"/>
      <c r="S616" s="3180"/>
    </row>
    <row r="617" spans="7:19" ht="20.100000000000001" customHeight="1">
      <c r="G617" s="1047"/>
      <c r="H617" s="655"/>
      <c r="I617" s="655"/>
      <c r="J617" s="655"/>
      <c r="K617" s="655"/>
      <c r="L617" s="655"/>
      <c r="M617" s="655"/>
      <c r="N617" s="1310"/>
      <c r="O617" s="655"/>
      <c r="P617" s="656"/>
      <c r="Q617" s="657"/>
      <c r="R617" s="704"/>
      <c r="S617" s="3180"/>
    </row>
    <row r="618" spans="7:19" ht="20.100000000000001" customHeight="1">
      <c r="G618" s="1047"/>
      <c r="H618" s="655"/>
      <c r="I618" s="655"/>
      <c r="J618" s="655"/>
      <c r="K618" s="655"/>
      <c r="L618" s="655"/>
      <c r="M618" s="655"/>
      <c r="N618" s="1310"/>
      <c r="O618" s="655"/>
      <c r="P618" s="656"/>
      <c r="Q618" s="657"/>
      <c r="R618" s="704"/>
      <c r="S618" s="3180"/>
    </row>
    <row r="619" spans="7:19" ht="20.100000000000001" customHeight="1">
      <c r="G619" s="1047"/>
      <c r="H619" s="655"/>
      <c r="I619" s="655"/>
      <c r="J619" s="655"/>
      <c r="K619" s="655"/>
      <c r="L619" s="655"/>
      <c r="M619" s="655"/>
      <c r="N619" s="1310"/>
      <c r="O619" s="655"/>
      <c r="P619" s="656"/>
      <c r="Q619" s="657"/>
      <c r="R619" s="704"/>
      <c r="S619" s="3180"/>
    </row>
    <row r="620" spans="7:19" ht="20.100000000000001" customHeight="1">
      <c r="G620" s="1047"/>
      <c r="H620" s="655"/>
      <c r="I620" s="655"/>
      <c r="J620" s="655"/>
      <c r="K620" s="655"/>
      <c r="L620" s="655"/>
      <c r="M620" s="655"/>
      <c r="N620" s="1310"/>
      <c r="O620" s="655"/>
      <c r="P620" s="656"/>
      <c r="Q620" s="657"/>
      <c r="R620" s="704"/>
      <c r="S620" s="3180"/>
    </row>
    <row r="621" spans="7:19" ht="20.100000000000001" customHeight="1">
      <c r="G621" s="1047"/>
      <c r="H621" s="655"/>
      <c r="I621" s="655"/>
      <c r="J621" s="655"/>
      <c r="K621" s="655"/>
      <c r="L621" s="655"/>
      <c r="M621" s="655"/>
      <c r="N621" s="1310"/>
      <c r="O621" s="655"/>
      <c r="P621" s="656"/>
      <c r="Q621" s="657"/>
      <c r="R621" s="704"/>
      <c r="S621" s="3180"/>
    </row>
    <row r="622" spans="7:19" ht="20.100000000000001" customHeight="1">
      <c r="G622" s="1047"/>
      <c r="H622" s="655"/>
      <c r="I622" s="655"/>
      <c r="J622" s="655"/>
      <c r="K622" s="655"/>
      <c r="L622" s="655"/>
      <c r="M622" s="655"/>
      <c r="N622" s="1310"/>
      <c r="O622" s="655"/>
      <c r="P622" s="656"/>
      <c r="Q622" s="657"/>
      <c r="R622" s="704"/>
      <c r="S622" s="3180"/>
    </row>
    <row r="623" spans="7:19" ht="20.100000000000001" customHeight="1">
      <c r="G623" s="1047"/>
      <c r="H623" s="655"/>
      <c r="I623" s="655"/>
      <c r="J623" s="655"/>
      <c r="K623" s="655"/>
      <c r="L623" s="655"/>
      <c r="M623" s="655"/>
      <c r="N623" s="1310"/>
      <c r="O623" s="655"/>
      <c r="P623" s="656"/>
      <c r="Q623" s="657"/>
      <c r="R623" s="704"/>
      <c r="S623" s="3180"/>
    </row>
    <row r="624" spans="7:19" ht="20.100000000000001" customHeight="1">
      <c r="G624" s="1047"/>
      <c r="H624" s="655"/>
      <c r="I624" s="655"/>
      <c r="J624" s="655"/>
      <c r="K624" s="655"/>
      <c r="L624" s="655"/>
      <c r="M624" s="655"/>
      <c r="N624" s="1310"/>
      <c r="O624" s="655"/>
      <c r="P624" s="656"/>
      <c r="Q624" s="657"/>
      <c r="R624" s="704"/>
      <c r="S624" s="3180"/>
    </row>
    <row r="625" spans="7:19" ht="20.100000000000001" customHeight="1">
      <c r="G625" s="1047"/>
      <c r="H625" s="655"/>
      <c r="I625" s="655"/>
      <c r="J625" s="655"/>
      <c r="K625" s="655"/>
      <c r="L625" s="655"/>
      <c r="M625" s="655"/>
      <c r="N625" s="1310"/>
      <c r="O625" s="655"/>
      <c r="P625" s="656"/>
      <c r="Q625" s="657"/>
      <c r="R625" s="704"/>
      <c r="S625" s="3180"/>
    </row>
    <row r="626" spans="7:19" ht="20.100000000000001" customHeight="1">
      <c r="G626" s="1047"/>
      <c r="H626" s="655"/>
      <c r="I626" s="655"/>
      <c r="J626" s="655"/>
      <c r="K626" s="655"/>
      <c r="L626" s="655"/>
      <c r="M626" s="655"/>
      <c r="N626" s="1310"/>
      <c r="O626" s="655"/>
      <c r="P626" s="656"/>
      <c r="Q626" s="657"/>
      <c r="R626" s="704"/>
      <c r="S626" s="3180"/>
    </row>
    <row r="627" spans="7:19" ht="20.100000000000001" customHeight="1">
      <c r="G627" s="1047"/>
      <c r="H627" s="655"/>
      <c r="I627" s="655"/>
      <c r="J627" s="655"/>
      <c r="K627" s="655"/>
      <c r="L627" s="655"/>
      <c r="M627" s="655"/>
      <c r="N627" s="1310"/>
      <c r="O627" s="655"/>
      <c r="P627" s="656"/>
      <c r="Q627" s="657"/>
      <c r="R627" s="704"/>
      <c r="S627" s="3180"/>
    </row>
    <row r="628" spans="7:19" ht="20.100000000000001" customHeight="1">
      <c r="G628" s="1047"/>
      <c r="H628" s="655"/>
      <c r="I628" s="655"/>
      <c r="J628" s="655"/>
      <c r="K628" s="655"/>
      <c r="L628" s="655"/>
      <c r="M628" s="655"/>
      <c r="N628" s="1310"/>
      <c r="O628" s="655"/>
      <c r="P628" s="656"/>
      <c r="Q628" s="657"/>
      <c r="R628" s="704"/>
      <c r="S628" s="3180"/>
    </row>
    <row r="629" spans="7:19" ht="20.100000000000001" customHeight="1">
      <c r="G629" s="1047"/>
      <c r="H629" s="655"/>
      <c r="I629" s="655"/>
      <c r="J629" s="655"/>
      <c r="K629" s="655"/>
      <c r="L629" s="655"/>
      <c r="M629" s="655"/>
      <c r="N629" s="1310"/>
      <c r="O629" s="655"/>
      <c r="P629" s="656"/>
      <c r="Q629" s="657"/>
      <c r="R629" s="704"/>
      <c r="S629" s="3180"/>
    </row>
    <row r="630" spans="7:19" ht="20.100000000000001" customHeight="1">
      <c r="G630" s="1047"/>
      <c r="H630" s="655"/>
      <c r="I630" s="655"/>
      <c r="J630" s="655"/>
      <c r="K630" s="655"/>
      <c r="L630" s="655"/>
      <c r="M630" s="655"/>
      <c r="N630" s="1310"/>
      <c r="O630" s="655"/>
      <c r="P630" s="656"/>
      <c r="Q630" s="657"/>
      <c r="R630" s="704"/>
      <c r="S630" s="3180"/>
    </row>
    <row r="631" spans="7:19" ht="20.100000000000001" customHeight="1">
      <c r="G631" s="1047"/>
      <c r="H631" s="655"/>
      <c r="I631" s="655"/>
      <c r="J631" s="655"/>
      <c r="K631" s="655"/>
      <c r="L631" s="655"/>
      <c r="M631" s="655"/>
      <c r="N631" s="1310"/>
      <c r="O631" s="655"/>
      <c r="P631" s="656"/>
      <c r="Q631" s="657"/>
      <c r="R631" s="704"/>
      <c r="S631" s="3180"/>
    </row>
    <row r="632" spans="7:19" ht="20.100000000000001" customHeight="1">
      <c r="G632" s="1047"/>
      <c r="H632" s="655"/>
      <c r="I632" s="655"/>
      <c r="J632" s="655"/>
      <c r="K632" s="655"/>
      <c r="L632" s="655"/>
      <c r="M632" s="655"/>
      <c r="N632" s="1310"/>
      <c r="O632" s="655"/>
      <c r="P632" s="656"/>
      <c r="Q632" s="657"/>
      <c r="R632" s="704"/>
      <c r="S632" s="3180"/>
    </row>
    <row r="633" spans="7:19" ht="20.100000000000001" customHeight="1">
      <c r="G633" s="1047"/>
      <c r="H633" s="655"/>
      <c r="I633" s="655"/>
      <c r="J633" s="655"/>
      <c r="K633" s="655"/>
      <c r="L633" s="655"/>
      <c r="M633" s="655"/>
      <c r="N633" s="1310"/>
      <c r="O633" s="655"/>
      <c r="P633" s="656"/>
      <c r="Q633" s="657"/>
      <c r="R633" s="704"/>
      <c r="S633" s="3180"/>
    </row>
    <row r="634" spans="7:19" ht="20.100000000000001" customHeight="1">
      <c r="G634" s="1047"/>
      <c r="H634" s="655"/>
      <c r="I634" s="655"/>
      <c r="J634" s="655"/>
      <c r="K634" s="655"/>
      <c r="L634" s="655"/>
      <c r="M634" s="655"/>
      <c r="N634" s="1310"/>
      <c r="O634" s="655"/>
      <c r="P634" s="656"/>
      <c r="Q634" s="657"/>
      <c r="R634" s="704"/>
      <c r="S634" s="3180"/>
    </row>
    <row r="635" spans="7:19" ht="20.100000000000001" customHeight="1">
      <c r="G635" s="1047"/>
      <c r="H635" s="655"/>
      <c r="I635" s="655"/>
      <c r="J635" s="655"/>
      <c r="K635" s="655"/>
      <c r="L635" s="655"/>
      <c r="M635" s="655"/>
      <c r="N635" s="1310"/>
      <c r="O635" s="655"/>
      <c r="P635" s="656"/>
      <c r="Q635" s="657"/>
      <c r="R635" s="704"/>
      <c r="S635" s="3180"/>
    </row>
    <row r="636" spans="7:19" ht="20.100000000000001" customHeight="1">
      <c r="G636" s="1047"/>
      <c r="H636" s="655"/>
      <c r="I636" s="655"/>
      <c r="J636" s="655"/>
      <c r="K636" s="655"/>
      <c r="L636" s="655"/>
      <c r="M636" s="655"/>
      <c r="N636" s="1310"/>
      <c r="O636" s="655"/>
      <c r="P636" s="656"/>
      <c r="Q636" s="657"/>
      <c r="R636" s="704"/>
      <c r="S636" s="3180"/>
    </row>
    <row r="637" spans="7:19" ht="20.100000000000001" customHeight="1">
      <c r="G637" s="1047"/>
      <c r="H637" s="655"/>
      <c r="I637" s="655"/>
      <c r="J637" s="655"/>
      <c r="K637" s="655"/>
      <c r="L637" s="655"/>
      <c r="M637" s="655"/>
      <c r="N637" s="1310"/>
      <c r="O637" s="655"/>
      <c r="P637" s="656"/>
      <c r="Q637" s="657"/>
      <c r="R637" s="704"/>
      <c r="S637" s="3180"/>
    </row>
    <row r="638" spans="7:19" ht="20.100000000000001" customHeight="1">
      <c r="G638" s="1047"/>
      <c r="H638" s="655"/>
      <c r="I638" s="655"/>
      <c r="J638" s="655"/>
      <c r="K638" s="655"/>
      <c r="L638" s="655"/>
      <c r="M638" s="655"/>
      <c r="N638" s="1310"/>
      <c r="O638" s="655"/>
      <c r="P638" s="656"/>
      <c r="Q638" s="657"/>
      <c r="R638" s="704"/>
      <c r="S638" s="3180"/>
    </row>
    <row r="639" spans="7:19" ht="20.100000000000001" customHeight="1">
      <c r="G639" s="1047"/>
      <c r="H639" s="655"/>
      <c r="I639" s="655"/>
      <c r="J639" s="655"/>
      <c r="K639" s="655"/>
      <c r="L639" s="655"/>
      <c r="M639" s="655"/>
      <c r="N639" s="1310"/>
      <c r="O639" s="655"/>
      <c r="P639" s="656"/>
      <c r="Q639" s="657"/>
      <c r="R639" s="704"/>
      <c r="S639" s="3180"/>
    </row>
    <row r="640" spans="7:19" ht="20.100000000000001" customHeight="1">
      <c r="G640" s="1047"/>
      <c r="H640" s="655"/>
      <c r="I640" s="655"/>
      <c r="J640" s="655"/>
      <c r="K640" s="655"/>
      <c r="L640" s="655"/>
      <c r="M640" s="655"/>
      <c r="N640" s="1310"/>
      <c r="O640" s="655"/>
      <c r="P640" s="656"/>
      <c r="Q640" s="657"/>
      <c r="R640" s="704"/>
      <c r="S640" s="3180"/>
    </row>
    <row r="641" spans="7:19" ht="20.100000000000001" customHeight="1">
      <c r="G641" s="1047"/>
      <c r="H641" s="655"/>
      <c r="I641" s="655"/>
      <c r="J641" s="655"/>
      <c r="K641" s="655"/>
      <c r="L641" s="655"/>
      <c r="M641" s="655"/>
      <c r="N641" s="1310"/>
      <c r="O641" s="655"/>
      <c r="P641" s="656"/>
      <c r="Q641" s="657"/>
      <c r="R641" s="704"/>
      <c r="S641" s="3180"/>
    </row>
    <row r="642" spans="7:19" ht="20.100000000000001" customHeight="1">
      <c r="G642" s="1047"/>
      <c r="H642" s="655"/>
      <c r="I642" s="655"/>
      <c r="J642" s="655"/>
      <c r="K642" s="655"/>
      <c r="L642" s="655"/>
      <c r="M642" s="655"/>
      <c r="N642" s="1310"/>
      <c r="O642" s="655"/>
      <c r="P642" s="656"/>
      <c r="Q642" s="657"/>
      <c r="R642" s="704"/>
      <c r="S642" s="3180"/>
    </row>
    <row r="643" spans="7:19" ht="20.100000000000001" customHeight="1">
      <c r="G643" s="1047"/>
      <c r="H643" s="655"/>
      <c r="I643" s="655"/>
      <c r="J643" s="655"/>
      <c r="K643" s="655"/>
      <c r="L643" s="655"/>
      <c r="M643" s="655"/>
      <c r="N643" s="1310"/>
      <c r="O643" s="655"/>
      <c r="P643" s="656"/>
      <c r="Q643" s="657"/>
      <c r="R643" s="704"/>
      <c r="S643" s="3180"/>
    </row>
    <row r="644" spans="7:19" ht="20.100000000000001" customHeight="1">
      <c r="G644" s="1047"/>
      <c r="H644" s="655"/>
      <c r="I644" s="655"/>
      <c r="J644" s="655"/>
      <c r="K644" s="655"/>
      <c r="L644" s="655"/>
      <c r="M644" s="655"/>
      <c r="N644" s="1310"/>
      <c r="O644" s="655"/>
      <c r="P644" s="656"/>
      <c r="Q644" s="657"/>
      <c r="R644" s="704"/>
      <c r="S644" s="3180"/>
    </row>
    <row r="645" spans="7:19" ht="20.100000000000001" customHeight="1">
      <c r="G645" s="1047"/>
      <c r="H645" s="655"/>
      <c r="I645" s="655"/>
      <c r="J645" s="655"/>
      <c r="K645" s="655"/>
      <c r="L645" s="655"/>
      <c r="M645" s="655"/>
      <c r="N645" s="1310"/>
      <c r="O645" s="655"/>
      <c r="P645" s="656"/>
      <c r="Q645" s="657"/>
      <c r="R645" s="704"/>
      <c r="S645" s="3180"/>
    </row>
    <row r="646" spans="7:19" ht="20.100000000000001" customHeight="1">
      <c r="G646" s="1047"/>
      <c r="H646" s="655"/>
      <c r="I646" s="655"/>
      <c r="J646" s="655"/>
      <c r="K646" s="655"/>
      <c r="L646" s="655"/>
      <c r="M646" s="655"/>
      <c r="N646" s="1310"/>
      <c r="O646" s="655"/>
      <c r="P646" s="656"/>
      <c r="Q646" s="657"/>
      <c r="R646" s="704"/>
      <c r="S646" s="3180"/>
    </row>
    <row r="647" spans="7:19" ht="20.100000000000001" customHeight="1">
      <c r="G647" s="1047"/>
      <c r="H647" s="655"/>
      <c r="I647" s="655"/>
      <c r="J647" s="655"/>
      <c r="K647" s="655"/>
      <c r="L647" s="655"/>
      <c r="M647" s="655"/>
      <c r="N647" s="1310"/>
      <c r="O647" s="655"/>
      <c r="P647" s="656"/>
      <c r="Q647" s="657"/>
      <c r="R647" s="704"/>
      <c r="S647" s="3180"/>
    </row>
    <row r="648" spans="7:19" ht="20.100000000000001" customHeight="1">
      <c r="G648" s="1047"/>
      <c r="H648" s="655"/>
      <c r="I648" s="655"/>
      <c r="J648" s="655"/>
      <c r="K648" s="655"/>
      <c r="L648" s="655"/>
      <c r="M648" s="655"/>
      <c r="N648" s="1310"/>
      <c r="O648" s="655"/>
      <c r="P648" s="656"/>
      <c r="Q648" s="657"/>
      <c r="R648" s="704"/>
      <c r="S648" s="3180"/>
    </row>
    <row r="649" spans="7:19" ht="15" customHeight="1">
      <c r="G649" s="1047"/>
      <c r="H649" s="655"/>
      <c r="I649" s="655"/>
      <c r="J649" s="655"/>
      <c r="K649" s="655"/>
      <c r="L649" s="655"/>
      <c r="M649" s="655"/>
      <c r="N649" s="1310"/>
      <c r="O649" s="655"/>
      <c r="P649" s="656"/>
      <c r="Q649" s="657"/>
      <c r="R649" s="704"/>
      <c r="S649" s="3180"/>
    </row>
    <row r="650" spans="7:19" ht="15" customHeight="1">
      <c r="G650" s="1047"/>
      <c r="H650" s="655"/>
      <c r="I650" s="655"/>
      <c r="J650" s="655"/>
      <c r="K650" s="655"/>
      <c r="L650" s="655"/>
      <c r="M650" s="655"/>
      <c r="N650" s="1310"/>
      <c r="O650" s="655"/>
      <c r="P650" s="656"/>
      <c r="Q650" s="657"/>
      <c r="R650" s="704"/>
      <c r="S650" s="3180"/>
    </row>
    <row r="651" spans="7:19" ht="15" customHeight="1">
      <c r="G651" s="1047"/>
      <c r="H651" s="655"/>
      <c r="I651" s="655"/>
      <c r="J651" s="655"/>
      <c r="K651" s="655"/>
      <c r="L651" s="655"/>
      <c r="M651" s="655"/>
      <c r="N651" s="1310"/>
      <c r="O651" s="655"/>
      <c r="P651" s="656"/>
      <c r="Q651" s="657"/>
      <c r="R651" s="704"/>
      <c r="S651" s="3180"/>
    </row>
    <row r="652" spans="7:19" ht="15" customHeight="1">
      <c r="G652" s="1047"/>
      <c r="H652" s="655"/>
      <c r="I652" s="655"/>
      <c r="J652" s="655"/>
      <c r="K652" s="655"/>
      <c r="L652" s="655"/>
      <c r="M652" s="655"/>
      <c r="N652" s="1310"/>
      <c r="O652" s="655"/>
      <c r="P652" s="656"/>
      <c r="Q652" s="657"/>
      <c r="R652" s="704"/>
      <c r="S652" s="3180"/>
    </row>
    <row r="653" spans="7:19" ht="15" customHeight="1">
      <c r="G653" s="1047"/>
      <c r="H653" s="655"/>
      <c r="I653" s="655"/>
      <c r="J653" s="655"/>
      <c r="K653" s="655"/>
      <c r="L653" s="655"/>
      <c r="M653" s="655"/>
      <c r="N653" s="1310"/>
      <c r="O653" s="655"/>
      <c r="P653" s="656"/>
      <c r="Q653" s="657"/>
      <c r="R653" s="704"/>
      <c r="S653" s="3180"/>
    </row>
    <row r="654" spans="7:19" ht="15" customHeight="1">
      <c r="G654" s="1047"/>
      <c r="H654" s="655"/>
      <c r="I654" s="655"/>
      <c r="J654" s="655"/>
      <c r="K654" s="655"/>
      <c r="L654" s="655"/>
      <c r="M654" s="655"/>
      <c r="N654" s="1310"/>
      <c r="O654" s="655"/>
      <c r="P654" s="656"/>
      <c r="Q654" s="657"/>
      <c r="R654" s="704"/>
      <c r="S654" s="3180"/>
    </row>
    <row r="655" spans="7:19" ht="15" customHeight="1">
      <c r="G655" s="1047"/>
      <c r="H655" s="655"/>
      <c r="I655" s="655"/>
      <c r="J655" s="655"/>
      <c r="K655" s="655"/>
      <c r="L655" s="655"/>
      <c r="M655" s="655"/>
      <c r="N655" s="1310"/>
      <c r="O655" s="655"/>
      <c r="P655" s="656"/>
      <c r="Q655" s="657"/>
      <c r="R655" s="704"/>
      <c r="S655" s="3180"/>
    </row>
    <row r="656" spans="7:19" ht="15" customHeight="1">
      <c r="G656" s="1047"/>
      <c r="H656" s="655"/>
      <c r="I656" s="655"/>
      <c r="J656" s="655"/>
      <c r="K656" s="655"/>
      <c r="L656" s="655"/>
      <c r="M656" s="655"/>
      <c r="N656" s="1310"/>
      <c r="O656" s="655"/>
      <c r="P656" s="656"/>
      <c r="Q656" s="657"/>
      <c r="R656" s="704"/>
      <c r="S656" s="3180"/>
    </row>
    <row r="657" spans="7:19" ht="15" customHeight="1">
      <c r="G657" s="1047"/>
      <c r="H657" s="655"/>
      <c r="I657" s="655"/>
      <c r="J657" s="655"/>
      <c r="K657" s="655"/>
      <c r="L657" s="655"/>
      <c r="M657" s="655"/>
      <c r="N657" s="1310"/>
      <c r="O657" s="655"/>
      <c r="P657" s="656"/>
      <c r="Q657" s="657"/>
      <c r="R657" s="704"/>
      <c r="S657" s="3180"/>
    </row>
    <row r="658" spans="7:19" ht="15" customHeight="1">
      <c r="G658" s="1047"/>
      <c r="H658" s="655"/>
      <c r="I658" s="655"/>
      <c r="J658" s="655"/>
      <c r="K658" s="655"/>
      <c r="L658" s="655"/>
      <c r="M658" s="655"/>
      <c r="N658" s="1310"/>
      <c r="O658" s="655"/>
      <c r="P658" s="656"/>
      <c r="Q658" s="657"/>
      <c r="R658" s="704"/>
      <c r="S658" s="3180"/>
    </row>
    <row r="659" spans="7:19" ht="15" customHeight="1">
      <c r="G659" s="1047"/>
      <c r="H659" s="655"/>
      <c r="I659" s="655"/>
      <c r="J659" s="655"/>
      <c r="K659" s="655"/>
      <c r="L659" s="655"/>
      <c r="M659" s="655"/>
      <c r="N659" s="1310"/>
      <c r="O659" s="655"/>
      <c r="P659" s="656"/>
      <c r="Q659" s="657"/>
      <c r="R659" s="704"/>
      <c r="S659" s="3180"/>
    </row>
    <row r="660" spans="7:19" ht="15" customHeight="1">
      <c r="G660" s="1047"/>
      <c r="H660" s="655"/>
      <c r="I660" s="655"/>
      <c r="J660" s="655"/>
      <c r="K660" s="655"/>
      <c r="L660" s="655"/>
      <c r="M660" s="655"/>
      <c r="N660" s="1310"/>
      <c r="O660" s="655"/>
      <c r="P660" s="656"/>
      <c r="Q660" s="657"/>
      <c r="R660" s="704"/>
      <c r="S660" s="3180"/>
    </row>
    <row r="661" spans="7:19" ht="15" customHeight="1">
      <c r="G661" s="1047"/>
      <c r="H661" s="655"/>
      <c r="I661" s="655"/>
      <c r="J661" s="655"/>
      <c r="K661" s="655"/>
      <c r="L661" s="655"/>
      <c r="M661" s="655"/>
      <c r="N661" s="1310"/>
      <c r="O661" s="655"/>
      <c r="P661" s="656"/>
      <c r="Q661" s="657"/>
      <c r="R661" s="704"/>
      <c r="S661" s="3180"/>
    </row>
    <row r="662" spans="7:19" ht="15" customHeight="1">
      <c r="G662" s="1047"/>
      <c r="H662" s="655"/>
      <c r="I662" s="655"/>
      <c r="J662" s="655"/>
      <c r="K662" s="655"/>
      <c r="L662" s="655"/>
      <c r="M662" s="655"/>
      <c r="N662" s="1310"/>
      <c r="O662" s="655"/>
      <c r="P662" s="656"/>
      <c r="Q662" s="657"/>
      <c r="R662" s="704"/>
      <c r="S662" s="3180"/>
    </row>
    <row r="663" spans="7:19" ht="15" customHeight="1">
      <c r="G663" s="1047"/>
      <c r="H663" s="655"/>
      <c r="I663" s="655"/>
      <c r="J663" s="655"/>
      <c r="K663" s="655"/>
      <c r="L663" s="655"/>
      <c r="M663" s="655"/>
      <c r="N663" s="1310"/>
      <c r="O663" s="655"/>
      <c r="P663" s="656"/>
      <c r="Q663" s="657"/>
      <c r="R663" s="704"/>
      <c r="S663" s="3180"/>
    </row>
    <row r="664" spans="7:19" ht="15" customHeight="1">
      <c r="G664" s="1047"/>
      <c r="H664" s="655"/>
      <c r="I664" s="655"/>
      <c r="J664" s="655"/>
      <c r="K664" s="655"/>
      <c r="L664" s="655"/>
      <c r="M664" s="655"/>
      <c r="N664" s="1310"/>
      <c r="O664" s="655"/>
      <c r="P664" s="656"/>
      <c r="Q664" s="657"/>
      <c r="R664" s="704"/>
      <c r="S664" s="3180"/>
    </row>
    <row r="665" spans="7:19" ht="15" customHeight="1">
      <c r="G665" s="1047"/>
      <c r="H665" s="655"/>
      <c r="I665" s="655"/>
      <c r="J665" s="655"/>
      <c r="K665" s="655"/>
      <c r="L665" s="655"/>
      <c r="M665" s="655"/>
      <c r="N665" s="1310"/>
      <c r="O665" s="655"/>
      <c r="P665" s="656"/>
      <c r="Q665" s="657"/>
      <c r="R665" s="704"/>
      <c r="S665" s="3180"/>
    </row>
    <row r="666" spans="7:19" ht="15" customHeight="1">
      <c r="G666" s="1047"/>
      <c r="H666" s="655"/>
      <c r="I666" s="655"/>
      <c r="J666" s="655"/>
      <c r="K666" s="655"/>
      <c r="L666" s="655"/>
      <c r="M666" s="655"/>
      <c r="N666" s="1310"/>
      <c r="O666" s="655"/>
      <c r="P666" s="656"/>
      <c r="Q666" s="657"/>
      <c r="R666" s="704"/>
      <c r="S666" s="3180"/>
    </row>
    <row r="667" spans="7:19" ht="15" customHeight="1">
      <c r="G667" s="1047"/>
      <c r="H667" s="655"/>
      <c r="I667" s="655"/>
      <c r="J667" s="655"/>
      <c r="K667" s="655"/>
      <c r="L667" s="655"/>
      <c r="M667" s="655"/>
      <c r="N667" s="1310"/>
      <c r="O667" s="655"/>
      <c r="P667" s="656"/>
      <c r="Q667" s="657"/>
      <c r="R667" s="704"/>
      <c r="S667" s="3180"/>
    </row>
    <row r="668" spans="7:19" ht="15" customHeight="1">
      <c r="G668" s="1047"/>
      <c r="H668" s="655"/>
      <c r="I668" s="655"/>
      <c r="J668" s="655"/>
      <c r="K668" s="655"/>
      <c r="L668" s="655"/>
      <c r="M668" s="655"/>
      <c r="N668" s="1310"/>
      <c r="O668" s="655"/>
      <c r="P668" s="656"/>
      <c r="Q668" s="657"/>
      <c r="R668" s="704"/>
      <c r="S668" s="3180"/>
    </row>
    <row r="669" spans="7:19" ht="15" customHeight="1">
      <c r="G669" s="1047"/>
      <c r="H669" s="655"/>
      <c r="I669" s="655"/>
      <c r="J669" s="655"/>
      <c r="K669" s="655"/>
      <c r="L669" s="655"/>
      <c r="M669" s="655"/>
      <c r="N669" s="1310"/>
      <c r="O669" s="655"/>
      <c r="P669" s="656"/>
      <c r="Q669" s="657"/>
      <c r="R669" s="704"/>
      <c r="S669" s="3180"/>
    </row>
    <row r="670" spans="7:19" ht="15" customHeight="1">
      <c r="G670" s="1047"/>
      <c r="H670" s="655"/>
      <c r="I670" s="655"/>
      <c r="J670" s="655"/>
      <c r="K670" s="655"/>
      <c r="L670" s="655"/>
      <c r="M670" s="655"/>
      <c r="N670" s="1310"/>
      <c r="O670" s="655"/>
      <c r="P670" s="656"/>
      <c r="Q670" s="657"/>
      <c r="R670" s="704"/>
      <c r="S670" s="3180"/>
    </row>
    <row r="671" spans="7:19" ht="15" customHeight="1">
      <c r="G671" s="1047"/>
      <c r="H671" s="655"/>
      <c r="I671" s="655"/>
      <c r="J671" s="655"/>
      <c r="K671" s="655"/>
      <c r="L671" s="655"/>
      <c r="M671" s="655"/>
      <c r="N671" s="1310"/>
      <c r="O671" s="655"/>
      <c r="P671" s="656"/>
      <c r="Q671" s="657"/>
      <c r="R671" s="704"/>
      <c r="S671" s="3180"/>
    </row>
    <row r="672" spans="7:19" ht="15" customHeight="1">
      <c r="G672" s="1047"/>
      <c r="H672" s="655"/>
      <c r="I672" s="655"/>
      <c r="J672" s="655"/>
      <c r="K672" s="655"/>
      <c r="L672" s="655"/>
      <c r="M672" s="655"/>
      <c r="N672" s="1310"/>
      <c r="O672" s="655"/>
      <c r="P672" s="656"/>
      <c r="Q672" s="657"/>
      <c r="R672" s="704"/>
      <c r="S672" s="3180"/>
    </row>
    <row r="673" spans="7:19" ht="15" customHeight="1">
      <c r="G673" s="1047"/>
      <c r="H673" s="655"/>
      <c r="I673" s="655"/>
      <c r="J673" s="655"/>
      <c r="K673" s="655"/>
      <c r="L673" s="655"/>
      <c r="M673" s="655"/>
      <c r="N673" s="1310"/>
      <c r="O673" s="655"/>
      <c r="P673" s="656"/>
      <c r="Q673" s="657"/>
      <c r="R673" s="704"/>
      <c r="S673" s="3180"/>
    </row>
    <row r="674" spans="7:19" ht="15" customHeight="1">
      <c r="G674" s="1047"/>
      <c r="H674" s="655"/>
      <c r="I674" s="655"/>
      <c r="J674" s="655"/>
      <c r="K674" s="655"/>
      <c r="L674" s="655"/>
      <c r="M674" s="655"/>
      <c r="N674" s="1310"/>
      <c r="O674" s="655"/>
      <c r="P674" s="656"/>
      <c r="Q674" s="657"/>
      <c r="R674" s="704"/>
      <c r="S674" s="3180"/>
    </row>
    <row r="675" spans="7:19" ht="15" customHeight="1">
      <c r="G675" s="1047"/>
      <c r="H675" s="655"/>
      <c r="I675" s="655"/>
      <c r="J675" s="655"/>
      <c r="K675" s="655"/>
      <c r="L675" s="655"/>
      <c r="M675" s="655"/>
      <c r="N675" s="1310"/>
      <c r="O675" s="655"/>
      <c r="P675" s="656"/>
      <c r="Q675" s="657"/>
      <c r="R675" s="704"/>
      <c r="S675" s="3180"/>
    </row>
    <row r="676" spans="7:19" ht="15" customHeight="1">
      <c r="G676" s="1047"/>
      <c r="H676" s="655"/>
      <c r="I676" s="655"/>
      <c r="J676" s="655"/>
      <c r="K676" s="655"/>
      <c r="L676" s="655"/>
      <c r="M676" s="655"/>
      <c r="N676" s="1310"/>
      <c r="O676" s="655"/>
      <c r="P676" s="656"/>
      <c r="Q676" s="657"/>
      <c r="R676" s="704"/>
      <c r="S676" s="3180"/>
    </row>
    <row r="677" spans="7:19" ht="15" customHeight="1">
      <c r="G677" s="1047"/>
      <c r="H677" s="655"/>
      <c r="I677" s="655"/>
      <c r="J677" s="655"/>
      <c r="K677" s="655"/>
      <c r="L677" s="655"/>
      <c r="M677" s="655"/>
      <c r="N677" s="1310"/>
      <c r="O677" s="655"/>
      <c r="P677" s="656"/>
      <c r="Q677" s="657"/>
      <c r="R677" s="704"/>
      <c r="S677" s="3180"/>
    </row>
    <row r="678" spans="7:19" ht="15" customHeight="1">
      <c r="G678" s="1047"/>
      <c r="H678" s="655"/>
      <c r="I678" s="655"/>
      <c r="J678" s="655"/>
      <c r="K678" s="655"/>
      <c r="L678" s="655"/>
      <c r="M678" s="655"/>
      <c r="N678" s="1310"/>
      <c r="O678" s="655"/>
      <c r="P678" s="656"/>
      <c r="Q678" s="657"/>
      <c r="R678" s="704"/>
      <c r="S678" s="3180"/>
    </row>
    <row r="679" spans="7:19" ht="15" customHeight="1">
      <c r="G679" s="1047"/>
      <c r="H679" s="655"/>
      <c r="I679" s="655"/>
      <c r="J679" s="655"/>
      <c r="K679" s="655"/>
      <c r="L679" s="655"/>
      <c r="M679" s="655"/>
      <c r="N679" s="1310"/>
      <c r="O679" s="655"/>
      <c r="P679" s="656"/>
      <c r="Q679" s="657"/>
      <c r="R679" s="704"/>
      <c r="S679" s="3180"/>
    </row>
    <row r="680" spans="7:19" ht="15" customHeight="1">
      <c r="G680" s="1047"/>
      <c r="H680" s="655"/>
      <c r="I680" s="655"/>
      <c r="J680" s="655"/>
      <c r="K680" s="655"/>
      <c r="L680" s="655"/>
      <c r="M680" s="655"/>
      <c r="N680" s="1310"/>
      <c r="O680" s="655"/>
      <c r="P680" s="656"/>
      <c r="Q680" s="657"/>
      <c r="R680" s="704"/>
      <c r="S680" s="3180"/>
    </row>
    <row r="681" spans="7:19" ht="15" customHeight="1">
      <c r="G681" s="1047"/>
      <c r="H681" s="655"/>
      <c r="I681" s="655"/>
      <c r="J681" s="655"/>
      <c r="K681" s="655"/>
      <c r="L681" s="655"/>
      <c r="M681" s="655"/>
      <c r="N681" s="1310"/>
      <c r="O681" s="655"/>
      <c r="P681" s="656"/>
      <c r="Q681" s="657"/>
      <c r="R681" s="704"/>
      <c r="S681" s="3180"/>
    </row>
    <row r="682" spans="7:19" ht="15" customHeight="1">
      <c r="G682" s="1047"/>
      <c r="H682" s="655"/>
      <c r="I682" s="655"/>
      <c r="J682" s="655"/>
      <c r="K682" s="655"/>
      <c r="L682" s="655"/>
      <c r="M682" s="655"/>
      <c r="N682" s="1310"/>
      <c r="O682" s="655"/>
      <c r="P682" s="656"/>
      <c r="Q682" s="657"/>
      <c r="R682" s="704"/>
      <c r="S682" s="3180"/>
    </row>
    <row r="683" spans="7:19" ht="15" customHeight="1">
      <c r="G683" s="1047"/>
      <c r="H683" s="655"/>
      <c r="I683" s="655"/>
      <c r="J683" s="655"/>
      <c r="K683" s="655"/>
      <c r="L683" s="655"/>
      <c r="M683" s="655"/>
      <c r="N683" s="1310"/>
      <c r="O683" s="655"/>
      <c r="P683" s="656"/>
      <c r="Q683" s="657"/>
      <c r="R683" s="704"/>
      <c r="S683" s="3180"/>
    </row>
    <row r="684" spans="7:19" ht="15" customHeight="1">
      <c r="G684" s="1047"/>
      <c r="H684" s="655"/>
      <c r="I684" s="655"/>
      <c r="J684" s="655"/>
      <c r="K684" s="655"/>
      <c r="L684" s="655"/>
      <c r="M684" s="655"/>
      <c r="N684" s="1310"/>
      <c r="O684" s="655"/>
      <c r="P684" s="656"/>
      <c r="Q684" s="657"/>
      <c r="R684" s="704"/>
      <c r="S684" s="3180"/>
    </row>
    <row r="685" spans="7:19" ht="15" customHeight="1">
      <c r="G685" s="1047"/>
      <c r="H685" s="655"/>
      <c r="I685" s="655"/>
      <c r="J685" s="655"/>
      <c r="K685" s="655"/>
      <c r="L685" s="655"/>
      <c r="M685" s="655"/>
      <c r="N685" s="1310"/>
      <c r="O685" s="655"/>
      <c r="P685" s="656"/>
      <c r="Q685" s="657"/>
      <c r="R685" s="704"/>
      <c r="S685" s="3180"/>
    </row>
    <row r="686" spans="7:19" ht="15" customHeight="1">
      <c r="G686" s="1047"/>
      <c r="H686" s="655"/>
      <c r="I686" s="655"/>
      <c r="J686" s="655"/>
      <c r="K686" s="655"/>
      <c r="L686" s="655"/>
      <c r="M686" s="655"/>
      <c r="N686" s="1310"/>
      <c r="O686" s="655"/>
      <c r="P686" s="656"/>
      <c r="Q686" s="657"/>
      <c r="R686" s="704"/>
      <c r="S686" s="3180"/>
    </row>
    <row r="687" spans="7:19" ht="15" customHeight="1">
      <c r="G687" s="1047"/>
      <c r="H687" s="655"/>
      <c r="I687" s="655"/>
      <c r="J687" s="655"/>
      <c r="K687" s="655"/>
      <c r="L687" s="655"/>
      <c r="M687" s="655"/>
      <c r="N687" s="1310"/>
      <c r="O687" s="655"/>
      <c r="P687" s="656"/>
      <c r="Q687" s="657"/>
      <c r="R687" s="704"/>
      <c r="S687" s="3180"/>
    </row>
    <row r="688" spans="7:19" ht="15" customHeight="1">
      <c r="G688" s="1047"/>
      <c r="H688" s="655"/>
      <c r="I688" s="655"/>
      <c r="J688" s="655"/>
      <c r="K688" s="655"/>
      <c r="L688" s="655"/>
      <c r="M688" s="655"/>
      <c r="N688" s="1310"/>
      <c r="O688" s="655"/>
      <c r="P688" s="656"/>
      <c r="Q688" s="657"/>
      <c r="R688" s="704"/>
      <c r="S688" s="3180"/>
    </row>
    <row r="689" spans="7:19" ht="15" customHeight="1">
      <c r="G689" s="1047"/>
      <c r="H689" s="655"/>
      <c r="I689" s="655"/>
      <c r="J689" s="655"/>
      <c r="K689" s="655"/>
      <c r="L689" s="655"/>
      <c r="M689" s="655"/>
      <c r="N689" s="1310"/>
      <c r="O689" s="655"/>
      <c r="P689" s="656"/>
      <c r="Q689" s="657"/>
      <c r="R689" s="704"/>
      <c r="S689" s="3180"/>
    </row>
    <row r="690" spans="7:19" ht="15" customHeight="1">
      <c r="G690" s="1047"/>
      <c r="H690" s="655"/>
      <c r="I690" s="655"/>
      <c r="J690" s="655"/>
      <c r="K690" s="655"/>
      <c r="L690" s="655"/>
      <c r="M690" s="655"/>
      <c r="N690" s="1310"/>
      <c r="O690" s="655"/>
      <c r="P690" s="656"/>
      <c r="Q690" s="657"/>
      <c r="R690" s="704"/>
      <c r="S690" s="3180"/>
    </row>
    <row r="691" spans="7:19" ht="15" customHeight="1">
      <c r="G691" s="1047"/>
      <c r="H691" s="655"/>
      <c r="I691" s="655"/>
      <c r="J691" s="655"/>
      <c r="K691" s="655"/>
      <c r="L691" s="655"/>
      <c r="M691" s="655"/>
      <c r="N691" s="1310"/>
      <c r="O691" s="655"/>
      <c r="P691" s="656"/>
      <c r="Q691" s="657"/>
      <c r="R691" s="704"/>
      <c r="S691" s="3180"/>
    </row>
    <row r="692" spans="7:19" ht="15" customHeight="1">
      <c r="G692" s="1047"/>
      <c r="H692" s="655"/>
      <c r="I692" s="655"/>
      <c r="J692" s="655"/>
      <c r="K692" s="655"/>
      <c r="L692" s="655"/>
      <c r="M692" s="655"/>
      <c r="N692" s="1310"/>
      <c r="O692" s="655"/>
      <c r="P692" s="656"/>
      <c r="Q692" s="657"/>
      <c r="R692" s="704"/>
      <c r="S692" s="3180"/>
    </row>
    <row r="693" spans="7:19" ht="15" customHeight="1">
      <c r="G693" s="1047"/>
      <c r="H693" s="655"/>
      <c r="I693" s="655"/>
      <c r="J693" s="655"/>
      <c r="K693" s="655"/>
      <c r="L693" s="655"/>
      <c r="M693" s="655"/>
      <c r="N693" s="1310"/>
      <c r="O693" s="655"/>
      <c r="P693" s="656"/>
      <c r="Q693" s="657"/>
      <c r="R693" s="704"/>
      <c r="S693" s="3180"/>
    </row>
    <row r="694" spans="7:19" ht="15" customHeight="1">
      <c r="G694" s="1047"/>
      <c r="H694" s="655"/>
      <c r="I694" s="655"/>
      <c r="J694" s="655"/>
      <c r="K694" s="655"/>
      <c r="L694" s="655"/>
      <c r="M694" s="655"/>
      <c r="N694" s="1310"/>
      <c r="O694" s="655"/>
      <c r="P694" s="656"/>
      <c r="Q694" s="657"/>
      <c r="R694" s="704"/>
      <c r="S694" s="3180"/>
    </row>
    <row r="695" spans="7:19" ht="15" customHeight="1">
      <c r="G695" s="1047"/>
      <c r="H695" s="655"/>
      <c r="I695" s="655"/>
      <c r="J695" s="655"/>
      <c r="K695" s="655"/>
      <c r="L695" s="655"/>
      <c r="M695" s="655"/>
      <c r="N695" s="1310"/>
      <c r="O695" s="655"/>
      <c r="P695" s="656"/>
      <c r="Q695" s="657"/>
      <c r="R695" s="704"/>
      <c r="S695" s="3180"/>
    </row>
    <row r="696" spans="7:19" ht="15" customHeight="1">
      <c r="G696" s="1047"/>
      <c r="H696" s="655"/>
      <c r="I696" s="655"/>
      <c r="J696" s="655"/>
      <c r="K696" s="655"/>
      <c r="L696" s="655"/>
      <c r="M696" s="655"/>
      <c r="N696" s="1310"/>
      <c r="O696" s="655"/>
      <c r="P696" s="656"/>
      <c r="Q696" s="657"/>
      <c r="R696" s="704"/>
      <c r="S696" s="3180"/>
    </row>
    <row r="697" spans="7:19" ht="15" customHeight="1">
      <c r="G697" s="1047"/>
      <c r="H697" s="655"/>
      <c r="I697" s="655"/>
      <c r="J697" s="655"/>
      <c r="K697" s="655"/>
      <c r="L697" s="655"/>
      <c r="M697" s="655"/>
      <c r="N697" s="1310"/>
      <c r="O697" s="655"/>
      <c r="P697" s="656"/>
      <c r="Q697" s="657"/>
      <c r="R697" s="704"/>
      <c r="S697" s="3180"/>
    </row>
    <row r="698" spans="7:19" ht="15" customHeight="1">
      <c r="G698" s="1047"/>
      <c r="H698" s="655"/>
      <c r="I698" s="655"/>
      <c r="J698" s="655"/>
      <c r="K698" s="655"/>
      <c r="L698" s="655"/>
      <c r="M698" s="655"/>
      <c r="N698" s="1310"/>
      <c r="O698" s="655"/>
      <c r="P698" s="656"/>
      <c r="Q698" s="657"/>
      <c r="R698" s="704"/>
      <c r="S698" s="3180"/>
    </row>
    <row r="699" spans="7:19" ht="15" customHeight="1">
      <c r="G699" s="1047"/>
      <c r="H699" s="655"/>
      <c r="I699" s="655"/>
      <c r="J699" s="655"/>
      <c r="K699" s="655"/>
      <c r="L699" s="655"/>
      <c r="M699" s="655"/>
      <c r="N699" s="1310"/>
      <c r="O699" s="655"/>
      <c r="P699" s="656"/>
      <c r="Q699" s="657"/>
      <c r="R699" s="704"/>
      <c r="S699" s="3180"/>
    </row>
    <row r="700" spans="7:19" ht="15" customHeight="1">
      <c r="G700" s="1047"/>
      <c r="H700" s="655"/>
      <c r="I700" s="655"/>
      <c r="J700" s="655"/>
      <c r="K700" s="655"/>
      <c r="L700" s="655"/>
      <c r="M700" s="655"/>
      <c r="N700" s="1310"/>
      <c r="O700" s="655"/>
      <c r="P700" s="656"/>
      <c r="Q700" s="657"/>
      <c r="R700" s="704"/>
      <c r="S700" s="3180"/>
    </row>
    <row r="701" spans="7:19" ht="15" customHeight="1">
      <c r="G701" s="1047"/>
      <c r="H701" s="655"/>
      <c r="I701" s="655"/>
      <c r="J701" s="655"/>
      <c r="K701" s="655"/>
      <c r="L701" s="655"/>
      <c r="M701" s="655"/>
      <c r="N701" s="1310"/>
      <c r="O701" s="655"/>
      <c r="P701" s="656"/>
      <c r="Q701" s="657"/>
      <c r="R701" s="704"/>
      <c r="S701" s="3180"/>
    </row>
    <row r="702" spans="7:19" ht="15" customHeight="1">
      <c r="G702" s="1047"/>
      <c r="H702" s="655"/>
      <c r="I702" s="655"/>
      <c r="J702" s="655"/>
      <c r="K702" s="655"/>
      <c r="L702" s="655"/>
      <c r="M702" s="655"/>
      <c r="N702" s="1310"/>
      <c r="O702" s="655"/>
      <c r="P702" s="656"/>
      <c r="Q702" s="657"/>
      <c r="R702" s="704"/>
      <c r="S702" s="3180"/>
    </row>
    <row r="703" spans="7:19" ht="15" customHeight="1">
      <c r="G703" s="1047"/>
      <c r="H703" s="655"/>
      <c r="I703" s="655"/>
      <c r="J703" s="655"/>
      <c r="K703" s="655"/>
      <c r="L703" s="655"/>
      <c r="M703" s="655"/>
      <c r="N703" s="1310"/>
      <c r="O703" s="655"/>
      <c r="P703" s="656"/>
      <c r="Q703" s="657"/>
      <c r="R703" s="704"/>
      <c r="S703" s="3180"/>
    </row>
    <row r="704" spans="7:19" ht="15" customHeight="1">
      <c r="G704" s="1047"/>
      <c r="H704" s="655"/>
      <c r="I704" s="655"/>
      <c r="J704" s="655"/>
      <c r="K704" s="655"/>
      <c r="L704" s="655"/>
      <c r="M704" s="655"/>
      <c r="N704" s="1310"/>
      <c r="O704" s="655"/>
      <c r="P704" s="656"/>
      <c r="Q704" s="657"/>
      <c r="R704" s="704"/>
      <c r="S704" s="3180"/>
    </row>
    <row r="705" spans="7:19" ht="15" customHeight="1">
      <c r="G705" s="1047"/>
      <c r="H705" s="655"/>
      <c r="I705" s="655"/>
      <c r="J705" s="655"/>
      <c r="K705" s="655"/>
      <c r="L705" s="655"/>
      <c r="M705" s="655"/>
      <c r="N705" s="1310"/>
      <c r="O705" s="655"/>
      <c r="P705" s="656"/>
      <c r="Q705" s="657"/>
      <c r="R705" s="704"/>
      <c r="S705" s="3180"/>
    </row>
    <row r="706" spans="7:19" ht="15" customHeight="1">
      <c r="G706" s="1047"/>
      <c r="H706" s="655"/>
      <c r="I706" s="655"/>
      <c r="J706" s="655"/>
      <c r="K706" s="655"/>
      <c r="L706" s="655"/>
      <c r="M706" s="655"/>
      <c r="N706" s="1310"/>
      <c r="O706" s="655"/>
      <c r="P706" s="656"/>
      <c r="Q706" s="657"/>
      <c r="R706" s="704"/>
      <c r="S706" s="3180"/>
    </row>
    <row r="707" spans="7:19" ht="15" customHeight="1">
      <c r="G707" s="1047"/>
      <c r="H707" s="655"/>
      <c r="I707" s="655"/>
      <c r="J707" s="655"/>
      <c r="K707" s="655"/>
      <c r="L707" s="655"/>
      <c r="M707" s="655"/>
      <c r="N707" s="1310"/>
      <c r="O707" s="655"/>
      <c r="P707" s="656"/>
      <c r="Q707" s="657"/>
      <c r="R707" s="704"/>
      <c r="S707" s="3180"/>
    </row>
    <row r="708" spans="7:19" ht="15" customHeight="1">
      <c r="G708" s="1047"/>
      <c r="H708" s="655"/>
      <c r="I708" s="655"/>
      <c r="J708" s="655"/>
      <c r="K708" s="655"/>
      <c r="L708" s="655"/>
      <c r="M708" s="655"/>
      <c r="N708" s="1310"/>
      <c r="O708" s="655"/>
      <c r="P708" s="656"/>
      <c r="Q708" s="657"/>
      <c r="R708" s="704"/>
      <c r="S708" s="3180"/>
    </row>
    <row r="709" spans="7:19" ht="15" customHeight="1">
      <c r="G709" s="1047"/>
      <c r="H709" s="655"/>
      <c r="I709" s="655"/>
      <c r="J709" s="655"/>
      <c r="K709" s="655"/>
      <c r="L709" s="655"/>
      <c r="M709" s="655"/>
      <c r="N709" s="1310"/>
      <c r="O709" s="655"/>
      <c r="P709" s="656"/>
      <c r="Q709" s="657"/>
      <c r="R709" s="704"/>
      <c r="S709" s="3180"/>
    </row>
    <row r="710" spans="7:19" ht="15" customHeight="1">
      <c r="G710" s="1047"/>
      <c r="H710" s="655"/>
      <c r="I710" s="655"/>
      <c r="J710" s="655"/>
      <c r="K710" s="655"/>
      <c r="L710" s="655"/>
      <c r="M710" s="655"/>
      <c r="N710" s="1310"/>
      <c r="O710" s="655"/>
      <c r="P710" s="656"/>
      <c r="Q710" s="657"/>
      <c r="R710" s="704"/>
      <c r="S710" s="3180"/>
    </row>
    <row r="711" spans="7:19" ht="15" customHeight="1">
      <c r="G711" s="1047"/>
      <c r="H711" s="655"/>
      <c r="I711" s="655"/>
      <c r="J711" s="655"/>
      <c r="K711" s="655"/>
      <c r="L711" s="655"/>
      <c r="M711" s="655"/>
      <c r="N711" s="1310"/>
      <c r="O711" s="655"/>
      <c r="P711" s="656"/>
      <c r="Q711" s="657"/>
      <c r="R711" s="704"/>
      <c r="S711" s="3180"/>
    </row>
    <row r="712" spans="7:19" ht="15" customHeight="1">
      <c r="G712" s="1047"/>
      <c r="H712" s="655"/>
      <c r="I712" s="655"/>
      <c r="J712" s="655"/>
      <c r="K712" s="655"/>
      <c r="L712" s="655"/>
      <c r="M712" s="655"/>
      <c r="N712" s="1310"/>
      <c r="O712" s="655"/>
      <c r="P712" s="656"/>
      <c r="Q712" s="657"/>
      <c r="R712" s="704"/>
      <c r="S712" s="3180"/>
    </row>
    <row r="713" spans="7:19" ht="15" customHeight="1">
      <c r="G713" s="1047"/>
      <c r="H713" s="655"/>
      <c r="I713" s="655"/>
      <c r="J713" s="655"/>
      <c r="K713" s="655"/>
      <c r="L713" s="655"/>
      <c r="M713" s="655"/>
      <c r="N713" s="1310"/>
      <c r="O713" s="655"/>
      <c r="P713" s="656"/>
      <c r="Q713" s="657"/>
      <c r="R713" s="704"/>
      <c r="S713" s="3180"/>
    </row>
    <row r="714" spans="7:19" ht="15" customHeight="1">
      <c r="G714" s="1047"/>
      <c r="H714" s="655"/>
      <c r="I714" s="655"/>
      <c r="J714" s="655"/>
      <c r="K714" s="655"/>
      <c r="L714" s="655"/>
      <c r="M714" s="655"/>
      <c r="N714" s="1310"/>
      <c r="O714" s="655"/>
      <c r="P714" s="656"/>
      <c r="Q714" s="657"/>
      <c r="R714" s="704"/>
      <c r="S714" s="3180"/>
    </row>
    <row r="715" spans="7:19" ht="15" customHeight="1">
      <c r="G715" s="1047"/>
      <c r="H715" s="655"/>
      <c r="I715" s="655"/>
      <c r="J715" s="655"/>
      <c r="K715" s="655"/>
      <c r="L715" s="655"/>
      <c r="M715" s="655"/>
      <c r="N715" s="1310"/>
      <c r="O715" s="655"/>
      <c r="P715" s="656"/>
      <c r="Q715" s="657"/>
      <c r="R715" s="704"/>
      <c r="S715" s="3180"/>
    </row>
    <row r="716" spans="7:19" ht="15" customHeight="1">
      <c r="G716" s="1047"/>
      <c r="H716" s="655"/>
      <c r="I716" s="655"/>
      <c r="J716" s="655"/>
      <c r="K716" s="655"/>
      <c r="L716" s="655"/>
      <c r="M716" s="655"/>
      <c r="N716" s="1310"/>
      <c r="O716" s="655"/>
      <c r="P716" s="656"/>
      <c r="Q716" s="657"/>
      <c r="R716" s="704"/>
      <c r="S716" s="3180"/>
    </row>
    <row r="717" spans="7:19" ht="15" customHeight="1">
      <c r="G717" s="1047"/>
      <c r="H717" s="655"/>
      <c r="I717" s="655"/>
      <c r="J717" s="655"/>
      <c r="K717" s="655"/>
      <c r="L717" s="655"/>
      <c r="M717" s="655"/>
      <c r="N717" s="1310"/>
      <c r="O717" s="655"/>
      <c r="P717" s="656"/>
      <c r="Q717" s="657"/>
      <c r="R717" s="704"/>
      <c r="S717" s="3180"/>
    </row>
    <row r="718" spans="7:19" ht="15" customHeight="1">
      <c r="G718" s="1047"/>
      <c r="H718" s="655"/>
      <c r="I718" s="655"/>
      <c r="J718" s="655"/>
      <c r="K718" s="655"/>
      <c r="L718" s="655"/>
      <c r="M718" s="655"/>
      <c r="N718" s="1310"/>
      <c r="O718" s="655"/>
      <c r="P718" s="656"/>
      <c r="Q718" s="657"/>
      <c r="R718" s="704"/>
      <c r="S718" s="3180"/>
    </row>
    <row r="719" spans="7:19" ht="15" customHeight="1">
      <c r="G719" s="1047"/>
      <c r="H719" s="655"/>
      <c r="I719" s="655"/>
      <c r="J719" s="655"/>
      <c r="K719" s="655"/>
      <c r="L719" s="655"/>
      <c r="M719" s="655"/>
      <c r="N719" s="1310"/>
      <c r="O719" s="655"/>
      <c r="P719" s="656"/>
      <c r="Q719" s="657"/>
      <c r="R719" s="704"/>
      <c r="S719" s="3180"/>
    </row>
    <row r="720" spans="7:19" ht="15" customHeight="1">
      <c r="G720" s="1047"/>
      <c r="H720" s="655"/>
      <c r="I720" s="655"/>
      <c r="J720" s="655"/>
      <c r="K720" s="655"/>
      <c r="L720" s="655"/>
      <c r="M720" s="655"/>
      <c r="N720" s="1310"/>
      <c r="O720" s="655"/>
      <c r="P720" s="656"/>
      <c r="Q720" s="657"/>
      <c r="R720" s="704"/>
      <c r="S720" s="3180"/>
    </row>
    <row r="721" spans="7:19" ht="15" customHeight="1">
      <c r="G721" s="1047"/>
      <c r="H721" s="655"/>
      <c r="I721" s="655"/>
      <c r="J721" s="655"/>
      <c r="K721" s="655"/>
      <c r="L721" s="655"/>
      <c r="M721" s="655"/>
      <c r="N721" s="1310"/>
      <c r="O721" s="655"/>
      <c r="P721" s="656"/>
      <c r="Q721" s="657"/>
      <c r="R721" s="704"/>
      <c r="S721" s="3180"/>
    </row>
    <row r="722" spans="7:19" ht="15" customHeight="1">
      <c r="G722" s="1047"/>
      <c r="H722" s="655"/>
      <c r="I722" s="655"/>
      <c r="J722" s="655"/>
      <c r="K722" s="655"/>
      <c r="L722" s="655"/>
      <c r="M722" s="655"/>
      <c r="N722" s="1310"/>
      <c r="O722" s="655"/>
      <c r="P722" s="656"/>
      <c r="Q722" s="657"/>
      <c r="R722" s="704"/>
      <c r="S722" s="3180"/>
    </row>
    <row r="723" spans="7:19" ht="15" customHeight="1">
      <c r="G723" s="1047"/>
      <c r="H723" s="655"/>
      <c r="I723" s="655"/>
      <c r="J723" s="655"/>
      <c r="K723" s="655"/>
      <c r="L723" s="655"/>
      <c r="M723" s="655"/>
      <c r="N723" s="1310"/>
      <c r="O723" s="655"/>
      <c r="P723" s="656"/>
      <c r="Q723" s="657"/>
      <c r="R723" s="704"/>
      <c r="S723" s="3180"/>
    </row>
    <row r="724" spans="7:19" ht="15" customHeight="1">
      <c r="G724" s="1047"/>
      <c r="H724" s="655"/>
      <c r="I724" s="655"/>
      <c r="J724" s="655"/>
      <c r="K724" s="655"/>
      <c r="L724" s="655"/>
      <c r="M724" s="655"/>
      <c r="N724" s="1310"/>
      <c r="O724" s="655"/>
      <c r="P724" s="656"/>
      <c r="Q724" s="657"/>
      <c r="R724" s="704"/>
      <c r="S724" s="3180"/>
    </row>
    <row r="725" spans="7:19" ht="15" customHeight="1">
      <c r="G725" s="1047"/>
      <c r="H725" s="655"/>
      <c r="I725" s="655"/>
      <c r="J725" s="655"/>
      <c r="K725" s="655"/>
      <c r="L725" s="655"/>
      <c r="M725" s="655"/>
      <c r="N725" s="1310"/>
      <c r="O725" s="655"/>
      <c r="P725" s="656"/>
      <c r="Q725" s="657"/>
      <c r="R725" s="704"/>
      <c r="S725" s="3180"/>
    </row>
    <row r="726" spans="7:19" ht="15" customHeight="1">
      <c r="G726" s="1047"/>
      <c r="H726" s="655"/>
      <c r="I726" s="655"/>
      <c r="J726" s="655"/>
      <c r="K726" s="655"/>
      <c r="L726" s="655"/>
      <c r="M726" s="655"/>
      <c r="N726" s="1310"/>
      <c r="O726" s="655"/>
      <c r="P726" s="656"/>
      <c r="Q726" s="657"/>
      <c r="R726" s="704"/>
      <c r="S726" s="3180"/>
    </row>
    <row r="727" spans="7:19" ht="15" customHeight="1">
      <c r="G727" s="1047"/>
      <c r="H727" s="655"/>
      <c r="I727" s="655"/>
      <c r="J727" s="655"/>
      <c r="K727" s="655"/>
      <c r="L727" s="655"/>
      <c r="M727" s="655"/>
      <c r="N727" s="1310"/>
      <c r="O727" s="655"/>
      <c r="P727" s="656"/>
      <c r="Q727" s="657"/>
      <c r="R727" s="704"/>
      <c r="S727" s="3180"/>
    </row>
    <row r="728" spans="7:19" ht="15" customHeight="1">
      <c r="G728" s="1047"/>
      <c r="H728" s="655"/>
      <c r="I728" s="655"/>
      <c r="J728" s="655"/>
      <c r="K728" s="655"/>
      <c r="L728" s="655"/>
      <c r="M728" s="655"/>
      <c r="N728" s="1310"/>
      <c r="O728" s="655"/>
      <c r="P728" s="656"/>
      <c r="Q728" s="657"/>
      <c r="R728" s="704"/>
      <c r="S728" s="3180"/>
    </row>
    <row r="729" spans="7:19" ht="15" customHeight="1">
      <c r="G729" s="1047"/>
      <c r="H729" s="655"/>
      <c r="I729" s="655"/>
      <c r="J729" s="655"/>
      <c r="K729" s="655"/>
      <c r="L729" s="655"/>
      <c r="M729" s="655"/>
      <c r="N729" s="1310"/>
      <c r="O729" s="655"/>
      <c r="P729" s="656"/>
      <c r="Q729" s="657"/>
      <c r="R729" s="704"/>
      <c r="S729" s="3180"/>
    </row>
    <row r="730" spans="7:19" ht="15" customHeight="1">
      <c r="G730" s="1047"/>
      <c r="H730" s="655"/>
      <c r="I730" s="655"/>
      <c r="J730" s="655"/>
      <c r="K730" s="655"/>
      <c r="L730" s="655"/>
      <c r="M730" s="655"/>
      <c r="N730" s="1310"/>
      <c r="O730" s="655"/>
      <c r="P730" s="656"/>
      <c r="Q730" s="657"/>
      <c r="R730" s="704"/>
      <c r="S730" s="3180"/>
    </row>
    <row r="731" spans="7:19" ht="15" customHeight="1">
      <c r="G731" s="1047"/>
      <c r="H731" s="655"/>
      <c r="I731" s="655"/>
      <c r="J731" s="655"/>
      <c r="K731" s="655"/>
      <c r="L731" s="655"/>
      <c r="M731" s="655"/>
      <c r="N731" s="1310"/>
      <c r="O731" s="655"/>
      <c r="P731" s="656"/>
      <c r="Q731" s="657"/>
      <c r="R731" s="704"/>
      <c r="S731" s="3180"/>
    </row>
    <row r="732" spans="7:19" ht="15" customHeight="1">
      <c r="G732" s="1047"/>
      <c r="H732" s="655"/>
      <c r="I732" s="655"/>
      <c r="J732" s="655"/>
      <c r="K732" s="655"/>
      <c r="L732" s="655"/>
      <c r="M732" s="655"/>
      <c r="N732" s="1310"/>
      <c r="O732" s="655"/>
      <c r="P732" s="656"/>
      <c r="Q732" s="657"/>
      <c r="R732" s="704"/>
      <c r="S732" s="3180"/>
    </row>
    <row r="733" spans="7:19" ht="15" customHeight="1">
      <c r="G733" s="1047"/>
      <c r="H733" s="655"/>
      <c r="I733" s="655"/>
      <c r="J733" s="655"/>
      <c r="K733" s="655"/>
      <c r="L733" s="655"/>
      <c r="M733" s="655"/>
      <c r="N733" s="1310"/>
      <c r="O733" s="655"/>
      <c r="P733" s="656"/>
      <c r="Q733" s="657"/>
      <c r="R733" s="704"/>
      <c r="S733" s="3180"/>
    </row>
    <row r="734" spans="7:19" ht="15" customHeight="1">
      <c r="G734" s="1047"/>
      <c r="H734" s="655"/>
      <c r="I734" s="655"/>
      <c r="J734" s="655"/>
      <c r="K734" s="655"/>
      <c r="L734" s="655"/>
      <c r="M734" s="655"/>
      <c r="N734" s="1310"/>
      <c r="O734" s="655"/>
      <c r="P734" s="656"/>
      <c r="Q734" s="657"/>
      <c r="R734" s="704"/>
      <c r="S734" s="3180"/>
    </row>
    <row r="735" spans="7:19" ht="15" customHeight="1">
      <c r="G735" s="1047"/>
      <c r="H735" s="655"/>
      <c r="I735" s="655"/>
      <c r="J735" s="655"/>
      <c r="K735" s="655"/>
      <c r="L735" s="655"/>
      <c r="M735" s="655"/>
      <c r="N735" s="1310"/>
      <c r="O735" s="655"/>
      <c r="P735" s="656"/>
      <c r="Q735" s="657"/>
      <c r="R735" s="704"/>
      <c r="S735" s="3180"/>
    </row>
    <row r="736" spans="7:19" ht="15" customHeight="1">
      <c r="G736" s="1047"/>
      <c r="H736" s="655"/>
      <c r="I736" s="655"/>
      <c r="J736" s="655"/>
      <c r="K736" s="655"/>
      <c r="L736" s="655"/>
      <c r="M736" s="655"/>
      <c r="N736" s="1310"/>
      <c r="O736" s="655"/>
      <c r="P736" s="656"/>
      <c r="Q736" s="657"/>
      <c r="R736" s="704"/>
      <c r="S736" s="3180"/>
    </row>
    <row r="737" spans="7:19" ht="15" customHeight="1">
      <c r="G737" s="1047"/>
      <c r="H737" s="655"/>
      <c r="I737" s="655"/>
      <c r="J737" s="655"/>
      <c r="K737" s="655"/>
      <c r="L737" s="655"/>
      <c r="M737" s="655"/>
      <c r="N737" s="1310"/>
      <c r="O737" s="655"/>
      <c r="P737" s="656"/>
      <c r="Q737" s="657"/>
      <c r="R737" s="704"/>
      <c r="S737" s="3180"/>
    </row>
    <row r="738" spans="7:19" ht="15" customHeight="1">
      <c r="G738" s="1047"/>
      <c r="H738" s="655"/>
      <c r="I738" s="655"/>
      <c r="J738" s="655"/>
      <c r="K738" s="655"/>
      <c r="L738" s="655"/>
      <c r="M738" s="655"/>
      <c r="N738" s="1310"/>
      <c r="O738" s="655"/>
      <c r="P738" s="656"/>
      <c r="Q738" s="657"/>
      <c r="R738" s="704"/>
      <c r="S738" s="3180"/>
    </row>
    <row r="739" spans="7:19" ht="15" customHeight="1">
      <c r="G739" s="1047"/>
      <c r="H739" s="655"/>
      <c r="I739" s="655"/>
      <c r="J739" s="655"/>
      <c r="K739" s="655"/>
      <c r="L739" s="655"/>
      <c r="M739" s="655"/>
      <c r="N739" s="1310"/>
      <c r="O739" s="655"/>
      <c r="P739" s="656"/>
      <c r="Q739" s="657"/>
      <c r="R739" s="704"/>
      <c r="S739" s="3180"/>
    </row>
    <row r="740" spans="7:19" ht="15" customHeight="1">
      <c r="G740" s="1047"/>
      <c r="H740" s="655"/>
      <c r="I740" s="655"/>
      <c r="J740" s="655"/>
      <c r="K740" s="655"/>
      <c r="L740" s="655"/>
      <c r="M740" s="655"/>
      <c r="N740" s="1310"/>
      <c r="O740" s="655"/>
      <c r="P740" s="656"/>
      <c r="Q740" s="657"/>
      <c r="R740" s="704"/>
      <c r="S740" s="3180"/>
    </row>
    <row r="741" spans="7:19" ht="15" customHeight="1">
      <c r="G741" s="1047"/>
      <c r="H741" s="655"/>
      <c r="I741" s="655"/>
      <c r="J741" s="655"/>
      <c r="K741" s="655"/>
      <c r="L741" s="655"/>
      <c r="M741" s="655"/>
      <c r="N741" s="1310"/>
      <c r="O741" s="655"/>
      <c r="P741" s="656"/>
      <c r="Q741" s="657"/>
      <c r="R741" s="704"/>
      <c r="S741" s="3180"/>
    </row>
    <row r="742" spans="7:19" ht="15" customHeight="1">
      <c r="G742" s="1047"/>
      <c r="H742" s="655"/>
      <c r="I742" s="655"/>
      <c r="J742" s="655"/>
      <c r="K742" s="655"/>
      <c r="L742" s="655"/>
      <c r="M742" s="655"/>
      <c r="N742" s="1310"/>
      <c r="O742" s="655"/>
      <c r="P742" s="656"/>
      <c r="Q742" s="657"/>
      <c r="R742" s="704"/>
      <c r="S742" s="3180"/>
    </row>
    <row r="743" spans="7:19" ht="15" customHeight="1">
      <c r="G743" s="1047"/>
      <c r="H743" s="655"/>
      <c r="I743" s="655"/>
      <c r="J743" s="655"/>
      <c r="K743" s="655"/>
      <c r="L743" s="655"/>
      <c r="M743" s="655"/>
      <c r="N743" s="1310"/>
      <c r="O743" s="655"/>
      <c r="P743" s="656"/>
      <c r="Q743" s="657"/>
      <c r="R743" s="704"/>
      <c r="S743" s="3180"/>
    </row>
    <row r="744" spans="7:19" ht="15" customHeight="1">
      <c r="G744" s="1047"/>
      <c r="H744" s="655"/>
      <c r="I744" s="655"/>
      <c r="J744" s="655"/>
      <c r="K744" s="655"/>
      <c r="L744" s="655"/>
      <c r="M744" s="655"/>
      <c r="N744" s="1310"/>
      <c r="O744" s="655"/>
      <c r="P744" s="656"/>
      <c r="Q744" s="657"/>
      <c r="R744" s="704"/>
      <c r="S744" s="3180"/>
    </row>
    <row r="745" spans="7:19" ht="15" customHeight="1">
      <c r="G745" s="1047"/>
      <c r="H745" s="655"/>
      <c r="I745" s="655"/>
      <c r="J745" s="655"/>
      <c r="K745" s="655"/>
      <c r="L745" s="655"/>
      <c r="M745" s="655"/>
      <c r="N745" s="1310"/>
      <c r="O745" s="655"/>
      <c r="P745" s="656"/>
      <c r="Q745" s="657"/>
      <c r="R745" s="704"/>
      <c r="S745" s="3180"/>
    </row>
    <row r="746" spans="7:19" ht="15" customHeight="1">
      <c r="G746" s="1047"/>
      <c r="H746" s="655"/>
      <c r="I746" s="655"/>
      <c r="J746" s="655"/>
      <c r="K746" s="655"/>
      <c r="L746" s="655"/>
      <c r="M746" s="655"/>
      <c r="N746" s="1310"/>
      <c r="O746" s="655"/>
      <c r="P746" s="656"/>
      <c r="Q746" s="657"/>
      <c r="R746" s="704"/>
      <c r="S746" s="3180"/>
    </row>
    <row r="747" spans="7:19" ht="15" customHeight="1">
      <c r="G747" s="1047"/>
      <c r="H747" s="655"/>
      <c r="I747" s="655"/>
      <c r="J747" s="655"/>
      <c r="K747" s="655"/>
      <c r="L747" s="655"/>
      <c r="M747" s="655"/>
      <c r="N747" s="1310"/>
      <c r="O747" s="655"/>
      <c r="P747" s="656"/>
      <c r="Q747" s="657"/>
      <c r="R747" s="704"/>
      <c r="S747" s="3180"/>
    </row>
    <row r="748" spans="7:19" ht="15" customHeight="1">
      <c r="G748" s="1047"/>
      <c r="H748" s="655"/>
      <c r="I748" s="655"/>
      <c r="J748" s="655"/>
      <c r="K748" s="655"/>
      <c r="L748" s="655"/>
      <c r="M748" s="655"/>
      <c r="N748" s="1310"/>
      <c r="O748" s="655"/>
      <c r="P748" s="656"/>
      <c r="Q748" s="657"/>
      <c r="R748" s="704"/>
      <c r="S748" s="3180"/>
    </row>
    <row r="749" spans="7:19" ht="15" customHeight="1">
      <c r="G749" s="1047"/>
      <c r="H749" s="655"/>
      <c r="I749" s="655"/>
      <c r="J749" s="655"/>
      <c r="K749" s="655"/>
      <c r="L749" s="655"/>
      <c r="M749" s="655"/>
      <c r="N749" s="1310"/>
      <c r="O749" s="655"/>
      <c r="P749" s="656"/>
      <c r="Q749" s="657"/>
      <c r="R749" s="704"/>
      <c r="S749" s="3180"/>
    </row>
    <row r="750" spans="7:19" ht="15" customHeight="1">
      <c r="G750" s="1047"/>
      <c r="H750" s="655"/>
      <c r="I750" s="655"/>
      <c r="J750" s="655"/>
      <c r="K750" s="655"/>
      <c r="L750" s="655"/>
      <c r="M750" s="655"/>
      <c r="N750" s="1310"/>
      <c r="O750" s="655"/>
      <c r="P750" s="656"/>
      <c r="Q750" s="657"/>
      <c r="R750" s="704"/>
      <c r="S750" s="3180"/>
    </row>
    <row r="751" spans="7:19" ht="15" customHeight="1">
      <c r="G751" s="1047"/>
      <c r="H751" s="655"/>
      <c r="I751" s="655"/>
      <c r="J751" s="655"/>
      <c r="K751" s="655"/>
      <c r="L751" s="655"/>
      <c r="M751" s="655"/>
      <c r="N751" s="1310"/>
      <c r="O751" s="655"/>
      <c r="P751" s="656"/>
      <c r="Q751" s="657"/>
      <c r="R751" s="704"/>
      <c r="S751" s="3180"/>
    </row>
    <row r="752" spans="7:19" ht="15" customHeight="1">
      <c r="G752" s="1047"/>
      <c r="H752" s="655"/>
      <c r="I752" s="655"/>
      <c r="J752" s="655"/>
      <c r="K752" s="655"/>
      <c r="L752" s="655"/>
      <c r="M752" s="655"/>
      <c r="N752" s="1310"/>
      <c r="O752" s="655"/>
      <c r="P752" s="656"/>
      <c r="Q752" s="657"/>
      <c r="R752" s="704"/>
      <c r="S752" s="3180"/>
    </row>
    <row r="753" spans="7:19" ht="15" customHeight="1">
      <c r="G753" s="1047"/>
      <c r="H753" s="655"/>
      <c r="I753" s="655"/>
      <c r="J753" s="655"/>
      <c r="K753" s="655"/>
      <c r="L753" s="655"/>
      <c r="M753" s="655"/>
      <c r="N753" s="1310"/>
      <c r="O753" s="655"/>
      <c r="P753" s="656"/>
      <c r="Q753" s="657"/>
      <c r="R753" s="704"/>
      <c r="S753" s="3180"/>
    </row>
    <row r="754" spans="7:19" ht="15" customHeight="1">
      <c r="G754" s="1047"/>
      <c r="H754" s="655"/>
      <c r="I754" s="655"/>
      <c r="J754" s="655"/>
      <c r="K754" s="655"/>
      <c r="L754" s="655"/>
      <c r="M754" s="655"/>
      <c r="N754" s="1310"/>
      <c r="O754" s="655"/>
      <c r="P754" s="656"/>
      <c r="Q754" s="657"/>
      <c r="R754" s="704"/>
      <c r="S754" s="3180"/>
    </row>
    <row r="755" spans="7:19" ht="15" customHeight="1">
      <c r="G755" s="1047"/>
      <c r="H755" s="655"/>
      <c r="I755" s="655"/>
      <c r="J755" s="655"/>
      <c r="K755" s="655"/>
      <c r="L755" s="655"/>
      <c r="M755" s="655"/>
      <c r="N755" s="1310"/>
      <c r="O755" s="655"/>
      <c r="P755" s="656"/>
      <c r="Q755" s="657"/>
      <c r="R755" s="704"/>
      <c r="S755" s="3180"/>
    </row>
    <row r="756" spans="7:19" ht="15" customHeight="1">
      <c r="G756" s="1047"/>
      <c r="H756" s="655"/>
      <c r="I756" s="655"/>
      <c r="J756" s="655"/>
      <c r="K756" s="655"/>
      <c r="L756" s="655"/>
      <c r="M756" s="655"/>
      <c r="N756" s="1310"/>
      <c r="O756" s="655"/>
      <c r="P756" s="656"/>
      <c r="Q756" s="657"/>
      <c r="R756" s="704"/>
      <c r="S756" s="3180"/>
    </row>
    <row r="757" spans="7:19" ht="15" customHeight="1">
      <c r="G757" s="1047"/>
      <c r="H757" s="655"/>
      <c r="I757" s="655"/>
      <c r="J757" s="655"/>
      <c r="K757" s="655"/>
      <c r="L757" s="655"/>
      <c r="M757" s="655"/>
      <c r="N757" s="1310"/>
      <c r="O757" s="655"/>
      <c r="P757" s="656"/>
      <c r="Q757" s="657"/>
      <c r="R757" s="704"/>
      <c r="S757" s="3180"/>
    </row>
    <row r="758" spans="7:19" ht="15" customHeight="1">
      <c r="G758" s="1047"/>
      <c r="H758" s="655"/>
      <c r="I758" s="655"/>
      <c r="J758" s="655"/>
      <c r="K758" s="655"/>
      <c r="L758" s="655"/>
      <c r="M758" s="655"/>
      <c r="N758" s="1310"/>
      <c r="O758" s="655"/>
      <c r="P758" s="656"/>
      <c r="Q758" s="657"/>
      <c r="R758" s="704"/>
      <c r="S758" s="3180"/>
    </row>
    <row r="759" spans="7:19" ht="15" customHeight="1">
      <c r="G759" s="1047"/>
      <c r="H759" s="655"/>
      <c r="I759" s="655"/>
      <c r="J759" s="655"/>
      <c r="K759" s="655"/>
      <c r="L759" s="655"/>
      <c r="M759" s="655"/>
      <c r="N759" s="1310"/>
      <c r="O759" s="655"/>
      <c r="P759" s="656"/>
      <c r="Q759" s="657"/>
      <c r="R759" s="704"/>
      <c r="S759" s="3180"/>
    </row>
    <row r="760" spans="7:19" ht="15" customHeight="1">
      <c r="G760" s="1047"/>
      <c r="H760" s="655"/>
      <c r="I760" s="655"/>
      <c r="J760" s="655"/>
      <c r="K760" s="655"/>
      <c r="L760" s="655"/>
      <c r="M760" s="655"/>
      <c r="N760" s="1310"/>
      <c r="O760" s="655"/>
      <c r="P760" s="656"/>
      <c r="Q760" s="657"/>
      <c r="R760" s="704"/>
      <c r="S760" s="3180"/>
    </row>
    <row r="761" spans="7:19" ht="15" customHeight="1">
      <c r="G761" s="1047"/>
      <c r="H761" s="655"/>
      <c r="I761" s="655"/>
      <c r="J761" s="655"/>
      <c r="K761" s="655"/>
      <c r="L761" s="655"/>
      <c r="M761" s="655"/>
      <c r="N761" s="1310"/>
      <c r="O761" s="655"/>
      <c r="P761" s="656"/>
      <c r="Q761" s="657"/>
      <c r="R761" s="704"/>
      <c r="S761" s="3180"/>
    </row>
    <row r="762" spans="7:19" ht="15" customHeight="1">
      <c r="G762" s="1047"/>
      <c r="H762" s="655"/>
      <c r="I762" s="655"/>
      <c r="J762" s="655"/>
      <c r="K762" s="655"/>
      <c r="L762" s="655"/>
      <c r="M762" s="655"/>
      <c r="N762" s="1310"/>
      <c r="O762" s="655"/>
      <c r="P762" s="656"/>
      <c r="Q762" s="657"/>
      <c r="R762" s="704"/>
      <c r="S762" s="3180"/>
    </row>
    <row r="763" spans="7:19" ht="15" customHeight="1">
      <c r="G763" s="1047"/>
      <c r="H763" s="655"/>
      <c r="I763" s="655"/>
      <c r="J763" s="655"/>
      <c r="K763" s="655"/>
      <c r="L763" s="655"/>
      <c r="M763" s="655"/>
      <c r="N763" s="1310"/>
      <c r="O763" s="655"/>
      <c r="P763" s="656"/>
      <c r="Q763" s="657"/>
      <c r="R763" s="704"/>
      <c r="S763" s="3180"/>
    </row>
    <row r="764" spans="7:19" ht="15" customHeight="1">
      <c r="G764" s="1047"/>
      <c r="H764" s="655"/>
      <c r="I764" s="655"/>
      <c r="J764" s="655"/>
      <c r="K764" s="655"/>
      <c r="L764" s="655"/>
      <c r="M764" s="655"/>
      <c r="N764" s="1310"/>
      <c r="O764" s="655"/>
      <c r="P764" s="656"/>
      <c r="Q764" s="657"/>
      <c r="R764" s="704"/>
      <c r="S764" s="3180"/>
    </row>
    <row r="765" spans="7:19" ht="15" customHeight="1">
      <c r="G765" s="1047"/>
      <c r="H765" s="655"/>
      <c r="I765" s="655"/>
      <c r="J765" s="655"/>
      <c r="K765" s="655"/>
      <c r="L765" s="655"/>
      <c r="M765" s="655"/>
      <c r="N765" s="1310"/>
      <c r="O765" s="655"/>
      <c r="P765" s="656"/>
      <c r="Q765" s="657"/>
      <c r="R765" s="704"/>
      <c r="S765" s="3180"/>
    </row>
    <row r="766" spans="7:19" ht="15" customHeight="1">
      <c r="G766" s="1047"/>
      <c r="H766" s="655"/>
      <c r="I766" s="655"/>
      <c r="J766" s="655"/>
      <c r="K766" s="655"/>
      <c r="L766" s="655"/>
      <c r="M766" s="655"/>
      <c r="N766" s="1310"/>
      <c r="O766" s="655"/>
      <c r="P766" s="656"/>
      <c r="Q766" s="657"/>
      <c r="R766" s="704"/>
      <c r="S766" s="3180"/>
    </row>
    <row r="767" spans="7:19" ht="15" customHeight="1">
      <c r="G767" s="1047"/>
      <c r="H767" s="655"/>
      <c r="I767" s="655"/>
      <c r="J767" s="655"/>
      <c r="K767" s="655"/>
      <c r="L767" s="655"/>
      <c r="M767" s="655"/>
      <c r="N767" s="1310"/>
      <c r="O767" s="655"/>
      <c r="P767" s="656"/>
      <c r="Q767" s="657"/>
      <c r="R767" s="704"/>
      <c r="S767" s="3180"/>
    </row>
    <row r="768" spans="7:19" ht="15" customHeight="1">
      <c r="G768" s="1047"/>
      <c r="H768" s="655"/>
      <c r="I768" s="655"/>
      <c r="J768" s="655"/>
      <c r="K768" s="655"/>
      <c r="L768" s="655"/>
      <c r="M768" s="655"/>
      <c r="N768" s="1310"/>
      <c r="O768" s="655"/>
      <c r="P768" s="656"/>
      <c r="Q768" s="657"/>
      <c r="R768" s="704"/>
      <c r="S768" s="3180"/>
    </row>
    <row r="769" spans="7:19" ht="15" customHeight="1">
      <c r="G769" s="1047"/>
      <c r="H769" s="655"/>
      <c r="I769" s="655"/>
      <c r="J769" s="655"/>
      <c r="K769" s="655"/>
      <c r="L769" s="655"/>
      <c r="M769" s="655"/>
      <c r="N769" s="1310"/>
      <c r="O769" s="655"/>
      <c r="P769" s="656"/>
      <c r="Q769" s="657"/>
      <c r="R769" s="704"/>
      <c r="S769" s="3180"/>
    </row>
    <row r="770" spans="7:19" ht="15" customHeight="1">
      <c r="G770" s="1047"/>
      <c r="H770" s="655"/>
      <c r="I770" s="655"/>
      <c r="J770" s="655"/>
      <c r="K770" s="655"/>
      <c r="L770" s="655"/>
      <c r="M770" s="655"/>
      <c r="N770" s="1310"/>
      <c r="O770" s="655"/>
      <c r="P770" s="656"/>
      <c r="Q770" s="657"/>
      <c r="R770" s="704"/>
      <c r="S770" s="3180"/>
    </row>
    <row r="771" spans="7:19" ht="15" customHeight="1">
      <c r="G771" s="1047"/>
      <c r="H771" s="655"/>
      <c r="I771" s="655"/>
      <c r="J771" s="655"/>
      <c r="K771" s="655"/>
      <c r="L771" s="655"/>
      <c r="M771" s="655"/>
      <c r="N771" s="1310"/>
      <c r="O771" s="655"/>
      <c r="P771" s="656"/>
      <c r="Q771" s="657"/>
      <c r="R771" s="704"/>
      <c r="S771" s="3180"/>
    </row>
    <row r="772" spans="7:19" ht="15" customHeight="1">
      <c r="G772" s="1047"/>
      <c r="H772" s="655"/>
      <c r="I772" s="655"/>
      <c r="J772" s="655"/>
      <c r="K772" s="655"/>
      <c r="L772" s="655"/>
      <c r="M772" s="655"/>
      <c r="N772" s="1310"/>
      <c r="O772" s="655"/>
      <c r="P772" s="656"/>
      <c r="Q772" s="657"/>
      <c r="R772" s="704"/>
      <c r="S772" s="3180"/>
    </row>
    <row r="773" spans="7:19" ht="15" customHeight="1">
      <c r="G773" s="1047"/>
      <c r="H773" s="655"/>
      <c r="I773" s="655"/>
      <c r="J773" s="655"/>
      <c r="K773" s="655"/>
      <c r="L773" s="655"/>
      <c r="M773" s="655"/>
      <c r="N773" s="1310"/>
      <c r="O773" s="655"/>
      <c r="P773" s="656"/>
      <c r="Q773" s="657"/>
      <c r="R773" s="704"/>
      <c r="S773" s="3180"/>
    </row>
    <row r="774" spans="7:19" ht="15" customHeight="1">
      <c r="G774" s="1047"/>
      <c r="H774" s="655"/>
      <c r="I774" s="655"/>
      <c r="J774" s="655"/>
      <c r="K774" s="655"/>
      <c r="L774" s="655"/>
      <c r="M774" s="655"/>
      <c r="N774" s="1310"/>
      <c r="O774" s="655"/>
      <c r="P774" s="656"/>
      <c r="Q774" s="657"/>
      <c r="R774" s="704"/>
      <c r="S774" s="3180"/>
    </row>
    <row r="775" spans="7:19" ht="15" customHeight="1">
      <c r="G775" s="1047"/>
      <c r="H775" s="655"/>
      <c r="I775" s="655"/>
      <c r="J775" s="655"/>
      <c r="K775" s="655"/>
      <c r="L775" s="655"/>
      <c r="M775" s="655"/>
      <c r="N775" s="1310"/>
      <c r="O775" s="655"/>
      <c r="P775" s="656"/>
      <c r="Q775" s="657"/>
      <c r="R775" s="704"/>
      <c r="S775" s="3180"/>
    </row>
    <row r="776" spans="7:19" ht="15" customHeight="1">
      <c r="G776" s="1047"/>
      <c r="H776" s="655"/>
      <c r="I776" s="655"/>
      <c r="J776" s="655"/>
      <c r="K776" s="655"/>
      <c r="L776" s="655"/>
      <c r="M776" s="655"/>
      <c r="N776" s="1310"/>
      <c r="O776" s="655"/>
      <c r="P776" s="656"/>
      <c r="Q776" s="657"/>
      <c r="R776" s="704"/>
      <c r="S776" s="3180"/>
    </row>
    <row r="777" spans="7:19" ht="15" customHeight="1">
      <c r="G777" s="1047"/>
      <c r="H777" s="655"/>
      <c r="I777" s="655"/>
      <c r="J777" s="655"/>
      <c r="K777" s="655"/>
      <c r="L777" s="655"/>
      <c r="M777" s="655"/>
      <c r="N777" s="1310"/>
      <c r="O777" s="655"/>
      <c r="P777" s="656"/>
      <c r="Q777" s="657"/>
      <c r="R777" s="704"/>
      <c r="S777" s="3180"/>
    </row>
    <row r="778" spans="7:19" ht="15" customHeight="1">
      <c r="G778" s="1047"/>
      <c r="H778" s="655"/>
      <c r="I778" s="655"/>
      <c r="J778" s="655"/>
      <c r="K778" s="655"/>
      <c r="L778" s="655"/>
      <c r="M778" s="655"/>
      <c r="N778" s="1310"/>
      <c r="O778" s="655"/>
      <c r="P778" s="656"/>
      <c r="Q778" s="657"/>
      <c r="R778" s="704"/>
      <c r="S778" s="3180"/>
    </row>
    <row r="779" spans="7:19" ht="15" customHeight="1">
      <c r="G779" s="1047"/>
      <c r="H779" s="655"/>
      <c r="I779" s="655"/>
      <c r="J779" s="655"/>
      <c r="K779" s="655"/>
      <c r="L779" s="655"/>
      <c r="M779" s="655"/>
      <c r="N779" s="1310"/>
      <c r="O779" s="655"/>
      <c r="P779" s="656"/>
      <c r="Q779" s="657"/>
      <c r="R779" s="704"/>
      <c r="S779" s="3180"/>
    </row>
    <row r="780" spans="7:19" ht="15" customHeight="1">
      <c r="G780" s="1047"/>
      <c r="H780" s="655"/>
      <c r="I780" s="655"/>
      <c r="J780" s="655"/>
      <c r="K780" s="655"/>
      <c r="L780" s="655"/>
      <c r="M780" s="655"/>
      <c r="N780" s="1310"/>
      <c r="O780" s="655"/>
      <c r="P780" s="656"/>
      <c r="Q780" s="657"/>
      <c r="R780" s="704"/>
      <c r="S780" s="3180"/>
    </row>
    <row r="781" spans="7:19" ht="15" customHeight="1">
      <c r="G781" s="1047"/>
      <c r="H781" s="655"/>
      <c r="I781" s="655"/>
      <c r="J781" s="655"/>
      <c r="K781" s="655"/>
      <c r="L781" s="655"/>
      <c r="M781" s="655"/>
      <c r="N781" s="1310"/>
      <c r="O781" s="655"/>
      <c r="P781" s="656"/>
      <c r="Q781" s="657"/>
      <c r="R781" s="704"/>
      <c r="S781" s="3180"/>
    </row>
    <row r="782" spans="7:19" ht="15" customHeight="1">
      <c r="G782" s="1047"/>
      <c r="H782" s="655"/>
      <c r="I782" s="655"/>
      <c r="J782" s="655"/>
      <c r="K782" s="655"/>
      <c r="L782" s="655"/>
      <c r="M782" s="655"/>
      <c r="N782" s="1310"/>
      <c r="O782" s="655"/>
      <c r="P782" s="656"/>
      <c r="Q782" s="657"/>
      <c r="R782" s="704"/>
      <c r="S782" s="3180"/>
    </row>
    <row r="783" spans="7:19" ht="15" customHeight="1">
      <c r="G783" s="1047"/>
      <c r="H783" s="655"/>
      <c r="I783" s="655"/>
      <c r="J783" s="655"/>
      <c r="K783" s="655"/>
      <c r="L783" s="655"/>
      <c r="M783" s="655"/>
      <c r="N783" s="1310"/>
      <c r="O783" s="655"/>
      <c r="P783" s="656"/>
      <c r="Q783" s="657"/>
      <c r="R783" s="704"/>
      <c r="S783" s="3180"/>
    </row>
    <row r="784" spans="7:19" ht="15" customHeight="1">
      <c r="G784" s="1047"/>
      <c r="H784" s="655"/>
      <c r="I784" s="655"/>
      <c r="J784" s="655"/>
      <c r="K784" s="655"/>
      <c r="L784" s="655"/>
      <c r="M784" s="655"/>
      <c r="N784" s="1310"/>
      <c r="O784" s="655"/>
      <c r="P784" s="656"/>
      <c r="Q784" s="657"/>
      <c r="R784" s="704"/>
      <c r="S784" s="3180"/>
    </row>
    <row r="785" spans="7:19" ht="15" customHeight="1">
      <c r="G785" s="1047"/>
      <c r="H785" s="655"/>
      <c r="I785" s="655"/>
      <c r="J785" s="655"/>
      <c r="K785" s="655"/>
      <c r="L785" s="655"/>
      <c r="M785" s="655"/>
      <c r="N785" s="1310"/>
      <c r="O785" s="655"/>
      <c r="P785" s="656"/>
      <c r="Q785" s="657"/>
      <c r="R785" s="704"/>
      <c r="S785" s="3180"/>
    </row>
    <row r="786" spans="7:19" ht="15" customHeight="1">
      <c r="G786" s="1047"/>
      <c r="H786" s="655"/>
      <c r="I786" s="655"/>
      <c r="J786" s="655"/>
      <c r="K786" s="655"/>
      <c r="L786" s="655"/>
      <c r="M786" s="655"/>
      <c r="N786" s="1310"/>
      <c r="O786" s="655"/>
      <c r="P786" s="656"/>
      <c r="Q786" s="657"/>
      <c r="R786" s="704"/>
      <c r="S786" s="3180"/>
    </row>
    <row r="787" spans="7:19" ht="15" customHeight="1">
      <c r="G787" s="1047"/>
      <c r="H787" s="655"/>
      <c r="I787" s="655"/>
      <c r="J787" s="655"/>
      <c r="K787" s="655"/>
      <c r="L787" s="655"/>
      <c r="M787" s="655"/>
      <c r="N787" s="1310"/>
      <c r="O787" s="655"/>
      <c r="P787" s="656"/>
      <c r="Q787" s="657"/>
      <c r="R787" s="704"/>
      <c r="S787" s="3180"/>
    </row>
    <row r="788" spans="7:19" ht="15" customHeight="1">
      <c r="G788" s="1047"/>
      <c r="H788" s="655"/>
      <c r="I788" s="655"/>
      <c r="J788" s="655"/>
      <c r="K788" s="655"/>
      <c r="L788" s="655"/>
      <c r="M788" s="655"/>
      <c r="N788" s="1310"/>
      <c r="O788" s="655"/>
      <c r="P788" s="656"/>
      <c r="Q788" s="657"/>
      <c r="R788" s="704"/>
      <c r="S788" s="3180"/>
    </row>
    <row r="789" spans="7:19" ht="15" customHeight="1">
      <c r="G789" s="1047"/>
      <c r="H789" s="655"/>
      <c r="I789" s="655"/>
      <c r="J789" s="655"/>
      <c r="K789" s="655"/>
      <c r="L789" s="655"/>
      <c r="M789" s="655"/>
      <c r="N789" s="1310"/>
      <c r="O789" s="655"/>
      <c r="P789" s="656"/>
      <c r="Q789" s="657"/>
      <c r="R789" s="704"/>
      <c r="S789" s="3180"/>
    </row>
    <row r="790" spans="7:19" ht="15" customHeight="1">
      <c r="G790" s="1047"/>
      <c r="H790" s="655"/>
      <c r="I790" s="655"/>
      <c r="J790" s="655"/>
      <c r="K790" s="655"/>
      <c r="L790" s="655"/>
      <c r="M790" s="655"/>
      <c r="N790" s="1310"/>
      <c r="O790" s="655"/>
      <c r="P790" s="656"/>
      <c r="Q790" s="657"/>
      <c r="R790" s="704"/>
      <c r="S790" s="3180"/>
    </row>
    <row r="791" spans="7:19" ht="15" customHeight="1">
      <c r="G791" s="1047"/>
      <c r="H791" s="655"/>
      <c r="I791" s="655"/>
      <c r="J791" s="655"/>
      <c r="K791" s="655"/>
      <c r="L791" s="655"/>
      <c r="M791" s="655"/>
      <c r="N791" s="1310"/>
      <c r="O791" s="655"/>
      <c r="P791" s="656"/>
      <c r="Q791" s="657"/>
      <c r="R791" s="704"/>
      <c r="S791" s="3180"/>
    </row>
    <row r="792" spans="7:19" ht="15" customHeight="1">
      <c r="G792" s="1047"/>
      <c r="H792" s="655"/>
      <c r="I792" s="655"/>
      <c r="J792" s="655"/>
      <c r="K792" s="655"/>
      <c r="L792" s="655"/>
      <c r="M792" s="655"/>
      <c r="N792" s="1310"/>
      <c r="O792" s="655"/>
      <c r="P792" s="656"/>
      <c r="Q792" s="657"/>
      <c r="R792" s="704"/>
      <c r="S792" s="3180"/>
    </row>
    <row r="793" spans="7:19" ht="15" customHeight="1">
      <c r="G793" s="1047"/>
      <c r="H793" s="655"/>
      <c r="I793" s="655"/>
      <c r="J793" s="655"/>
      <c r="K793" s="655"/>
      <c r="L793" s="655"/>
      <c r="M793" s="655"/>
      <c r="N793" s="1310"/>
      <c r="O793" s="655"/>
      <c r="P793" s="656"/>
      <c r="Q793" s="657"/>
      <c r="R793" s="704"/>
      <c r="S793" s="3180"/>
    </row>
    <row r="794" spans="7:19" ht="15" customHeight="1">
      <c r="G794" s="1047"/>
      <c r="H794" s="655"/>
      <c r="I794" s="655"/>
      <c r="J794" s="655"/>
      <c r="K794" s="655"/>
      <c r="L794" s="655"/>
      <c r="M794" s="655"/>
      <c r="N794" s="1310"/>
      <c r="O794" s="655"/>
      <c r="P794" s="656"/>
      <c r="Q794" s="657"/>
      <c r="R794" s="704"/>
      <c r="S794" s="3180"/>
    </row>
    <row r="795" spans="7:19" ht="15" customHeight="1">
      <c r="G795" s="1047"/>
      <c r="H795" s="655"/>
      <c r="I795" s="655"/>
      <c r="J795" s="655"/>
      <c r="K795" s="655"/>
      <c r="L795" s="655"/>
      <c r="M795" s="655"/>
      <c r="N795" s="1310"/>
      <c r="O795" s="655"/>
      <c r="P795" s="656"/>
      <c r="Q795" s="657"/>
      <c r="R795" s="704"/>
      <c r="S795" s="3180"/>
    </row>
    <row r="796" spans="7:19" ht="15" customHeight="1">
      <c r="G796" s="1047"/>
      <c r="H796" s="655"/>
      <c r="I796" s="655"/>
      <c r="J796" s="655"/>
      <c r="K796" s="655"/>
      <c r="L796" s="655"/>
      <c r="M796" s="655"/>
      <c r="N796" s="1310"/>
      <c r="O796" s="655"/>
      <c r="P796" s="656"/>
      <c r="Q796" s="657"/>
      <c r="R796" s="704"/>
      <c r="S796" s="3180"/>
    </row>
    <row r="797" spans="7:19" ht="15" customHeight="1">
      <c r="G797" s="1047"/>
      <c r="H797" s="655"/>
      <c r="I797" s="655"/>
      <c r="J797" s="655"/>
      <c r="K797" s="655"/>
      <c r="L797" s="655"/>
      <c r="M797" s="655"/>
      <c r="N797" s="1310"/>
      <c r="O797" s="655"/>
      <c r="P797" s="656"/>
      <c r="Q797" s="657"/>
      <c r="R797" s="704"/>
      <c r="S797" s="3180"/>
    </row>
    <row r="798" spans="7:19" ht="15" customHeight="1">
      <c r="G798" s="1047"/>
      <c r="H798" s="655"/>
      <c r="I798" s="655"/>
      <c r="J798" s="655"/>
      <c r="K798" s="655"/>
      <c r="L798" s="655"/>
      <c r="M798" s="655"/>
      <c r="N798" s="1310"/>
      <c r="O798" s="655"/>
      <c r="P798" s="656"/>
      <c r="Q798" s="657"/>
      <c r="R798" s="704"/>
      <c r="S798" s="3180"/>
    </row>
    <row r="799" spans="7:19" ht="15" customHeight="1">
      <c r="G799" s="1047"/>
      <c r="H799" s="655"/>
      <c r="I799" s="655"/>
      <c r="J799" s="655"/>
      <c r="K799" s="655"/>
      <c r="L799" s="655"/>
      <c r="M799" s="655"/>
      <c r="N799" s="1310"/>
      <c r="O799" s="655"/>
      <c r="P799" s="656"/>
      <c r="Q799" s="657"/>
      <c r="R799" s="704"/>
      <c r="S799" s="3180"/>
    </row>
    <row r="800" spans="7:19" ht="15" customHeight="1">
      <c r="G800" s="1047"/>
      <c r="H800" s="655"/>
      <c r="I800" s="655"/>
      <c r="J800" s="655"/>
      <c r="K800" s="655"/>
      <c r="L800" s="655"/>
      <c r="M800" s="655"/>
      <c r="N800" s="1310"/>
      <c r="O800" s="655"/>
      <c r="P800" s="656"/>
      <c r="Q800" s="657"/>
      <c r="R800" s="704"/>
      <c r="S800" s="3180"/>
    </row>
    <row r="801" spans="7:19" ht="15" customHeight="1">
      <c r="G801" s="1047"/>
      <c r="H801" s="655"/>
      <c r="I801" s="655"/>
      <c r="J801" s="655"/>
      <c r="K801" s="655"/>
      <c r="L801" s="655"/>
      <c r="M801" s="655"/>
      <c r="N801" s="1310"/>
      <c r="O801" s="655"/>
      <c r="P801" s="656"/>
      <c r="Q801" s="657"/>
      <c r="R801" s="704"/>
      <c r="S801" s="3180"/>
    </row>
    <row r="802" spans="7:19" ht="15" customHeight="1">
      <c r="G802" s="1047"/>
      <c r="H802" s="655"/>
      <c r="I802" s="655"/>
      <c r="J802" s="655"/>
      <c r="K802" s="655"/>
      <c r="L802" s="655"/>
      <c r="M802" s="655"/>
      <c r="N802" s="1310"/>
      <c r="O802" s="655"/>
      <c r="P802" s="656"/>
      <c r="Q802" s="657"/>
      <c r="R802" s="704"/>
      <c r="S802" s="3180"/>
    </row>
    <row r="803" spans="7:19" ht="15" customHeight="1">
      <c r="G803" s="1047"/>
      <c r="H803" s="655"/>
      <c r="I803" s="655"/>
      <c r="J803" s="655"/>
      <c r="K803" s="655"/>
      <c r="L803" s="655"/>
      <c r="M803" s="655"/>
      <c r="N803" s="1310"/>
      <c r="O803" s="655"/>
      <c r="P803" s="656"/>
      <c r="Q803" s="657"/>
      <c r="R803" s="704"/>
      <c r="S803" s="3180"/>
    </row>
    <row r="804" spans="7:19" ht="15" customHeight="1">
      <c r="G804" s="1047"/>
      <c r="H804" s="655"/>
      <c r="I804" s="655"/>
      <c r="J804" s="655"/>
      <c r="K804" s="655"/>
      <c r="L804" s="655"/>
      <c r="M804" s="655"/>
      <c r="N804" s="1310"/>
      <c r="O804" s="655"/>
      <c r="P804" s="656"/>
      <c r="Q804" s="657"/>
      <c r="R804" s="704"/>
      <c r="S804" s="3180"/>
    </row>
    <row r="805" spans="7:19" ht="15" customHeight="1">
      <c r="G805" s="1047"/>
      <c r="H805" s="655"/>
      <c r="I805" s="655"/>
      <c r="J805" s="655"/>
      <c r="K805" s="655"/>
      <c r="L805" s="655"/>
      <c r="M805" s="655"/>
      <c r="N805" s="1310"/>
      <c r="O805" s="655"/>
      <c r="P805" s="656"/>
      <c r="Q805" s="657"/>
      <c r="R805" s="704"/>
      <c r="S805" s="3180"/>
    </row>
    <row r="806" spans="7:19" ht="15" customHeight="1">
      <c r="G806" s="1047"/>
      <c r="H806" s="655"/>
      <c r="I806" s="655"/>
      <c r="J806" s="655"/>
      <c r="K806" s="655"/>
      <c r="L806" s="655"/>
      <c r="M806" s="655"/>
      <c r="N806" s="1310"/>
      <c r="O806" s="655"/>
      <c r="P806" s="656"/>
      <c r="Q806" s="657"/>
      <c r="R806" s="704"/>
      <c r="S806" s="3180"/>
    </row>
    <row r="807" spans="7:19" ht="15" customHeight="1">
      <c r="G807" s="1047"/>
      <c r="H807" s="655"/>
      <c r="I807" s="655"/>
      <c r="J807" s="655"/>
      <c r="K807" s="655"/>
      <c r="L807" s="655"/>
      <c r="M807" s="655"/>
      <c r="N807" s="1310"/>
      <c r="O807" s="655"/>
      <c r="P807" s="656"/>
      <c r="Q807" s="657"/>
      <c r="R807" s="704"/>
      <c r="S807" s="3180"/>
    </row>
    <row r="808" spans="7:19" ht="15" customHeight="1">
      <c r="G808" s="1047"/>
      <c r="H808" s="655"/>
      <c r="I808" s="655"/>
      <c r="J808" s="655"/>
      <c r="K808" s="655"/>
      <c r="L808" s="655"/>
      <c r="M808" s="655"/>
      <c r="N808" s="1310"/>
      <c r="O808" s="655"/>
      <c r="P808" s="656"/>
      <c r="Q808" s="657"/>
      <c r="R808" s="704"/>
      <c r="S808" s="3180"/>
    </row>
    <row r="809" spans="7:19" ht="15" customHeight="1">
      <c r="G809" s="1047"/>
      <c r="H809" s="655"/>
      <c r="I809" s="655"/>
      <c r="J809" s="655"/>
      <c r="K809" s="655"/>
      <c r="L809" s="655"/>
      <c r="M809" s="655"/>
      <c r="N809" s="1310"/>
      <c r="O809" s="655"/>
      <c r="P809" s="656"/>
      <c r="Q809" s="657"/>
      <c r="R809" s="704"/>
      <c r="S809" s="3180"/>
    </row>
    <row r="810" spans="7:19" ht="15" customHeight="1">
      <c r="G810" s="1047"/>
      <c r="H810" s="655"/>
      <c r="I810" s="655"/>
      <c r="J810" s="655"/>
      <c r="K810" s="655"/>
      <c r="L810" s="655"/>
      <c r="M810" s="655"/>
      <c r="N810" s="1310"/>
      <c r="O810" s="655"/>
      <c r="P810" s="656"/>
      <c r="Q810" s="657"/>
      <c r="R810" s="704"/>
      <c r="S810" s="3180"/>
    </row>
    <row r="811" spans="7:19" ht="15" customHeight="1">
      <c r="G811" s="1047"/>
      <c r="H811" s="655"/>
      <c r="I811" s="655"/>
      <c r="J811" s="655"/>
      <c r="K811" s="655"/>
      <c r="L811" s="655"/>
      <c r="M811" s="655"/>
      <c r="N811" s="1310"/>
      <c r="O811" s="655"/>
      <c r="P811" s="656"/>
      <c r="Q811" s="657"/>
      <c r="R811" s="704"/>
      <c r="S811" s="3180"/>
    </row>
    <row r="812" spans="7:19" ht="15" customHeight="1">
      <c r="G812" s="1047"/>
      <c r="H812" s="655"/>
      <c r="I812" s="655"/>
      <c r="J812" s="655"/>
      <c r="K812" s="655"/>
      <c r="L812" s="655"/>
      <c r="M812" s="655"/>
      <c r="N812" s="1310"/>
      <c r="O812" s="655"/>
      <c r="P812" s="656"/>
      <c r="Q812" s="657"/>
      <c r="R812" s="704"/>
      <c r="S812" s="3180"/>
    </row>
    <row r="813" spans="7:19" ht="15" customHeight="1">
      <c r="G813" s="1047"/>
      <c r="H813" s="655"/>
      <c r="I813" s="655"/>
      <c r="J813" s="655"/>
      <c r="K813" s="655"/>
      <c r="L813" s="655"/>
      <c r="M813" s="655"/>
      <c r="N813" s="1310"/>
      <c r="O813" s="655"/>
      <c r="P813" s="656"/>
      <c r="Q813" s="657"/>
      <c r="R813" s="704"/>
      <c r="S813" s="3180"/>
    </row>
    <row r="814" spans="7:19" ht="15" customHeight="1">
      <c r="G814" s="1047"/>
      <c r="H814" s="655"/>
      <c r="I814" s="655"/>
      <c r="J814" s="655"/>
      <c r="K814" s="655"/>
      <c r="L814" s="655"/>
      <c r="M814" s="655"/>
      <c r="N814" s="1310"/>
      <c r="O814" s="655"/>
      <c r="P814" s="656"/>
      <c r="Q814" s="657"/>
      <c r="R814" s="704"/>
      <c r="S814" s="3180"/>
    </row>
    <row r="815" spans="7:19" ht="15" customHeight="1">
      <c r="G815" s="1047"/>
      <c r="H815" s="655"/>
      <c r="I815" s="655"/>
      <c r="J815" s="655"/>
      <c r="K815" s="655"/>
      <c r="L815" s="655"/>
      <c r="M815" s="655"/>
      <c r="N815" s="1310"/>
      <c r="O815" s="655"/>
      <c r="P815" s="656"/>
      <c r="Q815" s="657"/>
      <c r="R815" s="704"/>
      <c r="S815" s="3180"/>
    </row>
    <row r="816" spans="7:19" ht="15" customHeight="1">
      <c r="G816" s="1047"/>
      <c r="H816" s="655"/>
      <c r="I816" s="655"/>
      <c r="J816" s="655"/>
      <c r="K816" s="655"/>
      <c r="L816" s="655"/>
      <c r="M816" s="655"/>
      <c r="N816" s="1310"/>
      <c r="O816" s="655"/>
      <c r="P816" s="656"/>
      <c r="Q816" s="657"/>
      <c r="R816" s="704"/>
      <c r="S816" s="3180"/>
    </row>
    <row r="817" spans="7:19" ht="15" customHeight="1">
      <c r="G817" s="1047"/>
      <c r="H817" s="655"/>
      <c r="I817" s="655"/>
      <c r="J817" s="655"/>
      <c r="K817" s="655"/>
      <c r="L817" s="655"/>
      <c r="M817" s="655"/>
      <c r="N817" s="1310"/>
      <c r="O817" s="655"/>
      <c r="P817" s="656"/>
      <c r="Q817" s="657"/>
      <c r="R817" s="704"/>
      <c r="S817" s="3180"/>
    </row>
    <row r="818" spans="7:19" ht="15" customHeight="1">
      <c r="G818" s="1047"/>
      <c r="H818" s="655"/>
      <c r="I818" s="655"/>
      <c r="J818" s="655"/>
      <c r="K818" s="655"/>
      <c r="L818" s="655"/>
      <c r="M818" s="655"/>
      <c r="N818" s="1310"/>
      <c r="O818" s="655"/>
      <c r="P818" s="656"/>
      <c r="Q818" s="657"/>
      <c r="R818" s="704"/>
      <c r="S818" s="3180"/>
    </row>
    <row r="819" spans="7:19" ht="15" customHeight="1">
      <c r="G819" s="1047"/>
      <c r="H819" s="655"/>
      <c r="I819" s="655"/>
      <c r="J819" s="655"/>
      <c r="K819" s="655"/>
      <c r="L819" s="655"/>
      <c r="M819" s="655"/>
      <c r="N819" s="1310"/>
      <c r="O819" s="655"/>
      <c r="P819" s="656"/>
      <c r="Q819" s="657"/>
      <c r="R819" s="704"/>
      <c r="S819" s="3180"/>
    </row>
    <row r="820" spans="7:19" ht="15" customHeight="1">
      <c r="G820" s="1047"/>
      <c r="H820" s="655"/>
      <c r="I820" s="655"/>
      <c r="J820" s="655"/>
      <c r="K820" s="655"/>
      <c r="L820" s="655"/>
      <c r="M820" s="655"/>
      <c r="N820" s="1310"/>
      <c r="O820" s="655"/>
      <c r="P820" s="656"/>
      <c r="Q820" s="657"/>
      <c r="R820" s="704"/>
      <c r="S820" s="3180"/>
    </row>
    <row r="821" spans="7:19" ht="15" customHeight="1">
      <c r="G821" s="1047"/>
      <c r="H821" s="655"/>
      <c r="I821" s="655"/>
      <c r="J821" s="655"/>
      <c r="K821" s="655"/>
      <c r="L821" s="655"/>
      <c r="M821" s="655"/>
      <c r="N821" s="1310"/>
      <c r="O821" s="655"/>
      <c r="P821" s="656"/>
      <c r="Q821" s="657"/>
      <c r="R821" s="704"/>
      <c r="S821" s="3180"/>
    </row>
    <row r="822" spans="7:19" ht="15" customHeight="1">
      <c r="G822" s="1047"/>
      <c r="H822" s="655"/>
      <c r="I822" s="655"/>
      <c r="J822" s="655"/>
      <c r="K822" s="655"/>
      <c r="L822" s="655"/>
      <c r="M822" s="655"/>
      <c r="N822" s="1310"/>
      <c r="O822" s="655"/>
      <c r="P822" s="656"/>
      <c r="Q822" s="657"/>
      <c r="R822" s="704"/>
      <c r="S822" s="3180"/>
    </row>
    <row r="823" spans="7:19" ht="15" customHeight="1">
      <c r="G823" s="1047"/>
      <c r="H823" s="655"/>
      <c r="I823" s="655"/>
      <c r="J823" s="655"/>
      <c r="K823" s="655"/>
      <c r="L823" s="655"/>
      <c r="M823" s="655"/>
      <c r="N823" s="1310"/>
      <c r="O823" s="655"/>
      <c r="P823" s="656"/>
      <c r="Q823" s="657"/>
      <c r="R823" s="704"/>
      <c r="S823" s="3180"/>
    </row>
    <row r="824" spans="7:19" ht="15" customHeight="1">
      <c r="G824" s="1047"/>
      <c r="H824" s="655"/>
      <c r="I824" s="655"/>
      <c r="J824" s="655"/>
      <c r="K824" s="655"/>
      <c r="L824" s="655"/>
      <c r="M824" s="655"/>
      <c r="N824" s="1310"/>
      <c r="O824" s="655"/>
      <c r="P824" s="656"/>
      <c r="Q824" s="657"/>
      <c r="R824" s="704"/>
      <c r="S824" s="3180"/>
    </row>
    <row r="825" spans="7:19" ht="15" customHeight="1">
      <c r="G825" s="1047"/>
      <c r="H825" s="655"/>
      <c r="I825" s="655"/>
      <c r="J825" s="655"/>
      <c r="K825" s="655"/>
      <c r="L825" s="655"/>
      <c r="M825" s="655"/>
      <c r="N825" s="1310"/>
      <c r="O825" s="655"/>
      <c r="P825" s="656"/>
      <c r="Q825" s="657"/>
      <c r="R825" s="704"/>
      <c r="S825" s="3180"/>
    </row>
    <row r="826" spans="7:19" ht="15" customHeight="1">
      <c r="G826" s="1047"/>
      <c r="H826" s="655"/>
      <c r="I826" s="655"/>
      <c r="J826" s="655"/>
      <c r="K826" s="655"/>
      <c r="L826" s="655"/>
      <c r="M826" s="655"/>
      <c r="N826" s="1310"/>
      <c r="O826" s="655"/>
      <c r="P826" s="656"/>
      <c r="Q826" s="657"/>
      <c r="R826" s="704"/>
      <c r="S826" s="3180"/>
    </row>
    <row r="827" spans="7:19" ht="15" customHeight="1">
      <c r="G827" s="1047"/>
      <c r="H827" s="655"/>
      <c r="I827" s="655"/>
      <c r="J827" s="655"/>
      <c r="K827" s="655"/>
      <c r="L827" s="655"/>
      <c r="M827" s="655"/>
      <c r="N827" s="1310"/>
      <c r="O827" s="655"/>
      <c r="P827" s="656"/>
      <c r="Q827" s="657"/>
      <c r="R827" s="704"/>
      <c r="S827" s="3180"/>
    </row>
    <row r="828" spans="7:19" ht="15" customHeight="1">
      <c r="G828" s="1047"/>
      <c r="H828" s="655"/>
      <c r="I828" s="655"/>
      <c r="J828" s="655"/>
      <c r="K828" s="655"/>
      <c r="L828" s="655"/>
      <c r="M828" s="655"/>
      <c r="N828" s="1310"/>
      <c r="O828" s="655"/>
      <c r="P828" s="656"/>
      <c r="Q828" s="657"/>
      <c r="R828" s="704"/>
      <c r="S828" s="3180"/>
    </row>
    <row r="829" spans="7:19" ht="15" customHeight="1">
      <c r="G829" s="1047"/>
      <c r="H829" s="655"/>
      <c r="I829" s="655"/>
      <c r="J829" s="655"/>
      <c r="K829" s="655"/>
      <c r="L829" s="655"/>
      <c r="M829" s="655"/>
      <c r="N829" s="1310"/>
      <c r="O829" s="655"/>
      <c r="P829" s="656"/>
      <c r="Q829" s="657"/>
      <c r="R829" s="704"/>
      <c r="S829" s="3180"/>
    </row>
    <row r="830" spans="7:19" ht="15" customHeight="1">
      <c r="G830" s="1047"/>
      <c r="H830" s="655"/>
      <c r="I830" s="655"/>
      <c r="J830" s="655"/>
      <c r="K830" s="655"/>
      <c r="L830" s="655"/>
      <c r="M830" s="655"/>
      <c r="N830" s="1310"/>
      <c r="O830" s="655"/>
      <c r="P830" s="656"/>
      <c r="Q830" s="657"/>
      <c r="R830" s="704"/>
      <c r="S830" s="3180"/>
    </row>
    <row r="831" spans="7:19" ht="15" customHeight="1">
      <c r="G831" s="1047"/>
      <c r="H831" s="655"/>
      <c r="I831" s="655"/>
      <c r="J831" s="655"/>
      <c r="K831" s="655"/>
      <c r="L831" s="655"/>
      <c r="M831" s="655"/>
      <c r="N831" s="1310"/>
      <c r="O831" s="655"/>
      <c r="P831" s="656"/>
      <c r="Q831" s="657"/>
      <c r="R831" s="704"/>
      <c r="S831" s="3180"/>
    </row>
    <row r="832" spans="7:19" ht="15" customHeight="1">
      <c r="G832" s="1047"/>
      <c r="H832" s="655"/>
      <c r="I832" s="655"/>
      <c r="J832" s="655"/>
      <c r="K832" s="655"/>
      <c r="L832" s="655"/>
      <c r="M832" s="655"/>
      <c r="N832" s="1310"/>
      <c r="O832" s="655"/>
      <c r="P832" s="656"/>
      <c r="Q832" s="657"/>
      <c r="R832" s="704"/>
      <c r="S832" s="3180"/>
    </row>
    <row r="833" spans="7:19" ht="15" customHeight="1">
      <c r="G833" s="1047"/>
      <c r="H833" s="655"/>
      <c r="I833" s="655"/>
      <c r="J833" s="655"/>
      <c r="K833" s="655"/>
      <c r="L833" s="655"/>
      <c r="M833" s="655"/>
      <c r="N833" s="1310"/>
      <c r="O833" s="655"/>
      <c r="P833" s="656"/>
      <c r="Q833" s="657"/>
      <c r="R833" s="704"/>
      <c r="S833" s="3180"/>
    </row>
    <row r="834" spans="7:19" ht="15" customHeight="1">
      <c r="G834" s="1047"/>
      <c r="H834" s="655"/>
      <c r="I834" s="655"/>
      <c r="J834" s="655"/>
      <c r="K834" s="655"/>
      <c r="L834" s="655"/>
      <c r="M834" s="655"/>
      <c r="N834" s="1310"/>
      <c r="O834" s="655"/>
      <c r="P834" s="656"/>
      <c r="Q834" s="657"/>
      <c r="R834" s="704"/>
      <c r="S834" s="3180"/>
    </row>
    <row r="835" spans="7:19" ht="15" customHeight="1">
      <c r="G835" s="1047"/>
      <c r="H835" s="655"/>
      <c r="I835" s="655"/>
      <c r="J835" s="655"/>
      <c r="K835" s="655"/>
      <c r="L835" s="655"/>
      <c r="M835" s="655"/>
      <c r="N835" s="1310"/>
      <c r="O835" s="655"/>
      <c r="P835" s="656"/>
      <c r="Q835" s="657"/>
      <c r="R835" s="704"/>
      <c r="S835" s="3180"/>
    </row>
    <row r="836" spans="7:19" ht="15" customHeight="1">
      <c r="G836" s="1047"/>
      <c r="H836" s="655"/>
      <c r="I836" s="655"/>
      <c r="J836" s="655"/>
      <c r="K836" s="655"/>
      <c r="L836" s="655"/>
      <c r="M836" s="655"/>
      <c r="N836" s="1310"/>
      <c r="O836" s="655"/>
      <c r="P836" s="656"/>
      <c r="Q836" s="657"/>
      <c r="R836" s="704"/>
      <c r="S836" s="3180"/>
    </row>
    <row r="837" spans="7:19" ht="15" customHeight="1">
      <c r="G837" s="1047"/>
      <c r="H837" s="655"/>
      <c r="I837" s="655"/>
      <c r="J837" s="655"/>
      <c r="K837" s="655"/>
      <c r="L837" s="655"/>
      <c r="M837" s="655"/>
      <c r="N837" s="1310"/>
      <c r="O837" s="655"/>
      <c r="P837" s="656"/>
      <c r="Q837" s="657"/>
      <c r="R837" s="704"/>
      <c r="S837" s="3180"/>
    </row>
    <row r="838" spans="7:19" ht="15" customHeight="1">
      <c r="G838" s="1047"/>
      <c r="H838" s="655"/>
      <c r="I838" s="655"/>
      <c r="J838" s="655"/>
      <c r="K838" s="655"/>
      <c r="L838" s="655"/>
      <c r="M838" s="655"/>
      <c r="N838" s="1310"/>
      <c r="O838" s="655"/>
      <c r="P838" s="656"/>
      <c r="Q838" s="657"/>
      <c r="R838" s="704"/>
      <c r="S838" s="3180"/>
    </row>
    <row r="839" spans="7:19" ht="15" customHeight="1">
      <c r="G839" s="1047"/>
      <c r="H839" s="655"/>
      <c r="I839" s="655"/>
      <c r="J839" s="655"/>
      <c r="K839" s="655"/>
      <c r="L839" s="655"/>
      <c r="M839" s="655"/>
      <c r="N839" s="1310"/>
      <c r="O839" s="655"/>
      <c r="P839" s="656"/>
      <c r="Q839" s="657"/>
      <c r="R839" s="704"/>
      <c r="S839" s="3180"/>
    </row>
    <row r="840" spans="7:19" ht="15" customHeight="1">
      <c r="G840" s="1047"/>
      <c r="H840" s="655"/>
      <c r="I840" s="655"/>
      <c r="J840" s="655"/>
      <c r="K840" s="655"/>
      <c r="L840" s="655"/>
      <c r="M840" s="655"/>
      <c r="N840" s="1310"/>
      <c r="O840" s="655"/>
      <c r="P840" s="656"/>
      <c r="Q840" s="657"/>
      <c r="R840" s="704"/>
      <c r="S840" s="3180"/>
    </row>
    <row r="841" spans="7:19" ht="15" customHeight="1">
      <c r="G841" s="1047"/>
      <c r="H841" s="655"/>
      <c r="I841" s="655"/>
      <c r="J841" s="655"/>
      <c r="K841" s="655"/>
      <c r="L841" s="655"/>
      <c r="M841" s="655"/>
      <c r="N841" s="1310"/>
      <c r="O841" s="655"/>
      <c r="P841" s="656"/>
      <c r="Q841" s="657"/>
      <c r="R841" s="704"/>
      <c r="S841" s="3180"/>
    </row>
    <row r="842" spans="7:19" ht="15" customHeight="1">
      <c r="G842" s="1047"/>
      <c r="H842" s="655"/>
      <c r="I842" s="655"/>
      <c r="J842" s="655"/>
      <c r="K842" s="655"/>
      <c r="L842" s="655"/>
      <c r="M842" s="655"/>
      <c r="N842" s="1310"/>
      <c r="O842" s="655"/>
      <c r="P842" s="656"/>
      <c r="Q842" s="657"/>
      <c r="R842" s="704"/>
      <c r="S842" s="3180"/>
    </row>
    <row r="843" spans="7:19" ht="15" customHeight="1">
      <c r="G843" s="1047"/>
      <c r="H843" s="655"/>
      <c r="I843" s="655"/>
      <c r="J843" s="655"/>
      <c r="K843" s="655"/>
      <c r="L843" s="655"/>
      <c r="M843" s="655"/>
      <c r="N843" s="1310"/>
      <c r="O843" s="655"/>
      <c r="P843" s="656"/>
      <c r="Q843" s="657"/>
      <c r="R843" s="704"/>
      <c r="S843" s="3180"/>
    </row>
    <row r="844" spans="7:19" ht="15" customHeight="1">
      <c r="G844" s="1047"/>
      <c r="H844" s="655"/>
      <c r="I844" s="655"/>
      <c r="J844" s="655"/>
      <c r="K844" s="655"/>
      <c r="L844" s="655"/>
      <c r="M844" s="655"/>
      <c r="N844" s="1310"/>
      <c r="O844" s="655"/>
      <c r="P844" s="656"/>
      <c r="Q844" s="657"/>
      <c r="R844" s="704"/>
      <c r="S844" s="3180"/>
    </row>
    <row r="845" spans="7:19" ht="15" customHeight="1">
      <c r="G845" s="1047"/>
      <c r="H845" s="655"/>
      <c r="I845" s="655"/>
      <c r="J845" s="655"/>
      <c r="K845" s="655"/>
      <c r="L845" s="655"/>
      <c r="M845" s="655"/>
      <c r="N845" s="1310"/>
      <c r="O845" s="655"/>
      <c r="P845" s="656"/>
      <c r="Q845" s="657"/>
      <c r="R845" s="704"/>
      <c r="S845" s="3180"/>
    </row>
    <row r="846" spans="7:19" ht="15" customHeight="1">
      <c r="G846" s="1047"/>
      <c r="H846" s="655"/>
      <c r="I846" s="655"/>
      <c r="J846" s="655"/>
      <c r="K846" s="655"/>
      <c r="L846" s="655"/>
      <c r="M846" s="655"/>
      <c r="N846" s="1310"/>
      <c r="O846" s="655"/>
      <c r="P846" s="656"/>
      <c r="Q846" s="657"/>
      <c r="R846" s="704"/>
      <c r="S846" s="3180"/>
    </row>
    <row r="847" spans="7:19" ht="15" customHeight="1">
      <c r="G847" s="1047"/>
      <c r="H847" s="655"/>
      <c r="I847" s="655"/>
      <c r="J847" s="655"/>
      <c r="K847" s="655"/>
      <c r="L847" s="655"/>
      <c r="M847" s="655"/>
      <c r="N847" s="1310"/>
      <c r="O847" s="655"/>
      <c r="P847" s="656"/>
      <c r="Q847" s="657"/>
      <c r="R847" s="704"/>
      <c r="S847" s="3180"/>
    </row>
    <row r="848" spans="7:19" ht="15" customHeight="1">
      <c r="G848" s="1047"/>
      <c r="H848" s="655"/>
      <c r="I848" s="655"/>
      <c r="J848" s="655"/>
      <c r="K848" s="655"/>
      <c r="L848" s="655"/>
      <c r="M848" s="655"/>
      <c r="N848" s="1310"/>
      <c r="O848" s="655"/>
      <c r="P848" s="656"/>
      <c r="Q848" s="657"/>
      <c r="R848" s="704"/>
      <c r="S848" s="3180"/>
    </row>
    <row r="849" spans="7:19" ht="15" customHeight="1">
      <c r="G849" s="1047"/>
      <c r="H849" s="655"/>
      <c r="I849" s="655"/>
      <c r="J849" s="655"/>
      <c r="K849" s="655"/>
      <c r="L849" s="655"/>
      <c r="M849" s="655"/>
      <c r="N849" s="1310"/>
      <c r="O849" s="655"/>
      <c r="P849" s="656"/>
      <c r="Q849" s="657"/>
      <c r="R849" s="704"/>
      <c r="S849" s="3180"/>
    </row>
    <row r="850" spans="7:19" ht="15" customHeight="1">
      <c r="G850" s="1047"/>
      <c r="H850" s="655"/>
      <c r="I850" s="655"/>
      <c r="J850" s="655"/>
      <c r="K850" s="655"/>
      <c r="L850" s="655"/>
      <c r="M850" s="655"/>
      <c r="N850" s="1310"/>
      <c r="O850" s="655"/>
      <c r="P850" s="656"/>
      <c r="Q850" s="657"/>
      <c r="R850" s="704"/>
      <c r="S850" s="3180"/>
    </row>
    <row r="851" spans="7:19" ht="15" customHeight="1">
      <c r="G851" s="1047"/>
      <c r="H851" s="655"/>
      <c r="I851" s="655"/>
      <c r="J851" s="655"/>
      <c r="K851" s="655"/>
      <c r="L851" s="655"/>
      <c r="M851" s="655"/>
      <c r="N851" s="1310"/>
      <c r="O851" s="655"/>
      <c r="P851" s="656"/>
      <c r="Q851" s="657"/>
      <c r="R851" s="704"/>
      <c r="S851" s="3180"/>
    </row>
    <row r="852" spans="7:19" ht="15" customHeight="1">
      <c r="G852" s="1047"/>
      <c r="H852" s="655"/>
      <c r="I852" s="655"/>
      <c r="J852" s="655"/>
      <c r="K852" s="655"/>
      <c r="L852" s="655"/>
      <c r="M852" s="655"/>
      <c r="N852" s="1310"/>
      <c r="O852" s="655"/>
      <c r="P852" s="656"/>
      <c r="Q852" s="657"/>
      <c r="R852" s="704"/>
      <c r="S852" s="3180"/>
    </row>
    <row r="853" spans="7:19" ht="15" customHeight="1">
      <c r="G853" s="1047"/>
      <c r="H853" s="655"/>
      <c r="I853" s="655"/>
      <c r="J853" s="655"/>
      <c r="K853" s="655"/>
      <c r="L853" s="655"/>
      <c r="M853" s="655"/>
      <c r="N853" s="1310"/>
      <c r="O853" s="655"/>
      <c r="P853" s="656"/>
      <c r="Q853" s="657"/>
      <c r="R853" s="704"/>
      <c r="S853" s="3180"/>
    </row>
    <row r="854" spans="7:19" ht="15" customHeight="1">
      <c r="G854" s="1047"/>
      <c r="H854" s="655"/>
      <c r="I854" s="655"/>
      <c r="J854" s="655"/>
      <c r="K854" s="655"/>
      <c r="L854" s="655"/>
      <c r="M854" s="655"/>
      <c r="N854" s="1310"/>
      <c r="O854" s="655"/>
      <c r="P854" s="656"/>
      <c r="Q854" s="657"/>
      <c r="R854" s="704"/>
      <c r="S854" s="3180"/>
    </row>
    <row r="855" spans="7:19" ht="15" customHeight="1">
      <c r="G855" s="1047"/>
      <c r="H855" s="655"/>
      <c r="I855" s="655"/>
      <c r="J855" s="655"/>
      <c r="K855" s="655"/>
      <c r="L855" s="655"/>
      <c r="M855" s="655"/>
      <c r="N855" s="1310"/>
      <c r="O855" s="655"/>
      <c r="P855" s="656"/>
      <c r="Q855" s="657"/>
      <c r="R855" s="704"/>
      <c r="S855" s="3180"/>
    </row>
    <row r="856" spans="7:19" ht="15" customHeight="1">
      <c r="G856" s="1047"/>
      <c r="H856" s="655"/>
      <c r="I856" s="655"/>
      <c r="J856" s="655"/>
      <c r="K856" s="655"/>
      <c r="L856" s="655"/>
      <c r="M856" s="655"/>
      <c r="N856" s="1310"/>
      <c r="O856" s="655"/>
      <c r="P856" s="656"/>
      <c r="Q856" s="657"/>
      <c r="R856" s="704"/>
      <c r="S856" s="3180"/>
    </row>
    <row r="857" spans="7:19" ht="15" customHeight="1">
      <c r="G857" s="1047"/>
      <c r="H857" s="655"/>
      <c r="I857" s="655"/>
      <c r="J857" s="655"/>
      <c r="K857" s="655"/>
      <c r="L857" s="655"/>
      <c r="M857" s="655"/>
      <c r="N857" s="1310"/>
      <c r="O857" s="655"/>
      <c r="P857" s="656"/>
      <c r="Q857" s="657"/>
      <c r="R857" s="704"/>
      <c r="S857" s="3180"/>
    </row>
    <row r="858" spans="7:19" ht="15" customHeight="1">
      <c r="G858" s="1047"/>
      <c r="H858" s="655"/>
      <c r="I858" s="655"/>
      <c r="J858" s="655"/>
      <c r="K858" s="655"/>
      <c r="L858" s="655"/>
      <c r="M858" s="655"/>
      <c r="N858" s="1310"/>
      <c r="O858" s="655"/>
      <c r="P858" s="656"/>
      <c r="Q858" s="657"/>
      <c r="R858" s="704"/>
      <c r="S858" s="3180"/>
    </row>
    <row r="859" spans="7:19" ht="15" customHeight="1">
      <c r="G859" s="1047"/>
      <c r="H859" s="655"/>
      <c r="I859" s="655"/>
      <c r="J859" s="655"/>
      <c r="K859" s="655"/>
      <c r="L859" s="655"/>
      <c r="M859" s="655"/>
      <c r="N859" s="1310"/>
      <c r="O859" s="655"/>
      <c r="P859" s="656"/>
      <c r="Q859" s="657"/>
      <c r="R859" s="704"/>
      <c r="S859" s="3180"/>
    </row>
    <row r="860" spans="7:19" ht="15" customHeight="1">
      <c r="G860" s="1047"/>
      <c r="H860" s="655"/>
      <c r="I860" s="655"/>
      <c r="J860" s="655"/>
      <c r="K860" s="655"/>
      <c r="L860" s="655"/>
      <c r="M860" s="655"/>
      <c r="N860" s="1310"/>
      <c r="O860" s="655"/>
      <c r="P860" s="656"/>
      <c r="Q860" s="657"/>
      <c r="R860" s="704"/>
      <c r="S860" s="3180"/>
    </row>
    <row r="861" spans="7:19" ht="15" customHeight="1">
      <c r="G861" s="1047"/>
      <c r="H861" s="655"/>
      <c r="I861" s="655"/>
      <c r="J861" s="655"/>
      <c r="K861" s="655"/>
      <c r="L861" s="655"/>
      <c r="M861" s="655"/>
      <c r="N861" s="1310"/>
      <c r="O861" s="655"/>
      <c r="P861" s="656"/>
      <c r="Q861" s="657"/>
      <c r="R861" s="704"/>
      <c r="S861" s="3180"/>
    </row>
    <row r="862" spans="7:19" ht="15" customHeight="1">
      <c r="G862" s="1047"/>
      <c r="H862" s="655"/>
      <c r="I862" s="655"/>
      <c r="J862" s="655"/>
      <c r="K862" s="655"/>
      <c r="L862" s="655"/>
      <c r="M862" s="655"/>
      <c r="N862" s="1310"/>
      <c r="O862" s="655"/>
      <c r="P862" s="656"/>
      <c r="Q862" s="657"/>
      <c r="R862" s="704"/>
      <c r="S862" s="3180"/>
    </row>
    <row r="863" spans="7:19" ht="15" customHeight="1">
      <c r="G863" s="1047"/>
      <c r="H863" s="655"/>
      <c r="I863" s="655"/>
      <c r="J863" s="655"/>
      <c r="K863" s="655"/>
      <c r="L863" s="655"/>
      <c r="M863" s="655"/>
      <c r="N863" s="1310"/>
      <c r="O863" s="655"/>
      <c r="P863" s="656"/>
      <c r="Q863" s="657"/>
      <c r="R863" s="704"/>
      <c r="S863" s="3180"/>
    </row>
    <row r="864" spans="7:19" ht="15" customHeight="1">
      <c r="G864" s="1047"/>
      <c r="H864" s="655"/>
      <c r="I864" s="655"/>
      <c r="J864" s="655"/>
      <c r="K864" s="655"/>
      <c r="L864" s="655"/>
      <c r="M864" s="655"/>
      <c r="N864" s="1310"/>
      <c r="O864" s="655"/>
      <c r="P864" s="656"/>
      <c r="Q864" s="657"/>
      <c r="R864" s="704"/>
      <c r="S864" s="3180"/>
    </row>
    <row r="865" spans="7:19" ht="15" customHeight="1">
      <c r="G865" s="1047"/>
      <c r="H865" s="655"/>
      <c r="I865" s="655"/>
      <c r="J865" s="655"/>
      <c r="K865" s="655"/>
      <c r="L865" s="655"/>
      <c r="M865" s="655"/>
      <c r="N865" s="1310"/>
      <c r="O865" s="655"/>
      <c r="P865" s="656"/>
      <c r="Q865" s="657"/>
      <c r="R865" s="704"/>
      <c r="S865" s="3180"/>
    </row>
    <row r="866" spans="7:19" ht="15" customHeight="1">
      <c r="G866" s="1047"/>
      <c r="H866" s="655"/>
      <c r="I866" s="655"/>
      <c r="J866" s="655"/>
      <c r="K866" s="655"/>
      <c r="L866" s="655"/>
      <c r="M866" s="655"/>
      <c r="N866" s="1310"/>
      <c r="O866" s="655"/>
      <c r="P866" s="656"/>
      <c r="Q866" s="657"/>
      <c r="R866" s="704"/>
      <c r="S866" s="3180"/>
    </row>
    <row r="867" spans="7:19" ht="15" customHeight="1">
      <c r="G867" s="1047"/>
      <c r="H867" s="655"/>
      <c r="I867" s="655"/>
      <c r="J867" s="655"/>
      <c r="K867" s="655"/>
      <c r="L867" s="655"/>
      <c r="M867" s="655"/>
      <c r="N867" s="1310"/>
      <c r="O867" s="655"/>
      <c r="P867" s="656"/>
      <c r="Q867" s="657"/>
      <c r="R867" s="704"/>
      <c r="S867" s="3180"/>
    </row>
    <row r="868" spans="7:19" ht="15" customHeight="1">
      <c r="G868" s="1047"/>
      <c r="H868" s="655"/>
      <c r="I868" s="655"/>
      <c r="J868" s="655"/>
      <c r="K868" s="655"/>
      <c r="L868" s="655"/>
      <c r="M868" s="655"/>
      <c r="N868" s="1310"/>
      <c r="O868" s="655"/>
      <c r="P868" s="656"/>
      <c r="Q868" s="657"/>
      <c r="R868" s="704"/>
      <c r="S868" s="3180"/>
    </row>
    <row r="869" spans="7:19" ht="15" customHeight="1">
      <c r="G869" s="1047"/>
      <c r="H869" s="655"/>
      <c r="I869" s="655"/>
      <c r="J869" s="655"/>
      <c r="K869" s="655"/>
      <c r="L869" s="655"/>
      <c r="M869" s="655"/>
      <c r="N869" s="1310"/>
      <c r="O869" s="655"/>
      <c r="P869" s="656"/>
      <c r="Q869" s="657"/>
      <c r="R869" s="704"/>
      <c r="S869" s="3180"/>
    </row>
    <row r="870" spans="7:19" ht="15" customHeight="1">
      <c r="G870" s="1047"/>
      <c r="H870" s="655"/>
      <c r="I870" s="655"/>
      <c r="J870" s="655"/>
      <c r="K870" s="655"/>
      <c r="L870" s="655"/>
      <c r="M870" s="655"/>
      <c r="N870" s="1310"/>
      <c r="O870" s="655"/>
      <c r="P870" s="656"/>
      <c r="Q870" s="657"/>
      <c r="R870" s="704"/>
      <c r="S870" s="3180"/>
    </row>
    <row r="871" spans="7:19" ht="15" customHeight="1">
      <c r="G871" s="1047"/>
      <c r="H871" s="655"/>
      <c r="I871" s="655"/>
      <c r="J871" s="655"/>
      <c r="K871" s="655"/>
      <c r="L871" s="655"/>
      <c r="M871" s="655"/>
      <c r="N871" s="1310"/>
      <c r="O871" s="655"/>
      <c r="P871" s="656"/>
      <c r="Q871" s="657"/>
      <c r="R871" s="704"/>
      <c r="S871" s="3180"/>
    </row>
    <row r="872" spans="7:19" ht="15" customHeight="1">
      <c r="G872" s="1047"/>
      <c r="H872" s="655"/>
      <c r="I872" s="655"/>
      <c r="J872" s="655"/>
      <c r="K872" s="655"/>
      <c r="L872" s="655"/>
      <c r="M872" s="655"/>
      <c r="N872" s="1310"/>
      <c r="O872" s="655"/>
      <c r="P872" s="656"/>
      <c r="Q872" s="657"/>
      <c r="R872" s="704"/>
      <c r="S872" s="3180"/>
    </row>
    <row r="873" spans="7:19" ht="15" customHeight="1">
      <c r="G873" s="1047"/>
      <c r="H873" s="655"/>
      <c r="I873" s="655"/>
      <c r="J873" s="655"/>
      <c r="K873" s="655"/>
      <c r="L873" s="655"/>
      <c r="M873" s="655"/>
      <c r="N873" s="1310"/>
      <c r="O873" s="655"/>
      <c r="P873" s="656"/>
      <c r="Q873" s="657"/>
      <c r="R873" s="704"/>
      <c r="S873" s="3180"/>
    </row>
    <row r="874" spans="7:19" ht="15" customHeight="1">
      <c r="G874" s="1047"/>
      <c r="H874" s="655"/>
      <c r="I874" s="655"/>
      <c r="J874" s="655"/>
      <c r="K874" s="655"/>
      <c r="L874" s="655"/>
      <c r="M874" s="655"/>
      <c r="N874" s="1310"/>
      <c r="O874" s="655"/>
      <c r="P874" s="656"/>
      <c r="Q874" s="657"/>
      <c r="R874" s="704"/>
      <c r="S874" s="3180"/>
    </row>
    <row r="875" spans="7:19" ht="15" customHeight="1">
      <c r="G875" s="1047"/>
      <c r="H875" s="655"/>
      <c r="I875" s="655"/>
      <c r="J875" s="655"/>
      <c r="K875" s="655"/>
      <c r="L875" s="655"/>
      <c r="M875" s="655"/>
      <c r="N875" s="1310"/>
      <c r="O875" s="655"/>
      <c r="P875" s="656"/>
      <c r="Q875" s="657"/>
      <c r="R875" s="704"/>
      <c r="S875" s="3180"/>
    </row>
    <row r="876" spans="7:19" ht="15" customHeight="1">
      <c r="G876" s="1047"/>
      <c r="H876" s="655"/>
      <c r="I876" s="655"/>
      <c r="J876" s="655"/>
      <c r="K876" s="655"/>
      <c r="L876" s="655"/>
      <c r="M876" s="655"/>
      <c r="N876" s="1310"/>
      <c r="O876" s="655"/>
      <c r="P876" s="656"/>
      <c r="Q876" s="657"/>
      <c r="R876" s="704"/>
      <c r="S876" s="3180"/>
    </row>
    <row r="877" spans="7:19" ht="15" customHeight="1">
      <c r="G877" s="1047"/>
      <c r="H877" s="655"/>
      <c r="I877" s="655"/>
      <c r="J877" s="655"/>
      <c r="K877" s="655"/>
      <c r="L877" s="655"/>
      <c r="M877" s="655"/>
      <c r="N877" s="1310"/>
      <c r="O877" s="655"/>
      <c r="P877" s="656"/>
      <c r="Q877" s="657"/>
      <c r="R877" s="704"/>
      <c r="S877" s="3180"/>
    </row>
    <row r="878" spans="7:19" ht="15" customHeight="1">
      <c r="G878" s="1047"/>
      <c r="H878" s="655"/>
      <c r="I878" s="655"/>
      <c r="J878" s="655"/>
      <c r="K878" s="655"/>
      <c r="L878" s="655"/>
      <c r="M878" s="655"/>
      <c r="N878" s="1310"/>
      <c r="O878" s="655"/>
      <c r="P878" s="656"/>
      <c r="Q878" s="657"/>
      <c r="R878" s="704"/>
      <c r="S878" s="3180"/>
    </row>
    <row r="879" spans="7:19" ht="15" customHeight="1">
      <c r="G879" s="1047"/>
      <c r="H879" s="655"/>
      <c r="I879" s="655"/>
      <c r="J879" s="655"/>
      <c r="K879" s="655"/>
      <c r="L879" s="655"/>
      <c r="M879" s="655"/>
      <c r="N879" s="1310"/>
      <c r="O879" s="655"/>
      <c r="P879" s="656"/>
      <c r="Q879" s="657"/>
      <c r="R879" s="704"/>
      <c r="S879" s="3180"/>
    </row>
    <row r="880" spans="7:19" ht="15" customHeight="1">
      <c r="G880" s="1047"/>
      <c r="H880" s="655"/>
      <c r="I880" s="655"/>
      <c r="J880" s="655"/>
      <c r="K880" s="655"/>
      <c r="L880" s="655"/>
      <c r="M880" s="655"/>
      <c r="N880" s="1310"/>
      <c r="O880" s="655"/>
      <c r="P880" s="656"/>
      <c r="Q880" s="657"/>
      <c r="R880" s="704"/>
      <c r="S880" s="3180"/>
    </row>
    <row r="881" spans="7:19" ht="15" customHeight="1">
      <c r="G881" s="1047"/>
      <c r="H881" s="655"/>
      <c r="I881" s="655"/>
      <c r="J881" s="655"/>
      <c r="K881" s="655"/>
      <c r="L881" s="655"/>
      <c r="M881" s="655"/>
      <c r="N881" s="1310"/>
      <c r="O881" s="655"/>
      <c r="P881" s="656"/>
      <c r="Q881" s="657"/>
      <c r="R881" s="704"/>
      <c r="S881" s="3180"/>
    </row>
    <row r="882" spans="7:19" ht="15" customHeight="1">
      <c r="G882" s="1047"/>
      <c r="H882" s="655"/>
      <c r="I882" s="655"/>
      <c r="J882" s="655"/>
      <c r="K882" s="655"/>
      <c r="L882" s="655"/>
      <c r="M882" s="655"/>
      <c r="N882" s="1310"/>
      <c r="O882" s="655"/>
      <c r="P882" s="656"/>
      <c r="Q882" s="657"/>
      <c r="R882" s="704"/>
      <c r="S882" s="3180"/>
    </row>
    <row r="883" spans="7:19" ht="15" customHeight="1">
      <c r="G883" s="1047"/>
      <c r="H883" s="655"/>
      <c r="I883" s="655"/>
      <c r="J883" s="655"/>
      <c r="K883" s="655"/>
      <c r="L883" s="655"/>
      <c r="M883" s="655"/>
      <c r="N883" s="1310"/>
      <c r="O883" s="655"/>
      <c r="P883" s="656"/>
      <c r="Q883" s="657"/>
      <c r="R883" s="704"/>
      <c r="S883" s="3180"/>
    </row>
    <row r="884" spans="7:19" ht="15" customHeight="1">
      <c r="G884" s="1047"/>
      <c r="H884" s="655"/>
      <c r="I884" s="655"/>
      <c r="J884" s="655"/>
      <c r="K884" s="655"/>
      <c r="L884" s="655"/>
      <c r="M884" s="655"/>
      <c r="N884" s="1310"/>
      <c r="O884" s="655"/>
      <c r="P884" s="656"/>
      <c r="Q884" s="657"/>
      <c r="R884" s="704"/>
      <c r="S884" s="3180"/>
    </row>
    <row r="885" spans="7:19" ht="15" customHeight="1">
      <c r="G885" s="1047"/>
      <c r="H885" s="655"/>
      <c r="I885" s="655"/>
      <c r="J885" s="655"/>
      <c r="K885" s="655"/>
      <c r="L885" s="655"/>
      <c r="M885" s="655"/>
      <c r="N885" s="1310"/>
      <c r="O885" s="655"/>
      <c r="P885" s="656"/>
      <c r="Q885" s="657"/>
      <c r="R885" s="704"/>
      <c r="S885" s="3180"/>
    </row>
    <row r="886" spans="7:19" ht="15" customHeight="1">
      <c r="G886" s="1047"/>
      <c r="H886" s="655"/>
      <c r="I886" s="655"/>
      <c r="J886" s="655"/>
      <c r="K886" s="655"/>
      <c r="L886" s="655"/>
      <c r="M886" s="655"/>
      <c r="N886" s="1310"/>
      <c r="O886" s="655"/>
      <c r="P886" s="656"/>
      <c r="Q886" s="657"/>
      <c r="R886" s="704"/>
      <c r="S886" s="3180"/>
    </row>
    <row r="887" spans="7:19" ht="15" customHeight="1">
      <c r="G887" s="1047"/>
      <c r="H887" s="655"/>
      <c r="I887" s="655"/>
      <c r="J887" s="655"/>
      <c r="K887" s="655"/>
      <c r="L887" s="655"/>
      <c r="M887" s="655"/>
      <c r="N887" s="1310"/>
      <c r="O887" s="655"/>
      <c r="P887" s="656"/>
      <c r="Q887" s="657"/>
      <c r="R887" s="704"/>
      <c r="S887" s="3180"/>
    </row>
    <row r="888" spans="7:19" ht="15" customHeight="1">
      <c r="G888" s="1047"/>
      <c r="H888" s="655"/>
      <c r="I888" s="655"/>
      <c r="J888" s="655"/>
      <c r="K888" s="655"/>
      <c r="L888" s="655"/>
      <c r="M888" s="655"/>
      <c r="N888" s="1310"/>
      <c r="O888" s="655"/>
      <c r="P888" s="656"/>
      <c r="Q888" s="657"/>
      <c r="R888" s="704"/>
      <c r="S888" s="3180"/>
    </row>
    <row r="889" spans="7:19" ht="15" customHeight="1">
      <c r="G889" s="1047"/>
      <c r="H889" s="655"/>
      <c r="I889" s="655"/>
      <c r="J889" s="655"/>
      <c r="K889" s="655"/>
      <c r="L889" s="655"/>
      <c r="M889" s="655"/>
      <c r="N889" s="1310"/>
      <c r="O889" s="655"/>
      <c r="P889" s="656"/>
      <c r="Q889" s="657"/>
      <c r="R889" s="704"/>
      <c r="S889" s="3180"/>
    </row>
    <row r="890" spans="7:19" ht="15" customHeight="1">
      <c r="G890" s="1047"/>
      <c r="H890" s="655"/>
      <c r="I890" s="655"/>
      <c r="J890" s="655"/>
      <c r="K890" s="655"/>
      <c r="L890" s="655"/>
      <c r="M890" s="655"/>
      <c r="N890" s="1310"/>
      <c r="O890" s="655"/>
      <c r="P890" s="656"/>
      <c r="Q890" s="657"/>
      <c r="R890" s="704"/>
      <c r="S890" s="3180"/>
    </row>
    <row r="891" spans="7:19" ht="15" customHeight="1">
      <c r="G891" s="1047"/>
      <c r="H891" s="655"/>
      <c r="I891" s="655"/>
      <c r="J891" s="655"/>
      <c r="K891" s="655"/>
      <c r="L891" s="655"/>
      <c r="M891" s="655"/>
      <c r="N891" s="1310"/>
      <c r="O891" s="655"/>
      <c r="P891" s="656"/>
      <c r="Q891" s="657"/>
      <c r="R891" s="704"/>
      <c r="S891" s="3180"/>
    </row>
    <row r="892" spans="7:19" ht="15" customHeight="1">
      <c r="G892" s="1047"/>
      <c r="H892" s="655"/>
      <c r="I892" s="655"/>
      <c r="J892" s="655"/>
      <c r="K892" s="655"/>
      <c r="L892" s="655"/>
      <c r="M892" s="655"/>
      <c r="N892" s="1310"/>
      <c r="O892" s="655"/>
      <c r="P892" s="656"/>
      <c r="Q892" s="657"/>
      <c r="R892" s="704"/>
      <c r="S892" s="3180"/>
    </row>
    <row r="893" spans="7:19" ht="15" customHeight="1">
      <c r="G893" s="1047"/>
      <c r="H893" s="655"/>
      <c r="I893" s="655"/>
      <c r="J893" s="655"/>
      <c r="K893" s="655"/>
      <c r="L893" s="655"/>
      <c r="M893" s="655"/>
      <c r="N893" s="1310"/>
      <c r="O893" s="655"/>
      <c r="P893" s="656"/>
      <c r="Q893" s="657"/>
      <c r="R893" s="704"/>
      <c r="S893" s="3180"/>
    </row>
    <row r="894" spans="7:19" ht="15" customHeight="1">
      <c r="G894" s="1047"/>
      <c r="H894" s="655"/>
      <c r="I894" s="655"/>
      <c r="J894" s="655"/>
      <c r="K894" s="655"/>
      <c r="L894" s="655"/>
      <c r="M894" s="655"/>
      <c r="N894" s="1310"/>
      <c r="O894" s="655"/>
      <c r="P894" s="656"/>
      <c r="Q894" s="657"/>
      <c r="R894" s="704"/>
      <c r="S894" s="3180"/>
    </row>
    <row r="895" spans="7:19" ht="15" customHeight="1">
      <c r="G895" s="1047"/>
      <c r="H895" s="655"/>
      <c r="I895" s="655"/>
      <c r="J895" s="655"/>
      <c r="K895" s="655"/>
      <c r="L895" s="655"/>
      <c r="M895" s="655"/>
      <c r="N895" s="1310"/>
      <c r="O895" s="655"/>
      <c r="P895" s="656"/>
      <c r="Q895" s="657"/>
      <c r="R895" s="704"/>
      <c r="S895" s="3180"/>
    </row>
    <row r="896" spans="7:19" ht="15" customHeight="1">
      <c r="G896" s="1047"/>
      <c r="H896" s="655"/>
      <c r="I896" s="655"/>
      <c r="J896" s="655"/>
      <c r="K896" s="655"/>
      <c r="L896" s="655"/>
      <c r="M896" s="655"/>
      <c r="N896" s="1310"/>
      <c r="O896" s="655"/>
      <c r="P896" s="656"/>
      <c r="Q896" s="657"/>
      <c r="R896" s="704"/>
      <c r="S896" s="3180"/>
    </row>
    <row r="897" spans="7:19" ht="15" customHeight="1">
      <c r="G897" s="1047"/>
      <c r="H897" s="655"/>
      <c r="I897" s="655"/>
      <c r="J897" s="655"/>
      <c r="K897" s="655"/>
      <c r="L897" s="655"/>
      <c r="M897" s="655"/>
      <c r="N897" s="1310"/>
      <c r="O897" s="655"/>
      <c r="P897" s="656"/>
      <c r="Q897" s="657"/>
      <c r="R897" s="704"/>
      <c r="S897" s="3180"/>
    </row>
    <row r="898" spans="7:19" ht="15" customHeight="1">
      <c r="G898" s="1047"/>
      <c r="H898" s="655"/>
      <c r="I898" s="655"/>
      <c r="J898" s="655"/>
      <c r="K898" s="655"/>
      <c r="L898" s="655"/>
      <c r="M898" s="655"/>
      <c r="N898" s="1310"/>
      <c r="O898" s="655"/>
      <c r="P898" s="656"/>
      <c r="Q898" s="657"/>
      <c r="R898" s="704"/>
      <c r="S898" s="3180"/>
    </row>
    <row r="899" spans="7:19" ht="15" customHeight="1">
      <c r="G899" s="1047"/>
      <c r="H899" s="655"/>
      <c r="I899" s="655"/>
      <c r="J899" s="655"/>
      <c r="K899" s="655"/>
      <c r="L899" s="655"/>
      <c r="M899" s="655"/>
      <c r="N899" s="1310"/>
      <c r="O899" s="655"/>
      <c r="P899" s="656"/>
      <c r="Q899" s="657"/>
      <c r="R899" s="704"/>
      <c r="S899" s="3180"/>
    </row>
    <row r="900" spans="7:19" ht="15" customHeight="1">
      <c r="G900" s="1047"/>
      <c r="H900" s="655"/>
      <c r="I900" s="655"/>
      <c r="J900" s="655"/>
      <c r="K900" s="655"/>
      <c r="L900" s="655"/>
      <c r="M900" s="655"/>
      <c r="N900" s="1310"/>
      <c r="O900" s="655"/>
      <c r="P900" s="656"/>
      <c r="Q900" s="657"/>
      <c r="R900" s="704"/>
      <c r="S900" s="3180"/>
    </row>
    <row r="901" spans="7:19" ht="15" customHeight="1">
      <c r="G901" s="1047"/>
      <c r="H901" s="655"/>
      <c r="I901" s="655"/>
      <c r="J901" s="655"/>
      <c r="K901" s="655"/>
      <c r="L901" s="655"/>
      <c r="M901" s="655"/>
      <c r="N901" s="1310"/>
      <c r="O901" s="655"/>
      <c r="P901" s="656"/>
      <c r="Q901" s="657"/>
      <c r="R901" s="704"/>
      <c r="S901" s="3180"/>
    </row>
    <row r="902" spans="7:19" ht="15" customHeight="1">
      <c r="G902" s="1047"/>
      <c r="H902" s="655"/>
      <c r="I902" s="655"/>
      <c r="J902" s="655"/>
      <c r="K902" s="655"/>
      <c r="L902" s="655"/>
      <c r="M902" s="655"/>
      <c r="N902" s="1310"/>
      <c r="O902" s="655"/>
      <c r="P902" s="656"/>
      <c r="Q902" s="657"/>
      <c r="R902" s="704"/>
      <c r="S902" s="3180"/>
    </row>
    <row r="903" spans="7:19" ht="15" customHeight="1">
      <c r="G903" s="1047"/>
      <c r="H903" s="655"/>
      <c r="I903" s="655"/>
      <c r="J903" s="655"/>
      <c r="K903" s="655"/>
      <c r="L903" s="655"/>
      <c r="M903" s="655"/>
      <c r="N903" s="1310"/>
      <c r="O903" s="655"/>
      <c r="P903" s="656"/>
      <c r="Q903" s="657"/>
      <c r="R903" s="704"/>
      <c r="S903" s="3180"/>
    </row>
    <row r="904" spans="7:19" ht="15" customHeight="1">
      <c r="G904" s="1047"/>
      <c r="H904" s="655"/>
      <c r="I904" s="655"/>
      <c r="J904" s="655"/>
      <c r="K904" s="655"/>
      <c r="L904" s="655"/>
      <c r="M904" s="655"/>
      <c r="N904" s="1310"/>
      <c r="O904" s="655"/>
      <c r="P904" s="656"/>
      <c r="Q904" s="657"/>
      <c r="R904" s="704"/>
      <c r="S904" s="3180"/>
    </row>
    <row r="905" spans="7:19" ht="15" customHeight="1">
      <c r="G905" s="1047"/>
      <c r="H905" s="655"/>
      <c r="I905" s="655"/>
      <c r="J905" s="655"/>
      <c r="K905" s="655"/>
      <c r="L905" s="655"/>
      <c r="M905" s="655"/>
      <c r="N905" s="1310"/>
      <c r="O905" s="655"/>
      <c r="P905" s="656"/>
      <c r="Q905" s="657"/>
      <c r="R905" s="704"/>
      <c r="S905" s="3180"/>
    </row>
    <row r="906" spans="7:19" ht="15" customHeight="1">
      <c r="G906" s="1047"/>
      <c r="H906" s="655"/>
      <c r="I906" s="655"/>
      <c r="J906" s="655"/>
      <c r="K906" s="655"/>
      <c r="L906" s="655"/>
      <c r="M906" s="655"/>
      <c r="N906" s="1310"/>
      <c r="O906" s="655"/>
      <c r="P906" s="656"/>
      <c r="Q906" s="657"/>
      <c r="R906" s="704"/>
      <c r="S906" s="3180"/>
    </row>
    <row r="907" spans="7:19" ht="15" customHeight="1">
      <c r="G907" s="1047"/>
      <c r="H907" s="655"/>
      <c r="I907" s="655"/>
      <c r="J907" s="655"/>
      <c r="K907" s="655"/>
      <c r="L907" s="655"/>
      <c r="M907" s="655"/>
      <c r="N907" s="1310"/>
      <c r="O907" s="655"/>
      <c r="P907" s="656"/>
      <c r="Q907" s="657"/>
      <c r="R907" s="704"/>
      <c r="S907" s="3180"/>
    </row>
    <row r="908" spans="7:19" ht="15" customHeight="1">
      <c r="G908" s="1047"/>
      <c r="H908" s="655"/>
      <c r="I908" s="655"/>
      <c r="J908" s="655"/>
      <c r="K908" s="655"/>
      <c r="L908" s="655"/>
      <c r="M908" s="655"/>
      <c r="N908" s="1310"/>
      <c r="O908" s="655"/>
      <c r="P908" s="656"/>
      <c r="Q908" s="657"/>
      <c r="R908" s="704"/>
      <c r="S908" s="3180"/>
    </row>
    <row r="909" spans="7:19" ht="15" customHeight="1">
      <c r="G909" s="1047"/>
      <c r="H909" s="655"/>
      <c r="I909" s="655"/>
      <c r="J909" s="655"/>
      <c r="K909" s="655"/>
      <c r="L909" s="655"/>
      <c r="M909" s="655"/>
      <c r="N909" s="1310"/>
      <c r="O909" s="655"/>
      <c r="P909" s="656"/>
      <c r="Q909" s="657"/>
      <c r="R909" s="704"/>
      <c r="S909" s="3180"/>
    </row>
    <row r="910" spans="7:19" ht="15" customHeight="1">
      <c r="G910" s="1047"/>
      <c r="H910" s="655"/>
      <c r="I910" s="655"/>
      <c r="J910" s="655"/>
      <c r="K910" s="655"/>
      <c r="L910" s="655"/>
      <c r="M910" s="655"/>
      <c r="N910" s="1310"/>
      <c r="O910" s="655"/>
      <c r="P910" s="656"/>
      <c r="Q910" s="657"/>
      <c r="R910" s="704"/>
      <c r="S910" s="3180"/>
    </row>
    <row r="911" spans="7:19" ht="15" customHeight="1">
      <c r="G911" s="1047"/>
      <c r="H911" s="655"/>
      <c r="I911" s="655"/>
      <c r="J911" s="655"/>
      <c r="K911" s="655"/>
      <c r="L911" s="655"/>
      <c r="M911" s="655"/>
      <c r="N911" s="1310"/>
      <c r="O911" s="655"/>
      <c r="P911" s="656"/>
      <c r="Q911" s="657"/>
      <c r="R911" s="704"/>
      <c r="S911" s="3180"/>
    </row>
    <row r="912" spans="7:19" ht="15" customHeight="1">
      <c r="G912" s="1047"/>
      <c r="H912" s="655"/>
      <c r="I912" s="655"/>
      <c r="J912" s="655"/>
      <c r="K912" s="655"/>
      <c r="L912" s="655"/>
      <c r="M912" s="655"/>
      <c r="N912" s="1310"/>
      <c r="O912" s="655"/>
      <c r="P912" s="656"/>
      <c r="Q912" s="657"/>
      <c r="R912" s="704"/>
      <c r="S912" s="3180"/>
    </row>
    <row r="913" spans="7:19" ht="15" customHeight="1">
      <c r="G913" s="1047"/>
      <c r="H913" s="655"/>
      <c r="I913" s="655"/>
      <c r="J913" s="655"/>
      <c r="K913" s="655"/>
      <c r="L913" s="655"/>
      <c r="M913" s="655"/>
      <c r="N913" s="1310"/>
      <c r="O913" s="655"/>
      <c r="P913" s="656"/>
      <c r="Q913" s="657"/>
      <c r="R913" s="704"/>
      <c r="S913" s="3180"/>
    </row>
    <row r="914" spans="7:19" ht="15" customHeight="1">
      <c r="G914" s="1047"/>
      <c r="H914" s="655"/>
      <c r="I914" s="655"/>
      <c r="J914" s="655"/>
      <c r="K914" s="655"/>
      <c r="L914" s="655"/>
      <c r="M914" s="655"/>
      <c r="N914" s="1310"/>
      <c r="O914" s="655"/>
      <c r="P914" s="656"/>
      <c r="Q914" s="657"/>
      <c r="R914" s="704"/>
      <c r="S914" s="3180"/>
    </row>
    <row r="915" spans="7:19" ht="15" customHeight="1">
      <c r="G915" s="1047"/>
      <c r="H915" s="655"/>
      <c r="I915" s="655"/>
      <c r="J915" s="655"/>
      <c r="K915" s="655"/>
      <c r="L915" s="655"/>
      <c r="M915" s="655"/>
      <c r="N915" s="1310"/>
      <c r="O915" s="655"/>
      <c r="P915" s="656"/>
      <c r="Q915" s="657"/>
      <c r="R915" s="704"/>
      <c r="S915" s="3180"/>
    </row>
    <row r="916" spans="7:19" ht="15" customHeight="1">
      <c r="G916" s="1047"/>
      <c r="H916" s="655"/>
      <c r="I916" s="655"/>
      <c r="J916" s="655"/>
      <c r="K916" s="655"/>
      <c r="L916" s="655"/>
      <c r="M916" s="655"/>
      <c r="N916" s="1310"/>
      <c r="O916" s="655"/>
      <c r="P916" s="656"/>
      <c r="Q916" s="657"/>
      <c r="R916" s="704"/>
      <c r="S916" s="3180"/>
    </row>
    <row r="917" spans="7:19" ht="15" customHeight="1">
      <c r="G917" s="1047"/>
      <c r="H917" s="655"/>
      <c r="I917" s="655"/>
      <c r="J917" s="655"/>
      <c r="K917" s="655"/>
      <c r="L917" s="655"/>
      <c r="M917" s="655"/>
      <c r="N917" s="1310"/>
      <c r="O917" s="655"/>
      <c r="P917" s="656"/>
      <c r="Q917" s="657"/>
      <c r="R917" s="704"/>
      <c r="S917" s="3180"/>
    </row>
    <row r="918" spans="7:19" ht="15" customHeight="1">
      <c r="G918" s="1047"/>
      <c r="H918" s="655"/>
      <c r="I918" s="655"/>
      <c r="J918" s="655"/>
      <c r="K918" s="655"/>
      <c r="L918" s="655"/>
      <c r="M918" s="655"/>
      <c r="N918" s="1310"/>
      <c r="O918" s="655"/>
      <c r="P918" s="656"/>
      <c r="Q918" s="657"/>
      <c r="R918" s="704"/>
      <c r="S918" s="3180"/>
    </row>
    <row r="919" spans="7:19" ht="15" customHeight="1">
      <c r="G919" s="1047"/>
      <c r="H919" s="655"/>
      <c r="I919" s="655"/>
      <c r="J919" s="655"/>
      <c r="K919" s="655"/>
      <c r="L919" s="655"/>
      <c r="M919" s="655"/>
      <c r="N919" s="1310"/>
      <c r="O919" s="655"/>
      <c r="P919" s="656"/>
      <c r="Q919" s="657"/>
      <c r="R919" s="704"/>
      <c r="S919" s="3180"/>
    </row>
    <row r="920" spans="7:19" ht="15" customHeight="1">
      <c r="G920" s="1047"/>
      <c r="H920" s="655"/>
      <c r="I920" s="655"/>
      <c r="J920" s="655"/>
      <c r="K920" s="655"/>
      <c r="L920" s="655"/>
      <c r="M920" s="655"/>
      <c r="N920" s="1310"/>
      <c r="O920" s="655"/>
      <c r="P920" s="656"/>
      <c r="Q920" s="657"/>
      <c r="R920" s="704"/>
      <c r="S920" s="3180"/>
    </row>
    <row r="921" spans="7:19" ht="15" customHeight="1">
      <c r="G921" s="1047"/>
      <c r="H921" s="655"/>
      <c r="I921" s="655"/>
      <c r="J921" s="655"/>
      <c r="K921" s="655"/>
      <c r="L921" s="655"/>
      <c r="M921" s="655"/>
      <c r="N921" s="1310"/>
      <c r="O921" s="655"/>
      <c r="P921" s="656"/>
      <c r="Q921" s="657"/>
      <c r="R921" s="704"/>
      <c r="S921" s="3180"/>
    </row>
    <row r="922" spans="7:19" ht="15" customHeight="1">
      <c r="G922" s="1047"/>
      <c r="H922" s="655"/>
      <c r="I922" s="655"/>
      <c r="J922" s="655"/>
      <c r="K922" s="655"/>
      <c r="L922" s="655"/>
      <c r="M922" s="655"/>
      <c r="N922" s="1310"/>
      <c r="O922" s="655"/>
      <c r="P922" s="656"/>
      <c r="Q922" s="657"/>
      <c r="R922" s="704"/>
      <c r="S922" s="3180"/>
    </row>
    <row r="923" spans="7:19" ht="15" customHeight="1">
      <c r="G923" s="1047"/>
      <c r="H923" s="655"/>
      <c r="I923" s="655"/>
      <c r="J923" s="655"/>
      <c r="K923" s="655"/>
      <c r="L923" s="655"/>
      <c r="M923" s="655"/>
      <c r="N923" s="1310"/>
      <c r="O923" s="655"/>
      <c r="P923" s="656"/>
      <c r="Q923" s="657"/>
      <c r="R923" s="704"/>
      <c r="S923" s="3180"/>
    </row>
    <row r="924" spans="7:19" ht="15" customHeight="1">
      <c r="G924" s="1047"/>
      <c r="H924" s="655"/>
      <c r="I924" s="655"/>
      <c r="J924" s="655"/>
      <c r="K924" s="655"/>
      <c r="L924" s="655"/>
      <c r="M924" s="655"/>
      <c r="N924" s="1310"/>
      <c r="O924" s="655"/>
      <c r="P924" s="656"/>
      <c r="Q924" s="657"/>
      <c r="R924" s="704"/>
      <c r="S924" s="3180"/>
    </row>
    <row r="925" spans="7:19" ht="15" customHeight="1">
      <c r="G925" s="1047"/>
      <c r="H925" s="655"/>
      <c r="I925" s="655"/>
      <c r="J925" s="655"/>
      <c r="K925" s="655"/>
      <c r="L925" s="655"/>
      <c r="M925" s="655"/>
      <c r="N925" s="1310"/>
      <c r="O925" s="655"/>
      <c r="P925" s="656"/>
      <c r="Q925" s="657"/>
      <c r="R925" s="704"/>
      <c r="S925" s="3180"/>
    </row>
    <row r="926" spans="7:19" ht="15" customHeight="1">
      <c r="G926" s="1047"/>
      <c r="H926" s="655"/>
      <c r="I926" s="655"/>
      <c r="J926" s="655"/>
      <c r="K926" s="655"/>
      <c r="L926" s="655"/>
      <c r="M926" s="655"/>
      <c r="N926" s="1310"/>
      <c r="O926" s="655"/>
      <c r="P926" s="656"/>
      <c r="Q926" s="657"/>
      <c r="R926" s="704"/>
      <c r="S926" s="3180"/>
    </row>
    <row r="927" spans="7:19" ht="15" customHeight="1">
      <c r="G927" s="1047"/>
      <c r="H927" s="655"/>
      <c r="I927" s="655"/>
      <c r="J927" s="655"/>
      <c r="K927" s="655"/>
      <c r="L927" s="655"/>
      <c r="M927" s="655"/>
      <c r="N927" s="1310"/>
      <c r="O927" s="655"/>
      <c r="P927" s="656"/>
      <c r="Q927" s="657"/>
      <c r="R927" s="704"/>
      <c r="S927" s="3180"/>
    </row>
    <row r="928" spans="7:19" ht="15" customHeight="1">
      <c r="G928" s="1047"/>
      <c r="H928" s="655"/>
      <c r="I928" s="655"/>
      <c r="J928" s="655"/>
      <c r="K928" s="655"/>
      <c r="L928" s="655"/>
      <c r="M928" s="655"/>
      <c r="N928" s="1310"/>
      <c r="O928" s="655"/>
      <c r="P928" s="656"/>
      <c r="Q928" s="657"/>
      <c r="R928" s="704"/>
      <c r="S928" s="3180"/>
    </row>
    <row r="929" spans="7:19" ht="15" customHeight="1">
      <c r="G929" s="1047"/>
      <c r="H929" s="655"/>
      <c r="I929" s="655"/>
      <c r="J929" s="655"/>
      <c r="K929" s="655"/>
      <c r="L929" s="655"/>
      <c r="M929" s="655"/>
      <c r="N929" s="1310"/>
      <c r="O929" s="655"/>
      <c r="P929" s="656"/>
      <c r="Q929" s="657"/>
      <c r="R929" s="704"/>
      <c r="S929" s="3180"/>
    </row>
    <row r="930" spans="7:19" ht="15" customHeight="1">
      <c r="G930" s="1047"/>
      <c r="H930" s="655"/>
      <c r="I930" s="655"/>
      <c r="J930" s="655"/>
      <c r="K930" s="655"/>
      <c r="L930" s="655"/>
      <c r="M930" s="655"/>
      <c r="N930" s="1310"/>
      <c r="O930" s="655"/>
      <c r="P930" s="656"/>
      <c r="Q930" s="657"/>
      <c r="R930" s="704"/>
      <c r="S930" s="3180"/>
    </row>
    <row r="931" spans="7:19" ht="15" customHeight="1">
      <c r="G931" s="1047"/>
      <c r="H931" s="655"/>
      <c r="I931" s="655"/>
      <c r="J931" s="655"/>
      <c r="K931" s="655"/>
      <c r="L931" s="655"/>
      <c r="M931" s="655"/>
      <c r="N931" s="1310"/>
      <c r="O931" s="655"/>
      <c r="P931" s="656"/>
      <c r="Q931" s="657"/>
      <c r="R931" s="704"/>
      <c r="S931" s="3180"/>
    </row>
    <row r="932" spans="7:19" ht="15" customHeight="1">
      <c r="G932" s="1047"/>
      <c r="H932" s="655"/>
      <c r="I932" s="655"/>
      <c r="J932" s="655"/>
      <c r="K932" s="655"/>
      <c r="L932" s="655"/>
      <c r="M932" s="655"/>
      <c r="N932" s="1310"/>
      <c r="O932" s="655"/>
      <c r="P932" s="656"/>
      <c r="Q932" s="657"/>
      <c r="R932" s="704"/>
      <c r="S932" s="3180"/>
    </row>
    <row r="933" spans="7:19" ht="15" customHeight="1">
      <c r="G933" s="1047"/>
      <c r="H933" s="655"/>
      <c r="I933" s="655"/>
      <c r="J933" s="655"/>
      <c r="K933" s="655"/>
      <c r="L933" s="655"/>
      <c r="M933" s="655"/>
      <c r="N933" s="1310"/>
      <c r="O933" s="655"/>
      <c r="P933" s="656"/>
      <c r="Q933" s="657"/>
      <c r="R933" s="704"/>
      <c r="S933" s="3180"/>
    </row>
    <row r="934" spans="7:19" ht="15" customHeight="1">
      <c r="G934" s="1047"/>
      <c r="H934" s="655"/>
      <c r="I934" s="655"/>
      <c r="J934" s="655"/>
      <c r="K934" s="655"/>
      <c r="L934" s="655"/>
      <c r="M934" s="655"/>
      <c r="N934" s="1310"/>
      <c r="O934" s="655"/>
      <c r="P934" s="656"/>
      <c r="Q934" s="657"/>
      <c r="R934" s="704"/>
      <c r="S934" s="3180"/>
    </row>
    <row r="935" spans="7:19" ht="15" customHeight="1">
      <c r="G935" s="1047"/>
      <c r="H935" s="655"/>
      <c r="I935" s="655"/>
      <c r="J935" s="655"/>
      <c r="K935" s="655"/>
      <c r="L935" s="655"/>
      <c r="M935" s="655"/>
      <c r="N935" s="1310"/>
      <c r="O935" s="655"/>
      <c r="P935" s="656"/>
      <c r="Q935" s="657"/>
      <c r="R935" s="704"/>
      <c r="S935" s="3180"/>
    </row>
    <row r="936" spans="7:19" ht="15" customHeight="1">
      <c r="G936" s="1047"/>
      <c r="H936" s="655"/>
      <c r="I936" s="655"/>
      <c r="J936" s="655"/>
      <c r="K936" s="655"/>
      <c r="L936" s="655"/>
      <c r="M936" s="655"/>
      <c r="N936" s="1310"/>
      <c r="O936" s="655"/>
      <c r="P936" s="656"/>
      <c r="Q936" s="657"/>
      <c r="R936" s="704"/>
      <c r="S936" s="3180"/>
    </row>
    <row r="937" spans="7:19" ht="15" customHeight="1">
      <c r="G937" s="1047"/>
      <c r="H937" s="655"/>
      <c r="I937" s="655"/>
      <c r="J937" s="655"/>
      <c r="K937" s="655"/>
      <c r="L937" s="655"/>
      <c r="M937" s="655"/>
      <c r="N937" s="1310"/>
      <c r="O937" s="655"/>
      <c r="P937" s="656"/>
      <c r="Q937" s="657"/>
      <c r="R937" s="704"/>
      <c r="S937" s="3180"/>
    </row>
    <row r="938" spans="7:19" ht="15" customHeight="1">
      <c r="G938" s="1047"/>
      <c r="H938" s="655"/>
      <c r="I938" s="655"/>
      <c r="J938" s="655"/>
      <c r="K938" s="655"/>
      <c r="L938" s="655"/>
      <c r="M938" s="655"/>
      <c r="N938" s="1310"/>
      <c r="O938" s="655"/>
      <c r="P938" s="656"/>
      <c r="Q938" s="657"/>
      <c r="R938" s="704"/>
      <c r="S938" s="3180"/>
    </row>
    <row r="939" spans="7:19" ht="15" customHeight="1">
      <c r="G939" s="1047"/>
      <c r="H939" s="655"/>
      <c r="I939" s="655"/>
      <c r="J939" s="655"/>
      <c r="K939" s="655"/>
      <c r="L939" s="655"/>
      <c r="M939" s="655"/>
      <c r="N939" s="1310"/>
      <c r="O939" s="655"/>
      <c r="P939" s="656"/>
      <c r="Q939" s="657"/>
      <c r="R939" s="704"/>
      <c r="S939" s="3180"/>
    </row>
    <row r="940" spans="7:19" ht="15" customHeight="1">
      <c r="G940" s="1047"/>
      <c r="H940" s="655"/>
      <c r="I940" s="655"/>
      <c r="J940" s="655"/>
      <c r="K940" s="655"/>
      <c r="L940" s="655"/>
      <c r="M940" s="655"/>
      <c r="N940" s="1310"/>
      <c r="O940" s="655"/>
      <c r="P940" s="656"/>
      <c r="Q940" s="657"/>
      <c r="R940" s="704"/>
      <c r="S940" s="3180"/>
    </row>
    <row r="941" spans="7:19" ht="15" customHeight="1">
      <c r="G941" s="1047"/>
      <c r="H941" s="655"/>
      <c r="I941" s="655"/>
      <c r="J941" s="655"/>
      <c r="K941" s="655"/>
      <c r="L941" s="655"/>
      <c r="M941" s="655"/>
      <c r="N941" s="1310"/>
      <c r="O941" s="655"/>
      <c r="P941" s="656"/>
      <c r="Q941" s="657"/>
      <c r="R941" s="704"/>
      <c r="S941" s="3180"/>
    </row>
    <row r="942" spans="7:19" ht="15" customHeight="1">
      <c r="G942" s="1047"/>
      <c r="H942" s="655"/>
      <c r="I942" s="655"/>
      <c r="J942" s="655"/>
      <c r="K942" s="655"/>
      <c r="L942" s="655"/>
      <c r="M942" s="655"/>
      <c r="N942" s="1310"/>
      <c r="O942" s="655"/>
      <c r="P942" s="656"/>
      <c r="Q942" s="657"/>
      <c r="R942" s="704"/>
      <c r="S942" s="3180"/>
    </row>
    <row r="943" spans="7:19" ht="15" customHeight="1">
      <c r="G943" s="1047"/>
      <c r="H943" s="655"/>
      <c r="I943" s="655"/>
      <c r="J943" s="655"/>
      <c r="K943" s="655"/>
      <c r="L943" s="655"/>
      <c r="M943" s="655"/>
      <c r="N943" s="1310"/>
      <c r="O943" s="655"/>
      <c r="P943" s="656"/>
      <c r="Q943" s="657"/>
      <c r="R943" s="704"/>
      <c r="S943" s="3180"/>
    </row>
    <row r="944" spans="7:19" ht="15" customHeight="1">
      <c r="G944" s="1047"/>
      <c r="H944" s="655"/>
      <c r="I944" s="655"/>
      <c r="J944" s="655"/>
      <c r="K944" s="655"/>
      <c r="L944" s="655"/>
      <c r="M944" s="655"/>
      <c r="N944" s="1310"/>
      <c r="O944" s="655"/>
      <c r="P944" s="656"/>
      <c r="Q944" s="657"/>
      <c r="R944" s="704"/>
      <c r="S944" s="3180"/>
    </row>
    <row r="945" spans="7:19" ht="15" customHeight="1">
      <c r="G945" s="1047"/>
      <c r="H945" s="655"/>
      <c r="I945" s="655"/>
      <c r="J945" s="655"/>
      <c r="K945" s="655"/>
      <c r="L945" s="655"/>
      <c r="M945" s="655"/>
      <c r="N945" s="1310"/>
      <c r="O945" s="655"/>
      <c r="P945" s="656"/>
      <c r="Q945" s="657"/>
      <c r="R945" s="704"/>
      <c r="S945" s="3180"/>
    </row>
    <row r="946" spans="7:19" ht="15" customHeight="1">
      <c r="G946" s="1047"/>
      <c r="H946" s="655"/>
      <c r="I946" s="655"/>
      <c r="J946" s="655"/>
      <c r="K946" s="655"/>
      <c r="L946" s="655"/>
      <c r="M946" s="655"/>
      <c r="N946" s="1310"/>
      <c r="O946" s="655"/>
      <c r="P946" s="656"/>
      <c r="Q946" s="657"/>
      <c r="R946" s="704"/>
      <c r="S946" s="3180"/>
    </row>
    <row r="947" spans="7:19" ht="15" customHeight="1">
      <c r="G947" s="1047"/>
      <c r="H947" s="655"/>
      <c r="I947" s="655"/>
      <c r="J947" s="655"/>
      <c r="K947" s="655"/>
      <c r="L947" s="655"/>
      <c r="M947" s="655"/>
      <c r="N947" s="1310"/>
      <c r="O947" s="655"/>
      <c r="P947" s="656"/>
      <c r="Q947" s="657"/>
      <c r="R947" s="704"/>
      <c r="S947" s="3180"/>
    </row>
    <row r="948" spans="7:19" ht="15" customHeight="1">
      <c r="G948" s="1047"/>
      <c r="H948" s="655"/>
      <c r="I948" s="655"/>
      <c r="J948" s="655"/>
      <c r="K948" s="655"/>
      <c r="L948" s="655"/>
      <c r="M948" s="655"/>
      <c r="N948" s="1310"/>
      <c r="O948" s="655"/>
      <c r="P948" s="656"/>
      <c r="Q948" s="657"/>
      <c r="R948" s="704"/>
      <c r="S948" s="3180"/>
    </row>
    <row r="949" spans="7:19" ht="15" customHeight="1">
      <c r="G949" s="1047"/>
      <c r="H949" s="655"/>
      <c r="I949" s="655"/>
      <c r="J949" s="655"/>
      <c r="K949" s="655"/>
      <c r="L949" s="655"/>
      <c r="M949" s="655"/>
      <c r="N949" s="1310"/>
      <c r="O949" s="655"/>
      <c r="P949" s="656"/>
      <c r="Q949" s="657"/>
      <c r="R949" s="704"/>
      <c r="S949" s="3180"/>
    </row>
    <row r="950" spans="7:19" ht="15" customHeight="1">
      <c r="G950" s="1047"/>
      <c r="H950" s="655"/>
      <c r="I950" s="655"/>
      <c r="J950" s="655"/>
      <c r="K950" s="655"/>
      <c r="L950" s="655"/>
      <c r="M950" s="655"/>
      <c r="N950" s="1310"/>
      <c r="O950" s="655"/>
      <c r="P950" s="656"/>
      <c r="Q950" s="657"/>
      <c r="R950" s="704"/>
      <c r="S950" s="3180"/>
    </row>
    <row r="951" spans="7:19" ht="15" customHeight="1">
      <c r="G951" s="1047"/>
      <c r="H951" s="655"/>
      <c r="I951" s="655"/>
      <c r="J951" s="655"/>
      <c r="K951" s="655"/>
      <c r="L951" s="655"/>
      <c r="M951" s="655"/>
      <c r="N951" s="1310"/>
      <c r="O951" s="655"/>
      <c r="P951" s="656"/>
      <c r="Q951" s="657"/>
      <c r="R951" s="704"/>
      <c r="S951" s="3180"/>
    </row>
    <row r="952" spans="7:19" ht="15" customHeight="1">
      <c r="G952" s="1047"/>
      <c r="H952" s="655"/>
      <c r="I952" s="655"/>
      <c r="J952" s="655"/>
      <c r="K952" s="655"/>
      <c r="L952" s="655"/>
      <c r="M952" s="655"/>
      <c r="N952" s="1310"/>
      <c r="O952" s="655"/>
      <c r="P952" s="656"/>
      <c r="Q952" s="657"/>
      <c r="R952" s="704"/>
      <c r="S952" s="3180"/>
    </row>
    <row r="953" spans="7:19" ht="15" customHeight="1">
      <c r="G953" s="1047"/>
      <c r="H953" s="655"/>
      <c r="I953" s="655"/>
      <c r="J953" s="655"/>
      <c r="K953" s="655"/>
      <c r="L953" s="655"/>
      <c r="M953" s="655"/>
      <c r="N953" s="1310"/>
      <c r="O953" s="655"/>
      <c r="P953" s="656"/>
      <c r="Q953" s="657"/>
      <c r="R953" s="704"/>
      <c r="S953" s="3180"/>
    </row>
    <row r="954" spans="7:19" ht="15" customHeight="1">
      <c r="G954" s="1047"/>
      <c r="H954" s="655"/>
      <c r="I954" s="655"/>
      <c r="J954" s="655"/>
      <c r="K954" s="655"/>
      <c r="L954" s="655"/>
      <c r="M954" s="655"/>
      <c r="N954" s="1310"/>
      <c r="O954" s="655"/>
      <c r="P954" s="656"/>
      <c r="Q954" s="657"/>
      <c r="R954" s="704"/>
      <c r="S954" s="3180"/>
    </row>
    <row r="955" spans="7:19" ht="15" customHeight="1">
      <c r="G955" s="1047"/>
      <c r="H955" s="655"/>
      <c r="I955" s="655"/>
      <c r="J955" s="655"/>
      <c r="K955" s="655"/>
      <c r="L955" s="655"/>
      <c r="M955" s="655"/>
      <c r="N955" s="1310"/>
      <c r="O955" s="655"/>
      <c r="P955" s="656"/>
      <c r="Q955" s="657"/>
      <c r="R955" s="704"/>
      <c r="S955" s="3180"/>
    </row>
    <row r="956" spans="7:19" ht="15" customHeight="1">
      <c r="G956" s="1047"/>
      <c r="H956" s="655"/>
      <c r="I956" s="655"/>
      <c r="J956" s="655"/>
      <c r="K956" s="655"/>
      <c r="L956" s="655"/>
      <c r="M956" s="655"/>
      <c r="N956" s="1310"/>
      <c r="O956" s="655"/>
      <c r="P956" s="656"/>
      <c r="Q956" s="657"/>
      <c r="R956" s="704"/>
      <c r="S956" s="3180"/>
    </row>
    <row r="957" spans="7:19" ht="15" customHeight="1">
      <c r="G957" s="1047"/>
      <c r="H957" s="655"/>
      <c r="I957" s="655"/>
      <c r="J957" s="655"/>
      <c r="K957" s="655"/>
      <c r="L957" s="655"/>
      <c r="M957" s="655"/>
      <c r="N957" s="1310"/>
      <c r="O957" s="655"/>
      <c r="P957" s="656"/>
      <c r="Q957" s="657"/>
      <c r="R957" s="704"/>
      <c r="S957" s="3180"/>
    </row>
    <row r="958" spans="7:19" ht="15" customHeight="1">
      <c r="G958" s="1047"/>
      <c r="H958" s="655"/>
      <c r="I958" s="655"/>
      <c r="J958" s="655"/>
      <c r="K958" s="655"/>
      <c r="L958" s="655"/>
      <c r="M958" s="655"/>
      <c r="N958" s="1310"/>
      <c r="O958" s="655"/>
      <c r="P958" s="656"/>
      <c r="Q958" s="657"/>
      <c r="R958" s="704"/>
      <c r="S958" s="3180"/>
    </row>
    <row r="959" spans="7:19" ht="15" customHeight="1">
      <c r="G959" s="1047"/>
      <c r="H959" s="655"/>
      <c r="I959" s="655"/>
      <c r="J959" s="655"/>
      <c r="K959" s="655"/>
      <c r="L959" s="655"/>
      <c r="M959" s="655"/>
      <c r="N959" s="1310"/>
      <c r="O959" s="655"/>
      <c r="P959" s="656"/>
      <c r="Q959" s="657"/>
      <c r="R959" s="704"/>
      <c r="S959" s="3180"/>
    </row>
    <row r="960" spans="7:19" ht="15" customHeight="1">
      <c r="G960" s="1047"/>
      <c r="H960" s="655"/>
      <c r="I960" s="655"/>
      <c r="J960" s="655"/>
      <c r="K960" s="655"/>
      <c r="L960" s="655"/>
      <c r="M960" s="655"/>
      <c r="N960" s="1310"/>
      <c r="O960" s="655"/>
      <c r="P960" s="656"/>
      <c r="Q960" s="657"/>
      <c r="R960" s="704"/>
      <c r="S960" s="3180"/>
    </row>
    <row r="961" spans="7:19" ht="15" customHeight="1">
      <c r="G961" s="1047"/>
      <c r="H961" s="655"/>
      <c r="I961" s="655"/>
      <c r="J961" s="655"/>
      <c r="K961" s="655"/>
      <c r="L961" s="655"/>
      <c r="M961" s="655"/>
      <c r="N961" s="1310"/>
      <c r="O961" s="655"/>
      <c r="P961" s="656"/>
      <c r="Q961" s="657"/>
      <c r="R961" s="704"/>
      <c r="S961" s="3180"/>
    </row>
    <row r="962" spans="7:19" ht="15" customHeight="1">
      <c r="G962" s="1047"/>
      <c r="H962" s="655"/>
      <c r="I962" s="655"/>
      <c r="J962" s="655"/>
      <c r="K962" s="655"/>
      <c r="L962" s="655"/>
      <c r="M962" s="655"/>
      <c r="N962" s="1310"/>
      <c r="O962" s="655"/>
      <c r="P962" s="656"/>
      <c r="Q962" s="657"/>
      <c r="R962" s="704"/>
      <c r="S962" s="3180"/>
    </row>
    <row r="963" spans="7:19" ht="15" customHeight="1">
      <c r="G963" s="1047"/>
      <c r="H963" s="655"/>
      <c r="I963" s="655"/>
      <c r="J963" s="655"/>
      <c r="K963" s="655"/>
      <c r="L963" s="655"/>
      <c r="M963" s="655"/>
      <c r="N963" s="1310"/>
      <c r="O963" s="655"/>
      <c r="P963" s="656"/>
      <c r="Q963" s="657"/>
      <c r="R963" s="704"/>
      <c r="S963" s="3180"/>
    </row>
    <row r="964" spans="7:19" ht="15" customHeight="1">
      <c r="G964" s="1047"/>
      <c r="H964" s="655"/>
      <c r="I964" s="655"/>
      <c r="J964" s="655"/>
      <c r="K964" s="655"/>
      <c r="L964" s="655"/>
      <c r="M964" s="655"/>
      <c r="N964" s="1310"/>
      <c r="O964" s="655"/>
      <c r="P964" s="656"/>
      <c r="Q964" s="657"/>
      <c r="R964" s="704"/>
      <c r="S964" s="3180"/>
    </row>
    <row r="965" spans="7:19" ht="15" customHeight="1">
      <c r="G965" s="1047"/>
      <c r="H965" s="655"/>
      <c r="I965" s="655"/>
      <c r="J965" s="655"/>
      <c r="K965" s="655"/>
      <c r="L965" s="655"/>
      <c r="M965" s="655"/>
      <c r="N965" s="1310"/>
      <c r="O965" s="655"/>
      <c r="P965" s="656"/>
      <c r="Q965" s="657"/>
      <c r="R965" s="704"/>
      <c r="S965" s="3180"/>
    </row>
    <row r="966" spans="7:19" ht="15" customHeight="1">
      <c r="G966" s="1047"/>
      <c r="H966" s="655"/>
      <c r="I966" s="655"/>
      <c r="J966" s="655"/>
      <c r="K966" s="655"/>
      <c r="L966" s="655"/>
      <c r="M966" s="655"/>
      <c r="N966" s="1310"/>
      <c r="O966" s="655"/>
      <c r="P966" s="656"/>
      <c r="Q966" s="657"/>
      <c r="R966" s="704"/>
      <c r="S966" s="3180"/>
    </row>
    <row r="967" spans="7:19" ht="15" customHeight="1">
      <c r="G967" s="1047"/>
      <c r="H967" s="655"/>
      <c r="I967" s="655"/>
      <c r="J967" s="655"/>
      <c r="K967" s="655"/>
      <c r="L967" s="655"/>
      <c r="M967" s="655"/>
      <c r="N967" s="1310"/>
      <c r="O967" s="655"/>
      <c r="P967" s="656"/>
      <c r="Q967" s="657"/>
      <c r="R967" s="704"/>
      <c r="S967" s="3180"/>
    </row>
    <row r="968" spans="7:19" ht="15" customHeight="1">
      <c r="G968" s="1047"/>
      <c r="H968" s="655"/>
      <c r="I968" s="655"/>
      <c r="J968" s="655"/>
      <c r="K968" s="655"/>
      <c r="L968" s="655"/>
      <c r="M968" s="655"/>
      <c r="N968" s="1310"/>
      <c r="O968" s="655"/>
      <c r="P968" s="656"/>
      <c r="Q968" s="657"/>
      <c r="R968" s="704"/>
      <c r="S968" s="3180"/>
    </row>
    <row r="969" spans="7:19" ht="15" customHeight="1">
      <c r="G969" s="1047"/>
      <c r="H969" s="655"/>
      <c r="I969" s="655"/>
      <c r="J969" s="655"/>
      <c r="K969" s="655"/>
      <c r="L969" s="655"/>
      <c r="M969" s="655"/>
      <c r="N969" s="1310"/>
      <c r="O969" s="655"/>
      <c r="P969" s="656"/>
      <c r="Q969" s="657"/>
      <c r="R969" s="704"/>
      <c r="S969" s="3180"/>
    </row>
    <row r="970" spans="7:19" ht="15" customHeight="1">
      <c r="G970" s="1047"/>
      <c r="H970" s="655"/>
      <c r="I970" s="655"/>
      <c r="J970" s="655"/>
      <c r="K970" s="655"/>
      <c r="L970" s="655"/>
      <c r="M970" s="655"/>
      <c r="N970" s="1310"/>
      <c r="O970" s="655"/>
      <c r="P970" s="656"/>
      <c r="Q970" s="657"/>
      <c r="R970" s="704"/>
      <c r="S970" s="3180"/>
    </row>
    <row r="971" spans="7:19" ht="15" customHeight="1">
      <c r="G971" s="1047"/>
      <c r="H971" s="655"/>
      <c r="I971" s="655"/>
      <c r="J971" s="655"/>
      <c r="K971" s="655"/>
      <c r="L971" s="655"/>
      <c r="M971" s="655"/>
      <c r="N971" s="1310"/>
      <c r="O971" s="655"/>
      <c r="P971" s="656"/>
      <c r="Q971" s="657"/>
      <c r="R971" s="704"/>
      <c r="S971" s="3180"/>
    </row>
    <row r="972" spans="7:19" ht="15" customHeight="1">
      <c r="G972" s="1047"/>
      <c r="H972" s="655"/>
      <c r="I972" s="655"/>
      <c r="J972" s="655"/>
      <c r="K972" s="655"/>
      <c r="L972" s="655"/>
      <c r="M972" s="655"/>
      <c r="N972" s="1310"/>
      <c r="O972" s="655"/>
      <c r="P972" s="656"/>
      <c r="Q972" s="657"/>
      <c r="R972" s="704"/>
      <c r="S972" s="3180"/>
    </row>
    <row r="973" spans="7:19" ht="15" customHeight="1">
      <c r="G973" s="1047"/>
      <c r="H973" s="655"/>
      <c r="I973" s="655"/>
      <c r="J973" s="655"/>
      <c r="K973" s="655"/>
      <c r="L973" s="655"/>
      <c r="M973" s="655"/>
      <c r="N973" s="1310"/>
      <c r="O973" s="655"/>
      <c r="P973" s="656"/>
      <c r="Q973" s="657"/>
      <c r="R973" s="704"/>
      <c r="S973" s="3180"/>
    </row>
    <row r="974" spans="7:19" ht="15" customHeight="1">
      <c r="G974" s="1047"/>
      <c r="H974" s="655"/>
      <c r="I974" s="655"/>
      <c r="J974" s="655"/>
      <c r="K974" s="655"/>
      <c r="L974" s="655"/>
      <c r="M974" s="655"/>
      <c r="N974" s="1310"/>
      <c r="O974" s="655"/>
      <c r="P974" s="656"/>
      <c r="Q974" s="657"/>
      <c r="R974" s="704"/>
      <c r="S974" s="3180"/>
    </row>
    <row r="975" spans="7:19" ht="15" customHeight="1">
      <c r="G975" s="1047"/>
      <c r="H975" s="655"/>
      <c r="I975" s="655"/>
      <c r="J975" s="655"/>
      <c r="K975" s="655"/>
      <c r="L975" s="655"/>
      <c r="M975" s="655"/>
      <c r="N975" s="1310"/>
      <c r="O975" s="655"/>
      <c r="P975" s="656"/>
      <c r="Q975" s="657"/>
      <c r="R975" s="704"/>
      <c r="S975" s="3180"/>
    </row>
    <row r="976" spans="7:19" ht="15" customHeight="1">
      <c r="G976" s="1047"/>
      <c r="H976" s="655"/>
      <c r="I976" s="655"/>
      <c r="J976" s="655"/>
      <c r="K976" s="655"/>
      <c r="L976" s="655"/>
      <c r="M976" s="655"/>
      <c r="N976" s="1310"/>
      <c r="O976" s="655"/>
      <c r="P976" s="656"/>
      <c r="Q976" s="657"/>
      <c r="R976" s="704"/>
      <c r="S976" s="3180"/>
    </row>
    <row r="977" spans="7:19" ht="15" customHeight="1">
      <c r="G977" s="1047"/>
      <c r="H977" s="655"/>
      <c r="I977" s="655"/>
      <c r="J977" s="655"/>
      <c r="K977" s="655"/>
      <c r="L977" s="655"/>
      <c r="M977" s="655"/>
      <c r="N977" s="1310"/>
      <c r="O977" s="655"/>
      <c r="P977" s="656"/>
      <c r="Q977" s="657"/>
      <c r="R977" s="704"/>
      <c r="S977" s="3180"/>
    </row>
    <row r="978" spans="7:19" ht="15" customHeight="1">
      <c r="G978" s="1047"/>
      <c r="H978" s="655"/>
      <c r="I978" s="655"/>
      <c r="J978" s="655"/>
      <c r="K978" s="655"/>
      <c r="L978" s="655"/>
      <c r="M978" s="655"/>
      <c r="N978" s="1310"/>
      <c r="O978" s="655"/>
      <c r="P978" s="656"/>
      <c r="Q978" s="657"/>
      <c r="R978" s="704"/>
      <c r="S978" s="3180"/>
    </row>
    <row r="979" spans="7:19" ht="15" customHeight="1">
      <c r="G979" s="1047"/>
      <c r="H979" s="655"/>
      <c r="I979" s="655"/>
      <c r="J979" s="655"/>
      <c r="K979" s="655"/>
      <c r="L979" s="655"/>
      <c r="M979" s="655"/>
      <c r="N979" s="1310"/>
      <c r="O979" s="655"/>
      <c r="P979" s="656"/>
      <c r="Q979" s="657"/>
      <c r="R979" s="704"/>
      <c r="S979" s="3180"/>
    </row>
    <row r="980" spans="7:19" ht="15" customHeight="1">
      <c r="G980" s="1047"/>
      <c r="H980" s="655"/>
      <c r="I980" s="655"/>
      <c r="J980" s="655"/>
      <c r="K980" s="655"/>
      <c r="L980" s="655"/>
      <c r="M980" s="655"/>
      <c r="N980" s="1310"/>
      <c r="O980" s="655"/>
      <c r="P980" s="656"/>
      <c r="Q980" s="657"/>
      <c r="R980" s="704"/>
      <c r="S980" s="3180"/>
    </row>
    <row r="981" spans="7:19" ht="15" customHeight="1">
      <c r="G981" s="1047"/>
      <c r="H981" s="655"/>
      <c r="I981" s="655"/>
      <c r="J981" s="655"/>
      <c r="K981" s="655"/>
      <c r="L981" s="655"/>
      <c r="M981" s="655"/>
      <c r="N981" s="1310"/>
      <c r="O981" s="655"/>
      <c r="P981" s="656"/>
      <c r="Q981" s="657"/>
      <c r="R981" s="704"/>
      <c r="S981" s="3180"/>
    </row>
    <row r="982" spans="7:19" ht="15" customHeight="1">
      <c r="G982" s="1047"/>
      <c r="H982" s="655"/>
      <c r="I982" s="655"/>
      <c r="J982" s="655"/>
      <c r="K982" s="655"/>
      <c r="L982" s="655"/>
      <c r="M982" s="655"/>
      <c r="N982" s="1310"/>
      <c r="O982" s="655"/>
      <c r="P982" s="656"/>
      <c r="Q982" s="657"/>
      <c r="R982" s="704"/>
      <c r="S982" s="3180"/>
    </row>
    <row r="983" spans="7:19" ht="15" customHeight="1">
      <c r="G983" s="1047"/>
      <c r="H983" s="655"/>
      <c r="I983" s="655"/>
      <c r="J983" s="655"/>
      <c r="K983" s="655"/>
      <c r="L983" s="655"/>
      <c r="M983" s="655"/>
      <c r="N983" s="1310"/>
      <c r="O983" s="655"/>
      <c r="P983" s="656"/>
      <c r="Q983" s="657"/>
      <c r="R983" s="704"/>
      <c r="S983" s="3180"/>
    </row>
    <row r="984" spans="7:19" ht="15" customHeight="1">
      <c r="G984" s="1047"/>
      <c r="H984" s="655"/>
      <c r="I984" s="655"/>
      <c r="J984" s="655"/>
      <c r="K984" s="655"/>
      <c r="L984" s="655"/>
      <c r="M984" s="655"/>
      <c r="N984" s="1310"/>
      <c r="O984" s="655"/>
      <c r="P984" s="656"/>
      <c r="Q984" s="657"/>
      <c r="R984" s="704"/>
      <c r="S984" s="3180"/>
    </row>
    <row r="985" spans="7:19" ht="15" customHeight="1">
      <c r="G985" s="1047"/>
      <c r="H985" s="655"/>
      <c r="I985" s="655"/>
      <c r="J985" s="655"/>
      <c r="K985" s="655"/>
      <c r="L985" s="655"/>
      <c r="M985" s="655"/>
      <c r="N985" s="1310"/>
      <c r="O985" s="655"/>
      <c r="P985" s="656"/>
      <c r="Q985" s="657"/>
      <c r="R985" s="704"/>
      <c r="S985" s="3180"/>
    </row>
    <row r="986" spans="7:19" ht="15" customHeight="1">
      <c r="G986" s="1047"/>
      <c r="H986" s="655"/>
      <c r="I986" s="655"/>
      <c r="J986" s="655"/>
      <c r="K986" s="655"/>
      <c r="L986" s="655"/>
      <c r="M986" s="655"/>
      <c r="N986" s="1310"/>
      <c r="O986" s="655"/>
      <c r="P986" s="656"/>
      <c r="Q986" s="657"/>
      <c r="R986" s="704"/>
      <c r="S986" s="3180"/>
    </row>
    <row r="987" spans="7:19" ht="15" customHeight="1">
      <c r="G987" s="1047"/>
      <c r="H987" s="655"/>
      <c r="I987" s="655"/>
      <c r="J987" s="655"/>
      <c r="K987" s="655"/>
      <c r="L987" s="655"/>
      <c r="M987" s="655"/>
      <c r="N987" s="1310"/>
      <c r="O987" s="655"/>
      <c r="P987" s="656"/>
      <c r="Q987" s="657"/>
      <c r="R987" s="704"/>
      <c r="S987" s="3180"/>
    </row>
    <row r="988" spans="7:19" ht="15" customHeight="1">
      <c r="G988" s="1047"/>
      <c r="H988" s="655"/>
      <c r="I988" s="655"/>
      <c r="J988" s="655"/>
      <c r="K988" s="655"/>
      <c r="L988" s="655"/>
      <c r="M988" s="655"/>
      <c r="N988" s="1310"/>
      <c r="O988" s="655"/>
      <c r="P988" s="656"/>
      <c r="Q988" s="657"/>
      <c r="R988" s="704"/>
      <c r="S988" s="3180"/>
    </row>
    <row r="989" spans="7:19" ht="15" customHeight="1">
      <c r="G989" s="1047"/>
      <c r="H989" s="655"/>
      <c r="I989" s="655"/>
      <c r="J989" s="655"/>
      <c r="K989" s="655"/>
      <c r="L989" s="655"/>
      <c r="M989" s="655"/>
      <c r="N989" s="1310"/>
      <c r="O989" s="655"/>
      <c r="P989" s="656"/>
      <c r="Q989" s="657"/>
      <c r="R989" s="704"/>
      <c r="S989" s="3180"/>
    </row>
    <row r="990" spans="7:19" ht="15" customHeight="1">
      <c r="G990" s="1047"/>
      <c r="H990" s="655"/>
      <c r="I990" s="655"/>
      <c r="J990" s="655"/>
      <c r="K990" s="655"/>
      <c r="L990" s="655"/>
      <c r="M990" s="655"/>
      <c r="N990" s="1310"/>
      <c r="O990" s="655"/>
      <c r="P990" s="656"/>
      <c r="Q990" s="657"/>
      <c r="R990" s="704"/>
      <c r="S990" s="3180"/>
    </row>
    <row r="991" spans="7:19" ht="15" customHeight="1">
      <c r="G991" s="1047"/>
      <c r="H991" s="655"/>
      <c r="I991" s="655"/>
      <c r="J991" s="655"/>
      <c r="K991" s="655"/>
      <c r="L991" s="655"/>
      <c r="M991" s="655"/>
      <c r="N991" s="1310"/>
      <c r="O991" s="655"/>
      <c r="P991" s="656"/>
      <c r="Q991" s="657"/>
      <c r="R991" s="704"/>
      <c r="S991" s="3180"/>
    </row>
    <row r="992" spans="7:19" ht="15" customHeight="1">
      <c r="G992" s="1047"/>
      <c r="H992" s="655"/>
      <c r="I992" s="655"/>
      <c r="J992" s="655"/>
      <c r="K992" s="655"/>
      <c r="L992" s="655"/>
      <c r="M992" s="655"/>
      <c r="N992" s="1310"/>
      <c r="O992" s="655"/>
      <c r="P992" s="656"/>
      <c r="Q992" s="657"/>
      <c r="R992" s="704"/>
      <c r="S992" s="3180"/>
    </row>
    <row r="993" spans="7:19" ht="15" customHeight="1">
      <c r="G993" s="1047"/>
      <c r="H993" s="655"/>
      <c r="I993" s="655"/>
      <c r="J993" s="655"/>
      <c r="K993" s="655"/>
      <c r="L993" s="655"/>
      <c r="M993" s="655"/>
      <c r="N993" s="1310"/>
      <c r="O993" s="655"/>
      <c r="P993" s="656"/>
      <c r="Q993" s="657"/>
      <c r="R993" s="704"/>
      <c r="S993" s="3180"/>
    </row>
    <row r="994" spans="7:19" ht="15" customHeight="1">
      <c r="G994" s="1047"/>
      <c r="H994" s="655"/>
      <c r="I994" s="655"/>
      <c r="J994" s="655"/>
      <c r="K994" s="655"/>
      <c r="L994" s="655"/>
      <c r="M994" s="655"/>
      <c r="N994" s="1310"/>
      <c r="O994" s="655"/>
      <c r="P994" s="656"/>
      <c r="Q994" s="657"/>
      <c r="R994" s="704"/>
      <c r="S994" s="3180"/>
    </row>
    <row r="995" spans="7:19" ht="15" customHeight="1">
      <c r="G995" s="1047"/>
      <c r="H995" s="655"/>
      <c r="I995" s="655"/>
      <c r="J995" s="655"/>
      <c r="K995" s="655"/>
      <c r="L995" s="655"/>
      <c r="M995" s="655"/>
      <c r="N995" s="1310"/>
      <c r="O995" s="655"/>
      <c r="P995" s="656"/>
      <c r="Q995" s="657"/>
      <c r="R995" s="704"/>
      <c r="S995" s="3180"/>
    </row>
    <row r="996" spans="7:19" ht="15" customHeight="1">
      <c r="G996" s="1047"/>
      <c r="H996" s="655"/>
      <c r="I996" s="655"/>
      <c r="J996" s="655"/>
      <c r="K996" s="655"/>
      <c r="L996" s="655"/>
      <c r="M996" s="655"/>
      <c r="N996" s="1310"/>
      <c r="O996" s="655"/>
      <c r="P996" s="656"/>
      <c r="Q996" s="657"/>
      <c r="R996" s="704"/>
      <c r="S996" s="3180"/>
    </row>
    <row r="997" spans="7:19" ht="15" customHeight="1">
      <c r="G997" s="1047"/>
      <c r="H997" s="655"/>
      <c r="I997" s="655"/>
      <c r="J997" s="655"/>
      <c r="K997" s="655"/>
      <c r="L997" s="655"/>
      <c r="M997" s="655"/>
      <c r="N997" s="1310"/>
      <c r="O997" s="655"/>
      <c r="P997" s="656"/>
      <c r="Q997" s="657"/>
      <c r="R997" s="704"/>
      <c r="S997" s="3180"/>
    </row>
    <row r="998" spans="7:19" ht="15" customHeight="1">
      <c r="G998" s="1047"/>
      <c r="H998" s="655"/>
      <c r="I998" s="655"/>
      <c r="J998" s="655"/>
      <c r="K998" s="655"/>
      <c r="L998" s="655"/>
      <c r="M998" s="655"/>
      <c r="N998" s="1310"/>
      <c r="O998" s="655"/>
      <c r="P998" s="656"/>
      <c r="Q998" s="657"/>
      <c r="R998" s="704"/>
      <c r="S998" s="3180"/>
    </row>
    <row r="999" spans="7:19" ht="15" customHeight="1">
      <c r="G999" s="1047"/>
      <c r="H999" s="655"/>
      <c r="I999" s="655"/>
      <c r="J999" s="655"/>
      <c r="K999" s="655"/>
      <c r="L999" s="655"/>
      <c r="M999" s="655"/>
      <c r="N999" s="1310"/>
      <c r="O999" s="655"/>
      <c r="P999" s="656"/>
      <c r="Q999" s="657"/>
      <c r="R999" s="704"/>
      <c r="S999" s="3180"/>
    </row>
    <row r="1000" spans="7:19" ht="15" customHeight="1">
      <c r="G1000" s="1047"/>
      <c r="H1000" s="655"/>
      <c r="I1000" s="655"/>
      <c r="J1000" s="655"/>
      <c r="K1000" s="655"/>
      <c r="L1000" s="655"/>
      <c r="M1000" s="655"/>
      <c r="N1000" s="1310"/>
      <c r="O1000" s="655"/>
      <c r="P1000" s="656"/>
      <c r="Q1000" s="657"/>
      <c r="R1000" s="704"/>
      <c r="S1000" s="3180"/>
    </row>
    <row r="1001" spans="7:19" ht="15" customHeight="1">
      <c r="G1001" s="1047"/>
      <c r="H1001" s="655"/>
      <c r="I1001" s="655"/>
      <c r="J1001" s="655"/>
      <c r="K1001" s="655"/>
      <c r="L1001" s="655"/>
      <c r="M1001" s="655"/>
      <c r="N1001" s="1310"/>
      <c r="O1001" s="655"/>
      <c r="P1001" s="656"/>
      <c r="Q1001" s="657"/>
      <c r="R1001" s="704"/>
      <c r="S1001" s="3180"/>
    </row>
    <row r="1002" spans="7:19" ht="15" customHeight="1">
      <c r="G1002" s="1047"/>
      <c r="H1002" s="655"/>
      <c r="I1002" s="655"/>
      <c r="J1002" s="655"/>
      <c r="K1002" s="655"/>
      <c r="L1002" s="655"/>
      <c r="M1002" s="655"/>
      <c r="N1002" s="1310"/>
      <c r="O1002" s="655"/>
      <c r="P1002" s="656"/>
      <c r="Q1002" s="657"/>
      <c r="R1002" s="704"/>
      <c r="S1002" s="3180"/>
    </row>
    <row r="1003" spans="7:19" ht="15" customHeight="1">
      <c r="G1003" s="1047"/>
      <c r="H1003" s="655"/>
      <c r="I1003" s="655"/>
      <c r="J1003" s="655"/>
      <c r="K1003" s="655"/>
      <c r="L1003" s="655"/>
      <c r="M1003" s="655"/>
      <c r="N1003" s="1310"/>
      <c r="O1003" s="655"/>
      <c r="P1003" s="656"/>
      <c r="Q1003" s="657"/>
      <c r="R1003" s="704"/>
      <c r="S1003" s="3180"/>
    </row>
    <row r="1004" spans="7:19" ht="15" customHeight="1">
      <c r="G1004" s="1047"/>
      <c r="H1004" s="655"/>
      <c r="I1004" s="655"/>
      <c r="J1004" s="655"/>
      <c r="K1004" s="655"/>
      <c r="L1004" s="655"/>
      <c r="M1004" s="655"/>
      <c r="N1004" s="1310"/>
      <c r="O1004" s="655"/>
      <c r="P1004" s="656"/>
      <c r="Q1004" s="657"/>
      <c r="R1004" s="704"/>
      <c r="S1004" s="3180"/>
    </row>
    <row r="1005" spans="7:19" ht="15" customHeight="1">
      <c r="G1005" s="1047"/>
      <c r="H1005" s="655"/>
      <c r="I1005" s="655"/>
      <c r="J1005" s="655"/>
      <c r="K1005" s="655"/>
      <c r="L1005" s="655"/>
      <c r="M1005" s="655"/>
      <c r="N1005" s="1310"/>
      <c r="O1005" s="655"/>
      <c r="P1005" s="656"/>
      <c r="Q1005" s="657"/>
      <c r="R1005" s="704"/>
      <c r="S1005" s="3180"/>
    </row>
    <row r="1006" spans="7:19" ht="15" customHeight="1">
      <c r="G1006" s="1047"/>
      <c r="H1006" s="655"/>
      <c r="I1006" s="655"/>
      <c r="J1006" s="655"/>
      <c r="K1006" s="655"/>
      <c r="L1006" s="655"/>
      <c r="M1006" s="655"/>
      <c r="N1006" s="1310"/>
      <c r="O1006" s="655"/>
      <c r="P1006" s="656"/>
      <c r="Q1006" s="657"/>
      <c r="R1006" s="704"/>
      <c r="S1006" s="3180"/>
    </row>
    <row r="1007" spans="7:19" ht="15" customHeight="1">
      <c r="G1007" s="1047"/>
      <c r="H1007" s="655"/>
      <c r="I1007" s="655"/>
      <c r="J1007" s="655"/>
      <c r="K1007" s="655"/>
      <c r="L1007" s="655"/>
      <c r="M1007" s="655"/>
      <c r="N1007" s="1310"/>
      <c r="O1007" s="655"/>
      <c r="P1007" s="656"/>
      <c r="Q1007" s="657"/>
      <c r="R1007" s="704"/>
      <c r="S1007" s="3180"/>
    </row>
    <row r="1008" spans="7:19" ht="15" customHeight="1">
      <c r="G1008" s="1047"/>
      <c r="H1008" s="655"/>
      <c r="I1008" s="655"/>
      <c r="J1008" s="655"/>
      <c r="K1008" s="655"/>
      <c r="L1008" s="655"/>
      <c r="M1008" s="655"/>
      <c r="N1008" s="1310"/>
      <c r="O1008" s="655"/>
      <c r="P1008" s="656"/>
      <c r="Q1008" s="657"/>
      <c r="R1008" s="704"/>
      <c r="S1008" s="3180"/>
    </row>
    <row r="1009" spans="7:19" ht="15" customHeight="1">
      <c r="G1009" s="1047"/>
      <c r="H1009" s="655"/>
      <c r="I1009" s="655"/>
      <c r="J1009" s="655"/>
      <c r="K1009" s="655"/>
      <c r="L1009" s="655"/>
      <c r="M1009" s="655"/>
      <c r="N1009" s="1310"/>
      <c r="O1009" s="655"/>
      <c r="P1009" s="656"/>
      <c r="Q1009" s="657"/>
      <c r="R1009" s="704"/>
      <c r="S1009" s="3180"/>
    </row>
    <row r="1010" spans="7:19" ht="15" customHeight="1">
      <c r="G1010" s="1047"/>
      <c r="H1010" s="655"/>
      <c r="I1010" s="655"/>
      <c r="J1010" s="655"/>
      <c r="K1010" s="655"/>
      <c r="L1010" s="655"/>
      <c r="M1010" s="655"/>
      <c r="N1010" s="1310"/>
      <c r="O1010" s="655"/>
      <c r="P1010" s="656"/>
      <c r="Q1010" s="657"/>
      <c r="R1010" s="704"/>
      <c r="S1010" s="3180"/>
    </row>
    <row r="1011" spans="7:19" ht="15" customHeight="1">
      <c r="G1011" s="1047"/>
      <c r="H1011" s="655"/>
      <c r="I1011" s="655"/>
      <c r="J1011" s="655"/>
      <c r="K1011" s="655"/>
      <c r="L1011" s="655"/>
      <c r="M1011" s="655"/>
      <c r="N1011" s="1310"/>
      <c r="O1011" s="655"/>
      <c r="P1011" s="656"/>
      <c r="Q1011" s="657"/>
      <c r="R1011" s="704"/>
      <c r="S1011" s="3180"/>
    </row>
    <row r="1012" spans="7:19" ht="15" customHeight="1">
      <c r="G1012" s="1047"/>
      <c r="H1012" s="655"/>
      <c r="I1012" s="655"/>
      <c r="J1012" s="655"/>
      <c r="K1012" s="655"/>
      <c r="L1012" s="655"/>
      <c r="M1012" s="655"/>
      <c r="N1012" s="1310"/>
      <c r="O1012" s="655"/>
      <c r="P1012" s="656"/>
      <c r="Q1012" s="657"/>
      <c r="R1012" s="704"/>
      <c r="S1012" s="3180"/>
    </row>
    <row r="1013" spans="7:19" ht="15" customHeight="1">
      <c r="G1013" s="1047"/>
      <c r="H1013" s="655"/>
      <c r="I1013" s="655"/>
      <c r="J1013" s="655"/>
      <c r="K1013" s="655"/>
      <c r="L1013" s="655"/>
      <c r="M1013" s="655"/>
      <c r="N1013" s="1310"/>
      <c r="O1013" s="655"/>
      <c r="P1013" s="656"/>
      <c r="Q1013" s="657"/>
      <c r="R1013" s="704"/>
      <c r="S1013" s="3180"/>
    </row>
    <row r="1014" spans="7:19" ht="15" customHeight="1">
      <c r="G1014" s="1047"/>
      <c r="H1014" s="655"/>
      <c r="I1014" s="655"/>
      <c r="J1014" s="655"/>
      <c r="K1014" s="655"/>
      <c r="L1014" s="655"/>
      <c r="M1014" s="655"/>
      <c r="N1014" s="1310"/>
      <c r="O1014" s="655"/>
      <c r="P1014" s="656"/>
      <c r="Q1014" s="657"/>
      <c r="R1014" s="704"/>
      <c r="S1014" s="3180"/>
    </row>
    <row r="1015" spans="7:19" ht="15" customHeight="1">
      <c r="G1015" s="1047"/>
      <c r="H1015" s="655"/>
      <c r="I1015" s="655"/>
      <c r="J1015" s="655"/>
      <c r="K1015" s="655"/>
      <c r="L1015" s="655"/>
      <c r="M1015" s="655"/>
      <c r="N1015" s="1310"/>
      <c r="O1015" s="655"/>
      <c r="P1015" s="656"/>
      <c r="Q1015" s="657"/>
      <c r="R1015" s="704"/>
      <c r="S1015" s="3180"/>
    </row>
    <row r="1016" spans="7:19" ht="15" customHeight="1">
      <c r="G1016" s="1047"/>
      <c r="H1016" s="655"/>
      <c r="I1016" s="655"/>
      <c r="J1016" s="655"/>
      <c r="K1016" s="655"/>
      <c r="L1016" s="655"/>
      <c r="M1016" s="655"/>
      <c r="N1016" s="1310"/>
      <c r="O1016" s="655"/>
      <c r="P1016" s="656"/>
      <c r="Q1016" s="657"/>
      <c r="R1016" s="704"/>
      <c r="S1016" s="3180"/>
    </row>
    <row r="1017" spans="7:19" ht="15" customHeight="1">
      <c r="G1017" s="1047"/>
      <c r="H1017" s="655"/>
      <c r="I1017" s="655"/>
      <c r="J1017" s="655"/>
      <c r="K1017" s="655"/>
      <c r="L1017" s="655"/>
      <c r="M1017" s="655"/>
      <c r="N1017" s="1310"/>
      <c r="O1017" s="655"/>
      <c r="P1017" s="656"/>
      <c r="Q1017" s="657"/>
      <c r="R1017" s="704"/>
      <c r="S1017" s="3180"/>
    </row>
    <row r="1018" spans="7:19" ht="15" customHeight="1">
      <c r="G1018" s="1047"/>
      <c r="H1018" s="655"/>
      <c r="I1018" s="655"/>
      <c r="J1018" s="655"/>
      <c r="K1018" s="655"/>
      <c r="L1018" s="655"/>
      <c r="M1018" s="655"/>
      <c r="N1018" s="1310"/>
      <c r="O1018" s="655"/>
      <c r="P1018" s="656"/>
      <c r="Q1018" s="657"/>
      <c r="R1018" s="704"/>
      <c r="S1018" s="3180"/>
    </row>
    <row r="1019" spans="7:19" ht="15" customHeight="1">
      <c r="G1019" s="1047"/>
      <c r="H1019" s="655"/>
      <c r="I1019" s="655"/>
      <c r="J1019" s="655"/>
      <c r="K1019" s="655"/>
      <c r="L1019" s="655"/>
      <c r="M1019" s="655"/>
      <c r="N1019" s="1310"/>
      <c r="O1019" s="655"/>
      <c r="P1019" s="656"/>
      <c r="Q1019" s="657"/>
      <c r="R1019" s="704"/>
      <c r="S1019" s="3180"/>
    </row>
    <row r="1020" spans="7:19" ht="15" customHeight="1">
      <c r="G1020" s="1047"/>
      <c r="H1020" s="655"/>
      <c r="I1020" s="655"/>
      <c r="J1020" s="655"/>
      <c r="K1020" s="655"/>
      <c r="L1020" s="655"/>
      <c r="M1020" s="655"/>
      <c r="N1020" s="1310"/>
      <c r="O1020" s="655"/>
      <c r="P1020" s="656"/>
      <c r="Q1020" s="657"/>
      <c r="R1020" s="704"/>
      <c r="S1020" s="3180"/>
    </row>
    <row r="1021" spans="7:19" ht="15" customHeight="1">
      <c r="G1021" s="1047"/>
      <c r="H1021" s="655"/>
      <c r="I1021" s="655"/>
      <c r="J1021" s="655"/>
      <c r="K1021" s="655"/>
      <c r="L1021" s="655"/>
      <c r="M1021" s="655"/>
      <c r="N1021" s="1310"/>
      <c r="O1021" s="655"/>
      <c r="P1021" s="656"/>
      <c r="Q1021" s="657"/>
      <c r="R1021" s="704"/>
      <c r="S1021" s="3180"/>
    </row>
    <row r="1022" spans="7:19" ht="15" customHeight="1">
      <c r="G1022" s="1047"/>
      <c r="H1022" s="655"/>
      <c r="I1022" s="655"/>
      <c r="J1022" s="655"/>
      <c r="K1022" s="655"/>
      <c r="L1022" s="655"/>
      <c r="M1022" s="655"/>
      <c r="N1022" s="1310"/>
      <c r="O1022" s="655"/>
      <c r="P1022" s="656"/>
      <c r="Q1022" s="657"/>
      <c r="R1022" s="704"/>
      <c r="S1022" s="3180"/>
    </row>
    <row r="1023" spans="7:19" ht="15" customHeight="1">
      <c r="G1023" s="1047"/>
      <c r="H1023" s="655"/>
      <c r="I1023" s="655"/>
      <c r="J1023" s="655"/>
      <c r="K1023" s="655"/>
      <c r="L1023" s="655"/>
      <c r="M1023" s="655"/>
      <c r="N1023" s="1310"/>
      <c r="O1023" s="655"/>
      <c r="P1023" s="656"/>
      <c r="Q1023" s="657"/>
      <c r="R1023" s="704"/>
      <c r="S1023" s="3180"/>
    </row>
    <row r="1024" spans="7:19" ht="15" customHeight="1">
      <c r="G1024" s="1047"/>
      <c r="H1024" s="655"/>
      <c r="I1024" s="655"/>
      <c r="J1024" s="655"/>
      <c r="K1024" s="655"/>
      <c r="L1024" s="655"/>
      <c r="M1024" s="655"/>
      <c r="N1024" s="1310"/>
      <c r="O1024" s="655"/>
      <c r="P1024" s="656"/>
      <c r="Q1024" s="657"/>
      <c r="R1024" s="704"/>
      <c r="S1024" s="3180"/>
    </row>
    <row r="1025" spans="7:19" ht="15" customHeight="1">
      <c r="G1025" s="1047"/>
      <c r="H1025" s="655"/>
      <c r="I1025" s="655"/>
      <c r="J1025" s="655"/>
      <c r="K1025" s="655"/>
      <c r="L1025" s="655"/>
      <c r="M1025" s="655"/>
      <c r="N1025" s="1310"/>
      <c r="O1025" s="655"/>
      <c r="P1025" s="656"/>
      <c r="Q1025" s="657"/>
      <c r="R1025" s="704"/>
      <c r="S1025" s="3180"/>
    </row>
    <row r="1026" spans="7:19" ht="15" customHeight="1">
      <c r="G1026" s="1047"/>
      <c r="H1026" s="655"/>
      <c r="I1026" s="655"/>
      <c r="J1026" s="655"/>
      <c r="K1026" s="655"/>
      <c r="L1026" s="655"/>
      <c r="M1026" s="655"/>
      <c r="N1026" s="1310"/>
      <c r="O1026" s="655"/>
      <c r="P1026" s="656"/>
      <c r="Q1026" s="657"/>
      <c r="R1026" s="704"/>
      <c r="S1026" s="3180"/>
    </row>
    <row r="1027" spans="7:19" ht="15" customHeight="1">
      <c r="G1027" s="1047"/>
      <c r="H1027" s="655"/>
      <c r="I1027" s="655"/>
      <c r="J1027" s="655"/>
      <c r="K1027" s="655"/>
      <c r="L1027" s="655"/>
      <c r="M1027" s="655"/>
      <c r="N1027" s="1310"/>
      <c r="O1027" s="655"/>
      <c r="P1027" s="656"/>
      <c r="Q1027" s="657"/>
      <c r="R1027" s="704"/>
      <c r="S1027" s="3180"/>
    </row>
    <row r="1028" spans="7:19" ht="15" customHeight="1">
      <c r="G1028" s="1047"/>
      <c r="H1028" s="655"/>
      <c r="I1028" s="655"/>
      <c r="J1028" s="655"/>
      <c r="K1028" s="655"/>
      <c r="L1028" s="655"/>
      <c r="M1028" s="655"/>
      <c r="N1028" s="1310"/>
      <c r="O1028" s="655"/>
      <c r="P1028" s="656"/>
      <c r="Q1028" s="657"/>
      <c r="R1028" s="704"/>
      <c r="S1028" s="3180"/>
    </row>
    <row r="1029" spans="7:19" ht="15" customHeight="1">
      <c r="G1029" s="1047"/>
      <c r="H1029" s="655"/>
      <c r="I1029" s="655"/>
      <c r="J1029" s="655"/>
      <c r="K1029" s="655"/>
      <c r="L1029" s="655"/>
      <c r="M1029" s="655"/>
      <c r="N1029" s="1310"/>
      <c r="O1029" s="655"/>
      <c r="P1029" s="656"/>
      <c r="Q1029" s="657"/>
      <c r="R1029" s="704"/>
      <c r="S1029" s="3180"/>
    </row>
    <row r="1030" spans="7:19" ht="15" customHeight="1">
      <c r="G1030" s="1047"/>
      <c r="H1030" s="655"/>
      <c r="I1030" s="655"/>
      <c r="J1030" s="655"/>
      <c r="K1030" s="655"/>
      <c r="L1030" s="655"/>
      <c r="M1030" s="655"/>
      <c r="N1030" s="1310"/>
      <c r="O1030" s="655"/>
      <c r="P1030" s="656"/>
      <c r="Q1030" s="657"/>
      <c r="R1030" s="704"/>
      <c r="S1030" s="3180"/>
    </row>
    <row r="1031" spans="7:19" ht="15" customHeight="1">
      <c r="G1031" s="1047"/>
      <c r="H1031" s="655"/>
      <c r="I1031" s="655"/>
      <c r="J1031" s="655"/>
      <c r="K1031" s="655"/>
      <c r="L1031" s="655"/>
      <c r="M1031" s="655"/>
      <c r="N1031" s="1310"/>
      <c r="O1031" s="655"/>
      <c r="P1031" s="656"/>
      <c r="Q1031" s="657"/>
      <c r="R1031" s="704"/>
      <c r="S1031" s="3180"/>
    </row>
    <row r="1032" spans="7:19" ht="15" customHeight="1">
      <c r="G1032" s="1047"/>
      <c r="H1032" s="655"/>
      <c r="I1032" s="655"/>
      <c r="J1032" s="655"/>
      <c r="K1032" s="655"/>
      <c r="L1032" s="655"/>
      <c r="M1032" s="655"/>
      <c r="N1032" s="1310"/>
      <c r="O1032" s="655"/>
      <c r="P1032" s="656"/>
      <c r="Q1032" s="657"/>
      <c r="R1032" s="704"/>
      <c r="S1032" s="3180"/>
    </row>
    <row r="1033" spans="7:19" ht="15" customHeight="1">
      <c r="G1033" s="1047"/>
      <c r="H1033" s="655"/>
      <c r="I1033" s="655"/>
      <c r="J1033" s="655"/>
      <c r="K1033" s="655"/>
      <c r="L1033" s="655"/>
      <c r="M1033" s="655"/>
      <c r="N1033" s="1310"/>
      <c r="O1033" s="655"/>
      <c r="P1033" s="656"/>
      <c r="Q1033" s="657"/>
      <c r="R1033" s="704"/>
      <c r="S1033" s="3180"/>
    </row>
    <row r="1034" spans="7:19" ht="15" customHeight="1">
      <c r="G1034" s="1047"/>
      <c r="H1034" s="655"/>
      <c r="I1034" s="655"/>
      <c r="J1034" s="655"/>
      <c r="K1034" s="655"/>
      <c r="L1034" s="655"/>
      <c r="M1034" s="655"/>
      <c r="N1034" s="1310"/>
      <c r="O1034" s="655"/>
      <c r="P1034" s="656"/>
      <c r="Q1034" s="657"/>
      <c r="R1034" s="704"/>
      <c r="S1034" s="3180"/>
    </row>
    <row r="1035" spans="7:19" ht="15" customHeight="1">
      <c r="G1035" s="1047"/>
      <c r="H1035" s="655"/>
      <c r="I1035" s="655"/>
      <c r="J1035" s="655"/>
      <c r="K1035" s="655"/>
      <c r="L1035" s="655"/>
      <c r="M1035" s="655"/>
      <c r="N1035" s="1310"/>
      <c r="O1035" s="655"/>
      <c r="P1035" s="656"/>
      <c r="Q1035" s="657"/>
      <c r="R1035" s="704"/>
      <c r="S1035" s="3180"/>
    </row>
    <row r="1036" spans="7:19" ht="15" customHeight="1">
      <c r="G1036" s="1047"/>
      <c r="H1036" s="655"/>
      <c r="I1036" s="655"/>
      <c r="J1036" s="655"/>
      <c r="K1036" s="655"/>
      <c r="L1036" s="655"/>
      <c r="M1036" s="655"/>
      <c r="N1036" s="1310"/>
      <c r="O1036" s="655"/>
      <c r="P1036" s="656"/>
      <c r="Q1036" s="657"/>
      <c r="R1036" s="704"/>
      <c r="S1036" s="3180"/>
    </row>
    <row r="1037" spans="7:19" ht="15" customHeight="1">
      <c r="G1037" s="1047"/>
      <c r="H1037" s="655"/>
      <c r="I1037" s="655"/>
      <c r="J1037" s="655"/>
      <c r="K1037" s="655"/>
      <c r="L1037" s="655"/>
      <c r="M1037" s="655"/>
      <c r="N1037" s="1310"/>
      <c r="O1037" s="655"/>
      <c r="P1037" s="656"/>
      <c r="Q1037" s="657"/>
      <c r="R1037" s="704"/>
      <c r="S1037" s="3180"/>
    </row>
    <row r="1038" spans="7:19" ht="15" customHeight="1">
      <c r="G1038" s="1047"/>
      <c r="H1038" s="655"/>
      <c r="I1038" s="655"/>
      <c r="J1038" s="655"/>
      <c r="K1038" s="655"/>
      <c r="L1038" s="655"/>
      <c r="M1038" s="655"/>
      <c r="N1038" s="1310"/>
      <c r="O1038" s="655"/>
      <c r="P1038" s="656"/>
      <c r="Q1038" s="657"/>
      <c r="R1038" s="704"/>
      <c r="S1038" s="3180"/>
    </row>
    <row r="1039" spans="7:19" ht="15" customHeight="1">
      <c r="G1039" s="1047"/>
      <c r="H1039" s="655"/>
      <c r="I1039" s="655"/>
      <c r="J1039" s="655"/>
      <c r="K1039" s="655"/>
      <c r="L1039" s="655"/>
      <c r="M1039" s="655"/>
      <c r="N1039" s="1310"/>
      <c r="O1039" s="655"/>
      <c r="P1039" s="656"/>
      <c r="Q1039" s="657"/>
      <c r="R1039" s="704"/>
      <c r="S1039" s="3180"/>
    </row>
    <row r="1040" spans="7:19" ht="15" customHeight="1">
      <c r="G1040" s="1047"/>
      <c r="H1040" s="655"/>
      <c r="I1040" s="655"/>
      <c r="J1040" s="655"/>
      <c r="K1040" s="655"/>
      <c r="L1040" s="655"/>
      <c r="M1040" s="655"/>
      <c r="N1040" s="1310"/>
      <c r="O1040" s="655"/>
      <c r="P1040" s="656"/>
      <c r="Q1040" s="657"/>
      <c r="R1040" s="704"/>
      <c r="S1040" s="3180"/>
    </row>
    <row r="1041" spans="7:19" ht="15" customHeight="1">
      <c r="G1041" s="1047"/>
      <c r="H1041" s="655"/>
      <c r="I1041" s="655"/>
      <c r="J1041" s="655"/>
      <c r="K1041" s="655"/>
      <c r="L1041" s="655"/>
      <c r="M1041" s="655"/>
      <c r="N1041" s="1310"/>
      <c r="O1041" s="655"/>
      <c r="P1041" s="656"/>
      <c r="Q1041" s="657"/>
      <c r="R1041" s="704"/>
      <c r="S1041" s="3180"/>
    </row>
    <row r="1042" spans="7:19" ht="15" customHeight="1">
      <c r="G1042" s="1047"/>
      <c r="H1042" s="655"/>
      <c r="I1042" s="655"/>
      <c r="J1042" s="655"/>
      <c r="K1042" s="655"/>
      <c r="L1042" s="655"/>
      <c r="M1042" s="655"/>
      <c r="N1042" s="1310"/>
      <c r="O1042" s="655"/>
      <c r="P1042" s="656"/>
      <c r="Q1042" s="657"/>
      <c r="R1042" s="704"/>
      <c r="S1042" s="3180"/>
    </row>
    <row r="1043" spans="7:19" ht="15" customHeight="1">
      <c r="G1043" s="1047"/>
      <c r="H1043" s="655"/>
      <c r="I1043" s="655"/>
      <c r="J1043" s="655"/>
      <c r="K1043" s="655"/>
      <c r="L1043" s="655"/>
      <c r="M1043" s="655"/>
      <c r="N1043" s="1310"/>
      <c r="O1043" s="655"/>
      <c r="P1043" s="656"/>
      <c r="Q1043" s="657"/>
      <c r="R1043" s="704"/>
      <c r="S1043" s="3180"/>
    </row>
    <row r="1044" spans="7:19" ht="15" customHeight="1">
      <c r="G1044" s="1047"/>
      <c r="H1044" s="655"/>
      <c r="I1044" s="655"/>
      <c r="J1044" s="655"/>
      <c r="K1044" s="655"/>
      <c r="L1044" s="655"/>
      <c r="M1044" s="655"/>
      <c r="N1044" s="1310"/>
      <c r="O1044" s="655"/>
      <c r="P1044" s="656"/>
      <c r="Q1044" s="657"/>
      <c r="R1044" s="704"/>
      <c r="S1044" s="3180"/>
    </row>
    <row r="1045" spans="7:19" ht="15" customHeight="1">
      <c r="G1045" s="1047"/>
      <c r="H1045" s="655"/>
      <c r="I1045" s="655"/>
      <c r="J1045" s="655"/>
      <c r="K1045" s="655"/>
      <c r="L1045" s="655"/>
      <c r="M1045" s="655"/>
      <c r="N1045" s="1310"/>
      <c r="O1045" s="655"/>
      <c r="P1045" s="656"/>
      <c r="Q1045" s="657"/>
      <c r="R1045" s="704"/>
      <c r="S1045" s="3180"/>
    </row>
    <row r="1046" spans="7:19" ht="15" customHeight="1">
      <c r="G1046" s="1047"/>
      <c r="H1046" s="655"/>
      <c r="I1046" s="655"/>
      <c r="J1046" s="655"/>
      <c r="K1046" s="655"/>
      <c r="L1046" s="655"/>
      <c r="M1046" s="655"/>
      <c r="N1046" s="1310"/>
      <c r="O1046" s="655"/>
      <c r="P1046" s="656"/>
      <c r="Q1046" s="657"/>
      <c r="R1046" s="704"/>
      <c r="S1046" s="3180"/>
    </row>
    <row r="1047" spans="7:19" ht="15" customHeight="1">
      <c r="G1047" s="1047"/>
      <c r="H1047" s="655"/>
      <c r="I1047" s="655"/>
      <c r="J1047" s="655"/>
      <c r="K1047" s="655"/>
      <c r="L1047" s="655"/>
      <c r="M1047" s="655"/>
      <c r="N1047" s="1310"/>
      <c r="O1047" s="655"/>
      <c r="P1047" s="656"/>
      <c r="Q1047" s="657"/>
      <c r="R1047" s="704"/>
      <c r="S1047" s="3180"/>
    </row>
    <row r="1048" spans="7:19" ht="15" customHeight="1">
      <c r="G1048" s="1047"/>
      <c r="H1048" s="655"/>
      <c r="I1048" s="655"/>
      <c r="J1048" s="655"/>
      <c r="K1048" s="655"/>
      <c r="L1048" s="655"/>
      <c r="M1048" s="655"/>
      <c r="N1048" s="1310"/>
      <c r="O1048" s="655"/>
      <c r="P1048" s="656"/>
      <c r="Q1048" s="657"/>
      <c r="R1048" s="704"/>
      <c r="S1048" s="3180"/>
    </row>
    <row r="1049" spans="7:19" ht="15" customHeight="1">
      <c r="G1049" s="1047"/>
      <c r="H1049" s="655"/>
      <c r="I1049" s="655"/>
      <c r="J1049" s="655"/>
      <c r="K1049" s="655"/>
      <c r="L1049" s="655"/>
      <c r="M1049" s="655"/>
      <c r="N1049" s="1310"/>
      <c r="O1049" s="655"/>
      <c r="P1049" s="656"/>
      <c r="Q1049" s="657"/>
      <c r="R1049" s="704"/>
      <c r="S1049" s="3180"/>
    </row>
    <row r="1050" spans="7:19" ht="15" customHeight="1">
      <c r="G1050" s="1047"/>
      <c r="H1050" s="655"/>
      <c r="I1050" s="655"/>
      <c r="J1050" s="655"/>
      <c r="K1050" s="655"/>
      <c r="L1050" s="655"/>
      <c r="M1050" s="655"/>
      <c r="N1050" s="1310"/>
      <c r="O1050" s="655"/>
      <c r="P1050" s="656"/>
      <c r="Q1050" s="657"/>
      <c r="R1050" s="704"/>
      <c r="S1050" s="3180"/>
    </row>
    <row r="1051" spans="7:19" ht="15" customHeight="1">
      <c r="G1051" s="1047"/>
      <c r="H1051" s="655"/>
      <c r="I1051" s="655"/>
      <c r="J1051" s="655"/>
      <c r="K1051" s="655"/>
      <c r="L1051" s="655"/>
      <c r="M1051" s="655"/>
      <c r="N1051" s="1310"/>
      <c r="O1051" s="655"/>
      <c r="P1051" s="656"/>
      <c r="Q1051" s="657"/>
      <c r="R1051" s="704"/>
      <c r="S1051" s="3180"/>
    </row>
    <row r="1052" spans="7:19" ht="15" customHeight="1">
      <c r="G1052" s="1047"/>
      <c r="H1052" s="655"/>
      <c r="I1052" s="655"/>
      <c r="J1052" s="655"/>
      <c r="K1052" s="655"/>
      <c r="L1052" s="655"/>
      <c r="M1052" s="655"/>
      <c r="N1052" s="1310"/>
      <c r="O1052" s="655"/>
      <c r="P1052" s="656"/>
      <c r="Q1052" s="657"/>
      <c r="R1052" s="704"/>
      <c r="S1052" s="3180"/>
    </row>
    <row r="1053" spans="7:19" ht="15" customHeight="1">
      <c r="G1053" s="1047"/>
      <c r="H1053" s="655"/>
      <c r="I1053" s="655"/>
      <c r="J1053" s="655"/>
      <c r="K1053" s="655"/>
      <c r="L1053" s="655"/>
      <c r="M1053" s="655"/>
      <c r="N1053" s="1310"/>
      <c r="O1053" s="655"/>
      <c r="P1053" s="656"/>
      <c r="Q1053" s="657"/>
      <c r="R1053" s="704"/>
      <c r="S1053" s="3180"/>
    </row>
    <row r="1054" spans="7:19" ht="15" customHeight="1">
      <c r="G1054" s="1047"/>
      <c r="H1054" s="655"/>
      <c r="I1054" s="655"/>
      <c r="J1054" s="655"/>
      <c r="K1054" s="655"/>
      <c r="L1054" s="655"/>
      <c r="M1054" s="655"/>
      <c r="N1054" s="1310"/>
      <c r="O1054" s="655"/>
      <c r="P1054" s="656"/>
      <c r="Q1054" s="657"/>
      <c r="R1054" s="704"/>
      <c r="S1054" s="3180"/>
    </row>
    <row r="1055" spans="7:19" ht="15" customHeight="1">
      <c r="G1055" s="1047"/>
      <c r="H1055" s="655"/>
      <c r="I1055" s="655"/>
      <c r="J1055" s="655"/>
      <c r="K1055" s="655"/>
      <c r="L1055" s="655"/>
      <c r="M1055" s="655"/>
      <c r="N1055" s="1310"/>
      <c r="O1055" s="655"/>
      <c r="P1055" s="656"/>
      <c r="Q1055" s="657"/>
      <c r="R1055" s="704"/>
      <c r="S1055" s="3180"/>
    </row>
    <row r="1056" spans="7:19" ht="15" customHeight="1">
      <c r="G1056" s="1047"/>
      <c r="H1056" s="655"/>
      <c r="I1056" s="655"/>
      <c r="J1056" s="655"/>
      <c r="K1056" s="655"/>
      <c r="L1056" s="655"/>
      <c r="M1056" s="655"/>
      <c r="N1056" s="1310"/>
      <c r="O1056" s="655"/>
      <c r="P1056" s="656"/>
      <c r="Q1056" s="657"/>
      <c r="R1056" s="704"/>
      <c r="S1056" s="3180"/>
    </row>
    <row r="1057" spans="7:19" ht="15" customHeight="1">
      <c r="G1057" s="1047"/>
      <c r="H1057" s="655"/>
      <c r="I1057" s="655"/>
      <c r="J1057" s="655"/>
      <c r="K1057" s="655"/>
      <c r="L1057" s="655"/>
      <c r="M1057" s="655"/>
      <c r="N1057" s="1310"/>
      <c r="O1057" s="655"/>
      <c r="P1057" s="656"/>
      <c r="Q1057" s="657"/>
      <c r="R1057" s="704"/>
      <c r="S1057" s="3180"/>
    </row>
    <row r="1058" spans="7:19" ht="15" customHeight="1">
      <c r="G1058" s="1047"/>
      <c r="H1058" s="655"/>
      <c r="I1058" s="655"/>
      <c r="J1058" s="655"/>
      <c r="K1058" s="655"/>
      <c r="L1058" s="655"/>
      <c r="M1058" s="655"/>
      <c r="N1058" s="1310"/>
      <c r="O1058" s="655"/>
      <c r="P1058" s="656"/>
      <c r="Q1058" s="657"/>
      <c r="R1058" s="704"/>
      <c r="S1058" s="3180"/>
    </row>
    <row r="1059" spans="7:19" ht="15" customHeight="1">
      <c r="G1059" s="1047"/>
      <c r="H1059" s="655"/>
      <c r="I1059" s="655"/>
      <c r="J1059" s="655"/>
      <c r="K1059" s="655"/>
      <c r="L1059" s="655"/>
      <c r="M1059" s="655"/>
      <c r="N1059" s="1310"/>
      <c r="O1059" s="655"/>
      <c r="P1059" s="656"/>
      <c r="Q1059" s="657"/>
      <c r="R1059" s="704"/>
      <c r="S1059" s="3180"/>
    </row>
    <row r="1060" spans="7:19" ht="15" customHeight="1">
      <c r="G1060" s="1047"/>
      <c r="H1060" s="655"/>
      <c r="I1060" s="655"/>
      <c r="J1060" s="655"/>
      <c r="K1060" s="655"/>
      <c r="L1060" s="655"/>
      <c r="M1060" s="655"/>
      <c r="N1060" s="1310"/>
      <c r="O1060" s="655"/>
      <c r="P1060" s="656"/>
      <c r="Q1060" s="657"/>
      <c r="R1060" s="704"/>
      <c r="S1060" s="3180"/>
    </row>
    <row r="1061" spans="7:19" ht="15" customHeight="1">
      <c r="G1061" s="1047"/>
      <c r="H1061" s="655"/>
      <c r="I1061" s="655"/>
      <c r="J1061" s="655"/>
      <c r="K1061" s="655"/>
      <c r="L1061" s="655"/>
      <c r="M1061" s="655"/>
      <c r="N1061" s="1310"/>
      <c r="O1061" s="655"/>
      <c r="P1061" s="656"/>
      <c r="Q1061" s="657"/>
      <c r="R1061" s="704"/>
      <c r="S1061" s="3180"/>
    </row>
    <row r="1062" spans="7:19" ht="15" customHeight="1">
      <c r="G1062" s="1047"/>
      <c r="H1062" s="655"/>
      <c r="I1062" s="655"/>
      <c r="J1062" s="655"/>
      <c r="K1062" s="655"/>
      <c r="L1062" s="655"/>
      <c r="M1062" s="655"/>
      <c r="N1062" s="1310"/>
      <c r="O1062" s="655"/>
      <c r="P1062" s="656"/>
      <c r="Q1062" s="657"/>
      <c r="R1062" s="704"/>
      <c r="S1062" s="3180"/>
    </row>
    <row r="1063" spans="7:19" ht="15" customHeight="1">
      <c r="G1063" s="1047"/>
      <c r="H1063" s="655"/>
      <c r="I1063" s="655"/>
      <c r="J1063" s="655"/>
      <c r="K1063" s="655"/>
      <c r="L1063" s="655"/>
      <c r="M1063" s="655"/>
      <c r="N1063" s="1310"/>
      <c r="O1063" s="655"/>
      <c r="P1063" s="656"/>
      <c r="Q1063" s="657"/>
      <c r="R1063" s="704"/>
      <c r="S1063" s="3180"/>
    </row>
    <row r="1064" spans="7:19" ht="15" customHeight="1">
      <c r="G1064" s="1047"/>
      <c r="H1064" s="655"/>
      <c r="I1064" s="655"/>
      <c r="J1064" s="655"/>
      <c r="K1064" s="655"/>
      <c r="L1064" s="655"/>
      <c r="M1064" s="655"/>
      <c r="N1064" s="1310"/>
      <c r="O1064" s="655"/>
      <c r="P1064" s="656"/>
      <c r="Q1064" s="657"/>
      <c r="R1064" s="704"/>
      <c r="S1064" s="3180"/>
    </row>
    <row r="1065" spans="7:19" ht="15" customHeight="1">
      <c r="G1065" s="1047"/>
      <c r="H1065" s="655"/>
      <c r="I1065" s="655"/>
      <c r="J1065" s="655"/>
      <c r="K1065" s="655"/>
      <c r="L1065" s="655"/>
      <c r="M1065" s="655"/>
      <c r="N1065" s="1310"/>
      <c r="O1065" s="655"/>
      <c r="P1065" s="656"/>
      <c r="Q1065" s="657"/>
      <c r="R1065" s="704"/>
      <c r="S1065" s="3180"/>
    </row>
    <row r="1066" spans="7:19" ht="15" customHeight="1">
      <c r="G1066" s="1047"/>
      <c r="H1066" s="655"/>
      <c r="I1066" s="655"/>
      <c r="J1066" s="655"/>
      <c r="K1066" s="655"/>
      <c r="L1066" s="655"/>
      <c r="M1066" s="655"/>
      <c r="N1066" s="1310"/>
      <c r="O1066" s="655"/>
      <c r="P1066" s="656"/>
      <c r="Q1066" s="657"/>
      <c r="R1066" s="704"/>
      <c r="S1066" s="3180"/>
    </row>
    <row r="1067" spans="7:19" ht="15" customHeight="1">
      <c r="G1067" s="1047"/>
      <c r="H1067" s="655"/>
      <c r="I1067" s="655"/>
      <c r="J1067" s="655"/>
      <c r="K1067" s="655"/>
      <c r="L1067" s="655"/>
      <c r="M1067" s="655"/>
      <c r="N1067" s="1310"/>
      <c r="O1067" s="655"/>
      <c r="P1067" s="656"/>
      <c r="Q1067" s="657"/>
      <c r="R1067" s="704"/>
      <c r="S1067" s="3180"/>
    </row>
    <row r="1068" spans="7:19" ht="15" customHeight="1">
      <c r="G1068" s="1047"/>
      <c r="H1068" s="655"/>
      <c r="I1068" s="655"/>
      <c r="J1068" s="655"/>
      <c r="K1068" s="655"/>
      <c r="L1068" s="655"/>
      <c r="M1068" s="655"/>
      <c r="N1068" s="1310"/>
      <c r="O1068" s="655"/>
      <c r="P1068" s="656"/>
      <c r="Q1068" s="657"/>
      <c r="R1068" s="704"/>
      <c r="S1068" s="3180"/>
    </row>
    <row r="1069" spans="7:19" ht="15" customHeight="1">
      <c r="G1069" s="1047"/>
      <c r="H1069" s="655"/>
      <c r="I1069" s="655"/>
      <c r="J1069" s="655"/>
      <c r="K1069" s="655"/>
      <c r="L1069" s="655"/>
      <c r="M1069" s="655"/>
      <c r="N1069" s="1310"/>
      <c r="O1069" s="655"/>
      <c r="P1069" s="656"/>
      <c r="Q1069" s="657"/>
      <c r="R1069" s="704"/>
      <c r="S1069" s="3180"/>
    </row>
    <row r="1070" spans="7:19" ht="15" customHeight="1">
      <c r="G1070" s="1047"/>
      <c r="H1070" s="655"/>
      <c r="I1070" s="655"/>
      <c r="J1070" s="655"/>
      <c r="K1070" s="655"/>
      <c r="L1070" s="655"/>
      <c r="M1070" s="655"/>
      <c r="N1070" s="1310"/>
      <c r="O1070" s="655"/>
      <c r="P1070" s="656"/>
      <c r="Q1070" s="657"/>
      <c r="R1070" s="704"/>
      <c r="S1070" s="3180"/>
    </row>
    <row r="1071" spans="7:19" ht="15" customHeight="1">
      <c r="G1071" s="1047"/>
      <c r="H1071" s="655"/>
      <c r="I1071" s="655"/>
      <c r="J1071" s="655"/>
      <c r="K1071" s="655"/>
      <c r="L1071" s="655"/>
      <c r="M1071" s="655"/>
      <c r="N1071" s="1310"/>
      <c r="O1071" s="655"/>
      <c r="P1071" s="656"/>
      <c r="Q1071" s="657"/>
      <c r="R1071" s="704"/>
      <c r="S1071" s="3180"/>
    </row>
    <row r="1072" spans="7:19" ht="15" customHeight="1">
      <c r="G1072" s="1047"/>
      <c r="H1072" s="655"/>
      <c r="I1072" s="655"/>
      <c r="J1072" s="655"/>
      <c r="K1072" s="655"/>
      <c r="L1072" s="655"/>
      <c r="M1072" s="655"/>
      <c r="N1072" s="1310"/>
      <c r="O1072" s="655"/>
      <c r="P1072" s="656"/>
      <c r="Q1072" s="657"/>
      <c r="R1072" s="704"/>
      <c r="S1072" s="3180"/>
    </row>
    <row r="1073" spans="7:19" ht="15" customHeight="1">
      <c r="G1073" s="1047"/>
      <c r="H1073" s="655"/>
      <c r="I1073" s="655"/>
      <c r="J1073" s="655"/>
      <c r="K1073" s="655"/>
      <c r="L1073" s="655"/>
      <c r="M1073" s="655"/>
      <c r="N1073" s="1310"/>
      <c r="O1073" s="655"/>
      <c r="P1073" s="656"/>
      <c r="Q1073" s="657"/>
      <c r="R1073" s="704"/>
      <c r="S1073" s="3180"/>
    </row>
    <row r="1074" spans="7:19" ht="15" customHeight="1">
      <c r="G1074" s="1047"/>
      <c r="H1074" s="655"/>
      <c r="I1074" s="655"/>
      <c r="J1074" s="655"/>
      <c r="K1074" s="655"/>
      <c r="L1074" s="655"/>
      <c r="M1074" s="655"/>
      <c r="N1074" s="1310"/>
      <c r="O1074" s="655"/>
      <c r="P1074" s="656"/>
      <c r="Q1074" s="657"/>
      <c r="R1074" s="704"/>
      <c r="S1074" s="3180"/>
    </row>
    <row r="1075" spans="7:19" ht="15" customHeight="1">
      <c r="G1075" s="1047"/>
      <c r="H1075" s="655"/>
      <c r="I1075" s="655"/>
      <c r="J1075" s="655"/>
      <c r="K1075" s="655"/>
      <c r="L1075" s="655"/>
      <c r="M1075" s="655"/>
      <c r="N1075" s="1310"/>
      <c r="O1075" s="655"/>
      <c r="P1075" s="656"/>
      <c r="Q1075" s="657"/>
      <c r="R1075" s="704"/>
      <c r="S1075" s="3180"/>
    </row>
    <row r="1076" spans="7:19" ht="15" customHeight="1">
      <c r="G1076" s="1047"/>
      <c r="H1076" s="655"/>
      <c r="I1076" s="655"/>
      <c r="J1076" s="655"/>
      <c r="K1076" s="655"/>
      <c r="L1076" s="655"/>
      <c r="M1076" s="655"/>
      <c r="N1076" s="1310"/>
      <c r="O1076" s="655"/>
      <c r="P1076" s="656"/>
      <c r="Q1076" s="657"/>
      <c r="R1076" s="704"/>
      <c r="S1076" s="3180"/>
    </row>
    <row r="1077" spans="7:19" ht="15" customHeight="1">
      <c r="G1077" s="1047"/>
      <c r="H1077" s="655"/>
      <c r="I1077" s="655"/>
      <c r="J1077" s="655"/>
      <c r="K1077" s="655"/>
      <c r="L1077" s="655"/>
      <c r="M1077" s="655"/>
      <c r="N1077" s="1310"/>
      <c r="O1077" s="655"/>
      <c r="P1077" s="656"/>
      <c r="Q1077" s="657"/>
      <c r="R1077" s="704"/>
      <c r="S1077" s="3180"/>
    </row>
    <row r="1078" spans="7:19" ht="15" customHeight="1">
      <c r="G1078" s="1047"/>
      <c r="H1078" s="655"/>
      <c r="I1078" s="655"/>
      <c r="J1078" s="655"/>
      <c r="K1078" s="655"/>
      <c r="L1078" s="655"/>
      <c r="M1078" s="655"/>
      <c r="N1078" s="1310"/>
      <c r="O1078" s="655"/>
      <c r="P1078" s="656"/>
      <c r="Q1078" s="657"/>
      <c r="R1078" s="704"/>
      <c r="S1078" s="3180"/>
    </row>
    <row r="1079" spans="7:19" ht="15" customHeight="1">
      <c r="G1079" s="1047"/>
      <c r="H1079" s="655"/>
      <c r="I1079" s="655"/>
      <c r="J1079" s="655"/>
      <c r="K1079" s="655"/>
      <c r="L1079" s="655"/>
      <c r="M1079" s="655"/>
      <c r="N1079" s="1310"/>
      <c r="O1079" s="655"/>
      <c r="P1079" s="656"/>
      <c r="Q1079" s="657"/>
      <c r="R1079" s="704"/>
      <c r="S1079" s="3180"/>
    </row>
    <row r="1080" spans="7:19" ht="15" customHeight="1">
      <c r="G1080" s="1047"/>
      <c r="H1080" s="655"/>
      <c r="I1080" s="655"/>
      <c r="J1080" s="655"/>
      <c r="K1080" s="655"/>
      <c r="L1080" s="655"/>
      <c r="M1080" s="655"/>
      <c r="N1080" s="1310"/>
      <c r="O1080" s="655"/>
      <c r="P1080" s="656"/>
      <c r="Q1080" s="657"/>
      <c r="R1080" s="704"/>
      <c r="S1080" s="3180"/>
    </row>
    <row r="1081" spans="7:19" ht="15" customHeight="1">
      <c r="G1081" s="1047"/>
      <c r="H1081" s="655"/>
      <c r="I1081" s="655"/>
      <c r="J1081" s="655"/>
      <c r="K1081" s="655"/>
      <c r="L1081" s="655"/>
      <c r="M1081" s="655"/>
      <c r="N1081" s="1310"/>
      <c r="O1081" s="655"/>
      <c r="P1081" s="656"/>
      <c r="Q1081" s="657"/>
      <c r="R1081" s="704"/>
      <c r="S1081" s="3180"/>
    </row>
    <row r="1082" spans="7:19" ht="15" customHeight="1">
      <c r="G1082" s="1047"/>
      <c r="H1082" s="655"/>
      <c r="I1082" s="655"/>
      <c r="J1082" s="655"/>
      <c r="K1082" s="655"/>
      <c r="L1082" s="655"/>
      <c r="M1082" s="655"/>
      <c r="N1082" s="1310"/>
      <c r="O1082" s="655"/>
      <c r="P1082" s="656"/>
      <c r="Q1082" s="657"/>
      <c r="R1082" s="704"/>
      <c r="S1082" s="3180"/>
    </row>
    <row r="1083" spans="7:19" ht="15" customHeight="1">
      <c r="G1083" s="1047"/>
      <c r="H1083" s="655"/>
      <c r="I1083" s="655"/>
      <c r="J1083" s="655"/>
      <c r="K1083" s="655"/>
      <c r="L1083" s="655"/>
      <c r="M1083" s="655"/>
      <c r="N1083" s="1310"/>
      <c r="O1083" s="655"/>
      <c r="P1083" s="656"/>
      <c r="Q1083" s="657"/>
      <c r="R1083" s="704"/>
      <c r="S1083" s="3180"/>
    </row>
    <row r="1084" spans="7:19" ht="15" customHeight="1">
      <c r="G1084" s="1047"/>
      <c r="H1084" s="655"/>
      <c r="I1084" s="655"/>
      <c r="J1084" s="655"/>
      <c r="K1084" s="655"/>
      <c r="L1084" s="655"/>
      <c r="M1084" s="655"/>
      <c r="N1084" s="1310"/>
      <c r="O1084" s="655"/>
      <c r="P1084" s="656"/>
      <c r="Q1084" s="657"/>
      <c r="R1084" s="704"/>
      <c r="S1084" s="3180"/>
    </row>
    <row r="1085" spans="7:19" ht="15" customHeight="1">
      <c r="G1085" s="1047"/>
      <c r="H1085" s="655"/>
      <c r="I1085" s="655"/>
      <c r="J1085" s="655"/>
      <c r="K1085" s="655"/>
      <c r="L1085" s="655"/>
      <c r="M1085" s="655"/>
      <c r="N1085" s="1310"/>
      <c r="O1085" s="655"/>
      <c r="P1085" s="656"/>
      <c r="Q1085" s="657"/>
      <c r="R1085" s="704"/>
      <c r="S1085" s="3180"/>
    </row>
    <row r="1086" spans="7:19" ht="15" customHeight="1">
      <c r="G1086" s="1047"/>
      <c r="H1086" s="655"/>
      <c r="I1086" s="655"/>
      <c r="J1086" s="655"/>
      <c r="K1086" s="655"/>
      <c r="L1086" s="655"/>
      <c r="M1086" s="655"/>
      <c r="N1086" s="1310"/>
      <c r="O1086" s="655"/>
      <c r="P1086" s="656"/>
      <c r="Q1086" s="657"/>
      <c r="R1086" s="704"/>
      <c r="S1086" s="3180"/>
    </row>
    <row r="1087" spans="7:19" ht="15" customHeight="1">
      <c r="G1087" s="1047"/>
      <c r="H1087" s="655"/>
      <c r="I1087" s="655"/>
      <c r="J1087" s="655"/>
      <c r="K1087" s="655"/>
      <c r="L1087" s="655"/>
      <c r="M1087" s="655"/>
      <c r="N1087" s="1310"/>
      <c r="O1087" s="655"/>
      <c r="P1087" s="656"/>
      <c r="Q1087" s="657"/>
      <c r="R1087" s="704"/>
      <c r="S1087" s="3180"/>
    </row>
    <row r="1088" spans="7:19" ht="15" customHeight="1">
      <c r="G1088" s="1047"/>
      <c r="H1088" s="655"/>
      <c r="I1088" s="655"/>
      <c r="J1088" s="655"/>
      <c r="K1088" s="655"/>
      <c r="L1088" s="655"/>
      <c r="M1088" s="655"/>
      <c r="N1088" s="1310"/>
      <c r="O1088" s="655"/>
      <c r="P1088" s="656"/>
      <c r="Q1088" s="657"/>
      <c r="R1088" s="704"/>
      <c r="S1088" s="3180"/>
    </row>
    <row r="1089" spans="7:19" ht="15" customHeight="1">
      <c r="G1089" s="1047"/>
      <c r="H1089" s="655"/>
      <c r="I1089" s="655"/>
      <c r="J1089" s="655"/>
      <c r="K1089" s="655"/>
      <c r="L1089" s="655"/>
      <c r="M1089" s="655"/>
      <c r="N1089" s="1310"/>
      <c r="O1089" s="655"/>
      <c r="P1089" s="656"/>
      <c r="Q1089" s="657"/>
      <c r="R1089" s="704"/>
      <c r="S1089" s="3180"/>
    </row>
    <row r="1090" spans="7:19" ht="15" customHeight="1">
      <c r="G1090" s="1047"/>
      <c r="H1090" s="655"/>
      <c r="I1090" s="655"/>
      <c r="J1090" s="655"/>
      <c r="K1090" s="655"/>
      <c r="L1090" s="655"/>
      <c r="M1090" s="655"/>
      <c r="N1090" s="1310"/>
      <c r="O1090" s="655"/>
      <c r="P1090" s="656"/>
      <c r="Q1090" s="657"/>
      <c r="R1090" s="704"/>
      <c r="S1090" s="3180"/>
    </row>
    <row r="1091" spans="7:19" ht="15" customHeight="1">
      <c r="G1091" s="1047"/>
      <c r="H1091" s="655"/>
      <c r="I1091" s="655"/>
      <c r="J1091" s="655"/>
      <c r="K1091" s="655"/>
      <c r="L1091" s="655"/>
      <c r="M1091" s="655"/>
      <c r="N1091" s="1310"/>
      <c r="O1091" s="655"/>
      <c r="P1091" s="656"/>
      <c r="Q1091" s="657"/>
      <c r="R1091" s="704"/>
      <c r="S1091" s="3180"/>
    </row>
    <row r="1092" spans="7:19" ht="15" customHeight="1">
      <c r="G1092" s="1047"/>
      <c r="H1092" s="655"/>
      <c r="I1092" s="655"/>
      <c r="J1092" s="655"/>
      <c r="K1092" s="655"/>
      <c r="L1092" s="655"/>
      <c r="M1092" s="655"/>
      <c r="N1092" s="1310"/>
      <c r="O1092" s="655"/>
      <c r="P1092" s="656"/>
      <c r="Q1092" s="657"/>
      <c r="R1092" s="704"/>
      <c r="S1092" s="3180"/>
    </row>
    <row r="1093" spans="7:19" ht="15" customHeight="1">
      <c r="G1093" s="1047"/>
      <c r="H1093" s="655"/>
      <c r="I1093" s="655"/>
      <c r="J1093" s="655"/>
      <c r="K1093" s="655"/>
      <c r="L1093" s="655"/>
      <c r="M1093" s="655"/>
      <c r="N1093" s="1310"/>
      <c r="O1093" s="655"/>
      <c r="P1093" s="656"/>
      <c r="Q1093" s="657"/>
      <c r="R1093" s="704"/>
      <c r="S1093" s="3180"/>
    </row>
    <row r="1094" spans="7:19" ht="15" customHeight="1">
      <c r="G1094" s="1047"/>
      <c r="H1094" s="655"/>
      <c r="I1094" s="655"/>
      <c r="J1094" s="655"/>
      <c r="K1094" s="655"/>
      <c r="L1094" s="655"/>
      <c r="M1094" s="655"/>
      <c r="N1094" s="1310"/>
      <c r="O1094" s="655"/>
      <c r="P1094" s="656"/>
      <c r="Q1094" s="657"/>
      <c r="R1094" s="704"/>
      <c r="S1094" s="3180"/>
    </row>
    <row r="1095" spans="7:19" ht="15" customHeight="1">
      <c r="G1095" s="1047"/>
      <c r="H1095" s="655"/>
      <c r="I1095" s="655"/>
      <c r="J1095" s="655"/>
      <c r="K1095" s="655"/>
      <c r="L1095" s="655"/>
      <c r="M1095" s="655"/>
      <c r="N1095" s="1310"/>
      <c r="O1095" s="655"/>
      <c r="P1095" s="656"/>
      <c r="Q1095" s="657"/>
      <c r="R1095" s="704"/>
      <c r="S1095" s="3180"/>
    </row>
    <row r="1096" spans="7:19" ht="15" customHeight="1">
      <c r="G1096" s="1047"/>
      <c r="H1096" s="655"/>
      <c r="I1096" s="655"/>
      <c r="J1096" s="655"/>
      <c r="K1096" s="655"/>
      <c r="L1096" s="655"/>
      <c r="M1096" s="655"/>
      <c r="N1096" s="1310"/>
      <c r="O1096" s="655"/>
      <c r="P1096" s="656"/>
      <c r="Q1096" s="657"/>
      <c r="R1096" s="704"/>
      <c r="S1096" s="3180"/>
    </row>
    <row r="1097" spans="7:19" ht="15" customHeight="1">
      <c r="G1097" s="1047"/>
      <c r="H1097" s="655"/>
      <c r="I1097" s="655"/>
      <c r="J1097" s="655"/>
      <c r="K1097" s="655"/>
      <c r="L1097" s="655"/>
      <c r="M1097" s="655"/>
      <c r="N1097" s="1310"/>
      <c r="O1097" s="655"/>
      <c r="P1097" s="656"/>
      <c r="Q1097" s="657"/>
      <c r="R1097" s="704"/>
      <c r="S1097" s="3180"/>
    </row>
    <row r="1098" spans="7:19" ht="15" customHeight="1">
      <c r="G1098" s="1047"/>
      <c r="H1098" s="655"/>
      <c r="I1098" s="655"/>
      <c r="J1098" s="655"/>
      <c r="K1098" s="655"/>
      <c r="L1098" s="655"/>
      <c r="M1098" s="655"/>
      <c r="N1098" s="1310"/>
      <c r="O1098" s="655"/>
      <c r="P1098" s="656"/>
      <c r="Q1098" s="657"/>
      <c r="R1098" s="704"/>
      <c r="S1098" s="3180"/>
    </row>
    <row r="1099" spans="7:19" ht="15" customHeight="1">
      <c r="G1099" s="1047"/>
      <c r="H1099" s="655"/>
      <c r="I1099" s="655"/>
      <c r="J1099" s="655"/>
      <c r="K1099" s="655"/>
      <c r="L1099" s="655"/>
      <c r="M1099" s="655"/>
      <c r="N1099" s="1310"/>
      <c r="O1099" s="655"/>
      <c r="P1099" s="656"/>
      <c r="Q1099" s="657"/>
      <c r="R1099" s="704"/>
      <c r="S1099" s="3180"/>
    </row>
    <row r="1100" spans="7:19" ht="15" customHeight="1">
      <c r="G1100" s="1047"/>
      <c r="H1100" s="655"/>
      <c r="I1100" s="655"/>
      <c r="J1100" s="655"/>
      <c r="K1100" s="655"/>
      <c r="L1100" s="655"/>
      <c r="M1100" s="655"/>
      <c r="N1100" s="1310"/>
      <c r="O1100" s="655"/>
      <c r="P1100" s="656"/>
      <c r="Q1100" s="657"/>
      <c r="R1100" s="704"/>
      <c r="S1100" s="3180"/>
    </row>
    <row r="1101" spans="7:19" ht="15" customHeight="1">
      <c r="G1101" s="1047"/>
      <c r="H1101" s="655"/>
      <c r="I1101" s="655"/>
      <c r="J1101" s="655"/>
      <c r="K1101" s="655"/>
      <c r="L1101" s="655"/>
      <c r="M1101" s="655"/>
      <c r="N1101" s="1310"/>
      <c r="O1101" s="655"/>
      <c r="P1101" s="656"/>
      <c r="Q1101" s="657"/>
      <c r="R1101" s="704"/>
      <c r="S1101" s="3180"/>
    </row>
    <row r="1102" spans="7:19" ht="15" customHeight="1">
      <c r="G1102" s="1047"/>
      <c r="H1102" s="655"/>
      <c r="I1102" s="655"/>
      <c r="J1102" s="655"/>
      <c r="K1102" s="655"/>
      <c r="L1102" s="655"/>
      <c r="M1102" s="655"/>
      <c r="N1102" s="1310"/>
      <c r="O1102" s="655"/>
      <c r="P1102" s="656"/>
      <c r="Q1102" s="657"/>
      <c r="R1102" s="704"/>
      <c r="S1102" s="3180"/>
    </row>
    <row r="1103" spans="7:19" ht="15" customHeight="1">
      <c r="G1103" s="1047"/>
      <c r="H1103" s="655"/>
      <c r="I1103" s="655"/>
      <c r="J1103" s="655"/>
      <c r="K1103" s="655"/>
      <c r="L1103" s="655"/>
      <c r="M1103" s="655"/>
      <c r="N1103" s="1310"/>
      <c r="O1103" s="655"/>
      <c r="P1103" s="656"/>
      <c r="Q1103" s="657"/>
      <c r="R1103" s="704"/>
      <c r="S1103" s="3180"/>
    </row>
    <row r="1104" spans="7:19" ht="15" customHeight="1">
      <c r="G1104" s="1047"/>
      <c r="H1104" s="655"/>
      <c r="I1104" s="655"/>
      <c r="J1104" s="655"/>
      <c r="K1104" s="655"/>
      <c r="L1104" s="655"/>
      <c r="M1104" s="655"/>
      <c r="N1104" s="1310"/>
      <c r="O1104" s="655"/>
      <c r="P1104" s="656"/>
      <c r="Q1104" s="657"/>
      <c r="R1104" s="704"/>
      <c r="S1104" s="3180"/>
    </row>
    <row r="1105" spans="7:19" ht="15" customHeight="1">
      <c r="G1105" s="1047"/>
      <c r="H1105" s="655"/>
      <c r="I1105" s="655"/>
      <c r="J1105" s="655"/>
      <c r="K1105" s="655"/>
      <c r="L1105" s="655"/>
      <c r="M1105" s="655"/>
      <c r="N1105" s="1310"/>
      <c r="O1105" s="655"/>
      <c r="P1105" s="656"/>
      <c r="Q1105" s="657"/>
      <c r="R1105" s="704"/>
      <c r="S1105" s="3180"/>
    </row>
    <row r="1106" spans="7:19" ht="15" customHeight="1">
      <c r="G1106" s="1047"/>
      <c r="H1106" s="655"/>
      <c r="I1106" s="655"/>
      <c r="J1106" s="655"/>
      <c r="K1106" s="655"/>
      <c r="L1106" s="655"/>
      <c r="M1106" s="655"/>
      <c r="N1106" s="1310"/>
      <c r="O1106" s="655"/>
      <c r="P1106" s="656"/>
      <c r="Q1106" s="657"/>
      <c r="R1106" s="704"/>
      <c r="S1106" s="3180"/>
    </row>
    <row r="1107" spans="7:19" ht="15" customHeight="1">
      <c r="G1107" s="1047"/>
      <c r="H1107" s="655"/>
      <c r="I1107" s="655"/>
      <c r="J1107" s="655"/>
      <c r="K1107" s="655"/>
      <c r="L1107" s="655"/>
      <c r="M1107" s="655"/>
      <c r="N1107" s="1310"/>
      <c r="O1107" s="655"/>
      <c r="P1107" s="656"/>
      <c r="Q1107" s="657"/>
      <c r="R1107" s="704"/>
      <c r="S1107" s="3180"/>
    </row>
    <row r="1108" spans="7:19" ht="15" customHeight="1">
      <c r="G1108" s="1047"/>
      <c r="H1108" s="655"/>
      <c r="I1108" s="655"/>
      <c r="J1108" s="655"/>
      <c r="K1108" s="655"/>
      <c r="L1108" s="655"/>
      <c r="M1108" s="655"/>
      <c r="N1108" s="1310"/>
      <c r="O1108" s="655"/>
      <c r="P1108" s="656"/>
      <c r="Q1108" s="657"/>
      <c r="R1108" s="704"/>
      <c r="S1108" s="3180"/>
    </row>
    <row r="1109" spans="7:19" ht="15" customHeight="1">
      <c r="G1109" s="1047"/>
      <c r="H1109" s="655"/>
      <c r="I1109" s="655"/>
      <c r="J1109" s="655"/>
      <c r="K1109" s="655"/>
      <c r="L1109" s="655"/>
      <c r="M1109" s="655"/>
      <c r="N1109" s="1310"/>
      <c r="O1109" s="655"/>
      <c r="P1109" s="656"/>
      <c r="Q1109" s="657"/>
      <c r="R1109" s="704"/>
      <c r="S1109" s="3180"/>
    </row>
    <row r="1110" spans="7:19" ht="15" customHeight="1">
      <c r="G1110" s="1047"/>
      <c r="H1110" s="655"/>
      <c r="I1110" s="655"/>
      <c r="J1110" s="655"/>
      <c r="K1110" s="655"/>
      <c r="L1110" s="655"/>
      <c r="M1110" s="655"/>
      <c r="N1110" s="1310"/>
      <c r="O1110" s="655"/>
      <c r="P1110" s="656"/>
      <c r="Q1110" s="657"/>
      <c r="R1110" s="704"/>
      <c r="S1110" s="3180"/>
    </row>
    <row r="1111" spans="7:19" ht="15" customHeight="1">
      <c r="G1111" s="1047"/>
      <c r="H1111" s="655"/>
      <c r="I1111" s="655"/>
      <c r="J1111" s="655"/>
      <c r="K1111" s="655"/>
      <c r="L1111" s="655"/>
      <c r="M1111" s="655"/>
      <c r="N1111" s="1310"/>
      <c r="O1111" s="655"/>
      <c r="P1111" s="656"/>
      <c r="Q1111" s="657"/>
      <c r="R1111" s="704"/>
      <c r="S1111" s="3180"/>
    </row>
    <row r="1112" spans="7:19" ht="15" customHeight="1">
      <c r="G1112" s="1047"/>
      <c r="H1112" s="655"/>
      <c r="I1112" s="655"/>
      <c r="J1112" s="655"/>
      <c r="K1112" s="655"/>
      <c r="L1112" s="655"/>
      <c r="M1112" s="655"/>
      <c r="N1112" s="1310"/>
      <c r="O1112" s="655"/>
      <c r="P1112" s="656"/>
      <c r="Q1112" s="657"/>
      <c r="R1112" s="704"/>
      <c r="S1112" s="3180"/>
    </row>
    <row r="1113" spans="7:19" ht="15" customHeight="1">
      <c r="G1113" s="1047"/>
      <c r="H1113" s="655"/>
      <c r="I1113" s="655"/>
      <c r="J1113" s="655"/>
      <c r="K1113" s="655"/>
      <c r="L1113" s="655"/>
      <c r="M1113" s="655"/>
      <c r="N1113" s="1310"/>
      <c r="O1113" s="655"/>
      <c r="P1113" s="656"/>
      <c r="Q1113" s="657"/>
      <c r="R1113" s="704"/>
      <c r="S1113" s="3180"/>
    </row>
    <row r="1114" spans="7:19" ht="15" customHeight="1">
      <c r="G1114" s="1047"/>
      <c r="H1114" s="655"/>
      <c r="I1114" s="655"/>
      <c r="J1114" s="655"/>
      <c r="K1114" s="655"/>
      <c r="L1114" s="655"/>
      <c r="M1114" s="655"/>
      <c r="N1114" s="1310"/>
      <c r="O1114" s="655"/>
      <c r="P1114" s="656"/>
      <c r="Q1114" s="657"/>
      <c r="R1114" s="704"/>
      <c r="S1114" s="3180"/>
    </row>
    <row r="1115" spans="7:19" ht="15" customHeight="1">
      <c r="G1115" s="1047"/>
      <c r="H1115" s="655"/>
      <c r="I1115" s="655"/>
      <c r="J1115" s="655"/>
      <c r="K1115" s="655"/>
      <c r="L1115" s="655"/>
      <c r="M1115" s="655"/>
      <c r="N1115" s="1310"/>
      <c r="O1115" s="655"/>
      <c r="P1115" s="656"/>
      <c r="Q1115" s="657"/>
      <c r="R1115" s="704"/>
      <c r="S1115" s="3180"/>
    </row>
    <row r="1116" spans="7:19" ht="15" customHeight="1">
      <c r="G1116" s="1047"/>
      <c r="H1116" s="655"/>
      <c r="I1116" s="655"/>
      <c r="J1116" s="655"/>
      <c r="K1116" s="655"/>
      <c r="L1116" s="655"/>
      <c r="M1116" s="655"/>
      <c r="N1116" s="1310"/>
      <c r="O1116" s="655"/>
      <c r="P1116" s="656"/>
      <c r="Q1116" s="657"/>
      <c r="R1116" s="704"/>
      <c r="S1116" s="3180"/>
    </row>
    <row r="1117" spans="7:19" ht="15" customHeight="1">
      <c r="G1117" s="1047"/>
      <c r="H1117" s="655"/>
      <c r="I1117" s="655"/>
      <c r="J1117" s="655"/>
      <c r="K1117" s="655"/>
      <c r="L1117" s="655"/>
      <c r="M1117" s="655"/>
      <c r="N1117" s="1310"/>
      <c r="O1117" s="655"/>
      <c r="P1117" s="656"/>
      <c r="Q1117" s="657"/>
      <c r="R1117" s="704"/>
      <c r="S1117" s="3180"/>
    </row>
    <row r="1118" spans="7:19" ht="15" customHeight="1">
      <c r="G1118" s="1047"/>
      <c r="H1118" s="655"/>
      <c r="I1118" s="655"/>
      <c r="J1118" s="655"/>
      <c r="K1118" s="655"/>
      <c r="L1118" s="655"/>
      <c r="M1118" s="655"/>
      <c r="N1118" s="1310"/>
      <c r="O1118" s="655"/>
      <c r="P1118" s="656"/>
      <c r="Q1118" s="657"/>
      <c r="R1118" s="704"/>
      <c r="S1118" s="3180"/>
    </row>
    <row r="1119" spans="7:19" ht="15" customHeight="1">
      <c r="G1119" s="1047"/>
      <c r="H1119" s="655"/>
      <c r="I1119" s="655"/>
      <c r="J1119" s="655"/>
      <c r="K1119" s="655"/>
      <c r="L1119" s="655"/>
      <c r="M1119" s="655"/>
      <c r="N1119" s="1310"/>
      <c r="O1119" s="655"/>
      <c r="P1119" s="656"/>
      <c r="Q1119" s="657"/>
      <c r="R1119" s="704"/>
      <c r="S1119" s="3180"/>
    </row>
    <row r="1120" spans="7:19" ht="15" customHeight="1">
      <c r="G1120" s="1047"/>
      <c r="H1120" s="655"/>
      <c r="I1120" s="655"/>
      <c r="J1120" s="655"/>
      <c r="K1120" s="655"/>
      <c r="L1120" s="655"/>
      <c r="M1120" s="655"/>
      <c r="N1120" s="1310"/>
      <c r="O1120" s="655"/>
      <c r="P1120" s="656"/>
      <c r="Q1120" s="657"/>
      <c r="R1120" s="704"/>
      <c r="S1120" s="3180"/>
    </row>
    <row r="1121" spans="7:19" ht="15" customHeight="1">
      <c r="G1121" s="1047"/>
      <c r="H1121" s="655"/>
      <c r="I1121" s="655"/>
      <c r="J1121" s="655"/>
      <c r="K1121" s="655"/>
      <c r="L1121" s="655"/>
      <c r="M1121" s="655"/>
      <c r="N1121" s="1310"/>
      <c r="O1121" s="655"/>
      <c r="P1121" s="656"/>
      <c r="Q1121" s="657"/>
      <c r="R1121" s="704"/>
      <c r="S1121" s="3180"/>
    </row>
    <row r="1122" spans="7:19" ht="15" customHeight="1">
      <c r="G1122" s="1047"/>
      <c r="H1122" s="655"/>
      <c r="I1122" s="655"/>
      <c r="J1122" s="655"/>
      <c r="K1122" s="655"/>
      <c r="L1122" s="655"/>
      <c r="M1122" s="655"/>
      <c r="N1122" s="1310"/>
      <c r="O1122" s="655"/>
      <c r="P1122" s="656"/>
      <c r="Q1122" s="657"/>
      <c r="R1122" s="704"/>
      <c r="S1122" s="3180"/>
    </row>
    <row r="1123" spans="7:19" ht="15" customHeight="1">
      <c r="G1123" s="1047"/>
      <c r="H1123" s="655"/>
      <c r="I1123" s="655"/>
      <c r="J1123" s="655"/>
      <c r="K1123" s="655"/>
      <c r="L1123" s="655"/>
      <c r="M1123" s="655"/>
      <c r="N1123" s="1310"/>
      <c r="O1123" s="655"/>
      <c r="P1123" s="656"/>
      <c r="Q1123" s="657"/>
      <c r="R1123" s="704"/>
      <c r="S1123" s="3180"/>
    </row>
    <row r="1124" spans="7:19" ht="15" customHeight="1">
      <c r="G1124" s="1047"/>
      <c r="H1124" s="655"/>
      <c r="I1124" s="655"/>
      <c r="J1124" s="655"/>
      <c r="K1124" s="655"/>
      <c r="L1124" s="655"/>
      <c r="M1124" s="655"/>
      <c r="N1124" s="1310"/>
      <c r="O1124" s="655"/>
      <c r="P1124" s="656"/>
      <c r="Q1124" s="657"/>
      <c r="R1124" s="704"/>
      <c r="S1124" s="3180"/>
    </row>
    <row r="1125" spans="7:19" ht="15" customHeight="1">
      <c r="G1125" s="1047"/>
      <c r="H1125" s="655"/>
      <c r="I1125" s="655"/>
      <c r="J1125" s="655"/>
      <c r="K1125" s="655"/>
      <c r="L1125" s="655"/>
      <c r="M1125" s="655"/>
      <c r="N1125" s="1310"/>
      <c r="O1125" s="655"/>
      <c r="P1125" s="656"/>
      <c r="Q1125" s="657"/>
      <c r="R1125" s="704"/>
      <c r="S1125" s="3180"/>
    </row>
    <row r="1126" spans="7:19" ht="15" customHeight="1">
      <c r="G1126" s="1047"/>
      <c r="H1126" s="655"/>
      <c r="I1126" s="655"/>
      <c r="J1126" s="655"/>
      <c r="K1126" s="655"/>
      <c r="L1126" s="655"/>
      <c r="M1126" s="655"/>
      <c r="N1126" s="1310"/>
      <c r="O1126" s="655"/>
      <c r="P1126" s="656"/>
      <c r="Q1126" s="657"/>
      <c r="R1126" s="704"/>
      <c r="S1126" s="3180"/>
    </row>
    <row r="1127" spans="7:19" ht="15" customHeight="1">
      <c r="G1127" s="1047"/>
      <c r="H1127" s="655"/>
      <c r="I1127" s="655"/>
      <c r="J1127" s="655"/>
      <c r="K1127" s="655"/>
      <c r="L1127" s="655"/>
      <c r="M1127" s="655"/>
      <c r="N1127" s="1310"/>
      <c r="O1127" s="655"/>
      <c r="P1127" s="656"/>
      <c r="Q1127" s="657"/>
      <c r="R1127" s="704"/>
      <c r="S1127" s="3180"/>
    </row>
    <row r="1128" spans="7:19" ht="15" customHeight="1">
      <c r="G1128" s="1047"/>
      <c r="H1128" s="655"/>
      <c r="I1128" s="655"/>
      <c r="J1128" s="655"/>
      <c r="K1128" s="655"/>
      <c r="L1128" s="655"/>
      <c r="M1128" s="655"/>
      <c r="N1128" s="1310"/>
      <c r="O1128" s="655"/>
      <c r="P1128" s="656"/>
      <c r="Q1128" s="657"/>
      <c r="R1128" s="704"/>
      <c r="S1128" s="3180"/>
    </row>
    <row r="1129" spans="7:19" ht="15" customHeight="1">
      <c r="G1129" s="1047"/>
      <c r="H1129" s="655"/>
      <c r="I1129" s="655"/>
      <c r="J1129" s="655"/>
      <c r="K1129" s="655"/>
      <c r="L1129" s="655"/>
      <c r="M1129" s="655"/>
      <c r="N1129" s="1310"/>
      <c r="O1129" s="655"/>
      <c r="P1129" s="656"/>
      <c r="Q1129" s="657"/>
      <c r="R1129" s="704"/>
      <c r="S1129" s="3180"/>
    </row>
    <row r="1130" spans="7:19" ht="15" customHeight="1">
      <c r="G1130" s="1047"/>
      <c r="H1130" s="655"/>
      <c r="I1130" s="655"/>
      <c r="J1130" s="655"/>
      <c r="K1130" s="655"/>
      <c r="L1130" s="655"/>
      <c r="M1130" s="655"/>
      <c r="N1130" s="1310"/>
      <c r="O1130" s="655"/>
      <c r="P1130" s="656"/>
      <c r="Q1130" s="657"/>
      <c r="R1130" s="704"/>
      <c r="S1130" s="3180"/>
    </row>
    <row r="1131" spans="7:19" ht="15" customHeight="1">
      <c r="G1131" s="1047"/>
      <c r="H1131" s="655"/>
      <c r="I1131" s="655"/>
      <c r="J1131" s="655"/>
      <c r="K1131" s="655"/>
      <c r="L1131" s="655"/>
      <c r="M1131" s="655"/>
      <c r="N1131" s="1310"/>
      <c r="O1131" s="655"/>
      <c r="P1131" s="656"/>
      <c r="Q1131" s="657"/>
      <c r="R1131" s="704"/>
      <c r="S1131" s="3180"/>
    </row>
    <row r="1132" spans="7:19" ht="15" customHeight="1">
      <c r="G1132" s="1047"/>
      <c r="H1132" s="655"/>
      <c r="I1132" s="655"/>
      <c r="J1132" s="655"/>
      <c r="K1132" s="655"/>
      <c r="L1132" s="655"/>
      <c r="M1132" s="655"/>
      <c r="N1132" s="1310"/>
      <c r="O1132" s="655"/>
      <c r="P1132" s="656"/>
      <c r="Q1132" s="657"/>
      <c r="R1132" s="704"/>
      <c r="S1132" s="3180"/>
    </row>
    <row r="1133" spans="7:19" ht="15" customHeight="1">
      <c r="G1133" s="1047"/>
      <c r="H1133" s="655"/>
      <c r="I1133" s="655"/>
      <c r="J1133" s="655"/>
      <c r="K1133" s="655"/>
      <c r="L1133" s="655"/>
      <c r="M1133" s="655"/>
      <c r="N1133" s="1310"/>
      <c r="O1133" s="655"/>
      <c r="P1133" s="656"/>
      <c r="Q1133" s="657"/>
      <c r="R1133" s="704"/>
      <c r="S1133" s="3180"/>
    </row>
    <row r="1134" spans="7:19" ht="15" customHeight="1">
      <c r="G1134" s="1047"/>
      <c r="H1134" s="655"/>
      <c r="I1134" s="655"/>
      <c r="J1134" s="655"/>
      <c r="K1134" s="655"/>
      <c r="L1134" s="655"/>
      <c r="M1134" s="655"/>
      <c r="N1134" s="1310"/>
      <c r="O1134" s="655"/>
      <c r="P1134" s="656"/>
      <c r="Q1134" s="657"/>
      <c r="R1134" s="704"/>
      <c r="S1134" s="3180"/>
    </row>
    <row r="1135" spans="7:19" ht="15" customHeight="1">
      <c r="G1135" s="1047"/>
      <c r="H1135" s="655"/>
      <c r="I1135" s="655"/>
      <c r="J1135" s="655"/>
      <c r="K1135" s="655"/>
      <c r="L1135" s="655"/>
      <c r="M1135" s="655"/>
      <c r="N1135" s="1310"/>
      <c r="O1135" s="655"/>
      <c r="P1135" s="656"/>
      <c r="Q1135" s="657"/>
      <c r="R1135" s="704"/>
      <c r="S1135" s="3180"/>
    </row>
    <row r="1136" spans="7:19" ht="15" customHeight="1">
      <c r="G1136" s="1047"/>
      <c r="H1136" s="655"/>
      <c r="I1136" s="655"/>
      <c r="J1136" s="655"/>
      <c r="K1136" s="655"/>
      <c r="L1136" s="655"/>
      <c r="M1136" s="655"/>
      <c r="N1136" s="1310"/>
      <c r="O1136" s="655"/>
      <c r="P1136" s="656"/>
      <c r="Q1136" s="657"/>
      <c r="R1136" s="704"/>
      <c r="S1136" s="3180"/>
    </row>
    <row r="1137" spans="7:19" ht="15" customHeight="1">
      <c r="G1137" s="1047"/>
      <c r="H1137" s="655"/>
      <c r="I1137" s="655"/>
      <c r="J1137" s="655"/>
      <c r="K1137" s="655"/>
      <c r="L1137" s="655"/>
      <c r="M1137" s="655"/>
      <c r="N1137" s="1310"/>
      <c r="O1137" s="655"/>
      <c r="P1137" s="656"/>
      <c r="Q1137" s="657"/>
      <c r="R1137" s="704"/>
      <c r="S1137" s="3180"/>
    </row>
    <row r="1138" spans="7:19" ht="15" customHeight="1">
      <c r="G1138" s="1047"/>
      <c r="H1138" s="655"/>
      <c r="I1138" s="655"/>
      <c r="J1138" s="655"/>
      <c r="K1138" s="655"/>
      <c r="L1138" s="655"/>
      <c r="M1138" s="655"/>
      <c r="N1138" s="1310"/>
      <c r="O1138" s="655"/>
      <c r="P1138" s="656"/>
      <c r="Q1138" s="657"/>
      <c r="R1138" s="704"/>
      <c r="S1138" s="3180"/>
    </row>
    <row r="1139" spans="7:19" ht="15" customHeight="1">
      <c r="G1139" s="1047"/>
      <c r="H1139" s="655"/>
      <c r="I1139" s="655"/>
      <c r="J1139" s="655"/>
      <c r="K1139" s="655"/>
      <c r="L1139" s="655"/>
      <c r="M1139" s="655"/>
      <c r="N1139" s="1310"/>
      <c r="O1139" s="655"/>
      <c r="P1139" s="656"/>
      <c r="Q1139" s="657"/>
      <c r="R1139" s="704"/>
      <c r="S1139" s="3180"/>
    </row>
    <row r="1140" spans="7:19" ht="15" customHeight="1">
      <c r="G1140" s="1047"/>
      <c r="H1140" s="655"/>
      <c r="I1140" s="655"/>
      <c r="J1140" s="655"/>
      <c r="K1140" s="655"/>
      <c r="L1140" s="655"/>
      <c r="M1140" s="655"/>
      <c r="N1140" s="1310"/>
      <c r="O1140" s="655"/>
      <c r="P1140" s="656"/>
      <c r="Q1140" s="657"/>
      <c r="R1140" s="704"/>
      <c r="S1140" s="3180"/>
    </row>
    <row r="1141" spans="7:19" ht="15" customHeight="1">
      <c r="G1141" s="1047"/>
      <c r="H1141" s="655"/>
      <c r="I1141" s="655"/>
      <c r="J1141" s="655"/>
      <c r="K1141" s="655"/>
      <c r="L1141" s="655"/>
      <c r="M1141" s="655"/>
      <c r="N1141" s="1310"/>
      <c r="O1141" s="655"/>
      <c r="P1141" s="656"/>
      <c r="Q1141" s="657"/>
      <c r="R1141" s="704"/>
      <c r="S1141" s="3180"/>
    </row>
    <row r="1142" spans="7:19" ht="15" customHeight="1">
      <c r="G1142" s="1047"/>
      <c r="H1142" s="655"/>
      <c r="I1142" s="655"/>
      <c r="J1142" s="655"/>
      <c r="K1142" s="655"/>
      <c r="L1142" s="655"/>
      <c r="M1142" s="655"/>
      <c r="N1142" s="1310"/>
      <c r="O1142" s="655"/>
      <c r="P1142" s="656"/>
      <c r="Q1142" s="657"/>
      <c r="R1142" s="704"/>
      <c r="S1142" s="3180"/>
    </row>
    <row r="1143" spans="7:19" ht="15" customHeight="1">
      <c r="G1143" s="1047"/>
      <c r="H1143" s="655"/>
      <c r="I1143" s="655"/>
      <c r="J1143" s="655"/>
      <c r="K1143" s="655"/>
      <c r="L1143" s="655"/>
      <c r="M1143" s="655"/>
      <c r="N1143" s="1310"/>
      <c r="O1143" s="655"/>
      <c r="P1143" s="656"/>
      <c r="Q1143" s="657"/>
      <c r="R1143" s="704"/>
      <c r="S1143" s="3180"/>
    </row>
    <row r="1144" spans="7:19" ht="15" customHeight="1">
      <c r="G1144" s="1047"/>
      <c r="H1144" s="655"/>
      <c r="I1144" s="655"/>
      <c r="J1144" s="655"/>
      <c r="K1144" s="655"/>
      <c r="L1144" s="655"/>
      <c r="M1144" s="655"/>
      <c r="N1144" s="1310"/>
      <c r="O1144" s="655"/>
      <c r="P1144" s="656"/>
      <c r="Q1144" s="657"/>
      <c r="R1144" s="704"/>
      <c r="S1144" s="3180"/>
    </row>
    <row r="1145" spans="7:19" ht="15" customHeight="1">
      <c r="G1145" s="1047"/>
      <c r="H1145" s="655"/>
      <c r="I1145" s="655"/>
      <c r="J1145" s="655"/>
      <c r="K1145" s="655"/>
      <c r="L1145" s="655"/>
      <c r="M1145" s="655"/>
      <c r="N1145" s="1310"/>
      <c r="O1145" s="655"/>
      <c r="P1145" s="656"/>
      <c r="Q1145" s="657"/>
      <c r="R1145" s="704"/>
      <c r="S1145" s="3180"/>
    </row>
    <row r="1146" spans="7:19" ht="15" customHeight="1">
      <c r="G1146" s="1047"/>
      <c r="H1146" s="655"/>
      <c r="I1146" s="655"/>
      <c r="J1146" s="655"/>
      <c r="K1146" s="655"/>
      <c r="L1146" s="655"/>
      <c r="M1146" s="655"/>
      <c r="N1146" s="1310"/>
      <c r="O1146" s="655"/>
      <c r="P1146" s="656"/>
      <c r="Q1146" s="657"/>
      <c r="R1146" s="704"/>
      <c r="S1146" s="3180"/>
    </row>
    <row r="1147" spans="7:19" ht="15" customHeight="1">
      <c r="G1147" s="1047"/>
      <c r="H1147" s="655"/>
      <c r="I1147" s="655"/>
      <c r="J1147" s="655"/>
      <c r="K1147" s="655"/>
      <c r="L1147" s="655"/>
      <c r="M1147" s="655"/>
      <c r="N1147" s="1310"/>
      <c r="O1147" s="655"/>
      <c r="P1147" s="656"/>
      <c r="Q1147" s="657"/>
      <c r="R1147" s="704"/>
      <c r="S1147" s="3180"/>
    </row>
    <row r="1148" spans="7:19" ht="15" customHeight="1">
      <c r="G1148" s="1047"/>
      <c r="H1148" s="655"/>
      <c r="I1148" s="655"/>
      <c r="J1148" s="655"/>
      <c r="K1148" s="655"/>
      <c r="L1148" s="655"/>
      <c r="M1148" s="655"/>
      <c r="N1148" s="1310"/>
      <c r="O1148" s="655"/>
      <c r="P1148" s="656"/>
      <c r="Q1148" s="657"/>
      <c r="R1148" s="704"/>
      <c r="S1148" s="3180"/>
    </row>
    <row r="1149" spans="7:19" ht="15" customHeight="1">
      <c r="G1149" s="1047"/>
      <c r="H1149" s="655"/>
      <c r="I1149" s="655"/>
      <c r="J1149" s="655"/>
      <c r="K1149" s="655"/>
      <c r="L1149" s="655"/>
      <c r="M1149" s="655"/>
      <c r="N1149" s="1310"/>
      <c r="O1149" s="655"/>
      <c r="P1149" s="656"/>
      <c r="Q1149" s="657"/>
      <c r="R1149" s="704"/>
      <c r="S1149" s="3180"/>
    </row>
    <row r="1150" spans="7:19" ht="15" customHeight="1">
      <c r="G1150" s="1047"/>
      <c r="H1150" s="655"/>
      <c r="I1150" s="655"/>
      <c r="J1150" s="655"/>
      <c r="K1150" s="655"/>
      <c r="L1150" s="655"/>
      <c r="M1150" s="655"/>
      <c r="N1150" s="1310"/>
      <c r="O1150" s="655"/>
      <c r="P1150" s="656"/>
      <c r="Q1150" s="657"/>
      <c r="R1150" s="704"/>
      <c r="S1150" s="3180"/>
    </row>
    <row r="1151" spans="7:19" ht="15" customHeight="1">
      <c r="G1151" s="1047"/>
      <c r="H1151" s="655"/>
      <c r="I1151" s="655"/>
      <c r="J1151" s="655"/>
      <c r="K1151" s="655"/>
      <c r="L1151" s="655"/>
      <c r="M1151" s="655"/>
      <c r="N1151" s="1310"/>
      <c r="O1151" s="655"/>
      <c r="P1151" s="656"/>
      <c r="Q1151" s="657"/>
      <c r="R1151" s="704"/>
      <c r="S1151" s="3180"/>
    </row>
    <row r="1152" spans="7:19" ht="15" customHeight="1">
      <c r="G1152" s="1047"/>
      <c r="H1152" s="655"/>
      <c r="I1152" s="655"/>
      <c r="J1152" s="655"/>
      <c r="K1152" s="655"/>
      <c r="L1152" s="655"/>
      <c r="M1152" s="655"/>
      <c r="N1152" s="1310"/>
      <c r="O1152" s="655"/>
      <c r="P1152" s="656"/>
      <c r="Q1152" s="657"/>
      <c r="R1152" s="704"/>
      <c r="S1152" s="3180"/>
    </row>
    <row r="1153" spans="7:19" ht="15" customHeight="1">
      <c r="G1153" s="1047"/>
      <c r="H1153" s="655"/>
      <c r="I1153" s="655"/>
      <c r="J1153" s="655"/>
      <c r="K1153" s="655"/>
      <c r="L1153" s="655"/>
      <c r="M1153" s="655"/>
      <c r="N1153" s="1310"/>
      <c r="O1153" s="655"/>
      <c r="P1153" s="656"/>
      <c r="Q1153" s="657"/>
      <c r="R1153" s="704"/>
      <c r="S1153" s="3180"/>
    </row>
    <row r="1154" spans="7:19" ht="15" customHeight="1">
      <c r="G1154" s="1047"/>
      <c r="H1154" s="655"/>
      <c r="I1154" s="655"/>
      <c r="J1154" s="655"/>
      <c r="K1154" s="655"/>
      <c r="L1154" s="655"/>
      <c r="M1154" s="655"/>
      <c r="N1154" s="1310"/>
      <c r="O1154" s="655"/>
      <c r="P1154" s="656"/>
      <c r="Q1154" s="657"/>
      <c r="R1154" s="704"/>
      <c r="S1154" s="3180"/>
    </row>
    <row r="1155" spans="7:19" ht="15" customHeight="1">
      <c r="G1155" s="1047"/>
      <c r="H1155" s="655"/>
      <c r="I1155" s="655"/>
      <c r="J1155" s="655"/>
      <c r="K1155" s="655"/>
      <c r="L1155" s="655"/>
      <c r="M1155" s="655"/>
      <c r="N1155" s="1310"/>
      <c r="O1155" s="655"/>
      <c r="P1155" s="656"/>
      <c r="Q1155" s="657"/>
      <c r="R1155" s="704"/>
      <c r="S1155" s="3180"/>
    </row>
    <row r="1156" spans="7:19" ht="15" customHeight="1">
      <c r="G1156" s="1047"/>
      <c r="H1156" s="655"/>
      <c r="I1156" s="655"/>
      <c r="J1156" s="655"/>
      <c r="K1156" s="655"/>
      <c r="L1156" s="655"/>
      <c r="M1156" s="655"/>
      <c r="N1156" s="1310"/>
      <c r="O1156" s="655"/>
      <c r="P1156" s="656"/>
      <c r="Q1156" s="657"/>
      <c r="R1156" s="704"/>
      <c r="S1156" s="3180"/>
    </row>
    <row r="1157" spans="7:19" ht="15" customHeight="1">
      <c r="G1157" s="1047"/>
      <c r="H1157" s="655"/>
      <c r="I1157" s="655"/>
      <c r="J1157" s="655"/>
      <c r="K1157" s="655"/>
      <c r="L1157" s="655"/>
      <c r="M1157" s="655"/>
      <c r="N1157" s="1310"/>
      <c r="O1157" s="655"/>
      <c r="P1157" s="656"/>
      <c r="Q1157" s="657"/>
      <c r="R1157" s="704"/>
      <c r="S1157" s="3180"/>
    </row>
    <row r="1158" spans="7:19" ht="15" customHeight="1">
      <c r="G1158" s="1047"/>
      <c r="H1158" s="655"/>
      <c r="I1158" s="655"/>
      <c r="J1158" s="655"/>
      <c r="K1158" s="655"/>
      <c r="L1158" s="655"/>
      <c r="M1158" s="655"/>
      <c r="N1158" s="1310"/>
      <c r="O1158" s="655"/>
      <c r="P1158" s="656"/>
      <c r="Q1158" s="657"/>
      <c r="R1158" s="704"/>
      <c r="S1158" s="3180"/>
    </row>
    <row r="1159" spans="7:19" ht="15" customHeight="1">
      <c r="G1159" s="1047"/>
      <c r="H1159" s="655"/>
      <c r="I1159" s="655"/>
      <c r="J1159" s="655"/>
      <c r="K1159" s="655"/>
      <c r="L1159" s="655"/>
      <c r="M1159" s="655"/>
      <c r="N1159" s="1310"/>
      <c r="O1159" s="655"/>
      <c r="P1159" s="656"/>
      <c r="Q1159" s="657"/>
      <c r="R1159" s="704"/>
      <c r="S1159" s="3180"/>
    </row>
    <row r="1160" spans="7:19" ht="15" customHeight="1">
      <c r="G1160" s="1047"/>
      <c r="H1160" s="655"/>
      <c r="I1160" s="655"/>
      <c r="J1160" s="655"/>
      <c r="K1160" s="655"/>
      <c r="L1160" s="655"/>
      <c r="M1160" s="655"/>
      <c r="N1160" s="1310"/>
      <c r="O1160" s="655"/>
      <c r="P1160" s="656"/>
      <c r="Q1160" s="657"/>
      <c r="R1160" s="704"/>
      <c r="S1160" s="3180"/>
    </row>
    <row r="1161" spans="7:19" ht="15" customHeight="1">
      <c r="G1161" s="1047"/>
      <c r="H1161" s="655"/>
      <c r="I1161" s="655"/>
      <c r="J1161" s="655"/>
      <c r="K1161" s="655"/>
      <c r="L1161" s="655"/>
      <c r="M1161" s="655"/>
      <c r="N1161" s="1310"/>
      <c r="O1161" s="655"/>
      <c r="P1161" s="656"/>
      <c r="Q1161" s="657"/>
      <c r="R1161" s="704"/>
      <c r="S1161" s="3180"/>
    </row>
    <row r="1162" spans="7:19" ht="15" customHeight="1">
      <c r="G1162" s="1047"/>
      <c r="H1162" s="655"/>
      <c r="I1162" s="655"/>
      <c r="J1162" s="655"/>
      <c r="K1162" s="655"/>
      <c r="L1162" s="655"/>
      <c r="M1162" s="655"/>
      <c r="N1162" s="1310"/>
      <c r="O1162" s="655"/>
      <c r="P1162" s="656"/>
      <c r="Q1162" s="657"/>
      <c r="R1162" s="704"/>
      <c r="S1162" s="3180"/>
    </row>
    <row r="1163" spans="7:19" ht="15" customHeight="1">
      <c r="G1163" s="1047"/>
      <c r="H1163" s="655"/>
      <c r="I1163" s="655"/>
      <c r="J1163" s="655"/>
      <c r="K1163" s="655"/>
      <c r="L1163" s="655"/>
      <c r="M1163" s="655"/>
      <c r="N1163" s="1310"/>
      <c r="O1163" s="655"/>
      <c r="P1163" s="656"/>
      <c r="Q1163" s="657"/>
      <c r="R1163" s="704"/>
      <c r="S1163" s="3180"/>
    </row>
    <row r="1164" spans="7:19" ht="15" customHeight="1">
      <c r="G1164" s="1047"/>
      <c r="H1164" s="655"/>
      <c r="I1164" s="655"/>
      <c r="J1164" s="655"/>
      <c r="K1164" s="655"/>
      <c r="L1164" s="655"/>
      <c r="M1164" s="655"/>
      <c r="N1164" s="1310"/>
      <c r="O1164" s="655"/>
      <c r="P1164" s="656"/>
      <c r="Q1164" s="657"/>
      <c r="R1164" s="704"/>
      <c r="S1164" s="3180"/>
    </row>
    <row r="1165" spans="7:19" ht="15" customHeight="1">
      <c r="G1165" s="1047"/>
      <c r="H1165" s="655"/>
      <c r="I1165" s="655"/>
      <c r="J1165" s="655"/>
      <c r="K1165" s="655"/>
      <c r="L1165" s="655"/>
      <c r="M1165" s="655"/>
      <c r="N1165" s="1310"/>
      <c r="O1165" s="655"/>
      <c r="P1165" s="656"/>
      <c r="Q1165" s="657"/>
      <c r="R1165" s="704"/>
      <c r="S1165" s="3180"/>
    </row>
    <row r="1166" spans="7:19" ht="15" customHeight="1">
      <c r="G1166" s="1047"/>
      <c r="H1166" s="655"/>
      <c r="I1166" s="655"/>
      <c r="J1166" s="655"/>
      <c r="K1166" s="655"/>
      <c r="L1166" s="655"/>
      <c r="M1166" s="655"/>
      <c r="N1166" s="1310"/>
      <c r="O1166" s="655"/>
      <c r="P1166" s="656"/>
      <c r="Q1166" s="657"/>
      <c r="R1166" s="704"/>
      <c r="S1166" s="3180"/>
    </row>
    <row r="1167" spans="7:19" ht="15" customHeight="1">
      <c r="G1167" s="1047"/>
      <c r="H1167" s="655"/>
      <c r="I1167" s="655"/>
      <c r="J1167" s="655"/>
      <c r="K1167" s="655"/>
      <c r="L1167" s="655"/>
      <c r="M1167" s="655"/>
      <c r="N1167" s="1310"/>
      <c r="O1167" s="655"/>
      <c r="P1167" s="656"/>
      <c r="Q1167" s="657"/>
      <c r="R1167" s="704"/>
      <c r="S1167" s="3180"/>
    </row>
    <row r="1168" spans="7:19" ht="15" customHeight="1">
      <c r="G1168" s="1047"/>
      <c r="H1168" s="655"/>
      <c r="I1168" s="655"/>
      <c r="J1168" s="655"/>
      <c r="K1168" s="655"/>
      <c r="L1168" s="655"/>
      <c r="M1168" s="655"/>
      <c r="N1168" s="1310"/>
      <c r="O1168" s="655"/>
      <c r="P1168" s="656"/>
      <c r="Q1168" s="657"/>
      <c r="R1168" s="704"/>
      <c r="S1168" s="3180"/>
    </row>
    <row r="1169" spans="7:19" ht="15" customHeight="1">
      <c r="G1169" s="1047"/>
      <c r="H1169" s="655"/>
      <c r="I1169" s="655"/>
      <c r="J1169" s="655"/>
      <c r="K1169" s="655"/>
      <c r="L1169" s="655"/>
      <c r="M1169" s="655"/>
      <c r="N1169" s="1310"/>
      <c r="O1169" s="655"/>
      <c r="P1169" s="656"/>
      <c r="Q1169" s="657"/>
      <c r="R1169" s="704"/>
      <c r="S1169" s="3180"/>
    </row>
    <row r="1170" spans="7:19" ht="15" customHeight="1">
      <c r="G1170" s="1047"/>
      <c r="H1170" s="655"/>
      <c r="I1170" s="655"/>
      <c r="J1170" s="655"/>
      <c r="K1170" s="655"/>
      <c r="L1170" s="655"/>
      <c r="M1170" s="655"/>
      <c r="N1170" s="1310"/>
      <c r="O1170" s="655"/>
      <c r="P1170" s="656"/>
      <c r="Q1170" s="657"/>
      <c r="R1170" s="704"/>
      <c r="S1170" s="3180"/>
    </row>
    <row r="1171" spans="7:19" ht="15" customHeight="1">
      <c r="G1171" s="1047"/>
      <c r="H1171" s="655"/>
      <c r="I1171" s="655"/>
      <c r="J1171" s="655"/>
      <c r="K1171" s="655"/>
      <c r="L1171" s="655"/>
      <c r="M1171" s="655"/>
      <c r="N1171" s="1310"/>
      <c r="O1171" s="655"/>
      <c r="P1171" s="656"/>
      <c r="Q1171" s="657"/>
      <c r="R1171" s="704"/>
      <c r="S1171" s="3180"/>
    </row>
    <row r="1172" spans="7:19" ht="15" customHeight="1">
      <c r="G1172" s="1047"/>
      <c r="H1172" s="655"/>
      <c r="I1172" s="655"/>
      <c r="J1172" s="655"/>
      <c r="K1172" s="655"/>
      <c r="L1172" s="655"/>
      <c r="M1172" s="655"/>
      <c r="N1172" s="1310"/>
      <c r="O1172" s="655"/>
      <c r="P1172" s="656"/>
      <c r="Q1172" s="657"/>
      <c r="R1172" s="704"/>
      <c r="S1172" s="3180"/>
    </row>
    <row r="1173" spans="7:19" ht="15" customHeight="1">
      <c r="G1173" s="1047"/>
      <c r="H1173" s="655"/>
      <c r="I1173" s="655"/>
      <c r="J1173" s="655"/>
      <c r="K1173" s="655"/>
      <c r="L1173" s="655"/>
      <c r="M1173" s="655"/>
      <c r="N1173" s="1310"/>
      <c r="O1173" s="655"/>
      <c r="P1173" s="656"/>
      <c r="Q1173" s="657"/>
      <c r="R1173" s="704"/>
      <c r="S1173" s="3180"/>
    </row>
    <row r="1174" spans="7:19" ht="15" customHeight="1">
      <c r="G1174" s="1047"/>
      <c r="H1174" s="655"/>
      <c r="I1174" s="655"/>
      <c r="J1174" s="655"/>
      <c r="K1174" s="655"/>
      <c r="L1174" s="655"/>
      <c r="M1174" s="655"/>
      <c r="N1174" s="1310"/>
      <c r="O1174" s="655"/>
      <c r="P1174" s="656"/>
      <c r="Q1174" s="657"/>
      <c r="R1174" s="704"/>
      <c r="S1174" s="3180"/>
    </row>
    <row r="1175" spans="7:19" ht="15" customHeight="1">
      <c r="G1175" s="1047"/>
      <c r="H1175" s="655"/>
      <c r="I1175" s="655"/>
      <c r="J1175" s="655"/>
      <c r="K1175" s="655"/>
      <c r="L1175" s="655"/>
      <c r="M1175" s="655"/>
      <c r="N1175" s="1310"/>
      <c r="O1175" s="655"/>
      <c r="P1175" s="656"/>
      <c r="Q1175" s="657"/>
      <c r="R1175" s="704"/>
      <c r="S1175" s="3180"/>
    </row>
    <row r="1176" spans="7:19" ht="15" customHeight="1">
      <c r="G1176" s="1047"/>
      <c r="H1176" s="655"/>
      <c r="I1176" s="655"/>
      <c r="J1176" s="655"/>
      <c r="K1176" s="655"/>
      <c r="L1176" s="655"/>
      <c r="M1176" s="655"/>
      <c r="N1176" s="1310"/>
      <c r="O1176" s="655"/>
      <c r="P1176" s="656"/>
      <c r="Q1176" s="657"/>
      <c r="R1176" s="704"/>
      <c r="S1176" s="3180"/>
    </row>
    <row r="1177" spans="7:19" ht="15" customHeight="1">
      <c r="G1177" s="1047"/>
      <c r="H1177" s="655"/>
      <c r="I1177" s="655"/>
      <c r="J1177" s="655"/>
      <c r="K1177" s="655"/>
      <c r="L1177" s="655"/>
      <c r="M1177" s="655"/>
      <c r="N1177" s="1310"/>
      <c r="O1177" s="655"/>
      <c r="P1177" s="656"/>
      <c r="Q1177" s="657"/>
      <c r="R1177" s="704"/>
      <c r="S1177" s="3180"/>
    </row>
    <row r="1178" spans="7:19" ht="15" customHeight="1">
      <c r="G1178" s="1047"/>
      <c r="H1178" s="655"/>
      <c r="I1178" s="655"/>
      <c r="J1178" s="655"/>
      <c r="K1178" s="655"/>
      <c r="L1178" s="655"/>
      <c r="M1178" s="655"/>
      <c r="N1178" s="1310"/>
      <c r="O1178" s="655"/>
      <c r="P1178" s="656"/>
      <c r="Q1178" s="657"/>
      <c r="R1178" s="704"/>
      <c r="S1178" s="3180"/>
    </row>
    <row r="1179" spans="7:19" ht="15" customHeight="1">
      <c r="G1179" s="1047"/>
      <c r="H1179" s="655"/>
      <c r="I1179" s="655"/>
      <c r="J1179" s="655"/>
      <c r="K1179" s="655"/>
      <c r="L1179" s="655"/>
      <c r="M1179" s="655"/>
      <c r="N1179" s="1310"/>
      <c r="O1179" s="655"/>
      <c r="P1179" s="656"/>
      <c r="Q1179" s="657"/>
      <c r="R1179" s="704"/>
      <c r="S1179" s="3180"/>
    </row>
    <row r="1180" spans="7:19" ht="15" customHeight="1">
      <c r="G1180" s="1047"/>
      <c r="H1180" s="655"/>
      <c r="I1180" s="655"/>
      <c r="J1180" s="655"/>
      <c r="K1180" s="655"/>
      <c r="L1180" s="655"/>
      <c r="M1180" s="655"/>
      <c r="N1180" s="1310"/>
      <c r="O1180" s="655"/>
      <c r="P1180" s="656"/>
      <c r="Q1180" s="657"/>
      <c r="R1180" s="704"/>
      <c r="S1180" s="3180"/>
    </row>
    <row r="1181" spans="7:19" ht="15" customHeight="1">
      <c r="G1181" s="1047"/>
      <c r="H1181" s="655"/>
      <c r="I1181" s="655"/>
      <c r="J1181" s="655"/>
      <c r="K1181" s="655"/>
      <c r="L1181" s="655"/>
      <c r="M1181" s="655"/>
      <c r="N1181" s="1310"/>
      <c r="O1181" s="655"/>
      <c r="P1181" s="656"/>
      <c r="Q1181" s="657"/>
      <c r="R1181" s="704"/>
      <c r="S1181" s="3180"/>
    </row>
    <row r="1182" spans="7:19" ht="15" customHeight="1">
      <c r="G1182" s="1047"/>
      <c r="H1182" s="655"/>
      <c r="I1182" s="655"/>
      <c r="J1182" s="655"/>
      <c r="K1182" s="655"/>
      <c r="L1182" s="655"/>
      <c r="M1182" s="655"/>
      <c r="N1182" s="1310"/>
      <c r="O1182" s="655"/>
      <c r="P1182" s="656"/>
      <c r="Q1182" s="657"/>
      <c r="R1182" s="704"/>
      <c r="S1182" s="3180"/>
    </row>
    <row r="1183" spans="7:19" ht="15" customHeight="1">
      <c r="G1183" s="1047"/>
      <c r="H1183" s="655"/>
      <c r="I1183" s="655"/>
      <c r="J1183" s="655"/>
      <c r="K1183" s="655"/>
      <c r="L1183" s="655"/>
      <c r="M1183" s="655"/>
      <c r="N1183" s="1310"/>
      <c r="O1183" s="655"/>
      <c r="P1183" s="656"/>
      <c r="Q1183" s="657"/>
      <c r="R1183" s="704"/>
      <c r="S1183" s="3180"/>
    </row>
    <row r="1184" spans="7:19" ht="15" customHeight="1">
      <c r="G1184" s="1047"/>
      <c r="H1184" s="655"/>
      <c r="I1184" s="655"/>
      <c r="J1184" s="655"/>
      <c r="K1184" s="655"/>
      <c r="L1184" s="655"/>
      <c r="M1184" s="655"/>
      <c r="N1184" s="1310"/>
      <c r="O1184" s="655"/>
      <c r="P1184" s="656"/>
      <c r="Q1184" s="657"/>
      <c r="R1184" s="704"/>
      <c r="S1184" s="3180"/>
    </row>
    <row r="1185" spans="7:19" ht="15" customHeight="1">
      <c r="G1185" s="1047"/>
      <c r="H1185" s="655"/>
      <c r="I1185" s="655"/>
      <c r="J1185" s="655"/>
      <c r="K1185" s="655"/>
      <c r="L1185" s="655"/>
      <c r="M1185" s="655"/>
      <c r="N1185" s="1310"/>
      <c r="O1185" s="655"/>
      <c r="P1185" s="656"/>
      <c r="Q1185" s="657"/>
      <c r="R1185" s="704"/>
      <c r="S1185" s="3180"/>
    </row>
    <row r="1186" spans="7:19" ht="15" customHeight="1">
      <c r="G1186" s="1047"/>
      <c r="H1186" s="655"/>
      <c r="I1186" s="655"/>
      <c r="J1186" s="655"/>
      <c r="K1186" s="655"/>
      <c r="L1186" s="655"/>
      <c r="M1186" s="655"/>
      <c r="N1186" s="1310"/>
      <c r="O1186" s="655"/>
      <c r="P1186" s="656"/>
      <c r="Q1186" s="657"/>
      <c r="R1186" s="704"/>
      <c r="S1186" s="3180"/>
    </row>
    <row r="1187" spans="7:19" ht="15" customHeight="1">
      <c r="G1187" s="1047"/>
      <c r="H1187" s="655"/>
      <c r="I1187" s="655"/>
      <c r="J1187" s="655"/>
      <c r="K1187" s="655"/>
      <c r="L1187" s="655"/>
      <c r="M1187" s="655"/>
      <c r="N1187" s="1310"/>
      <c r="O1187" s="655"/>
      <c r="P1187" s="656"/>
      <c r="Q1187" s="657"/>
      <c r="R1187" s="704"/>
      <c r="S1187" s="3180"/>
    </row>
    <row r="1188" spans="7:19" ht="15" customHeight="1">
      <c r="G1188" s="1047"/>
      <c r="H1188" s="655"/>
      <c r="I1188" s="655"/>
      <c r="J1188" s="655"/>
      <c r="K1188" s="655"/>
      <c r="L1188" s="655"/>
      <c r="M1188" s="655"/>
      <c r="N1188" s="1310"/>
      <c r="O1188" s="655"/>
      <c r="P1188" s="656"/>
      <c r="Q1188" s="657"/>
      <c r="R1188" s="704"/>
      <c r="S1188" s="3180"/>
    </row>
    <row r="1189" spans="7:19" ht="15" customHeight="1">
      <c r="G1189" s="1047"/>
      <c r="H1189" s="655"/>
      <c r="I1189" s="655"/>
      <c r="J1189" s="655"/>
      <c r="K1189" s="655"/>
      <c r="L1189" s="655"/>
      <c r="M1189" s="655"/>
      <c r="N1189" s="1310"/>
      <c r="O1189" s="655"/>
      <c r="P1189" s="656"/>
      <c r="Q1189" s="657"/>
      <c r="R1189" s="704"/>
      <c r="S1189" s="3180"/>
    </row>
    <row r="1190" spans="7:19" ht="15" customHeight="1">
      <c r="G1190" s="1047"/>
      <c r="H1190" s="655"/>
      <c r="I1190" s="655"/>
      <c r="J1190" s="655"/>
      <c r="K1190" s="655"/>
      <c r="L1190" s="655"/>
      <c r="M1190" s="655"/>
      <c r="N1190" s="1310"/>
      <c r="O1190" s="655"/>
      <c r="P1190" s="656"/>
      <c r="Q1190" s="657"/>
      <c r="R1190" s="704"/>
      <c r="S1190" s="3180"/>
    </row>
    <row r="1191" spans="7:19" ht="15" customHeight="1">
      <c r="G1191" s="1047"/>
      <c r="H1191" s="655"/>
      <c r="I1191" s="655"/>
      <c r="J1191" s="655"/>
      <c r="K1191" s="655"/>
      <c r="L1191" s="655"/>
      <c r="M1191" s="655"/>
      <c r="N1191" s="1310"/>
      <c r="O1191" s="655"/>
      <c r="P1191" s="656"/>
      <c r="Q1191" s="657"/>
      <c r="R1191" s="704"/>
      <c r="S1191" s="3180"/>
    </row>
    <row r="1192" spans="7:19" ht="15" customHeight="1">
      <c r="G1192" s="1047"/>
      <c r="H1192" s="655"/>
      <c r="I1192" s="655"/>
      <c r="J1192" s="655"/>
      <c r="K1192" s="655"/>
      <c r="L1192" s="655"/>
      <c r="M1192" s="655"/>
      <c r="N1192" s="1310"/>
      <c r="O1192" s="655"/>
      <c r="P1192" s="656"/>
      <c r="Q1192" s="657"/>
      <c r="R1192" s="704"/>
      <c r="S1192" s="3180"/>
    </row>
    <row r="1193" spans="7:19" ht="15" customHeight="1">
      <c r="G1193" s="1047"/>
      <c r="H1193" s="655"/>
      <c r="I1193" s="655"/>
      <c r="J1193" s="655"/>
      <c r="K1193" s="655"/>
      <c r="L1193" s="655"/>
      <c r="M1193" s="655"/>
      <c r="N1193" s="1310"/>
      <c r="O1193" s="655"/>
      <c r="P1193" s="656"/>
      <c r="Q1193" s="657"/>
      <c r="R1193" s="704"/>
      <c r="S1193" s="3180"/>
    </row>
    <row r="1194" spans="7:19" ht="15" customHeight="1">
      <c r="G1194" s="1047"/>
      <c r="H1194" s="655"/>
      <c r="I1194" s="655"/>
      <c r="J1194" s="655"/>
      <c r="K1194" s="655"/>
      <c r="L1194" s="655"/>
      <c r="M1194" s="655"/>
      <c r="N1194" s="1310"/>
      <c r="O1194" s="655"/>
      <c r="P1194" s="656"/>
      <c r="Q1194" s="657"/>
      <c r="R1194" s="704"/>
      <c r="S1194" s="3180"/>
    </row>
    <row r="1195" spans="7:19" ht="15" customHeight="1">
      <c r="G1195" s="1047"/>
      <c r="H1195" s="655"/>
      <c r="I1195" s="655"/>
      <c r="J1195" s="655"/>
      <c r="K1195" s="655"/>
      <c r="L1195" s="655"/>
      <c r="M1195" s="655"/>
      <c r="N1195" s="1310"/>
      <c r="O1195" s="655"/>
      <c r="P1195" s="656"/>
      <c r="Q1195" s="657"/>
      <c r="R1195" s="704"/>
      <c r="S1195" s="3180"/>
    </row>
    <row r="1196" spans="7:19" ht="15" customHeight="1">
      <c r="G1196" s="1047"/>
      <c r="H1196" s="655"/>
      <c r="I1196" s="655"/>
      <c r="J1196" s="655"/>
      <c r="K1196" s="655"/>
      <c r="L1196" s="655"/>
      <c r="M1196" s="655"/>
      <c r="N1196" s="1310"/>
      <c r="O1196" s="655"/>
      <c r="P1196" s="656"/>
      <c r="Q1196" s="657"/>
      <c r="R1196" s="704"/>
      <c r="S1196" s="3180"/>
    </row>
    <row r="1197" spans="7:19" ht="15" customHeight="1">
      <c r="G1197" s="1047"/>
      <c r="H1197" s="655"/>
      <c r="I1197" s="655"/>
      <c r="J1197" s="655"/>
      <c r="K1197" s="655"/>
      <c r="L1197" s="655"/>
      <c r="M1197" s="655"/>
      <c r="N1197" s="1310"/>
      <c r="O1197" s="655"/>
      <c r="P1197" s="656"/>
      <c r="Q1197" s="657"/>
      <c r="R1197" s="704"/>
      <c r="S1197" s="3180"/>
    </row>
    <row r="1198" spans="7:19" ht="15" customHeight="1">
      <c r="G1198" s="1047"/>
      <c r="H1198" s="655"/>
      <c r="I1198" s="655"/>
      <c r="J1198" s="655"/>
      <c r="K1198" s="655"/>
      <c r="L1198" s="655"/>
      <c r="M1198" s="655"/>
      <c r="N1198" s="1310"/>
      <c r="O1198" s="655"/>
      <c r="P1198" s="656"/>
      <c r="Q1198" s="657"/>
      <c r="R1198" s="704"/>
      <c r="S1198" s="3180"/>
    </row>
    <row r="1199" spans="7:19" ht="15" customHeight="1">
      <c r="G1199" s="1047"/>
      <c r="H1199" s="655"/>
      <c r="I1199" s="655"/>
      <c r="J1199" s="655"/>
      <c r="K1199" s="655"/>
      <c r="L1199" s="655"/>
      <c r="M1199" s="655"/>
      <c r="N1199" s="1310"/>
      <c r="O1199" s="655"/>
      <c r="P1199" s="656"/>
      <c r="Q1199" s="657"/>
      <c r="R1199" s="704"/>
      <c r="S1199" s="3180"/>
    </row>
    <row r="1200" spans="7:19" ht="15" customHeight="1">
      <c r="G1200" s="1047"/>
      <c r="H1200" s="655"/>
      <c r="I1200" s="655"/>
      <c r="J1200" s="655"/>
      <c r="K1200" s="655"/>
      <c r="L1200" s="655"/>
      <c r="M1200" s="655"/>
      <c r="N1200" s="1310"/>
      <c r="O1200" s="655"/>
      <c r="P1200" s="656"/>
      <c r="Q1200" s="657"/>
      <c r="R1200" s="704"/>
      <c r="S1200" s="3180"/>
    </row>
    <row r="1201" spans="7:19" ht="15" customHeight="1">
      <c r="G1201" s="1047"/>
      <c r="H1201" s="655"/>
      <c r="I1201" s="655"/>
      <c r="J1201" s="655"/>
      <c r="K1201" s="655"/>
      <c r="L1201" s="655"/>
      <c r="M1201" s="655"/>
      <c r="N1201" s="1310"/>
      <c r="O1201" s="655"/>
      <c r="P1201" s="656"/>
      <c r="Q1201" s="657"/>
      <c r="R1201" s="704"/>
      <c r="S1201" s="3180"/>
    </row>
    <row r="1202" spans="7:19" ht="15" customHeight="1">
      <c r="G1202" s="1047"/>
      <c r="H1202" s="655"/>
      <c r="I1202" s="655"/>
      <c r="J1202" s="655"/>
      <c r="K1202" s="655"/>
      <c r="L1202" s="655"/>
      <c r="M1202" s="655"/>
      <c r="N1202" s="1310"/>
      <c r="O1202" s="655"/>
      <c r="P1202" s="656"/>
      <c r="Q1202" s="657"/>
      <c r="R1202" s="704"/>
      <c r="S1202" s="3180"/>
    </row>
    <row r="1203" spans="7:19" ht="15" customHeight="1">
      <c r="G1203" s="1047"/>
      <c r="H1203" s="655"/>
      <c r="I1203" s="655"/>
      <c r="J1203" s="655"/>
      <c r="K1203" s="655"/>
      <c r="L1203" s="655"/>
      <c r="M1203" s="655"/>
      <c r="N1203" s="1310"/>
      <c r="O1203" s="655"/>
      <c r="P1203" s="656"/>
      <c r="Q1203" s="657"/>
      <c r="R1203" s="704"/>
      <c r="S1203" s="3180"/>
    </row>
    <row r="1204" spans="7:19" ht="15" customHeight="1">
      <c r="G1204" s="1047"/>
      <c r="H1204" s="655"/>
      <c r="I1204" s="655"/>
      <c r="J1204" s="655"/>
      <c r="K1204" s="655"/>
      <c r="L1204" s="655"/>
      <c r="M1204" s="655"/>
      <c r="N1204" s="1310"/>
      <c r="O1204" s="655"/>
      <c r="P1204" s="656"/>
      <c r="Q1204" s="657"/>
      <c r="R1204" s="704"/>
      <c r="S1204" s="3180"/>
    </row>
    <row r="1205" spans="7:19" ht="15" customHeight="1">
      <c r="G1205" s="1047"/>
      <c r="H1205" s="655"/>
      <c r="I1205" s="655"/>
      <c r="J1205" s="655"/>
      <c r="K1205" s="655"/>
      <c r="L1205" s="655"/>
      <c r="M1205" s="655"/>
      <c r="N1205" s="1310"/>
      <c r="O1205" s="655"/>
      <c r="P1205" s="656"/>
      <c r="Q1205" s="657"/>
      <c r="R1205" s="704"/>
      <c r="S1205" s="3180"/>
    </row>
    <row r="1206" spans="7:19" ht="15" customHeight="1">
      <c r="G1206" s="1047"/>
      <c r="H1206" s="655"/>
      <c r="I1206" s="655"/>
      <c r="J1206" s="655"/>
      <c r="K1206" s="655"/>
      <c r="L1206" s="655"/>
      <c r="M1206" s="655"/>
      <c r="N1206" s="1310"/>
      <c r="O1206" s="655"/>
      <c r="P1206" s="656"/>
      <c r="Q1206" s="657"/>
      <c r="R1206" s="704"/>
      <c r="S1206" s="3180"/>
    </row>
    <row r="1207" spans="7:19" ht="15" customHeight="1">
      <c r="G1207" s="1047"/>
      <c r="H1207" s="655"/>
      <c r="I1207" s="655"/>
      <c r="J1207" s="655"/>
      <c r="K1207" s="655"/>
      <c r="L1207" s="655"/>
      <c r="M1207" s="655"/>
      <c r="N1207" s="1310"/>
      <c r="O1207" s="655"/>
      <c r="P1207" s="656"/>
      <c r="Q1207" s="657"/>
      <c r="R1207" s="704"/>
      <c r="S1207" s="3180"/>
    </row>
    <row r="1208" spans="7:19" ht="15" customHeight="1">
      <c r="G1208" s="1047"/>
      <c r="H1208" s="655"/>
      <c r="I1208" s="655"/>
      <c r="J1208" s="655"/>
      <c r="K1208" s="655"/>
      <c r="L1208" s="655"/>
      <c r="M1208" s="655"/>
      <c r="N1208" s="1310"/>
      <c r="O1208" s="655"/>
      <c r="P1208" s="656"/>
      <c r="Q1208" s="657"/>
      <c r="R1208" s="704"/>
      <c r="S1208" s="3180"/>
    </row>
    <row r="1209" spans="7:19" ht="15" customHeight="1">
      <c r="G1209" s="1047"/>
      <c r="H1209" s="655"/>
      <c r="I1209" s="655"/>
      <c r="J1209" s="655"/>
      <c r="K1209" s="655"/>
      <c r="L1209" s="655"/>
      <c r="M1209" s="655"/>
      <c r="N1209" s="1310"/>
      <c r="O1209" s="655"/>
      <c r="P1209" s="656"/>
      <c r="Q1209" s="657"/>
      <c r="R1209" s="704"/>
      <c r="S1209" s="3180"/>
    </row>
    <row r="1210" spans="7:19" ht="15" customHeight="1">
      <c r="G1210" s="1047"/>
      <c r="H1210" s="655"/>
      <c r="I1210" s="655"/>
      <c r="J1210" s="655"/>
      <c r="K1210" s="655"/>
      <c r="L1210" s="655"/>
      <c r="M1210" s="655"/>
      <c r="N1210" s="1310"/>
      <c r="O1210" s="655"/>
      <c r="P1210" s="656"/>
      <c r="Q1210" s="657"/>
      <c r="R1210" s="704"/>
      <c r="S1210" s="3180"/>
    </row>
    <row r="1211" spans="7:19" ht="15" customHeight="1">
      <c r="G1211" s="1047"/>
      <c r="H1211" s="655"/>
      <c r="I1211" s="655"/>
      <c r="J1211" s="655"/>
      <c r="K1211" s="655"/>
      <c r="L1211" s="655"/>
      <c r="M1211" s="655"/>
      <c r="N1211" s="1310"/>
      <c r="O1211" s="655"/>
      <c r="P1211" s="656"/>
      <c r="Q1211" s="657"/>
      <c r="R1211" s="704"/>
      <c r="S1211" s="3180"/>
    </row>
    <row r="1212" spans="7:19" ht="15" customHeight="1">
      <c r="G1212" s="1047"/>
      <c r="H1212" s="655"/>
      <c r="I1212" s="655"/>
      <c r="J1212" s="655"/>
      <c r="K1212" s="655"/>
      <c r="L1212" s="655"/>
      <c r="M1212" s="655"/>
      <c r="N1212" s="1310"/>
      <c r="O1212" s="655"/>
      <c r="P1212" s="656"/>
      <c r="Q1212" s="657"/>
      <c r="R1212" s="704"/>
      <c r="S1212" s="3180"/>
    </row>
    <row r="1213" spans="7:19" ht="15" customHeight="1">
      <c r="G1213" s="1047"/>
      <c r="H1213" s="655"/>
      <c r="I1213" s="655"/>
      <c r="J1213" s="655"/>
      <c r="K1213" s="655"/>
      <c r="L1213" s="655"/>
      <c r="M1213" s="655"/>
      <c r="N1213" s="1310"/>
      <c r="O1213" s="655"/>
      <c r="P1213" s="656"/>
      <c r="Q1213" s="657"/>
      <c r="R1213" s="704"/>
      <c r="S1213" s="3180"/>
    </row>
    <row r="1214" spans="7:19" ht="15" customHeight="1">
      <c r="G1214" s="1047"/>
      <c r="H1214" s="655"/>
      <c r="I1214" s="655"/>
      <c r="J1214" s="655"/>
      <c r="K1214" s="655"/>
      <c r="L1214" s="655"/>
      <c r="M1214" s="655"/>
      <c r="N1214" s="1310"/>
      <c r="O1214" s="655"/>
      <c r="P1214" s="656"/>
      <c r="Q1214" s="657"/>
      <c r="R1214" s="704"/>
      <c r="S1214" s="3180"/>
    </row>
    <row r="1215" spans="7:19" ht="15" customHeight="1">
      <c r="G1215" s="1047"/>
      <c r="H1215" s="655"/>
      <c r="I1215" s="655"/>
      <c r="J1215" s="655"/>
      <c r="K1215" s="655"/>
      <c r="L1215" s="655"/>
      <c r="M1215" s="655"/>
      <c r="N1215" s="1310"/>
      <c r="O1215" s="655"/>
      <c r="P1215" s="656"/>
      <c r="Q1215" s="657"/>
      <c r="R1215" s="704"/>
      <c r="S1215" s="3180"/>
    </row>
    <row r="1216" spans="7:19" ht="15" customHeight="1">
      <c r="G1216" s="1047"/>
      <c r="H1216" s="655"/>
      <c r="I1216" s="655"/>
      <c r="J1216" s="655"/>
      <c r="K1216" s="655"/>
      <c r="L1216" s="655"/>
      <c r="M1216" s="655"/>
      <c r="N1216" s="1310"/>
      <c r="O1216" s="655"/>
      <c r="P1216" s="656"/>
      <c r="Q1216" s="657"/>
      <c r="R1216" s="704"/>
      <c r="S1216" s="3180"/>
    </row>
    <row r="1217" spans="7:19" ht="15" customHeight="1">
      <c r="G1217" s="1047"/>
      <c r="H1217" s="655"/>
      <c r="I1217" s="655"/>
      <c r="J1217" s="655"/>
      <c r="K1217" s="655"/>
      <c r="L1217" s="655"/>
      <c r="M1217" s="655"/>
      <c r="N1217" s="1310"/>
      <c r="O1217" s="655"/>
      <c r="P1217" s="656"/>
      <c r="Q1217" s="657"/>
      <c r="R1217" s="704"/>
      <c r="S1217" s="3180"/>
    </row>
    <row r="1218" spans="7:19" ht="15" customHeight="1">
      <c r="G1218" s="1047"/>
      <c r="H1218" s="655"/>
      <c r="I1218" s="655"/>
      <c r="J1218" s="655"/>
      <c r="K1218" s="655"/>
      <c r="L1218" s="655"/>
      <c r="M1218" s="655"/>
      <c r="N1218" s="1310"/>
      <c r="O1218" s="655"/>
      <c r="P1218" s="656"/>
      <c r="Q1218" s="657"/>
      <c r="R1218" s="704"/>
      <c r="S1218" s="3180"/>
    </row>
    <row r="1219" spans="7:19" ht="15" customHeight="1">
      <c r="G1219" s="1047"/>
      <c r="H1219" s="655"/>
      <c r="I1219" s="655"/>
      <c r="J1219" s="655"/>
      <c r="K1219" s="655"/>
      <c r="L1219" s="655"/>
      <c r="M1219" s="655"/>
      <c r="N1219" s="1310"/>
      <c r="O1219" s="655"/>
      <c r="P1219" s="656"/>
      <c r="Q1219" s="657"/>
      <c r="R1219" s="704"/>
      <c r="S1219" s="3180"/>
    </row>
    <row r="1220" spans="7:19" ht="15" customHeight="1">
      <c r="G1220" s="1047"/>
      <c r="H1220" s="655"/>
      <c r="I1220" s="655"/>
      <c r="J1220" s="655"/>
      <c r="K1220" s="655"/>
      <c r="L1220" s="655"/>
      <c r="M1220" s="655"/>
      <c r="N1220" s="1310"/>
      <c r="O1220" s="655"/>
      <c r="P1220" s="656"/>
      <c r="Q1220" s="657"/>
      <c r="R1220" s="704"/>
      <c r="S1220" s="3180"/>
    </row>
    <row r="1221" spans="7:19" ht="15" customHeight="1">
      <c r="G1221" s="1047"/>
      <c r="H1221" s="655"/>
      <c r="I1221" s="655"/>
      <c r="J1221" s="655"/>
      <c r="K1221" s="655"/>
      <c r="L1221" s="655"/>
      <c r="M1221" s="655"/>
      <c r="N1221" s="1310"/>
      <c r="O1221" s="655"/>
      <c r="P1221" s="656"/>
      <c r="Q1221" s="657"/>
      <c r="R1221" s="704"/>
      <c r="S1221" s="3180"/>
    </row>
    <row r="1222" spans="7:19" ht="15" customHeight="1">
      <c r="G1222" s="1047"/>
      <c r="H1222" s="655"/>
      <c r="I1222" s="655"/>
      <c r="J1222" s="655"/>
      <c r="K1222" s="655"/>
      <c r="L1222" s="655"/>
      <c r="M1222" s="655"/>
      <c r="N1222" s="1310"/>
      <c r="O1222" s="655"/>
      <c r="P1222" s="656"/>
      <c r="Q1222" s="657"/>
      <c r="R1222" s="704"/>
      <c r="S1222" s="3180"/>
    </row>
    <row r="1223" spans="7:19" ht="15" customHeight="1">
      <c r="G1223" s="1047"/>
      <c r="H1223" s="655"/>
      <c r="I1223" s="655"/>
      <c r="J1223" s="655"/>
      <c r="K1223" s="655"/>
      <c r="L1223" s="655"/>
      <c r="M1223" s="655"/>
      <c r="N1223" s="1310"/>
      <c r="O1223" s="655"/>
      <c r="P1223" s="656"/>
      <c r="Q1223" s="657"/>
      <c r="R1223" s="704"/>
      <c r="S1223" s="3180"/>
    </row>
    <row r="1224" spans="7:19" ht="15" customHeight="1">
      <c r="G1224" s="1047"/>
      <c r="H1224" s="655"/>
      <c r="I1224" s="655"/>
      <c r="J1224" s="655"/>
      <c r="K1224" s="655"/>
      <c r="L1224" s="655"/>
      <c r="M1224" s="655"/>
      <c r="N1224" s="1310"/>
      <c r="O1224" s="655"/>
      <c r="P1224" s="656"/>
      <c r="Q1224" s="657"/>
      <c r="R1224" s="704"/>
      <c r="S1224" s="3180"/>
    </row>
    <row r="1225" spans="7:19" ht="15" customHeight="1">
      <c r="G1225" s="1047"/>
      <c r="H1225" s="655"/>
      <c r="I1225" s="655"/>
      <c r="J1225" s="655"/>
      <c r="K1225" s="655"/>
      <c r="L1225" s="655"/>
      <c r="M1225" s="655"/>
      <c r="N1225" s="1310"/>
      <c r="O1225" s="655"/>
      <c r="P1225" s="656"/>
      <c r="Q1225" s="657"/>
      <c r="R1225" s="704"/>
      <c r="S1225" s="3180"/>
    </row>
    <row r="1226" spans="7:19" ht="15" customHeight="1">
      <c r="G1226" s="1047"/>
      <c r="H1226" s="655"/>
      <c r="I1226" s="655"/>
      <c r="J1226" s="655"/>
      <c r="K1226" s="655"/>
      <c r="L1226" s="655"/>
      <c r="M1226" s="655"/>
      <c r="N1226" s="1310"/>
      <c r="O1226" s="655"/>
      <c r="P1226" s="656"/>
      <c r="Q1226" s="657"/>
      <c r="R1226" s="704"/>
      <c r="S1226" s="3180"/>
    </row>
    <row r="1227" spans="7:19" ht="15" customHeight="1">
      <c r="G1227" s="1047"/>
      <c r="H1227" s="655"/>
      <c r="I1227" s="655"/>
      <c r="J1227" s="655"/>
      <c r="K1227" s="655"/>
      <c r="L1227" s="655"/>
      <c r="M1227" s="655"/>
      <c r="N1227" s="1310"/>
      <c r="O1227" s="655"/>
      <c r="P1227" s="656"/>
      <c r="Q1227" s="657"/>
      <c r="R1227" s="704"/>
      <c r="S1227" s="3180"/>
    </row>
    <row r="1228" spans="7:19" ht="15" customHeight="1">
      <c r="G1228" s="1047"/>
      <c r="H1228" s="655"/>
      <c r="I1228" s="655"/>
      <c r="J1228" s="655"/>
      <c r="K1228" s="655"/>
      <c r="L1228" s="655"/>
      <c r="M1228" s="655"/>
      <c r="N1228" s="1310"/>
      <c r="O1228" s="655"/>
      <c r="P1228" s="656"/>
      <c r="Q1228" s="657"/>
      <c r="R1228" s="704"/>
      <c r="S1228" s="3180"/>
    </row>
    <row r="1229" spans="7:19" ht="15" customHeight="1">
      <c r="G1229" s="1047"/>
      <c r="H1229" s="655"/>
      <c r="I1229" s="655"/>
      <c r="J1229" s="655"/>
      <c r="K1229" s="655"/>
      <c r="L1229" s="655"/>
      <c r="M1229" s="655"/>
      <c r="N1229" s="1310"/>
      <c r="O1229" s="655"/>
      <c r="P1229" s="656"/>
      <c r="Q1229" s="657"/>
      <c r="R1229" s="704"/>
      <c r="S1229" s="3180"/>
    </row>
    <row r="1230" spans="7:19" ht="15" customHeight="1">
      <c r="G1230" s="1047"/>
      <c r="H1230" s="655"/>
      <c r="I1230" s="655"/>
      <c r="J1230" s="655"/>
      <c r="K1230" s="655"/>
      <c r="L1230" s="655"/>
      <c r="M1230" s="655"/>
      <c r="N1230" s="1310"/>
      <c r="O1230" s="655"/>
      <c r="P1230" s="656"/>
      <c r="Q1230" s="657"/>
      <c r="R1230" s="704"/>
      <c r="S1230" s="3180"/>
    </row>
    <row r="1231" spans="7:19" ht="15" customHeight="1">
      <c r="G1231" s="1047"/>
      <c r="H1231" s="655"/>
      <c r="I1231" s="655"/>
      <c r="J1231" s="655"/>
      <c r="K1231" s="655"/>
      <c r="L1231" s="655"/>
      <c r="M1231" s="655"/>
      <c r="N1231" s="1310"/>
      <c r="O1231" s="655"/>
      <c r="P1231" s="656"/>
      <c r="Q1231" s="657"/>
      <c r="R1231" s="704"/>
      <c r="S1231" s="3180"/>
    </row>
    <row r="1232" spans="7:19" ht="15" customHeight="1">
      <c r="G1232" s="1047"/>
      <c r="H1232" s="655"/>
      <c r="I1232" s="655"/>
      <c r="J1232" s="655"/>
      <c r="K1232" s="655"/>
      <c r="L1232" s="655"/>
      <c r="M1232" s="655"/>
      <c r="N1232" s="1310"/>
      <c r="O1232" s="655"/>
      <c r="P1232" s="656"/>
      <c r="Q1232" s="657"/>
      <c r="R1232" s="704"/>
      <c r="S1232" s="3180"/>
    </row>
    <row r="1233" spans="7:19" ht="15" customHeight="1">
      <c r="G1233" s="1047"/>
      <c r="H1233" s="655"/>
      <c r="I1233" s="655"/>
      <c r="J1233" s="655"/>
      <c r="K1233" s="655"/>
      <c r="L1233" s="655"/>
      <c r="M1233" s="655"/>
      <c r="N1233" s="1310"/>
      <c r="O1233" s="655"/>
      <c r="P1233" s="656"/>
      <c r="Q1233" s="657"/>
      <c r="R1233" s="704"/>
      <c r="S1233" s="3180"/>
    </row>
    <row r="1234" spans="7:19" ht="15" customHeight="1">
      <c r="G1234" s="1047"/>
      <c r="H1234" s="655"/>
      <c r="I1234" s="655"/>
      <c r="J1234" s="655"/>
      <c r="K1234" s="655"/>
      <c r="L1234" s="655"/>
      <c r="M1234" s="655"/>
      <c r="N1234" s="1310"/>
      <c r="O1234" s="655"/>
      <c r="P1234" s="656"/>
      <c r="Q1234" s="657"/>
      <c r="R1234" s="704"/>
      <c r="S1234" s="3180"/>
    </row>
    <row r="1235" spans="7:19" ht="15" customHeight="1">
      <c r="G1235" s="1047"/>
      <c r="H1235" s="655"/>
      <c r="I1235" s="655"/>
      <c r="J1235" s="655"/>
      <c r="K1235" s="655"/>
      <c r="L1235" s="655"/>
      <c r="M1235" s="655"/>
      <c r="N1235" s="1310"/>
      <c r="O1235" s="655"/>
      <c r="P1235" s="656"/>
      <c r="Q1235" s="657"/>
      <c r="R1235" s="704"/>
      <c r="S1235" s="3180"/>
    </row>
    <row r="1236" spans="7:19" ht="15" customHeight="1">
      <c r="G1236" s="1047"/>
      <c r="H1236" s="655"/>
      <c r="I1236" s="655"/>
      <c r="J1236" s="655"/>
      <c r="K1236" s="655"/>
      <c r="L1236" s="655"/>
      <c r="M1236" s="655"/>
      <c r="N1236" s="1310"/>
      <c r="O1236" s="655"/>
      <c r="P1236" s="656"/>
      <c r="Q1236" s="657"/>
      <c r="R1236" s="704"/>
      <c r="S1236" s="3180"/>
    </row>
    <row r="1237" spans="7:19" ht="15" customHeight="1">
      <c r="G1237" s="1047"/>
      <c r="H1237" s="655"/>
      <c r="I1237" s="655"/>
      <c r="J1237" s="655"/>
      <c r="K1237" s="655"/>
      <c r="L1237" s="655"/>
      <c r="M1237" s="655"/>
      <c r="N1237" s="1310"/>
      <c r="O1237" s="655"/>
      <c r="P1237" s="656"/>
      <c r="Q1237" s="657"/>
      <c r="R1237" s="704"/>
      <c r="S1237" s="3180"/>
    </row>
    <row r="1238" spans="7:19" ht="15" customHeight="1">
      <c r="G1238" s="1047"/>
      <c r="H1238" s="655"/>
      <c r="I1238" s="655"/>
      <c r="J1238" s="655"/>
      <c r="K1238" s="655"/>
      <c r="L1238" s="655"/>
      <c r="M1238" s="655"/>
      <c r="N1238" s="1310"/>
      <c r="O1238" s="655"/>
      <c r="P1238" s="656"/>
      <c r="Q1238" s="657"/>
      <c r="R1238" s="704"/>
      <c r="S1238" s="3180"/>
    </row>
    <row r="1239" spans="7:19" ht="15" customHeight="1">
      <c r="G1239" s="1047"/>
      <c r="H1239" s="655"/>
      <c r="I1239" s="655"/>
      <c r="J1239" s="655"/>
      <c r="K1239" s="655"/>
      <c r="L1239" s="655"/>
      <c r="M1239" s="655"/>
      <c r="N1239" s="1310"/>
      <c r="O1239" s="655"/>
      <c r="P1239" s="656"/>
      <c r="Q1239" s="657"/>
      <c r="R1239" s="704"/>
      <c r="S1239" s="3180"/>
    </row>
    <row r="1240" spans="7:19" ht="15" customHeight="1">
      <c r="G1240" s="1047"/>
      <c r="H1240" s="655"/>
      <c r="I1240" s="655"/>
      <c r="J1240" s="655"/>
      <c r="K1240" s="655"/>
      <c r="L1240" s="655"/>
      <c r="M1240" s="655"/>
      <c r="N1240" s="1310"/>
      <c r="O1240" s="655"/>
      <c r="P1240" s="656"/>
      <c r="Q1240" s="657"/>
      <c r="R1240" s="704"/>
      <c r="S1240" s="3180"/>
    </row>
    <row r="1241" spans="7:19" ht="15" customHeight="1">
      <c r="G1241" s="1047"/>
      <c r="H1241" s="655"/>
      <c r="I1241" s="655"/>
      <c r="J1241" s="655"/>
      <c r="K1241" s="655"/>
      <c r="L1241" s="655"/>
      <c r="M1241" s="655"/>
      <c r="N1241" s="1310"/>
      <c r="O1241" s="655"/>
      <c r="P1241" s="656"/>
      <c r="Q1241" s="657"/>
      <c r="R1241" s="704"/>
      <c r="S1241" s="3180"/>
    </row>
    <row r="1242" spans="7:19" ht="15" customHeight="1">
      <c r="G1242" s="1047"/>
      <c r="H1242" s="655"/>
      <c r="I1242" s="655"/>
      <c r="J1242" s="655"/>
      <c r="K1242" s="655"/>
      <c r="L1242" s="655"/>
      <c r="M1242" s="655"/>
      <c r="N1242" s="1310"/>
      <c r="O1242" s="655"/>
      <c r="P1242" s="656"/>
      <c r="Q1242" s="657"/>
      <c r="R1242" s="704"/>
      <c r="S1242" s="3180"/>
    </row>
    <row r="1243" spans="7:19" ht="15" customHeight="1">
      <c r="G1243" s="1047"/>
      <c r="H1243" s="655"/>
      <c r="I1243" s="655"/>
      <c r="J1243" s="655"/>
      <c r="K1243" s="655"/>
      <c r="L1243" s="655"/>
      <c r="M1243" s="655"/>
      <c r="N1243" s="1310"/>
      <c r="O1243" s="655"/>
      <c r="P1243" s="656"/>
      <c r="Q1243" s="657"/>
      <c r="R1243" s="704"/>
      <c r="S1243" s="3180"/>
    </row>
    <row r="1244" spans="7:19" ht="15" customHeight="1">
      <c r="G1244" s="1047"/>
      <c r="H1244" s="655"/>
      <c r="I1244" s="655"/>
      <c r="J1244" s="655"/>
      <c r="K1244" s="655"/>
      <c r="L1244" s="655"/>
      <c r="M1244" s="655"/>
      <c r="N1244" s="1310"/>
      <c r="O1244" s="655"/>
      <c r="P1244" s="656"/>
      <c r="Q1244" s="657"/>
      <c r="R1244" s="704"/>
      <c r="S1244" s="3180"/>
    </row>
    <row r="1245" spans="7:19" ht="15" customHeight="1">
      <c r="G1245" s="1047"/>
      <c r="H1245" s="655"/>
      <c r="I1245" s="655"/>
      <c r="J1245" s="655"/>
      <c r="K1245" s="655"/>
      <c r="L1245" s="655"/>
      <c r="M1245" s="655"/>
      <c r="N1245" s="1310"/>
      <c r="O1245" s="655"/>
      <c r="P1245" s="656"/>
      <c r="Q1245" s="657"/>
      <c r="R1245" s="704"/>
      <c r="S1245" s="3180"/>
    </row>
    <row r="1246" spans="7:19" ht="15" customHeight="1">
      <c r="G1246" s="1047"/>
      <c r="H1246" s="655"/>
      <c r="I1246" s="655"/>
      <c r="J1246" s="655"/>
      <c r="K1246" s="655"/>
      <c r="L1246" s="655"/>
      <c r="M1246" s="655"/>
      <c r="N1246" s="1310"/>
      <c r="O1246" s="655"/>
      <c r="P1246" s="656"/>
      <c r="Q1246" s="657"/>
      <c r="R1246" s="704"/>
      <c r="S1246" s="3180"/>
    </row>
    <row r="1247" spans="7:19" ht="15" customHeight="1">
      <c r="G1247" s="1047"/>
      <c r="H1247" s="655"/>
      <c r="I1247" s="655"/>
      <c r="J1247" s="655"/>
      <c r="K1247" s="655"/>
      <c r="L1247" s="655"/>
      <c r="M1247" s="655"/>
      <c r="N1247" s="1310"/>
      <c r="O1247" s="655"/>
      <c r="P1247" s="656"/>
      <c r="Q1247" s="657"/>
      <c r="R1247" s="704"/>
      <c r="S1247" s="3180"/>
    </row>
    <row r="1248" spans="7:19" ht="15" customHeight="1">
      <c r="G1248" s="1047"/>
      <c r="H1248" s="655"/>
      <c r="I1248" s="655"/>
      <c r="J1248" s="655"/>
      <c r="K1248" s="655"/>
      <c r="L1248" s="655"/>
      <c r="M1248" s="655"/>
      <c r="N1248" s="1310"/>
      <c r="O1248" s="655"/>
      <c r="P1248" s="656"/>
      <c r="Q1248" s="657"/>
      <c r="R1248" s="704"/>
      <c r="S1248" s="3180"/>
    </row>
    <row r="1249" spans="7:19" ht="15" customHeight="1">
      <c r="G1249" s="1047"/>
      <c r="H1249" s="655"/>
      <c r="I1249" s="655"/>
      <c r="J1249" s="655"/>
      <c r="K1249" s="655"/>
      <c r="L1249" s="655"/>
      <c r="M1249" s="655"/>
      <c r="N1249" s="1310"/>
      <c r="O1249" s="655"/>
      <c r="P1249" s="656"/>
      <c r="Q1249" s="657"/>
      <c r="R1249" s="704"/>
      <c r="S1249" s="3180"/>
    </row>
    <row r="1250" spans="7:19" ht="15" customHeight="1">
      <c r="G1250" s="1047"/>
      <c r="H1250" s="655"/>
      <c r="I1250" s="655"/>
      <c r="J1250" s="655"/>
      <c r="K1250" s="655"/>
      <c r="L1250" s="655"/>
      <c r="M1250" s="655"/>
      <c r="N1250" s="1310"/>
      <c r="O1250" s="655"/>
      <c r="P1250" s="656"/>
      <c r="Q1250" s="657"/>
      <c r="R1250" s="704"/>
      <c r="S1250" s="3180"/>
    </row>
    <row r="1251" spans="7:19" ht="15" customHeight="1">
      <c r="G1251" s="1047"/>
      <c r="H1251" s="655"/>
      <c r="I1251" s="655"/>
      <c r="J1251" s="655"/>
      <c r="K1251" s="655"/>
      <c r="L1251" s="655"/>
      <c r="M1251" s="655"/>
      <c r="N1251" s="1310"/>
      <c r="O1251" s="655"/>
      <c r="P1251" s="656"/>
      <c r="Q1251" s="657"/>
      <c r="R1251" s="704"/>
      <c r="S1251" s="3180"/>
    </row>
    <row r="1252" spans="7:19" ht="15" customHeight="1">
      <c r="G1252" s="1047"/>
      <c r="H1252" s="655"/>
      <c r="I1252" s="655"/>
      <c r="J1252" s="655"/>
      <c r="K1252" s="655"/>
      <c r="L1252" s="655"/>
      <c r="M1252" s="655"/>
      <c r="N1252" s="1310"/>
      <c r="O1252" s="655"/>
      <c r="P1252" s="656"/>
      <c r="Q1252" s="657"/>
      <c r="R1252" s="704"/>
      <c r="S1252" s="3180"/>
    </row>
    <row r="1253" spans="7:19" ht="15" customHeight="1">
      <c r="G1253" s="1047"/>
      <c r="H1253" s="655"/>
      <c r="I1253" s="655"/>
      <c r="J1253" s="655"/>
      <c r="K1253" s="655"/>
      <c r="L1253" s="655"/>
      <c r="M1253" s="655"/>
      <c r="N1253" s="1310"/>
      <c r="O1253" s="655"/>
      <c r="P1253" s="656"/>
      <c r="Q1253" s="657"/>
      <c r="R1253" s="704"/>
      <c r="S1253" s="3180"/>
    </row>
    <row r="1254" spans="7:19" ht="15" customHeight="1">
      <c r="G1254" s="1047"/>
      <c r="H1254" s="655"/>
      <c r="I1254" s="655"/>
      <c r="J1254" s="655"/>
      <c r="K1254" s="655"/>
      <c r="L1254" s="655"/>
      <c r="M1254" s="655"/>
      <c r="N1254" s="1310"/>
      <c r="O1254" s="655"/>
      <c r="P1254" s="656"/>
      <c r="Q1254" s="657"/>
      <c r="R1254" s="704"/>
      <c r="S1254" s="3180"/>
    </row>
    <row r="1255" spans="7:19" ht="15" customHeight="1">
      <c r="G1255" s="1047"/>
      <c r="H1255" s="655"/>
      <c r="I1255" s="655"/>
      <c r="J1255" s="655"/>
      <c r="K1255" s="655"/>
      <c r="L1255" s="655"/>
      <c r="M1255" s="655"/>
      <c r="N1255" s="1310"/>
      <c r="O1255" s="655"/>
      <c r="P1255" s="656"/>
      <c r="Q1255" s="657"/>
      <c r="R1255" s="704"/>
      <c r="S1255" s="3180"/>
    </row>
    <row r="1256" spans="7:19" ht="15" customHeight="1">
      <c r="G1256" s="1047"/>
      <c r="H1256" s="655"/>
      <c r="I1256" s="655"/>
      <c r="J1256" s="655"/>
      <c r="K1256" s="655"/>
      <c r="L1256" s="655"/>
      <c r="M1256" s="655"/>
      <c r="N1256" s="1310"/>
      <c r="O1256" s="655"/>
      <c r="P1256" s="656"/>
      <c r="Q1256" s="657"/>
      <c r="R1256" s="704"/>
      <c r="S1256" s="3180"/>
    </row>
    <row r="1257" spans="7:19" ht="15" customHeight="1">
      <c r="G1257" s="1047"/>
      <c r="H1257" s="655"/>
      <c r="I1257" s="655"/>
      <c r="J1257" s="655"/>
      <c r="K1257" s="655"/>
      <c r="L1257" s="655"/>
      <c r="M1257" s="655"/>
      <c r="N1257" s="1310"/>
      <c r="O1257" s="655"/>
      <c r="P1257" s="656"/>
      <c r="Q1257" s="657"/>
      <c r="R1257" s="704"/>
      <c r="S1257" s="3180"/>
    </row>
    <row r="1258" spans="7:19" ht="15" customHeight="1">
      <c r="G1258" s="1047"/>
      <c r="H1258" s="655"/>
      <c r="I1258" s="655"/>
      <c r="J1258" s="655"/>
      <c r="K1258" s="655"/>
      <c r="L1258" s="655"/>
      <c r="M1258" s="655"/>
      <c r="N1258" s="1310"/>
      <c r="O1258" s="655"/>
      <c r="P1258" s="656"/>
      <c r="Q1258" s="657"/>
      <c r="R1258" s="704"/>
      <c r="S1258" s="3180"/>
    </row>
    <row r="1259" spans="7:19" ht="15" customHeight="1">
      <c r="G1259" s="1047"/>
      <c r="H1259" s="655"/>
      <c r="I1259" s="655"/>
      <c r="J1259" s="655"/>
      <c r="K1259" s="655"/>
      <c r="L1259" s="655"/>
      <c r="M1259" s="655"/>
      <c r="N1259" s="1310"/>
      <c r="O1259" s="655"/>
      <c r="P1259" s="656"/>
      <c r="Q1259" s="657"/>
      <c r="R1259" s="704"/>
      <c r="S1259" s="3180"/>
    </row>
    <row r="1260" spans="7:19" ht="15" customHeight="1">
      <c r="G1260" s="1047"/>
      <c r="H1260" s="655"/>
      <c r="I1260" s="655"/>
      <c r="J1260" s="655"/>
      <c r="K1260" s="655"/>
      <c r="L1260" s="655"/>
      <c r="M1260" s="655"/>
      <c r="N1260" s="1310"/>
      <c r="O1260" s="655"/>
      <c r="P1260" s="656"/>
      <c r="Q1260" s="657"/>
      <c r="R1260" s="704"/>
      <c r="S1260" s="3180"/>
    </row>
    <row r="1261" spans="7:19" ht="15" customHeight="1">
      <c r="G1261" s="1047"/>
      <c r="H1261" s="655"/>
      <c r="I1261" s="655"/>
      <c r="J1261" s="655"/>
      <c r="K1261" s="655"/>
      <c r="L1261" s="655"/>
      <c r="M1261" s="655"/>
      <c r="N1261" s="1310"/>
      <c r="O1261" s="655"/>
      <c r="P1261" s="656"/>
      <c r="Q1261" s="657"/>
      <c r="R1261" s="704"/>
      <c r="S1261" s="3180"/>
    </row>
    <row r="1262" spans="7:19" ht="15" customHeight="1">
      <c r="G1262" s="1047"/>
      <c r="H1262" s="655"/>
      <c r="I1262" s="655"/>
      <c r="J1262" s="655"/>
      <c r="K1262" s="655"/>
      <c r="L1262" s="655"/>
      <c r="M1262" s="655"/>
      <c r="N1262" s="1310"/>
      <c r="O1262" s="655"/>
      <c r="P1262" s="656"/>
      <c r="Q1262" s="657"/>
      <c r="R1262" s="704"/>
      <c r="S1262" s="3180"/>
    </row>
    <row r="1263" spans="7:19" ht="15" customHeight="1">
      <c r="G1263" s="1047"/>
      <c r="H1263" s="655"/>
      <c r="I1263" s="655"/>
      <c r="J1263" s="655"/>
      <c r="K1263" s="655"/>
      <c r="L1263" s="655"/>
      <c r="M1263" s="655"/>
      <c r="N1263" s="1310"/>
      <c r="O1263" s="655"/>
      <c r="P1263" s="656"/>
      <c r="Q1263" s="657"/>
      <c r="R1263" s="704"/>
      <c r="S1263" s="3180"/>
    </row>
    <row r="1264" spans="7:19" ht="15" customHeight="1">
      <c r="G1264" s="1047"/>
      <c r="H1264" s="655"/>
      <c r="I1264" s="655"/>
      <c r="J1264" s="655"/>
      <c r="K1264" s="655"/>
      <c r="L1264" s="655"/>
      <c r="M1264" s="655"/>
      <c r="N1264" s="1310"/>
      <c r="O1264" s="655"/>
      <c r="P1264" s="656"/>
      <c r="Q1264" s="657"/>
      <c r="R1264" s="704"/>
      <c r="S1264" s="3180"/>
    </row>
    <row r="1265" spans="7:19" ht="15" customHeight="1">
      <c r="G1265" s="1047"/>
      <c r="H1265" s="655"/>
      <c r="I1265" s="655"/>
      <c r="J1265" s="655"/>
      <c r="K1265" s="655"/>
      <c r="L1265" s="655"/>
      <c r="M1265" s="655"/>
      <c r="N1265" s="1310"/>
      <c r="O1265" s="655"/>
      <c r="P1265" s="656"/>
      <c r="Q1265" s="657"/>
      <c r="R1265" s="704"/>
      <c r="S1265" s="3180"/>
    </row>
    <row r="1266" spans="7:19" ht="15" customHeight="1">
      <c r="G1266" s="1047"/>
      <c r="H1266" s="655"/>
      <c r="I1266" s="655"/>
      <c r="J1266" s="655"/>
      <c r="K1266" s="655"/>
      <c r="L1266" s="655"/>
      <c r="M1266" s="655"/>
      <c r="N1266" s="1310"/>
      <c r="O1266" s="655"/>
      <c r="P1266" s="656"/>
      <c r="Q1266" s="657"/>
      <c r="R1266" s="704"/>
      <c r="S1266" s="3180"/>
    </row>
    <row r="1267" spans="7:19" ht="15" customHeight="1">
      <c r="G1267" s="1047"/>
      <c r="H1267" s="655"/>
      <c r="I1267" s="655"/>
      <c r="J1267" s="655"/>
      <c r="K1267" s="655"/>
      <c r="L1267" s="655"/>
      <c r="M1267" s="655"/>
      <c r="N1267" s="1310"/>
      <c r="O1267" s="655"/>
      <c r="P1267" s="656"/>
      <c r="Q1267" s="657"/>
      <c r="R1267" s="704"/>
      <c r="S1267" s="3180"/>
    </row>
    <row r="1268" spans="7:19" ht="15" customHeight="1">
      <c r="G1268" s="1047"/>
      <c r="H1268" s="655"/>
      <c r="I1268" s="655"/>
      <c r="J1268" s="655"/>
      <c r="K1268" s="655"/>
      <c r="L1268" s="655"/>
      <c r="M1268" s="655"/>
      <c r="N1268" s="1310"/>
      <c r="O1268" s="655"/>
      <c r="P1268" s="656"/>
      <c r="Q1268" s="657"/>
      <c r="R1268" s="704"/>
      <c r="S1268" s="3180"/>
    </row>
    <row r="1269" spans="7:19" ht="15" customHeight="1">
      <c r="G1269" s="1047"/>
      <c r="H1269" s="655"/>
      <c r="I1269" s="655"/>
      <c r="J1269" s="655"/>
      <c r="K1269" s="655"/>
      <c r="L1269" s="655"/>
      <c r="M1269" s="655"/>
      <c r="N1269" s="1310"/>
      <c r="O1269" s="655"/>
      <c r="P1269" s="656"/>
      <c r="Q1269" s="657"/>
      <c r="R1269" s="704"/>
      <c r="S1269" s="3180"/>
    </row>
    <row r="1270" spans="7:19" ht="15" customHeight="1">
      <c r="G1270" s="1047"/>
      <c r="H1270" s="655"/>
      <c r="I1270" s="655"/>
      <c r="J1270" s="655"/>
      <c r="K1270" s="655"/>
      <c r="L1270" s="655"/>
      <c r="M1270" s="655"/>
      <c r="N1270" s="1310"/>
      <c r="O1270" s="655"/>
      <c r="P1270" s="656"/>
      <c r="Q1270" s="657"/>
      <c r="R1270" s="704"/>
      <c r="S1270" s="3180"/>
    </row>
    <row r="1271" spans="7:19" ht="15" customHeight="1">
      <c r="G1271" s="1047"/>
      <c r="H1271" s="655"/>
      <c r="I1271" s="655"/>
      <c r="J1271" s="655"/>
      <c r="K1271" s="655"/>
      <c r="L1271" s="655"/>
      <c r="M1271" s="655"/>
      <c r="N1271" s="1310"/>
      <c r="O1271" s="655"/>
      <c r="P1271" s="656"/>
      <c r="Q1271" s="657"/>
      <c r="R1271" s="704"/>
      <c r="S1271" s="3180"/>
    </row>
    <row r="1272" spans="7:19" ht="15" customHeight="1">
      <c r="G1272" s="1047"/>
      <c r="H1272" s="655"/>
      <c r="I1272" s="655"/>
      <c r="J1272" s="655"/>
      <c r="K1272" s="655"/>
      <c r="L1272" s="655"/>
      <c r="M1272" s="655"/>
      <c r="N1272" s="1310"/>
      <c r="O1272" s="655"/>
      <c r="P1272" s="656"/>
      <c r="Q1272" s="657"/>
      <c r="R1272" s="704"/>
      <c r="S1272" s="3180"/>
    </row>
    <row r="1273" spans="7:19" ht="15" customHeight="1">
      <c r="G1273" s="1047"/>
      <c r="H1273" s="655"/>
      <c r="I1273" s="655"/>
      <c r="J1273" s="655"/>
      <c r="K1273" s="655"/>
      <c r="L1273" s="655"/>
      <c r="M1273" s="655"/>
      <c r="N1273" s="1310"/>
      <c r="O1273" s="655"/>
      <c r="P1273" s="656"/>
      <c r="Q1273" s="657"/>
      <c r="R1273" s="704"/>
      <c r="S1273" s="3180"/>
    </row>
    <row r="1274" spans="7:19" ht="15" customHeight="1">
      <c r="G1274" s="1047"/>
      <c r="H1274" s="655"/>
      <c r="I1274" s="655"/>
      <c r="J1274" s="655"/>
      <c r="K1274" s="655"/>
      <c r="L1274" s="655"/>
      <c r="M1274" s="655"/>
      <c r="N1274" s="1310"/>
      <c r="O1274" s="655"/>
      <c r="P1274" s="656"/>
      <c r="Q1274" s="657"/>
      <c r="R1274" s="704"/>
      <c r="S1274" s="3180"/>
    </row>
    <row r="1275" spans="7:19" ht="15" customHeight="1">
      <c r="G1275" s="1047"/>
      <c r="H1275" s="655"/>
      <c r="I1275" s="655"/>
      <c r="J1275" s="655"/>
      <c r="K1275" s="655"/>
      <c r="L1275" s="655"/>
      <c r="M1275" s="655"/>
      <c r="N1275" s="1310"/>
      <c r="O1275" s="655"/>
      <c r="P1275" s="656"/>
      <c r="Q1275" s="657"/>
      <c r="R1275" s="704"/>
      <c r="S1275" s="3180"/>
    </row>
    <row r="1276" spans="7:19" ht="15" customHeight="1">
      <c r="G1276" s="1047"/>
      <c r="H1276" s="655"/>
      <c r="I1276" s="655"/>
      <c r="J1276" s="655"/>
      <c r="K1276" s="655"/>
      <c r="L1276" s="655"/>
      <c r="M1276" s="655"/>
      <c r="N1276" s="1310"/>
      <c r="O1276" s="655"/>
      <c r="P1276" s="656"/>
      <c r="Q1276" s="657"/>
      <c r="R1276" s="704"/>
      <c r="S1276" s="3180"/>
    </row>
    <row r="1277" spans="7:19" ht="15" customHeight="1">
      <c r="G1277" s="1047"/>
      <c r="H1277" s="655"/>
      <c r="I1277" s="655"/>
      <c r="J1277" s="655"/>
      <c r="K1277" s="655"/>
      <c r="L1277" s="655"/>
      <c r="M1277" s="655"/>
      <c r="N1277" s="1310"/>
      <c r="O1277" s="655"/>
      <c r="P1277" s="656"/>
      <c r="Q1277" s="657"/>
      <c r="R1277" s="704"/>
      <c r="S1277" s="3180"/>
    </row>
    <row r="1278" spans="7:19" ht="15" customHeight="1">
      <c r="G1278" s="1047"/>
      <c r="H1278" s="655"/>
      <c r="I1278" s="655"/>
      <c r="J1278" s="655"/>
      <c r="K1278" s="655"/>
      <c r="L1278" s="655"/>
      <c r="M1278" s="655"/>
      <c r="N1278" s="1310"/>
      <c r="O1278" s="655"/>
      <c r="P1278" s="656"/>
      <c r="Q1278" s="657"/>
      <c r="R1278" s="704"/>
      <c r="S1278" s="3180"/>
    </row>
    <row r="1279" spans="7:19" ht="15" customHeight="1">
      <c r="G1279" s="1047"/>
      <c r="H1279" s="655"/>
      <c r="I1279" s="655"/>
      <c r="J1279" s="655"/>
      <c r="K1279" s="655"/>
      <c r="L1279" s="655"/>
      <c r="M1279" s="655"/>
      <c r="N1279" s="1310"/>
      <c r="O1279" s="655"/>
      <c r="P1279" s="656"/>
      <c r="Q1279" s="657"/>
      <c r="R1279" s="704"/>
      <c r="S1279" s="3180"/>
    </row>
    <row r="1280" spans="7:19" ht="15" customHeight="1">
      <c r="G1280" s="1047"/>
      <c r="H1280" s="655"/>
      <c r="I1280" s="655"/>
      <c r="J1280" s="655"/>
      <c r="K1280" s="655"/>
      <c r="L1280" s="655"/>
      <c r="M1280" s="655"/>
      <c r="N1280" s="1310"/>
      <c r="O1280" s="655"/>
      <c r="P1280" s="656"/>
      <c r="Q1280" s="657"/>
      <c r="R1280" s="704"/>
      <c r="S1280" s="3180"/>
    </row>
    <row r="1281" spans="7:19" ht="15" customHeight="1">
      <c r="G1281" s="1047"/>
      <c r="H1281" s="655"/>
      <c r="I1281" s="655"/>
      <c r="J1281" s="655"/>
      <c r="K1281" s="655"/>
      <c r="L1281" s="655"/>
      <c r="M1281" s="655"/>
      <c r="N1281" s="1310"/>
      <c r="O1281" s="655"/>
      <c r="P1281" s="656"/>
      <c r="Q1281" s="657"/>
      <c r="R1281" s="704"/>
      <c r="S1281" s="3180"/>
    </row>
    <row r="1282" spans="7:19" ht="15" customHeight="1">
      <c r="G1282" s="1047"/>
      <c r="H1282" s="655"/>
      <c r="I1282" s="655"/>
      <c r="J1282" s="655"/>
      <c r="K1282" s="655"/>
      <c r="L1282" s="655"/>
      <c r="M1282" s="655"/>
      <c r="N1282" s="1310"/>
      <c r="O1282" s="655"/>
      <c r="P1282" s="656"/>
      <c r="Q1282" s="657"/>
      <c r="R1282" s="704"/>
      <c r="S1282" s="3180"/>
    </row>
    <row r="1283" spans="7:19" ht="15" customHeight="1">
      <c r="G1283" s="1047"/>
      <c r="H1283" s="655"/>
      <c r="I1283" s="655"/>
      <c r="J1283" s="655"/>
      <c r="K1283" s="655"/>
      <c r="L1283" s="655"/>
      <c r="M1283" s="655"/>
      <c r="N1283" s="1310"/>
      <c r="O1283" s="655"/>
      <c r="P1283" s="656"/>
      <c r="Q1283" s="657"/>
      <c r="R1283" s="704"/>
      <c r="S1283" s="3180"/>
    </row>
    <row r="1284" spans="7:19" ht="15" customHeight="1">
      <c r="G1284" s="1047"/>
      <c r="H1284" s="655"/>
      <c r="I1284" s="655"/>
      <c r="J1284" s="655"/>
      <c r="K1284" s="655"/>
      <c r="L1284" s="655"/>
      <c r="M1284" s="655"/>
      <c r="N1284" s="1310"/>
      <c r="O1284" s="655"/>
      <c r="P1284" s="656"/>
      <c r="Q1284" s="657"/>
      <c r="R1284" s="704"/>
      <c r="S1284" s="3180"/>
    </row>
    <row r="1285" spans="7:19" ht="15" customHeight="1">
      <c r="G1285" s="1047"/>
      <c r="H1285" s="655"/>
      <c r="I1285" s="655"/>
      <c r="J1285" s="655"/>
      <c r="K1285" s="655"/>
      <c r="L1285" s="655"/>
      <c r="M1285" s="655"/>
      <c r="N1285" s="1310"/>
      <c r="O1285" s="655"/>
      <c r="P1285" s="656"/>
      <c r="Q1285" s="657"/>
      <c r="R1285" s="704"/>
      <c r="S1285" s="3180"/>
    </row>
    <row r="1286" spans="7:19" ht="15" customHeight="1">
      <c r="G1286" s="1047"/>
      <c r="H1286" s="655"/>
      <c r="I1286" s="655"/>
      <c r="J1286" s="655"/>
      <c r="K1286" s="655"/>
      <c r="L1286" s="655"/>
      <c r="M1286" s="655"/>
      <c r="N1286" s="1310"/>
      <c r="O1286" s="655"/>
      <c r="P1286" s="656"/>
      <c r="Q1286" s="657"/>
      <c r="R1286" s="704"/>
      <c r="S1286" s="3180"/>
    </row>
    <row r="1287" spans="7:19" ht="15" customHeight="1">
      <c r="G1287" s="1047"/>
      <c r="H1287" s="655"/>
      <c r="I1287" s="655"/>
      <c r="J1287" s="655"/>
      <c r="K1287" s="655"/>
      <c r="L1287" s="655"/>
      <c r="M1287" s="655"/>
      <c r="N1287" s="1310"/>
      <c r="O1287" s="655"/>
      <c r="P1287" s="656"/>
      <c r="Q1287" s="657"/>
      <c r="R1287" s="704"/>
      <c r="S1287" s="3180"/>
    </row>
    <row r="1288" spans="7:19" ht="15" customHeight="1">
      <c r="G1288" s="1047"/>
      <c r="H1288" s="655"/>
      <c r="I1288" s="655"/>
      <c r="J1288" s="655"/>
      <c r="K1288" s="655"/>
      <c r="L1288" s="655"/>
      <c r="M1288" s="655"/>
      <c r="N1288" s="1310"/>
      <c r="O1288" s="655"/>
      <c r="P1288" s="656"/>
      <c r="Q1288" s="657"/>
      <c r="R1288" s="704"/>
      <c r="S1288" s="3180"/>
    </row>
    <row r="1289" spans="7:19" ht="15" customHeight="1">
      <c r="G1289" s="1047"/>
      <c r="H1289" s="655"/>
      <c r="I1289" s="655"/>
      <c r="J1289" s="655"/>
      <c r="K1289" s="655"/>
      <c r="L1289" s="655"/>
      <c r="M1289" s="655"/>
      <c r="N1289" s="1310"/>
      <c r="O1289" s="655"/>
      <c r="P1289" s="656"/>
      <c r="Q1289" s="657"/>
      <c r="R1289" s="704"/>
      <c r="S1289" s="3180"/>
    </row>
    <row r="1290" spans="7:19" ht="15" customHeight="1">
      <c r="G1290" s="1047"/>
      <c r="H1290" s="655"/>
      <c r="I1290" s="655"/>
      <c r="J1290" s="655"/>
      <c r="K1290" s="655"/>
      <c r="L1290" s="655"/>
      <c r="M1290" s="655"/>
      <c r="N1290" s="1310"/>
      <c r="O1290" s="655"/>
      <c r="P1290" s="656"/>
      <c r="Q1290" s="657"/>
      <c r="R1290" s="704"/>
      <c r="S1290" s="3180"/>
    </row>
    <row r="1291" spans="7:19" ht="15" customHeight="1">
      <c r="G1291" s="1047"/>
      <c r="H1291" s="655"/>
      <c r="I1291" s="655"/>
      <c r="J1291" s="655"/>
      <c r="K1291" s="655"/>
      <c r="L1291" s="655"/>
      <c r="M1291" s="655"/>
      <c r="N1291" s="1310"/>
      <c r="O1291" s="655"/>
      <c r="P1291" s="656"/>
      <c r="Q1291" s="657"/>
      <c r="R1291" s="704"/>
      <c r="S1291" s="3180"/>
    </row>
    <row r="1292" spans="7:19" ht="15" customHeight="1">
      <c r="G1292" s="1047"/>
      <c r="H1292" s="655"/>
      <c r="I1292" s="655"/>
      <c r="J1292" s="655"/>
      <c r="K1292" s="655"/>
      <c r="L1292" s="655"/>
      <c r="M1292" s="655"/>
      <c r="N1292" s="1310"/>
      <c r="O1292" s="655"/>
      <c r="P1292" s="656"/>
      <c r="Q1292" s="657"/>
      <c r="R1292" s="704"/>
      <c r="S1292" s="3180"/>
    </row>
    <row r="1293" spans="7:19" ht="15" customHeight="1">
      <c r="G1293" s="1047"/>
      <c r="H1293" s="655"/>
      <c r="I1293" s="655"/>
      <c r="J1293" s="655"/>
      <c r="K1293" s="655"/>
      <c r="L1293" s="655"/>
      <c r="M1293" s="655"/>
      <c r="N1293" s="1310"/>
      <c r="O1293" s="655"/>
      <c r="P1293" s="656"/>
      <c r="Q1293" s="657"/>
      <c r="R1293" s="704"/>
      <c r="S1293" s="3180"/>
    </row>
    <row r="1294" spans="7:19" ht="15" customHeight="1">
      <c r="G1294" s="1047"/>
      <c r="H1294" s="655"/>
      <c r="I1294" s="655"/>
      <c r="J1294" s="655"/>
      <c r="K1294" s="655"/>
      <c r="L1294" s="655"/>
      <c r="M1294" s="655"/>
      <c r="N1294" s="1310"/>
      <c r="O1294" s="655"/>
      <c r="P1294" s="656"/>
      <c r="Q1294" s="657"/>
      <c r="R1294" s="704"/>
      <c r="S1294" s="3180"/>
    </row>
    <row r="1295" spans="7:19" ht="15" customHeight="1">
      <c r="G1295" s="1047"/>
      <c r="H1295" s="655"/>
      <c r="I1295" s="655"/>
      <c r="J1295" s="655"/>
      <c r="K1295" s="655"/>
      <c r="L1295" s="655"/>
      <c r="M1295" s="655"/>
      <c r="N1295" s="1310"/>
      <c r="O1295" s="655"/>
      <c r="P1295" s="656"/>
      <c r="Q1295" s="657"/>
      <c r="R1295" s="704"/>
      <c r="S1295" s="3180"/>
    </row>
    <row r="1296" spans="7:19" ht="15" customHeight="1">
      <c r="G1296" s="1047"/>
      <c r="H1296" s="655"/>
      <c r="I1296" s="655"/>
      <c r="J1296" s="655"/>
      <c r="K1296" s="655"/>
      <c r="L1296" s="655"/>
      <c r="M1296" s="655"/>
      <c r="N1296" s="1310"/>
      <c r="O1296" s="655"/>
      <c r="P1296" s="656"/>
      <c r="Q1296" s="657"/>
      <c r="R1296" s="704"/>
      <c r="S1296" s="3180"/>
    </row>
    <row r="1297" spans="7:19" ht="15" customHeight="1">
      <c r="G1297" s="1047"/>
      <c r="H1297" s="655"/>
      <c r="I1297" s="655"/>
      <c r="J1297" s="655"/>
      <c r="K1297" s="655"/>
      <c r="L1297" s="655"/>
      <c r="M1297" s="655"/>
      <c r="N1297" s="1310"/>
      <c r="O1297" s="655"/>
      <c r="P1297" s="656"/>
      <c r="Q1297" s="657"/>
      <c r="R1297" s="704"/>
      <c r="S1297" s="3180"/>
    </row>
    <row r="1298" spans="7:19" ht="15" customHeight="1">
      <c r="G1298" s="1047"/>
      <c r="H1298" s="655"/>
      <c r="I1298" s="655"/>
      <c r="J1298" s="655"/>
      <c r="K1298" s="655"/>
      <c r="L1298" s="655"/>
      <c r="M1298" s="655"/>
      <c r="N1298" s="1310"/>
      <c r="O1298" s="655"/>
      <c r="P1298" s="656"/>
      <c r="Q1298" s="657"/>
      <c r="R1298" s="704"/>
      <c r="S1298" s="3180"/>
    </row>
    <row r="1299" spans="7:19" ht="15" customHeight="1">
      <c r="G1299" s="1047"/>
      <c r="H1299" s="655"/>
      <c r="I1299" s="655"/>
      <c r="J1299" s="655"/>
      <c r="K1299" s="655"/>
      <c r="L1299" s="655"/>
      <c r="M1299" s="655"/>
      <c r="N1299" s="1310"/>
      <c r="O1299" s="655"/>
      <c r="P1299" s="656"/>
      <c r="Q1299" s="657"/>
      <c r="R1299" s="704"/>
      <c r="S1299" s="3180"/>
    </row>
    <row r="1300" spans="7:19" ht="15" customHeight="1">
      <c r="G1300" s="1047"/>
      <c r="H1300" s="655"/>
      <c r="I1300" s="655"/>
      <c r="J1300" s="655"/>
      <c r="K1300" s="655"/>
      <c r="L1300" s="655"/>
      <c r="M1300" s="655"/>
      <c r="N1300" s="1310"/>
      <c r="O1300" s="655"/>
      <c r="P1300" s="656"/>
      <c r="Q1300" s="657"/>
      <c r="R1300" s="704"/>
      <c r="S1300" s="3180"/>
    </row>
    <row r="1301" spans="7:19" ht="15" customHeight="1">
      <c r="G1301" s="1047"/>
      <c r="H1301" s="655"/>
      <c r="I1301" s="655"/>
      <c r="J1301" s="655"/>
      <c r="K1301" s="655"/>
      <c r="L1301" s="655"/>
      <c r="M1301" s="655"/>
      <c r="N1301" s="1310"/>
      <c r="O1301" s="655"/>
      <c r="P1301" s="656"/>
      <c r="Q1301" s="657"/>
      <c r="R1301" s="704"/>
      <c r="S1301" s="3180"/>
    </row>
    <row r="1302" spans="7:19" ht="15" customHeight="1">
      <c r="G1302" s="1047"/>
      <c r="H1302" s="655"/>
      <c r="I1302" s="655"/>
      <c r="J1302" s="655"/>
      <c r="K1302" s="655"/>
      <c r="L1302" s="655"/>
      <c r="M1302" s="655"/>
      <c r="N1302" s="1310"/>
      <c r="O1302" s="655"/>
      <c r="P1302" s="656"/>
      <c r="Q1302" s="657"/>
      <c r="R1302" s="704"/>
      <c r="S1302" s="3180"/>
    </row>
    <row r="1303" spans="7:19" ht="15" customHeight="1">
      <c r="G1303" s="1047"/>
      <c r="H1303" s="655"/>
      <c r="I1303" s="655"/>
      <c r="J1303" s="655"/>
      <c r="K1303" s="655"/>
      <c r="L1303" s="655"/>
      <c r="M1303" s="655"/>
      <c r="N1303" s="1310"/>
      <c r="O1303" s="655"/>
      <c r="P1303" s="656"/>
      <c r="Q1303" s="657"/>
      <c r="R1303" s="704"/>
      <c r="S1303" s="3180"/>
    </row>
    <row r="1304" spans="7:19" ht="15" customHeight="1">
      <c r="G1304" s="1047"/>
      <c r="H1304" s="655"/>
      <c r="I1304" s="655"/>
      <c r="J1304" s="655"/>
      <c r="K1304" s="655"/>
      <c r="L1304" s="655"/>
      <c r="M1304" s="655"/>
      <c r="N1304" s="1310"/>
      <c r="O1304" s="655"/>
      <c r="P1304" s="656"/>
      <c r="Q1304" s="657"/>
      <c r="R1304" s="704"/>
      <c r="S1304" s="3180"/>
    </row>
    <row r="1305" spans="7:19" ht="15" customHeight="1">
      <c r="G1305" s="1047"/>
      <c r="H1305" s="655"/>
      <c r="I1305" s="655"/>
      <c r="J1305" s="655"/>
      <c r="K1305" s="655"/>
      <c r="L1305" s="655"/>
      <c r="M1305" s="655"/>
      <c r="N1305" s="1310"/>
      <c r="O1305" s="655"/>
      <c r="P1305" s="656"/>
      <c r="Q1305" s="657"/>
      <c r="R1305" s="704"/>
      <c r="S1305" s="3180"/>
    </row>
    <row r="1306" spans="7:19" ht="15" customHeight="1">
      <c r="G1306" s="1047"/>
      <c r="H1306" s="655"/>
      <c r="I1306" s="655"/>
      <c r="J1306" s="655"/>
      <c r="K1306" s="655"/>
      <c r="L1306" s="655"/>
      <c r="M1306" s="655"/>
      <c r="N1306" s="1310"/>
      <c r="O1306" s="655"/>
      <c r="P1306" s="656"/>
      <c r="Q1306" s="657"/>
      <c r="R1306" s="704"/>
      <c r="S1306" s="3180"/>
    </row>
    <row r="1307" spans="7:19" ht="15" customHeight="1">
      <c r="G1307" s="1047"/>
      <c r="H1307" s="655"/>
      <c r="I1307" s="655"/>
      <c r="J1307" s="655"/>
      <c r="K1307" s="655"/>
      <c r="L1307" s="655"/>
      <c r="M1307" s="655"/>
      <c r="N1307" s="1310"/>
      <c r="O1307" s="655"/>
      <c r="P1307" s="656"/>
      <c r="Q1307" s="657"/>
      <c r="R1307" s="704"/>
      <c r="S1307" s="3180"/>
    </row>
    <row r="1308" spans="7:19" ht="15" customHeight="1">
      <c r="G1308" s="1047"/>
      <c r="H1308" s="655"/>
      <c r="I1308" s="655"/>
      <c r="J1308" s="655"/>
      <c r="K1308" s="655"/>
      <c r="L1308" s="655"/>
      <c r="M1308" s="655"/>
      <c r="N1308" s="1310"/>
      <c r="O1308" s="655"/>
      <c r="P1308" s="656"/>
      <c r="Q1308" s="657"/>
      <c r="R1308" s="704"/>
      <c r="S1308" s="3180"/>
    </row>
    <row r="1309" spans="7:19" ht="15" customHeight="1">
      <c r="G1309" s="1047"/>
      <c r="H1309" s="655"/>
      <c r="I1309" s="655"/>
      <c r="J1309" s="655"/>
      <c r="K1309" s="655"/>
      <c r="L1309" s="655"/>
      <c r="M1309" s="655"/>
      <c r="N1309" s="1310"/>
      <c r="O1309" s="655"/>
      <c r="P1309" s="656"/>
      <c r="Q1309" s="657"/>
      <c r="R1309" s="704"/>
      <c r="S1309" s="3180"/>
    </row>
    <row r="1310" spans="7:19" ht="15" customHeight="1">
      <c r="G1310" s="1047"/>
      <c r="H1310" s="655"/>
      <c r="I1310" s="655"/>
      <c r="J1310" s="655"/>
      <c r="K1310" s="655"/>
      <c r="L1310" s="655"/>
      <c r="M1310" s="655"/>
      <c r="N1310" s="1310"/>
      <c r="O1310" s="655"/>
      <c r="P1310" s="656"/>
      <c r="Q1310" s="657"/>
      <c r="R1310" s="704"/>
      <c r="S1310" s="3180"/>
    </row>
    <row r="1311" spans="7:19" ht="15" customHeight="1">
      <c r="G1311" s="1047"/>
      <c r="H1311" s="655"/>
      <c r="I1311" s="655"/>
      <c r="J1311" s="655"/>
      <c r="K1311" s="655"/>
      <c r="L1311" s="655"/>
      <c r="M1311" s="655"/>
      <c r="N1311" s="1310"/>
      <c r="O1311" s="655"/>
      <c r="P1311" s="656"/>
      <c r="Q1311" s="657"/>
      <c r="R1311" s="704"/>
      <c r="S1311" s="3180"/>
    </row>
    <row r="1312" spans="7:19" ht="15" customHeight="1">
      <c r="G1312" s="1047"/>
      <c r="H1312" s="655"/>
      <c r="I1312" s="655"/>
      <c r="J1312" s="655"/>
      <c r="K1312" s="655"/>
      <c r="L1312" s="655"/>
      <c r="M1312" s="655"/>
      <c r="N1312" s="1310"/>
      <c r="O1312" s="655"/>
      <c r="P1312" s="656"/>
      <c r="Q1312" s="657"/>
      <c r="R1312" s="704"/>
      <c r="S1312" s="3180"/>
    </row>
    <row r="1313" spans="7:19" ht="15" customHeight="1">
      <c r="G1313" s="1047"/>
      <c r="H1313" s="655"/>
      <c r="I1313" s="655"/>
      <c r="J1313" s="655"/>
      <c r="K1313" s="655"/>
      <c r="L1313" s="655"/>
      <c r="M1313" s="655"/>
      <c r="N1313" s="1310"/>
      <c r="O1313" s="655"/>
      <c r="P1313" s="656"/>
      <c r="Q1313" s="657"/>
      <c r="R1313" s="704"/>
      <c r="S1313" s="3180"/>
    </row>
    <row r="1314" spans="7:19" ht="15" customHeight="1">
      <c r="G1314" s="1047"/>
      <c r="H1314" s="655"/>
      <c r="I1314" s="655"/>
      <c r="J1314" s="655"/>
      <c r="K1314" s="655"/>
      <c r="L1314" s="655"/>
      <c r="M1314" s="655"/>
      <c r="N1314" s="1310"/>
      <c r="O1314" s="655"/>
      <c r="P1314" s="656"/>
      <c r="Q1314" s="657"/>
      <c r="R1314" s="704"/>
      <c r="S1314" s="3180"/>
    </row>
    <row r="1315" spans="7:19" ht="15" customHeight="1">
      <c r="G1315" s="1047"/>
      <c r="H1315" s="655"/>
      <c r="I1315" s="655"/>
      <c r="J1315" s="655"/>
      <c r="K1315" s="655"/>
      <c r="L1315" s="655"/>
      <c r="M1315" s="655"/>
      <c r="N1315" s="1310"/>
      <c r="O1315" s="655"/>
      <c r="P1315" s="656"/>
      <c r="Q1315" s="657"/>
      <c r="R1315" s="704"/>
      <c r="S1315" s="3180"/>
    </row>
    <row r="1316" spans="7:19" ht="15" customHeight="1">
      <c r="G1316" s="1047"/>
      <c r="H1316" s="655"/>
      <c r="I1316" s="655"/>
      <c r="J1316" s="655"/>
      <c r="K1316" s="655"/>
      <c r="L1316" s="655"/>
      <c r="M1316" s="655"/>
      <c r="N1316" s="1310"/>
      <c r="O1316" s="655"/>
      <c r="P1316" s="656"/>
      <c r="Q1316" s="657"/>
      <c r="R1316" s="704"/>
      <c r="S1316" s="3180"/>
    </row>
    <row r="1317" spans="7:19" ht="15" customHeight="1">
      <c r="G1317" s="1047"/>
      <c r="H1317" s="655"/>
      <c r="I1317" s="655"/>
      <c r="J1317" s="655"/>
      <c r="K1317" s="655"/>
      <c r="L1317" s="655"/>
      <c r="M1317" s="655"/>
      <c r="N1317" s="1310"/>
      <c r="O1317" s="655"/>
      <c r="P1317" s="656"/>
      <c r="Q1317" s="657"/>
      <c r="R1317" s="704"/>
      <c r="S1317" s="3180"/>
    </row>
    <row r="1318" spans="7:19" ht="15" customHeight="1">
      <c r="G1318" s="1047"/>
      <c r="H1318" s="655"/>
      <c r="I1318" s="655"/>
      <c r="J1318" s="655"/>
      <c r="K1318" s="655"/>
      <c r="L1318" s="655"/>
      <c r="M1318" s="655"/>
      <c r="N1318" s="1310"/>
      <c r="O1318" s="655"/>
      <c r="P1318" s="656"/>
      <c r="Q1318" s="657"/>
      <c r="R1318" s="704"/>
      <c r="S1318" s="3180"/>
    </row>
    <row r="1319" spans="7:19" ht="15" customHeight="1">
      <c r="G1319" s="1047"/>
      <c r="H1319" s="655"/>
      <c r="I1319" s="655"/>
      <c r="J1319" s="655"/>
      <c r="K1319" s="655"/>
      <c r="L1319" s="655"/>
      <c r="M1319" s="655"/>
      <c r="N1319" s="1310"/>
      <c r="O1319" s="655"/>
      <c r="P1319" s="656"/>
      <c r="Q1319" s="657"/>
      <c r="R1319" s="704"/>
      <c r="S1319" s="3180"/>
    </row>
    <row r="1320" spans="7:19" ht="15" customHeight="1">
      <c r="G1320" s="1047"/>
      <c r="H1320" s="655"/>
      <c r="I1320" s="655"/>
      <c r="J1320" s="655"/>
      <c r="K1320" s="655"/>
      <c r="L1320" s="655"/>
      <c r="M1320" s="655"/>
      <c r="N1320" s="1310"/>
      <c r="O1320" s="655"/>
      <c r="P1320" s="656"/>
      <c r="Q1320" s="657"/>
      <c r="R1320" s="704"/>
      <c r="S1320" s="3180"/>
    </row>
    <row r="1321" spans="7:19" ht="15" customHeight="1">
      <c r="G1321" s="1047"/>
      <c r="H1321" s="655"/>
      <c r="I1321" s="655"/>
      <c r="J1321" s="655"/>
      <c r="K1321" s="655"/>
      <c r="L1321" s="655"/>
      <c r="M1321" s="655"/>
      <c r="N1321" s="1310"/>
      <c r="O1321" s="655"/>
      <c r="P1321" s="656"/>
      <c r="Q1321" s="657"/>
      <c r="R1321" s="704"/>
      <c r="S1321" s="3180"/>
    </row>
    <row r="1322" spans="7:19" ht="15" customHeight="1">
      <c r="G1322" s="1047"/>
      <c r="H1322" s="655"/>
      <c r="I1322" s="655"/>
      <c r="J1322" s="655"/>
      <c r="K1322" s="655"/>
      <c r="L1322" s="655"/>
      <c r="M1322" s="655"/>
      <c r="N1322" s="1310"/>
      <c r="O1322" s="655"/>
      <c r="P1322" s="656"/>
      <c r="Q1322" s="657"/>
      <c r="R1322" s="704"/>
      <c r="S1322" s="3180"/>
    </row>
    <row r="1323" spans="7:19" ht="15" customHeight="1">
      <c r="G1323" s="1047"/>
      <c r="H1323" s="655"/>
      <c r="I1323" s="655"/>
      <c r="J1323" s="655"/>
      <c r="K1323" s="655"/>
      <c r="L1323" s="655"/>
      <c r="M1323" s="655"/>
      <c r="N1323" s="1310"/>
      <c r="O1323" s="655"/>
      <c r="P1323" s="656"/>
      <c r="Q1323" s="657"/>
      <c r="R1323" s="704"/>
      <c r="S1323" s="3180"/>
    </row>
    <row r="1324" spans="7:19" ht="15" customHeight="1">
      <c r="G1324" s="1047"/>
      <c r="H1324" s="655"/>
      <c r="I1324" s="655"/>
      <c r="J1324" s="655"/>
      <c r="K1324" s="655"/>
      <c r="L1324" s="655"/>
      <c r="M1324" s="655"/>
      <c r="N1324" s="1310"/>
      <c r="O1324" s="655"/>
      <c r="P1324" s="656"/>
      <c r="Q1324" s="657"/>
      <c r="R1324" s="704"/>
      <c r="S1324" s="3180"/>
    </row>
    <row r="1325" spans="7:19" ht="15" customHeight="1">
      <c r="G1325" s="1047"/>
      <c r="H1325" s="655"/>
      <c r="I1325" s="655"/>
      <c r="J1325" s="655"/>
      <c r="K1325" s="655"/>
      <c r="L1325" s="655"/>
      <c r="M1325" s="655"/>
      <c r="N1325" s="1310"/>
      <c r="O1325" s="655"/>
      <c r="P1325" s="656"/>
      <c r="Q1325" s="657"/>
      <c r="R1325" s="704"/>
      <c r="S1325" s="3180"/>
    </row>
    <row r="1326" spans="7:19" ht="15" customHeight="1">
      <c r="G1326" s="1047"/>
      <c r="H1326" s="655"/>
      <c r="I1326" s="655"/>
      <c r="J1326" s="655"/>
      <c r="K1326" s="655"/>
      <c r="L1326" s="655"/>
      <c r="M1326" s="655"/>
      <c r="N1326" s="1310"/>
      <c r="O1326" s="655"/>
      <c r="P1326" s="656"/>
      <c r="Q1326" s="657"/>
      <c r="R1326" s="704"/>
      <c r="S1326" s="3180"/>
    </row>
    <row r="1327" spans="7:19" ht="15" customHeight="1">
      <c r="G1327" s="1047"/>
      <c r="H1327" s="655"/>
      <c r="I1327" s="655"/>
      <c r="J1327" s="655"/>
      <c r="K1327" s="655"/>
      <c r="L1327" s="655"/>
      <c r="M1327" s="655"/>
      <c r="N1327" s="1310"/>
      <c r="O1327" s="655"/>
      <c r="P1327" s="656"/>
      <c r="Q1327" s="657"/>
      <c r="R1327" s="704"/>
      <c r="S1327" s="3180"/>
    </row>
    <row r="1328" spans="7:19" ht="15" customHeight="1">
      <c r="G1328" s="1047"/>
      <c r="H1328" s="655"/>
      <c r="I1328" s="655"/>
      <c r="J1328" s="655"/>
      <c r="K1328" s="655"/>
      <c r="L1328" s="655"/>
      <c r="M1328" s="655"/>
      <c r="N1328" s="1310"/>
      <c r="O1328" s="655"/>
      <c r="P1328" s="656"/>
      <c r="Q1328" s="657"/>
      <c r="R1328" s="704"/>
      <c r="S1328" s="3180"/>
    </row>
    <row r="1329" spans="7:19" ht="15" customHeight="1">
      <c r="G1329" s="1047"/>
      <c r="H1329" s="655"/>
      <c r="I1329" s="655"/>
      <c r="J1329" s="655"/>
      <c r="K1329" s="655"/>
      <c r="L1329" s="655"/>
      <c r="M1329" s="655"/>
      <c r="N1329" s="1310"/>
      <c r="O1329" s="655"/>
      <c r="P1329" s="656"/>
      <c r="Q1329" s="657"/>
      <c r="R1329" s="704"/>
      <c r="S1329" s="3180"/>
    </row>
    <row r="1330" spans="7:19" ht="15" customHeight="1">
      <c r="G1330" s="1047"/>
      <c r="H1330" s="655"/>
      <c r="I1330" s="655"/>
      <c r="J1330" s="655"/>
      <c r="K1330" s="655"/>
      <c r="L1330" s="655"/>
      <c r="M1330" s="655"/>
      <c r="N1330" s="1310"/>
      <c r="O1330" s="655"/>
      <c r="P1330" s="656"/>
      <c r="Q1330" s="657"/>
      <c r="R1330" s="704"/>
      <c r="S1330" s="3180"/>
    </row>
    <row r="1331" spans="7:19" ht="15" customHeight="1">
      <c r="G1331" s="1047"/>
      <c r="H1331" s="655"/>
      <c r="I1331" s="655"/>
      <c r="J1331" s="655"/>
      <c r="K1331" s="655"/>
      <c r="L1331" s="655"/>
      <c r="M1331" s="655"/>
      <c r="N1331" s="1310"/>
      <c r="O1331" s="655"/>
      <c r="P1331" s="656"/>
      <c r="Q1331" s="657"/>
      <c r="R1331" s="704"/>
      <c r="S1331" s="3180"/>
    </row>
    <row r="1332" spans="7:19" ht="15" customHeight="1">
      <c r="G1332" s="1047"/>
      <c r="H1332" s="655"/>
      <c r="I1332" s="655"/>
      <c r="J1332" s="655"/>
      <c r="K1332" s="655"/>
      <c r="L1332" s="655"/>
      <c r="M1332" s="655"/>
      <c r="N1332" s="1310"/>
      <c r="O1332" s="655"/>
      <c r="P1332" s="656"/>
      <c r="Q1332" s="657"/>
      <c r="R1332" s="704"/>
      <c r="S1332" s="3180"/>
    </row>
    <row r="1333" spans="7:19" ht="15" customHeight="1">
      <c r="G1333" s="1047"/>
      <c r="H1333" s="655"/>
      <c r="I1333" s="655"/>
      <c r="J1333" s="655"/>
      <c r="K1333" s="655"/>
      <c r="L1333" s="655"/>
      <c r="M1333" s="655"/>
      <c r="N1333" s="1310"/>
      <c r="O1333" s="655"/>
      <c r="P1333" s="656"/>
      <c r="Q1333" s="657"/>
      <c r="R1333" s="704"/>
      <c r="S1333" s="3180"/>
    </row>
    <row r="1334" spans="7:19" ht="15" customHeight="1">
      <c r="G1334" s="1047"/>
      <c r="H1334" s="655"/>
      <c r="I1334" s="655"/>
      <c r="J1334" s="655"/>
      <c r="K1334" s="655"/>
      <c r="L1334" s="655"/>
      <c r="M1334" s="655"/>
      <c r="N1334" s="1310"/>
      <c r="O1334" s="655"/>
      <c r="P1334" s="656"/>
      <c r="Q1334" s="657"/>
      <c r="R1334" s="704"/>
      <c r="S1334" s="3180"/>
    </row>
    <row r="1335" spans="7:19" ht="15" customHeight="1">
      <c r="G1335" s="1047"/>
      <c r="H1335" s="655"/>
      <c r="I1335" s="655"/>
      <c r="J1335" s="655"/>
      <c r="K1335" s="655"/>
      <c r="L1335" s="655"/>
      <c r="M1335" s="655"/>
      <c r="N1335" s="1310"/>
      <c r="O1335" s="655"/>
      <c r="P1335" s="656"/>
      <c r="Q1335" s="657"/>
      <c r="R1335" s="704"/>
      <c r="S1335" s="3180"/>
    </row>
    <row r="1336" spans="7:19" ht="15" customHeight="1">
      <c r="G1336" s="1047"/>
      <c r="H1336" s="655"/>
      <c r="I1336" s="655"/>
      <c r="J1336" s="655"/>
      <c r="K1336" s="655"/>
      <c r="L1336" s="655"/>
      <c r="M1336" s="655"/>
      <c r="N1336" s="1310"/>
      <c r="O1336" s="655"/>
      <c r="P1336" s="656"/>
      <c r="Q1336" s="657"/>
      <c r="R1336" s="704"/>
      <c r="S1336" s="3180"/>
    </row>
    <row r="1337" spans="7:19" ht="15" customHeight="1">
      <c r="G1337" s="1047"/>
      <c r="H1337" s="655"/>
      <c r="I1337" s="655"/>
      <c r="J1337" s="655"/>
      <c r="K1337" s="655"/>
      <c r="L1337" s="655"/>
      <c r="M1337" s="655"/>
      <c r="N1337" s="1310"/>
      <c r="O1337" s="655"/>
      <c r="P1337" s="656"/>
      <c r="Q1337" s="657"/>
      <c r="R1337" s="704"/>
      <c r="S1337" s="3180"/>
    </row>
    <row r="1338" spans="7:19" ht="15" customHeight="1">
      <c r="G1338" s="1047"/>
      <c r="H1338" s="655"/>
      <c r="I1338" s="655"/>
      <c r="J1338" s="655"/>
      <c r="K1338" s="655"/>
      <c r="L1338" s="655"/>
      <c r="M1338" s="655"/>
      <c r="N1338" s="1310"/>
      <c r="O1338" s="655"/>
      <c r="P1338" s="656"/>
      <c r="Q1338" s="657"/>
      <c r="R1338" s="704"/>
      <c r="S1338" s="3180"/>
    </row>
    <row r="1339" spans="7:19" ht="15" customHeight="1">
      <c r="G1339" s="1047"/>
      <c r="H1339" s="655"/>
      <c r="I1339" s="655"/>
      <c r="J1339" s="655"/>
      <c r="K1339" s="655"/>
      <c r="L1339" s="655"/>
      <c r="M1339" s="655"/>
      <c r="N1339" s="1310"/>
      <c r="O1339" s="655"/>
      <c r="P1339" s="656"/>
      <c r="Q1339" s="657"/>
      <c r="R1339" s="704"/>
      <c r="S1339" s="3180"/>
    </row>
    <row r="1340" spans="7:19" ht="15" customHeight="1">
      <c r="G1340" s="1047"/>
      <c r="H1340" s="655"/>
      <c r="I1340" s="655"/>
      <c r="J1340" s="655"/>
      <c r="K1340" s="655"/>
      <c r="L1340" s="655"/>
      <c r="M1340" s="655"/>
      <c r="N1340" s="1310"/>
      <c r="O1340" s="655"/>
      <c r="P1340" s="656"/>
      <c r="Q1340" s="657"/>
      <c r="R1340" s="704"/>
      <c r="S1340" s="3180"/>
    </row>
    <row r="1341" spans="7:19" ht="15" customHeight="1">
      <c r="G1341" s="1047"/>
      <c r="H1341" s="655"/>
      <c r="I1341" s="655"/>
      <c r="J1341" s="655"/>
      <c r="K1341" s="655"/>
      <c r="L1341" s="655"/>
      <c r="M1341" s="655"/>
      <c r="N1341" s="1310"/>
      <c r="O1341" s="655"/>
      <c r="P1341" s="656"/>
      <c r="Q1341" s="657"/>
      <c r="R1341" s="704"/>
      <c r="S1341" s="3180"/>
    </row>
    <row r="1342" spans="7:19" ht="15" customHeight="1">
      <c r="G1342" s="1047"/>
      <c r="H1342" s="655"/>
      <c r="I1342" s="655"/>
      <c r="J1342" s="655"/>
      <c r="K1342" s="655"/>
      <c r="L1342" s="655"/>
      <c r="M1342" s="655"/>
      <c r="N1342" s="1310"/>
      <c r="O1342" s="655"/>
      <c r="P1342" s="656"/>
      <c r="Q1342" s="657"/>
      <c r="R1342" s="704"/>
      <c r="S1342" s="3180"/>
    </row>
    <row r="1343" spans="7:19" ht="15" customHeight="1">
      <c r="G1343" s="1047"/>
      <c r="H1343" s="655"/>
      <c r="I1343" s="655"/>
      <c r="J1343" s="655"/>
      <c r="K1343" s="655"/>
      <c r="L1343" s="655"/>
      <c r="M1343" s="655"/>
      <c r="N1343" s="1310"/>
      <c r="O1343" s="655"/>
      <c r="P1343" s="656"/>
      <c r="Q1343" s="657"/>
      <c r="R1343" s="704"/>
      <c r="S1343" s="3180"/>
    </row>
    <row r="1344" spans="7:19" ht="15" customHeight="1">
      <c r="G1344" s="1047"/>
      <c r="H1344" s="655"/>
      <c r="I1344" s="655"/>
      <c r="J1344" s="655"/>
      <c r="K1344" s="655"/>
      <c r="L1344" s="655"/>
      <c r="M1344" s="655"/>
      <c r="N1344" s="1310"/>
      <c r="O1344" s="655"/>
      <c r="P1344" s="656"/>
      <c r="Q1344" s="657"/>
      <c r="R1344" s="704"/>
      <c r="S1344" s="3180"/>
    </row>
    <row r="1345" spans="7:19" ht="15" customHeight="1">
      <c r="G1345" s="1047"/>
      <c r="H1345" s="655"/>
      <c r="I1345" s="655"/>
      <c r="J1345" s="655"/>
      <c r="K1345" s="655"/>
      <c r="L1345" s="655"/>
      <c r="M1345" s="655"/>
      <c r="N1345" s="1310"/>
      <c r="O1345" s="655"/>
      <c r="P1345" s="656"/>
      <c r="Q1345" s="657"/>
      <c r="R1345" s="704"/>
      <c r="S1345" s="3180"/>
    </row>
    <row r="1346" spans="7:19" ht="15" customHeight="1">
      <c r="G1346" s="1047"/>
      <c r="H1346" s="655"/>
      <c r="I1346" s="655"/>
      <c r="J1346" s="655"/>
      <c r="K1346" s="655"/>
      <c r="L1346" s="655"/>
      <c r="M1346" s="655"/>
      <c r="N1346" s="1310"/>
      <c r="O1346" s="655"/>
      <c r="P1346" s="656"/>
      <c r="Q1346" s="657"/>
      <c r="R1346" s="704"/>
      <c r="S1346" s="3180"/>
    </row>
    <row r="1347" spans="7:19" ht="15" customHeight="1">
      <c r="G1347" s="1047"/>
      <c r="H1347" s="655"/>
      <c r="I1347" s="655"/>
      <c r="J1347" s="655"/>
      <c r="K1347" s="655"/>
      <c r="L1347" s="655"/>
      <c r="M1347" s="655"/>
      <c r="N1347" s="1310"/>
      <c r="O1347" s="655"/>
      <c r="P1347" s="656"/>
      <c r="Q1347" s="657"/>
      <c r="R1347" s="704"/>
      <c r="S1347" s="3180"/>
    </row>
    <row r="1348" spans="7:19" ht="15" customHeight="1">
      <c r="G1348" s="1047"/>
      <c r="H1348" s="655"/>
      <c r="I1348" s="655"/>
      <c r="J1348" s="655"/>
      <c r="K1348" s="655"/>
      <c r="L1348" s="655"/>
      <c r="M1348" s="655"/>
      <c r="N1348" s="1310"/>
      <c r="O1348" s="655"/>
      <c r="P1348" s="656"/>
      <c r="Q1348" s="657"/>
      <c r="R1348" s="704"/>
      <c r="S1348" s="3180"/>
    </row>
    <row r="1349" spans="7:19" ht="15" customHeight="1">
      <c r="G1349" s="1047"/>
      <c r="H1349" s="655"/>
      <c r="I1349" s="655"/>
      <c r="J1349" s="655"/>
      <c r="K1349" s="655"/>
      <c r="L1349" s="655"/>
      <c r="M1349" s="655"/>
      <c r="N1349" s="1310"/>
      <c r="O1349" s="655"/>
      <c r="P1349" s="656"/>
      <c r="Q1349" s="657"/>
      <c r="R1349" s="704"/>
      <c r="S1349" s="3180"/>
    </row>
    <row r="1350" spans="7:19" ht="15" customHeight="1">
      <c r="G1350" s="1047"/>
      <c r="H1350" s="655"/>
      <c r="I1350" s="655"/>
      <c r="J1350" s="655"/>
      <c r="K1350" s="655"/>
      <c r="L1350" s="655"/>
      <c r="M1350" s="655"/>
      <c r="N1350" s="1310"/>
      <c r="O1350" s="655"/>
      <c r="P1350" s="656"/>
      <c r="Q1350" s="657"/>
      <c r="R1350" s="704"/>
      <c r="S1350" s="3180"/>
    </row>
    <row r="1351" spans="7:19" ht="15" customHeight="1">
      <c r="G1351" s="1047"/>
      <c r="H1351" s="655"/>
      <c r="I1351" s="655"/>
      <c r="J1351" s="655"/>
      <c r="K1351" s="655"/>
      <c r="L1351" s="655"/>
      <c r="M1351" s="655"/>
      <c r="N1351" s="1310"/>
      <c r="O1351" s="655"/>
      <c r="P1351" s="656"/>
      <c r="Q1351" s="657"/>
      <c r="R1351" s="704"/>
      <c r="S1351" s="3180"/>
    </row>
    <row r="1352" spans="7:19" ht="15" customHeight="1">
      <c r="G1352" s="1047"/>
      <c r="H1352" s="655"/>
      <c r="I1352" s="655"/>
      <c r="J1352" s="655"/>
      <c r="K1352" s="655"/>
      <c r="L1352" s="655"/>
      <c r="M1352" s="655"/>
      <c r="N1352" s="1310"/>
      <c r="O1352" s="655"/>
      <c r="P1352" s="656"/>
      <c r="Q1352" s="657"/>
      <c r="R1352" s="704"/>
      <c r="S1352" s="3180"/>
    </row>
    <row r="1353" spans="7:19" ht="15" customHeight="1">
      <c r="G1353" s="1047"/>
      <c r="H1353" s="655"/>
      <c r="I1353" s="655"/>
      <c r="J1353" s="655"/>
      <c r="K1353" s="655"/>
      <c r="L1353" s="655"/>
      <c r="M1353" s="655"/>
      <c r="N1353" s="1310"/>
      <c r="O1353" s="655"/>
      <c r="P1353" s="656"/>
      <c r="Q1353" s="657"/>
      <c r="R1353" s="704"/>
      <c r="S1353" s="3180"/>
    </row>
    <row r="1354" spans="7:19" ht="15" customHeight="1">
      <c r="G1354" s="1047"/>
      <c r="H1354" s="655"/>
      <c r="I1354" s="655"/>
      <c r="J1354" s="655"/>
      <c r="K1354" s="655"/>
      <c r="L1354" s="655"/>
      <c r="M1354" s="655"/>
      <c r="N1354" s="1310"/>
      <c r="O1354" s="655"/>
      <c r="P1354" s="656"/>
      <c r="Q1354" s="657"/>
      <c r="R1354" s="704"/>
      <c r="S1354" s="3180"/>
    </row>
    <row r="1355" spans="7:19" ht="15" customHeight="1">
      <c r="G1355" s="1047"/>
      <c r="H1355" s="655"/>
      <c r="I1355" s="655"/>
      <c r="J1355" s="655"/>
      <c r="K1355" s="655"/>
      <c r="L1355" s="655"/>
      <c r="M1355" s="655"/>
      <c r="N1355" s="1310"/>
      <c r="O1355" s="655"/>
      <c r="P1355" s="656"/>
      <c r="Q1355" s="657"/>
      <c r="R1355" s="704"/>
      <c r="S1355" s="3180"/>
    </row>
    <row r="1356" spans="7:19" ht="15" customHeight="1">
      <c r="G1356" s="1047"/>
      <c r="H1356" s="655"/>
      <c r="I1356" s="655"/>
      <c r="J1356" s="655"/>
      <c r="K1356" s="655"/>
      <c r="L1356" s="655"/>
      <c r="M1356" s="655"/>
      <c r="N1356" s="1310"/>
      <c r="O1356" s="655"/>
      <c r="P1356" s="656"/>
      <c r="Q1356" s="657"/>
      <c r="R1356" s="704"/>
      <c r="S1356" s="3180"/>
    </row>
    <row r="1357" spans="7:19" ht="15" customHeight="1">
      <c r="G1357" s="1047"/>
      <c r="H1357" s="655"/>
      <c r="I1357" s="655"/>
      <c r="J1357" s="655"/>
      <c r="K1357" s="655"/>
      <c r="L1357" s="655"/>
      <c r="M1357" s="655"/>
      <c r="N1357" s="1310"/>
      <c r="O1357" s="655"/>
      <c r="P1357" s="656"/>
      <c r="Q1357" s="657"/>
      <c r="R1357" s="704"/>
      <c r="S1357" s="3180"/>
    </row>
    <row r="1358" spans="7:19" ht="15" customHeight="1">
      <c r="G1358" s="1047"/>
      <c r="H1358" s="655"/>
      <c r="I1358" s="655"/>
      <c r="J1358" s="655"/>
      <c r="K1358" s="655"/>
      <c r="L1358" s="655"/>
      <c r="M1358" s="655"/>
      <c r="N1358" s="1310"/>
      <c r="O1358" s="655"/>
      <c r="P1358" s="656"/>
      <c r="Q1358" s="657"/>
      <c r="R1358" s="704"/>
      <c r="S1358" s="3180"/>
    </row>
    <row r="1359" spans="7:19" ht="15" customHeight="1">
      <c r="G1359" s="1047"/>
      <c r="H1359" s="655"/>
      <c r="I1359" s="655"/>
      <c r="J1359" s="655"/>
      <c r="K1359" s="655"/>
      <c r="L1359" s="655"/>
      <c r="M1359" s="655"/>
      <c r="N1359" s="1310"/>
      <c r="O1359" s="655"/>
      <c r="P1359" s="656"/>
      <c r="Q1359" s="657"/>
      <c r="R1359" s="704"/>
      <c r="S1359" s="3180"/>
    </row>
    <row r="1360" spans="7:19" ht="15" customHeight="1">
      <c r="G1360" s="1047"/>
      <c r="H1360" s="655"/>
      <c r="I1360" s="655"/>
      <c r="J1360" s="655"/>
      <c r="K1360" s="655"/>
      <c r="L1360" s="655"/>
      <c r="M1360" s="655"/>
      <c r="N1360" s="1310"/>
      <c r="O1360" s="655"/>
      <c r="P1360" s="656"/>
      <c r="Q1360" s="657"/>
      <c r="R1360" s="704"/>
      <c r="S1360" s="3180"/>
    </row>
    <row r="1361" spans="7:19" ht="15" customHeight="1">
      <c r="G1361" s="1047"/>
      <c r="H1361" s="655"/>
      <c r="I1361" s="655"/>
      <c r="J1361" s="655"/>
      <c r="K1361" s="655"/>
      <c r="L1361" s="655"/>
      <c r="M1361" s="655"/>
      <c r="N1361" s="1310"/>
      <c r="O1361" s="655"/>
      <c r="P1361" s="656"/>
      <c r="Q1361" s="657"/>
      <c r="R1361" s="704"/>
      <c r="S1361" s="3180"/>
    </row>
    <row r="1362" spans="7:19" ht="15" customHeight="1">
      <c r="G1362" s="1047"/>
      <c r="H1362" s="655"/>
      <c r="I1362" s="655"/>
      <c r="J1362" s="655"/>
      <c r="K1362" s="655"/>
      <c r="L1362" s="655"/>
      <c r="M1362" s="655"/>
      <c r="N1362" s="1310"/>
      <c r="O1362" s="655"/>
      <c r="P1362" s="656"/>
      <c r="Q1362" s="657"/>
      <c r="R1362" s="704"/>
      <c r="S1362" s="3180"/>
    </row>
    <row r="1363" spans="7:19" ht="15" customHeight="1">
      <c r="G1363" s="1047"/>
      <c r="H1363" s="655"/>
      <c r="I1363" s="655"/>
      <c r="J1363" s="655"/>
      <c r="K1363" s="655"/>
      <c r="L1363" s="655"/>
      <c r="M1363" s="655"/>
      <c r="N1363" s="1310"/>
      <c r="O1363" s="655"/>
      <c r="P1363" s="656"/>
      <c r="Q1363" s="657"/>
      <c r="R1363" s="704"/>
      <c r="S1363" s="3180"/>
    </row>
    <row r="1364" spans="7:19" ht="15" customHeight="1">
      <c r="G1364" s="1047"/>
      <c r="H1364" s="655"/>
      <c r="I1364" s="655"/>
      <c r="J1364" s="655"/>
      <c r="K1364" s="655"/>
      <c r="L1364" s="655"/>
      <c r="M1364" s="655"/>
      <c r="N1364" s="1310"/>
      <c r="O1364" s="655"/>
      <c r="P1364" s="656"/>
      <c r="Q1364" s="657"/>
      <c r="R1364" s="704"/>
      <c r="S1364" s="3180"/>
    </row>
    <row r="1365" spans="7:19" ht="15" customHeight="1">
      <c r="G1365" s="1047"/>
      <c r="H1365" s="655"/>
      <c r="I1365" s="655"/>
      <c r="J1365" s="655"/>
      <c r="K1365" s="655"/>
      <c r="L1365" s="655"/>
      <c r="M1365" s="655"/>
      <c r="N1365" s="1310"/>
      <c r="O1365" s="655"/>
      <c r="P1365" s="656"/>
      <c r="Q1365" s="657"/>
      <c r="R1365" s="704"/>
      <c r="S1365" s="3180"/>
    </row>
    <row r="1366" spans="7:19" ht="15" customHeight="1">
      <c r="G1366" s="1047"/>
      <c r="H1366" s="655"/>
      <c r="I1366" s="655"/>
      <c r="J1366" s="655"/>
      <c r="K1366" s="655"/>
      <c r="L1366" s="655"/>
      <c r="M1366" s="655"/>
      <c r="N1366" s="1310"/>
      <c r="O1366" s="655"/>
      <c r="P1366" s="656"/>
      <c r="Q1366" s="657"/>
      <c r="R1366" s="704"/>
      <c r="S1366" s="3180"/>
    </row>
    <row r="1367" spans="7:19" ht="15" customHeight="1">
      <c r="G1367" s="1047"/>
      <c r="H1367" s="655"/>
      <c r="I1367" s="655"/>
      <c r="J1367" s="655"/>
      <c r="K1367" s="655"/>
      <c r="L1367" s="655"/>
      <c r="M1367" s="655"/>
      <c r="N1367" s="1310"/>
      <c r="O1367" s="655"/>
      <c r="P1367" s="656"/>
      <c r="Q1367" s="657"/>
      <c r="R1367" s="704"/>
      <c r="S1367" s="3180"/>
    </row>
    <row r="1368" spans="7:19" ht="15" customHeight="1">
      <c r="G1368" s="1047"/>
      <c r="H1368" s="655"/>
      <c r="I1368" s="655"/>
      <c r="J1368" s="655"/>
      <c r="K1368" s="655"/>
      <c r="L1368" s="655"/>
      <c r="M1368" s="655"/>
      <c r="N1368" s="1310"/>
      <c r="O1368" s="655"/>
      <c r="P1368" s="656"/>
      <c r="Q1368" s="657"/>
      <c r="R1368" s="704"/>
      <c r="S1368" s="3180"/>
    </row>
    <row r="1369" spans="7:19" ht="15" customHeight="1">
      <c r="G1369" s="1047"/>
      <c r="H1369" s="655"/>
      <c r="I1369" s="655"/>
      <c r="J1369" s="655"/>
      <c r="K1369" s="655"/>
      <c r="L1369" s="655"/>
      <c r="M1369" s="655"/>
      <c r="N1369" s="1310"/>
      <c r="O1369" s="655"/>
      <c r="P1369" s="656"/>
      <c r="Q1369" s="657"/>
      <c r="R1369" s="704"/>
      <c r="S1369" s="3180"/>
    </row>
    <row r="1370" spans="7:19" ht="15" customHeight="1">
      <c r="G1370" s="1047"/>
      <c r="H1370" s="655"/>
      <c r="I1370" s="655"/>
      <c r="J1370" s="655"/>
      <c r="K1370" s="655"/>
      <c r="L1370" s="655"/>
      <c r="M1370" s="655"/>
      <c r="N1370" s="1310"/>
      <c r="O1370" s="655"/>
      <c r="P1370" s="656"/>
      <c r="Q1370" s="657"/>
      <c r="R1370" s="704"/>
      <c r="S1370" s="3180"/>
    </row>
    <row r="1371" spans="7:19" ht="15" customHeight="1">
      <c r="G1371" s="1047"/>
      <c r="H1371" s="655"/>
      <c r="I1371" s="655"/>
      <c r="J1371" s="655"/>
      <c r="K1371" s="655"/>
      <c r="L1371" s="655"/>
      <c r="M1371" s="655"/>
      <c r="N1371" s="1310"/>
      <c r="O1371" s="655"/>
      <c r="P1371" s="656"/>
      <c r="Q1371" s="657"/>
      <c r="R1371" s="704"/>
      <c r="S1371" s="3180"/>
    </row>
    <row r="1372" spans="7:19" ht="15" customHeight="1">
      <c r="G1372" s="1047"/>
      <c r="H1372" s="655"/>
      <c r="I1372" s="655"/>
      <c r="J1372" s="655"/>
      <c r="K1372" s="655"/>
      <c r="L1372" s="655"/>
      <c r="M1372" s="655"/>
      <c r="N1372" s="1310"/>
      <c r="O1372" s="655"/>
      <c r="P1372" s="656"/>
      <c r="Q1372" s="657"/>
      <c r="R1372" s="704"/>
      <c r="S1372" s="3180"/>
    </row>
    <row r="1373" spans="7:19" ht="15" customHeight="1">
      <c r="G1373" s="1047"/>
      <c r="H1373" s="655"/>
      <c r="I1373" s="655"/>
      <c r="J1373" s="655"/>
      <c r="K1373" s="655"/>
      <c r="L1373" s="655"/>
      <c r="M1373" s="655"/>
      <c r="N1373" s="1310"/>
      <c r="O1373" s="655"/>
      <c r="P1373" s="656"/>
      <c r="Q1373" s="657"/>
      <c r="R1373" s="704"/>
      <c r="S1373" s="3180"/>
    </row>
    <row r="1374" spans="7:19" ht="15" customHeight="1">
      <c r="G1374" s="1047"/>
      <c r="H1374" s="655"/>
      <c r="I1374" s="655"/>
      <c r="J1374" s="655"/>
      <c r="K1374" s="655"/>
      <c r="L1374" s="655"/>
      <c r="M1374" s="655"/>
      <c r="N1374" s="1310"/>
      <c r="O1374" s="655"/>
      <c r="P1374" s="656"/>
      <c r="Q1374" s="657"/>
      <c r="R1374" s="704"/>
      <c r="S1374" s="3180"/>
    </row>
    <row r="1375" spans="7:19" ht="15" customHeight="1">
      <c r="G1375" s="1047"/>
      <c r="H1375" s="655"/>
      <c r="I1375" s="655"/>
      <c r="J1375" s="655"/>
      <c r="K1375" s="655"/>
      <c r="L1375" s="655"/>
      <c r="M1375" s="655"/>
      <c r="N1375" s="1310"/>
      <c r="O1375" s="655"/>
      <c r="P1375" s="656"/>
      <c r="Q1375" s="657"/>
      <c r="R1375" s="704"/>
      <c r="S1375" s="3180"/>
    </row>
    <row r="1376" spans="7:19" ht="15" customHeight="1">
      <c r="G1376" s="1047"/>
      <c r="H1376" s="655"/>
      <c r="I1376" s="655"/>
      <c r="J1376" s="655"/>
      <c r="K1376" s="655"/>
      <c r="L1376" s="655"/>
      <c r="M1376" s="655"/>
      <c r="N1376" s="1310"/>
      <c r="O1376" s="655"/>
      <c r="P1376" s="656"/>
      <c r="Q1376" s="657"/>
      <c r="R1376" s="704"/>
      <c r="S1376" s="3180"/>
    </row>
    <row r="1377" spans="7:19" ht="15" customHeight="1">
      <c r="G1377" s="1047"/>
      <c r="H1377" s="655"/>
      <c r="I1377" s="655"/>
      <c r="J1377" s="655"/>
      <c r="K1377" s="655"/>
      <c r="L1377" s="655"/>
      <c r="M1377" s="655"/>
      <c r="N1377" s="1310"/>
      <c r="O1377" s="655"/>
      <c r="P1377" s="656"/>
      <c r="Q1377" s="657"/>
      <c r="R1377" s="704"/>
      <c r="S1377" s="3180"/>
    </row>
    <row r="1378" spans="7:19" ht="15" customHeight="1">
      <c r="G1378" s="1047"/>
      <c r="H1378" s="655"/>
      <c r="I1378" s="655"/>
      <c r="J1378" s="655"/>
      <c r="K1378" s="655"/>
      <c r="L1378" s="655"/>
      <c r="M1378" s="655"/>
      <c r="N1378" s="1310"/>
      <c r="O1378" s="655"/>
      <c r="P1378" s="656"/>
      <c r="Q1378" s="657"/>
      <c r="R1378" s="704"/>
      <c r="S1378" s="3180"/>
    </row>
    <row r="1379" spans="7:19" ht="15" customHeight="1">
      <c r="G1379" s="1047"/>
      <c r="H1379" s="655"/>
      <c r="I1379" s="655"/>
      <c r="J1379" s="655"/>
      <c r="K1379" s="655"/>
      <c r="L1379" s="655"/>
      <c r="M1379" s="655"/>
      <c r="N1379" s="1310"/>
      <c r="O1379" s="655"/>
      <c r="P1379" s="656"/>
      <c r="Q1379" s="657"/>
      <c r="R1379" s="704"/>
      <c r="S1379" s="3180"/>
    </row>
    <row r="1380" spans="7:19" ht="15" customHeight="1">
      <c r="G1380" s="1047"/>
      <c r="H1380" s="655"/>
      <c r="I1380" s="655"/>
      <c r="J1380" s="655"/>
      <c r="K1380" s="655"/>
      <c r="L1380" s="655"/>
      <c r="M1380" s="655"/>
      <c r="N1380" s="1310"/>
      <c r="O1380" s="655"/>
      <c r="P1380" s="656"/>
      <c r="Q1380" s="657"/>
      <c r="R1380" s="704"/>
      <c r="S1380" s="3180"/>
    </row>
    <row r="1381" spans="7:19" ht="15" customHeight="1">
      <c r="G1381" s="1047"/>
      <c r="H1381" s="655"/>
      <c r="I1381" s="655"/>
      <c r="J1381" s="655"/>
      <c r="K1381" s="655"/>
      <c r="L1381" s="655"/>
      <c r="M1381" s="655"/>
      <c r="N1381" s="1310"/>
      <c r="O1381" s="655"/>
      <c r="P1381" s="656"/>
      <c r="Q1381" s="657"/>
      <c r="R1381" s="704"/>
      <c r="S1381" s="3180"/>
    </row>
    <row r="1382" spans="7:19" ht="15" customHeight="1">
      <c r="G1382" s="1047"/>
      <c r="H1382" s="655"/>
      <c r="I1382" s="655"/>
      <c r="J1382" s="655"/>
      <c r="K1382" s="655"/>
      <c r="L1382" s="655"/>
      <c r="M1382" s="655"/>
      <c r="N1382" s="1310"/>
      <c r="O1382" s="655"/>
      <c r="P1382" s="656"/>
      <c r="Q1382" s="657"/>
      <c r="R1382" s="704"/>
      <c r="S1382" s="3180"/>
    </row>
    <row r="1383" spans="7:19" ht="15" customHeight="1">
      <c r="G1383" s="1047"/>
      <c r="H1383" s="655"/>
      <c r="I1383" s="655"/>
      <c r="J1383" s="655"/>
      <c r="K1383" s="655"/>
      <c r="L1383" s="655"/>
      <c r="M1383" s="655"/>
      <c r="N1383" s="1310"/>
      <c r="O1383" s="655"/>
      <c r="P1383" s="656"/>
      <c r="Q1383" s="657"/>
      <c r="R1383" s="704"/>
      <c r="S1383" s="3180"/>
    </row>
    <row r="1384" spans="7:19" ht="15" customHeight="1">
      <c r="G1384" s="1047"/>
      <c r="H1384" s="655"/>
      <c r="I1384" s="655"/>
      <c r="J1384" s="655"/>
      <c r="K1384" s="655"/>
      <c r="L1384" s="655"/>
      <c r="M1384" s="655"/>
      <c r="N1384" s="1310"/>
      <c r="O1384" s="655"/>
      <c r="P1384" s="656"/>
      <c r="Q1384" s="657"/>
      <c r="R1384" s="704"/>
      <c r="S1384" s="3180"/>
    </row>
    <row r="1385" spans="7:19" ht="15" customHeight="1">
      <c r="G1385" s="1047"/>
      <c r="H1385" s="655"/>
      <c r="I1385" s="655"/>
      <c r="J1385" s="655"/>
      <c r="K1385" s="655"/>
      <c r="L1385" s="655"/>
      <c r="M1385" s="655"/>
      <c r="N1385" s="1310"/>
      <c r="O1385" s="655"/>
      <c r="P1385" s="656"/>
      <c r="Q1385" s="657"/>
      <c r="R1385" s="704"/>
      <c r="S1385" s="3180"/>
    </row>
    <row r="1386" spans="7:19" ht="15" customHeight="1">
      <c r="G1386" s="1047"/>
      <c r="H1386" s="655"/>
      <c r="I1386" s="655"/>
      <c r="J1386" s="655"/>
      <c r="K1386" s="655"/>
      <c r="L1386" s="655"/>
      <c r="M1386" s="655"/>
      <c r="N1386" s="1310"/>
      <c r="O1386" s="655"/>
      <c r="P1386" s="656"/>
      <c r="Q1386" s="657"/>
      <c r="R1386" s="704"/>
      <c r="S1386" s="3180"/>
    </row>
    <row r="1387" spans="7:19" ht="15" customHeight="1">
      <c r="G1387" s="1047"/>
      <c r="H1387" s="655"/>
      <c r="I1387" s="655"/>
      <c r="J1387" s="655"/>
      <c r="K1387" s="655"/>
      <c r="L1387" s="655"/>
      <c r="M1387" s="655"/>
      <c r="N1387" s="1310"/>
      <c r="O1387" s="655"/>
      <c r="P1387" s="656"/>
      <c r="Q1387" s="657"/>
      <c r="R1387" s="704"/>
      <c r="S1387" s="3180"/>
    </row>
    <row r="1388" spans="7:19" ht="15" customHeight="1">
      <c r="G1388" s="1047"/>
      <c r="H1388" s="655"/>
      <c r="I1388" s="655"/>
      <c r="J1388" s="655"/>
      <c r="K1388" s="655"/>
      <c r="L1388" s="655"/>
      <c r="M1388" s="655"/>
      <c r="N1388" s="1310"/>
      <c r="O1388" s="655"/>
      <c r="P1388" s="656"/>
      <c r="Q1388" s="657"/>
      <c r="R1388" s="704"/>
      <c r="S1388" s="3180"/>
    </row>
    <row r="1389" spans="7:19" ht="15" customHeight="1">
      <c r="G1389" s="1047"/>
      <c r="H1389" s="655"/>
      <c r="I1389" s="655"/>
      <c r="J1389" s="655"/>
      <c r="K1389" s="655"/>
      <c r="L1389" s="655"/>
      <c r="M1389" s="655"/>
      <c r="N1389" s="1310"/>
      <c r="O1389" s="655"/>
      <c r="P1389" s="656"/>
      <c r="Q1389" s="657"/>
      <c r="R1389" s="704"/>
      <c r="S1389" s="3180"/>
    </row>
    <row r="1390" spans="7:19" ht="15" customHeight="1">
      <c r="G1390" s="1047"/>
      <c r="H1390" s="655"/>
      <c r="I1390" s="655"/>
      <c r="J1390" s="655"/>
      <c r="K1390" s="655"/>
      <c r="L1390" s="655"/>
      <c r="M1390" s="655"/>
      <c r="N1390" s="1310"/>
      <c r="O1390" s="655"/>
      <c r="P1390" s="656"/>
      <c r="Q1390" s="657"/>
      <c r="R1390" s="704"/>
      <c r="S1390" s="3180"/>
    </row>
    <row r="1391" spans="7:19" ht="15" customHeight="1">
      <c r="G1391" s="1047"/>
      <c r="H1391" s="655"/>
      <c r="I1391" s="655"/>
      <c r="J1391" s="655"/>
      <c r="K1391" s="655"/>
      <c r="L1391" s="655"/>
      <c r="M1391" s="655"/>
      <c r="N1391" s="1310"/>
      <c r="O1391" s="655"/>
      <c r="P1391" s="656"/>
      <c r="Q1391" s="657"/>
      <c r="R1391" s="704"/>
      <c r="S1391" s="3180"/>
    </row>
    <row r="1392" spans="7:19" ht="15" customHeight="1">
      <c r="G1392" s="1047"/>
      <c r="H1392" s="655"/>
      <c r="I1392" s="655"/>
      <c r="J1392" s="655"/>
      <c r="K1392" s="655"/>
      <c r="L1392" s="655"/>
      <c r="M1392" s="655"/>
      <c r="N1392" s="1310"/>
      <c r="O1392" s="655"/>
      <c r="P1392" s="656"/>
      <c r="Q1392" s="657"/>
      <c r="R1392" s="704"/>
      <c r="S1392" s="3180"/>
    </row>
    <row r="1393" spans="7:19" ht="15" customHeight="1">
      <c r="G1393" s="1047"/>
      <c r="H1393" s="655"/>
      <c r="I1393" s="655"/>
      <c r="J1393" s="655"/>
      <c r="K1393" s="655"/>
      <c r="L1393" s="655"/>
      <c r="M1393" s="655"/>
      <c r="N1393" s="1310"/>
      <c r="O1393" s="655"/>
      <c r="P1393" s="656"/>
      <c r="Q1393" s="657"/>
      <c r="R1393" s="704"/>
      <c r="S1393" s="3180"/>
    </row>
    <row r="1394" spans="7:19" ht="15" customHeight="1">
      <c r="G1394" s="1047"/>
      <c r="H1394" s="655"/>
      <c r="I1394" s="655"/>
      <c r="J1394" s="655"/>
      <c r="K1394" s="655"/>
      <c r="L1394" s="655"/>
      <c r="M1394" s="655"/>
      <c r="N1394" s="1310"/>
      <c r="O1394" s="655"/>
      <c r="P1394" s="656"/>
      <c r="Q1394" s="657"/>
      <c r="R1394" s="704"/>
      <c r="S1394" s="3180"/>
    </row>
    <row r="1395" spans="7:19" ht="15" customHeight="1">
      <c r="G1395" s="1047"/>
      <c r="H1395" s="655"/>
      <c r="I1395" s="655"/>
      <c r="J1395" s="655"/>
      <c r="K1395" s="655"/>
      <c r="L1395" s="655"/>
      <c r="M1395" s="655"/>
      <c r="N1395" s="1310"/>
      <c r="O1395" s="655"/>
      <c r="P1395" s="656"/>
      <c r="Q1395" s="657"/>
      <c r="R1395" s="704"/>
      <c r="S1395" s="3180"/>
    </row>
    <row r="1396" spans="7:19" ht="15" customHeight="1">
      <c r="G1396" s="1047"/>
      <c r="H1396" s="655"/>
      <c r="I1396" s="655"/>
      <c r="J1396" s="655"/>
      <c r="K1396" s="655"/>
      <c r="L1396" s="655"/>
      <c r="M1396" s="655"/>
      <c r="N1396" s="1310"/>
      <c r="O1396" s="655"/>
      <c r="P1396" s="656"/>
      <c r="Q1396" s="657"/>
      <c r="R1396" s="704"/>
      <c r="S1396" s="3180"/>
    </row>
    <row r="1397" spans="7:19" ht="15" customHeight="1">
      <c r="G1397" s="1047"/>
      <c r="H1397" s="655"/>
      <c r="I1397" s="655"/>
      <c r="J1397" s="655"/>
      <c r="K1397" s="655"/>
      <c r="L1397" s="655"/>
      <c r="M1397" s="655"/>
      <c r="N1397" s="1310"/>
      <c r="O1397" s="655"/>
      <c r="P1397" s="656"/>
      <c r="Q1397" s="657"/>
      <c r="R1397" s="704"/>
      <c r="S1397" s="3180"/>
    </row>
    <row r="1398" spans="7:19" ht="15" customHeight="1">
      <c r="G1398" s="1047"/>
      <c r="H1398" s="655"/>
      <c r="I1398" s="655"/>
      <c r="J1398" s="655"/>
      <c r="K1398" s="655"/>
      <c r="L1398" s="655"/>
      <c r="M1398" s="655"/>
      <c r="N1398" s="1310"/>
      <c r="O1398" s="655"/>
      <c r="P1398" s="656"/>
      <c r="Q1398" s="657"/>
      <c r="R1398" s="704"/>
      <c r="S1398" s="3180"/>
    </row>
    <row r="1399" spans="7:19" ht="15" customHeight="1">
      <c r="G1399" s="1047"/>
      <c r="H1399" s="655"/>
      <c r="I1399" s="655"/>
      <c r="J1399" s="655"/>
      <c r="K1399" s="655"/>
      <c r="L1399" s="655"/>
      <c r="M1399" s="655"/>
      <c r="N1399" s="1310"/>
      <c r="O1399" s="655"/>
      <c r="P1399" s="656"/>
      <c r="Q1399" s="657"/>
      <c r="R1399" s="704"/>
      <c r="S1399" s="3180"/>
    </row>
    <row r="1400" spans="7:19" ht="15" customHeight="1">
      <c r="G1400" s="1047"/>
      <c r="H1400" s="655"/>
      <c r="I1400" s="655"/>
      <c r="J1400" s="655"/>
      <c r="K1400" s="655"/>
      <c r="L1400" s="655"/>
      <c r="M1400" s="655"/>
      <c r="N1400" s="1310"/>
      <c r="O1400" s="655"/>
      <c r="P1400" s="656"/>
      <c r="Q1400" s="657"/>
      <c r="R1400" s="704"/>
      <c r="S1400" s="3180"/>
    </row>
    <row r="1401" spans="7:19" ht="15" customHeight="1">
      <c r="G1401" s="1047"/>
      <c r="H1401" s="655"/>
      <c r="I1401" s="655"/>
      <c r="J1401" s="655"/>
      <c r="K1401" s="655"/>
      <c r="L1401" s="655"/>
      <c r="M1401" s="655"/>
      <c r="N1401" s="1310"/>
      <c r="O1401" s="655"/>
      <c r="P1401" s="656"/>
      <c r="Q1401" s="657"/>
      <c r="R1401" s="704"/>
      <c r="S1401" s="3180"/>
    </row>
    <row r="1402" spans="7:19" ht="15" customHeight="1">
      <c r="G1402" s="1047"/>
      <c r="H1402" s="655"/>
      <c r="I1402" s="655"/>
      <c r="J1402" s="655"/>
      <c r="K1402" s="655"/>
      <c r="L1402" s="655"/>
      <c r="M1402" s="655"/>
      <c r="N1402" s="1310"/>
      <c r="O1402" s="655"/>
      <c r="P1402" s="656"/>
      <c r="Q1402" s="657"/>
      <c r="R1402" s="704"/>
      <c r="S1402" s="3180"/>
    </row>
    <row r="1403" spans="7:19" ht="15" customHeight="1">
      <c r="G1403" s="1047"/>
      <c r="H1403" s="655"/>
      <c r="I1403" s="655"/>
      <c r="J1403" s="655"/>
      <c r="K1403" s="655"/>
      <c r="L1403" s="655"/>
      <c r="M1403" s="655"/>
      <c r="N1403" s="1310"/>
      <c r="O1403" s="655"/>
      <c r="P1403" s="656"/>
      <c r="Q1403" s="657"/>
      <c r="R1403" s="704"/>
      <c r="S1403" s="3180"/>
    </row>
    <row r="1404" spans="7:19" ht="15" customHeight="1">
      <c r="G1404" s="1047"/>
      <c r="H1404" s="655"/>
      <c r="I1404" s="655"/>
      <c r="J1404" s="655"/>
      <c r="K1404" s="655"/>
      <c r="L1404" s="655"/>
      <c r="M1404" s="655"/>
      <c r="N1404" s="1310"/>
      <c r="O1404" s="655"/>
      <c r="P1404" s="656"/>
      <c r="Q1404" s="657"/>
      <c r="R1404" s="704"/>
      <c r="S1404" s="3180"/>
    </row>
    <row r="1405" spans="7:19" ht="15" customHeight="1">
      <c r="G1405" s="1047"/>
      <c r="H1405" s="655"/>
      <c r="I1405" s="655"/>
      <c r="J1405" s="655"/>
      <c r="K1405" s="655"/>
      <c r="L1405" s="655"/>
      <c r="M1405" s="655"/>
      <c r="N1405" s="1310"/>
      <c r="O1405" s="655"/>
      <c r="P1405" s="656"/>
      <c r="Q1405" s="657"/>
      <c r="R1405" s="704"/>
      <c r="S1405" s="3180"/>
    </row>
    <row r="1406" spans="7:19" ht="15" customHeight="1">
      <c r="G1406" s="1047"/>
      <c r="H1406" s="655"/>
      <c r="I1406" s="655"/>
      <c r="J1406" s="655"/>
      <c r="K1406" s="655"/>
      <c r="L1406" s="655"/>
      <c r="M1406" s="655"/>
      <c r="N1406" s="1310"/>
      <c r="O1406" s="655"/>
      <c r="P1406" s="656"/>
      <c r="Q1406" s="657"/>
      <c r="R1406" s="704"/>
      <c r="S1406" s="3180"/>
    </row>
    <row r="1407" spans="7:19" ht="15" customHeight="1">
      <c r="G1407" s="1047"/>
      <c r="H1407" s="655"/>
      <c r="I1407" s="655"/>
      <c r="J1407" s="655"/>
      <c r="K1407" s="655"/>
      <c r="L1407" s="655"/>
      <c r="M1407" s="655"/>
      <c r="N1407" s="1310"/>
      <c r="O1407" s="655"/>
      <c r="P1407" s="656"/>
      <c r="Q1407" s="657"/>
      <c r="R1407" s="704"/>
      <c r="S1407" s="3180"/>
    </row>
    <row r="1408" spans="7:19" ht="15" customHeight="1">
      <c r="G1408" s="1047"/>
      <c r="H1408" s="655"/>
      <c r="I1408" s="655"/>
      <c r="J1408" s="655"/>
      <c r="K1408" s="655"/>
      <c r="L1408" s="655"/>
      <c r="M1408" s="655"/>
      <c r="N1408" s="1310"/>
      <c r="O1408" s="655"/>
      <c r="P1408" s="656"/>
      <c r="Q1408" s="657"/>
      <c r="R1408" s="704"/>
      <c r="S1408" s="3180"/>
    </row>
    <row r="1409" spans="7:19" ht="15" customHeight="1">
      <c r="G1409" s="1047"/>
      <c r="H1409" s="655"/>
      <c r="I1409" s="655"/>
      <c r="J1409" s="655"/>
      <c r="K1409" s="655"/>
      <c r="L1409" s="655"/>
      <c r="M1409" s="655"/>
      <c r="N1409" s="1310"/>
      <c r="O1409" s="655"/>
      <c r="P1409" s="656"/>
      <c r="Q1409" s="657"/>
      <c r="R1409" s="704"/>
      <c r="S1409" s="3180"/>
    </row>
    <row r="1410" spans="7:19" ht="15" customHeight="1">
      <c r="G1410" s="1047"/>
      <c r="H1410" s="655"/>
      <c r="I1410" s="655"/>
      <c r="J1410" s="655"/>
      <c r="K1410" s="655"/>
      <c r="L1410" s="655"/>
      <c r="M1410" s="655"/>
      <c r="N1410" s="1310"/>
      <c r="O1410" s="655"/>
      <c r="P1410" s="656"/>
      <c r="Q1410" s="657"/>
      <c r="R1410" s="704"/>
      <c r="S1410" s="3180"/>
    </row>
    <row r="1411" spans="7:19" ht="15" customHeight="1">
      <c r="G1411" s="1047"/>
      <c r="H1411" s="655"/>
      <c r="I1411" s="655"/>
      <c r="J1411" s="655"/>
      <c r="K1411" s="655"/>
      <c r="L1411" s="655"/>
      <c r="M1411" s="655"/>
      <c r="N1411" s="1310"/>
      <c r="O1411" s="655"/>
      <c r="P1411" s="656"/>
      <c r="Q1411" s="657"/>
      <c r="R1411" s="704"/>
      <c r="S1411" s="3180"/>
    </row>
    <row r="1412" spans="7:19" ht="15" customHeight="1">
      <c r="G1412" s="1047"/>
      <c r="H1412" s="655"/>
      <c r="I1412" s="655"/>
      <c r="J1412" s="655"/>
      <c r="K1412" s="655"/>
      <c r="L1412" s="655"/>
      <c r="M1412" s="655"/>
      <c r="N1412" s="1310"/>
      <c r="O1412" s="655"/>
      <c r="P1412" s="656"/>
      <c r="Q1412" s="657"/>
      <c r="R1412" s="704"/>
      <c r="S1412" s="3180"/>
    </row>
    <row r="1413" spans="7:19" ht="15" customHeight="1">
      <c r="G1413" s="1047"/>
      <c r="H1413" s="655"/>
      <c r="I1413" s="655"/>
      <c r="J1413" s="655"/>
      <c r="K1413" s="655"/>
      <c r="L1413" s="655"/>
      <c r="M1413" s="655"/>
      <c r="N1413" s="1310"/>
      <c r="O1413" s="655"/>
      <c r="P1413" s="656"/>
      <c r="Q1413" s="657"/>
      <c r="R1413" s="704"/>
      <c r="S1413" s="3180"/>
    </row>
    <row r="1414" spans="7:19" ht="15" customHeight="1">
      <c r="G1414" s="1047"/>
      <c r="H1414" s="655"/>
      <c r="I1414" s="655"/>
      <c r="J1414" s="655"/>
      <c r="K1414" s="655"/>
      <c r="L1414" s="655"/>
      <c r="M1414" s="655"/>
      <c r="N1414" s="1310"/>
      <c r="O1414" s="655"/>
      <c r="P1414" s="656"/>
      <c r="Q1414" s="657"/>
      <c r="R1414" s="704"/>
      <c r="S1414" s="3180"/>
    </row>
    <row r="1415" spans="7:19" ht="15" customHeight="1">
      <c r="G1415" s="1047"/>
      <c r="H1415" s="655"/>
      <c r="I1415" s="655"/>
      <c r="J1415" s="655"/>
      <c r="K1415" s="655"/>
      <c r="L1415" s="655"/>
      <c r="M1415" s="655"/>
      <c r="N1415" s="1310"/>
      <c r="O1415" s="655"/>
      <c r="P1415" s="656"/>
      <c r="Q1415" s="657"/>
      <c r="R1415" s="704"/>
      <c r="S1415" s="3180"/>
    </row>
    <row r="1416" spans="7:19" ht="15" customHeight="1">
      <c r="G1416" s="1047"/>
      <c r="H1416" s="655"/>
      <c r="I1416" s="655"/>
      <c r="J1416" s="655"/>
      <c r="K1416" s="655"/>
      <c r="L1416" s="655"/>
      <c r="M1416" s="655"/>
      <c r="N1416" s="1310"/>
      <c r="O1416" s="655"/>
      <c r="P1416" s="656"/>
      <c r="Q1416" s="657"/>
      <c r="R1416" s="704"/>
      <c r="S1416" s="3180"/>
    </row>
    <row r="1417" spans="7:19" ht="15" customHeight="1">
      <c r="G1417" s="1047"/>
      <c r="H1417" s="655"/>
      <c r="I1417" s="655"/>
      <c r="J1417" s="655"/>
      <c r="K1417" s="655"/>
      <c r="L1417" s="655"/>
      <c r="M1417" s="655"/>
      <c r="N1417" s="1310"/>
      <c r="O1417" s="655"/>
      <c r="P1417" s="656"/>
      <c r="Q1417" s="657"/>
      <c r="R1417" s="704"/>
      <c r="S1417" s="3180"/>
    </row>
    <row r="1418" spans="7:19" ht="15" customHeight="1">
      <c r="G1418" s="1047"/>
      <c r="H1418" s="655"/>
      <c r="I1418" s="655"/>
      <c r="J1418" s="655"/>
      <c r="K1418" s="655"/>
      <c r="L1418" s="655"/>
      <c r="M1418" s="655"/>
      <c r="N1418" s="1310"/>
      <c r="O1418" s="655"/>
      <c r="P1418" s="656"/>
      <c r="Q1418" s="657"/>
      <c r="R1418" s="704"/>
      <c r="S1418" s="3180"/>
    </row>
    <row r="1419" spans="7:19" ht="15" customHeight="1">
      <c r="G1419" s="1047"/>
      <c r="H1419" s="655"/>
      <c r="I1419" s="655"/>
      <c r="J1419" s="655"/>
      <c r="K1419" s="655"/>
      <c r="L1419" s="655"/>
      <c r="M1419" s="655"/>
      <c r="N1419" s="1310"/>
      <c r="O1419" s="655"/>
      <c r="P1419" s="656"/>
      <c r="Q1419" s="657"/>
      <c r="R1419" s="704"/>
      <c r="S1419" s="3180"/>
    </row>
    <row r="1420" spans="7:19" ht="15" customHeight="1">
      <c r="G1420" s="1047"/>
      <c r="H1420" s="655"/>
      <c r="I1420" s="655"/>
      <c r="J1420" s="655"/>
      <c r="K1420" s="655"/>
      <c r="L1420" s="655"/>
      <c r="M1420" s="655"/>
      <c r="N1420" s="1310"/>
      <c r="O1420" s="655"/>
      <c r="P1420" s="656"/>
      <c r="Q1420" s="657"/>
      <c r="R1420" s="704"/>
      <c r="S1420" s="3180"/>
    </row>
    <row r="1421" spans="7:19" ht="15" customHeight="1">
      <c r="G1421" s="1047"/>
      <c r="H1421" s="655"/>
      <c r="I1421" s="655"/>
      <c r="J1421" s="655"/>
      <c r="K1421" s="655"/>
      <c r="L1421" s="655"/>
      <c r="M1421" s="655"/>
      <c r="N1421" s="1310"/>
      <c r="O1421" s="655"/>
      <c r="P1421" s="656"/>
      <c r="Q1421" s="657"/>
      <c r="R1421" s="704"/>
      <c r="S1421" s="3180"/>
    </row>
    <row r="1422" spans="7:19" ht="15" customHeight="1">
      <c r="G1422" s="1047"/>
      <c r="H1422" s="655"/>
      <c r="I1422" s="655"/>
      <c r="J1422" s="655"/>
      <c r="K1422" s="655"/>
      <c r="L1422" s="655"/>
      <c r="M1422" s="655"/>
      <c r="N1422" s="1310"/>
      <c r="O1422" s="655"/>
      <c r="P1422" s="656"/>
      <c r="Q1422" s="657"/>
      <c r="R1422" s="704"/>
      <c r="S1422" s="3180"/>
    </row>
    <row r="1423" spans="7:19" ht="15" customHeight="1">
      <c r="G1423" s="1047"/>
      <c r="H1423" s="655"/>
      <c r="I1423" s="655"/>
      <c r="J1423" s="655"/>
      <c r="K1423" s="655"/>
      <c r="L1423" s="655"/>
      <c r="M1423" s="655"/>
      <c r="N1423" s="1310"/>
      <c r="O1423" s="655"/>
      <c r="P1423" s="656"/>
      <c r="Q1423" s="657"/>
      <c r="R1423" s="704"/>
      <c r="S1423" s="3180"/>
    </row>
    <row r="1424" spans="7:19" ht="15" customHeight="1">
      <c r="G1424" s="1047"/>
      <c r="H1424" s="655"/>
      <c r="I1424" s="655"/>
      <c r="J1424" s="655"/>
      <c r="K1424" s="655"/>
      <c r="L1424" s="655"/>
      <c r="M1424" s="655"/>
      <c r="N1424" s="1310"/>
      <c r="O1424" s="655"/>
      <c r="P1424" s="656"/>
      <c r="Q1424" s="657"/>
      <c r="R1424" s="704"/>
      <c r="S1424" s="3180"/>
    </row>
    <row r="1425" spans="7:19" ht="15" customHeight="1">
      <c r="G1425" s="1047"/>
      <c r="H1425" s="655"/>
      <c r="I1425" s="655"/>
      <c r="J1425" s="655"/>
      <c r="K1425" s="655"/>
      <c r="L1425" s="655"/>
      <c r="M1425" s="655"/>
      <c r="N1425" s="1310"/>
      <c r="O1425" s="655"/>
      <c r="P1425" s="656"/>
      <c r="Q1425" s="657"/>
      <c r="R1425" s="704"/>
      <c r="S1425" s="3180"/>
    </row>
    <row r="1426" spans="7:19" ht="15" customHeight="1">
      <c r="G1426" s="1047"/>
      <c r="H1426" s="655"/>
      <c r="I1426" s="655"/>
      <c r="J1426" s="655"/>
      <c r="K1426" s="655"/>
      <c r="L1426" s="655"/>
      <c r="M1426" s="655"/>
      <c r="N1426" s="1310"/>
      <c r="O1426" s="655"/>
      <c r="P1426" s="656"/>
      <c r="Q1426" s="657"/>
      <c r="R1426" s="704"/>
      <c r="S1426" s="3180"/>
    </row>
    <row r="1427" spans="7:19" ht="15" customHeight="1">
      <c r="G1427" s="1047"/>
      <c r="H1427" s="655"/>
      <c r="I1427" s="655"/>
      <c r="J1427" s="655"/>
      <c r="K1427" s="655"/>
      <c r="L1427" s="655"/>
      <c r="M1427" s="655"/>
      <c r="N1427" s="1310"/>
      <c r="O1427" s="655"/>
      <c r="P1427" s="656"/>
      <c r="Q1427" s="657"/>
      <c r="R1427" s="704"/>
      <c r="S1427" s="3180"/>
    </row>
    <row r="1428" spans="7:19" ht="15" customHeight="1">
      <c r="G1428" s="1047"/>
      <c r="H1428" s="655"/>
      <c r="I1428" s="655"/>
      <c r="J1428" s="655"/>
      <c r="K1428" s="655"/>
      <c r="L1428" s="655"/>
      <c r="M1428" s="655"/>
      <c r="N1428" s="1310"/>
      <c r="O1428" s="655"/>
      <c r="P1428" s="656"/>
      <c r="Q1428" s="657"/>
      <c r="R1428" s="704"/>
      <c r="S1428" s="3180"/>
    </row>
    <row r="1429" spans="7:19" ht="15" customHeight="1">
      <c r="G1429" s="1047"/>
      <c r="H1429" s="655"/>
      <c r="I1429" s="655"/>
      <c r="J1429" s="655"/>
      <c r="K1429" s="655"/>
      <c r="L1429" s="655"/>
      <c r="M1429" s="655"/>
      <c r="N1429" s="1310"/>
      <c r="O1429" s="655"/>
      <c r="P1429" s="656"/>
      <c r="Q1429" s="657"/>
      <c r="R1429" s="704"/>
      <c r="S1429" s="3180"/>
    </row>
    <row r="1430" spans="7:19" ht="15" customHeight="1">
      <c r="G1430" s="1047"/>
      <c r="H1430" s="655"/>
      <c r="I1430" s="655"/>
      <c r="J1430" s="655"/>
      <c r="K1430" s="655"/>
      <c r="L1430" s="655"/>
      <c r="M1430" s="655"/>
      <c r="N1430" s="1310"/>
      <c r="O1430" s="655"/>
      <c r="P1430" s="656"/>
      <c r="Q1430" s="657"/>
      <c r="R1430" s="704"/>
      <c r="S1430" s="3180"/>
    </row>
    <row r="1431" spans="7:19" ht="15" customHeight="1">
      <c r="G1431" s="1047"/>
      <c r="H1431" s="655"/>
      <c r="I1431" s="655"/>
      <c r="J1431" s="655"/>
      <c r="K1431" s="655"/>
      <c r="L1431" s="655"/>
      <c r="M1431" s="655"/>
      <c r="N1431" s="1310"/>
      <c r="O1431" s="655"/>
      <c r="P1431" s="656"/>
      <c r="Q1431" s="657"/>
      <c r="R1431" s="704"/>
      <c r="S1431" s="3180"/>
    </row>
    <row r="1432" spans="7:19" ht="15" customHeight="1">
      <c r="G1432" s="1047"/>
      <c r="H1432" s="655"/>
      <c r="I1432" s="655"/>
      <c r="J1432" s="655"/>
      <c r="K1432" s="655"/>
      <c r="L1432" s="655"/>
      <c r="M1432" s="655"/>
      <c r="N1432" s="1310"/>
      <c r="O1432" s="655"/>
      <c r="P1432" s="656"/>
      <c r="Q1432" s="657"/>
      <c r="R1432" s="704"/>
      <c r="S1432" s="3180"/>
    </row>
    <row r="1433" spans="7:19" ht="15" customHeight="1">
      <c r="G1433" s="1047"/>
      <c r="H1433" s="655"/>
      <c r="I1433" s="655"/>
      <c r="J1433" s="655"/>
      <c r="K1433" s="655"/>
      <c r="L1433" s="655"/>
      <c r="M1433" s="655"/>
      <c r="N1433" s="1310"/>
      <c r="O1433" s="655"/>
      <c r="P1433" s="656"/>
      <c r="Q1433" s="657"/>
      <c r="R1433" s="704"/>
      <c r="S1433" s="3180"/>
    </row>
    <row r="1434" spans="7:19" ht="15" customHeight="1">
      <c r="G1434" s="1047"/>
      <c r="H1434" s="655"/>
      <c r="I1434" s="655"/>
      <c r="J1434" s="655"/>
      <c r="K1434" s="655"/>
      <c r="L1434" s="655"/>
      <c r="M1434" s="655"/>
      <c r="N1434" s="1310"/>
      <c r="O1434" s="655"/>
      <c r="P1434" s="656"/>
      <c r="Q1434" s="657"/>
      <c r="R1434" s="704"/>
      <c r="S1434" s="3180"/>
    </row>
    <row r="1435" spans="7:19" ht="15" customHeight="1">
      <c r="G1435" s="1047"/>
      <c r="H1435" s="655"/>
      <c r="I1435" s="655"/>
      <c r="J1435" s="655"/>
      <c r="K1435" s="655"/>
      <c r="L1435" s="655"/>
      <c r="M1435" s="655"/>
      <c r="N1435" s="1310"/>
      <c r="O1435" s="655"/>
      <c r="P1435" s="656"/>
      <c r="Q1435" s="657"/>
      <c r="R1435" s="704"/>
      <c r="S1435" s="3180"/>
    </row>
    <row r="1436" spans="7:19" ht="15" customHeight="1">
      <c r="G1436" s="1047"/>
      <c r="H1436" s="655"/>
      <c r="I1436" s="655"/>
      <c r="J1436" s="655"/>
      <c r="K1436" s="655"/>
      <c r="L1436" s="655"/>
      <c r="M1436" s="655"/>
      <c r="N1436" s="1310"/>
      <c r="O1436" s="655"/>
      <c r="P1436" s="656"/>
      <c r="Q1436" s="657"/>
      <c r="R1436" s="704"/>
      <c r="S1436" s="3180"/>
    </row>
    <row r="1437" spans="7:19" ht="15" customHeight="1">
      <c r="G1437" s="1047"/>
      <c r="H1437" s="655"/>
      <c r="I1437" s="655"/>
      <c r="J1437" s="655"/>
      <c r="K1437" s="655"/>
      <c r="L1437" s="655"/>
      <c r="M1437" s="655"/>
      <c r="N1437" s="1310"/>
      <c r="O1437" s="655"/>
      <c r="P1437" s="656"/>
      <c r="Q1437" s="657"/>
      <c r="R1437" s="704"/>
      <c r="S1437" s="3180"/>
    </row>
    <row r="1438" spans="7:19" ht="15" customHeight="1">
      <c r="G1438" s="1047"/>
      <c r="H1438" s="655"/>
      <c r="I1438" s="655"/>
      <c r="J1438" s="655"/>
      <c r="K1438" s="655"/>
      <c r="L1438" s="655"/>
      <c r="M1438" s="655"/>
      <c r="N1438" s="1310"/>
      <c r="O1438" s="655"/>
      <c r="P1438" s="656"/>
      <c r="Q1438" s="657"/>
      <c r="R1438" s="704"/>
      <c r="S1438" s="3180"/>
    </row>
    <row r="1439" spans="7:19" ht="15" customHeight="1">
      <c r="G1439" s="1047"/>
      <c r="H1439" s="655"/>
      <c r="I1439" s="655"/>
      <c r="J1439" s="655"/>
      <c r="K1439" s="655"/>
      <c r="L1439" s="655"/>
      <c r="M1439" s="655"/>
      <c r="N1439" s="1310"/>
      <c r="O1439" s="655"/>
      <c r="P1439" s="656"/>
      <c r="Q1439" s="657"/>
      <c r="R1439" s="704"/>
      <c r="S1439" s="3180"/>
    </row>
    <row r="1440" spans="7:19" ht="15" customHeight="1">
      <c r="G1440" s="1047"/>
      <c r="H1440" s="655"/>
      <c r="I1440" s="655"/>
      <c r="J1440" s="655"/>
      <c r="K1440" s="655"/>
      <c r="L1440" s="655"/>
      <c r="M1440" s="655"/>
      <c r="N1440" s="1310"/>
      <c r="O1440" s="655"/>
      <c r="P1440" s="656"/>
      <c r="Q1440" s="657"/>
      <c r="R1440" s="704"/>
      <c r="S1440" s="3180"/>
    </row>
    <row r="1441" spans="7:19" ht="15" customHeight="1">
      <c r="G1441" s="1047"/>
      <c r="H1441" s="655"/>
      <c r="I1441" s="655"/>
      <c r="J1441" s="655"/>
      <c r="K1441" s="655"/>
      <c r="L1441" s="655"/>
      <c r="M1441" s="655"/>
      <c r="N1441" s="1310"/>
      <c r="O1441" s="655"/>
      <c r="P1441" s="656"/>
      <c r="Q1441" s="657"/>
      <c r="R1441" s="704"/>
      <c r="S1441" s="3180"/>
    </row>
    <row r="1442" spans="7:19" ht="15" customHeight="1">
      <c r="G1442" s="1047"/>
      <c r="H1442" s="655"/>
      <c r="I1442" s="655"/>
      <c r="J1442" s="655"/>
      <c r="K1442" s="655"/>
      <c r="L1442" s="655"/>
      <c r="M1442" s="655"/>
      <c r="N1442" s="1310"/>
      <c r="O1442" s="655"/>
      <c r="P1442" s="656"/>
      <c r="Q1442" s="657"/>
      <c r="R1442" s="704"/>
      <c r="S1442" s="3180"/>
    </row>
    <row r="1443" spans="7:19" ht="15" customHeight="1">
      <c r="G1443" s="1047"/>
      <c r="H1443" s="655"/>
      <c r="I1443" s="655"/>
      <c r="J1443" s="655"/>
      <c r="K1443" s="655"/>
      <c r="L1443" s="655"/>
      <c r="M1443" s="655"/>
      <c r="N1443" s="1310"/>
      <c r="O1443" s="655"/>
      <c r="P1443" s="656"/>
      <c r="Q1443" s="657"/>
      <c r="R1443" s="704"/>
      <c r="S1443" s="3180"/>
    </row>
    <row r="1444" spans="7:19" ht="15" customHeight="1">
      <c r="G1444" s="1047"/>
      <c r="H1444" s="655"/>
      <c r="I1444" s="655"/>
      <c r="J1444" s="655"/>
      <c r="K1444" s="655"/>
      <c r="L1444" s="655"/>
      <c r="M1444" s="655"/>
      <c r="N1444" s="1310"/>
      <c r="O1444" s="655"/>
      <c r="P1444" s="656"/>
      <c r="Q1444" s="657"/>
      <c r="R1444" s="704"/>
      <c r="S1444" s="3180"/>
    </row>
    <row r="1445" spans="7:19" ht="15" customHeight="1">
      <c r="G1445" s="1047"/>
      <c r="H1445" s="655"/>
      <c r="I1445" s="655"/>
      <c r="J1445" s="655"/>
      <c r="K1445" s="655"/>
      <c r="L1445" s="655"/>
      <c r="M1445" s="655"/>
      <c r="N1445" s="1310"/>
      <c r="O1445" s="655"/>
      <c r="P1445" s="656"/>
      <c r="Q1445" s="657"/>
      <c r="R1445" s="704"/>
      <c r="S1445" s="3180"/>
    </row>
    <row r="1446" spans="7:19" ht="15" customHeight="1">
      <c r="G1446" s="1047"/>
      <c r="H1446" s="655"/>
      <c r="I1446" s="655"/>
      <c r="J1446" s="655"/>
      <c r="K1446" s="655"/>
      <c r="L1446" s="655"/>
      <c r="M1446" s="655"/>
      <c r="N1446" s="1310"/>
      <c r="O1446" s="655"/>
      <c r="P1446" s="656"/>
      <c r="Q1446" s="657"/>
      <c r="R1446" s="704"/>
      <c r="S1446" s="3180"/>
    </row>
    <row r="1447" spans="7:19" ht="15" customHeight="1">
      <c r="G1447" s="1047"/>
      <c r="H1447" s="655"/>
      <c r="I1447" s="655"/>
      <c r="J1447" s="655"/>
      <c r="K1447" s="655"/>
      <c r="L1447" s="655"/>
      <c r="M1447" s="655"/>
      <c r="N1447" s="1310"/>
      <c r="O1447" s="655"/>
      <c r="P1447" s="656"/>
      <c r="Q1447" s="657"/>
      <c r="R1447" s="704"/>
      <c r="S1447" s="3180"/>
    </row>
    <row r="1448" spans="7:19" ht="15" customHeight="1">
      <c r="G1448" s="1047"/>
      <c r="H1448" s="655"/>
      <c r="I1448" s="655"/>
      <c r="J1448" s="655"/>
      <c r="K1448" s="655"/>
      <c r="L1448" s="655"/>
      <c r="M1448" s="655"/>
      <c r="N1448" s="1310"/>
      <c r="O1448" s="655"/>
      <c r="P1448" s="656"/>
      <c r="Q1448" s="657"/>
      <c r="R1448" s="704"/>
      <c r="S1448" s="3180"/>
    </row>
    <row r="1449" spans="7:19" ht="15" customHeight="1">
      <c r="G1449" s="1047"/>
      <c r="H1449" s="655"/>
      <c r="I1449" s="655"/>
      <c r="J1449" s="655"/>
      <c r="K1449" s="655"/>
      <c r="L1449" s="655"/>
      <c r="M1449" s="655"/>
      <c r="N1449" s="1310"/>
      <c r="O1449" s="655"/>
      <c r="P1449" s="656"/>
      <c r="Q1449" s="657"/>
      <c r="R1449" s="704"/>
      <c r="S1449" s="3180"/>
    </row>
    <row r="1450" spans="7:19" ht="15" customHeight="1">
      <c r="G1450" s="1047"/>
      <c r="H1450" s="655"/>
      <c r="I1450" s="655"/>
      <c r="J1450" s="655"/>
      <c r="K1450" s="655"/>
      <c r="L1450" s="655"/>
      <c r="M1450" s="655"/>
      <c r="N1450" s="1310"/>
      <c r="O1450" s="655"/>
      <c r="P1450" s="656"/>
      <c r="Q1450" s="657"/>
      <c r="R1450" s="704"/>
      <c r="S1450" s="3180"/>
    </row>
    <row r="1451" spans="7:19" ht="15" customHeight="1">
      <c r="G1451" s="1047"/>
      <c r="H1451" s="655"/>
      <c r="I1451" s="655"/>
      <c r="J1451" s="655"/>
      <c r="K1451" s="655"/>
      <c r="L1451" s="655"/>
      <c r="M1451" s="655"/>
      <c r="N1451" s="1310"/>
      <c r="O1451" s="655"/>
      <c r="P1451" s="656"/>
      <c r="Q1451" s="657"/>
      <c r="R1451" s="704"/>
      <c r="S1451" s="3180"/>
    </row>
    <row r="1452" spans="7:19" ht="15" customHeight="1">
      <c r="G1452" s="1047"/>
      <c r="H1452" s="655"/>
      <c r="I1452" s="655"/>
      <c r="J1452" s="655"/>
      <c r="K1452" s="655"/>
      <c r="L1452" s="655"/>
      <c r="M1452" s="655"/>
      <c r="N1452" s="1310"/>
      <c r="O1452" s="655"/>
      <c r="P1452" s="656"/>
      <c r="Q1452" s="657"/>
      <c r="R1452" s="704"/>
      <c r="S1452" s="3180"/>
    </row>
    <row r="1453" spans="7:19" ht="15" customHeight="1">
      <c r="G1453" s="1047"/>
      <c r="H1453" s="655"/>
      <c r="I1453" s="655"/>
      <c r="J1453" s="655"/>
      <c r="K1453" s="655"/>
      <c r="L1453" s="655"/>
      <c r="M1453" s="655"/>
      <c r="N1453" s="1310"/>
      <c r="O1453" s="655"/>
      <c r="P1453" s="656"/>
      <c r="Q1453" s="657"/>
      <c r="R1453" s="704"/>
      <c r="S1453" s="3180"/>
    </row>
    <row r="1454" spans="7:19" ht="15" customHeight="1">
      <c r="G1454" s="1047"/>
      <c r="H1454" s="655"/>
      <c r="I1454" s="655"/>
      <c r="J1454" s="655"/>
      <c r="K1454" s="655"/>
      <c r="L1454" s="655"/>
      <c r="M1454" s="655"/>
      <c r="N1454" s="1310"/>
      <c r="O1454" s="655"/>
      <c r="P1454" s="656"/>
      <c r="Q1454" s="657"/>
      <c r="R1454" s="704"/>
      <c r="S1454" s="3180"/>
    </row>
    <row r="1455" spans="7:19" ht="15" customHeight="1">
      <c r="G1455" s="1047"/>
      <c r="H1455" s="655"/>
      <c r="I1455" s="655"/>
      <c r="J1455" s="655"/>
      <c r="K1455" s="655"/>
      <c r="L1455" s="655"/>
      <c r="M1455" s="655"/>
      <c r="N1455" s="1310"/>
      <c r="O1455" s="655"/>
      <c r="P1455" s="656"/>
      <c r="Q1455" s="657"/>
      <c r="R1455" s="704"/>
      <c r="S1455" s="3180"/>
    </row>
    <row r="1456" spans="7:19" ht="15" customHeight="1">
      <c r="G1456" s="1047"/>
      <c r="H1456" s="655"/>
      <c r="I1456" s="655"/>
      <c r="J1456" s="655"/>
      <c r="K1456" s="655"/>
      <c r="L1456" s="655"/>
      <c r="M1456" s="655"/>
      <c r="N1456" s="1310"/>
      <c r="O1456" s="655"/>
      <c r="P1456" s="656"/>
      <c r="Q1456" s="657"/>
      <c r="R1456" s="704"/>
      <c r="S1456" s="3180"/>
    </row>
    <row r="1457" spans="7:19" ht="15" customHeight="1">
      <c r="G1457" s="1047"/>
      <c r="H1457" s="655"/>
      <c r="I1457" s="655"/>
      <c r="J1457" s="655"/>
      <c r="K1457" s="655"/>
      <c r="L1457" s="655"/>
      <c r="M1457" s="655"/>
      <c r="N1457" s="1310"/>
      <c r="O1457" s="655"/>
      <c r="P1457" s="656"/>
      <c r="Q1457" s="657"/>
      <c r="R1457" s="704"/>
      <c r="S1457" s="3180"/>
    </row>
    <row r="1458" spans="7:19" ht="15" customHeight="1">
      <c r="G1458" s="1047"/>
      <c r="H1458" s="655"/>
      <c r="I1458" s="655"/>
      <c r="J1458" s="655"/>
      <c r="K1458" s="655"/>
      <c r="L1458" s="655"/>
      <c r="M1458" s="655"/>
      <c r="N1458" s="1310"/>
      <c r="O1458" s="655"/>
      <c r="P1458" s="656"/>
      <c r="Q1458" s="657"/>
      <c r="R1458" s="704"/>
      <c r="S1458" s="3180"/>
    </row>
    <row r="1459" spans="7:19" ht="15" customHeight="1">
      <c r="G1459" s="1047"/>
      <c r="H1459" s="655"/>
      <c r="I1459" s="655"/>
      <c r="J1459" s="655"/>
      <c r="K1459" s="655"/>
      <c r="L1459" s="655"/>
      <c r="M1459" s="655"/>
      <c r="N1459" s="1310"/>
      <c r="O1459" s="655"/>
      <c r="P1459" s="656"/>
      <c r="Q1459" s="657"/>
      <c r="R1459" s="704"/>
      <c r="S1459" s="3180"/>
    </row>
    <row r="1460" spans="7:19" ht="15" customHeight="1">
      <c r="G1460" s="1047"/>
      <c r="H1460" s="655"/>
      <c r="I1460" s="655"/>
      <c r="J1460" s="655"/>
      <c r="K1460" s="655"/>
      <c r="L1460" s="655"/>
      <c r="M1460" s="655"/>
      <c r="N1460" s="1310"/>
      <c r="O1460" s="655"/>
      <c r="P1460" s="656"/>
      <c r="Q1460" s="657"/>
      <c r="R1460" s="704"/>
      <c r="S1460" s="3180"/>
    </row>
    <row r="1461" spans="7:19" ht="15" customHeight="1">
      <c r="G1461" s="1047"/>
      <c r="H1461" s="655"/>
      <c r="I1461" s="655"/>
      <c r="J1461" s="655"/>
      <c r="K1461" s="655"/>
      <c r="L1461" s="655"/>
      <c r="M1461" s="655"/>
      <c r="N1461" s="1310"/>
      <c r="O1461" s="655"/>
      <c r="P1461" s="656"/>
      <c r="Q1461" s="657"/>
      <c r="R1461" s="704"/>
      <c r="S1461" s="3180"/>
    </row>
    <row r="1462" spans="7:19" ht="15" customHeight="1">
      <c r="G1462" s="1047"/>
      <c r="H1462" s="655"/>
      <c r="I1462" s="655"/>
      <c r="J1462" s="655"/>
      <c r="K1462" s="655"/>
      <c r="L1462" s="655"/>
      <c r="M1462" s="655"/>
      <c r="N1462" s="1310"/>
      <c r="O1462" s="655"/>
      <c r="P1462" s="656"/>
      <c r="Q1462" s="657"/>
      <c r="R1462" s="704"/>
      <c r="S1462" s="3180"/>
    </row>
    <row r="1463" spans="7:19" ht="15" customHeight="1">
      <c r="G1463" s="1047"/>
      <c r="H1463" s="655"/>
      <c r="I1463" s="655"/>
      <c r="J1463" s="655"/>
      <c r="K1463" s="655"/>
      <c r="L1463" s="655"/>
      <c r="M1463" s="655"/>
      <c r="N1463" s="1310"/>
      <c r="O1463" s="655"/>
      <c r="P1463" s="656"/>
      <c r="Q1463" s="657"/>
      <c r="R1463" s="704"/>
      <c r="S1463" s="3180"/>
    </row>
    <row r="1464" spans="7:19" ht="15" customHeight="1">
      <c r="G1464" s="1047"/>
      <c r="H1464" s="655"/>
      <c r="I1464" s="655"/>
      <c r="J1464" s="655"/>
      <c r="K1464" s="655"/>
      <c r="L1464" s="655"/>
      <c r="M1464" s="655"/>
      <c r="N1464" s="1310"/>
      <c r="O1464" s="655"/>
      <c r="P1464" s="656"/>
      <c r="Q1464" s="657"/>
      <c r="R1464" s="704"/>
      <c r="S1464" s="3180"/>
    </row>
    <row r="1465" spans="7:19" ht="15" customHeight="1">
      <c r="G1465" s="1047"/>
      <c r="H1465" s="655"/>
      <c r="I1465" s="655"/>
      <c r="J1465" s="655"/>
      <c r="K1465" s="655"/>
      <c r="L1465" s="655"/>
      <c r="M1465" s="655"/>
      <c r="N1465" s="1310"/>
      <c r="O1465" s="655"/>
      <c r="P1465" s="656"/>
      <c r="Q1465" s="657"/>
      <c r="R1465" s="704"/>
      <c r="S1465" s="3180"/>
    </row>
    <row r="1466" spans="7:19" ht="15" customHeight="1">
      <c r="G1466" s="1047"/>
      <c r="H1466" s="655"/>
      <c r="I1466" s="655"/>
      <c r="J1466" s="655"/>
      <c r="K1466" s="655"/>
      <c r="L1466" s="655"/>
      <c r="M1466" s="655"/>
      <c r="N1466" s="1310"/>
      <c r="O1466" s="655"/>
      <c r="P1466" s="656"/>
      <c r="Q1466" s="657"/>
      <c r="R1466" s="704"/>
      <c r="S1466" s="3180"/>
    </row>
    <row r="1467" spans="7:19" ht="15" customHeight="1">
      <c r="G1467" s="1047"/>
      <c r="H1467" s="655"/>
      <c r="I1467" s="655"/>
      <c r="J1467" s="655"/>
      <c r="K1467" s="655"/>
      <c r="L1467" s="655"/>
      <c r="M1467" s="655"/>
      <c r="N1467" s="1310"/>
      <c r="O1467" s="655"/>
      <c r="P1467" s="656"/>
      <c r="Q1467" s="657"/>
      <c r="R1467" s="704"/>
      <c r="S1467" s="3180"/>
    </row>
    <row r="1468" spans="7:19" ht="15" customHeight="1">
      <c r="G1468" s="1047"/>
      <c r="H1468" s="655"/>
      <c r="I1468" s="655"/>
      <c r="J1468" s="655"/>
      <c r="K1468" s="655"/>
      <c r="L1468" s="655"/>
      <c r="M1468" s="655"/>
      <c r="N1468" s="1310"/>
      <c r="O1468" s="655"/>
      <c r="P1468" s="656"/>
      <c r="Q1468" s="657"/>
      <c r="R1468" s="704"/>
      <c r="S1468" s="3180"/>
    </row>
    <row r="1469" spans="7:19" ht="15" customHeight="1">
      <c r="G1469" s="1047"/>
      <c r="H1469" s="655"/>
      <c r="I1469" s="655"/>
      <c r="J1469" s="655"/>
      <c r="K1469" s="655"/>
      <c r="L1469" s="655"/>
      <c r="M1469" s="655"/>
      <c r="N1469" s="1310"/>
      <c r="O1469" s="655"/>
      <c r="P1469" s="656"/>
      <c r="Q1469" s="657"/>
      <c r="R1469" s="704"/>
      <c r="S1469" s="3180"/>
    </row>
    <row r="1470" spans="7:19" ht="15" customHeight="1">
      <c r="G1470" s="1047"/>
      <c r="H1470" s="655"/>
      <c r="I1470" s="655"/>
      <c r="J1470" s="655"/>
      <c r="K1470" s="655"/>
      <c r="L1470" s="655"/>
      <c r="M1470" s="655"/>
      <c r="N1470" s="1310"/>
      <c r="O1470" s="655"/>
      <c r="P1470" s="656"/>
      <c r="Q1470" s="657"/>
      <c r="R1470" s="704"/>
      <c r="S1470" s="3180"/>
    </row>
    <row r="1471" spans="7:19" ht="15" customHeight="1">
      <c r="G1471" s="1047"/>
      <c r="H1471" s="655"/>
      <c r="I1471" s="655"/>
      <c r="J1471" s="655"/>
      <c r="K1471" s="655"/>
      <c r="L1471" s="655"/>
      <c r="M1471" s="655"/>
      <c r="N1471" s="1310"/>
      <c r="O1471" s="655"/>
      <c r="P1471" s="656"/>
      <c r="Q1471" s="657"/>
      <c r="R1471" s="704"/>
      <c r="S1471" s="3180"/>
    </row>
    <row r="1472" spans="7:19" ht="15" customHeight="1">
      <c r="G1472" s="1047"/>
      <c r="H1472" s="655"/>
      <c r="I1472" s="655"/>
      <c r="J1472" s="655"/>
      <c r="K1472" s="655"/>
      <c r="L1472" s="655"/>
      <c r="M1472" s="655"/>
      <c r="N1472" s="1310"/>
      <c r="O1472" s="655"/>
      <c r="P1472" s="656"/>
      <c r="Q1472" s="657"/>
      <c r="R1472" s="704"/>
      <c r="S1472" s="3180"/>
    </row>
    <row r="1473" spans="7:19" ht="15" customHeight="1">
      <c r="G1473" s="1047"/>
      <c r="H1473" s="655"/>
      <c r="I1473" s="655"/>
      <c r="J1473" s="655"/>
      <c r="K1473" s="655"/>
      <c r="L1473" s="655"/>
      <c r="M1473" s="655"/>
      <c r="N1473" s="1310"/>
      <c r="O1473" s="655"/>
      <c r="P1473" s="656"/>
      <c r="Q1473" s="657"/>
      <c r="R1473" s="704"/>
      <c r="S1473" s="3180"/>
    </row>
    <row r="1474" spans="7:19" ht="15" customHeight="1">
      <c r="G1474" s="1047"/>
      <c r="H1474" s="655"/>
      <c r="I1474" s="655"/>
      <c r="J1474" s="655"/>
      <c r="K1474" s="655"/>
      <c r="L1474" s="655"/>
      <c r="M1474" s="655"/>
      <c r="N1474" s="1310"/>
      <c r="O1474" s="655"/>
      <c r="P1474" s="656"/>
      <c r="Q1474" s="657"/>
      <c r="R1474" s="704"/>
      <c r="S1474" s="3180"/>
    </row>
    <row r="1475" spans="7:19" ht="15" customHeight="1">
      <c r="G1475" s="1047"/>
      <c r="H1475" s="655"/>
      <c r="I1475" s="655"/>
      <c r="J1475" s="655"/>
      <c r="K1475" s="655"/>
      <c r="L1475" s="655"/>
      <c r="M1475" s="655"/>
      <c r="N1475" s="1310"/>
      <c r="O1475" s="655"/>
      <c r="P1475" s="656"/>
      <c r="Q1475" s="657"/>
      <c r="R1475" s="704"/>
      <c r="S1475" s="3180"/>
    </row>
    <row r="1476" spans="7:19" ht="15" customHeight="1">
      <c r="G1476" s="1047"/>
      <c r="H1476" s="655"/>
      <c r="I1476" s="655"/>
      <c r="J1476" s="655"/>
      <c r="K1476" s="655"/>
      <c r="L1476" s="655"/>
      <c r="M1476" s="655"/>
      <c r="N1476" s="1310"/>
      <c r="O1476" s="655"/>
      <c r="P1476" s="656"/>
      <c r="Q1476" s="657"/>
      <c r="R1476" s="704"/>
      <c r="S1476" s="3180"/>
    </row>
    <row r="1477" spans="7:19" ht="15" customHeight="1">
      <c r="G1477" s="1047"/>
      <c r="H1477" s="655"/>
      <c r="I1477" s="655"/>
      <c r="J1477" s="655"/>
      <c r="K1477" s="655"/>
      <c r="L1477" s="655"/>
      <c r="M1477" s="655"/>
      <c r="N1477" s="1310"/>
      <c r="O1477" s="655"/>
      <c r="P1477" s="656"/>
      <c r="Q1477" s="657"/>
      <c r="R1477" s="704"/>
      <c r="S1477" s="3180"/>
    </row>
    <row r="1478" spans="7:19" ht="15" customHeight="1">
      <c r="G1478" s="1047"/>
      <c r="H1478" s="655"/>
      <c r="I1478" s="655"/>
      <c r="J1478" s="655"/>
      <c r="K1478" s="655"/>
      <c r="L1478" s="655"/>
      <c r="M1478" s="655"/>
      <c r="N1478" s="1310"/>
      <c r="O1478" s="655"/>
      <c r="P1478" s="656"/>
      <c r="Q1478" s="657"/>
      <c r="R1478" s="704"/>
      <c r="S1478" s="3180"/>
    </row>
    <row r="1479" spans="7:19" ht="15" customHeight="1">
      <c r="G1479" s="1047"/>
      <c r="H1479" s="655"/>
      <c r="I1479" s="655"/>
      <c r="J1479" s="655"/>
      <c r="K1479" s="655"/>
      <c r="L1479" s="655"/>
      <c r="M1479" s="655"/>
      <c r="N1479" s="1310"/>
      <c r="O1479" s="655"/>
      <c r="P1479" s="656"/>
      <c r="Q1479" s="657"/>
      <c r="R1479" s="704"/>
      <c r="S1479" s="3180"/>
    </row>
    <row r="1480" spans="7:19" ht="15" customHeight="1">
      <c r="G1480" s="1047"/>
      <c r="H1480" s="655"/>
      <c r="I1480" s="655"/>
      <c r="J1480" s="655"/>
      <c r="K1480" s="655"/>
      <c r="L1480" s="655"/>
      <c r="M1480" s="655"/>
      <c r="N1480" s="1310"/>
      <c r="O1480" s="655"/>
      <c r="P1480" s="656"/>
      <c r="Q1480" s="657"/>
      <c r="R1480" s="704"/>
      <c r="S1480" s="3180"/>
    </row>
    <row r="1481" spans="7:19" ht="15" customHeight="1">
      <c r="G1481" s="1047"/>
      <c r="H1481" s="655"/>
      <c r="I1481" s="655"/>
      <c r="J1481" s="655"/>
      <c r="K1481" s="655"/>
      <c r="L1481" s="655"/>
      <c r="M1481" s="655"/>
      <c r="N1481" s="1310"/>
      <c r="P1481" s="656"/>
      <c r="Q1481" s="657"/>
      <c r="R1481" s="704"/>
      <c r="S1481" s="3180"/>
    </row>
    <row r="1482" spans="7:19" ht="15" customHeight="1">
      <c r="G1482" s="1047"/>
      <c r="H1482" s="655"/>
      <c r="I1482" s="655"/>
      <c r="J1482" s="655"/>
      <c r="K1482" s="655"/>
      <c r="L1482" s="655"/>
      <c r="M1482" s="655"/>
      <c r="N1482" s="1310"/>
      <c r="P1482" s="656"/>
      <c r="Q1482" s="657"/>
      <c r="R1482" s="704"/>
      <c r="S1482" s="3180"/>
    </row>
    <row r="1483" spans="7:19" ht="15" customHeight="1">
      <c r="G1483" s="1047"/>
      <c r="H1483" s="655"/>
      <c r="I1483" s="655"/>
      <c r="J1483" s="655"/>
      <c r="K1483" s="655"/>
      <c r="L1483" s="655"/>
      <c r="M1483" s="655"/>
      <c r="N1483" s="1310"/>
      <c r="P1483" s="656"/>
      <c r="Q1483" s="657"/>
      <c r="R1483" s="704"/>
      <c r="S1483" s="3180"/>
    </row>
    <row r="1484" spans="7:19" ht="15" customHeight="1">
      <c r="G1484" s="1047"/>
      <c r="H1484" s="655"/>
      <c r="I1484" s="655"/>
      <c r="J1484" s="655"/>
      <c r="K1484" s="655"/>
      <c r="L1484" s="655"/>
      <c r="M1484" s="655"/>
      <c r="N1484" s="1310"/>
      <c r="P1484" s="656"/>
      <c r="Q1484" s="657"/>
      <c r="R1484" s="704"/>
      <c r="S1484" s="3180"/>
    </row>
    <row r="1485" spans="7:19" ht="15" customHeight="1">
      <c r="G1485" s="1047"/>
      <c r="H1485" s="655"/>
      <c r="I1485" s="655"/>
      <c r="J1485" s="655"/>
      <c r="K1485" s="655"/>
      <c r="L1485" s="655"/>
      <c r="M1485" s="655"/>
      <c r="N1485" s="1310"/>
      <c r="P1485" s="656"/>
      <c r="Q1485" s="657"/>
      <c r="R1485" s="704"/>
      <c r="S1485" s="3180"/>
    </row>
    <row r="1486" spans="7:19" ht="15" customHeight="1">
      <c r="G1486" s="1047"/>
      <c r="H1486" s="655"/>
      <c r="I1486" s="655"/>
      <c r="J1486" s="655"/>
      <c r="K1486" s="655"/>
      <c r="L1486" s="655"/>
      <c r="M1486" s="655"/>
      <c r="N1486" s="1310"/>
      <c r="P1486" s="656"/>
      <c r="Q1486" s="657"/>
      <c r="R1486" s="704"/>
      <c r="S1486" s="3180"/>
    </row>
    <row r="1487" spans="7:19" ht="15" customHeight="1">
      <c r="G1487" s="1047"/>
      <c r="H1487" s="655"/>
      <c r="I1487" s="655"/>
      <c r="J1487" s="655"/>
      <c r="K1487" s="655"/>
      <c r="L1487" s="655"/>
      <c r="M1487" s="655"/>
      <c r="N1487" s="1310"/>
      <c r="P1487" s="656"/>
      <c r="Q1487" s="657"/>
      <c r="R1487" s="704"/>
      <c r="S1487" s="3180"/>
    </row>
    <row r="1488" spans="7:19" ht="15" customHeight="1">
      <c r="G1488" s="1047"/>
      <c r="H1488" s="655"/>
      <c r="I1488" s="655"/>
      <c r="J1488" s="655"/>
      <c r="K1488" s="655"/>
      <c r="L1488" s="655"/>
      <c r="M1488" s="655"/>
      <c r="N1488" s="1310"/>
      <c r="P1488" s="656"/>
      <c r="Q1488" s="657"/>
      <c r="R1488" s="704"/>
      <c r="S1488" s="3180"/>
    </row>
    <row r="1489" spans="7:19" ht="15" customHeight="1">
      <c r="G1489" s="1047"/>
      <c r="H1489" s="655"/>
      <c r="I1489" s="655"/>
      <c r="J1489" s="655"/>
      <c r="K1489" s="655"/>
      <c r="L1489" s="655"/>
      <c r="M1489" s="655"/>
      <c r="N1489" s="1310"/>
      <c r="P1489" s="656"/>
      <c r="Q1489" s="657"/>
      <c r="R1489" s="704"/>
      <c r="S1489" s="3180"/>
    </row>
    <row r="1490" spans="7:19" ht="15" customHeight="1">
      <c r="G1490" s="1047"/>
      <c r="H1490" s="655"/>
      <c r="I1490" s="655"/>
      <c r="J1490" s="655"/>
      <c r="K1490" s="655"/>
      <c r="L1490" s="655"/>
      <c r="M1490" s="655"/>
      <c r="N1490" s="1310"/>
      <c r="P1490" s="656"/>
      <c r="Q1490" s="657"/>
      <c r="R1490" s="704"/>
      <c r="S1490" s="3180"/>
    </row>
    <row r="1491" spans="7:19" ht="15" customHeight="1">
      <c r="G1491" s="1047"/>
      <c r="H1491" s="655"/>
      <c r="I1491" s="655"/>
      <c r="J1491" s="655"/>
      <c r="K1491" s="655"/>
      <c r="L1491" s="655"/>
      <c r="M1491" s="655"/>
      <c r="N1491" s="1310"/>
      <c r="P1491" s="656"/>
      <c r="Q1491" s="657"/>
      <c r="R1491" s="704"/>
      <c r="S1491" s="3180"/>
    </row>
    <row r="1492" spans="7:19" ht="15" customHeight="1">
      <c r="G1492" s="1047"/>
      <c r="H1492" s="655"/>
      <c r="I1492" s="655"/>
      <c r="J1492" s="655"/>
      <c r="K1492" s="655"/>
      <c r="L1492" s="655"/>
      <c r="M1492" s="655"/>
      <c r="N1492" s="1310"/>
      <c r="P1492" s="656"/>
      <c r="Q1492" s="657"/>
      <c r="R1492" s="704"/>
      <c r="S1492" s="3180"/>
    </row>
    <row r="1493" spans="7:19" ht="15" customHeight="1">
      <c r="G1493" s="1047"/>
      <c r="H1493" s="655"/>
      <c r="I1493" s="655"/>
      <c r="J1493" s="655"/>
      <c r="K1493" s="655"/>
      <c r="L1493" s="655"/>
      <c r="M1493" s="655"/>
      <c r="N1493" s="1310"/>
      <c r="P1493" s="656"/>
      <c r="Q1493" s="657"/>
      <c r="R1493" s="704"/>
      <c r="S1493" s="3180"/>
    </row>
    <row r="1494" spans="7:19" ht="15" customHeight="1">
      <c r="G1494" s="1047"/>
      <c r="H1494" s="655"/>
      <c r="I1494" s="655"/>
      <c r="J1494" s="655"/>
      <c r="K1494" s="655"/>
      <c r="L1494" s="655"/>
      <c r="M1494" s="655"/>
      <c r="N1494" s="1310"/>
      <c r="P1494" s="656"/>
      <c r="Q1494" s="657"/>
      <c r="R1494" s="704"/>
      <c r="S1494" s="3180"/>
    </row>
    <row r="1495" spans="7:19" ht="15" customHeight="1">
      <c r="G1495" s="1047"/>
      <c r="H1495" s="655"/>
      <c r="I1495" s="655"/>
      <c r="J1495" s="655"/>
      <c r="K1495" s="655"/>
      <c r="L1495" s="655"/>
      <c r="M1495" s="655"/>
      <c r="N1495" s="1310"/>
      <c r="P1495" s="656"/>
      <c r="Q1495" s="657"/>
      <c r="R1495" s="704"/>
      <c r="S1495" s="3180"/>
    </row>
    <row r="1496" spans="7:19" ht="15" customHeight="1">
      <c r="G1496" s="1047"/>
      <c r="H1496" s="655"/>
      <c r="I1496" s="655"/>
      <c r="J1496" s="655"/>
      <c r="K1496" s="655"/>
      <c r="L1496" s="655"/>
      <c r="M1496" s="655"/>
      <c r="N1496" s="1310"/>
      <c r="P1496" s="656"/>
      <c r="Q1496" s="657"/>
      <c r="R1496" s="704"/>
      <c r="S1496" s="3180"/>
    </row>
    <row r="1497" spans="7:19" ht="15" customHeight="1">
      <c r="G1497" s="1047"/>
      <c r="H1497" s="655"/>
      <c r="I1497" s="655"/>
      <c r="J1497" s="655"/>
      <c r="K1497" s="655"/>
      <c r="L1497" s="655"/>
      <c r="M1497" s="655"/>
      <c r="N1497" s="1310"/>
      <c r="P1497" s="656"/>
      <c r="Q1497" s="657"/>
      <c r="R1497" s="704"/>
      <c r="S1497" s="3180"/>
    </row>
    <row r="1498" spans="7:19" ht="15" customHeight="1">
      <c r="G1498" s="1047"/>
      <c r="H1498" s="655"/>
      <c r="I1498" s="655"/>
      <c r="J1498" s="655"/>
      <c r="K1498" s="655"/>
      <c r="L1498" s="655"/>
      <c r="M1498" s="655"/>
      <c r="N1498" s="1310"/>
      <c r="P1498" s="656"/>
      <c r="Q1498" s="657"/>
      <c r="R1498" s="704"/>
      <c r="S1498" s="3180"/>
    </row>
    <row r="1499" spans="7:19" ht="15" customHeight="1">
      <c r="G1499" s="1047"/>
      <c r="H1499" s="655"/>
      <c r="I1499" s="655"/>
      <c r="J1499" s="655"/>
      <c r="K1499" s="655"/>
      <c r="L1499" s="655"/>
      <c r="M1499" s="655"/>
      <c r="N1499" s="1310"/>
      <c r="P1499" s="656"/>
      <c r="Q1499" s="657"/>
      <c r="R1499" s="704"/>
      <c r="S1499" s="3180"/>
    </row>
    <row r="1500" spans="7:19" ht="15" customHeight="1">
      <c r="G1500" s="1047"/>
      <c r="H1500" s="655"/>
      <c r="I1500" s="655"/>
      <c r="J1500" s="655"/>
      <c r="K1500" s="655"/>
      <c r="L1500" s="655"/>
      <c r="M1500" s="655"/>
      <c r="N1500" s="1310"/>
      <c r="P1500" s="656"/>
      <c r="Q1500" s="657"/>
      <c r="R1500" s="704"/>
      <c r="S1500" s="3180"/>
    </row>
    <row r="1501" spans="7:19" ht="15" customHeight="1">
      <c r="G1501" s="1047"/>
      <c r="H1501" s="655"/>
      <c r="I1501" s="655"/>
      <c r="J1501" s="655"/>
      <c r="K1501" s="655"/>
      <c r="L1501" s="655"/>
      <c r="M1501" s="655"/>
      <c r="N1501" s="1310"/>
      <c r="P1501" s="656"/>
      <c r="Q1501" s="657"/>
      <c r="R1501" s="704"/>
      <c r="S1501" s="3180"/>
    </row>
    <row r="1502" spans="7:19" ht="15" customHeight="1">
      <c r="G1502" s="1047"/>
      <c r="H1502" s="655"/>
      <c r="I1502" s="655"/>
      <c r="J1502" s="655"/>
      <c r="K1502" s="655"/>
      <c r="L1502" s="655"/>
      <c r="M1502" s="655"/>
      <c r="N1502" s="1310"/>
      <c r="P1502" s="656"/>
      <c r="Q1502" s="657"/>
      <c r="R1502" s="704"/>
      <c r="S1502" s="3180"/>
    </row>
    <row r="1503" spans="7:19" ht="15" customHeight="1">
      <c r="G1503" s="1047"/>
      <c r="H1503" s="655"/>
      <c r="I1503" s="655"/>
      <c r="J1503" s="655"/>
      <c r="K1503" s="655"/>
      <c r="L1503" s="655"/>
      <c r="M1503" s="655"/>
      <c r="N1503" s="1310"/>
      <c r="P1503" s="656"/>
      <c r="Q1503" s="657"/>
      <c r="R1503" s="704"/>
      <c r="S1503" s="3180"/>
    </row>
    <row r="1504" spans="7:19" ht="15" customHeight="1">
      <c r="G1504" s="1047"/>
      <c r="H1504" s="655"/>
      <c r="I1504" s="655"/>
      <c r="J1504" s="655"/>
      <c r="K1504" s="655"/>
      <c r="L1504" s="655"/>
      <c r="M1504" s="655"/>
      <c r="N1504" s="1310"/>
      <c r="P1504" s="656"/>
      <c r="Q1504" s="657"/>
      <c r="R1504" s="704"/>
      <c r="S1504" s="3180"/>
    </row>
    <row r="1505" spans="7:19" ht="15" customHeight="1">
      <c r="G1505" s="1047"/>
      <c r="H1505" s="655"/>
      <c r="I1505" s="655"/>
      <c r="J1505" s="655"/>
      <c r="K1505" s="655"/>
      <c r="L1505" s="655"/>
      <c r="M1505" s="655"/>
      <c r="N1505" s="1310"/>
      <c r="P1505" s="656"/>
      <c r="Q1505" s="657"/>
      <c r="R1505" s="704"/>
      <c r="S1505" s="3180"/>
    </row>
    <row r="1506" spans="7:19" ht="15" customHeight="1">
      <c r="G1506" s="1047"/>
      <c r="H1506" s="655"/>
      <c r="I1506" s="655"/>
      <c r="J1506" s="655"/>
      <c r="K1506" s="655"/>
      <c r="L1506" s="655"/>
      <c r="M1506" s="655"/>
      <c r="N1506" s="1310"/>
      <c r="P1506" s="656"/>
      <c r="Q1506" s="657"/>
      <c r="R1506" s="704"/>
      <c r="S1506" s="3180"/>
    </row>
    <row r="1507" spans="7:19" ht="15" customHeight="1">
      <c r="G1507" s="1047"/>
      <c r="H1507" s="655"/>
      <c r="I1507" s="655"/>
      <c r="J1507" s="655"/>
      <c r="K1507" s="655"/>
      <c r="L1507" s="655"/>
      <c r="M1507" s="655"/>
      <c r="N1507" s="1310"/>
      <c r="P1507" s="656"/>
      <c r="Q1507" s="657"/>
      <c r="R1507" s="704"/>
      <c r="S1507" s="3180"/>
    </row>
    <row r="1508" spans="7:19" ht="15" customHeight="1">
      <c r="G1508" s="1047"/>
      <c r="H1508" s="655"/>
      <c r="I1508" s="655"/>
      <c r="J1508" s="655"/>
      <c r="K1508" s="655"/>
      <c r="L1508" s="655"/>
      <c r="M1508" s="655"/>
      <c r="N1508" s="1310"/>
      <c r="P1508" s="656"/>
      <c r="Q1508" s="657"/>
      <c r="R1508" s="704"/>
      <c r="S1508" s="3180"/>
    </row>
    <row r="1509" spans="7:19" ht="15" customHeight="1">
      <c r="G1509" s="1047"/>
      <c r="H1509" s="655"/>
      <c r="I1509" s="655"/>
      <c r="J1509" s="655"/>
      <c r="K1509" s="655"/>
      <c r="L1509" s="655"/>
      <c r="M1509" s="655"/>
      <c r="N1509" s="1310"/>
      <c r="P1509" s="656"/>
      <c r="Q1509" s="657"/>
      <c r="R1509" s="704"/>
      <c r="S1509" s="3180"/>
    </row>
    <row r="1510" spans="7:19" ht="15" customHeight="1">
      <c r="G1510" s="1047"/>
      <c r="H1510" s="655"/>
      <c r="I1510" s="655"/>
      <c r="J1510" s="655"/>
      <c r="K1510" s="655"/>
      <c r="L1510" s="655"/>
      <c r="M1510" s="655"/>
      <c r="N1510" s="1310"/>
      <c r="P1510" s="656"/>
      <c r="Q1510" s="657"/>
      <c r="R1510" s="704"/>
      <c r="S1510" s="3180"/>
    </row>
    <row r="1511" spans="7:19" ht="15" customHeight="1">
      <c r="G1511" s="1047"/>
      <c r="H1511" s="655"/>
      <c r="I1511" s="655"/>
      <c r="J1511" s="655"/>
      <c r="K1511" s="655"/>
      <c r="L1511" s="655"/>
      <c r="M1511" s="655"/>
      <c r="N1511" s="1310"/>
      <c r="P1511" s="656"/>
      <c r="Q1511" s="657"/>
      <c r="R1511" s="704"/>
      <c r="S1511" s="3180"/>
    </row>
    <row r="1512" spans="7:19" ht="15" customHeight="1">
      <c r="G1512" s="1047"/>
      <c r="H1512" s="655"/>
      <c r="I1512" s="655"/>
      <c r="J1512" s="655"/>
      <c r="K1512" s="655"/>
      <c r="L1512" s="655"/>
      <c r="M1512" s="655"/>
      <c r="N1512" s="1310"/>
      <c r="P1512" s="656"/>
      <c r="Q1512" s="657"/>
      <c r="R1512" s="704"/>
      <c r="S1512" s="3180"/>
    </row>
    <row r="1513" spans="7:19" ht="15" customHeight="1">
      <c r="G1513" s="1047"/>
      <c r="H1513" s="655"/>
      <c r="I1513" s="655"/>
      <c r="J1513" s="655"/>
      <c r="K1513" s="655"/>
      <c r="L1513" s="655"/>
      <c r="M1513" s="655"/>
      <c r="N1513" s="1310"/>
      <c r="P1513" s="656"/>
      <c r="Q1513" s="657"/>
      <c r="R1513" s="704"/>
      <c r="S1513" s="3180"/>
    </row>
    <row r="1514" spans="7:19" ht="15" customHeight="1">
      <c r="G1514" s="1047"/>
      <c r="H1514" s="655"/>
      <c r="I1514" s="655"/>
      <c r="J1514" s="655"/>
      <c r="K1514" s="655"/>
      <c r="L1514" s="655"/>
      <c r="M1514" s="655"/>
      <c r="N1514" s="1310"/>
      <c r="P1514" s="656"/>
      <c r="Q1514" s="657"/>
      <c r="R1514" s="704"/>
      <c r="S1514" s="3180"/>
    </row>
    <row r="1515" spans="7:19" ht="15" customHeight="1">
      <c r="G1515" s="1047"/>
      <c r="H1515" s="655"/>
      <c r="I1515" s="655"/>
      <c r="J1515" s="655"/>
      <c r="K1515" s="655"/>
      <c r="L1515" s="655"/>
      <c r="M1515" s="655"/>
      <c r="N1515" s="1310"/>
      <c r="P1515" s="656"/>
      <c r="Q1515" s="657"/>
      <c r="R1515" s="704"/>
      <c r="S1515" s="3180"/>
    </row>
    <row r="1516" spans="7:19" ht="15" customHeight="1">
      <c r="G1516" s="1047"/>
      <c r="H1516" s="655"/>
      <c r="I1516" s="655"/>
      <c r="J1516" s="655"/>
      <c r="K1516" s="655"/>
      <c r="L1516" s="655"/>
      <c r="M1516" s="655"/>
      <c r="N1516" s="1310"/>
      <c r="P1516" s="656"/>
      <c r="Q1516" s="657"/>
      <c r="R1516" s="704"/>
      <c r="S1516" s="3180"/>
    </row>
    <row r="1517" spans="7:19" ht="15" customHeight="1">
      <c r="G1517" s="1047"/>
      <c r="H1517" s="655"/>
      <c r="I1517" s="655"/>
      <c r="J1517" s="655"/>
      <c r="K1517" s="655"/>
      <c r="L1517" s="655"/>
      <c r="M1517" s="655"/>
      <c r="N1517" s="1310"/>
      <c r="P1517" s="656"/>
      <c r="Q1517" s="657"/>
      <c r="R1517" s="704"/>
      <c r="S1517" s="3180"/>
    </row>
    <row r="1518" spans="7:19" ht="15" customHeight="1">
      <c r="G1518" s="1047"/>
      <c r="H1518" s="655"/>
      <c r="I1518" s="655"/>
      <c r="J1518" s="655"/>
      <c r="K1518" s="655"/>
      <c r="L1518" s="655"/>
      <c r="M1518" s="655"/>
      <c r="N1518" s="1310"/>
      <c r="P1518" s="656"/>
      <c r="Q1518" s="657"/>
      <c r="R1518" s="704"/>
      <c r="S1518" s="3180"/>
    </row>
    <row r="1519" spans="7:19" ht="15" customHeight="1">
      <c r="G1519" s="1047"/>
      <c r="H1519" s="655"/>
      <c r="I1519" s="655"/>
      <c r="J1519" s="655"/>
      <c r="K1519" s="655"/>
      <c r="L1519" s="655"/>
      <c r="M1519" s="655"/>
      <c r="N1519" s="1310"/>
      <c r="P1519" s="656"/>
      <c r="Q1519" s="657"/>
      <c r="R1519" s="704"/>
      <c r="S1519" s="3180"/>
    </row>
    <row r="1520" spans="7:19" ht="15" customHeight="1">
      <c r="G1520" s="1047"/>
      <c r="H1520" s="655"/>
      <c r="I1520" s="655"/>
      <c r="J1520" s="655"/>
      <c r="K1520" s="655"/>
      <c r="L1520" s="655"/>
      <c r="M1520" s="655"/>
      <c r="N1520" s="1310"/>
      <c r="P1520" s="656"/>
      <c r="Q1520" s="657"/>
      <c r="R1520" s="704"/>
      <c r="S1520" s="3180"/>
    </row>
    <row r="1521" spans="7:19" ht="15" customHeight="1">
      <c r="G1521" s="1047"/>
      <c r="H1521" s="655"/>
      <c r="I1521" s="655"/>
      <c r="J1521" s="655"/>
      <c r="K1521" s="655"/>
      <c r="L1521" s="655"/>
      <c r="M1521" s="655"/>
      <c r="N1521" s="1310"/>
      <c r="P1521" s="656"/>
      <c r="Q1521" s="657"/>
      <c r="R1521" s="704"/>
      <c r="S1521" s="3180"/>
    </row>
    <row r="1522" spans="7:19" ht="15" customHeight="1">
      <c r="G1522" s="1047"/>
      <c r="H1522" s="655"/>
      <c r="I1522" s="655"/>
      <c r="J1522" s="655"/>
      <c r="K1522" s="655"/>
      <c r="L1522" s="655"/>
      <c r="M1522" s="655"/>
      <c r="N1522" s="1310"/>
      <c r="P1522" s="656"/>
      <c r="Q1522" s="657"/>
      <c r="R1522" s="704"/>
      <c r="S1522" s="3180"/>
    </row>
    <row r="1523" spans="7:19" ht="15" customHeight="1">
      <c r="G1523" s="1047"/>
      <c r="H1523" s="655"/>
      <c r="I1523" s="655"/>
      <c r="J1523" s="655"/>
      <c r="K1523" s="655"/>
      <c r="L1523" s="655"/>
      <c r="M1523" s="655"/>
      <c r="N1523" s="1310"/>
      <c r="P1523" s="656"/>
      <c r="Q1523" s="657"/>
      <c r="R1523" s="704"/>
      <c r="S1523" s="3180"/>
    </row>
    <row r="1524" spans="7:19" ht="15" customHeight="1">
      <c r="G1524" s="1047"/>
      <c r="H1524" s="655"/>
      <c r="I1524" s="655"/>
      <c r="J1524" s="655"/>
      <c r="K1524" s="655"/>
      <c r="L1524" s="655"/>
      <c r="M1524" s="655"/>
      <c r="N1524" s="1310"/>
      <c r="P1524" s="656"/>
      <c r="Q1524" s="657"/>
      <c r="R1524" s="704"/>
      <c r="S1524" s="3180"/>
    </row>
    <row r="1525" spans="7:19" ht="15" customHeight="1">
      <c r="G1525" s="1047"/>
      <c r="H1525" s="655"/>
      <c r="I1525" s="655"/>
      <c r="J1525" s="655"/>
      <c r="K1525" s="655"/>
      <c r="L1525" s="655"/>
      <c r="M1525" s="655"/>
      <c r="N1525" s="1310"/>
      <c r="P1525" s="656"/>
      <c r="Q1525" s="657"/>
      <c r="R1525" s="704"/>
      <c r="S1525" s="3180"/>
    </row>
    <row r="1526" spans="7:19" ht="15" customHeight="1">
      <c r="G1526" s="1047"/>
      <c r="H1526" s="655"/>
      <c r="I1526" s="655"/>
      <c r="J1526" s="655"/>
      <c r="K1526" s="655"/>
      <c r="L1526" s="655"/>
      <c r="M1526" s="655"/>
      <c r="N1526" s="1310"/>
      <c r="P1526" s="656"/>
      <c r="Q1526" s="657"/>
      <c r="R1526" s="704"/>
      <c r="S1526" s="3180"/>
    </row>
    <row r="1527" spans="7:19" ht="15" customHeight="1">
      <c r="G1527" s="1047"/>
      <c r="H1527" s="655"/>
      <c r="I1527" s="655"/>
      <c r="J1527" s="655"/>
      <c r="K1527" s="655"/>
      <c r="L1527" s="655"/>
      <c r="M1527" s="655"/>
      <c r="N1527" s="1310"/>
      <c r="P1527" s="656"/>
      <c r="Q1527" s="657"/>
      <c r="R1527" s="704"/>
      <c r="S1527" s="3180"/>
    </row>
    <row r="1528" spans="7:19" ht="15" customHeight="1">
      <c r="G1528" s="1047"/>
      <c r="H1528" s="655"/>
      <c r="I1528" s="655"/>
      <c r="J1528" s="655"/>
      <c r="K1528" s="655"/>
      <c r="L1528" s="655"/>
      <c r="M1528" s="655"/>
      <c r="N1528" s="1310"/>
      <c r="P1528" s="656"/>
      <c r="Q1528" s="657"/>
      <c r="R1528" s="704"/>
      <c r="S1528" s="3180"/>
    </row>
    <row r="1529" spans="7:19" ht="15" customHeight="1">
      <c r="G1529" s="1047"/>
      <c r="H1529" s="655"/>
      <c r="I1529" s="655"/>
      <c r="J1529" s="655"/>
      <c r="K1529" s="655"/>
      <c r="L1529" s="655"/>
      <c r="M1529" s="655"/>
      <c r="N1529" s="1310"/>
      <c r="P1529" s="656"/>
      <c r="Q1529" s="657"/>
      <c r="R1529" s="704"/>
      <c r="S1529" s="3180"/>
    </row>
    <row r="1530" spans="7:19" ht="15" customHeight="1">
      <c r="G1530" s="1047"/>
      <c r="H1530" s="655"/>
      <c r="I1530" s="655"/>
      <c r="J1530" s="655"/>
      <c r="K1530" s="655"/>
      <c r="L1530" s="655"/>
      <c r="M1530" s="655"/>
      <c r="N1530" s="1310"/>
      <c r="P1530" s="656"/>
      <c r="Q1530" s="657"/>
      <c r="R1530" s="704"/>
      <c r="S1530" s="3180"/>
    </row>
    <row r="1531" spans="7:19" ht="15" customHeight="1">
      <c r="G1531" s="1047"/>
      <c r="H1531" s="655"/>
      <c r="I1531" s="655"/>
      <c r="J1531" s="655"/>
      <c r="K1531" s="655"/>
      <c r="L1531" s="655"/>
      <c r="M1531" s="655"/>
      <c r="N1531" s="1310"/>
      <c r="P1531" s="656"/>
      <c r="Q1531" s="657"/>
      <c r="R1531" s="704"/>
      <c r="S1531" s="3180"/>
    </row>
    <row r="1532" spans="7:19" ht="15" customHeight="1">
      <c r="G1532" s="1047"/>
      <c r="H1532" s="655"/>
      <c r="I1532" s="655"/>
      <c r="J1532" s="655"/>
      <c r="K1532" s="655"/>
      <c r="L1532" s="655"/>
      <c r="M1532" s="655"/>
      <c r="N1532" s="1310"/>
      <c r="P1532" s="656"/>
      <c r="Q1532" s="657"/>
      <c r="R1532" s="704"/>
      <c r="S1532" s="3180"/>
    </row>
    <row r="1533" spans="7:19" ht="15" customHeight="1">
      <c r="G1533" s="1047"/>
      <c r="H1533" s="655"/>
      <c r="I1533" s="655"/>
      <c r="J1533" s="655"/>
      <c r="K1533" s="655"/>
      <c r="L1533" s="655"/>
      <c r="M1533" s="655"/>
      <c r="N1533" s="1310"/>
      <c r="P1533" s="656"/>
      <c r="Q1533" s="657"/>
      <c r="R1533" s="704"/>
      <c r="S1533" s="3180"/>
    </row>
    <row r="1534" spans="7:19" ht="15" customHeight="1">
      <c r="G1534" s="1047"/>
      <c r="H1534" s="655"/>
      <c r="I1534" s="655"/>
      <c r="J1534" s="655"/>
      <c r="K1534" s="655"/>
      <c r="L1534" s="655"/>
      <c r="M1534" s="655"/>
      <c r="N1534" s="1310"/>
      <c r="P1534" s="656"/>
      <c r="Q1534" s="657"/>
      <c r="R1534" s="704"/>
      <c r="S1534" s="3180"/>
    </row>
    <row r="1535" spans="7:19" ht="15" customHeight="1">
      <c r="G1535" s="1047"/>
      <c r="H1535" s="655"/>
      <c r="I1535" s="655"/>
      <c r="J1535" s="655"/>
      <c r="K1535" s="655"/>
      <c r="L1535" s="655"/>
      <c r="M1535" s="655"/>
      <c r="N1535" s="1310"/>
      <c r="P1535" s="656"/>
      <c r="Q1535" s="657"/>
      <c r="R1535" s="704"/>
      <c r="S1535" s="3180"/>
    </row>
    <row r="1536" spans="7:19" ht="15" customHeight="1">
      <c r="G1536" s="1047"/>
      <c r="H1536" s="655"/>
      <c r="I1536" s="655"/>
      <c r="J1536" s="655"/>
      <c r="K1536" s="655"/>
      <c r="L1536" s="655"/>
      <c r="M1536" s="655"/>
      <c r="N1536" s="1310"/>
      <c r="P1536" s="656"/>
      <c r="Q1536" s="657"/>
      <c r="R1536" s="704"/>
      <c r="S1536" s="3180"/>
    </row>
    <row r="1537" spans="7:19" ht="15" customHeight="1">
      <c r="G1537" s="1047"/>
      <c r="H1537" s="655"/>
      <c r="I1537" s="655"/>
      <c r="J1537" s="655"/>
      <c r="K1537" s="655"/>
      <c r="L1537" s="655"/>
      <c r="M1537" s="655"/>
      <c r="N1537" s="1310"/>
      <c r="P1537" s="656"/>
      <c r="Q1537" s="657"/>
      <c r="R1537" s="704"/>
      <c r="S1537" s="3180"/>
    </row>
    <row r="1538" spans="7:19" ht="15" customHeight="1">
      <c r="G1538" s="1047"/>
      <c r="H1538" s="655"/>
      <c r="I1538" s="655"/>
      <c r="J1538" s="655"/>
      <c r="K1538" s="655"/>
      <c r="L1538" s="655"/>
      <c r="M1538" s="655"/>
      <c r="N1538" s="1310"/>
      <c r="P1538" s="656"/>
      <c r="Q1538" s="657"/>
      <c r="R1538" s="704"/>
      <c r="S1538" s="3180"/>
    </row>
    <row r="1539" spans="7:19" ht="15" customHeight="1">
      <c r="G1539" s="1047"/>
      <c r="H1539" s="655"/>
      <c r="I1539" s="655"/>
      <c r="J1539" s="655"/>
      <c r="K1539" s="655"/>
      <c r="L1539" s="655"/>
      <c r="M1539" s="655"/>
      <c r="N1539" s="1310"/>
      <c r="P1539" s="656"/>
      <c r="Q1539" s="657"/>
      <c r="R1539" s="704"/>
      <c r="S1539" s="3180"/>
    </row>
    <row r="1540" spans="7:19" ht="15" customHeight="1">
      <c r="G1540" s="1047"/>
      <c r="H1540" s="655"/>
      <c r="I1540" s="655"/>
      <c r="J1540" s="655"/>
      <c r="K1540" s="655"/>
      <c r="L1540" s="655"/>
      <c r="M1540" s="655"/>
      <c r="N1540" s="1310"/>
      <c r="P1540" s="656"/>
      <c r="Q1540" s="657"/>
      <c r="R1540" s="704"/>
      <c r="S1540" s="3180"/>
    </row>
    <row r="1541" spans="7:19" ht="15" customHeight="1">
      <c r="G1541" s="1047"/>
      <c r="H1541" s="655"/>
      <c r="I1541" s="655"/>
      <c r="J1541" s="655"/>
      <c r="K1541" s="655"/>
      <c r="L1541" s="655"/>
      <c r="M1541" s="655"/>
      <c r="N1541" s="1310"/>
      <c r="P1541" s="656"/>
      <c r="Q1541" s="657"/>
      <c r="R1541" s="704"/>
      <c r="S1541" s="3180"/>
    </row>
    <row r="1542" spans="7:19" ht="15" customHeight="1">
      <c r="G1542" s="1047"/>
      <c r="H1542" s="655"/>
      <c r="I1542" s="655"/>
      <c r="J1542" s="655"/>
      <c r="K1542" s="655"/>
      <c r="L1542" s="655"/>
      <c r="M1542" s="655"/>
      <c r="N1542" s="1310"/>
      <c r="P1542" s="656"/>
      <c r="Q1542" s="657"/>
      <c r="R1542" s="704"/>
      <c r="S1542" s="3180"/>
    </row>
    <row r="1543" spans="7:19" ht="15" customHeight="1">
      <c r="G1543" s="1047"/>
      <c r="H1543" s="655"/>
      <c r="I1543" s="655"/>
      <c r="J1543" s="655"/>
      <c r="K1543" s="655"/>
      <c r="L1543" s="655"/>
      <c r="M1543" s="655"/>
      <c r="N1543" s="1310"/>
      <c r="P1543" s="656"/>
      <c r="Q1543" s="657"/>
      <c r="R1543" s="704"/>
      <c r="S1543" s="3180"/>
    </row>
    <row r="1544" spans="7:19" ht="15" customHeight="1">
      <c r="G1544" s="1047"/>
      <c r="H1544" s="655"/>
      <c r="I1544" s="655"/>
      <c r="J1544" s="655"/>
      <c r="K1544" s="655"/>
      <c r="L1544" s="655"/>
      <c r="M1544" s="655"/>
      <c r="N1544" s="1310"/>
      <c r="P1544" s="656"/>
      <c r="Q1544" s="657"/>
      <c r="R1544" s="704"/>
      <c r="S1544" s="3180"/>
    </row>
    <row r="1545" spans="7:19" ht="15" customHeight="1">
      <c r="G1545" s="1047"/>
      <c r="H1545" s="655"/>
      <c r="I1545" s="655"/>
      <c r="J1545" s="655"/>
      <c r="K1545" s="655"/>
      <c r="L1545" s="655"/>
      <c r="M1545" s="655"/>
      <c r="N1545" s="1310"/>
      <c r="P1545" s="656"/>
      <c r="Q1545" s="657"/>
      <c r="R1545" s="704"/>
      <c r="S1545" s="3180"/>
    </row>
    <row r="1546" spans="7:19" ht="15" customHeight="1">
      <c r="G1546" s="1047"/>
      <c r="H1546" s="655"/>
      <c r="I1546" s="655"/>
      <c r="J1546" s="655"/>
      <c r="K1546" s="655"/>
      <c r="L1546" s="655"/>
      <c r="M1546" s="655"/>
      <c r="N1546" s="1310"/>
      <c r="P1546" s="656"/>
      <c r="Q1546" s="657"/>
      <c r="R1546" s="704"/>
      <c r="S1546" s="3180"/>
    </row>
    <row r="1547" spans="7:19" ht="15" customHeight="1">
      <c r="G1547" s="1047"/>
      <c r="H1547" s="655"/>
      <c r="I1547" s="655"/>
      <c r="J1547" s="655"/>
      <c r="K1547" s="655"/>
      <c r="L1547" s="655"/>
      <c r="M1547" s="655"/>
      <c r="N1547" s="1310"/>
      <c r="P1547" s="656"/>
      <c r="Q1547" s="657"/>
      <c r="R1547" s="704"/>
      <c r="S1547" s="3180"/>
    </row>
    <row r="1548" spans="7:19" ht="15" customHeight="1">
      <c r="G1548" s="1047"/>
      <c r="H1548" s="655"/>
      <c r="I1548" s="655"/>
      <c r="J1548" s="655"/>
      <c r="K1548" s="655"/>
      <c r="L1548" s="655"/>
      <c r="M1548" s="655"/>
      <c r="N1548" s="1310"/>
      <c r="P1548" s="656"/>
      <c r="Q1548" s="657"/>
      <c r="R1548" s="704"/>
      <c r="S1548" s="3180"/>
    </row>
    <row r="1549" spans="7:19" ht="15" customHeight="1">
      <c r="G1549" s="1047"/>
      <c r="H1549" s="655"/>
      <c r="I1549" s="655"/>
      <c r="J1549" s="655"/>
      <c r="K1549" s="655"/>
      <c r="L1549" s="655"/>
      <c r="M1549" s="655"/>
      <c r="N1549" s="1310"/>
      <c r="P1549" s="656"/>
      <c r="Q1549" s="657"/>
      <c r="R1549" s="704"/>
      <c r="S1549" s="3180"/>
    </row>
    <row r="1550" spans="7:19" ht="15" customHeight="1">
      <c r="G1550" s="1047"/>
      <c r="H1550" s="655"/>
      <c r="I1550" s="655"/>
      <c r="J1550" s="655"/>
      <c r="K1550" s="655"/>
      <c r="L1550" s="655"/>
      <c r="M1550" s="655"/>
      <c r="N1550" s="1310"/>
      <c r="P1550" s="656"/>
      <c r="Q1550" s="657"/>
      <c r="R1550" s="704"/>
      <c r="S1550" s="3180"/>
    </row>
    <row r="1551" spans="7:19" ht="15" customHeight="1">
      <c r="G1551" s="1047"/>
      <c r="H1551" s="655"/>
      <c r="I1551" s="655"/>
      <c r="J1551" s="655"/>
      <c r="K1551" s="655"/>
      <c r="L1551" s="655"/>
      <c r="M1551" s="655"/>
      <c r="N1551" s="1310"/>
      <c r="P1551" s="656"/>
      <c r="Q1551" s="657"/>
      <c r="R1551" s="704"/>
      <c r="S1551" s="3180"/>
    </row>
    <row r="1552" spans="7:19" ht="15" customHeight="1">
      <c r="G1552" s="1047"/>
      <c r="H1552" s="655"/>
      <c r="I1552" s="655"/>
      <c r="J1552" s="655"/>
      <c r="K1552" s="655"/>
      <c r="L1552" s="655"/>
      <c r="M1552" s="655"/>
      <c r="N1552" s="1310"/>
      <c r="P1552" s="656"/>
      <c r="Q1552" s="657"/>
      <c r="R1552" s="704"/>
      <c r="S1552" s="3180"/>
    </row>
    <row r="1553" spans="7:19" ht="15" customHeight="1">
      <c r="G1553" s="1047"/>
      <c r="H1553" s="655"/>
      <c r="I1553" s="655"/>
      <c r="J1553" s="655"/>
      <c r="K1553" s="655"/>
      <c r="L1553" s="655"/>
      <c r="M1553" s="655"/>
      <c r="N1553" s="1310"/>
      <c r="P1553" s="656"/>
      <c r="Q1553" s="657"/>
      <c r="R1553" s="704"/>
      <c r="S1553" s="3180"/>
    </row>
    <row r="1554" spans="7:19" ht="15" customHeight="1">
      <c r="G1554" s="1047"/>
      <c r="H1554" s="655"/>
      <c r="I1554" s="655"/>
      <c r="J1554" s="655"/>
      <c r="K1554" s="655"/>
      <c r="L1554" s="655"/>
      <c r="M1554" s="655"/>
      <c r="N1554" s="1310"/>
      <c r="P1554" s="656"/>
      <c r="Q1554" s="657"/>
      <c r="R1554" s="704"/>
      <c r="S1554" s="3180"/>
    </row>
    <row r="1555" spans="7:19" ht="15" customHeight="1">
      <c r="G1555" s="1047"/>
      <c r="H1555" s="655"/>
      <c r="I1555" s="655"/>
      <c r="J1555" s="655"/>
      <c r="K1555" s="655"/>
      <c r="L1555" s="655"/>
      <c r="M1555" s="655"/>
      <c r="N1555" s="1310"/>
      <c r="P1555" s="656"/>
      <c r="Q1555" s="657"/>
      <c r="R1555" s="704"/>
      <c r="S1555" s="3180"/>
    </row>
    <row r="1556" spans="7:19" ht="15" customHeight="1">
      <c r="G1556" s="1047"/>
      <c r="H1556" s="655"/>
      <c r="I1556" s="655"/>
      <c r="J1556" s="655"/>
      <c r="K1556" s="655"/>
      <c r="L1556" s="655"/>
      <c r="M1556" s="655"/>
      <c r="N1556" s="1310"/>
      <c r="P1556" s="656"/>
      <c r="Q1556" s="657"/>
      <c r="R1556" s="704"/>
      <c r="S1556" s="3180"/>
    </row>
    <row r="1557" spans="7:19" ht="15" customHeight="1">
      <c r="G1557" s="1047"/>
      <c r="H1557" s="655"/>
      <c r="I1557" s="655"/>
      <c r="J1557" s="655"/>
      <c r="K1557" s="655"/>
      <c r="L1557" s="655"/>
      <c r="M1557" s="655"/>
      <c r="N1557" s="1310"/>
      <c r="P1557" s="656"/>
      <c r="Q1557" s="657"/>
      <c r="R1557" s="704"/>
      <c r="S1557" s="3180"/>
    </row>
    <row r="1558" spans="7:19" ht="15" customHeight="1">
      <c r="G1558" s="1047"/>
      <c r="H1558" s="655"/>
      <c r="I1558" s="655"/>
      <c r="J1558" s="655"/>
      <c r="K1558" s="655"/>
      <c r="L1558" s="655"/>
      <c r="M1558" s="655"/>
      <c r="N1558" s="1310"/>
      <c r="P1558" s="656"/>
      <c r="Q1558" s="657"/>
      <c r="R1558" s="704"/>
      <c r="S1558" s="3180"/>
    </row>
    <row r="1559" spans="7:19" ht="15" customHeight="1">
      <c r="G1559" s="1047"/>
      <c r="H1559" s="655"/>
      <c r="I1559" s="655"/>
      <c r="J1559" s="655"/>
      <c r="K1559" s="655"/>
      <c r="L1559" s="655"/>
      <c r="M1559" s="655"/>
      <c r="N1559" s="1310"/>
      <c r="P1559" s="656"/>
      <c r="Q1559" s="657"/>
      <c r="R1559" s="704"/>
      <c r="S1559" s="3180"/>
    </row>
    <row r="1560" spans="7:19" ht="15" customHeight="1">
      <c r="G1560" s="1047"/>
      <c r="H1560" s="655"/>
      <c r="I1560" s="655"/>
      <c r="J1560" s="655"/>
      <c r="K1560" s="655"/>
      <c r="L1560" s="655"/>
      <c r="M1560" s="655"/>
      <c r="N1560" s="1310"/>
      <c r="P1560" s="656"/>
      <c r="Q1560" s="657"/>
      <c r="R1560" s="704"/>
      <c r="S1560" s="3180"/>
    </row>
    <row r="1561" spans="7:19" ht="15" customHeight="1">
      <c r="G1561" s="1047"/>
      <c r="H1561" s="655"/>
      <c r="I1561" s="655"/>
      <c r="J1561" s="655"/>
      <c r="K1561" s="655"/>
      <c r="L1561" s="655"/>
      <c r="M1561" s="655"/>
      <c r="N1561" s="1310"/>
      <c r="P1561" s="656"/>
      <c r="Q1561" s="657"/>
      <c r="R1561" s="704"/>
      <c r="S1561" s="3180"/>
    </row>
    <row r="1562" spans="7:19" ht="15" customHeight="1">
      <c r="G1562" s="1047"/>
      <c r="H1562" s="655"/>
      <c r="I1562" s="655"/>
      <c r="J1562" s="655"/>
      <c r="K1562" s="655"/>
      <c r="L1562" s="655"/>
      <c r="M1562" s="655"/>
      <c r="N1562" s="1310"/>
      <c r="P1562" s="656"/>
      <c r="Q1562" s="657"/>
      <c r="R1562" s="704"/>
      <c r="S1562" s="3180"/>
    </row>
    <row r="1563" spans="7:19" ht="15" customHeight="1">
      <c r="G1563" s="1047"/>
      <c r="H1563" s="655"/>
      <c r="I1563" s="655"/>
      <c r="J1563" s="655"/>
      <c r="K1563" s="655"/>
      <c r="L1563" s="655"/>
      <c r="M1563" s="655"/>
      <c r="N1563" s="1310"/>
      <c r="P1563" s="656"/>
      <c r="Q1563" s="657"/>
      <c r="R1563" s="704"/>
      <c r="S1563" s="3180"/>
    </row>
    <row r="1564" spans="7:19" ht="15" customHeight="1">
      <c r="G1564" s="1047"/>
      <c r="H1564" s="655"/>
      <c r="I1564" s="655"/>
      <c r="J1564" s="655"/>
      <c r="K1564" s="655"/>
      <c r="L1564" s="655"/>
      <c r="M1564" s="655"/>
      <c r="N1564" s="1310"/>
      <c r="P1564" s="656"/>
      <c r="Q1564" s="657"/>
      <c r="R1564" s="704"/>
      <c r="S1564" s="3180"/>
    </row>
    <row r="1565" spans="7:19" ht="15" customHeight="1">
      <c r="G1565" s="1047"/>
      <c r="H1565" s="655"/>
      <c r="I1565" s="655"/>
      <c r="J1565" s="655"/>
      <c r="K1565" s="655"/>
      <c r="L1565" s="655"/>
      <c r="M1565" s="655"/>
      <c r="N1565" s="1310"/>
      <c r="P1565" s="656"/>
      <c r="Q1565" s="657"/>
      <c r="R1565" s="704"/>
      <c r="S1565" s="3180"/>
    </row>
    <row r="1566" spans="7:19" ht="15" customHeight="1">
      <c r="G1566" s="1047"/>
      <c r="H1566" s="655"/>
      <c r="I1566" s="655"/>
      <c r="J1566" s="655"/>
      <c r="K1566" s="655"/>
      <c r="L1566" s="655"/>
      <c r="M1566" s="655"/>
      <c r="N1566" s="1310"/>
      <c r="P1566" s="656"/>
      <c r="Q1566" s="657"/>
      <c r="R1566" s="704"/>
      <c r="S1566" s="3180"/>
    </row>
    <row r="1567" spans="7:19" ht="15" customHeight="1">
      <c r="G1567" s="1047"/>
      <c r="H1567" s="655"/>
      <c r="I1567" s="655"/>
      <c r="J1567" s="655"/>
      <c r="K1567" s="655"/>
      <c r="L1567" s="655"/>
      <c r="M1567" s="655"/>
      <c r="N1567" s="1310"/>
      <c r="P1567" s="656"/>
      <c r="Q1567" s="657"/>
      <c r="R1567" s="704"/>
      <c r="S1567" s="3180"/>
    </row>
    <row r="1568" spans="7:19" ht="15" customHeight="1">
      <c r="G1568" s="1047"/>
      <c r="H1568" s="655"/>
      <c r="I1568" s="655"/>
      <c r="J1568" s="655"/>
      <c r="K1568" s="655"/>
      <c r="L1568" s="655"/>
      <c r="M1568" s="655"/>
      <c r="N1568" s="1310"/>
      <c r="P1568" s="656"/>
      <c r="Q1568" s="657"/>
      <c r="R1568" s="704"/>
      <c r="S1568" s="3180"/>
    </row>
    <row r="1569" spans="7:19" ht="15" customHeight="1">
      <c r="G1569" s="1047"/>
      <c r="H1569" s="655"/>
      <c r="I1569" s="655"/>
      <c r="J1569" s="655"/>
      <c r="K1569" s="655"/>
      <c r="L1569" s="655"/>
      <c r="M1569" s="655"/>
      <c r="N1569" s="1310"/>
      <c r="P1569" s="656"/>
      <c r="Q1569" s="657"/>
      <c r="R1569" s="704"/>
      <c r="S1569" s="3180"/>
    </row>
    <row r="1570" spans="7:19" ht="15" customHeight="1">
      <c r="G1570" s="1047"/>
      <c r="H1570" s="655"/>
      <c r="I1570" s="655"/>
      <c r="J1570" s="655"/>
      <c r="K1570" s="655"/>
      <c r="L1570" s="655"/>
      <c r="M1570" s="655"/>
      <c r="N1570" s="1310"/>
      <c r="P1570" s="656"/>
      <c r="Q1570" s="657"/>
      <c r="R1570" s="704"/>
      <c r="S1570" s="3180"/>
    </row>
    <row r="1571" spans="7:19" ht="15" customHeight="1">
      <c r="G1571" s="1047"/>
      <c r="H1571" s="655"/>
      <c r="I1571" s="655"/>
      <c r="J1571" s="655"/>
      <c r="K1571" s="655"/>
      <c r="L1571" s="655"/>
      <c r="M1571" s="655"/>
      <c r="N1571" s="1310"/>
      <c r="P1571" s="656"/>
      <c r="Q1571" s="657"/>
      <c r="R1571" s="704"/>
      <c r="S1571" s="3180"/>
    </row>
    <row r="1572" spans="7:19" ht="15" customHeight="1">
      <c r="G1572" s="1047"/>
      <c r="H1572" s="655"/>
      <c r="I1572" s="655"/>
      <c r="J1572" s="655"/>
      <c r="K1572" s="655"/>
      <c r="L1572" s="655"/>
      <c r="M1572" s="655"/>
      <c r="N1572" s="1310"/>
      <c r="P1572" s="656"/>
      <c r="Q1572" s="657"/>
      <c r="R1572" s="704"/>
      <c r="S1572" s="3180"/>
    </row>
    <row r="1573" spans="7:19" ht="15" customHeight="1">
      <c r="G1573" s="1047"/>
      <c r="H1573" s="655"/>
      <c r="I1573" s="655"/>
      <c r="J1573" s="655"/>
      <c r="K1573" s="655"/>
      <c r="L1573" s="655"/>
      <c r="M1573" s="655"/>
      <c r="N1573" s="1310"/>
      <c r="P1573" s="656"/>
      <c r="Q1573" s="657"/>
      <c r="R1573" s="704"/>
      <c r="S1573" s="3180"/>
    </row>
    <row r="1574" spans="7:19" ht="15" customHeight="1">
      <c r="G1574" s="1047"/>
      <c r="H1574" s="655"/>
      <c r="I1574" s="655"/>
      <c r="J1574" s="655"/>
      <c r="K1574" s="655"/>
      <c r="L1574" s="655"/>
      <c r="M1574" s="655"/>
      <c r="N1574" s="1310"/>
      <c r="P1574" s="656"/>
      <c r="Q1574" s="657"/>
      <c r="R1574" s="704"/>
      <c r="S1574" s="3180"/>
    </row>
    <row r="1575" spans="7:19" ht="15" customHeight="1">
      <c r="G1575" s="1047"/>
      <c r="H1575" s="655"/>
      <c r="I1575" s="655"/>
      <c r="J1575" s="655"/>
      <c r="K1575" s="655"/>
      <c r="L1575" s="655"/>
      <c r="M1575" s="655"/>
      <c r="N1575" s="1310"/>
      <c r="P1575" s="656"/>
      <c r="Q1575" s="657"/>
      <c r="R1575" s="704"/>
      <c r="S1575" s="3180"/>
    </row>
    <row r="1576" spans="7:19" ht="15" customHeight="1">
      <c r="G1576" s="1047"/>
      <c r="H1576" s="655"/>
      <c r="I1576" s="655"/>
      <c r="J1576" s="655"/>
      <c r="K1576" s="655"/>
      <c r="L1576" s="655"/>
      <c r="M1576" s="655"/>
      <c r="N1576" s="1310"/>
      <c r="P1576" s="656"/>
      <c r="Q1576" s="657"/>
      <c r="R1576" s="704"/>
      <c r="S1576" s="3180"/>
    </row>
    <row r="1577" spans="7:19" ht="15" customHeight="1">
      <c r="G1577" s="1047"/>
      <c r="H1577" s="655"/>
      <c r="I1577" s="655"/>
      <c r="J1577" s="655"/>
      <c r="K1577" s="655"/>
      <c r="L1577" s="655"/>
      <c r="M1577" s="655"/>
      <c r="N1577" s="1310"/>
      <c r="P1577" s="656"/>
      <c r="Q1577" s="657"/>
      <c r="R1577" s="704"/>
      <c r="S1577" s="3180"/>
    </row>
    <row r="1578" spans="7:19" ht="15" customHeight="1">
      <c r="G1578" s="1047"/>
      <c r="H1578" s="655"/>
      <c r="I1578" s="655"/>
      <c r="J1578" s="655"/>
      <c r="K1578" s="655"/>
      <c r="L1578" s="655"/>
      <c r="M1578" s="655"/>
      <c r="N1578" s="1310"/>
      <c r="P1578" s="656"/>
      <c r="Q1578" s="657"/>
      <c r="R1578" s="704"/>
      <c r="S1578" s="3180"/>
    </row>
    <row r="1579" spans="7:19" ht="15" customHeight="1">
      <c r="G1579" s="1047"/>
      <c r="H1579" s="655"/>
      <c r="I1579" s="655"/>
      <c r="J1579" s="655"/>
      <c r="K1579" s="655"/>
      <c r="L1579" s="655"/>
      <c r="M1579" s="655"/>
      <c r="N1579" s="1310"/>
      <c r="P1579" s="656"/>
      <c r="Q1579" s="657"/>
      <c r="R1579" s="704"/>
      <c r="S1579" s="3180"/>
    </row>
    <row r="1580" spans="7:19" ht="15" customHeight="1">
      <c r="G1580" s="1047"/>
      <c r="H1580" s="655"/>
      <c r="I1580" s="655"/>
      <c r="J1580" s="655"/>
      <c r="K1580" s="655"/>
      <c r="L1580" s="655"/>
      <c r="M1580" s="655"/>
      <c r="N1580" s="1310"/>
      <c r="P1580" s="656"/>
      <c r="Q1580" s="657"/>
      <c r="R1580" s="704"/>
      <c r="S1580" s="3180"/>
    </row>
    <row r="1581" spans="7:19" ht="15" customHeight="1">
      <c r="G1581" s="1047"/>
      <c r="H1581" s="655"/>
      <c r="I1581" s="655"/>
      <c r="J1581" s="655"/>
      <c r="K1581" s="655"/>
      <c r="L1581" s="655"/>
      <c r="M1581" s="655"/>
      <c r="N1581" s="1310"/>
      <c r="P1581" s="656"/>
      <c r="Q1581" s="657"/>
      <c r="R1581" s="704"/>
      <c r="S1581" s="3180"/>
    </row>
    <row r="1582" spans="7:19" ht="15" customHeight="1">
      <c r="G1582" s="1047"/>
      <c r="H1582" s="655"/>
      <c r="I1582" s="655"/>
      <c r="J1582" s="655"/>
      <c r="K1582" s="655"/>
      <c r="L1582" s="655"/>
      <c r="M1582" s="655"/>
      <c r="N1582" s="1310"/>
      <c r="P1582" s="656"/>
      <c r="Q1582" s="657"/>
      <c r="R1582" s="704"/>
      <c r="S1582" s="3180"/>
    </row>
    <row r="1583" spans="7:19" ht="15" customHeight="1">
      <c r="G1583" s="1047"/>
      <c r="H1583" s="655"/>
      <c r="I1583" s="655"/>
      <c r="J1583" s="655"/>
      <c r="K1583" s="655"/>
      <c r="L1583" s="655"/>
      <c r="M1583" s="655"/>
      <c r="N1583" s="1310"/>
      <c r="P1583" s="656"/>
      <c r="Q1583" s="657"/>
      <c r="R1583" s="704"/>
      <c r="S1583" s="3180"/>
    </row>
    <row r="1584" spans="7:19" ht="15" customHeight="1">
      <c r="G1584" s="1047"/>
      <c r="H1584" s="655"/>
      <c r="I1584" s="655"/>
      <c r="J1584" s="655"/>
      <c r="K1584" s="655"/>
      <c r="L1584" s="655"/>
      <c r="M1584" s="655"/>
      <c r="N1584" s="1310"/>
      <c r="P1584" s="656"/>
      <c r="Q1584" s="657"/>
      <c r="R1584" s="704"/>
      <c r="S1584" s="3180"/>
    </row>
    <row r="1585" spans="7:19" ht="15" customHeight="1">
      <c r="G1585" s="1047"/>
      <c r="H1585" s="655"/>
      <c r="I1585" s="655"/>
      <c r="J1585" s="655"/>
      <c r="K1585" s="655"/>
      <c r="L1585" s="655"/>
      <c r="M1585" s="655"/>
      <c r="N1585" s="1310"/>
      <c r="P1585" s="656"/>
      <c r="Q1585" s="657"/>
      <c r="R1585" s="704"/>
      <c r="S1585" s="3180"/>
    </row>
    <row r="1586" spans="7:19" ht="15" customHeight="1">
      <c r="G1586" s="1047"/>
      <c r="H1586" s="655"/>
      <c r="I1586" s="655"/>
      <c r="J1586" s="655"/>
      <c r="K1586" s="655"/>
      <c r="L1586" s="655"/>
      <c r="M1586" s="655"/>
      <c r="N1586" s="1310"/>
      <c r="P1586" s="656"/>
      <c r="Q1586" s="657"/>
      <c r="R1586" s="704"/>
      <c r="S1586" s="3180"/>
    </row>
    <row r="1587" spans="7:19" ht="15" customHeight="1">
      <c r="G1587" s="1047"/>
      <c r="H1587" s="655"/>
      <c r="I1587" s="655"/>
      <c r="J1587" s="655"/>
      <c r="K1587" s="655"/>
      <c r="L1587" s="655"/>
      <c r="M1587" s="655"/>
      <c r="N1587" s="1310"/>
      <c r="P1587" s="656"/>
      <c r="Q1587" s="657"/>
      <c r="R1587" s="704"/>
      <c r="S1587" s="3180"/>
    </row>
    <row r="1588" spans="7:19" ht="15" customHeight="1">
      <c r="G1588" s="1047"/>
      <c r="H1588" s="655"/>
      <c r="I1588" s="655"/>
      <c r="J1588" s="655"/>
      <c r="K1588" s="655"/>
      <c r="L1588" s="655"/>
      <c r="M1588" s="655"/>
      <c r="N1588" s="1310"/>
      <c r="P1588" s="656"/>
      <c r="Q1588" s="657"/>
      <c r="R1588" s="704"/>
      <c r="S1588" s="3180"/>
    </row>
    <row r="1589" spans="7:19" ht="15" customHeight="1">
      <c r="G1589" s="1047"/>
      <c r="H1589" s="655"/>
      <c r="I1589" s="655"/>
      <c r="J1589" s="655"/>
      <c r="K1589" s="655"/>
      <c r="L1589" s="655"/>
      <c r="M1589" s="655"/>
      <c r="N1589" s="1310"/>
      <c r="P1589" s="656"/>
      <c r="Q1589" s="657"/>
      <c r="R1589" s="704"/>
      <c r="S1589" s="3180"/>
    </row>
    <row r="1590" spans="7:19" ht="15" customHeight="1">
      <c r="G1590" s="1047"/>
      <c r="H1590" s="655"/>
      <c r="I1590" s="655"/>
      <c r="J1590" s="655"/>
      <c r="K1590" s="655"/>
      <c r="L1590" s="655"/>
      <c r="M1590" s="655"/>
      <c r="N1590" s="1310"/>
      <c r="P1590" s="656"/>
      <c r="Q1590" s="657"/>
      <c r="R1590" s="704"/>
      <c r="S1590" s="3180"/>
    </row>
    <row r="1591" spans="7:19" ht="15" customHeight="1">
      <c r="G1591" s="1047"/>
      <c r="H1591" s="655"/>
      <c r="I1591" s="655"/>
      <c r="J1591" s="655"/>
      <c r="K1591" s="655"/>
      <c r="L1591" s="655"/>
      <c r="M1591" s="655"/>
      <c r="N1591" s="1310"/>
      <c r="P1591" s="656"/>
      <c r="Q1591" s="657"/>
      <c r="R1591" s="704"/>
      <c r="S1591" s="3180"/>
    </row>
    <row r="1592" spans="7:19">
      <c r="G1592" s="1047"/>
      <c r="H1592" s="655"/>
      <c r="I1592" s="655"/>
      <c r="J1592" s="655"/>
      <c r="K1592" s="655"/>
      <c r="L1592" s="655"/>
      <c r="M1592" s="655"/>
      <c r="N1592" s="1310"/>
      <c r="P1592" s="656"/>
      <c r="Q1592" s="657"/>
      <c r="R1592" s="704"/>
      <c r="S1592" s="3180"/>
    </row>
    <row r="1593" spans="7:19">
      <c r="G1593" s="1047"/>
      <c r="H1593" s="655"/>
      <c r="I1593" s="655"/>
      <c r="J1593" s="655"/>
      <c r="K1593" s="655"/>
      <c r="L1593" s="655"/>
      <c r="M1593" s="655"/>
      <c r="N1593" s="1310"/>
      <c r="P1593" s="656"/>
      <c r="Q1593" s="657"/>
      <c r="R1593" s="704"/>
      <c r="S1593" s="3180"/>
    </row>
    <row r="1594" spans="7:19">
      <c r="G1594" s="1047"/>
      <c r="H1594" s="655"/>
      <c r="I1594" s="655"/>
      <c r="J1594" s="655"/>
      <c r="K1594" s="655"/>
      <c r="L1594" s="655"/>
      <c r="M1594" s="655"/>
      <c r="N1594" s="1310"/>
      <c r="P1594" s="656"/>
      <c r="Q1594" s="657"/>
      <c r="R1594" s="704"/>
      <c r="S1594" s="3180"/>
    </row>
    <row r="1595" spans="7:19">
      <c r="G1595" s="1047"/>
      <c r="H1595" s="655"/>
      <c r="I1595" s="655"/>
      <c r="J1595" s="655"/>
      <c r="K1595" s="655"/>
      <c r="L1595" s="655"/>
      <c r="M1595" s="655"/>
      <c r="N1595" s="1310"/>
      <c r="P1595" s="656"/>
      <c r="Q1595" s="657"/>
      <c r="R1595" s="704"/>
      <c r="S1595" s="3180"/>
    </row>
    <row r="1596" spans="7:19">
      <c r="G1596" s="1047"/>
      <c r="H1596" s="655"/>
      <c r="I1596" s="655"/>
      <c r="J1596" s="655"/>
      <c r="K1596" s="655"/>
      <c r="L1596" s="655"/>
      <c r="M1596" s="655"/>
      <c r="N1596" s="1310"/>
      <c r="P1596" s="656"/>
      <c r="Q1596" s="657"/>
      <c r="R1596" s="704"/>
      <c r="S1596" s="3180"/>
    </row>
    <row r="1597" spans="7:19">
      <c r="G1597" s="1047"/>
      <c r="H1597" s="655"/>
      <c r="I1597" s="655"/>
      <c r="J1597" s="655"/>
      <c r="K1597" s="655"/>
      <c r="L1597" s="655"/>
      <c r="M1597" s="655"/>
      <c r="N1597" s="1310"/>
      <c r="P1597" s="656"/>
      <c r="Q1597" s="657"/>
      <c r="R1597" s="704"/>
      <c r="S1597" s="3180"/>
    </row>
    <row r="1598" spans="7:19">
      <c r="G1598" s="1047"/>
      <c r="H1598" s="655"/>
      <c r="I1598" s="655"/>
      <c r="J1598" s="655"/>
      <c r="K1598" s="655"/>
      <c r="L1598" s="655"/>
      <c r="M1598" s="655"/>
      <c r="N1598" s="1310"/>
      <c r="P1598" s="656"/>
      <c r="Q1598" s="657"/>
      <c r="R1598" s="704"/>
      <c r="S1598" s="3180"/>
    </row>
    <row r="1599" spans="7:19">
      <c r="G1599" s="1047"/>
      <c r="H1599" s="655"/>
      <c r="I1599" s="655"/>
      <c r="J1599" s="655"/>
      <c r="K1599" s="655"/>
      <c r="L1599" s="655"/>
      <c r="M1599" s="655"/>
      <c r="N1599" s="1310"/>
      <c r="P1599" s="656"/>
      <c r="Q1599" s="657"/>
      <c r="R1599" s="704"/>
      <c r="S1599" s="3180"/>
    </row>
    <row r="1600" spans="7:19">
      <c r="G1600" s="1047"/>
      <c r="H1600" s="655"/>
      <c r="I1600" s="655"/>
      <c r="J1600" s="655"/>
      <c r="K1600" s="655"/>
      <c r="L1600" s="655"/>
      <c r="M1600" s="655"/>
      <c r="N1600" s="1310"/>
      <c r="P1600" s="656"/>
      <c r="Q1600" s="657"/>
      <c r="R1600" s="704"/>
      <c r="S1600" s="3180"/>
    </row>
    <row r="1601" spans="7:19">
      <c r="G1601" s="1047"/>
      <c r="H1601" s="655"/>
      <c r="I1601" s="655"/>
      <c r="J1601" s="655"/>
      <c r="K1601" s="655"/>
      <c r="L1601" s="655"/>
      <c r="M1601" s="655"/>
      <c r="N1601" s="1310"/>
      <c r="P1601" s="656"/>
      <c r="Q1601" s="657"/>
      <c r="R1601" s="704"/>
      <c r="S1601" s="3180"/>
    </row>
    <row r="1602" spans="7:19">
      <c r="G1602" s="1047"/>
      <c r="H1602" s="655"/>
      <c r="I1602" s="655"/>
      <c r="J1602" s="655"/>
      <c r="K1602" s="655"/>
      <c r="L1602" s="655"/>
      <c r="M1602" s="655"/>
      <c r="N1602" s="1310"/>
      <c r="P1602" s="656"/>
      <c r="Q1602" s="657"/>
      <c r="R1602" s="704"/>
      <c r="S1602" s="3180"/>
    </row>
    <row r="1603" spans="7:19">
      <c r="G1603" s="1047"/>
      <c r="H1603" s="655"/>
      <c r="I1603" s="655"/>
      <c r="J1603" s="655"/>
      <c r="K1603" s="655"/>
      <c r="L1603" s="655"/>
      <c r="M1603" s="655"/>
      <c r="N1603" s="1310"/>
      <c r="P1603" s="656"/>
      <c r="Q1603" s="657"/>
      <c r="R1603" s="704"/>
      <c r="S1603" s="3180"/>
    </row>
    <row r="1604" spans="7:19">
      <c r="G1604" s="1047"/>
      <c r="H1604" s="655"/>
      <c r="I1604" s="655"/>
      <c r="J1604" s="655"/>
      <c r="K1604" s="655"/>
      <c r="L1604" s="655"/>
      <c r="M1604" s="655"/>
      <c r="N1604" s="1310"/>
      <c r="P1604" s="656"/>
      <c r="Q1604" s="657"/>
      <c r="R1604" s="704"/>
      <c r="S1604" s="3180"/>
    </row>
    <row r="1605" spans="7:19">
      <c r="G1605" s="1047"/>
      <c r="H1605" s="655"/>
      <c r="I1605" s="655"/>
      <c r="J1605" s="655"/>
      <c r="K1605" s="655"/>
      <c r="L1605" s="655"/>
      <c r="M1605" s="655"/>
      <c r="N1605" s="1310"/>
      <c r="P1605" s="656"/>
      <c r="Q1605" s="657"/>
      <c r="R1605" s="704"/>
      <c r="S1605" s="3180"/>
    </row>
    <row r="1606" spans="7:19">
      <c r="G1606" s="1047"/>
      <c r="H1606" s="655"/>
      <c r="I1606" s="655"/>
      <c r="J1606" s="655"/>
      <c r="K1606" s="655"/>
      <c r="L1606" s="655"/>
      <c r="M1606" s="655"/>
      <c r="N1606" s="1310"/>
      <c r="P1606" s="656"/>
      <c r="Q1606" s="657"/>
      <c r="R1606" s="704"/>
      <c r="S1606" s="3180"/>
    </row>
    <row r="1607" spans="7:19">
      <c r="G1607" s="1047"/>
      <c r="H1607" s="655"/>
      <c r="I1607" s="655"/>
      <c r="J1607" s="655"/>
      <c r="K1607" s="655"/>
      <c r="L1607" s="655"/>
      <c r="M1607" s="655"/>
      <c r="N1607" s="1310"/>
      <c r="P1607" s="656"/>
      <c r="Q1607" s="657"/>
      <c r="R1607" s="704"/>
      <c r="S1607" s="3180"/>
    </row>
    <row r="1608" spans="7:19">
      <c r="G1608" s="1047"/>
      <c r="H1608" s="655"/>
      <c r="I1608" s="655"/>
      <c r="J1608" s="655"/>
      <c r="K1608" s="655"/>
      <c r="L1608" s="655"/>
      <c r="M1608" s="655"/>
      <c r="N1608" s="1310"/>
      <c r="P1608" s="656"/>
      <c r="Q1608" s="657"/>
      <c r="R1608" s="704"/>
      <c r="S1608" s="3180"/>
    </row>
    <row r="1609" spans="7:19">
      <c r="G1609" s="1047"/>
      <c r="H1609" s="655"/>
      <c r="I1609" s="655"/>
      <c r="J1609" s="655"/>
      <c r="K1609" s="655"/>
      <c r="L1609" s="655"/>
      <c r="M1609" s="655"/>
      <c r="N1609" s="1310"/>
      <c r="P1609" s="656"/>
      <c r="Q1609" s="657"/>
      <c r="R1609" s="704"/>
      <c r="S1609" s="3180"/>
    </row>
    <row r="1610" spans="7:19">
      <c r="G1610" s="1047"/>
      <c r="H1610" s="655"/>
      <c r="I1610" s="655"/>
      <c r="J1610" s="655"/>
      <c r="K1610" s="655"/>
      <c r="L1610" s="655"/>
      <c r="M1610" s="655"/>
      <c r="N1610" s="1310"/>
      <c r="P1610" s="656"/>
      <c r="Q1610" s="657"/>
      <c r="R1610" s="704"/>
      <c r="S1610" s="3180"/>
    </row>
    <row r="1611" spans="7:19">
      <c r="G1611" s="1047"/>
      <c r="H1611" s="655"/>
      <c r="I1611" s="655"/>
      <c r="J1611" s="655"/>
      <c r="K1611" s="655"/>
      <c r="L1611" s="655"/>
      <c r="M1611" s="655"/>
      <c r="N1611" s="1310"/>
      <c r="P1611" s="656"/>
      <c r="Q1611" s="657"/>
      <c r="R1611" s="704"/>
      <c r="S1611" s="3180"/>
    </row>
    <row r="1612" spans="7:19">
      <c r="G1612" s="1047"/>
      <c r="H1612" s="655"/>
      <c r="I1612" s="655"/>
      <c r="J1612" s="655"/>
      <c r="K1612" s="655"/>
      <c r="L1612" s="655"/>
      <c r="M1612" s="655"/>
      <c r="N1612" s="1310"/>
      <c r="P1612" s="656"/>
      <c r="Q1612" s="657"/>
      <c r="R1612" s="704"/>
      <c r="S1612" s="3180"/>
    </row>
    <row r="1613" spans="7:19">
      <c r="G1613" s="1047"/>
      <c r="H1613" s="655"/>
      <c r="I1613" s="655"/>
      <c r="J1613" s="655"/>
      <c r="K1613" s="655"/>
      <c r="L1613" s="655"/>
      <c r="M1613" s="655"/>
      <c r="N1613" s="1310"/>
      <c r="P1613" s="656"/>
      <c r="Q1613" s="657"/>
      <c r="R1613" s="704"/>
      <c r="S1613" s="3180"/>
    </row>
    <row r="1614" spans="7:19">
      <c r="G1614" s="1047"/>
      <c r="H1614" s="655"/>
      <c r="I1614" s="655"/>
      <c r="J1614" s="655"/>
      <c r="K1614" s="655"/>
      <c r="L1614" s="655"/>
      <c r="M1614" s="655"/>
      <c r="N1614" s="1310"/>
      <c r="P1614" s="656"/>
      <c r="Q1614" s="657"/>
      <c r="R1614" s="704"/>
      <c r="S1614" s="3180"/>
    </row>
    <row r="1615" spans="7:19">
      <c r="G1615" s="1047"/>
      <c r="H1615" s="655"/>
      <c r="I1615" s="655"/>
      <c r="J1615" s="655"/>
      <c r="K1615" s="655"/>
      <c r="L1615" s="655"/>
      <c r="M1615" s="655"/>
      <c r="N1615" s="1310"/>
      <c r="P1615" s="656"/>
      <c r="Q1615" s="657"/>
      <c r="R1615" s="704"/>
      <c r="S1615" s="3180"/>
    </row>
    <row r="1616" spans="7:19">
      <c r="G1616" s="1047"/>
      <c r="H1616" s="655"/>
      <c r="I1616" s="655"/>
      <c r="J1616" s="655"/>
      <c r="K1616" s="655"/>
      <c r="L1616" s="655"/>
      <c r="M1616" s="655"/>
      <c r="N1616" s="1310"/>
      <c r="P1616" s="656"/>
      <c r="Q1616" s="657"/>
      <c r="R1616" s="704"/>
      <c r="S1616" s="3180"/>
    </row>
    <row r="1617" spans="7:19">
      <c r="G1617" s="1047"/>
      <c r="H1617" s="655"/>
      <c r="I1617" s="655"/>
      <c r="J1617" s="655"/>
      <c r="K1617" s="655"/>
      <c r="L1617" s="655"/>
      <c r="M1617" s="655"/>
      <c r="N1617" s="1310"/>
      <c r="P1617" s="656"/>
      <c r="Q1617" s="657"/>
      <c r="R1617" s="704"/>
      <c r="S1617" s="3180"/>
    </row>
    <row r="1618" spans="7:19">
      <c r="G1618" s="1047"/>
      <c r="H1618" s="655"/>
      <c r="I1618" s="655"/>
      <c r="J1618" s="655"/>
      <c r="K1618" s="655"/>
      <c r="L1618" s="655"/>
      <c r="M1618" s="655"/>
      <c r="N1618" s="1310"/>
      <c r="P1618" s="656"/>
      <c r="Q1618" s="657"/>
      <c r="R1618" s="704"/>
      <c r="S1618" s="3180"/>
    </row>
    <row r="1619" spans="7:19">
      <c r="G1619" s="1047"/>
      <c r="H1619" s="655"/>
      <c r="I1619" s="655"/>
      <c r="J1619" s="655"/>
      <c r="K1619" s="655"/>
      <c r="L1619" s="655"/>
      <c r="M1619" s="655"/>
      <c r="N1619" s="1310"/>
      <c r="P1619" s="656"/>
      <c r="Q1619" s="657"/>
      <c r="R1619" s="704"/>
      <c r="S1619" s="3180"/>
    </row>
    <row r="1620" spans="7:19">
      <c r="G1620" s="1047"/>
      <c r="H1620" s="655"/>
      <c r="I1620" s="655"/>
      <c r="J1620" s="655"/>
      <c r="K1620" s="655"/>
      <c r="L1620" s="655"/>
      <c r="M1620" s="655"/>
      <c r="N1620" s="1310"/>
      <c r="P1620" s="656"/>
      <c r="Q1620" s="657"/>
      <c r="R1620" s="704"/>
      <c r="S1620" s="3180"/>
    </row>
    <row r="1621" spans="7:19">
      <c r="G1621" s="1047"/>
      <c r="H1621" s="655"/>
      <c r="I1621" s="655"/>
      <c r="J1621" s="655"/>
      <c r="K1621" s="655"/>
      <c r="L1621" s="655"/>
      <c r="M1621" s="655"/>
      <c r="N1621" s="1310"/>
      <c r="P1621" s="656"/>
      <c r="Q1621" s="657"/>
      <c r="R1621" s="704"/>
      <c r="S1621" s="3180"/>
    </row>
    <row r="1622" spans="7:19">
      <c r="G1622" s="1047"/>
      <c r="H1622" s="655"/>
      <c r="I1622" s="655"/>
      <c r="J1622" s="655"/>
      <c r="K1622" s="655"/>
      <c r="L1622" s="655"/>
      <c r="M1622" s="655"/>
      <c r="N1622" s="1310"/>
      <c r="P1622" s="656"/>
      <c r="Q1622" s="657"/>
      <c r="R1622" s="704"/>
      <c r="S1622" s="3180"/>
    </row>
    <row r="1623" spans="7:19">
      <c r="G1623" s="1047"/>
      <c r="H1623" s="655"/>
      <c r="I1623" s="655"/>
      <c r="J1623" s="655"/>
      <c r="K1623" s="655"/>
      <c r="L1623" s="655"/>
      <c r="M1623" s="655"/>
      <c r="N1623" s="1310"/>
      <c r="P1623" s="656"/>
      <c r="Q1623" s="657"/>
      <c r="R1623" s="704"/>
      <c r="S1623" s="3180"/>
    </row>
    <row r="1624" spans="7:19">
      <c r="G1624" s="1047"/>
      <c r="H1624" s="655"/>
      <c r="I1624" s="655"/>
      <c r="J1624" s="655"/>
      <c r="K1624" s="655"/>
      <c r="L1624" s="655"/>
      <c r="M1624" s="655"/>
      <c r="N1624" s="1310"/>
      <c r="P1624" s="656"/>
      <c r="Q1624" s="657"/>
      <c r="R1624" s="704"/>
      <c r="S1624" s="3180"/>
    </row>
    <row r="1625" spans="7:19">
      <c r="G1625" s="1047"/>
      <c r="H1625" s="655"/>
      <c r="I1625" s="655"/>
      <c r="J1625" s="655"/>
      <c r="K1625" s="655"/>
      <c r="L1625" s="655"/>
      <c r="M1625" s="655"/>
      <c r="N1625" s="1310"/>
      <c r="P1625" s="656"/>
      <c r="Q1625" s="657"/>
      <c r="R1625" s="704"/>
      <c r="S1625" s="3180"/>
    </row>
    <row r="1626" spans="7:19">
      <c r="G1626" s="1047"/>
      <c r="H1626" s="655"/>
      <c r="I1626" s="655"/>
      <c r="J1626" s="655"/>
      <c r="K1626" s="655"/>
      <c r="L1626" s="655"/>
      <c r="M1626" s="655"/>
      <c r="N1626" s="1310"/>
      <c r="P1626" s="656"/>
      <c r="Q1626" s="657"/>
      <c r="R1626" s="704"/>
      <c r="S1626" s="3180"/>
    </row>
    <row r="1627" spans="7:19">
      <c r="G1627" s="1047"/>
      <c r="H1627" s="655"/>
      <c r="I1627" s="655"/>
      <c r="J1627" s="655"/>
      <c r="K1627" s="655"/>
      <c r="L1627" s="655"/>
      <c r="M1627" s="655"/>
      <c r="N1627" s="1310"/>
      <c r="P1627" s="656"/>
      <c r="Q1627" s="657"/>
      <c r="R1627" s="704"/>
      <c r="S1627" s="3180"/>
    </row>
    <row r="1628" spans="7:19">
      <c r="G1628" s="1047"/>
      <c r="H1628" s="655"/>
      <c r="I1628" s="655"/>
      <c r="J1628" s="655"/>
      <c r="K1628" s="655"/>
      <c r="L1628" s="655"/>
      <c r="M1628" s="655"/>
      <c r="N1628" s="1310"/>
      <c r="P1628" s="656"/>
      <c r="Q1628" s="657"/>
      <c r="R1628" s="704"/>
      <c r="S1628" s="3180"/>
    </row>
    <row r="1629" spans="7:19">
      <c r="G1629" s="1047"/>
      <c r="H1629" s="655"/>
      <c r="I1629" s="655"/>
      <c r="J1629" s="655"/>
      <c r="K1629" s="655"/>
      <c r="L1629" s="655"/>
      <c r="M1629" s="655"/>
      <c r="N1629" s="1310"/>
      <c r="P1629" s="656"/>
      <c r="Q1629" s="657"/>
      <c r="R1629" s="704"/>
      <c r="S1629" s="3180"/>
    </row>
    <row r="1630" spans="7:19">
      <c r="G1630" s="1047"/>
      <c r="H1630" s="655"/>
      <c r="I1630" s="655"/>
      <c r="J1630" s="655"/>
      <c r="K1630" s="655"/>
      <c r="L1630" s="655"/>
      <c r="M1630" s="655"/>
      <c r="N1630" s="1310"/>
      <c r="P1630" s="656"/>
      <c r="Q1630" s="657"/>
      <c r="R1630" s="704"/>
      <c r="S1630" s="3180"/>
    </row>
    <row r="1631" spans="7:19">
      <c r="G1631" s="1047"/>
      <c r="H1631" s="655"/>
      <c r="I1631" s="655"/>
      <c r="J1631" s="655"/>
      <c r="K1631" s="655"/>
      <c r="L1631" s="655"/>
      <c r="M1631" s="655"/>
      <c r="N1631" s="1310"/>
      <c r="P1631" s="656"/>
      <c r="Q1631" s="657"/>
      <c r="R1631" s="704"/>
      <c r="S1631" s="3180"/>
    </row>
    <row r="1632" spans="7:19">
      <c r="G1632" s="1047"/>
      <c r="H1632" s="655"/>
      <c r="I1632" s="655"/>
      <c r="J1632" s="655"/>
      <c r="K1632" s="655"/>
      <c r="L1632" s="655"/>
      <c r="M1632" s="655"/>
      <c r="N1632" s="1310"/>
      <c r="P1632" s="656"/>
      <c r="Q1632" s="657"/>
      <c r="R1632" s="704"/>
      <c r="S1632" s="3180"/>
    </row>
    <row r="1633" spans="7:19">
      <c r="G1633" s="1047"/>
      <c r="H1633" s="655"/>
      <c r="I1633" s="655"/>
      <c r="J1633" s="655"/>
      <c r="K1633" s="655"/>
      <c r="L1633" s="655"/>
      <c r="M1633" s="655"/>
      <c r="N1633" s="1310"/>
      <c r="P1633" s="656"/>
      <c r="Q1633" s="657"/>
      <c r="R1633" s="704"/>
      <c r="S1633" s="3180"/>
    </row>
    <row r="1634" spans="7:19">
      <c r="G1634" s="1047"/>
      <c r="H1634" s="655"/>
      <c r="I1634" s="655"/>
      <c r="J1634" s="655"/>
      <c r="K1634" s="655"/>
      <c r="L1634" s="655"/>
      <c r="M1634" s="655"/>
      <c r="N1634" s="1310"/>
      <c r="P1634" s="656"/>
      <c r="Q1634" s="657"/>
      <c r="R1634" s="704"/>
      <c r="S1634" s="3180"/>
    </row>
    <row r="1635" spans="7:19">
      <c r="G1635" s="1047"/>
      <c r="H1635" s="655"/>
      <c r="I1635" s="655"/>
      <c r="J1635" s="655"/>
      <c r="K1635" s="655"/>
      <c r="L1635" s="655"/>
      <c r="M1635" s="655"/>
      <c r="N1635" s="1310"/>
      <c r="P1635" s="656"/>
      <c r="Q1635" s="657"/>
      <c r="R1635" s="704"/>
      <c r="S1635" s="3180"/>
    </row>
    <row r="1636" spans="7:19">
      <c r="G1636" s="1047"/>
      <c r="H1636" s="655"/>
      <c r="I1636" s="655"/>
      <c r="J1636" s="655"/>
      <c r="K1636" s="655"/>
      <c r="L1636" s="655"/>
      <c r="M1636" s="655"/>
      <c r="N1636" s="1310"/>
      <c r="P1636" s="656"/>
      <c r="Q1636" s="657"/>
      <c r="R1636" s="704"/>
      <c r="S1636" s="3180"/>
    </row>
    <row r="1637" spans="7:19">
      <c r="G1637" s="1047"/>
      <c r="H1637" s="655"/>
      <c r="I1637" s="655"/>
      <c r="J1637" s="655"/>
      <c r="K1637" s="655"/>
      <c r="L1637" s="655"/>
      <c r="M1637" s="655"/>
      <c r="N1637" s="1310"/>
      <c r="P1637" s="656"/>
      <c r="Q1637" s="657"/>
      <c r="R1637" s="704"/>
      <c r="S1637" s="3180"/>
    </row>
    <row r="1638" spans="7:19">
      <c r="G1638" s="1047"/>
      <c r="H1638" s="655"/>
      <c r="I1638" s="655"/>
      <c r="J1638" s="655"/>
      <c r="K1638" s="655"/>
      <c r="L1638" s="655"/>
      <c r="M1638" s="655"/>
      <c r="N1638" s="1310"/>
      <c r="P1638" s="656"/>
      <c r="Q1638" s="657"/>
      <c r="R1638" s="704"/>
      <c r="S1638" s="3180"/>
    </row>
    <row r="1639" spans="7:19">
      <c r="G1639" s="1047"/>
      <c r="H1639" s="655"/>
      <c r="I1639" s="655"/>
      <c r="J1639" s="655"/>
      <c r="K1639" s="655"/>
      <c r="L1639" s="655"/>
      <c r="M1639" s="655"/>
      <c r="N1639" s="1310"/>
      <c r="P1639" s="656"/>
      <c r="Q1639" s="657"/>
      <c r="R1639" s="704"/>
      <c r="S1639" s="3180"/>
    </row>
    <row r="1640" spans="7:19">
      <c r="G1640" s="1047"/>
      <c r="H1640" s="655"/>
      <c r="I1640" s="655"/>
      <c r="J1640" s="655"/>
      <c r="K1640" s="655"/>
      <c r="L1640" s="655"/>
      <c r="M1640" s="655"/>
      <c r="N1640" s="1310"/>
      <c r="P1640" s="656"/>
      <c r="Q1640" s="657"/>
      <c r="R1640" s="704"/>
      <c r="S1640" s="3180"/>
    </row>
    <row r="1641" spans="7:19">
      <c r="G1641" s="1047"/>
      <c r="H1641" s="655"/>
      <c r="I1641" s="655"/>
      <c r="J1641" s="655"/>
      <c r="K1641" s="655"/>
      <c r="L1641" s="655"/>
      <c r="M1641" s="655"/>
      <c r="N1641" s="1310"/>
      <c r="P1641" s="656"/>
      <c r="Q1641" s="657"/>
      <c r="R1641" s="704"/>
      <c r="S1641" s="3180"/>
    </row>
    <row r="1642" spans="7:19">
      <c r="G1642" s="1047"/>
      <c r="H1642" s="655"/>
      <c r="I1642" s="655"/>
      <c r="J1642" s="655"/>
      <c r="K1642" s="655"/>
      <c r="L1642" s="655"/>
      <c r="M1642" s="655"/>
      <c r="N1642" s="1310"/>
      <c r="P1642" s="656"/>
      <c r="Q1642" s="657"/>
      <c r="R1642" s="704"/>
      <c r="S1642" s="3180"/>
    </row>
    <row r="1643" spans="7:19">
      <c r="G1643" s="1047"/>
      <c r="H1643" s="655"/>
      <c r="I1643" s="655"/>
      <c r="J1643" s="655"/>
      <c r="K1643" s="655"/>
      <c r="L1643" s="655"/>
      <c r="M1643" s="655"/>
      <c r="N1643" s="1310"/>
      <c r="P1643" s="656"/>
      <c r="Q1643" s="657"/>
      <c r="R1643" s="704"/>
      <c r="S1643" s="3180"/>
    </row>
    <row r="1644" spans="7:19">
      <c r="G1644" s="1047"/>
      <c r="H1644" s="655"/>
      <c r="I1644" s="655"/>
      <c r="J1644" s="655"/>
      <c r="K1644" s="655"/>
      <c r="L1644" s="655"/>
      <c r="M1644" s="655"/>
      <c r="N1644" s="1310"/>
      <c r="P1644" s="656"/>
      <c r="Q1644" s="657"/>
      <c r="R1644" s="704"/>
      <c r="S1644" s="3180"/>
    </row>
    <row r="1645" spans="7:19">
      <c r="G1645" s="1047"/>
      <c r="H1645" s="655"/>
      <c r="I1645" s="655"/>
      <c r="J1645" s="655"/>
      <c r="K1645" s="655"/>
      <c r="L1645" s="655"/>
      <c r="M1645" s="655"/>
      <c r="N1645" s="1310"/>
      <c r="P1645" s="656"/>
      <c r="Q1645" s="657"/>
      <c r="R1645" s="704"/>
      <c r="S1645" s="3180"/>
    </row>
    <row r="1646" spans="7:19">
      <c r="G1646" s="1047"/>
      <c r="H1646" s="655"/>
      <c r="I1646" s="655"/>
      <c r="J1646" s="655"/>
      <c r="K1646" s="655"/>
      <c r="L1646" s="655"/>
      <c r="M1646" s="655"/>
      <c r="N1646" s="1310"/>
      <c r="P1646" s="656"/>
      <c r="Q1646" s="657"/>
      <c r="R1646" s="704"/>
      <c r="S1646" s="3180"/>
    </row>
    <row r="1647" spans="7:19">
      <c r="G1647" s="1047"/>
      <c r="H1647" s="655"/>
      <c r="I1647" s="655"/>
      <c r="J1647" s="655"/>
      <c r="K1647" s="655"/>
      <c r="L1647" s="655"/>
      <c r="M1647" s="655"/>
      <c r="N1647" s="1310"/>
      <c r="P1647" s="656"/>
      <c r="Q1647" s="657"/>
      <c r="R1647" s="704"/>
      <c r="S1647" s="3180"/>
    </row>
    <row r="1648" spans="7:19">
      <c r="G1648" s="1047"/>
      <c r="H1648" s="655"/>
      <c r="I1648" s="655"/>
      <c r="J1648" s="655"/>
      <c r="K1648" s="655"/>
      <c r="L1648" s="655"/>
      <c r="M1648" s="655"/>
      <c r="N1648" s="1310"/>
      <c r="P1648" s="656"/>
      <c r="Q1648" s="657"/>
      <c r="R1648" s="704"/>
      <c r="S1648" s="3180"/>
    </row>
    <row r="1649" spans="7:19">
      <c r="G1649" s="1047"/>
      <c r="H1649" s="655"/>
      <c r="I1649" s="655"/>
      <c r="J1649" s="655"/>
      <c r="K1649" s="655"/>
      <c r="L1649" s="655"/>
      <c r="M1649" s="655"/>
      <c r="N1649" s="1310"/>
      <c r="P1649" s="656"/>
      <c r="Q1649" s="657"/>
      <c r="R1649" s="704"/>
      <c r="S1649" s="3180"/>
    </row>
    <row r="1650" spans="7:19">
      <c r="G1650" s="1047"/>
      <c r="H1650" s="655"/>
      <c r="I1650" s="655"/>
      <c r="J1650" s="655"/>
      <c r="K1650" s="655"/>
      <c r="L1650" s="655"/>
      <c r="M1650" s="655"/>
      <c r="N1650" s="1310"/>
      <c r="P1650" s="656"/>
      <c r="Q1650" s="657"/>
      <c r="R1650" s="704"/>
      <c r="S1650" s="3180"/>
    </row>
    <row r="1651" spans="7:19">
      <c r="G1651" s="1047"/>
      <c r="H1651" s="655"/>
      <c r="I1651" s="655"/>
      <c r="J1651" s="655"/>
      <c r="K1651" s="655"/>
      <c r="L1651" s="655"/>
      <c r="M1651" s="655"/>
      <c r="N1651" s="1310"/>
      <c r="P1651" s="656"/>
      <c r="Q1651" s="657"/>
      <c r="R1651" s="704"/>
      <c r="S1651" s="3180"/>
    </row>
    <row r="1652" spans="7:19">
      <c r="G1652" s="1047"/>
      <c r="H1652" s="655"/>
      <c r="I1652" s="655"/>
      <c r="J1652" s="655"/>
      <c r="K1652" s="655"/>
      <c r="L1652" s="655"/>
      <c r="M1652" s="655"/>
      <c r="N1652" s="1310"/>
      <c r="P1652" s="656"/>
      <c r="Q1652" s="657"/>
      <c r="R1652" s="704"/>
      <c r="S1652" s="3180"/>
    </row>
    <row r="1653" spans="7:19">
      <c r="G1653" s="1047"/>
      <c r="H1653" s="655"/>
      <c r="I1653" s="655"/>
      <c r="J1653" s="655"/>
      <c r="K1653" s="655"/>
      <c r="L1653" s="655"/>
      <c r="M1653" s="655"/>
      <c r="N1653" s="1310"/>
      <c r="P1653" s="656"/>
      <c r="Q1653" s="657"/>
      <c r="R1653" s="704"/>
      <c r="S1653" s="3180"/>
    </row>
    <row r="1654" spans="7:19">
      <c r="G1654" s="1047"/>
      <c r="H1654" s="655"/>
      <c r="I1654" s="655"/>
      <c r="J1654" s="655"/>
      <c r="K1654" s="655"/>
      <c r="L1654" s="655"/>
      <c r="M1654" s="655"/>
      <c r="N1654" s="1310"/>
      <c r="P1654" s="656"/>
      <c r="Q1654" s="657"/>
      <c r="R1654" s="704"/>
      <c r="S1654" s="3180"/>
    </row>
    <row r="1655" spans="7:19">
      <c r="G1655" s="1047"/>
      <c r="H1655" s="655"/>
      <c r="I1655" s="655"/>
      <c r="J1655" s="655"/>
      <c r="K1655" s="655"/>
      <c r="L1655" s="655"/>
      <c r="M1655" s="655"/>
      <c r="N1655" s="1310"/>
      <c r="P1655" s="656"/>
      <c r="Q1655" s="657"/>
      <c r="R1655" s="704"/>
      <c r="S1655" s="3180"/>
    </row>
    <row r="1656" spans="7:19">
      <c r="G1656" s="1047"/>
      <c r="H1656" s="655"/>
      <c r="I1656" s="655"/>
      <c r="J1656" s="655"/>
      <c r="K1656" s="655"/>
      <c r="L1656" s="655"/>
      <c r="M1656" s="655"/>
      <c r="N1656" s="1310"/>
      <c r="P1656" s="656"/>
      <c r="Q1656" s="657"/>
      <c r="R1656" s="704"/>
      <c r="S1656" s="3180"/>
    </row>
    <row r="1657" spans="7:19">
      <c r="G1657" s="1047"/>
      <c r="H1657" s="655"/>
      <c r="I1657" s="655"/>
      <c r="J1657" s="655"/>
      <c r="K1657" s="655"/>
      <c r="L1657" s="655"/>
      <c r="M1657" s="655"/>
      <c r="N1657" s="1310"/>
      <c r="P1657" s="656"/>
      <c r="Q1657" s="657"/>
      <c r="R1657" s="704"/>
      <c r="S1657" s="3180"/>
    </row>
    <row r="1658" spans="7:19">
      <c r="G1658" s="1047"/>
      <c r="H1658" s="655"/>
      <c r="I1658" s="655"/>
      <c r="J1658" s="655"/>
      <c r="K1658" s="655"/>
      <c r="L1658" s="655"/>
      <c r="M1658" s="655"/>
      <c r="N1658" s="1310"/>
      <c r="P1658" s="656"/>
      <c r="Q1658" s="657"/>
      <c r="R1658" s="704"/>
      <c r="S1658" s="3180"/>
    </row>
    <row r="1659" spans="7:19">
      <c r="G1659" s="1047"/>
      <c r="H1659" s="655"/>
      <c r="I1659" s="655"/>
      <c r="J1659" s="655"/>
      <c r="K1659" s="655"/>
      <c r="L1659" s="655"/>
      <c r="M1659" s="655"/>
      <c r="N1659" s="1310"/>
      <c r="P1659" s="656"/>
      <c r="Q1659" s="657"/>
      <c r="R1659" s="704"/>
      <c r="S1659" s="3180"/>
    </row>
    <row r="1660" spans="7:19">
      <c r="G1660" s="1047"/>
      <c r="H1660" s="655"/>
      <c r="I1660" s="655"/>
      <c r="J1660" s="655"/>
      <c r="K1660" s="655"/>
      <c r="L1660" s="655"/>
      <c r="M1660" s="655"/>
      <c r="N1660" s="1310"/>
      <c r="P1660" s="656"/>
      <c r="Q1660" s="657"/>
      <c r="R1660" s="704"/>
      <c r="S1660" s="3180"/>
    </row>
    <row r="1661" spans="7:19">
      <c r="G1661" s="1047"/>
      <c r="H1661" s="655"/>
      <c r="I1661" s="655"/>
      <c r="J1661" s="655"/>
      <c r="K1661" s="655"/>
      <c r="L1661" s="655"/>
      <c r="M1661" s="655"/>
      <c r="N1661" s="1310"/>
      <c r="P1661" s="656"/>
      <c r="Q1661" s="657"/>
      <c r="R1661" s="704"/>
      <c r="S1661" s="3180"/>
    </row>
    <row r="1662" spans="7:19">
      <c r="G1662" s="1047"/>
      <c r="H1662" s="655"/>
      <c r="I1662" s="655"/>
      <c r="J1662" s="655"/>
      <c r="K1662" s="655"/>
      <c r="L1662" s="655"/>
      <c r="M1662" s="655"/>
      <c r="N1662" s="1310"/>
      <c r="P1662" s="656"/>
      <c r="Q1662" s="657"/>
      <c r="R1662" s="704"/>
      <c r="S1662" s="3180"/>
    </row>
    <row r="1663" spans="7:19">
      <c r="G1663" s="1047"/>
      <c r="H1663" s="655"/>
      <c r="I1663" s="655"/>
      <c r="J1663" s="655"/>
      <c r="K1663" s="655"/>
      <c r="L1663" s="655"/>
      <c r="M1663" s="655"/>
      <c r="N1663" s="1310"/>
      <c r="P1663" s="656"/>
      <c r="Q1663" s="657"/>
      <c r="R1663" s="704"/>
      <c r="S1663" s="3180"/>
    </row>
    <row r="1664" spans="7:19">
      <c r="G1664" s="1047"/>
      <c r="H1664" s="655"/>
      <c r="I1664" s="655"/>
      <c r="J1664" s="655"/>
      <c r="K1664" s="655"/>
      <c r="L1664" s="655"/>
      <c r="M1664" s="655"/>
      <c r="N1664" s="1310"/>
      <c r="P1664" s="656"/>
      <c r="Q1664" s="657"/>
      <c r="R1664" s="704"/>
      <c r="S1664" s="3180"/>
    </row>
    <row r="1665" spans="7:19">
      <c r="G1665" s="1047"/>
      <c r="H1665" s="655"/>
      <c r="I1665" s="655"/>
      <c r="J1665" s="655"/>
      <c r="K1665" s="655"/>
      <c r="L1665" s="655"/>
      <c r="M1665" s="655"/>
      <c r="N1665" s="1310"/>
      <c r="P1665" s="656"/>
      <c r="Q1665" s="657"/>
      <c r="R1665" s="704"/>
      <c r="S1665" s="3180"/>
    </row>
    <row r="1666" spans="7:19">
      <c r="G1666" s="1047"/>
      <c r="H1666" s="655"/>
      <c r="I1666" s="655"/>
      <c r="J1666" s="655"/>
      <c r="K1666" s="655"/>
      <c r="L1666" s="655"/>
      <c r="M1666" s="655"/>
      <c r="N1666" s="1310"/>
      <c r="P1666" s="656"/>
      <c r="Q1666" s="657"/>
      <c r="R1666" s="704"/>
      <c r="S1666" s="3180"/>
    </row>
    <row r="1667" spans="7:19">
      <c r="G1667" s="1047"/>
      <c r="H1667" s="655"/>
      <c r="I1667" s="655"/>
      <c r="J1667" s="655"/>
      <c r="K1667" s="655"/>
      <c r="L1667" s="655"/>
      <c r="M1667" s="655"/>
      <c r="N1667" s="1310"/>
      <c r="P1667" s="656"/>
      <c r="Q1667" s="657"/>
      <c r="R1667" s="704"/>
      <c r="S1667" s="3180"/>
    </row>
    <row r="1668" spans="7:19">
      <c r="G1668" s="1047"/>
      <c r="H1668" s="655"/>
      <c r="I1668" s="655"/>
      <c r="J1668" s="655"/>
      <c r="K1668" s="655"/>
      <c r="L1668" s="655"/>
      <c r="M1668" s="655"/>
      <c r="N1668" s="1310"/>
      <c r="P1668" s="656"/>
      <c r="Q1668" s="657"/>
      <c r="R1668" s="704"/>
      <c r="S1668" s="3180"/>
    </row>
    <row r="1669" spans="7:19">
      <c r="G1669" s="1047"/>
      <c r="H1669" s="655"/>
      <c r="I1669" s="655"/>
      <c r="J1669" s="655"/>
      <c r="K1669" s="655"/>
      <c r="L1669" s="655"/>
      <c r="M1669" s="655"/>
      <c r="N1669" s="1310"/>
      <c r="P1669" s="656"/>
      <c r="Q1669" s="657"/>
      <c r="R1669" s="704"/>
      <c r="S1669" s="3180"/>
    </row>
    <row r="1670" spans="7:19">
      <c r="G1670" s="1047"/>
      <c r="H1670" s="655"/>
      <c r="I1670" s="655"/>
      <c r="J1670" s="655"/>
      <c r="K1670" s="655"/>
      <c r="L1670" s="655"/>
      <c r="M1670" s="655"/>
      <c r="N1670" s="1310"/>
      <c r="P1670" s="656"/>
      <c r="Q1670" s="657"/>
      <c r="R1670" s="704"/>
      <c r="S1670" s="3180"/>
    </row>
    <row r="1671" spans="7:19">
      <c r="G1671" s="1047"/>
      <c r="H1671" s="655"/>
      <c r="I1671" s="655"/>
      <c r="J1671" s="655"/>
      <c r="K1671" s="655"/>
      <c r="L1671" s="655"/>
      <c r="M1671" s="655"/>
      <c r="N1671" s="1310"/>
      <c r="P1671" s="656"/>
      <c r="Q1671" s="657"/>
      <c r="R1671" s="704"/>
      <c r="S1671" s="3180"/>
    </row>
    <row r="1672" spans="7:19">
      <c r="G1672" s="1047"/>
      <c r="H1672" s="655"/>
      <c r="I1672" s="655"/>
      <c r="J1672" s="655"/>
      <c r="K1672" s="655"/>
      <c r="L1672" s="655"/>
      <c r="M1672" s="655"/>
      <c r="N1672" s="1310"/>
      <c r="P1672" s="656"/>
      <c r="Q1672" s="657"/>
      <c r="R1672" s="704"/>
      <c r="S1672" s="3180"/>
    </row>
    <row r="1673" spans="7:19">
      <c r="G1673" s="1047"/>
      <c r="H1673" s="655"/>
      <c r="I1673" s="655"/>
      <c r="J1673" s="655"/>
      <c r="K1673" s="655"/>
      <c r="L1673" s="655"/>
      <c r="M1673" s="655"/>
      <c r="N1673" s="1310"/>
      <c r="P1673" s="656"/>
      <c r="Q1673" s="657"/>
      <c r="R1673" s="704"/>
      <c r="S1673" s="3180"/>
    </row>
    <row r="1674" spans="7:19">
      <c r="G1674" s="1047"/>
      <c r="H1674" s="655"/>
      <c r="I1674" s="655"/>
      <c r="J1674" s="655"/>
      <c r="K1674" s="655"/>
      <c r="L1674" s="655"/>
      <c r="M1674" s="655"/>
      <c r="N1674" s="1310"/>
      <c r="P1674" s="656"/>
      <c r="Q1674" s="657"/>
      <c r="R1674" s="704"/>
      <c r="S1674" s="3180"/>
    </row>
    <row r="1675" spans="7:19">
      <c r="G1675" s="1047"/>
      <c r="H1675" s="655"/>
      <c r="I1675" s="655"/>
      <c r="J1675" s="655"/>
      <c r="K1675" s="655"/>
      <c r="L1675" s="655"/>
      <c r="M1675" s="655"/>
      <c r="N1675" s="1310"/>
      <c r="P1675" s="656"/>
      <c r="Q1675" s="657"/>
      <c r="R1675" s="704"/>
      <c r="S1675" s="3180"/>
    </row>
    <row r="1676" spans="7:19">
      <c r="G1676" s="1047"/>
      <c r="H1676" s="655"/>
      <c r="I1676" s="655"/>
      <c r="J1676" s="655"/>
      <c r="K1676" s="655"/>
      <c r="L1676" s="655"/>
      <c r="M1676" s="655"/>
      <c r="N1676" s="1310"/>
      <c r="P1676" s="656"/>
      <c r="Q1676" s="657"/>
      <c r="R1676" s="704"/>
      <c r="S1676" s="3180"/>
    </row>
    <row r="1677" spans="7:19">
      <c r="G1677" s="1047"/>
      <c r="H1677" s="655"/>
      <c r="I1677" s="655"/>
      <c r="J1677" s="655"/>
      <c r="K1677" s="655"/>
      <c r="L1677" s="655"/>
      <c r="M1677" s="655"/>
      <c r="N1677" s="1310"/>
      <c r="P1677" s="656"/>
      <c r="Q1677" s="657"/>
      <c r="R1677" s="704"/>
      <c r="S1677" s="3180"/>
    </row>
    <row r="1678" spans="7:19">
      <c r="G1678" s="1047"/>
      <c r="H1678" s="655"/>
      <c r="I1678" s="655"/>
      <c r="J1678" s="655"/>
      <c r="K1678" s="655"/>
      <c r="L1678" s="655"/>
      <c r="M1678" s="655"/>
      <c r="N1678" s="1310"/>
      <c r="P1678" s="656"/>
      <c r="Q1678" s="657"/>
      <c r="R1678" s="704"/>
      <c r="S1678" s="3180"/>
    </row>
    <row r="1679" spans="7:19">
      <c r="G1679" s="1047"/>
      <c r="H1679" s="655"/>
      <c r="I1679" s="655"/>
      <c r="J1679" s="655"/>
      <c r="K1679" s="655"/>
      <c r="L1679" s="655"/>
      <c r="M1679" s="655"/>
      <c r="N1679" s="1310"/>
      <c r="P1679" s="656"/>
      <c r="Q1679" s="657"/>
      <c r="R1679" s="704"/>
      <c r="S1679" s="3180"/>
    </row>
    <row r="1680" spans="7:19">
      <c r="G1680" s="1047"/>
      <c r="H1680" s="655"/>
      <c r="I1680" s="655"/>
      <c r="J1680" s="655"/>
      <c r="K1680" s="655"/>
      <c r="L1680" s="655"/>
      <c r="M1680" s="655"/>
      <c r="N1680" s="1310"/>
      <c r="P1680" s="656"/>
      <c r="Q1680" s="657"/>
      <c r="R1680" s="704"/>
      <c r="S1680" s="3180"/>
    </row>
    <row r="1681" spans="7:19">
      <c r="G1681" s="1047"/>
      <c r="H1681" s="655"/>
      <c r="I1681" s="655"/>
      <c r="J1681" s="655"/>
      <c r="K1681" s="655"/>
      <c r="L1681" s="655"/>
      <c r="M1681" s="655"/>
      <c r="N1681" s="1310"/>
      <c r="P1681" s="656"/>
      <c r="Q1681" s="657"/>
      <c r="R1681" s="704"/>
      <c r="S1681" s="3180"/>
    </row>
    <row r="1682" spans="7:19">
      <c r="G1682" s="1047"/>
      <c r="H1682" s="655"/>
      <c r="I1682" s="655"/>
      <c r="J1682" s="655"/>
      <c r="K1682" s="655"/>
      <c r="L1682" s="655"/>
      <c r="M1682" s="655"/>
      <c r="N1682" s="1310"/>
      <c r="P1682" s="656"/>
      <c r="Q1682" s="657"/>
      <c r="R1682" s="704"/>
      <c r="S1682" s="3180"/>
    </row>
    <row r="1683" spans="7:19">
      <c r="G1683" s="1047"/>
      <c r="H1683" s="655"/>
      <c r="I1683" s="655"/>
      <c r="J1683" s="655"/>
      <c r="K1683" s="655"/>
      <c r="L1683" s="655"/>
      <c r="M1683" s="655"/>
      <c r="N1683" s="1310"/>
      <c r="P1683" s="656"/>
      <c r="Q1683" s="657"/>
      <c r="R1683" s="704"/>
      <c r="S1683" s="3180"/>
    </row>
    <row r="1684" spans="7:19">
      <c r="G1684" s="1047"/>
      <c r="H1684" s="655"/>
      <c r="I1684" s="655"/>
      <c r="J1684" s="655"/>
      <c r="K1684" s="655"/>
      <c r="L1684" s="655"/>
      <c r="M1684" s="655"/>
      <c r="N1684" s="1310"/>
      <c r="P1684" s="656"/>
      <c r="Q1684" s="657"/>
      <c r="R1684" s="704"/>
      <c r="S1684" s="3180"/>
    </row>
    <row r="1685" spans="7:19">
      <c r="G1685" s="1047"/>
      <c r="H1685" s="655"/>
      <c r="I1685" s="655"/>
      <c r="J1685" s="655"/>
      <c r="K1685" s="655"/>
      <c r="L1685" s="655"/>
      <c r="M1685" s="655"/>
      <c r="N1685" s="1310"/>
      <c r="P1685" s="656"/>
      <c r="Q1685" s="657"/>
      <c r="R1685" s="704"/>
      <c r="S1685" s="3180"/>
    </row>
    <row r="1686" spans="7:19">
      <c r="G1686" s="1047"/>
      <c r="H1686" s="655"/>
      <c r="I1686" s="655"/>
      <c r="J1686" s="655"/>
      <c r="K1686" s="655"/>
      <c r="L1686" s="655"/>
      <c r="M1686" s="655"/>
      <c r="N1686" s="1310"/>
      <c r="P1686" s="656"/>
      <c r="Q1686" s="657"/>
      <c r="R1686" s="704"/>
      <c r="S1686" s="3180"/>
    </row>
    <row r="1687" spans="7:19">
      <c r="G1687" s="1047"/>
      <c r="H1687" s="655"/>
      <c r="I1687" s="655"/>
      <c r="J1687" s="655"/>
      <c r="K1687" s="655"/>
      <c r="L1687" s="655"/>
      <c r="M1687" s="655"/>
      <c r="N1687" s="1310"/>
      <c r="P1687" s="656"/>
      <c r="Q1687" s="657"/>
      <c r="R1687" s="704"/>
      <c r="S1687" s="3180"/>
    </row>
    <row r="1688" spans="7:19">
      <c r="G1688" s="1047"/>
      <c r="H1688" s="655"/>
      <c r="I1688" s="655"/>
      <c r="J1688" s="655"/>
      <c r="K1688" s="655"/>
      <c r="L1688" s="655"/>
      <c r="M1688" s="655"/>
      <c r="N1688" s="1310"/>
      <c r="P1688" s="656"/>
      <c r="Q1688" s="657"/>
      <c r="R1688" s="704"/>
      <c r="S1688" s="3180"/>
    </row>
    <row r="1689" spans="7:19">
      <c r="G1689" s="1047"/>
      <c r="H1689" s="655"/>
      <c r="I1689" s="655"/>
      <c r="J1689" s="655"/>
      <c r="K1689" s="655"/>
      <c r="L1689" s="655"/>
      <c r="M1689" s="655"/>
      <c r="N1689" s="1310"/>
      <c r="P1689" s="656"/>
      <c r="Q1689" s="657"/>
      <c r="R1689" s="704"/>
      <c r="S1689" s="3180"/>
    </row>
    <row r="1690" spans="7:19">
      <c r="G1690" s="1047"/>
      <c r="H1690" s="655"/>
      <c r="I1690" s="655"/>
      <c r="J1690" s="655"/>
      <c r="K1690" s="655"/>
      <c r="L1690" s="655"/>
      <c r="M1690" s="655"/>
      <c r="N1690" s="1310"/>
      <c r="P1690" s="656"/>
      <c r="Q1690" s="657"/>
      <c r="R1690" s="704"/>
      <c r="S1690" s="3180"/>
    </row>
    <row r="1691" spans="7:19">
      <c r="G1691" s="1047"/>
      <c r="H1691" s="655"/>
      <c r="I1691" s="655"/>
      <c r="J1691" s="655"/>
      <c r="K1691" s="655"/>
      <c r="L1691" s="655"/>
      <c r="M1691" s="655"/>
      <c r="N1691" s="1310"/>
      <c r="P1691" s="656"/>
      <c r="Q1691" s="657"/>
      <c r="R1691" s="704"/>
      <c r="S1691" s="3180"/>
    </row>
    <row r="1692" spans="7:19">
      <c r="G1692" s="1047"/>
      <c r="H1692" s="655"/>
      <c r="I1692" s="655"/>
      <c r="J1692" s="655"/>
      <c r="K1692" s="655"/>
      <c r="L1692" s="655"/>
      <c r="M1692" s="655"/>
      <c r="N1692" s="1310"/>
      <c r="P1692" s="656"/>
      <c r="Q1692" s="657"/>
      <c r="R1692" s="704"/>
      <c r="S1692" s="3180"/>
    </row>
    <row r="1693" spans="7:19">
      <c r="G1693" s="1047"/>
      <c r="H1693" s="655"/>
      <c r="I1693" s="655"/>
      <c r="J1693" s="655"/>
      <c r="K1693" s="655"/>
      <c r="L1693" s="655"/>
      <c r="M1693" s="655"/>
      <c r="N1693" s="1310"/>
      <c r="P1693" s="656"/>
      <c r="Q1693" s="657"/>
      <c r="R1693" s="704"/>
      <c r="S1693" s="3180"/>
    </row>
    <row r="1694" spans="7:19">
      <c r="G1694" s="1047"/>
      <c r="H1694" s="655"/>
      <c r="I1694" s="655"/>
      <c r="J1694" s="655"/>
      <c r="K1694" s="655"/>
      <c r="L1694" s="655"/>
      <c r="M1694" s="655"/>
      <c r="N1694" s="1310"/>
      <c r="P1694" s="656"/>
      <c r="Q1694" s="657"/>
      <c r="R1694" s="704"/>
      <c r="S1694" s="3180"/>
    </row>
    <row r="1695" spans="7:19">
      <c r="G1695" s="1047"/>
      <c r="H1695" s="655"/>
      <c r="I1695" s="655"/>
      <c r="J1695" s="655"/>
      <c r="K1695" s="655"/>
      <c r="L1695" s="655"/>
      <c r="M1695" s="655"/>
      <c r="N1695" s="1310"/>
      <c r="P1695" s="656"/>
      <c r="Q1695" s="657"/>
      <c r="R1695" s="704"/>
      <c r="S1695" s="3180"/>
    </row>
    <row r="1696" spans="7:19">
      <c r="G1696" s="1047"/>
      <c r="H1696" s="655"/>
      <c r="I1696" s="655"/>
      <c r="J1696" s="655"/>
      <c r="K1696" s="655"/>
      <c r="L1696" s="655"/>
      <c r="M1696" s="655"/>
      <c r="N1696" s="1310"/>
      <c r="P1696" s="656"/>
      <c r="Q1696" s="657"/>
      <c r="R1696" s="704"/>
      <c r="S1696" s="3180"/>
    </row>
    <row r="1697" spans="7:19">
      <c r="G1697" s="1047"/>
      <c r="H1697" s="655"/>
      <c r="I1697" s="655"/>
      <c r="J1697" s="655"/>
      <c r="K1697" s="655"/>
      <c r="L1697" s="655"/>
      <c r="M1697" s="655"/>
      <c r="N1697" s="1310"/>
      <c r="P1697" s="656"/>
      <c r="Q1697" s="657"/>
      <c r="R1697" s="704"/>
      <c r="S1697" s="3180"/>
    </row>
    <row r="1698" spans="7:19">
      <c r="G1698" s="1047"/>
      <c r="H1698" s="655"/>
      <c r="I1698" s="655"/>
      <c r="J1698" s="655"/>
      <c r="K1698" s="655"/>
      <c r="L1698" s="655"/>
      <c r="M1698" s="655"/>
      <c r="N1698" s="1310"/>
      <c r="P1698" s="656"/>
      <c r="Q1698" s="657"/>
      <c r="R1698" s="704"/>
      <c r="S1698" s="3180"/>
    </row>
    <row r="1699" spans="7:19">
      <c r="G1699" s="1047"/>
      <c r="H1699" s="655"/>
      <c r="I1699" s="655"/>
      <c r="J1699" s="655"/>
      <c r="K1699" s="655"/>
      <c r="L1699" s="655"/>
      <c r="M1699" s="655"/>
      <c r="N1699" s="1310"/>
      <c r="P1699" s="656"/>
      <c r="Q1699" s="657"/>
      <c r="R1699" s="704"/>
      <c r="S1699" s="3180"/>
    </row>
    <row r="1700" spans="7:19">
      <c r="G1700" s="1047"/>
      <c r="H1700" s="655"/>
      <c r="I1700" s="655"/>
      <c r="J1700" s="655"/>
      <c r="K1700" s="655"/>
      <c r="L1700" s="655"/>
      <c r="M1700" s="655"/>
      <c r="N1700" s="1310"/>
      <c r="P1700" s="656"/>
      <c r="Q1700" s="657"/>
      <c r="R1700" s="704"/>
      <c r="S1700" s="3180"/>
    </row>
    <row r="1701" spans="7:19">
      <c r="G1701" s="1047"/>
      <c r="H1701" s="655"/>
      <c r="I1701" s="655"/>
      <c r="J1701" s="655"/>
      <c r="K1701" s="655"/>
      <c r="L1701" s="655"/>
      <c r="M1701" s="655"/>
      <c r="N1701" s="1310"/>
      <c r="P1701" s="656"/>
      <c r="Q1701" s="657"/>
      <c r="R1701" s="704"/>
      <c r="S1701" s="3180"/>
    </row>
    <row r="1702" spans="7:19">
      <c r="G1702" s="1047"/>
      <c r="H1702" s="655"/>
      <c r="I1702" s="655"/>
      <c r="J1702" s="655"/>
      <c r="K1702" s="655"/>
      <c r="L1702" s="655"/>
      <c r="M1702" s="655"/>
      <c r="N1702" s="1310"/>
      <c r="P1702" s="656"/>
      <c r="Q1702" s="657"/>
      <c r="R1702" s="704"/>
      <c r="S1702" s="3180"/>
    </row>
    <row r="1703" spans="7:19">
      <c r="G1703" s="1047"/>
      <c r="H1703" s="655"/>
      <c r="I1703" s="655"/>
      <c r="J1703" s="655"/>
      <c r="K1703" s="655"/>
      <c r="L1703" s="655"/>
      <c r="M1703" s="655"/>
      <c r="N1703" s="1310"/>
      <c r="P1703" s="656"/>
      <c r="Q1703" s="657"/>
      <c r="R1703" s="704"/>
      <c r="S1703" s="3180"/>
    </row>
    <row r="1704" spans="7:19">
      <c r="G1704" s="1047"/>
      <c r="H1704" s="655"/>
      <c r="I1704" s="655"/>
      <c r="J1704" s="655"/>
      <c r="K1704" s="655"/>
      <c r="L1704" s="655"/>
      <c r="M1704" s="655"/>
      <c r="N1704" s="1310"/>
      <c r="P1704" s="656"/>
      <c r="Q1704" s="657"/>
      <c r="R1704" s="704"/>
      <c r="S1704" s="3180"/>
    </row>
    <row r="1705" spans="7:19">
      <c r="G1705" s="1047"/>
      <c r="H1705" s="655"/>
      <c r="I1705" s="655"/>
      <c r="J1705" s="655"/>
      <c r="K1705" s="655"/>
      <c r="L1705" s="655"/>
      <c r="M1705" s="655"/>
      <c r="N1705" s="1310"/>
      <c r="P1705" s="656"/>
      <c r="Q1705" s="657"/>
      <c r="R1705" s="704"/>
      <c r="S1705" s="3180"/>
    </row>
    <row r="1706" spans="7:19">
      <c r="G1706" s="1047"/>
      <c r="H1706" s="655"/>
      <c r="I1706" s="655"/>
      <c r="J1706" s="655"/>
      <c r="K1706" s="655"/>
      <c r="L1706" s="655"/>
      <c r="M1706" s="655"/>
      <c r="N1706" s="1310"/>
      <c r="P1706" s="656"/>
      <c r="Q1706" s="657"/>
      <c r="R1706" s="704"/>
      <c r="S1706" s="3180"/>
    </row>
    <row r="1707" spans="7:19">
      <c r="G1707" s="1047"/>
      <c r="H1707" s="655"/>
      <c r="I1707" s="655"/>
      <c r="J1707" s="655"/>
      <c r="K1707" s="655"/>
      <c r="L1707" s="655"/>
      <c r="M1707" s="655"/>
      <c r="N1707" s="1310"/>
      <c r="P1707" s="656"/>
      <c r="Q1707" s="657"/>
      <c r="R1707" s="704"/>
      <c r="S1707" s="3180"/>
    </row>
    <row r="1708" spans="7:19">
      <c r="G1708" s="1047"/>
      <c r="H1708" s="655"/>
      <c r="I1708" s="655"/>
      <c r="J1708" s="655"/>
      <c r="K1708" s="655"/>
      <c r="L1708" s="655"/>
      <c r="M1708" s="655"/>
      <c r="N1708" s="1310"/>
      <c r="P1708" s="656"/>
      <c r="Q1708" s="657"/>
      <c r="R1708" s="704"/>
      <c r="S1708" s="3180"/>
    </row>
    <row r="1709" spans="7:19">
      <c r="G1709" s="1047"/>
      <c r="H1709" s="655"/>
      <c r="I1709" s="655"/>
      <c r="J1709" s="655"/>
      <c r="K1709" s="655"/>
      <c r="L1709" s="655"/>
      <c r="M1709" s="655"/>
      <c r="N1709" s="1310"/>
      <c r="P1709" s="656"/>
      <c r="Q1709" s="657"/>
      <c r="R1709" s="704"/>
      <c r="S1709" s="3180"/>
    </row>
    <row r="1710" spans="7:19">
      <c r="G1710" s="1047"/>
      <c r="H1710" s="655"/>
      <c r="I1710" s="655"/>
      <c r="J1710" s="655"/>
      <c r="K1710" s="655"/>
      <c r="L1710" s="655"/>
      <c r="M1710" s="655"/>
      <c r="N1710" s="1310"/>
      <c r="P1710" s="656"/>
      <c r="Q1710" s="657"/>
      <c r="R1710" s="704"/>
      <c r="S1710" s="3180"/>
    </row>
    <row r="1711" spans="7:19">
      <c r="G1711" s="1047"/>
      <c r="H1711" s="655"/>
      <c r="I1711" s="655"/>
      <c r="J1711" s="655"/>
      <c r="K1711" s="655"/>
      <c r="L1711" s="655"/>
      <c r="M1711" s="655"/>
      <c r="N1711" s="1310"/>
      <c r="P1711" s="656"/>
      <c r="Q1711" s="657"/>
      <c r="R1711" s="704"/>
      <c r="S1711" s="3180"/>
    </row>
    <row r="1712" spans="7:19">
      <c r="G1712" s="1047"/>
      <c r="H1712" s="655"/>
      <c r="I1712" s="655"/>
      <c r="J1712" s="655"/>
      <c r="K1712" s="655"/>
      <c r="L1712" s="655"/>
      <c r="M1712" s="655"/>
      <c r="N1712" s="1310"/>
      <c r="P1712" s="656"/>
      <c r="Q1712" s="657"/>
      <c r="R1712" s="704"/>
      <c r="S1712" s="3180"/>
    </row>
    <row r="1713" spans="7:19">
      <c r="G1713" s="1047"/>
      <c r="H1713" s="655"/>
      <c r="I1713" s="655"/>
      <c r="J1713" s="655"/>
      <c r="K1713" s="655"/>
      <c r="L1713" s="655"/>
      <c r="M1713" s="655"/>
      <c r="N1713" s="1310"/>
      <c r="P1713" s="656"/>
      <c r="Q1713" s="657"/>
      <c r="R1713" s="704"/>
      <c r="S1713" s="3180"/>
    </row>
    <row r="1714" spans="7:19">
      <c r="G1714" s="1047"/>
      <c r="H1714" s="655"/>
      <c r="I1714" s="655"/>
      <c r="J1714" s="655"/>
      <c r="K1714" s="655"/>
      <c r="L1714" s="655"/>
      <c r="M1714" s="655"/>
      <c r="N1714" s="1310"/>
      <c r="P1714" s="656"/>
      <c r="Q1714" s="657"/>
      <c r="R1714" s="704"/>
      <c r="S1714" s="3180"/>
    </row>
    <row r="1715" spans="7:19">
      <c r="G1715" s="1047"/>
      <c r="H1715" s="655"/>
      <c r="I1715" s="655"/>
      <c r="J1715" s="655"/>
      <c r="K1715" s="655"/>
      <c r="L1715" s="655"/>
      <c r="M1715" s="655"/>
      <c r="N1715" s="1310"/>
      <c r="P1715" s="656"/>
      <c r="Q1715" s="657"/>
      <c r="R1715" s="704"/>
      <c r="S1715" s="3180"/>
    </row>
    <row r="1716" spans="7:19">
      <c r="G1716" s="1047"/>
      <c r="H1716" s="655"/>
      <c r="I1716" s="655"/>
      <c r="J1716" s="655"/>
      <c r="K1716" s="655"/>
      <c r="L1716" s="655"/>
      <c r="M1716" s="655"/>
      <c r="N1716" s="1310"/>
      <c r="P1716" s="656"/>
      <c r="Q1716" s="657"/>
      <c r="R1716" s="704"/>
      <c r="S1716" s="3180"/>
    </row>
    <row r="1717" spans="7:19">
      <c r="G1717" s="1047"/>
      <c r="H1717" s="655"/>
      <c r="I1717" s="655"/>
      <c r="J1717" s="655"/>
      <c r="K1717" s="655"/>
      <c r="L1717" s="655"/>
      <c r="M1717" s="655"/>
      <c r="N1717" s="1310"/>
      <c r="P1717" s="656"/>
      <c r="Q1717" s="657"/>
      <c r="R1717" s="704"/>
      <c r="S1717" s="3180"/>
    </row>
    <row r="1718" spans="7:19">
      <c r="G1718" s="1047"/>
      <c r="H1718" s="655"/>
      <c r="I1718" s="655"/>
      <c r="J1718" s="655"/>
      <c r="K1718" s="655"/>
      <c r="L1718" s="655"/>
      <c r="M1718" s="655"/>
      <c r="N1718" s="1310"/>
      <c r="P1718" s="656"/>
      <c r="Q1718" s="657"/>
      <c r="R1718" s="704"/>
      <c r="S1718" s="3180"/>
    </row>
    <row r="1719" spans="7:19">
      <c r="G1719" s="1047"/>
      <c r="H1719" s="655"/>
      <c r="I1719" s="655"/>
      <c r="J1719" s="655"/>
      <c r="K1719" s="655"/>
      <c r="L1719" s="655"/>
      <c r="M1719" s="655"/>
      <c r="N1719" s="1310"/>
      <c r="P1719" s="656"/>
      <c r="Q1719" s="657"/>
      <c r="R1719" s="704"/>
      <c r="S1719" s="3180"/>
    </row>
    <row r="1720" spans="7:19">
      <c r="G1720" s="1047"/>
      <c r="H1720" s="655"/>
      <c r="I1720" s="655"/>
      <c r="J1720" s="655"/>
      <c r="K1720" s="655"/>
      <c r="L1720" s="655"/>
      <c r="M1720" s="655"/>
      <c r="N1720" s="1310"/>
      <c r="P1720" s="656"/>
      <c r="Q1720" s="657"/>
      <c r="R1720" s="704"/>
      <c r="S1720" s="3180"/>
    </row>
    <row r="1721" spans="7:19">
      <c r="G1721" s="1047"/>
      <c r="H1721" s="655"/>
      <c r="I1721" s="655"/>
      <c r="J1721" s="655"/>
      <c r="K1721" s="655"/>
      <c r="L1721" s="655"/>
      <c r="M1721" s="655"/>
      <c r="N1721" s="1310"/>
      <c r="P1721" s="656"/>
      <c r="Q1721" s="657"/>
      <c r="R1721" s="704"/>
      <c r="S1721" s="3180"/>
    </row>
    <row r="1722" spans="7:19">
      <c r="G1722" s="1047"/>
      <c r="H1722" s="655"/>
      <c r="I1722" s="655"/>
      <c r="J1722" s="655"/>
      <c r="K1722" s="655"/>
      <c r="L1722" s="655"/>
      <c r="M1722" s="655"/>
      <c r="N1722" s="1310"/>
      <c r="P1722" s="656"/>
      <c r="Q1722" s="657"/>
      <c r="R1722" s="704"/>
      <c r="S1722" s="3180"/>
    </row>
    <row r="1723" spans="7:19">
      <c r="G1723" s="1047"/>
      <c r="H1723" s="655"/>
      <c r="I1723" s="655"/>
      <c r="J1723" s="655"/>
      <c r="K1723" s="655"/>
      <c r="L1723" s="655"/>
      <c r="M1723" s="655"/>
      <c r="N1723" s="1310"/>
      <c r="P1723" s="656"/>
      <c r="Q1723" s="657"/>
      <c r="R1723" s="704"/>
      <c r="S1723" s="3180"/>
    </row>
    <row r="1724" spans="7:19">
      <c r="G1724" s="1047"/>
      <c r="H1724" s="655"/>
      <c r="I1724" s="655"/>
      <c r="J1724" s="655"/>
      <c r="K1724" s="655"/>
      <c r="L1724" s="655"/>
      <c r="M1724" s="655"/>
      <c r="N1724" s="1310"/>
      <c r="P1724" s="656"/>
      <c r="Q1724" s="657"/>
      <c r="R1724" s="704"/>
      <c r="S1724" s="3180"/>
    </row>
    <row r="1725" spans="7:19">
      <c r="G1725" s="1047"/>
      <c r="H1725" s="655"/>
      <c r="I1725" s="655"/>
      <c r="J1725" s="655"/>
      <c r="K1725" s="655"/>
      <c r="L1725" s="655"/>
      <c r="M1725" s="655"/>
      <c r="N1725" s="1310"/>
      <c r="P1725" s="656"/>
      <c r="Q1725" s="657"/>
      <c r="R1725" s="704"/>
      <c r="S1725" s="3180"/>
    </row>
    <row r="1726" spans="7:19">
      <c r="G1726" s="1047"/>
      <c r="H1726" s="655"/>
      <c r="I1726" s="655"/>
      <c r="J1726" s="655"/>
      <c r="K1726" s="655"/>
      <c r="L1726" s="655"/>
      <c r="M1726" s="655"/>
      <c r="N1726" s="1310"/>
      <c r="P1726" s="656"/>
      <c r="Q1726" s="657"/>
      <c r="R1726" s="704"/>
      <c r="S1726" s="3180"/>
    </row>
    <row r="1727" spans="7:19">
      <c r="G1727" s="1047"/>
      <c r="H1727" s="655"/>
      <c r="I1727" s="655"/>
      <c r="J1727" s="655"/>
      <c r="K1727" s="655"/>
      <c r="L1727" s="655"/>
      <c r="M1727" s="655"/>
      <c r="N1727" s="1310"/>
      <c r="P1727" s="656"/>
      <c r="Q1727" s="657"/>
      <c r="R1727" s="704"/>
      <c r="S1727" s="3180"/>
    </row>
    <row r="1728" spans="7:19">
      <c r="G1728" s="1047"/>
      <c r="H1728" s="655"/>
      <c r="I1728" s="655"/>
      <c r="J1728" s="655"/>
      <c r="K1728" s="655"/>
      <c r="L1728" s="655"/>
      <c r="M1728" s="655"/>
      <c r="N1728" s="1310"/>
      <c r="P1728" s="656"/>
      <c r="Q1728" s="657"/>
      <c r="R1728" s="704"/>
      <c r="S1728" s="3180"/>
    </row>
    <row r="1729" spans="7:19">
      <c r="G1729" s="1047"/>
      <c r="H1729" s="655"/>
      <c r="I1729" s="655"/>
      <c r="J1729" s="655"/>
      <c r="K1729" s="655"/>
      <c r="L1729" s="655"/>
      <c r="M1729" s="655"/>
      <c r="N1729" s="1310"/>
      <c r="P1729" s="656"/>
      <c r="Q1729" s="657"/>
      <c r="R1729" s="704"/>
      <c r="S1729" s="3180"/>
    </row>
    <row r="1730" spans="7:19">
      <c r="G1730" s="1047"/>
      <c r="H1730" s="655"/>
      <c r="I1730" s="655"/>
      <c r="J1730" s="655"/>
      <c r="K1730" s="655"/>
      <c r="L1730" s="655"/>
      <c r="M1730" s="655"/>
      <c r="N1730" s="1310"/>
      <c r="P1730" s="656"/>
      <c r="Q1730" s="657"/>
      <c r="R1730" s="704"/>
      <c r="S1730" s="3180"/>
    </row>
    <row r="1731" spans="7:19">
      <c r="G1731" s="1047"/>
      <c r="H1731" s="655"/>
      <c r="I1731" s="655"/>
      <c r="J1731" s="655"/>
      <c r="K1731" s="655"/>
      <c r="L1731" s="655"/>
      <c r="M1731" s="655"/>
      <c r="N1731" s="1310"/>
      <c r="P1731" s="656"/>
      <c r="Q1731" s="657"/>
      <c r="R1731" s="704"/>
      <c r="S1731" s="3180"/>
    </row>
    <row r="1732" spans="7:19">
      <c r="G1732" s="1047"/>
      <c r="H1732" s="655"/>
      <c r="I1732" s="655"/>
      <c r="J1732" s="655"/>
      <c r="K1732" s="655"/>
      <c r="L1732" s="655"/>
      <c r="M1732" s="655"/>
      <c r="N1732" s="1310"/>
      <c r="P1732" s="656"/>
      <c r="Q1732" s="657"/>
      <c r="R1732" s="704"/>
      <c r="S1732" s="3180"/>
    </row>
    <row r="1733" spans="7:19">
      <c r="G1733" s="1047"/>
      <c r="H1733" s="655"/>
      <c r="I1733" s="655"/>
      <c r="J1733" s="655"/>
      <c r="K1733" s="655"/>
      <c r="L1733" s="655"/>
      <c r="M1733" s="655"/>
      <c r="N1733" s="1310"/>
      <c r="P1733" s="656"/>
      <c r="Q1733" s="657"/>
      <c r="R1733" s="704"/>
      <c r="S1733" s="3180"/>
    </row>
    <row r="1734" spans="7:19">
      <c r="G1734" s="1047"/>
      <c r="H1734" s="655"/>
      <c r="I1734" s="655"/>
      <c r="J1734" s="655"/>
      <c r="K1734" s="655"/>
      <c r="L1734" s="655"/>
      <c r="M1734" s="655"/>
      <c r="N1734" s="1310"/>
      <c r="P1734" s="656"/>
      <c r="Q1734" s="657"/>
      <c r="R1734" s="704"/>
      <c r="S1734" s="3180"/>
    </row>
    <row r="1735" spans="7:19">
      <c r="G1735" s="1047"/>
      <c r="H1735" s="655"/>
      <c r="I1735" s="655"/>
      <c r="J1735" s="655"/>
      <c r="K1735" s="655"/>
      <c r="L1735" s="655"/>
      <c r="M1735" s="655"/>
      <c r="N1735" s="1310"/>
      <c r="P1735" s="656"/>
      <c r="Q1735" s="657"/>
      <c r="R1735" s="704"/>
      <c r="S1735" s="3180"/>
    </row>
    <row r="1736" spans="7:19">
      <c r="G1736" s="1047"/>
      <c r="H1736" s="655"/>
      <c r="I1736" s="655"/>
      <c r="J1736" s="655"/>
      <c r="K1736" s="655"/>
      <c r="L1736" s="655"/>
      <c r="M1736" s="655"/>
      <c r="N1736" s="1310"/>
      <c r="P1736" s="656"/>
      <c r="Q1736" s="657"/>
      <c r="R1736" s="704"/>
      <c r="S1736" s="3180"/>
    </row>
    <row r="1737" spans="7:19">
      <c r="G1737" s="1047"/>
      <c r="H1737" s="655"/>
      <c r="I1737" s="655"/>
      <c r="J1737" s="655"/>
      <c r="K1737" s="655"/>
      <c r="L1737" s="655"/>
      <c r="M1737" s="655"/>
      <c r="N1737" s="1310"/>
      <c r="P1737" s="656"/>
      <c r="Q1737" s="657"/>
      <c r="R1737" s="704"/>
      <c r="S1737" s="3180"/>
    </row>
    <row r="1738" spans="7:19">
      <c r="G1738" s="1047"/>
      <c r="H1738" s="655"/>
      <c r="I1738" s="655"/>
      <c r="J1738" s="655"/>
      <c r="K1738" s="655"/>
      <c r="L1738" s="655"/>
      <c r="M1738" s="655"/>
      <c r="N1738" s="1310"/>
      <c r="P1738" s="656"/>
      <c r="Q1738" s="657"/>
      <c r="R1738" s="704"/>
      <c r="S1738" s="3180"/>
    </row>
    <row r="1739" spans="7:19">
      <c r="G1739" s="1047"/>
      <c r="H1739" s="655"/>
      <c r="I1739" s="655"/>
      <c r="J1739" s="655"/>
      <c r="K1739" s="655"/>
      <c r="L1739" s="655"/>
      <c r="M1739" s="655"/>
      <c r="N1739" s="1310"/>
      <c r="P1739" s="656"/>
      <c r="Q1739" s="657"/>
      <c r="R1739" s="704"/>
      <c r="S1739" s="3180"/>
    </row>
    <row r="1740" spans="7:19">
      <c r="G1740" s="1047"/>
      <c r="H1740" s="655"/>
      <c r="I1740" s="655"/>
      <c r="J1740" s="655"/>
      <c r="K1740" s="655"/>
      <c r="L1740" s="655"/>
      <c r="M1740" s="655"/>
      <c r="N1740" s="1310"/>
      <c r="P1740" s="656"/>
      <c r="Q1740" s="657"/>
      <c r="R1740" s="704"/>
      <c r="S1740" s="3180"/>
    </row>
    <row r="1741" spans="7:19">
      <c r="G1741" s="1047"/>
      <c r="H1741" s="655"/>
      <c r="I1741" s="655"/>
      <c r="J1741" s="655"/>
      <c r="K1741" s="655"/>
      <c r="L1741" s="655"/>
      <c r="M1741" s="655"/>
      <c r="N1741" s="1310"/>
      <c r="P1741" s="656"/>
      <c r="Q1741" s="657"/>
      <c r="R1741" s="704"/>
      <c r="S1741" s="3180"/>
    </row>
    <row r="1742" spans="7:19">
      <c r="G1742" s="1047"/>
      <c r="H1742" s="655"/>
      <c r="I1742" s="655"/>
      <c r="J1742" s="655"/>
      <c r="K1742" s="655"/>
      <c r="L1742" s="655"/>
      <c r="M1742" s="655"/>
      <c r="N1742" s="1310"/>
      <c r="P1742" s="656"/>
      <c r="Q1742" s="657"/>
      <c r="R1742" s="704"/>
      <c r="S1742" s="3180"/>
    </row>
    <row r="1743" spans="7:19">
      <c r="G1743" s="1047"/>
      <c r="H1743" s="655"/>
      <c r="I1743" s="655"/>
      <c r="J1743" s="655"/>
      <c r="K1743" s="655"/>
      <c r="L1743" s="655"/>
      <c r="M1743" s="655"/>
      <c r="N1743" s="1310"/>
      <c r="P1743" s="656"/>
      <c r="Q1743" s="657"/>
      <c r="R1743" s="704"/>
      <c r="S1743" s="3180"/>
    </row>
    <row r="1744" spans="7:19">
      <c r="G1744" s="1047"/>
      <c r="H1744" s="655"/>
      <c r="I1744" s="655"/>
      <c r="J1744" s="655"/>
      <c r="K1744" s="655"/>
      <c r="L1744" s="655"/>
      <c r="M1744" s="655"/>
      <c r="N1744" s="1310"/>
      <c r="P1744" s="656"/>
      <c r="Q1744" s="657"/>
      <c r="R1744" s="704"/>
      <c r="S1744" s="3180"/>
    </row>
    <row r="1745" spans="7:19">
      <c r="G1745" s="1047"/>
      <c r="H1745" s="655"/>
      <c r="I1745" s="655"/>
      <c r="J1745" s="655"/>
      <c r="K1745" s="655"/>
      <c r="L1745" s="655"/>
      <c r="M1745" s="655"/>
      <c r="N1745" s="1310"/>
      <c r="P1745" s="656"/>
      <c r="Q1745" s="657"/>
      <c r="R1745" s="704"/>
      <c r="S1745" s="3180"/>
    </row>
    <row r="1746" spans="7:19">
      <c r="G1746" s="1047"/>
      <c r="H1746" s="655"/>
      <c r="I1746" s="655"/>
      <c r="J1746" s="655"/>
      <c r="K1746" s="655"/>
      <c r="L1746" s="655"/>
      <c r="M1746" s="655"/>
      <c r="N1746" s="1310"/>
      <c r="P1746" s="656"/>
      <c r="Q1746" s="657"/>
      <c r="R1746" s="704"/>
      <c r="S1746" s="3180"/>
    </row>
    <row r="1747" spans="7:19">
      <c r="G1747" s="1047"/>
      <c r="H1747" s="655"/>
      <c r="I1747" s="655"/>
      <c r="J1747" s="655"/>
      <c r="K1747" s="655"/>
      <c r="L1747" s="655"/>
      <c r="M1747" s="655"/>
      <c r="N1747" s="1310"/>
      <c r="P1747" s="656"/>
      <c r="Q1747" s="657"/>
      <c r="R1747" s="704"/>
      <c r="S1747" s="3180"/>
    </row>
    <row r="1748" spans="7:19">
      <c r="G1748" s="1047"/>
      <c r="H1748" s="655"/>
      <c r="I1748" s="655"/>
      <c r="J1748" s="655"/>
      <c r="K1748" s="655"/>
      <c r="L1748" s="655"/>
      <c r="M1748" s="655"/>
      <c r="N1748" s="1310"/>
      <c r="P1748" s="656"/>
      <c r="Q1748" s="657"/>
      <c r="R1748" s="704"/>
      <c r="S1748" s="3180"/>
    </row>
    <row r="1749" spans="7:19">
      <c r="G1749" s="1047"/>
      <c r="H1749" s="655"/>
      <c r="I1749" s="655"/>
      <c r="J1749" s="655"/>
      <c r="K1749" s="655"/>
      <c r="L1749" s="655"/>
      <c r="M1749" s="655"/>
      <c r="N1749" s="1310"/>
      <c r="P1749" s="656"/>
      <c r="Q1749" s="657"/>
      <c r="R1749" s="704"/>
      <c r="S1749" s="3180"/>
    </row>
    <row r="1750" spans="7:19">
      <c r="G1750" s="1047"/>
      <c r="H1750" s="655"/>
      <c r="I1750" s="655"/>
      <c r="J1750" s="655"/>
      <c r="K1750" s="655"/>
      <c r="L1750" s="655"/>
      <c r="M1750" s="655"/>
      <c r="N1750" s="1310"/>
      <c r="P1750" s="656"/>
      <c r="Q1750" s="657"/>
      <c r="R1750" s="704"/>
      <c r="S1750" s="3180"/>
    </row>
    <row r="1751" spans="7:19">
      <c r="G1751" s="1047"/>
      <c r="H1751" s="655"/>
      <c r="I1751" s="655"/>
      <c r="J1751" s="655"/>
      <c r="K1751" s="655"/>
      <c r="L1751" s="655"/>
      <c r="M1751" s="655"/>
      <c r="N1751" s="1310"/>
      <c r="P1751" s="656"/>
      <c r="Q1751" s="657"/>
      <c r="R1751" s="704"/>
      <c r="S1751" s="3180"/>
    </row>
    <row r="1752" spans="7:19">
      <c r="G1752" s="1047"/>
      <c r="H1752" s="655"/>
      <c r="I1752" s="655"/>
      <c r="J1752" s="655"/>
      <c r="K1752" s="655"/>
      <c r="L1752" s="655"/>
      <c r="M1752" s="655"/>
      <c r="N1752" s="1310"/>
      <c r="P1752" s="656"/>
      <c r="Q1752" s="657"/>
      <c r="R1752" s="704"/>
      <c r="S1752" s="3180"/>
    </row>
    <row r="1753" spans="7:19">
      <c r="G1753" s="1047"/>
      <c r="H1753" s="655"/>
      <c r="I1753" s="655"/>
      <c r="J1753" s="655"/>
      <c r="K1753" s="655"/>
      <c r="L1753" s="655"/>
      <c r="M1753" s="655"/>
      <c r="N1753" s="1310"/>
      <c r="P1753" s="656"/>
      <c r="Q1753" s="657"/>
      <c r="R1753" s="704"/>
      <c r="S1753" s="3180"/>
    </row>
    <row r="1754" spans="7:19">
      <c r="G1754" s="1047"/>
      <c r="H1754" s="655"/>
      <c r="I1754" s="655"/>
      <c r="J1754" s="655"/>
      <c r="K1754" s="655"/>
      <c r="L1754" s="655"/>
      <c r="M1754" s="655"/>
      <c r="N1754" s="1310"/>
      <c r="P1754" s="656"/>
      <c r="Q1754" s="657"/>
      <c r="R1754" s="704"/>
      <c r="S1754" s="3180"/>
    </row>
    <row r="1755" spans="7:19">
      <c r="G1755" s="1047"/>
      <c r="H1755" s="655"/>
      <c r="I1755" s="655"/>
      <c r="J1755" s="655"/>
      <c r="K1755" s="655"/>
      <c r="L1755" s="655"/>
      <c r="M1755" s="655"/>
      <c r="N1755" s="1310"/>
      <c r="P1755" s="656"/>
      <c r="Q1755" s="657"/>
      <c r="R1755" s="704"/>
      <c r="S1755" s="3180"/>
    </row>
    <row r="1756" spans="7:19">
      <c r="G1756" s="1047"/>
      <c r="H1756" s="655"/>
      <c r="I1756" s="655"/>
      <c r="J1756" s="655"/>
      <c r="K1756" s="655"/>
      <c r="L1756" s="655"/>
      <c r="M1756" s="655"/>
      <c r="N1756" s="1310"/>
      <c r="P1756" s="656"/>
      <c r="Q1756" s="657"/>
      <c r="R1756" s="704"/>
      <c r="S1756" s="3180"/>
    </row>
    <row r="1757" spans="7:19">
      <c r="G1757" s="1047"/>
      <c r="H1757" s="655"/>
      <c r="I1757" s="655"/>
      <c r="J1757" s="655"/>
      <c r="K1757" s="655"/>
      <c r="L1757" s="655"/>
      <c r="M1757" s="655"/>
      <c r="N1757" s="1310"/>
      <c r="P1757" s="656"/>
      <c r="Q1757" s="657"/>
      <c r="R1757" s="704"/>
      <c r="S1757" s="3180"/>
    </row>
    <row r="1758" spans="7:19">
      <c r="G1758" s="1047"/>
      <c r="H1758" s="655"/>
      <c r="I1758" s="655"/>
      <c r="J1758" s="655"/>
      <c r="K1758" s="655"/>
      <c r="L1758" s="655"/>
      <c r="M1758" s="655"/>
      <c r="N1758" s="1310"/>
      <c r="P1758" s="656"/>
      <c r="Q1758" s="657"/>
      <c r="R1758" s="704"/>
      <c r="S1758" s="3180"/>
    </row>
    <row r="1759" spans="7:19">
      <c r="G1759" s="1047"/>
      <c r="H1759" s="655"/>
      <c r="I1759" s="655"/>
      <c r="J1759" s="655"/>
      <c r="K1759" s="655"/>
      <c r="L1759" s="655"/>
      <c r="M1759" s="655"/>
      <c r="N1759" s="1310"/>
      <c r="P1759" s="656"/>
      <c r="Q1759" s="657"/>
      <c r="R1759" s="704"/>
      <c r="S1759" s="3180"/>
    </row>
    <row r="1760" spans="7:19">
      <c r="G1760" s="1047"/>
      <c r="H1760" s="655"/>
      <c r="I1760" s="655"/>
      <c r="J1760" s="655"/>
      <c r="K1760" s="655"/>
      <c r="L1760" s="655"/>
      <c r="M1760" s="655"/>
      <c r="N1760" s="1310"/>
      <c r="P1760" s="656"/>
      <c r="Q1760" s="657"/>
      <c r="R1760" s="704"/>
      <c r="S1760" s="3180"/>
    </row>
    <row r="1761" spans="7:19">
      <c r="G1761" s="1047"/>
      <c r="H1761" s="655"/>
      <c r="I1761" s="655"/>
      <c r="J1761" s="655"/>
      <c r="K1761" s="655"/>
      <c r="L1761" s="655"/>
      <c r="M1761" s="655"/>
      <c r="N1761" s="1310"/>
      <c r="P1761" s="656"/>
      <c r="Q1761" s="657"/>
      <c r="R1761" s="704"/>
      <c r="S1761" s="3180"/>
    </row>
    <row r="1762" spans="7:19">
      <c r="G1762" s="1047"/>
      <c r="H1762" s="655"/>
      <c r="I1762" s="655"/>
      <c r="J1762" s="655"/>
      <c r="K1762" s="655"/>
      <c r="L1762" s="655"/>
      <c r="M1762" s="655"/>
      <c r="N1762" s="1310"/>
      <c r="P1762" s="656"/>
      <c r="Q1762" s="657"/>
      <c r="R1762" s="704"/>
      <c r="S1762" s="3180"/>
    </row>
    <row r="1763" spans="7:19">
      <c r="G1763" s="1047"/>
      <c r="H1763" s="655"/>
      <c r="I1763" s="655"/>
      <c r="J1763" s="655"/>
      <c r="K1763" s="655"/>
      <c r="L1763" s="655"/>
      <c r="M1763" s="655"/>
      <c r="N1763" s="1310"/>
      <c r="P1763" s="656"/>
      <c r="Q1763" s="657"/>
      <c r="R1763" s="704"/>
      <c r="S1763" s="3180"/>
    </row>
    <row r="1764" spans="7:19">
      <c r="G1764" s="1047"/>
      <c r="H1764" s="655"/>
      <c r="I1764" s="655"/>
      <c r="J1764" s="655"/>
      <c r="K1764" s="655"/>
      <c r="L1764" s="655"/>
      <c r="M1764" s="655"/>
      <c r="N1764" s="1310"/>
      <c r="P1764" s="656"/>
      <c r="Q1764" s="657"/>
      <c r="R1764" s="704"/>
      <c r="S1764" s="3180"/>
    </row>
    <row r="1765" spans="7:19">
      <c r="G1765" s="1047"/>
      <c r="H1765" s="655"/>
      <c r="I1765" s="655"/>
      <c r="J1765" s="655"/>
      <c r="K1765" s="655"/>
      <c r="L1765" s="655"/>
      <c r="M1765" s="655"/>
      <c r="N1765" s="1310"/>
      <c r="P1765" s="656"/>
      <c r="Q1765" s="657"/>
      <c r="R1765" s="704"/>
      <c r="S1765" s="3180"/>
    </row>
    <row r="1766" spans="7:19">
      <c r="G1766" s="1047"/>
      <c r="H1766" s="655"/>
      <c r="I1766" s="655"/>
      <c r="J1766" s="655"/>
      <c r="K1766" s="655"/>
      <c r="L1766" s="655"/>
      <c r="M1766" s="655"/>
      <c r="N1766" s="1310"/>
      <c r="P1766" s="656"/>
      <c r="Q1766" s="657"/>
      <c r="R1766" s="704"/>
      <c r="S1766" s="3180"/>
    </row>
    <row r="1767" spans="7:19">
      <c r="G1767" s="1047"/>
      <c r="H1767" s="655"/>
      <c r="I1767" s="655"/>
      <c r="J1767" s="655"/>
      <c r="K1767" s="655"/>
      <c r="L1767" s="655"/>
      <c r="M1767" s="655"/>
      <c r="N1767" s="1310"/>
      <c r="P1767" s="656"/>
      <c r="Q1767" s="657"/>
      <c r="R1767" s="704"/>
      <c r="S1767" s="3180"/>
    </row>
    <row r="1768" spans="7:19">
      <c r="G1768" s="1047"/>
      <c r="H1768" s="655"/>
      <c r="I1768" s="655"/>
      <c r="J1768" s="655"/>
      <c r="K1768" s="655"/>
      <c r="L1768" s="655"/>
      <c r="M1768" s="655"/>
      <c r="N1768" s="1310"/>
      <c r="P1768" s="656"/>
      <c r="Q1768" s="657"/>
      <c r="R1768" s="704"/>
      <c r="S1768" s="3180"/>
    </row>
    <row r="1769" spans="7:19">
      <c r="G1769" s="1047"/>
      <c r="H1769" s="655"/>
      <c r="I1769" s="655"/>
      <c r="J1769" s="655"/>
      <c r="K1769" s="655"/>
      <c r="L1769" s="655"/>
      <c r="M1769" s="655"/>
      <c r="N1769" s="1310"/>
      <c r="P1769" s="656"/>
      <c r="Q1769" s="657"/>
      <c r="R1769" s="704"/>
      <c r="S1769" s="3180"/>
    </row>
    <row r="1770" spans="7:19">
      <c r="G1770" s="1047"/>
      <c r="H1770" s="655"/>
      <c r="I1770" s="655"/>
      <c r="J1770" s="655"/>
      <c r="K1770" s="655"/>
      <c r="L1770" s="655"/>
      <c r="M1770" s="655"/>
      <c r="N1770" s="1310"/>
      <c r="P1770" s="656"/>
      <c r="Q1770" s="657"/>
      <c r="R1770" s="704"/>
      <c r="S1770" s="3180"/>
    </row>
    <row r="1771" spans="7:19">
      <c r="G1771" s="1047"/>
      <c r="H1771" s="655"/>
      <c r="I1771" s="655"/>
      <c r="J1771" s="655"/>
      <c r="K1771" s="655"/>
      <c r="L1771" s="655"/>
      <c r="M1771" s="655"/>
      <c r="N1771" s="1310"/>
      <c r="P1771" s="656"/>
      <c r="Q1771" s="657"/>
      <c r="R1771" s="704"/>
      <c r="S1771" s="3180"/>
    </row>
    <row r="1772" spans="7:19">
      <c r="G1772" s="1047"/>
      <c r="H1772" s="655"/>
      <c r="I1772" s="655"/>
      <c r="J1772" s="655"/>
      <c r="K1772" s="655"/>
      <c r="L1772" s="655"/>
      <c r="M1772" s="655"/>
      <c r="N1772" s="1310"/>
      <c r="P1772" s="656"/>
      <c r="Q1772" s="657"/>
      <c r="R1772" s="704"/>
      <c r="S1772" s="3180"/>
    </row>
    <row r="1773" spans="7:19">
      <c r="G1773" s="1047"/>
      <c r="H1773" s="655"/>
      <c r="I1773" s="655"/>
      <c r="J1773" s="655"/>
      <c r="K1773" s="655"/>
      <c r="L1773" s="655"/>
      <c r="M1773" s="655"/>
      <c r="N1773" s="1310"/>
      <c r="P1773" s="656"/>
      <c r="Q1773" s="657"/>
      <c r="R1773" s="704"/>
      <c r="S1773" s="3180"/>
    </row>
    <row r="1774" spans="7:19">
      <c r="G1774" s="1047"/>
      <c r="H1774" s="655"/>
      <c r="I1774" s="655"/>
      <c r="J1774" s="655"/>
      <c r="K1774" s="655"/>
      <c r="L1774" s="655"/>
      <c r="M1774" s="655"/>
      <c r="N1774" s="1310"/>
      <c r="P1774" s="656"/>
      <c r="Q1774" s="657"/>
      <c r="R1774" s="704"/>
      <c r="S1774" s="3180"/>
    </row>
    <row r="1775" spans="7:19">
      <c r="G1775" s="1047"/>
      <c r="H1775" s="655"/>
      <c r="I1775" s="655"/>
      <c r="J1775" s="655"/>
      <c r="K1775" s="655"/>
      <c r="L1775" s="655"/>
      <c r="M1775" s="655"/>
      <c r="N1775" s="1310"/>
      <c r="P1775" s="656"/>
      <c r="Q1775" s="657"/>
      <c r="R1775" s="704"/>
      <c r="S1775" s="3180"/>
    </row>
    <row r="1776" spans="7:19">
      <c r="G1776" s="1047"/>
      <c r="H1776" s="655"/>
      <c r="I1776" s="655"/>
      <c r="J1776" s="655"/>
      <c r="K1776" s="655"/>
      <c r="L1776" s="655"/>
      <c r="M1776" s="655"/>
      <c r="N1776" s="1310"/>
      <c r="P1776" s="656"/>
      <c r="Q1776" s="657"/>
      <c r="R1776" s="704"/>
      <c r="S1776" s="3180"/>
    </row>
    <row r="1777" spans="7:19">
      <c r="G1777" s="1047"/>
      <c r="H1777" s="655"/>
      <c r="I1777" s="655"/>
      <c r="J1777" s="655"/>
      <c r="K1777" s="655"/>
      <c r="L1777" s="655"/>
      <c r="M1777" s="655"/>
      <c r="N1777" s="1310"/>
      <c r="P1777" s="656"/>
      <c r="Q1777" s="657"/>
      <c r="R1777" s="704"/>
      <c r="S1777" s="3180"/>
    </row>
    <row r="1778" spans="7:19">
      <c r="G1778" s="1047"/>
      <c r="H1778" s="655"/>
      <c r="I1778" s="655"/>
      <c r="J1778" s="655"/>
      <c r="K1778" s="655"/>
      <c r="L1778" s="655"/>
      <c r="M1778" s="655"/>
      <c r="N1778" s="1310"/>
      <c r="P1778" s="656"/>
      <c r="Q1778" s="657"/>
      <c r="R1778" s="704"/>
      <c r="S1778" s="3180"/>
    </row>
    <row r="1779" spans="7:19">
      <c r="G1779" s="1047"/>
      <c r="H1779" s="655"/>
      <c r="I1779" s="655"/>
      <c r="J1779" s="655"/>
      <c r="K1779" s="655"/>
      <c r="L1779" s="655"/>
      <c r="M1779" s="655"/>
      <c r="N1779" s="1310"/>
      <c r="P1779" s="656"/>
      <c r="Q1779" s="657"/>
      <c r="R1779" s="704"/>
      <c r="S1779" s="3180"/>
    </row>
    <row r="1780" spans="7:19">
      <c r="G1780" s="1047"/>
      <c r="H1780" s="655"/>
      <c r="I1780" s="655"/>
      <c r="J1780" s="655"/>
      <c r="K1780" s="655"/>
      <c r="L1780" s="655"/>
      <c r="M1780" s="655"/>
      <c r="N1780" s="1310"/>
      <c r="P1780" s="656"/>
      <c r="Q1780" s="657"/>
      <c r="R1780" s="704"/>
      <c r="S1780" s="3180"/>
    </row>
    <row r="1781" spans="7:19">
      <c r="G1781" s="1047"/>
      <c r="H1781" s="655"/>
      <c r="I1781" s="655"/>
      <c r="J1781" s="655"/>
      <c r="K1781" s="655"/>
      <c r="L1781" s="655"/>
      <c r="M1781" s="655"/>
      <c r="N1781" s="1310"/>
      <c r="P1781" s="656"/>
      <c r="Q1781" s="657"/>
      <c r="R1781" s="704"/>
      <c r="S1781" s="3180"/>
    </row>
    <row r="1782" spans="7:19">
      <c r="G1782" s="1047"/>
      <c r="H1782" s="655"/>
      <c r="I1782" s="655"/>
      <c r="J1782" s="655"/>
      <c r="K1782" s="655"/>
      <c r="L1782" s="655"/>
      <c r="M1782" s="655"/>
      <c r="N1782" s="1310"/>
      <c r="P1782" s="656"/>
      <c r="Q1782" s="657"/>
      <c r="R1782" s="704"/>
      <c r="S1782" s="3180"/>
    </row>
    <row r="1783" spans="7:19">
      <c r="G1783" s="1047"/>
      <c r="H1783" s="655"/>
      <c r="I1783" s="655"/>
      <c r="J1783" s="655"/>
      <c r="K1783" s="655"/>
      <c r="L1783" s="655"/>
      <c r="M1783" s="655"/>
      <c r="N1783" s="1310"/>
      <c r="P1783" s="656"/>
      <c r="Q1783" s="657"/>
      <c r="R1783" s="704"/>
      <c r="S1783" s="3180"/>
    </row>
    <row r="1784" spans="7:19">
      <c r="G1784" s="1047"/>
      <c r="H1784" s="655"/>
      <c r="I1784" s="655"/>
      <c r="J1784" s="655"/>
      <c r="K1784" s="655"/>
      <c r="L1784" s="655"/>
      <c r="M1784" s="655"/>
      <c r="N1784" s="1310"/>
      <c r="P1784" s="656"/>
      <c r="Q1784" s="657"/>
      <c r="R1784" s="704"/>
      <c r="S1784" s="3180"/>
    </row>
    <row r="1785" spans="7:19">
      <c r="G1785" s="1047"/>
      <c r="H1785" s="655"/>
      <c r="I1785" s="655"/>
      <c r="J1785" s="655"/>
      <c r="K1785" s="655"/>
      <c r="L1785" s="655"/>
      <c r="M1785" s="655"/>
      <c r="N1785" s="1310"/>
      <c r="P1785" s="656"/>
      <c r="Q1785" s="657"/>
      <c r="R1785" s="704"/>
      <c r="S1785" s="3180"/>
    </row>
    <row r="1786" spans="7:19">
      <c r="G1786" s="1047"/>
      <c r="H1786" s="655"/>
      <c r="I1786" s="655"/>
      <c r="J1786" s="655"/>
      <c r="K1786" s="655"/>
      <c r="L1786" s="655"/>
      <c r="M1786" s="655"/>
      <c r="N1786" s="1310"/>
      <c r="P1786" s="656"/>
      <c r="Q1786" s="657"/>
      <c r="R1786" s="704"/>
      <c r="S1786" s="3180"/>
    </row>
    <row r="1787" spans="7:19">
      <c r="G1787" s="1047"/>
      <c r="H1787" s="655"/>
      <c r="I1787" s="655"/>
      <c r="J1787" s="655"/>
      <c r="K1787" s="655"/>
      <c r="L1787" s="655"/>
      <c r="M1787" s="655"/>
      <c r="N1787" s="1310"/>
      <c r="P1787" s="656"/>
      <c r="Q1787" s="657"/>
      <c r="R1787" s="704"/>
      <c r="S1787" s="3180"/>
    </row>
    <row r="1788" spans="7:19">
      <c r="G1788" s="1047"/>
      <c r="H1788" s="655"/>
      <c r="I1788" s="655"/>
      <c r="J1788" s="655"/>
      <c r="K1788" s="655"/>
      <c r="L1788" s="655"/>
      <c r="M1788" s="655"/>
      <c r="N1788" s="1310"/>
      <c r="P1788" s="656"/>
      <c r="Q1788" s="657"/>
      <c r="R1788" s="704"/>
      <c r="S1788" s="3180"/>
    </row>
    <row r="1789" spans="7:19">
      <c r="G1789" s="1047"/>
      <c r="H1789" s="655"/>
      <c r="I1789" s="655"/>
      <c r="J1789" s="655"/>
      <c r="K1789" s="655"/>
      <c r="L1789" s="655"/>
      <c r="M1789" s="655"/>
      <c r="N1789" s="1310"/>
      <c r="P1789" s="656"/>
      <c r="Q1789" s="657"/>
      <c r="R1789" s="704"/>
      <c r="S1789" s="3180"/>
    </row>
    <row r="1790" spans="7:19">
      <c r="G1790" s="1047"/>
      <c r="H1790" s="655"/>
      <c r="I1790" s="655"/>
      <c r="J1790" s="655"/>
      <c r="K1790" s="655"/>
      <c r="L1790" s="655"/>
      <c r="M1790" s="655"/>
      <c r="N1790" s="1310"/>
      <c r="P1790" s="656"/>
      <c r="Q1790" s="657"/>
      <c r="R1790" s="704"/>
      <c r="S1790" s="3180"/>
    </row>
    <row r="1791" spans="7:19">
      <c r="G1791" s="1047"/>
      <c r="H1791" s="655"/>
      <c r="I1791" s="655"/>
      <c r="J1791" s="655"/>
      <c r="K1791" s="655"/>
      <c r="L1791" s="655"/>
      <c r="M1791" s="655"/>
      <c r="N1791" s="1310"/>
      <c r="P1791" s="656"/>
      <c r="Q1791" s="657"/>
      <c r="R1791" s="704"/>
      <c r="S1791" s="3180"/>
    </row>
    <row r="1792" spans="7:19">
      <c r="G1792" s="1047"/>
      <c r="H1792" s="655"/>
      <c r="I1792" s="655"/>
      <c r="J1792" s="655"/>
      <c r="K1792" s="655"/>
      <c r="L1792" s="655"/>
      <c r="M1792" s="655"/>
      <c r="N1792" s="1310"/>
      <c r="P1792" s="656"/>
      <c r="Q1792" s="657"/>
      <c r="R1792" s="704"/>
      <c r="S1792" s="3180"/>
    </row>
    <row r="1793" spans="7:19">
      <c r="G1793" s="1047"/>
      <c r="H1793" s="655"/>
      <c r="I1793" s="655"/>
      <c r="J1793" s="655"/>
      <c r="K1793" s="655"/>
      <c r="L1793" s="655"/>
      <c r="M1793" s="655"/>
      <c r="N1793" s="1310"/>
      <c r="P1793" s="656"/>
      <c r="Q1793" s="657"/>
      <c r="R1793" s="704"/>
      <c r="S1793" s="3180"/>
    </row>
    <row r="1794" spans="7:19">
      <c r="G1794" s="1047"/>
      <c r="H1794" s="655"/>
      <c r="I1794" s="655"/>
      <c r="J1794" s="655"/>
      <c r="K1794" s="655"/>
      <c r="L1794" s="655"/>
      <c r="M1794" s="655"/>
      <c r="N1794" s="1310"/>
      <c r="P1794" s="656"/>
      <c r="Q1794" s="657"/>
      <c r="R1794" s="704"/>
      <c r="S1794" s="3180"/>
    </row>
    <row r="1795" spans="7:19">
      <c r="G1795" s="1047"/>
      <c r="H1795" s="655"/>
      <c r="I1795" s="655"/>
      <c r="J1795" s="655"/>
      <c r="K1795" s="655"/>
      <c r="L1795" s="655"/>
      <c r="M1795" s="655"/>
      <c r="N1795" s="1310"/>
      <c r="P1795" s="656"/>
      <c r="Q1795" s="657"/>
      <c r="R1795" s="704"/>
      <c r="S1795" s="3180"/>
    </row>
    <row r="1796" spans="7:19">
      <c r="G1796" s="1047"/>
      <c r="H1796" s="655"/>
      <c r="I1796" s="655"/>
      <c r="J1796" s="655"/>
      <c r="K1796" s="655"/>
      <c r="L1796" s="655"/>
      <c r="M1796" s="655"/>
      <c r="N1796" s="1310"/>
      <c r="P1796" s="656"/>
      <c r="Q1796" s="657"/>
      <c r="R1796" s="704"/>
      <c r="S1796" s="3180"/>
    </row>
    <row r="1797" spans="7:19">
      <c r="G1797" s="1047"/>
      <c r="H1797" s="655"/>
      <c r="I1797" s="655"/>
      <c r="J1797" s="655"/>
      <c r="K1797" s="655"/>
      <c r="L1797" s="655"/>
      <c r="M1797" s="655"/>
      <c r="N1797" s="1310"/>
      <c r="P1797" s="656"/>
      <c r="Q1797" s="657"/>
      <c r="R1797" s="704"/>
      <c r="S1797" s="3180"/>
    </row>
    <row r="1798" spans="7:19">
      <c r="G1798" s="1047"/>
      <c r="H1798" s="655"/>
      <c r="I1798" s="655"/>
      <c r="J1798" s="655"/>
      <c r="K1798" s="655"/>
      <c r="L1798" s="655"/>
      <c r="M1798" s="655"/>
      <c r="N1798" s="1310"/>
      <c r="P1798" s="656"/>
      <c r="Q1798" s="657"/>
      <c r="R1798" s="704"/>
      <c r="S1798" s="3180"/>
    </row>
    <row r="1799" spans="7:19">
      <c r="G1799" s="1047"/>
      <c r="H1799" s="655"/>
      <c r="I1799" s="655"/>
      <c r="J1799" s="655"/>
      <c r="K1799" s="655"/>
      <c r="L1799" s="655"/>
      <c r="M1799" s="655"/>
      <c r="N1799" s="1310"/>
      <c r="P1799" s="656"/>
      <c r="Q1799" s="657"/>
      <c r="R1799" s="704"/>
      <c r="S1799" s="3180"/>
    </row>
    <row r="1800" spans="7:19">
      <c r="G1800" s="1047"/>
      <c r="H1800" s="655"/>
      <c r="I1800" s="655"/>
      <c r="J1800" s="655"/>
      <c r="K1800" s="655"/>
      <c r="L1800" s="655"/>
      <c r="M1800" s="655"/>
      <c r="N1800" s="1310"/>
      <c r="P1800" s="656"/>
      <c r="Q1800" s="657"/>
      <c r="R1800" s="704"/>
      <c r="S1800" s="3180"/>
    </row>
    <row r="1801" spans="7:19">
      <c r="G1801" s="1047"/>
      <c r="H1801" s="655"/>
      <c r="I1801" s="655"/>
      <c r="J1801" s="655"/>
      <c r="K1801" s="655"/>
      <c r="L1801" s="655"/>
      <c r="M1801" s="655"/>
      <c r="N1801" s="1310"/>
      <c r="P1801" s="656"/>
      <c r="Q1801" s="657"/>
      <c r="R1801" s="704"/>
      <c r="S1801" s="3180"/>
    </row>
    <row r="1802" spans="7:19">
      <c r="G1802" s="1047"/>
      <c r="H1802" s="655"/>
      <c r="I1802" s="655"/>
      <c r="J1802" s="655"/>
      <c r="K1802" s="655"/>
      <c r="L1802" s="655"/>
      <c r="M1802" s="655"/>
      <c r="N1802" s="1310"/>
      <c r="P1802" s="656"/>
      <c r="Q1802" s="657"/>
      <c r="R1802" s="704"/>
      <c r="S1802" s="3180"/>
    </row>
    <row r="1803" spans="7:19">
      <c r="G1803" s="1047"/>
      <c r="H1803" s="655"/>
      <c r="I1803" s="655"/>
      <c r="J1803" s="655"/>
      <c r="K1803" s="655"/>
      <c r="L1803" s="655"/>
      <c r="M1803" s="655"/>
      <c r="N1803" s="1310"/>
      <c r="P1803" s="656"/>
      <c r="Q1803" s="657"/>
      <c r="R1803" s="704"/>
      <c r="S1803" s="3180"/>
    </row>
    <row r="1804" spans="7:19">
      <c r="G1804" s="1047"/>
      <c r="H1804" s="655"/>
      <c r="I1804" s="655"/>
      <c r="J1804" s="655"/>
      <c r="K1804" s="655"/>
      <c r="L1804" s="655"/>
      <c r="M1804" s="655"/>
      <c r="N1804" s="1310"/>
      <c r="P1804" s="656"/>
      <c r="Q1804" s="657"/>
      <c r="R1804" s="704"/>
      <c r="S1804" s="3180"/>
    </row>
    <row r="1805" spans="7:19">
      <c r="G1805" s="1047"/>
      <c r="H1805" s="655"/>
      <c r="I1805" s="655"/>
      <c r="J1805" s="655"/>
      <c r="K1805" s="655"/>
      <c r="L1805" s="655"/>
      <c r="M1805" s="655"/>
      <c r="N1805" s="1310"/>
      <c r="P1805" s="656"/>
      <c r="Q1805" s="657"/>
      <c r="R1805" s="704"/>
      <c r="S1805" s="3180"/>
    </row>
    <row r="1806" spans="7:19">
      <c r="G1806" s="1047"/>
      <c r="H1806" s="655"/>
      <c r="I1806" s="655"/>
      <c r="J1806" s="655"/>
      <c r="K1806" s="655"/>
      <c r="L1806" s="655"/>
      <c r="M1806" s="655"/>
      <c r="N1806" s="1310"/>
      <c r="P1806" s="656"/>
      <c r="Q1806" s="657"/>
      <c r="R1806" s="704"/>
      <c r="S1806" s="3180"/>
    </row>
    <row r="1807" spans="7:19">
      <c r="G1807" s="1047"/>
      <c r="H1807" s="655"/>
      <c r="I1807" s="655"/>
      <c r="J1807" s="655"/>
      <c r="K1807" s="655"/>
      <c r="L1807" s="655"/>
      <c r="M1807" s="655"/>
      <c r="N1807" s="1310"/>
      <c r="P1807" s="656"/>
      <c r="Q1807" s="657"/>
      <c r="R1807" s="704"/>
      <c r="S1807" s="3180"/>
    </row>
    <row r="1808" spans="7:19">
      <c r="G1808" s="1047"/>
      <c r="H1808" s="655"/>
      <c r="I1808" s="655"/>
      <c r="J1808" s="655"/>
      <c r="K1808" s="655"/>
      <c r="L1808" s="655"/>
      <c r="M1808" s="655"/>
      <c r="N1808" s="1310"/>
      <c r="P1808" s="656"/>
      <c r="Q1808" s="657"/>
      <c r="R1808" s="704"/>
      <c r="S1808" s="3180"/>
    </row>
    <row r="1809" spans="7:19">
      <c r="G1809" s="1047"/>
      <c r="H1809" s="655"/>
      <c r="I1809" s="655"/>
      <c r="J1809" s="655"/>
      <c r="K1809" s="655"/>
      <c r="L1809" s="655"/>
      <c r="M1809" s="655"/>
      <c r="N1809" s="1310"/>
      <c r="P1809" s="656"/>
      <c r="Q1809" s="657"/>
      <c r="R1809" s="704"/>
      <c r="S1809" s="3180"/>
    </row>
    <row r="1810" spans="7:19">
      <c r="G1810" s="1047"/>
      <c r="H1810" s="655"/>
      <c r="I1810" s="655"/>
      <c r="J1810" s="655"/>
      <c r="K1810" s="655"/>
      <c r="L1810" s="655"/>
      <c r="M1810" s="655"/>
      <c r="N1810" s="1310"/>
      <c r="P1810" s="656"/>
      <c r="Q1810" s="657"/>
      <c r="R1810" s="704"/>
      <c r="S1810" s="3180"/>
    </row>
    <row r="1811" spans="7:19">
      <c r="G1811" s="1047"/>
      <c r="H1811" s="655"/>
      <c r="I1811" s="655"/>
      <c r="J1811" s="655"/>
      <c r="K1811" s="655"/>
      <c r="L1811" s="655"/>
      <c r="M1811" s="655"/>
      <c r="N1811" s="1310"/>
      <c r="P1811" s="656"/>
      <c r="Q1811" s="657"/>
      <c r="R1811" s="704"/>
      <c r="S1811" s="3180"/>
    </row>
    <row r="1812" spans="7:19">
      <c r="G1812" s="1047"/>
      <c r="H1812" s="655"/>
      <c r="I1812" s="655"/>
      <c r="J1812" s="655"/>
      <c r="K1812" s="655"/>
      <c r="L1812" s="655"/>
      <c r="M1812" s="655"/>
      <c r="N1812" s="1310"/>
      <c r="P1812" s="656"/>
      <c r="Q1812" s="657"/>
      <c r="R1812" s="704"/>
      <c r="S1812" s="3180"/>
    </row>
    <row r="1813" spans="7:19">
      <c r="G1813" s="1047"/>
      <c r="H1813" s="655"/>
      <c r="I1813" s="655"/>
      <c r="J1813" s="655"/>
      <c r="K1813" s="655"/>
      <c r="L1813" s="655"/>
      <c r="M1813" s="655"/>
      <c r="N1813" s="1310"/>
      <c r="P1813" s="656"/>
      <c r="Q1813" s="657"/>
      <c r="R1813" s="704"/>
      <c r="S1813" s="3180"/>
    </row>
    <row r="1814" spans="7:19">
      <c r="G1814" s="1047"/>
      <c r="H1814" s="655"/>
      <c r="I1814" s="655"/>
      <c r="J1814" s="655"/>
      <c r="K1814" s="655"/>
      <c r="L1814" s="655"/>
      <c r="M1814" s="655"/>
      <c r="N1814" s="1310"/>
      <c r="P1814" s="656"/>
      <c r="Q1814" s="657"/>
      <c r="R1814" s="704"/>
      <c r="S1814" s="3180"/>
    </row>
    <row r="1815" spans="7:19">
      <c r="G1815" s="1047"/>
      <c r="H1815" s="655"/>
      <c r="I1815" s="655"/>
      <c r="J1815" s="655"/>
      <c r="K1815" s="655"/>
      <c r="L1815" s="655"/>
      <c r="M1815" s="655"/>
      <c r="N1815" s="1310"/>
      <c r="P1815" s="656"/>
      <c r="Q1815" s="657"/>
      <c r="R1815" s="704"/>
      <c r="S1815" s="3180"/>
    </row>
    <row r="1816" spans="7:19">
      <c r="G1816" s="1047"/>
      <c r="H1816" s="655"/>
      <c r="I1816" s="655"/>
      <c r="J1816" s="655"/>
      <c r="K1816" s="655"/>
      <c r="L1816" s="655"/>
      <c r="M1816" s="655"/>
      <c r="N1816" s="1310"/>
      <c r="P1816" s="656"/>
      <c r="Q1816" s="657"/>
      <c r="R1816" s="704"/>
      <c r="S1816" s="3180"/>
    </row>
    <row r="1817" spans="7:19">
      <c r="G1817" s="1047"/>
      <c r="H1817" s="655"/>
      <c r="I1817" s="655"/>
      <c r="J1817" s="655"/>
      <c r="K1817" s="655"/>
      <c r="L1817" s="655"/>
      <c r="M1817" s="655"/>
      <c r="N1817" s="1310"/>
      <c r="P1817" s="656"/>
      <c r="Q1817" s="657"/>
      <c r="R1817" s="704"/>
      <c r="S1817" s="3180"/>
    </row>
    <row r="1818" spans="7:19">
      <c r="G1818" s="1047"/>
      <c r="H1818" s="655"/>
      <c r="I1818" s="655"/>
      <c r="J1818" s="655"/>
      <c r="K1818" s="655"/>
      <c r="L1818" s="655"/>
      <c r="M1818" s="655"/>
      <c r="N1818" s="1310"/>
      <c r="P1818" s="656"/>
      <c r="Q1818" s="657"/>
      <c r="R1818" s="704"/>
      <c r="S1818" s="3180"/>
    </row>
    <row r="1819" spans="7:19">
      <c r="G1819" s="1047"/>
      <c r="H1819" s="655"/>
      <c r="I1819" s="655"/>
      <c r="J1819" s="655"/>
      <c r="K1819" s="655"/>
      <c r="L1819" s="655"/>
      <c r="M1819" s="655"/>
      <c r="N1819" s="1310"/>
      <c r="P1819" s="656"/>
      <c r="Q1819" s="657"/>
      <c r="R1819" s="704"/>
      <c r="S1819" s="3180"/>
    </row>
    <row r="1820" spans="7:19">
      <c r="G1820" s="1047"/>
      <c r="H1820" s="655"/>
      <c r="I1820" s="655"/>
      <c r="J1820" s="655"/>
      <c r="K1820" s="655"/>
      <c r="L1820" s="655"/>
      <c r="M1820" s="655"/>
      <c r="N1820" s="1310"/>
      <c r="P1820" s="656"/>
      <c r="Q1820" s="657"/>
      <c r="R1820" s="704"/>
      <c r="S1820" s="3180"/>
    </row>
    <row r="1821" spans="7:19">
      <c r="G1821" s="1047"/>
      <c r="H1821" s="655"/>
      <c r="I1821" s="655"/>
      <c r="J1821" s="655"/>
      <c r="K1821" s="655"/>
      <c r="L1821" s="655"/>
      <c r="M1821" s="655"/>
      <c r="N1821" s="1310"/>
      <c r="P1821" s="656"/>
      <c r="Q1821" s="657"/>
      <c r="R1821" s="704"/>
      <c r="S1821" s="3180"/>
    </row>
    <row r="1822" spans="7:19">
      <c r="G1822" s="1047"/>
      <c r="H1822" s="655"/>
      <c r="I1822" s="655"/>
      <c r="J1822" s="655"/>
      <c r="K1822" s="655"/>
      <c r="L1822" s="655"/>
      <c r="M1822" s="655"/>
      <c r="N1822" s="1310"/>
      <c r="P1822" s="656"/>
      <c r="Q1822" s="657"/>
      <c r="R1822" s="704"/>
      <c r="S1822" s="3180"/>
    </row>
    <row r="1823" spans="7:19">
      <c r="G1823" s="1047"/>
      <c r="H1823" s="655"/>
      <c r="I1823" s="655"/>
      <c r="J1823" s="655"/>
      <c r="K1823" s="655"/>
      <c r="L1823" s="655"/>
      <c r="M1823" s="655"/>
      <c r="N1823" s="1310"/>
      <c r="P1823" s="656"/>
      <c r="Q1823" s="657"/>
      <c r="R1823" s="704"/>
      <c r="S1823" s="3180"/>
    </row>
    <row r="1824" spans="7:19">
      <c r="G1824" s="1047"/>
      <c r="H1824" s="655"/>
      <c r="I1824" s="655"/>
      <c r="J1824" s="655"/>
      <c r="K1824" s="655"/>
      <c r="L1824" s="655"/>
      <c r="M1824" s="655"/>
      <c r="N1824" s="1310"/>
      <c r="P1824" s="656"/>
      <c r="Q1824" s="657"/>
      <c r="R1824" s="704"/>
      <c r="S1824" s="3180"/>
    </row>
    <row r="1825" spans="7:19">
      <c r="G1825" s="1047"/>
      <c r="H1825" s="655"/>
      <c r="I1825" s="655"/>
      <c r="J1825" s="655"/>
      <c r="K1825" s="655"/>
      <c r="L1825" s="655"/>
      <c r="M1825" s="655"/>
      <c r="N1825" s="1310"/>
      <c r="P1825" s="656"/>
      <c r="Q1825" s="657"/>
      <c r="R1825" s="704"/>
      <c r="S1825" s="3180"/>
    </row>
    <row r="1826" spans="7:19">
      <c r="G1826" s="1047"/>
      <c r="H1826" s="655"/>
      <c r="I1826" s="655"/>
      <c r="J1826" s="655"/>
      <c r="K1826" s="655"/>
      <c r="L1826" s="655"/>
      <c r="M1826" s="655"/>
      <c r="N1826" s="1310"/>
      <c r="P1826" s="656"/>
      <c r="Q1826" s="657"/>
      <c r="R1826" s="704"/>
      <c r="S1826" s="3180"/>
    </row>
    <row r="1827" spans="7:19">
      <c r="G1827" s="1047"/>
      <c r="H1827" s="655"/>
      <c r="I1827" s="655"/>
      <c r="J1827" s="655"/>
      <c r="K1827" s="655"/>
      <c r="L1827" s="655"/>
      <c r="M1827" s="655"/>
      <c r="N1827" s="1310"/>
      <c r="P1827" s="656"/>
      <c r="Q1827" s="657"/>
      <c r="R1827" s="704"/>
      <c r="S1827" s="3180"/>
    </row>
    <row r="1828" spans="7:19">
      <c r="G1828" s="1047"/>
      <c r="H1828" s="655"/>
      <c r="I1828" s="655"/>
      <c r="J1828" s="655"/>
      <c r="K1828" s="655"/>
      <c r="L1828" s="655"/>
      <c r="M1828" s="655"/>
      <c r="N1828" s="1310"/>
      <c r="P1828" s="656"/>
      <c r="Q1828" s="657"/>
      <c r="R1828" s="704"/>
      <c r="S1828" s="3180"/>
    </row>
    <row r="1829" spans="7:19">
      <c r="G1829" s="1047"/>
      <c r="H1829" s="655"/>
      <c r="I1829" s="655"/>
      <c r="J1829" s="655"/>
      <c r="K1829" s="655"/>
      <c r="L1829" s="655"/>
      <c r="M1829" s="655"/>
      <c r="N1829" s="1310"/>
      <c r="P1829" s="656"/>
      <c r="Q1829" s="657"/>
      <c r="R1829" s="704"/>
      <c r="S1829" s="3180"/>
    </row>
    <row r="1830" spans="7:19">
      <c r="G1830" s="1047"/>
      <c r="H1830" s="655"/>
      <c r="I1830" s="655"/>
      <c r="J1830" s="655"/>
      <c r="K1830" s="655"/>
      <c r="L1830" s="655"/>
      <c r="M1830" s="655"/>
      <c r="N1830" s="1310"/>
      <c r="P1830" s="656"/>
      <c r="Q1830" s="657"/>
      <c r="R1830" s="704"/>
      <c r="S1830" s="3180"/>
    </row>
    <row r="1831" spans="7:19">
      <c r="G1831" s="1047"/>
      <c r="H1831" s="655"/>
      <c r="I1831" s="655"/>
      <c r="J1831" s="655"/>
      <c r="K1831" s="655"/>
      <c r="L1831" s="655"/>
      <c r="M1831" s="655"/>
      <c r="N1831" s="1310"/>
      <c r="P1831" s="656"/>
      <c r="Q1831" s="657"/>
      <c r="R1831" s="704"/>
      <c r="S1831" s="3180"/>
    </row>
    <row r="1832" spans="7:19">
      <c r="G1832" s="1047"/>
      <c r="H1832" s="655"/>
      <c r="I1832" s="655"/>
      <c r="J1832" s="655"/>
      <c r="K1832" s="655"/>
      <c r="L1832" s="655"/>
      <c r="M1832" s="655"/>
      <c r="N1832" s="1310"/>
      <c r="P1832" s="656"/>
      <c r="Q1832" s="657"/>
      <c r="R1832" s="704"/>
      <c r="S1832" s="3180"/>
    </row>
    <row r="1833" spans="7:19">
      <c r="G1833" s="1047"/>
      <c r="H1833" s="655"/>
      <c r="I1833" s="655"/>
      <c r="J1833" s="655"/>
      <c r="K1833" s="655"/>
      <c r="L1833" s="655"/>
      <c r="M1833" s="655"/>
      <c r="N1833" s="1310"/>
      <c r="P1833" s="656"/>
      <c r="Q1833" s="657"/>
      <c r="R1833" s="704"/>
      <c r="S1833" s="3180"/>
    </row>
    <row r="1834" spans="7:19">
      <c r="G1834" s="1047"/>
      <c r="H1834" s="655"/>
      <c r="I1834" s="655"/>
      <c r="J1834" s="655"/>
      <c r="K1834" s="655"/>
      <c r="L1834" s="655"/>
      <c r="M1834" s="655"/>
      <c r="N1834" s="1310"/>
      <c r="P1834" s="656"/>
      <c r="Q1834" s="657"/>
      <c r="R1834" s="704"/>
      <c r="S1834" s="3180"/>
    </row>
    <row r="1835" spans="7:19">
      <c r="G1835" s="1047"/>
      <c r="H1835" s="655"/>
      <c r="I1835" s="655"/>
      <c r="J1835" s="655"/>
      <c r="K1835" s="655"/>
      <c r="L1835" s="655"/>
      <c r="M1835" s="655"/>
      <c r="N1835" s="1310"/>
      <c r="P1835" s="656"/>
      <c r="Q1835" s="657"/>
      <c r="R1835" s="704"/>
      <c r="S1835" s="3180"/>
    </row>
    <row r="1836" spans="7:19">
      <c r="G1836" s="1047"/>
      <c r="H1836" s="655"/>
      <c r="I1836" s="655"/>
      <c r="J1836" s="655"/>
      <c r="K1836" s="655"/>
      <c r="L1836" s="655"/>
      <c r="M1836" s="655"/>
      <c r="N1836" s="1310"/>
      <c r="P1836" s="656"/>
      <c r="Q1836" s="657"/>
      <c r="R1836" s="704"/>
      <c r="S1836" s="3180"/>
    </row>
    <row r="1837" spans="7:19">
      <c r="G1837" s="1047"/>
      <c r="H1837" s="655"/>
      <c r="I1837" s="655"/>
      <c r="J1837" s="655"/>
      <c r="K1837" s="655"/>
      <c r="L1837" s="655"/>
      <c r="M1837" s="655"/>
      <c r="N1837" s="1310"/>
      <c r="P1837" s="656"/>
      <c r="Q1837" s="657"/>
      <c r="R1837" s="704"/>
      <c r="S1837" s="3180"/>
    </row>
    <row r="1838" spans="7:19">
      <c r="G1838" s="1047"/>
      <c r="H1838" s="655"/>
      <c r="I1838" s="655"/>
      <c r="J1838" s="655"/>
      <c r="K1838" s="655"/>
      <c r="L1838" s="655"/>
      <c r="M1838" s="655"/>
      <c r="N1838" s="1310"/>
      <c r="P1838" s="656"/>
      <c r="Q1838" s="657"/>
      <c r="R1838" s="704"/>
      <c r="S1838" s="3180"/>
    </row>
    <row r="1839" spans="7:19">
      <c r="G1839" s="1047"/>
      <c r="H1839" s="655"/>
      <c r="I1839" s="655"/>
      <c r="J1839" s="655"/>
      <c r="K1839" s="655"/>
      <c r="L1839" s="655"/>
      <c r="M1839" s="655"/>
      <c r="N1839" s="1310"/>
      <c r="P1839" s="656"/>
      <c r="Q1839" s="657"/>
      <c r="R1839" s="704"/>
      <c r="S1839" s="3180"/>
    </row>
    <row r="1840" spans="7:19">
      <c r="G1840" s="1047"/>
      <c r="H1840" s="655"/>
      <c r="I1840" s="655"/>
      <c r="J1840" s="655"/>
      <c r="K1840" s="655"/>
      <c r="L1840" s="655"/>
      <c r="M1840" s="655"/>
      <c r="N1840" s="1310"/>
      <c r="P1840" s="656"/>
      <c r="Q1840" s="657"/>
      <c r="R1840" s="704"/>
      <c r="S1840" s="3180"/>
    </row>
    <row r="1841" spans="7:19">
      <c r="G1841" s="1047"/>
      <c r="H1841" s="655"/>
      <c r="I1841" s="655"/>
      <c r="J1841" s="655"/>
      <c r="K1841" s="655"/>
      <c r="L1841" s="655"/>
      <c r="M1841" s="655"/>
      <c r="N1841" s="1310"/>
      <c r="P1841" s="656"/>
      <c r="Q1841" s="657"/>
      <c r="R1841" s="704"/>
      <c r="S1841" s="3180"/>
    </row>
    <row r="1842" spans="7:19">
      <c r="G1842" s="1047"/>
      <c r="H1842" s="655"/>
      <c r="I1842" s="655"/>
      <c r="J1842" s="655"/>
      <c r="K1842" s="655"/>
      <c r="L1842" s="655"/>
      <c r="M1842" s="655"/>
      <c r="N1842" s="1310"/>
      <c r="P1842" s="656"/>
      <c r="Q1842" s="657"/>
      <c r="R1842" s="704"/>
      <c r="S1842" s="3180"/>
    </row>
    <row r="1843" spans="7:19">
      <c r="G1843" s="1047"/>
      <c r="H1843" s="655"/>
      <c r="I1843" s="655"/>
      <c r="J1843" s="655"/>
      <c r="K1843" s="655"/>
      <c r="L1843" s="655"/>
      <c r="M1843" s="655"/>
      <c r="N1843" s="1310"/>
      <c r="P1843" s="656"/>
      <c r="Q1843" s="657"/>
      <c r="R1843" s="704"/>
      <c r="S1843" s="3180"/>
    </row>
    <row r="1844" spans="7:19">
      <c r="G1844" s="1047"/>
      <c r="H1844" s="655"/>
      <c r="I1844" s="655"/>
      <c r="J1844" s="655"/>
      <c r="K1844" s="655"/>
      <c r="L1844" s="655"/>
      <c r="M1844" s="655"/>
      <c r="N1844" s="1310"/>
      <c r="P1844" s="656"/>
      <c r="Q1844" s="657"/>
      <c r="R1844" s="704"/>
      <c r="S1844" s="3180"/>
    </row>
    <row r="1845" spans="7:19">
      <c r="G1845" s="1047"/>
      <c r="H1845" s="655"/>
      <c r="I1845" s="655"/>
      <c r="J1845" s="655"/>
      <c r="K1845" s="655"/>
      <c r="L1845" s="655"/>
      <c r="M1845" s="655"/>
      <c r="N1845" s="1310"/>
      <c r="P1845" s="656"/>
      <c r="Q1845" s="657"/>
      <c r="R1845" s="704"/>
      <c r="S1845" s="3180"/>
    </row>
    <row r="1846" spans="7:19">
      <c r="G1846" s="1047"/>
      <c r="H1846" s="655"/>
      <c r="I1846" s="655"/>
      <c r="J1846" s="655"/>
      <c r="K1846" s="655"/>
      <c r="L1846" s="655"/>
      <c r="M1846" s="655"/>
      <c r="N1846" s="1310"/>
      <c r="P1846" s="656"/>
      <c r="Q1846" s="657"/>
      <c r="R1846" s="704"/>
      <c r="S1846" s="3180"/>
    </row>
    <row r="1847" spans="7:19">
      <c r="G1847" s="1047"/>
      <c r="H1847" s="655"/>
      <c r="I1847" s="655"/>
      <c r="J1847" s="655"/>
      <c r="K1847" s="655"/>
      <c r="L1847" s="655"/>
      <c r="M1847" s="655"/>
      <c r="N1847" s="1310"/>
      <c r="P1847" s="656"/>
      <c r="Q1847" s="657"/>
      <c r="R1847" s="704"/>
      <c r="S1847" s="3180"/>
    </row>
    <row r="1848" spans="7:19">
      <c r="G1848" s="1047"/>
      <c r="H1848" s="655"/>
      <c r="I1848" s="655"/>
      <c r="J1848" s="655"/>
      <c r="K1848" s="655"/>
      <c r="L1848" s="655"/>
      <c r="M1848" s="655"/>
      <c r="N1848" s="1310"/>
      <c r="P1848" s="656"/>
      <c r="Q1848" s="657"/>
      <c r="R1848" s="704"/>
      <c r="S1848" s="3180"/>
    </row>
    <row r="1849" spans="7:19">
      <c r="G1849" s="1047"/>
      <c r="H1849" s="655"/>
      <c r="I1849" s="655"/>
      <c r="J1849" s="655"/>
      <c r="K1849" s="655"/>
      <c r="L1849" s="655"/>
      <c r="M1849" s="655"/>
      <c r="N1849" s="1310"/>
      <c r="P1849" s="656"/>
      <c r="Q1849" s="657"/>
      <c r="R1849" s="704"/>
      <c r="S1849" s="3180"/>
    </row>
    <row r="1850" spans="7:19">
      <c r="G1850" s="1047"/>
      <c r="H1850" s="655"/>
      <c r="I1850" s="655"/>
      <c r="J1850" s="655"/>
      <c r="K1850" s="655"/>
      <c r="L1850" s="655"/>
      <c r="M1850" s="655"/>
      <c r="N1850" s="1310"/>
      <c r="P1850" s="656"/>
      <c r="Q1850" s="657"/>
      <c r="R1850" s="704"/>
      <c r="S1850" s="3180"/>
    </row>
    <row r="1851" spans="7:19">
      <c r="G1851" s="1047"/>
      <c r="H1851" s="655"/>
      <c r="I1851" s="655"/>
      <c r="J1851" s="655"/>
      <c r="K1851" s="655"/>
      <c r="L1851" s="655"/>
      <c r="M1851" s="655"/>
      <c r="N1851" s="1310"/>
      <c r="P1851" s="656"/>
      <c r="Q1851" s="657"/>
      <c r="R1851" s="704"/>
      <c r="S1851" s="3180"/>
    </row>
    <row r="1852" spans="7:19">
      <c r="G1852" s="1047"/>
      <c r="H1852" s="655"/>
      <c r="I1852" s="655"/>
      <c r="J1852" s="655"/>
      <c r="K1852" s="655"/>
      <c r="L1852" s="655"/>
      <c r="M1852" s="655"/>
      <c r="N1852" s="1310"/>
      <c r="P1852" s="656"/>
      <c r="Q1852" s="657"/>
      <c r="R1852" s="704"/>
      <c r="S1852" s="3180"/>
    </row>
    <row r="1853" spans="7:19">
      <c r="G1853" s="1047"/>
      <c r="H1853" s="655"/>
      <c r="I1853" s="655"/>
      <c r="J1853" s="655"/>
      <c r="K1853" s="655"/>
      <c r="L1853" s="655"/>
      <c r="M1853" s="655"/>
      <c r="N1853" s="1310"/>
      <c r="P1853" s="656"/>
      <c r="Q1853" s="657"/>
      <c r="R1853" s="704"/>
      <c r="S1853" s="3180"/>
    </row>
    <row r="1854" spans="7:19">
      <c r="G1854" s="1047"/>
      <c r="H1854" s="655"/>
      <c r="I1854" s="655"/>
      <c r="J1854" s="655"/>
      <c r="K1854" s="655"/>
      <c r="L1854" s="655"/>
      <c r="M1854" s="655"/>
      <c r="N1854" s="1310"/>
      <c r="P1854" s="656"/>
      <c r="Q1854" s="657"/>
      <c r="R1854" s="704"/>
      <c r="S1854" s="3180"/>
    </row>
    <row r="1855" spans="7:19">
      <c r="G1855" s="1047"/>
      <c r="H1855" s="655"/>
      <c r="I1855" s="655"/>
      <c r="J1855" s="655"/>
      <c r="K1855" s="655"/>
      <c r="L1855" s="655"/>
      <c r="M1855" s="655"/>
      <c r="N1855" s="1310"/>
      <c r="P1855" s="656"/>
      <c r="Q1855" s="657"/>
      <c r="R1855" s="704"/>
      <c r="S1855" s="3180"/>
    </row>
    <row r="1856" spans="7:19">
      <c r="G1856" s="1047"/>
      <c r="H1856" s="655"/>
      <c r="I1856" s="655"/>
      <c r="J1856" s="655"/>
      <c r="K1856" s="655"/>
      <c r="L1856" s="655"/>
      <c r="M1856" s="655"/>
      <c r="N1856" s="1310"/>
      <c r="P1856" s="656"/>
      <c r="Q1856" s="657"/>
      <c r="R1856" s="704"/>
      <c r="S1856" s="3180"/>
    </row>
    <row r="1857" spans="7:19">
      <c r="G1857" s="1047"/>
      <c r="H1857" s="655"/>
      <c r="I1857" s="655"/>
      <c r="J1857" s="655"/>
      <c r="K1857" s="655"/>
      <c r="L1857" s="655"/>
      <c r="M1857" s="655"/>
      <c r="N1857" s="1310"/>
      <c r="P1857" s="656"/>
      <c r="Q1857" s="657"/>
      <c r="R1857" s="704"/>
      <c r="S1857" s="3180"/>
    </row>
    <row r="1858" spans="7:19">
      <c r="G1858" s="1047"/>
      <c r="H1858" s="655"/>
      <c r="I1858" s="655"/>
      <c r="J1858" s="655"/>
      <c r="K1858" s="655"/>
      <c r="L1858" s="655"/>
      <c r="M1858" s="655"/>
      <c r="N1858" s="1310"/>
      <c r="P1858" s="656"/>
      <c r="Q1858" s="657"/>
      <c r="R1858" s="704"/>
      <c r="S1858" s="3180"/>
    </row>
    <row r="1859" spans="7:19">
      <c r="G1859" s="1047"/>
      <c r="H1859" s="655"/>
      <c r="I1859" s="655"/>
      <c r="J1859" s="655"/>
      <c r="K1859" s="655"/>
      <c r="L1859" s="655"/>
      <c r="M1859" s="655"/>
      <c r="N1859" s="1310"/>
      <c r="P1859" s="656"/>
      <c r="Q1859" s="657"/>
      <c r="R1859" s="704"/>
      <c r="S1859" s="3180"/>
    </row>
    <row r="1860" spans="7:19">
      <c r="G1860" s="1047"/>
      <c r="H1860" s="655"/>
      <c r="I1860" s="655"/>
      <c r="J1860" s="655"/>
      <c r="K1860" s="655"/>
      <c r="L1860" s="655"/>
      <c r="M1860" s="655"/>
      <c r="N1860" s="1310"/>
      <c r="P1860" s="656"/>
      <c r="Q1860" s="657"/>
      <c r="R1860" s="704"/>
      <c r="S1860" s="3180"/>
    </row>
    <row r="1861" spans="7:19">
      <c r="G1861" s="1047"/>
      <c r="H1861" s="655"/>
      <c r="I1861" s="655"/>
      <c r="J1861" s="655"/>
      <c r="K1861" s="655"/>
      <c r="L1861" s="655"/>
      <c r="M1861" s="655"/>
      <c r="N1861" s="1310"/>
      <c r="P1861" s="656"/>
      <c r="Q1861" s="657"/>
      <c r="R1861" s="704"/>
      <c r="S1861" s="3180"/>
    </row>
    <row r="1862" spans="7:19">
      <c r="G1862" s="1047"/>
      <c r="H1862" s="655"/>
      <c r="I1862" s="655"/>
      <c r="J1862" s="655"/>
      <c r="K1862" s="655"/>
      <c r="L1862" s="655"/>
      <c r="M1862" s="655"/>
      <c r="N1862" s="1310"/>
      <c r="P1862" s="656"/>
      <c r="Q1862" s="657"/>
      <c r="R1862" s="704"/>
      <c r="S1862" s="3180"/>
    </row>
    <row r="1863" spans="7:19">
      <c r="G1863" s="1047"/>
      <c r="H1863" s="655"/>
      <c r="I1863" s="655"/>
      <c r="J1863" s="655"/>
      <c r="K1863" s="655"/>
      <c r="L1863" s="655"/>
      <c r="M1863" s="655"/>
      <c r="N1863" s="1310"/>
      <c r="P1863" s="656"/>
      <c r="Q1863" s="657"/>
      <c r="R1863" s="704"/>
      <c r="S1863" s="3180"/>
    </row>
    <row r="1864" spans="7:19">
      <c r="G1864" s="1047"/>
      <c r="H1864" s="655"/>
      <c r="I1864" s="655"/>
      <c r="J1864" s="655"/>
      <c r="K1864" s="655"/>
      <c r="L1864" s="655"/>
      <c r="M1864" s="655"/>
      <c r="N1864" s="1310"/>
      <c r="P1864" s="656"/>
      <c r="Q1864" s="657"/>
      <c r="R1864" s="704"/>
      <c r="S1864" s="3180"/>
    </row>
    <row r="1865" spans="7:19">
      <c r="G1865" s="1047"/>
      <c r="H1865" s="655"/>
      <c r="I1865" s="655"/>
      <c r="J1865" s="655"/>
      <c r="K1865" s="655"/>
      <c r="L1865" s="655"/>
      <c r="M1865" s="655"/>
      <c r="N1865" s="1310"/>
      <c r="P1865" s="656"/>
      <c r="Q1865" s="657"/>
      <c r="R1865" s="704"/>
      <c r="S1865" s="3180"/>
    </row>
    <row r="1866" spans="7:19">
      <c r="G1866" s="1047"/>
      <c r="H1866" s="655"/>
      <c r="I1866" s="655"/>
      <c r="J1866" s="655"/>
      <c r="K1866" s="655"/>
      <c r="L1866" s="655"/>
      <c r="M1866" s="655"/>
      <c r="N1866" s="1310"/>
      <c r="P1866" s="656"/>
      <c r="Q1866" s="657"/>
      <c r="R1866" s="704"/>
      <c r="S1866" s="3180"/>
    </row>
    <row r="1867" spans="7:19">
      <c r="G1867" s="1047"/>
      <c r="H1867" s="655"/>
      <c r="I1867" s="655"/>
      <c r="J1867" s="655"/>
      <c r="K1867" s="655"/>
      <c r="L1867" s="655"/>
      <c r="M1867" s="655"/>
      <c r="N1867" s="1310"/>
      <c r="P1867" s="656"/>
      <c r="Q1867" s="657"/>
      <c r="R1867" s="704"/>
      <c r="S1867" s="3180"/>
    </row>
    <row r="1868" spans="7:19">
      <c r="G1868" s="1047"/>
      <c r="H1868" s="655"/>
      <c r="I1868" s="655"/>
      <c r="J1868" s="655"/>
      <c r="K1868" s="655"/>
      <c r="L1868" s="655"/>
      <c r="M1868" s="655"/>
      <c r="N1868" s="1310"/>
      <c r="P1868" s="656"/>
      <c r="Q1868" s="657"/>
      <c r="R1868" s="704"/>
      <c r="S1868" s="3180"/>
    </row>
    <row r="1869" spans="7:19">
      <c r="G1869" s="1047"/>
      <c r="H1869" s="655"/>
      <c r="I1869" s="655"/>
      <c r="J1869" s="655"/>
      <c r="K1869" s="655"/>
      <c r="L1869" s="655"/>
      <c r="M1869" s="655"/>
      <c r="N1869" s="1310"/>
      <c r="P1869" s="656"/>
      <c r="Q1869" s="657"/>
      <c r="R1869" s="704"/>
      <c r="S1869" s="3180"/>
    </row>
    <row r="1870" spans="7:19">
      <c r="G1870" s="1047"/>
      <c r="H1870" s="655"/>
      <c r="I1870" s="655"/>
      <c r="J1870" s="655"/>
      <c r="K1870" s="655"/>
      <c r="L1870" s="655"/>
      <c r="M1870" s="655"/>
      <c r="N1870" s="1310"/>
      <c r="P1870" s="656"/>
      <c r="Q1870" s="657"/>
      <c r="R1870" s="704"/>
      <c r="S1870" s="3180"/>
    </row>
    <row r="1871" spans="7:19">
      <c r="G1871" s="1047"/>
      <c r="H1871" s="655"/>
      <c r="I1871" s="655"/>
      <c r="J1871" s="655"/>
      <c r="K1871" s="655"/>
      <c r="L1871" s="655"/>
      <c r="M1871" s="655"/>
      <c r="N1871" s="1310"/>
      <c r="P1871" s="656"/>
      <c r="Q1871" s="657"/>
      <c r="R1871" s="704"/>
      <c r="S1871" s="3180"/>
    </row>
    <row r="1872" spans="7:19">
      <c r="G1872" s="1047"/>
      <c r="H1872" s="655"/>
      <c r="I1872" s="655"/>
      <c r="J1872" s="655"/>
      <c r="K1872" s="655"/>
      <c r="L1872" s="655"/>
      <c r="M1872" s="655"/>
      <c r="N1872" s="1310"/>
      <c r="P1872" s="656"/>
      <c r="Q1872" s="657"/>
      <c r="R1872" s="704"/>
      <c r="S1872" s="3180"/>
    </row>
    <row r="1873" spans="7:19">
      <c r="G1873" s="1047"/>
      <c r="H1873" s="655"/>
      <c r="I1873" s="655"/>
      <c r="J1873" s="655"/>
      <c r="K1873" s="655"/>
      <c r="L1873" s="655"/>
      <c r="M1873" s="655"/>
      <c r="N1873" s="1310"/>
      <c r="P1873" s="656"/>
      <c r="Q1873" s="657"/>
      <c r="R1873" s="704"/>
      <c r="S1873" s="3180"/>
    </row>
    <row r="1874" spans="7:19">
      <c r="G1874" s="1047"/>
      <c r="H1874" s="655"/>
      <c r="I1874" s="655"/>
      <c r="J1874" s="655"/>
      <c r="K1874" s="655"/>
      <c r="L1874" s="655"/>
      <c r="M1874" s="655"/>
      <c r="N1874" s="1310"/>
      <c r="P1874" s="656"/>
      <c r="Q1874" s="657"/>
      <c r="R1874" s="704"/>
      <c r="S1874" s="3180"/>
    </row>
    <row r="1875" spans="7:19">
      <c r="G1875" s="1047"/>
      <c r="H1875" s="655"/>
      <c r="I1875" s="655"/>
      <c r="J1875" s="655"/>
      <c r="K1875" s="655"/>
      <c r="L1875" s="655"/>
      <c r="M1875" s="655"/>
      <c r="N1875" s="1310"/>
      <c r="P1875" s="656"/>
      <c r="Q1875" s="657"/>
      <c r="R1875" s="704"/>
      <c r="S1875" s="3180"/>
    </row>
    <row r="1876" spans="7:19">
      <c r="G1876" s="1047"/>
      <c r="H1876" s="655"/>
      <c r="I1876" s="655"/>
      <c r="J1876" s="655"/>
      <c r="K1876" s="655"/>
      <c r="L1876" s="655"/>
      <c r="M1876" s="655"/>
      <c r="N1876" s="1310"/>
      <c r="P1876" s="656"/>
      <c r="Q1876" s="657"/>
      <c r="R1876" s="704"/>
      <c r="S1876" s="3180"/>
    </row>
    <row r="1877" spans="7:19">
      <c r="G1877" s="1047"/>
      <c r="H1877" s="655"/>
      <c r="I1877" s="655"/>
      <c r="J1877" s="655"/>
      <c r="K1877" s="655"/>
      <c r="L1877" s="655"/>
      <c r="M1877" s="655"/>
      <c r="N1877" s="1310"/>
      <c r="P1877" s="656"/>
      <c r="Q1877" s="657"/>
      <c r="R1877" s="704"/>
      <c r="S1877" s="3180"/>
    </row>
    <row r="1878" spans="7:19">
      <c r="G1878" s="1047"/>
      <c r="H1878" s="655"/>
      <c r="I1878" s="655"/>
      <c r="J1878" s="655"/>
      <c r="K1878" s="655"/>
      <c r="L1878" s="655"/>
      <c r="M1878" s="655"/>
      <c r="N1878" s="1310"/>
      <c r="P1878" s="656"/>
      <c r="Q1878" s="657"/>
      <c r="R1878" s="704"/>
      <c r="S1878" s="3180"/>
    </row>
    <row r="1879" spans="7:19">
      <c r="G1879" s="1047"/>
      <c r="H1879" s="655"/>
      <c r="I1879" s="655"/>
      <c r="J1879" s="655"/>
      <c r="K1879" s="655"/>
      <c r="L1879" s="655"/>
      <c r="M1879" s="655"/>
      <c r="N1879" s="1310"/>
      <c r="P1879" s="656"/>
      <c r="Q1879" s="657"/>
      <c r="R1879" s="704"/>
      <c r="S1879" s="3180"/>
    </row>
    <row r="1880" spans="7:19">
      <c r="G1880" s="1047"/>
      <c r="H1880" s="655"/>
      <c r="I1880" s="655"/>
      <c r="J1880" s="655"/>
      <c r="K1880" s="655"/>
      <c r="L1880" s="655"/>
      <c r="M1880" s="655"/>
      <c r="N1880" s="1310"/>
      <c r="P1880" s="656"/>
      <c r="Q1880" s="657"/>
      <c r="R1880" s="704"/>
      <c r="S1880" s="3180"/>
    </row>
    <row r="1881" spans="7:19">
      <c r="G1881" s="1047"/>
      <c r="H1881" s="655"/>
      <c r="I1881" s="655"/>
      <c r="J1881" s="655"/>
      <c r="K1881" s="655"/>
      <c r="L1881" s="655"/>
      <c r="M1881" s="655"/>
      <c r="N1881" s="1310"/>
      <c r="P1881" s="656"/>
      <c r="Q1881" s="657"/>
      <c r="R1881" s="704"/>
      <c r="S1881" s="3180"/>
    </row>
    <row r="1882" spans="7:19">
      <c r="G1882" s="1047"/>
      <c r="H1882" s="655"/>
      <c r="I1882" s="655"/>
      <c r="J1882" s="655"/>
      <c r="K1882" s="655"/>
      <c r="L1882" s="655"/>
      <c r="M1882" s="655"/>
      <c r="N1882" s="1310"/>
      <c r="P1882" s="656"/>
      <c r="Q1882" s="657"/>
      <c r="R1882" s="704"/>
      <c r="S1882" s="3180"/>
    </row>
    <row r="1883" spans="7:19">
      <c r="G1883" s="1047"/>
      <c r="H1883" s="655"/>
      <c r="I1883" s="655"/>
      <c r="J1883" s="655"/>
      <c r="K1883" s="655"/>
      <c r="L1883" s="655"/>
      <c r="M1883" s="655"/>
      <c r="N1883" s="1310"/>
      <c r="P1883" s="656"/>
      <c r="Q1883" s="657"/>
      <c r="R1883" s="704"/>
      <c r="S1883" s="3180"/>
    </row>
    <row r="1884" spans="7:19">
      <c r="G1884" s="1047"/>
      <c r="H1884" s="655"/>
      <c r="I1884" s="655"/>
      <c r="J1884" s="655"/>
      <c r="K1884" s="655"/>
      <c r="L1884" s="655"/>
      <c r="M1884" s="655"/>
      <c r="N1884" s="1310"/>
      <c r="P1884" s="656"/>
      <c r="Q1884" s="657"/>
      <c r="R1884" s="704"/>
      <c r="S1884" s="3180"/>
    </row>
    <row r="1885" spans="7:19">
      <c r="G1885" s="1047"/>
      <c r="H1885" s="655"/>
      <c r="I1885" s="655"/>
      <c r="J1885" s="655"/>
      <c r="K1885" s="655"/>
      <c r="L1885" s="655"/>
      <c r="M1885" s="655"/>
      <c r="N1885" s="1310"/>
      <c r="P1885" s="656"/>
      <c r="Q1885" s="657"/>
      <c r="R1885" s="704"/>
      <c r="S1885" s="3180"/>
    </row>
    <row r="1886" spans="7:19">
      <c r="G1886" s="1047"/>
      <c r="H1886" s="655"/>
      <c r="I1886" s="655"/>
      <c r="J1886" s="655"/>
      <c r="K1886" s="655"/>
      <c r="L1886" s="655"/>
      <c r="M1886" s="655"/>
      <c r="N1886" s="1310"/>
      <c r="P1886" s="656"/>
      <c r="Q1886" s="657"/>
      <c r="R1886" s="704"/>
      <c r="S1886" s="3180"/>
    </row>
    <row r="1887" spans="7:19">
      <c r="G1887" s="1047"/>
      <c r="H1887" s="655"/>
      <c r="I1887" s="655"/>
      <c r="J1887" s="655"/>
      <c r="K1887" s="655"/>
      <c r="L1887" s="655"/>
      <c r="M1887" s="655"/>
      <c r="N1887" s="1310"/>
      <c r="P1887" s="656"/>
      <c r="Q1887" s="657"/>
      <c r="R1887" s="704"/>
      <c r="S1887" s="3180"/>
    </row>
    <row r="1888" spans="7:19">
      <c r="G1888" s="1047"/>
      <c r="H1888" s="655"/>
      <c r="I1888" s="655"/>
      <c r="J1888" s="655"/>
      <c r="K1888" s="655"/>
      <c r="L1888" s="655"/>
      <c r="M1888" s="655"/>
      <c r="N1888" s="1310"/>
      <c r="P1888" s="656"/>
      <c r="Q1888" s="657"/>
      <c r="R1888" s="704"/>
      <c r="S1888" s="3180"/>
    </row>
    <row r="1889" spans="7:19">
      <c r="G1889" s="1047"/>
      <c r="H1889" s="655"/>
      <c r="I1889" s="655"/>
      <c r="J1889" s="655"/>
      <c r="K1889" s="655"/>
      <c r="L1889" s="655"/>
      <c r="M1889" s="655"/>
      <c r="N1889" s="1310"/>
      <c r="P1889" s="656"/>
      <c r="Q1889" s="657"/>
      <c r="R1889" s="704"/>
      <c r="S1889" s="3180"/>
    </row>
    <row r="1890" spans="7:19">
      <c r="G1890" s="1047"/>
      <c r="H1890" s="655"/>
      <c r="I1890" s="655"/>
      <c r="J1890" s="655"/>
      <c r="K1890" s="655"/>
      <c r="L1890" s="655"/>
      <c r="M1890" s="655"/>
      <c r="N1890" s="1310"/>
      <c r="P1890" s="656"/>
      <c r="Q1890" s="657"/>
      <c r="R1890" s="704"/>
      <c r="S1890" s="3180"/>
    </row>
    <row r="1891" spans="7:19">
      <c r="G1891" s="1047"/>
      <c r="H1891" s="655"/>
      <c r="I1891" s="655"/>
      <c r="J1891" s="655"/>
      <c r="K1891" s="655"/>
      <c r="L1891" s="655"/>
      <c r="M1891" s="655"/>
      <c r="N1891" s="1310"/>
      <c r="P1891" s="656"/>
      <c r="Q1891" s="657"/>
      <c r="R1891" s="704"/>
      <c r="S1891" s="3180"/>
    </row>
    <row r="1892" spans="7:19">
      <c r="G1892" s="1047"/>
      <c r="H1892" s="655"/>
      <c r="I1892" s="655"/>
      <c r="J1892" s="655"/>
      <c r="K1892" s="655"/>
      <c r="L1892" s="655"/>
      <c r="M1892" s="655"/>
      <c r="N1892" s="1310"/>
      <c r="P1892" s="656"/>
      <c r="Q1892" s="657"/>
      <c r="R1892" s="704"/>
      <c r="S1892" s="3180"/>
    </row>
    <row r="1893" spans="7:19">
      <c r="G1893" s="1047"/>
      <c r="H1893" s="655"/>
      <c r="I1893" s="655"/>
      <c r="J1893" s="655"/>
      <c r="K1893" s="655"/>
      <c r="L1893" s="655"/>
      <c r="M1893" s="655"/>
      <c r="N1893" s="1310"/>
      <c r="P1893" s="656"/>
      <c r="Q1893" s="657"/>
      <c r="R1893" s="704"/>
      <c r="S1893" s="3180"/>
    </row>
    <row r="1894" spans="7:19">
      <c r="G1894" s="1047"/>
      <c r="H1894" s="655"/>
      <c r="I1894" s="655"/>
      <c r="J1894" s="655"/>
      <c r="K1894" s="655"/>
      <c r="L1894" s="655"/>
      <c r="M1894" s="655"/>
      <c r="N1894" s="1310"/>
      <c r="P1894" s="656"/>
      <c r="Q1894" s="657"/>
      <c r="R1894" s="704"/>
      <c r="S1894" s="3180"/>
    </row>
    <row r="1895" spans="7:19">
      <c r="G1895" s="1047"/>
      <c r="H1895" s="655"/>
      <c r="I1895" s="655"/>
      <c r="J1895" s="655"/>
      <c r="K1895" s="655"/>
      <c r="L1895" s="655"/>
      <c r="M1895" s="655"/>
      <c r="N1895" s="1310"/>
      <c r="P1895" s="656"/>
      <c r="Q1895" s="657"/>
      <c r="R1895" s="704"/>
      <c r="S1895" s="3180"/>
    </row>
    <row r="1896" spans="7:19">
      <c r="G1896" s="1047"/>
      <c r="H1896" s="655"/>
      <c r="I1896" s="655"/>
      <c r="J1896" s="655"/>
      <c r="K1896" s="655"/>
      <c r="L1896" s="655"/>
      <c r="M1896" s="655"/>
      <c r="N1896" s="1310"/>
      <c r="P1896" s="656"/>
      <c r="Q1896" s="657"/>
      <c r="R1896" s="704"/>
      <c r="S1896" s="3180"/>
    </row>
    <row r="1897" spans="7:19">
      <c r="G1897" s="1047"/>
      <c r="H1897" s="655"/>
      <c r="I1897" s="655"/>
      <c r="J1897" s="655"/>
      <c r="K1897" s="655"/>
      <c r="L1897" s="655"/>
      <c r="M1897" s="655"/>
      <c r="N1897" s="1310"/>
      <c r="P1897" s="656"/>
      <c r="Q1897" s="657"/>
      <c r="R1897" s="704"/>
      <c r="S1897" s="3180"/>
    </row>
    <row r="1898" spans="7:19">
      <c r="G1898" s="1047"/>
      <c r="H1898" s="655"/>
      <c r="I1898" s="655"/>
      <c r="J1898" s="655"/>
      <c r="K1898" s="655"/>
      <c r="L1898" s="655"/>
      <c r="M1898" s="655"/>
      <c r="N1898" s="1310"/>
      <c r="P1898" s="656"/>
      <c r="Q1898" s="657"/>
      <c r="R1898" s="704"/>
      <c r="S1898" s="3180"/>
    </row>
    <row r="1899" spans="7:19">
      <c r="G1899" s="1047"/>
      <c r="H1899" s="655"/>
      <c r="I1899" s="655"/>
      <c r="J1899" s="655"/>
      <c r="K1899" s="655"/>
      <c r="L1899" s="655"/>
      <c r="M1899" s="655"/>
      <c r="N1899" s="1310"/>
      <c r="P1899" s="656"/>
      <c r="Q1899" s="657"/>
      <c r="R1899" s="704"/>
      <c r="S1899" s="3180"/>
    </row>
    <row r="1900" spans="7:19">
      <c r="G1900" s="1047"/>
      <c r="H1900" s="655"/>
      <c r="I1900" s="655"/>
      <c r="J1900" s="655"/>
      <c r="K1900" s="655"/>
      <c r="L1900" s="655"/>
      <c r="M1900" s="655"/>
      <c r="N1900" s="1310"/>
      <c r="P1900" s="656"/>
      <c r="Q1900" s="657"/>
      <c r="R1900" s="704"/>
      <c r="S1900" s="3180"/>
    </row>
    <row r="1901" spans="7:19">
      <c r="G1901" s="1047"/>
      <c r="H1901" s="655"/>
      <c r="I1901" s="655"/>
      <c r="J1901" s="655"/>
      <c r="K1901" s="655"/>
      <c r="L1901" s="655"/>
      <c r="M1901" s="655"/>
      <c r="N1901" s="1310"/>
      <c r="P1901" s="656"/>
      <c r="Q1901" s="657"/>
      <c r="R1901" s="704"/>
      <c r="S1901" s="3180"/>
    </row>
    <row r="1902" spans="7:19">
      <c r="G1902" s="1047"/>
      <c r="H1902" s="655"/>
      <c r="I1902" s="655"/>
      <c r="J1902" s="655"/>
      <c r="K1902" s="655"/>
      <c r="L1902" s="655"/>
      <c r="M1902" s="655"/>
      <c r="N1902" s="1310"/>
      <c r="P1902" s="656"/>
      <c r="Q1902" s="657"/>
      <c r="R1902" s="704"/>
      <c r="S1902" s="3180"/>
    </row>
    <row r="1903" spans="7:19">
      <c r="G1903" s="1047"/>
      <c r="H1903" s="655"/>
      <c r="I1903" s="655"/>
      <c r="J1903" s="655"/>
      <c r="K1903" s="655"/>
      <c r="L1903" s="655"/>
      <c r="M1903" s="655"/>
      <c r="N1903" s="1310"/>
      <c r="P1903" s="656"/>
      <c r="Q1903" s="657"/>
      <c r="R1903" s="704"/>
      <c r="S1903" s="3180"/>
    </row>
    <row r="1904" spans="7:19">
      <c r="G1904" s="1047"/>
      <c r="H1904" s="655"/>
      <c r="I1904" s="655"/>
      <c r="J1904" s="655"/>
      <c r="K1904" s="655"/>
      <c r="L1904" s="655"/>
      <c r="M1904" s="655"/>
      <c r="N1904" s="1310"/>
      <c r="P1904" s="656"/>
      <c r="Q1904" s="657"/>
      <c r="R1904" s="704"/>
      <c r="S1904" s="3180"/>
    </row>
    <row r="1905" spans="7:19">
      <c r="G1905" s="1047"/>
      <c r="H1905" s="655"/>
      <c r="I1905" s="655"/>
      <c r="J1905" s="655"/>
      <c r="K1905" s="655"/>
      <c r="L1905" s="655"/>
      <c r="M1905" s="655"/>
      <c r="N1905" s="1310"/>
      <c r="P1905" s="656"/>
      <c r="Q1905" s="657"/>
      <c r="R1905" s="704"/>
      <c r="S1905" s="3180"/>
    </row>
    <row r="1906" spans="7:19">
      <c r="G1906" s="1047"/>
      <c r="H1906" s="655"/>
      <c r="I1906" s="655"/>
      <c r="J1906" s="655"/>
      <c r="K1906" s="655"/>
      <c r="L1906" s="655"/>
      <c r="M1906" s="655"/>
      <c r="N1906" s="1310"/>
      <c r="P1906" s="656"/>
      <c r="Q1906" s="657"/>
      <c r="R1906" s="704"/>
      <c r="S1906" s="3180"/>
    </row>
    <row r="1907" spans="7:19">
      <c r="G1907" s="1047"/>
      <c r="H1907" s="655"/>
      <c r="I1907" s="655"/>
      <c r="J1907" s="655"/>
      <c r="K1907" s="655"/>
      <c r="L1907" s="655"/>
      <c r="M1907" s="655"/>
      <c r="N1907" s="1310"/>
      <c r="P1907" s="656"/>
      <c r="Q1907" s="657"/>
      <c r="R1907" s="704"/>
      <c r="S1907" s="3180"/>
    </row>
    <row r="1908" spans="7:19">
      <c r="G1908" s="1047"/>
      <c r="H1908" s="655"/>
      <c r="I1908" s="655"/>
      <c r="J1908" s="655"/>
      <c r="K1908" s="655"/>
      <c r="L1908" s="655"/>
      <c r="M1908" s="655"/>
      <c r="N1908" s="1310"/>
      <c r="P1908" s="656"/>
      <c r="Q1908" s="657"/>
      <c r="R1908" s="704"/>
      <c r="S1908" s="3180"/>
    </row>
    <row r="1909" spans="7:19">
      <c r="G1909" s="1047"/>
      <c r="H1909" s="655"/>
      <c r="I1909" s="655"/>
      <c r="J1909" s="655"/>
      <c r="K1909" s="655"/>
      <c r="L1909" s="655"/>
      <c r="M1909" s="655"/>
      <c r="N1909" s="1310"/>
      <c r="P1909" s="656"/>
      <c r="Q1909" s="657"/>
      <c r="R1909" s="704"/>
      <c r="S1909" s="3180"/>
    </row>
    <row r="1910" spans="7:19">
      <c r="G1910" s="1047"/>
      <c r="H1910" s="655"/>
      <c r="I1910" s="655"/>
      <c r="J1910" s="655"/>
      <c r="K1910" s="655"/>
      <c r="L1910" s="655"/>
      <c r="M1910" s="655"/>
      <c r="N1910" s="1310"/>
      <c r="P1910" s="656"/>
      <c r="Q1910" s="657"/>
      <c r="R1910" s="704"/>
      <c r="S1910" s="3180"/>
    </row>
    <row r="1911" spans="7:19">
      <c r="G1911" s="1047"/>
      <c r="H1911" s="655"/>
      <c r="I1911" s="655"/>
      <c r="J1911" s="655"/>
      <c r="K1911" s="655"/>
      <c r="L1911" s="655"/>
      <c r="M1911" s="655"/>
      <c r="N1911" s="1310"/>
      <c r="P1911" s="656"/>
      <c r="Q1911" s="657"/>
      <c r="R1911" s="704"/>
      <c r="S1911" s="3180"/>
    </row>
    <row r="1912" spans="7:19">
      <c r="G1912" s="1047"/>
      <c r="H1912" s="655"/>
      <c r="I1912" s="655"/>
      <c r="J1912" s="655"/>
      <c r="K1912" s="655"/>
      <c r="L1912" s="655"/>
      <c r="M1912" s="655"/>
      <c r="N1912" s="1310"/>
      <c r="P1912" s="656"/>
      <c r="Q1912" s="657"/>
      <c r="R1912" s="704"/>
      <c r="S1912" s="3180"/>
    </row>
    <row r="1913" spans="7:19">
      <c r="G1913" s="1047"/>
      <c r="H1913" s="655"/>
      <c r="I1913" s="655"/>
      <c r="J1913" s="655"/>
      <c r="K1913" s="655"/>
      <c r="L1913" s="655"/>
      <c r="M1913" s="655"/>
      <c r="N1913" s="1310"/>
      <c r="P1913" s="656"/>
      <c r="Q1913" s="657"/>
      <c r="R1913" s="704"/>
      <c r="S1913" s="3180"/>
    </row>
    <row r="1914" spans="7:19">
      <c r="G1914" s="1047"/>
      <c r="H1914" s="655"/>
      <c r="I1914" s="655"/>
      <c r="J1914" s="655"/>
      <c r="K1914" s="655"/>
      <c r="L1914" s="655"/>
      <c r="M1914" s="655"/>
      <c r="N1914" s="1310"/>
      <c r="P1914" s="656"/>
      <c r="Q1914" s="657"/>
      <c r="R1914" s="704"/>
      <c r="S1914" s="3180"/>
    </row>
    <row r="1915" spans="7:19">
      <c r="G1915" s="1047"/>
      <c r="H1915" s="655"/>
      <c r="I1915" s="655"/>
      <c r="J1915" s="655"/>
      <c r="K1915" s="655"/>
      <c r="L1915" s="655"/>
      <c r="M1915" s="655"/>
      <c r="N1915" s="1310"/>
      <c r="P1915" s="656"/>
      <c r="Q1915" s="657"/>
      <c r="R1915" s="704"/>
      <c r="S1915" s="3180"/>
    </row>
    <row r="1916" spans="7:19">
      <c r="G1916" s="1047"/>
      <c r="H1916" s="655"/>
      <c r="I1916" s="655"/>
      <c r="J1916" s="655"/>
      <c r="K1916" s="655"/>
      <c r="L1916" s="655"/>
      <c r="M1916" s="655"/>
      <c r="N1916" s="1310"/>
      <c r="P1916" s="656"/>
      <c r="Q1916" s="657"/>
      <c r="R1916" s="704"/>
      <c r="S1916" s="3180"/>
    </row>
    <row r="1917" spans="7:19">
      <c r="G1917" s="1047"/>
      <c r="H1917" s="655"/>
      <c r="I1917" s="655"/>
      <c r="J1917" s="655"/>
      <c r="K1917" s="655"/>
      <c r="L1917" s="655"/>
      <c r="M1917" s="655"/>
      <c r="N1917" s="1310"/>
      <c r="P1917" s="656"/>
      <c r="Q1917" s="657"/>
      <c r="R1917" s="704"/>
      <c r="S1917" s="3180"/>
    </row>
    <row r="1918" spans="7:19">
      <c r="G1918" s="1047"/>
      <c r="H1918" s="655"/>
      <c r="I1918" s="655"/>
      <c r="J1918" s="655"/>
      <c r="K1918" s="655"/>
      <c r="L1918" s="655"/>
      <c r="M1918" s="655"/>
      <c r="N1918" s="1310"/>
      <c r="P1918" s="656"/>
      <c r="Q1918" s="657"/>
      <c r="R1918" s="704"/>
      <c r="S1918" s="3180"/>
    </row>
    <row r="1919" spans="7:19">
      <c r="G1919" s="1047"/>
      <c r="H1919" s="655"/>
      <c r="I1919" s="655"/>
      <c r="J1919" s="655"/>
      <c r="K1919" s="655"/>
      <c r="L1919" s="655"/>
      <c r="M1919" s="655"/>
      <c r="N1919" s="1310"/>
      <c r="P1919" s="656"/>
      <c r="Q1919" s="657"/>
      <c r="R1919" s="704"/>
      <c r="S1919" s="3180"/>
    </row>
    <row r="1920" spans="7:19">
      <c r="G1920" s="1047"/>
      <c r="H1920" s="655"/>
      <c r="I1920" s="655"/>
      <c r="J1920" s="655"/>
      <c r="K1920" s="655"/>
      <c r="L1920" s="655"/>
      <c r="M1920" s="655"/>
      <c r="N1920" s="1310"/>
      <c r="P1920" s="656"/>
      <c r="Q1920" s="657"/>
      <c r="R1920" s="704"/>
      <c r="S1920" s="3180"/>
    </row>
    <row r="1921" spans="7:19">
      <c r="G1921" s="1047"/>
      <c r="H1921" s="655"/>
      <c r="I1921" s="655"/>
      <c r="J1921" s="655"/>
      <c r="K1921" s="655"/>
      <c r="L1921" s="655"/>
      <c r="M1921" s="655"/>
      <c r="N1921" s="1310"/>
      <c r="P1921" s="656"/>
      <c r="Q1921" s="657"/>
      <c r="R1921" s="704"/>
      <c r="S1921" s="3180"/>
    </row>
    <row r="1922" spans="7:19">
      <c r="G1922" s="1047"/>
      <c r="H1922" s="655"/>
      <c r="I1922" s="655"/>
      <c r="J1922" s="655"/>
      <c r="K1922" s="655"/>
      <c r="L1922" s="655"/>
      <c r="M1922" s="655"/>
      <c r="N1922" s="1310"/>
      <c r="P1922" s="656"/>
      <c r="Q1922" s="657"/>
      <c r="R1922" s="704"/>
      <c r="S1922" s="3180"/>
    </row>
    <row r="1923" spans="7:19">
      <c r="G1923" s="1047"/>
      <c r="H1923" s="655"/>
      <c r="I1923" s="655"/>
      <c r="J1923" s="655"/>
      <c r="K1923" s="655"/>
      <c r="L1923" s="655"/>
      <c r="M1923" s="655"/>
      <c r="N1923" s="1310"/>
      <c r="P1923" s="656"/>
      <c r="Q1923" s="657"/>
      <c r="R1923" s="704"/>
      <c r="S1923" s="3180"/>
    </row>
    <row r="1924" spans="7:19">
      <c r="G1924" s="1047"/>
      <c r="H1924" s="655"/>
      <c r="I1924" s="655"/>
      <c r="J1924" s="655"/>
      <c r="K1924" s="655"/>
      <c r="L1924" s="655"/>
      <c r="M1924" s="655"/>
      <c r="N1924" s="1310"/>
      <c r="P1924" s="656"/>
      <c r="Q1924" s="657"/>
      <c r="R1924" s="704"/>
      <c r="S1924" s="3180"/>
    </row>
    <row r="1925" spans="7:19">
      <c r="G1925" s="1047"/>
      <c r="H1925" s="655"/>
      <c r="I1925" s="655"/>
      <c r="J1925" s="655"/>
      <c r="K1925" s="655"/>
      <c r="L1925" s="655"/>
      <c r="M1925" s="655"/>
      <c r="N1925" s="1310"/>
      <c r="P1925" s="656"/>
      <c r="Q1925" s="657"/>
      <c r="R1925" s="704"/>
      <c r="S1925" s="3180"/>
    </row>
    <row r="1926" spans="7:19">
      <c r="G1926" s="1047"/>
      <c r="H1926" s="655"/>
      <c r="I1926" s="655"/>
      <c r="J1926" s="655"/>
      <c r="K1926" s="655"/>
      <c r="L1926" s="655"/>
      <c r="M1926" s="655"/>
      <c r="N1926" s="1310"/>
      <c r="P1926" s="656"/>
      <c r="Q1926" s="657"/>
      <c r="R1926" s="704"/>
      <c r="S1926" s="3180"/>
    </row>
    <row r="1927" spans="7:19">
      <c r="G1927" s="1047"/>
      <c r="H1927" s="655"/>
      <c r="I1927" s="655"/>
      <c r="J1927" s="655"/>
      <c r="K1927" s="655"/>
      <c r="L1927" s="655"/>
      <c r="M1927" s="655"/>
      <c r="N1927" s="1310"/>
      <c r="P1927" s="656"/>
      <c r="Q1927" s="657"/>
      <c r="R1927" s="704"/>
      <c r="S1927" s="3180"/>
    </row>
    <row r="1928" spans="7:19">
      <c r="G1928" s="1047"/>
      <c r="H1928" s="655"/>
      <c r="I1928" s="655"/>
      <c r="J1928" s="655"/>
      <c r="K1928" s="655"/>
      <c r="L1928" s="655"/>
      <c r="M1928" s="655"/>
      <c r="N1928" s="1310"/>
      <c r="P1928" s="656"/>
      <c r="Q1928" s="657"/>
      <c r="R1928" s="704"/>
      <c r="S1928" s="3180"/>
    </row>
    <row r="1929" spans="7:19">
      <c r="G1929" s="1047"/>
      <c r="H1929" s="655"/>
      <c r="I1929" s="655"/>
      <c r="J1929" s="655"/>
      <c r="K1929" s="655"/>
      <c r="L1929" s="655"/>
      <c r="M1929" s="655"/>
      <c r="N1929" s="1310"/>
      <c r="P1929" s="656"/>
      <c r="Q1929" s="657"/>
      <c r="R1929" s="704"/>
      <c r="S1929" s="3180"/>
    </row>
    <row r="1930" spans="7:19">
      <c r="G1930" s="1047"/>
      <c r="H1930" s="655"/>
      <c r="I1930" s="655"/>
      <c r="J1930" s="655"/>
      <c r="K1930" s="655"/>
      <c r="L1930" s="655"/>
      <c r="M1930" s="655"/>
      <c r="N1930" s="1310"/>
      <c r="P1930" s="656"/>
      <c r="Q1930" s="657"/>
      <c r="R1930" s="704"/>
      <c r="S1930" s="3180"/>
    </row>
    <row r="1931" spans="7:19">
      <c r="G1931" s="1047"/>
      <c r="H1931" s="655"/>
      <c r="I1931" s="655"/>
      <c r="J1931" s="655"/>
      <c r="K1931" s="655"/>
      <c r="L1931" s="655"/>
      <c r="M1931" s="655"/>
      <c r="N1931" s="1310"/>
      <c r="P1931" s="656"/>
      <c r="Q1931" s="657"/>
      <c r="R1931" s="704"/>
      <c r="S1931" s="3180"/>
    </row>
    <row r="1932" spans="7:19">
      <c r="G1932" s="1047"/>
      <c r="H1932" s="655"/>
      <c r="I1932" s="655"/>
      <c r="J1932" s="655"/>
      <c r="K1932" s="655"/>
      <c r="L1932" s="655"/>
      <c r="M1932" s="655"/>
      <c r="N1932" s="1310"/>
      <c r="P1932" s="656"/>
      <c r="Q1932" s="657"/>
      <c r="R1932" s="704"/>
      <c r="S1932" s="3180"/>
    </row>
    <row r="1933" spans="7:19">
      <c r="G1933" s="1047"/>
      <c r="H1933" s="655"/>
      <c r="I1933" s="655"/>
      <c r="J1933" s="655"/>
      <c r="K1933" s="655"/>
      <c r="L1933" s="655"/>
      <c r="M1933" s="655"/>
      <c r="N1933" s="1310"/>
      <c r="P1933" s="656"/>
      <c r="Q1933" s="657"/>
      <c r="R1933" s="704"/>
      <c r="S1933" s="3180"/>
    </row>
    <row r="1934" spans="7:19">
      <c r="G1934" s="1047"/>
      <c r="H1934" s="655"/>
      <c r="I1934" s="655"/>
      <c r="J1934" s="655"/>
      <c r="K1934" s="655"/>
      <c r="L1934" s="655"/>
      <c r="M1934" s="655"/>
      <c r="N1934" s="1310"/>
      <c r="P1934" s="656"/>
      <c r="Q1934" s="657"/>
      <c r="R1934" s="704"/>
      <c r="S1934" s="3180"/>
    </row>
    <row r="1935" spans="7:19">
      <c r="G1935" s="1047"/>
      <c r="H1935" s="655"/>
      <c r="I1935" s="655"/>
      <c r="J1935" s="655"/>
      <c r="K1935" s="655"/>
      <c r="L1935" s="655"/>
      <c r="M1935" s="655"/>
      <c r="N1935" s="1310"/>
      <c r="P1935" s="656"/>
      <c r="Q1935" s="657"/>
      <c r="R1935" s="704"/>
      <c r="S1935" s="3180"/>
    </row>
    <row r="1936" spans="7:19">
      <c r="G1936" s="1047"/>
      <c r="H1936" s="655"/>
      <c r="I1936" s="655"/>
      <c r="J1936" s="655"/>
      <c r="K1936" s="655"/>
      <c r="L1936" s="655"/>
      <c r="M1936" s="655"/>
      <c r="N1936" s="1310"/>
      <c r="P1936" s="656"/>
      <c r="Q1936" s="657"/>
      <c r="R1936" s="704"/>
      <c r="S1936" s="3180"/>
    </row>
    <row r="1937" spans="19:19">
      <c r="S1937" s="3209"/>
    </row>
    <row r="1938" spans="19:19">
      <c r="S1938" s="3209"/>
    </row>
    <row r="1939" spans="19:19">
      <c r="S1939" s="3209"/>
    </row>
    <row r="1940" spans="19:19">
      <c r="S1940" s="3209"/>
    </row>
    <row r="1941" spans="19:19">
      <c r="S1941" s="3209"/>
    </row>
    <row r="1942" spans="19:19">
      <c r="S1942" s="3209"/>
    </row>
    <row r="1943" spans="19:19">
      <c r="S1943" s="3209"/>
    </row>
    <row r="1944" spans="19:19">
      <c r="S1944" s="3209"/>
    </row>
    <row r="1945" spans="19:19">
      <c r="S1945" s="3209"/>
    </row>
    <row r="1946" spans="19:19">
      <c r="S1946" s="3209"/>
    </row>
    <row r="1947" spans="19:19">
      <c r="S1947" s="3209"/>
    </row>
    <row r="1948" spans="19:19">
      <c r="S1948" s="3209"/>
    </row>
    <row r="1949" spans="19:19">
      <c r="S1949" s="3209"/>
    </row>
    <row r="1950" spans="19:19">
      <c r="S1950" s="3209"/>
    </row>
    <row r="1951" spans="19:19">
      <c r="S1951" s="3209"/>
    </row>
    <row r="1952" spans="19:19">
      <c r="S1952" s="3209"/>
    </row>
    <row r="1953" spans="19:19">
      <c r="S1953" s="3209"/>
    </row>
    <row r="1954" spans="19:19">
      <c r="S1954" s="3209"/>
    </row>
    <row r="1955" spans="19:19">
      <c r="S1955" s="3209"/>
    </row>
    <row r="1956" spans="19:19">
      <c r="S1956" s="3209"/>
    </row>
    <row r="1957" spans="19:19">
      <c r="S1957" s="3209"/>
    </row>
    <row r="1958" spans="19:19">
      <c r="S1958" s="3209"/>
    </row>
    <row r="1959" spans="19:19">
      <c r="S1959" s="3209"/>
    </row>
    <row r="1960" spans="19:19">
      <c r="S1960" s="3209"/>
    </row>
    <row r="1961" spans="19:19">
      <c r="S1961" s="3209"/>
    </row>
    <row r="1962" spans="19:19">
      <c r="S1962" s="3209"/>
    </row>
    <row r="1963" spans="19:19">
      <c r="S1963" s="3209"/>
    </row>
    <row r="1964" spans="19:19">
      <c r="S1964" s="3209"/>
    </row>
    <row r="1965" spans="19:19">
      <c r="S1965" s="3209"/>
    </row>
    <row r="1966" spans="19:19">
      <c r="S1966" s="3209"/>
    </row>
    <row r="1967" spans="19:19">
      <c r="S1967" s="3209"/>
    </row>
    <row r="1968" spans="19:19">
      <c r="S1968" s="3209"/>
    </row>
    <row r="1969" spans="19:19">
      <c r="S1969" s="3209"/>
    </row>
    <row r="1970" spans="19:19">
      <c r="S1970" s="3209"/>
    </row>
    <row r="1971" spans="19:19">
      <c r="S1971" s="3209"/>
    </row>
    <row r="1972" spans="19:19">
      <c r="S1972" s="3209"/>
    </row>
    <row r="1973" spans="19:19">
      <c r="S1973" s="3209"/>
    </row>
    <row r="1974" spans="19:19">
      <c r="S1974" s="3209"/>
    </row>
    <row r="1975" spans="19:19">
      <c r="S1975" s="3209"/>
    </row>
    <row r="1976" spans="19:19">
      <c r="S1976" s="3209"/>
    </row>
    <row r="1977" spans="19:19">
      <c r="S1977" s="3209"/>
    </row>
    <row r="1978" spans="19:19">
      <c r="S1978" s="3209"/>
    </row>
    <row r="1979" spans="19:19">
      <c r="S1979" s="3209"/>
    </row>
    <row r="1980" spans="19:19">
      <c r="S1980" s="3209"/>
    </row>
    <row r="1981" spans="19:19">
      <c r="S1981" s="3209"/>
    </row>
    <row r="1982" spans="19:19">
      <c r="S1982" s="3209"/>
    </row>
    <row r="1983" spans="19:19">
      <c r="S1983" s="3209"/>
    </row>
    <row r="1984" spans="19:19">
      <c r="S1984" s="3209"/>
    </row>
    <row r="1985" spans="19:19">
      <c r="S1985" s="3209"/>
    </row>
    <row r="1986" spans="19:19">
      <c r="S1986" s="3209"/>
    </row>
    <row r="1987" spans="19:19">
      <c r="S1987" s="3209"/>
    </row>
    <row r="1988" spans="19:19">
      <c r="S1988" s="3209"/>
    </row>
    <row r="1989" spans="19:19">
      <c r="S1989" s="3209"/>
    </row>
    <row r="1990" spans="19:19">
      <c r="S1990" s="3209"/>
    </row>
    <row r="1991" spans="19:19">
      <c r="S1991" s="3209"/>
    </row>
    <row r="1992" spans="19:19">
      <c r="S1992" s="3209"/>
    </row>
    <row r="1993" spans="19:19">
      <c r="S1993" s="3209"/>
    </row>
    <row r="1994" spans="19:19">
      <c r="S1994" s="3209"/>
    </row>
    <row r="1995" spans="19:19">
      <c r="S1995" s="3209"/>
    </row>
    <row r="1996" spans="19:19">
      <c r="S1996" s="3209"/>
    </row>
    <row r="1997" spans="19:19">
      <c r="S1997" s="3209"/>
    </row>
    <row r="1998" spans="19:19">
      <c r="S1998" s="3209"/>
    </row>
    <row r="1999" spans="19:19">
      <c r="S1999" s="3209"/>
    </row>
    <row r="2000" spans="19:19">
      <c r="S2000" s="3209"/>
    </row>
    <row r="2001" spans="19:19">
      <c r="S2001" s="3209"/>
    </row>
    <row r="2002" spans="19:19">
      <c r="S2002" s="3209"/>
    </row>
    <row r="2003" spans="19:19">
      <c r="S2003" s="3209"/>
    </row>
    <row r="2004" spans="19:19">
      <c r="S2004" s="3209"/>
    </row>
    <row r="2005" spans="19:19">
      <c r="S2005" s="3209"/>
    </row>
    <row r="2006" spans="19:19">
      <c r="S2006" s="3209"/>
    </row>
    <row r="2007" spans="19:19">
      <c r="S2007" s="3209"/>
    </row>
    <row r="2008" spans="19:19">
      <c r="S2008" s="3209"/>
    </row>
    <row r="2009" spans="19:19">
      <c r="S2009" s="3209"/>
    </row>
    <row r="2010" spans="19:19">
      <c r="S2010" s="3209"/>
    </row>
    <row r="2011" spans="19:19">
      <c r="S2011" s="3209"/>
    </row>
    <row r="2012" spans="19:19">
      <c r="S2012" s="3209"/>
    </row>
    <row r="2013" spans="19:19">
      <c r="S2013" s="3209"/>
    </row>
    <row r="2014" spans="19:19">
      <c r="S2014" s="3209"/>
    </row>
    <row r="2015" spans="19:19">
      <c r="S2015" s="3209"/>
    </row>
    <row r="2016" spans="19:19">
      <c r="S2016" s="3209"/>
    </row>
    <row r="2017" spans="19:19">
      <c r="S2017" s="3209"/>
    </row>
    <row r="2018" spans="19:19">
      <c r="S2018" s="3209"/>
    </row>
    <row r="2019" spans="19:19">
      <c r="S2019" s="3209"/>
    </row>
    <row r="2020" spans="19:19">
      <c r="S2020" s="3209"/>
    </row>
    <row r="2021" spans="19:19">
      <c r="S2021" s="3209"/>
    </row>
    <row r="2022" spans="19:19">
      <c r="S2022" s="3209"/>
    </row>
    <row r="2023" spans="19:19">
      <c r="S2023" s="3209"/>
    </row>
    <row r="2024" spans="19:19">
      <c r="S2024" s="3209"/>
    </row>
    <row r="2025" spans="19:19">
      <c r="S2025" s="3209"/>
    </row>
    <row r="2026" spans="19:19">
      <c r="S2026" s="3209"/>
    </row>
    <row r="2027" spans="19:19">
      <c r="S2027" s="3209"/>
    </row>
    <row r="2028" spans="19:19">
      <c r="S2028" s="3209"/>
    </row>
    <row r="2029" spans="19:19">
      <c r="S2029" s="3209"/>
    </row>
    <row r="2030" spans="19:19">
      <c r="S2030" s="3209"/>
    </row>
    <row r="2031" spans="19:19">
      <c r="S2031" s="3209"/>
    </row>
    <row r="2032" spans="19:19">
      <c r="S2032" s="3209"/>
    </row>
    <row r="2033" spans="19:19">
      <c r="S2033" s="3209"/>
    </row>
    <row r="2034" spans="19:19">
      <c r="S2034" s="3209"/>
    </row>
    <row r="2035" spans="19:19">
      <c r="S2035" s="3209"/>
    </row>
    <row r="2036" spans="19:19">
      <c r="S2036" s="3209"/>
    </row>
    <row r="2037" spans="19:19">
      <c r="S2037" s="3209"/>
    </row>
    <row r="2038" spans="19:19">
      <c r="S2038" s="3209"/>
    </row>
    <row r="2039" spans="19:19">
      <c r="S2039" s="3209"/>
    </row>
    <row r="2040" spans="19:19">
      <c r="S2040" s="3209"/>
    </row>
    <row r="2041" spans="19:19">
      <c r="S2041" s="3209"/>
    </row>
    <row r="2042" spans="19:19">
      <c r="S2042" s="3209"/>
    </row>
    <row r="2043" spans="19:19">
      <c r="S2043" s="3209"/>
    </row>
    <row r="2044" spans="19:19">
      <c r="S2044" s="3209"/>
    </row>
    <row r="2045" spans="19:19">
      <c r="S2045" s="3209"/>
    </row>
    <row r="2046" spans="19:19">
      <c r="S2046" s="3209"/>
    </row>
    <row r="2047" spans="19:19">
      <c r="S2047" s="3209"/>
    </row>
    <row r="2048" spans="19:19">
      <c r="S2048" s="3209"/>
    </row>
    <row r="2049" spans="19:19">
      <c r="S2049" s="3209"/>
    </row>
    <row r="2050" spans="19:19">
      <c r="S2050" s="3209"/>
    </row>
    <row r="2051" spans="19:19">
      <c r="S2051" s="3209"/>
    </row>
    <row r="2052" spans="19:19">
      <c r="S2052" s="3209"/>
    </row>
    <row r="2053" spans="19:19">
      <c r="S2053" s="3209"/>
    </row>
    <row r="2054" spans="19:19">
      <c r="S2054" s="3209"/>
    </row>
    <row r="2055" spans="19:19">
      <c r="S2055" s="3209"/>
    </row>
    <row r="2056" spans="19:19">
      <c r="S2056" s="3209"/>
    </row>
    <row r="2057" spans="19:19">
      <c r="S2057" s="3209"/>
    </row>
    <row r="2058" spans="19:19">
      <c r="S2058" s="3209"/>
    </row>
    <row r="2059" spans="19:19">
      <c r="S2059" s="3209"/>
    </row>
    <row r="2060" spans="19:19">
      <c r="S2060" s="3209"/>
    </row>
    <row r="2061" spans="19:19">
      <c r="S2061" s="3209"/>
    </row>
    <row r="2062" spans="19:19">
      <c r="S2062" s="3209"/>
    </row>
    <row r="2063" spans="19:19">
      <c r="S2063" s="3209"/>
    </row>
    <row r="2064" spans="19:19">
      <c r="S2064" s="3209"/>
    </row>
    <row r="2065" spans="19:19">
      <c r="S2065" s="3209"/>
    </row>
    <row r="2066" spans="19:19">
      <c r="S2066" s="3209"/>
    </row>
    <row r="2067" spans="19:19">
      <c r="S2067" s="3209"/>
    </row>
    <row r="2068" spans="19:19">
      <c r="S2068" s="3209"/>
    </row>
    <row r="2069" spans="19:19">
      <c r="S2069" s="3209"/>
    </row>
    <row r="2070" spans="19:19">
      <c r="S2070" s="3209"/>
    </row>
    <row r="2071" spans="19:19">
      <c r="S2071" s="3209"/>
    </row>
    <row r="2072" spans="19:19">
      <c r="S2072" s="3209"/>
    </row>
    <row r="2073" spans="19:19">
      <c r="S2073" s="3209"/>
    </row>
    <row r="2074" spans="19:19">
      <c r="S2074" s="3209"/>
    </row>
    <row r="2075" spans="19:19">
      <c r="S2075" s="3209"/>
    </row>
    <row r="2076" spans="19:19">
      <c r="S2076" s="3209"/>
    </row>
    <row r="2077" spans="19:19">
      <c r="S2077" s="3209"/>
    </row>
    <row r="2078" spans="19:19">
      <c r="S2078" s="3209"/>
    </row>
    <row r="2079" spans="19:19">
      <c r="S2079" s="3209"/>
    </row>
    <row r="2080" spans="19:19">
      <c r="S2080" s="3209"/>
    </row>
    <row r="2081" spans="19:19">
      <c r="S2081" s="3209"/>
    </row>
    <row r="2082" spans="19:19">
      <c r="S2082" s="3209"/>
    </row>
    <row r="2083" spans="19:19">
      <c r="S2083" s="3209"/>
    </row>
    <row r="2084" spans="19:19">
      <c r="S2084" s="3209"/>
    </row>
    <row r="2085" spans="19:19">
      <c r="S2085" s="3209"/>
    </row>
    <row r="2086" spans="19:19">
      <c r="S2086" s="3209"/>
    </row>
    <row r="2087" spans="19:19">
      <c r="S2087" s="3209"/>
    </row>
    <row r="2088" spans="19:19">
      <c r="S2088" s="3209"/>
    </row>
    <row r="2089" spans="19:19">
      <c r="S2089" s="3209"/>
    </row>
    <row r="2090" spans="19:19">
      <c r="S2090" s="3209"/>
    </row>
    <row r="2091" spans="19:19">
      <c r="S2091" s="3209"/>
    </row>
    <row r="2092" spans="19:19">
      <c r="S2092" s="3209"/>
    </row>
    <row r="2093" spans="19:19">
      <c r="S2093" s="3209"/>
    </row>
    <row r="2094" spans="19:19">
      <c r="S2094" s="3209"/>
    </row>
    <row r="2095" spans="19:19">
      <c r="S2095" s="3209"/>
    </row>
    <row r="2096" spans="19:19">
      <c r="S2096" s="3209"/>
    </row>
    <row r="2097" spans="19:19">
      <c r="S2097" s="3209"/>
    </row>
    <row r="2098" spans="19:19">
      <c r="S2098" s="3209"/>
    </row>
    <row r="2099" spans="19:19">
      <c r="S2099" s="3209"/>
    </row>
    <row r="2100" spans="19:19">
      <c r="S2100" s="3209"/>
    </row>
    <row r="2101" spans="19:19">
      <c r="S2101" s="3209"/>
    </row>
    <row r="2102" spans="19:19">
      <c r="S2102" s="3209"/>
    </row>
    <row r="2103" spans="19:19">
      <c r="S2103" s="3209"/>
    </row>
    <row r="2104" spans="19:19">
      <c r="S2104" s="3209"/>
    </row>
    <row r="2105" spans="19:19">
      <c r="S2105" s="3209"/>
    </row>
    <row r="2106" spans="19:19">
      <c r="S2106" s="3209"/>
    </row>
    <row r="2107" spans="19:19">
      <c r="S2107" s="3209"/>
    </row>
    <row r="2108" spans="19:19">
      <c r="S2108" s="3209"/>
    </row>
    <row r="2109" spans="19:19">
      <c r="S2109" s="3209"/>
    </row>
    <row r="2110" spans="19:19">
      <c r="S2110" s="3209"/>
    </row>
    <row r="2111" spans="19:19">
      <c r="S2111" s="3209"/>
    </row>
    <row r="2112" spans="19:19">
      <c r="S2112" s="3209"/>
    </row>
    <row r="2113" spans="19:19">
      <c r="S2113" s="3209"/>
    </row>
    <row r="2114" spans="19:19">
      <c r="S2114" s="3209"/>
    </row>
    <row r="2115" spans="19:19">
      <c r="S2115" s="3209"/>
    </row>
    <row r="2116" spans="19:19">
      <c r="S2116" s="3209"/>
    </row>
    <row r="2117" spans="19:19">
      <c r="S2117" s="3209"/>
    </row>
    <row r="2118" spans="19:19">
      <c r="S2118" s="3209"/>
    </row>
    <row r="2119" spans="19:19">
      <c r="S2119" s="3209"/>
    </row>
    <row r="2120" spans="19:19">
      <c r="S2120" s="3209"/>
    </row>
    <row r="2121" spans="19:19">
      <c r="S2121" s="3209"/>
    </row>
    <row r="2122" spans="19:19">
      <c r="S2122" s="3209"/>
    </row>
    <row r="2123" spans="19:19">
      <c r="S2123" s="3209"/>
    </row>
    <row r="2124" spans="19:19">
      <c r="S2124" s="3209"/>
    </row>
    <row r="2125" spans="19:19">
      <c r="S2125" s="3209"/>
    </row>
    <row r="2126" spans="19:19">
      <c r="S2126" s="3209"/>
    </row>
    <row r="2127" spans="19:19">
      <c r="S2127" s="3209"/>
    </row>
    <row r="2128" spans="19:19">
      <c r="S2128" s="3209"/>
    </row>
    <row r="2129" spans="19:19">
      <c r="S2129" s="3209"/>
    </row>
    <row r="2130" spans="19:19">
      <c r="S2130" s="3209"/>
    </row>
    <row r="2131" spans="19:19">
      <c r="S2131" s="3209"/>
    </row>
    <row r="2132" spans="19:19">
      <c r="S2132" s="3209"/>
    </row>
    <row r="2133" spans="19:19">
      <c r="S2133" s="3209"/>
    </row>
    <row r="2134" spans="19:19">
      <c r="S2134" s="3209"/>
    </row>
    <row r="2135" spans="19:19">
      <c r="S2135" s="3209"/>
    </row>
    <row r="2136" spans="19:19">
      <c r="S2136" s="3209"/>
    </row>
    <row r="2137" spans="19:19">
      <c r="S2137" s="3209"/>
    </row>
    <row r="2138" spans="19:19">
      <c r="S2138" s="3209"/>
    </row>
    <row r="2139" spans="19:19">
      <c r="S2139" s="3209"/>
    </row>
    <row r="2140" spans="19:19">
      <c r="S2140" s="3209"/>
    </row>
    <row r="2141" spans="19:19">
      <c r="S2141" s="3209"/>
    </row>
    <row r="2142" spans="19:19">
      <c r="S2142" s="3209"/>
    </row>
    <row r="2143" spans="19:19">
      <c r="S2143" s="3209"/>
    </row>
    <row r="2144" spans="19:19">
      <c r="S2144" s="3209"/>
    </row>
    <row r="2145" spans="19:19">
      <c r="S2145" s="3209"/>
    </row>
    <row r="2146" spans="19:19">
      <c r="S2146" s="3209"/>
    </row>
    <row r="2147" spans="19:19">
      <c r="S2147" s="3209"/>
    </row>
    <row r="2148" spans="19:19">
      <c r="S2148" s="3209"/>
    </row>
    <row r="2149" spans="19:19">
      <c r="S2149" s="3209"/>
    </row>
    <row r="2150" spans="19:19">
      <c r="S2150" s="3209"/>
    </row>
    <row r="2151" spans="19:19">
      <c r="S2151" s="3209"/>
    </row>
    <row r="2152" spans="19:19">
      <c r="S2152" s="3209"/>
    </row>
    <row r="2153" spans="19:19">
      <c r="S2153" s="3209"/>
    </row>
    <row r="2154" spans="19:19">
      <c r="S2154" s="3209"/>
    </row>
    <row r="2155" spans="19:19">
      <c r="S2155" s="3209"/>
    </row>
    <row r="2156" spans="19:19">
      <c r="S2156" s="3209"/>
    </row>
    <row r="2157" spans="19:19">
      <c r="S2157" s="3209"/>
    </row>
    <row r="2158" spans="19:19">
      <c r="S2158" s="3209"/>
    </row>
    <row r="2159" spans="19:19">
      <c r="S2159" s="3209"/>
    </row>
    <row r="2160" spans="19:19">
      <c r="S2160" s="3209"/>
    </row>
    <row r="2161" spans="19:19">
      <c r="S2161" s="3209"/>
    </row>
    <row r="2162" spans="19:19">
      <c r="S2162" s="3209"/>
    </row>
    <row r="2163" spans="19:19">
      <c r="S2163" s="3209"/>
    </row>
    <row r="2164" spans="19:19">
      <c r="S2164" s="3209"/>
    </row>
    <row r="2165" spans="19:19">
      <c r="S2165" s="3209"/>
    </row>
    <row r="2166" spans="19:19">
      <c r="S2166" s="3209"/>
    </row>
    <row r="2167" spans="19:19">
      <c r="S2167" s="3209"/>
    </row>
    <row r="2168" spans="19:19">
      <c r="S2168" s="3209"/>
    </row>
    <row r="2169" spans="19:19">
      <c r="S2169" s="3209"/>
    </row>
    <row r="2170" spans="19:19">
      <c r="S2170" s="3209"/>
    </row>
    <row r="2171" spans="19:19">
      <c r="S2171" s="3209"/>
    </row>
    <row r="2172" spans="19:19">
      <c r="S2172" s="3209"/>
    </row>
    <row r="2173" spans="19:19">
      <c r="S2173" s="3209"/>
    </row>
    <row r="2174" spans="19:19">
      <c r="S2174" s="3209"/>
    </row>
    <row r="2175" spans="19:19">
      <c r="S2175" s="3209"/>
    </row>
    <row r="2176" spans="19:19">
      <c r="S2176" s="3209"/>
    </row>
    <row r="2177" spans="19:19">
      <c r="S2177" s="3209"/>
    </row>
    <row r="2178" spans="19:19">
      <c r="S2178" s="3209"/>
    </row>
    <row r="2179" spans="19:19">
      <c r="S2179" s="3209"/>
    </row>
    <row r="2180" spans="19:19">
      <c r="S2180" s="3209"/>
    </row>
    <row r="2181" spans="19:19">
      <c r="S2181" s="3209"/>
    </row>
    <row r="2182" spans="19:19">
      <c r="S2182" s="3209"/>
    </row>
    <row r="2183" spans="19:19">
      <c r="S2183" s="3209"/>
    </row>
    <row r="2184" spans="19:19">
      <c r="S2184" s="3209"/>
    </row>
    <row r="2185" spans="19:19">
      <c r="S2185" s="3209"/>
    </row>
    <row r="2186" spans="19:19">
      <c r="S2186" s="3209"/>
    </row>
    <row r="2187" spans="19:19">
      <c r="S2187" s="3209"/>
    </row>
    <row r="2188" spans="19:19">
      <c r="S2188" s="3209"/>
    </row>
    <row r="2189" spans="19:19">
      <c r="S2189" s="3209"/>
    </row>
    <row r="2190" spans="19:19">
      <c r="S2190" s="3209"/>
    </row>
    <row r="2191" spans="19:19">
      <c r="S2191" s="3209"/>
    </row>
    <row r="2192" spans="19:19">
      <c r="S2192" s="3209"/>
    </row>
    <row r="2193" spans="19:19">
      <c r="S2193" s="3209"/>
    </row>
    <row r="2194" spans="19:19">
      <c r="S2194" s="3209"/>
    </row>
    <row r="2195" spans="19:19">
      <c r="S2195" s="3209"/>
    </row>
    <row r="2196" spans="19:19">
      <c r="S2196" s="3209"/>
    </row>
    <row r="2197" spans="19:19">
      <c r="S2197" s="3209"/>
    </row>
    <row r="2198" spans="19:19">
      <c r="S2198" s="3209"/>
    </row>
    <row r="2199" spans="19:19">
      <c r="S2199" s="3209"/>
    </row>
    <row r="2200" spans="19:19">
      <c r="S2200" s="3209"/>
    </row>
    <row r="2201" spans="19:19">
      <c r="S2201" s="3209"/>
    </row>
    <row r="2202" spans="19:19">
      <c r="S2202" s="3209"/>
    </row>
    <row r="2203" spans="19:19">
      <c r="S2203" s="3209"/>
    </row>
    <row r="2204" spans="19:19">
      <c r="S2204" s="3209"/>
    </row>
    <row r="2205" spans="19:19">
      <c r="S2205" s="3209"/>
    </row>
    <row r="2206" spans="19:19">
      <c r="S2206" s="3209"/>
    </row>
    <row r="2207" spans="19:19">
      <c r="S2207" s="3209"/>
    </row>
    <row r="2208" spans="19:19">
      <c r="S2208" s="3209"/>
    </row>
    <row r="2209" spans="19:19">
      <c r="S2209" s="3209"/>
    </row>
    <row r="2210" spans="19:19">
      <c r="S2210" s="3209"/>
    </row>
    <row r="2211" spans="19:19">
      <c r="S2211" s="3209"/>
    </row>
    <row r="2212" spans="19:19">
      <c r="S2212" s="3209"/>
    </row>
    <row r="2213" spans="19:19">
      <c r="S2213" s="3209"/>
    </row>
    <row r="2214" spans="19:19">
      <c r="S2214" s="3209"/>
    </row>
    <row r="2215" spans="19:19">
      <c r="S2215" s="3209"/>
    </row>
    <row r="2216" spans="19:19">
      <c r="S2216" s="3209"/>
    </row>
    <row r="2217" spans="19:19">
      <c r="S2217" s="3209"/>
    </row>
    <row r="2218" spans="19:19">
      <c r="S2218" s="3209"/>
    </row>
    <row r="2219" spans="19:19">
      <c r="S2219" s="3209"/>
    </row>
    <row r="2220" spans="19:19">
      <c r="S2220" s="3209"/>
    </row>
    <row r="2221" spans="19:19">
      <c r="S2221" s="3209"/>
    </row>
    <row r="2222" spans="19:19">
      <c r="S2222" s="3209"/>
    </row>
    <row r="2223" spans="19:19">
      <c r="S2223" s="3209"/>
    </row>
    <row r="2224" spans="19:19">
      <c r="S2224" s="3209"/>
    </row>
    <row r="2225" spans="19:19">
      <c r="S2225" s="3209"/>
    </row>
    <row r="2226" spans="19:19">
      <c r="S2226" s="3209"/>
    </row>
    <row r="2227" spans="19:19">
      <c r="S2227" s="3209"/>
    </row>
    <row r="2228" spans="19:19">
      <c r="S2228" s="3209"/>
    </row>
    <row r="2229" spans="19:19">
      <c r="S2229" s="3209"/>
    </row>
    <row r="2230" spans="19:19">
      <c r="S2230" s="3209"/>
    </row>
    <row r="2231" spans="19:19">
      <c r="S2231" s="3209"/>
    </row>
    <row r="2232" spans="19:19">
      <c r="S2232" s="3209"/>
    </row>
    <row r="2233" spans="19:19">
      <c r="S2233" s="3209"/>
    </row>
    <row r="2234" spans="19:19">
      <c r="S2234" s="3209"/>
    </row>
    <row r="2235" spans="19:19">
      <c r="S2235" s="3209"/>
    </row>
    <row r="2236" spans="19:19">
      <c r="S2236" s="3209"/>
    </row>
    <row r="2237" spans="19:19">
      <c r="S2237" s="3209"/>
    </row>
    <row r="2238" spans="19:19">
      <c r="S2238" s="3209"/>
    </row>
    <row r="2239" spans="19:19">
      <c r="S2239" s="3209"/>
    </row>
    <row r="2240" spans="19:19">
      <c r="S2240" s="3209"/>
    </row>
    <row r="2241" spans="19:19">
      <c r="S2241" s="3209"/>
    </row>
    <row r="2242" spans="19:19">
      <c r="S2242" s="3209"/>
    </row>
    <row r="2243" spans="19:19">
      <c r="S2243" s="3209"/>
    </row>
    <row r="2244" spans="19:19">
      <c r="S2244" s="3209"/>
    </row>
    <row r="2245" spans="19:19">
      <c r="S2245" s="3209"/>
    </row>
    <row r="2246" spans="19:19">
      <c r="S2246" s="3209"/>
    </row>
    <row r="2247" spans="19:19">
      <c r="S2247" s="3209"/>
    </row>
    <row r="2248" spans="19:19">
      <c r="S2248" s="3209"/>
    </row>
    <row r="2249" spans="19:19">
      <c r="S2249" s="3209"/>
    </row>
    <row r="2250" spans="19:19">
      <c r="S2250" s="3209"/>
    </row>
    <row r="2251" spans="19:19">
      <c r="S2251" s="3209"/>
    </row>
    <row r="2252" spans="19:19">
      <c r="S2252" s="3209"/>
    </row>
    <row r="2253" spans="19:19">
      <c r="S2253" s="3209"/>
    </row>
    <row r="2254" spans="19:19">
      <c r="S2254" s="3209"/>
    </row>
    <row r="2255" spans="19:19">
      <c r="S2255" s="3209"/>
    </row>
    <row r="2256" spans="19:19">
      <c r="S2256" s="3209"/>
    </row>
    <row r="2257" spans="19:19">
      <c r="S2257" s="3209"/>
    </row>
    <row r="2258" spans="19:19">
      <c r="S2258" s="3209"/>
    </row>
    <row r="2259" spans="19:19">
      <c r="S2259" s="3209"/>
    </row>
    <row r="2260" spans="19:19">
      <c r="S2260" s="3209"/>
    </row>
    <row r="2261" spans="19:19">
      <c r="S2261" s="3209"/>
    </row>
    <row r="2262" spans="19:19">
      <c r="S2262" s="3209"/>
    </row>
    <row r="2263" spans="19:19">
      <c r="S2263" s="3209"/>
    </row>
    <row r="2264" spans="19:19">
      <c r="S2264" s="3209"/>
    </row>
    <row r="2265" spans="19:19">
      <c r="S2265" s="3209"/>
    </row>
    <row r="2266" spans="19:19">
      <c r="S2266" s="3209"/>
    </row>
    <row r="2267" spans="19:19">
      <c r="S2267" s="3209"/>
    </row>
    <row r="2268" spans="19:19">
      <c r="S2268" s="3209"/>
    </row>
    <row r="2269" spans="19:19">
      <c r="S2269" s="3209"/>
    </row>
    <row r="2270" spans="19:19">
      <c r="S2270" s="3209"/>
    </row>
    <row r="2271" spans="19:19">
      <c r="S2271" s="3209"/>
    </row>
    <row r="2272" spans="19:19">
      <c r="S2272" s="3209"/>
    </row>
    <row r="2273" spans="19:19">
      <c r="S2273" s="3209"/>
    </row>
    <row r="2274" spans="19:19">
      <c r="S2274" s="3209"/>
    </row>
    <row r="2275" spans="19:19">
      <c r="S2275" s="3209"/>
    </row>
    <row r="2276" spans="19:19">
      <c r="S2276" s="3209"/>
    </row>
    <row r="2277" spans="19:19">
      <c r="S2277" s="3209"/>
    </row>
    <row r="2278" spans="19:19">
      <c r="S2278" s="3209"/>
    </row>
    <row r="2279" spans="19:19">
      <c r="S2279" s="3209"/>
    </row>
    <row r="2280" spans="19:19">
      <c r="S2280" s="3209"/>
    </row>
    <row r="2281" spans="19:19">
      <c r="S2281" s="3209"/>
    </row>
    <row r="2282" spans="19:19">
      <c r="S2282" s="3209"/>
    </row>
    <row r="2283" spans="19:19">
      <c r="S2283" s="3209"/>
    </row>
    <row r="2284" spans="19:19">
      <c r="S2284" s="3209"/>
    </row>
    <row r="2285" spans="19:19">
      <c r="S2285" s="3209"/>
    </row>
    <row r="2286" spans="19:19">
      <c r="S2286" s="3209"/>
    </row>
    <row r="2287" spans="19:19">
      <c r="S2287" s="3209"/>
    </row>
    <row r="2288" spans="19:19">
      <c r="S2288" s="3209"/>
    </row>
    <row r="2289" spans="19:19">
      <c r="S2289" s="3209"/>
    </row>
    <row r="2290" spans="19:19">
      <c r="S2290" s="3209"/>
    </row>
    <row r="2291" spans="19:19">
      <c r="S2291" s="3209"/>
    </row>
    <row r="2292" spans="19:19">
      <c r="S2292" s="3209"/>
    </row>
    <row r="2293" spans="19:19">
      <c r="S2293" s="3209"/>
    </row>
    <row r="2294" spans="19:19">
      <c r="S2294" s="3209"/>
    </row>
    <row r="2295" spans="19:19">
      <c r="S2295" s="3209"/>
    </row>
    <row r="2296" spans="19:19">
      <c r="S2296" s="3209"/>
    </row>
    <row r="2297" spans="19:19">
      <c r="S2297" s="3209"/>
    </row>
    <row r="2298" spans="19:19">
      <c r="S2298" s="3209"/>
    </row>
    <row r="2299" spans="19:19">
      <c r="S2299" s="3209"/>
    </row>
    <row r="2300" spans="19:19">
      <c r="S2300" s="3209"/>
    </row>
    <row r="2301" spans="19:19">
      <c r="S2301" s="3209"/>
    </row>
    <row r="2302" spans="19:19">
      <c r="S2302" s="3209"/>
    </row>
    <row r="2303" spans="19:19">
      <c r="S2303" s="3209"/>
    </row>
    <row r="2304" spans="19:19">
      <c r="S2304" s="3209"/>
    </row>
    <row r="2305" spans="19:19">
      <c r="S2305" s="3209"/>
    </row>
    <row r="2306" spans="19:19">
      <c r="S2306" s="3209"/>
    </row>
    <row r="2307" spans="19:19">
      <c r="S2307" s="3209"/>
    </row>
    <row r="2308" spans="19:19">
      <c r="S2308" s="3209"/>
    </row>
    <row r="2309" spans="19:19">
      <c r="S2309" s="3209"/>
    </row>
    <row r="2310" spans="19:19">
      <c r="S2310" s="3209"/>
    </row>
    <row r="2311" spans="19:19">
      <c r="S2311" s="3209"/>
    </row>
    <row r="2312" spans="19:19">
      <c r="S2312" s="3209"/>
    </row>
    <row r="2313" spans="19:19">
      <c r="S2313" s="3209"/>
    </row>
    <row r="2314" spans="19:19">
      <c r="S2314" s="3209"/>
    </row>
    <row r="2315" spans="19:19">
      <c r="S2315" s="3209"/>
    </row>
    <row r="2316" spans="19:19">
      <c r="S2316" s="3209"/>
    </row>
    <row r="2317" spans="19:19">
      <c r="S2317" s="3209"/>
    </row>
    <row r="2318" spans="19:19">
      <c r="S2318" s="3209"/>
    </row>
    <row r="2319" spans="19:19">
      <c r="S2319" s="3209"/>
    </row>
    <row r="2320" spans="19:19">
      <c r="S2320" s="3209"/>
    </row>
    <row r="2321" spans="19:19">
      <c r="S2321" s="3209"/>
    </row>
    <row r="2322" spans="19:19">
      <c r="S2322" s="3209"/>
    </row>
    <row r="2323" spans="19:19">
      <c r="S2323" s="3209"/>
    </row>
    <row r="2324" spans="19:19">
      <c r="S2324" s="3209"/>
    </row>
    <row r="2325" spans="19:19">
      <c r="S2325" s="3209"/>
    </row>
    <row r="2326" spans="19:19">
      <c r="S2326" s="3209"/>
    </row>
    <row r="2327" spans="19:19">
      <c r="S2327" s="3209"/>
    </row>
    <row r="2328" spans="19:19">
      <c r="S2328" s="3209"/>
    </row>
    <row r="2329" spans="19:19">
      <c r="S2329" s="3209"/>
    </row>
    <row r="2330" spans="19:19">
      <c r="S2330" s="3209"/>
    </row>
    <row r="2331" spans="19:19">
      <c r="S2331" s="3209"/>
    </row>
    <row r="2332" spans="19:19">
      <c r="S2332" s="3209"/>
    </row>
    <row r="2333" spans="19:19">
      <c r="S2333" s="3209"/>
    </row>
    <row r="2334" spans="19:19">
      <c r="S2334" s="3209"/>
    </row>
    <row r="2335" spans="19:19">
      <c r="S2335" s="3209"/>
    </row>
    <row r="2336" spans="19:19">
      <c r="S2336" s="3209"/>
    </row>
    <row r="2337" spans="19:19">
      <c r="S2337" s="3209"/>
    </row>
    <row r="2338" spans="19:19">
      <c r="S2338" s="3209"/>
    </row>
    <row r="2339" spans="19:19">
      <c r="S2339" s="3209"/>
    </row>
    <row r="2340" spans="19:19">
      <c r="S2340" s="3209"/>
    </row>
    <row r="2341" spans="19:19">
      <c r="S2341" s="3209"/>
    </row>
    <row r="2342" spans="19:19">
      <c r="S2342" s="3209"/>
    </row>
    <row r="2343" spans="19:19">
      <c r="S2343" s="3209"/>
    </row>
    <row r="2344" spans="19:19">
      <c r="S2344" s="3209"/>
    </row>
    <row r="2345" spans="19:19">
      <c r="S2345" s="3209"/>
    </row>
    <row r="2346" spans="19:19">
      <c r="S2346" s="3209"/>
    </row>
    <row r="2347" spans="19:19">
      <c r="S2347" s="3209"/>
    </row>
    <row r="2348" spans="19:19">
      <c r="S2348" s="3209"/>
    </row>
    <row r="2349" spans="19:19">
      <c r="S2349" s="3209"/>
    </row>
    <row r="2350" spans="19:19">
      <c r="S2350" s="3209"/>
    </row>
    <row r="2351" spans="19:19">
      <c r="S2351" s="3209"/>
    </row>
    <row r="2352" spans="19:19">
      <c r="S2352" s="3209"/>
    </row>
    <row r="2353" spans="19:19">
      <c r="S2353" s="3209"/>
    </row>
    <row r="2354" spans="19:19">
      <c r="S2354" s="3209"/>
    </row>
    <row r="2355" spans="19:19">
      <c r="S2355" s="3209"/>
    </row>
    <row r="2356" spans="19:19">
      <c r="S2356" s="3209"/>
    </row>
    <row r="2357" spans="19:19">
      <c r="S2357" s="3209"/>
    </row>
    <row r="2358" spans="19:19">
      <c r="S2358" s="3209"/>
    </row>
    <row r="2359" spans="19:19">
      <c r="S2359" s="3209"/>
    </row>
    <row r="2360" spans="19:19">
      <c r="S2360" s="3209"/>
    </row>
    <row r="2361" spans="19:19">
      <c r="S2361" s="3209"/>
    </row>
    <row r="2362" spans="19:19">
      <c r="S2362" s="3209"/>
    </row>
    <row r="2363" spans="19:19">
      <c r="S2363" s="3209"/>
    </row>
    <row r="2364" spans="19:19">
      <c r="S2364" s="3209"/>
    </row>
    <row r="2365" spans="19:19">
      <c r="S2365" s="3209"/>
    </row>
    <row r="2366" spans="19:19">
      <c r="S2366" s="3209"/>
    </row>
    <row r="2367" spans="19:19">
      <c r="S2367" s="3209"/>
    </row>
    <row r="2368" spans="19:19">
      <c r="S2368" s="3209"/>
    </row>
    <row r="2369" spans="19:19">
      <c r="S2369" s="3209"/>
    </row>
    <row r="2370" spans="19:19">
      <c r="S2370" s="3209"/>
    </row>
    <row r="2371" spans="19:19">
      <c r="S2371" s="3209"/>
    </row>
    <row r="2372" spans="19:19">
      <c r="S2372" s="3209"/>
    </row>
    <row r="2373" spans="19:19">
      <c r="S2373" s="3209"/>
    </row>
    <row r="2374" spans="19:19">
      <c r="S2374" s="3209"/>
    </row>
    <row r="2375" spans="19:19">
      <c r="S2375" s="3209"/>
    </row>
    <row r="2376" spans="19:19">
      <c r="S2376" s="3209"/>
    </row>
    <row r="2377" spans="19:19">
      <c r="S2377" s="3209"/>
    </row>
    <row r="2378" spans="19:19">
      <c r="S2378" s="3209"/>
    </row>
    <row r="2379" spans="19:19">
      <c r="S2379" s="3209"/>
    </row>
    <row r="2380" spans="19:19">
      <c r="S2380" s="3209"/>
    </row>
    <row r="2381" spans="19:19">
      <c r="S2381" s="3209"/>
    </row>
    <row r="2382" spans="19:19">
      <c r="S2382" s="3209"/>
    </row>
    <row r="2383" spans="19:19">
      <c r="S2383" s="3209"/>
    </row>
    <row r="2384" spans="19:19">
      <c r="S2384" s="3209"/>
    </row>
    <row r="2385" spans="19:19">
      <c r="S2385" s="3209"/>
    </row>
    <row r="2386" spans="19:19">
      <c r="S2386" s="3209"/>
    </row>
    <row r="2387" spans="19:19">
      <c r="S2387" s="3209"/>
    </row>
    <row r="2388" spans="19:19">
      <c r="S2388" s="3209"/>
    </row>
    <row r="2389" spans="19:19">
      <c r="S2389" s="3209"/>
    </row>
    <row r="2390" spans="19:19">
      <c r="S2390" s="3209"/>
    </row>
    <row r="2391" spans="19:19">
      <c r="S2391" s="3209"/>
    </row>
    <row r="2392" spans="19:19">
      <c r="S2392" s="3209"/>
    </row>
    <row r="2393" spans="19:19">
      <c r="S2393" s="3209"/>
    </row>
    <row r="2394" spans="19:19">
      <c r="S2394" s="3209"/>
    </row>
    <row r="2395" spans="19:19">
      <c r="S2395" s="3209"/>
    </row>
    <row r="2396" spans="19:19">
      <c r="S2396" s="3209"/>
    </row>
    <row r="2397" spans="19:19">
      <c r="S2397" s="3209"/>
    </row>
    <row r="2398" spans="19:19">
      <c r="S2398" s="3209"/>
    </row>
    <row r="2399" spans="19:19">
      <c r="S2399" s="3209"/>
    </row>
    <row r="2400" spans="19:19">
      <c r="S2400" s="3209"/>
    </row>
    <row r="2401" spans="19:19">
      <c r="S2401" s="3209"/>
    </row>
    <row r="2402" spans="19:19">
      <c r="S2402" s="3209"/>
    </row>
    <row r="2403" spans="19:19">
      <c r="S2403" s="3209"/>
    </row>
    <row r="2404" spans="19:19">
      <c r="S2404" s="3209"/>
    </row>
    <row r="2405" spans="19:19">
      <c r="S2405" s="3209"/>
    </row>
    <row r="2406" spans="19:19">
      <c r="S2406" s="3209"/>
    </row>
    <row r="2407" spans="19:19">
      <c r="S2407" s="3209"/>
    </row>
    <row r="2408" spans="19:19">
      <c r="S2408" s="3209"/>
    </row>
    <row r="2409" spans="19:19">
      <c r="S2409" s="3209"/>
    </row>
    <row r="2410" spans="19:19">
      <c r="S2410" s="3209"/>
    </row>
    <row r="2411" spans="19:19">
      <c r="S2411" s="3209"/>
    </row>
    <row r="2412" spans="19:19">
      <c r="S2412" s="3209"/>
    </row>
    <row r="2413" spans="19:19">
      <c r="S2413" s="3209"/>
    </row>
    <row r="2414" spans="19:19">
      <c r="S2414" s="3209"/>
    </row>
    <row r="2415" spans="19:19">
      <c r="S2415" s="3209"/>
    </row>
    <row r="2416" spans="19:19">
      <c r="S2416" s="3209"/>
    </row>
    <row r="2417" spans="19:19">
      <c r="S2417" s="3209"/>
    </row>
    <row r="2418" spans="19:19">
      <c r="S2418" s="3209"/>
    </row>
    <row r="2419" spans="19:19">
      <c r="S2419" s="3209"/>
    </row>
    <row r="2420" spans="19:19">
      <c r="S2420" s="3209"/>
    </row>
    <row r="2421" spans="19:19">
      <c r="S2421" s="3209"/>
    </row>
    <row r="2422" spans="19:19">
      <c r="S2422" s="3209"/>
    </row>
    <row r="2423" spans="19:19">
      <c r="S2423" s="3209"/>
    </row>
    <row r="2424" spans="19:19">
      <c r="S2424" s="3209"/>
    </row>
    <row r="2425" spans="19:19">
      <c r="S2425" s="3209"/>
    </row>
    <row r="2426" spans="19:19">
      <c r="S2426" s="3209"/>
    </row>
    <row r="2427" spans="19:19">
      <c r="S2427" s="3209"/>
    </row>
    <row r="2428" spans="19:19">
      <c r="S2428" s="3209"/>
    </row>
    <row r="2429" spans="19:19">
      <c r="S2429" s="3209"/>
    </row>
    <row r="2430" spans="19:19">
      <c r="S2430" s="3209"/>
    </row>
    <row r="2431" spans="19:19">
      <c r="S2431" s="3209"/>
    </row>
    <row r="2432" spans="19:19">
      <c r="S2432" s="3209"/>
    </row>
    <row r="2433" spans="19:19">
      <c r="S2433" s="3209"/>
    </row>
    <row r="2434" spans="19:19">
      <c r="S2434" s="3209"/>
    </row>
    <row r="2435" spans="19:19">
      <c r="S2435" s="3209"/>
    </row>
    <row r="2436" spans="19:19">
      <c r="S2436" s="3209"/>
    </row>
    <row r="2437" spans="19:19">
      <c r="S2437" s="3209"/>
    </row>
    <row r="2438" spans="19:19">
      <c r="S2438" s="3209"/>
    </row>
    <row r="2439" spans="19:19">
      <c r="S2439" s="3209"/>
    </row>
    <row r="2440" spans="19:19">
      <c r="S2440" s="3209"/>
    </row>
    <row r="2441" spans="19:19">
      <c r="S2441" s="3209"/>
    </row>
    <row r="2442" spans="19:19">
      <c r="S2442" s="3209"/>
    </row>
    <row r="2443" spans="19:19">
      <c r="S2443" s="3209"/>
    </row>
    <row r="2444" spans="19:19">
      <c r="S2444" s="3209"/>
    </row>
    <row r="2445" spans="19:19">
      <c r="S2445" s="3209"/>
    </row>
    <row r="2446" spans="19:19">
      <c r="S2446" s="3209"/>
    </row>
    <row r="2447" spans="19:19">
      <c r="S2447" s="3209"/>
    </row>
    <row r="2448" spans="19:19">
      <c r="S2448" s="3209"/>
    </row>
    <row r="2449" spans="19:19">
      <c r="S2449" s="3209"/>
    </row>
    <row r="2450" spans="19:19">
      <c r="S2450" s="3209"/>
    </row>
    <row r="2451" spans="19:19">
      <c r="S2451" s="3209"/>
    </row>
    <row r="2452" spans="19:19">
      <c r="S2452" s="3209"/>
    </row>
    <row r="2453" spans="19:19">
      <c r="S2453" s="3209"/>
    </row>
    <row r="2454" spans="19:19">
      <c r="S2454" s="3209"/>
    </row>
    <row r="2455" spans="19:19">
      <c r="S2455" s="3209"/>
    </row>
    <row r="2456" spans="19:19">
      <c r="S2456" s="3209"/>
    </row>
    <row r="2457" spans="19:19">
      <c r="S2457" s="3209"/>
    </row>
    <row r="2458" spans="19:19">
      <c r="S2458" s="3209"/>
    </row>
    <row r="2459" spans="19:19">
      <c r="S2459" s="3209"/>
    </row>
    <row r="2460" spans="19:19">
      <c r="S2460" s="3209"/>
    </row>
    <row r="2461" spans="19:19">
      <c r="S2461" s="3209"/>
    </row>
    <row r="2462" spans="19:19">
      <c r="S2462" s="3209"/>
    </row>
    <row r="2463" spans="19:19">
      <c r="S2463" s="3209"/>
    </row>
    <row r="2464" spans="19:19">
      <c r="S2464" s="3209"/>
    </row>
    <row r="2465" spans="19:19">
      <c r="S2465" s="3209"/>
    </row>
    <row r="2466" spans="19:19">
      <c r="S2466" s="3209"/>
    </row>
    <row r="2467" spans="19:19">
      <c r="S2467" s="3209"/>
    </row>
    <row r="2468" spans="19:19">
      <c r="S2468" s="3209"/>
    </row>
    <row r="2469" spans="19:19">
      <c r="S2469" s="3209"/>
    </row>
    <row r="2470" spans="19:19">
      <c r="S2470" s="3209"/>
    </row>
    <row r="2471" spans="19:19">
      <c r="S2471" s="3209"/>
    </row>
    <row r="2472" spans="19:19">
      <c r="S2472" s="3209"/>
    </row>
    <row r="2473" spans="19:19">
      <c r="S2473" s="3209"/>
    </row>
    <row r="2474" spans="19:19">
      <c r="S2474" s="3209"/>
    </row>
    <row r="2475" spans="19:19">
      <c r="S2475" s="3209"/>
    </row>
    <row r="2476" spans="19:19">
      <c r="S2476" s="3209"/>
    </row>
    <row r="2477" spans="19:19">
      <c r="S2477" s="3209"/>
    </row>
    <row r="2478" spans="19:19">
      <c r="S2478" s="3209"/>
    </row>
    <row r="2479" spans="19:19">
      <c r="S2479" s="3209"/>
    </row>
    <row r="2480" spans="19:19">
      <c r="S2480" s="3209"/>
    </row>
    <row r="2481" spans="19:19">
      <c r="S2481" s="3209"/>
    </row>
    <row r="2482" spans="19:19">
      <c r="S2482" s="3209"/>
    </row>
    <row r="2483" spans="19:19">
      <c r="S2483" s="3209"/>
    </row>
    <row r="2484" spans="19:19">
      <c r="S2484" s="3209"/>
    </row>
    <row r="2485" spans="19:19">
      <c r="S2485" s="3209"/>
    </row>
    <row r="2486" spans="19:19">
      <c r="S2486" s="3209"/>
    </row>
    <row r="2487" spans="19:19">
      <c r="S2487" s="3209"/>
    </row>
    <row r="2488" spans="19:19">
      <c r="S2488" s="3209"/>
    </row>
    <row r="2489" spans="19:19">
      <c r="S2489" s="3209"/>
    </row>
    <row r="2490" spans="19:19">
      <c r="S2490" s="3209"/>
    </row>
    <row r="2491" spans="19:19">
      <c r="S2491" s="3209"/>
    </row>
    <row r="2492" spans="19:19">
      <c r="S2492" s="3209"/>
    </row>
    <row r="2493" spans="19:19">
      <c r="S2493" s="3209"/>
    </row>
    <row r="2494" spans="19:19">
      <c r="S2494" s="3209"/>
    </row>
    <row r="2495" spans="19:19">
      <c r="S2495" s="3209"/>
    </row>
    <row r="2496" spans="19:19">
      <c r="S2496" s="3209"/>
    </row>
    <row r="2497" spans="19:19">
      <c r="S2497" s="3209"/>
    </row>
    <row r="2498" spans="19:19">
      <c r="S2498" s="3209"/>
    </row>
    <row r="2499" spans="19:19">
      <c r="S2499" s="3209"/>
    </row>
    <row r="2500" spans="19:19">
      <c r="S2500" s="3209"/>
    </row>
    <row r="2501" spans="19:19">
      <c r="S2501" s="3209"/>
    </row>
    <row r="2502" spans="19:19">
      <c r="S2502" s="3209"/>
    </row>
    <row r="2503" spans="19:19">
      <c r="S2503" s="3209"/>
    </row>
    <row r="2504" spans="19:19">
      <c r="S2504" s="3209"/>
    </row>
    <row r="2505" spans="19:19">
      <c r="S2505" s="3209"/>
    </row>
    <row r="2506" spans="19:19">
      <c r="S2506" s="3209"/>
    </row>
    <row r="2507" spans="19:19">
      <c r="S2507" s="3209"/>
    </row>
    <row r="2508" spans="19:19">
      <c r="S2508" s="3209"/>
    </row>
    <row r="2509" spans="19:19">
      <c r="S2509" s="3209"/>
    </row>
    <row r="2510" spans="19:19">
      <c r="S2510" s="3209"/>
    </row>
    <row r="2511" spans="19:19">
      <c r="S2511" s="3209"/>
    </row>
    <row r="2512" spans="19:19">
      <c r="S2512" s="3209"/>
    </row>
    <row r="2513" spans="19:19">
      <c r="S2513" s="3209"/>
    </row>
    <row r="2514" spans="19:19">
      <c r="S2514" s="3209"/>
    </row>
    <row r="2515" spans="19:19">
      <c r="S2515" s="3209"/>
    </row>
    <row r="2516" spans="19:19">
      <c r="S2516" s="3209"/>
    </row>
    <row r="2517" spans="19:19">
      <c r="S2517" s="3209"/>
    </row>
    <row r="2518" spans="19:19">
      <c r="S2518" s="3209"/>
    </row>
    <row r="2519" spans="19:19">
      <c r="S2519" s="3209"/>
    </row>
    <row r="2520" spans="19:19">
      <c r="S2520" s="3209"/>
    </row>
    <row r="2521" spans="19:19">
      <c r="S2521" s="3209"/>
    </row>
    <row r="2522" spans="19:19">
      <c r="S2522" s="3209"/>
    </row>
    <row r="2523" spans="19:19">
      <c r="S2523" s="3209"/>
    </row>
    <row r="2524" spans="19:19">
      <c r="S2524" s="3209"/>
    </row>
    <row r="2525" spans="19:19">
      <c r="S2525" s="3209"/>
    </row>
    <row r="2526" spans="19:19">
      <c r="S2526" s="3209"/>
    </row>
    <row r="2527" spans="19:19">
      <c r="S2527" s="3209"/>
    </row>
    <row r="2528" spans="19:19">
      <c r="S2528" s="3209"/>
    </row>
    <row r="2529" spans="19:19">
      <c r="S2529" s="3209"/>
    </row>
    <row r="2530" spans="19:19">
      <c r="S2530" s="3209"/>
    </row>
    <row r="2531" spans="19:19">
      <c r="S2531" s="3209"/>
    </row>
    <row r="2532" spans="19:19">
      <c r="S2532" s="3209"/>
    </row>
    <row r="2533" spans="19:19">
      <c r="S2533" s="3209"/>
    </row>
    <row r="2534" spans="19:19">
      <c r="S2534" s="3209"/>
    </row>
    <row r="2535" spans="19:19">
      <c r="S2535" s="3209"/>
    </row>
    <row r="2536" spans="19:19">
      <c r="S2536" s="3209"/>
    </row>
    <row r="2537" spans="19:19">
      <c r="S2537" s="3209"/>
    </row>
    <row r="2538" spans="19:19">
      <c r="S2538" s="3209"/>
    </row>
    <row r="2539" spans="19:19">
      <c r="S2539" s="3209"/>
    </row>
    <row r="2540" spans="19:19">
      <c r="S2540" s="3209"/>
    </row>
    <row r="2541" spans="19:19">
      <c r="S2541" s="3209"/>
    </row>
    <row r="2542" spans="19:19">
      <c r="S2542" s="3209"/>
    </row>
    <row r="2543" spans="19:19">
      <c r="S2543" s="3209"/>
    </row>
    <row r="2544" spans="19:19">
      <c r="S2544" s="3209"/>
    </row>
    <row r="2545" spans="19:19">
      <c r="S2545" s="3209"/>
    </row>
    <row r="2546" spans="19:19">
      <c r="S2546" s="3209"/>
    </row>
    <row r="2547" spans="19:19">
      <c r="S2547" s="3209"/>
    </row>
    <row r="2548" spans="19:19">
      <c r="S2548" s="3209"/>
    </row>
    <row r="2549" spans="19:19">
      <c r="S2549" s="3209"/>
    </row>
    <row r="2550" spans="19:19">
      <c r="S2550" s="3209"/>
    </row>
    <row r="2551" spans="19:19">
      <c r="S2551" s="3209"/>
    </row>
    <row r="2552" spans="19:19">
      <c r="S2552" s="3209"/>
    </row>
    <row r="2553" spans="19:19">
      <c r="S2553" s="3209"/>
    </row>
    <row r="2554" spans="19:19">
      <c r="S2554" s="3209"/>
    </row>
    <row r="2555" spans="19:19">
      <c r="S2555" s="3209"/>
    </row>
    <row r="2556" spans="19:19">
      <c r="S2556" s="3209"/>
    </row>
    <row r="2557" spans="19:19">
      <c r="S2557" s="3209"/>
    </row>
    <row r="2558" spans="19:19">
      <c r="S2558" s="3209"/>
    </row>
    <row r="2559" spans="19:19">
      <c r="S2559" s="3209"/>
    </row>
    <row r="2560" spans="19:19">
      <c r="S2560" s="3209"/>
    </row>
    <row r="2561" spans="19:19">
      <c r="S2561" s="3209"/>
    </row>
    <row r="2562" spans="19:19">
      <c r="S2562" s="3209"/>
    </row>
    <row r="2563" spans="19:19">
      <c r="S2563" s="3209"/>
    </row>
    <row r="2564" spans="19:19">
      <c r="S2564" s="3209"/>
    </row>
    <row r="2565" spans="19:19">
      <c r="S2565" s="3209"/>
    </row>
    <row r="2566" spans="19:19">
      <c r="S2566" s="3209"/>
    </row>
    <row r="2567" spans="19:19">
      <c r="S2567" s="3209"/>
    </row>
    <row r="2568" spans="19:19">
      <c r="S2568" s="3209"/>
    </row>
    <row r="2569" spans="19:19">
      <c r="S2569" s="3209"/>
    </row>
    <row r="2570" spans="19:19">
      <c r="S2570" s="3209"/>
    </row>
    <row r="2571" spans="19:19">
      <c r="S2571" s="3209"/>
    </row>
    <row r="2572" spans="19:19">
      <c r="S2572" s="3209"/>
    </row>
    <row r="2573" spans="19:19">
      <c r="S2573" s="3209"/>
    </row>
    <row r="2574" spans="19:19">
      <c r="S2574" s="3209"/>
    </row>
    <row r="2575" spans="19:19">
      <c r="S2575" s="3209"/>
    </row>
    <row r="2576" spans="19:19">
      <c r="S2576" s="3209"/>
    </row>
    <row r="2577" spans="19:19">
      <c r="S2577" s="3209"/>
    </row>
    <row r="2578" spans="19:19">
      <c r="S2578" s="3209"/>
    </row>
    <row r="2579" spans="19:19">
      <c r="S2579" s="3209"/>
    </row>
    <row r="2580" spans="19:19">
      <c r="S2580" s="3209"/>
    </row>
    <row r="2581" spans="19:19">
      <c r="S2581" s="3209"/>
    </row>
    <row r="2582" spans="19:19">
      <c r="S2582" s="3209"/>
    </row>
    <row r="2583" spans="19:19">
      <c r="S2583" s="3209"/>
    </row>
    <row r="2584" spans="19:19">
      <c r="S2584" s="3209"/>
    </row>
    <row r="2585" spans="19:19">
      <c r="S2585" s="3209"/>
    </row>
    <row r="2586" spans="19:19">
      <c r="S2586" s="3209"/>
    </row>
    <row r="2587" spans="19:19">
      <c r="S2587" s="3209"/>
    </row>
    <row r="2588" spans="19:19">
      <c r="S2588" s="3209"/>
    </row>
    <row r="2589" spans="19:19">
      <c r="S2589" s="3209"/>
    </row>
    <row r="2590" spans="19:19">
      <c r="S2590" s="3209"/>
    </row>
    <row r="2591" spans="19:19">
      <c r="S2591" s="3209"/>
    </row>
    <row r="2592" spans="19:19">
      <c r="S2592" s="3209"/>
    </row>
    <row r="2593" spans="19:19">
      <c r="S2593" s="3209"/>
    </row>
    <row r="2594" spans="19:19">
      <c r="S2594" s="3209"/>
    </row>
    <row r="2595" spans="19:19">
      <c r="S2595" s="3209"/>
    </row>
    <row r="2596" spans="19:19">
      <c r="S2596" s="3209"/>
    </row>
    <row r="2597" spans="19:19">
      <c r="S2597" s="3209"/>
    </row>
    <row r="2598" spans="19:19">
      <c r="S2598" s="3209"/>
    </row>
    <row r="2599" spans="19:19">
      <c r="S2599" s="3209"/>
    </row>
    <row r="2600" spans="19:19">
      <c r="S2600" s="3209"/>
    </row>
    <row r="2601" spans="19:19">
      <c r="S2601" s="3209"/>
    </row>
    <row r="2602" spans="19:19">
      <c r="S2602" s="3209"/>
    </row>
    <row r="2603" spans="19:19">
      <c r="S2603" s="3209"/>
    </row>
    <row r="2604" spans="19:19">
      <c r="S2604" s="3209"/>
    </row>
    <row r="2605" spans="19:19">
      <c r="S2605" s="3209"/>
    </row>
    <row r="2606" spans="19:19">
      <c r="S2606" s="3209"/>
    </row>
    <row r="2607" spans="19:19">
      <c r="S2607" s="3209"/>
    </row>
    <row r="2608" spans="19:19">
      <c r="S2608" s="3209"/>
    </row>
    <row r="2609" spans="19:19">
      <c r="S2609" s="3209"/>
    </row>
    <row r="2610" spans="19:19">
      <c r="S2610" s="3209"/>
    </row>
    <row r="2611" spans="19:19">
      <c r="S2611" s="3209"/>
    </row>
    <row r="2612" spans="19:19">
      <c r="S2612" s="3209"/>
    </row>
    <row r="2613" spans="19:19">
      <c r="S2613" s="3209"/>
    </row>
    <row r="2614" spans="19:19">
      <c r="S2614" s="3209"/>
    </row>
    <row r="2615" spans="19:19">
      <c r="S2615" s="3209"/>
    </row>
    <row r="2616" spans="19:19">
      <c r="S2616" s="3209"/>
    </row>
    <row r="2617" spans="19:19">
      <c r="S2617" s="3209"/>
    </row>
    <row r="2618" spans="19:19">
      <c r="S2618" s="3209"/>
    </row>
    <row r="2619" spans="19:19">
      <c r="S2619" s="3209"/>
    </row>
    <row r="2620" spans="19:19">
      <c r="S2620" s="3209"/>
    </row>
    <row r="2621" spans="19:19">
      <c r="S2621" s="3209"/>
    </row>
    <row r="2622" spans="19:19">
      <c r="S2622" s="3209"/>
    </row>
    <row r="2623" spans="19:19">
      <c r="S2623" s="3209"/>
    </row>
    <row r="2624" spans="19:19">
      <c r="S2624" s="3209"/>
    </row>
    <row r="2625" spans="19:19">
      <c r="S2625" s="3209"/>
    </row>
    <row r="2626" spans="19:19">
      <c r="S2626" s="3209"/>
    </row>
    <row r="2627" spans="19:19">
      <c r="S2627" s="3209"/>
    </row>
    <row r="2628" spans="19:19">
      <c r="S2628" s="3209"/>
    </row>
    <row r="2629" spans="19:19">
      <c r="S2629" s="3209"/>
    </row>
    <row r="2630" spans="19:19">
      <c r="S2630" s="3209"/>
    </row>
    <row r="2631" spans="19:19">
      <c r="S2631" s="3209"/>
    </row>
    <row r="2632" spans="19:19">
      <c r="S2632" s="3209"/>
    </row>
    <row r="2633" spans="19:19">
      <c r="S2633" s="3209"/>
    </row>
    <row r="2634" spans="19:19">
      <c r="S2634" s="3209"/>
    </row>
    <row r="2635" spans="19:19">
      <c r="S2635" s="3209"/>
    </row>
    <row r="2636" spans="19:19">
      <c r="S2636" s="3209"/>
    </row>
    <row r="2637" spans="19:19">
      <c r="S2637" s="3209"/>
    </row>
    <row r="2638" spans="19:19">
      <c r="S2638" s="3209"/>
    </row>
    <row r="2639" spans="19:19">
      <c r="S2639" s="3209"/>
    </row>
    <row r="2640" spans="19:19">
      <c r="S2640" s="3209"/>
    </row>
    <row r="2641" spans="19:19">
      <c r="S2641" s="3209"/>
    </row>
    <row r="2642" spans="19:19">
      <c r="S2642" s="3209"/>
    </row>
    <row r="2643" spans="19:19">
      <c r="S2643" s="3209"/>
    </row>
    <row r="2644" spans="19:19">
      <c r="S2644" s="3209"/>
    </row>
    <row r="2645" spans="19:19">
      <c r="S2645" s="3209"/>
    </row>
    <row r="2646" spans="19:19">
      <c r="S2646" s="3209"/>
    </row>
    <row r="2647" spans="19:19">
      <c r="S2647" s="3209"/>
    </row>
    <row r="2648" spans="19:19">
      <c r="S2648" s="3209"/>
    </row>
    <row r="2649" spans="19:19">
      <c r="S2649" s="3209"/>
    </row>
    <row r="2650" spans="19:19">
      <c r="S2650" s="3209"/>
    </row>
    <row r="2651" spans="19:19">
      <c r="S2651" s="3209"/>
    </row>
    <row r="2652" spans="19:19">
      <c r="S2652" s="3209"/>
    </row>
    <row r="2653" spans="19:19">
      <c r="S2653" s="3209"/>
    </row>
    <row r="2654" spans="19:19">
      <c r="S2654" s="3209"/>
    </row>
    <row r="2655" spans="19:19">
      <c r="S2655" s="3209"/>
    </row>
    <row r="2656" spans="19:19">
      <c r="S2656" s="3209"/>
    </row>
    <row r="2657" spans="19:19">
      <c r="S2657" s="3209"/>
    </row>
    <row r="2658" spans="19:19">
      <c r="S2658" s="3209"/>
    </row>
    <row r="2659" spans="19:19">
      <c r="S2659" s="3209"/>
    </row>
    <row r="2660" spans="19:19">
      <c r="S2660" s="3209"/>
    </row>
    <row r="2661" spans="19:19">
      <c r="S2661" s="3209"/>
    </row>
    <row r="2662" spans="19:19">
      <c r="S2662" s="3209"/>
    </row>
    <row r="2663" spans="19:19">
      <c r="S2663" s="3209"/>
    </row>
    <row r="2664" spans="19:19">
      <c r="S2664" s="3209"/>
    </row>
    <row r="2665" spans="19:19">
      <c r="S2665" s="3209"/>
    </row>
    <row r="2666" spans="19:19">
      <c r="S2666" s="3209"/>
    </row>
    <row r="2667" spans="19:19">
      <c r="S2667" s="3209"/>
    </row>
    <row r="2668" spans="19:19">
      <c r="S2668" s="3209"/>
    </row>
    <row r="2669" spans="19:19">
      <c r="S2669" s="3209"/>
    </row>
    <row r="2670" spans="19:19">
      <c r="S2670" s="3209"/>
    </row>
    <row r="2671" spans="19:19">
      <c r="S2671" s="3209"/>
    </row>
    <row r="2672" spans="19:19">
      <c r="S2672" s="3209"/>
    </row>
    <row r="2673" spans="19:19">
      <c r="S2673" s="3209"/>
    </row>
    <row r="2674" spans="19:19">
      <c r="S2674" s="3209"/>
    </row>
    <row r="2675" spans="19:19">
      <c r="S2675" s="3209"/>
    </row>
    <row r="2676" spans="19:19">
      <c r="S2676" s="3209"/>
    </row>
    <row r="2677" spans="19:19">
      <c r="S2677" s="3209"/>
    </row>
    <row r="2678" spans="19:19">
      <c r="S2678" s="3209"/>
    </row>
    <row r="2679" spans="19:19">
      <c r="S2679" s="3209"/>
    </row>
    <row r="2680" spans="19:19">
      <c r="S2680" s="3209"/>
    </row>
    <row r="2681" spans="19:19">
      <c r="S2681" s="3209"/>
    </row>
    <row r="2682" spans="19:19">
      <c r="S2682" s="3209"/>
    </row>
    <row r="2683" spans="19:19">
      <c r="S2683" s="3209"/>
    </row>
    <row r="2684" spans="19:19">
      <c r="S2684" s="3209"/>
    </row>
    <row r="2685" spans="19:19">
      <c r="S2685" s="3209"/>
    </row>
    <row r="2686" spans="19:19">
      <c r="S2686" s="3209"/>
    </row>
    <row r="2687" spans="19:19">
      <c r="S2687" s="3209"/>
    </row>
    <row r="2688" spans="19:19">
      <c r="S2688" s="3209"/>
    </row>
    <row r="2689" spans="19:19">
      <c r="S2689" s="3209"/>
    </row>
    <row r="2690" spans="19:19">
      <c r="S2690" s="3209"/>
    </row>
    <row r="2691" spans="19:19">
      <c r="S2691" s="3209"/>
    </row>
    <row r="2692" spans="19:19">
      <c r="S2692" s="3209"/>
    </row>
    <row r="2693" spans="19:19">
      <c r="S2693" s="3209"/>
    </row>
    <row r="2694" spans="19:19">
      <c r="S2694" s="3209"/>
    </row>
    <row r="2695" spans="19:19">
      <c r="S2695" s="3209"/>
    </row>
    <row r="2696" spans="19:19">
      <c r="S2696" s="3209"/>
    </row>
    <row r="2697" spans="19:19">
      <c r="S2697" s="3209"/>
    </row>
    <row r="2698" spans="19:19">
      <c r="S2698" s="3209"/>
    </row>
    <row r="2699" spans="19:19">
      <c r="S2699" s="3209"/>
    </row>
    <row r="2700" spans="19:19">
      <c r="S2700" s="3209"/>
    </row>
    <row r="2701" spans="19:19">
      <c r="S2701" s="3209"/>
    </row>
    <row r="2702" spans="19:19">
      <c r="S2702" s="3209"/>
    </row>
    <row r="2703" spans="19:19">
      <c r="S2703" s="3209"/>
    </row>
    <row r="2704" spans="19:19">
      <c r="S2704" s="3209"/>
    </row>
    <row r="2705" spans="19:19">
      <c r="S2705" s="3209"/>
    </row>
    <row r="2706" spans="19:19">
      <c r="S2706" s="3209"/>
    </row>
    <row r="2707" spans="19:19">
      <c r="S2707" s="3209"/>
    </row>
    <row r="2708" spans="19:19">
      <c r="S2708" s="3209"/>
    </row>
    <row r="2709" spans="19:19">
      <c r="S2709" s="3209"/>
    </row>
    <row r="2710" spans="19:19">
      <c r="S2710" s="3209"/>
    </row>
    <row r="2711" spans="19:19">
      <c r="S2711" s="3209"/>
    </row>
    <row r="2712" spans="19:19">
      <c r="S2712" s="3209"/>
    </row>
    <row r="2713" spans="19:19">
      <c r="S2713" s="3209"/>
    </row>
    <row r="2714" spans="19:19">
      <c r="S2714" s="3209"/>
    </row>
    <row r="2715" spans="19:19">
      <c r="S2715" s="3209"/>
    </row>
    <row r="2716" spans="19:19">
      <c r="S2716" s="3209"/>
    </row>
    <row r="2717" spans="19:19">
      <c r="S2717" s="3209"/>
    </row>
    <row r="2718" spans="19:19">
      <c r="S2718" s="3209"/>
    </row>
    <row r="2719" spans="19:19">
      <c r="S2719" s="3209"/>
    </row>
    <row r="2720" spans="19:19">
      <c r="S2720" s="3209"/>
    </row>
    <row r="2721" spans="19:19">
      <c r="S2721" s="3209"/>
    </row>
    <row r="2722" spans="19:19">
      <c r="S2722" s="3209"/>
    </row>
    <row r="2723" spans="19:19">
      <c r="S2723" s="3209"/>
    </row>
    <row r="2724" spans="19:19">
      <c r="S2724" s="3209"/>
    </row>
    <row r="2725" spans="19:19">
      <c r="S2725" s="3209"/>
    </row>
    <row r="2726" spans="19:19">
      <c r="S2726" s="3209"/>
    </row>
    <row r="2727" spans="19:19">
      <c r="S2727" s="3209"/>
    </row>
    <row r="2728" spans="19:19">
      <c r="S2728" s="3209"/>
    </row>
    <row r="2729" spans="19:19">
      <c r="S2729" s="3209"/>
    </row>
    <row r="2730" spans="19:19">
      <c r="S2730" s="3209"/>
    </row>
    <row r="2731" spans="19:19">
      <c r="S2731" s="3209"/>
    </row>
    <row r="2732" spans="19:19">
      <c r="S2732" s="3209"/>
    </row>
    <row r="2733" spans="19:19">
      <c r="S2733" s="3209"/>
    </row>
    <row r="2734" spans="19:19">
      <c r="S2734" s="3209"/>
    </row>
    <row r="2735" spans="19:19">
      <c r="S2735" s="3209"/>
    </row>
    <row r="2736" spans="19:19">
      <c r="S2736" s="3209"/>
    </row>
    <row r="2737" spans="19:19">
      <c r="S2737" s="3209"/>
    </row>
    <row r="2738" spans="19:19">
      <c r="S2738" s="3209"/>
    </row>
    <row r="2739" spans="19:19">
      <c r="S2739" s="3209"/>
    </row>
    <row r="2740" spans="19:19">
      <c r="S2740" s="3209"/>
    </row>
    <row r="2741" spans="19:19">
      <c r="S2741" s="3209"/>
    </row>
    <row r="2742" spans="19:19">
      <c r="S2742" s="3209"/>
    </row>
    <row r="2743" spans="19:19">
      <c r="S2743" s="3209"/>
    </row>
    <row r="2744" spans="19:19">
      <c r="S2744" s="3209"/>
    </row>
    <row r="2745" spans="19:19">
      <c r="S2745" s="3209"/>
    </row>
    <row r="2746" spans="19:19">
      <c r="S2746" s="3209"/>
    </row>
    <row r="2747" spans="19:19">
      <c r="S2747" s="3209"/>
    </row>
    <row r="2748" spans="19:19">
      <c r="S2748" s="3209"/>
    </row>
    <row r="2749" spans="19:19">
      <c r="S2749" s="3209"/>
    </row>
    <row r="2750" spans="19:19">
      <c r="S2750" s="3209"/>
    </row>
    <row r="2751" spans="19:19">
      <c r="S2751" s="3209"/>
    </row>
    <row r="2752" spans="19:19">
      <c r="S2752" s="3209"/>
    </row>
    <row r="2753" spans="19:19">
      <c r="S2753" s="3209"/>
    </row>
    <row r="2754" spans="19:19">
      <c r="S2754" s="3209"/>
    </row>
    <row r="2755" spans="19:19">
      <c r="S2755" s="3209"/>
    </row>
    <row r="2756" spans="19:19">
      <c r="S2756" s="3209"/>
    </row>
    <row r="2757" spans="19:19">
      <c r="S2757" s="3209"/>
    </row>
    <row r="2758" spans="19:19">
      <c r="S2758" s="3209"/>
    </row>
    <row r="2759" spans="19:19">
      <c r="S2759" s="3209"/>
    </row>
    <row r="2760" spans="19:19">
      <c r="S2760" s="3209"/>
    </row>
    <row r="2761" spans="19:19">
      <c r="S2761" s="3209"/>
    </row>
    <row r="2762" spans="19:19">
      <c r="S2762" s="3209"/>
    </row>
    <row r="2763" spans="19:19">
      <c r="S2763" s="3209"/>
    </row>
    <row r="2764" spans="19:19">
      <c r="S2764" s="3209"/>
    </row>
    <row r="2765" spans="19:19">
      <c r="S2765" s="3209"/>
    </row>
    <row r="2766" spans="19:19">
      <c r="S2766" s="3209"/>
    </row>
    <row r="2767" spans="19:19">
      <c r="S2767" s="3209"/>
    </row>
    <row r="2768" spans="19:19">
      <c r="S2768" s="3209"/>
    </row>
    <row r="2769" spans="19:19">
      <c r="S2769" s="3209"/>
    </row>
    <row r="2770" spans="19:19">
      <c r="S2770" s="3209"/>
    </row>
    <row r="2771" spans="19:19">
      <c r="S2771" s="3209"/>
    </row>
    <row r="2772" spans="19:19">
      <c r="S2772" s="3209"/>
    </row>
    <row r="2773" spans="19:19">
      <c r="S2773" s="3209"/>
    </row>
    <row r="2774" spans="19:19">
      <c r="S2774" s="3209"/>
    </row>
    <row r="2775" spans="19:19">
      <c r="S2775" s="3209"/>
    </row>
    <row r="2776" spans="19:19">
      <c r="S2776" s="3209"/>
    </row>
    <row r="2777" spans="19:19">
      <c r="S2777" s="3209"/>
    </row>
    <row r="2778" spans="19:19">
      <c r="S2778" s="3209"/>
    </row>
    <row r="2779" spans="19:19">
      <c r="S2779" s="3209"/>
    </row>
    <row r="2780" spans="19:19">
      <c r="S2780" s="3209"/>
    </row>
    <row r="2781" spans="19:19">
      <c r="S2781" s="3209"/>
    </row>
    <row r="2782" spans="19:19">
      <c r="S2782" s="3209"/>
    </row>
    <row r="2783" spans="19:19">
      <c r="S2783" s="3209"/>
    </row>
    <row r="2784" spans="19:19">
      <c r="S2784" s="3209"/>
    </row>
    <row r="2785" spans="19:19">
      <c r="S2785" s="3209"/>
    </row>
    <row r="2786" spans="19:19">
      <c r="S2786" s="3209"/>
    </row>
    <row r="2787" spans="19:19">
      <c r="S2787" s="3209"/>
    </row>
    <row r="2788" spans="19:19">
      <c r="S2788" s="3209"/>
    </row>
    <row r="2789" spans="19:19">
      <c r="S2789" s="3209"/>
    </row>
    <row r="2790" spans="19:19">
      <c r="S2790" s="3209"/>
    </row>
    <row r="2791" spans="19:19">
      <c r="S2791" s="3209"/>
    </row>
    <row r="2792" spans="19:19">
      <c r="S2792" s="3209"/>
    </row>
    <row r="2793" spans="19:19">
      <c r="S2793" s="3209"/>
    </row>
    <row r="2794" spans="19:19">
      <c r="S2794" s="3209"/>
    </row>
    <row r="2795" spans="19:19">
      <c r="S2795" s="3209"/>
    </row>
    <row r="2796" spans="19:19">
      <c r="S2796" s="3209"/>
    </row>
    <row r="2797" spans="19:19">
      <c r="S2797" s="3209"/>
    </row>
    <row r="2798" spans="19:19">
      <c r="S2798" s="3209"/>
    </row>
    <row r="2799" spans="19:19">
      <c r="S2799" s="3209"/>
    </row>
    <row r="2800" spans="19:19">
      <c r="S2800" s="3209"/>
    </row>
    <row r="2801" spans="19:19">
      <c r="S2801" s="3209"/>
    </row>
    <row r="2802" spans="19:19">
      <c r="S2802" s="3209"/>
    </row>
    <row r="2803" spans="19:19">
      <c r="S2803" s="3209"/>
    </row>
    <row r="2804" spans="19:19">
      <c r="S2804" s="3209"/>
    </row>
    <row r="2805" spans="19:19">
      <c r="S2805" s="3209"/>
    </row>
    <row r="2806" spans="19:19">
      <c r="S2806" s="3209"/>
    </row>
    <row r="2807" spans="19:19">
      <c r="S2807" s="3209"/>
    </row>
    <row r="2808" spans="19:19">
      <c r="S2808" s="3209"/>
    </row>
    <row r="2809" spans="19:19">
      <c r="S2809" s="3209"/>
    </row>
    <row r="2810" spans="19:19">
      <c r="S2810" s="3209"/>
    </row>
    <row r="2811" spans="19:19">
      <c r="S2811" s="3209"/>
    </row>
    <row r="2812" spans="19:19">
      <c r="S2812" s="3209"/>
    </row>
    <row r="2813" spans="19:19">
      <c r="S2813" s="3209"/>
    </row>
    <row r="2814" spans="19:19">
      <c r="S2814" s="3209"/>
    </row>
    <row r="2815" spans="19:19">
      <c r="S2815" s="3209"/>
    </row>
    <row r="2816" spans="19:19">
      <c r="S2816" s="3209"/>
    </row>
    <row r="2817" spans="19:19">
      <c r="S2817" s="3209"/>
    </row>
    <row r="2818" spans="19:19">
      <c r="S2818" s="3209"/>
    </row>
    <row r="2819" spans="19:19">
      <c r="S2819" s="3209"/>
    </row>
    <row r="2820" spans="19:19">
      <c r="S2820" s="3209"/>
    </row>
    <row r="2821" spans="19:19">
      <c r="S2821" s="3209"/>
    </row>
    <row r="2822" spans="19:19">
      <c r="S2822" s="3209"/>
    </row>
    <row r="2823" spans="19:19">
      <c r="S2823" s="3209"/>
    </row>
    <row r="2824" spans="19:19">
      <c r="S2824" s="3209"/>
    </row>
    <row r="2825" spans="19:19">
      <c r="S2825" s="3209"/>
    </row>
    <row r="2826" spans="19:19">
      <c r="S2826" s="3209"/>
    </row>
    <row r="2827" spans="19:19">
      <c r="S2827" s="3209"/>
    </row>
    <row r="2828" spans="19:19">
      <c r="S2828" s="3209"/>
    </row>
    <row r="2829" spans="19:19">
      <c r="S2829" s="3209"/>
    </row>
    <row r="2830" spans="19:19">
      <c r="S2830" s="3209"/>
    </row>
    <row r="2831" spans="19:19">
      <c r="S2831" s="3209"/>
    </row>
    <row r="2832" spans="19:19">
      <c r="S2832" s="3209"/>
    </row>
    <row r="2833" spans="19:19">
      <c r="S2833" s="3209"/>
    </row>
    <row r="2834" spans="19:19">
      <c r="S2834" s="3209"/>
    </row>
    <row r="2835" spans="19:19">
      <c r="S2835" s="3209"/>
    </row>
    <row r="2836" spans="19:19">
      <c r="S2836" s="3209"/>
    </row>
    <row r="2837" spans="19:19">
      <c r="S2837" s="3209"/>
    </row>
    <row r="2838" spans="19:19">
      <c r="S2838" s="3209"/>
    </row>
    <row r="2839" spans="19:19">
      <c r="S2839" s="3209"/>
    </row>
    <row r="2840" spans="19:19">
      <c r="S2840" s="3209"/>
    </row>
    <row r="2841" spans="19:19">
      <c r="S2841" s="3209"/>
    </row>
    <row r="2842" spans="19:19">
      <c r="S2842" s="3209"/>
    </row>
    <row r="2843" spans="19:19">
      <c r="S2843" s="3209"/>
    </row>
    <row r="2844" spans="19:19">
      <c r="S2844" s="3209"/>
    </row>
    <row r="2845" spans="19:19">
      <c r="S2845" s="3209"/>
    </row>
    <row r="2846" spans="19:19">
      <c r="S2846" s="3209"/>
    </row>
    <row r="2847" spans="19:19">
      <c r="S2847" s="3209"/>
    </row>
    <row r="2848" spans="19:19">
      <c r="S2848" s="3209"/>
    </row>
    <row r="2849" spans="19:19">
      <c r="S2849" s="3209"/>
    </row>
    <row r="2850" spans="19:19">
      <c r="S2850" s="3209"/>
    </row>
    <row r="2851" spans="19:19">
      <c r="S2851" s="3209"/>
    </row>
    <row r="2852" spans="19:19">
      <c r="S2852" s="3209"/>
    </row>
    <row r="2853" spans="19:19">
      <c r="S2853" s="3209"/>
    </row>
    <row r="2854" spans="19:19">
      <c r="S2854" s="3209"/>
    </row>
    <row r="2855" spans="19:19">
      <c r="S2855" s="3209"/>
    </row>
    <row r="2856" spans="19:19">
      <c r="S2856" s="3209"/>
    </row>
    <row r="2857" spans="19:19">
      <c r="S2857" s="3209"/>
    </row>
    <row r="2858" spans="19:19">
      <c r="S2858" s="3209"/>
    </row>
    <row r="2859" spans="19:19">
      <c r="S2859" s="3209"/>
    </row>
    <row r="2860" spans="19:19">
      <c r="S2860" s="3209"/>
    </row>
    <row r="2861" spans="19:19">
      <c r="S2861" s="3209"/>
    </row>
    <row r="2862" spans="19:19">
      <c r="S2862" s="3209"/>
    </row>
    <row r="2863" spans="19:19">
      <c r="S2863" s="3209"/>
    </row>
    <row r="2864" spans="19:19">
      <c r="S2864" s="3209"/>
    </row>
    <row r="2865" spans="19:19">
      <c r="S2865" s="3209"/>
    </row>
    <row r="2866" spans="19:19">
      <c r="S2866" s="3209"/>
    </row>
    <row r="2867" spans="19:19">
      <c r="S2867" s="3209"/>
    </row>
    <row r="2868" spans="19:19">
      <c r="S2868" s="3209"/>
    </row>
    <row r="2869" spans="19:19">
      <c r="S2869" s="3209"/>
    </row>
    <row r="2870" spans="19:19">
      <c r="S2870" s="3209"/>
    </row>
    <row r="2871" spans="19:19">
      <c r="S2871" s="3209"/>
    </row>
    <row r="2872" spans="19:19">
      <c r="S2872" s="3209"/>
    </row>
    <row r="2873" spans="19:19">
      <c r="S2873" s="3209"/>
    </row>
    <row r="2874" spans="19:19">
      <c r="S2874" s="3209"/>
    </row>
    <row r="2875" spans="19:19">
      <c r="S2875" s="3209"/>
    </row>
    <row r="2876" spans="19:19">
      <c r="S2876" s="3209"/>
    </row>
    <row r="2877" spans="19:19">
      <c r="S2877" s="3209"/>
    </row>
    <row r="2878" spans="19:19">
      <c r="S2878" s="3209"/>
    </row>
    <row r="2879" spans="19:19">
      <c r="S2879" s="3209"/>
    </row>
    <row r="2880" spans="19:19">
      <c r="S2880" s="3209"/>
    </row>
    <row r="2881" spans="19:19">
      <c r="S2881" s="3209"/>
    </row>
    <row r="2882" spans="19:19">
      <c r="S2882" s="3209"/>
    </row>
    <row r="2883" spans="19:19">
      <c r="S2883" s="3209"/>
    </row>
    <row r="2884" spans="19:19">
      <c r="S2884" s="3209"/>
    </row>
    <row r="2885" spans="19:19">
      <c r="S2885" s="3209"/>
    </row>
    <row r="2886" spans="19:19">
      <c r="S2886" s="3209"/>
    </row>
    <row r="2887" spans="19:19">
      <c r="S2887" s="3209"/>
    </row>
    <row r="2888" spans="19:19">
      <c r="S2888" s="3209"/>
    </row>
    <row r="2889" spans="19:19">
      <c r="S2889" s="3209"/>
    </row>
    <row r="2890" spans="19:19">
      <c r="S2890" s="3209"/>
    </row>
    <row r="2891" spans="19:19">
      <c r="S2891" s="3209"/>
    </row>
    <row r="2892" spans="19:19">
      <c r="S2892" s="3209"/>
    </row>
    <row r="2893" spans="19:19">
      <c r="S2893" s="3209"/>
    </row>
    <row r="2894" spans="19:19">
      <c r="S2894" s="3209"/>
    </row>
    <row r="2895" spans="19:19">
      <c r="S2895" s="3209"/>
    </row>
    <row r="2896" spans="19:19">
      <c r="S2896" s="3209"/>
    </row>
    <row r="2897" spans="19:19">
      <c r="S2897" s="3209"/>
    </row>
    <row r="2898" spans="19:19">
      <c r="S2898" s="3209"/>
    </row>
    <row r="2899" spans="19:19">
      <c r="S2899" s="3209"/>
    </row>
    <row r="2900" spans="19:19">
      <c r="S2900" s="3209"/>
    </row>
    <row r="2901" spans="19:19">
      <c r="S2901" s="3209"/>
    </row>
    <row r="2902" spans="19:19">
      <c r="S2902" s="3209"/>
    </row>
    <row r="2903" spans="19:19">
      <c r="S2903" s="3209"/>
    </row>
    <row r="2904" spans="19:19">
      <c r="S2904" s="3209"/>
    </row>
    <row r="2905" spans="19:19">
      <c r="S2905" s="3209"/>
    </row>
    <row r="2906" spans="19:19">
      <c r="S2906" s="3209"/>
    </row>
    <row r="2907" spans="19:19">
      <c r="S2907" s="3209"/>
    </row>
    <row r="2908" spans="19:19">
      <c r="S2908" s="3209"/>
    </row>
    <row r="2909" spans="19:19">
      <c r="S2909" s="3209"/>
    </row>
    <row r="2910" spans="19:19">
      <c r="S2910" s="3209"/>
    </row>
    <row r="2911" spans="19:19">
      <c r="S2911" s="3209"/>
    </row>
    <row r="2912" spans="19:19">
      <c r="S2912" s="3209"/>
    </row>
    <row r="2913" spans="19:19">
      <c r="S2913" s="3209"/>
    </row>
    <row r="2914" spans="19:19">
      <c r="S2914" s="3209"/>
    </row>
    <row r="2915" spans="19:19">
      <c r="S2915" s="3209"/>
    </row>
    <row r="2916" spans="19:19">
      <c r="S2916" s="3209"/>
    </row>
    <row r="2917" spans="19:19">
      <c r="S2917" s="3209"/>
    </row>
    <row r="2918" spans="19:19">
      <c r="S2918" s="3209"/>
    </row>
    <row r="2919" spans="19:19">
      <c r="S2919" s="3209"/>
    </row>
    <row r="2920" spans="19:19">
      <c r="S2920" s="3209"/>
    </row>
    <row r="2921" spans="19:19">
      <c r="S2921" s="3209"/>
    </row>
    <row r="2922" spans="19:19">
      <c r="S2922" s="3209"/>
    </row>
    <row r="2923" spans="19:19">
      <c r="S2923" s="3209"/>
    </row>
    <row r="2924" spans="19:19">
      <c r="S2924" s="3209"/>
    </row>
    <row r="2925" spans="19:19">
      <c r="S2925" s="3209"/>
    </row>
    <row r="2926" spans="19:19">
      <c r="S2926" s="3209"/>
    </row>
    <row r="2927" spans="19:19">
      <c r="S2927" s="3209"/>
    </row>
    <row r="2928" spans="19:19">
      <c r="S2928" s="3209"/>
    </row>
    <row r="2929" spans="19:19">
      <c r="S2929" s="3209"/>
    </row>
    <row r="2930" spans="19:19">
      <c r="S2930" s="3209"/>
    </row>
    <row r="2931" spans="19:19">
      <c r="S2931" s="3209"/>
    </row>
    <row r="2932" spans="19:19">
      <c r="S2932" s="3209"/>
    </row>
    <row r="2933" spans="19:19">
      <c r="S2933" s="3209"/>
    </row>
    <row r="2934" spans="19:19">
      <c r="S2934" s="3209"/>
    </row>
    <row r="2935" spans="19:19">
      <c r="S2935" s="3209"/>
    </row>
    <row r="2936" spans="19:19">
      <c r="S2936" s="3209"/>
    </row>
    <row r="2937" spans="19:19">
      <c r="S2937" s="3209"/>
    </row>
    <row r="2938" spans="19:19">
      <c r="S2938" s="3209"/>
    </row>
    <row r="2939" spans="19:19">
      <c r="S2939" s="3209"/>
    </row>
    <row r="2940" spans="19:19">
      <c r="S2940" s="3209"/>
    </row>
    <row r="2941" spans="19:19">
      <c r="S2941" s="3209"/>
    </row>
    <row r="2942" spans="19:19">
      <c r="S2942" s="3209"/>
    </row>
    <row r="2943" spans="19:19">
      <c r="S2943" s="3209"/>
    </row>
    <row r="2944" spans="19:19">
      <c r="S2944" s="3209"/>
    </row>
    <row r="2945" spans="19:19">
      <c r="S2945" s="3209"/>
    </row>
    <row r="2946" spans="19:19">
      <c r="S2946" s="3209"/>
    </row>
    <row r="2947" spans="19:19">
      <c r="S2947" s="3209"/>
    </row>
    <row r="2948" spans="19:19">
      <c r="S2948" s="3209"/>
    </row>
    <row r="2949" spans="19:19">
      <c r="S2949" s="3209"/>
    </row>
    <row r="2950" spans="19:19">
      <c r="S2950" s="3209"/>
    </row>
    <row r="2951" spans="19:19">
      <c r="S2951" s="3209"/>
    </row>
    <row r="2952" spans="19:19">
      <c r="S2952" s="3209"/>
    </row>
    <row r="2953" spans="19:19">
      <c r="S2953" s="3209"/>
    </row>
    <row r="2954" spans="19:19">
      <c r="S2954" s="3209"/>
    </row>
    <row r="2955" spans="19:19">
      <c r="S2955" s="3209"/>
    </row>
    <row r="2956" spans="19:19">
      <c r="S2956" s="3209"/>
    </row>
    <row r="2957" spans="19:19">
      <c r="S2957" s="3209"/>
    </row>
    <row r="2958" spans="19:19">
      <c r="S2958" s="3209"/>
    </row>
    <row r="2959" spans="19:19">
      <c r="S2959" s="3209"/>
    </row>
    <row r="2960" spans="19:19">
      <c r="S2960" s="3209"/>
    </row>
    <row r="2961" spans="19:19">
      <c r="S2961" s="3209"/>
    </row>
    <row r="2962" spans="19:19">
      <c r="S2962" s="3209"/>
    </row>
    <row r="2963" spans="19:19">
      <c r="S2963" s="3209"/>
    </row>
    <row r="2964" spans="19:19">
      <c r="S2964" s="3209"/>
    </row>
    <row r="2965" spans="19:19">
      <c r="S2965" s="3209"/>
    </row>
    <row r="2966" spans="19:19">
      <c r="S2966" s="3209"/>
    </row>
    <row r="2967" spans="19:19">
      <c r="S2967" s="3209"/>
    </row>
    <row r="2968" spans="19:19">
      <c r="S2968" s="3209"/>
    </row>
    <row r="2969" spans="19:19">
      <c r="S2969" s="3209"/>
    </row>
    <row r="2970" spans="19:19">
      <c r="S2970" s="3209"/>
    </row>
    <row r="2971" spans="19:19">
      <c r="S2971" s="3209"/>
    </row>
    <row r="2972" spans="19:19">
      <c r="S2972" s="3209"/>
    </row>
    <row r="2973" spans="19:19">
      <c r="S2973" s="3209"/>
    </row>
    <row r="2974" spans="19:19">
      <c r="S2974" s="3209"/>
    </row>
    <row r="2975" spans="19:19">
      <c r="S2975" s="3209"/>
    </row>
    <row r="2976" spans="19:19">
      <c r="S2976" s="3209"/>
    </row>
    <row r="2977" spans="19:19">
      <c r="S2977" s="3209"/>
    </row>
    <row r="2978" spans="19:19">
      <c r="S2978" s="3209"/>
    </row>
    <row r="2979" spans="19:19">
      <c r="S2979" s="3209"/>
    </row>
    <row r="2980" spans="19:19">
      <c r="S2980" s="3209"/>
    </row>
    <row r="2981" spans="19:19">
      <c r="S2981" s="3209"/>
    </row>
    <row r="2982" spans="19:19">
      <c r="S2982" s="3209"/>
    </row>
    <row r="2983" spans="19:19">
      <c r="S2983" s="3209"/>
    </row>
    <row r="2984" spans="19:19">
      <c r="S2984" s="3209"/>
    </row>
    <row r="2985" spans="19:19">
      <c r="S2985" s="3209"/>
    </row>
    <row r="2986" spans="19:19">
      <c r="S2986" s="3209"/>
    </row>
    <row r="2987" spans="19:19">
      <c r="S2987" s="3209"/>
    </row>
    <row r="2988" spans="19:19">
      <c r="S2988" s="3209"/>
    </row>
    <row r="2989" spans="19:19">
      <c r="S2989" s="3209"/>
    </row>
    <row r="2990" spans="19:19">
      <c r="S2990" s="3209"/>
    </row>
    <row r="2991" spans="19:19">
      <c r="S2991" s="3209"/>
    </row>
    <row r="2992" spans="19:19">
      <c r="S2992" s="3209"/>
    </row>
    <row r="2993" spans="19:19">
      <c r="S2993" s="3209"/>
    </row>
    <row r="2994" spans="19:19">
      <c r="S2994" s="3209"/>
    </row>
    <row r="2995" spans="19:19">
      <c r="S2995" s="3209"/>
    </row>
    <row r="2996" spans="19:19">
      <c r="S2996" s="3209"/>
    </row>
    <row r="2997" spans="19:19">
      <c r="S2997" s="3209"/>
    </row>
    <row r="2998" spans="19:19">
      <c r="S2998" s="3209"/>
    </row>
    <row r="2999" spans="19:19">
      <c r="S2999" s="3209"/>
    </row>
    <row r="3000" spans="19:19">
      <c r="S3000" s="3209"/>
    </row>
    <row r="3001" spans="19:19">
      <c r="S3001" s="3209"/>
    </row>
    <row r="3002" spans="19:19">
      <c r="S3002" s="3209"/>
    </row>
    <row r="3003" spans="19:19">
      <c r="S3003" s="3209"/>
    </row>
    <row r="3004" spans="19:19">
      <c r="S3004" s="3209"/>
    </row>
    <row r="3005" spans="19:19">
      <c r="S3005" s="3209"/>
    </row>
    <row r="3006" spans="19:19">
      <c r="S3006" s="3209"/>
    </row>
    <row r="3007" spans="19:19">
      <c r="S3007" s="3209"/>
    </row>
    <row r="3008" spans="19:19">
      <c r="S3008" s="3209"/>
    </row>
    <row r="3009" spans="19:19">
      <c r="S3009" s="3209"/>
    </row>
    <row r="3010" spans="19:19">
      <c r="S3010" s="3209"/>
    </row>
    <row r="3011" spans="19:19">
      <c r="S3011" s="3209"/>
    </row>
    <row r="3012" spans="19:19">
      <c r="S3012" s="3209"/>
    </row>
    <row r="3013" spans="19:19">
      <c r="S3013" s="3209"/>
    </row>
    <row r="3014" spans="19:19">
      <c r="S3014" s="3209"/>
    </row>
    <row r="3015" spans="19:19">
      <c r="S3015" s="3209"/>
    </row>
    <row r="3016" spans="19:19">
      <c r="S3016" s="3209"/>
    </row>
    <row r="3017" spans="19:19">
      <c r="S3017" s="3209"/>
    </row>
    <row r="3018" spans="19:19">
      <c r="S3018" s="3209"/>
    </row>
    <row r="3019" spans="19:19">
      <c r="S3019" s="3209"/>
    </row>
    <row r="3020" spans="19:19">
      <c r="S3020" s="3209"/>
    </row>
    <row r="3021" spans="19:19">
      <c r="S3021" s="3209"/>
    </row>
    <row r="3022" spans="19:19">
      <c r="S3022" s="3209"/>
    </row>
    <row r="3023" spans="19:19">
      <c r="S3023" s="3209"/>
    </row>
    <row r="3024" spans="19:19">
      <c r="S3024" s="3209"/>
    </row>
    <row r="3025" spans="19:19">
      <c r="S3025" s="3209"/>
    </row>
    <row r="3026" spans="19:19">
      <c r="S3026" s="3209"/>
    </row>
    <row r="3027" spans="19:19">
      <c r="S3027" s="3209"/>
    </row>
    <row r="3028" spans="19:19">
      <c r="S3028" s="3209"/>
    </row>
    <row r="3029" spans="19:19">
      <c r="S3029" s="3209"/>
    </row>
    <row r="3030" spans="19:19">
      <c r="S3030" s="3209"/>
    </row>
    <row r="3031" spans="19:19">
      <c r="S3031" s="3209"/>
    </row>
    <row r="3032" spans="19:19">
      <c r="S3032" s="3209"/>
    </row>
    <row r="3033" spans="19:19">
      <c r="S3033" s="3209"/>
    </row>
    <row r="3034" spans="19:19">
      <c r="S3034" s="3209"/>
    </row>
    <row r="3035" spans="19:19">
      <c r="S3035" s="3209"/>
    </row>
    <row r="3036" spans="19:19">
      <c r="S3036" s="3209"/>
    </row>
    <row r="3037" spans="19:19">
      <c r="S3037" s="3209"/>
    </row>
    <row r="3038" spans="19:19">
      <c r="S3038" s="3209"/>
    </row>
    <row r="3039" spans="19:19">
      <c r="S3039" s="3209"/>
    </row>
    <row r="3040" spans="19:19">
      <c r="S3040" s="3209"/>
    </row>
    <row r="3041" spans="19:19">
      <c r="S3041" s="3209"/>
    </row>
    <row r="3042" spans="19:19">
      <c r="S3042" s="3209"/>
    </row>
    <row r="3043" spans="19:19">
      <c r="S3043" s="3209"/>
    </row>
    <row r="3044" spans="19:19">
      <c r="S3044" s="3209"/>
    </row>
    <row r="3045" spans="19:19">
      <c r="S3045" s="3209"/>
    </row>
    <row r="3046" spans="19:19">
      <c r="S3046" s="3209"/>
    </row>
    <row r="3047" spans="19:19">
      <c r="S3047" s="3209"/>
    </row>
    <row r="3048" spans="19:19">
      <c r="S3048" s="3209"/>
    </row>
    <row r="3049" spans="19:19">
      <c r="S3049" s="3209"/>
    </row>
    <row r="3050" spans="19:19">
      <c r="S3050" s="3209"/>
    </row>
    <row r="3051" spans="19:19">
      <c r="S3051" s="3209"/>
    </row>
    <row r="3052" spans="19:19">
      <c r="S3052" s="3209"/>
    </row>
    <row r="3053" spans="19:19">
      <c r="S3053" s="3209"/>
    </row>
    <row r="3054" spans="19:19">
      <c r="S3054" s="3209"/>
    </row>
    <row r="3055" spans="19:19">
      <c r="S3055" s="3209"/>
    </row>
    <row r="3056" spans="19:19">
      <c r="S3056" s="3209"/>
    </row>
    <row r="3057" spans="19:19">
      <c r="S3057" s="3209"/>
    </row>
    <row r="3058" spans="19:19">
      <c r="S3058" s="3209"/>
    </row>
    <row r="3059" spans="19:19">
      <c r="S3059" s="3209"/>
    </row>
    <row r="3060" spans="19:19">
      <c r="S3060" s="3209"/>
    </row>
    <row r="3061" spans="19:19">
      <c r="S3061" s="3209"/>
    </row>
    <row r="3062" spans="19:19">
      <c r="S3062" s="3209"/>
    </row>
    <row r="3063" spans="19:19">
      <c r="S3063" s="3209"/>
    </row>
    <row r="3064" spans="19:19">
      <c r="S3064" s="3209"/>
    </row>
    <row r="3065" spans="19:19">
      <c r="S3065" s="3209"/>
    </row>
    <row r="3066" spans="19:19">
      <c r="S3066" s="3209"/>
    </row>
    <row r="3067" spans="19:19">
      <c r="S3067" s="3209"/>
    </row>
    <row r="3068" spans="19:19">
      <c r="S3068" s="3209"/>
    </row>
    <row r="3069" spans="19:19">
      <c r="S3069" s="3209"/>
    </row>
    <row r="3070" spans="19:19">
      <c r="S3070" s="3209"/>
    </row>
    <row r="3071" spans="19:19">
      <c r="S3071" s="3209"/>
    </row>
    <row r="3072" spans="19:19">
      <c r="S3072" s="3209"/>
    </row>
    <row r="3073" spans="19:19">
      <c r="S3073" s="3209"/>
    </row>
    <row r="3074" spans="19:19">
      <c r="S3074" s="3209"/>
    </row>
    <row r="3075" spans="19:19">
      <c r="S3075" s="3209"/>
    </row>
    <row r="3076" spans="19:19">
      <c r="S3076" s="3209"/>
    </row>
    <row r="3077" spans="19:19">
      <c r="S3077" s="3209"/>
    </row>
    <row r="3078" spans="19:19">
      <c r="S3078" s="3209"/>
    </row>
    <row r="3079" spans="19:19">
      <c r="S3079" s="3209"/>
    </row>
    <row r="3080" spans="19:19">
      <c r="S3080" s="3209"/>
    </row>
    <row r="3081" spans="19:19">
      <c r="S3081" s="3209"/>
    </row>
    <row r="3082" spans="19:19">
      <c r="S3082" s="3209"/>
    </row>
    <row r="3083" spans="19:19">
      <c r="S3083" s="3209"/>
    </row>
    <row r="3084" spans="19:19">
      <c r="S3084" s="3209"/>
    </row>
    <row r="3085" spans="19:19">
      <c r="S3085" s="3209"/>
    </row>
    <row r="3086" spans="19:19">
      <c r="S3086" s="3209"/>
    </row>
    <row r="3087" spans="19:19">
      <c r="S3087" s="3209"/>
    </row>
    <row r="3088" spans="19:19">
      <c r="S3088" s="3209"/>
    </row>
    <row r="3089" spans="19:19">
      <c r="S3089" s="3209"/>
    </row>
    <row r="3090" spans="19:19">
      <c r="S3090" s="3209"/>
    </row>
    <row r="3091" spans="19:19">
      <c r="S3091" s="3209"/>
    </row>
    <row r="3092" spans="19:19">
      <c r="S3092" s="3209"/>
    </row>
    <row r="3093" spans="19:19">
      <c r="S3093" s="3209"/>
    </row>
    <row r="3094" spans="19:19">
      <c r="S3094" s="3209"/>
    </row>
    <row r="3095" spans="19:19">
      <c r="S3095" s="3209"/>
    </row>
    <row r="3096" spans="19:19">
      <c r="S3096" s="3209"/>
    </row>
    <row r="3097" spans="19:19">
      <c r="S3097" s="3209"/>
    </row>
    <row r="3098" spans="19:19">
      <c r="S3098" s="3209"/>
    </row>
    <row r="3099" spans="19:19">
      <c r="S3099" s="3209"/>
    </row>
  </sheetData>
  <mergeCells count="7">
    <mergeCell ref="A1:S1"/>
    <mergeCell ref="A3:F3"/>
    <mergeCell ref="S3:S4"/>
    <mergeCell ref="R3:R4"/>
    <mergeCell ref="Q3:Q4"/>
    <mergeCell ref="P3:P4"/>
    <mergeCell ref="G3:O4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0" firstPageNumber="56" fitToHeight="0" orientation="portrait" useFirstPageNumber="1" r:id="rId1"/>
  <headerFooter scaleWithDoc="0" alignWithMargins="0">
    <oddFooter>&amp;C&amp;P</oddFooter>
  </headerFooter>
  <legacy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tabColor rgb="FF0070C0"/>
    <pageSetUpPr fitToPage="1"/>
  </sheetPr>
  <dimension ref="A1:XEL3099"/>
  <sheetViews>
    <sheetView view="pageBreakPreview" zoomScale="70" zoomScaleNormal="85" zoomScaleSheetLayoutView="70" workbookViewId="0">
      <pane ySplit="8" topLeftCell="A49" activePane="bottomLeft" state="frozen"/>
      <selection activeCell="R3077" sqref="R3077"/>
      <selection pane="bottomLeft" activeCell="P69" sqref="P69"/>
    </sheetView>
  </sheetViews>
  <sheetFormatPr defaultColWidth="9" defaultRowHeight="19.5"/>
  <cols>
    <col min="1" max="1" width="3.625" style="530" customWidth="1"/>
    <col min="2" max="4" width="3.625" style="531" customWidth="1"/>
    <col min="5" max="5" width="10.625" style="594" customWidth="1"/>
    <col min="6" max="6" width="40" style="1212" customWidth="1"/>
    <col min="7" max="7" width="20.625" style="534" customWidth="1"/>
    <col min="8" max="8" width="2.625" style="533" customWidth="1"/>
    <col min="9" max="9" width="8.625" style="530" customWidth="1"/>
    <col min="10" max="10" width="2.625" style="533" customWidth="1"/>
    <col min="11" max="11" width="5.875" style="530" customWidth="1"/>
    <col min="12" max="12" width="2.625" style="533" customWidth="1"/>
    <col min="13" max="13" width="5.375" style="530" customWidth="1"/>
    <col min="14" max="14" width="2.625" style="535" customWidth="1"/>
    <col min="15" max="15" width="20.625" style="530" customWidth="1"/>
    <col min="16" max="16" width="12.625" style="536" customWidth="1"/>
    <col min="17" max="17" width="12.625" style="537" customWidth="1"/>
    <col min="18" max="18" width="12.625" style="706" customWidth="1"/>
    <col min="19" max="19" width="12.625" style="707" customWidth="1"/>
    <col min="20" max="20" width="9" style="68"/>
    <col min="21" max="21" width="9.375" style="209" bestFit="1" customWidth="1"/>
    <col min="22" max="22" width="12" style="68" bestFit="1" customWidth="1"/>
    <col min="23" max="16365" width="9" style="68"/>
    <col min="16366" max="16366" width="9.125" style="68" bestFit="1" customWidth="1"/>
    <col min="16367" max="16384" width="9" style="68"/>
  </cols>
  <sheetData>
    <row r="1" spans="1:24" ht="35.1" customHeight="1">
      <c r="A1" s="3624" t="s">
        <v>2500</v>
      </c>
      <c r="B1" s="3624"/>
      <c r="C1" s="3624"/>
      <c r="D1" s="3624"/>
      <c r="E1" s="3624"/>
      <c r="F1" s="3624"/>
      <c r="G1" s="3624"/>
      <c r="H1" s="3624"/>
      <c r="I1" s="3624"/>
      <c r="J1" s="3624"/>
      <c r="K1" s="3624"/>
      <c r="L1" s="3624"/>
      <c r="M1" s="3624"/>
      <c r="N1" s="3624"/>
      <c r="O1" s="3624"/>
      <c r="P1" s="3624"/>
      <c r="Q1" s="3624"/>
      <c r="R1" s="3624"/>
      <c r="S1" s="3624"/>
    </row>
    <row r="2" spans="1:24" ht="15" customHeight="1" thickBot="1">
      <c r="A2" s="530" t="s">
        <v>260</v>
      </c>
      <c r="E2" s="588"/>
      <c r="S2" s="538" t="s">
        <v>261</v>
      </c>
    </row>
    <row r="3" spans="1:24" s="207" customFormat="1" ht="20.100000000000001" customHeight="1">
      <c r="A3" s="3593" t="s">
        <v>2</v>
      </c>
      <c r="B3" s="3594"/>
      <c r="C3" s="3594"/>
      <c r="D3" s="3594"/>
      <c r="E3" s="3594"/>
      <c r="F3" s="3595"/>
      <c r="G3" s="3596" t="s">
        <v>3</v>
      </c>
      <c r="H3" s="3597"/>
      <c r="I3" s="3597"/>
      <c r="J3" s="3597"/>
      <c r="K3" s="3597"/>
      <c r="L3" s="3597"/>
      <c r="M3" s="3597"/>
      <c r="N3" s="3597"/>
      <c r="O3" s="3598"/>
      <c r="P3" s="3537" t="s">
        <v>1235</v>
      </c>
      <c r="Q3" s="3604" t="s">
        <v>1237</v>
      </c>
      <c r="R3" s="3541" t="s">
        <v>4</v>
      </c>
      <c r="S3" s="3543" t="s">
        <v>5</v>
      </c>
      <c r="U3" s="211"/>
    </row>
    <row r="4" spans="1:24" s="207" customFormat="1" ht="20.100000000000001" customHeight="1" thickBot="1">
      <c r="A4" s="419" t="s">
        <v>6</v>
      </c>
      <c r="B4" s="420" t="s">
        <v>7</v>
      </c>
      <c r="C4" s="420" t="s">
        <v>8</v>
      </c>
      <c r="D4" s="420" t="s">
        <v>9</v>
      </c>
      <c r="E4" s="420" t="s">
        <v>10</v>
      </c>
      <c r="F4" s="1213" t="s">
        <v>11</v>
      </c>
      <c r="G4" s="3599"/>
      <c r="H4" s="3600"/>
      <c r="I4" s="3600"/>
      <c r="J4" s="3600"/>
      <c r="K4" s="3600"/>
      <c r="L4" s="3600"/>
      <c r="M4" s="3600"/>
      <c r="N4" s="3600"/>
      <c r="O4" s="3601"/>
      <c r="P4" s="3538"/>
      <c r="Q4" s="3605"/>
      <c r="R4" s="3542"/>
      <c r="S4" s="3544"/>
      <c r="U4" s="211"/>
    </row>
    <row r="5" spans="1:24" s="237" customFormat="1" ht="20.100000000000001" customHeight="1" thickBot="1">
      <c r="A5" s="1214" t="s">
        <v>262</v>
      </c>
      <c r="B5" s="1215"/>
      <c r="C5" s="1215"/>
      <c r="D5" s="1215"/>
      <c r="E5" s="1216"/>
      <c r="F5" s="1217"/>
      <c r="G5" s="920"/>
      <c r="H5" s="546"/>
      <c r="I5" s="546"/>
      <c r="J5" s="546"/>
      <c r="K5" s="546"/>
      <c r="L5" s="546"/>
      <c r="M5" s="546"/>
      <c r="N5" s="1218"/>
      <c r="O5" s="546"/>
      <c r="P5" s="549">
        <f>P6</f>
        <v>37449000</v>
      </c>
      <c r="Q5" s="549">
        <f>Q6</f>
        <v>36969000</v>
      </c>
      <c r="R5" s="630">
        <f t="shared" ref="R5" si="0">P5-Q5</f>
        <v>480000</v>
      </c>
      <c r="S5" s="3169">
        <f t="shared" ref="S5" si="1">R5/Q5</f>
        <v>1.2983851334902215E-2</v>
      </c>
      <c r="U5" s="238"/>
      <c r="V5" s="237">
        <v>106242000</v>
      </c>
    </row>
    <row r="6" spans="1:24" ht="20.100000000000001" customHeight="1">
      <c r="A6" s="551"/>
      <c r="B6" s="552" t="s">
        <v>263</v>
      </c>
      <c r="C6" s="553"/>
      <c r="D6" s="553"/>
      <c r="E6" s="553"/>
      <c r="F6" s="1219"/>
      <c r="G6" s="986"/>
      <c r="H6" s="1141"/>
      <c r="I6" s="1141"/>
      <c r="J6" s="1141"/>
      <c r="K6" s="1141"/>
      <c r="L6" s="1141"/>
      <c r="M6" s="1141"/>
      <c r="N6" s="2190"/>
      <c r="O6" s="1141"/>
      <c r="P6" s="1049">
        <f>SUM(P7,P66,P83,P95)</f>
        <v>37449000</v>
      </c>
      <c r="Q6" s="1049">
        <f>SUM(Q7,Q66,Q83,Q95)</f>
        <v>36969000</v>
      </c>
      <c r="R6" s="1022">
        <f t="shared" ref="R6:R68" si="2">P6-Q6</f>
        <v>480000</v>
      </c>
      <c r="S6" s="3206">
        <f t="shared" ref="S6:S68" si="3">R6/Q6</f>
        <v>1.2983851334902215E-2</v>
      </c>
      <c r="V6" s="179">
        <f>Q5-V5</f>
        <v>-69273000</v>
      </c>
    </row>
    <row r="7" spans="1:24" ht="20.100000000000001" customHeight="1">
      <c r="A7" s="551"/>
      <c r="B7" s="559"/>
      <c r="C7" s="709" t="s">
        <v>264</v>
      </c>
      <c r="D7" s="709"/>
      <c r="E7" s="709"/>
      <c r="F7" s="1994"/>
      <c r="G7" s="2191"/>
      <c r="H7" s="1222"/>
      <c r="I7" s="1222"/>
      <c r="J7" s="1222"/>
      <c r="K7" s="1222"/>
      <c r="L7" s="1222"/>
      <c r="M7" s="1222"/>
      <c r="N7" s="2192"/>
      <c r="O7" s="1222"/>
      <c r="P7" s="1021">
        <f>P8+P13+P62</f>
        <v>29496000</v>
      </c>
      <c r="Q7" s="1021">
        <f>Q8+Q13+Q62</f>
        <v>29496000</v>
      </c>
      <c r="R7" s="1022">
        <f t="shared" si="2"/>
        <v>0</v>
      </c>
      <c r="S7" s="3206">
        <f t="shared" si="3"/>
        <v>0</v>
      </c>
    </row>
    <row r="8" spans="1:24" s="237" customFormat="1" ht="20.100000000000001" customHeight="1">
      <c r="A8" s="2193"/>
      <c r="B8" s="1224"/>
      <c r="C8" s="1225"/>
      <c r="D8" s="1107" t="s">
        <v>265</v>
      </c>
      <c r="E8" s="567"/>
      <c r="F8" s="1226"/>
      <c r="G8" s="928"/>
      <c r="H8" s="568"/>
      <c r="I8" s="568"/>
      <c r="J8" s="568"/>
      <c r="K8" s="568"/>
      <c r="L8" s="568"/>
      <c r="M8" s="568"/>
      <c r="N8" s="1227"/>
      <c r="O8" s="568"/>
      <c r="P8" s="572">
        <f>P9</f>
        <v>14672000</v>
      </c>
      <c r="Q8" s="572">
        <f>Q9</f>
        <v>14672000</v>
      </c>
      <c r="R8" s="630">
        <f t="shared" si="2"/>
        <v>0</v>
      </c>
      <c r="S8" s="3169">
        <f t="shared" si="3"/>
        <v>0</v>
      </c>
      <c r="U8" s="238"/>
    </row>
    <row r="9" spans="1:24" ht="20.100000000000001" customHeight="1">
      <c r="A9" s="551"/>
      <c r="B9" s="565"/>
      <c r="C9" s="588"/>
      <c r="D9" s="565"/>
      <c r="E9" s="456" t="s">
        <v>325</v>
      </c>
      <c r="F9" s="457"/>
      <c r="G9" s="2770"/>
      <c r="H9" s="1228"/>
      <c r="I9" s="457"/>
      <c r="J9" s="1228"/>
      <c r="K9" s="457"/>
      <c r="L9" s="457"/>
      <c r="M9" s="457"/>
      <c r="N9" s="457"/>
      <c r="O9" s="2194"/>
      <c r="P9" s="573">
        <f>SUM(O10)</f>
        <v>14672000</v>
      </c>
      <c r="Q9" s="573">
        <f>Q10</f>
        <v>14672000</v>
      </c>
      <c r="R9" s="631">
        <f t="shared" si="2"/>
        <v>0</v>
      </c>
      <c r="S9" s="3170">
        <f t="shared" si="3"/>
        <v>0</v>
      </c>
      <c r="U9" s="209" t="str">
        <f t="shared" ref="U9:U68" si="4">IF(R9&gt;0,"추경","0")</f>
        <v>0</v>
      </c>
    </row>
    <row r="10" spans="1:24" s="176" customFormat="1" ht="20.100000000000001" customHeight="1">
      <c r="A10" s="2195"/>
      <c r="B10" s="565"/>
      <c r="C10" s="588"/>
      <c r="D10" s="565"/>
      <c r="E10" s="2196"/>
      <c r="F10" s="633" t="s">
        <v>1284</v>
      </c>
      <c r="G10" s="1229"/>
      <c r="H10" s="633"/>
      <c r="I10" s="633"/>
      <c r="J10" s="633"/>
      <c r="K10" s="633"/>
      <c r="L10" s="633"/>
      <c r="M10" s="633"/>
      <c r="N10" s="1230"/>
      <c r="O10" s="637">
        <f>SUM(O11:O12)</f>
        <v>14672000</v>
      </c>
      <c r="P10" s="993">
        <f>O10</f>
        <v>14672000</v>
      </c>
      <c r="Q10" s="1109">
        <v>14672000</v>
      </c>
      <c r="R10" s="638">
        <f t="shared" si="2"/>
        <v>0</v>
      </c>
      <c r="S10" s="3224">
        <f t="shared" si="3"/>
        <v>0</v>
      </c>
      <c r="U10" s="209" t="str">
        <f t="shared" si="4"/>
        <v>0</v>
      </c>
    </row>
    <row r="11" spans="1:24" s="176" customFormat="1" ht="20.100000000000001" customHeight="1">
      <c r="A11" s="2195"/>
      <c r="B11" s="565"/>
      <c r="C11" s="588"/>
      <c r="D11" s="565"/>
      <c r="E11" s="2197"/>
      <c r="F11" s="2198" t="s">
        <v>1959</v>
      </c>
      <c r="G11" s="1453">
        <v>1600000</v>
      </c>
      <c r="H11" s="2199" t="s">
        <v>335</v>
      </c>
      <c r="I11" s="2200">
        <v>1</v>
      </c>
      <c r="J11" s="2199" t="s">
        <v>335</v>
      </c>
      <c r="K11" s="1979">
        <v>9</v>
      </c>
      <c r="L11" s="2199"/>
      <c r="M11" s="1464"/>
      <c r="N11" s="1687" t="s">
        <v>101</v>
      </c>
      <c r="O11" s="1180">
        <f>ROUNDUP(G11*I11*K11,-3)</f>
        <v>14400000</v>
      </c>
      <c r="P11" s="1181"/>
      <c r="Q11" s="2201"/>
      <c r="R11" s="1182"/>
      <c r="S11" s="3308"/>
      <c r="U11" s="209" t="str">
        <f t="shared" si="4"/>
        <v>0</v>
      </c>
    </row>
    <row r="12" spans="1:24" s="176" customFormat="1" ht="20.100000000000001" customHeight="1">
      <c r="A12" s="2195"/>
      <c r="B12" s="565"/>
      <c r="C12" s="588"/>
      <c r="D12" s="565"/>
      <c r="E12" s="2202"/>
      <c r="F12" s="2198" t="s">
        <v>1546</v>
      </c>
      <c r="G12" s="1453">
        <v>68000</v>
      </c>
      <c r="H12" s="2199" t="s">
        <v>335</v>
      </c>
      <c r="I12" s="2200">
        <v>1</v>
      </c>
      <c r="J12" s="2199" t="s">
        <v>335</v>
      </c>
      <c r="K12" s="2203">
        <v>4</v>
      </c>
      <c r="L12" s="2199"/>
      <c r="M12" s="1464"/>
      <c r="N12" s="1687" t="s">
        <v>101</v>
      </c>
      <c r="O12" s="1180">
        <f>ROUNDUP(G12*I12*K12,-3)</f>
        <v>272000</v>
      </c>
      <c r="P12" s="1459"/>
      <c r="Q12" s="2201"/>
      <c r="R12" s="1182"/>
      <c r="S12" s="3220"/>
      <c r="U12" s="209" t="str">
        <f t="shared" si="4"/>
        <v>0</v>
      </c>
    </row>
    <row r="13" spans="1:24" s="176" customFormat="1" ht="20.100000000000001" customHeight="1">
      <c r="A13" s="2195"/>
      <c r="B13" s="565"/>
      <c r="C13" s="588"/>
      <c r="D13" s="1107" t="s">
        <v>1339</v>
      </c>
      <c r="E13" s="567"/>
      <c r="F13" s="1226"/>
      <c r="G13" s="928"/>
      <c r="H13" s="568"/>
      <c r="I13" s="568"/>
      <c r="J13" s="568"/>
      <c r="K13" s="568"/>
      <c r="L13" s="568"/>
      <c r="M13" s="568"/>
      <c r="N13" s="1227"/>
      <c r="O13" s="568"/>
      <c r="P13" s="572">
        <f>P14+P26+P29+P34+P39+P42+P46+P49+P52+P56+P59</f>
        <v>13424000</v>
      </c>
      <c r="Q13" s="572">
        <f>Q14+Q26+Q29+Q34+Q39+Q42+Q46+Q49+Q52+Q56+Q59</f>
        <v>13424000</v>
      </c>
      <c r="R13" s="630">
        <f t="shared" si="2"/>
        <v>0</v>
      </c>
      <c r="S13" s="3169">
        <f t="shared" si="3"/>
        <v>0</v>
      </c>
      <c r="U13" s="209" t="str">
        <f t="shared" si="4"/>
        <v>0</v>
      </c>
    </row>
    <row r="14" spans="1:24" ht="20.100000000000001" customHeight="1">
      <c r="A14" s="551"/>
      <c r="B14" s="565"/>
      <c r="C14" s="588"/>
      <c r="D14" s="565"/>
      <c r="E14" s="456" t="s">
        <v>1098</v>
      </c>
      <c r="F14" s="457"/>
      <c r="G14" s="457"/>
      <c r="H14" s="1228"/>
      <c r="I14" s="457"/>
      <c r="J14" s="1228"/>
      <c r="K14" s="457"/>
      <c r="L14" s="457"/>
      <c r="M14" s="457"/>
      <c r="N14" s="457"/>
      <c r="O14" s="459"/>
      <c r="P14" s="573">
        <f>O15+O17+O20</f>
        <v>3565000</v>
      </c>
      <c r="Q14" s="573">
        <f>SUM(Q15,Q17,Q20)</f>
        <v>3655000</v>
      </c>
      <c r="R14" s="631">
        <f t="shared" si="2"/>
        <v>-90000</v>
      </c>
      <c r="S14" s="3170">
        <f t="shared" si="3"/>
        <v>-2.4623803009575923E-2</v>
      </c>
      <c r="U14" s="209" t="str">
        <f t="shared" si="4"/>
        <v>0</v>
      </c>
      <c r="W14" s="209" t="s">
        <v>3122</v>
      </c>
      <c r="X14" s="177">
        <f>SUMIFS(P:P,E:E,W14)</f>
        <v>3565000</v>
      </c>
    </row>
    <row r="15" spans="1:24" ht="20.100000000000001" customHeight="1">
      <c r="A15" s="551"/>
      <c r="B15" s="565"/>
      <c r="C15" s="588"/>
      <c r="D15" s="565"/>
      <c r="E15" s="2204"/>
      <c r="F15" s="633" t="s">
        <v>785</v>
      </c>
      <c r="G15" s="1229"/>
      <c r="H15" s="633"/>
      <c r="I15" s="633"/>
      <c r="J15" s="633"/>
      <c r="K15" s="633"/>
      <c r="L15" s="633"/>
      <c r="M15" s="633"/>
      <c r="N15" s="1230"/>
      <c r="O15" s="1238">
        <f>SUM(O16:O16)</f>
        <v>768000</v>
      </c>
      <c r="P15" s="616">
        <f>O15</f>
        <v>768000</v>
      </c>
      <c r="Q15" s="616">
        <v>768000</v>
      </c>
      <c r="R15" s="638">
        <f t="shared" si="2"/>
        <v>0</v>
      </c>
      <c r="S15" s="3224">
        <f t="shared" si="3"/>
        <v>0</v>
      </c>
      <c r="U15" s="209" t="str">
        <f t="shared" si="4"/>
        <v>0</v>
      </c>
      <c r="W15" s="209" t="s">
        <v>3200</v>
      </c>
      <c r="X15" s="177">
        <f t="shared" ref="X15:X32" si="5">SUMIFS(P:P,E:E,W15)</f>
        <v>720000</v>
      </c>
    </row>
    <row r="16" spans="1:24" ht="20.100000000000001" customHeight="1">
      <c r="A16" s="551"/>
      <c r="B16" s="565"/>
      <c r="C16" s="588"/>
      <c r="D16" s="565"/>
      <c r="E16" s="2204"/>
      <c r="F16" s="2198" t="s">
        <v>1558</v>
      </c>
      <c r="G16" s="1114">
        <v>8000</v>
      </c>
      <c r="H16" s="2199" t="s">
        <v>335</v>
      </c>
      <c r="I16" s="2205">
        <v>1</v>
      </c>
      <c r="J16" s="2199" t="s">
        <v>335</v>
      </c>
      <c r="K16" s="2206">
        <v>8</v>
      </c>
      <c r="L16" s="2199" t="s">
        <v>335</v>
      </c>
      <c r="M16" s="1234">
        <v>12</v>
      </c>
      <c r="N16" s="1687" t="s">
        <v>28</v>
      </c>
      <c r="O16" s="1089">
        <f>G16*I16*K16*M16</f>
        <v>768000</v>
      </c>
      <c r="P16" s="848"/>
      <c r="Q16" s="848"/>
      <c r="R16" s="849"/>
      <c r="S16" s="3197"/>
      <c r="U16" s="209" t="str">
        <f t="shared" si="4"/>
        <v>0</v>
      </c>
      <c r="W16" s="209" t="s">
        <v>3124</v>
      </c>
      <c r="X16" s="177">
        <f t="shared" si="5"/>
        <v>1263000</v>
      </c>
    </row>
    <row r="17" spans="1:24 16366:16366" ht="20.100000000000001" customHeight="1">
      <c r="A17" s="551"/>
      <c r="B17" s="565"/>
      <c r="C17" s="588"/>
      <c r="D17" s="565"/>
      <c r="E17" s="2204"/>
      <c r="F17" s="633" t="s">
        <v>786</v>
      </c>
      <c r="G17" s="1229"/>
      <c r="H17" s="633"/>
      <c r="I17" s="633"/>
      <c r="J17" s="633"/>
      <c r="K17" s="633"/>
      <c r="L17" s="633"/>
      <c r="M17" s="633"/>
      <c r="N17" s="1230"/>
      <c r="O17" s="1238">
        <f>SUM(O18:O19)</f>
        <v>1310000</v>
      </c>
      <c r="P17" s="616">
        <f>O17</f>
        <v>1310000</v>
      </c>
      <c r="Q17" s="616">
        <v>1400000</v>
      </c>
      <c r="R17" s="638">
        <f t="shared" si="2"/>
        <v>-90000</v>
      </c>
      <c r="S17" s="3224">
        <f t="shared" si="3"/>
        <v>-6.4285714285714279E-2</v>
      </c>
      <c r="U17" s="209" t="str">
        <f t="shared" si="4"/>
        <v>0</v>
      </c>
      <c r="W17" s="209" t="s">
        <v>3201</v>
      </c>
      <c r="X17" s="177">
        <f t="shared" si="5"/>
        <v>2700000</v>
      </c>
    </row>
    <row r="18" spans="1:24 16366:16366" ht="20.100000000000001" customHeight="1">
      <c r="A18" s="551"/>
      <c r="B18" s="565"/>
      <c r="C18" s="588"/>
      <c r="D18" s="565"/>
      <c r="E18" s="2204"/>
      <c r="F18" s="1183" t="s">
        <v>1735</v>
      </c>
      <c r="G18" s="1057">
        <v>400000</v>
      </c>
      <c r="H18" s="2199" t="s">
        <v>335</v>
      </c>
      <c r="I18" s="2207">
        <v>1</v>
      </c>
      <c r="J18" s="2199"/>
      <c r="K18" s="2199"/>
      <c r="L18" s="2199"/>
      <c r="M18" s="2199"/>
      <c r="N18" s="1687" t="s">
        <v>584</v>
      </c>
      <c r="O18" s="2208">
        <f>ROUND(G18*I18,-1)</f>
        <v>400000</v>
      </c>
      <c r="P18" s="848"/>
      <c r="Q18" s="848"/>
      <c r="R18" s="849"/>
      <c r="S18" s="3197"/>
      <c r="U18" s="209" t="str">
        <f t="shared" si="4"/>
        <v>0</v>
      </c>
      <c r="W18" s="209" t="s">
        <v>3202</v>
      </c>
      <c r="X18" s="177">
        <f t="shared" si="5"/>
        <v>1290000</v>
      </c>
    </row>
    <row r="19" spans="1:24 16366:16366" ht="20.100000000000001" customHeight="1">
      <c r="A19" s="551"/>
      <c r="B19" s="565"/>
      <c r="C19" s="588"/>
      <c r="D19" s="565"/>
      <c r="E19" s="2204"/>
      <c r="F19" s="1183" t="s">
        <v>1560</v>
      </c>
      <c r="G19" s="1057">
        <v>910000</v>
      </c>
      <c r="H19" s="2199" t="s">
        <v>335</v>
      </c>
      <c r="I19" s="2207">
        <v>1</v>
      </c>
      <c r="J19" s="2199"/>
      <c r="K19" s="2199"/>
      <c r="L19" s="2199"/>
      <c r="M19" s="2199"/>
      <c r="N19" s="1687" t="s">
        <v>584</v>
      </c>
      <c r="O19" s="2208">
        <f>ROUND(G19*I19,-1)</f>
        <v>910000</v>
      </c>
      <c r="P19" s="848"/>
      <c r="Q19" s="848"/>
      <c r="R19" s="849"/>
      <c r="S19" s="3197"/>
      <c r="U19" s="209" t="str">
        <f t="shared" si="4"/>
        <v>0</v>
      </c>
      <c r="W19" s="209" t="s">
        <v>3203</v>
      </c>
      <c r="X19" s="177">
        <f t="shared" si="5"/>
        <v>0</v>
      </c>
    </row>
    <row r="20" spans="1:24 16366:16366" ht="20.100000000000001" customHeight="1">
      <c r="A20" s="551"/>
      <c r="B20" s="565"/>
      <c r="C20" s="588"/>
      <c r="D20" s="565"/>
      <c r="E20" s="2204"/>
      <c r="F20" s="1284" t="s">
        <v>47</v>
      </c>
      <c r="G20" s="1229"/>
      <c r="H20" s="633"/>
      <c r="I20" s="633"/>
      <c r="J20" s="633"/>
      <c r="K20" s="633"/>
      <c r="L20" s="633"/>
      <c r="M20" s="633"/>
      <c r="N20" s="1230"/>
      <c r="O20" s="1238">
        <f>SUM(O21:O25)</f>
        <v>1487000</v>
      </c>
      <c r="P20" s="616">
        <f>O20</f>
        <v>1487000</v>
      </c>
      <c r="Q20" s="616">
        <v>1487000</v>
      </c>
      <c r="R20" s="638">
        <f t="shared" si="2"/>
        <v>0</v>
      </c>
      <c r="S20" s="3224">
        <f t="shared" si="3"/>
        <v>0</v>
      </c>
      <c r="U20" s="209" t="str">
        <f t="shared" si="4"/>
        <v>0</v>
      </c>
      <c r="W20" s="209" t="s">
        <v>3204</v>
      </c>
      <c r="X20" s="177">
        <f t="shared" si="5"/>
        <v>1320000</v>
      </c>
    </row>
    <row r="21" spans="1:24 16366:16366" ht="20.100000000000001" customHeight="1">
      <c r="A21" s="551"/>
      <c r="B21" s="565"/>
      <c r="C21" s="588"/>
      <c r="D21" s="565"/>
      <c r="E21" s="1412"/>
      <c r="F21" s="1183" t="s">
        <v>1553</v>
      </c>
      <c r="G21" s="1453">
        <f>O10</f>
        <v>14672000</v>
      </c>
      <c r="H21" s="1362" t="s">
        <v>335</v>
      </c>
      <c r="I21" s="2209">
        <v>4.4999999999999998E-2</v>
      </c>
      <c r="J21" s="1362"/>
      <c r="K21" s="1362"/>
      <c r="L21" s="1362"/>
      <c r="M21" s="1362"/>
      <c r="N21" s="1455" t="s">
        <v>20</v>
      </c>
      <c r="O21" s="1180">
        <f>ROUNDUP(G21*I21,-3)</f>
        <v>661000</v>
      </c>
      <c r="P21" s="1181"/>
      <c r="Q21" s="2201"/>
      <c r="R21" s="1182"/>
      <c r="S21" s="3220"/>
      <c r="T21" s="176"/>
      <c r="U21" s="209" t="str">
        <f t="shared" si="4"/>
        <v>0</v>
      </c>
      <c r="W21" s="209" t="s">
        <v>3205</v>
      </c>
      <c r="X21" s="177">
        <f t="shared" si="5"/>
        <v>1000000</v>
      </c>
      <c r="XEL21" s="179">
        <f>SUM(P26)</f>
        <v>720000</v>
      </c>
    </row>
    <row r="22" spans="1:24 16366:16366" ht="20.100000000000001" customHeight="1">
      <c r="A22" s="551"/>
      <c r="B22" s="565"/>
      <c r="C22" s="588"/>
      <c r="D22" s="565"/>
      <c r="E22" s="1261"/>
      <c r="F22" s="1183" t="s">
        <v>1554</v>
      </c>
      <c r="G22" s="1453">
        <f>G21</f>
        <v>14672000</v>
      </c>
      <c r="H22" s="1362" t="s">
        <v>335</v>
      </c>
      <c r="I22" s="2209">
        <v>3.2300000000000002E-2</v>
      </c>
      <c r="J22" s="1362"/>
      <c r="K22" s="1362"/>
      <c r="L22" s="1362"/>
      <c r="M22" s="1362"/>
      <c r="N22" s="1455" t="s">
        <v>20</v>
      </c>
      <c r="O22" s="1180">
        <f>ROUNDUP(G22*I22,-3)</f>
        <v>474000</v>
      </c>
      <c r="P22" s="1181"/>
      <c r="Q22" s="2201"/>
      <c r="R22" s="1182"/>
      <c r="S22" s="3220"/>
      <c r="T22" s="176"/>
      <c r="U22" s="209" t="str">
        <f t="shared" si="4"/>
        <v>0</v>
      </c>
      <c r="W22" s="209" t="s">
        <v>3111</v>
      </c>
      <c r="X22" s="177">
        <f t="shared" si="5"/>
        <v>0</v>
      </c>
    </row>
    <row r="23" spans="1:24 16366:16366" ht="20.100000000000001" customHeight="1">
      <c r="A23" s="551"/>
      <c r="B23" s="565"/>
      <c r="C23" s="588"/>
      <c r="D23" s="565"/>
      <c r="E23" s="1261"/>
      <c r="F23" s="1183" t="s">
        <v>1555</v>
      </c>
      <c r="G23" s="1453">
        <f>O22</f>
        <v>474000</v>
      </c>
      <c r="H23" s="1362" t="s">
        <v>335</v>
      </c>
      <c r="I23" s="2209">
        <v>8.5099999999999995E-2</v>
      </c>
      <c r="J23" s="1362"/>
      <c r="K23" s="1362"/>
      <c r="L23" s="1362"/>
      <c r="M23" s="1362"/>
      <c r="N23" s="1455" t="s">
        <v>20</v>
      </c>
      <c r="O23" s="1180">
        <f>ROUNDUP(G23*I23,-3)</f>
        <v>41000</v>
      </c>
      <c r="P23" s="1181"/>
      <c r="Q23" s="2201"/>
      <c r="R23" s="1182"/>
      <c r="S23" s="3220"/>
      <c r="T23" s="176"/>
      <c r="U23" s="209" t="str">
        <f t="shared" si="4"/>
        <v>0</v>
      </c>
      <c r="W23" s="209" t="s">
        <v>3206</v>
      </c>
      <c r="X23" s="177">
        <f t="shared" si="5"/>
        <v>144000</v>
      </c>
    </row>
    <row r="24" spans="1:24 16366:16366" ht="20.100000000000001" customHeight="1">
      <c r="A24" s="551"/>
      <c r="B24" s="565"/>
      <c r="C24" s="588"/>
      <c r="D24" s="565"/>
      <c r="E24" s="1261"/>
      <c r="F24" s="1183" t="s">
        <v>1556</v>
      </c>
      <c r="G24" s="1453">
        <f>G21</f>
        <v>14672000</v>
      </c>
      <c r="H24" s="1362" t="s">
        <v>335</v>
      </c>
      <c r="I24" s="2209">
        <v>8.9999999999999993E-3</v>
      </c>
      <c r="J24" s="1362"/>
      <c r="K24" s="1362"/>
      <c r="L24" s="1362"/>
      <c r="M24" s="1362"/>
      <c r="N24" s="1455" t="s">
        <v>20</v>
      </c>
      <c r="O24" s="1180">
        <f>ROUNDUP(G24*I24,-3)</f>
        <v>133000</v>
      </c>
      <c r="P24" s="1181"/>
      <c r="Q24" s="2201"/>
      <c r="R24" s="1182"/>
      <c r="S24" s="3220"/>
      <c r="T24" s="176"/>
      <c r="U24" s="209" t="str">
        <f t="shared" si="4"/>
        <v>0</v>
      </c>
      <c r="W24" s="209" t="s">
        <v>3207</v>
      </c>
      <c r="X24" s="177">
        <f t="shared" si="5"/>
        <v>1042000</v>
      </c>
    </row>
    <row r="25" spans="1:24 16366:16366" ht="20.100000000000001" customHeight="1">
      <c r="A25" s="551"/>
      <c r="B25" s="565"/>
      <c r="C25" s="588"/>
      <c r="D25" s="565"/>
      <c r="E25" s="1262"/>
      <c r="F25" s="1183" t="s">
        <v>1557</v>
      </c>
      <c r="G25" s="1453">
        <f>G21</f>
        <v>14672000</v>
      </c>
      <c r="H25" s="1362" t="s">
        <v>335</v>
      </c>
      <c r="I25" s="2209">
        <v>1.21E-2</v>
      </c>
      <c r="J25" s="1362"/>
      <c r="K25" s="1362"/>
      <c r="L25" s="1362"/>
      <c r="M25" s="1362"/>
      <c r="N25" s="1455" t="s">
        <v>20</v>
      </c>
      <c r="O25" s="1180">
        <f>ROUNDUP(G25*I25,-3)</f>
        <v>178000</v>
      </c>
      <c r="P25" s="1459"/>
      <c r="Q25" s="2210"/>
      <c r="R25" s="1460"/>
      <c r="S25" s="3257"/>
      <c r="T25" s="176"/>
      <c r="U25" s="209" t="str">
        <f t="shared" si="4"/>
        <v>0</v>
      </c>
      <c r="W25" s="209" t="s">
        <v>3208</v>
      </c>
      <c r="X25" s="177">
        <f t="shared" si="5"/>
        <v>0</v>
      </c>
    </row>
    <row r="26" spans="1:24 16366:16366" s="176" customFormat="1" ht="20.100000000000001" customHeight="1">
      <c r="A26" s="551"/>
      <c r="B26" s="565"/>
      <c r="C26" s="588"/>
      <c r="D26" s="565"/>
      <c r="E26" s="456" t="s">
        <v>148</v>
      </c>
      <c r="F26" s="457"/>
      <c r="G26" s="457"/>
      <c r="H26" s="1228"/>
      <c r="I26" s="457"/>
      <c r="J26" s="1228"/>
      <c r="K26" s="457"/>
      <c r="L26" s="457"/>
      <c r="M26" s="457"/>
      <c r="N26" s="457"/>
      <c r="O26" s="459"/>
      <c r="P26" s="872">
        <f>SUM(O27)</f>
        <v>720000</v>
      </c>
      <c r="Q26" s="573">
        <f>Q27</f>
        <v>720000</v>
      </c>
      <c r="R26" s="873">
        <f t="shared" si="2"/>
        <v>0</v>
      </c>
      <c r="S26" s="3199">
        <f t="shared" si="3"/>
        <v>0</v>
      </c>
      <c r="U26" s="209" t="str">
        <f t="shared" si="4"/>
        <v>0</v>
      </c>
      <c r="W26" s="209" t="s">
        <v>3102</v>
      </c>
      <c r="X26" s="177">
        <f t="shared" si="5"/>
        <v>80000</v>
      </c>
    </row>
    <row r="27" spans="1:24 16366:16366" ht="20.100000000000001" customHeight="1">
      <c r="A27" s="551"/>
      <c r="B27" s="565"/>
      <c r="C27" s="588"/>
      <c r="D27" s="565"/>
      <c r="F27" s="633" t="s">
        <v>787</v>
      </c>
      <c r="G27" s="1229"/>
      <c r="H27" s="633"/>
      <c r="I27" s="633"/>
      <c r="J27" s="633"/>
      <c r="K27" s="633"/>
      <c r="L27" s="633"/>
      <c r="M27" s="633"/>
      <c r="N27" s="1230"/>
      <c r="O27" s="637">
        <f>SUM(O28:O28)</f>
        <v>720000</v>
      </c>
      <c r="P27" s="616">
        <f>O27</f>
        <v>720000</v>
      </c>
      <c r="Q27" s="1109">
        <v>720000</v>
      </c>
      <c r="R27" s="638">
        <f t="shared" si="2"/>
        <v>0</v>
      </c>
      <c r="S27" s="3224">
        <f t="shared" si="3"/>
        <v>0</v>
      </c>
      <c r="U27" s="209" t="str">
        <f t="shared" si="4"/>
        <v>0</v>
      </c>
      <c r="W27" s="209" t="s">
        <v>3107</v>
      </c>
      <c r="X27" s="177">
        <f t="shared" si="5"/>
        <v>300000</v>
      </c>
    </row>
    <row r="28" spans="1:24 16366:16366" s="176" customFormat="1" ht="20.100000000000001" customHeight="1">
      <c r="A28" s="551"/>
      <c r="B28" s="565"/>
      <c r="C28" s="588"/>
      <c r="D28" s="565"/>
      <c r="E28" s="1231"/>
      <c r="F28" s="2198" t="s">
        <v>1561</v>
      </c>
      <c r="G28" s="1205">
        <v>60000</v>
      </c>
      <c r="H28" s="2211" t="s">
        <v>335</v>
      </c>
      <c r="I28" s="2207">
        <v>1</v>
      </c>
      <c r="J28" s="2211" t="s">
        <v>335</v>
      </c>
      <c r="K28" s="2212">
        <v>12</v>
      </c>
      <c r="L28" s="2212"/>
      <c r="M28" s="2212"/>
      <c r="N28" s="2213" t="s">
        <v>28</v>
      </c>
      <c r="O28" s="2214">
        <f>G28*I28*K28</f>
        <v>720000</v>
      </c>
      <c r="P28" s="848"/>
      <c r="Q28" s="848"/>
      <c r="R28" s="849"/>
      <c r="S28" s="3197"/>
      <c r="U28" s="209" t="str">
        <f t="shared" si="4"/>
        <v>0</v>
      </c>
      <c r="W28" s="209" t="s">
        <v>3209</v>
      </c>
      <c r="X28" s="177">
        <f t="shared" si="5"/>
        <v>0</v>
      </c>
    </row>
    <row r="29" spans="1:24 16366:16366" s="176" customFormat="1" ht="20.100000000000001" customHeight="1">
      <c r="A29" s="551"/>
      <c r="B29" s="565"/>
      <c r="C29" s="588"/>
      <c r="D29" s="565"/>
      <c r="E29" s="456" t="s">
        <v>1168</v>
      </c>
      <c r="F29" s="457"/>
      <c r="G29" s="457"/>
      <c r="H29" s="1228"/>
      <c r="I29" s="457"/>
      <c r="J29" s="1228"/>
      <c r="K29" s="457"/>
      <c r="L29" s="457"/>
      <c r="M29" s="457"/>
      <c r="N29" s="457"/>
      <c r="O29" s="459"/>
      <c r="P29" s="573">
        <f>SUM(O30,O32)</f>
        <v>1263000</v>
      </c>
      <c r="Q29" s="573">
        <f>SUM(Q30,Q32)</f>
        <v>1263000</v>
      </c>
      <c r="R29" s="631">
        <f t="shared" si="2"/>
        <v>0</v>
      </c>
      <c r="S29" s="3170">
        <f t="shared" si="3"/>
        <v>0</v>
      </c>
      <c r="U29" s="209" t="str">
        <f t="shared" si="4"/>
        <v>0</v>
      </c>
      <c r="W29" s="209" t="s">
        <v>3210</v>
      </c>
      <c r="X29" s="177">
        <f t="shared" si="5"/>
        <v>0</v>
      </c>
    </row>
    <row r="30" spans="1:24 16366:16366" s="176" customFormat="1" ht="20.100000000000001" customHeight="1">
      <c r="A30" s="551"/>
      <c r="B30" s="565"/>
      <c r="C30" s="588"/>
      <c r="D30" s="565"/>
      <c r="E30" s="594"/>
      <c r="F30" s="633" t="s">
        <v>1285</v>
      </c>
      <c r="G30" s="1229"/>
      <c r="H30" s="633"/>
      <c r="I30" s="633"/>
      <c r="J30" s="633"/>
      <c r="K30" s="633"/>
      <c r="L30" s="633"/>
      <c r="M30" s="633"/>
      <c r="N30" s="1230"/>
      <c r="O30" s="637">
        <f>SUM(O31:O31)</f>
        <v>63000</v>
      </c>
      <c r="P30" s="993">
        <f>O30</f>
        <v>63000</v>
      </c>
      <c r="Q30" s="1109">
        <v>63000</v>
      </c>
      <c r="R30" s="638">
        <f t="shared" si="2"/>
        <v>0</v>
      </c>
      <c r="S30" s="3224"/>
      <c r="U30" s="209" t="str">
        <f t="shared" si="4"/>
        <v>0</v>
      </c>
      <c r="W30" s="209" t="s">
        <v>3211</v>
      </c>
      <c r="X30" s="177">
        <f t="shared" si="5"/>
        <v>0</v>
      </c>
    </row>
    <row r="31" spans="1:24 16366:16366" s="176" customFormat="1" ht="20.100000000000001" customHeight="1">
      <c r="A31" s="2195"/>
      <c r="B31" s="565"/>
      <c r="C31" s="588"/>
      <c r="D31" s="565"/>
      <c r="E31" s="1231"/>
      <c r="F31" s="1183" t="s">
        <v>2492</v>
      </c>
      <c r="G31" s="1057">
        <v>63000</v>
      </c>
      <c r="H31" s="2199" t="s">
        <v>335</v>
      </c>
      <c r="I31" s="2215">
        <v>1</v>
      </c>
      <c r="J31" s="1362"/>
      <c r="K31" s="1464"/>
      <c r="L31" s="1464"/>
      <c r="M31" s="1464"/>
      <c r="N31" s="1455" t="s">
        <v>20</v>
      </c>
      <c r="O31" s="1180">
        <f>ROUNDUP(G31*I31,-3)</f>
        <v>63000</v>
      </c>
      <c r="P31" s="1181"/>
      <c r="Q31" s="2201"/>
      <c r="R31" s="1182"/>
      <c r="S31" s="3220"/>
      <c r="U31" s="209" t="str">
        <f t="shared" si="4"/>
        <v>0</v>
      </c>
      <c r="W31" s="209" t="s">
        <v>3212</v>
      </c>
      <c r="X31" s="177">
        <f t="shared" si="5"/>
        <v>0</v>
      </c>
    </row>
    <row r="32" spans="1:24 16366:16366" ht="20.100000000000001" customHeight="1">
      <c r="A32" s="551"/>
      <c r="B32" s="565"/>
      <c r="C32" s="588"/>
      <c r="D32" s="565"/>
      <c r="F32" s="633" t="s">
        <v>750</v>
      </c>
      <c r="G32" s="1229"/>
      <c r="H32" s="633"/>
      <c r="I32" s="633"/>
      <c r="J32" s="633"/>
      <c r="K32" s="633"/>
      <c r="L32" s="633"/>
      <c r="M32" s="633"/>
      <c r="N32" s="1230"/>
      <c r="O32" s="637">
        <f>SUM(O33:O33)</f>
        <v>1200000</v>
      </c>
      <c r="P32" s="616">
        <f>O32</f>
        <v>1200000</v>
      </c>
      <c r="Q32" s="1109">
        <v>1200000</v>
      </c>
      <c r="R32" s="638">
        <f t="shared" si="2"/>
        <v>0</v>
      </c>
      <c r="S32" s="3224">
        <f t="shared" si="3"/>
        <v>0</v>
      </c>
      <c r="U32" s="209" t="str">
        <f t="shared" si="4"/>
        <v>0</v>
      </c>
      <c r="W32" s="209" t="s">
        <v>3199</v>
      </c>
      <c r="X32" s="177">
        <f t="shared" si="5"/>
        <v>0</v>
      </c>
    </row>
    <row r="33" spans="1:21" ht="20.100000000000001" customHeight="1">
      <c r="A33" s="2195"/>
      <c r="B33" s="565"/>
      <c r="C33" s="588"/>
      <c r="D33" s="565"/>
      <c r="E33" s="1231"/>
      <c r="F33" s="1183" t="s">
        <v>1564</v>
      </c>
      <c r="G33" s="1057">
        <v>100000</v>
      </c>
      <c r="H33" s="2199" t="s">
        <v>335</v>
      </c>
      <c r="I33" s="2216">
        <v>12</v>
      </c>
      <c r="J33" s="1113"/>
      <c r="K33" s="1234"/>
      <c r="L33" s="1234"/>
      <c r="M33" s="1234"/>
      <c r="N33" s="1235" t="s">
        <v>20</v>
      </c>
      <c r="O33" s="716">
        <f>ROUNDUP(G33*I33,-3)</f>
        <v>1200000</v>
      </c>
      <c r="P33" s="892"/>
      <c r="Q33" s="882"/>
      <c r="R33" s="849"/>
      <c r="S33" s="3197"/>
      <c r="U33" s="209" t="str">
        <f t="shared" si="4"/>
        <v>0</v>
      </c>
    </row>
    <row r="34" spans="1:21" ht="20.100000000000001" customHeight="1">
      <c r="A34" s="551"/>
      <c r="B34" s="565"/>
      <c r="C34" s="588"/>
      <c r="D34" s="565"/>
      <c r="E34" s="456" t="s">
        <v>1169</v>
      </c>
      <c r="F34" s="457"/>
      <c r="G34" s="457"/>
      <c r="H34" s="1228"/>
      <c r="I34" s="457"/>
      <c r="J34" s="1228"/>
      <c r="K34" s="457"/>
      <c r="L34" s="457"/>
      <c r="M34" s="457"/>
      <c r="N34" s="457"/>
      <c r="O34" s="459"/>
      <c r="P34" s="573">
        <f>O35+O37</f>
        <v>2700000</v>
      </c>
      <c r="Q34" s="573">
        <f>SUM(Q35,Q37)</f>
        <v>2700000</v>
      </c>
      <c r="R34" s="631">
        <f t="shared" si="2"/>
        <v>0</v>
      </c>
      <c r="S34" s="3170">
        <f t="shared" si="3"/>
        <v>0</v>
      </c>
      <c r="U34" s="209" t="str">
        <f t="shared" si="4"/>
        <v>0</v>
      </c>
    </row>
    <row r="35" spans="1:21" ht="20.100000000000001" customHeight="1">
      <c r="A35" s="2195"/>
      <c r="B35" s="565"/>
      <c r="C35" s="588"/>
      <c r="D35" s="565"/>
      <c r="F35" s="633" t="s">
        <v>788</v>
      </c>
      <c r="G35" s="1229"/>
      <c r="H35" s="633"/>
      <c r="I35" s="633"/>
      <c r="J35" s="633"/>
      <c r="K35" s="633"/>
      <c r="L35" s="633"/>
      <c r="M35" s="633"/>
      <c r="N35" s="1230"/>
      <c r="O35" s="637">
        <f>O36</f>
        <v>2400000</v>
      </c>
      <c r="P35" s="616">
        <f>O35</f>
        <v>2400000</v>
      </c>
      <c r="Q35" s="616">
        <v>2400000</v>
      </c>
      <c r="R35" s="638">
        <f t="shared" si="2"/>
        <v>0</v>
      </c>
      <c r="S35" s="3224">
        <f t="shared" si="3"/>
        <v>0</v>
      </c>
      <c r="U35" s="209" t="str">
        <f t="shared" si="4"/>
        <v>0</v>
      </c>
    </row>
    <row r="36" spans="1:21" ht="20.100000000000001" customHeight="1">
      <c r="A36" s="2195"/>
      <c r="B36" s="565"/>
      <c r="C36" s="588"/>
      <c r="D36" s="565"/>
      <c r="E36" s="1236"/>
      <c r="F36" s="2198" t="s">
        <v>1670</v>
      </c>
      <c r="G36" s="1057">
        <v>200000</v>
      </c>
      <c r="H36" s="2199" t="s">
        <v>335</v>
      </c>
      <c r="I36" s="2216">
        <v>12</v>
      </c>
      <c r="J36" s="2199"/>
      <c r="K36" s="2216"/>
      <c r="L36" s="2216"/>
      <c r="M36" s="2216"/>
      <c r="N36" s="1687" t="s">
        <v>552</v>
      </c>
      <c r="O36" s="1688">
        <f>ROUNDUP(G36*I36,-3)</f>
        <v>2400000</v>
      </c>
      <c r="P36" s="848"/>
      <c r="Q36" s="848"/>
      <c r="R36" s="849"/>
      <c r="S36" s="3197"/>
      <c r="U36" s="209" t="str">
        <f t="shared" si="4"/>
        <v>0</v>
      </c>
    </row>
    <row r="37" spans="1:21" ht="20.100000000000001" customHeight="1">
      <c r="A37" s="2195"/>
      <c r="B37" s="565"/>
      <c r="C37" s="588"/>
      <c r="D37" s="565"/>
      <c r="E37" s="1236"/>
      <c r="F37" s="633" t="s">
        <v>789</v>
      </c>
      <c r="G37" s="1229"/>
      <c r="H37" s="633"/>
      <c r="I37" s="633"/>
      <c r="J37" s="633"/>
      <c r="K37" s="633"/>
      <c r="L37" s="633"/>
      <c r="M37" s="633"/>
      <c r="N37" s="1230"/>
      <c r="O37" s="637">
        <f>O38</f>
        <v>300000</v>
      </c>
      <c r="P37" s="616">
        <f>O37</f>
        <v>300000</v>
      </c>
      <c r="Q37" s="616">
        <v>300000</v>
      </c>
      <c r="R37" s="638">
        <f t="shared" si="2"/>
        <v>0</v>
      </c>
      <c r="S37" s="3224">
        <f t="shared" si="3"/>
        <v>0</v>
      </c>
      <c r="U37" s="209" t="str">
        <f t="shared" si="4"/>
        <v>0</v>
      </c>
    </row>
    <row r="38" spans="1:21" ht="20.100000000000001" customHeight="1">
      <c r="A38" s="2195"/>
      <c r="B38" s="565"/>
      <c r="C38" s="588"/>
      <c r="D38" s="565"/>
      <c r="E38" s="1236"/>
      <c r="F38" s="2198" t="s">
        <v>1960</v>
      </c>
      <c r="G38" s="1057">
        <v>25000</v>
      </c>
      <c r="H38" s="2199" t="s">
        <v>335</v>
      </c>
      <c r="I38" s="2216">
        <v>12</v>
      </c>
      <c r="J38" s="2199"/>
      <c r="K38" s="2216"/>
      <c r="L38" s="2216"/>
      <c r="M38" s="2216"/>
      <c r="N38" s="1687" t="s">
        <v>28</v>
      </c>
      <c r="O38" s="1688">
        <f>ROUNDUP(G38*I38,-3)</f>
        <v>300000</v>
      </c>
      <c r="P38" s="848"/>
      <c r="Q38" s="848"/>
      <c r="R38" s="849"/>
      <c r="S38" s="3197"/>
      <c r="U38" s="209" t="str">
        <f t="shared" si="4"/>
        <v>0</v>
      </c>
    </row>
    <row r="39" spans="1:21" ht="20.100000000000001" customHeight="1">
      <c r="A39" s="551"/>
      <c r="B39" s="565"/>
      <c r="C39" s="588"/>
      <c r="D39" s="565"/>
      <c r="E39" s="456" t="s">
        <v>1106</v>
      </c>
      <c r="F39" s="457"/>
      <c r="G39" s="457"/>
      <c r="H39" s="1228"/>
      <c r="I39" s="457"/>
      <c r="J39" s="1228"/>
      <c r="K39" s="457"/>
      <c r="L39" s="457"/>
      <c r="M39" s="457"/>
      <c r="N39" s="457"/>
      <c r="O39" s="459"/>
      <c r="P39" s="573">
        <f>O40</f>
        <v>1290000</v>
      </c>
      <c r="Q39" s="573">
        <f>Q40</f>
        <v>1200000</v>
      </c>
      <c r="R39" s="631">
        <f t="shared" si="2"/>
        <v>90000</v>
      </c>
      <c r="S39" s="3170">
        <f t="shared" si="3"/>
        <v>7.4999999999999997E-2</v>
      </c>
      <c r="U39" s="209" t="str">
        <f t="shared" si="4"/>
        <v>추경</v>
      </c>
    </row>
    <row r="40" spans="1:21" ht="20.100000000000001" customHeight="1">
      <c r="A40" s="551"/>
      <c r="B40" s="565"/>
      <c r="C40" s="588"/>
      <c r="D40" s="565"/>
      <c r="F40" s="633" t="s">
        <v>790</v>
      </c>
      <c r="G40" s="1229"/>
      <c r="H40" s="633"/>
      <c r="I40" s="633"/>
      <c r="J40" s="633"/>
      <c r="K40" s="633"/>
      <c r="L40" s="633"/>
      <c r="M40" s="633"/>
      <c r="N40" s="1230"/>
      <c r="O40" s="637">
        <f>SUM(O41:O41)</f>
        <v>1290000</v>
      </c>
      <c r="P40" s="616">
        <f>O40</f>
        <v>1290000</v>
      </c>
      <c r="Q40" s="1109">
        <v>1200000</v>
      </c>
      <c r="R40" s="638">
        <f t="shared" si="2"/>
        <v>90000</v>
      </c>
      <c r="S40" s="3224">
        <f t="shared" si="3"/>
        <v>7.4999999999999997E-2</v>
      </c>
      <c r="U40" s="209" t="str">
        <f t="shared" si="4"/>
        <v>추경</v>
      </c>
    </row>
    <row r="41" spans="1:21" ht="20.100000000000001" customHeight="1">
      <c r="A41" s="551"/>
      <c r="B41" s="565"/>
      <c r="C41" s="588"/>
      <c r="D41" s="565"/>
      <c r="E41" s="1231"/>
      <c r="F41" s="2198" t="s">
        <v>1961</v>
      </c>
      <c r="G41" s="1205">
        <v>107500</v>
      </c>
      <c r="H41" s="2211" t="s">
        <v>335</v>
      </c>
      <c r="I41" s="2217">
        <v>1</v>
      </c>
      <c r="J41" s="2211" t="s">
        <v>335</v>
      </c>
      <c r="K41" s="2212">
        <v>12</v>
      </c>
      <c r="L41" s="2212"/>
      <c r="M41" s="2212"/>
      <c r="N41" s="2213" t="s">
        <v>28</v>
      </c>
      <c r="O41" s="2214">
        <f>G41*I41*K41</f>
        <v>1290000</v>
      </c>
      <c r="P41" s="848"/>
      <c r="Q41" s="848"/>
      <c r="R41" s="849"/>
      <c r="S41" s="3197"/>
      <c r="U41" s="209" t="str">
        <f t="shared" si="4"/>
        <v>0</v>
      </c>
    </row>
    <row r="42" spans="1:21" ht="20.100000000000001" customHeight="1">
      <c r="A42" s="551"/>
      <c r="B42" s="565"/>
      <c r="C42" s="588"/>
      <c r="D42" s="565"/>
      <c r="E42" s="456" t="s">
        <v>1100</v>
      </c>
      <c r="F42" s="457"/>
      <c r="G42" s="457"/>
      <c r="H42" s="1228"/>
      <c r="I42" s="457"/>
      <c r="J42" s="1228"/>
      <c r="K42" s="457"/>
      <c r="L42" s="457"/>
      <c r="M42" s="457"/>
      <c r="N42" s="457"/>
      <c r="O42" s="459"/>
      <c r="P42" s="573">
        <f>+O43</f>
        <v>1320000</v>
      </c>
      <c r="Q42" s="573">
        <f>Q43</f>
        <v>1320000</v>
      </c>
      <c r="R42" s="631">
        <f t="shared" si="2"/>
        <v>0</v>
      </c>
      <c r="S42" s="3170">
        <f t="shared" si="3"/>
        <v>0</v>
      </c>
      <c r="U42" s="209" t="str">
        <f t="shared" si="4"/>
        <v>0</v>
      </c>
    </row>
    <row r="43" spans="1:21" ht="20.100000000000001" customHeight="1">
      <c r="A43" s="551"/>
      <c r="B43" s="565"/>
      <c r="C43" s="588"/>
      <c r="D43" s="565"/>
      <c r="F43" s="1082" t="s">
        <v>791</v>
      </c>
      <c r="G43" s="1264"/>
      <c r="H43" s="1263"/>
      <c r="I43" s="1263"/>
      <c r="J43" s="1263"/>
      <c r="K43" s="1263"/>
      <c r="L43" s="1263"/>
      <c r="M43" s="1263"/>
      <c r="N43" s="1265"/>
      <c r="O43" s="1266">
        <f>SUM(O44:O45)</f>
        <v>1320000</v>
      </c>
      <c r="P43" s="993">
        <f>O43</f>
        <v>1320000</v>
      </c>
      <c r="Q43" s="2218">
        <v>1320000</v>
      </c>
      <c r="R43" s="1086">
        <f t="shared" si="2"/>
        <v>0</v>
      </c>
      <c r="S43" s="3309">
        <f t="shared" si="3"/>
        <v>0</v>
      </c>
      <c r="U43" s="209" t="str">
        <f t="shared" si="4"/>
        <v>0</v>
      </c>
    </row>
    <row r="44" spans="1:21" s="176" customFormat="1" ht="20.100000000000001" customHeight="1">
      <c r="A44" s="551"/>
      <c r="B44" s="565"/>
      <c r="C44" s="588"/>
      <c r="D44" s="565"/>
      <c r="E44" s="594"/>
      <c r="F44" s="1183" t="s">
        <v>1676</v>
      </c>
      <c r="G44" s="1114">
        <v>77000</v>
      </c>
      <c r="H44" s="1113" t="s">
        <v>335</v>
      </c>
      <c r="I44" s="1347">
        <v>1</v>
      </c>
      <c r="J44" s="1113" t="s">
        <v>335</v>
      </c>
      <c r="K44" s="1234">
        <v>12</v>
      </c>
      <c r="L44" s="1234"/>
      <c r="M44" s="1234"/>
      <c r="N44" s="1235" t="s">
        <v>20</v>
      </c>
      <c r="O44" s="716">
        <f>ROUNDUP(G44*I44*K44,-3)</f>
        <v>924000</v>
      </c>
      <c r="P44" s="848"/>
      <c r="Q44" s="848"/>
      <c r="R44" s="849"/>
      <c r="S44" s="3197"/>
      <c r="U44" s="209" t="str">
        <f t="shared" si="4"/>
        <v>0</v>
      </c>
    </row>
    <row r="45" spans="1:21" ht="20.100000000000001" customHeight="1">
      <c r="A45" s="551"/>
      <c r="B45" s="565"/>
      <c r="C45" s="588"/>
      <c r="D45" s="565"/>
      <c r="E45" s="1231"/>
      <c r="F45" s="1183" t="s">
        <v>1681</v>
      </c>
      <c r="G45" s="1114">
        <v>33000</v>
      </c>
      <c r="H45" s="1113" t="s">
        <v>335</v>
      </c>
      <c r="I45" s="1347">
        <v>1</v>
      </c>
      <c r="J45" s="1113" t="s">
        <v>335</v>
      </c>
      <c r="K45" s="1234">
        <v>12</v>
      </c>
      <c r="L45" s="1234"/>
      <c r="M45" s="1234"/>
      <c r="N45" s="1235" t="s">
        <v>20</v>
      </c>
      <c r="O45" s="716">
        <f>ROUNDUP(G45*I45*K45,-3)</f>
        <v>396000</v>
      </c>
      <c r="P45" s="848"/>
      <c r="Q45" s="848"/>
      <c r="R45" s="849"/>
      <c r="S45" s="3197"/>
      <c r="U45" s="209" t="str">
        <f t="shared" si="4"/>
        <v>0</v>
      </c>
    </row>
    <row r="46" spans="1:21" ht="20.100000000000001" customHeight="1">
      <c r="A46" s="551"/>
      <c r="B46" s="565"/>
      <c r="C46" s="588"/>
      <c r="D46" s="565"/>
      <c r="E46" s="456" t="s">
        <v>1135</v>
      </c>
      <c r="F46" s="457"/>
      <c r="G46" s="457"/>
      <c r="H46" s="1228"/>
      <c r="I46" s="457"/>
      <c r="J46" s="1228"/>
      <c r="K46" s="457"/>
      <c r="L46" s="457"/>
      <c r="M46" s="457"/>
      <c r="N46" s="457"/>
      <c r="O46" s="459"/>
      <c r="P46" s="573">
        <f>+O47</f>
        <v>1000000</v>
      </c>
      <c r="Q46" s="573">
        <f>Q47</f>
        <v>1000000</v>
      </c>
      <c r="R46" s="631">
        <f t="shared" si="2"/>
        <v>0</v>
      </c>
      <c r="S46" s="3170">
        <f t="shared" si="3"/>
        <v>0</v>
      </c>
      <c r="U46" s="209" t="str">
        <f t="shared" si="4"/>
        <v>0</v>
      </c>
    </row>
    <row r="47" spans="1:21" ht="20.100000000000001" customHeight="1">
      <c r="A47" s="551"/>
      <c r="B47" s="565"/>
      <c r="C47" s="588"/>
      <c r="D47" s="565"/>
      <c r="F47" s="633" t="s">
        <v>792</v>
      </c>
      <c r="G47" s="1229"/>
      <c r="H47" s="633"/>
      <c r="I47" s="633"/>
      <c r="J47" s="633"/>
      <c r="K47" s="633"/>
      <c r="L47" s="633"/>
      <c r="M47" s="633"/>
      <c r="N47" s="1230"/>
      <c r="O47" s="637">
        <f>SUM(O48:O48)</f>
        <v>1000000</v>
      </c>
      <c r="P47" s="616">
        <f>O47</f>
        <v>1000000</v>
      </c>
      <c r="Q47" s="1109">
        <v>1000000</v>
      </c>
      <c r="R47" s="638">
        <f t="shared" si="2"/>
        <v>0</v>
      </c>
      <c r="S47" s="3224">
        <f t="shared" si="3"/>
        <v>0</v>
      </c>
      <c r="U47" s="209" t="str">
        <f t="shared" si="4"/>
        <v>0</v>
      </c>
    </row>
    <row r="48" spans="1:21" ht="20.100000000000001" customHeight="1">
      <c r="A48" s="551"/>
      <c r="B48" s="565"/>
      <c r="C48" s="588"/>
      <c r="D48" s="565"/>
      <c r="E48" s="1231"/>
      <c r="F48" s="2198" t="s">
        <v>1962</v>
      </c>
      <c r="G48" s="1205">
        <v>1000000</v>
      </c>
      <c r="H48" s="2211" t="s">
        <v>335</v>
      </c>
      <c r="I48" s="2217">
        <v>1</v>
      </c>
      <c r="J48" s="2211"/>
      <c r="K48" s="2212"/>
      <c r="L48" s="2212"/>
      <c r="M48" s="2212"/>
      <c r="N48" s="2213" t="s">
        <v>598</v>
      </c>
      <c r="O48" s="2214">
        <f>ROUNDUP(G48*I48,-3)</f>
        <v>1000000</v>
      </c>
      <c r="P48" s="848"/>
      <c r="Q48" s="848"/>
      <c r="R48" s="849"/>
      <c r="S48" s="3197"/>
      <c r="U48" s="209" t="str">
        <f t="shared" si="4"/>
        <v>0</v>
      </c>
    </row>
    <row r="49" spans="1:23" s="219" customFormat="1" ht="20.100000000000001" customHeight="1">
      <c r="A49" s="551"/>
      <c r="B49" s="565"/>
      <c r="C49" s="588"/>
      <c r="D49" s="565"/>
      <c r="E49" s="456" t="s">
        <v>135</v>
      </c>
      <c r="F49" s="457"/>
      <c r="G49" s="457"/>
      <c r="H49" s="1228"/>
      <c r="I49" s="457"/>
      <c r="J49" s="1228"/>
      <c r="K49" s="457"/>
      <c r="L49" s="457"/>
      <c r="M49" s="457"/>
      <c r="N49" s="457"/>
      <c r="O49" s="459"/>
      <c r="P49" s="573">
        <f>+O50</f>
        <v>144000</v>
      </c>
      <c r="Q49" s="573">
        <f>Q50</f>
        <v>144000</v>
      </c>
      <c r="R49" s="631">
        <f t="shared" si="2"/>
        <v>0</v>
      </c>
      <c r="S49" s="3170">
        <f t="shared" si="3"/>
        <v>0</v>
      </c>
      <c r="U49" s="209" t="str">
        <f t="shared" si="4"/>
        <v>0</v>
      </c>
    </row>
    <row r="50" spans="1:23" s="219" customFormat="1" ht="20.100000000000001" customHeight="1">
      <c r="A50" s="551"/>
      <c r="B50" s="565"/>
      <c r="C50" s="588"/>
      <c r="D50" s="565"/>
      <c r="E50" s="870"/>
      <c r="F50" s="633" t="s">
        <v>793</v>
      </c>
      <c r="G50" s="1229"/>
      <c r="H50" s="633"/>
      <c r="I50" s="633"/>
      <c r="J50" s="633"/>
      <c r="K50" s="633"/>
      <c r="L50" s="633"/>
      <c r="M50" s="633"/>
      <c r="N50" s="1230"/>
      <c r="O50" s="637">
        <f>SUM(O51:O51)</f>
        <v>144000</v>
      </c>
      <c r="P50" s="616">
        <f>O50</f>
        <v>144000</v>
      </c>
      <c r="Q50" s="1109">
        <v>144000</v>
      </c>
      <c r="R50" s="638">
        <f t="shared" si="2"/>
        <v>0</v>
      </c>
      <c r="S50" s="3224">
        <f t="shared" si="3"/>
        <v>0</v>
      </c>
      <c r="U50" s="209" t="str">
        <f t="shared" si="4"/>
        <v>0</v>
      </c>
    </row>
    <row r="51" spans="1:23" s="219" customFormat="1" ht="20.100000000000001" customHeight="1">
      <c r="A51" s="2195"/>
      <c r="B51" s="565"/>
      <c r="C51" s="588"/>
      <c r="D51" s="565"/>
      <c r="E51" s="1231"/>
      <c r="F51" s="1183" t="s">
        <v>1963</v>
      </c>
      <c r="G51" s="1114">
        <v>144000</v>
      </c>
      <c r="H51" s="1113" t="s">
        <v>335</v>
      </c>
      <c r="I51" s="1260">
        <v>1</v>
      </c>
      <c r="J51" s="1113"/>
      <c r="K51" s="1234"/>
      <c r="L51" s="1234"/>
      <c r="M51" s="1234"/>
      <c r="N51" s="1235" t="s">
        <v>20</v>
      </c>
      <c r="O51" s="716">
        <f>ROUNDUP(G51*I51,-3)</f>
        <v>144000</v>
      </c>
      <c r="P51" s="848"/>
      <c r="Q51" s="848"/>
      <c r="R51" s="849"/>
      <c r="S51" s="3197"/>
      <c r="U51" s="209" t="str">
        <f t="shared" si="4"/>
        <v>0</v>
      </c>
      <c r="W51" s="220">
        <f>P62+P13</f>
        <v>14824000</v>
      </c>
    </row>
    <row r="52" spans="1:23" ht="20.100000000000001" customHeight="1">
      <c r="A52" s="551"/>
      <c r="B52" s="565"/>
      <c r="C52" s="588"/>
      <c r="D52" s="565"/>
      <c r="E52" s="456" t="s">
        <v>136</v>
      </c>
      <c r="F52" s="457"/>
      <c r="G52" s="457"/>
      <c r="H52" s="1228"/>
      <c r="I52" s="457"/>
      <c r="J52" s="1228"/>
      <c r="K52" s="457"/>
      <c r="L52" s="457"/>
      <c r="M52" s="457"/>
      <c r="N52" s="457"/>
      <c r="O52" s="459"/>
      <c r="P52" s="573">
        <f>+O53</f>
        <v>1042000</v>
      </c>
      <c r="Q52" s="573">
        <f>Q53</f>
        <v>1042000</v>
      </c>
      <c r="R52" s="631">
        <f t="shared" si="2"/>
        <v>0</v>
      </c>
      <c r="S52" s="3170">
        <f t="shared" si="3"/>
        <v>0</v>
      </c>
      <c r="U52" s="209" t="str">
        <f t="shared" si="4"/>
        <v>0</v>
      </c>
    </row>
    <row r="53" spans="1:23" ht="20.100000000000001" customHeight="1">
      <c r="A53" s="551"/>
      <c r="B53" s="565"/>
      <c r="C53" s="588"/>
      <c r="D53" s="565"/>
      <c r="F53" s="633" t="s">
        <v>794</v>
      </c>
      <c r="G53" s="1229"/>
      <c r="H53" s="633"/>
      <c r="I53" s="633"/>
      <c r="J53" s="633"/>
      <c r="K53" s="633"/>
      <c r="L53" s="633"/>
      <c r="M53" s="633"/>
      <c r="N53" s="1230"/>
      <c r="O53" s="637">
        <f>SUM(O54:O55)</f>
        <v>1042000</v>
      </c>
      <c r="P53" s="616">
        <f>O53</f>
        <v>1042000</v>
      </c>
      <c r="Q53" s="1109">
        <v>1042000</v>
      </c>
      <c r="R53" s="638">
        <f t="shared" si="2"/>
        <v>0</v>
      </c>
      <c r="S53" s="3224">
        <f t="shared" si="3"/>
        <v>0</v>
      </c>
      <c r="U53" s="209" t="str">
        <f t="shared" si="4"/>
        <v>0</v>
      </c>
    </row>
    <row r="54" spans="1:23" ht="20.100000000000001" customHeight="1">
      <c r="A54" s="551"/>
      <c r="B54" s="565"/>
      <c r="C54" s="588"/>
      <c r="D54" s="565"/>
      <c r="F54" s="1183" t="s">
        <v>1697</v>
      </c>
      <c r="G54" s="1114">
        <v>80000</v>
      </c>
      <c r="H54" s="1113" t="s">
        <v>335</v>
      </c>
      <c r="I54" s="1234">
        <v>12</v>
      </c>
      <c r="J54" s="1113"/>
      <c r="K54" s="1234"/>
      <c r="L54" s="1234"/>
      <c r="M54" s="1234"/>
      <c r="N54" s="1235" t="s">
        <v>20</v>
      </c>
      <c r="O54" s="716">
        <f>ROUNDUP(G54*I54,-3)</f>
        <v>960000</v>
      </c>
      <c r="P54" s="848"/>
      <c r="Q54" s="848"/>
      <c r="R54" s="849"/>
      <c r="S54" s="3197"/>
      <c r="U54" s="209" t="str">
        <f t="shared" si="4"/>
        <v>0</v>
      </c>
    </row>
    <row r="55" spans="1:23" s="219" customFormat="1" ht="20.100000000000001" customHeight="1">
      <c r="A55" s="551"/>
      <c r="B55" s="565"/>
      <c r="C55" s="588"/>
      <c r="D55" s="565"/>
      <c r="E55" s="1231"/>
      <c r="F55" s="1183" t="s">
        <v>1957</v>
      </c>
      <c r="G55" s="1114">
        <v>82000</v>
      </c>
      <c r="H55" s="1113" t="s">
        <v>335</v>
      </c>
      <c r="I55" s="1346">
        <v>1</v>
      </c>
      <c r="J55" s="1113"/>
      <c r="K55" s="1234"/>
      <c r="L55" s="1234"/>
      <c r="M55" s="1234"/>
      <c r="N55" s="1235" t="s">
        <v>20</v>
      </c>
      <c r="O55" s="716">
        <f>ROUNDUP(G55*I55,-3)</f>
        <v>82000</v>
      </c>
      <c r="P55" s="848"/>
      <c r="Q55" s="848"/>
      <c r="R55" s="849"/>
      <c r="S55" s="3197"/>
      <c r="U55" s="209" t="str">
        <f t="shared" si="4"/>
        <v>0</v>
      </c>
    </row>
    <row r="56" spans="1:23" s="176" customFormat="1" ht="20.100000000000001" customHeight="1">
      <c r="A56" s="687"/>
      <c r="B56" s="690"/>
      <c r="C56" s="695"/>
      <c r="D56" s="565"/>
      <c r="E56" s="456" t="s">
        <v>154</v>
      </c>
      <c r="F56" s="457"/>
      <c r="G56" s="457"/>
      <c r="H56" s="1228"/>
      <c r="I56" s="457"/>
      <c r="J56" s="1228"/>
      <c r="K56" s="457"/>
      <c r="L56" s="457"/>
      <c r="M56" s="457"/>
      <c r="N56" s="457"/>
      <c r="O56" s="459"/>
      <c r="P56" s="2219">
        <f>O57</f>
        <v>80000</v>
      </c>
      <c r="Q56" s="573">
        <f>Q57</f>
        <v>80000</v>
      </c>
      <c r="R56" s="2220">
        <f t="shared" si="2"/>
        <v>0</v>
      </c>
      <c r="S56" s="3310">
        <f t="shared" si="3"/>
        <v>0</v>
      </c>
      <c r="U56" s="209" t="str">
        <f t="shared" si="4"/>
        <v>0</v>
      </c>
    </row>
    <row r="57" spans="1:23" ht="20.100000000000001" customHeight="1">
      <c r="A57" s="687"/>
      <c r="B57" s="690"/>
      <c r="C57" s="695"/>
      <c r="D57" s="565"/>
      <c r="E57" s="2221"/>
      <c r="F57" s="633" t="s">
        <v>795</v>
      </c>
      <c r="G57" s="1229"/>
      <c r="H57" s="633"/>
      <c r="I57" s="633"/>
      <c r="J57" s="633"/>
      <c r="K57" s="633"/>
      <c r="L57" s="633"/>
      <c r="M57" s="633"/>
      <c r="N57" s="1230"/>
      <c r="O57" s="637">
        <f>SUM(O58:O58)</f>
        <v>80000</v>
      </c>
      <c r="P57" s="616">
        <f>O57</f>
        <v>80000</v>
      </c>
      <c r="Q57" s="1109">
        <v>80000</v>
      </c>
      <c r="R57" s="638">
        <f t="shared" si="2"/>
        <v>0</v>
      </c>
      <c r="S57" s="3224">
        <f t="shared" si="3"/>
        <v>0</v>
      </c>
      <c r="U57" s="209" t="str">
        <f t="shared" si="4"/>
        <v>0</v>
      </c>
    </row>
    <row r="58" spans="1:23" ht="20.100000000000001" customHeight="1">
      <c r="A58" s="687"/>
      <c r="B58" s="690"/>
      <c r="C58" s="695"/>
      <c r="D58" s="565"/>
      <c r="E58" s="2221"/>
      <c r="F58" s="2198" t="s">
        <v>1595</v>
      </c>
      <c r="G58" s="2222">
        <v>80000</v>
      </c>
      <c r="H58" s="2223" t="s">
        <v>335</v>
      </c>
      <c r="I58" s="2224">
        <v>1</v>
      </c>
      <c r="J58" s="2223"/>
      <c r="K58" s="2216"/>
      <c r="L58" s="2216"/>
      <c r="M58" s="2216"/>
      <c r="N58" s="2225" t="s">
        <v>20</v>
      </c>
      <c r="O58" s="1688">
        <f>G58*I58</f>
        <v>80000</v>
      </c>
      <c r="P58" s="848"/>
      <c r="Q58" s="848"/>
      <c r="R58" s="849"/>
      <c r="S58" s="3197"/>
      <c r="U58" s="209" t="str">
        <f t="shared" si="4"/>
        <v>0</v>
      </c>
    </row>
    <row r="59" spans="1:23" ht="20.100000000000001" customHeight="1">
      <c r="A59" s="551"/>
      <c r="B59" s="565"/>
      <c r="C59" s="588"/>
      <c r="D59" s="565"/>
      <c r="E59" s="456" t="s">
        <v>183</v>
      </c>
      <c r="F59" s="457"/>
      <c r="G59" s="457"/>
      <c r="H59" s="1228"/>
      <c r="I59" s="457"/>
      <c r="J59" s="1228"/>
      <c r="K59" s="457"/>
      <c r="L59" s="457"/>
      <c r="M59" s="457"/>
      <c r="N59" s="457"/>
      <c r="O59" s="459"/>
      <c r="P59" s="573">
        <f>+O60</f>
        <v>300000</v>
      </c>
      <c r="Q59" s="573">
        <f>Q60</f>
        <v>300000</v>
      </c>
      <c r="R59" s="631">
        <f t="shared" si="2"/>
        <v>0</v>
      </c>
      <c r="S59" s="3170">
        <f t="shared" si="3"/>
        <v>0</v>
      </c>
      <c r="U59" s="209" t="str">
        <f t="shared" si="4"/>
        <v>0</v>
      </c>
    </row>
    <row r="60" spans="1:23" ht="20.100000000000001" customHeight="1">
      <c r="A60" s="551"/>
      <c r="B60" s="565"/>
      <c r="C60" s="588"/>
      <c r="D60" s="565"/>
      <c r="E60" s="691"/>
      <c r="F60" s="633" t="s">
        <v>619</v>
      </c>
      <c r="G60" s="1229"/>
      <c r="H60" s="633"/>
      <c r="I60" s="633"/>
      <c r="J60" s="633"/>
      <c r="K60" s="633"/>
      <c r="L60" s="633"/>
      <c r="M60" s="633"/>
      <c r="N60" s="1230"/>
      <c r="O60" s="637">
        <f>SUM(O61)</f>
        <v>300000</v>
      </c>
      <c r="P60" s="616">
        <f>O60</f>
        <v>300000</v>
      </c>
      <c r="Q60" s="1109">
        <v>300000</v>
      </c>
      <c r="R60" s="638">
        <f t="shared" si="2"/>
        <v>0</v>
      </c>
      <c r="S60" s="3224">
        <f t="shared" si="3"/>
        <v>0</v>
      </c>
      <c r="U60" s="209" t="str">
        <f t="shared" si="4"/>
        <v>0</v>
      </c>
    </row>
    <row r="61" spans="1:23" s="176" customFormat="1" ht="20.100000000000001" customHeight="1">
      <c r="A61" s="551"/>
      <c r="B61" s="565"/>
      <c r="C61" s="588"/>
      <c r="D61" s="565"/>
      <c r="E61" s="1237"/>
      <c r="F61" s="2226" t="s">
        <v>1771</v>
      </c>
      <c r="G61" s="1208">
        <v>300000</v>
      </c>
      <c r="H61" s="2227" t="s">
        <v>335</v>
      </c>
      <c r="I61" s="2207">
        <v>1</v>
      </c>
      <c r="J61" s="2227"/>
      <c r="K61" s="2228"/>
      <c r="L61" s="2228"/>
      <c r="M61" s="2228"/>
      <c r="N61" s="2229" t="s">
        <v>584</v>
      </c>
      <c r="O61" s="2230">
        <f>ROUNDUP(G61*I61,-3)</f>
        <v>300000</v>
      </c>
      <c r="P61" s="848"/>
      <c r="Q61" s="848"/>
      <c r="R61" s="849"/>
      <c r="S61" s="3197"/>
      <c r="U61" s="209" t="str">
        <f t="shared" si="4"/>
        <v>0</v>
      </c>
    </row>
    <row r="62" spans="1:23" s="176" customFormat="1" ht="20.100000000000001" customHeight="1">
      <c r="A62" s="2195"/>
      <c r="B62" s="565"/>
      <c r="C62" s="588"/>
      <c r="D62" s="1107" t="s">
        <v>1333</v>
      </c>
      <c r="E62" s="567"/>
      <c r="F62" s="1226"/>
      <c r="G62" s="928"/>
      <c r="H62" s="568"/>
      <c r="I62" s="568"/>
      <c r="J62" s="568"/>
      <c r="K62" s="568"/>
      <c r="L62" s="568"/>
      <c r="M62" s="568"/>
      <c r="N62" s="1227"/>
      <c r="O62" s="568"/>
      <c r="P62" s="572">
        <f>+P63</f>
        <v>1400000</v>
      </c>
      <c r="Q62" s="572">
        <f>+Q63</f>
        <v>1400000</v>
      </c>
      <c r="R62" s="630">
        <f t="shared" si="2"/>
        <v>0</v>
      </c>
      <c r="S62" s="3169">
        <f t="shared" si="3"/>
        <v>0</v>
      </c>
      <c r="U62" s="209" t="str">
        <f t="shared" si="4"/>
        <v>0</v>
      </c>
    </row>
    <row r="63" spans="1:23" s="176" customFormat="1" ht="20.100000000000001" customHeight="1">
      <c r="A63" s="551"/>
      <c r="B63" s="565"/>
      <c r="C63" s="588"/>
      <c r="D63" s="565"/>
      <c r="E63" s="456" t="s">
        <v>1170</v>
      </c>
      <c r="F63" s="457"/>
      <c r="G63" s="457"/>
      <c r="H63" s="1228"/>
      <c r="I63" s="457"/>
      <c r="J63" s="1228"/>
      <c r="K63" s="457"/>
      <c r="L63" s="457"/>
      <c r="M63" s="457"/>
      <c r="N63" s="457"/>
      <c r="O63" s="459"/>
      <c r="P63" s="573">
        <f>SUM(O64)</f>
        <v>1400000</v>
      </c>
      <c r="Q63" s="573">
        <f>SUM(P64)</f>
        <v>1400000</v>
      </c>
      <c r="R63" s="631">
        <f t="shared" si="2"/>
        <v>0</v>
      </c>
      <c r="S63" s="3170">
        <f t="shared" si="3"/>
        <v>0</v>
      </c>
      <c r="U63" s="209" t="str">
        <f t="shared" si="4"/>
        <v>0</v>
      </c>
    </row>
    <row r="64" spans="1:23" s="176" customFormat="1" ht="20.100000000000001" customHeight="1">
      <c r="A64" s="2195"/>
      <c r="B64" s="565"/>
      <c r="C64" s="588"/>
      <c r="D64" s="565"/>
      <c r="E64" s="2196"/>
      <c r="F64" s="633" t="s">
        <v>1286</v>
      </c>
      <c r="G64" s="1229"/>
      <c r="H64" s="633"/>
      <c r="I64" s="633"/>
      <c r="J64" s="633"/>
      <c r="K64" s="633"/>
      <c r="L64" s="633"/>
      <c r="M64" s="633"/>
      <c r="N64" s="1230"/>
      <c r="O64" s="637">
        <f>SUM(O65:O65)</f>
        <v>1400000</v>
      </c>
      <c r="P64" s="993">
        <f>O64</f>
        <v>1400000</v>
      </c>
      <c r="Q64" s="1109">
        <v>1400000</v>
      </c>
      <c r="R64" s="638">
        <f t="shared" si="2"/>
        <v>0</v>
      </c>
      <c r="S64" s="3224">
        <f t="shared" si="3"/>
        <v>0</v>
      </c>
      <c r="U64" s="209" t="str">
        <f t="shared" si="4"/>
        <v>0</v>
      </c>
    </row>
    <row r="65" spans="1:21" s="176" customFormat="1" ht="20.100000000000001" customHeight="1">
      <c r="A65" s="2195"/>
      <c r="B65" s="565"/>
      <c r="C65" s="588"/>
      <c r="D65" s="565"/>
      <c r="E65" s="2231"/>
      <c r="F65" s="1183" t="s">
        <v>1964</v>
      </c>
      <c r="G65" s="1453">
        <v>1400000</v>
      </c>
      <c r="H65" s="1362" t="s">
        <v>335</v>
      </c>
      <c r="I65" s="2232">
        <v>1</v>
      </c>
      <c r="J65" s="1362"/>
      <c r="K65" s="1464"/>
      <c r="L65" s="1464"/>
      <c r="M65" s="1464"/>
      <c r="N65" s="1455" t="s">
        <v>20</v>
      </c>
      <c r="O65" s="1180">
        <f>ROUNDUP(G65*I65,-3)</f>
        <v>1400000</v>
      </c>
      <c r="P65" s="1459"/>
      <c r="Q65" s="2201"/>
      <c r="R65" s="1182"/>
      <c r="S65" s="3308"/>
      <c r="U65" s="209" t="str">
        <f t="shared" si="4"/>
        <v>0</v>
      </c>
    </row>
    <row r="66" spans="1:21" s="176" customFormat="1" ht="20.100000000000001" customHeight="1">
      <c r="A66" s="551"/>
      <c r="B66" s="565"/>
      <c r="C66" s="560" t="s">
        <v>267</v>
      </c>
      <c r="D66" s="561"/>
      <c r="E66" s="561"/>
      <c r="F66" s="1221"/>
      <c r="G66" s="562"/>
      <c r="H66" s="1222"/>
      <c r="I66" s="562"/>
      <c r="J66" s="1222"/>
      <c r="K66" s="562"/>
      <c r="L66" s="562"/>
      <c r="M66" s="562"/>
      <c r="N66" s="562"/>
      <c r="O66" s="563"/>
      <c r="P66" s="1021">
        <f>P67+P68</f>
        <v>6307000</v>
      </c>
      <c r="Q66" s="1021">
        <f>Q67+Q68</f>
        <v>6307000</v>
      </c>
      <c r="R66" s="1022">
        <f t="shared" si="2"/>
        <v>0</v>
      </c>
      <c r="S66" s="3206">
        <f t="shared" si="3"/>
        <v>0</v>
      </c>
      <c r="U66" s="209" t="str">
        <f t="shared" si="4"/>
        <v>0</v>
      </c>
    </row>
    <row r="67" spans="1:21" s="176" customFormat="1" ht="20.100000000000001" customHeight="1">
      <c r="A67" s="551"/>
      <c r="B67" s="565"/>
      <c r="C67" s="588"/>
      <c r="D67" s="2233" t="s">
        <v>1290</v>
      </c>
      <c r="E67" s="1068"/>
      <c r="F67" s="2234"/>
      <c r="G67" s="2235"/>
      <c r="H67" s="1069"/>
      <c r="I67" s="1069"/>
      <c r="J67" s="1069"/>
      <c r="K67" s="1069"/>
      <c r="L67" s="1069"/>
      <c r="M67" s="1069"/>
      <c r="N67" s="2236"/>
      <c r="O67" s="1069"/>
      <c r="P67" s="1073">
        <v>0</v>
      </c>
      <c r="Q67" s="1073">
        <v>0</v>
      </c>
      <c r="R67" s="1074">
        <f t="shared" si="2"/>
        <v>0</v>
      </c>
      <c r="S67" s="3311"/>
      <c r="U67" s="209" t="str">
        <f t="shared" si="4"/>
        <v>0</v>
      </c>
    </row>
    <row r="68" spans="1:21" s="176" customFormat="1" ht="20.100000000000001" customHeight="1">
      <c r="A68" s="551"/>
      <c r="B68" s="565"/>
      <c r="C68" s="588"/>
      <c r="D68" s="2081" t="s">
        <v>189</v>
      </c>
      <c r="E68" s="1076"/>
      <c r="F68" s="1248"/>
      <c r="G68" s="1200"/>
      <c r="H68" s="1077"/>
      <c r="I68" s="1077"/>
      <c r="J68" s="1077"/>
      <c r="K68" s="1077"/>
      <c r="L68" s="1077"/>
      <c r="M68" s="1077"/>
      <c r="N68" s="2082"/>
      <c r="O68" s="1077"/>
      <c r="P68" s="1081">
        <f>+P69+P77</f>
        <v>6307000</v>
      </c>
      <c r="Q68" s="1081">
        <f>+Q69+Q77</f>
        <v>6307000</v>
      </c>
      <c r="R68" s="674">
        <f t="shared" si="2"/>
        <v>0</v>
      </c>
      <c r="S68" s="3174">
        <f t="shared" si="3"/>
        <v>0</v>
      </c>
      <c r="U68" s="209" t="str">
        <f t="shared" si="4"/>
        <v>0</v>
      </c>
    </row>
    <row r="69" spans="1:21" s="176" customFormat="1" ht="20.100000000000001" customHeight="1">
      <c r="A69" s="551"/>
      <c r="B69" s="565"/>
      <c r="C69" s="588"/>
      <c r="D69" s="559"/>
      <c r="E69" s="456" t="s">
        <v>3288</v>
      </c>
      <c r="F69" s="457"/>
      <c r="G69" s="457"/>
      <c r="H69" s="1228"/>
      <c r="I69" s="457"/>
      <c r="J69" s="1228"/>
      <c r="K69" s="457"/>
      <c r="L69" s="457"/>
      <c r="M69" s="457"/>
      <c r="N69" s="457"/>
      <c r="O69" s="459"/>
      <c r="P69" s="573">
        <f>O70+O74</f>
        <v>2667000</v>
      </c>
      <c r="Q69" s="573">
        <f>SUM(Q70,Q74)</f>
        <v>2307000</v>
      </c>
      <c r="R69" s="631">
        <f t="shared" ref="R69:R98" si="6">P69-Q69</f>
        <v>360000</v>
      </c>
      <c r="S69" s="3170">
        <f t="shared" ref="S69:S98" si="7">R69/Q69</f>
        <v>0.15604681404421328</v>
      </c>
      <c r="U69" s="209" t="str">
        <f t="shared" ref="U69:U133" si="8">IF(R69&gt;0,"추경","0")</f>
        <v>추경</v>
      </c>
    </row>
    <row r="70" spans="1:21" s="219" customFormat="1" ht="20.100000000000001" customHeight="1">
      <c r="A70" s="2195"/>
      <c r="B70" s="565"/>
      <c r="C70" s="588"/>
      <c r="D70" s="565"/>
      <c r="E70" s="594"/>
      <c r="F70" s="633" t="s">
        <v>796</v>
      </c>
      <c r="G70" s="1229"/>
      <c r="H70" s="633"/>
      <c r="I70" s="633"/>
      <c r="J70" s="633"/>
      <c r="K70" s="633"/>
      <c r="L70" s="633"/>
      <c r="M70" s="633"/>
      <c r="N70" s="1230"/>
      <c r="O70" s="637">
        <f>SUM(O71:O73)</f>
        <v>1067000</v>
      </c>
      <c r="P70" s="616">
        <f>O70</f>
        <v>1067000</v>
      </c>
      <c r="Q70" s="616">
        <v>707000</v>
      </c>
      <c r="R70" s="638">
        <f t="shared" si="6"/>
        <v>360000</v>
      </c>
      <c r="S70" s="3224">
        <f t="shared" si="7"/>
        <v>0.50919377652050923</v>
      </c>
      <c r="U70" s="209" t="str">
        <f t="shared" si="8"/>
        <v>추경</v>
      </c>
    </row>
    <row r="71" spans="1:21" s="219" customFormat="1" ht="20.100000000000001" customHeight="1">
      <c r="A71" s="2195"/>
      <c r="B71" s="565"/>
      <c r="C71" s="588"/>
      <c r="D71" s="565"/>
      <c r="E71" s="594"/>
      <c r="F71" s="1183" t="s">
        <v>2759</v>
      </c>
      <c r="G71" s="1114">
        <v>350000</v>
      </c>
      <c r="H71" s="1113" t="s">
        <v>335</v>
      </c>
      <c r="I71" s="1346">
        <v>1</v>
      </c>
      <c r="J71" s="1113"/>
      <c r="K71" s="1234"/>
      <c r="L71" s="1234"/>
      <c r="M71" s="1234"/>
      <c r="N71" s="1235" t="s">
        <v>20</v>
      </c>
      <c r="O71" s="716">
        <f>ROUNDUP(G71*I71,-3)</f>
        <v>350000</v>
      </c>
      <c r="P71" s="848"/>
      <c r="Q71" s="848"/>
      <c r="R71" s="849"/>
      <c r="S71" s="3197"/>
      <c r="U71" s="209" t="str">
        <f t="shared" si="8"/>
        <v>0</v>
      </c>
    </row>
    <row r="72" spans="1:21" s="219" customFormat="1" ht="20.100000000000001" customHeight="1">
      <c r="A72" s="2195"/>
      <c r="B72" s="565"/>
      <c r="C72" s="588"/>
      <c r="D72" s="565"/>
      <c r="E72" s="594"/>
      <c r="F72" s="1183" t="s">
        <v>2760</v>
      </c>
      <c r="G72" s="1114">
        <v>10200</v>
      </c>
      <c r="H72" s="1113" t="s">
        <v>335</v>
      </c>
      <c r="I72" s="1233">
        <v>35</v>
      </c>
      <c r="J72" s="1113"/>
      <c r="K72" s="1234"/>
      <c r="L72" s="1234"/>
      <c r="M72" s="1234"/>
      <c r="N72" s="1235" t="s">
        <v>20</v>
      </c>
      <c r="O72" s="716">
        <f>ROUNDUP(G72*I72,-3)</f>
        <v>357000</v>
      </c>
      <c r="P72" s="848"/>
      <c r="Q72" s="848"/>
      <c r="R72" s="849"/>
      <c r="S72" s="3197"/>
      <c r="U72" s="209" t="str">
        <f t="shared" si="8"/>
        <v>0</v>
      </c>
    </row>
    <row r="73" spans="1:21" s="219" customFormat="1" ht="20.100000000000001" customHeight="1">
      <c r="A73" s="2195"/>
      <c r="B73" s="565"/>
      <c r="C73" s="588"/>
      <c r="D73" s="565"/>
      <c r="E73" s="594"/>
      <c r="F73" s="1183" t="s">
        <v>2761</v>
      </c>
      <c r="G73" s="1114">
        <v>60000</v>
      </c>
      <c r="H73" s="1113" t="s">
        <v>335</v>
      </c>
      <c r="I73" s="1234">
        <v>6</v>
      </c>
      <c r="J73" s="1113"/>
      <c r="K73" s="1234"/>
      <c r="L73" s="1234"/>
      <c r="M73" s="1234"/>
      <c r="N73" s="1235" t="s">
        <v>20</v>
      </c>
      <c r="O73" s="716">
        <f>ROUNDUP(G73*I73,-3)</f>
        <v>360000</v>
      </c>
      <c r="P73" s="848"/>
      <c r="Q73" s="848"/>
      <c r="R73" s="849"/>
      <c r="S73" s="3197"/>
      <c r="U73" s="209" t="str">
        <f t="shared" si="8"/>
        <v>0</v>
      </c>
    </row>
    <row r="74" spans="1:21" s="219" customFormat="1" ht="20.100000000000001" customHeight="1">
      <c r="A74" s="2250"/>
      <c r="B74" s="582"/>
      <c r="C74" s="553"/>
      <c r="D74" s="582"/>
      <c r="E74" s="1202"/>
      <c r="F74" s="1438" t="s">
        <v>1074</v>
      </c>
      <c r="G74" s="1439"/>
      <c r="H74" s="1438"/>
      <c r="I74" s="1438"/>
      <c r="J74" s="1438"/>
      <c r="K74" s="1438"/>
      <c r="L74" s="1438"/>
      <c r="M74" s="1438"/>
      <c r="N74" s="1440"/>
      <c r="O74" s="1441">
        <f>SUM(O75:O76)</f>
        <v>1600000</v>
      </c>
      <c r="P74" s="1442">
        <f>O74</f>
        <v>1600000</v>
      </c>
      <c r="Q74" s="1442">
        <v>1600000</v>
      </c>
      <c r="R74" s="1444">
        <f t="shared" si="6"/>
        <v>0</v>
      </c>
      <c r="S74" s="3253">
        <f t="shared" si="7"/>
        <v>0</v>
      </c>
      <c r="U74" s="209" t="str">
        <f t="shared" si="8"/>
        <v>0</v>
      </c>
    </row>
    <row r="75" spans="1:21" s="219" customFormat="1" ht="20.100000000000001" customHeight="1">
      <c r="A75" s="2831"/>
      <c r="B75" s="559"/>
      <c r="C75" s="2512"/>
      <c r="D75" s="559"/>
      <c r="E75" s="870"/>
      <c r="F75" s="2832" t="s">
        <v>1965</v>
      </c>
      <c r="G75" s="2833">
        <v>300000</v>
      </c>
      <c r="H75" s="2834" t="s">
        <v>335</v>
      </c>
      <c r="I75" s="2835">
        <v>2</v>
      </c>
      <c r="J75" s="2834"/>
      <c r="K75" s="2836"/>
      <c r="L75" s="2836"/>
      <c r="M75" s="2836"/>
      <c r="N75" s="2837" t="s">
        <v>20</v>
      </c>
      <c r="O75" s="2838">
        <f>ROUNDUP(G75*I75,-3)</f>
        <v>600000</v>
      </c>
      <c r="P75" s="2513"/>
      <c r="Q75" s="2513"/>
      <c r="R75" s="2514"/>
      <c r="S75" s="3312"/>
      <c r="U75" s="209" t="str">
        <f t="shared" si="8"/>
        <v>0</v>
      </c>
    </row>
    <row r="76" spans="1:21" s="219" customFormat="1" ht="20.100000000000001" customHeight="1">
      <c r="A76" s="2195"/>
      <c r="B76" s="565"/>
      <c r="C76" s="588"/>
      <c r="D76" s="565"/>
      <c r="E76" s="594"/>
      <c r="F76" s="1183" t="s">
        <v>1966</v>
      </c>
      <c r="G76" s="1453">
        <v>1000000</v>
      </c>
      <c r="H76" s="1362" t="s">
        <v>335</v>
      </c>
      <c r="I76" s="2232">
        <v>1</v>
      </c>
      <c r="J76" s="1362"/>
      <c r="K76" s="1464"/>
      <c r="L76" s="1464"/>
      <c r="M76" s="1464"/>
      <c r="N76" s="1455" t="s">
        <v>20</v>
      </c>
      <c r="O76" s="1180">
        <f>ROUNDUP(G76*I76,-3)</f>
        <v>1000000</v>
      </c>
      <c r="P76" s="1181"/>
      <c r="Q76" s="1181"/>
      <c r="R76" s="1182"/>
      <c r="S76" s="3308"/>
      <c r="U76" s="209" t="str">
        <f t="shared" si="8"/>
        <v>0</v>
      </c>
    </row>
    <row r="77" spans="1:21" s="176" customFormat="1" ht="20.100000000000001" customHeight="1">
      <c r="A77" s="687"/>
      <c r="B77" s="690"/>
      <c r="C77" s="695"/>
      <c r="D77" s="690"/>
      <c r="E77" s="456" t="s">
        <v>3278</v>
      </c>
      <c r="F77" s="457"/>
      <c r="G77" s="457"/>
      <c r="H77" s="1228"/>
      <c r="I77" s="457"/>
      <c r="J77" s="1228"/>
      <c r="K77" s="457"/>
      <c r="L77" s="457"/>
      <c r="M77" s="457"/>
      <c r="N77" s="457"/>
      <c r="O77" s="459"/>
      <c r="P77" s="693">
        <f>O78</f>
        <v>3640000</v>
      </c>
      <c r="Q77" s="573">
        <f>Q78</f>
        <v>4000000</v>
      </c>
      <c r="R77" s="694">
        <f t="shared" si="6"/>
        <v>-360000</v>
      </c>
      <c r="S77" s="3310">
        <f t="shared" si="7"/>
        <v>-0.09</v>
      </c>
      <c r="U77" s="209" t="str">
        <f t="shared" si="8"/>
        <v>0</v>
      </c>
    </row>
    <row r="78" spans="1:21" ht="20.100000000000001" customHeight="1">
      <c r="A78" s="687"/>
      <c r="B78" s="690"/>
      <c r="C78" s="695"/>
      <c r="D78" s="690"/>
      <c r="E78" s="1370"/>
      <c r="F78" s="633" t="s">
        <v>797</v>
      </c>
      <c r="G78" s="1229"/>
      <c r="H78" s="633"/>
      <c r="I78" s="633"/>
      <c r="J78" s="633"/>
      <c r="K78" s="633"/>
      <c r="L78" s="633"/>
      <c r="M78" s="633"/>
      <c r="N78" s="1230"/>
      <c r="O78" s="637">
        <f>SUM(O79:O82)</f>
        <v>3640000</v>
      </c>
      <c r="P78" s="616">
        <f>O78</f>
        <v>3640000</v>
      </c>
      <c r="Q78" s="1109">
        <v>4000000</v>
      </c>
      <c r="R78" s="638">
        <f t="shared" si="6"/>
        <v>-360000</v>
      </c>
      <c r="S78" s="3224">
        <f t="shared" si="7"/>
        <v>-0.09</v>
      </c>
      <c r="U78" s="209" t="str">
        <f t="shared" si="8"/>
        <v>0</v>
      </c>
    </row>
    <row r="79" spans="1:21" ht="20.100000000000001" customHeight="1">
      <c r="A79" s="687"/>
      <c r="B79" s="690"/>
      <c r="C79" s="695"/>
      <c r="D79" s="690"/>
      <c r="E79" s="691"/>
      <c r="F79" s="1183" t="s">
        <v>1967</v>
      </c>
      <c r="G79" s="1114">
        <v>90000</v>
      </c>
      <c r="H79" s="1113" t="s">
        <v>335</v>
      </c>
      <c r="I79" s="1260">
        <v>19</v>
      </c>
      <c r="J79" s="1113"/>
      <c r="K79" s="1113"/>
      <c r="L79" s="1113"/>
      <c r="M79" s="1113"/>
      <c r="N79" s="1235" t="s">
        <v>1050</v>
      </c>
      <c r="O79" s="2237">
        <f>ROUNDUP(G79*I79,-3)</f>
        <v>1710000</v>
      </c>
      <c r="P79" s="848"/>
      <c r="Q79" s="848"/>
      <c r="R79" s="849"/>
      <c r="S79" s="3197"/>
      <c r="U79" s="209" t="str">
        <f t="shared" si="8"/>
        <v>0</v>
      </c>
    </row>
    <row r="80" spans="1:21" s="219" customFormat="1" ht="20.100000000000001" customHeight="1">
      <c r="A80" s="687"/>
      <c r="B80" s="690"/>
      <c r="C80" s="695"/>
      <c r="D80" s="690"/>
      <c r="E80" s="691"/>
      <c r="F80" s="1183" t="s">
        <v>1968</v>
      </c>
      <c r="G80" s="1453">
        <v>2500</v>
      </c>
      <c r="H80" s="2076" t="s">
        <v>335</v>
      </c>
      <c r="I80" s="2238">
        <v>12</v>
      </c>
      <c r="J80" s="2076" t="s">
        <v>335</v>
      </c>
      <c r="K80" s="2239">
        <v>23</v>
      </c>
      <c r="L80" s="2240"/>
      <c r="M80" s="2240"/>
      <c r="N80" s="2077" t="s">
        <v>20</v>
      </c>
      <c r="O80" s="2241">
        <f>ROUNDUP(G80*I80*K80,-3)</f>
        <v>690000</v>
      </c>
      <c r="P80" s="848"/>
      <c r="Q80" s="848"/>
      <c r="R80" s="849"/>
      <c r="S80" s="3197"/>
      <c r="U80" s="209" t="str">
        <f t="shared" si="8"/>
        <v>0</v>
      </c>
    </row>
    <row r="81" spans="1:21" ht="20.100000000000001" customHeight="1">
      <c r="A81" s="687"/>
      <c r="B81" s="690"/>
      <c r="C81" s="695"/>
      <c r="D81" s="690"/>
      <c r="E81" s="691"/>
      <c r="F81" s="1183" t="s">
        <v>1969</v>
      </c>
      <c r="G81" s="1453">
        <v>400</v>
      </c>
      <c r="H81" s="2076" t="s">
        <v>335</v>
      </c>
      <c r="I81" s="2238">
        <v>12</v>
      </c>
      <c r="J81" s="2076" t="s">
        <v>335</v>
      </c>
      <c r="K81" s="2239">
        <v>50</v>
      </c>
      <c r="L81" s="2240"/>
      <c r="M81" s="2240"/>
      <c r="N81" s="2077" t="s">
        <v>79</v>
      </c>
      <c r="O81" s="2241">
        <f>ROUNDUP(G81*I81*K81,-3)</f>
        <v>240000</v>
      </c>
      <c r="P81" s="848"/>
      <c r="Q81" s="848"/>
      <c r="R81" s="849"/>
      <c r="S81" s="3197"/>
      <c r="U81" s="209" t="str">
        <f t="shared" si="8"/>
        <v>0</v>
      </c>
    </row>
    <row r="82" spans="1:21" ht="20.100000000000001" customHeight="1">
      <c r="A82" s="687"/>
      <c r="B82" s="690"/>
      <c r="C82" s="553"/>
      <c r="D82" s="582"/>
      <c r="E82" s="1202"/>
      <c r="F82" s="1241" t="s">
        <v>1972</v>
      </c>
      <c r="G82" s="1415">
        <v>12500</v>
      </c>
      <c r="H82" s="2242" t="s">
        <v>335</v>
      </c>
      <c r="I82" s="2243">
        <v>20</v>
      </c>
      <c r="J82" s="2242" t="s">
        <v>335</v>
      </c>
      <c r="K82" s="2244">
        <v>4</v>
      </c>
      <c r="L82" s="2245"/>
      <c r="M82" s="2245"/>
      <c r="N82" s="2246" t="s">
        <v>1051</v>
      </c>
      <c r="O82" s="2247">
        <f>ROUNDUP(G82*I82*K82,-3)</f>
        <v>1000000</v>
      </c>
      <c r="P82" s="1049"/>
      <c r="Q82" s="1049"/>
      <c r="R82" s="2248"/>
      <c r="S82" s="3313"/>
      <c r="U82" s="209" t="str">
        <f t="shared" si="8"/>
        <v>0</v>
      </c>
    </row>
    <row r="83" spans="1:21" ht="20.100000000000001" customHeight="1">
      <c r="A83" s="687"/>
      <c r="B83" s="690"/>
      <c r="C83" s="1446" t="s">
        <v>145</v>
      </c>
      <c r="D83" s="1447"/>
      <c r="E83" s="1447"/>
      <c r="F83" s="1297"/>
      <c r="G83" s="980"/>
      <c r="H83" s="1141"/>
      <c r="I83" s="980"/>
      <c r="J83" s="1141"/>
      <c r="K83" s="980"/>
      <c r="L83" s="980"/>
      <c r="M83" s="980"/>
      <c r="N83" s="980"/>
      <c r="O83" s="1448"/>
      <c r="P83" s="1049">
        <f>+P84+P85+P90</f>
        <v>1636000</v>
      </c>
      <c r="Q83" s="1049">
        <f>+Q84+Q85</f>
        <v>1156000</v>
      </c>
      <c r="R83" s="2248">
        <f t="shared" si="6"/>
        <v>480000</v>
      </c>
      <c r="S83" s="3313">
        <f t="shared" si="7"/>
        <v>0.41522491349480967</v>
      </c>
      <c r="U83" s="209" t="str">
        <f t="shared" si="8"/>
        <v>추경</v>
      </c>
    </row>
    <row r="84" spans="1:21" ht="20.100000000000001" customHeight="1">
      <c r="A84" s="687"/>
      <c r="B84" s="690"/>
      <c r="C84" s="588"/>
      <c r="D84" s="2233" t="s">
        <v>1012</v>
      </c>
      <c r="E84" s="1071"/>
      <c r="F84" s="2234"/>
      <c r="G84" s="2235"/>
      <c r="H84" s="1069"/>
      <c r="I84" s="1069"/>
      <c r="J84" s="1069"/>
      <c r="K84" s="1069"/>
      <c r="L84" s="1069"/>
      <c r="M84" s="1069"/>
      <c r="N84" s="2236"/>
      <c r="O84" s="1069"/>
      <c r="P84" s="1073">
        <v>0</v>
      </c>
      <c r="Q84" s="1073">
        <v>0</v>
      </c>
      <c r="R84" s="1074">
        <f t="shared" si="6"/>
        <v>0</v>
      </c>
      <c r="S84" s="3311"/>
      <c r="U84" s="209" t="str">
        <f t="shared" si="8"/>
        <v>0</v>
      </c>
    </row>
    <row r="85" spans="1:21" ht="20.100000000000001" customHeight="1">
      <c r="A85" s="2195"/>
      <c r="B85" s="565"/>
      <c r="C85" s="695"/>
      <c r="D85" s="2081" t="s">
        <v>185</v>
      </c>
      <c r="E85" s="1079"/>
      <c r="F85" s="1248"/>
      <c r="G85" s="1200"/>
      <c r="H85" s="1077"/>
      <c r="I85" s="1077"/>
      <c r="J85" s="1077"/>
      <c r="K85" s="1077"/>
      <c r="L85" s="1077"/>
      <c r="M85" s="1077"/>
      <c r="N85" s="2082"/>
      <c r="O85" s="1077"/>
      <c r="P85" s="1081">
        <f>P86</f>
        <v>1156000</v>
      </c>
      <c r="Q85" s="1081">
        <f>Q86</f>
        <v>1156000</v>
      </c>
      <c r="R85" s="674">
        <f t="shared" si="6"/>
        <v>0</v>
      </c>
      <c r="S85" s="3174">
        <f t="shared" si="7"/>
        <v>0</v>
      </c>
      <c r="U85" s="209" t="str">
        <f t="shared" si="8"/>
        <v>0</v>
      </c>
    </row>
    <row r="86" spans="1:21" ht="20.100000000000001" customHeight="1">
      <c r="A86" s="2195"/>
      <c r="B86" s="565"/>
      <c r="C86" s="588"/>
      <c r="D86" s="559"/>
      <c r="E86" s="458" t="s">
        <v>139</v>
      </c>
      <c r="F86" s="457"/>
      <c r="G86" s="457"/>
      <c r="H86" s="1228"/>
      <c r="I86" s="457"/>
      <c r="J86" s="1228"/>
      <c r="K86" s="457"/>
      <c r="L86" s="457"/>
      <c r="M86" s="457"/>
      <c r="N86" s="457"/>
      <c r="O86" s="459"/>
      <c r="P86" s="573">
        <f>O87</f>
        <v>1156000</v>
      </c>
      <c r="Q86" s="573">
        <f>Q87</f>
        <v>1156000</v>
      </c>
      <c r="R86" s="631">
        <f t="shared" si="6"/>
        <v>0</v>
      </c>
      <c r="S86" s="3170">
        <f t="shared" si="7"/>
        <v>0</v>
      </c>
      <c r="U86" s="209" t="str">
        <f t="shared" si="8"/>
        <v>0</v>
      </c>
    </row>
    <row r="87" spans="1:21" ht="20.100000000000001" customHeight="1">
      <c r="A87" s="2195"/>
      <c r="B87" s="565"/>
      <c r="C87" s="588"/>
      <c r="D87" s="565"/>
      <c r="E87" s="2249"/>
      <c r="F87" s="633" t="s">
        <v>1287</v>
      </c>
      <c r="G87" s="1229"/>
      <c r="H87" s="633"/>
      <c r="I87" s="633"/>
      <c r="J87" s="633"/>
      <c r="K87" s="633"/>
      <c r="L87" s="633"/>
      <c r="M87" s="633"/>
      <c r="N87" s="1230"/>
      <c r="O87" s="637">
        <f>SUM(O88:O89)</f>
        <v>1156000</v>
      </c>
      <c r="P87" s="993">
        <f>O87</f>
        <v>1156000</v>
      </c>
      <c r="Q87" s="1109">
        <v>1156000</v>
      </c>
      <c r="R87" s="638">
        <f t="shared" si="6"/>
        <v>0</v>
      </c>
      <c r="S87" s="3224">
        <f t="shared" si="7"/>
        <v>0</v>
      </c>
      <c r="U87" s="209" t="str">
        <f t="shared" si="8"/>
        <v>0</v>
      </c>
    </row>
    <row r="88" spans="1:21" ht="20.100000000000001" customHeight="1">
      <c r="A88" s="2195"/>
      <c r="B88" s="565"/>
      <c r="C88" s="588"/>
      <c r="D88" s="565"/>
      <c r="E88" s="2253"/>
      <c r="F88" s="1183" t="s">
        <v>1971</v>
      </c>
      <c r="G88" s="1453">
        <v>856000</v>
      </c>
      <c r="H88" s="1362" t="s">
        <v>335</v>
      </c>
      <c r="I88" s="2232">
        <v>1</v>
      </c>
      <c r="J88" s="1362"/>
      <c r="K88" s="1464"/>
      <c r="L88" s="1464"/>
      <c r="M88" s="1464"/>
      <c r="N88" s="1455" t="s">
        <v>20</v>
      </c>
      <c r="O88" s="1180">
        <f>ROUNDUP(G88*I88,-3)</f>
        <v>856000</v>
      </c>
      <c r="P88" s="1181"/>
      <c r="Q88" s="2201"/>
      <c r="R88" s="1182"/>
      <c r="S88" s="3308"/>
      <c r="U88" s="209" t="str">
        <f t="shared" si="8"/>
        <v>0</v>
      </c>
    </row>
    <row r="89" spans="1:21" ht="20.100000000000001" customHeight="1">
      <c r="A89" s="2195"/>
      <c r="B89" s="565"/>
      <c r="C89" s="588"/>
      <c r="D89" s="582"/>
      <c r="E89" s="2231"/>
      <c r="F89" s="1183" t="s">
        <v>1970</v>
      </c>
      <c r="G89" s="1453">
        <v>150000</v>
      </c>
      <c r="H89" s="1362" t="s">
        <v>335</v>
      </c>
      <c r="I89" s="2251">
        <v>2</v>
      </c>
      <c r="J89" s="1362"/>
      <c r="K89" s="1464"/>
      <c r="L89" s="1464"/>
      <c r="M89" s="1464"/>
      <c r="N89" s="1455" t="s">
        <v>20</v>
      </c>
      <c r="O89" s="1180">
        <f>ROUNDUP(G89*I89,-3)</f>
        <v>300000</v>
      </c>
      <c r="P89" s="1459"/>
      <c r="Q89" s="2201"/>
      <c r="R89" s="1182"/>
      <c r="S89" s="3308"/>
      <c r="U89" s="209" t="str">
        <f t="shared" si="8"/>
        <v>0</v>
      </c>
    </row>
    <row r="90" spans="1:21" ht="20.100000000000001" customHeight="1">
      <c r="A90" s="2195"/>
      <c r="B90" s="565"/>
      <c r="C90" s="695"/>
      <c r="D90" s="2252" t="s">
        <v>678</v>
      </c>
      <c r="E90" s="1079"/>
      <c r="F90" s="1248"/>
      <c r="G90" s="1200"/>
      <c r="H90" s="1077"/>
      <c r="I90" s="1077"/>
      <c r="J90" s="1077"/>
      <c r="K90" s="1077"/>
      <c r="L90" s="1077"/>
      <c r="M90" s="1077"/>
      <c r="N90" s="2082"/>
      <c r="O90" s="1077"/>
      <c r="P90" s="1081">
        <f>P91</f>
        <v>480000</v>
      </c>
      <c r="Q90" s="1081">
        <f>Q91</f>
        <v>0</v>
      </c>
      <c r="R90" s="674">
        <f t="shared" ref="R90:R92" si="9">P90-Q90</f>
        <v>480000</v>
      </c>
      <c r="S90" s="3174"/>
      <c r="U90" s="209" t="str">
        <f t="shared" ref="U90:U94" si="10">IF(R90&gt;0,"추경","0")</f>
        <v>추경</v>
      </c>
    </row>
    <row r="91" spans="1:21" ht="20.100000000000001" customHeight="1">
      <c r="A91" s="2195"/>
      <c r="B91" s="565"/>
      <c r="C91" s="588"/>
      <c r="D91" s="559"/>
      <c r="E91" s="1685" t="s">
        <v>3280</v>
      </c>
      <c r="F91" s="457"/>
      <c r="G91" s="457"/>
      <c r="H91" s="1228"/>
      <c r="I91" s="457"/>
      <c r="J91" s="1228"/>
      <c r="K91" s="457"/>
      <c r="L91" s="457"/>
      <c r="M91" s="457"/>
      <c r="N91" s="457"/>
      <c r="O91" s="459"/>
      <c r="P91" s="573">
        <f>O92</f>
        <v>480000</v>
      </c>
      <c r="Q91" s="573">
        <f>Q92</f>
        <v>0</v>
      </c>
      <c r="R91" s="631">
        <f t="shared" si="9"/>
        <v>480000</v>
      </c>
      <c r="S91" s="3170"/>
      <c r="U91" s="209" t="str">
        <f t="shared" si="10"/>
        <v>추경</v>
      </c>
    </row>
    <row r="92" spans="1:21" ht="20.100000000000001" customHeight="1">
      <c r="A92" s="2195"/>
      <c r="B92" s="565"/>
      <c r="C92" s="588"/>
      <c r="D92" s="565"/>
      <c r="E92" s="2249"/>
      <c r="F92" s="633" t="s">
        <v>2762</v>
      </c>
      <c r="G92" s="633"/>
      <c r="H92" s="633"/>
      <c r="I92" s="633"/>
      <c r="J92" s="633"/>
      <c r="K92" s="633"/>
      <c r="L92" s="633"/>
      <c r="M92" s="633"/>
      <c r="N92" s="1230"/>
      <c r="O92" s="637">
        <f>SUM(O93:O94)</f>
        <v>480000</v>
      </c>
      <c r="P92" s="993">
        <f>O92</f>
        <v>480000</v>
      </c>
      <c r="Q92" s="1109">
        <v>0</v>
      </c>
      <c r="R92" s="638">
        <f t="shared" si="9"/>
        <v>480000</v>
      </c>
      <c r="S92" s="3224"/>
      <c r="U92" s="209" t="str">
        <f t="shared" si="10"/>
        <v>추경</v>
      </c>
    </row>
    <row r="93" spans="1:21" ht="20.100000000000001" customHeight="1">
      <c r="A93" s="2195"/>
      <c r="B93" s="565"/>
      <c r="C93" s="588"/>
      <c r="D93" s="565"/>
      <c r="E93" s="2253"/>
      <c r="F93" s="2223" t="s">
        <v>1758</v>
      </c>
      <c r="G93" s="1057">
        <v>70000</v>
      </c>
      <c r="H93" s="2199" t="s">
        <v>335</v>
      </c>
      <c r="I93" s="2216">
        <v>6</v>
      </c>
      <c r="J93" s="1362"/>
      <c r="K93" s="1464"/>
      <c r="L93" s="1464"/>
      <c r="M93" s="1464"/>
      <c r="N93" s="1455" t="s">
        <v>20</v>
      </c>
      <c r="O93" s="1180">
        <f>ROUNDUP(G93*I93,-3)</f>
        <v>420000</v>
      </c>
      <c r="P93" s="1181"/>
      <c r="Q93" s="2201"/>
      <c r="R93" s="1182"/>
      <c r="S93" s="3308"/>
      <c r="U93" s="209" t="str">
        <f t="shared" si="10"/>
        <v>0</v>
      </c>
    </row>
    <row r="94" spans="1:21" ht="20.100000000000001" customHeight="1">
      <c r="A94" s="2195"/>
      <c r="B94" s="565"/>
      <c r="C94" s="588"/>
      <c r="D94" s="582"/>
      <c r="E94" s="2231"/>
      <c r="F94" s="2223" t="s">
        <v>2763</v>
      </c>
      <c r="G94" s="1057">
        <v>60000</v>
      </c>
      <c r="H94" s="2199" t="s">
        <v>335</v>
      </c>
      <c r="I94" s="2215">
        <v>1</v>
      </c>
      <c r="J94" s="1362"/>
      <c r="K94" s="1464"/>
      <c r="L94" s="1464"/>
      <c r="M94" s="1464"/>
      <c r="N94" s="1455" t="s">
        <v>20</v>
      </c>
      <c r="O94" s="1180">
        <f>ROUNDUP(G94*I94,-3)</f>
        <v>60000</v>
      </c>
      <c r="P94" s="1459"/>
      <c r="Q94" s="2201"/>
      <c r="R94" s="1182"/>
      <c r="S94" s="3308"/>
      <c r="U94" s="209" t="str">
        <f t="shared" si="10"/>
        <v>0</v>
      </c>
    </row>
    <row r="95" spans="1:21" ht="20.100000000000001" customHeight="1">
      <c r="A95" s="2195"/>
      <c r="B95" s="565"/>
      <c r="C95" s="560" t="s">
        <v>1216</v>
      </c>
      <c r="D95" s="561"/>
      <c r="E95" s="561"/>
      <c r="F95" s="1221"/>
      <c r="G95" s="562"/>
      <c r="H95" s="1222"/>
      <c r="I95" s="562"/>
      <c r="J95" s="1222"/>
      <c r="K95" s="562"/>
      <c r="L95" s="562"/>
      <c r="M95" s="562"/>
      <c r="N95" s="562"/>
      <c r="O95" s="563"/>
      <c r="P95" s="564">
        <f>P96</f>
        <v>10000</v>
      </c>
      <c r="Q95" s="564">
        <f>Q96</f>
        <v>10000</v>
      </c>
      <c r="R95" s="1022">
        <f t="shared" si="6"/>
        <v>0</v>
      </c>
      <c r="S95" s="3206">
        <f t="shared" si="7"/>
        <v>0</v>
      </c>
      <c r="U95" s="209" t="str">
        <f t="shared" si="8"/>
        <v>0</v>
      </c>
    </row>
    <row r="96" spans="1:21" ht="20.100000000000001" customHeight="1">
      <c r="A96" s="2195"/>
      <c r="B96" s="565"/>
      <c r="C96" s="565"/>
      <c r="D96" s="1107" t="s">
        <v>1340</v>
      </c>
      <c r="E96" s="567"/>
      <c r="F96" s="1226"/>
      <c r="G96" s="928"/>
      <c r="H96" s="568"/>
      <c r="I96" s="568"/>
      <c r="J96" s="568"/>
      <c r="K96" s="568"/>
      <c r="L96" s="568"/>
      <c r="M96" s="568"/>
      <c r="N96" s="1227"/>
      <c r="O96" s="568"/>
      <c r="P96" s="572">
        <f>P97</f>
        <v>10000</v>
      </c>
      <c r="Q96" s="572">
        <f>Q97</f>
        <v>10000</v>
      </c>
      <c r="R96" s="630">
        <f t="shared" si="6"/>
        <v>0</v>
      </c>
      <c r="S96" s="3169">
        <f t="shared" si="7"/>
        <v>0</v>
      </c>
      <c r="U96" s="209" t="str">
        <f t="shared" si="8"/>
        <v>0</v>
      </c>
    </row>
    <row r="97" spans="1:21" ht="20.100000000000001" customHeight="1">
      <c r="A97" s="551"/>
      <c r="B97" s="565"/>
      <c r="C97" s="565"/>
      <c r="D97" s="565"/>
      <c r="E97" s="456" t="s">
        <v>1071</v>
      </c>
      <c r="F97" s="457"/>
      <c r="G97" s="457"/>
      <c r="H97" s="1228"/>
      <c r="I97" s="457"/>
      <c r="J97" s="1228"/>
      <c r="K97" s="457"/>
      <c r="L97" s="457"/>
      <c r="M97" s="457"/>
      <c r="N97" s="457"/>
      <c r="O97" s="459"/>
      <c r="P97" s="573">
        <f>O98</f>
        <v>10000</v>
      </c>
      <c r="Q97" s="573">
        <f>Q98</f>
        <v>10000</v>
      </c>
      <c r="R97" s="631">
        <f t="shared" si="6"/>
        <v>0</v>
      </c>
      <c r="S97" s="3170">
        <f t="shared" si="7"/>
        <v>0</v>
      </c>
      <c r="U97" s="209" t="str">
        <f t="shared" si="8"/>
        <v>0</v>
      </c>
    </row>
    <row r="98" spans="1:21" ht="20.100000000000001" customHeight="1">
      <c r="A98" s="551"/>
      <c r="B98" s="565"/>
      <c r="C98" s="565"/>
      <c r="D98" s="565"/>
      <c r="E98" s="691"/>
      <c r="F98" s="633" t="s">
        <v>798</v>
      </c>
      <c r="G98" s="1229"/>
      <c r="H98" s="633"/>
      <c r="I98" s="633"/>
      <c r="J98" s="633"/>
      <c r="K98" s="633"/>
      <c r="L98" s="633"/>
      <c r="M98" s="633"/>
      <c r="N98" s="1230"/>
      <c r="O98" s="637">
        <f>SUM(O99)</f>
        <v>10000</v>
      </c>
      <c r="P98" s="616">
        <f>O98</f>
        <v>10000</v>
      </c>
      <c r="Q98" s="1109">
        <v>10000</v>
      </c>
      <c r="R98" s="638">
        <f t="shared" si="6"/>
        <v>0</v>
      </c>
      <c r="S98" s="3224">
        <f t="shared" si="7"/>
        <v>0</v>
      </c>
      <c r="U98" s="209" t="str">
        <f t="shared" si="8"/>
        <v>0</v>
      </c>
    </row>
    <row r="99" spans="1:21" ht="20.100000000000001" customHeight="1" thickBot="1">
      <c r="A99" s="639"/>
      <c r="B99" s="640"/>
      <c r="C99" s="640"/>
      <c r="D99" s="640"/>
      <c r="E99" s="1377"/>
      <c r="F99" s="1477" t="s">
        <v>1445</v>
      </c>
      <c r="G99" s="1378">
        <v>10000</v>
      </c>
      <c r="H99" s="1379" t="s">
        <v>335</v>
      </c>
      <c r="I99" s="2254">
        <v>1</v>
      </c>
      <c r="J99" s="1379"/>
      <c r="K99" s="1381"/>
      <c r="L99" s="1381"/>
      <c r="M99" s="1381"/>
      <c r="N99" s="1382" t="s">
        <v>20</v>
      </c>
      <c r="O99" s="650">
        <f>ROUNDUP(G99*I99,-3)</f>
        <v>10000</v>
      </c>
      <c r="P99" s="651"/>
      <c r="Q99" s="651"/>
      <c r="R99" s="652"/>
      <c r="S99" s="3172"/>
      <c r="U99" s="209" t="str">
        <f t="shared" si="8"/>
        <v>0</v>
      </c>
    </row>
    <row r="100" spans="1:21" ht="20.100000000000001" customHeight="1">
      <c r="G100" s="1047"/>
      <c r="H100" s="655"/>
      <c r="I100" s="655"/>
      <c r="J100" s="655"/>
      <c r="K100" s="655"/>
      <c r="L100" s="655"/>
      <c r="M100" s="655"/>
      <c r="N100" s="1310"/>
      <c r="O100" s="655"/>
      <c r="P100" s="656"/>
      <c r="Q100" s="656"/>
      <c r="R100" s="704"/>
      <c r="S100" s="3180"/>
      <c r="U100" s="209" t="str">
        <f t="shared" si="8"/>
        <v>0</v>
      </c>
    </row>
    <row r="101" spans="1:21" ht="20.100000000000001" customHeight="1">
      <c r="G101" s="1047"/>
      <c r="H101" s="655"/>
      <c r="I101" s="655"/>
      <c r="J101" s="655"/>
      <c r="K101" s="655"/>
      <c r="L101" s="655"/>
      <c r="M101" s="655"/>
      <c r="N101" s="1310"/>
      <c r="O101" s="655"/>
      <c r="P101" s="656"/>
      <c r="Q101" s="656"/>
      <c r="R101" s="704"/>
      <c r="S101" s="3180"/>
      <c r="U101" s="209" t="str">
        <f t="shared" si="8"/>
        <v>0</v>
      </c>
    </row>
    <row r="102" spans="1:21" ht="20.100000000000001" customHeight="1">
      <c r="G102" s="1047"/>
      <c r="H102" s="655"/>
      <c r="I102" s="655"/>
      <c r="J102" s="655"/>
      <c r="K102" s="655"/>
      <c r="L102" s="655"/>
      <c r="M102" s="655"/>
      <c r="N102" s="1310"/>
      <c r="O102" s="655"/>
      <c r="P102" s="656"/>
      <c r="Q102" s="656"/>
      <c r="R102" s="704"/>
      <c r="S102" s="3180"/>
      <c r="U102" s="209" t="str">
        <f t="shared" si="8"/>
        <v>0</v>
      </c>
    </row>
    <row r="103" spans="1:21" ht="20.100000000000001" customHeight="1">
      <c r="G103" s="1047"/>
      <c r="H103" s="655"/>
      <c r="I103" s="655"/>
      <c r="J103" s="655"/>
      <c r="K103" s="655"/>
      <c r="L103" s="655"/>
      <c r="M103" s="655"/>
      <c r="N103" s="1310"/>
      <c r="O103" s="655"/>
      <c r="P103" s="656"/>
      <c r="Q103" s="656"/>
      <c r="R103" s="704"/>
      <c r="S103" s="3180"/>
      <c r="U103" s="209" t="str">
        <f t="shared" si="8"/>
        <v>0</v>
      </c>
    </row>
    <row r="104" spans="1:21" ht="20.100000000000001" customHeight="1">
      <c r="G104" s="1047"/>
      <c r="H104" s="655"/>
      <c r="I104" s="655"/>
      <c r="J104" s="655"/>
      <c r="K104" s="655"/>
      <c r="L104" s="655"/>
      <c r="M104" s="655"/>
      <c r="N104" s="1310"/>
      <c r="O104" s="655"/>
      <c r="P104" s="656"/>
      <c r="Q104" s="656"/>
      <c r="R104" s="704"/>
      <c r="S104" s="3180"/>
      <c r="U104" s="209" t="str">
        <f t="shared" si="8"/>
        <v>0</v>
      </c>
    </row>
    <row r="105" spans="1:21" ht="20.100000000000001" customHeight="1">
      <c r="G105" s="1047"/>
      <c r="H105" s="655"/>
      <c r="I105" s="655"/>
      <c r="J105" s="655"/>
      <c r="K105" s="655"/>
      <c r="L105" s="655"/>
      <c r="M105" s="655"/>
      <c r="N105" s="1310"/>
      <c r="O105" s="655"/>
      <c r="P105" s="656"/>
      <c r="Q105" s="656"/>
      <c r="R105" s="704"/>
      <c r="S105" s="3180"/>
      <c r="U105" s="209" t="str">
        <f t="shared" si="8"/>
        <v>0</v>
      </c>
    </row>
    <row r="106" spans="1:21" ht="20.100000000000001" customHeight="1">
      <c r="G106" s="1047"/>
      <c r="H106" s="655"/>
      <c r="I106" s="655"/>
      <c r="J106" s="655"/>
      <c r="K106" s="655"/>
      <c r="L106" s="655"/>
      <c r="M106" s="655"/>
      <c r="N106" s="1310"/>
      <c r="O106" s="655"/>
      <c r="P106" s="656"/>
      <c r="Q106" s="656"/>
      <c r="R106" s="704"/>
      <c r="S106" s="3180"/>
      <c r="U106" s="209" t="str">
        <f t="shared" si="8"/>
        <v>0</v>
      </c>
    </row>
    <row r="107" spans="1:21" ht="20.100000000000001" customHeight="1">
      <c r="G107" s="1047"/>
      <c r="H107" s="655"/>
      <c r="I107" s="655"/>
      <c r="J107" s="655"/>
      <c r="K107" s="655"/>
      <c r="L107" s="655"/>
      <c r="M107" s="655"/>
      <c r="N107" s="1310"/>
      <c r="O107" s="655"/>
      <c r="P107" s="656"/>
      <c r="Q107" s="657"/>
      <c r="R107" s="704"/>
      <c r="S107" s="3180"/>
      <c r="U107" s="209" t="str">
        <f t="shared" si="8"/>
        <v>0</v>
      </c>
    </row>
    <row r="108" spans="1:21" ht="20.100000000000001" customHeight="1">
      <c r="G108" s="1047"/>
      <c r="H108" s="655"/>
      <c r="I108" s="655"/>
      <c r="J108" s="655"/>
      <c r="K108" s="655"/>
      <c r="L108" s="655"/>
      <c r="M108" s="655"/>
      <c r="N108" s="1310"/>
      <c r="O108" s="655"/>
      <c r="P108" s="656"/>
      <c r="Q108" s="657"/>
      <c r="R108" s="704"/>
      <c r="S108" s="3180"/>
      <c r="U108" s="209" t="str">
        <f t="shared" si="8"/>
        <v>0</v>
      </c>
    </row>
    <row r="109" spans="1:21" ht="20.100000000000001" customHeight="1">
      <c r="G109" s="1047"/>
      <c r="H109" s="655"/>
      <c r="I109" s="655"/>
      <c r="J109" s="655"/>
      <c r="K109" s="655"/>
      <c r="L109" s="655"/>
      <c r="M109" s="655"/>
      <c r="N109" s="1310"/>
      <c r="O109" s="655"/>
      <c r="P109" s="656"/>
      <c r="Q109" s="657"/>
      <c r="R109" s="704"/>
      <c r="S109" s="3180"/>
      <c r="U109" s="209" t="str">
        <f t="shared" si="8"/>
        <v>0</v>
      </c>
    </row>
    <row r="110" spans="1:21" ht="20.100000000000001" customHeight="1">
      <c r="G110" s="1047"/>
      <c r="H110" s="655"/>
      <c r="I110" s="655"/>
      <c r="J110" s="655"/>
      <c r="K110" s="655"/>
      <c r="L110" s="655"/>
      <c r="M110" s="655"/>
      <c r="N110" s="1310"/>
      <c r="O110" s="655"/>
      <c r="P110" s="656"/>
      <c r="Q110" s="657"/>
      <c r="R110" s="704"/>
      <c r="S110" s="3180"/>
      <c r="U110" s="209" t="str">
        <f t="shared" si="8"/>
        <v>0</v>
      </c>
    </row>
    <row r="111" spans="1:21" ht="20.100000000000001" customHeight="1">
      <c r="G111" s="1047"/>
      <c r="H111" s="655"/>
      <c r="I111" s="655"/>
      <c r="J111" s="655"/>
      <c r="K111" s="655"/>
      <c r="L111" s="655"/>
      <c r="M111" s="655"/>
      <c r="N111" s="1310"/>
      <c r="O111" s="655"/>
      <c r="P111" s="656"/>
      <c r="Q111" s="657"/>
      <c r="R111" s="704"/>
      <c r="S111" s="3180"/>
      <c r="U111" s="209" t="str">
        <f t="shared" si="8"/>
        <v>0</v>
      </c>
    </row>
    <row r="112" spans="1:21" ht="20.100000000000001" customHeight="1">
      <c r="G112" s="1047"/>
      <c r="H112" s="655"/>
      <c r="I112" s="655"/>
      <c r="J112" s="655"/>
      <c r="K112" s="655"/>
      <c r="L112" s="655"/>
      <c r="M112" s="655"/>
      <c r="N112" s="1310"/>
      <c r="O112" s="655"/>
      <c r="P112" s="656"/>
      <c r="Q112" s="657"/>
      <c r="R112" s="704"/>
      <c r="S112" s="3180"/>
      <c r="U112" s="209" t="str">
        <f t="shared" si="8"/>
        <v>0</v>
      </c>
    </row>
    <row r="113" spans="7:21" ht="20.100000000000001" customHeight="1">
      <c r="G113" s="1047"/>
      <c r="H113" s="655"/>
      <c r="I113" s="655"/>
      <c r="J113" s="655"/>
      <c r="K113" s="655"/>
      <c r="L113" s="655"/>
      <c r="M113" s="655"/>
      <c r="N113" s="1310"/>
      <c r="O113" s="655"/>
      <c r="P113" s="656"/>
      <c r="Q113" s="657"/>
      <c r="R113" s="704"/>
      <c r="S113" s="3180"/>
      <c r="U113" s="209" t="str">
        <f t="shared" si="8"/>
        <v>0</v>
      </c>
    </row>
    <row r="114" spans="7:21" ht="20.100000000000001" customHeight="1">
      <c r="G114" s="1047"/>
      <c r="H114" s="655"/>
      <c r="I114" s="655"/>
      <c r="J114" s="655"/>
      <c r="K114" s="655"/>
      <c r="L114" s="655"/>
      <c r="M114" s="655"/>
      <c r="N114" s="1310"/>
      <c r="O114" s="655"/>
      <c r="P114" s="656"/>
      <c r="Q114" s="657"/>
      <c r="R114" s="704"/>
      <c r="S114" s="3180"/>
      <c r="U114" s="209" t="str">
        <f t="shared" si="8"/>
        <v>0</v>
      </c>
    </row>
    <row r="115" spans="7:21" ht="20.100000000000001" customHeight="1">
      <c r="G115" s="1047"/>
      <c r="H115" s="655"/>
      <c r="I115" s="655"/>
      <c r="J115" s="655"/>
      <c r="K115" s="655"/>
      <c r="L115" s="655"/>
      <c r="M115" s="655"/>
      <c r="N115" s="1310"/>
      <c r="O115" s="655"/>
      <c r="P115" s="656"/>
      <c r="Q115" s="657"/>
      <c r="R115" s="704"/>
      <c r="S115" s="3180"/>
      <c r="U115" s="209" t="str">
        <f t="shared" si="8"/>
        <v>0</v>
      </c>
    </row>
    <row r="116" spans="7:21" ht="20.100000000000001" customHeight="1">
      <c r="G116" s="1047"/>
      <c r="H116" s="655"/>
      <c r="I116" s="655"/>
      <c r="J116" s="655"/>
      <c r="K116" s="655"/>
      <c r="L116" s="655"/>
      <c r="M116" s="655"/>
      <c r="N116" s="1310"/>
      <c r="O116" s="655"/>
      <c r="P116" s="656"/>
      <c r="Q116" s="657"/>
      <c r="R116" s="704"/>
      <c r="S116" s="3180"/>
      <c r="U116" s="209" t="str">
        <f t="shared" si="8"/>
        <v>0</v>
      </c>
    </row>
    <row r="117" spans="7:21" ht="20.100000000000001" customHeight="1">
      <c r="G117" s="1047"/>
      <c r="H117" s="655"/>
      <c r="I117" s="655"/>
      <c r="J117" s="655"/>
      <c r="K117" s="655"/>
      <c r="L117" s="655"/>
      <c r="M117" s="655"/>
      <c r="N117" s="1310"/>
      <c r="O117" s="655"/>
      <c r="P117" s="656"/>
      <c r="Q117" s="657"/>
      <c r="R117" s="704"/>
      <c r="S117" s="3180"/>
      <c r="U117" s="209" t="str">
        <f t="shared" si="8"/>
        <v>0</v>
      </c>
    </row>
    <row r="118" spans="7:21" ht="20.100000000000001" customHeight="1">
      <c r="G118" s="1047"/>
      <c r="H118" s="655"/>
      <c r="I118" s="655"/>
      <c r="J118" s="655"/>
      <c r="K118" s="655"/>
      <c r="L118" s="655"/>
      <c r="M118" s="655"/>
      <c r="N118" s="1310"/>
      <c r="O118" s="655"/>
      <c r="P118" s="656"/>
      <c r="Q118" s="657"/>
      <c r="R118" s="704"/>
      <c r="S118" s="3180"/>
      <c r="U118" s="209" t="str">
        <f t="shared" si="8"/>
        <v>0</v>
      </c>
    </row>
    <row r="119" spans="7:21" ht="20.100000000000001" customHeight="1">
      <c r="G119" s="1047"/>
      <c r="H119" s="655"/>
      <c r="I119" s="655"/>
      <c r="J119" s="655"/>
      <c r="K119" s="655"/>
      <c r="L119" s="655"/>
      <c r="M119" s="655"/>
      <c r="N119" s="1310"/>
      <c r="O119" s="655"/>
      <c r="P119" s="656"/>
      <c r="Q119" s="657"/>
      <c r="R119" s="704"/>
      <c r="S119" s="3180"/>
      <c r="U119" s="209" t="str">
        <f t="shared" si="8"/>
        <v>0</v>
      </c>
    </row>
    <row r="120" spans="7:21" ht="20.100000000000001" customHeight="1">
      <c r="G120" s="1047"/>
      <c r="H120" s="655"/>
      <c r="I120" s="655"/>
      <c r="J120" s="655"/>
      <c r="K120" s="655"/>
      <c r="L120" s="655"/>
      <c r="M120" s="655"/>
      <c r="N120" s="1310"/>
      <c r="O120" s="655"/>
      <c r="P120" s="656"/>
      <c r="Q120" s="657"/>
      <c r="R120" s="704"/>
      <c r="S120" s="3180"/>
      <c r="U120" s="209" t="str">
        <f t="shared" si="8"/>
        <v>0</v>
      </c>
    </row>
    <row r="121" spans="7:21" ht="20.100000000000001" customHeight="1">
      <c r="G121" s="1047"/>
      <c r="H121" s="655"/>
      <c r="I121" s="655"/>
      <c r="J121" s="655"/>
      <c r="K121" s="655"/>
      <c r="L121" s="655"/>
      <c r="M121" s="655"/>
      <c r="N121" s="1310"/>
      <c r="O121" s="655"/>
      <c r="P121" s="656"/>
      <c r="Q121" s="657"/>
      <c r="R121" s="704"/>
      <c r="S121" s="3180"/>
      <c r="U121" s="209" t="str">
        <f t="shared" si="8"/>
        <v>0</v>
      </c>
    </row>
    <row r="122" spans="7:21" ht="20.100000000000001" customHeight="1">
      <c r="G122" s="1047"/>
      <c r="H122" s="655"/>
      <c r="I122" s="655"/>
      <c r="J122" s="655"/>
      <c r="K122" s="655"/>
      <c r="L122" s="655"/>
      <c r="M122" s="655"/>
      <c r="N122" s="1310"/>
      <c r="O122" s="655"/>
      <c r="P122" s="656"/>
      <c r="Q122" s="657"/>
      <c r="R122" s="704"/>
      <c r="S122" s="3180"/>
      <c r="U122" s="209" t="str">
        <f t="shared" si="8"/>
        <v>0</v>
      </c>
    </row>
    <row r="123" spans="7:21" ht="20.100000000000001" customHeight="1">
      <c r="G123" s="1047"/>
      <c r="H123" s="655"/>
      <c r="I123" s="655"/>
      <c r="J123" s="655"/>
      <c r="K123" s="655"/>
      <c r="L123" s="655"/>
      <c r="M123" s="655"/>
      <c r="N123" s="1310"/>
      <c r="O123" s="655"/>
      <c r="P123" s="656"/>
      <c r="Q123" s="657"/>
      <c r="R123" s="704"/>
      <c r="S123" s="3180"/>
      <c r="U123" s="209" t="str">
        <f t="shared" si="8"/>
        <v>0</v>
      </c>
    </row>
    <row r="124" spans="7:21" ht="20.100000000000001" customHeight="1">
      <c r="G124" s="1047"/>
      <c r="H124" s="655"/>
      <c r="I124" s="655"/>
      <c r="J124" s="655"/>
      <c r="K124" s="655"/>
      <c r="L124" s="655"/>
      <c r="M124" s="655"/>
      <c r="N124" s="1310"/>
      <c r="O124" s="655"/>
      <c r="P124" s="656"/>
      <c r="Q124" s="657"/>
      <c r="R124" s="704"/>
      <c r="S124" s="3180"/>
      <c r="U124" s="209" t="str">
        <f t="shared" si="8"/>
        <v>0</v>
      </c>
    </row>
    <row r="125" spans="7:21" ht="20.100000000000001" customHeight="1">
      <c r="G125" s="1047"/>
      <c r="H125" s="655"/>
      <c r="I125" s="655"/>
      <c r="J125" s="655"/>
      <c r="K125" s="655" t="s">
        <v>1523</v>
      </c>
      <c r="L125" s="655"/>
      <c r="M125" s="655"/>
      <c r="N125" s="1310"/>
      <c r="O125" s="655"/>
      <c r="P125" s="656"/>
      <c r="Q125" s="657"/>
      <c r="R125" s="704"/>
      <c r="S125" s="3180"/>
      <c r="U125" s="209" t="str">
        <f t="shared" si="8"/>
        <v>0</v>
      </c>
    </row>
    <row r="126" spans="7:21" ht="20.100000000000001" customHeight="1">
      <c r="G126" s="1047"/>
      <c r="H126" s="655"/>
      <c r="I126" s="655"/>
      <c r="J126" s="655"/>
      <c r="K126" s="655"/>
      <c r="L126" s="655"/>
      <c r="M126" s="655"/>
      <c r="N126" s="1310"/>
      <c r="O126" s="655"/>
      <c r="P126" s="656"/>
      <c r="Q126" s="657"/>
      <c r="R126" s="704"/>
      <c r="S126" s="3180"/>
      <c r="U126" s="209" t="str">
        <f t="shared" si="8"/>
        <v>0</v>
      </c>
    </row>
    <row r="127" spans="7:21" ht="20.100000000000001" customHeight="1">
      <c r="G127" s="1047"/>
      <c r="H127" s="655"/>
      <c r="I127" s="655"/>
      <c r="J127" s="655"/>
      <c r="K127" s="655"/>
      <c r="L127" s="655"/>
      <c r="M127" s="655"/>
      <c r="N127" s="1310"/>
      <c r="O127" s="655"/>
      <c r="P127" s="656"/>
      <c r="Q127" s="657"/>
      <c r="R127" s="704"/>
      <c r="S127" s="3180"/>
      <c r="U127" s="209" t="str">
        <f t="shared" si="8"/>
        <v>0</v>
      </c>
    </row>
    <row r="128" spans="7:21" ht="20.100000000000001" customHeight="1">
      <c r="G128" s="1047"/>
      <c r="H128" s="655"/>
      <c r="I128" s="655"/>
      <c r="J128" s="655"/>
      <c r="K128" s="655"/>
      <c r="L128" s="655"/>
      <c r="M128" s="655"/>
      <c r="N128" s="1310"/>
      <c r="O128" s="655"/>
      <c r="P128" s="656"/>
      <c r="Q128" s="657"/>
      <c r="R128" s="704"/>
      <c r="S128" s="3180"/>
      <c r="U128" s="209" t="str">
        <f t="shared" si="8"/>
        <v>0</v>
      </c>
    </row>
    <row r="129" spans="7:21" ht="20.100000000000001" customHeight="1">
      <c r="G129" s="1047"/>
      <c r="H129" s="655"/>
      <c r="I129" s="655"/>
      <c r="J129" s="655"/>
      <c r="K129" s="655"/>
      <c r="L129" s="655"/>
      <c r="M129" s="655"/>
      <c r="N129" s="1310"/>
      <c r="O129" s="655"/>
      <c r="P129" s="656"/>
      <c r="Q129" s="657"/>
      <c r="R129" s="704"/>
      <c r="S129" s="3180"/>
      <c r="U129" s="209" t="str">
        <f t="shared" si="8"/>
        <v>0</v>
      </c>
    </row>
    <row r="130" spans="7:21" ht="20.100000000000001" customHeight="1">
      <c r="G130" s="1047"/>
      <c r="H130" s="655"/>
      <c r="I130" s="655"/>
      <c r="J130" s="655"/>
      <c r="K130" s="655"/>
      <c r="L130" s="655"/>
      <c r="M130" s="655"/>
      <c r="N130" s="1310"/>
      <c r="O130" s="655"/>
      <c r="P130" s="656"/>
      <c r="Q130" s="657"/>
      <c r="R130" s="704"/>
      <c r="S130" s="3180"/>
      <c r="U130" s="209" t="str">
        <f t="shared" si="8"/>
        <v>0</v>
      </c>
    </row>
    <row r="131" spans="7:21" ht="20.100000000000001" customHeight="1">
      <c r="G131" s="1047"/>
      <c r="H131" s="655"/>
      <c r="I131" s="655"/>
      <c r="J131" s="655"/>
      <c r="K131" s="655"/>
      <c r="L131" s="655"/>
      <c r="M131" s="655"/>
      <c r="N131" s="1310"/>
      <c r="O131" s="655"/>
      <c r="P131" s="656"/>
      <c r="Q131" s="657"/>
      <c r="R131" s="704"/>
      <c r="S131" s="3180"/>
      <c r="U131" s="209" t="str">
        <f t="shared" si="8"/>
        <v>0</v>
      </c>
    </row>
    <row r="132" spans="7:21" ht="20.100000000000001" customHeight="1">
      <c r="G132" s="1047"/>
      <c r="H132" s="655"/>
      <c r="I132" s="655"/>
      <c r="J132" s="655"/>
      <c r="K132" s="655"/>
      <c r="L132" s="655"/>
      <c r="M132" s="655"/>
      <c r="N132" s="1310"/>
      <c r="O132" s="655"/>
      <c r="P132" s="656"/>
      <c r="Q132" s="657"/>
      <c r="R132" s="704"/>
      <c r="S132" s="3180"/>
      <c r="U132" s="209" t="str">
        <f t="shared" si="8"/>
        <v>0</v>
      </c>
    </row>
    <row r="133" spans="7:21" ht="20.100000000000001" customHeight="1">
      <c r="G133" s="1047"/>
      <c r="H133" s="655"/>
      <c r="I133" s="655"/>
      <c r="J133" s="655"/>
      <c r="K133" s="655"/>
      <c r="L133" s="655"/>
      <c r="M133" s="655"/>
      <c r="N133" s="1310"/>
      <c r="O133" s="655"/>
      <c r="P133" s="656"/>
      <c r="Q133" s="657"/>
      <c r="R133" s="704"/>
      <c r="S133" s="3180"/>
      <c r="U133" s="209" t="str">
        <f t="shared" si="8"/>
        <v>0</v>
      </c>
    </row>
    <row r="134" spans="7:21" ht="20.100000000000001" customHeight="1">
      <c r="G134" s="1047"/>
      <c r="H134" s="655"/>
      <c r="I134" s="655"/>
      <c r="J134" s="655"/>
      <c r="K134" s="655"/>
      <c r="L134" s="655"/>
      <c r="M134" s="655"/>
      <c r="N134" s="1310"/>
      <c r="O134" s="655"/>
      <c r="P134" s="656"/>
      <c r="Q134" s="657"/>
      <c r="R134" s="704"/>
      <c r="S134" s="3180"/>
      <c r="U134" s="209" t="str">
        <f t="shared" ref="U134:U197" si="11">IF(R134&gt;0,"추경","0")</f>
        <v>0</v>
      </c>
    </row>
    <row r="135" spans="7:21" ht="20.100000000000001" customHeight="1">
      <c r="G135" s="1047"/>
      <c r="H135" s="655"/>
      <c r="I135" s="655"/>
      <c r="J135" s="655"/>
      <c r="K135" s="655"/>
      <c r="L135" s="655"/>
      <c r="M135" s="655"/>
      <c r="N135" s="1310"/>
      <c r="O135" s="655"/>
      <c r="P135" s="656"/>
      <c r="Q135" s="657"/>
      <c r="R135" s="704"/>
      <c r="S135" s="3180"/>
      <c r="U135" s="209" t="str">
        <f t="shared" si="11"/>
        <v>0</v>
      </c>
    </row>
    <row r="136" spans="7:21" ht="20.100000000000001" customHeight="1">
      <c r="G136" s="1047"/>
      <c r="H136" s="655"/>
      <c r="I136" s="655"/>
      <c r="J136" s="655"/>
      <c r="K136" s="655"/>
      <c r="L136" s="655"/>
      <c r="M136" s="655"/>
      <c r="N136" s="1310"/>
      <c r="O136" s="655"/>
      <c r="P136" s="656"/>
      <c r="Q136" s="657"/>
      <c r="R136" s="704"/>
      <c r="S136" s="3180"/>
      <c r="U136" s="209" t="str">
        <f t="shared" si="11"/>
        <v>0</v>
      </c>
    </row>
    <row r="137" spans="7:21" ht="20.100000000000001" customHeight="1">
      <c r="G137" s="1047"/>
      <c r="H137" s="655"/>
      <c r="I137" s="655"/>
      <c r="J137" s="655"/>
      <c r="K137" s="655"/>
      <c r="L137" s="655"/>
      <c r="M137" s="655"/>
      <c r="N137" s="1310"/>
      <c r="O137" s="655"/>
      <c r="P137" s="656"/>
      <c r="Q137" s="657"/>
      <c r="R137" s="704"/>
      <c r="S137" s="3180"/>
      <c r="U137" s="209" t="str">
        <f t="shared" si="11"/>
        <v>0</v>
      </c>
    </row>
    <row r="138" spans="7:21" ht="20.100000000000001" customHeight="1">
      <c r="G138" s="1047"/>
      <c r="H138" s="655"/>
      <c r="I138" s="655"/>
      <c r="J138" s="655"/>
      <c r="K138" s="655"/>
      <c r="L138" s="655"/>
      <c r="M138" s="655"/>
      <c r="N138" s="1310"/>
      <c r="O138" s="655"/>
      <c r="P138" s="656"/>
      <c r="Q138" s="657"/>
      <c r="R138" s="704"/>
      <c r="S138" s="3180"/>
      <c r="U138" s="209" t="str">
        <f t="shared" si="11"/>
        <v>0</v>
      </c>
    </row>
    <row r="139" spans="7:21" ht="20.100000000000001" customHeight="1">
      <c r="G139" s="1047"/>
      <c r="H139" s="655"/>
      <c r="I139" s="655"/>
      <c r="J139" s="655"/>
      <c r="K139" s="655"/>
      <c r="L139" s="655"/>
      <c r="M139" s="655"/>
      <c r="N139" s="1310"/>
      <c r="O139" s="655"/>
      <c r="P139" s="656"/>
      <c r="Q139" s="657"/>
      <c r="R139" s="704"/>
      <c r="S139" s="3180"/>
      <c r="U139" s="209" t="str">
        <f t="shared" si="11"/>
        <v>0</v>
      </c>
    </row>
    <row r="140" spans="7:21" ht="20.100000000000001" customHeight="1">
      <c r="G140" s="1047"/>
      <c r="H140" s="655"/>
      <c r="I140" s="655"/>
      <c r="J140" s="655"/>
      <c r="K140" s="655"/>
      <c r="L140" s="655"/>
      <c r="M140" s="655"/>
      <c r="N140" s="1310"/>
      <c r="O140" s="655"/>
      <c r="P140" s="656"/>
      <c r="Q140" s="657"/>
      <c r="R140" s="704"/>
      <c r="S140" s="3180"/>
      <c r="U140" s="209" t="str">
        <f t="shared" si="11"/>
        <v>0</v>
      </c>
    </row>
    <row r="141" spans="7:21" ht="20.100000000000001" customHeight="1">
      <c r="G141" s="1047"/>
      <c r="H141" s="655"/>
      <c r="I141" s="655"/>
      <c r="J141" s="655"/>
      <c r="K141" s="655"/>
      <c r="L141" s="655"/>
      <c r="M141" s="655"/>
      <c r="N141" s="1310"/>
      <c r="O141" s="655"/>
      <c r="P141" s="656"/>
      <c r="Q141" s="657"/>
      <c r="R141" s="704"/>
      <c r="S141" s="3180"/>
      <c r="U141" s="209" t="str">
        <f t="shared" si="11"/>
        <v>0</v>
      </c>
    </row>
    <row r="142" spans="7:21" ht="20.100000000000001" customHeight="1">
      <c r="G142" s="1047"/>
      <c r="H142" s="655"/>
      <c r="I142" s="655"/>
      <c r="J142" s="655"/>
      <c r="K142" s="655"/>
      <c r="L142" s="655"/>
      <c r="M142" s="655"/>
      <c r="N142" s="1310"/>
      <c r="O142" s="655"/>
      <c r="P142" s="656"/>
      <c r="Q142" s="657"/>
      <c r="R142" s="704"/>
      <c r="S142" s="3180"/>
      <c r="U142" s="209" t="str">
        <f t="shared" si="11"/>
        <v>0</v>
      </c>
    </row>
    <row r="143" spans="7:21" ht="20.100000000000001" customHeight="1">
      <c r="G143" s="1047"/>
      <c r="H143" s="655"/>
      <c r="I143" s="655"/>
      <c r="J143" s="655"/>
      <c r="K143" s="655"/>
      <c r="L143" s="655"/>
      <c r="M143" s="655"/>
      <c r="N143" s="1310"/>
      <c r="O143" s="655"/>
      <c r="P143" s="656"/>
      <c r="Q143" s="657"/>
      <c r="R143" s="704"/>
      <c r="S143" s="3180"/>
      <c r="U143" s="209" t="str">
        <f t="shared" si="11"/>
        <v>0</v>
      </c>
    </row>
    <row r="144" spans="7:21" ht="20.100000000000001" customHeight="1">
      <c r="G144" s="1047"/>
      <c r="H144" s="655"/>
      <c r="I144" s="655"/>
      <c r="J144" s="655"/>
      <c r="K144" s="655"/>
      <c r="L144" s="655"/>
      <c r="M144" s="655"/>
      <c r="N144" s="1310"/>
      <c r="O144" s="655"/>
      <c r="P144" s="656"/>
      <c r="Q144" s="657"/>
      <c r="R144" s="704"/>
      <c r="S144" s="3180"/>
      <c r="U144" s="209" t="str">
        <f t="shared" si="11"/>
        <v>0</v>
      </c>
    </row>
    <row r="145" spans="7:21" ht="20.100000000000001" customHeight="1">
      <c r="G145" s="1047"/>
      <c r="H145" s="655"/>
      <c r="I145" s="655"/>
      <c r="J145" s="655"/>
      <c r="K145" s="655"/>
      <c r="L145" s="655"/>
      <c r="M145" s="655"/>
      <c r="N145" s="1310"/>
      <c r="O145" s="655"/>
      <c r="P145" s="656"/>
      <c r="Q145" s="657"/>
      <c r="R145" s="704"/>
      <c r="S145" s="3180"/>
      <c r="U145" s="209" t="str">
        <f t="shared" si="11"/>
        <v>0</v>
      </c>
    </row>
    <row r="146" spans="7:21" ht="20.100000000000001" customHeight="1">
      <c r="G146" s="1047"/>
      <c r="H146" s="655"/>
      <c r="I146" s="655"/>
      <c r="J146" s="655"/>
      <c r="K146" s="655"/>
      <c r="L146" s="655"/>
      <c r="M146" s="655"/>
      <c r="N146" s="1310"/>
      <c r="O146" s="655"/>
      <c r="P146" s="656"/>
      <c r="Q146" s="657"/>
      <c r="R146" s="704"/>
      <c r="S146" s="3180"/>
      <c r="U146" s="209" t="str">
        <f t="shared" si="11"/>
        <v>0</v>
      </c>
    </row>
    <row r="147" spans="7:21" ht="20.100000000000001" customHeight="1">
      <c r="G147" s="1047"/>
      <c r="H147" s="655"/>
      <c r="I147" s="655"/>
      <c r="J147" s="655"/>
      <c r="K147" s="655"/>
      <c r="L147" s="655"/>
      <c r="M147" s="655"/>
      <c r="N147" s="1310"/>
      <c r="O147" s="655"/>
      <c r="P147" s="656"/>
      <c r="Q147" s="657"/>
      <c r="R147" s="704"/>
      <c r="S147" s="3180"/>
      <c r="U147" s="209" t="str">
        <f t="shared" si="11"/>
        <v>0</v>
      </c>
    </row>
    <row r="148" spans="7:21" ht="20.100000000000001" customHeight="1">
      <c r="G148" s="1047"/>
      <c r="H148" s="655"/>
      <c r="I148" s="655"/>
      <c r="J148" s="655"/>
      <c r="K148" s="655"/>
      <c r="L148" s="655"/>
      <c r="M148" s="655"/>
      <c r="N148" s="1310"/>
      <c r="O148" s="655"/>
      <c r="P148" s="656"/>
      <c r="Q148" s="657"/>
      <c r="R148" s="704"/>
      <c r="S148" s="3180"/>
      <c r="U148" s="209" t="str">
        <f t="shared" si="11"/>
        <v>0</v>
      </c>
    </row>
    <row r="149" spans="7:21" ht="20.100000000000001" customHeight="1">
      <c r="G149" s="1047"/>
      <c r="H149" s="655"/>
      <c r="I149" s="655"/>
      <c r="J149" s="655"/>
      <c r="K149" s="655"/>
      <c r="L149" s="655"/>
      <c r="M149" s="655"/>
      <c r="N149" s="1310"/>
      <c r="O149" s="655"/>
      <c r="P149" s="656"/>
      <c r="Q149" s="657"/>
      <c r="R149" s="704"/>
      <c r="S149" s="3180"/>
      <c r="U149" s="209" t="str">
        <f t="shared" si="11"/>
        <v>0</v>
      </c>
    </row>
    <row r="150" spans="7:21" ht="20.100000000000001" customHeight="1">
      <c r="G150" s="1047"/>
      <c r="H150" s="655"/>
      <c r="I150" s="655"/>
      <c r="J150" s="655"/>
      <c r="K150" s="655"/>
      <c r="L150" s="655"/>
      <c r="M150" s="655"/>
      <c r="N150" s="1310"/>
      <c r="O150" s="655"/>
      <c r="P150" s="656"/>
      <c r="Q150" s="657"/>
      <c r="R150" s="704"/>
      <c r="S150" s="3180"/>
      <c r="U150" s="209" t="str">
        <f t="shared" si="11"/>
        <v>0</v>
      </c>
    </row>
    <row r="151" spans="7:21" ht="20.100000000000001" customHeight="1">
      <c r="G151" s="1047"/>
      <c r="H151" s="655"/>
      <c r="I151" s="655"/>
      <c r="J151" s="655"/>
      <c r="K151" s="655"/>
      <c r="L151" s="655"/>
      <c r="M151" s="655"/>
      <c r="N151" s="1310"/>
      <c r="O151" s="655"/>
      <c r="P151" s="656"/>
      <c r="Q151" s="657"/>
      <c r="R151" s="704"/>
      <c r="S151" s="3180"/>
      <c r="U151" s="209" t="str">
        <f t="shared" si="11"/>
        <v>0</v>
      </c>
    </row>
    <row r="152" spans="7:21" ht="20.100000000000001" customHeight="1">
      <c r="G152" s="1047"/>
      <c r="H152" s="655"/>
      <c r="I152" s="655"/>
      <c r="J152" s="655"/>
      <c r="K152" s="655"/>
      <c r="L152" s="655"/>
      <c r="M152" s="655"/>
      <c r="N152" s="1310"/>
      <c r="O152" s="655"/>
      <c r="P152" s="656"/>
      <c r="Q152" s="657"/>
      <c r="R152" s="704"/>
      <c r="S152" s="3180"/>
      <c r="U152" s="209" t="str">
        <f t="shared" si="11"/>
        <v>0</v>
      </c>
    </row>
    <row r="153" spans="7:21" ht="20.100000000000001" customHeight="1">
      <c r="G153" s="1047"/>
      <c r="H153" s="655"/>
      <c r="I153" s="655"/>
      <c r="J153" s="655"/>
      <c r="K153" s="655"/>
      <c r="L153" s="655"/>
      <c r="M153" s="655"/>
      <c r="N153" s="1310"/>
      <c r="O153" s="655"/>
      <c r="P153" s="656"/>
      <c r="Q153" s="657"/>
      <c r="R153" s="704"/>
      <c r="S153" s="3180"/>
      <c r="U153" s="209" t="str">
        <f t="shared" si="11"/>
        <v>0</v>
      </c>
    </row>
    <row r="154" spans="7:21" ht="20.100000000000001" customHeight="1">
      <c r="G154" s="1047"/>
      <c r="H154" s="655"/>
      <c r="I154" s="655"/>
      <c r="J154" s="655"/>
      <c r="K154" s="655"/>
      <c r="L154" s="655"/>
      <c r="M154" s="655"/>
      <c r="N154" s="1310"/>
      <c r="O154" s="655"/>
      <c r="P154" s="656"/>
      <c r="Q154" s="657"/>
      <c r="R154" s="704"/>
      <c r="S154" s="3180"/>
      <c r="U154" s="209" t="str">
        <f t="shared" si="11"/>
        <v>0</v>
      </c>
    </row>
    <row r="155" spans="7:21" ht="20.100000000000001" customHeight="1">
      <c r="G155" s="1047"/>
      <c r="H155" s="655"/>
      <c r="I155" s="655"/>
      <c r="J155" s="655"/>
      <c r="K155" s="655"/>
      <c r="L155" s="655"/>
      <c r="M155" s="655"/>
      <c r="N155" s="1310"/>
      <c r="O155" s="655"/>
      <c r="P155" s="656"/>
      <c r="Q155" s="657"/>
      <c r="R155" s="704"/>
      <c r="S155" s="3180"/>
      <c r="U155" s="209" t="str">
        <f t="shared" si="11"/>
        <v>0</v>
      </c>
    </row>
    <row r="156" spans="7:21" ht="20.100000000000001" customHeight="1">
      <c r="G156" s="1047"/>
      <c r="H156" s="655"/>
      <c r="I156" s="655"/>
      <c r="J156" s="655"/>
      <c r="K156" s="655"/>
      <c r="L156" s="655"/>
      <c r="M156" s="655"/>
      <c r="N156" s="1310"/>
      <c r="O156" s="655"/>
      <c r="P156" s="656"/>
      <c r="Q156" s="657"/>
      <c r="R156" s="704"/>
      <c r="S156" s="3180"/>
      <c r="U156" s="209" t="str">
        <f t="shared" si="11"/>
        <v>0</v>
      </c>
    </row>
    <row r="157" spans="7:21" ht="20.100000000000001" customHeight="1">
      <c r="G157" s="1047"/>
      <c r="H157" s="655"/>
      <c r="I157" s="655"/>
      <c r="J157" s="655"/>
      <c r="K157" s="655"/>
      <c r="L157" s="655"/>
      <c r="M157" s="655"/>
      <c r="N157" s="1310"/>
      <c r="O157" s="655"/>
      <c r="P157" s="656"/>
      <c r="Q157" s="657"/>
      <c r="R157" s="704"/>
      <c r="S157" s="3180"/>
      <c r="U157" s="209" t="str">
        <f t="shared" si="11"/>
        <v>0</v>
      </c>
    </row>
    <row r="158" spans="7:21" ht="20.100000000000001" customHeight="1">
      <c r="G158" s="1047"/>
      <c r="H158" s="655"/>
      <c r="I158" s="655"/>
      <c r="J158" s="655"/>
      <c r="K158" s="655"/>
      <c r="L158" s="655"/>
      <c r="M158" s="655"/>
      <c r="N158" s="1310"/>
      <c r="O158" s="655"/>
      <c r="P158" s="656"/>
      <c r="Q158" s="657"/>
      <c r="R158" s="704"/>
      <c r="S158" s="3180"/>
      <c r="U158" s="209" t="str">
        <f t="shared" si="11"/>
        <v>0</v>
      </c>
    </row>
    <row r="159" spans="7:21" ht="20.100000000000001" customHeight="1">
      <c r="G159" s="1047"/>
      <c r="H159" s="655"/>
      <c r="I159" s="655"/>
      <c r="J159" s="655"/>
      <c r="K159" s="655"/>
      <c r="L159" s="655"/>
      <c r="M159" s="655"/>
      <c r="N159" s="1310"/>
      <c r="O159" s="655"/>
      <c r="P159" s="656"/>
      <c r="Q159" s="657"/>
      <c r="R159" s="704"/>
      <c r="S159" s="3180"/>
      <c r="U159" s="209" t="str">
        <f t="shared" si="11"/>
        <v>0</v>
      </c>
    </row>
    <row r="160" spans="7:21" ht="20.100000000000001" customHeight="1">
      <c r="G160" s="1047"/>
      <c r="H160" s="655"/>
      <c r="I160" s="655"/>
      <c r="J160" s="655"/>
      <c r="K160" s="655"/>
      <c r="L160" s="655"/>
      <c r="M160" s="655"/>
      <c r="N160" s="1310"/>
      <c r="O160" s="655"/>
      <c r="P160" s="656"/>
      <c r="Q160" s="657"/>
      <c r="R160" s="704"/>
      <c r="S160" s="3180"/>
      <c r="U160" s="209" t="str">
        <f t="shared" si="11"/>
        <v>0</v>
      </c>
    </row>
    <row r="161" spans="7:21" ht="20.100000000000001" customHeight="1">
      <c r="G161" s="1047"/>
      <c r="H161" s="655"/>
      <c r="I161" s="655"/>
      <c r="J161" s="655"/>
      <c r="K161" s="655"/>
      <c r="L161" s="655"/>
      <c r="M161" s="655"/>
      <c r="N161" s="1310"/>
      <c r="O161" s="655"/>
      <c r="P161" s="656"/>
      <c r="Q161" s="657"/>
      <c r="R161" s="704"/>
      <c r="S161" s="3180"/>
      <c r="U161" s="209" t="str">
        <f t="shared" si="11"/>
        <v>0</v>
      </c>
    </row>
    <row r="162" spans="7:21" ht="20.100000000000001" customHeight="1">
      <c r="G162" s="1047"/>
      <c r="H162" s="655"/>
      <c r="I162" s="655"/>
      <c r="J162" s="655"/>
      <c r="K162" s="655"/>
      <c r="L162" s="655"/>
      <c r="M162" s="655"/>
      <c r="N162" s="1310"/>
      <c r="O162" s="655"/>
      <c r="P162" s="656"/>
      <c r="Q162" s="657"/>
      <c r="R162" s="704"/>
      <c r="S162" s="3180"/>
      <c r="U162" s="209" t="str">
        <f t="shared" si="11"/>
        <v>0</v>
      </c>
    </row>
    <row r="163" spans="7:21" ht="20.100000000000001" customHeight="1">
      <c r="G163" s="1047"/>
      <c r="H163" s="655"/>
      <c r="I163" s="655"/>
      <c r="J163" s="655"/>
      <c r="K163" s="655"/>
      <c r="L163" s="655"/>
      <c r="M163" s="655"/>
      <c r="N163" s="1310"/>
      <c r="O163" s="655"/>
      <c r="P163" s="656"/>
      <c r="Q163" s="657"/>
      <c r="R163" s="704"/>
      <c r="S163" s="3180"/>
      <c r="U163" s="209" t="str">
        <f t="shared" si="11"/>
        <v>0</v>
      </c>
    </row>
    <row r="164" spans="7:21" ht="20.100000000000001" customHeight="1">
      <c r="G164" s="1047"/>
      <c r="H164" s="655"/>
      <c r="I164" s="655"/>
      <c r="J164" s="655"/>
      <c r="K164" s="655"/>
      <c r="L164" s="655"/>
      <c r="M164" s="655"/>
      <c r="N164" s="1310"/>
      <c r="O164" s="655"/>
      <c r="P164" s="656"/>
      <c r="Q164" s="657"/>
      <c r="R164" s="704"/>
      <c r="S164" s="3180"/>
      <c r="U164" s="209" t="str">
        <f t="shared" si="11"/>
        <v>0</v>
      </c>
    </row>
    <row r="165" spans="7:21" ht="20.100000000000001" customHeight="1">
      <c r="G165" s="1047"/>
      <c r="H165" s="655"/>
      <c r="I165" s="655"/>
      <c r="J165" s="655"/>
      <c r="K165" s="655"/>
      <c r="L165" s="655"/>
      <c r="M165" s="655"/>
      <c r="N165" s="1310"/>
      <c r="O165" s="655"/>
      <c r="P165" s="656"/>
      <c r="Q165" s="657"/>
      <c r="R165" s="704"/>
      <c r="S165" s="3180"/>
      <c r="U165" s="209" t="str">
        <f t="shared" si="11"/>
        <v>0</v>
      </c>
    </row>
    <row r="166" spans="7:21" ht="20.100000000000001" customHeight="1">
      <c r="G166" s="1047"/>
      <c r="H166" s="655"/>
      <c r="I166" s="655"/>
      <c r="J166" s="655"/>
      <c r="K166" s="655"/>
      <c r="L166" s="655"/>
      <c r="M166" s="655"/>
      <c r="N166" s="1310"/>
      <c r="O166" s="655"/>
      <c r="P166" s="656"/>
      <c r="Q166" s="657"/>
      <c r="R166" s="704"/>
      <c r="S166" s="3180"/>
      <c r="U166" s="209" t="str">
        <f t="shared" si="11"/>
        <v>0</v>
      </c>
    </row>
    <row r="167" spans="7:21" ht="20.100000000000001" customHeight="1">
      <c r="G167" s="1047"/>
      <c r="H167" s="655"/>
      <c r="I167" s="655"/>
      <c r="J167" s="655"/>
      <c r="K167" s="655"/>
      <c r="L167" s="655"/>
      <c r="M167" s="655"/>
      <c r="N167" s="1310"/>
      <c r="O167" s="655"/>
      <c r="P167" s="656"/>
      <c r="Q167" s="657"/>
      <c r="R167" s="704"/>
      <c r="S167" s="3180"/>
      <c r="U167" s="209" t="str">
        <f t="shared" si="11"/>
        <v>0</v>
      </c>
    </row>
    <row r="168" spans="7:21" ht="20.100000000000001" customHeight="1">
      <c r="G168" s="1047"/>
      <c r="H168" s="655"/>
      <c r="I168" s="655"/>
      <c r="J168" s="655"/>
      <c r="K168" s="655"/>
      <c r="L168" s="655"/>
      <c r="M168" s="655"/>
      <c r="N168" s="1310"/>
      <c r="O168" s="655"/>
      <c r="P168" s="656"/>
      <c r="Q168" s="657"/>
      <c r="R168" s="704"/>
      <c r="S168" s="3180"/>
      <c r="U168" s="209" t="str">
        <f t="shared" si="11"/>
        <v>0</v>
      </c>
    </row>
    <row r="169" spans="7:21" ht="20.100000000000001" customHeight="1">
      <c r="G169" s="1047"/>
      <c r="H169" s="655"/>
      <c r="I169" s="655"/>
      <c r="J169" s="655"/>
      <c r="K169" s="655"/>
      <c r="L169" s="655"/>
      <c r="M169" s="655"/>
      <c r="N169" s="1310"/>
      <c r="O169" s="655"/>
      <c r="P169" s="656"/>
      <c r="Q169" s="657"/>
      <c r="R169" s="704"/>
      <c r="S169" s="3180"/>
      <c r="U169" s="209" t="str">
        <f t="shared" si="11"/>
        <v>0</v>
      </c>
    </row>
    <row r="170" spans="7:21" ht="20.100000000000001" customHeight="1">
      <c r="G170" s="1047"/>
      <c r="H170" s="655"/>
      <c r="I170" s="655"/>
      <c r="J170" s="655"/>
      <c r="K170" s="655"/>
      <c r="L170" s="655"/>
      <c r="M170" s="655"/>
      <c r="N170" s="1310"/>
      <c r="O170" s="655"/>
      <c r="P170" s="656"/>
      <c r="Q170" s="657"/>
      <c r="R170" s="704"/>
      <c r="S170" s="3180"/>
      <c r="U170" s="209" t="str">
        <f t="shared" si="11"/>
        <v>0</v>
      </c>
    </row>
    <row r="171" spans="7:21" ht="20.100000000000001" customHeight="1">
      <c r="G171" s="1047"/>
      <c r="H171" s="655"/>
      <c r="I171" s="655"/>
      <c r="J171" s="655"/>
      <c r="K171" s="655"/>
      <c r="L171" s="655"/>
      <c r="M171" s="655"/>
      <c r="N171" s="1310"/>
      <c r="O171" s="655"/>
      <c r="P171" s="656"/>
      <c r="Q171" s="657"/>
      <c r="R171" s="704"/>
      <c r="S171" s="3180"/>
      <c r="U171" s="209" t="str">
        <f t="shared" si="11"/>
        <v>0</v>
      </c>
    </row>
    <row r="172" spans="7:21" ht="20.100000000000001" customHeight="1">
      <c r="G172" s="1047"/>
      <c r="H172" s="655"/>
      <c r="I172" s="655"/>
      <c r="J172" s="655"/>
      <c r="K172" s="655"/>
      <c r="L172" s="655"/>
      <c r="M172" s="655"/>
      <c r="N172" s="1310"/>
      <c r="O172" s="655"/>
      <c r="P172" s="656"/>
      <c r="Q172" s="657"/>
      <c r="R172" s="704"/>
      <c r="S172" s="3180"/>
      <c r="U172" s="209" t="str">
        <f t="shared" si="11"/>
        <v>0</v>
      </c>
    </row>
    <row r="173" spans="7:21" ht="20.100000000000001" customHeight="1">
      <c r="G173" s="1047"/>
      <c r="H173" s="655"/>
      <c r="I173" s="655"/>
      <c r="J173" s="655"/>
      <c r="K173" s="655"/>
      <c r="L173" s="655"/>
      <c r="M173" s="655"/>
      <c r="N173" s="1310"/>
      <c r="O173" s="655"/>
      <c r="P173" s="656"/>
      <c r="Q173" s="657"/>
      <c r="R173" s="704"/>
      <c r="S173" s="3180"/>
      <c r="U173" s="209" t="str">
        <f t="shared" si="11"/>
        <v>0</v>
      </c>
    </row>
    <row r="174" spans="7:21" ht="20.100000000000001" customHeight="1">
      <c r="G174" s="1047"/>
      <c r="H174" s="655"/>
      <c r="I174" s="655"/>
      <c r="J174" s="655"/>
      <c r="K174" s="655"/>
      <c r="L174" s="655"/>
      <c r="M174" s="655"/>
      <c r="N174" s="1310"/>
      <c r="O174" s="655"/>
      <c r="P174" s="656"/>
      <c r="Q174" s="657"/>
      <c r="R174" s="704"/>
      <c r="S174" s="3180"/>
      <c r="U174" s="209" t="str">
        <f t="shared" si="11"/>
        <v>0</v>
      </c>
    </row>
    <row r="175" spans="7:21" ht="20.100000000000001" customHeight="1">
      <c r="G175" s="1047"/>
      <c r="H175" s="655"/>
      <c r="I175" s="655"/>
      <c r="J175" s="655"/>
      <c r="K175" s="655"/>
      <c r="L175" s="655"/>
      <c r="M175" s="655"/>
      <c r="N175" s="1310"/>
      <c r="O175" s="655"/>
      <c r="P175" s="656"/>
      <c r="Q175" s="657"/>
      <c r="R175" s="704"/>
      <c r="S175" s="3180"/>
      <c r="U175" s="209" t="str">
        <f t="shared" si="11"/>
        <v>0</v>
      </c>
    </row>
    <row r="176" spans="7:21" ht="20.100000000000001" customHeight="1">
      <c r="G176" s="1047"/>
      <c r="H176" s="655"/>
      <c r="I176" s="655"/>
      <c r="J176" s="655"/>
      <c r="K176" s="655"/>
      <c r="L176" s="655"/>
      <c r="M176" s="655"/>
      <c r="N176" s="1310"/>
      <c r="O176" s="655"/>
      <c r="P176" s="656"/>
      <c r="Q176" s="657"/>
      <c r="R176" s="704"/>
      <c r="S176" s="3180"/>
      <c r="U176" s="209" t="str">
        <f t="shared" si="11"/>
        <v>0</v>
      </c>
    </row>
    <row r="177" spans="7:21" ht="20.100000000000001" customHeight="1">
      <c r="G177" s="1047"/>
      <c r="H177" s="655"/>
      <c r="I177" s="655"/>
      <c r="J177" s="655"/>
      <c r="K177" s="655"/>
      <c r="L177" s="655"/>
      <c r="M177" s="655"/>
      <c r="N177" s="1310"/>
      <c r="O177" s="655"/>
      <c r="P177" s="656"/>
      <c r="Q177" s="657"/>
      <c r="R177" s="704"/>
      <c r="S177" s="3180"/>
      <c r="U177" s="209" t="str">
        <f t="shared" si="11"/>
        <v>0</v>
      </c>
    </row>
    <row r="178" spans="7:21" ht="20.100000000000001" customHeight="1">
      <c r="G178" s="1047"/>
      <c r="H178" s="655"/>
      <c r="I178" s="655"/>
      <c r="J178" s="655"/>
      <c r="K178" s="655"/>
      <c r="L178" s="655"/>
      <c r="M178" s="655"/>
      <c r="N178" s="1310"/>
      <c r="O178" s="655"/>
      <c r="P178" s="656"/>
      <c r="Q178" s="657"/>
      <c r="R178" s="704"/>
      <c r="S178" s="3180"/>
      <c r="U178" s="209" t="str">
        <f t="shared" si="11"/>
        <v>0</v>
      </c>
    </row>
    <row r="179" spans="7:21" ht="20.100000000000001" customHeight="1">
      <c r="G179" s="1047"/>
      <c r="H179" s="655"/>
      <c r="I179" s="655"/>
      <c r="J179" s="655"/>
      <c r="K179" s="655"/>
      <c r="L179" s="655"/>
      <c r="M179" s="655"/>
      <c r="N179" s="1310"/>
      <c r="O179" s="655"/>
      <c r="P179" s="656"/>
      <c r="Q179" s="657"/>
      <c r="R179" s="704"/>
      <c r="S179" s="3180"/>
      <c r="U179" s="209" t="str">
        <f t="shared" si="11"/>
        <v>0</v>
      </c>
    </row>
    <row r="180" spans="7:21" ht="20.100000000000001" customHeight="1">
      <c r="G180" s="1047"/>
      <c r="H180" s="655"/>
      <c r="I180" s="655"/>
      <c r="J180" s="655"/>
      <c r="K180" s="655"/>
      <c r="L180" s="655"/>
      <c r="M180" s="655"/>
      <c r="N180" s="1310"/>
      <c r="O180" s="655"/>
      <c r="P180" s="656"/>
      <c r="Q180" s="657"/>
      <c r="R180" s="704"/>
      <c r="S180" s="3180"/>
      <c r="U180" s="209" t="str">
        <f t="shared" si="11"/>
        <v>0</v>
      </c>
    </row>
    <row r="181" spans="7:21" ht="20.100000000000001" customHeight="1">
      <c r="G181" s="1047"/>
      <c r="H181" s="655"/>
      <c r="I181" s="655"/>
      <c r="J181" s="655"/>
      <c r="K181" s="655"/>
      <c r="L181" s="655"/>
      <c r="M181" s="655"/>
      <c r="N181" s="1310"/>
      <c r="O181" s="655"/>
      <c r="P181" s="656"/>
      <c r="Q181" s="657"/>
      <c r="R181" s="704"/>
      <c r="S181" s="3180"/>
      <c r="U181" s="209" t="str">
        <f t="shared" si="11"/>
        <v>0</v>
      </c>
    </row>
    <row r="182" spans="7:21" ht="20.100000000000001" customHeight="1">
      <c r="G182" s="1047"/>
      <c r="H182" s="655"/>
      <c r="I182" s="655"/>
      <c r="J182" s="655"/>
      <c r="K182" s="655"/>
      <c r="L182" s="655"/>
      <c r="M182" s="655"/>
      <c r="N182" s="1310"/>
      <c r="O182" s="655"/>
      <c r="P182" s="656"/>
      <c r="Q182" s="657"/>
      <c r="R182" s="704"/>
      <c r="S182" s="3180"/>
      <c r="U182" s="209" t="str">
        <f t="shared" si="11"/>
        <v>0</v>
      </c>
    </row>
    <row r="183" spans="7:21" ht="20.100000000000001" customHeight="1">
      <c r="G183" s="1047"/>
      <c r="H183" s="655"/>
      <c r="I183" s="655"/>
      <c r="J183" s="655"/>
      <c r="K183" s="655"/>
      <c r="L183" s="655"/>
      <c r="M183" s="655"/>
      <c r="N183" s="1310"/>
      <c r="O183" s="655"/>
      <c r="P183" s="656"/>
      <c r="Q183" s="657"/>
      <c r="R183" s="704"/>
      <c r="S183" s="3180"/>
      <c r="U183" s="209" t="str">
        <f t="shared" si="11"/>
        <v>0</v>
      </c>
    </row>
    <row r="184" spans="7:21" ht="20.100000000000001" customHeight="1">
      <c r="G184" s="1047"/>
      <c r="H184" s="655"/>
      <c r="I184" s="655"/>
      <c r="J184" s="655"/>
      <c r="K184" s="655"/>
      <c r="L184" s="655"/>
      <c r="M184" s="655"/>
      <c r="N184" s="1310"/>
      <c r="O184" s="655"/>
      <c r="P184" s="656"/>
      <c r="Q184" s="657"/>
      <c r="R184" s="704"/>
      <c r="S184" s="3180"/>
      <c r="U184" s="209" t="str">
        <f t="shared" si="11"/>
        <v>0</v>
      </c>
    </row>
    <row r="185" spans="7:21" ht="20.100000000000001" customHeight="1">
      <c r="G185" s="1047"/>
      <c r="H185" s="655"/>
      <c r="I185" s="655"/>
      <c r="J185" s="655"/>
      <c r="K185" s="655"/>
      <c r="L185" s="655"/>
      <c r="M185" s="655"/>
      <c r="N185" s="1310"/>
      <c r="O185" s="655"/>
      <c r="P185" s="656"/>
      <c r="Q185" s="657"/>
      <c r="R185" s="704"/>
      <c r="S185" s="3180"/>
      <c r="U185" s="209" t="str">
        <f t="shared" si="11"/>
        <v>0</v>
      </c>
    </row>
    <row r="186" spans="7:21" ht="20.100000000000001" customHeight="1">
      <c r="G186" s="1047"/>
      <c r="H186" s="655"/>
      <c r="I186" s="655"/>
      <c r="J186" s="655"/>
      <c r="K186" s="655"/>
      <c r="L186" s="655"/>
      <c r="M186" s="655"/>
      <c r="N186" s="1310"/>
      <c r="O186" s="655"/>
      <c r="P186" s="656"/>
      <c r="Q186" s="657"/>
      <c r="R186" s="704"/>
      <c r="S186" s="3180"/>
      <c r="U186" s="209" t="str">
        <f t="shared" si="11"/>
        <v>0</v>
      </c>
    </row>
    <row r="187" spans="7:21" ht="20.100000000000001" customHeight="1">
      <c r="G187" s="1047"/>
      <c r="H187" s="655"/>
      <c r="I187" s="655"/>
      <c r="J187" s="655"/>
      <c r="K187" s="655"/>
      <c r="L187" s="655"/>
      <c r="M187" s="655"/>
      <c r="N187" s="1310"/>
      <c r="O187" s="655"/>
      <c r="P187" s="656"/>
      <c r="Q187" s="657"/>
      <c r="R187" s="704"/>
      <c r="S187" s="3180"/>
      <c r="U187" s="209" t="str">
        <f t="shared" si="11"/>
        <v>0</v>
      </c>
    </row>
    <row r="188" spans="7:21" ht="20.100000000000001" customHeight="1">
      <c r="G188" s="1047"/>
      <c r="H188" s="655"/>
      <c r="I188" s="655"/>
      <c r="J188" s="655"/>
      <c r="K188" s="655"/>
      <c r="L188" s="655"/>
      <c r="M188" s="655"/>
      <c r="N188" s="1310"/>
      <c r="O188" s="655"/>
      <c r="P188" s="656"/>
      <c r="Q188" s="657"/>
      <c r="R188" s="704"/>
      <c r="S188" s="3180"/>
      <c r="U188" s="209" t="str">
        <f t="shared" si="11"/>
        <v>0</v>
      </c>
    </row>
    <row r="189" spans="7:21" ht="20.100000000000001" customHeight="1">
      <c r="G189" s="1047"/>
      <c r="H189" s="655"/>
      <c r="I189" s="655"/>
      <c r="J189" s="655"/>
      <c r="K189" s="655"/>
      <c r="L189" s="655"/>
      <c r="M189" s="655"/>
      <c r="N189" s="1310"/>
      <c r="O189" s="655"/>
      <c r="P189" s="656"/>
      <c r="Q189" s="657"/>
      <c r="R189" s="704"/>
      <c r="S189" s="3180"/>
      <c r="U189" s="209" t="str">
        <f t="shared" si="11"/>
        <v>0</v>
      </c>
    </row>
    <row r="190" spans="7:21" ht="20.100000000000001" customHeight="1">
      <c r="G190" s="1047"/>
      <c r="H190" s="655"/>
      <c r="I190" s="655"/>
      <c r="J190" s="655"/>
      <c r="K190" s="655"/>
      <c r="L190" s="655"/>
      <c r="M190" s="655"/>
      <c r="N190" s="1310"/>
      <c r="O190" s="655"/>
      <c r="P190" s="656"/>
      <c r="Q190" s="657"/>
      <c r="R190" s="704"/>
      <c r="S190" s="3180"/>
      <c r="U190" s="209" t="str">
        <f t="shared" si="11"/>
        <v>0</v>
      </c>
    </row>
    <row r="191" spans="7:21" ht="20.100000000000001" customHeight="1">
      <c r="G191" s="1047"/>
      <c r="H191" s="655"/>
      <c r="I191" s="655"/>
      <c r="J191" s="655"/>
      <c r="K191" s="655"/>
      <c r="L191" s="655"/>
      <c r="M191" s="655"/>
      <c r="N191" s="1310"/>
      <c r="O191" s="655"/>
      <c r="P191" s="656"/>
      <c r="Q191" s="657"/>
      <c r="R191" s="704"/>
      <c r="S191" s="3180"/>
      <c r="U191" s="209" t="str">
        <f t="shared" si="11"/>
        <v>0</v>
      </c>
    </row>
    <row r="192" spans="7:21" ht="20.100000000000001" customHeight="1">
      <c r="G192" s="1047"/>
      <c r="H192" s="655"/>
      <c r="I192" s="655"/>
      <c r="J192" s="655"/>
      <c r="K192" s="655"/>
      <c r="L192" s="655"/>
      <c r="M192" s="655"/>
      <c r="N192" s="1310"/>
      <c r="O192" s="655"/>
      <c r="P192" s="656"/>
      <c r="Q192" s="657"/>
      <c r="R192" s="704"/>
      <c r="S192" s="3180"/>
      <c r="U192" s="209" t="str">
        <f t="shared" si="11"/>
        <v>0</v>
      </c>
    </row>
    <row r="193" spans="7:21" ht="20.100000000000001" customHeight="1">
      <c r="G193" s="1047"/>
      <c r="H193" s="655"/>
      <c r="I193" s="655"/>
      <c r="J193" s="655"/>
      <c r="K193" s="655"/>
      <c r="L193" s="655"/>
      <c r="M193" s="655"/>
      <c r="N193" s="1310"/>
      <c r="O193" s="655"/>
      <c r="P193" s="656"/>
      <c r="Q193" s="657"/>
      <c r="R193" s="704"/>
      <c r="S193" s="3180"/>
      <c r="U193" s="209" t="str">
        <f t="shared" si="11"/>
        <v>0</v>
      </c>
    </row>
    <row r="194" spans="7:21" ht="20.100000000000001" customHeight="1">
      <c r="G194" s="1047"/>
      <c r="H194" s="655"/>
      <c r="I194" s="655"/>
      <c r="J194" s="655"/>
      <c r="K194" s="655"/>
      <c r="L194" s="655"/>
      <c r="M194" s="655"/>
      <c r="N194" s="1310"/>
      <c r="O194" s="655"/>
      <c r="P194" s="656"/>
      <c r="Q194" s="657"/>
      <c r="R194" s="704"/>
      <c r="S194" s="3180"/>
      <c r="U194" s="209" t="str">
        <f t="shared" si="11"/>
        <v>0</v>
      </c>
    </row>
    <row r="195" spans="7:21" ht="20.100000000000001" customHeight="1">
      <c r="G195" s="1047"/>
      <c r="H195" s="655"/>
      <c r="I195" s="655"/>
      <c r="J195" s="655"/>
      <c r="K195" s="655"/>
      <c r="L195" s="655"/>
      <c r="M195" s="655"/>
      <c r="N195" s="1310"/>
      <c r="O195" s="655"/>
      <c r="P195" s="656"/>
      <c r="Q195" s="657"/>
      <c r="R195" s="704"/>
      <c r="S195" s="3180"/>
      <c r="U195" s="209" t="str">
        <f t="shared" si="11"/>
        <v>0</v>
      </c>
    </row>
    <row r="196" spans="7:21" ht="20.100000000000001" customHeight="1">
      <c r="G196" s="1047"/>
      <c r="H196" s="655"/>
      <c r="I196" s="655"/>
      <c r="J196" s="655"/>
      <c r="K196" s="655"/>
      <c r="L196" s="655"/>
      <c r="M196" s="655"/>
      <c r="N196" s="1310"/>
      <c r="O196" s="655"/>
      <c r="P196" s="656"/>
      <c r="Q196" s="657"/>
      <c r="R196" s="704"/>
      <c r="S196" s="3180"/>
      <c r="U196" s="209" t="str">
        <f t="shared" si="11"/>
        <v>0</v>
      </c>
    </row>
    <row r="197" spans="7:21" ht="20.100000000000001" customHeight="1">
      <c r="G197" s="1047"/>
      <c r="H197" s="655"/>
      <c r="I197" s="655"/>
      <c r="J197" s="655"/>
      <c r="K197" s="655"/>
      <c r="L197" s="655"/>
      <c r="M197" s="655"/>
      <c r="N197" s="1310"/>
      <c r="O197" s="655"/>
      <c r="P197" s="656"/>
      <c r="Q197" s="657"/>
      <c r="R197" s="704"/>
      <c r="S197" s="3180"/>
      <c r="U197" s="209" t="str">
        <f t="shared" si="11"/>
        <v>0</v>
      </c>
    </row>
    <row r="198" spans="7:21" ht="20.100000000000001" customHeight="1">
      <c r="G198" s="1047"/>
      <c r="H198" s="655"/>
      <c r="I198" s="655"/>
      <c r="J198" s="655"/>
      <c r="K198" s="655"/>
      <c r="L198" s="655"/>
      <c r="M198" s="655"/>
      <c r="N198" s="1310"/>
      <c r="O198" s="655"/>
      <c r="P198" s="656"/>
      <c r="Q198" s="657"/>
      <c r="R198" s="704"/>
      <c r="S198" s="3180"/>
      <c r="U198" s="209" t="str">
        <f t="shared" ref="U198:U261" si="12">IF(R198&gt;0,"추경","0")</f>
        <v>0</v>
      </c>
    </row>
    <row r="199" spans="7:21" ht="20.100000000000001" customHeight="1">
      <c r="G199" s="1047"/>
      <c r="H199" s="655"/>
      <c r="I199" s="655"/>
      <c r="J199" s="655"/>
      <c r="K199" s="655"/>
      <c r="L199" s="655"/>
      <c r="M199" s="655"/>
      <c r="N199" s="1310"/>
      <c r="O199" s="655"/>
      <c r="P199" s="656"/>
      <c r="Q199" s="657"/>
      <c r="R199" s="704"/>
      <c r="S199" s="3180"/>
      <c r="U199" s="209" t="str">
        <f t="shared" si="12"/>
        <v>0</v>
      </c>
    </row>
    <row r="200" spans="7:21" ht="20.100000000000001" customHeight="1">
      <c r="G200" s="1047"/>
      <c r="H200" s="655"/>
      <c r="I200" s="655"/>
      <c r="J200" s="655"/>
      <c r="K200" s="655"/>
      <c r="L200" s="655"/>
      <c r="M200" s="655"/>
      <c r="N200" s="1310"/>
      <c r="O200" s="655"/>
      <c r="P200" s="656"/>
      <c r="Q200" s="657"/>
      <c r="R200" s="704"/>
      <c r="S200" s="3180"/>
      <c r="U200" s="209" t="str">
        <f t="shared" si="12"/>
        <v>0</v>
      </c>
    </row>
    <row r="201" spans="7:21" ht="20.100000000000001" customHeight="1">
      <c r="G201" s="1047"/>
      <c r="H201" s="655"/>
      <c r="I201" s="655"/>
      <c r="J201" s="655"/>
      <c r="K201" s="655"/>
      <c r="L201" s="655"/>
      <c r="M201" s="655"/>
      <c r="N201" s="1310"/>
      <c r="O201" s="655"/>
      <c r="P201" s="656"/>
      <c r="Q201" s="657"/>
      <c r="R201" s="704"/>
      <c r="S201" s="3180"/>
      <c r="U201" s="209" t="str">
        <f t="shared" si="12"/>
        <v>0</v>
      </c>
    </row>
    <row r="202" spans="7:21" ht="20.100000000000001" customHeight="1">
      <c r="G202" s="1047"/>
      <c r="H202" s="655"/>
      <c r="I202" s="655"/>
      <c r="J202" s="655"/>
      <c r="K202" s="655"/>
      <c r="L202" s="655"/>
      <c r="M202" s="655"/>
      <c r="N202" s="1310"/>
      <c r="O202" s="655"/>
      <c r="P202" s="656"/>
      <c r="Q202" s="657"/>
      <c r="R202" s="704"/>
      <c r="S202" s="3180"/>
      <c r="U202" s="209" t="str">
        <f t="shared" si="12"/>
        <v>0</v>
      </c>
    </row>
    <row r="203" spans="7:21" ht="20.100000000000001" customHeight="1">
      <c r="G203" s="1047"/>
      <c r="H203" s="655"/>
      <c r="I203" s="655"/>
      <c r="J203" s="655"/>
      <c r="K203" s="655"/>
      <c r="L203" s="655"/>
      <c r="M203" s="655"/>
      <c r="N203" s="1310"/>
      <c r="O203" s="655"/>
      <c r="P203" s="656"/>
      <c r="Q203" s="657"/>
      <c r="R203" s="704"/>
      <c r="S203" s="3180"/>
      <c r="U203" s="209" t="str">
        <f t="shared" si="12"/>
        <v>0</v>
      </c>
    </row>
    <row r="204" spans="7:21" ht="20.100000000000001" customHeight="1">
      <c r="G204" s="1047"/>
      <c r="H204" s="655"/>
      <c r="I204" s="655"/>
      <c r="J204" s="655"/>
      <c r="K204" s="655"/>
      <c r="L204" s="655"/>
      <c r="M204" s="655"/>
      <c r="N204" s="1310"/>
      <c r="O204" s="655"/>
      <c r="P204" s="656"/>
      <c r="Q204" s="657"/>
      <c r="R204" s="704"/>
      <c r="S204" s="3180"/>
      <c r="U204" s="209" t="str">
        <f t="shared" si="12"/>
        <v>0</v>
      </c>
    </row>
    <row r="205" spans="7:21" ht="20.100000000000001" customHeight="1">
      <c r="G205" s="1047"/>
      <c r="H205" s="655"/>
      <c r="I205" s="655"/>
      <c r="J205" s="655"/>
      <c r="K205" s="655"/>
      <c r="L205" s="655"/>
      <c r="M205" s="655"/>
      <c r="N205" s="1310"/>
      <c r="O205" s="655"/>
      <c r="P205" s="656"/>
      <c r="Q205" s="657"/>
      <c r="R205" s="704"/>
      <c r="S205" s="3180"/>
      <c r="U205" s="209" t="str">
        <f t="shared" si="12"/>
        <v>0</v>
      </c>
    </row>
    <row r="206" spans="7:21" ht="20.100000000000001" customHeight="1">
      <c r="G206" s="1047"/>
      <c r="H206" s="655"/>
      <c r="I206" s="655"/>
      <c r="J206" s="655"/>
      <c r="K206" s="655"/>
      <c r="L206" s="655"/>
      <c r="M206" s="655"/>
      <c r="N206" s="1310"/>
      <c r="O206" s="655"/>
      <c r="P206" s="656"/>
      <c r="Q206" s="657"/>
      <c r="R206" s="704"/>
      <c r="S206" s="3180"/>
      <c r="U206" s="209" t="str">
        <f t="shared" si="12"/>
        <v>0</v>
      </c>
    </row>
    <row r="207" spans="7:21" ht="20.100000000000001" customHeight="1">
      <c r="G207" s="1047"/>
      <c r="H207" s="655"/>
      <c r="I207" s="655"/>
      <c r="J207" s="655"/>
      <c r="K207" s="655"/>
      <c r="L207" s="655"/>
      <c r="M207" s="655"/>
      <c r="N207" s="1310"/>
      <c r="O207" s="655"/>
      <c r="P207" s="656"/>
      <c r="Q207" s="657"/>
      <c r="R207" s="704"/>
      <c r="S207" s="3180"/>
      <c r="U207" s="209" t="str">
        <f t="shared" si="12"/>
        <v>0</v>
      </c>
    </row>
    <row r="208" spans="7:21" ht="20.100000000000001" customHeight="1">
      <c r="G208" s="1047"/>
      <c r="H208" s="655"/>
      <c r="I208" s="655"/>
      <c r="J208" s="655"/>
      <c r="K208" s="655"/>
      <c r="L208" s="655"/>
      <c r="M208" s="655"/>
      <c r="N208" s="1310"/>
      <c r="O208" s="655"/>
      <c r="P208" s="656"/>
      <c r="Q208" s="657"/>
      <c r="R208" s="704"/>
      <c r="S208" s="3180"/>
      <c r="U208" s="209" t="str">
        <f t="shared" si="12"/>
        <v>0</v>
      </c>
    </row>
    <row r="209" spans="7:21" ht="20.100000000000001" customHeight="1">
      <c r="G209" s="1047"/>
      <c r="H209" s="655"/>
      <c r="I209" s="655"/>
      <c r="J209" s="655"/>
      <c r="K209" s="655"/>
      <c r="L209" s="655"/>
      <c r="M209" s="655"/>
      <c r="N209" s="1310"/>
      <c r="O209" s="655"/>
      <c r="P209" s="656"/>
      <c r="Q209" s="657"/>
      <c r="R209" s="704"/>
      <c r="S209" s="3180"/>
      <c r="U209" s="209" t="str">
        <f t="shared" si="12"/>
        <v>0</v>
      </c>
    </row>
    <row r="210" spans="7:21" ht="20.100000000000001" customHeight="1">
      <c r="G210" s="1047"/>
      <c r="H210" s="655"/>
      <c r="I210" s="655"/>
      <c r="J210" s="655"/>
      <c r="K210" s="655"/>
      <c r="L210" s="655"/>
      <c r="M210" s="655"/>
      <c r="N210" s="1310"/>
      <c r="O210" s="655"/>
      <c r="P210" s="656"/>
      <c r="Q210" s="657"/>
      <c r="R210" s="704"/>
      <c r="S210" s="3180"/>
      <c r="U210" s="209" t="str">
        <f t="shared" si="12"/>
        <v>0</v>
      </c>
    </row>
    <row r="211" spans="7:21" ht="20.100000000000001" customHeight="1">
      <c r="G211" s="1047"/>
      <c r="H211" s="655"/>
      <c r="I211" s="655"/>
      <c r="J211" s="655"/>
      <c r="K211" s="655"/>
      <c r="L211" s="655"/>
      <c r="M211" s="655"/>
      <c r="N211" s="1310"/>
      <c r="O211" s="655"/>
      <c r="P211" s="656"/>
      <c r="Q211" s="657"/>
      <c r="R211" s="704"/>
      <c r="S211" s="3180"/>
      <c r="U211" s="209" t="str">
        <f t="shared" si="12"/>
        <v>0</v>
      </c>
    </row>
    <row r="212" spans="7:21" ht="20.100000000000001" customHeight="1">
      <c r="G212" s="1047"/>
      <c r="H212" s="655"/>
      <c r="I212" s="655"/>
      <c r="J212" s="655"/>
      <c r="K212" s="655"/>
      <c r="L212" s="655"/>
      <c r="M212" s="655"/>
      <c r="N212" s="1310"/>
      <c r="O212" s="655"/>
      <c r="P212" s="656"/>
      <c r="Q212" s="657"/>
      <c r="R212" s="704"/>
      <c r="S212" s="3180"/>
      <c r="U212" s="209" t="str">
        <f t="shared" si="12"/>
        <v>0</v>
      </c>
    </row>
    <row r="213" spans="7:21" ht="20.100000000000001" customHeight="1">
      <c r="G213" s="1047"/>
      <c r="H213" s="655"/>
      <c r="I213" s="655"/>
      <c r="J213" s="655"/>
      <c r="K213" s="655"/>
      <c r="L213" s="655"/>
      <c r="M213" s="655"/>
      <c r="N213" s="1310"/>
      <c r="O213" s="655"/>
      <c r="P213" s="656"/>
      <c r="Q213" s="657"/>
      <c r="R213" s="704"/>
      <c r="S213" s="3180"/>
      <c r="U213" s="209" t="str">
        <f t="shared" si="12"/>
        <v>0</v>
      </c>
    </row>
    <row r="214" spans="7:21" ht="20.100000000000001" customHeight="1">
      <c r="G214" s="1047"/>
      <c r="H214" s="655"/>
      <c r="I214" s="655"/>
      <c r="J214" s="655"/>
      <c r="K214" s="655"/>
      <c r="L214" s="655"/>
      <c r="M214" s="655"/>
      <c r="N214" s="1310"/>
      <c r="O214" s="655"/>
      <c r="P214" s="656"/>
      <c r="Q214" s="657"/>
      <c r="R214" s="704"/>
      <c r="S214" s="3180"/>
      <c r="U214" s="209" t="str">
        <f t="shared" si="12"/>
        <v>0</v>
      </c>
    </row>
    <row r="215" spans="7:21" ht="20.100000000000001" customHeight="1">
      <c r="G215" s="1047"/>
      <c r="H215" s="655"/>
      <c r="I215" s="655"/>
      <c r="J215" s="655"/>
      <c r="K215" s="655"/>
      <c r="L215" s="655"/>
      <c r="M215" s="655"/>
      <c r="N215" s="1310"/>
      <c r="O215" s="655"/>
      <c r="P215" s="656"/>
      <c r="Q215" s="657"/>
      <c r="R215" s="704"/>
      <c r="S215" s="3180"/>
      <c r="U215" s="209" t="str">
        <f t="shared" si="12"/>
        <v>0</v>
      </c>
    </row>
    <row r="216" spans="7:21" ht="20.100000000000001" customHeight="1">
      <c r="G216" s="1047"/>
      <c r="H216" s="655"/>
      <c r="I216" s="655"/>
      <c r="J216" s="655"/>
      <c r="K216" s="655"/>
      <c r="L216" s="655"/>
      <c r="M216" s="655"/>
      <c r="N216" s="1310"/>
      <c r="O216" s="655"/>
      <c r="P216" s="656"/>
      <c r="Q216" s="657"/>
      <c r="R216" s="704"/>
      <c r="S216" s="3180"/>
      <c r="U216" s="209" t="str">
        <f t="shared" si="12"/>
        <v>0</v>
      </c>
    </row>
    <row r="217" spans="7:21" ht="20.100000000000001" customHeight="1">
      <c r="G217" s="1047"/>
      <c r="H217" s="655"/>
      <c r="I217" s="655"/>
      <c r="J217" s="655"/>
      <c r="K217" s="655"/>
      <c r="L217" s="655"/>
      <c r="M217" s="655"/>
      <c r="N217" s="1310"/>
      <c r="O217" s="655"/>
      <c r="P217" s="656"/>
      <c r="Q217" s="657"/>
      <c r="R217" s="704"/>
      <c r="S217" s="3180"/>
      <c r="U217" s="209" t="str">
        <f t="shared" si="12"/>
        <v>0</v>
      </c>
    </row>
    <row r="218" spans="7:21" ht="20.100000000000001" customHeight="1">
      <c r="G218" s="1047"/>
      <c r="H218" s="655"/>
      <c r="I218" s="655"/>
      <c r="J218" s="655"/>
      <c r="K218" s="655"/>
      <c r="L218" s="655"/>
      <c r="M218" s="655"/>
      <c r="N218" s="1310"/>
      <c r="O218" s="655"/>
      <c r="P218" s="656"/>
      <c r="Q218" s="657"/>
      <c r="R218" s="704"/>
      <c r="S218" s="3180"/>
      <c r="U218" s="209" t="str">
        <f t="shared" si="12"/>
        <v>0</v>
      </c>
    </row>
    <row r="219" spans="7:21" ht="20.100000000000001" customHeight="1">
      <c r="G219" s="1047"/>
      <c r="H219" s="655"/>
      <c r="I219" s="655"/>
      <c r="J219" s="655"/>
      <c r="K219" s="655"/>
      <c r="L219" s="655"/>
      <c r="M219" s="655"/>
      <c r="N219" s="1310"/>
      <c r="O219" s="655"/>
      <c r="P219" s="656"/>
      <c r="Q219" s="657"/>
      <c r="R219" s="704"/>
      <c r="S219" s="3180"/>
      <c r="U219" s="209" t="str">
        <f t="shared" si="12"/>
        <v>0</v>
      </c>
    </row>
    <row r="220" spans="7:21" ht="20.100000000000001" customHeight="1">
      <c r="G220" s="1047"/>
      <c r="H220" s="655"/>
      <c r="I220" s="655"/>
      <c r="J220" s="655"/>
      <c r="K220" s="655"/>
      <c r="L220" s="655"/>
      <c r="M220" s="655"/>
      <c r="N220" s="1310"/>
      <c r="O220" s="655"/>
      <c r="P220" s="656"/>
      <c r="Q220" s="657"/>
      <c r="R220" s="704"/>
      <c r="S220" s="3180"/>
      <c r="U220" s="209" t="str">
        <f t="shared" si="12"/>
        <v>0</v>
      </c>
    </row>
    <row r="221" spans="7:21" ht="20.100000000000001" customHeight="1">
      <c r="G221" s="1047"/>
      <c r="H221" s="655"/>
      <c r="I221" s="655"/>
      <c r="J221" s="655"/>
      <c r="K221" s="655"/>
      <c r="L221" s="655"/>
      <c r="M221" s="655"/>
      <c r="N221" s="1310"/>
      <c r="O221" s="655"/>
      <c r="P221" s="656"/>
      <c r="Q221" s="657"/>
      <c r="R221" s="704"/>
      <c r="S221" s="3180"/>
      <c r="U221" s="209" t="str">
        <f t="shared" si="12"/>
        <v>0</v>
      </c>
    </row>
    <row r="222" spans="7:21" ht="20.100000000000001" customHeight="1">
      <c r="G222" s="1047"/>
      <c r="H222" s="655"/>
      <c r="I222" s="655"/>
      <c r="J222" s="655"/>
      <c r="K222" s="655"/>
      <c r="L222" s="655"/>
      <c r="M222" s="655"/>
      <c r="N222" s="1310"/>
      <c r="O222" s="655"/>
      <c r="P222" s="656"/>
      <c r="Q222" s="657"/>
      <c r="R222" s="704"/>
      <c r="S222" s="3180"/>
      <c r="U222" s="209" t="str">
        <f t="shared" si="12"/>
        <v>0</v>
      </c>
    </row>
    <row r="223" spans="7:21" ht="20.100000000000001" customHeight="1">
      <c r="G223" s="1047"/>
      <c r="H223" s="655"/>
      <c r="I223" s="655"/>
      <c r="J223" s="655"/>
      <c r="K223" s="655"/>
      <c r="L223" s="655"/>
      <c r="M223" s="655"/>
      <c r="N223" s="1310"/>
      <c r="O223" s="655"/>
      <c r="P223" s="656"/>
      <c r="Q223" s="657"/>
      <c r="R223" s="704"/>
      <c r="S223" s="3180"/>
      <c r="U223" s="209" t="str">
        <f t="shared" si="12"/>
        <v>0</v>
      </c>
    </row>
    <row r="224" spans="7:21" ht="20.100000000000001" customHeight="1">
      <c r="G224" s="1047"/>
      <c r="H224" s="655"/>
      <c r="I224" s="655"/>
      <c r="J224" s="655"/>
      <c r="K224" s="655"/>
      <c r="L224" s="655"/>
      <c r="M224" s="655"/>
      <c r="N224" s="1310"/>
      <c r="O224" s="655"/>
      <c r="P224" s="656"/>
      <c r="Q224" s="657"/>
      <c r="R224" s="704"/>
      <c r="S224" s="3180"/>
      <c r="U224" s="209" t="str">
        <f t="shared" si="12"/>
        <v>0</v>
      </c>
    </row>
    <row r="225" spans="7:21" ht="20.100000000000001" customHeight="1">
      <c r="G225" s="1047"/>
      <c r="H225" s="655"/>
      <c r="I225" s="655"/>
      <c r="J225" s="655"/>
      <c r="K225" s="655"/>
      <c r="L225" s="655"/>
      <c r="M225" s="655"/>
      <c r="N225" s="1310"/>
      <c r="O225" s="655"/>
      <c r="P225" s="656"/>
      <c r="Q225" s="657"/>
      <c r="R225" s="704"/>
      <c r="S225" s="3180"/>
      <c r="U225" s="209" t="str">
        <f t="shared" si="12"/>
        <v>0</v>
      </c>
    </row>
    <row r="226" spans="7:21" ht="20.100000000000001" customHeight="1">
      <c r="G226" s="1047"/>
      <c r="H226" s="655"/>
      <c r="I226" s="655"/>
      <c r="J226" s="655"/>
      <c r="K226" s="655"/>
      <c r="L226" s="655"/>
      <c r="M226" s="655"/>
      <c r="N226" s="1310"/>
      <c r="O226" s="655"/>
      <c r="P226" s="656"/>
      <c r="Q226" s="657"/>
      <c r="R226" s="704"/>
      <c r="S226" s="3180"/>
      <c r="U226" s="209" t="str">
        <f t="shared" si="12"/>
        <v>0</v>
      </c>
    </row>
    <row r="227" spans="7:21" ht="20.100000000000001" customHeight="1">
      <c r="G227" s="1047"/>
      <c r="H227" s="655"/>
      <c r="I227" s="655"/>
      <c r="J227" s="655"/>
      <c r="K227" s="655"/>
      <c r="L227" s="655"/>
      <c r="M227" s="655"/>
      <c r="N227" s="1310"/>
      <c r="O227" s="655"/>
      <c r="P227" s="656"/>
      <c r="Q227" s="657"/>
      <c r="R227" s="704"/>
      <c r="S227" s="3180"/>
      <c r="U227" s="209" t="str">
        <f t="shared" si="12"/>
        <v>0</v>
      </c>
    </row>
    <row r="228" spans="7:21" ht="20.100000000000001" customHeight="1">
      <c r="G228" s="1047"/>
      <c r="H228" s="655"/>
      <c r="I228" s="655"/>
      <c r="J228" s="655"/>
      <c r="K228" s="655"/>
      <c r="L228" s="655"/>
      <c r="M228" s="655"/>
      <c r="N228" s="1310"/>
      <c r="O228" s="655"/>
      <c r="P228" s="656"/>
      <c r="Q228" s="657"/>
      <c r="R228" s="704"/>
      <c r="S228" s="3180"/>
      <c r="U228" s="209" t="str">
        <f t="shared" si="12"/>
        <v>0</v>
      </c>
    </row>
    <row r="229" spans="7:21" ht="20.100000000000001" customHeight="1">
      <c r="G229" s="1047"/>
      <c r="H229" s="655"/>
      <c r="I229" s="655"/>
      <c r="J229" s="655"/>
      <c r="K229" s="655"/>
      <c r="L229" s="655"/>
      <c r="M229" s="655"/>
      <c r="N229" s="1310"/>
      <c r="O229" s="655"/>
      <c r="P229" s="656"/>
      <c r="Q229" s="657"/>
      <c r="R229" s="704"/>
      <c r="S229" s="3180"/>
      <c r="U229" s="209" t="str">
        <f t="shared" si="12"/>
        <v>0</v>
      </c>
    </row>
    <row r="230" spans="7:21" ht="20.100000000000001" customHeight="1">
      <c r="G230" s="1047"/>
      <c r="H230" s="655"/>
      <c r="I230" s="655"/>
      <c r="J230" s="655"/>
      <c r="K230" s="655"/>
      <c r="L230" s="655"/>
      <c r="M230" s="655"/>
      <c r="N230" s="1310"/>
      <c r="O230" s="655"/>
      <c r="P230" s="656"/>
      <c r="Q230" s="657"/>
      <c r="R230" s="704"/>
      <c r="S230" s="3180"/>
      <c r="U230" s="209" t="str">
        <f t="shared" si="12"/>
        <v>0</v>
      </c>
    </row>
    <row r="231" spans="7:21" ht="20.100000000000001" customHeight="1">
      <c r="G231" s="1047"/>
      <c r="H231" s="655"/>
      <c r="I231" s="655"/>
      <c r="J231" s="655"/>
      <c r="K231" s="655"/>
      <c r="L231" s="655"/>
      <c r="M231" s="655"/>
      <c r="N231" s="1310"/>
      <c r="O231" s="655"/>
      <c r="P231" s="656"/>
      <c r="Q231" s="657"/>
      <c r="R231" s="704"/>
      <c r="S231" s="3180"/>
      <c r="U231" s="209" t="str">
        <f t="shared" si="12"/>
        <v>0</v>
      </c>
    </row>
    <row r="232" spans="7:21" ht="20.100000000000001" customHeight="1">
      <c r="G232" s="1047"/>
      <c r="H232" s="655"/>
      <c r="I232" s="655"/>
      <c r="J232" s="655"/>
      <c r="K232" s="655"/>
      <c r="L232" s="655"/>
      <c r="M232" s="655"/>
      <c r="N232" s="1310"/>
      <c r="O232" s="655"/>
      <c r="P232" s="656"/>
      <c r="Q232" s="657"/>
      <c r="R232" s="704"/>
      <c r="S232" s="3180"/>
      <c r="U232" s="209" t="str">
        <f t="shared" si="12"/>
        <v>0</v>
      </c>
    </row>
    <row r="233" spans="7:21" ht="20.100000000000001" customHeight="1">
      <c r="G233" s="1047"/>
      <c r="H233" s="655"/>
      <c r="I233" s="655"/>
      <c r="J233" s="655"/>
      <c r="K233" s="655"/>
      <c r="L233" s="655"/>
      <c r="M233" s="655"/>
      <c r="N233" s="1310"/>
      <c r="O233" s="655"/>
      <c r="P233" s="656"/>
      <c r="Q233" s="657"/>
      <c r="R233" s="704"/>
      <c r="S233" s="3180"/>
      <c r="U233" s="209" t="str">
        <f t="shared" si="12"/>
        <v>0</v>
      </c>
    </row>
    <row r="234" spans="7:21" ht="20.100000000000001" customHeight="1">
      <c r="G234" s="1047"/>
      <c r="H234" s="655"/>
      <c r="I234" s="655"/>
      <c r="J234" s="655"/>
      <c r="K234" s="655"/>
      <c r="L234" s="655"/>
      <c r="M234" s="655"/>
      <c r="N234" s="1310"/>
      <c r="O234" s="655"/>
      <c r="P234" s="656"/>
      <c r="Q234" s="657"/>
      <c r="R234" s="704"/>
      <c r="S234" s="3180"/>
      <c r="U234" s="209" t="str">
        <f t="shared" si="12"/>
        <v>0</v>
      </c>
    </row>
    <row r="235" spans="7:21" ht="20.100000000000001" customHeight="1">
      <c r="G235" s="1047"/>
      <c r="H235" s="655"/>
      <c r="I235" s="655"/>
      <c r="J235" s="655"/>
      <c r="K235" s="655"/>
      <c r="L235" s="655"/>
      <c r="M235" s="655"/>
      <c r="N235" s="1310"/>
      <c r="O235" s="655"/>
      <c r="P235" s="656"/>
      <c r="Q235" s="657"/>
      <c r="R235" s="704"/>
      <c r="S235" s="3180"/>
      <c r="U235" s="209" t="str">
        <f t="shared" si="12"/>
        <v>0</v>
      </c>
    </row>
    <row r="236" spans="7:21" ht="20.100000000000001" customHeight="1">
      <c r="G236" s="1047"/>
      <c r="H236" s="655"/>
      <c r="I236" s="655"/>
      <c r="J236" s="655"/>
      <c r="K236" s="655"/>
      <c r="L236" s="655"/>
      <c r="M236" s="655"/>
      <c r="N236" s="1310"/>
      <c r="O236" s="655"/>
      <c r="P236" s="656"/>
      <c r="Q236" s="657"/>
      <c r="R236" s="704"/>
      <c r="S236" s="3180"/>
      <c r="U236" s="209" t="str">
        <f t="shared" si="12"/>
        <v>0</v>
      </c>
    </row>
    <row r="237" spans="7:21" ht="20.100000000000001" customHeight="1">
      <c r="G237" s="1047"/>
      <c r="H237" s="655"/>
      <c r="I237" s="655"/>
      <c r="J237" s="655"/>
      <c r="K237" s="655"/>
      <c r="L237" s="655"/>
      <c r="M237" s="655"/>
      <c r="N237" s="1310"/>
      <c r="O237" s="655"/>
      <c r="P237" s="656"/>
      <c r="Q237" s="657"/>
      <c r="R237" s="704"/>
      <c r="S237" s="3180"/>
      <c r="U237" s="209" t="str">
        <f t="shared" si="12"/>
        <v>0</v>
      </c>
    </row>
    <row r="238" spans="7:21" ht="20.100000000000001" customHeight="1">
      <c r="G238" s="1047"/>
      <c r="H238" s="655"/>
      <c r="I238" s="655"/>
      <c r="J238" s="655"/>
      <c r="K238" s="655"/>
      <c r="L238" s="655"/>
      <c r="M238" s="655"/>
      <c r="N238" s="1310"/>
      <c r="O238" s="655"/>
      <c r="P238" s="656"/>
      <c r="Q238" s="657"/>
      <c r="R238" s="704"/>
      <c r="S238" s="3180"/>
      <c r="U238" s="209" t="str">
        <f t="shared" si="12"/>
        <v>0</v>
      </c>
    </row>
    <row r="239" spans="7:21" ht="20.100000000000001" customHeight="1">
      <c r="G239" s="1047"/>
      <c r="H239" s="655"/>
      <c r="I239" s="655"/>
      <c r="J239" s="655"/>
      <c r="K239" s="655"/>
      <c r="L239" s="655"/>
      <c r="M239" s="655"/>
      <c r="N239" s="1310"/>
      <c r="O239" s="655"/>
      <c r="P239" s="656"/>
      <c r="Q239" s="657"/>
      <c r="R239" s="704"/>
      <c r="S239" s="3180"/>
      <c r="U239" s="209" t="str">
        <f t="shared" si="12"/>
        <v>0</v>
      </c>
    </row>
    <row r="240" spans="7:21" ht="20.100000000000001" customHeight="1">
      <c r="G240" s="1047"/>
      <c r="H240" s="655"/>
      <c r="I240" s="655"/>
      <c r="J240" s="655"/>
      <c r="K240" s="655"/>
      <c r="L240" s="655"/>
      <c r="M240" s="655"/>
      <c r="N240" s="1310"/>
      <c r="O240" s="655"/>
      <c r="P240" s="656"/>
      <c r="Q240" s="657"/>
      <c r="R240" s="704"/>
      <c r="S240" s="3180"/>
      <c r="U240" s="209" t="str">
        <f t="shared" si="12"/>
        <v>0</v>
      </c>
    </row>
    <row r="241" spans="7:21" ht="20.100000000000001" customHeight="1">
      <c r="G241" s="1047"/>
      <c r="H241" s="655"/>
      <c r="I241" s="655"/>
      <c r="J241" s="655"/>
      <c r="K241" s="655"/>
      <c r="L241" s="655"/>
      <c r="M241" s="655"/>
      <c r="N241" s="1310"/>
      <c r="O241" s="655"/>
      <c r="P241" s="656"/>
      <c r="Q241" s="657"/>
      <c r="R241" s="704"/>
      <c r="S241" s="3180"/>
      <c r="U241" s="209" t="str">
        <f t="shared" si="12"/>
        <v>0</v>
      </c>
    </row>
    <row r="242" spans="7:21" ht="20.100000000000001" customHeight="1">
      <c r="G242" s="1047"/>
      <c r="H242" s="655"/>
      <c r="I242" s="655"/>
      <c r="J242" s="655"/>
      <c r="K242" s="655"/>
      <c r="L242" s="655"/>
      <c r="M242" s="655"/>
      <c r="N242" s="1310"/>
      <c r="O242" s="655"/>
      <c r="P242" s="656"/>
      <c r="Q242" s="657"/>
      <c r="R242" s="704"/>
      <c r="S242" s="3180"/>
      <c r="U242" s="209" t="str">
        <f t="shared" si="12"/>
        <v>0</v>
      </c>
    </row>
    <row r="243" spans="7:21" ht="20.100000000000001" customHeight="1">
      <c r="G243" s="1047"/>
      <c r="H243" s="655"/>
      <c r="I243" s="655"/>
      <c r="J243" s="655"/>
      <c r="K243" s="655"/>
      <c r="L243" s="655"/>
      <c r="M243" s="655"/>
      <c r="N243" s="1310"/>
      <c r="O243" s="655"/>
      <c r="P243" s="656"/>
      <c r="Q243" s="657"/>
      <c r="R243" s="704"/>
      <c r="S243" s="3180"/>
      <c r="U243" s="209" t="str">
        <f t="shared" si="12"/>
        <v>0</v>
      </c>
    </row>
    <row r="244" spans="7:21" ht="20.100000000000001" customHeight="1">
      <c r="G244" s="1047"/>
      <c r="H244" s="655"/>
      <c r="I244" s="655"/>
      <c r="J244" s="655"/>
      <c r="K244" s="655"/>
      <c r="L244" s="655"/>
      <c r="M244" s="655"/>
      <c r="N244" s="1310"/>
      <c r="O244" s="655"/>
      <c r="P244" s="656"/>
      <c r="Q244" s="657"/>
      <c r="R244" s="704"/>
      <c r="S244" s="3180"/>
      <c r="U244" s="209" t="str">
        <f t="shared" si="12"/>
        <v>0</v>
      </c>
    </row>
    <row r="245" spans="7:21" ht="20.100000000000001" customHeight="1">
      <c r="G245" s="1047"/>
      <c r="H245" s="655"/>
      <c r="I245" s="655"/>
      <c r="J245" s="655"/>
      <c r="K245" s="655"/>
      <c r="L245" s="655"/>
      <c r="M245" s="655"/>
      <c r="N245" s="1310"/>
      <c r="O245" s="655"/>
      <c r="P245" s="656"/>
      <c r="Q245" s="657"/>
      <c r="R245" s="704"/>
      <c r="S245" s="3180"/>
      <c r="U245" s="209" t="str">
        <f t="shared" si="12"/>
        <v>0</v>
      </c>
    </row>
    <row r="246" spans="7:21" ht="20.100000000000001" customHeight="1">
      <c r="G246" s="1047"/>
      <c r="H246" s="655"/>
      <c r="I246" s="655"/>
      <c r="J246" s="655"/>
      <c r="K246" s="655"/>
      <c r="L246" s="655"/>
      <c r="M246" s="655"/>
      <c r="N246" s="1310"/>
      <c r="O246" s="655"/>
      <c r="P246" s="656"/>
      <c r="Q246" s="657"/>
      <c r="R246" s="704"/>
      <c r="S246" s="3180"/>
      <c r="U246" s="209" t="str">
        <f t="shared" si="12"/>
        <v>0</v>
      </c>
    </row>
    <row r="247" spans="7:21" ht="20.100000000000001" customHeight="1">
      <c r="G247" s="1047"/>
      <c r="H247" s="655"/>
      <c r="I247" s="655"/>
      <c r="J247" s="655"/>
      <c r="K247" s="655"/>
      <c r="L247" s="655"/>
      <c r="M247" s="655"/>
      <c r="N247" s="1310"/>
      <c r="O247" s="655"/>
      <c r="P247" s="656"/>
      <c r="Q247" s="657"/>
      <c r="R247" s="704"/>
      <c r="S247" s="3180"/>
      <c r="U247" s="209" t="str">
        <f t="shared" si="12"/>
        <v>0</v>
      </c>
    </row>
    <row r="248" spans="7:21" ht="20.100000000000001" customHeight="1">
      <c r="G248" s="1047"/>
      <c r="H248" s="655"/>
      <c r="I248" s="655"/>
      <c r="J248" s="655"/>
      <c r="K248" s="655"/>
      <c r="L248" s="655"/>
      <c r="M248" s="655"/>
      <c r="N248" s="1310"/>
      <c r="O248" s="655"/>
      <c r="P248" s="656"/>
      <c r="Q248" s="657"/>
      <c r="R248" s="704"/>
      <c r="S248" s="3180"/>
      <c r="U248" s="209" t="str">
        <f t="shared" si="12"/>
        <v>0</v>
      </c>
    </row>
    <row r="249" spans="7:21" ht="20.100000000000001" customHeight="1">
      <c r="G249" s="1047"/>
      <c r="H249" s="655"/>
      <c r="I249" s="655"/>
      <c r="J249" s="655"/>
      <c r="K249" s="655"/>
      <c r="L249" s="655"/>
      <c r="M249" s="655"/>
      <c r="N249" s="1310"/>
      <c r="O249" s="655"/>
      <c r="P249" s="656"/>
      <c r="Q249" s="657"/>
      <c r="R249" s="704"/>
      <c r="S249" s="3180"/>
      <c r="U249" s="209" t="str">
        <f t="shared" si="12"/>
        <v>0</v>
      </c>
    </row>
    <row r="250" spans="7:21" ht="20.100000000000001" customHeight="1">
      <c r="G250" s="1047"/>
      <c r="H250" s="655"/>
      <c r="I250" s="655"/>
      <c r="J250" s="655"/>
      <c r="K250" s="655"/>
      <c r="L250" s="655"/>
      <c r="M250" s="655"/>
      <c r="N250" s="1310"/>
      <c r="O250" s="655"/>
      <c r="P250" s="656"/>
      <c r="Q250" s="657"/>
      <c r="R250" s="704"/>
      <c r="S250" s="3180"/>
      <c r="U250" s="209" t="str">
        <f t="shared" si="12"/>
        <v>0</v>
      </c>
    </row>
    <row r="251" spans="7:21" ht="20.100000000000001" customHeight="1">
      <c r="G251" s="1047"/>
      <c r="H251" s="655"/>
      <c r="I251" s="655"/>
      <c r="J251" s="655"/>
      <c r="K251" s="655"/>
      <c r="L251" s="655"/>
      <c r="M251" s="655"/>
      <c r="N251" s="1310"/>
      <c r="O251" s="655"/>
      <c r="P251" s="656"/>
      <c r="Q251" s="657"/>
      <c r="R251" s="704"/>
      <c r="S251" s="3180"/>
      <c r="U251" s="209" t="str">
        <f t="shared" si="12"/>
        <v>0</v>
      </c>
    </row>
    <row r="252" spans="7:21" ht="20.100000000000001" customHeight="1">
      <c r="G252" s="1047"/>
      <c r="H252" s="655"/>
      <c r="I252" s="655"/>
      <c r="J252" s="655"/>
      <c r="K252" s="655"/>
      <c r="L252" s="655"/>
      <c r="M252" s="655"/>
      <c r="N252" s="1310"/>
      <c r="O252" s="655"/>
      <c r="P252" s="656"/>
      <c r="Q252" s="657"/>
      <c r="R252" s="704"/>
      <c r="S252" s="3180"/>
      <c r="U252" s="209" t="str">
        <f t="shared" si="12"/>
        <v>0</v>
      </c>
    </row>
    <row r="253" spans="7:21" ht="20.100000000000001" customHeight="1">
      <c r="G253" s="1047"/>
      <c r="H253" s="655"/>
      <c r="I253" s="655"/>
      <c r="J253" s="655"/>
      <c r="K253" s="655"/>
      <c r="L253" s="655"/>
      <c r="M253" s="655"/>
      <c r="N253" s="1310"/>
      <c r="O253" s="655"/>
      <c r="P253" s="656"/>
      <c r="Q253" s="657"/>
      <c r="R253" s="704"/>
      <c r="S253" s="3180"/>
      <c r="U253" s="209" t="str">
        <f t="shared" si="12"/>
        <v>0</v>
      </c>
    </row>
    <row r="254" spans="7:21" ht="20.100000000000001" customHeight="1">
      <c r="G254" s="1047"/>
      <c r="H254" s="655"/>
      <c r="I254" s="655"/>
      <c r="J254" s="655"/>
      <c r="K254" s="655"/>
      <c r="L254" s="655"/>
      <c r="M254" s="655"/>
      <c r="N254" s="1310"/>
      <c r="O254" s="655"/>
      <c r="P254" s="656"/>
      <c r="Q254" s="657"/>
      <c r="R254" s="704"/>
      <c r="S254" s="3180"/>
      <c r="U254" s="209" t="str">
        <f t="shared" si="12"/>
        <v>0</v>
      </c>
    </row>
    <row r="255" spans="7:21" ht="20.100000000000001" customHeight="1">
      <c r="G255" s="1047"/>
      <c r="H255" s="655"/>
      <c r="I255" s="655"/>
      <c r="J255" s="655"/>
      <c r="K255" s="655"/>
      <c r="L255" s="655"/>
      <c r="M255" s="655"/>
      <c r="N255" s="1310"/>
      <c r="O255" s="655"/>
      <c r="P255" s="656"/>
      <c r="Q255" s="657"/>
      <c r="R255" s="704"/>
      <c r="S255" s="3180"/>
      <c r="U255" s="209" t="str">
        <f t="shared" si="12"/>
        <v>0</v>
      </c>
    </row>
    <row r="256" spans="7:21" ht="20.100000000000001" customHeight="1">
      <c r="G256" s="1047"/>
      <c r="H256" s="655"/>
      <c r="I256" s="655"/>
      <c r="J256" s="655"/>
      <c r="K256" s="655"/>
      <c r="L256" s="655"/>
      <c r="M256" s="655"/>
      <c r="N256" s="1310"/>
      <c r="O256" s="655"/>
      <c r="P256" s="656"/>
      <c r="Q256" s="657"/>
      <c r="R256" s="704"/>
      <c r="S256" s="3180"/>
      <c r="U256" s="209" t="str">
        <f t="shared" si="12"/>
        <v>0</v>
      </c>
    </row>
    <row r="257" spans="7:21" ht="20.100000000000001" customHeight="1">
      <c r="G257" s="1047"/>
      <c r="H257" s="655"/>
      <c r="I257" s="655"/>
      <c r="J257" s="655"/>
      <c r="K257" s="655"/>
      <c r="L257" s="655"/>
      <c r="M257" s="655"/>
      <c r="N257" s="1310"/>
      <c r="O257" s="655"/>
      <c r="P257" s="656"/>
      <c r="Q257" s="657"/>
      <c r="R257" s="704"/>
      <c r="S257" s="3180"/>
      <c r="U257" s="209" t="str">
        <f t="shared" si="12"/>
        <v>0</v>
      </c>
    </row>
    <row r="258" spans="7:21" ht="20.100000000000001" customHeight="1">
      <c r="G258" s="1047"/>
      <c r="H258" s="655"/>
      <c r="I258" s="655"/>
      <c r="J258" s="655"/>
      <c r="K258" s="655"/>
      <c r="L258" s="655"/>
      <c r="M258" s="655"/>
      <c r="N258" s="1310"/>
      <c r="O258" s="655"/>
      <c r="P258" s="656"/>
      <c r="Q258" s="657"/>
      <c r="R258" s="704"/>
      <c r="S258" s="3180"/>
      <c r="U258" s="209" t="str">
        <f t="shared" si="12"/>
        <v>0</v>
      </c>
    </row>
    <row r="259" spans="7:21" ht="20.100000000000001" customHeight="1">
      <c r="G259" s="1047"/>
      <c r="H259" s="655"/>
      <c r="I259" s="655"/>
      <c r="J259" s="655"/>
      <c r="K259" s="655"/>
      <c r="L259" s="655"/>
      <c r="M259" s="655"/>
      <c r="N259" s="1310"/>
      <c r="O259" s="655"/>
      <c r="P259" s="656"/>
      <c r="Q259" s="657"/>
      <c r="R259" s="704"/>
      <c r="S259" s="3180"/>
      <c r="U259" s="209" t="str">
        <f t="shared" si="12"/>
        <v>0</v>
      </c>
    </row>
    <row r="260" spans="7:21" ht="20.100000000000001" customHeight="1">
      <c r="G260" s="1047"/>
      <c r="H260" s="655"/>
      <c r="I260" s="655"/>
      <c r="J260" s="655"/>
      <c r="K260" s="655"/>
      <c r="L260" s="655"/>
      <c r="M260" s="655"/>
      <c r="N260" s="1310"/>
      <c r="O260" s="655"/>
      <c r="P260" s="656"/>
      <c r="Q260" s="657"/>
      <c r="R260" s="704"/>
      <c r="S260" s="3180"/>
      <c r="U260" s="209" t="str">
        <f t="shared" si="12"/>
        <v>0</v>
      </c>
    </row>
    <row r="261" spans="7:21" ht="20.100000000000001" customHeight="1">
      <c r="G261" s="1047"/>
      <c r="H261" s="655"/>
      <c r="I261" s="655"/>
      <c r="J261" s="655"/>
      <c r="K261" s="655"/>
      <c r="L261" s="655"/>
      <c r="M261" s="655"/>
      <c r="N261" s="1310"/>
      <c r="O261" s="655"/>
      <c r="P261" s="656"/>
      <c r="Q261" s="657"/>
      <c r="R261" s="704"/>
      <c r="S261" s="3180"/>
      <c r="U261" s="209" t="str">
        <f t="shared" si="12"/>
        <v>0</v>
      </c>
    </row>
    <row r="262" spans="7:21" ht="20.100000000000001" customHeight="1">
      <c r="G262" s="1047"/>
      <c r="H262" s="655"/>
      <c r="I262" s="655"/>
      <c r="J262" s="655"/>
      <c r="K262" s="655"/>
      <c r="L262" s="655"/>
      <c r="M262" s="655"/>
      <c r="N262" s="1310"/>
      <c r="O262" s="655"/>
      <c r="P262" s="656"/>
      <c r="Q262" s="657"/>
      <c r="R262" s="704"/>
      <c r="S262" s="3180"/>
      <c r="U262" s="209" t="str">
        <f t="shared" ref="U262:U325" si="13">IF(R262&gt;0,"추경","0")</f>
        <v>0</v>
      </c>
    </row>
    <row r="263" spans="7:21" ht="20.100000000000001" customHeight="1">
      <c r="G263" s="1047"/>
      <c r="H263" s="655"/>
      <c r="I263" s="655"/>
      <c r="J263" s="655"/>
      <c r="K263" s="655"/>
      <c r="L263" s="655"/>
      <c r="M263" s="655"/>
      <c r="N263" s="1310"/>
      <c r="O263" s="655"/>
      <c r="P263" s="656"/>
      <c r="Q263" s="657"/>
      <c r="R263" s="704"/>
      <c r="S263" s="3180"/>
      <c r="U263" s="209" t="str">
        <f t="shared" si="13"/>
        <v>0</v>
      </c>
    </row>
    <row r="264" spans="7:21" ht="20.100000000000001" customHeight="1">
      <c r="G264" s="1047"/>
      <c r="H264" s="655"/>
      <c r="I264" s="655"/>
      <c r="J264" s="655"/>
      <c r="K264" s="655"/>
      <c r="L264" s="655"/>
      <c r="M264" s="655"/>
      <c r="N264" s="1310"/>
      <c r="O264" s="655"/>
      <c r="P264" s="656"/>
      <c r="Q264" s="657"/>
      <c r="R264" s="704"/>
      <c r="S264" s="3180"/>
      <c r="U264" s="209" t="str">
        <f t="shared" si="13"/>
        <v>0</v>
      </c>
    </row>
    <row r="265" spans="7:21" ht="20.100000000000001" customHeight="1">
      <c r="G265" s="1047"/>
      <c r="H265" s="655"/>
      <c r="I265" s="655"/>
      <c r="J265" s="655"/>
      <c r="K265" s="655"/>
      <c r="L265" s="655"/>
      <c r="M265" s="655"/>
      <c r="N265" s="1310"/>
      <c r="O265" s="655"/>
      <c r="P265" s="656"/>
      <c r="Q265" s="657"/>
      <c r="R265" s="704"/>
      <c r="S265" s="3180"/>
      <c r="U265" s="209" t="str">
        <f t="shared" si="13"/>
        <v>0</v>
      </c>
    </row>
    <row r="266" spans="7:21" ht="20.100000000000001" customHeight="1">
      <c r="G266" s="1047"/>
      <c r="H266" s="655"/>
      <c r="I266" s="655"/>
      <c r="J266" s="655"/>
      <c r="K266" s="655"/>
      <c r="L266" s="655"/>
      <c r="M266" s="655"/>
      <c r="N266" s="1310"/>
      <c r="O266" s="655"/>
      <c r="P266" s="656"/>
      <c r="Q266" s="657"/>
      <c r="R266" s="704"/>
      <c r="S266" s="3180"/>
      <c r="U266" s="209" t="str">
        <f t="shared" si="13"/>
        <v>0</v>
      </c>
    </row>
    <row r="267" spans="7:21" ht="20.100000000000001" customHeight="1">
      <c r="G267" s="1047"/>
      <c r="H267" s="655"/>
      <c r="I267" s="655"/>
      <c r="J267" s="655"/>
      <c r="K267" s="655"/>
      <c r="L267" s="655"/>
      <c r="M267" s="655"/>
      <c r="N267" s="1310"/>
      <c r="O267" s="655"/>
      <c r="P267" s="656"/>
      <c r="Q267" s="657"/>
      <c r="R267" s="704"/>
      <c r="S267" s="3180"/>
      <c r="U267" s="209" t="str">
        <f t="shared" si="13"/>
        <v>0</v>
      </c>
    </row>
    <row r="268" spans="7:21" ht="20.100000000000001" customHeight="1">
      <c r="G268" s="1047"/>
      <c r="H268" s="655"/>
      <c r="I268" s="655"/>
      <c r="J268" s="655"/>
      <c r="K268" s="655"/>
      <c r="L268" s="655"/>
      <c r="M268" s="655"/>
      <c r="N268" s="1310"/>
      <c r="O268" s="655"/>
      <c r="P268" s="656"/>
      <c r="Q268" s="657"/>
      <c r="R268" s="704"/>
      <c r="S268" s="3180"/>
      <c r="U268" s="209" t="str">
        <f t="shared" si="13"/>
        <v>0</v>
      </c>
    </row>
    <row r="269" spans="7:21" ht="20.100000000000001" customHeight="1">
      <c r="G269" s="1047"/>
      <c r="H269" s="655"/>
      <c r="I269" s="655"/>
      <c r="J269" s="655"/>
      <c r="K269" s="655"/>
      <c r="L269" s="655"/>
      <c r="M269" s="655"/>
      <c r="N269" s="1310"/>
      <c r="O269" s="655"/>
      <c r="P269" s="656"/>
      <c r="Q269" s="657"/>
      <c r="R269" s="704"/>
      <c r="S269" s="3180"/>
      <c r="U269" s="209" t="str">
        <f t="shared" si="13"/>
        <v>0</v>
      </c>
    </row>
    <row r="270" spans="7:21" ht="20.100000000000001" customHeight="1">
      <c r="G270" s="1047"/>
      <c r="H270" s="655"/>
      <c r="I270" s="655"/>
      <c r="J270" s="655"/>
      <c r="K270" s="655"/>
      <c r="L270" s="655"/>
      <c r="M270" s="655"/>
      <c r="N270" s="1310"/>
      <c r="O270" s="655"/>
      <c r="P270" s="656"/>
      <c r="Q270" s="657"/>
      <c r="R270" s="704"/>
      <c r="S270" s="3180"/>
      <c r="U270" s="209" t="str">
        <f t="shared" si="13"/>
        <v>0</v>
      </c>
    </row>
    <row r="271" spans="7:21" ht="20.100000000000001" customHeight="1">
      <c r="G271" s="1047"/>
      <c r="H271" s="655"/>
      <c r="I271" s="655"/>
      <c r="J271" s="655"/>
      <c r="K271" s="655"/>
      <c r="L271" s="655"/>
      <c r="M271" s="655"/>
      <c r="N271" s="1310"/>
      <c r="O271" s="655"/>
      <c r="P271" s="656"/>
      <c r="Q271" s="657"/>
      <c r="R271" s="704"/>
      <c r="S271" s="3180"/>
      <c r="U271" s="209" t="str">
        <f t="shared" si="13"/>
        <v>0</v>
      </c>
    </row>
    <row r="272" spans="7:21" ht="20.100000000000001" customHeight="1">
      <c r="G272" s="1047"/>
      <c r="H272" s="655"/>
      <c r="I272" s="655"/>
      <c r="J272" s="655"/>
      <c r="K272" s="655"/>
      <c r="L272" s="655"/>
      <c r="M272" s="655"/>
      <c r="N272" s="1310"/>
      <c r="O272" s="655"/>
      <c r="P272" s="656"/>
      <c r="Q272" s="657"/>
      <c r="R272" s="704"/>
      <c r="S272" s="3180"/>
      <c r="U272" s="209" t="str">
        <f t="shared" si="13"/>
        <v>0</v>
      </c>
    </row>
    <row r="273" spans="7:21" ht="20.100000000000001" customHeight="1">
      <c r="G273" s="1047"/>
      <c r="H273" s="655"/>
      <c r="I273" s="655"/>
      <c r="J273" s="655"/>
      <c r="K273" s="655"/>
      <c r="L273" s="655"/>
      <c r="M273" s="655"/>
      <c r="N273" s="1310"/>
      <c r="O273" s="655"/>
      <c r="P273" s="656"/>
      <c r="Q273" s="657"/>
      <c r="R273" s="704"/>
      <c r="S273" s="3180"/>
      <c r="U273" s="209" t="str">
        <f t="shared" si="13"/>
        <v>0</v>
      </c>
    </row>
    <row r="274" spans="7:21" ht="20.100000000000001" customHeight="1">
      <c r="G274" s="1047"/>
      <c r="H274" s="655"/>
      <c r="I274" s="655"/>
      <c r="J274" s="655"/>
      <c r="K274" s="655"/>
      <c r="L274" s="655"/>
      <c r="M274" s="655"/>
      <c r="N274" s="1310"/>
      <c r="O274" s="655"/>
      <c r="P274" s="656"/>
      <c r="Q274" s="657"/>
      <c r="R274" s="704"/>
      <c r="S274" s="3180"/>
      <c r="U274" s="209" t="str">
        <f t="shared" si="13"/>
        <v>0</v>
      </c>
    </row>
    <row r="275" spans="7:21" ht="20.100000000000001" customHeight="1">
      <c r="G275" s="1047"/>
      <c r="H275" s="655"/>
      <c r="I275" s="655"/>
      <c r="J275" s="655"/>
      <c r="K275" s="655"/>
      <c r="L275" s="655"/>
      <c r="M275" s="655"/>
      <c r="N275" s="1310"/>
      <c r="O275" s="655"/>
      <c r="P275" s="656"/>
      <c r="Q275" s="657"/>
      <c r="R275" s="704"/>
      <c r="S275" s="3180"/>
      <c r="U275" s="209" t="str">
        <f t="shared" si="13"/>
        <v>0</v>
      </c>
    </row>
    <row r="276" spans="7:21" ht="20.100000000000001" customHeight="1">
      <c r="G276" s="1047"/>
      <c r="H276" s="655"/>
      <c r="I276" s="655"/>
      <c r="J276" s="655"/>
      <c r="K276" s="655"/>
      <c r="L276" s="655"/>
      <c r="M276" s="655"/>
      <c r="N276" s="1310"/>
      <c r="O276" s="655"/>
      <c r="P276" s="656"/>
      <c r="Q276" s="657"/>
      <c r="R276" s="704"/>
      <c r="S276" s="3180"/>
      <c r="U276" s="209" t="str">
        <f t="shared" si="13"/>
        <v>0</v>
      </c>
    </row>
    <row r="277" spans="7:21" ht="20.100000000000001" customHeight="1">
      <c r="G277" s="1047"/>
      <c r="H277" s="655"/>
      <c r="I277" s="655"/>
      <c r="J277" s="655"/>
      <c r="K277" s="655"/>
      <c r="L277" s="655"/>
      <c r="M277" s="655"/>
      <c r="N277" s="1310"/>
      <c r="O277" s="655"/>
      <c r="P277" s="656"/>
      <c r="Q277" s="657"/>
      <c r="R277" s="704"/>
      <c r="S277" s="3180"/>
      <c r="U277" s="209" t="str">
        <f t="shared" si="13"/>
        <v>0</v>
      </c>
    </row>
    <row r="278" spans="7:21" ht="20.100000000000001" customHeight="1">
      <c r="G278" s="1047"/>
      <c r="H278" s="655"/>
      <c r="I278" s="655"/>
      <c r="J278" s="655"/>
      <c r="K278" s="655"/>
      <c r="L278" s="655"/>
      <c r="M278" s="655"/>
      <c r="N278" s="1310"/>
      <c r="O278" s="655"/>
      <c r="P278" s="656"/>
      <c r="Q278" s="657"/>
      <c r="R278" s="704"/>
      <c r="S278" s="3180"/>
      <c r="U278" s="209" t="str">
        <f t="shared" si="13"/>
        <v>0</v>
      </c>
    </row>
    <row r="279" spans="7:21" ht="20.100000000000001" customHeight="1">
      <c r="G279" s="1047"/>
      <c r="H279" s="655"/>
      <c r="I279" s="655"/>
      <c r="J279" s="655"/>
      <c r="K279" s="655"/>
      <c r="L279" s="655"/>
      <c r="M279" s="655"/>
      <c r="N279" s="1310"/>
      <c r="O279" s="655"/>
      <c r="P279" s="656"/>
      <c r="Q279" s="657"/>
      <c r="R279" s="704"/>
      <c r="S279" s="3180"/>
      <c r="U279" s="209" t="str">
        <f t="shared" si="13"/>
        <v>0</v>
      </c>
    </row>
    <row r="280" spans="7:21" ht="20.100000000000001" customHeight="1">
      <c r="G280" s="1047"/>
      <c r="H280" s="655"/>
      <c r="I280" s="655"/>
      <c r="J280" s="655"/>
      <c r="K280" s="655"/>
      <c r="L280" s="655"/>
      <c r="M280" s="655"/>
      <c r="N280" s="1310"/>
      <c r="O280" s="655"/>
      <c r="P280" s="656"/>
      <c r="Q280" s="657"/>
      <c r="R280" s="704"/>
      <c r="S280" s="3180"/>
      <c r="U280" s="209" t="str">
        <f t="shared" si="13"/>
        <v>0</v>
      </c>
    </row>
    <row r="281" spans="7:21" ht="20.100000000000001" customHeight="1">
      <c r="G281" s="1047"/>
      <c r="H281" s="655"/>
      <c r="I281" s="655"/>
      <c r="J281" s="655"/>
      <c r="K281" s="655"/>
      <c r="L281" s="655"/>
      <c r="M281" s="655"/>
      <c r="N281" s="1310"/>
      <c r="O281" s="655"/>
      <c r="P281" s="656"/>
      <c r="Q281" s="657"/>
      <c r="R281" s="704"/>
      <c r="S281" s="3180"/>
      <c r="U281" s="209" t="str">
        <f t="shared" si="13"/>
        <v>0</v>
      </c>
    </row>
    <row r="282" spans="7:21" ht="20.100000000000001" customHeight="1">
      <c r="G282" s="1047"/>
      <c r="H282" s="655"/>
      <c r="I282" s="655"/>
      <c r="J282" s="655"/>
      <c r="K282" s="655"/>
      <c r="L282" s="655"/>
      <c r="M282" s="655"/>
      <c r="N282" s="1310"/>
      <c r="O282" s="655"/>
      <c r="P282" s="656"/>
      <c r="Q282" s="657"/>
      <c r="R282" s="704"/>
      <c r="S282" s="3180"/>
      <c r="U282" s="209" t="str">
        <f t="shared" si="13"/>
        <v>0</v>
      </c>
    </row>
    <row r="283" spans="7:21" ht="20.100000000000001" customHeight="1">
      <c r="G283" s="1047"/>
      <c r="H283" s="655"/>
      <c r="I283" s="655"/>
      <c r="J283" s="655"/>
      <c r="K283" s="655"/>
      <c r="L283" s="655"/>
      <c r="M283" s="655"/>
      <c r="N283" s="1310"/>
      <c r="O283" s="655"/>
      <c r="P283" s="656"/>
      <c r="Q283" s="657"/>
      <c r="R283" s="704"/>
      <c r="S283" s="3180"/>
      <c r="U283" s="209" t="str">
        <f t="shared" si="13"/>
        <v>0</v>
      </c>
    </row>
    <row r="284" spans="7:21" ht="20.100000000000001" customHeight="1">
      <c r="G284" s="1047"/>
      <c r="H284" s="655"/>
      <c r="I284" s="655"/>
      <c r="J284" s="655"/>
      <c r="K284" s="655"/>
      <c r="L284" s="655"/>
      <c r="M284" s="655"/>
      <c r="N284" s="1310"/>
      <c r="O284" s="655"/>
      <c r="P284" s="656"/>
      <c r="Q284" s="657"/>
      <c r="R284" s="704"/>
      <c r="S284" s="3180"/>
      <c r="U284" s="209" t="str">
        <f t="shared" si="13"/>
        <v>0</v>
      </c>
    </row>
    <row r="285" spans="7:21" ht="20.100000000000001" customHeight="1">
      <c r="G285" s="1047"/>
      <c r="H285" s="655"/>
      <c r="I285" s="655"/>
      <c r="J285" s="655"/>
      <c r="K285" s="655"/>
      <c r="L285" s="655"/>
      <c r="M285" s="655"/>
      <c r="N285" s="1310"/>
      <c r="O285" s="655"/>
      <c r="P285" s="656"/>
      <c r="Q285" s="657"/>
      <c r="R285" s="704"/>
      <c r="S285" s="3180"/>
      <c r="U285" s="209" t="str">
        <f t="shared" si="13"/>
        <v>0</v>
      </c>
    </row>
    <row r="286" spans="7:21" ht="20.100000000000001" customHeight="1">
      <c r="G286" s="1047"/>
      <c r="H286" s="655"/>
      <c r="I286" s="655"/>
      <c r="J286" s="655"/>
      <c r="K286" s="655"/>
      <c r="L286" s="655"/>
      <c r="M286" s="655"/>
      <c r="N286" s="1310"/>
      <c r="O286" s="655"/>
      <c r="P286" s="656"/>
      <c r="Q286" s="657"/>
      <c r="R286" s="704"/>
      <c r="S286" s="3180"/>
      <c r="U286" s="209" t="str">
        <f t="shared" si="13"/>
        <v>0</v>
      </c>
    </row>
    <row r="287" spans="7:21" ht="20.100000000000001" customHeight="1">
      <c r="G287" s="1047"/>
      <c r="H287" s="655"/>
      <c r="I287" s="655"/>
      <c r="J287" s="655"/>
      <c r="K287" s="655"/>
      <c r="L287" s="655"/>
      <c r="M287" s="655"/>
      <c r="N287" s="1310"/>
      <c r="O287" s="655"/>
      <c r="P287" s="656"/>
      <c r="Q287" s="657"/>
      <c r="R287" s="704"/>
      <c r="S287" s="3180"/>
      <c r="U287" s="209" t="str">
        <f t="shared" si="13"/>
        <v>0</v>
      </c>
    </row>
    <row r="288" spans="7:21" ht="20.100000000000001" customHeight="1">
      <c r="G288" s="1047"/>
      <c r="H288" s="655"/>
      <c r="I288" s="655"/>
      <c r="J288" s="655"/>
      <c r="K288" s="655"/>
      <c r="L288" s="655"/>
      <c r="M288" s="655"/>
      <c r="N288" s="1310"/>
      <c r="O288" s="655"/>
      <c r="P288" s="656"/>
      <c r="Q288" s="657"/>
      <c r="R288" s="704"/>
      <c r="S288" s="3180"/>
      <c r="U288" s="209" t="str">
        <f t="shared" si="13"/>
        <v>0</v>
      </c>
    </row>
    <row r="289" spans="7:21" ht="20.100000000000001" customHeight="1">
      <c r="G289" s="1047"/>
      <c r="H289" s="655"/>
      <c r="I289" s="655"/>
      <c r="J289" s="655"/>
      <c r="K289" s="655"/>
      <c r="L289" s="655"/>
      <c r="M289" s="655"/>
      <c r="N289" s="1310"/>
      <c r="O289" s="655"/>
      <c r="P289" s="656"/>
      <c r="Q289" s="657"/>
      <c r="R289" s="704"/>
      <c r="S289" s="3180"/>
      <c r="U289" s="209" t="str">
        <f t="shared" si="13"/>
        <v>0</v>
      </c>
    </row>
    <row r="290" spans="7:21" ht="20.100000000000001" customHeight="1">
      <c r="G290" s="1047"/>
      <c r="H290" s="655"/>
      <c r="I290" s="655"/>
      <c r="J290" s="655"/>
      <c r="K290" s="655"/>
      <c r="L290" s="655"/>
      <c r="M290" s="655"/>
      <c r="N290" s="1310"/>
      <c r="O290" s="655"/>
      <c r="P290" s="656"/>
      <c r="Q290" s="657"/>
      <c r="R290" s="704"/>
      <c r="S290" s="3180"/>
      <c r="U290" s="209" t="str">
        <f t="shared" si="13"/>
        <v>0</v>
      </c>
    </row>
    <row r="291" spans="7:21" ht="20.100000000000001" customHeight="1">
      <c r="G291" s="1047"/>
      <c r="H291" s="655"/>
      <c r="I291" s="655"/>
      <c r="J291" s="655"/>
      <c r="K291" s="655"/>
      <c r="L291" s="655"/>
      <c r="M291" s="655"/>
      <c r="N291" s="1310"/>
      <c r="O291" s="655"/>
      <c r="P291" s="656"/>
      <c r="Q291" s="657"/>
      <c r="R291" s="704"/>
      <c r="S291" s="3180"/>
      <c r="U291" s="209" t="str">
        <f t="shared" si="13"/>
        <v>0</v>
      </c>
    </row>
    <row r="292" spans="7:21" ht="20.100000000000001" customHeight="1">
      <c r="G292" s="1047"/>
      <c r="H292" s="655"/>
      <c r="I292" s="655"/>
      <c r="J292" s="655"/>
      <c r="K292" s="655"/>
      <c r="L292" s="655"/>
      <c r="M292" s="655"/>
      <c r="N292" s="1310"/>
      <c r="O292" s="655"/>
      <c r="P292" s="656"/>
      <c r="Q292" s="657"/>
      <c r="R292" s="704"/>
      <c r="S292" s="3180"/>
      <c r="U292" s="209" t="str">
        <f t="shared" si="13"/>
        <v>0</v>
      </c>
    </row>
    <row r="293" spans="7:21" ht="20.100000000000001" customHeight="1">
      <c r="G293" s="1047"/>
      <c r="H293" s="655"/>
      <c r="I293" s="655"/>
      <c r="J293" s="655"/>
      <c r="K293" s="655"/>
      <c r="L293" s="655"/>
      <c r="M293" s="655"/>
      <c r="N293" s="1310"/>
      <c r="O293" s="655"/>
      <c r="P293" s="656"/>
      <c r="Q293" s="657"/>
      <c r="R293" s="704"/>
      <c r="S293" s="3180"/>
      <c r="U293" s="209" t="str">
        <f t="shared" si="13"/>
        <v>0</v>
      </c>
    </row>
    <row r="294" spans="7:21" ht="20.100000000000001" customHeight="1">
      <c r="G294" s="1047"/>
      <c r="H294" s="655"/>
      <c r="I294" s="655"/>
      <c r="J294" s="655"/>
      <c r="K294" s="655"/>
      <c r="L294" s="655"/>
      <c r="M294" s="655"/>
      <c r="N294" s="1310"/>
      <c r="O294" s="655"/>
      <c r="P294" s="656"/>
      <c r="Q294" s="657"/>
      <c r="R294" s="704"/>
      <c r="S294" s="3180"/>
      <c r="U294" s="209" t="str">
        <f t="shared" si="13"/>
        <v>0</v>
      </c>
    </row>
    <row r="295" spans="7:21" ht="20.100000000000001" customHeight="1">
      <c r="G295" s="1047"/>
      <c r="H295" s="655"/>
      <c r="I295" s="655"/>
      <c r="J295" s="655"/>
      <c r="K295" s="655"/>
      <c r="L295" s="655"/>
      <c r="M295" s="655"/>
      <c r="N295" s="1310"/>
      <c r="O295" s="655"/>
      <c r="P295" s="656"/>
      <c r="Q295" s="657"/>
      <c r="R295" s="704"/>
      <c r="S295" s="3180"/>
      <c r="U295" s="209" t="str">
        <f t="shared" si="13"/>
        <v>0</v>
      </c>
    </row>
    <row r="296" spans="7:21" ht="20.100000000000001" customHeight="1">
      <c r="G296" s="1047"/>
      <c r="H296" s="655"/>
      <c r="I296" s="655"/>
      <c r="J296" s="655"/>
      <c r="K296" s="655"/>
      <c r="L296" s="655"/>
      <c r="M296" s="655"/>
      <c r="N296" s="1310"/>
      <c r="O296" s="655"/>
      <c r="P296" s="656"/>
      <c r="Q296" s="657"/>
      <c r="R296" s="704"/>
      <c r="S296" s="3180"/>
      <c r="U296" s="209" t="str">
        <f t="shared" si="13"/>
        <v>0</v>
      </c>
    </row>
    <row r="297" spans="7:21" ht="20.100000000000001" customHeight="1">
      <c r="G297" s="1047"/>
      <c r="H297" s="655"/>
      <c r="I297" s="655"/>
      <c r="J297" s="655"/>
      <c r="K297" s="655"/>
      <c r="L297" s="655"/>
      <c r="M297" s="655"/>
      <c r="N297" s="1310"/>
      <c r="O297" s="655"/>
      <c r="P297" s="656"/>
      <c r="Q297" s="657"/>
      <c r="R297" s="704"/>
      <c r="S297" s="3180"/>
      <c r="U297" s="209" t="str">
        <f t="shared" si="13"/>
        <v>0</v>
      </c>
    </row>
    <row r="298" spans="7:21" ht="20.100000000000001" customHeight="1">
      <c r="G298" s="1047"/>
      <c r="H298" s="655"/>
      <c r="I298" s="655"/>
      <c r="J298" s="655"/>
      <c r="K298" s="655"/>
      <c r="L298" s="655"/>
      <c r="M298" s="655"/>
      <c r="N298" s="1310"/>
      <c r="O298" s="655"/>
      <c r="P298" s="656"/>
      <c r="Q298" s="657"/>
      <c r="R298" s="704"/>
      <c r="S298" s="3180"/>
      <c r="U298" s="209" t="str">
        <f t="shared" si="13"/>
        <v>0</v>
      </c>
    </row>
    <row r="299" spans="7:21" ht="20.100000000000001" customHeight="1">
      <c r="G299" s="1047"/>
      <c r="H299" s="655"/>
      <c r="I299" s="655"/>
      <c r="J299" s="655"/>
      <c r="K299" s="655"/>
      <c r="L299" s="655"/>
      <c r="M299" s="655"/>
      <c r="N299" s="1310"/>
      <c r="O299" s="655"/>
      <c r="P299" s="656"/>
      <c r="Q299" s="657"/>
      <c r="R299" s="704"/>
      <c r="S299" s="3180"/>
      <c r="U299" s="209" t="str">
        <f t="shared" si="13"/>
        <v>0</v>
      </c>
    </row>
    <row r="300" spans="7:21" ht="20.100000000000001" customHeight="1">
      <c r="G300" s="1047"/>
      <c r="H300" s="655"/>
      <c r="I300" s="655"/>
      <c r="J300" s="655"/>
      <c r="K300" s="655"/>
      <c r="L300" s="655"/>
      <c r="M300" s="655"/>
      <c r="N300" s="1310"/>
      <c r="O300" s="655"/>
      <c r="P300" s="656"/>
      <c r="Q300" s="657"/>
      <c r="R300" s="704"/>
      <c r="S300" s="3180"/>
      <c r="U300" s="209" t="str">
        <f t="shared" si="13"/>
        <v>0</v>
      </c>
    </row>
    <row r="301" spans="7:21" ht="20.100000000000001" customHeight="1">
      <c r="G301" s="1047"/>
      <c r="H301" s="655"/>
      <c r="I301" s="655"/>
      <c r="J301" s="655"/>
      <c r="K301" s="655"/>
      <c r="L301" s="655"/>
      <c r="M301" s="655"/>
      <c r="N301" s="1310"/>
      <c r="O301" s="655"/>
      <c r="P301" s="656"/>
      <c r="Q301" s="657"/>
      <c r="R301" s="704"/>
      <c r="S301" s="3180"/>
      <c r="U301" s="209" t="str">
        <f t="shared" si="13"/>
        <v>0</v>
      </c>
    </row>
    <row r="302" spans="7:21" ht="20.100000000000001" customHeight="1">
      <c r="G302" s="1047"/>
      <c r="H302" s="655"/>
      <c r="I302" s="655"/>
      <c r="J302" s="655"/>
      <c r="K302" s="655"/>
      <c r="L302" s="655"/>
      <c r="M302" s="655"/>
      <c r="N302" s="1310"/>
      <c r="O302" s="655"/>
      <c r="P302" s="656"/>
      <c r="Q302" s="657"/>
      <c r="R302" s="704"/>
      <c r="S302" s="3180"/>
      <c r="U302" s="209" t="str">
        <f t="shared" si="13"/>
        <v>0</v>
      </c>
    </row>
    <row r="303" spans="7:21" ht="20.100000000000001" customHeight="1">
      <c r="G303" s="1047"/>
      <c r="H303" s="655"/>
      <c r="I303" s="655"/>
      <c r="J303" s="655"/>
      <c r="K303" s="655"/>
      <c r="L303" s="655"/>
      <c r="M303" s="655"/>
      <c r="N303" s="1310"/>
      <c r="O303" s="655"/>
      <c r="P303" s="656"/>
      <c r="Q303" s="657"/>
      <c r="R303" s="704"/>
      <c r="S303" s="3180"/>
      <c r="U303" s="209" t="str">
        <f t="shared" si="13"/>
        <v>0</v>
      </c>
    </row>
    <row r="304" spans="7:21" ht="20.100000000000001" customHeight="1">
      <c r="G304" s="1047"/>
      <c r="H304" s="655"/>
      <c r="I304" s="655"/>
      <c r="J304" s="655"/>
      <c r="K304" s="655"/>
      <c r="L304" s="655"/>
      <c r="M304" s="655"/>
      <c r="N304" s="1310"/>
      <c r="O304" s="655"/>
      <c r="P304" s="656"/>
      <c r="Q304" s="657"/>
      <c r="R304" s="704"/>
      <c r="S304" s="3180"/>
      <c r="U304" s="209" t="str">
        <f t="shared" si="13"/>
        <v>0</v>
      </c>
    </row>
    <row r="305" spans="7:21" ht="20.100000000000001" customHeight="1">
      <c r="G305" s="1047"/>
      <c r="H305" s="655"/>
      <c r="I305" s="655"/>
      <c r="J305" s="655"/>
      <c r="K305" s="655"/>
      <c r="L305" s="655"/>
      <c r="M305" s="655"/>
      <c r="N305" s="1310"/>
      <c r="O305" s="655"/>
      <c r="P305" s="656"/>
      <c r="Q305" s="657"/>
      <c r="R305" s="704"/>
      <c r="S305" s="3180"/>
      <c r="U305" s="209" t="str">
        <f t="shared" si="13"/>
        <v>0</v>
      </c>
    </row>
    <row r="306" spans="7:21" ht="20.100000000000001" customHeight="1">
      <c r="G306" s="1047"/>
      <c r="H306" s="655"/>
      <c r="I306" s="655"/>
      <c r="J306" s="655"/>
      <c r="K306" s="655"/>
      <c r="L306" s="655"/>
      <c r="M306" s="655"/>
      <c r="N306" s="1310"/>
      <c r="O306" s="655"/>
      <c r="P306" s="656"/>
      <c r="Q306" s="657"/>
      <c r="R306" s="704"/>
      <c r="S306" s="3180"/>
      <c r="U306" s="209" t="str">
        <f t="shared" si="13"/>
        <v>0</v>
      </c>
    </row>
    <row r="307" spans="7:21" ht="20.100000000000001" customHeight="1">
      <c r="G307" s="1047"/>
      <c r="H307" s="655"/>
      <c r="I307" s="655"/>
      <c r="J307" s="655"/>
      <c r="K307" s="655"/>
      <c r="L307" s="655"/>
      <c r="M307" s="655"/>
      <c r="N307" s="1310"/>
      <c r="O307" s="655"/>
      <c r="P307" s="656"/>
      <c r="Q307" s="657"/>
      <c r="R307" s="704"/>
      <c r="S307" s="3180"/>
      <c r="U307" s="209" t="str">
        <f t="shared" si="13"/>
        <v>0</v>
      </c>
    </row>
    <row r="308" spans="7:21" ht="20.100000000000001" customHeight="1">
      <c r="G308" s="1047"/>
      <c r="H308" s="655"/>
      <c r="I308" s="655"/>
      <c r="J308" s="655"/>
      <c r="K308" s="655"/>
      <c r="L308" s="655"/>
      <c r="M308" s="655"/>
      <c r="N308" s="1310"/>
      <c r="O308" s="655"/>
      <c r="P308" s="656"/>
      <c r="Q308" s="657"/>
      <c r="R308" s="704"/>
      <c r="S308" s="3180"/>
      <c r="U308" s="209" t="str">
        <f t="shared" si="13"/>
        <v>0</v>
      </c>
    </row>
    <row r="309" spans="7:21" ht="20.100000000000001" customHeight="1">
      <c r="G309" s="1047"/>
      <c r="H309" s="655"/>
      <c r="I309" s="655"/>
      <c r="J309" s="655"/>
      <c r="K309" s="655"/>
      <c r="L309" s="655"/>
      <c r="M309" s="655"/>
      <c r="N309" s="1310"/>
      <c r="O309" s="655"/>
      <c r="P309" s="656"/>
      <c r="Q309" s="657"/>
      <c r="R309" s="704"/>
      <c r="S309" s="3180"/>
      <c r="U309" s="209" t="str">
        <f t="shared" si="13"/>
        <v>0</v>
      </c>
    </row>
    <row r="310" spans="7:21" ht="20.100000000000001" customHeight="1">
      <c r="G310" s="1047"/>
      <c r="H310" s="655"/>
      <c r="I310" s="655"/>
      <c r="J310" s="655"/>
      <c r="K310" s="655"/>
      <c r="L310" s="655"/>
      <c r="M310" s="655"/>
      <c r="N310" s="1310"/>
      <c r="O310" s="655"/>
      <c r="P310" s="656"/>
      <c r="Q310" s="657"/>
      <c r="R310" s="704"/>
      <c r="S310" s="3180"/>
      <c r="U310" s="209" t="str">
        <f t="shared" si="13"/>
        <v>0</v>
      </c>
    </row>
    <row r="311" spans="7:21" ht="20.100000000000001" customHeight="1">
      <c r="G311" s="1047"/>
      <c r="H311" s="655"/>
      <c r="I311" s="655"/>
      <c r="J311" s="655"/>
      <c r="K311" s="655"/>
      <c r="L311" s="655"/>
      <c r="M311" s="655"/>
      <c r="N311" s="1310"/>
      <c r="O311" s="655"/>
      <c r="P311" s="656"/>
      <c r="Q311" s="657"/>
      <c r="R311" s="704"/>
      <c r="S311" s="3180"/>
      <c r="U311" s="209" t="str">
        <f t="shared" si="13"/>
        <v>0</v>
      </c>
    </row>
    <row r="312" spans="7:21" ht="20.100000000000001" customHeight="1">
      <c r="G312" s="1047"/>
      <c r="H312" s="655"/>
      <c r="I312" s="655"/>
      <c r="J312" s="655"/>
      <c r="K312" s="655"/>
      <c r="L312" s="655"/>
      <c r="M312" s="655"/>
      <c r="N312" s="1310"/>
      <c r="O312" s="655"/>
      <c r="P312" s="656"/>
      <c r="Q312" s="657"/>
      <c r="R312" s="704"/>
      <c r="S312" s="3180"/>
      <c r="U312" s="209" t="str">
        <f t="shared" si="13"/>
        <v>0</v>
      </c>
    </row>
    <row r="313" spans="7:21" ht="20.100000000000001" customHeight="1">
      <c r="G313" s="1047"/>
      <c r="H313" s="655"/>
      <c r="I313" s="655"/>
      <c r="J313" s="655"/>
      <c r="K313" s="655"/>
      <c r="L313" s="655"/>
      <c r="M313" s="655"/>
      <c r="N313" s="1310"/>
      <c r="O313" s="655"/>
      <c r="P313" s="656"/>
      <c r="Q313" s="657"/>
      <c r="R313" s="704"/>
      <c r="S313" s="3180"/>
      <c r="U313" s="209" t="str">
        <f t="shared" si="13"/>
        <v>0</v>
      </c>
    </row>
    <row r="314" spans="7:21" ht="20.100000000000001" customHeight="1">
      <c r="G314" s="1047"/>
      <c r="H314" s="655"/>
      <c r="I314" s="655"/>
      <c r="J314" s="655"/>
      <c r="K314" s="655"/>
      <c r="L314" s="655"/>
      <c r="M314" s="655"/>
      <c r="N314" s="1310"/>
      <c r="O314" s="655"/>
      <c r="P314" s="656"/>
      <c r="Q314" s="657"/>
      <c r="R314" s="704"/>
      <c r="S314" s="3180"/>
      <c r="U314" s="209" t="str">
        <f t="shared" si="13"/>
        <v>0</v>
      </c>
    </row>
    <row r="315" spans="7:21" ht="20.100000000000001" customHeight="1">
      <c r="G315" s="1047"/>
      <c r="H315" s="655"/>
      <c r="I315" s="655"/>
      <c r="J315" s="655"/>
      <c r="K315" s="655"/>
      <c r="L315" s="655"/>
      <c r="M315" s="655"/>
      <c r="N315" s="1310"/>
      <c r="O315" s="655"/>
      <c r="P315" s="656"/>
      <c r="Q315" s="657"/>
      <c r="R315" s="704"/>
      <c r="S315" s="3180"/>
      <c r="U315" s="209" t="str">
        <f t="shared" si="13"/>
        <v>0</v>
      </c>
    </row>
    <row r="316" spans="7:21" ht="20.100000000000001" customHeight="1">
      <c r="G316" s="1047"/>
      <c r="H316" s="655"/>
      <c r="I316" s="655"/>
      <c r="J316" s="655"/>
      <c r="K316" s="655"/>
      <c r="L316" s="655"/>
      <c r="M316" s="655"/>
      <c r="N316" s="1310"/>
      <c r="O316" s="655"/>
      <c r="P316" s="656"/>
      <c r="Q316" s="657"/>
      <c r="R316" s="704"/>
      <c r="S316" s="3180"/>
      <c r="U316" s="209" t="str">
        <f t="shared" si="13"/>
        <v>0</v>
      </c>
    </row>
    <row r="317" spans="7:21" ht="20.100000000000001" customHeight="1">
      <c r="G317" s="1047"/>
      <c r="H317" s="655"/>
      <c r="I317" s="655"/>
      <c r="J317" s="655"/>
      <c r="K317" s="655"/>
      <c r="L317" s="655"/>
      <c r="M317" s="655"/>
      <c r="N317" s="1310"/>
      <c r="O317" s="655"/>
      <c r="P317" s="656"/>
      <c r="Q317" s="657"/>
      <c r="R317" s="704"/>
      <c r="S317" s="3180"/>
      <c r="U317" s="209" t="str">
        <f t="shared" si="13"/>
        <v>0</v>
      </c>
    </row>
    <row r="318" spans="7:21" ht="20.100000000000001" customHeight="1">
      <c r="G318" s="1047"/>
      <c r="H318" s="655"/>
      <c r="I318" s="655"/>
      <c r="J318" s="655"/>
      <c r="K318" s="655"/>
      <c r="L318" s="655"/>
      <c r="M318" s="655"/>
      <c r="N318" s="1310"/>
      <c r="O318" s="655"/>
      <c r="P318" s="656"/>
      <c r="Q318" s="657"/>
      <c r="R318" s="704"/>
      <c r="S318" s="3180"/>
      <c r="U318" s="209" t="str">
        <f t="shared" si="13"/>
        <v>0</v>
      </c>
    </row>
    <row r="319" spans="7:21" ht="20.100000000000001" customHeight="1">
      <c r="G319" s="1047"/>
      <c r="H319" s="655"/>
      <c r="I319" s="655"/>
      <c r="J319" s="655"/>
      <c r="K319" s="655"/>
      <c r="L319" s="655"/>
      <c r="M319" s="655"/>
      <c r="N319" s="1310"/>
      <c r="O319" s="655"/>
      <c r="P319" s="656"/>
      <c r="Q319" s="657"/>
      <c r="R319" s="704"/>
      <c r="S319" s="3180"/>
      <c r="U319" s="209" t="str">
        <f t="shared" si="13"/>
        <v>0</v>
      </c>
    </row>
    <row r="320" spans="7:21" ht="20.100000000000001" customHeight="1">
      <c r="G320" s="1047"/>
      <c r="H320" s="655"/>
      <c r="I320" s="655"/>
      <c r="J320" s="655"/>
      <c r="K320" s="655"/>
      <c r="L320" s="655"/>
      <c r="M320" s="655"/>
      <c r="N320" s="1310"/>
      <c r="O320" s="655"/>
      <c r="P320" s="656"/>
      <c r="Q320" s="657"/>
      <c r="R320" s="704"/>
      <c r="S320" s="3180"/>
      <c r="U320" s="209" t="str">
        <f t="shared" si="13"/>
        <v>0</v>
      </c>
    </row>
    <row r="321" spans="7:21" ht="20.100000000000001" customHeight="1">
      <c r="G321" s="1047"/>
      <c r="H321" s="655"/>
      <c r="I321" s="655"/>
      <c r="J321" s="655"/>
      <c r="K321" s="655"/>
      <c r="L321" s="655"/>
      <c r="M321" s="655"/>
      <c r="N321" s="1310"/>
      <c r="O321" s="655"/>
      <c r="P321" s="656"/>
      <c r="Q321" s="657"/>
      <c r="R321" s="704"/>
      <c r="S321" s="3180"/>
      <c r="U321" s="209" t="str">
        <f t="shared" si="13"/>
        <v>0</v>
      </c>
    </row>
    <row r="322" spans="7:21" ht="20.100000000000001" customHeight="1">
      <c r="G322" s="1047"/>
      <c r="H322" s="655"/>
      <c r="I322" s="655"/>
      <c r="J322" s="655"/>
      <c r="K322" s="655"/>
      <c r="L322" s="655"/>
      <c r="M322" s="655"/>
      <c r="N322" s="1310"/>
      <c r="O322" s="655"/>
      <c r="P322" s="656"/>
      <c r="Q322" s="657"/>
      <c r="R322" s="704"/>
      <c r="S322" s="3180"/>
      <c r="U322" s="209" t="str">
        <f t="shared" si="13"/>
        <v>0</v>
      </c>
    </row>
    <row r="323" spans="7:21" ht="20.100000000000001" customHeight="1">
      <c r="G323" s="1047"/>
      <c r="H323" s="655"/>
      <c r="I323" s="655"/>
      <c r="J323" s="655"/>
      <c r="K323" s="655"/>
      <c r="L323" s="655"/>
      <c r="M323" s="655"/>
      <c r="N323" s="1310"/>
      <c r="O323" s="655"/>
      <c r="P323" s="656"/>
      <c r="Q323" s="657"/>
      <c r="R323" s="704"/>
      <c r="S323" s="3180"/>
      <c r="U323" s="209" t="str">
        <f t="shared" si="13"/>
        <v>0</v>
      </c>
    </row>
    <row r="324" spans="7:21" ht="20.100000000000001" customHeight="1">
      <c r="G324" s="1047"/>
      <c r="H324" s="655"/>
      <c r="I324" s="655"/>
      <c r="J324" s="655"/>
      <c r="K324" s="655"/>
      <c r="L324" s="655"/>
      <c r="M324" s="655"/>
      <c r="N324" s="1310"/>
      <c r="O324" s="655"/>
      <c r="P324" s="656"/>
      <c r="Q324" s="657"/>
      <c r="R324" s="704"/>
      <c r="S324" s="3180"/>
      <c r="U324" s="209" t="str">
        <f t="shared" si="13"/>
        <v>0</v>
      </c>
    </row>
    <row r="325" spans="7:21" ht="20.100000000000001" customHeight="1">
      <c r="G325" s="1047"/>
      <c r="H325" s="655"/>
      <c r="I325" s="655"/>
      <c r="J325" s="655"/>
      <c r="K325" s="655"/>
      <c r="L325" s="655"/>
      <c r="M325" s="655"/>
      <c r="N325" s="1310"/>
      <c r="O325" s="655"/>
      <c r="P325" s="656"/>
      <c r="Q325" s="657"/>
      <c r="R325" s="704"/>
      <c r="S325" s="3180"/>
      <c r="U325" s="209" t="str">
        <f t="shared" si="13"/>
        <v>0</v>
      </c>
    </row>
    <row r="326" spans="7:21" ht="20.100000000000001" customHeight="1">
      <c r="G326" s="1047"/>
      <c r="H326" s="655"/>
      <c r="I326" s="655"/>
      <c r="J326" s="655"/>
      <c r="K326" s="655"/>
      <c r="L326" s="655"/>
      <c r="M326" s="655"/>
      <c r="N326" s="1310"/>
      <c r="O326" s="655"/>
      <c r="P326" s="656"/>
      <c r="Q326" s="657"/>
      <c r="R326" s="704"/>
      <c r="S326" s="3180"/>
      <c r="U326" s="209" t="str">
        <f t="shared" ref="U326:U367" si="14">IF(R326&gt;0,"추경","0")</f>
        <v>0</v>
      </c>
    </row>
    <row r="327" spans="7:21" ht="20.100000000000001" customHeight="1">
      <c r="G327" s="1047"/>
      <c r="H327" s="655"/>
      <c r="I327" s="655"/>
      <c r="J327" s="655"/>
      <c r="K327" s="655"/>
      <c r="L327" s="655"/>
      <c r="M327" s="655"/>
      <c r="N327" s="1310"/>
      <c r="O327" s="655"/>
      <c r="P327" s="656"/>
      <c r="Q327" s="657"/>
      <c r="R327" s="704"/>
      <c r="S327" s="3180"/>
      <c r="U327" s="209" t="str">
        <f t="shared" si="14"/>
        <v>0</v>
      </c>
    </row>
    <row r="328" spans="7:21" ht="20.100000000000001" customHeight="1">
      <c r="G328" s="1047"/>
      <c r="H328" s="655"/>
      <c r="I328" s="655"/>
      <c r="J328" s="655"/>
      <c r="K328" s="655"/>
      <c r="L328" s="655"/>
      <c r="M328" s="655"/>
      <c r="N328" s="1310"/>
      <c r="O328" s="655"/>
      <c r="P328" s="656"/>
      <c r="Q328" s="657"/>
      <c r="R328" s="704"/>
      <c r="S328" s="3180"/>
      <c r="U328" s="209" t="str">
        <f t="shared" si="14"/>
        <v>0</v>
      </c>
    </row>
    <row r="329" spans="7:21" ht="20.100000000000001" customHeight="1">
      <c r="G329" s="1047"/>
      <c r="H329" s="655"/>
      <c r="I329" s="655"/>
      <c r="J329" s="655"/>
      <c r="K329" s="655"/>
      <c r="L329" s="655"/>
      <c r="M329" s="655"/>
      <c r="N329" s="1310"/>
      <c r="O329" s="655"/>
      <c r="P329" s="656"/>
      <c r="Q329" s="657"/>
      <c r="R329" s="704"/>
      <c r="S329" s="3180"/>
      <c r="U329" s="209" t="str">
        <f t="shared" si="14"/>
        <v>0</v>
      </c>
    </row>
    <row r="330" spans="7:21" ht="20.100000000000001" customHeight="1">
      <c r="G330" s="1047"/>
      <c r="H330" s="655"/>
      <c r="I330" s="655"/>
      <c r="J330" s="655"/>
      <c r="K330" s="655"/>
      <c r="L330" s="655"/>
      <c r="M330" s="655"/>
      <c r="N330" s="1310"/>
      <c r="O330" s="655"/>
      <c r="P330" s="656"/>
      <c r="Q330" s="657"/>
      <c r="R330" s="704"/>
      <c r="S330" s="3180"/>
      <c r="U330" s="209" t="str">
        <f t="shared" si="14"/>
        <v>0</v>
      </c>
    </row>
    <row r="331" spans="7:21" ht="20.100000000000001" customHeight="1">
      <c r="G331" s="1047"/>
      <c r="H331" s="655"/>
      <c r="I331" s="655"/>
      <c r="J331" s="655"/>
      <c r="K331" s="655"/>
      <c r="L331" s="655"/>
      <c r="M331" s="655"/>
      <c r="N331" s="1310"/>
      <c r="O331" s="655"/>
      <c r="P331" s="656"/>
      <c r="Q331" s="657"/>
      <c r="R331" s="704"/>
      <c r="S331" s="3180"/>
      <c r="U331" s="209" t="str">
        <f t="shared" si="14"/>
        <v>0</v>
      </c>
    </row>
    <row r="332" spans="7:21" ht="20.100000000000001" customHeight="1">
      <c r="G332" s="1047"/>
      <c r="H332" s="655"/>
      <c r="I332" s="655"/>
      <c r="J332" s="655"/>
      <c r="K332" s="655"/>
      <c r="L332" s="655"/>
      <c r="M332" s="655"/>
      <c r="N332" s="1310"/>
      <c r="O332" s="655"/>
      <c r="P332" s="656"/>
      <c r="Q332" s="657"/>
      <c r="R332" s="704"/>
      <c r="S332" s="3180"/>
      <c r="U332" s="209" t="str">
        <f t="shared" si="14"/>
        <v>0</v>
      </c>
    </row>
    <row r="333" spans="7:21" ht="20.100000000000001" customHeight="1">
      <c r="G333" s="1047"/>
      <c r="H333" s="655"/>
      <c r="I333" s="655"/>
      <c r="J333" s="655"/>
      <c r="K333" s="655"/>
      <c r="L333" s="655"/>
      <c r="M333" s="655"/>
      <c r="N333" s="1310"/>
      <c r="O333" s="655"/>
      <c r="P333" s="656"/>
      <c r="Q333" s="657"/>
      <c r="R333" s="704"/>
      <c r="S333" s="3180"/>
      <c r="U333" s="209" t="str">
        <f t="shared" si="14"/>
        <v>0</v>
      </c>
    </row>
    <row r="334" spans="7:21" ht="20.100000000000001" customHeight="1">
      <c r="G334" s="1047"/>
      <c r="H334" s="655"/>
      <c r="I334" s="655"/>
      <c r="J334" s="655"/>
      <c r="K334" s="655"/>
      <c r="L334" s="655"/>
      <c r="M334" s="655"/>
      <c r="N334" s="1310"/>
      <c r="O334" s="655"/>
      <c r="P334" s="656"/>
      <c r="Q334" s="657"/>
      <c r="R334" s="704"/>
      <c r="S334" s="3180"/>
      <c r="U334" s="209" t="str">
        <f t="shared" si="14"/>
        <v>0</v>
      </c>
    </row>
    <row r="335" spans="7:21" ht="20.100000000000001" customHeight="1">
      <c r="G335" s="1047"/>
      <c r="H335" s="655"/>
      <c r="I335" s="655"/>
      <c r="J335" s="655"/>
      <c r="K335" s="655"/>
      <c r="L335" s="655"/>
      <c r="M335" s="655"/>
      <c r="N335" s="1310"/>
      <c r="O335" s="655"/>
      <c r="P335" s="656"/>
      <c r="Q335" s="657"/>
      <c r="R335" s="704"/>
      <c r="S335" s="3180"/>
      <c r="U335" s="209" t="str">
        <f t="shared" si="14"/>
        <v>0</v>
      </c>
    </row>
    <row r="336" spans="7:21" ht="20.100000000000001" customHeight="1">
      <c r="G336" s="1047"/>
      <c r="H336" s="655"/>
      <c r="I336" s="655"/>
      <c r="J336" s="655"/>
      <c r="K336" s="655"/>
      <c r="L336" s="655"/>
      <c r="M336" s="655"/>
      <c r="N336" s="1310"/>
      <c r="O336" s="655"/>
      <c r="P336" s="656"/>
      <c r="Q336" s="657"/>
      <c r="R336" s="704"/>
      <c r="S336" s="3180"/>
      <c r="U336" s="209" t="str">
        <f t="shared" si="14"/>
        <v>0</v>
      </c>
    </row>
    <row r="337" spans="7:21" ht="20.100000000000001" customHeight="1">
      <c r="G337" s="1047"/>
      <c r="H337" s="655"/>
      <c r="I337" s="655"/>
      <c r="J337" s="655"/>
      <c r="K337" s="655"/>
      <c r="L337" s="655"/>
      <c r="M337" s="655"/>
      <c r="N337" s="1310"/>
      <c r="O337" s="655"/>
      <c r="P337" s="656"/>
      <c r="Q337" s="657"/>
      <c r="R337" s="704"/>
      <c r="S337" s="3180"/>
      <c r="U337" s="209" t="str">
        <f t="shared" si="14"/>
        <v>0</v>
      </c>
    </row>
    <row r="338" spans="7:21" ht="20.100000000000001" customHeight="1">
      <c r="G338" s="1047"/>
      <c r="H338" s="655"/>
      <c r="I338" s="655"/>
      <c r="J338" s="655"/>
      <c r="K338" s="655"/>
      <c r="L338" s="655"/>
      <c r="M338" s="655"/>
      <c r="N338" s="1310"/>
      <c r="O338" s="655"/>
      <c r="P338" s="656"/>
      <c r="Q338" s="657"/>
      <c r="R338" s="704"/>
      <c r="S338" s="3180"/>
      <c r="U338" s="209" t="str">
        <f t="shared" si="14"/>
        <v>0</v>
      </c>
    </row>
    <row r="339" spans="7:21" ht="20.100000000000001" customHeight="1">
      <c r="G339" s="1047"/>
      <c r="H339" s="655"/>
      <c r="I339" s="655"/>
      <c r="J339" s="655"/>
      <c r="K339" s="655"/>
      <c r="L339" s="655"/>
      <c r="M339" s="655"/>
      <c r="N339" s="1310"/>
      <c r="O339" s="655"/>
      <c r="P339" s="656"/>
      <c r="Q339" s="657"/>
      <c r="R339" s="704"/>
      <c r="S339" s="3180"/>
      <c r="U339" s="209" t="str">
        <f t="shared" si="14"/>
        <v>0</v>
      </c>
    </row>
    <row r="340" spans="7:21" ht="20.100000000000001" customHeight="1">
      <c r="G340" s="1047"/>
      <c r="H340" s="655"/>
      <c r="I340" s="655"/>
      <c r="J340" s="655"/>
      <c r="K340" s="655"/>
      <c r="L340" s="655"/>
      <c r="M340" s="655"/>
      <c r="N340" s="1310"/>
      <c r="O340" s="655"/>
      <c r="P340" s="656"/>
      <c r="Q340" s="657"/>
      <c r="R340" s="704"/>
      <c r="S340" s="3180"/>
      <c r="U340" s="209" t="str">
        <f t="shared" si="14"/>
        <v>0</v>
      </c>
    </row>
    <row r="341" spans="7:21" ht="20.100000000000001" customHeight="1">
      <c r="G341" s="1047"/>
      <c r="H341" s="655"/>
      <c r="I341" s="655"/>
      <c r="J341" s="655"/>
      <c r="K341" s="655"/>
      <c r="L341" s="655"/>
      <c r="M341" s="655"/>
      <c r="N341" s="1310"/>
      <c r="O341" s="655"/>
      <c r="P341" s="656"/>
      <c r="Q341" s="657"/>
      <c r="R341" s="704"/>
      <c r="S341" s="3180"/>
      <c r="U341" s="209" t="str">
        <f t="shared" si="14"/>
        <v>0</v>
      </c>
    </row>
    <row r="342" spans="7:21" ht="20.100000000000001" customHeight="1">
      <c r="G342" s="1047"/>
      <c r="H342" s="655"/>
      <c r="I342" s="655"/>
      <c r="J342" s="655"/>
      <c r="K342" s="655"/>
      <c r="L342" s="655"/>
      <c r="M342" s="655"/>
      <c r="N342" s="1310"/>
      <c r="O342" s="655"/>
      <c r="P342" s="656"/>
      <c r="Q342" s="657"/>
      <c r="R342" s="704"/>
      <c r="S342" s="3180"/>
      <c r="U342" s="209" t="str">
        <f t="shared" si="14"/>
        <v>0</v>
      </c>
    </row>
    <row r="343" spans="7:21" ht="20.100000000000001" customHeight="1">
      <c r="G343" s="1047"/>
      <c r="H343" s="655"/>
      <c r="I343" s="655"/>
      <c r="J343" s="655"/>
      <c r="K343" s="655"/>
      <c r="L343" s="655"/>
      <c r="M343" s="655"/>
      <c r="N343" s="1310"/>
      <c r="O343" s="655"/>
      <c r="P343" s="656"/>
      <c r="Q343" s="657"/>
      <c r="R343" s="704"/>
      <c r="S343" s="3180"/>
      <c r="U343" s="209" t="str">
        <f t="shared" si="14"/>
        <v>0</v>
      </c>
    </row>
    <row r="344" spans="7:21" ht="20.100000000000001" customHeight="1">
      <c r="G344" s="1047"/>
      <c r="H344" s="655"/>
      <c r="I344" s="655"/>
      <c r="J344" s="655"/>
      <c r="K344" s="655"/>
      <c r="L344" s="655"/>
      <c r="M344" s="655"/>
      <c r="N344" s="1310"/>
      <c r="O344" s="655"/>
      <c r="P344" s="656"/>
      <c r="Q344" s="657"/>
      <c r="R344" s="704"/>
      <c r="S344" s="3180"/>
      <c r="U344" s="209" t="str">
        <f t="shared" si="14"/>
        <v>0</v>
      </c>
    </row>
    <row r="345" spans="7:21" ht="20.100000000000001" customHeight="1">
      <c r="G345" s="1047"/>
      <c r="H345" s="655"/>
      <c r="I345" s="655"/>
      <c r="J345" s="655"/>
      <c r="K345" s="655"/>
      <c r="L345" s="655"/>
      <c r="M345" s="655"/>
      <c r="N345" s="1310"/>
      <c r="O345" s="655"/>
      <c r="P345" s="656"/>
      <c r="Q345" s="657"/>
      <c r="R345" s="704"/>
      <c r="S345" s="3180"/>
      <c r="U345" s="209" t="str">
        <f t="shared" si="14"/>
        <v>0</v>
      </c>
    </row>
    <row r="346" spans="7:21" ht="20.100000000000001" customHeight="1">
      <c r="G346" s="1047"/>
      <c r="H346" s="655"/>
      <c r="I346" s="655"/>
      <c r="J346" s="655"/>
      <c r="K346" s="655"/>
      <c r="L346" s="655"/>
      <c r="M346" s="655"/>
      <c r="N346" s="1310"/>
      <c r="O346" s="655"/>
      <c r="P346" s="656"/>
      <c r="Q346" s="657"/>
      <c r="R346" s="704"/>
      <c r="S346" s="3180"/>
      <c r="U346" s="209" t="str">
        <f t="shared" si="14"/>
        <v>0</v>
      </c>
    </row>
    <row r="347" spans="7:21" ht="20.100000000000001" customHeight="1">
      <c r="G347" s="1047"/>
      <c r="H347" s="655"/>
      <c r="I347" s="655"/>
      <c r="J347" s="655"/>
      <c r="K347" s="655"/>
      <c r="L347" s="655"/>
      <c r="M347" s="655"/>
      <c r="N347" s="1310"/>
      <c r="O347" s="655"/>
      <c r="P347" s="656"/>
      <c r="Q347" s="657"/>
      <c r="R347" s="704"/>
      <c r="S347" s="3180"/>
      <c r="U347" s="209" t="str">
        <f t="shared" si="14"/>
        <v>0</v>
      </c>
    </row>
    <row r="348" spans="7:21" ht="20.100000000000001" customHeight="1">
      <c r="G348" s="1047"/>
      <c r="H348" s="655"/>
      <c r="I348" s="655"/>
      <c r="J348" s="655"/>
      <c r="K348" s="655"/>
      <c r="L348" s="655"/>
      <c r="M348" s="655"/>
      <c r="N348" s="1310"/>
      <c r="O348" s="655"/>
      <c r="P348" s="656"/>
      <c r="Q348" s="657"/>
      <c r="R348" s="704"/>
      <c r="S348" s="3180"/>
      <c r="U348" s="209" t="str">
        <f t="shared" si="14"/>
        <v>0</v>
      </c>
    </row>
    <row r="349" spans="7:21" ht="20.100000000000001" customHeight="1">
      <c r="G349" s="1047"/>
      <c r="H349" s="655"/>
      <c r="I349" s="655"/>
      <c r="J349" s="655"/>
      <c r="K349" s="655"/>
      <c r="L349" s="655"/>
      <c r="M349" s="655"/>
      <c r="N349" s="1310"/>
      <c r="O349" s="655"/>
      <c r="P349" s="656"/>
      <c r="Q349" s="657"/>
      <c r="R349" s="704"/>
      <c r="S349" s="3180"/>
      <c r="U349" s="209" t="str">
        <f t="shared" si="14"/>
        <v>0</v>
      </c>
    </row>
    <row r="350" spans="7:21" ht="20.100000000000001" customHeight="1">
      <c r="G350" s="1047"/>
      <c r="H350" s="655"/>
      <c r="I350" s="655"/>
      <c r="J350" s="655"/>
      <c r="K350" s="655"/>
      <c r="L350" s="655"/>
      <c r="M350" s="655"/>
      <c r="N350" s="1310"/>
      <c r="O350" s="655"/>
      <c r="P350" s="656"/>
      <c r="Q350" s="657"/>
      <c r="R350" s="704"/>
      <c r="S350" s="3180"/>
      <c r="U350" s="209" t="str">
        <f t="shared" si="14"/>
        <v>0</v>
      </c>
    </row>
    <row r="351" spans="7:21" ht="20.100000000000001" customHeight="1">
      <c r="G351" s="1047"/>
      <c r="H351" s="655"/>
      <c r="I351" s="655"/>
      <c r="J351" s="655"/>
      <c r="K351" s="655"/>
      <c r="L351" s="655"/>
      <c r="M351" s="655"/>
      <c r="N351" s="1310"/>
      <c r="O351" s="655"/>
      <c r="P351" s="656"/>
      <c r="Q351" s="657"/>
      <c r="R351" s="704"/>
      <c r="S351" s="3180"/>
      <c r="U351" s="209" t="str">
        <f t="shared" si="14"/>
        <v>0</v>
      </c>
    </row>
    <row r="352" spans="7:21" ht="20.100000000000001" customHeight="1">
      <c r="G352" s="1047"/>
      <c r="H352" s="655"/>
      <c r="I352" s="655"/>
      <c r="J352" s="655"/>
      <c r="K352" s="655"/>
      <c r="L352" s="655"/>
      <c r="M352" s="655"/>
      <c r="N352" s="1310"/>
      <c r="O352" s="655"/>
      <c r="P352" s="656"/>
      <c r="Q352" s="657"/>
      <c r="R352" s="704"/>
      <c r="S352" s="3180"/>
      <c r="U352" s="209" t="str">
        <f t="shared" si="14"/>
        <v>0</v>
      </c>
    </row>
    <row r="353" spans="7:21" ht="20.100000000000001" customHeight="1">
      <c r="G353" s="1047"/>
      <c r="H353" s="655"/>
      <c r="I353" s="655"/>
      <c r="J353" s="655"/>
      <c r="K353" s="655"/>
      <c r="L353" s="655"/>
      <c r="M353" s="655"/>
      <c r="N353" s="1310"/>
      <c r="O353" s="655"/>
      <c r="P353" s="656"/>
      <c r="Q353" s="657"/>
      <c r="R353" s="704"/>
      <c r="S353" s="3180"/>
      <c r="U353" s="209" t="str">
        <f t="shared" si="14"/>
        <v>0</v>
      </c>
    </row>
    <row r="354" spans="7:21" ht="20.100000000000001" customHeight="1">
      <c r="G354" s="1047"/>
      <c r="H354" s="655"/>
      <c r="I354" s="655"/>
      <c r="J354" s="655"/>
      <c r="K354" s="655"/>
      <c r="L354" s="655"/>
      <c r="M354" s="655"/>
      <c r="N354" s="1310"/>
      <c r="O354" s="655"/>
      <c r="P354" s="656"/>
      <c r="Q354" s="657"/>
      <c r="R354" s="704"/>
      <c r="S354" s="3180"/>
      <c r="U354" s="209" t="str">
        <f t="shared" si="14"/>
        <v>0</v>
      </c>
    </row>
    <row r="355" spans="7:21" ht="20.100000000000001" customHeight="1">
      <c r="G355" s="1047"/>
      <c r="H355" s="655"/>
      <c r="I355" s="655"/>
      <c r="J355" s="655"/>
      <c r="K355" s="655"/>
      <c r="L355" s="655"/>
      <c r="M355" s="655"/>
      <c r="N355" s="1310"/>
      <c r="O355" s="655"/>
      <c r="P355" s="656"/>
      <c r="Q355" s="657"/>
      <c r="R355" s="704"/>
      <c r="S355" s="3180"/>
      <c r="U355" s="209" t="str">
        <f t="shared" si="14"/>
        <v>0</v>
      </c>
    </row>
    <row r="356" spans="7:21" ht="20.100000000000001" customHeight="1">
      <c r="G356" s="1047"/>
      <c r="H356" s="655"/>
      <c r="I356" s="655"/>
      <c r="J356" s="655"/>
      <c r="K356" s="655"/>
      <c r="L356" s="655"/>
      <c r="M356" s="655"/>
      <c r="N356" s="1310"/>
      <c r="O356" s="655"/>
      <c r="P356" s="656"/>
      <c r="Q356" s="657"/>
      <c r="R356" s="704"/>
      <c r="S356" s="3180"/>
      <c r="U356" s="209" t="str">
        <f t="shared" si="14"/>
        <v>0</v>
      </c>
    </row>
    <row r="357" spans="7:21" ht="20.100000000000001" customHeight="1">
      <c r="G357" s="1047"/>
      <c r="H357" s="655"/>
      <c r="I357" s="655"/>
      <c r="J357" s="655"/>
      <c r="K357" s="655"/>
      <c r="L357" s="655"/>
      <c r="M357" s="655"/>
      <c r="N357" s="1310"/>
      <c r="O357" s="655"/>
      <c r="P357" s="656"/>
      <c r="Q357" s="657"/>
      <c r="R357" s="704"/>
      <c r="S357" s="3180"/>
      <c r="U357" s="209" t="str">
        <f t="shared" si="14"/>
        <v>0</v>
      </c>
    </row>
    <row r="358" spans="7:21" ht="20.100000000000001" customHeight="1">
      <c r="G358" s="1047"/>
      <c r="H358" s="655"/>
      <c r="I358" s="655"/>
      <c r="J358" s="655"/>
      <c r="K358" s="655"/>
      <c r="L358" s="655"/>
      <c r="M358" s="655"/>
      <c r="N358" s="1310"/>
      <c r="O358" s="655"/>
      <c r="P358" s="656"/>
      <c r="Q358" s="657"/>
      <c r="R358" s="704"/>
      <c r="S358" s="3180"/>
      <c r="U358" s="209" t="str">
        <f t="shared" si="14"/>
        <v>0</v>
      </c>
    </row>
    <row r="359" spans="7:21" ht="20.100000000000001" customHeight="1">
      <c r="G359" s="1047"/>
      <c r="H359" s="655"/>
      <c r="I359" s="655"/>
      <c r="J359" s="655"/>
      <c r="K359" s="655"/>
      <c r="L359" s="655"/>
      <c r="M359" s="655"/>
      <c r="N359" s="1310"/>
      <c r="O359" s="655"/>
      <c r="P359" s="656"/>
      <c r="Q359" s="657"/>
      <c r="R359" s="704"/>
      <c r="S359" s="3180"/>
      <c r="U359" s="209" t="str">
        <f t="shared" si="14"/>
        <v>0</v>
      </c>
    </row>
    <row r="360" spans="7:21" ht="20.100000000000001" customHeight="1">
      <c r="G360" s="1047"/>
      <c r="H360" s="655"/>
      <c r="I360" s="655"/>
      <c r="J360" s="655"/>
      <c r="K360" s="655"/>
      <c r="L360" s="655"/>
      <c r="M360" s="655"/>
      <c r="N360" s="1310"/>
      <c r="O360" s="655"/>
      <c r="P360" s="656"/>
      <c r="Q360" s="657"/>
      <c r="R360" s="704"/>
      <c r="S360" s="3180"/>
      <c r="U360" s="209" t="str">
        <f t="shared" si="14"/>
        <v>0</v>
      </c>
    </row>
    <row r="361" spans="7:21" ht="20.100000000000001" customHeight="1">
      <c r="G361" s="1047"/>
      <c r="H361" s="655"/>
      <c r="I361" s="655"/>
      <c r="J361" s="655"/>
      <c r="K361" s="655"/>
      <c r="L361" s="655"/>
      <c r="M361" s="655"/>
      <c r="N361" s="1310"/>
      <c r="O361" s="655"/>
      <c r="P361" s="656"/>
      <c r="Q361" s="657"/>
      <c r="R361" s="704"/>
      <c r="S361" s="3180"/>
      <c r="U361" s="209" t="str">
        <f t="shared" si="14"/>
        <v>0</v>
      </c>
    </row>
    <row r="362" spans="7:21" ht="20.100000000000001" customHeight="1">
      <c r="G362" s="1047"/>
      <c r="H362" s="655"/>
      <c r="I362" s="655"/>
      <c r="J362" s="655"/>
      <c r="K362" s="655"/>
      <c r="L362" s="655"/>
      <c r="M362" s="655"/>
      <c r="N362" s="1310"/>
      <c r="O362" s="655"/>
      <c r="P362" s="656"/>
      <c r="Q362" s="657"/>
      <c r="R362" s="704"/>
      <c r="S362" s="3180"/>
      <c r="U362" s="209" t="str">
        <f t="shared" si="14"/>
        <v>0</v>
      </c>
    </row>
    <row r="363" spans="7:21" ht="20.100000000000001" customHeight="1">
      <c r="G363" s="1047"/>
      <c r="H363" s="655"/>
      <c r="I363" s="655"/>
      <c r="J363" s="655"/>
      <c r="K363" s="655"/>
      <c r="L363" s="655"/>
      <c r="M363" s="655"/>
      <c r="N363" s="1310"/>
      <c r="O363" s="655"/>
      <c r="P363" s="656"/>
      <c r="Q363" s="657"/>
      <c r="R363" s="704"/>
      <c r="S363" s="3180"/>
      <c r="U363" s="209" t="str">
        <f t="shared" si="14"/>
        <v>0</v>
      </c>
    </row>
    <row r="364" spans="7:21" ht="20.100000000000001" customHeight="1">
      <c r="G364" s="1047"/>
      <c r="H364" s="655"/>
      <c r="I364" s="655"/>
      <c r="J364" s="655"/>
      <c r="K364" s="655"/>
      <c r="L364" s="655"/>
      <c r="M364" s="655"/>
      <c r="N364" s="1310"/>
      <c r="O364" s="655"/>
      <c r="P364" s="656"/>
      <c r="Q364" s="657"/>
      <c r="R364" s="704"/>
      <c r="S364" s="3180"/>
      <c r="U364" s="209" t="str">
        <f t="shared" si="14"/>
        <v>0</v>
      </c>
    </row>
    <row r="365" spans="7:21" ht="20.100000000000001" customHeight="1">
      <c r="G365" s="1047"/>
      <c r="H365" s="655"/>
      <c r="I365" s="655"/>
      <c r="J365" s="655"/>
      <c r="K365" s="655"/>
      <c r="L365" s="655"/>
      <c r="M365" s="655"/>
      <c r="N365" s="1310"/>
      <c r="O365" s="655"/>
      <c r="P365" s="656"/>
      <c r="Q365" s="657"/>
      <c r="R365" s="704"/>
      <c r="S365" s="3180"/>
      <c r="U365" s="209" t="str">
        <f t="shared" si="14"/>
        <v>0</v>
      </c>
    </row>
    <row r="366" spans="7:21" ht="20.100000000000001" customHeight="1">
      <c r="G366" s="1047"/>
      <c r="H366" s="655"/>
      <c r="I366" s="655"/>
      <c r="J366" s="655"/>
      <c r="K366" s="655"/>
      <c r="L366" s="655"/>
      <c r="M366" s="655"/>
      <c r="N366" s="1310"/>
      <c r="O366" s="655"/>
      <c r="P366" s="656"/>
      <c r="Q366" s="657"/>
      <c r="R366" s="704"/>
      <c r="S366" s="3180"/>
      <c r="U366" s="209" t="str">
        <f t="shared" si="14"/>
        <v>0</v>
      </c>
    </row>
    <row r="367" spans="7:21" ht="20.100000000000001" customHeight="1">
      <c r="G367" s="1047"/>
      <c r="H367" s="655"/>
      <c r="I367" s="655"/>
      <c r="J367" s="655"/>
      <c r="K367" s="655"/>
      <c r="L367" s="655"/>
      <c r="M367" s="655"/>
      <c r="N367" s="1310"/>
      <c r="O367" s="655"/>
      <c r="P367" s="656"/>
      <c r="Q367" s="657"/>
      <c r="R367" s="704"/>
      <c r="S367" s="3180"/>
      <c r="U367" s="209" t="str">
        <f t="shared" si="14"/>
        <v>0</v>
      </c>
    </row>
    <row r="368" spans="7:21" ht="20.100000000000001" customHeight="1">
      <c r="G368" s="1047"/>
      <c r="H368" s="655"/>
      <c r="I368" s="655"/>
      <c r="J368" s="655"/>
      <c r="K368" s="655"/>
      <c r="L368" s="655"/>
      <c r="M368" s="655"/>
      <c r="N368" s="1310"/>
      <c r="O368" s="655"/>
      <c r="P368" s="656"/>
      <c r="Q368" s="657"/>
      <c r="R368" s="704"/>
      <c r="S368" s="3180"/>
      <c r="U368" s="210"/>
    </row>
    <row r="369" spans="7:21" ht="20.100000000000001" customHeight="1">
      <c r="G369" s="1047"/>
      <c r="H369" s="655"/>
      <c r="I369" s="655"/>
      <c r="J369" s="655"/>
      <c r="K369" s="655"/>
      <c r="L369" s="655"/>
      <c r="M369" s="655"/>
      <c r="N369" s="1310"/>
      <c r="O369" s="655"/>
      <c r="P369" s="656"/>
      <c r="Q369" s="657"/>
      <c r="R369" s="704"/>
      <c r="S369" s="3180"/>
      <c r="U369" s="210"/>
    </row>
    <row r="370" spans="7:21" ht="20.100000000000001" customHeight="1">
      <c r="G370" s="1047"/>
      <c r="H370" s="655"/>
      <c r="I370" s="655"/>
      <c r="J370" s="655"/>
      <c r="K370" s="655"/>
      <c r="L370" s="655"/>
      <c r="M370" s="655"/>
      <c r="N370" s="1310"/>
      <c r="O370" s="655"/>
      <c r="P370" s="656"/>
      <c r="Q370" s="657"/>
      <c r="R370" s="704"/>
      <c r="S370" s="3180"/>
    </row>
    <row r="371" spans="7:21" ht="20.100000000000001" customHeight="1">
      <c r="G371" s="1047"/>
      <c r="H371" s="655"/>
      <c r="I371" s="655"/>
      <c r="J371" s="655"/>
      <c r="K371" s="655"/>
      <c r="L371" s="655"/>
      <c r="M371" s="655"/>
      <c r="N371" s="1310"/>
      <c r="O371" s="655"/>
      <c r="P371" s="656"/>
      <c r="Q371" s="657"/>
      <c r="R371" s="704"/>
      <c r="S371" s="3180"/>
    </row>
    <row r="372" spans="7:21" ht="20.100000000000001" customHeight="1">
      <c r="G372" s="1047"/>
      <c r="H372" s="655"/>
      <c r="I372" s="655"/>
      <c r="J372" s="655"/>
      <c r="K372" s="655"/>
      <c r="L372" s="655"/>
      <c r="M372" s="655"/>
      <c r="N372" s="1310"/>
      <c r="O372" s="655"/>
      <c r="P372" s="656"/>
      <c r="Q372" s="657"/>
      <c r="R372" s="704"/>
      <c r="S372" s="3180"/>
    </row>
    <row r="373" spans="7:21" ht="20.100000000000001" customHeight="1">
      <c r="G373" s="1047"/>
      <c r="H373" s="655"/>
      <c r="I373" s="655"/>
      <c r="J373" s="655"/>
      <c r="K373" s="655"/>
      <c r="L373" s="655"/>
      <c r="M373" s="655"/>
      <c r="N373" s="1310"/>
      <c r="O373" s="655"/>
      <c r="P373" s="656"/>
      <c r="Q373" s="657"/>
      <c r="R373" s="704"/>
      <c r="S373" s="3180"/>
    </row>
    <row r="374" spans="7:21" ht="20.100000000000001" customHeight="1">
      <c r="G374" s="1047"/>
      <c r="H374" s="655"/>
      <c r="I374" s="655"/>
      <c r="J374" s="655"/>
      <c r="K374" s="655"/>
      <c r="L374" s="655"/>
      <c r="M374" s="655"/>
      <c r="N374" s="1310"/>
      <c r="O374" s="655"/>
      <c r="P374" s="656"/>
      <c r="Q374" s="657"/>
      <c r="R374" s="704"/>
      <c r="S374" s="3180"/>
    </row>
    <row r="375" spans="7:21" ht="20.100000000000001" customHeight="1">
      <c r="G375" s="1047"/>
      <c r="H375" s="655"/>
      <c r="I375" s="655"/>
      <c r="J375" s="655"/>
      <c r="K375" s="655"/>
      <c r="L375" s="655"/>
      <c r="M375" s="655"/>
      <c r="N375" s="1310"/>
      <c r="O375" s="655"/>
      <c r="P375" s="656"/>
      <c r="Q375" s="657"/>
      <c r="R375" s="704"/>
      <c r="S375" s="3180"/>
    </row>
    <row r="376" spans="7:21" ht="20.100000000000001" customHeight="1">
      <c r="G376" s="1047"/>
      <c r="H376" s="655"/>
      <c r="I376" s="655"/>
      <c r="J376" s="655"/>
      <c r="K376" s="655"/>
      <c r="L376" s="655"/>
      <c r="M376" s="655"/>
      <c r="N376" s="1310"/>
      <c r="O376" s="655"/>
      <c r="P376" s="656"/>
      <c r="Q376" s="657"/>
      <c r="R376" s="704"/>
      <c r="S376" s="3180"/>
    </row>
    <row r="377" spans="7:21" ht="20.100000000000001" customHeight="1">
      <c r="G377" s="1047"/>
      <c r="H377" s="655"/>
      <c r="I377" s="655"/>
      <c r="J377" s="655"/>
      <c r="K377" s="655"/>
      <c r="L377" s="655"/>
      <c r="M377" s="655"/>
      <c r="N377" s="1310"/>
      <c r="O377" s="655"/>
      <c r="P377" s="656"/>
      <c r="Q377" s="657"/>
      <c r="R377" s="704"/>
      <c r="S377" s="3180"/>
    </row>
    <row r="378" spans="7:21" ht="20.100000000000001" customHeight="1">
      <c r="G378" s="1047"/>
      <c r="H378" s="655"/>
      <c r="I378" s="655"/>
      <c r="J378" s="655"/>
      <c r="K378" s="655"/>
      <c r="L378" s="655"/>
      <c r="M378" s="655"/>
      <c r="N378" s="1310"/>
      <c r="O378" s="655"/>
      <c r="P378" s="656"/>
      <c r="Q378" s="657"/>
      <c r="R378" s="704"/>
      <c r="S378" s="3180"/>
    </row>
    <row r="379" spans="7:21" ht="20.100000000000001" customHeight="1">
      <c r="G379" s="1047"/>
      <c r="H379" s="655"/>
      <c r="I379" s="655"/>
      <c r="J379" s="655"/>
      <c r="K379" s="655"/>
      <c r="L379" s="655"/>
      <c r="M379" s="655"/>
      <c r="N379" s="1310"/>
      <c r="O379" s="655"/>
      <c r="P379" s="656"/>
      <c r="Q379" s="657"/>
      <c r="R379" s="704"/>
      <c r="S379" s="3180"/>
    </row>
    <row r="380" spans="7:21" ht="20.100000000000001" customHeight="1">
      <c r="G380" s="1047"/>
      <c r="H380" s="655"/>
      <c r="I380" s="655"/>
      <c r="J380" s="655"/>
      <c r="K380" s="655"/>
      <c r="L380" s="655"/>
      <c r="M380" s="655"/>
      <c r="N380" s="1310"/>
      <c r="O380" s="655"/>
      <c r="P380" s="656"/>
      <c r="Q380" s="657"/>
      <c r="R380" s="704"/>
      <c r="S380" s="3180"/>
    </row>
    <row r="381" spans="7:21" ht="20.100000000000001" customHeight="1">
      <c r="G381" s="1047"/>
      <c r="H381" s="655"/>
      <c r="I381" s="655"/>
      <c r="J381" s="655"/>
      <c r="K381" s="655"/>
      <c r="L381" s="655"/>
      <c r="M381" s="655"/>
      <c r="N381" s="1310"/>
      <c r="O381" s="655"/>
      <c r="P381" s="656"/>
      <c r="Q381" s="657"/>
      <c r="R381" s="704"/>
      <c r="S381" s="3180"/>
    </row>
    <row r="382" spans="7:21" ht="20.100000000000001" customHeight="1">
      <c r="G382" s="1047"/>
      <c r="H382" s="655"/>
      <c r="I382" s="655"/>
      <c r="J382" s="655"/>
      <c r="K382" s="655"/>
      <c r="L382" s="655"/>
      <c r="M382" s="655"/>
      <c r="N382" s="1310"/>
      <c r="O382" s="655"/>
      <c r="P382" s="656"/>
      <c r="Q382" s="657"/>
      <c r="R382" s="704"/>
      <c r="S382" s="3180"/>
    </row>
    <row r="383" spans="7:21" ht="20.100000000000001" customHeight="1">
      <c r="G383" s="1047"/>
      <c r="H383" s="655"/>
      <c r="I383" s="655"/>
      <c r="J383" s="655"/>
      <c r="K383" s="655"/>
      <c r="L383" s="655"/>
      <c r="M383" s="655"/>
      <c r="N383" s="1310"/>
      <c r="O383" s="655"/>
      <c r="P383" s="656"/>
      <c r="Q383" s="657"/>
      <c r="R383" s="704"/>
      <c r="S383" s="3180"/>
    </row>
    <row r="384" spans="7:21" ht="20.100000000000001" customHeight="1">
      <c r="G384" s="1047"/>
      <c r="H384" s="655"/>
      <c r="I384" s="655"/>
      <c r="J384" s="655"/>
      <c r="K384" s="655"/>
      <c r="L384" s="655"/>
      <c r="M384" s="655"/>
      <c r="N384" s="1310"/>
      <c r="O384" s="655"/>
      <c r="P384" s="656"/>
      <c r="Q384" s="657"/>
      <c r="R384" s="704"/>
      <c r="S384" s="3180"/>
    </row>
    <row r="385" spans="7:19" ht="20.100000000000001" customHeight="1">
      <c r="G385" s="1047"/>
      <c r="H385" s="655"/>
      <c r="I385" s="655"/>
      <c r="J385" s="655"/>
      <c r="K385" s="655"/>
      <c r="L385" s="655"/>
      <c r="M385" s="655"/>
      <c r="N385" s="1310"/>
      <c r="O385" s="655"/>
      <c r="P385" s="656"/>
      <c r="Q385" s="657"/>
      <c r="R385" s="704"/>
      <c r="S385" s="3180"/>
    </row>
    <row r="386" spans="7:19" ht="20.100000000000001" customHeight="1">
      <c r="G386" s="1047"/>
      <c r="H386" s="655"/>
      <c r="I386" s="655"/>
      <c r="J386" s="655"/>
      <c r="K386" s="655"/>
      <c r="L386" s="655"/>
      <c r="M386" s="655"/>
      <c r="N386" s="1310"/>
      <c r="O386" s="655"/>
      <c r="P386" s="656"/>
      <c r="Q386" s="657"/>
      <c r="R386" s="704"/>
      <c r="S386" s="3180"/>
    </row>
    <row r="387" spans="7:19" ht="20.100000000000001" customHeight="1">
      <c r="G387" s="1047"/>
      <c r="H387" s="655"/>
      <c r="I387" s="655"/>
      <c r="J387" s="655"/>
      <c r="K387" s="655"/>
      <c r="L387" s="655"/>
      <c r="M387" s="655"/>
      <c r="N387" s="1310"/>
      <c r="O387" s="655"/>
      <c r="P387" s="656"/>
      <c r="Q387" s="657"/>
      <c r="R387" s="704"/>
      <c r="S387" s="3180"/>
    </row>
    <row r="388" spans="7:19" ht="20.100000000000001" customHeight="1">
      <c r="G388" s="1047"/>
      <c r="H388" s="655"/>
      <c r="I388" s="655"/>
      <c r="J388" s="655"/>
      <c r="K388" s="655"/>
      <c r="L388" s="655"/>
      <c r="M388" s="655"/>
      <c r="N388" s="1310"/>
      <c r="O388" s="655"/>
      <c r="P388" s="656"/>
      <c r="Q388" s="657"/>
      <c r="R388" s="704"/>
      <c r="S388" s="3180"/>
    </row>
    <row r="389" spans="7:19" ht="20.100000000000001" customHeight="1">
      <c r="G389" s="1047"/>
      <c r="H389" s="655"/>
      <c r="I389" s="655"/>
      <c r="J389" s="655"/>
      <c r="K389" s="655"/>
      <c r="L389" s="655"/>
      <c r="M389" s="655"/>
      <c r="N389" s="1310"/>
      <c r="O389" s="655"/>
      <c r="P389" s="656"/>
      <c r="Q389" s="657"/>
      <c r="R389" s="704"/>
      <c r="S389" s="3180"/>
    </row>
    <row r="390" spans="7:19" ht="20.100000000000001" customHeight="1">
      <c r="G390" s="1047"/>
      <c r="H390" s="655"/>
      <c r="I390" s="655"/>
      <c r="J390" s="655"/>
      <c r="K390" s="655"/>
      <c r="L390" s="655"/>
      <c r="M390" s="655"/>
      <c r="N390" s="1310"/>
      <c r="O390" s="655"/>
      <c r="P390" s="656"/>
      <c r="Q390" s="657"/>
      <c r="R390" s="704"/>
      <c r="S390" s="3180"/>
    </row>
    <row r="391" spans="7:19" ht="20.100000000000001" customHeight="1">
      <c r="G391" s="1047"/>
      <c r="H391" s="655"/>
      <c r="I391" s="655"/>
      <c r="J391" s="655"/>
      <c r="K391" s="655"/>
      <c r="L391" s="655"/>
      <c r="M391" s="655"/>
      <c r="N391" s="1310"/>
      <c r="O391" s="655"/>
      <c r="P391" s="656"/>
      <c r="Q391" s="657"/>
      <c r="R391" s="704"/>
      <c r="S391" s="3180"/>
    </row>
    <row r="392" spans="7:19" ht="20.100000000000001" customHeight="1">
      <c r="G392" s="1047"/>
      <c r="H392" s="655"/>
      <c r="I392" s="655"/>
      <c r="J392" s="655"/>
      <c r="K392" s="655"/>
      <c r="L392" s="655"/>
      <c r="M392" s="655"/>
      <c r="N392" s="1310"/>
      <c r="O392" s="655"/>
      <c r="P392" s="656"/>
      <c r="Q392" s="657"/>
      <c r="R392" s="704"/>
      <c r="S392" s="3180"/>
    </row>
    <row r="393" spans="7:19" ht="20.100000000000001" customHeight="1">
      <c r="G393" s="1047"/>
      <c r="H393" s="655"/>
      <c r="I393" s="655"/>
      <c r="J393" s="655"/>
      <c r="K393" s="655"/>
      <c r="L393" s="655"/>
      <c r="M393" s="655"/>
      <c r="N393" s="1310"/>
      <c r="O393" s="655"/>
      <c r="P393" s="656"/>
      <c r="Q393" s="657"/>
      <c r="R393" s="704"/>
      <c r="S393" s="3180"/>
    </row>
    <row r="394" spans="7:19" ht="20.100000000000001" customHeight="1">
      <c r="G394" s="1047"/>
      <c r="H394" s="655"/>
      <c r="I394" s="655"/>
      <c r="J394" s="655"/>
      <c r="K394" s="655"/>
      <c r="L394" s="655"/>
      <c r="M394" s="655"/>
      <c r="N394" s="1310"/>
      <c r="O394" s="655"/>
      <c r="P394" s="656"/>
      <c r="Q394" s="657"/>
      <c r="R394" s="704"/>
      <c r="S394" s="3180"/>
    </row>
    <row r="395" spans="7:19" ht="20.100000000000001" customHeight="1">
      <c r="G395" s="1047"/>
      <c r="H395" s="655"/>
      <c r="I395" s="655"/>
      <c r="J395" s="655"/>
      <c r="K395" s="655"/>
      <c r="L395" s="655"/>
      <c r="M395" s="655"/>
      <c r="N395" s="1310"/>
      <c r="O395" s="655"/>
      <c r="P395" s="656"/>
      <c r="Q395" s="657"/>
      <c r="R395" s="704"/>
      <c r="S395" s="3180"/>
    </row>
    <row r="396" spans="7:19" ht="20.100000000000001" customHeight="1">
      <c r="G396" s="1047"/>
      <c r="H396" s="655"/>
      <c r="I396" s="655"/>
      <c r="J396" s="655"/>
      <c r="K396" s="655"/>
      <c r="L396" s="655"/>
      <c r="M396" s="655"/>
      <c r="N396" s="1310"/>
      <c r="O396" s="655"/>
      <c r="P396" s="656"/>
      <c r="Q396" s="657"/>
      <c r="R396" s="704"/>
      <c r="S396" s="3180"/>
    </row>
    <row r="397" spans="7:19" ht="20.100000000000001" customHeight="1">
      <c r="G397" s="1047"/>
      <c r="H397" s="655"/>
      <c r="I397" s="655"/>
      <c r="J397" s="655"/>
      <c r="K397" s="655"/>
      <c r="L397" s="655"/>
      <c r="M397" s="655"/>
      <c r="N397" s="1310"/>
      <c r="O397" s="655"/>
      <c r="P397" s="656"/>
      <c r="Q397" s="657"/>
      <c r="R397" s="704"/>
      <c r="S397" s="3180"/>
    </row>
    <row r="398" spans="7:19" ht="20.100000000000001" customHeight="1">
      <c r="G398" s="1047"/>
      <c r="H398" s="655"/>
      <c r="I398" s="655"/>
      <c r="J398" s="655"/>
      <c r="K398" s="655"/>
      <c r="L398" s="655"/>
      <c r="M398" s="655"/>
      <c r="N398" s="1310"/>
      <c r="O398" s="655"/>
      <c r="P398" s="656"/>
      <c r="Q398" s="657"/>
      <c r="R398" s="704"/>
      <c r="S398" s="3180"/>
    </row>
    <row r="399" spans="7:19" ht="20.100000000000001" customHeight="1">
      <c r="G399" s="1047"/>
      <c r="H399" s="655"/>
      <c r="I399" s="655"/>
      <c r="J399" s="655"/>
      <c r="K399" s="655"/>
      <c r="L399" s="655"/>
      <c r="M399" s="655"/>
      <c r="N399" s="1310"/>
      <c r="O399" s="655"/>
      <c r="P399" s="656"/>
      <c r="Q399" s="657"/>
      <c r="R399" s="704"/>
      <c r="S399" s="3180"/>
    </row>
    <row r="400" spans="7:19" ht="20.100000000000001" customHeight="1">
      <c r="G400" s="1047"/>
      <c r="H400" s="655"/>
      <c r="I400" s="655"/>
      <c r="J400" s="655"/>
      <c r="K400" s="655"/>
      <c r="L400" s="655"/>
      <c r="M400" s="655"/>
      <c r="N400" s="1310"/>
      <c r="O400" s="655"/>
      <c r="P400" s="656"/>
      <c r="Q400" s="657"/>
      <c r="R400" s="704"/>
      <c r="S400" s="3180"/>
    </row>
    <row r="401" spans="7:19" ht="20.100000000000001" customHeight="1">
      <c r="G401" s="1047"/>
      <c r="H401" s="655"/>
      <c r="I401" s="655"/>
      <c r="J401" s="655"/>
      <c r="K401" s="655"/>
      <c r="L401" s="655"/>
      <c r="M401" s="655"/>
      <c r="N401" s="1310"/>
      <c r="O401" s="655"/>
      <c r="P401" s="656"/>
      <c r="Q401" s="657"/>
      <c r="R401" s="704"/>
      <c r="S401" s="3180"/>
    </row>
    <row r="402" spans="7:19" ht="20.100000000000001" customHeight="1">
      <c r="G402" s="1047"/>
      <c r="H402" s="655"/>
      <c r="I402" s="655"/>
      <c r="J402" s="655"/>
      <c r="K402" s="655"/>
      <c r="L402" s="655"/>
      <c r="M402" s="655"/>
      <c r="N402" s="1310"/>
      <c r="O402" s="655"/>
      <c r="P402" s="656"/>
      <c r="Q402" s="657"/>
      <c r="R402" s="704"/>
      <c r="S402" s="3180"/>
    </row>
    <row r="403" spans="7:19" ht="20.100000000000001" customHeight="1">
      <c r="G403" s="1047"/>
      <c r="H403" s="655"/>
      <c r="I403" s="655"/>
      <c r="J403" s="655"/>
      <c r="K403" s="655"/>
      <c r="L403" s="655"/>
      <c r="M403" s="655"/>
      <c r="N403" s="1310"/>
      <c r="O403" s="655"/>
      <c r="P403" s="656"/>
      <c r="Q403" s="657"/>
      <c r="R403" s="704"/>
      <c r="S403" s="3180"/>
    </row>
    <row r="404" spans="7:19" ht="20.100000000000001" customHeight="1">
      <c r="G404" s="1047"/>
      <c r="H404" s="655"/>
      <c r="I404" s="655"/>
      <c r="J404" s="655"/>
      <c r="K404" s="655"/>
      <c r="L404" s="655"/>
      <c r="M404" s="655"/>
      <c r="N404" s="1310"/>
      <c r="O404" s="655"/>
      <c r="P404" s="656"/>
      <c r="Q404" s="657"/>
      <c r="R404" s="704"/>
      <c r="S404" s="3180"/>
    </row>
    <row r="405" spans="7:19" ht="20.100000000000001" customHeight="1">
      <c r="G405" s="1047"/>
      <c r="H405" s="655"/>
      <c r="I405" s="655"/>
      <c r="J405" s="655"/>
      <c r="K405" s="655"/>
      <c r="L405" s="655"/>
      <c r="M405" s="655"/>
      <c r="N405" s="1310"/>
      <c r="O405" s="655"/>
      <c r="P405" s="656"/>
      <c r="Q405" s="657"/>
      <c r="R405" s="704"/>
      <c r="S405" s="3180"/>
    </row>
    <row r="406" spans="7:19" ht="20.100000000000001" customHeight="1">
      <c r="G406" s="1047"/>
      <c r="H406" s="655"/>
      <c r="I406" s="655"/>
      <c r="J406" s="655"/>
      <c r="K406" s="655"/>
      <c r="L406" s="655"/>
      <c r="M406" s="655"/>
      <c r="N406" s="1310"/>
      <c r="O406" s="655"/>
      <c r="P406" s="656"/>
      <c r="Q406" s="657"/>
      <c r="R406" s="704"/>
      <c r="S406" s="3180"/>
    </row>
    <row r="407" spans="7:19" ht="20.100000000000001" customHeight="1">
      <c r="G407" s="1047"/>
      <c r="H407" s="655"/>
      <c r="I407" s="655"/>
      <c r="J407" s="655"/>
      <c r="K407" s="655"/>
      <c r="L407" s="655"/>
      <c r="M407" s="655"/>
      <c r="N407" s="1310"/>
      <c r="O407" s="655"/>
      <c r="P407" s="656"/>
      <c r="Q407" s="657"/>
      <c r="R407" s="704"/>
      <c r="S407" s="3180"/>
    </row>
    <row r="408" spans="7:19" ht="20.100000000000001" customHeight="1">
      <c r="G408" s="1047"/>
      <c r="H408" s="655"/>
      <c r="I408" s="655"/>
      <c r="J408" s="655"/>
      <c r="K408" s="655"/>
      <c r="L408" s="655"/>
      <c r="M408" s="655"/>
      <c r="N408" s="1310"/>
      <c r="O408" s="655"/>
      <c r="P408" s="656"/>
      <c r="Q408" s="657"/>
      <c r="R408" s="704"/>
      <c r="S408" s="3180"/>
    </row>
    <row r="409" spans="7:19" ht="20.100000000000001" customHeight="1">
      <c r="G409" s="1047"/>
      <c r="H409" s="655"/>
      <c r="I409" s="655"/>
      <c r="J409" s="655"/>
      <c r="K409" s="655"/>
      <c r="L409" s="655"/>
      <c r="M409" s="655"/>
      <c r="N409" s="1310"/>
      <c r="O409" s="655"/>
      <c r="P409" s="656"/>
      <c r="Q409" s="657"/>
      <c r="R409" s="704"/>
      <c r="S409" s="3180"/>
    </row>
    <row r="410" spans="7:19" ht="20.100000000000001" customHeight="1">
      <c r="G410" s="1047"/>
      <c r="H410" s="655"/>
      <c r="I410" s="655"/>
      <c r="J410" s="655"/>
      <c r="K410" s="655"/>
      <c r="L410" s="655"/>
      <c r="M410" s="655"/>
      <c r="N410" s="1310"/>
      <c r="O410" s="655"/>
      <c r="P410" s="656"/>
      <c r="Q410" s="657"/>
      <c r="R410" s="704"/>
      <c r="S410" s="3180"/>
    </row>
    <row r="411" spans="7:19" ht="20.100000000000001" customHeight="1">
      <c r="G411" s="1047"/>
      <c r="H411" s="655"/>
      <c r="I411" s="655"/>
      <c r="J411" s="655"/>
      <c r="K411" s="655"/>
      <c r="L411" s="655"/>
      <c r="M411" s="655"/>
      <c r="N411" s="1310"/>
      <c r="O411" s="655"/>
      <c r="P411" s="656"/>
      <c r="Q411" s="657"/>
      <c r="R411" s="704"/>
      <c r="S411" s="3180"/>
    </row>
    <row r="412" spans="7:19" ht="20.100000000000001" customHeight="1">
      <c r="G412" s="1047"/>
      <c r="H412" s="655"/>
      <c r="I412" s="655"/>
      <c r="J412" s="655"/>
      <c r="K412" s="655"/>
      <c r="L412" s="655"/>
      <c r="M412" s="655"/>
      <c r="N412" s="1310"/>
      <c r="O412" s="655"/>
      <c r="P412" s="656"/>
      <c r="Q412" s="657"/>
      <c r="R412" s="704"/>
      <c r="S412" s="3180"/>
    </row>
    <row r="413" spans="7:19" ht="20.100000000000001" customHeight="1">
      <c r="G413" s="1047"/>
      <c r="H413" s="655"/>
      <c r="I413" s="655"/>
      <c r="J413" s="655"/>
      <c r="K413" s="655"/>
      <c r="L413" s="655"/>
      <c r="M413" s="655"/>
      <c r="N413" s="1310"/>
      <c r="O413" s="655"/>
      <c r="P413" s="656"/>
      <c r="Q413" s="657"/>
      <c r="R413" s="704"/>
      <c r="S413" s="3180"/>
    </row>
    <row r="414" spans="7:19" ht="20.100000000000001" customHeight="1">
      <c r="G414" s="1047"/>
      <c r="H414" s="655"/>
      <c r="I414" s="655"/>
      <c r="J414" s="655"/>
      <c r="K414" s="655"/>
      <c r="L414" s="655"/>
      <c r="M414" s="655"/>
      <c r="N414" s="1310"/>
      <c r="O414" s="655"/>
      <c r="P414" s="656"/>
      <c r="Q414" s="657"/>
      <c r="R414" s="704"/>
      <c r="S414" s="3180"/>
    </row>
    <row r="415" spans="7:19" ht="20.100000000000001" customHeight="1">
      <c r="G415" s="1047"/>
      <c r="H415" s="655"/>
      <c r="I415" s="655"/>
      <c r="J415" s="655"/>
      <c r="K415" s="655"/>
      <c r="L415" s="655"/>
      <c r="M415" s="655"/>
      <c r="N415" s="1310"/>
      <c r="O415" s="655"/>
      <c r="P415" s="656"/>
      <c r="Q415" s="657"/>
      <c r="R415" s="704"/>
      <c r="S415" s="3180"/>
    </row>
    <row r="416" spans="7:19" ht="20.100000000000001" customHeight="1">
      <c r="G416" s="1047"/>
      <c r="H416" s="655"/>
      <c r="I416" s="655"/>
      <c r="J416" s="655"/>
      <c r="K416" s="655"/>
      <c r="L416" s="655"/>
      <c r="M416" s="655"/>
      <c r="N416" s="1310"/>
      <c r="O416" s="655"/>
      <c r="P416" s="656"/>
      <c r="Q416" s="657"/>
      <c r="R416" s="704"/>
      <c r="S416" s="3180"/>
    </row>
    <row r="417" spans="7:19" ht="20.100000000000001" customHeight="1">
      <c r="G417" s="1047"/>
      <c r="H417" s="655"/>
      <c r="I417" s="655"/>
      <c r="J417" s="655"/>
      <c r="K417" s="655"/>
      <c r="L417" s="655"/>
      <c r="M417" s="655"/>
      <c r="N417" s="1310"/>
      <c r="O417" s="655"/>
      <c r="P417" s="656"/>
      <c r="Q417" s="657"/>
      <c r="R417" s="704"/>
      <c r="S417" s="3180"/>
    </row>
    <row r="418" spans="7:19" ht="20.100000000000001" customHeight="1">
      <c r="G418" s="1047"/>
      <c r="H418" s="655"/>
      <c r="I418" s="655"/>
      <c r="J418" s="655"/>
      <c r="K418" s="655"/>
      <c r="L418" s="655"/>
      <c r="M418" s="655"/>
      <c r="N418" s="1310"/>
      <c r="O418" s="655"/>
      <c r="P418" s="656"/>
      <c r="Q418" s="657"/>
      <c r="R418" s="704"/>
      <c r="S418" s="3180"/>
    </row>
    <row r="419" spans="7:19" ht="20.100000000000001" customHeight="1">
      <c r="G419" s="1047"/>
      <c r="H419" s="655"/>
      <c r="I419" s="655"/>
      <c r="J419" s="655"/>
      <c r="K419" s="655"/>
      <c r="L419" s="655"/>
      <c r="M419" s="655"/>
      <c r="N419" s="1310"/>
      <c r="O419" s="655"/>
      <c r="P419" s="656"/>
      <c r="Q419" s="657"/>
      <c r="R419" s="704"/>
      <c r="S419" s="3180"/>
    </row>
    <row r="420" spans="7:19" ht="20.100000000000001" customHeight="1">
      <c r="G420" s="1047"/>
      <c r="H420" s="655"/>
      <c r="I420" s="655"/>
      <c r="J420" s="655"/>
      <c r="K420" s="655"/>
      <c r="L420" s="655"/>
      <c r="M420" s="655"/>
      <c r="N420" s="1310"/>
      <c r="O420" s="655"/>
      <c r="P420" s="656"/>
      <c r="Q420" s="657"/>
      <c r="R420" s="704"/>
      <c r="S420" s="3180"/>
    </row>
    <row r="421" spans="7:19" ht="20.100000000000001" customHeight="1">
      <c r="G421" s="1047"/>
      <c r="H421" s="655"/>
      <c r="I421" s="655"/>
      <c r="J421" s="655"/>
      <c r="K421" s="655"/>
      <c r="L421" s="655"/>
      <c r="M421" s="655"/>
      <c r="N421" s="1310"/>
      <c r="O421" s="655"/>
      <c r="P421" s="656"/>
      <c r="Q421" s="657"/>
      <c r="R421" s="704"/>
      <c r="S421" s="3180"/>
    </row>
    <row r="422" spans="7:19" ht="20.100000000000001" customHeight="1">
      <c r="G422" s="1047"/>
      <c r="H422" s="655"/>
      <c r="I422" s="655"/>
      <c r="J422" s="655"/>
      <c r="K422" s="655"/>
      <c r="L422" s="655"/>
      <c r="M422" s="655"/>
      <c r="N422" s="1310"/>
      <c r="O422" s="655"/>
      <c r="P422" s="656"/>
      <c r="Q422" s="657"/>
      <c r="R422" s="704"/>
      <c r="S422" s="3180"/>
    </row>
    <row r="423" spans="7:19" ht="20.100000000000001" customHeight="1">
      <c r="G423" s="1047"/>
      <c r="H423" s="655"/>
      <c r="I423" s="655"/>
      <c r="J423" s="655"/>
      <c r="K423" s="655"/>
      <c r="L423" s="655"/>
      <c r="M423" s="655"/>
      <c r="N423" s="1310"/>
      <c r="O423" s="655"/>
      <c r="P423" s="656"/>
      <c r="Q423" s="657"/>
      <c r="R423" s="704"/>
      <c r="S423" s="3180"/>
    </row>
    <row r="424" spans="7:19" ht="20.100000000000001" customHeight="1">
      <c r="G424" s="1047"/>
      <c r="H424" s="655"/>
      <c r="I424" s="655"/>
      <c r="J424" s="655"/>
      <c r="K424" s="655"/>
      <c r="L424" s="655"/>
      <c r="M424" s="655"/>
      <c r="N424" s="1310"/>
      <c r="O424" s="655"/>
      <c r="P424" s="656"/>
      <c r="Q424" s="657"/>
      <c r="R424" s="704"/>
      <c r="S424" s="3180"/>
    </row>
    <row r="425" spans="7:19" ht="20.100000000000001" customHeight="1">
      <c r="G425" s="1047"/>
      <c r="H425" s="655"/>
      <c r="I425" s="655"/>
      <c r="J425" s="655"/>
      <c r="K425" s="655"/>
      <c r="L425" s="655"/>
      <c r="M425" s="655"/>
      <c r="N425" s="1310"/>
      <c r="O425" s="655"/>
      <c r="P425" s="656"/>
      <c r="Q425" s="657"/>
      <c r="R425" s="704"/>
      <c r="S425" s="3180"/>
    </row>
    <row r="426" spans="7:19" ht="20.100000000000001" customHeight="1">
      <c r="G426" s="1047"/>
      <c r="H426" s="655"/>
      <c r="I426" s="655"/>
      <c r="J426" s="655"/>
      <c r="K426" s="655"/>
      <c r="L426" s="655"/>
      <c r="M426" s="655"/>
      <c r="N426" s="1310"/>
      <c r="O426" s="655"/>
      <c r="P426" s="656"/>
      <c r="Q426" s="657"/>
      <c r="R426" s="704"/>
      <c r="S426" s="3180"/>
    </row>
    <row r="427" spans="7:19" ht="20.100000000000001" customHeight="1">
      <c r="G427" s="1047"/>
      <c r="H427" s="655"/>
      <c r="I427" s="655"/>
      <c r="J427" s="655"/>
      <c r="K427" s="655"/>
      <c r="L427" s="655"/>
      <c r="M427" s="655"/>
      <c r="N427" s="1310"/>
      <c r="O427" s="655"/>
      <c r="P427" s="656"/>
      <c r="Q427" s="657"/>
      <c r="R427" s="704"/>
      <c r="S427" s="3180"/>
    </row>
    <row r="428" spans="7:19" ht="20.100000000000001" customHeight="1">
      <c r="G428" s="1047"/>
      <c r="H428" s="655"/>
      <c r="I428" s="655"/>
      <c r="J428" s="655"/>
      <c r="K428" s="655"/>
      <c r="L428" s="655"/>
      <c r="M428" s="655"/>
      <c r="N428" s="1310"/>
      <c r="O428" s="655"/>
      <c r="P428" s="656"/>
      <c r="Q428" s="657"/>
      <c r="R428" s="704"/>
      <c r="S428" s="3180"/>
    </row>
    <row r="429" spans="7:19" ht="20.100000000000001" customHeight="1">
      <c r="G429" s="1047"/>
      <c r="H429" s="655"/>
      <c r="I429" s="655"/>
      <c r="J429" s="655"/>
      <c r="K429" s="655"/>
      <c r="L429" s="655"/>
      <c r="M429" s="655"/>
      <c r="N429" s="1310"/>
      <c r="O429" s="655"/>
      <c r="P429" s="656"/>
      <c r="Q429" s="657"/>
      <c r="R429" s="704"/>
      <c r="S429" s="3180"/>
    </row>
    <row r="430" spans="7:19" ht="20.100000000000001" customHeight="1">
      <c r="G430" s="1047"/>
      <c r="H430" s="655"/>
      <c r="I430" s="655"/>
      <c r="J430" s="655"/>
      <c r="K430" s="655"/>
      <c r="L430" s="655"/>
      <c r="M430" s="655"/>
      <c r="N430" s="1310"/>
      <c r="O430" s="655"/>
      <c r="P430" s="656"/>
      <c r="Q430" s="657"/>
      <c r="R430" s="704"/>
      <c r="S430" s="3180"/>
    </row>
    <row r="431" spans="7:19" ht="20.100000000000001" customHeight="1">
      <c r="G431" s="1047"/>
      <c r="H431" s="655"/>
      <c r="I431" s="655"/>
      <c r="J431" s="655"/>
      <c r="K431" s="655"/>
      <c r="L431" s="655"/>
      <c r="M431" s="655"/>
      <c r="N431" s="1310"/>
      <c r="O431" s="655"/>
      <c r="P431" s="656"/>
      <c r="Q431" s="657"/>
      <c r="R431" s="704"/>
      <c r="S431" s="3180"/>
    </row>
    <row r="432" spans="7:19" ht="20.100000000000001" customHeight="1">
      <c r="G432" s="1047"/>
      <c r="H432" s="655"/>
      <c r="I432" s="655"/>
      <c r="J432" s="655"/>
      <c r="K432" s="655"/>
      <c r="L432" s="655"/>
      <c r="M432" s="655"/>
      <c r="N432" s="1310"/>
      <c r="O432" s="655"/>
      <c r="P432" s="656"/>
      <c r="Q432" s="657"/>
      <c r="R432" s="704"/>
      <c r="S432" s="3180"/>
    </row>
    <row r="433" spans="7:19" ht="20.100000000000001" customHeight="1">
      <c r="G433" s="1047"/>
      <c r="H433" s="655"/>
      <c r="I433" s="655"/>
      <c r="J433" s="655"/>
      <c r="K433" s="655"/>
      <c r="L433" s="655"/>
      <c r="M433" s="655"/>
      <c r="N433" s="1310"/>
      <c r="O433" s="655"/>
      <c r="P433" s="656"/>
      <c r="Q433" s="657"/>
      <c r="R433" s="704"/>
      <c r="S433" s="3180"/>
    </row>
    <row r="434" spans="7:19" ht="20.100000000000001" customHeight="1">
      <c r="G434" s="1047"/>
      <c r="H434" s="655"/>
      <c r="I434" s="655"/>
      <c r="J434" s="655"/>
      <c r="K434" s="655"/>
      <c r="L434" s="655"/>
      <c r="M434" s="655"/>
      <c r="N434" s="1310"/>
      <c r="O434" s="655"/>
      <c r="P434" s="656"/>
      <c r="Q434" s="657"/>
      <c r="R434" s="704"/>
      <c r="S434" s="3180"/>
    </row>
    <row r="435" spans="7:19" ht="20.100000000000001" customHeight="1">
      <c r="G435" s="1047"/>
      <c r="H435" s="655"/>
      <c r="I435" s="655"/>
      <c r="J435" s="655"/>
      <c r="K435" s="655"/>
      <c r="L435" s="655"/>
      <c r="M435" s="655"/>
      <c r="N435" s="1310"/>
      <c r="O435" s="655"/>
      <c r="P435" s="656"/>
      <c r="Q435" s="657"/>
      <c r="R435" s="704"/>
      <c r="S435" s="3180"/>
    </row>
    <row r="436" spans="7:19" ht="20.100000000000001" customHeight="1">
      <c r="G436" s="1047"/>
      <c r="H436" s="655"/>
      <c r="I436" s="655"/>
      <c r="J436" s="655"/>
      <c r="K436" s="655"/>
      <c r="L436" s="655"/>
      <c r="M436" s="655"/>
      <c r="N436" s="1310"/>
      <c r="O436" s="655"/>
      <c r="P436" s="656"/>
      <c r="Q436" s="657"/>
      <c r="R436" s="704"/>
      <c r="S436" s="3180"/>
    </row>
    <row r="437" spans="7:19" ht="20.100000000000001" customHeight="1">
      <c r="G437" s="1047"/>
      <c r="H437" s="655"/>
      <c r="I437" s="655"/>
      <c r="J437" s="655"/>
      <c r="K437" s="655"/>
      <c r="L437" s="655"/>
      <c r="M437" s="655"/>
      <c r="N437" s="1310"/>
      <c r="O437" s="655"/>
      <c r="P437" s="656"/>
      <c r="Q437" s="657"/>
      <c r="R437" s="704"/>
      <c r="S437" s="3180"/>
    </row>
    <row r="438" spans="7:19" ht="20.100000000000001" customHeight="1">
      <c r="G438" s="1047"/>
      <c r="H438" s="655"/>
      <c r="I438" s="655"/>
      <c r="J438" s="655"/>
      <c r="K438" s="655"/>
      <c r="L438" s="655"/>
      <c r="M438" s="655"/>
      <c r="N438" s="1310"/>
      <c r="O438" s="655"/>
      <c r="P438" s="656"/>
      <c r="Q438" s="657"/>
      <c r="R438" s="704"/>
      <c r="S438" s="3180"/>
    </row>
    <row r="439" spans="7:19" ht="20.100000000000001" customHeight="1">
      <c r="G439" s="1047"/>
      <c r="H439" s="655"/>
      <c r="I439" s="655"/>
      <c r="J439" s="655"/>
      <c r="K439" s="655"/>
      <c r="L439" s="655"/>
      <c r="M439" s="655"/>
      <c r="N439" s="1310"/>
      <c r="O439" s="655"/>
      <c r="P439" s="656"/>
      <c r="Q439" s="657"/>
      <c r="R439" s="704"/>
      <c r="S439" s="3180"/>
    </row>
    <row r="440" spans="7:19" ht="20.100000000000001" customHeight="1">
      <c r="G440" s="1047"/>
      <c r="H440" s="655"/>
      <c r="I440" s="655"/>
      <c r="J440" s="655"/>
      <c r="K440" s="655"/>
      <c r="L440" s="655"/>
      <c r="M440" s="655"/>
      <c r="N440" s="1310"/>
      <c r="O440" s="655"/>
      <c r="P440" s="656"/>
      <c r="Q440" s="657"/>
      <c r="R440" s="704"/>
      <c r="S440" s="3180"/>
    </row>
    <row r="441" spans="7:19" ht="20.100000000000001" customHeight="1">
      <c r="G441" s="1047"/>
      <c r="H441" s="655"/>
      <c r="I441" s="655"/>
      <c r="J441" s="655"/>
      <c r="K441" s="655"/>
      <c r="L441" s="655"/>
      <c r="M441" s="655"/>
      <c r="N441" s="1310"/>
      <c r="O441" s="655"/>
      <c r="P441" s="656"/>
      <c r="Q441" s="657"/>
      <c r="R441" s="704"/>
      <c r="S441" s="3180"/>
    </row>
    <row r="442" spans="7:19" ht="20.100000000000001" customHeight="1">
      <c r="G442" s="1047"/>
      <c r="H442" s="655"/>
      <c r="I442" s="655"/>
      <c r="J442" s="655"/>
      <c r="K442" s="655"/>
      <c r="L442" s="655"/>
      <c r="M442" s="655"/>
      <c r="N442" s="1310"/>
      <c r="O442" s="655"/>
      <c r="P442" s="656"/>
      <c r="Q442" s="657"/>
      <c r="R442" s="704"/>
      <c r="S442" s="3180"/>
    </row>
    <row r="443" spans="7:19" ht="20.100000000000001" customHeight="1">
      <c r="G443" s="1047"/>
      <c r="H443" s="655"/>
      <c r="I443" s="655"/>
      <c r="J443" s="655"/>
      <c r="K443" s="655"/>
      <c r="L443" s="655"/>
      <c r="M443" s="655"/>
      <c r="N443" s="1310"/>
      <c r="O443" s="655"/>
      <c r="P443" s="656"/>
      <c r="Q443" s="657"/>
      <c r="R443" s="704"/>
      <c r="S443" s="3180"/>
    </row>
    <row r="444" spans="7:19" ht="20.100000000000001" customHeight="1">
      <c r="G444" s="1047"/>
      <c r="H444" s="655"/>
      <c r="I444" s="655"/>
      <c r="J444" s="655"/>
      <c r="K444" s="655"/>
      <c r="L444" s="655"/>
      <c r="M444" s="655"/>
      <c r="N444" s="1310"/>
      <c r="O444" s="655"/>
      <c r="P444" s="656"/>
      <c r="Q444" s="657"/>
      <c r="R444" s="704"/>
      <c r="S444" s="3180"/>
    </row>
    <row r="445" spans="7:19" ht="20.100000000000001" customHeight="1">
      <c r="G445" s="1047"/>
      <c r="H445" s="655"/>
      <c r="I445" s="655"/>
      <c r="J445" s="655"/>
      <c r="K445" s="655"/>
      <c r="L445" s="655"/>
      <c r="M445" s="655"/>
      <c r="N445" s="1310"/>
      <c r="O445" s="655"/>
      <c r="P445" s="656"/>
      <c r="Q445" s="657"/>
      <c r="R445" s="704"/>
      <c r="S445" s="3180"/>
    </row>
    <row r="446" spans="7:19" ht="20.100000000000001" customHeight="1">
      <c r="G446" s="1047"/>
      <c r="H446" s="655"/>
      <c r="I446" s="655"/>
      <c r="J446" s="655"/>
      <c r="K446" s="655"/>
      <c r="L446" s="655"/>
      <c r="M446" s="655"/>
      <c r="N446" s="1310"/>
      <c r="O446" s="655"/>
      <c r="P446" s="656"/>
      <c r="Q446" s="657"/>
      <c r="R446" s="704"/>
      <c r="S446" s="3180"/>
    </row>
    <row r="447" spans="7:19" ht="20.100000000000001" customHeight="1">
      <c r="G447" s="1047"/>
      <c r="H447" s="655"/>
      <c r="I447" s="655"/>
      <c r="J447" s="655"/>
      <c r="K447" s="655"/>
      <c r="L447" s="655"/>
      <c r="M447" s="655"/>
      <c r="N447" s="1310"/>
      <c r="O447" s="655"/>
      <c r="P447" s="656"/>
      <c r="Q447" s="657"/>
      <c r="R447" s="704"/>
      <c r="S447" s="3180"/>
    </row>
    <row r="448" spans="7:19" ht="20.100000000000001" customHeight="1">
      <c r="G448" s="1047"/>
      <c r="H448" s="655"/>
      <c r="I448" s="655"/>
      <c r="J448" s="655"/>
      <c r="K448" s="655"/>
      <c r="L448" s="655"/>
      <c r="M448" s="655"/>
      <c r="N448" s="1310"/>
      <c r="O448" s="655"/>
      <c r="P448" s="656"/>
      <c r="Q448" s="657"/>
      <c r="R448" s="704"/>
      <c r="S448" s="3180"/>
    </row>
    <row r="449" spans="7:19" ht="20.100000000000001" customHeight="1">
      <c r="G449" s="1047"/>
      <c r="H449" s="655"/>
      <c r="I449" s="655"/>
      <c r="J449" s="655"/>
      <c r="K449" s="655"/>
      <c r="L449" s="655"/>
      <c r="M449" s="655"/>
      <c r="N449" s="1310"/>
      <c r="O449" s="655"/>
      <c r="P449" s="656"/>
      <c r="Q449" s="657"/>
      <c r="R449" s="704"/>
      <c r="S449" s="3180"/>
    </row>
    <row r="450" spans="7:19" ht="20.100000000000001" customHeight="1">
      <c r="G450" s="1047"/>
      <c r="H450" s="655"/>
      <c r="I450" s="655"/>
      <c r="J450" s="655"/>
      <c r="K450" s="655"/>
      <c r="L450" s="655"/>
      <c r="M450" s="655"/>
      <c r="N450" s="1310"/>
      <c r="O450" s="655"/>
      <c r="P450" s="656"/>
      <c r="Q450" s="657"/>
      <c r="R450" s="704"/>
      <c r="S450" s="3180"/>
    </row>
    <row r="451" spans="7:19" ht="20.100000000000001" customHeight="1">
      <c r="G451" s="1047"/>
      <c r="H451" s="655"/>
      <c r="I451" s="655"/>
      <c r="J451" s="655"/>
      <c r="K451" s="655"/>
      <c r="L451" s="655"/>
      <c r="M451" s="655"/>
      <c r="N451" s="1310"/>
      <c r="O451" s="655"/>
      <c r="P451" s="656"/>
      <c r="Q451" s="657"/>
      <c r="R451" s="704"/>
      <c r="S451" s="3180"/>
    </row>
    <row r="452" spans="7:19" ht="20.100000000000001" customHeight="1">
      <c r="G452" s="1047"/>
      <c r="H452" s="655"/>
      <c r="I452" s="655"/>
      <c r="J452" s="655"/>
      <c r="K452" s="655"/>
      <c r="L452" s="655"/>
      <c r="M452" s="655"/>
      <c r="N452" s="1310"/>
      <c r="O452" s="655"/>
      <c r="P452" s="656"/>
      <c r="Q452" s="657"/>
      <c r="R452" s="704"/>
      <c r="S452" s="3180"/>
    </row>
    <row r="453" spans="7:19" ht="20.100000000000001" customHeight="1">
      <c r="G453" s="1047"/>
      <c r="H453" s="655"/>
      <c r="I453" s="655"/>
      <c r="J453" s="655"/>
      <c r="K453" s="655"/>
      <c r="L453" s="655"/>
      <c r="M453" s="655"/>
      <c r="N453" s="1310"/>
      <c r="O453" s="655"/>
      <c r="P453" s="656"/>
      <c r="Q453" s="657"/>
      <c r="R453" s="704"/>
      <c r="S453" s="3180"/>
    </row>
    <row r="454" spans="7:19" ht="20.100000000000001" customHeight="1">
      <c r="G454" s="1047"/>
      <c r="H454" s="655"/>
      <c r="I454" s="655"/>
      <c r="J454" s="655"/>
      <c r="K454" s="655"/>
      <c r="L454" s="655"/>
      <c r="M454" s="655"/>
      <c r="N454" s="1310"/>
      <c r="O454" s="655"/>
      <c r="P454" s="656"/>
      <c r="Q454" s="657"/>
      <c r="R454" s="704"/>
      <c r="S454" s="3180"/>
    </row>
    <row r="455" spans="7:19" ht="20.100000000000001" customHeight="1">
      <c r="G455" s="1047"/>
      <c r="H455" s="655"/>
      <c r="I455" s="655"/>
      <c r="J455" s="655"/>
      <c r="K455" s="655"/>
      <c r="L455" s="655"/>
      <c r="M455" s="655"/>
      <c r="N455" s="1310"/>
      <c r="O455" s="655"/>
      <c r="P455" s="656"/>
      <c r="Q455" s="657"/>
      <c r="R455" s="704"/>
      <c r="S455" s="3180"/>
    </row>
    <row r="456" spans="7:19" ht="20.100000000000001" customHeight="1">
      <c r="G456" s="1047"/>
      <c r="H456" s="655"/>
      <c r="I456" s="655"/>
      <c r="J456" s="655"/>
      <c r="K456" s="655"/>
      <c r="L456" s="655"/>
      <c r="M456" s="655"/>
      <c r="N456" s="1310"/>
      <c r="O456" s="655"/>
      <c r="P456" s="656"/>
      <c r="Q456" s="657"/>
      <c r="R456" s="704"/>
      <c r="S456" s="3180"/>
    </row>
    <row r="457" spans="7:19" ht="20.100000000000001" customHeight="1">
      <c r="G457" s="1047"/>
      <c r="H457" s="655"/>
      <c r="I457" s="655"/>
      <c r="J457" s="655"/>
      <c r="K457" s="655"/>
      <c r="L457" s="655"/>
      <c r="M457" s="655"/>
      <c r="N457" s="1310"/>
      <c r="O457" s="655"/>
      <c r="P457" s="656"/>
      <c r="Q457" s="657"/>
      <c r="R457" s="704"/>
      <c r="S457" s="3180"/>
    </row>
    <row r="458" spans="7:19" ht="20.100000000000001" customHeight="1">
      <c r="G458" s="1047"/>
      <c r="H458" s="655"/>
      <c r="I458" s="655"/>
      <c r="J458" s="655"/>
      <c r="K458" s="655"/>
      <c r="L458" s="655"/>
      <c r="M458" s="655"/>
      <c r="N458" s="1310"/>
      <c r="O458" s="655"/>
      <c r="P458" s="656"/>
      <c r="Q458" s="657"/>
      <c r="R458" s="704"/>
      <c r="S458" s="3180"/>
    </row>
    <row r="459" spans="7:19" ht="20.100000000000001" customHeight="1">
      <c r="G459" s="1047"/>
      <c r="H459" s="655"/>
      <c r="I459" s="655"/>
      <c r="J459" s="655"/>
      <c r="K459" s="655"/>
      <c r="L459" s="655"/>
      <c r="M459" s="655"/>
      <c r="N459" s="1310"/>
      <c r="O459" s="655"/>
      <c r="P459" s="656"/>
      <c r="Q459" s="657"/>
      <c r="R459" s="704"/>
      <c r="S459" s="3180"/>
    </row>
    <row r="460" spans="7:19" ht="20.100000000000001" customHeight="1">
      <c r="G460" s="1047"/>
      <c r="H460" s="655"/>
      <c r="I460" s="655"/>
      <c r="J460" s="655"/>
      <c r="K460" s="655"/>
      <c r="L460" s="655"/>
      <c r="M460" s="655"/>
      <c r="N460" s="1310"/>
      <c r="O460" s="655"/>
      <c r="P460" s="656"/>
      <c r="Q460" s="657"/>
      <c r="R460" s="704"/>
      <c r="S460" s="3180"/>
    </row>
    <row r="461" spans="7:19" ht="20.100000000000001" customHeight="1">
      <c r="G461" s="1047"/>
      <c r="H461" s="655"/>
      <c r="I461" s="655"/>
      <c r="J461" s="655"/>
      <c r="K461" s="655"/>
      <c r="L461" s="655"/>
      <c r="M461" s="655"/>
      <c r="N461" s="1310"/>
      <c r="O461" s="655"/>
      <c r="P461" s="656"/>
      <c r="Q461" s="657"/>
      <c r="R461" s="704"/>
      <c r="S461" s="3180"/>
    </row>
    <row r="462" spans="7:19" ht="20.100000000000001" customHeight="1">
      <c r="G462" s="1047"/>
      <c r="H462" s="655"/>
      <c r="I462" s="655"/>
      <c r="J462" s="655"/>
      <c r="K462" s="655"/>
      <c r="L462" s="655"/>
      <c r="M462" s="655"/>
      <c r="N462" s="1310"/>
      <c r="O462" s="655"/>
      <c r="P462" s="656"/>
      <c r="Q462" s="657"/>
      <c r="R462" s="704"/>
      <c r="S462" s="3180"/>
    </row>
    <row r="463" spans="7:19" ht="20.100000000000001" customHeight="1">
      <c r="G463" s="1047"/>
      <c r="H463" s="655"/>
      <c r="I463" s="655"/>
      <c r="J463" s="655"/>
      <c r="K463" s="655"/>
      <c r="L463" s="655"/>
      <c r="M463" s="655"/>
      <c r="N463" s="1310"/>
      <c r="O463" s="655"/>
      <c r="P463" s="656"/>
      <c r="Q463" s="657"/>
      <c r="R463" s="704"/>
      <c r="S463" s="3180"/>
    </row>
    <row r="464" spans="7:19" ht="20.100000000000001" customHeight="1">
      <c r="G464" s="1047"/>
      <c r="H464" s="655"/>
      <c r="I464" s="655"/>
      <c r="J464" s="655"/>
      <c r="K464" s="655"/>
      <c r="L464" s="655"/>
      <c r="M464" s="655"/>
      <c r="N464" s="1310"/>
      <c r="O464" s="655"/>
      <c r="P464" s="656"/>
      <c r="Q464" s="657"/>
      <c r="R464" s="704"/>
      <c r="S464" s="3180"/>
    </row>
    <row r="465" spans="7:19" ht="20.100000000000001" customHeight="1">
      <c r="G465" s="1047"/>
      <c r="H465" s="655"/>
      <c r="I465" s="655"/>
      <c r="J465" s="655"/>
      <c r="K465" s="655"/>
      <c r="L465" s="655"/>
      <c r="M465" s="655"/>
      <c r="N465" s="1310"/>
      <c r="O465" s="655"/>
      <c r="P465" s="656"/>
      <c r="Q465" s="657"/>
      <c r="R465" s="704"/>
      <c r="S465" s="3180"/>
    </row>
    <row r="466" spans="7:19" ht="20.100000000000001" customHeight="1">
      <c r="G466" s="1047"/>
      <c r="H466" s="655"/>
      <c r="I466" s="655"/>
      <c r="J466" s="655"/>
      <c r="K466" s="655"/>
      <c r="L466" s="655"/>
      <c r="M466" s="655"/>
      <c r="N466" s="1310"/>
      <c r="O466" s="655"/>
      <c r="P466" s="656"/>
      <c r="Q466" s="657"/>
      <c r="R466" s="704"/>
      <c r="S466" s="3180"/>
    </row>
    <row r="467" spans="7:19" ht="20.100000000000001" customHeight="1">
      <c r="G467" s="1047"/>
      <c r="H467" s="655"/>
      <c r="I467" s="655"/>
      <c r="J467" s="655"/>
      <c r="K467" s="655"/>
      <c r="L467" s="655"/>
      <c r="M467" s="655"/>
      <c r="N467" s="1310"/>
      <c r="O467" s="655"/>
      <c r="P467" s="656"/>
      <c r="Q467" s="657"/>
      <c r="R467" s="704"/>
      <c r="S467" s="3180"/>
    </row>
    <row r="468" spans="7:19" ht="20.100000000000001" customHeight="1">
      <c r="G468" s="1047"/>
      <c r="H468" s="655"/>
      <c r="I468" s="655"/>
      <c r="J468" s="655"/>
      <c r="K468" s="655"/>
      <c r="L468" s="655"/>
      <c r="M468" s="655"/>
      <c r="N468" s="1310"/>
      <c r="O468" s="655"/>
      <c r="P468" s="656"/>
      <c r="Q468" s="657"/>
      <c r="R468" s="704"/>
      <c r="S468" s="3180"/>
    </row>
    <row r="469" spans="7:19" ht="20.100000000000001" customHeight="1">
      <c r="G469" s="1047"/>
      <c r="H469" s="655"/>
      <c r="I469" s="655"/>
      <c r="J469" s="655"/>
      <c r="K469" s="655"/>
      <c r="L469" s="655"/>
      <c r="M469" s="655"/>
      <c r="N469" s="1310"/>
      <c r="O469" s="655"/>
      <c r="P469" s="656"/>
      <c r="Q469" s="657"/>
      <c r="R469" s="704"/>
      <c r="S469" s="3180"/>
    </row>
    <row r="470" spans="7:19" ht="20.100000000000001" customHeight="1">
      <c r="G470" s="1047"/>
      <c r="H470" s="655"/>
      <c r="I470" s="655"/>
      <c r="J470" s="655"/>
      <c r="K470" s="655"/>
      <c r="L470" s="655"/>
      <c r="M470" s="655"/>
      <c r="N470" s="1310"/>
      <c r="O470" s="655"/>
      <c r="P470" s="656"/>
      <c r="Q470" s="657"/>
      <c r="R470" s="704"/>
      <c r="S470" s="3180"/>
    </row>
    <row r="471" spans="7:19" ht="20.100000000000001" customHeight="1">
      <c r="G471" s="1047"/>
      <c r="H471" s="655"/>
      <c r="I471" s="655"/>
      <c r="J471" s="655"/>
      <c r="K471" s="655"/>
      <c r="L471" s="655"/>
      <c r="M471" s="655"/>
      <c r="N471" s="1310"/>
      <c r="O471" s="655"/>
      <c r="P471" s="656"/>
      <c r="Q471" s="657"/>
      <c r="R471" s="704"/>
      <c r="S471" s="3180"/>
    </row>
    <row r="472" spans="7:19" ht="20.100000000000001" customHeight="1">
      <c r="G472" s="1047"/>
      <c r="H472" s="655"/>
      <c r="I472" s="655"/>
      <c r="J472" s="655"/>
      <c r="K472" s="655"/>
      <c r="L472" s="655"/>
      <c r="M472" s="655"/>
      <c r="N472" s="1310"/>
      <c r="O472" s="655"/>
      <c r="P472" s="656"/>
      <c r="Q472" s="657"/>
      <c r="R472" s="704"/>
      <c r="S472" s="3180"/>
    </row>
    <row r="473" spans="7:19" ht="20.100000000000001" customHeight="1">
      <c r="G473" s="1047"/>
      <c r="H473" s="655"/>
      <c r="I473" s="655"/>
      <c r="J473" s="655"/>
      <c r="K473" s="655"/>
      <c r="L473" s="655"/>
      <c r="M473" s="655"/>
      <c r="N473" s="1310"/>
      <c r="O473" s="655"/>
      <c r="P473" s="656"/>
      <c r="Q473" s="657"/>
      <c r="R473" s="704"/>
      <c r="S473" s="3180"/>
    </row>
    <row r="474" spans="7:19" ht="20.100000000000001" customHeight="1">
      <c r="G474" s="1047"/>
      <c r="H474" s="655"/>
      <c r="I474" s="655"/>
      <c r="J474" s="655"/>
      <c r="K474" s="655"/>
      <c r="L474" s="655"/>
      <c r="M474" s="655"/>
      <c r="N474" s="1310"/>
      <c r="O474" s="655"/>
      <c r="P474" s="656"/>
      <c r="Q474" s="657"/>
      <c r="R474" s="704"/>
      <c r="S474" s="3180"/>
    </row>
    <row r="475" spans="7:19" ht="20.100000000000001" customHeight="1">
      <c r="G475" s="1047"/>
      <c r="H475" s="655"/>
      <c r="I475" s="655"/>
      <c r="J475" s="655"/>
      <c r="K475" s="655"/>
      <c r="L475" s="655"/>
      <c r="M475" s="655"/>
      <c r="N475" s="1310"/>
      <c r="O475" s="655"/>
      <c r="P475" s="656"/>
      <c r="Q475" s="657"/>
      <c r="R475" s="704"/>
      <c r="S475" s="3180"/>
    </row>
    <row r="476" spans="7:19" ht="20.100000000000001" customHeight="1">
      <c r="G476" s="1047"/>
      <c r="H476" s="655"/>
      <c r="I476" s="655"/>
      <c r="J476" s="655"/>
      <c r="K476" s="655"/>
      <c r="L476" s="655"/>
      <c r="M476" s="655"/>
      <c r="N476" s="1310"/>
      <c r="O476" s="655"/>
      <c r="P476" s="656"/>
      <c r="Q476" s="657"/>
      <c r="R476" s="704"/>
      <c r="S476" s="3180"/>
    </row>
    <row r="477" spans="7:19" ht="20.100000000000001" customHeight="1">
      <c r="G477" s="1047"/>
      <c r="H477" s="655"/>
      <c r="I477" s="655"/>
      <c r="J477" s="655"/>
      <c r="K477" s="655"/>
      <c r="L477" s="655"/>
      <c r="M477" s="655"/>
      <c r="N477" s="1310"/>
      <c r="O477" s="655"/>
      <c r="P477" s="656"/>
      <c r="Q477" s="657"/>
      <c r="R477" s="704"/>
      <c r="S477" s="3180"/>
    </row>
    <row r="478" spans="7:19" ht="20.100000000000001" customHeight="1">
      <c r="G478" s="1047"/>
      <c r="H478" s="655"/>
      <c r="I478" s="655"/>
      <c r="J478" s="655"/>
      <c r="K478" s="655"/>
      <c r="L478" s="655"/>
      <c r="M478" s="655"/>
      <c r="N478" s="1310"/>
      <c r="O478" s="655"/>
      <c r="P478" s="656"/>
      <c r="Q478" s="657"/>
      <c r="R478" s="704"/>
      <c r="S478" s="3180"/>
    </row>
    <row r="479" spans="7:19" ht="20.100000000000001" customHeight="1">
      <c r="G479" s="1047"/>
      <c r="H479" s="655"/>
      <c r="I479" s="655"/>
      <c r="J479" s="655"/>
      <c r="K479" s="655"/>
      <c r="L479" s="655"/>
      <c r="M479" s="655"/>
      <c r="N479" s="1310"/>
      <c r="O479" s="655"/>
      <c r="P479" s="656"/>
      <c r="Q479" s="657"/>
      <c r="R479" s="704"/>
      <c r="S479" s="3180"/>
    </row>
    <row r="480" spans="7:19" ht="20.100000000000001" customHeight="1">
      <c r="G480" s="1047"/>
      <c r="H480" s="655"/>
      <c r="I480" s="655"/>
      <c r="J480" s="655"/>
      <c r="K480" s="655"/>
      <c r="L480" s="655"/>
      <c r="M480" s="655"/>
      <c r="N480" s="1310"/>
      <c r="O480" s="655"/>
      <c r="P480" s="656"/>
      <c r="Q480" s="657"/>
      <c r="R480" s="704"/>
      <c r="S480" s="3180"/>
    </row>
    <row r="481" spans="7:19" ht="20.100000000000001" customHeight="1">
      <c r="G481" s="1047"/>
      <c r="H481" s="655"/>
      <c r="I481" s="655"/>
      <c r="J481" s="655"/>
      <c r="K481" s="655"/>
      <c r="L481" s="655"/>
      <c r="M481" s="655"/>
      <c r="N481" s="1310"/>
      <c r="O481" s="655"/>
      <c r="P481" s="656"/>
      <c r="Q481" s="657"/>
      <c r="R481" s="704"/>
      <c r="S481" s="3180"/>
    </row>
    <row r="482" spans="7:19" ht="20.100000000000001" customHeight="1">
      <c r="G482" s="1047"/>
      <c r="H482" s="655"/>
      <c r="I482" s="655"/>
      <c r="J482" s="655"/>
      <c r="K482" s="655"/>
      <c r="L482" s="655"/>
      <c r="M482" s="655"/>
      <c r="N482" s="1310"/>
      <c r="O482" s="655"/>
      <c r="P482" s="656"/>
      <c r="Q482" s="657"/>
      <c r="R482" s="704"/>
      <c r="S482" s="3180"/>
    </row>
    <row r="483" spans="7:19" ht="20.100000000000001" customHeight="1">
      <c r="G483" s="1047"/>
      <c r="H483" s="655"/>
      <c r="I483" s="655"/>
      <c r="J483" s="655"/>
      <c r="K483" s="655"/>
      <c r="L483" s="655"/>
      <c r="M483" s="655"/>
      <c r="N483" s="1310"/>
      <c r="O483" s="655"/>
      <c r="P483" s="656"/>
      <c r="Q483" s="657"/>
      <c r="R483" s="704"/>
      <c r="S483" s="3180"/>
    </row>
    <row r="484" spans="7:19" ht="20.100000000000001" customHeight="1">
      <c r="G484" s="1047"/>
      <c r="H484" s="655"/>
      <c r="I484" s="655"/>
      <c r="J484" s="655"/>
      <c r="K484" s="655"/>
      <c r="L484" s="655"/>
      <c r="M484" s="655"/>
      <c r="N484" s="1310"/>
      <c r="O484" s="655"/>
      <c r="P484" s="656"/>
      <c r="Q484" s="657"/>
      <c r="R484" s="704"/>
      <c r="S484" s="3180"/>
    </row>
    <row r="485" spans="7:19" ht="20.100000000000001" customHeight="1">
      <c r="G485" s="1047"/>
      <c r="H485" s="655"/>
      <c r="I485" s="655"/>
      <c r="J485" s="655"/>
      <c r="K485" s="655"/>
      <c r="L485" s="655"/>
      <c r="M485" s="655"/>
      <c r="N485" s="1310"/>
      <c r="O485" s="655"/>
      <c r="P485" s="656"/>
      <c r="Q485" s="657"/>
      <c r="R485" s="704"/>
      <c r="S485" s="3180"/>
    </row>
    <row r="486" spans="7:19" ht="20.100000000000001" customHeight="1">
      <c r="G486" s="1047"/>
      <c r="H486" s="655"/>
      <c r="I486" s="655"/>
      <c r="J486" s="655"/>
      <c r="K486" s="655"/>
      <c r="L486" s="655"/>
      <c r="M486" s="655"/>
      <c r="N486" s="1310"/>
      <c r="O486" s="655"/>
      <c r="P486" s="656"/>
      <c r="Q486" s="657"/>
      <c r="R486" s="704"/>
      <c r="S486" s="3180"/>
    </row>
    <row r="487" spans="7:19" ht="20.100000000000001" customHeight="1">
      <c r="G487" s="1047"/>
      <c r="H487" s="655"/>
      <c r="I487" s="655"/>
      <c r="J487" s="655"/>
      <c r="K487" s="655"/>
      <c r="L487" s="655"/>
      <c r="M487" s="655"/>
      <c r="N487" s="1310"/>
      <c r="O487" s="655"/>
      <c r="P487" s="656"/>
      <c r="Q487" s="657"/>
      <c r="R487" s="704"/>
      <c r="S487" s="3180"/>
    </row>
    <row r="488" spans="7:19" ht="20.100000000000001" customHeight="1">
      <c r="G488" s="1047"/>
      <c r="H488" s="655"/>
      <c r="I488" s="655"/>
      <c r="J488" s="655"/>
      <c r="K488" s="655"/>
      <c r="L488" s="655"/>
      <c r="M488" s="655"/>
      <c r="N488" s="1310"/>
      <c r="O488" s="655"/>
      <c r="P488" s="656"/>
      <c r="Q488" s="657"/>
      <c r="R488" s="704"/>
      <c r="S488" s="3180"/>
    </row>
    <row r="489" spans="7:19" ht="20.100000000000001" customHeight="1">
      <c r="G489" s="1047"/>
      <c r="H489" s="655"/>
      <c r="I489" s="655"/>
      <c r="J489" s="655"/>
      <c r="K489" s="655"/>
      <c r="L489" s="655"/>
      <c r="M489" s="655"/>
      <c r="N489" s="1310"/>
      <c r="O489" s="655"/>
      <c r="P489" s="656"/>
      <c r="Q489" s="657"/>
      <c r="R489" s="704"/>
      <c r="S489" s="3180"/>
    </row>
    <row r="490" spans="7:19" ht="20.100000000000001" customHeight="1">
      <c r="G490" s="1047"/>
      <c r="H490" s="655"/>
      <c r="I490" s="655"/>
      <c r="J490" s="655"/>
      <c r="K490" s="655"/>
      <c r="L490" s="655"/>
      <c r="M490" s="655"/>
      <c r="N490" s="1310"/>
      <c r="O490" s="655"/>
      <c r="P490" s="656"/>
      <c r="Q490" s="657"/>
      <c r="R490" s="704"/>
      <c r="S490" s="3180"/>
    </row>
    <row r="491" spans="7:19" ht="20.100000000000001" customHeight="1">
      <c r="G491" s="1047"/>
      <c r="H491" s="655"/>
      <c r="I491" s="655"/>
      <c r="J491" s="655"/>
      <c r="K491" s="655"/>
      <c r="L491" s="655"/>
      <c r="M491" s="655"/>
      <c r="N491" s="1310"/>
      <c r="O491" s="655"/>
      <c r="P491" s="656"/>
      <c r="Q491" s="657"/>
      <c r="R491" s="704"/>
      <c r="S491" s="3180"/>
    </row>
    <row r="492" spans="7:19" ht="20.100000000000001" customHeight="1">
      <c r="G492" s="1047"/>
      <c r="H492" s="655"/>
      <c r="I492" s="655"/>
      <c r="J492" s="655"/>
      <c r="K492" s="655"/>
      <c r="L492" s="655"/>
      <c r="M492" s="655"/>
      <c r="N492" s="1310"/>
      <c r="O492" s="655"/>
      <c r="P492" s="656"/>
      <c r="Q492" s="657"/>
      <c r="R492" s="704"/>
      <c r="S492" s="3180"/>
    </row>
    <row r="493" spans="7:19" ht="20.100000000000001" customHeight="1">
      <c r="G493" s="1047"/>
      <c r="H493" s="655"/>
      <c r="I493" s="655"/>
      <c r="J493" s="655"/>
      <c r="K493" s="655"/>
      <c r="L493" s="655"/>
      <c r="M493" s="655"/>
      <c r="N493" s="1310"/>
      <c r="O493" s="655"/>
      <c r="P493" s="656"/>
      <c r="Q493" s="657"/>
      <c r="R493" s="704"/>
      <c r="S493" s="3180"/>
    </row>
    <row r="494" spans="7:19" ht="20.100000000000001" customHeight="1">
      <c r="G494" s="1047"/>
      <c r="H494" s="655"/>
      <c r="I494" s="655"/>
      <c r="J494" s="655"/>
      <c r="K494" s="655"/>
      <c r="L494" s="655"/>
      <c r="M494" s="655"/>
      <c r="N494" s="1310"/>
      <c r="O494" s="655"/>
      <c r="P494" s="656"/>
      <c r="Q494" s="657"/>
      <c r="R494" s="704"/>
      <c r="S494" s="3180"/>
    </row>
    <row r="495" spans="7:19" ht="20.100000000000001" customHeight="1">
      <c r="G495" s="1047"/>
      <c r="H495" s="655"/>
      <c r="I495" s="655"/>
      <c r="J495" s="655"/>
      <c r="K495" s="655"/>
      <c r="L495" s="655"/>
      <c r="M495" s="655"/>
      <c r="N495" s="1310"/>
      <c r="O495" s="655"/>
      <c r="P495" s="656"/>
      <c r="Q495" s="657"/>
      <c r="R495" s="704"/>
      <c r="S495" s="3180"/>
    </row>
    <row r="496" spans="7:19" ht="20.100000000000001" customHeight="1">
      <c r="G496" s="1047"/>
      <c r="H496" s="655"/>
      <c r="I496" s="655"/>
      <c r="J496" s="655"/>
      <c r="K496" s="655"/>
      <c r="L496" s="655"/>
      <c r="M496" s="655"/>
      <c r="N496" s="1310"/>
      <c r="O496" s="655"/>
      <c r="P496" s="656"/>
      <c r="Q496" s="657"/>
      <c r="R496" s="704"/>
      <c r="S496" s="3180"/>
    </row>
    <row r="497" spans="7:19" ht="20.100000000000001" customHeight="1">
      <c r="G497" s="1047"/>
      <c r="H497" s="655"/>
      <c r="I497" s="655"/>
      <c r="J497" s="655"/>
      <c r="K497" s="655"/>
      <c r="L497" s="655"/>
      <c r="M497" s="655"/>
      <c r="N497" s="1310"/>
      <c r="O497" s="655"/>
      <c r="P497" s="656"/>
      <c r="Q497" s="657"/>
      <c r="R497" s="704"/>
      <c r="S497" s="3180"/>
    </row>
    <row r="498" spans="7:19" ht="20.100000000000001" customHeight="1">
      <c r="G498" s="1047"/>
      <c r="H498" s="655"/>
      <c r="I498" s="655"/>
      <c r="J498" s="655"/>
      <c r="K498" s="655"/>
      <c r="L498" s="655"/>
      <c r="M498" s="655"/>
      <c r="N498" s="1310"/>
      <c r="O498" s="655"/>
      <c r="P498" s="656"/>
      <c r="Q498" s="657"/>
      <c r="R498" s="704"/>
      <c r="S498" s="3180"/>
    </row>
    <row r="499" spans="7:19" ht="20.100000000000001" customHeight="1">
      <c r="G499" s="1047"/>
      <c r="H499" s="655"/>
      <c r="I499" s="655"/>
      <c r="J499" s="655"/>
      <c r="K499" s="655"/>
      <c r="L499" s="655"/>
      <c r="M499" s="655"/>
      <c r="N499" s="1310"/>
      <c r="O499" s="655"/>
      <c r="P499" s="656"/>
      <c r="Q499" s="657"/>
      <c r="R499" s="704"/>
      <c r="S499" s="3180"/>
    </row>
    <row r="500" spans="7:19" ht="20.100000000000001" customHeight="1">
      <c r="G500" s="1047"/>
      <c r="H500" s="655"/>
      <c r="I500" s="655"/>
      <c r="J500" s="655"/>
      <c r="K500" s="655"/>
      <c r="L500" s="655"/>
      <c r="M500" s="655"/>
      <c r="N500" s="1310"/>
      <c r="O500" s="655"/>
      <c r="P500" s="656"/>
      <c r="Q500" s="657"/>
      <c r="R500" s="704"/>
      <c r="S500" s="3180"/>
    </row>
    <row r="501" spans="7:19" ht="20.100000000000001" customHeight="1">
      <c r="G501" s="1047"/>
      <c r="H501" s="655"/>
      <c r="I501" s="655"/>
      <c r="J501" s="655"/>
      <c r="K501" s="655"/>
      <c r="L501" s="655"/>
      <c r="M501" s="655"/>
      <c r="N501" s="1310"/>
      <c r="O501" s="655"/>
      <c r="P501" s="656"/>
      <c r="Q501" s="657"/>
      <c r="R501" s="704"/>
      <c r="S501" s="3180"/>
    </row>
    <row r="502" spans="7:19" ht="20.100000000000001" customHeight="1">
      <c r="G502" s="1047"/>
      <c r="H502" s="655"/>
      <c r="I502" s="655"/>
      <c r="J502" s="655"/>
      <c r="K502" s="655"/>
      <c r="L502" s="655"/>
      <c r="M502" s="655"/>
      <c r="N502" s="1310"/>
      <c r="O502" s="655"/>
      <c r="P502" s="656"/>
      <c r="Q502" s="657"/>
      <c r="R502" s="704"/>
      <c r="S502" s="3180"/>
    </row>
    <row r="503" spans="7:19" ht="20.100000000000001" customHeight="1">
      <c r="G503" s="1047"/>
      <c r="H503" s="655"/>
      <c r="I503" s="655"/>
      <c r="J503" s="655"/>
      <c r="K503" s="655"/>
      <c r="L503" s="655"/>
      <c r="M503" s="655"/>
      <c r="N503" s="1310"/>
      <c r="O503" s="655"/>
      <c r="P503" s="656"/>
      <c r="Q503" s="657"/>
      <c r="R503" s="704"/>
      <c r="S503" s="3180"/>
    </row>
    <row r="504" spans="7:19" ht="20.100000000000001" customHeight="1">
      <c r="G504" s="1047"/>
      <c r="H504" s="655"/>
      <c r="I504" s="655"/>
      <c r="J504" s="655"/>
      <c r="K504" s="655"/>
      <c r="L504" s="655"/>
      <c r="M504" s="655"/>
      <c r="N504" s="1310"/>
      <c r="O504" s="655"/>
      <c r="P504" s="656"/>
      <c r="Q504" s="657"/>
      <c r="R504" s="704"/>
      <c r="S504" s="3180"/>
    </row>
    <row r="505" spans="7:19" ht="20.100000000000001" customHeight="1">
      <c r="G505" s="1047"/>
      <c r="H505" s="655"/>
      <c r="I505" s="655"/>
      <c r="J505" s="655"/>
      <c r="K505" s="655"/>
      <c r="L505" s="655"/>
      <c r="M505" s="655"/>
      <c r="N505" s="1310"/>
      <c r="O505" s="655"/>
      <c r="P505" s="656"/>
      <c r="Q505" s="657"/>
      <c r="R505" s="704"/>
      <c r="S505" s="3180"/>
    </row>
    <row r="506" spans="7:19" ht="20.100000000000001" customHeight="1">
      <c r="G506" s="1047"/>
      <c r="H506" s="655"/>
      <c r="I506" s="655"/>
      <c r="J506" s="655"/>
      <c r="K506" s="655"/>
      <c r="L506" s="655"/>
      <c r="M506" s="655"/>
      <c r="N506" s="1310"/>
      <c r="O506" s="655"/>
      <c r="P506" s="656"/>
      <c r="Q506" s="657"/>
      <c r="R506" s="704"/>
      <c r="S506" s="3180"/>
    </row>
    <row r="507" spans="7:19" ht="20.100000000000001" customHeight="1">
      <c r="G507" s="1047"/>
      <c r="H507" s="655"/>
      <c r="I507" s="655"/>
      <c r="J507" s="655"/>
      <c r="K507" s="655"/>
      <c r="L507" s="655"/>
      <c r="M507" s="655"/>
      <c r="N507" s="1310"/>
      <c r="O507" s="655"/>
      <c r="P507" s="656"/>
      <c r="Q507" s="657"/>
      <c r="R507" s="704"/>
      <c r="S507" s="3180"/>
    </row>
    <row r="508" spans="7:19" ht="20.100000000000001" customHeight="1">
      <c r="G508" s="1047"/>
      <c r="H508" s="655"/>
      <c r="I508" s="655"/>
      <c r="J508" s="655"/>
      <c r="K508" s="655"/>
      <c r="L508" s="655"/>
      <c r="M508" s="655"/>
      <c r="N508" s="1310"/>
      <c r="O508" s="655"/>
      <c r="P508" s="656"/>
      <c r="Q508" s="657"/>
      <c r="R508" s="704"/>
      <c r="S508" s="3180"/>
    </row>
    <row r="509" spans="7:19" ht="20.100000000000001" customHeight="1">
      <c r="G509" s="1047"/>
      <c r="H509" s="655"/>
      <c r="I509" s="655"/>
      <c r="J509" s="655"/>
      <c r="K509" s="655"/>
      <c r="L509" s="655"/>
      <c r="M509" s="655"/>
      <c r="N509" s="1310"/>
      <c r="O509" s="655"/>
      <c r="P509" s="656"/>
      <c r="Q509" s="657"/>
      <c r="R509" s="704"/>
      <c r="S509" s="3180"/>
    </row>
    <row r="510" spans="7:19" ht="20.100000000000001" customHeight="1">
      <c r="G510" s="1047"/>
      <c r="H510" s="655"/>
      <c r="I510" s="655"/>
      <c r="J510" s="655"/>
      <c r="K510" s="655"/>
      <c r="L510" s="655"/>
      <c r="M510" s="655"/>
      <c r="N510" s="1310"/>
      <c r="O510" s="655"/>
      <c r="P510" s="656"/>
      <c r="Q510" s="657"/>
      <c r="R510" s="704"/>
      <c r="S510" s="3180"/>
    </row>
    <row r="511" spans="7:19" ht="20.100000000000001" customHeight="1">
      <c r="G511" s="1047"/>
      <c r="H511" s="655"/>
      <c r="I511" s="655"/>
      <c r="J511" s="655"/>
      <c r="K511" s="655"/>
      <c r="L511" s="655"/>
      <c r="M511" s="655"/>
      <c r="N511" s="1310"/>
      <c r="O511" s="655"/>
      <c r="P511" s="656"/>
      <c r="Q511" s="657"/>
      <c r="R511" s="704"/>
      <c r="S511" s="3180"/>
    </row>
    <row r="512" spans="7:19" ht="20.100000000000001" customHeight="1">
      <c r="G512" s="1047"/>
      <c r="H512" s="655"/>
      <c r="I512" s="655"/>
      <c r="J512" s="655"/>
      <c r="K512" s="655"/>
      <c r="L512" s="655"/>
      <c r="M512" s="655"/>
      <c r="N512" s="1310"/>
      <c r="O512" s="655"/>
      <c r="P512" s="656"/>
      <c r="Q512" s="657"/>
      <c r="R512" s="704"/>
      <c r="S512" s="3180"/>
    </row>
    <row r="513" spans="7:19" ht="20.100000000000001" customHeight="1">
      <c r="G513" s="1047"/>
      <c r="H513" s="655"/>
      <c r="I513" s="655"/>
      <c r="J513" s="655"/>
      <c r="K513" s="655"/>
      <c r="L513" s="655"/>
      <c r="M513" s="655"/>
      <c r="N513" s="1310"/>
      <c r="O513" s="655"/>
      <c r="P513" s="656"/>
      <c r="Q513" s="657"/>
      <c r="R513" s="704"/>
      <c r="S513" s="3180"/>
    </row>
    <row r="514" spans="7:19" ht="20.100000000000001" customHeight="1">
      <c r="G514" s="1047"/>
      <c r="H514" s="655"/>
      <c r="I514" s="655"/>
      <c r="J514" s="655"/>
      <c r="K514" s="655"/>
      <c r="L514" s="655"/>
      <c r="M514" s="655"/>
      <c r="N514" s="1310"/>
      <c r="O514" s="655"/>
      <c r="P514" s="656"/>
      <c r="Q514" s="657"/>
      <c r="R514" s="704"/>
      <c r="S514" s="3180"/>
    </row>
    <row r="515" spans="7:19" ht="20.100000000000001" customHeight="1">
      <c r="G515" s="1047"/>
      <c r="H515" s="655"/>
      <c r="I515" s="655"/>
      <c r="J515" s="655"/>
      <c r="K515" s="655"/>
      <c r="L515" s="655"/>
      <c r="M515" s="655"/>
      <c r="N515" s="1310"/>
      <c r="O515" s="655"/>
      <c r="P515" s="656"/>
      <c r="Q515" s="657"/>
      <c r="R515" s="704"/>
      <c r="S515" s="3180"/>
    </row>
    <row r="516" spans="7:19" ht="20.100000000000001" customHeight="1">
      <c r="G516" s="1047"/>
      <c r="H516" s="655"/>
      <c r="I516" s="655"/>
      <c r="J516" s="655"/>
      <c r="K516" s="655"/>
      <c r="L516" s="655"/>
      <c r="M516" s="655"/>
      <c r="N516" s="1310"/>
      <c r="O516" s="655"/>
      <c r="P516" s="656"/>
      <c r="Q516" s="657"/>
      <c r="R516" s="704"/>
      <c r="S516" s="3180"/>
    </row>
    <row r="517" spans="7:19" ht="20.100000000000001" customHeight="1">
      <c r="G517" s="1047"/>
      <c r="H517" s="655"/>
      <c r="I517" s="655"/>
      <c r="J517" s="655"/>
      <c r="K517" s="655"/>
      <c r="L517" s="655"/>
      <c r="M517" s="655"/>
      <c r="N517" s="1310"/>
      <c r="O517" s="655"/>
      <c r="P517" s="656"/>
      <c r="Q517" s="657"/>
      <c r="R517" s="704"/>
      <c r="S517" s="3180"/>
    </row>
    <row r="518" spans="7:19" ht="20.100000000000001" customHeight="1">
      <c r="G518" s="1047"/>
      <c r="H518" s="655"/>
      <c r="I518" s="655"/>
      <c r="J518" s="655"/>
      <c r="K518" s="655"/>
      <c r="L518" s="655"/>
      <c r="M518" s="655"/>
      <c r="N518" s="1310"/>
      <c r="O518" s="655"/>
      <c r="P518" s="656"/>
      <c r="Q518" s="657"/>
      <c r="R518" s="704"/>
      <c r="S518" s="3180"/>
    </row>
    <row r="519" spans="7:19" ht="20.100000000000001" customHeight="1">
      <c r="G519" s="1047"/>
      <c r="H519" s="655"/>
      <c r="I519" s="655"/>
      <c r="J519" s="655"/>
      <c r="K519" s="655"/>
      <c r="L519" s="655"/>
      <c r="M519" s="655"/>
      <c r="N519" s="1310"/>
      <c r="O519" s="655"/>
      <c r="P519" s="656"/>
      <c r="Q519" s="657"/>
      <c r="R519" s="704"/>
      <c r="S519" s="3180"/>
    </row>
    <row r="520" spans="7:19" ht="20.100000000000001" customHeight="1">
      <c r="G520" s="1047"/>
      <c r="H520" s="655"/>
      <c r="I520" s="655"/>
      <c r="J520" s="655"/>
      <c r="K520" s="655"/>
      <c r="L520" s="655"/>
      <c r="M520" s="655"/>
      <c r="N520" s="1310"/>
      <c r="O520" s="655"/>
      <c r="P520" s="656"/>
      <c r="Q520" s="657"/>
      <c r="R520" s="704"/>
      <c r="S520" s="3180"/>
    </row>
    <row r="521" spans="7:19" ht="20.100000000000001" customHeight="1">
      <c r="G521" s="1047"/>
      <c r="H521" s="655"/>
      <c r="I521" s="655"/>
      <c r="J521" s="655"/>
      <c r="K521" s="655"/>
      <c r="L521" s="655"/>
      <c r="M521" s="655"/>
      <c r="N521" s="1310"/>
      <c r="O521" s="655"/>
      <c r="P521" s="656"/>
      <c r="Q521" s="657"/>
      <c r="R521" s="704"/>
      <c r="S521" s="3180"/>
    </row>
    <row r="522" spans="7:19" ht="20.100000000000001" customHeight="1">
      <c r="G522" s="1047"/>
      <c r="H522" s="655"/>
      <c r="I522" s="655"/>
      <c r="J522" s="655"/>
      <c r="K522" s="655"/>
      <c r="L522" s="655"/>
      <c r="M522" s="655"/>
      <c r="N522" s="1310"/>
      <c r="O522" s="655"/>
      <c r="P522" s="656"/>
      <c r="Q522" s="657"/>
      <c r="R522" s="704"/>
      <c r="S522" s="3180"/>
    </row>
    <row r="523" spans="7:19" ht="20.100000000000001" customHeight="1">
      <c r="G523" s="1047"/>
      <c r="H523" s="655"/>
      <c r="I523" s="655"/>
      <c r="J523" s="655"/>
      <c r="K523" s="655"/>
      <c r="L523" s="655"/>
      <c r="M523" s="655"/>
      <c r="N523" s="1310"/>
      <c r="O523" s="655"/>
      <c r="P523" s="656"/>
      <c r="Q523" s="657"/>
      <c r="R523" s="704"/>
      <c r="S523" s="3180"/>
    </row>
    <row r="524" spans="7:19" ht="20.100000000000001" customHeight="1">
      <c r="G524" s="1047"/>
      <c r="H524" s="655"/>
      <c r="I524" s="655"/>
      <c r="J524" s="655"/>
      <c r="K524" s="655"/>
      <c r="L524" s="655"/>
      <c r="M524" s="655"/>
      <c r="N524" s="1310"/>
      <c r="O524" s="655"/>
      <c r="P524" s="656"/>
      <c r="Q524" s="657"/>
      <c r="R524" s="704"/>
      <c r="S524" s="3180"/>
    </row>
    <row r="525" spans="7:19" ht="20.100000000000001" customHeight="1">
      <c r="G525" s="1047"/>
      <c r="H525" s="655"/>
      <c r="I525" s="655"/>
      <c r="J525" s="655"/>
      <c r="K525" s="655"/>
      <c r="L525" s="655"/>
      <c r="M525" s="655"/>
      <c r="N525" s="1310"/>
      <c r="O525" s="655"/>
      <c r="P525" s="656"/>
      <c r="Q525" s="657"/>
      <c r="R525" s="704"/>
      <c r="S525" s="3180"/>
    </row>
    <row r="526" spans="7:19" ht="20.100000000000001" customHeight="1">
      <c r="G526" s="1047"/>
      <c r="H526" s="655"/>
      <c r="I526" s="655"/>
      <c r="J526" s="655"/>
      <c r="K526" s="655"/>
      <c r="L526" s="655"/>
      <c r="M526" s="655"/>
      <c r="N526" s="1310"/>
      <c r="O526" s="655"/>
      <c r="P526" s="656"/>
      <c r="Q526" s="657"/>
      <c r="R526" s="704"/>
      <c r="S526" s="3180"/>
    </row>
    <row r="527" spans="7:19" ht="20.100000000000001" customHeight="1">
      <c r="G527" s="1047"/>
      <c r="H527" s="655"/>
      <c r="I527" s="655"/>
      <c r="J527" s="655"/>
      <c r="K527" s="655"/>
      <c r="L527" s="655"/>
      <c r="M527" s="655"/>
      <c r="N527" s="1310"/>
      <c r="O527" s="655"/>
      <c r="P527" s="656"/>
      <c r="Q527" s="657"/>
      <c r="R527" s="704"/>
      <c r="S527" s="3180"/>
    </row>
    <row r="528" spans="7:19" ht="20.100000000000001" customHeight="1">
      <c r="G528" s="1047"/>
      <c r="H528" s="655"/>
      <c r="I528" s="655"/>
      <c r="J528" s="655"/>
      <c r="K528" s="655"/>
      <c r="L528" s="655"/>
      <c r="M528" s="655"/>
      <c r="N528" s="1310"/>
      <c r="O528" s="655"/>
      <c r="P528" s="656"/>
      <c r="Q528" s="657"/>
      <c r="R528" s="704"/>
      <c r="S528" s="3180"/>
    </row>
    <row r="529" spans="7:19" ht="20.100000000000001" customHeight="1">
      <c r="G529" s="1047"/>
      <c r="H529" s="655"/>
      <c r="I529" s="655"/>
      <c r="J529" s="655"/>
      <c r="K529" s="655"/>
      <c r="L529" s="655"/>
      <c r="M529" s="655"/>
      <c r="N529" s="1310"/>
      <c r="O529" s="655"/>
      <c r="P529" s="656"/>
      <c r="Q529" s="657"/>
      <c r="R529" s="704"/>
      <c r="S529" s="3180"/>
    </row>
    <row r="530" spans="7:19" ht="20.100000000000001" customHeight="1">
      <c r="G530" s="1047"/>
      <c r="H530" s="655"/>
      <c r="I530" s="655"/>
      <c r="J530" s="655"/>
      <c r="K530" s="655"/>
      <c r="L530" s="655"/>
      <c r="M530" s="655"/>
      <c r="N530" s="1310"/>
      <c r="O530" s="655"/>
      <c r="P530" s="656"/>
      <c r="Q530" s="657"/>
      <c r="R530" s="704"/>
      <c r="S530" s="3180"/>
    </row>
    <row r="531" spans="7:19" ht="20.100000000000001" customHeight="1">
      <c r="G531" s="1047"/>
      <c r="H531" s="655"/>
      <c r="I531" s="655"/>
      <c r="J531" s="655"/>
      <c r="K531" s="655"/>
      <c r="L531" s="655"/>
      <c r="M531" s="655"/>
      <c r="N531" s="1310"/>
      <c r="O531" s="655"/>
      <c r="P531" s="656"/>
      <c r="Q531" s="657"/>
      <c r="R531" s="704"/>
      <c r="S531" s="3180"/>
    </row>
    <row r="532" spans="7:19" ht="20.100000000000001" customHeight="1">
      <c r="G532" s="1047"/>
      <c r="H532" s="655"/>
      <c r="I532" s="655"/>
      <c r="J532" s="655"/>
      <c r="K532" s="655"/>
      <c r="L532" s="655"/>
      <c r="M532" s="655"/>
      <c r="N532" s="1310"/>
      <c r="O532" s="655"/>
      <c r="P532" s="656"/>
      <c r="Q532" s="657"/>
      <c r="R532" s="704"/>
      <c r="S532" s="3180"/>
    </row>
    <row r="533" spans="7:19" ht="20.100000000000001" customHeight="1">
      <c r="G533" s="1047"/>
      <c r="H533" s="655"/>
      <c r="I533" s="655"/>
      <c r="J533" s="655"/>
      <c r="K533" s="655"/>
      <c r="L533" s="655"/>
      <c r="M533" s="655"/>
      <c r="N533" s="1310"/>
      <c r="O533" s="655"/>
      <c r="P533" s="656"/>
      <c r="Q533" s="657"/>
      <c r="R533" s="704"/>
      <c r="S533" s="3180"/>
    </row>
    <row r="534" spans="7:19" ht="20.100000000000001" customHeight="1">
      <c r="G534" s="1047"/>
      <c r="H534" s="655"/>
      <c r="I534" s="655"/>
      <c r="J534" s="655"/>
      <c r="K534" s="655"/>
      <c r="L534" s="655"/>
      <c r="M534" s="655"/>
      <c r="N534" s="1310"/>
      <c r="O534" s="655"/>
      <c r="P534" s="656"/>
      <c r="Q534" s="657"/>
      <c r="R534" s="704"/>
      <c r="S534" s="3180"/>
    </row>
    <row r="535" spans="7:19" ht="20.100000000000001" customHeight="1">
      <c r="G535" s="1047"/>
      <c r="H535" s="655"/>
      <c r="I535" s="655"/>
      <c r="J535" s="655"/>
      <c r="K535" s="655"/>
      <c r="L535" s="655"/>
      <c r="M535" s="655"/>
      <c r="N535" s="1310"/>
      <c r="O535" s="655"/>
      <c r="P535" s="656"/>
      <c r="Q535" s="657"/>
      <c r="R535" s="704"/>
      <c r="S535" s="3180"/>
    </row>
    <row r="536" spans="7:19" ht="20.100000000000001" customHeight="1">
      <c r="G536" s="1047"/>
      <c r="H536" s="655"/>
      <c r="I536" s="655"/>
      <c r="J536" s="655"/>
      <c r="K536" s="655"/>
      <c r="L536" s="655"/>
      <c r="M536" s="655"/>
      <c r="N536" s="1310"/>
      <c r="O536" s="655"/>
      <c r="P536" s="656"/>
      <c r="Q536" s="657"/>
      <c r="R536" s="704"/>
      <c r="S536" s="3180"/>
    </row>
    <row r="537" spans="7:19" ht="20.100000000000001" customHeight="1">
      <c r="G537" s="1047"/>
      <c r="H537" s="655"/>
      <c r="I537" s="655"/>
      <c r="J537" s="655"/>
      <c r="K537" s="655"/>
      <c r="L537" s="655"/>
      <c r="M537" s="655"/>
      <c r="N537" s="1310"/>
      <c r="O537" s="655"/>
      <c r="P537" s="656"/>
      <c r="Q537" s="657"/>
      <c r="R537" s="704"/>
      <c r="S537" s="3180"/>
    </row>
    <row r="538" spans="7:19" ht="20.100000000000001" customHeight="1">
      <c r="G538" s="1047"/>
      <c r="H538" s="655"/>
      <c r="I538" s="655"/>
      <c r="J538" s="655"/>
      <c r="K538" s="655"/>
      <c r="L538" s="655"/>
      <c r="M538" s="655"/>
      <c r="N538" s="1310"/>
      <c r="O538" s="655"/>
      <c r="P538" s="656"/>
      <c r="Q538" s="657"/>
      <c r="R538" s="704"/>
      <c r="S538" s="3180"/>
    </row>
    <row r="539" spans="7:19" ht="20.100000000000001" customHeight="1">
      <c r="G539" s="1047"/>
      <c r="H539" s="655"/>
      <c r="I539" s="655"/>
      <c r="J539" s="655"/>
      <c r="K539" s="655"/>
      <c r="L539" s="655"/>
      <c r="M539" s="655"/>
      <c r="N539" s="1310"/>
      <c r="O539" s="655"/>
      <c r="P539" s="656"/>
      <c r="Q539" s="657"/>
      <c r="R539" s="704"/>
      <c r="S539" s="3180"/>
    </row>
    <row r="540" spans="7:19" ht="20.100000000000001" customHeight="1">
      <c r="G540" s="1047"/>
      <c r="H540" s="655"/>
      <c r="I540" s="655"/>
      <c r="J540" s="655"/>
      <c r="K540" s="655"/>
      <c r="L540" s="655"/>
      <c r="M540" s="655"/>
      <c r="N540" s="1310"/>
      <c r="O540" s="655"/>
      <c r="P540" s="656"/>
      <c r="Q540" s="657"/>
      <c r="R540" s="704"/>
      <c r="S540" s="3180"/>
    </row>
    <row r="541" spans="7:19" ht="20.100000000000001" customHeight="1">
      <c r="G541" s="1047"/>
      <c r="H541" s="655"/>
      <c r="I541" s="655"/>
      <c r="J541" s="655"/>
      <c r="K541" s="655"/>
      <c r="L541" s="655"/>
      <c r="M541" s="655"/>
      <c r="N541" s="1310"/>
      <c r="O541" s="655"/>
      <c r="P541" s="656"/>
      <c r="Q541" s="657"/>
      <c r="R541" s="704"/>
      <c r="S541" s="3180"/>
    </row>
    <row r="542" spans="7:19" ht="20.100000000000001" customHeight="1">
      <c r="G542" s="1047"/>
      <c r="H542" s="655"/>
      <c r="I542" s="655"/>
      <c r="J542" s="655"/>
      <c r="K542" s="655"/>
      <c r="L542" s="655"/>
      <c r="M542" s="655"/>
      <c r="N542" s="1310"/>
      <c r="O542" s="655"/>
      <c r="P542" s="656"/>
      <c r="Q542" s="657"/>
      <c r="R542" s="704"/>
      <c r="S542" s="3180"/>
    </row>
    <row r="543" spans="7:19" ht="20.100000000000001" customHeight="1">
      <c r="G543" s="1047"/>
      <c r="H543" s="655"/>
      <c r="I543" s="655"/>
      <c r="J543" s="655"/>
      <c r="K543" s="655"/>
      <c r="L543" s="655"/>
      <c r="M543" s="655"/>
      <c r="N543" s="1310"/>
      <c r="O543" s="655"/>
      <c r="P543" s="656"/>
      <c r="Q543" s="657"/>
      <c r="R543" s="704"/>
      <c r="S543" s="3180"/>
    </row>
    <row r="544" spans="7:19" ht="20.100000000000001" customHeight="1">
      <c r="G544" s="1047"/>
      <c r="H544" s="655"/>
      <c r="I544" s="655"/>
      <c r="J544" s="655"/>
      <c r="K544" s="655"/>
      <c r="L544" s="655"/>
      <c r="M544" s="655"/>
      <c r="N544" s="1310"/>
      <c r="O544" s="655"/>
      <c r="P544" s="656"/>
      <c r="Q544" s="657"/>
      <c r="R544" s="704"/>
      <c r="S544" s="3180"/>
    </row>
    <row r="545" spans="7:19" ht="20.100000000000001" customHeight="1">
      <c r="G545" s="1047"/>
      <c r="H545" s="655"/>
      <c r="I545" s="655"/>
      <c r="J545" s="655"/>
      <c r="K545" s="655"/>
      <c r="L545" s="655"/>
      <c r="M545" s="655"/>
      <c r="N545" s="1310"/>
      <c r="O545" s="655"/>
      <c r="P545" s="656"/>
      <c r="Q545" s="657"/>
      <c r="R545" s="704"/>
      <c r="S545" s="3180"/>
    </row>
    <row r="546" spans="7:19" ht="20.100000000000001" customHeight="1">
      <c r="G546" s="1047"/>
      <c r="H546" s="655"/>
      <c r="I546" s="655"/>
      <c r="J546" s="655"/>
      <c r="K546" s="655"/>
      <c r="L546" s="655"/>
      <c r="M546" s="655"/>
      <c r="N546" s="1310"/>
      <c r="O546" s="655"/>
      <c r="P546" s="656"/>
      <c r="Q546" s="657"/>
      <c r="R546" s="704"/>
      <c r="S546" s="3180"/>
    </row>
    <row r="547" spans="7:19" ht="20.100000000000001" customHeight="1">
      <c r="G547" s="1047"/>
      <c r="H547" s="655"/>
      <c r="I547" s="655"/>
      <c r="J547" s="655"/>
      <c r="K547" s="655"/>
      <c r="L547" s="655"/>
      <c r="M547" s="655"/>
      <c r="N547" s="1310"/>
      <c r="O547" s="655"/>
      <c r="P547" s="656"/>
      <c r="Q547" s="657"/>
      <c r="R547" s="704"/>
      <c r="S547" s="3180"/>
    </row>
    <row r="548" spans="7:19" ht="20.100000000000001" customHeight="1">
      <c r="G548" s="1047"/>
      <c r="H548" s="655"/>
      <c r="I548" s="655"/>
      <c r="J548" s="655"/>
      <c r="K548" s="655"/>
      <c r="L548" s="655"/>
      <c r="M548" s="655"/>
      <c r="N548" s="1310"/>
      <c r="O548" s="655"/>
      <c r="P548" s="656"/>
      <c r="Q548" s="657"/>
      <c r="R548" s="704"/>
      <c r="S548" s="3180"/>
    </row>
    <row r="549" spans="7:19" ht="20.100000000000001" customHeight="1">
      <c r="G549" s="1047"/>
      <c r="H549" s="655"/>
      <c r="I549" s="655"/>
      <c r="J549" s="655"/>
      <c r="K549" s="655"/>
      <c r="L549" s="655"/>
      <c r="M549" s="655"/>
      <c r="N549" s="1310"/>
      <c r="O549" s="655"/>
      <c r="P549" s="656"/>
      <c r="Q549" s="657"/>
      <c r="R549" s="704"/>
      <c r="S549" s="3180"/>
    </row>
    <row r="550" spans="7:19" ht="20.100000000000001" customHeight="1">
      <c r="G550" s="1047"/>
      <c r="H550" s="655"/>
      <c r="I550" s="655"/>
      <c r="J550" s="655"/>
      <c r="K550" s="655"/>
      <c r="L550" s="655"/>
      <c r="M550" s="655"/>
      <c r="N550" s="1310"/>
      <c r="O550" s="655"/>
      <c r="P550" s="656"/>
      <c r="Q550" s="657"/>
      <c r="R550" s="704"/>
      <c r="S550" s="3180"/>
    </row>
    <row r="551" spans="7:19" ht="20.100000000000001" customHeight="1">
      <c r="G551" s="1047"/>
      <c r="H551" s="655"/>
      <c r="I551" s="655"/>
      <c r="J551" s="655"/>
      <c r="K551" s="655"/>
      <c r="L551" s="655"/>
      <c r="M551" s="655"/>
      <c r="N551" s="1310"/>
      <c r="O551" s="655"/>
      <c r="P551" s="656"/>
      <c r="Q551" s="657"/>
      <c r="R551" s="704"/>
      <c r="S551" s="3180"/>
    </row>
    <row r="552" spans="7:19" ht="20.100000000000001" customHeight="1">
      <c r="G552" s="1047"/>
      <c r="H552" s="655"/>
      <c r="I552" s="655"/>
      <c r="J552" s="655"/>
      <c r="K552" s="655"/>
      <c r="L552" s="655"/>
      <c r="M552" s="655"/>
      <c r="N552" s="1310"/>
      <c r="O552" s="655"/>
      <c r="P552" s="656"/>
      <c r="Q552" s="657"/>
      <c r="R552" s="704"/>
      <c r="S552" s="3180"/>
    </row>
    <row r="553" spans="7:19" ht="20.100000000000001" customHeight="1">
      <c r="G553" s="1047"/>
      <c r="H553" s="655"/>
      <c r="I553" s="655"/>
      <c r="J553" s="655"/>
      <c r="K553" s="655"/>
      <c r="L553" s="655"/>
      <c r="M553" s="655"/>
      <c r="N553" s="1310"/>
      <c r="O553" s="655"/>
      <c r="P553" s="656"/>
      <c r="Q553" s="657"/>
      <c r="R553" s="704"/>
      <c r="S553" s="3180"/>
    </row>
    <row r="554" spans="7:19" ht="20.100000000000001" customHeight="1">
      <c r="G554" s="1047"/>
      <c r="H554" s="655"/>
      <c r="I554" s="655"/>
      <c r="J554" s="655"/>
      <c r="K554" s="655"/>
      <c r="L554" s="655"/>
      <c r="M554" s="655"/>
      <c r="N554" s="1310"/>
      <c r="O554" s="655"/>
      <c r="P554" s="656"/>
      <c r="Q554" s="657"/>
      <c r="R554" s="704"/>
      <c r="S554" s="3180"/>
    </row>
    <row r="555" spans="7:19" ht="20.100000000000001" customHeight="1">
      <c r="G555" s="1047"/>
      <c r="H555" s="655"/>
      <c r="I555" s="655"/>
      <c r="J555" s="655"/>
      <c r="K555" s="655"/>
      <c r="L555" s="655"/>
      <c r="M555" s="655"/>
      <c r="N555" s="1310"/>
      <c r="O555" s="655"/>
      <c r="P555" s="656"/>
      <c r="Q555" s="657"/>
      <c r="R555" s="704"/>
      <c r="S555" s="3180"/>
    </row>
    <row r="556" spans="7:19" ht="20.100000000000001" customHeight="1">
      <c r="G556" s="1047"/>
      <c r="H556" s="655"/>
      <c r="I556" s="655"/>
      <c r="J556" s="655"/>
      <c r="K556" s="655"/>
      <c r="L556" s="655"/>
      <c r="M556" s="655"/>
      <c r="N556" s="1310"/>
      <c r="O556" s="655"/>
      <c r="P556" s="656"/>
      <c r="Q556" s="657"/>
      <c r="R556" s="704"/>
      <c r="S556" s="3180"/>
    </row>
    <row r="557" spans="7:19" ht="20.100000000000001" customHeight="1">
      <c r="G557" s="1047"/>
      <c r="H557" s="655"/>
      <c r="I557" s="655"/>
      <c r="J557" s="655"/>
      <c r="K557" s="655"/>
      <c r="L557" s="655"/>
      <c r="M557" s="655"/>
      <c r="N557" s="1310"/>
      <c r="O557" s="655"/>
      <c r="P557" s="656"/>
      <c r="Q557" s="657"/>
      <c r="R557" s="704"/>
      <c r="S557" s="3180"/>
    </row>
    <row r="558" spans="7:19" ht="20.100000000000001" customHeight="1">
      <c r="G558" s="1047"/>
      <c r="H558" s="655"/>
      <c r="I558" s="655"/>
      <c r="J558" s="655"/>
      <c r="K558" s="655"/>
      <c r="L558" s="655"/>
      <c r="M558" s="655"/>
      <c r="N558" s="1310"/>
      <c r="O558" s="655"/>
      <c r="P558" s="656"/>
      <c r="Q558" s="657"/>
      <c r="R558" s="704"/>
      <c r="S558" s="3180"/>
    </row>
    <row r="559" spans="7:19" ht="20.100000000000001" customHeight="1">
      <c r="G559" s="1047"/>
      <c r="H559" s="655"/>
      <c r="I559" s="655"/>
      <c r="J559" s="655"/>
      <c r="K559" s="655"/>
      <c r="L559" s="655"/>
      <c r="M559" s="655"/>
      <c r="N559" s="1310"/>
      <c r="O559" s="655"/>
      <c r="P559" s="656"/>
      <c r="Q559" s="657"/>
      <c r="R559" s="704"/>
      <c r="S559" s="3180"/>
    </row>
    <row r="560" spans="7:19" ht="20.100000000000001" customHeight="1">
      <c r="G560" s="1047"/>
      <c r="H560" s="655"/>
      <c r="I560" s="655"/>
      <c r="J560" s="655"/>
      <c r="K560" s="655"/>
      <c r="L560" s="655"/>
      <c r="M560" s="655"/>
      <c r="N560" s="1310"/>
      <c r="O560" s="655"/>
      <c r="P560" s="656"/>
      <c r="Q560" s="657"/>
      <c r="R560" s="704"/>
      <c r="S560" s="3180"/>
    </row>
    <row r="561" spans="7:19" ht="20.100000000000001" customHeight="1">
      <c r="G561" s="1047"/>
      <c r="H561" s="655"/>
      <c r="I561" s="655"/>
      <c r="J561" s="655"/>
      <c r="K561" s="655"/>
      <c r="L561" s="655"/>
      <c r="M561" s="655"/>
      <c r="N561" s="1310"/>
      <c r="O561" s="655"/>
      <c r="P561" s="656"/>
      <c r="Q561" s="657"/>
      <c r="R561" s="704"/>
      <c r="S561" s="3180"/>
    </row>
    <row r="562" spans="7:19" ht="20.100000000000001" customHeight="1">
      <c r="G562" s="1047"/>
      <c r="H562" s="655"/>
      <c r="I562" s="655"/>
      <c r="J562" s="655"/>
      <c r="K562" s="655"/>
      <c r="L562" s="655"/>
      <c r="M562" s="655"/>
      <c r="N562" s="1310"/>
      <c r="O562" s="655"/>
      <c r="P562" s="656"/>
      <c r="Q562" s="657"/>
      <c r="R562" s="704"/>
      <c r="S562" s="3180"/>
    </row>
    <row r="563" spans="7:19" ht="20.100000000000001" customHeight="1">
      <c r="G563" s="1047"/>
      <c r="H563" s="655"/>
      <c r="I563" s="655"/>
      <c r="J563" s="655"/>
      <c r="K563" s="655"/>
      <c r="L563" s="655"/>
      <c r="M563" s="655"/>
      <c r="N563" s="1310"/>
      <c r="O563" s="655"/>
      <c r="P563" s="656"/>
      <c r="Q563" s="657"/>
      <c r="R563" s="704"/>
      <c r="S563" s="3180"/>
    </row>
    <row r="564" spans="7:19" ht="20.100000000000001" customHeight="1">
      <c r="G564" s="1047"/>
      <c r="H564" s="655"/>
      <c r="I564" s="655"/>
      <c r="J564" s="655"/>
      <c r="K564" s="655"/>
      <c r="L564" s="655"/>
      <c r="M564" s="655"/>
      <c r="N564" s="1310"/>
      <c r="O564" s="655"/>
      <c r="P564" s="656"/>
      <c r="Q564" s="657"/>
      <c r="R564" s="704"/>
      <c r="S564" s="3180"/>
    </row>
    <row r="565" spans="7:19" ht="20.100000000000001" customHeight="1">
      <c r="G565" s="1047"/>
      <c r="H565" s="655"/>
      <c r="I565" s="655"/>
      <c r="J565" s="655"/>
      <c r="K565" s="655"/>
      <c r="L565" s="655"/>
      <c r="M565" s="655"/>
      <c r="N565" s="1310"/>
      <c r="O565" s="655"/>
      <c r="P565" s="656"/>
      <c r="Q565" s="657"/>
      <c r="R565" s="704"/>
      <c r="S565" s="3180"/>
    </row>
    <row r="566" spans="7:19" ht="20.100000000000001" customHeight="1">
      <c r="G566" s="1047"/>
      <c r="H566" s="655"/>
      <c r="I566" s="655"/>
      <c r="J566" s="655"/>
      <c r="K566" s="655"/>
      <c r="L566" s="655"/>
      <c r="M566" s="655"/>
      <c r="N566" s="1310"/>
      <c r="O566" s="655"/>
      <c r="P566" s="656"/>
      <c r="Q566" s="657"/>
      <c r="R566" s="704"/>
      <c r="S566" s="3180"/>
    </row>
    <row r="567" spans="7:19" ht="20.100000000000001" customHeight="1">
      <c r="G567" s="1047"/>
      <c r="H567" s="655"/>
      <c r="I567" s="655"/>
      <c r="J567" s="655"/>
      <c r="K567" s="655"/>
      <c r="L567" s="655"/>
      <c r="M567" s="655"/>
      <c r="N567" s="1310"/>
      <c r="O567" s="655"/>
      <c r="P567" s="656"/>
      <c r="Q567" s="657"/>
      <c r="R567" s="704"/>
      <c r="S567" s="3180"/>
    </row>
    <row r="568" spans="7:19" ht="20.100000000000001" customHeight="1">
      <c r="G568" s="1047"/>
      <c r="H568" s="655"/>
      <c r="I568" s="655"/>
      <c r="J568" s="655"/>
      <c r="K568" s="655"/>
      <c r="L568" s="655"/>
      <c r="M568" s="655"/>
      <c r="N568" s="1310"/>
      <c r="O568" s="655"/>
      <c r="P568" s="656"/>
      <c r="Q568" s="657"/>
      <c r="R568" s="704"/>
      <c r="S568" s="3180"/>
    </row>
    <row r="569" spans="7:19" ht="20.100000000000001" customHeight="1">
      <c r="G569" s="1047"/>
      <c r="H569" s="655"/>
      <c r="I569" s="655"/>
      <c r="J569" s="655"/>
      <c r="K569" s="655"/>
      <c r="L569" s="655"/>
      <c r="M569" s="655"/>
      <c r="N569" s="1310"/>
      <c r="O569" s="655"/>
      <c r="P569" s="656"/>
      <c r="Q569" s="657"/>
      <c r="R569" s="704"/>
      <c r="S569" s="3180"/>
    </row>
    <row r="570" spans="7:19" ht="20.100000000000001" customHeight="1">
      <c r="G570" s="1047"/>
      <c r="H570" s="655"/>
      <c r="I570" s="655"/>
      <c r="J570" s="655"/>
      <c r="K570" s="655"/>
      <c r="L570" s="655"/>
      <c r="M570" s="655"/>
      <c r="N570" s="1310"/>
      <c r="O570" s="655"/>
      <c r="P570" s="656"/>
      <c r="Q570" s="657"/>
      <c r="R570" s="704"/>
      <c r="S570" s="3180"/>
    </row>
    <row r="571" spans="7:19" ht="20.100000000000001" customHeight="1">
      <c r="G571" s="1047"/>
      <c r="H571" s="655"/>
      <c r="I571" s="655"/>
      <c r="J571" s="655"/>
      <c r="K571" s="655"/>
      <c r="L571" s="655"/>
      <c r="M571" s="655"/>
      <c r="N571" s="1310"/>
      <c r="O571" s="655"/>
      <c r="P571" s="656"/>
      <c r="Q571" s="657"/>
      <c r="R571" s="704"/>
      <c r="S571" s="3180"/>
    </row>
    <row r="572" spans="7:19" ht="20.100000000000001" customHeight="1">
      <c r="G572" s="1047"/>
      <c r="H572" s="655"/>
      <c r="I572" s="655"/>
      <c r="J572" s="655"/>
      <c r="K572" s="655"/>
      <c r="L572" s="655"/>
      <c r="M572" s="655"/>
      <c r="N572" s="1310"/>
      <c r="O572" s="655"/>
      <c r="P572" s="656"/>
      <c r="Q572" s="657"/>
      <c r="R572" s="704"/>
      <c r="S572" s="3180"/>
    </row>
    <row r="573" spans="7:19" ht="20.100000000000001" customHeight="1">
      <c r="G573" s="1047"/>
      <c r="H573" s="655"/>
      <c r="I573" s="655"/>
      <c r="J573" s="655"/>
      <c r="K573" s="655"/>
      <c r="L573" s="655"/>
      <c r="M573" s="655"/>
      <c r="N573" s="1310"/>
      <c r="O573" s="655"/>
      <c r="P573" s="656"/>
      <c r="Q573" s="657"/>
      <c r="R573" s="704"/>
      <c r="S573" s="3180"/>
    </row>
    <row r="574" spans="7:19" ht="20.100000000000001" customHeight="1">
      <c r="G574" s="1047"/>
      <c r="H574" s="655"/>
      <c r="I574" s="655"/>
      <c r="J574" s="655"/>
      <c r="K574" s="655"/>
      <c r="L574" s="655"/>
      <c r="M574" s="655"/>
      <c r="N574" s="1310"/>
      <c r="O574" s="655"/>
      <c r="P574" s="656"/>
      <c r="Q574" s="657"/>
      <c r="R574" s="704"/>
      <c r="S574" s="3180"/>
    </row>
    <row r="575" spans="7:19" ht="20.100000000000001" customHeight="1">
      <c r="G575" s="1047"/>
      <c r="H575" s="655"/>
      <c r="I575" s="655"/>
      <c r="J575" s="655"/>
      <c r="K575" s="655"/>
      <c r="L575" s="655"/>
      <c r="M575" s="655"/>
      <c r="N575" s="1310"/>
      <c r="O575" s="655"/>
      <c r="P575" s="656"/>
      <c r="Q575" s="657"/>
      <c r="R575" s="704"/>
      <c r="S575" s="3180"/>
    </row>
    <row r="576" spans="7:19" ht="20.100000000000001" customHeight="1">
      <c r="G576" s="1047"/>
      <c r="H576" s="655"/>
      <c r="I576" s="655"/>
      <c r="J576" s="655"/>
      <c r="K576" s="655"/>
      <c r="L576" s="655"/>
      <c r="M576" s="655"/>
      <c r="N576" s="1310"/>
      <c r="O576" s="655"/>
      <c r="P576" s="656"/>
      <c r="Q576" s="657"/>
      <c r="R576" s="704"/>
      <c r="S576" s="3180"/>
    </row>
    <row r="577" spans="7:19" ht="20.100000000000001" customHeight="1">
      <c r="G577" s="1047"/>
      <c r="H577" s="655"/>
      <c r="I577" s="655"/>
      <c r="J577" s="655"/>
      <c r="K577" s="655"/>
      <c r="L577" s="655"/>
      <c r="M577" s="655"/>
      <c r="N577" s="1310"/>
      <c r="O577" s="655"/>
      <c r="P577" s="656"/>
      <c r="Q577" s="657"/>
      <c r="R577" s="704"/>
      <c r="S577" s="3180"/>
    </row>
    <row r="578" spans="7:19" ht="20.100000000000001" customHeight="1">
      <c r="G578" s="1047"/>
      <c r="H578" s="655"/>
      <c r="I578" s="655"/>
      <c r="J578" s="655"/>
      <c r="K578" s="655"/>
      <c r="L578" s="655"/>
      <c r="M578" s="655"/>
      <c r="N578" s="1310"/>
      <c r="O578" s="655"/>
      <c r="P578" s="656"/>
      <c r="Q578" s="657"/>
      <c r="R578" s="704"/>
      <c r="S578" s="3180"/>
    </row>
    <row r="579" spans="7:19" ht="20.100000000000001" customHeight="1">
      <c r="G579" s="1047"/>
      <c r="H579" s="655"/>
      <c r="I579" s="655"/>
      <c r="J579" s="655"/>
      <c r="K579" s="655"/>
      <c r="L579" s="655"/>
      <c r="M579" s="655"/>
      <c r="N579" s="1310"/>
      <c r="O579" s="655"/>
      <c r="P579" s="656"/>
      <c r="Q579" s="657"/>
      <c r="R579" s="704"/>
      <c r="S579" s="3180"/>
    </row>
    <row r="580" spans="7:19" ht="20.100000000000001" customHeight="1">
      <c r="G580" s="1047"/>
      <c r="H580" s="655"/>
      <c r="I580" s="655"/>
      <c r="J580" s="655"/>
      <c r="K580" s="655"/>
      <c r="L580" s="655"/>
      <c r="M580" s="655"/>
      <c r="N580" s="1310"/>
      <c r="O580" s="655"/>
      <c r="P580" s="656"/>
      <c r="Q580" s="657"/>
      <c r="R580" s="704"/>
      <c r="S580" s="3180"/>
    </row>
    <row r="581" spans="7:19" ht="20.100000000000001" customHeight="1">
      <c r="G581" s="1047"/>
      <c r="H581" s="655"/>
      <c r="I581" s="655"/>
      <c r="J581" s="655"/>
      <c r="K581" s="655"/>
      <c r="L581" s="655"/>
      <c r="M581" s="655"/>
      <c r="N581" s="1310"/>
      <c r="O581" s="655"/>
      <c r="P581" s="656"/>
      <c r="Q581" s="657"/>
      <c r="R581" s="704"/>
      <c r="S581" s="3180"/>
    </row>
    <row r="582" spans="7:19" ht="20.100000000000001" customHeight="1">
      <c r="G582" s="1047"/>
      <c r="H582" s="655"/>
      <c r="I582" s="655"/>
      <c r="J582" s="655"/>
      <c r="K582" s="655"/>
      <c r="L582" s="655"/>
      <c r="M582" s="655"/>
      <c r="N582" s="1310"/>
      <c r="O582" s="655"/>
      <c r="P582" s="656"/>
      <c r="Q582" s="657"/>
      <c r="R582" s="704"/>
      <c r="S582" s="3180"/>
    </row>
    <row r="583" spans="7:19" ht="20.100000000000001" customHeight="1">
      <c r="G583" s="1047"/>
      <c r="H583" s="655"/>
      <c r="I583" s="655"/>
      <c r="J583" s="655"/>
      <c r="K583" s="655"/>
      <c r="L583" s="655"/>
      <c r="M583" s="655"/>
      <c r="N583" s="1310"/>
      <c r="O583" s="655"/>
      <c r="P583" s="656"/>
      <c r="Q583" s="657"/>
      <c r="R583" s="704"/>
      <c r="S583" s="3180"/>
    </row>
    <row r="584" spans="7:19" ht="20.100000000000001" customHeight="1">
      <c r="G584" s="1047"/>
      <c r="H584" s="655"/>
      <c r="I584" s="655"/>
      <c r="J584" s="655"/>
      <c r="K584" s="655"/>
      <c r="L584" s="655"/>
      <c r="M584" s="655"/>
      <c r="N584" s="1310"/>
      <c r="O584" s="655"/>
      <c r="P584" s="656"/>
      <c r="Q584" s="657"/>
      <c r="R584" s="704"/>
      <c r="S584" s="3180"/>
    </row>
    <row r="585" spans="7:19" ht="20.100000000000001" customHeight="1">
      <c r="G585" s="1047"/>
      <c r="H585" s="655"/>
      <c r="I585" s="655"/>
      <c r="J585" s="655"/>
      <c r="K585" s="655"/>
      <c r="L585" s="655"/>
      <c r="M585" s="655"/>
      <c r="N585" s="1310"/>
      <c r="O585" s="655"/>
      <c r="P585" s="656"/>
      <c r="Q585" s="657"/>
      <c r="R585" s="704"/>
      <c r="S585" s="3180"/>
    </row>
    <row r="586" spans="7:19" ht="20.100000000000001" customHeight="1">
      <c r="G586" s="1047"/>
      <c r="H586" s="655"/>
      <c r="I586" s="655"/>
      <c r="J586" s="655"/>
      <c r="K586" s="655"/>
      <c r="L586" s="655"/>
      <c r="M586" s="655"/>
      <c r="N586" s="1310"/>
      <c r="O586" s="655"/>
      <c r="P586" s="656"/>
      <c r="Q586" s="657"/>
      <c r="R586" s="704"/>
      <c r="S586" s="3180"/>
    </row>
    <row r="587" spans="7:19" ht="20.100000000000001" customHeight="1">
      <c r="G587" s="1047"/>
      <c r="H587" s="655"/>
      <c r="I587" s="655"/>
      <c r="J587" s="655"/>
      <c r="K587" s="655"/>
      <c r="L587" s="655"/>
      <c r="M587" s="655"/>
      <c r="N587" s="1310"/>
      <c r="O587" s="655"/>
      <c r="P587" s="656"/>
      <c r="Q587" s="657"/>
      <c r="R587" s="704"/>
      <c r="S587" s="3180"/>
    </row>
    <row r="588" spans="7:19" ht="20.100000000000001" customHeight="1">
      <c r="G588" s="1047"/>
      <c r="H588" s="655"/>
      <c r="I588" s="655"/>
      <c r="J588" s="655"/>
      <c r="K588" s="655"/>
      <c r="L588" s="655"/>
      <c r="M588" s="655"/>
      <c r="N588" s="1310"/>
      <c r="O588" s="655"/>
      <c r="P588" s="656"/>
      <c r="Q588" s="657"/>
      <c r="R588" s="704"/>
      <c r="S588" s="3180"/>
    </row>
    <row r="589" spans="7:19" ht="20.100000000000001" customHeight="1">
      <c r="G589" s="1047"/>
      <c r="H589" s="655"/>
      <c r="I589" s="655"/>
      <c r="J589" s="655"/>
      <c r="K589" s="655"/>
      <c r="L589" s="655"/>
      <c r="M589" s="655"/>
      <c r="N589" s="1310"/>
      <c r="O589" s="655"/>
      <c r="P589" s="656"/>
      <c r="Q589" s="657"/>
      <c r="R589" s="704"/>
      <c r="S589" s="3180"/>
    </row>
    <row r="590" spans="7:19" ht="20.100000000000001" customHeight="1">
      <c r="G590" s="1047"/>
      <c r="H590" s="655"/>
      <c r="I590" s="655"/>
      <c r="J590" s="655"/>
      <c r="K590" s="655"/>
      <c r="L590" s="655"/>
      <c r="M590" s="655"/>
      <c r="N590" s="1310"/>
      <c r="O590" s="655"/>
      <c r="P590" s="656"/>
      <c r="Q590" s="657"/>
      <c r="R590" s="704"/>
      <c r="S590" s="3180"/>
    </row>
    <row r="591" spans="7:19" ht="20.100000000000001" customHeight="1">
      <c r="G591" s="1047"/>
      <c r="H591" s="655"/>
      <c r="I591" s="655"/>
      <c r="J591" s="655"/>
      <c r="K591" s="655"/>
      <c r="L591" s="655"/>
      <c r="M591" s="655"/>
      <c r="N591" s="1310"/>
      <c r="O591" s="655"/>
      <c r="P591" s="656"/>
      <c r="Q591" s="657"/>
      <c r="R591" s="704"/>
      <c r="S591" s="3180"/>
    </row>
    <row r="592" spans="7:19" ht="20.100000000000001" customHeight="1">
      <c r="G592" s="1047"/>
      <c r="H592" s="655"/>
      <c r="I592" s="655"/>
      <c r="J592" s="655"/>
      <c r="K592" s="655"/>
      <c r="L592" s="655"/>
      <c r="M592" s="655"/>
      <c r="N592" s="1310"/>
      <c r="O592" s="655"/>
      <c r="P592" s="656"/>
      <c r="Q592" s="657"/>
      <c r="R592" s="704"/>
      <c r="S592" s="3180"/>
    </row>
    <row r="593" spans="7:19" ht="20.100000000000001" customHeight="1">
      <c r="G593" s="1047"/>
      <c r="H593" s="655"/>
      <c r="I593" s="655"/>
      <c r="J593" s="655"/>
      <c r="K593" s="655"/>
      <c r="L593" s="655"/>
      <c r="M593" s="655"/>
      <c r="N593" s="1310"/>
      <c r="O593" s="655"/>
      <c r="P593" s="656"/>
      <c r="Q593" s="657"/>
      <c r="R593" s="704"/>
      <c r="S593" s="3180"/>
    </row>
    <row r="594" spans="7:19" ht="20.100000000000001" customHeight="1">
      <c r="G594" s="1047"/>
      <c r="H594" s="655"/>
      <c r="I594" s="655"/>
      <c r="J594" s="655"/>
      <c r="K594" s="655"/>
      <c r="L594" s="655"/>
      <c r="M594" s="655"/>
      <c r="N594" s="1310"/>
      <c r="O594" s="655"/>
      <c r="P594" s="656"/>
      <c r="Q594" s="657"/>
      <c r="R594" s="704"/>
      <c r="S594" s="3180"/>
    </row>
    <row r="595" spans="7:19" ht="20.100000000000001" customHeight="1">
      <c r="G595" s="1047"/>
      <c r="H595" s="655"/>
      <c r="I595" s="655"/>
      <c r="J595" s="655"/>
      <c r="K595" s="655"/>
      <c r="L595" s="655"/>
      <c r="M595" s="655"/>
      <c r="N595" s="1310"/>
      <c r="O595" s="655"/>
      <c r="P595" s="656"/>
      <c r="Q595" s="657"/>
      <c r="R595" s="704"/>
      <c r="S595" s="3180"/>
    </row>
    <row r="596" spans="7:19" ht="20.100000000000001" customHeight="1">
      <c r="G596" s="1047"/>
      <c r="H596" s="655"/>
      <c r="I596" s="655"/>
      <c r="J596" s="655"/>
      <c r="K596" s="655"/>
      <c r="L596" s="655"/>
      <c r="M596" s="655"/>
      <c r="N596" s="1310"/>
      <c r="O596" s="655"/>
      <c r="P596" s="656"/>
      <c r="Q596" s="657"/>
      <c r="R596" s="704"/>
      <c r="S596" s="3180"/>
    </row>
    <row r="597" spans="7:19" ht="20.100000000000001" customHeight="1">
      <c r="G597" s="1047"/>
      <c r="H597" s="655"/>
      <c r="I597" s="655"/>
      <c r="J597" s="655"/>
      <c r="K597" s="655"/>
      <c r="L597" s="655"/>
      <c r="M597" s="655"/>
      <c r="N597" s="1310"/>
      <c r="O597" s="655"/>
      <c r="P597" s="656"/>
      <c r="Q597" s="657"/>
      <c r="R597" s="704"/>
      <c r="S597" s="3180"/>
    </row>
    <row r="598" spans="7:19" ht="20.100000000000001" customHeight="1">
      <c r="G598" s="1047"/>
      <c r="H598" s="655"/>
      <c r="I598" s="655"/>
      <c r="J598" s="655"/>
      <c r="K598" s="655"/>
      <c r="L598" s="655"/>
      <c r="M598" s="655"/>
      <c r="N598" s="1310"/>
      <c r="O598" s="655"/>
      <c r="P598" s="656"/>
      <c r="Q598" s="657"/>
      <c r="R598" s="704"/>
      <c r="S598" s="3180"/>
    </row>
    <row r="599" spans="7:19" ht="20.100000000000001" customHeight="1">
      <c r="G599" s="1047"/>
      <c r="H599" s="655"/>
      <c r="I599" s="655"/>
      <c r="J599" s="655"/>
      <c r="K599" s="655"/>
      <c r="L599" s="655"/>
      <c r="M599" s="655"/>
      <c r="N599" s="1310"/>
      <c r="O599" s="655"/>
      <c r="P599" s="656"/>
      <c r="Q599" s="657"/>
      <c r="R599" s="704"/>
      <c r="S599" s="3180"/>
    </row>
    <row r="600" spans="7:19" ht="20.100000000000001" customHeight="1">
      <c r="G600" s="1047"/>
      <c r="H600" s="655"/>
      <c r="I600" s="655"/>
      <c r="J600" s="655"/>
      <c r="K600" s="655"/>
      <c r="L600" s="655"/>
      <c r="M600" s="655"/>
      <c r="N600" s="1310"/>
      <c r="O600" s="655"/>
      <c r="P600" s="656"/>
      <c r="Q600" s="657"/>
      <c r="R600" s="704"/>
      <c r="S600" s="3180"/>
    </row>
    <row r="601" spans="7:19" ht="20.100000000000001" customHeight="1">
      <c r="G601" s="1047"/>
      <c r="H601" s="655"/>
      <c r="I601" s="655"/>
      <c r="J601" s="655"/>
      <c r="K601" s="655"/>
      <c r="L601" s="655"/>
      <c r="M601" s="655"/>
      <c r="N601" s="1310"/>
      <c r="O601" s="655"/>
      <c r="P601" s="656"/>
      <c r="Q601" s="657"/>
      <c r="R601" s="704"/>
      <c r="S601" s="3180"/>
    </row>
    <row r="602" spans="7:19" ht="20.100000000000001" customHeight="1">
      <c r="G602" s="1047"/>
      <c r="H602" s="655"/>
      <c r="I602" s="655"/>
      <c r="J602" s="655"/>
      <c r="K602" s="655"/>
      <c r="L602" s="655"/>
      <c r="M602" s="655"/>
      <c r="N602" s="1310"/>
      <c r="O602" s="655"/>
      <c r="P602" s="656"/>
      <c r="Q602" s="657"/>
      <c r="R602" s="704"/>
      <c r="S602" s="3180"/>
    </row>
    <row r="603" spans="7:19" ht="20.100000000000001" customHeight="1">
      <c r="G603" s="1047"/>
      <c r="H603" s="655"/>
      <c r="I603" s="655"/>
      <c r="J603" s="655"/>
      <c r="K603" s="655"/>
      <c r="L603" s="655"/>
      <c r="M603" s="655"/>
      <c r="N603" s="1310"/>
      <c r="O603" s="655"/>
      <c r="P603" s="656"/>
      <c r="Q603" s="657"/>
      <c r="R603" s="704"/>
      <c r="S603" s="3180"/>
    </row>
    <row r="604" spans="7:19" ht="20.100000000000001" customHeight="1">
      <c r="G604" s="1047"/>
      <c r="H604" s="655"/>
      <c r="I604" s="655"/>
      <c r="J604" s="655"/>
      <c r="K604" s="655"/>
      <c r="L604" s="655"/>
      <c r="M604" s="655"/>
      <c r="N604" s="1310"/>
      <c r="O604" s="655"/>
      <c r="P604" s="656"/>
      <c r="Q604" s="657"/>
      <c r="R604" s="704"/>
      <c r="S604" s="3180"/>
    </row>
    <row r="605" spans="7:19" ht="20.100000000000001" customHeight="1">
      <c r="G605" s="1047"/>
      <c r="H605" s="655"/>
      <c r="I605" s="655"/>
      <c r="J605" s="655"/>
      <c r="K605" s="655"/>
      <c r="L605" s="655"/>
      <c r="M605" s="655"/>
      <c r="N605" s="1310"/>
      <c r="O605" s="655"/>
      <c r="P605" s="656"/>
      <c r="Q605" s="657"/>
      <c r="R605" s="704"/>
      <c r="S605" s="3180"/>
    </row>
    <row r="606" spans="7:19" ht="20.100000000000001" customHeight="1">
      <c r="G606" s="1047"/>
      <c r="H606" s="655"/>
      <c r="I606" s="655"/>
      <c r="J606" s="655"/>
      <c r="K606" s="655"/>
      <c r="L606" s="655"/>
      <c r="M606" s="655"/>
      <c r="N606" s="1310"/>
      <c r="O606" s="655"/>
      <c r="P606" s="656"/>
      <c r="Q606" s="657"/>
      <c r="R606" s="704"/>
      <c r="S606" s="3180"/>
    </row>
    <row r="607" spans="7:19" ht="20.100000000000001" customHeight="1">
      <c r="G607" s="1047"/>
      <c r="H607" s="655"/>
      <c r="I607" s="655"/>
      <c r="J607" s="655"/>
      <c r="K607" s="655"/>
      <c r="L607" s="655"/>
      <c r="M607" s="655"/>
      <c r="N607" s="1310"/>
      <c r="O607" s="655"/>
      <c r="P607" s="656"/>
      <c r="Q607" s="657"/>
      <c r="R607" s="704"/>
      <c r="S607" s="3180"/>
    </row>
    <row r="608" spans="7:19" ht="20.100000000000001" customHeight="1">
      <c r="G608" s="1047"/>
      <c r="H608" s="655"/>
      <c r="I608" s="655"/>
      <c r="J608" s="655"/>
      <c r="K608" s="655"/>
      <c r="L608" s="655"/>
      <c r="M608" s="655"/>
      <c r="N608" s="1310"/>
      <c r="O608" s="655"/>
      <c r="P608" s="656"/>
      <c r="Q608" s="657"/>
      <c r="R608" s="704"/>
      <c r="S608" s="3180"/>
    </row>
    <row r="609" spans="7:19" ht="20.100000000000001" customHeight="1">
      <c r="G609" s="1047"/>
      <c r="H609" s="655"/>
      <c r="I609" s="655"/>
      <c r="J609" s="655"/>
      <c r="K609" s="655"/>
      <c r="L609" s="655"/>
      <c r="M609" s="655"/>
      <c r="N609" s="1310"/>
      <c r="O609" s="655"/>
      <c r="P609" s="656"/>
      <c r="Q609" s="657"/>
      <c r="R609" s="704"/>
      <c r="S609" s="3180"/>
    </row>
    <row r="610" spans="7:19" ht="20.100000000000001" customHeight="1">
      <c r="G610" s="1047"/>
      <c r="H610" s="655"/>
      <c r="I610" s="655"/>
      <c r="J610" s="655"/>
      <c r="K610" s="655"/>
      <c r="L610" s="655"/>
      <c r="M610" s="655"/>
      <c r="N610" s="1310"/>
      <c r="O610" s="655"/>
      <c r="P610" s="656"/>
      <c r="Q610" s="657"/>
      <c r="R610" s="704"/>
      <c r="S610" s="3180"/>
    </row>
    <row r="611" spans="7:19" ht="20.100000000000001" customHeight="1">
      <c r="G611" s="1047"/>
      <c r="H611" s="655"/>
      <c r="I611" s="655"/>
      <c r="J611" s="655"/>
      <c r="K611" s="655"/>
      <c r="L611" s="655"/>
      <c r="M611" s="655"/>
      <c r="N611" s="1310"/>
      <c r="O611" s="655"/>
      <c r="P611" s="656"/>
      <c r="Q611" s="657"/>
      <c r="R611" s="704"/>
      <c r="S611" s="3180"/>
    </row>
    <row r="612" spans="7:19" ht="20.100000000000001" customHeight="1">
      <c r="G612" s="1047"/>
      <c r="H612" s="655"/>
      <c r="I612" s="655"/>
      <c r="J612" s="655"/>
      <c r="K612" s="655"/>
      <c r="L612" s="655"/>
      <c r="M612" s="655"/>
      <c r="N612" s="1310"/>
      <c r="O612" s="655"/>
      <c r="P612" s="656"/>
      <c r="Q612" s="657"/>
      <c r="R612" s="704"/>
      <c r="S612" s="3180"/>
    </row>
    <row r="613" spans="7:19" ht="20.100000000000001" customHeight="1">
      <c r="G613" s="1047"/>
      <c r="H613" s="655"/>
      <c r="I613" s="655"/>
      <c r="J613" s="655"/>
      <c r="K613" s="655"/>
      <c r="L613" s="655"/>
      <c r="M613" s="655"/>
      <c r="N613" s="1310"/>
      <c r="O613" s="655"/>
      <c r="P613" s="656"/>
      <c r="Q613" s="657"/>
      <c r="R613" s="704"/>
      <c r="S613" s="3180"/>
    </row>
    <row r="614" spans="7:19" ht="20.100000000000001" customHeight="1">
      <c r="G614" s="1047"/>
      <c r="H614" s="655"/>
      <c r="I614" s="655"/>
      <c r="J614" s="655"/>
      <c r="K614" s="655"/>
      <c r="L614" s="655"/>
      <c r="M614" s="655"/>
      <c r="N614" s="1310"/>
      <c r="O614" s="655"/>
      <c r="P614" s="656"/>
      <c r="Q614" s="657"/>
      <c r="R614" s="704"/>
      <c r="S614" s="3180"/>
    </row>
    <row r="615" spans="7:19" ht="20.100000000000001" customHeight="1">
      <c r="G615" s="1047"/>
      <c r="H615" s="655"/>
      <c r="I615" s="655"/>
      <c r="J615" s="655"/>
      <c r="K615" s="655"/>
      <c r="L615" s="655"/>
      <c r="M615" s="655"/>
      <c r="N615" s="1310"/>
      <c r="O615" s="655"/>
      <c r="P615" s="656"/>
      <c r="Q615" s="657"/>
      <c r="R615" s="704"/>
      <c r="S615" s="3180"/>
    </row>
    <row r="616" spans="7:19" ht="20.100000000000001" customHeight="1">
      <c r="G616" s="1047"/>
      <c r="H616" s="655"/>
      <c r="I616" s="655"/>
      <c r="J616" s="655"/>
      <c r="K616" s="655"/>
      <c r="L616" s="655"/>
      <c r="M616" s="655"/>
      <c r="N616" s="1310"/>
      <c r="O616" s="655"/>
      <c r="P616" s="656"/>
      <c r="Q616" s="657"/>
      <c r="R616" s="704"/>
      <c r="S616" s="3180"/>
    </row>
    <row r="617" spans="7:19" ht="20.100000000000001" customHeight="1">
      <c r="G617" s="1047"/>
      <c r="H617" s="655"/>
      <c r="I617" s="655"/>
      <c r="J617" s="655"/>
      <c r="K617" s="655"/>
      <c r="L617" s="655"/>
      <c r="M617" s="655"/>
      <c r="N617" s="1310"/>
      <c r="O617" s="655"/>
      <c r="P617" s="656"/>
      <c r="Q617" s="657"/>
      <c r="R617" s="704"/>
      <c r="S617" s="3180"/>
    </row>
    <row r="618" spans="7:19" ht="20.100000000000001" customHeight="1">
      <c r="G618" s="1047"/>
      <c r="H618" s="655"/>
      <c r="I618" s="655"/>
      <c r="J618" s="655"/>
      <c r="K618" s="655"/>
      <c r="L618" s="655"/>
      <c r="M618" s="655"/>
      <c r="N618" s="1310"/>
      <c r="O618" s="655"/>
      <c r="P618" s="656"/>
      <c r="Q618" s="657"/>
      <c r="R618" s="704"/>
      <c r="S618" s="3180"/>
    </row>
    <row r="619" spans="7:19" ht="20.100000000000001" customHeight="1">
      <c r="G619" s="1047"/>
      <c r="H619" s="655"/>
      <c r="I619" s="655"/>
      <c r="J619" s="655"/>
      <c r="K619" s="655"/>
      <c r="L619" s="655"/>
      <c r="M619" s="655"/>
      <c r="N619" s="1310"/>
      <c r="O619" s="655"/>
      <c r="P619" s="656"/>
      <c r="Q619" s="657"/>
      <c r="R619" s="704"/>
      <c r="S619" s="3180"/>
    </row>
    <row r="620" spans="7:19" ht="20.100000000000001" customHeight="1">
      <c r="G620" s="1047"/>
      <c r="H620" s="655"/>
      <c r="I620" s="655"/>
      <c r="J620" s="655"/>
      <c r="K620" s="655"/>
      <c r="L620" s="655"/>
      <c r="M620" s="655"/>
      <c r="N620" s="1310"/>
      <c r="O620" s="655"/>
      <c r="P620" s="656"/>
      <c r="Q620" s="657"/>
      <c r="R620" s="704"/>
      <c r="S620" s="3180"/>
    </row>
    <row r="621" spans="7:19" ht="20.100000000000001" customHeight="1">
      <c r="G621" s="1047"/>
      <c r="H621" s="655"/>
      <c r="I621" s="655"/>
      <c r="J621" s="655"/>
      <c r="K621" s="655"/>
      <c r="L621" s="655"/>
      <c r="M621" s="655"/>
      <c r="N621" s="1310"/>
      <c r="O621" s="655"/>
      <c r="P621" s="656"/>
      <c r="Q621" s="657"/>
      <c r="R621" s="704"/>
      <c r="S621" s="3180"/>
    </row>
    <row r="622" spans="7:19" ht="20.100000000000001" customHeight="1">
      <c r="G622" s="1047"/>
      <c r="H622" s="655"/>
      <c r="I622" s="655"/>
      <c r="J622" s="655"/>
      <c r="K622" s="655"/>
      <c r="L622" s="655"/>
      <c r="M622" s="655"/>
      <c r="N622" s="1310"/>
      <c r="O622" s="655"/>
      <c r="P622" s="656"/>
      <c r="Q622" s="657"/>
      <c r="R622" s="704"/>
      <c r="S622" s="3180"/>
    </row>
    <row r="623" spans="7:19" ht="20.100000000000001" customHeight="1">
      <c r="G623" s="1047"/>
      <c r="H623" s="655"/>
      <c r="I623" s="655"/>
      <c r="J623" s="655"/>
      <c r="K623" s="655"/>
      <c r="L623" s="655"/>
      <c r="M623" s="655"/>
      <c r="N623" s="1310"/>
      <c r="O623" s="655"/>
      <c r="P623" s="656"/>
      <c r="Q623" s="657"/>
      <c r="R623" s="704"/>
      <c r="S623" s="3180"/>
    </row>
    <row r="624" spans="7:19" ht="20.100000000000001" customHeight="1">
      <c r="G624" s="1047"/>
      <c r="H624" s="655"/>
      <c r="I624" s="655"/>
      <c r="J624" s="655"/>
      <c r="K624" s="655"/>
      <c r="L624" s="655"/>
      <c r="M624" s="655"/>
      <c r="N624" s="1310"/>
      <c r="O624" s="655"/>
      <c r="P624" s="656"/>
      <c r="Q624" s="657"/>
      <c r="R624" s="704"/>
      <c r="S624" s="3180"/>
    </row>
    <row r="625" spans="7:19" ht="20.100000000000001" customHeight="1">
      <c r="G625" s="1047"/>
      <c r="H625" s="655"/>
      <c r="I625" s="655"/>
      <c r="J625" s="655"/>
      <c r="K625" s="655"/>
      <c r="L625" s="655"/>
      <c r="M625" s="655"/>
      <c r="N625" s="1310"/>
      <c r="O625" s="655"/>
      <c r="P625" s="656"/>
      <c r="Q625" s="657"/>
      <c r="R625" s="704"/>
      <c r="S625" s="3180"/>
    </row>
    <row r="626" spans="7:19" ht="20.100000000000001" customHeight="1">
      <c r="G626" s="1047"/>
      <c r="H626" s="655"/>
      <c r="I626" s="655"/>
      <c r="J626" s="655"/>
      <c r="K626" s="655"/>
      <c r="L626" s="655"/>
      <c r="M626" s="655"/>
      <c r="N626" s="1310"/>
      <c r="O626" s="655"/>
      <c r="P626" s="656"/>
      <c r="Q626" s="657"/>
      <c r="R626" s="704"/>
      <c r="S626" s="3180"/>
    </row>
    <row r="627" spans="7:19" ht="20.100000000000001" customHeight="1">
      <c r="G627" s="1047"/>
      <c r="H627" s="655"/>
      <c r="I627" s="655"/>
      <c r="J627" s="655"/>
      <c r="K627" s="655"/>
      <c r="L627" s="655"/>
      <c r="M627" s="655"/>
      <c r="N627" s="1310"/>
      <c r="O627" s="655"/>
      <c r="P627" s="656"/>
      <c r="Q627" s="657"/>
      <c r="R627" s="704"/>
      <c r="S627" s="3180"/>
    </row>
    <row r="628" spans="7:19" ht="20.100000000000001" customHeight="1">
      <c r="G628" s="1047"/>
      <c r="H628" s="655"/>
      <c r="I628" s="655"/>
      <c r="J628" s="655"/>
      <c r="K628" s="655"/>
      <c r="L628" s="655"/>
      <c r="M628" s="655"/>
      <c r="N628" s="1310"/>
      <c r="O628" s="655"/>
      <c r="P628" s="656"/>
      <c r="Q628" s="657"/>
      <c r="R628" s="704"/>
      <c r="S628" s="3180"/>
    </row>
    <row r="629" spans="7:19" ht="20.100000000000001" customHeight="1">
      <c r="G629" s="1047"/>
      <c r="H629" s="655"/>
      <c r="I629" s="655"/>
      <c r="J629" s="655"/>
      <c r="K629" s="655"/>
      <c r="L629" s="655"/>
      <c r="M629" s="655"/>
      <c r="N629" s="1310"/>
      <c r="O629" s="655"/>
      <c r="P629" s="656"/>
      <c r="Q629" s="657"/>
      <c r="R629" s="704"/>
      <c r="S629" s="3180"/>
    </row>
    <row r="630" spans="7:19" ht="20.100000000000001" customHeight="1">
      <c r="G630" s="1047"/>
      <c r="H630" s="655"/>
      <c r="I630" s="655"/>
      <c r="J630" s="655"/>
      <c r="K630" s="655"/>
      <c r="L630" s="655"/>
      <c r="M630" s="655"/>
      <c r="N630" s="1310"/>
      <c r="O630" s="655"/>
      <c r="P630" s="656"/>
      <c r="Q630" s="657"/>
      <c r="R630" s="704"/>
      <c r="S630" s="3180"/>
    </row>
    <row r="631" spans="7:19" ht="20.100000000000001" customHeight="1">
      <c r="G631" s="1047"/>
      <c r="H631" s="655"/>
      <c r="I631" s="655"/>
      <c r="J631" s="655"/>
      <c r="K631" s="655"/>
      <c r="L631" s="655"/>
      <c r="M631" s="655"/>
      <c r="N631" s="1310"/>
      <c r="O631" s="655"/>
      <c r="P631" s="656"/>
      <c r="Q631" s="657"/>
      <c r="R631" s="704"/>
      <c r="S631" s="3180"/>
    </row>
    <row r="632" spans="7:19" ht="20.100000000000001" customHeight="1">
      <c r="G632" s="1047"/>
      <c r="H632" s="655"/>
      <c r="I632" s="655"/>
      <c r="J632" s="655"/>
      <c r="K632" s="655"/>
      <c r="L632" s="655"/>
      <c r="M632" s="655"/>
      <c r="N632" s="1310"/>
      <c r="O632" s="655"/>
      <c r="P632" s="656"/>
      <c r="Q632" s="657"/>
      <c r="R632" s="704"/>
      <c r="S632" s="3180"/>
    </row>
    <row r="633" spans="7:19" ht="20.100000000000001" customHeight="1">
      <c r="G633" s="1047"/>
      <c r="H633" s="655"/>
      <c r="I633" s="655"/>
      <c r="J633" s="655"/>
      <c r="K633" s="655"/>
      <c r="L633" s="655"/>
      <c r="M633" s="655"/>
      <c r="N633" s="1310"/>
      <c r="O633" s="655"/>
      <c r="P633" s="656"/>
      <c r="Q633" s="657"/>
      <c r="R633" s="704"/>
      <c r="S633" s="3180"/>
    </row>
    <row r="634" spans="7:19" ht="20.100000000000001" customHeight="1">
      <c r="G634" s="1047"/>
      <c r="H634" s="655"/>
      <c r="I634" s="655"/>
      <c r="J634" s="655"/>
      <c r="K634" s="655"/>
      <c r="L634" s="655"/>
      <c r="M634" s="655"/>
      <c r="N634" s="1310"/>
      <c r="O634" s="655"/>
      <c r="P634" s="656"/>
      <c r="Q634" s="657"/>
      <c r="R634" s="704"/>
      <c r="S634" s="3180"/>
    </row>
    <row r="635" spans="7:19" ht="20.100000000000001" customHeight="1">
      <c r="G635" s="1047"/>
      <c r="H635" s="655"/>
      <c r="I635" s="655"/>
      <c r="J635" s="655"/>
      <c r="K635" s="655"/>
      <c r="L635" s="655"/>
      <c r="M635" s="655"/>
      <c r="N635" s="1310"/>
      <c r="O635" s="655"/>
      <c r="P635" s="656"/>
      <c r="Q635" s="657"/>
      <c r="R635" s="704"/>
      <c r="S635" s="3180"/>
    </row>
    <row r="636" spans="7:19" ht="20.100000000000001" customHeight="1">
      <c r="G636" s="1047"/>
      <c r="H636" s="655"/>
      <c r="I636" s="655"/>
      <c r="J636" s="655"/>
      <c r="K636" s="655"/>
      <c r="L636" s="655"/>
      <c r="M636" s="655"/>
      <c r="N636" s="1310"/>
      <c r="O636" s="655"/>
      <c r="P636" s="656"/>
      <c r="Q636" s="657"/>
      <c r="R636" s="704"/>
      <c r="S636" s="3180"/>
    </row>
    <row r="637" spans="7:19" ht="20.100000000000001" customHeight="1">
      <c r="G637" s="1047"/>
      <c r="H637" s="655"/>
      <c r="I637" s="655"/>
      <c r="J637" s="655"/>
      <c r="K637" s="655"/>
      <c r="L637" s="655"/>
      <c r="M637" s="655"/>
      <c r="N637" s="1310"/>
      <c r="O637" s="655"/>
      <c r="P637" s="656"/>
      <c r="Q637" s="657"/>
      <c r="R637" s="704"/>
      <c r="S637" s="3180"/>
    </row>
    <row r="638" spans="7:19" ht="20.100000000000001" customHeight="1">
      <c r="G638" s="1047"/>
      <c r="H638" s="655"/>
      <c r="I638" s="655"/>
      <c r="J638" s="655"/>
      <c r="K638" s="655"/>
      <c r="L638" s="655"/>
      <c r="M638" s="655"/>
      <c r="N638" s="1310"/>
      <c r="O638" s="655"/>
      <c r="P638" s="656"/>
      <c r="Q638" s="657"/>
      <c r="R638" s="704"/>
      <c r="S638" s="3180"/>
    </row>
    <row r="639" spans="7:19" ht="20.100000000000001" customHeight="1">
      <c r="G639" s="1047"/>
      <c r="H639" s="655"/>
      <c r="I639" s="655"/>
      <c r="J639" s="655"/>
      <c r="K639" s="655"/>
      <c r="L639" s="655"/>
      <c r="M639" s="655"/>
      <c r="N639" s="1310"/>
      <c r="O639" s="655"/>
      <c r="P639" s="656"/>
      <c r="Q639" s="657"/>
      <c r="R639" s="704"/>
      <c r="S639" s="3180"/>
    </row>
    <row r="640" spans="7:19" ht="20.100000000000001" customHeight="1">
      <c r="G640" s="1047"/>
      <c r="H640" s="655"/>
      <c r="I640" s="655"/>
      <c r="J640" s="655"/>
      <c r="K640" s="655"/>
      <c r="L640" s="655"/>
      <c r="M640" s="655"/>
      <c r="N640" s="1310"/>
      <c r="O640" s="655"/>
      <c r="P640" s="656"/>
      <c r="Q640" s="657"/>
      <c r="R640" s="704"/>
      <c r="S640" s="3180"/>
    </row>
    <row r="641" spans="7:19" ht="20.100000000000001" customHeight="1">
      <c r="G641" s="1047"/>
      <c r="H641" s="655"/>
      <c r="I641" s="655"/>
      <c r="J641" s="655"/>
      <c r="K641" s="655"/>
      <c r="L641" s="655"/>
      <c r="M641" s="655"/>
      <c r="N641" s="1310"/>
      <c r="O641" s="655"/>
      <c r="P641" s="656"/>
      <c r="Q641" s="657"/>
      <c r="R641" s="704"/>
      <c r="S641" s="3180"/>
    </row>
    <row r="642" spans="7:19" ht="20.100000000000001" customHeight="1">
      <c r="G642" s="1047"/>
      <c r="H642" s="655"/>
      <c r="I642" s="655"/>
      <c r="J642" s="655"/>
      <c r="K642" s="655"/>
      <c r="L642" s="655"/>
      <c r="M642" s="655"/>
      <c r="N642" s="1310"/>
      <c r="O642" s="655"/>
      <c r="P642" s="656"/>
      <c r="Q642" s="657"/>
      <c r="R642" s="704"/>
      <c r="S642" s="3180"/>
    </row>
    <row r="643" spans="7:19" ht="20.100000000000001" customHeight="1">
      <c r="G643" s="1047"/>
      <c r="H643" s="655"/>
      <c r="I643" s="655"/>
      <c r="J643" s="655"/>
      <c r="K643" s="655"/>
      <c r="L643" s="655"/>
      <c r="M643" s="655"/>
      <c r="N643" s="1310"/>
      <c r="O643" s="655"/>
      <c r="P643" s="656"/>
      <c r="Q643" s="657"/>
      <c r="R643" s="704"/>
      <c r="S643" s="3180"/>
    </row>
    <row r="644" spans="7:19" ht="20.100000000000001" customHeight="1">
      <c r="G644" s="1047"/>
      <c r="H644" s="655"/>
      <c r="I644" s="655"/>
      <c r="J644" s="655"/>
      <c r="K644" s="655"/>
      <c r="L644" s="655"/>
      <c r="M644" s="655"/>
      <c r="N644" s="1310"/>
      <c r="O644" s="655"/>
      <c r="P644" s="656"/>
      <c r="Q644" s="657"/>
      <c r="R644" s="704"/>
      <c r="S644" s="3180"/>
    </row>
    <row r="645" spans="7:19" ht="20.100000000000001" customHeight="1">
      <c r="G645" s="1047"/>
      <c r="H645" s="655"/>
      <c r="I645" s="655"/>
      <c r="J645" s="655"/>
      <c r="K645" s="655"/>
      <c r="L645" s="655"/>
      <c r="M645" s="655"/>
      <c r="N645" s="1310"/>
      <c r="O645" s="655"/>
      <c r="P645" s="656"/>
      <c r="Q645" s="657"/>
      <c r="R645" s="704"/>
      <c r="S645" s="3180"/>
    </row>
    <row r="646" spans="7:19" ht="20.100000000000001" customHeight="1">
      <c r="G646" s="1047"/>
      <c r="H646" s="655"/>
      <c r="I646" s="655"/>
      <c r="J646" s="655"/>
      <c r="K646" s="655"/>
      <c r="L646" s="655"/>
      <c r="M646" s="655"/>
      <c r="N646" s="1310"/>
      <c r="O646" s="655"/>
      <c r="P646" s="656"/>
      <c r="Q646" s="657"/>
      <c r="R646" s="704"/>
      <c r="S646" s="3180"/>
    </row>
    <row r="647" spans="7:19" ht="20.100000000000001" customHeight="1">
      <c r="G647" s="1047"/>
      <c r="H647" s="655"/>
      <c r="I647" s="655"/>
      <c r="J647" s="655"/>
      <c r="K647" s="655"/>
      <c r="L647" s="655"/>
      <c r="M647" s="655"/>
      <c r="N647" s="1310"/>
      <c r="O647" s="655"/>
      <c r="P647" s="656"/>
      <c r="Q647" s="657"/>
      <c r="R647" s="704"/>
      <c r="S647" s="3180"/>
    </row>
    <row r="648" spans="7:19" ht="20.100000000000001" customHeight="1">
      <c r="G648" s="1047"/>
      <c r="H648" s="655"/>
      <c r="I648" s="655"/>
      <c r="J648" s="655"/>
      <c r="K648" s="655"/>
      <c r="L648" s="655"/>
      <c r="M648" s="655"/>
      <c r="N648" s="1310"/>
      <c r="O648" s="655"/>
      <c r="P648" s="656"/>
      <c r="Q648" s="657"/>
      <c r="R648" s="704"/>
      <c r="S648" s="3180"/>
    </row>
    <row r="649" spans="7:19" ht="15" customHeight="1">
      <c r="G649" s="1047"/>
      <c r="H649" s="655"/>
      <c r="I649" s="655"/>
      <c r="J649" s="655"/>
      <c r="K649" s="655"/>
      <c r="L649" s="655"/>
      <c r="M649" s="655"/>
      <c r="N649" s="1310"/>
      <c r="O649" s="655"/>
      <c r="P649" s="656"/>
      <c r="Q649" s="657"/>
      <c r="R649" s="704"/>
      <c r="S649" s="3180"/>
    </row>
    <row r="650" spans="7:19" ht="15" customHeight="1">
      <c r="G650" s="1047"/>
      <c r="H650" s="655"/>
      <c r="I650" s="655"/>
      <c r="J650" s="655"/>
      <c r="K650" s="655"/>
      <c r="L650" s="655"/>
      <c r="M650" s="655"/>
      <c r="N650" s="1310"/>
      <c r="O650" s="655"/>
      <c r="P650" s="656"/>
      <c r="Q650" s="657"/>
      <c r="R650" s="704"/>
      <c r="S650" s="3180"/>
    </row>
    <row r="651" spans="7:19" ht="15" customHeight="1">
      <c r="G651" s="1047"/>
      <c r="H651" s="655"/>
      <c r="I651" s="655"/>
      <c r="J651" s="655"/>
      <c r="K651" s="655"/>
      <c r="L651" s="655"/>
      <c r="M651" s="655"/>
      <c r="N651" s="1310"/>
      <c r="O651" s="655"/>
      <c r="P651" s="656"/>
      <c r="Q651" s="657"/>
      <c r="R651" s="704"/>
      <c r="S651" s="3180"/>
    </row>
    <row r="652" spans="7:19" ht="15" customHeight="1">
      <c r="G652" s="1047"/>
      <c r="H652" s="655"/>
      <c r="I652" s="655"/>
      <c r="J652" s="655"/>
      <c r="K652" s="655"/>
      <c r="L652" s="655"/>
      <c r="M652" s="655"/>
      <c r="N652" s="1310"/>
      <c r="O652" s="655"/>
      <c r="P652" s="656"/>
      <c r="Q652" s="657"/>
      <c r="R652" s="704"/>
      <c r="S652" s="3180"/>
    </row>
    <row r="653" spans="7:19" ht="15" customHeight="1">
      <c r="G653" s="1047"/>
      <c r="H653" s="655"/>
      <c r="I653" s="655"/>
      <c r="J653" s="655"/>
      <c r="K653" s="655"/>
      <c r="L653" s="655"/>
      <c r="M653" s="655"/>
      <c r="N653" s="1310"/>
      <c r="O653" s="655"/>
      <c r="P653" s="656"/>
      <c r="Q653" s="657"/>
      <c r="R653" s="704"/>
      <c r="S653" s="3180"/>
    </row>
    <row r="654" spans="7:19" ht="15" customHeight="1">
      <c r="G654" s="1047"/>
      <c r="H654" s="655"/>
      <c r="I654" s="655"/>
      <c r="J654" s="655"/>
      <c r="K654" s="655"/>
      <c r="L654" s="655"/>
      <c r="M654" s="655"/>
      <c r="N654" s="1310"/>
      <c r="O654" s="655"/>
      <c r="P654" s="656"/>
      <c r="Q654" s="657"/>
      <c r="R654" s="704"/>
      <c r="S654" s="3180"/>
    </row>
    <row r="655" spans="7:19" ht="15" customHeight="1">
      <c r="G655" s="1047"/>
      <c r="H655" s="655"/>
      <c r="I655" s="655"/>
      <c r="J655" s="655"/>
      <c r="K655" s="655"/>
      <c r="L655" s="655"/>
      <c r="M655" s="655"/>
      <c r="N655" s="1310"/>
      <c r="O655" s="655"/>
      <c r="P655" s="656"/>
      <c r="Q655" s="657"/>
      <c r="R655" s="704"/>
      <c r="S655" s="3180"/>
    </row>
    <row r="656" spans="7:19" ht="15" customHeight="1">
      <c r="G656" s="1047"/>
      <c r="H656" s="655"/>
      <c r="I656" s="655"/>
      <c r="J656" s="655"/>
      <c r="K656" s="655"/>
      <c r="L656" s="655"/>
      <c r="M656" s="655"/>
      <c r="N656" s="1310"/>
      <c r="O656" s="655"/>
      <c r="P656" s="656"/>
      <c r="Q656" s="657"/>
      <c r="R656" s="704"/>
      <c r="S656" s="3180"/>
    </row>
    <row r="657" spans="7:19" ht="15" customHeight="1">
      <c r="G657" s="1047"/>
      <c r="H657" s="655"/>
      <c r="I657" s="655"/>
      <c r="J657" s="655"/>
      <c r="K657" s="655"/>
      <c r="L657" s="655"/>
      <c r="M657" s="655"/>
      <c r="N657" s="1310"/>
      <c r="O657" s="655"/>
      <c r="P657" s="656"/>
      <c r="Q657" s="657"/>
      <c r="R657" s="704"/>
      <c r="S657" s="3180"/>
    </row>
    <row r="658" spans="7:19" ht="15" customHeight="1">
      <c r="G658" s="1047"/>
      <c r="H658" s="655"/>
      <c r="I658" s="655"/>
      <c r="J658" s="655"/>
      <c r="K658" s="655"/>
      <c r="L658" s="655"/>
      <c r="M658" s="655"/>
      <c r="N658" s="1310"/>
      <c r="O658" s="655"/>
      <c r="P658" s="656"/>
      <c r="Q658" s="657"/>
      <c r="R658" s="704"/>
      <c r="S658" s="3180"/>
    </row>
    <row r="659" spans="7:19" ht="15" customHeight="1">
      <c r="G659" s="1047"/>
      <c r="H659" s="655"/>
      <c r="I659" s="655"/>
      <c r="J659" s="655"/>
      <c r="K659" s="655"/>
      <c r="L659" s="655"/>
      <c r="M659" s="655"/>
      <c r="N659" s="1310"/>
      <c r="O659" s="655"/>
      <c r="P659" s="656"/>
      <c r="Q659" s="657"/>
      <c r="R659" s="704"/>
      <c r="S659" s="3180"/>
    </row>
    <row r="660" spans="7:19" ht="15" customHeight="1">
      <c r="G660" s="1047"/>
      <c r="H660" s="655"/>
      <c r="I660" s="655"/>
      <c r="J660" s="655"/>
      <c r="K660" s="655"/>
      <c r="L660" s="655"/>
      <c r="M660" s="655"/>
      <c r="N660" s="1310"/>
      <c r="O660" s="655"/>
      <c r="P660" s="656"/>
      <c r="Q660" s="657"/>
      <c r="R660" s="704"/>
      <c r="S660" s="3180"/>
    </row>
    <row r="661" spans="7:19" ht="15" customHeight="1">
      <c r="G661" s="1047"/>
      <c r="H661" s="655"/>
      <c r="I661" s="655"/>
      <c r="J661" s="655"/>
      <c r="K661" s="655"/>
      <c r="L661" s="655"/>
      <c r="M661" s="655"/>
      <c r="N661" s="1310"/>
      <c r="O661" s="655"/>
      <c r="P661" s="656"/>
      <c r="Q661" s="657"/>
      <c r="R661" s="704"/>
      <c r="S661" s="3180"/>
    </row>
    <row r="662" spans="7:19" ht="15" customHeight="1">
      <c r="G662" s="1047"/>
      <c r="H662" s="655"/>
      <c r="I662" s="655"/>
      <c r="J662" s="655"/>
      <c r="K662" s="655"/>
      <c r="L662" s="655"/>
      <c r="M662" s="655"/>
      <c r="N662" s="1310"/>
      <c r="O662" s="655"/>
      <c r="P662" s="656"/>
      <c r="Q662" s="657"/>
      <c r="R662" s="704"/>
      <c r="S662" s="3180"/>
    </row>
    <row r="663" spans="7:19" ht="15" customHeight="1">
      <c r="G663" s="1047"/>
      <c r="H663" s="655"/>
      <c r="I663" s="655"/>
      <c r="J663" s="655"/>
      <c r="K663" s="655"/>
      <c r="L663" s="655"/>
      <c r="M663" s="655"/>
      <c r="N663" s="1310"/>
      <c r="O663" s="655"/>
      <c r="P663" s="656"/>
      <c r="Q663" s="657"/>
      <c r="R663" s="704"/>
      <c r="S663" s="3180"/>
    </row>
    <row r="664" spans="7:19" ht="15" customHeight="1">
      <c r="G664" s="1047"/>
      <c r="H664" s="655"/>
      <c r="I664" s="655"/>
      <c r="J664" s="655"/>
      <c r="K664" s="655"/>
      <c r="L664" s="655"/>
      <c r="M664" s="655"/>
      <c r="N664" s="1310"/>
      <c r="O664" s="655"/>
      <c r="P664" s="656"/>
      <c r="Q664" s="657"/>
      <c r="R664" s="704"/>
      <c r="S664" s="3180"/>
    </row>
    <row r="665" spans="7:19" ht="15" customHeight="1">
      <c r="G665" s="1047"/>
      <c r="H665" s="655"/>
      <c r="I665" s="655"/>
      <c r="J665" s="655"/>
      <c r="K665" s="655"/>
      <c r="L665" s="655"/>
      <c r="M665" s="655"/>
      <c r="N665" s="1310"/>
      <c r="O665" s="655"/>
      <c r="P665" s="656"/>
      <c r="Q665" s="657"/>
      <c r="R665" s="704"/>
      <c r="S665" s="3180"/>
    </row>
    <row r="666" spans="7:19" ht="15" customHeight="1">
      <c r="G666" s="1047"/>
      <c r="H666" s="655"/>
      <c r="I666" s="655"/>
      <c r="J666" s="655"/>
      <c r="K666" s="655"/>
      <c r="L666" s="655"/>
      <c r="M666" s="655"/>
      <c r="N666" s="1310"/>
      <c r="O666" s="655"/>
      <c r="P666" s="656"/>
      <c r="Q666" s="657"/>
      <c r="R666" s="704"/>
      <c r="S666" s="3180"/>
    </row>
    <row r="667" spans="7:19" ht="15" customHeight="1">
      <c r="G667" s="1047"/>
      <c r="H667" s="655"/>
      <c r="I667" s="655"/>
      <c r="J667" s="655"/>
      <c r="K667" s="655"/>
      <c r="L667" s="655"/>
      <c r="M667" s="655"/>
      <c r="N667" s="1310"/>
      <c r="O667" s="655"/>
      <c r="P667" s="656"/>
      <c r="Q667" s="657"/>
      <c r="R667" s="704"/>
      <c r="S667" s="3180"/>
    </row>
    <row r="668" spans="7:19" ht="15" customHeight="1">
      <c r="G668" s="1047"/>
      <c r="H668" s="655"/>
      <c r="I668" s="655"/>
      <c r="J668" s="655"/>
      <c r="K668" s="655"/>
      <c r="L668" s="655"/>
      <c r="M668" s="655"/>
      <c r="N668" s="1310"/>
      <c r="O668" s="655"/>
      <c r="P668" s="656"/>
      <c r="Q668" s="657"/>
      <c r="R668" s="704"/>
      <c r="S668" s="3180"/>
    </row>
    <row r="669" spans="7:19" ht="15" customHeight="1">
      <c r="G669" s="1047"/>
      <c r="H669" s="655"/>
      <c r="I669" s="655"/>
      <c r="J669" s="655"/>
      <c r="K669" s="655"/>
      <c r="L669" s="655"/>
      <c r="M669" s="655"/>
      <c r="N669" s="1310"/>
      <c r="O669" s="655"/>
      <c r="P669" s="656"/>
      <c r="Q669" s="657"/>
      <c r="R669" s="704"/>
      <c r="S669" s="3180"/>
    </row>
    <row r="670" spans="7:19" ht="15" customHeight="1">
      <c r="G670" s="1047"/>
      <c r="H670" s="655"/>
      <c r="I670" s="655"/>
      <c r="J670" s="655"/>
      <c r="K670" s="655"/>
      <c r="L670" s="655"/>
      <c r="M670" s="655"/>
      <c r="N670" s="1310"/>
      <c r="O670" s="655"/>
      <c r="P670" s="656"/>
      <c r="Q670" s="657"/>
      <c r="R670" s="704"/>
      <c r="S670" s="3180"/>
    </row>
    <row r="671" spans="7:19" ht="15" customHeight="1">
      <c r="G671" s="1047"/>
      <c r="H671" s="655"/>
      <c r="I671" s="655"/>
      <c r="J671" s="655"/>
      <c r="K671" s="655"/>
      <c r="L671" s="655"/>
      <c r="M671" s="655"/>
      <c r="N671" s="1310"/>
      <c r="O671" s="655"/>
      <c r="P671" s="656"/>
      <c r="Q671" s="657"/>
      <c r="R671" s="704"/>
      <c r="S671" s="3180"/>
    </row>
    <row r="672" spans="7:19" ht="15" customHeight="1">
      <c r="G672" s="1047"/>
      <c r="H672" s="655"/>
      <c r="I672" s="655"/>
      <c r="J672" s="655"/>
      <c r="K672" s="655"/>
      <c r="L672" s="655"/>
      <c r="M672" s="655"/>
      <c r="N672" s="1310"/>
      <c r="O672" s="655"/>
      <c r="P672" s="656"/>
      <c r="Q672" s="657"/>
      <c r="R672" s="704"/>
      <c r="S672" s="3180"/>
    </row>
    <row r="673" spans="7:19" ht="15" customHeight="1">
      <c r="G673" s="1047"/>
      <c r="H673" s="655"/>
      <c r="I673" s="655"/>
      <c r="J673" s="655"/>
      <c r="K673" s="655"/>
      <c r="L673" s="655"/>
      <c r="M673" s="655"/>
      <c r="N673" s="1310"/>
      <c r="O673" s="655"/>
      <c r="P673" s="656"/>
      <c r="Q673" s="657"/>
      <c r="R673" s="704"/>
      <c r="S673" s="3180"/>
    </row>
    <row r="674" spans="7:19" ht="15" customHeight="1">
      <c r="G674" s="1047"/>
      <c r="H674" s="655"/>
      <c r="I674" s="655"/>
      <c r="J674" s="655"/>
      <c r="K674" s="655"/>
      <c r="L674" s="655"/>
      <c r="M674" s="655"/>
      <c r="N674" s="1310"/>
      <c r="O674" s="655"/>
      <c r="P674" s="656"/>
      <c r="Q674" s="657"/>
      <c r="R674" s="704"/>
      <c r="S674" s="3180"/>
    </row>
    <row r="675" spans="7:19" ht="15" customHeight="1">
      <c r="G675" s="1047"/>
      <c r="H675" s="655"/>
      <c r="I675" s="655"/>
      <c r="J675" s="655"/>
      <c r="K675" s="655"/>
      <c r="L675" s="655"/>
      <c r="M675" s="655"/>
      <c r="N675" s="1310"/>
      <c r="O675" s="655"/>
      <c r="P675" s="656"/>
      <c r="Q675" s="657"/>
      <c r="R675" s="704"/>
      <c r="S675" s="3180"/>
    </row>
    <row r="676" spans="7:19" ht="15" customHeight="1">
      <c r="G676" s="1047"/>
      <c r="H676" s="655"/>
      <c r="I676" s="655"/>
      <c r="J676" s="655"/>
      <c r="K676" s="655"/>
      <c r="L676" s="655"/>
      <c r="M676" s="655"/>
      <c r="N676" s="1310"/>
      <c r="O676" s="655"/>
      <c r="P676" s="656"/>
      <c r="Q676" s="657"/>
      <c r="R676" s="704"/>
      <c r="S676" s="3180"/>
    </row>
    <row r="677" spans="7:19" ht="15" customHeight="1">
      <c r="G677" s="1047"/>
      <c r="H677" s="655"/>
      <c r="I677" s="655"/>
      <c r="J677" s="655"/>
      <c r="K677" s="655"/>
      <c r="L677" s="655"/>
      <c r="M677" s="655"/>
      <c r="N677" s="1310"/>
      <c r="O677" s="655"/>
      <c r="P677" s="656"/>
      <c r="Q677" s="657"/>
      <c r="R677" s="704"/>
      <c r="S677" s="3180"/>
    </row>
    <row r="678" spans="7:19" ht="15" customHeight="1">
      <c r="G678" s="1047"/>
      <c r="H678" s="655"/>
      <c r="I678" s="655"/>
      <c r="J678" s="655"/>
      <c r="K678" s="655"/>
      <c r="L678" s="655"/>
      <c r="M678" s="655"/>
      <c r="N678" s="1310"/>
      <c r="O678" s="655"/>
      <c r="P678" s="656"/>
      <c r="Q678" s="657"/>
      <c r="R678" s="704"/>
      <c r="S678" s="3180"/>
    </row>
    <row r="679" spans="7:19" ht="15" customHeight="1">
      <c r="G679" s="1047"/>
      <c r="H679" s="655"/>
      <c r="I679" s="655"/>
      <c r="J679" s="655"/>
      <c r="K679" s="655"/>
      <c r="L679" s="655"/>
      <c r="M679" s="655"/>
      <c r="N679" s="1310"/>
      <c r="O679" s="655"/>
      <c r="P679" s="656"/>
      <c r="Q679" s="657"/>
      <c r="R679" s="704"/>
      <c r="S679" s="3180"/>
    </row>
    <row r="680" spans="7:19" ht="15" customHeight="1">
      <c r="G680" s="1047"/>
      <c r="H680" s="655"/>
      <c r="I680" s="655"/>
      <c r="J680" s="655"/>
      <c r="K680" s="655"/>
      <c r="L680" s="655"/>
      <c r="M680" s="655"/>
      <c r="N680" s="1310"/>
      <c r="O680" s="655"/>
      <c r="P680" s="656"/>
      <c r="Q680" s="657"/>
      <c r="R680" s="704"/>
      <c r="S680" s="3180"/>
    </row>
    <row r="681" spans="7:19" ht="15" customHeight="1">
      <c r="G681" s="1047"/>
      <c r="H681" s="655"/>
      <c r="I681" s="655"/>
      <c r="J681" s="655"/>
      <c r="K681" s="655"/>
      <c r="L681" s="655"/>
      <c r="M681" s="655"/>
      <c r="N681" s="1310"/>
      <c r="O681" s="655"/>
      <c r="P681" s="656"/>
      <c r="Q681" s="657"/>
      <c r="R681" s="704"/>
      <c r="S681" s="3180"/>
    </row>
    <row r="682" spans="7:19" ht="15" customHeight="1">
      <c r="G682" s="1047"/>
      <c r="H682" s="655"/>
      <c r="I682" s="655"/>
      <c r="J682" s="655"/>
      <c r="K682" s="655"/>
      <c r="L682" s="655"/>
      <c r="M682" s="655"/>
      <c r="N682" s="1310"/>
      <c r="O682" s="655"/>
      <c r="P682" s="656"/>
      <c r="Q682" s="657"/>
      <c r="R682" s="704"/>
      <c r="S682" s="3180"/>
    </row>
    <row r="683" spans="7:19" ht="15" customHeight="1">
      <c r="G683" s="1047"/>
      <c r="H683" s="655"/>
      <c r="I683" s="655"/>
      <c r="J683" s="655"/>
      <c r="K683" s="655"/>
      <c r="L683" s="655"/>
      <c r="M683" s="655"/>
      <c r="N683" s="1310"/>
      <c r="O683" s="655"/>
      <c r="P683" s="656"/>
      <c r="Q683" s="657"/>
      <c r="R683" s="704"/>
      <c r="S683" s="3180"/>
    </row>
    <row r="684" spans="7:19" ht="15" customHeight="1">
      <c r="G684" s="1047"/>
      <c r="H684" s="655"/>
      <c r="I684" s="655"/>
      <c r="J684" s="655"/>
      <c r="K684" s="655"/>
      <c r="L684" s="655"/>
      <c r="M684" s="655"/>
      <c r="N684" s="1310"/>
      <c r="O684" s="655"/>
      <c r="P684" s="656"/>
      <c r="Q684" s="657"/>
      <c r="R684" s="704"/>
      <c r="S684" s="3180"/>
    </row>
    <row r="685" spans="7:19" ht="15" customHeight="1">
      <c r="G685" s="1047"/>
      <c r="H685" s="655"/>
      <c r="I685" s="655"/>
      <c r="J685" s="655"/>
      <c r="K685" s="655"/>
      <c r="L685" s="655"/>
      <c r="M685" s="655"/>
      <c r="N685" s="1310"/>
      <c r="O685" s="655"/>
      <c r="P685" s="656"/>
      <c r="Q685" s="657"/>
      <c r="R685" s="704"/>
      <c r="S685" s="3180"/>
    </row>
    <row r="686" spans="7:19" ht="15" customHeight="1">
      <c r="G686" s="1047"/>
      <c r="H686" s="655"/>
      <c r="I686" s="655"/>
      <c r="J686" s="655"/>
      <c r="K686" s="655"/>
      <c r="L686" s="655"/>
      <c r="M686" s="655"/>
      <c r="N686" s="1310"/>
      <c r="O686" s="655"/>
      <c r="P686" s="656"/>
      <c r="Q686" s="657"/>
      <c r="R686" s="704"/>
      <c r="S686" s="3180"/>
    </row>
    <row r="687" spans="7:19" ht="15" customHeight="1">
      <c r="G687" s="1047"/>
      <c r="H687" s="655"/>
      <c r="I687" s="655"/>
      <c r="J687" s="655"/>
      <c r="K687" s="655"/>
      <c r="L687" s="655"/>
      <c r="M687" s="655"/>
      <c r="N687" s="1310"/>
      <c r="O687" s="655"/>
      <c r="P687" s="656"/>
      <c r="Q687" s="657"/>
      <c r="R687" s="704"/>
      <c r="S687" s="3180"/>
    </row>
    <row r="688" spans="7:19" ht="15" customHeight="1">
      <c r="G688" s="1047"/>
      <c r="H688" s="655"/>
      <c r="I688" s="655"/>
      <c r="J688" s="655"/>
      <c r="K688" s="655"/>
      <c r="L688" s="655"/>
      <c r="M688" s="655"/>
      <c r="N688" s="1310"/>
      <c r="O688" s="655"/>
      <c r="P688" s="656"/>
      <c r="Q688" s="657"/>
      <c r="R688" s="704"/>
      <c r="S688" s="3180"/>
    </row>
    <row r="689" spans="7:19" ht="15" customHeight="1">
      <c r="G689" s="1047"/>
      <c r="H689" s="655"/>
      <c r="I689" s="655"/>
      <c r="J689" s="655"/>
      <c r="K689" s="655"/>
      <c r="L689" s="655"/>
      <c r="M689" s="655"/>
      <c r="N689" s="1310"/>
      <c r="O689" s="655"/>
      <c r="P689" s="656"/>
      <c r="Q689" s="657"/>
      <c r="R689" s="704"/>
      <c r="S689" s="3180"/>
    </row>
    <row r="690" spans="7:19" ht="15" customHeight="1">
      <c r="G690" s="1047"/>
      <c r="H690" s="655"/>
      <c r="I690" s="655"/>
      <c r="J690" s="655"/>
      <c r="K690" s="655"/>
      <c r="L690" s="655"/>
      <c r="M690" s="655"/>
      <c r="N690" s="1310"/>
      <c r="O690" s="655"/>
      <c r="P690" s="656"/>
      <c r="Q690" s="657"/>
      <c r="R690" s="704"/>
      <c r="S690" s="3180"/>
    </row>
    <row r="691" spans="7:19" ht="15" customHeight="1">
      <c r="G691" s="1047"/>
      <c r="H691" s="655"/>
      <c r="I691" s="655"/>
      <c r="J691" s="655"/>
      <c r="K691" s="655"/>
      <c r="L691" s="655"/>
      <c r="M691" s="655"/>
      <c r="N691" s="1310"/>
      <c r="O691" s="655"/>
      <c r="P691" s="656"/>
      <c r="Q691" s="657"/>
      <c r="R691" s="704"/>
      <c r="S691" s="3180"/>
    </row>
    <row r="692" spans="7:19" ht="15" customHeight="1">
      <c r="G692" s="1047"/>
      <c r="H692" s="655"/>
      <c r="I692" s="655"/>
      <c r="J692" s="655"/>
      <c r="K692" s="655"/>
      <c r="L692" s="655"/>
      <c r="M692" s="655"/>
      <c r="N692" s="1310"/>
      <c r="O692" s="655"/>
      <c r="P692" s="656"/>
      <c r="Q692" s="657"/>
      <c r="R692" s="704"/>
      <c r="S692" s="3180"/>
    </row>
    <row r="693" spans="7:19" ht="15" customHeight="1">
      <c r="G693" s="1047"/>
      <c r="H693" s="655"/>
      <c r="I693" s="655"/>
      <c r="J693" s="655"/>
      <c r="K693" s="655"/>
      <c r="L693" s="655"/>
      <c r="M693" s="655"/>
      <c r="N693" s="1310"/>
      <c r="O693" s="655"/>
      <c r="P693" s="656"/>
      <c r="Q693" s="657"/>
      <c r="R693" s="704"/>
      <c r="S693" s="3180"/>
    </row>
    <row r="694" spans="7:19" ht="15" customHeight="1">
      <c r="G694" s="1047"/>
      <c r="H694" s="655"/>
      <c r="I694" s="655"/>
      <c r="J694" s="655"/>
      <c r="K694" s="655"/>
      <c r="L694" s="655"/>
      <c r="M694" s="655"/>
      <c r="N694" s="1310"/>
      <c r="O694" s="655"/>
      <c r="P694" s="656"/>
      <c r="Q694" s="657"/>
      <c r="R694" s="704"/>
      <c r="S694" s="3180"/>
    </row>
    <row r="695" spans="7:19" ht="15" customHeight="1">
      <c r="G695" s="1047"/>
      <c r="H695" s="655"/>
      <c r="I695" s="655"/>
      <c r="J695" s="655"/>
      <c r="K695" s="655"/>
      <c r="L695" s="655"/>
      <c r="M695" s="655"/>
      <c r="N695" s="1310"/>
      <c r="O695" s="655"/>
      <c r="P695" s="656"/>
      <c r="Q695" s="657"/>
      <c r="R695" s="704"/>
      <c r="S695" s="3180"/>
    </row>
    <row r="696" spans="7:19" ht="15" customHeight="1">
      <c r="G696" s="1047"/>
      <c r="H696" s="655"/>
      <c r="I696" s="655"/>
      <c r="J696" s="655"/>
      <c r="K696" s="655"/>
      <c r="L696" s="655"/>
      <c r="M696" s="655"/>
      <c r="N696" s="1310"/>
      <c r="O696" s="655"/>
      <c r="P696" s="656"/>
      <c r="Q696" s="657"/>
      <c r="R696" s="704"/>
      <c r="S696" s="3180"/>
    </row>
    <row r="697" spans="7:19" ht="15" customHeight="1">
      <c r="G697" s="1047"/>
      <c r="H697" s="655"/>
      <c r="I697" s="655"/>
      <c r="J697" s="655"/>
      <c r="K697" s="655"/>
      <c r="L697" s="655"/>
      <c r="M697" s="655"/>
      <c r="N697" s="1310"/>
      <c r="O697" s="655"/>
      <c r="P697" s="656"/>
      <c r="Q697" s="657"/>
      <c r="R697" s="704"/>
      <c r="S697" s="3180"/>
    </row>
    <row r="698" spans="7:19" ht="15" customHeight="1">
      <c r="G698" s="1047"/>
      <c r="H698" s="655"/>
      <c r="I698" s="655"/>
      <c r="J698" s="655"/>
      <c r="K698" s="655"/>
      <c r="L698" s="655"/>
      <c r="M698" s="655"/>
      <c r="N698" s="1310"/>
      <c r="O698" s="655"/>
      <c r="P698" s="656"/>
      <c r="Q698" s="657"/>
      <c r="R698" s="704"/>
      <c r="S698" s="3180"/>
    </row>
    <row r="699" spans="7:19" ht="15" customHeight="1">
      <c r="G699" s="1047"/>
      <c r="H699" s="655"/>
      <c r="I699" s="655"/>
      <c r="J699" s="655"/>
      <c r="K699" s="655"/>
      <c r="L699" s="655"/>
      <c r="M699" s="655"/>
      <c r="N699" s="1310"/>
      <c r="O699" s="655"/>
      <c r="P699" s="656"/>
      <c r="Q699" s="657"/>
      <c r="R699" s="704"/>
      <c r="S699" s="3180"/>
    </row>
    <row r="700" spans="7:19" ht="15" customHeight="1">
      <c r="G700" s="1047"/>
      <c r="H700" s="655"/>
      <c r="I700" s="655"/>
      <c r="J700" s="655"/>
      <c r="K700" s="655"/>
      <c r="L700" s="655"/>
      <c r="M700" s="655"/>
      <c r="N700" s="1310"/>
      <c r="O700" s="655"/>
      <c r="P700" s="656"/>
      <c r="Q700" s="657"/>
      <c r="R700" s="704"/>
      <c r="S700" s="3180"/>
    </row>
    <row r="701" spans="7:19" ht="15" customHeight="1">
      <c r="G701" s="1047"/>
      <c r="H701" s="655"/>
      <c r="I701" s="655"/>
      <c r="J701" s="655"/>
      <c r="K701" s="655"/>
      <c r="L701" s="655"/>
      <c r="M701" s="655"/>
      <c r="N701" s="1310"/>
      <c r="O701" s="655"/>
      <c r="P701" s="656"/>
      <c r="Q701" s="657"/>
      <c r="R701" s="704"/>
      <c r="S701" s="3180"/>
    </row>
    <row r="702" spans="7:19" ht="15" customHeight="1">
      <c r="G702" s="1047"/>
      <c r="H702" s="655"/>
      <c r="I702" s="655"/>
      <c r="J702" s="655"/>
      <c r="K702" s="655"/>
      <c r="L702" s="655"/>
      <c r="M702" s="655"/>
      <c r="N702" s="1310"/>
      <c r="O702" s="655"/>
      <c r="P702" s="656"/>
      <c r="Q702" s="657"/>
      <c r="R702" s="704"/>
      <c r="S702" s="3180"/>
    </row>
    <row r="703" spans="7:19" ht="15" customHeight="1">
      <c r="G703" s="1047"/>
      <c r="H703" s="655"/>
      <c r="I703" s="655"/>
      <c r="J703" s="655"/>
      <c r="K703" s="655"/>
      <c r="L703" s="655"/>
      <c r="M703" s="655"/>
      <c r="N703" s="1310"/>
      <c r="O703" s="655"/>
      <c r="P703" s="656"/>
      <c r="Q703" s="657"/>
      <c r="R703" s="704"/>
      <c r="S703" s="3180"/>
    </row>
    <row r="704" spans="7:19" ht="15" customHeight="1">
      <c r="G704" s="1047"/>
      <c r="H704" s="655"/>
      <c r="I704" s="655"/>
      <c r="J704" s="655"/>
      <c r="K704" s="655"/>
      <c r="L704" s="655"/>
      <c r="M704" s="655"/>
      <c r="N704" s="1310"/>
      <c r="O704" s="655"/>
      <c r="P704" s="656"/>
      <c r="Q704" s="657"/>
      <c r="R704" s="704"/>
      <c r="S704" s="3180"/>
    </row>
    <row r="705" spans="7:19" ht="15" customHeight="1">
      <c r="G705" s="1047"/>
      <c r="H705" s="655"/>
      <c r="I705" s="655"/>
      <c r="J705" s="655"/>
      <c r="K705" s="655"/>
      <c r="L705" s="655"/>
      <c r="M705" s="655"/>
      <c r="N705" s="1310"/>
      <c r="O705" s="655"/>
      <c r="P705" s="656"/>
      <c r="Q705" s="657"/>
      <c r="R705" s="704"/>
      <c r="S705" s="3180"/>
    </row>
    <row r="706" spans="7:19" ht="15" customHeight="1">
      <c r="G706" s="1047"/>
      <c r="H706" s="655"/>
      <c r="I706" s="655"/>
      <c r="J706" s="655"/>
      <c r="K706" s="655"/>
      <c r="L706" s="655"/>
      <c r="M706" s="655"/>
      <c r="N706" s="1310"/>
      <c r="O706" s="655"/>
      <c r="P706" s="656"/>
      <c r="Q706" s="657"/>
      <c r="R706" s="704"/>
      <c r="S706" s="3180"/>
    </row>
    <row r="707" spans="7:19" ht="15" customHeight="1">
      <c r="G707" s="1047"/>
      <c r="H707" s="655"/>
      <c r="I707" s="655"/>
      <c r="J707" s="655"/>
      <c r="K707" s="655"/>
      <c r="L707" s="655"/>
      <c r="M707" s="655"/>
      <c r="N707" s="1310"/>
      <c r="O707" s="655"/>
      <c r="P707" s="656"/>
      <c r="Q707" s="657"/>
      <c r="R707" s="704"/>
      <c r="S707" s="3180"/>
    </row>
    <row r="708" spans="7:19" ht="15" customHeight="1">
      <c r="G708" s="1047"/>
      <c r="H708" s="655"/>
      <c r="I708" s="655"/>
      <c r="J708" s="655"/>
      <c r="K708" s="655"/>
      <c r="L708" s="655"/>
      <c r="M708" s="655"/>
      <c r="N708" s="1310"/>
      <c r="O708" s="655"/>
      <c r="P708" s="656"/>
      <c r="Q708" s="657"/>
      <c r="R708" s="704"/>
      <c r="S708" s="3180"/>
    </row>
    <row r="709" spans="7:19" ht="15" customHeight="1">
      <c r="G709" s="1047"/>
      <c r="H709" s="655"/>
      <c r="I709" s="655"/>
      <c r="J709" s="655"/>
      <c r="K709" s="655"/>
      <c r="L709" s="655"/>
      <c r="M709" s="655"/>
      <c r="N709" s="1310"/>
      <c r="O709" s="655"/>
      <c r="P709" s="656"/>
      <c r="Q709" s="657"/>
      <c r="R709" s="704"/>
      <c r="S709" s="3180"/>
    </row>
    <row r="710" spans="7:19" ht="15" customHeight="1">
      <c r="G710" s="1047"/>
      <c r="H710" s="655"/>
      <c r="I710" s="655"/>
      <c r="J710" s="655"/>
      <c r="K710" s="655"/>
      <c r="L710" s="655"/>
      <c r="M710" s="655"/>
      <c r="N710" s="1310"/>
      <c r="O710" s="655"/>
      <c r="P710" s="656"/>
      <c r="Q710" s="657"/>
      <c r="R710" s="704"/>
      <c r="S710" s="3180"/>
    </row>
    <row r="711" spans="7:19" ht="15" customHeight="1">
      <c r="G711" s="1047"/>
      <c r="H711" s="655"/>
      <c r="I711" s="655"/>
      <c r="J711" s="655"/>
      <c r="K711" s="655"/>
      <c r="L711" s="655"/>
      <c r="M711" s="655"/>
      <c r="N711" s="1310"/>
      <c r="O711" s="655"/>
      <c r="P711" s="656"/>
      <c r="Q711" s="657"/>
      <c r="R711" s="704"/>
      <c r="S711" s="3180"/>
    </row>
    <row r="712" spans="7:19" ht="15" customHeight="1">
      <c r="G712" s="1047"/>
      <c r="H712" s="655"/>
      <c r="I712" s="655"/>
      <c r="J712" s="655"/>
      <c r="K712" s="655"/>
      <c r="L712" s="655"/>
      <c r="M712" s="655"/>
      <c r="N712" s="1310"/>
      <c r="O712" s="655"/>
      <c r="P712" s="656"/>
      <c r="Q712" s="657"/>
      <c r="R712" s="704"/>
      <c r="S712" s="3180"/>
    </row>
    <row r="713" spans="7:19" ht="15" customHeight="1">
      <c r="G713" s="1047"/>
      <c r="H713" s="655"/>
      <c r="I713" s="655"/>
      <c r="J713" s="655"/>
      <c r="K713" s="655"/>
      <c r="L713" s="655"/>
      <c r="M713" s="655"/>
      <c r="N713" s="1310"/>
      <c r="O713" s="655"/>
      <c r="P713" s="656"/>
      <c r="Q713" s="657"/>
      <c r="R713" s="704"/>
      <c r="S713" s="3180"/>
    </row>
    <row r="714" spans="7:19" ht="15" customHeight="1">
      <c r="G714" s="1047"/>
      <c r="H714" s="655"/>
      <c r="I714" s="655"/>
      <c r="J714" s="655"/>
      <c r="K714" s="655"/>
      <c r="L714" s="655"/>
      <c r="M714" s="655"/>
      <c r="N714" s="1310"/>
      <c r="O714" s="655"/>
      <c r="P714" s="656"/>
      <c r="Q714" s="657"/>
      <c r="R714" s="704"/>
      <c r="S714" s="3180"/>
    </row>
    <row r="715" spans="7:19" ht="15" customHeight="1">
      <c r="G715" s="1047"/>
      <c r="H715" s="655"/>
      <c r="I715" s="655"/>
      <c r="J715" s="655"/>
      <c r="K715" s="655"/>
      <c r="L715" s="655"/>
      <c r="M715" s="655"/>
      <c r="N715" s="1310"/>
      <c r="O715" s="655"/>
      <c r="P715" s="656"/>
      <c r="Q715" s="657"/>
      <c r="R715" s="704"/>
      <c r="S715" s="3180"/>
    </row>
    <row r="716" spans="7:19" ht="15" customHeight="1">
      <c r="G716" s="1047"/>
      <c r="H716" s="655"/>
      <c r="I716" s="655"/>
      <c r="J716" s="655"/>
      <c r="K716" s="655"/>
      <c r="L716" s="655"/>
      <c r="M716" s="655"/>
      <c r="N716" s="1310"/>
      <c r="O716" s="655"/>
      <c r="P716" s="656"/>
      <c r="Q716" s="657"/>
      <c r="R716" s="704"/>
      <c r="S716" s="3180"/>
    </row>
    <row r="717" spans="7:19" ht="15" customHeight="1">
      <c r="G717" s="1047"/>
      <c r="H717" s="655"/>
      <c r="I717" s="655"/>
      <c r="J717" s="655"/>
      <c r="K717" s="655"/>
      <c r="L717" s="655"/>
      <c r="M717" s="655"/>
      <c r="N717" s="1310"/>
      <c r="O717" s="655"/>
      <c r="P717" s="656"/>
      <c r="Q717" s="657"/>
      <c r="R717" s="704"/>
      <c r="S717" s="3180"/>
    </row>
    <row r="718" spans="7:19" ht="15" customHeight="1">
      <c r="G718" s="1047"/>
      <c r="H718" s="655"/>
      <c r="I718" s="655"/>
      <c r="J718" s="655"/>
      <c r="K718" s="655"/>
      <c r="L718" s="655"/>
      <c r="M718" s="655"/>
      <c r="N718" s="1310"/>
      <c r="O718" s="655"/>
      <c r="P718" s="656"/>
      <c r="Q718" s="657"/>
      <c r="R718" s="704"/>
      <c r="S718" s="3180"/>
    </row>
    <row r="719" spans="7:19" ht="15" customHeight="1">
      <c r="G719" s="1047"/>
      <c r="H719" s="655"/>
      <c r="I719" s="655"/>
      <c r="J719" s="655"/>
      <c r="K719" s="655"/>
      <c r="L719" s="655"/>
      <c r="M719" s="655"/>
      <c r="N719" s="1310"/>
      <c r="O719" s="655"/>
      <c r="P719" s="656"/>
      <c r="Q719" s="657"/>
      <c r="R719" s="704"/>
      <c r="S719" s="3180"/>
    </row>
    <row r="720" spans="7:19" ht="15" customHeight="1">
      <c r="G720" s="1047"/>
      <c r="H720" s="655"/>
      <c r="I720" s="655"/>
      <c r="J720" s="655"/>
      <c r="K720" s="655"/>
      <c r="L720" s="655"/>
      <c r="M720" s="655"/>
      <c r="N720" s="1310"/>
      <c r="O720" s="655"/>
      <c r="P720" s="656"/>
      <c r="Q720" s="657"/>
      <c r="R720" s="704"/>
      <c r="S720" s="3180"/>
    </row>
    <row r="721" spans="7:19" ht="15" customHeight="1">
      <c r="G721" s="1047"/>
      <c r="H721" s="655"/>
      <c r="I721" s="655"/>
      <c r="J721" s="655"/>
      <c r="K721" s="655"/>
      <c r="L721" s="655"/>
      <c r="M721" s="655"/>
      <c r="N721" s="1310"/>
      <c r="O721" s="655"/>
      <c r="P721" s="656"/>
      <c r="Q721" s="657"/>
      <c r="R721" s="704"/>
      <c r="S721" s="3180"/>
    </row>
    <row r="722" spans="7:19" ht="15" customHeight="1">
      <c r="G722" s="1047"/>
      <c r="H722" s="655"/>
      <c r="I722" s="655"/>
      <c r="J722" s="655"/>
      <c r="K722" s="655"/>
      <c r="L722" s="655"/>
      <c r="M722" s="655"/>
      <c r="N722" s="1310"/>
      <c r="O722" s="655"/>
      <c r="P722" s="656"/>
      <c r="Q722" s="657"/>
      <c r="R722" s="704"/>
      <c r="S722" s="3180"/>
    </row>
    <row r="723" spans="7:19" ht="15" customHeight="1">
      <c r="G723" s="1047"/>
      <c r="H723" s="655"/>
      <c r="I723" s="655"/>
      <c r="J723" s="655"/>
      <c r="K723" s="655"/>
      <c r="L723" s="655"/>
      <c r="M723" s="655"/>
      <c r="N723" s="1310"/>
      <c r="O723" s="655"/>
      <c r="P723" s="656"/>
      <c r="Q723" s="657"/>
      <c r="R723" s="704"/>
      <c r="S723" s="3180"/>
    </row>
    <row r="724" spans="7:19" ht="15" customHeight="1">
      <c r="G724" s="1047"/>
      <c r="H724" s="655"/>
      <c r="I724" s="655"/>
      <c r="J724" s="655"/>
      <c r="K724" s="655"/>
      <c r="L724" s="655"/>
      <c r="M724" s="655"/>
      <c r="N724" s="1310"/>
      <c r="O724" s="655"/>
      <c r="P724" s="656"/>
      <c r="Q724" s="657"/>
      <c r="R724" s="704"/>
      <c r="S724" s="3180"/>
    </row>
    <row r="725" spans="7:19" ht="15" customHeight="1">
      <c r="G725" s="1047"/>
      <c r="H725" s="655"/>
      <c r="I725" s="655"/>
      <c r="J725" s="655"/>
      <c r="K725" s="655"/>
      <c r="L725" s="655"/>
      <c r="M725" s="655"/>
      <c r="N725" s="1310"/>
      <c r="O725" s="655"/>
      <c r="P725" s="656"/>
      <c r="Q725" s="657"/>
      <c r="R725" s="704"/>
      <c r="S725" s="3180"/>
    </row>
    <row r="726" spans="7:19" ht="15" customHeight="1">
      <c r="G726" s="1047"/>
      <c r="H726" s="655"/>
      <c r="I726" s="655"/>
      <c r="J726" s="655"/>
      <c r="K726" s="655"/>
      <c r="L726" s="655"/>
      <c r="M726" s="655"/>
      <c r="N726" s="1310"/>
      <c r="O726" s="655"/>
      <c r="P726" s="656"/>
      <c r="Q726" s="657"/>
      <c r="R726" s="704"/>
      <c r="S726" s="3180"/>
    </row>
    <row r="727" spans="7:19" ht="15" customHeight="1">
      <c r="G727" s="1047"/>
      <c r="H727" s="655"/>
      <c r="I727" s="655"/>
      <c r="J727" s="655"/>
      <c r="K727" s="655"/>
      <c r="L727" s="655"/>
      <c r="M727" s="655"/>
      <c r="N727" s="1310"/>
      <c r="O727" s="655"/>
      <c r="P727" s="656"/>
      <c r="Q727" s="657"/>
      <c r="R727" s="704"/>
      <c r="S727" s="3180"/>
    </row>
    <row r="728" spans="7:19" ht="15" customHeight="1">
      <c r="G728" s="1047"/>
      <c r="H728" s="655"/>
      <c r="I728" s="655"/>
      <c r="J728" s="655"/>
      <c r="K728" s="655"/>
      <c r="L728" s="655"/>
      <c r="M728" s="655"/>
      <c r="N728" s="1310"/>
      <c r="O728" s="655"/>
      <c r="P728" s="656"/>
      <c r="Q728" s="657"/>
      <c r="R728" s="704"/>
      <c r="S728" s="3180"/>
    </row>
    <row r="729" spans="7:19" ht="15" customHeight="1">
      <c r="G729" s="1047"/>
      <c r="H729" s="655"/>
      <c r="I729" s="655"/>
      <c r="J729" s="655"/>
      <c r="K729" s="655"/>
      <c r="L729" s="655"/>
      <c r="M729" s="655"/>
      <c r="N729" s="1310"/>
      <c r="O729" s="655"/>
      <c r="P729" s="656"/>
      <c r="Q729" s="657"/>
      <c r="R729" s="704"/>
      <c r="S729" s="3180"/>
    </row>
    <row r="730" spans="7:19" ht="15" customHeight="1">
      <c r="G730" s="1047"/>
      <c r="H730" s="655"/>
      <c r="I730" s="655"/>
      <c r="J730" s="655"/>
      <c r="K730" s="655"/>
      <c r="L730" s="655"/>
      <c r="M730" s="655"/>
      <c r="N730" s="1310"/>
      <c r="O730" s="655"/>
      <c r="P730" s="656"/>
      <c r="Q730" s="657"/>
      <c r="R730" s="704"/>
      <c r="S730" s="3180"/>
    </row>
    <row r="731" spans="7:19" ht="15" customHeight="1">
      <c r="G731" s="1047"/>
      <c r="H731" s="655"/>
      <c r="I731" s="655"/>
      <c r="J731" s="655"/>
      <c r="K731" s="655"/>
      <c r="L731" s="655"/>
      <c r="M731" s="655"/>
      <c r="N731" s="1310"/>
      <c r="O731" s="655"/>
      <c r="P731" s="656"/>
      <c r="Q731" s="657"/>
      <c r="R731" s="704"/>
      <c r="S731" s="3180"/>
    </row>
    <row r="732" spans="7:19" ht="15" customHeight="1">
      <c r="G732" s="1047"/>
      <c r="H732" s="655"/>
      <c r="I732" s="655"/>
      <c r="J732" s="655"/>
      <c r="K732" s="655"/>
      <c r="L732" s="655"/>
      <c r="M732" s="655"/>
      <c r="N732" s="1310"/>
      <c r="O732" s="655"/>
      <c r="P732" s="656"/>
      <c r="Q732" s="657"/>
      <c r="R732" s="704"/>
      <c r="S732" s="3180"/>
    </row>
    <row r="733" spans="7:19" ht="15" customHeight="1">
      <c r="G733" s="1047"/>
      <c r="H733" s="655"/>
      <c r="I733" s="655"/>
      <c r="J733" s="655"/>
      <c r="K733" s="655"/>
      <c r="L733" s="655"/>
      <c r="M733" s="655"/>
      <c r="N733" s="1310"/>
      <c r="O733" s="655"/>
      <c r="P733" s="656"/>
      <c r="Q733" s="657"/>
      <c r="R733" s="704"/>
      <c r="S733" s="3180"/>
    </row>
    <row r="734" spans="7:19" ht="15" customHeight="1">
      <c r="G734" s="1047"/>
      <c r="H734" s="655"/>
      <c r="I734" s="655"/>
      <c r="J734" s="655"/>
      <c r="K734" s="655"/>
      <c r="L734" s="655"/>
      <c r="M734" s="655"/>
      <c r="N734" s="1310"/>
      <c r="O734" s="655"/>
      <c r="P734" s="656"/>
      <c r="Q734" s="657"/>
      <c r="R734" s="704"/>
      <c r="S734" s="3180"/>
    </row>
    <row r="735" spans="7:19" ht="15" customHeight="1">
      <c r="G735" s="1047"/>
      <c r="H735" s="655"/>
      <c r="I735" s="655"/>
      <c r="J735" s="655"/>
      <c r="K735" s="655"/>
      <c r="L735" s="655"/>
      <c r="M735" s="655"/>
      <c r="N735" s="1310"/>
      <c r="O735" s="655"/>
      <c r="P735" s="656"/>
      <c r="Q735" s="657"/>
      <c r="R735" s="704"/>
      <c r="S735" s="3180"/>
    </row>
    <row r="736" spans="7:19" ht="15" customHeight="1">
      <c r="G736" s="1047"/>
      <c r="H736" s="655"/>
      <c r="I736" s="655"/>
      <c r="J736" s="655"/>
      <c r="K736" s="655"/>
      <c r="L736" s="655"/>
      <c r="M736" s="655"/>
      <c r="N736" s="1310"/>
      <c r="O736" s="655"/>
      <c r="P736" s="656"/>
      <c r="Q736" s="657"/>
      <c r="R736" s="704"/>
      <c r="S736" s="3180"/>
    </row>
    <row r="737" spans="7:19" ht="15" customHeight="1">
      <c r="G737" s="1047"/>
      <c r="H737" s="655"/>
      <c r="I737" s="655"/>
      <c r="J737" s="655"/>
      <c r="K737" s="655"/>
      <c r="L737" s="655"/>
      <c r="M737" s="655"/>
      <c r="N737" s="1310"/>
      <c r="O737" s="655"/>
      <c r="P737" s="656"/>
      <c r="Q737" s="657"/>
      <c r="R737" s="704"/>
      <c r="S737" s="3180"/>
    </row>
    <row r="738" spans="7:19" ht="15" customHeight="1">
      <c r="G738" s="1047"/>
      <c r="H738" s="655"/>
      <c r="I738" s="655"/>
      <c r="J738" s="655"/>
      <c r="K738" s="655"/>
      <c r="L738" s="655"/>
      <c r="M738" s="655"/>
      <c r="N738" s="1310"/>
      <c r="O738" s="655"/>
      <c r="P738" s="656"/>
      <c r="Q738" s="657"/>
      <c r="R738" s="704"/>
      <c r="S738" s="3180"/>
    </row>
    <row r="739" spans="7:19" ht="15" customHeight="1">
      <c r="G739" s="1047"/>
      <c r="H739" s="655"/>
      <c r="I739" s="655"/>
      <c r="J739" s="655"/>
      <c r="K739" s="655"/>
      <c r="L739" s="655"/>
      <c r="M739" s="655"/>
      <c r="N739" s="1310"/>
      <c r="O739" s="655"/>
      <c r="P739" s="656"/>
      <c r="Q739" s="657"/>
      <c r="R739" s="704"/>
      <c r="S739" s="3180"/>
    </row>
    <row r="740" spans="7:19" ht="15" customHeight="1">
      <c r="G740" s="1047"/>
      <c r="H740" s="655"/>
      <c r="I740" s="655"/>
      <c r="J740" s="655"/>
      <c r="K740" s="655"/>
      <c r="L740" s="655"/>
      <c r="M740" s="655"/>
      <c r="N740" s="1310"/>
      <c r="O740" s="655"/>
      <c r="P740" s="656"/>
      <c r="Q740" s="657"/>
      <c r="R740" s="704"/>
      <c r="S740" s="3180"/>
    </row>
    <row r="741" spans="7:19" ht="15" customHeight="1">
      <c r="G741" s="1047"/>
      <c r="H741" s="655"/>
      <c r="I741" s="655"/>
      <c r="J741" s="655"/>
      <c r="K741" s="655"/>
      <c r="L741" s="655"/>
      <c r="M741" s="655"/>
      <c r="N741" s="1310"/>
      <c r="O741" s="655"/>
      <c r="P741" s="656"/>
      <c r="Q741" s="657"/>
      <c r="R741" s="704"/>
      <c r="S741" s="3180"/>
    </row>
    <row r="742" spans="7:19" ht="15" customHeight="1">
      <c r="G742" s="1047"/>
      <c r="H742" s="655"/>
      <c r="I742" s="655"/>
      <c r="J742" s="655"/>
      <c r="K742" s="655"/>
      <c r="L742" s="655"/>
      <c r="M742" s="655"/>
      <c r="N742" s="1310"/>
      <c r="O742" s="655"/>
      <c r="P742" s="656"/>
      <c r="Q742" s="657"/>
      <c r="R742" s="704"/>
      <c r="S742" s="3180"/>
    </row>
    <row r="743" spans="7:19" ht="15" customHeight="1">
      <c r="G743" s="1047"/>
      <c r="H743" s="655"/>
      <c r="I743" s="655"/>
      <c r="J743" s="655"/>
      <c r="K743" s="655"/>
      <c r="L743" s="655"/>
      <c r="M743" s="655"/>
      <c r="N743" s="1310"/>
      <c r="O743" s="655"/>
      <c r="P743" s="656"/>
      <c r="Q743" s="657"/>
      <c r="R743" s="704"/>
      <c r="S743" s="3180"/>
    </row>
    <row r="744" spans="7:19" ht="15" customHeight="1">
      <c r="G744" s="1047"/>
      <c r="H744" s="655"/>
      <c r="I744" s="655"/>
      <c r="J744" s="655"/>
      <c r="K744" s="655"/>
      <c r="L744" s="655"/>
      <c r="M744" s="655"/>
      <c r="N744" s="1310"/>
      <c r="O744" s="655"/>
      <c r="P744" s="656"/>
      <c r="Q744" s="657"/>
      <c r="R744" s="704"/>
      <c r="S744" s="3180"/>
    </row>
    <row r="745" spans="7:19" ht="15" customHeight="1">
      <c r="G745" s="1047"/>
      <c r="H745" s="655"/>
      <c r="I745" s="655"/>
      <c r="J745" s="655"/>
      <c r="K745" s="655"/>
      <c r="L745" s="655"/>
      <c r="M745" s="655"/>
      <c r="N745" s="1310"/>
      <c r="O745" s="655"/>
      <c r="P745" s="656"/>
      <c r="Q745" s="657"/>
      <c r="R745" s="704"/>
      <c r="S745" s="3180"/>
    </row>
    <row r="746" spans="7:19" ht="15" customHeight="1">
      <c r="G746" s="1047"/>
      <c r="H746" s="655"/>
      <c r="I746" s="655"/>
      <c r="J746" s="655"/>
      <c r="K746" s="655"/>
      <c r="L746" s="655"/>
      <c r="M746" s="655"/>
      <c r="N746" s="1310"/>
      <c r="O746" s="655"/>
      <c r="P746" s="656"/>
      <c r="Q746" s="657"/>
      <c r="R746" s="704"/>
      <c r="S746" s="3180"/>
    </row>
    <row r="747" spans="7:19" ht="15" customHeight="1">
      <c r="G747" s="1047"/>
      <c r="H747" s="655"/>
      <c r="I747" s="655"/>
      <c r="J747" s="655"/>
      <c r="K747" s="655"/>
      <c r="L747" s="655"/>
      <c r="M747" s="655"/>
      <c r="N747" s="1310"/>
      <c r="O747" s="655"/>
      <c r="P747" s="656"/>
      <c r="Q747" s="657"/>
      <c r="R747" s="704"/>
      <c r="S747" s="3180"/>
    </row>
    <row r="748" spans="7:19" ht="15" customHeight="1">
      <c r="G748" s="1047"/>
      <c r="H748" s="655"/>
      <c r="I748" s="655"/>
      <c r="J748" s="655"/>
      <c r="K748" s="655"/>
      <c r="L748" s="655"/>
      <c r="M748" s="655"/>
      <c r="N748" s="1310"/>
      <c r="O748" s="655"/>
      <c r="P748" s="656"/>
      <c r="Q748" s="657"/>
      <c r="R748" s="704"/>
      <c r="S748" s="3180"/>
    </row>
    <row r="749" spans="7:19" ht="15" customHeight="1">
      <c r="G749" s="1047"/>
      <c r="H749" s="655"/>
      <c r="I749" s="655"/>
      <c r="J749" s="655"/>
      <c r="K749" s="655"/>
      <c r="L749" s="655"/>
      <c r="M749" s="655"/>
      <c r="N749" s="1310"/>
      <c r="O749" s="655"/>
      <c r="P749" s="656"/>
      <c r="Q749" s="657"/>
      <c r="R749" s="704"/>
      <c r="S749" s="3180"/>
    </row>
    <row r="750" spans="7:19" ht="15" customHeight="1">
      <c r="G750" s="1047"/>
      <c r="H750" s="655"/>
      <c r="I750" s="655"/>
      <c r="J750" s="655"/>
      <c r="K750" s="655"/>
      <c r="L750" s="655"/>
      <c r="M750" s="655"/>
      <c r="N750" s="1310"/>
      <c r="O750" s="655"/>
      <c r="P750" s="656"/>
      <c r="Q750" s="657"/>
      <c r="R750" s="704"/>
      <c r="S750" s="3180"/>
    </row>
    <row r="751" spans="7:19" ht="15" customHeight="1">
      <c r="G751" s="1047"/>
      <c r="H751" s="655"/>
      <c r="I751" s="655"/>
      <c r="J751" s="655"/>
      <c r="K751" s="655"/>
      <c r="L751" s="655"/>
      <c r="M751" s="655"/>
      <c r="N751" s="1310"/>
      <c r="O751" s="655"/>
      <c r="P751" s="656"/>
      <c r="Q751" s="657"/>
      <c r="R751" s="704"/>
      <c r="S751" s="3180"/>
    </row>
    <row r="752" spans="7:19" ht="15" customHeight="1">
      <c r="G752" s="1047"/>
      <c r="H752" s="655"/>
      <c r="I752" s="655"/>
      <c r="J752" s="655"/>
      <c r="K752" s="655"/>
      <c r="L752" s="655"/>
      <c r="M752" s="655"/>
      <c r="N752" s="1310"/>
      <c r="O752" s="655"/>
      <c r="P752" s="656"/>
      <c r="Q752" s="657"/>
      <c r="R752" s="704"/>
      <c r="S752" s="3180"/>
    </row>
    <row r="753" spans="7:19" ht="15" customHeight="1">
      <c r="G753" s="1047"/>
      <c r="H753" s="655"/>
      <c r="I753" s="655"/>
      <c r="J753" s="655"/>
      <c r="K753" s="655"/>
      <c r="L753" s="655"/>
      <c r="M753" s="655"/>
      <c r="N753" s="1310"/>
      <c r="O753" s="655"/>
      <c r="P753" s="656"/>
      <c r="Q753" s="657"/>
      <c r="R753" s="704"/>
      <c r="S753" s="3180"/>
    </row>
    <row r="754" spans="7:19" ht="15" customHeight="1">
      <c r="G754" s="1047"/>
      <c r="H754" s="655"/>
      <c r="I754" s="655"/>
      <c r="J754" s="655"/>
      <c r="K754" s="655"/>
      <c r="L754" s="655"/>
      <c r="M754" s="655"/>
      <c r="N754" s="1310"/>
      <c r="O754" s="655"/>
      <c r="P754" s="656"/>
      <c r="Q754" s="657"/>
      <c r="R754" s="704"/>
      <c r="S754" s="3180"/>
    </row>
    <row r="755" spans="7:19" ht="15" customHeight="1">
      <c r="G755" s="1047"/>
      <c r="H755" s="655"/>
      <c r="I755" s="655"/>
      <c r="J755" s="655"/>
      <c r="K755" s="655"/>
      <c r="L755" s="655"/>
      <c r="M755" s="655"/>
      <c r="N755" s="1310"/>
      <c r="O755" s="655"/>
      <c r="P755" s="656"/>
      <c r="Q755" s="657"/>
      <c r="R755" s="704"/>
      <c r="S755" s="3180"/>
    </row>
    <row r="756" spans="7:19" ht="15" customHeight="1">
      <c r="G756" s="1047"/>
      <c r="H756" s="655"/>
      <c r="I756" s="655"/>
      <c r="J756" s="655"/>
      <c r="K756" s="655"/>
      <c r="L756" s="655"/>
      <c r="M756" s="655"/>
      <c r="N756" s="1310"/>
      <c r="O756" s="655"/>
      <c r="P756" s="656"/>
      <c r="Q756" s="657"/>
      <c r="R756" s="704"/>
      <c r="S756" s="3180"/>
    </row>
    <row r="757" spans="7:19" ht="15" customHeight="1">
      <c r="G757" s="1047"/>
      <c r="H757" s="655"/>
      <c r="I757" s="655"/>
      <c r="J757" s="655"/>
      <c r="K757" s="655"/>
      <c r="L757" s="655"/>
      <c r="M757" s="655"/>
      <c r="N757" s="1310"/>
      <c r="O757" s="655"/>
      <c r="P757" s="656"/>
      <c r="Q757" s="657"/>
      <c r="R757" s="704"/>
      <c r="S757" s="3180"/>
    </row>
    <row r="758" spans="7:19" ht="15" customHeight="1">
      <c r="G758" s="1047"/>
      <c r="H758" s="655"/>
      <c r="I758" s="655"/>
      <c r="J758" s="655"/>
      <c r="K758" s="655"/>
      <c r="L758" s="655"/>
      <c r="M758" s="655"/>
      <c r="N758" s="1310"/>
      <c r="O758" s="655"/>
      <c r="P758" s="656"/>
      <c r="Q758" s="657"/>
      <c r="R758" s="704"/>
      <c r="S758" s="3180"/>
    </row>
    <row r="759" spans="7:19" ht="15" customHeight="1">
      <c r="G759" s="1047"/>
      <c r="H759" s="655"/>
      <c r="I759" s="655"/>
      <c r="J759" s="655"/>
      <c r="K759" s="655"/>
      <c r="L759" s="655"/>
      <c r="M759" s="655"/>
      <c r="N759" s="1310"/>
      <c r="O759" s="655"/>
      <c r="P759" s="656"/>
      <c r="Q759" s="657"/>
      <c r="R759" s="704"/>
      <c r="S759" s="3180"/>
    </row>
    <row r="760" spans="7:19" ht="15" customHeight="1">
      <c r="G760" s="1047"/>
      <c r="H760" s="655"/>
      <c r="I760" s="655"/>
      <c r="J760" s="655"/>
      <c r="K760" s="655"/>
      <c r="L760" s="655"/>
      <c r="M760" s="655"/>
      <c r="N760" s="1310"/>
      <c r="O760" s="655"/>
      <c r="P760" s="656"/>
      <c r="Q760" s="657"/>
      <c r="R760" s="704"/>
      <c r="S760" s="3180"/>
    </row>
    <row r="761" spans="7:19" ht="15" customHeight="1">
      <c r="G761" s="1047"/>
      <c r="H761" s="655"/>
      <c r="I761" s="655"/>
      <c r="J761" s="655"/>
      <c r="K761" s="655"/>
      <c r="L761" s="655"/>
      <c r="M761" s="655"/>
      <c r="N761" s="1310"/>
      <c r="O761" s="655"/>
      <c r="P761" s="656"/>
      <c r="Q761" s="657"/>
      <c r="R761" s="704"/>
      <c r="S761" s="3180"/>
    </row>
    <row r="762" spans="7:19" ht="15" customHeight="1">
      <c r="G762" s="1047"/>
      <c r="H762" s="655"/>
      <c r="I762" s="655"/>
      <c r="J762" s="655"/>
      <c r="K762" s="655"/>
      <c r="L762" s="655"/>
      <c r="M762" s="655"/>
      <c r="N762" s="1310"/>
      <c r="O762" s="655"/>
      <c r="P762" s="656"/>
      <c r="Q762" s="657"/>
      <c r="R762" s="704"/>
      <c r="S762" s="3180"/>
    </row>
    <row r="763" spans="7:19" ht="15" customHeight="1">
      <c r="G763" s="1047"/>
      <c r="H763" s="655"/>
      <c r="I763" s="655"/>
      <c r="J763" s="655"/>
      <c r="K763" s="655"/>
      <c r="L763" s="655"/>
      <c r="M763" s="655"/>
      <c r="N763" s="1310"/>
      <c r="O763" s="655"/>
      <c r="P763" s="656"/>
      <c r="Q763" s="657"/>
      <c r="R763" s="704"/>
      <c r="S763" s="3180"/>
    </row>
    <row r="764" spans="7:19" ht="15" customHeight="1">
      <c r="G764" s="1047"/>
      <c r="H764" s="655"/>
      <c r="I764" s="655"/>
      <c r="J764" s="655"/>
      <c r="K764" s="655"/>
      <c r="L764" s="655"/>
      <c r="M764" s="655"/>
      <c r="N764" s="1310"/>
      <c r="O764" s="655"/>
      <c r="P764" s="656"/>
      <c r="Q764" s="657"/>
      <c r="R764" s="704"/>
      <c r="S764" s="3180"/>
    </row>
    <row r="765" spans="7:19" ht="15" customHeight="1">
      <c r="G765" s="1047"/>
      <c r="H765" s="655"/>
      <c r="I765" s="655"/>
      <c r="J765" s="655"/>
      <c r="K765" s="655"/>
      <c r="L765" s="655"/>
      <c r="M765" s="655"/>
      <c r="N765" s="1310"/>
      <c r="O765" s="655"/>
      <c r="P765" s="656"/>
      <c r="Q765" s="657"/>
      <c r="R765" s="704"/>
      <c r="S765" s="3180"/>
    </row>
    <row r="766" spans="7:19" ht="15" customHeight="1">
      <c r="G766" s="1047"/>
      <c r="H766" s="655"/>
      <c r="I766" s="655"/>
      <c r="J766" s="655"/>
      <c r="K766" s="655"/>
      <c r="L766" s="655"/>
      <c r="M766" s="655"/>
      <c r="N766" s="1310"/>
      <c r="O766" s="655"/>
      <c r="P766" s="656"/>
      <c r="Q766" s="657"/>
      <c r="R766" s="704"/>
      <c r="S766" s="3180"/>
    </row>
    <row r="767" spans="7:19" ht="15" customHeight="1">
      <c r="G767" s="1047"/>
      <c r="H767" s="655"/>
      <c r="I767" s="655"/>
      <c r="J767" s="655"/>
      <c r="K767" s="655"/>
      <c r="L767" s="655"/>
      <c r="M767" s="655"/>
      <c r="N767" s="1310"/>
      <c r="O767" s="655"/>
      <c r="P767" s="656"/>
      <c r="Q767" s="657"/>
      <c r="R767" s="704"/>
      <c r="S767" s="3180"/>
    </row>
    <row r="768" spans="7:19" ht="15" customHeight="1">
      <c r="G768" s="1047"/>
      <c r="H768" s="655"/>
      <c r="I768" s="655"/>
      <c r="J768" s="655"/>
      <c r="K768" s="655"/>
      <c r="L768" s="655"/>
      <c r="M768" s="655"/>
      <c r="N768" s="1310"/>
      <c r="O768" s="655"/>
      <c r="P768" s="656"/>
      <c r="Q768" s="657"/>
      <c r="R768" s="704"/>
      <c r="S768" s="3180"/>
    </row>
    <row r="769" spans="7:19" ht="15" customHeight="1">
      <c r="G769" s="1047"/>
      <c r="H769" s="655"/>
      <c r="I769" s="655"/>
      <c r="J769" s="655"/>
      <c r="K769" s="655"/>
      <c r="L769" s="655"/>
      <c r="M769" s="655"/>
      <c r="N769" s="1310"/>
      <c r="O769" s="655"/>
      <c r="P769" s="656"/>
      <c r="Q769" s="657"/>
      <c r="R769" s="704"/>
      <c r="S769" s="3180"/>
    </row>
    <row r="770" spans="7:19" ht="15" customHeight="1">
      <c r="G770" s="1047"/>
      <c r="H770" s="655"/>
      <c r="I770" s="655"/>
      <c r="J770" s="655"/>
      <c r="K770" s="655"/>
      <c r="L770" s="655"/>
      <c r="M770" s="655"/>
      <c r="N770" s="1310"/>
      <c r="O770" s="655"/>
      <c r="P770" s="656"/>
      <c r="Q770" s="657"/>
      <c r="R770" s="704"/>
      <c r="S770" s="3180"/>
    </row>
    <row r="771" spans="7:19" ht="15" customHeight="1">
      <c r="G771" s="1047"/>
      <c r="H771" s="655"/>
      <c r="I771" s="655"/>
      <c r="J771" s="655"/>
      <c r="K771" s="655"/>
      <c r="L771" s="655"/>
      <c r="M771" s="655"/>
      <c r="N771" s="1310"/>
      <c r="O771" s="655"/>
      <c r="P771" s="656"/>
      <c r="Q771" s="657"/>
      <c r="R771" s="704"/>
      <c r="S771" s="3180"/>
    </row>
    <row r="772" spans="7:19" ht="15" customHeight="1">
      <c r="G772" s="1047"/>
      <c r="H772" s="655"/>
      <c r="I772" s="655"/>
      <c r="J772" s="655"/>
      <c r="K772" s="655"/>
      <c r="L772" s="655"/>
      <c r="M772" s="655"/>
      <c r="N772" s="1310"/>
      <c r="O772" s="655"/>
      <c r="P772" s="656"/>
      <c r="Q772" s="657"/>
      <c r="R772" s="704"/>
      <c r="S772" s="3180"/>
    </row>
    <row r="773" spans="7:19" ht="15" customHeight="1">
      <c r="G773" s="1047"/>
      <c r="H773" s="655"/>
      <c r="I773" s="655"/>
      <c r="J773" s="655"/>
      <c r="K773" s="655"/>
      <c r="L773" s="655"/>
      <c r="M773" s="655"/>
      <c r="N773" s="1310"/>
      <c r="O773" s="655"/>
      <c r="P773" s="656"/>
      <c r="Q773" s="657"/>
      <c r="R773" s="704"/>
      <c r="S773" s="3180"/>
    </row>
    <row r="774" spans="7:19" ht="15" customHeight="1">
      <c r="G774" s="1047"/>
      <c r="H774" s="655"/>
      <c r="I774" s="655"/>
      <c r="J774" s="655"/>
      <c r="K774" s="655"/>
      <c r="L774" s="655"/>
      <c r="M774" s="655"/>
      <c r="N774" s="1310"/>
      <c r="O774" s="655"/>
      <c r="P774" s="656"/>
      <c r="Q774" s="657"/>
      <c r="R774" s="704"/>
      <c r="S774" s="3180"/>
    </row>
    <row r="775" spans="7:19" ht="15" customHeight="1">
      <c r="G775" s="1047"/>
      <c r="H775" s="655"/>
      <c r="I775" s="655"/>
      <c r="J775" s="655"/>
      <c r="K775" s="655"/>
      <c r="L775" s="655"/>
      <c r="M775" s="655"/>
      <c r="N775" s="1310"/>
      <c r="O775" s="655"/>
      <c r="P775" s="656"/>
      <c r="Q775" s="657"/>
      <c r="R775" s="704"/>
      <c r="S775" s="3180"/>
    </row>
    <row r="776" spans="7:19" ht="15" customHeight="1">
      <c r="G776" s="1047"/>
      <c r="H776" s="655"/>
      <c r="I776" s="655"/>
      <c r="J776" s="655"/>
      <c r="K776" s="655"/>
      <c r="L776" s="655"/>
      <c r="M776" s="655"/>
      <c r="N776" s="1310"/>
      <c r="O776" s="655"/>
      <c r="P776" s="656"/>
      <c r="Q776" s="657"/>
      <c r="R776" s="704"/>
      <c r="S776" s="3180"/>
    </row>
    <row r="777" spans="7:19" ht="15" customHeight="1">
      <c r="G777" s="1047"/>
      <c r="H777" s="655"/>
      <c r="I777" s="655"/>
      <c r="J777" s="655"/>
      <c r="K777" s="655"/>
      <c r="L777" s="655"/>
      <c r="M777" s="655"/>
      <c r="N777" s="1310"/>
      <c r="O777" s="655"/>
      <c r="P777" s="656"/>
      <c r="Q777" s="657"/>
      <c r="R777" s="704"/>
      <c r="S777" s="3180"/>
    </row>
    <row r="778" spans="7:19" ht="15" customHeight="1">
      <c r="G778" s="1047"/>
      <c r="H778" s="655"/>
      <c r="I778" s="655"/>
      <c r="J778" s="655"/>
      <c r="K778" s="655"/>
      <c r="L778" s="655"/>
      <c r="M778" s="655"/>
      <c r="N778" s="1310"/>
      <c r="O778" s="655"/>
      <c r="P778" s="656"/>
      <c r="Q778" s="657"/>
      <c r="R778" s="704"/>
      <c r="S778" s="3180"/>
    </row>
    <row r="779" spans="7:19" ht="15" customHeight="1">
      <c r="G779" s="1047"/>
      <c r="H779" s="655"/>
      <c r="I779" s="655"/>
      <c r="J779" s="655"/>
      <c r="K779" s="655"/>
      <c r="L779" s="655"/>
      <c r="M779" s="655"/>
      <c r="N779" s="1310"/>
      <c r="O779" s="655"/>
      <c r="P779" s="656"/>
      <c r="Q779" s="657"/>
      <c r="R779" s="704"/>
      <c r="S779" s="3180"/>
    </row>
    <row r="780" spans="7:19" ht="15" customHeight="1">
      <c r="G780" s="1047"/>
      <c r="H780" s="655"/>
      <c r="I780" s="655"/>
      <c r="J780" s="655"/>
      <c r="K780" s="655"/>
      <c r="L780" s="655"/>
      <c r="M780" s="655"/>
      <c r="N780" s="1310"/>
      <c r="O780" s="655"/>
      <c r="P780" s="656"/>
      <c r="Q780" s="657"/>
      <c r="R780" s="704"/>
      <c r="S780" s="3180"/>
    </row>
    <row r="781" spans="7:19" ht="15" customHeight="1">
      <c r="G781" s="1047"/>
      <c r="H781" s="655"/>
      <c r="I781" s="655"/>
      <c r="J781" s="655"/>
      <c r="K781" s="655"/>
      <c r="L781" s="655"/>
      <c r="M781" s="655"/>
      <c r="N781" s="1310"/>
      <c r="O781" s="655"/>
      <c r="P781" s="656"/>
      <c r="Q781" s="657"/>
      <c r="R781" s="704"/>
      <c r="S781" s="3180"/>
    </row>
    <row r="782" spans="7:19" ht="15" customHeight="1">
      <c r="G782" s="1047"/>
      <c r="H782" s="655"/>
      <c r="I782" s="655"/>
      <c r="J782" s="655"/>
      <c r="K782" s="655"/>
      <c r="L782" s="655"/>
      <c r="M782" s="655"/>
      <c r="N782" s="1310"/>
      <c r="O782" s="655"/>
      <c r="P782" s="656"/>
      <c r="Q782" s="657"/>
      <c r="R782" s="704"/>
      <c r="S782" s="3180"/>
    </row>
    <row r="783" spans="7:19" ht="15" customHeight="1">
      <c r="G783" s="1047"/>
      <c r="H783" s="655"/>
      <c r="I783" s="655"/>
      <c r="J783" s="655"/>
      <c r="K783" s="655"/>
      <c r="L783" s="655"/>
      <c r="M783" s="655"/>
      <c r="N783" s="1310"/>
      <c r="O783" s="655"/>
      <c r="P783" s="656"/>
      <c r="Q783" s="657"/>
      <c r="R783" s="704"/>
      <c r="S783" s="3180"/>
    </row>
    <row r="784" spans="7:19" ht="15" customHeight="1">
      <c r="G784" s="1047"/>
      <c r="H784" s="655"/>
      <c r="I784" s="655"/>
      <c r="J784" s="655"/>
      <c r="K784" s="655"/>
      <c r="L784" s="655"/>
      <c r="M784" s="655"/>
      <c r="N784" s="1310"/>
      <c r="O784" s="655"/>
      <c r="P784" s="656"/>
      <c r="Q784" s="657"/>
      <c r="R784" s="704"/>
      <c r="S784" s="3180"/>
    </row>
    <row r="785" spans="7:19" ht="15" customHeight="1">
      <c r="G785" s="1047"/>
      <c r="H785" s="655"/>
      <c r="I785" s="655"/>
      <c r="J785" s="655"/>
      <c r="K785" s="655"/>
      <c r="L785" s="655"/>
      <c r="M785" s="655"/>
      <c r="N785" s="1310"/>
      <c r="O785" s="655"/>
      <c r="P785" s="656"/>
      <c r="Q785" s="657"/>
      <c r="R785" s="704"/>
      <c r="S785" s="3180"/>
    </row>
    <row r="786" spans="7:19" ht="15" customHeight="1">
      <c r="G786" s="1047"/>
      <c r="H786" s="655"/>
      <c r="I786" s="655"/>
      <c r="J786" s="655"/>
      <c r="K786" s="655"/>
      <c r="L786" s="655"/>
      <c r="M786" s="655"/>
      <c r="N786" s="1310"/>
      <c r="O786" s="655"/>
      <c r="P786" s="656"/>
      <c r="Q786" s="657"/>
      <c r="R786" s="704"/>
      <c r="S786" s="3180"/>
    </row>
    <row r="787" spans="7:19" ht="15" customHeight="1">
      <c r="G787" s="1047"/>
      <c r="H787" s="655"/>
      <c r="I787" s="655"/>
      <c r="J787" s="655"/>
      <c r="K787" s="655"/>
      <c r="L787" s="655"/>
      <c r="M787" s="655"/>
      <c r="N787" s="1310"/>
      <c r="O787" s="655"/>
      <c r="P787" s="656"/>
      <c r="Q787" s="657"/>
      <c r="R787" s="704"/>
      <c r="S787" s="3180"/>
    </row>
    <row r="788" spans="7:19" ht="15" customHeight="1">
      <c r="G788" s="1047"/>
      <c r="H788" s="655"/>
      <c r="I788" s="655"/>
      <c r="J788" s="655"/>
      <c r="K788" s="655"/>
      <c r="L788" s="655"/>
      <c r="M788" s="655"/>
      <c r="N788" s="1310"/>
      <c r="O788" s="655"/>
      <c r="P788" s="656"/>
      <c r="Q788" s="657"/>
      <c r="R788" s="704"/>
      <c r="S788" s="3180"/>
    </row>
    <row r="789" spans="7:19" ht="15" customHeight="1">
      <c r="G789" s="1047"/>
      <c r="H789" s="655"/>
      <c r="I789" s="655"/>
      <c r="J789" s="655"/>
      <c r="K789" s="655"/>
      <c r="L789" s="655"/>
      <c r="M789" s="655"/>
      <c r="N789" s="1310"/>
      <c r="O789" s="655"/>
      <c r="P789" s="656"/>
      <c r="Q789" s="657"/>
      <c r="R789" s="704"/>
      <c r="S789" s="3180"/>
    </row>
    <row r="790" spans="7:19" ht="15" customHeight="1">
      <c r="G790" s="1047"/>
      <c r="H790" s="655"/>
      <c r="I790" s="655"/>
      <c r="J790" s="655"/>
      <c r="K790" s="655"/>
      <c r="L790" s="655"/>
      <c r="M790" s="655"/>
      <c r="N790" s="1310"/>
      <c r="O790" s="655"/>
      <c r="P790" s="656"/>
      <c r="Q790" s="657"/>
      <c r="R790" s="704"/>
      <c r="S790" s="3180"/>
    </row>
    <row r="791" spans="7:19" ht="15" customHeight="1">
      <c r="G791" s="1047"/>
      <c r="H791" s="655"/>
      <c r="I791" s="655"/>
      <c r="J791" s="655"/>
      <c r="K791" s="655"/>
      <c r="L791" s="655"/>
      <c r="M791" s="655"/>
      <c r="N791" s="1310"/>
      <c r="O791" s="655"/>
      <c r="P791" s="656"/>
      <c r="Q791" s="657"/>
      <c r="R791" s="704"/>
      <c r="S791" s="3180"/>
    </row>
    <row r="792" spans="7:19" ht="15" customHeight="1">
      <c r="G792" s="1047"/>
      <c r="H792" s="655"/>
      <c r="I792" s="655"/>
      <c r="J792" s="655"/>
      <c r="K792" s="655"/>
      <c r="L792" s="655"/>
      <c r="M792" s="655"/>
      <c r="N792" s="1310"/>
      <c r="O792" s="655"/>
      <c r="P792" s="656"/>
      <c r="Q792" s="657"/>
      <c r="R792" s="704"/>
      <c r="S792" s="3180"/>
    </row>
    <row r="793" spans="7:19" ht="15" customHeight="1">
      <c r="G793" s="1047"/>
      <c r="H793" s="655"/>
      <c r="I793" s="655"/>
      <c r="J793" s="655"/>
      <c r="K793" s="655"/>
      <c r="L793" s="655"/>
      <c r="M793" s="655"/>
      <c r="N793" s="1310"/>
      <c r="O793" s="655"/>
      <c r="P793" s="656"/>
      <c r="Q793" s="657"/>
      <c r="R793" s="704"/>
      <c r="S793" s="3180"/>
    </row>
    <row r="794" spans="7:19" ht="15" customHeight="1">
      <c r="G794" s="1047"/>
      <c r="H794" s="655"/>
      <c r="I794" s="655"/>
      <c r="J794" s="655"/>
      <c r="K794" s="655"/>
      <c r="L794" s="655"/>
      <c r="M794" s="655"/>
      <c r="N794" s="1310"/>
      <c r="O794" s="655"/>
      <c r="P794" s="656"/>
      <c r="Q794" s="657"/>
      <c r="R794" s="704"/>
      <c r="S794" s="3180"/>
    </row>
    <row r="795" spans="7:19" ht="15" customHeight="1">
      <c r="G795" s="1047"/>
      <c r="H795" s="655"/>
      <c r="I795" s="655"/>
      <c r="J795" s="655"/>
      <c r="K795" s="655"/>
      <c r="L795" s="655"/>
      <c r="M795" s="655"/>
      <c r="N795" s="1310"/>
      <c r="O795" s="655"/>
      <c r="P795" s="656"/>
      <c r="Q795" s="657"/>
      <c r="R795" s="704"/>
      <c r="S795" s="3180"/>
    </row>
    <row r="796" spans="7:19" ht="15" customHeight="1">
      <c r="G796" s="1047"/>
      <c r="H796" s="655"/>
      <c r="I796" s="655"/>
      <c r="J796" s="655"/>
      <c r="K796" s="655"/>
      <c r="L796" s="655"/>
      <c r="M796" s="655"/>
      <c r="N796" s="1310"/>
      <c r="O796" s="655"/>
      <c r="P796" s="656"/>
      <c r="Q796" s="657"/>
      <c r="R796" s="704"/>
      <c r="S796" s="3180"/>
    </row>
    <row r="797" spans="7:19" ht="15" customHeight="1">
      <c r="G797" s="1047"/>
      <c r="H797" s="655"/>
      <c r="I797" s="655"/>
      <c r="J797" s="655"/>
      <c r="K797" s="655"/>
      <c r="L797" s="655"/>
      <c r="M797" s="655"/>
      <c r="N797" s="1310"/>
      <c r="O797" s="655"/>
      <c r="P797" s="656"/>
      <c r="Q797" s="657"/>
      <c r="R797" s="704"/>
      <c r="S797" s="3180"/>
    </row>
    <row r="798" spans="7:19" ht="15" customHeight="1">
      <c r="G798" s="1047"/>
      <c r="H798" s="655"/>
      <c r="I798" s="655"/>
      <c r="J798" s="655"/>
      <c r="K798" s="655"/>
      <c r="L798" s="655"/>
      <c r="M798" s="655"/>
      <c r="N798" s="1310"/>
      <c r="O798" s="655"/>
      <c r="P798" s="656"/>
      <c r="Q798" s="657"/>
      <c r="R798" s="704"/>
      <c r="S798" s="3180"/>
    </row>
    <row r="799" spans="7:19" ht="15" customHeight="1">
      <c r="G799" s="1047"/>
      <c r="H799" s="655"/>
      <c r="I799" s="655"/>
      <c r="J799" s="655"/>
      <c r="K799" s="655"/>
      <c r="L799" s="655"/>
      <c r="M799" s="655"/>
      <c r="N799" s="1310"/>
      <c r="O799" s="655"/>
      <c r="P799" s="656"/>
      <c r="Q799" s="657"/>
      <c r="R799" s="704"/>
      <c r="S799" s="3180"/>
    </row>
    <row r="800" spans="7:19" ht="15" customHeight="1">
      <c r="G800" s="1047"/>
      <c r="H800" s="655"/>
      <c r="I800" s="655"/>
      <c r="J800" s="655"/>
      <c r="K800" s="655"/>
      <c r="L800" s="655"/>
      <c r="M800" s="655"/>
      <c r="N800" s="1310"/>
      <c r="O800" s="655"/>
      <c r="P800" s="656"/>
      <c r="Q800" s="657"/>
      <c r="R800" s="704"/>
      <c r="S800" s="3180"/>
    </row>
    <row r="801" spans="7:19" ht="15" customHeight="1">
      <c r="G801" s="1047"/>
      <c r="H801" s="655"/>
      <c r="I801" s="655"/>
      <c r="J801" s="655"/>
      <c r="K801" s="655"/>
      <c r="L801" s="655"/>
      <c r="M801" s="655"/>
      <c r="N801" s="1310"/>
      <c r="O801" s="655"/>
      <c r="P801" s="656"/>
      <c r="Q801" s="657"/>
      <c r="R801" s="704"/>
      <c r="S801" s="3180"/>
    </row>
    <row r="802" spans="7:19" ht="15" customHeight="1">
      <c r="G802" s="1047"/>
      <c r="H802" s="655"/>
      <c r="I802" s="655"/>
      <c r="J802" s="655"/>
      <c r="K802" s="655"/>
      <c r="L802" s="655"/>
      <c r="M802" s="655"/>
      <c r="N802" s="1310"/>
      <c r="O802" s="655"/>
      <c r="P802" s="656"/>
      <c r="Q802" s="657"/>
      <c r="R802" s="704"/>
      <c r="S802" s="3180"/>
    </row>
    <row r="803" spans="7:19" ht="15" customHeight="1">
      <c r="G803" s="1047"/>
      <c r="H803" s="655"/>
      <c r="I803" s="655"/>
      <c r="J803" s="655"/>
      <c r="K803" s="655"/>
      <c r="L803" s="655"/>
      <c r="M803" s="655"/>
      <c r="N803" s="1310"/>
      <c r="O803" s="655"/>
      <c r="P803" s="656"/>
      <c r="Q803" s="657"/>
      <c r="R803" s="704"/>
      <c r="S803" s="3180"/>
    </row>
    <row r="804" spans="7:19" ht="15" customHeight="1">
      <c r="G804" s="1047"/>
      <c r="H804" s="655"/>
      <c r="I804" s="655"/>
      <c r="J804" s="655"/>
      <c r="K804" s="655"/>
      <c r="L804" s="655"/>
      <c r="M804" s="655"/>
      <c r="N804" s="1310"/>
      <c r="O804" s="655"/>
      <c r="P804" s="656"/>
      <c r="Q804" s="657"/>
      <c r="R804" s="704"/>
      <c r="S804" s="3180"/>
    </row>
    <row r="805" spans="7:19" ht="15" customHeight="1">
      <c r="G805" s="1047"/>
      <c r="H805" s="655"/>
      <c r="I805" s="655"/>
      <c r="J805" s="655"/>
      <c r="K805" s="655"/>
      <c r="L805" s="655"/>
      <c r="M805" s="655"/>
      <c r="N805" s="1310"/>
      <c r="O805" s="655"/>
      <c r="P805" s="656"/>
      <c r="Q805" s="657"/>
      <c r="R805" s="704"/>
      <c r="S805" s="3180"/>
    </row>
    <row r="806" spans="7:19" ht="15" customHeight="1">
      <c r="G806" s="1047"/>
      <c r="H806" s="655"/>
      <c r="I806" s="655"/>
      <c r="J806" s="655"/>
      <c r="K806" s="655"/>
      <c r="L806" s="655"/>
      <c r="M806" s="655"/>
      <c r="N806" s="1310"/>
      <c r="O806" s="655"/>
      <c r="P806" s="656"/>
      <c r="Q806" s="657"/>
      <c r="R806" s="704"/>
      <c r="S806" s="3180"/>
    </row>
    <row r="807" spans="7:19" ht="15" customHeight="1">
      <c r="G807" s="1047"/>
      <c r="H807" s="655"/>
      <c r="I807" s="655"/>
      <c r="J807" s="655"/>
      <c r="K807" s="655"/>
      <c r="L807" s="655"/>
      <c r="M807" s="655"/>
      <c r="N807" s="1310"/>
      <c r="O807" s="655"/>
      <c r="P807" s="656"/>
      <c r="Q807" s="657"/>
      <c r="R807" s="704"/>
      <c r="S807" s="3180"/>
    </row>
    <row r="808" spans="7:19" ht="15" customHeight="1">
      <c r="G808" s="1047"/>
      <c r="H808" s="655"/>
      <c r="I808" s="655"/>
      <c r="J808" s="655"/>
      <c r="K808" s="655"/>
      <c r="L808" s="655"/>
      <c r="M808" s="655"/>
      <c r="N808" s="1310"/>
      <c r="O808" s="655"/>
      <c r="P808" s="656"/>
      <c r="Q808" s="657"/>
      <c r="R808" s="704"/>
      <c r="S808" s="3180"/>
    </row>
    <row r="809" spans="7:19" ht="15" customHeight="1">
      <c r="G809" s="1047"/>
      <c r="H809" s="655"/>
      <c r="I809" s="655"/>
      <c r="J809" s="655"/>
      <c r="K809" s="655"/>
      <c r="L809" s="655"/>
      <c r="M809" s="655"/>
      <c r="N809" s="1310"/>
      <c r="O809" s="655"/>
      <c r="P809" s="656"/>
      <c r="Q809" s="657"/>
      <c r="R809" s="704"/>
      <c r="S809" s="3180"/>
    </row>
    <row r="810" spans="7:19" ht="15" customHeight="1">
      <c r="G810" s="1047"/>
      <c r="H810" s="655"/>
      <c r="I810" s="655"/>
      <c r="J810" s="655"/>
      <c r="K810" s="655"/>
      <c r="L810" s="655"/>
      <c r="M810" s="655"/>
      <c r="N810" s="1310"/>
      <c r="O810" s="655"/>
      <c r="P810" s="656"/>
      <c r="Q810" s="657"/>
      <c r="R810" s="704"/>
      <c r="S810" s="3180"/>
    </row>
    <row r="811" spans="7:19" ht="15" customHeight="1">
      <c r="G811" s="1047"/>
      <c r="H811" s="655"/>
      <c r="I811" s="655"/>
      <c r="J811" s="655"/>
      <c r="K811" s="655"/>
      <c r="L811" s="655"/>
      <c r="M811" s="655"/>
      <c r="N811" s="1310"/>
      <c r="O811" s="655"/>
      <c r="P811" s="656"/>
      <c r="Q811" s="657"/>
      <c r="R811" s="704"/>
      <c r="S811" s="3180"/>
    </row>
    <row r="812" spans="7:19" ht="15" customHeight="1">
      <c r="G812" s="1047"/>
      <c r="H812" s="655"/>
      <c r="I812" s="655"/>
      <c r="J812" s="655"/>
      <c r="K812" s="655"/>
      <c r="L812" s="655"/>
      <c r="M812" s="655"/>
      <c r="N812" s="1310"/>
      <c r="O812" s="655"/>
      <c r="P812" s="656"/>
      <c r="Q812" s="657"/>
      <c r="R812" s="704"/>
      <c r="S812" s="3180"/>
    </row>
    <row r="813" spans="7:19" ht="15" customHeight="1">
      <c r="G813" s="1047"/>
      <c r="H813" s="655"/>
      <c r="I813" s="655"/>
      <c r="J813" s="655"/>
      <c r="K813" s="655"/>
      <c r="L813" s="655"/>
      <c r="M813" s="655"/>
      <c r="N813" s="1310"/>
      <c r="O813" s="655"/>
      <c r="P813" s="656"/>
      <c r="Q813" s="657"/>
      <c r="R813" s="704"/>
      <c r="S813" s="3180"/>
    </row>
    <row r="814" spans="7:19" ht="15" customHeight="1">
      <c r="G814" s="1047"/>
      <c r="H814" s="655"/>
      <c r="I814" s="655"/>
      <c r="J814" s="655"/>
      <c r="K814" s="655"/>
      <c r="L814" s="655"/>
      <c r="M814" s="655"/>
      <c r="N814" s="1310"/>
      <c r="O814" s="655"/>
      <c r="P814" s="656"/>
      <c r="Q814" s="657"/>
      <c r="R814" s="704"/>
      <c r="S814" s="3180"/>
    </row>
    <row r="815" spans="7:19" ht="15" customHeight="1">
      <c r="G815" s="1047"/>
      <c r="H815" s="655"/>
      <c r="I815" s="655"/>
      <c r="J815" s="655"/>
      <c r="K815" s="655"/>
      <c r="L815" s="655"/>
      <c r="M815" s="655"/>
      <c r="N815" s="1310"/>
      <c r="O815" s="655"/>
      <c r="P815" s="656"/>
      <c r="Q815" s="657"/>
      <c r="R815" s="704"/>
      <c r="S815" s="3180"/>
    </row>
    <row r="816" spans="7:19" ht="15" customHeight="1">
      <c r="G816" s="1047"/>
      <c r="H816" s="655"/>
      <c r="I816" s="655"/>
      <c r="J816" s="655"/>
      <c r="K816" s="655"/>
      <c r="L816" s="655"/>
      <c r="M816" s="655"/>
      <c r="N816" s="1310"/>
      <c r="O816" s="655"/>
      <c r="P816" s="656"/>
      <c r="Q816" s="657"/>
      <c r="R816" s="704"/>
      <c r="S816" s="3180"/>
    </row>
    <row r="817" spans="7:19" ht="15" customHeight="1">
      <c r="G817" s="1047"/>
      <c r="H817" s="655"/>
      <c r="I817" s="655"/>
      <c r="J817" s="655"/>
      <c r="K817" s="655"/>
      <c r="L817" s="655"/>
      <c r="M817" s="655"/>
      <c r="N817" s="1310"/>
      <c r="O817" s="655"/>
      <c r="P817" s="656"/>
      <c r="Q817" s="657"/>
      <c r="R817" s="704"/>
      <c r="S817" s="3180"/>
    </row>
    <row r="818" spans="7:19" ht="15" customHeight="1">
      <c r="G818" s="1047"/>
      <c r="H818" s="655"/>
      <c r="I818" s="655"/>
      <c r="J818" s="655"/>
      <c r="K818" s="655"/>
      <c r="L818" s="655"/>
      <c r="M818" s="655"/>
      <c r="N818" s="1310"/>
      <c r="O818" s="655"/>
      <c r="P818" s="656"/>
      <c r="Q818" s="657"/>
      <c r="R818" s="704"/>
      <c r="S818" s="3180"/>
    </row>
    <row r="819" spans="7:19" ht="15" customHeight="1">
      <c r="G819" s="1047"/>
      <c r="H819" s="655"/>
      <c r="I819" s="655"/>
      <c r="J819" s="655"/>
      <c r="K819" s="655"/>
      <c r="L819" s="655"/>
      <c r="M819" s="655"/>
      <c r="N819" s="1310"/>
      <c r="O819" s="655"/>
      <c r="P819" s="656"/>
      <c r="Q819" s="657"/>
      <c r="R819" s="704"/>
      <c r="S819" s="3180"/>
    </row>
    <row r="820" spans="7:19" ht="15" customHeight="1">
      <c r="G820" s="1047"/>
      <c r="H820" s="655"/>
      <c r="I820" s="655"/>
      <c r="J820" s="655"/>
      <c r="K820" s="655"/>
      <c r="L820" s="655"/>
      <c r="M820" s="655"/>
      <c r="N820" s="1310"/>
      <c r="O820" s="655"/>
      <c r="P820" s="656"/>
      <c r="Q820" s="657"/>
      <c r="R820" s="704"/>
      <c r="S820" s="3180"/>
    </row>
    <row r="821" spans="7:19" ht="15" customHeight="1">
      <c r="G821" s="1047"/>
      <c r="H821" s="655"/>
      <c r="I821" s="655"/>
      <c r="J821" s="655"/>
      <c r="K821" s="655"/>
      <c r="L821" s="655"/>
      <c r="M821" s="655"/>
      <c r="N821" s="1310"/>
      <c r="O821" s="655"/>
      <c r="P821" s="656"/>
      <c r="Q821" s="657"/>
      <c r="R821" s="704"/>
      <c r="S821" s="3180"/>
    </row>
    <row r="822" spans="7:19" ht="15" customHeight="1">
      <c r="G822" s="1047"/>
      <c r="H822" s="655"/>
      <c r="I822" s="655"/>
      <c r="J822" s="655"/>
      <c r="K822" s="655"/>
      <c r="L822" s="655"/>
      <c r="M822" s="655"/>
      <c r="N822" s="1310"/>
      <c r="O822" s="655"/>
      <c r="P822" s="656"/>
      <c r="Q822" s="657"/>
      <c r="R822" s="704"/>
      <c r="S822" s="3180"/>
    </row>
    <row r="823" spans="7:19" ht="15" customHeight="1">
      <c r="G823" s="1047"/>
      <c r="H823" s="655"/>
      <c r="I823" s="655"/>
      <c r="J823" s="655"/>
      <c r="K823" s="655"/>
      <c r="L823" s="655"/>
      <c r="M823" s="655"/>
      <c r="N823" s="1310"/>
      <c r="O823" s="655"/>
      <c r="P823" s="656"/>
      <c r="Q823" s="657"/>
      <c r="R823" s="704"/>
      <c r="S823" s="3180"/>
    </row>
    <row r="824" spans="7:19" ht="15" customHeight="1">
      <c r="G824" s="1047"/>
      <c r="H824" s="655"/>
      <c r="I824" s="655"/>
      <c r="J824" s="655"/>
      <c r="K824" s="655"/>
      <c r="L824" s="655"/>
      <c r="M824" s="655"/>
      <c r="N824" s="1310"/>
      <c r="O824" s="655"/>
      <c r="P824" s="656"/>
      <c r="Q824" s="657"/>
      <c r="R824" s="704"/>
      <c r="S824" s="3180"/>
    </row>
    <row r="825" spans="7:19" ht="15" customHeight="1">
      <c r="G825" s="1047"/>
      <c r="H825" s="655"/>
      <c r="I825" s="655"/>
      <c r="J825" s="655"/>
      <c r="K825" s="655"/>
      <c r="L825" s="655"/>
      <c r="M825" s="655"/>
      <c r="N825" s="1310"/>
      <c r="O825" s="655"/>
      <c r="P825" s="656"/>
      <c r="Q825" s="657"/>
      <c r="R825" s="704"/>
      <c r="S825" s="3180"/>
    </row>
    <row r="826" spans="7:19" ht="15" customHeight="1">
      <c r="G826" s="1047"/>
      <c r="H826" s="655"/>
      <c r="I826" s="655"/>
      <c r="J826" s="655"/>
      <c r="K826" s="655"/>
      <c r="L826" s="655"/>
      <c r="M826" s="655"/>
      <c r="N826" s="1310"/>
      <c r="O826" s="655"/>
      <c r="P826" s="656"/>
      <c r="Q826" s="657"/>
      <c r="R826" s="704"/>
      <c r="S826" s="3180"/>
    </row>
    <row r="827" spans="7:19" ht="15" customHeight="1">
      <c r="G827" s="1047"/>
      <c r="H827" s="655"/>
      <c r="I827" s="655"/>
      <c r="J827" s="655"/>
      <c r="K827" s="655"/>
      <c r="L827" s="655"/>
      <c r="M827" s="655"/>
      <c r="N827" s="1310"/>
      <c r="O827" s="655"/>
      <c r="P827" s="656"/>
      <c r="Q827" s="657"/>
      <c r="R827" s="704"/>
      <c r="S827" s="3180"/>
    </row>
    <row r="828" spans="7:19" ht="15" customHeight="1">
      <c r="G828" s="1047"/>
      <c r="H828" s="655"/>
      <c r="I828" s="655"/>
      <c r="J828" s="655"/>
      <c r="K828" s="655"/>
      <c r="L828" s="655"/>
      <c r="M828" s="655"/>
      <c r="N828" s="1310"/>
      <c r="O828" s="655"/>
      <c r="P828" s="656"/>
      <c r="Q828" s="657"/>
      <c r="R828" s="704"/>
      <c r="S828" s="3180"/>
    </row>
    <row r="829" spans="7:19" ht="15" customHeight="1">
      <c r="G829" s="1047"/>
      <c r="H829" s="655"/>
      <c r="I829" s="655"/>
      <c r="J829" s="655"/>
      <c r="K829" s="655"/>
      <c r="L829" s="655"/>
      <c r="M829" s="655"/>
      <c r="N829" s="1310"/>
      <c r="O829" s="655"/>
      <c r="P829" s="656"/>
      <c r="Q829" s="657"/>
      <c r="R829" s="704"/>
      <c r="S829" s="3180"/>
    </row>
    <row r="830" spans="7:19" ht="15" customHeight="1">
      <c r="G830" s="1047"/>
      <c r="H830" s="655"/>
      <c r="I830" s="655"/>
      <c r="J830" s="655"/>
      <c r="K830" s="655"/>
      <c r="L830" s="655"/>
      <c r="M830" s="655"/>
      <c r="N830" s="1310"/>
      <c r="O830" s="655"/>
      <c r="P830" s="656"/>
      <c r="Q830" s="657"/>
      <c r="R830" s="704"/>
      <c r="S830" s="3180"/>
    </row>
    <row r="831" spans="7:19" ht="15" customHeight="1">
      <c r="G831" s="1047"/>
      <c r="H831" s="655"/>
      <c r="I831" s="655"/>
      <c r="J831" s="655"/>
      <c r="K831" s="655"/>
      <c r="L831" s="655"/>
      <c r="M831" s="655"/>
      <c r="N831" s="1310"/>
      <c r="O831" s="655"/>
      <c r="P831" s="656"/>
      <c r="Q831" s="657"/>
      <c r="R831" s="704"/>
      <c r="S831" s="3180"/>
    </row>
    <row r="832" spans="7:19" ht="15" customHeight="1">
      <c r="G832" s="1047"/>
      <c r="H832" s="655"/>
      <c r="I832" s="655"/>
      <c r="J832" s="655"/>
      <c r="K832" s="655"/>
      <c r="L832" s="655"/>
      <c r="M832" s="655"/>
      <c r="N832" s="1310"/>
      <c r="O832" s="655"/>
      <c r="P832" s="656"/>
      <c r="Q832" s="657"/>
      <c r="R832" s="704"/>
      <c r="S832" s="3180"/>
    </row>
    <row r="833" spans="7:19" ht="15" customHeight="1">
      <c r="G833" s="1047"/>
      <c r="H833" s="655"/>
      <c r="I833" s="655"/>
      <c r="J833" s="655"/>
      <c r="K833" s="655"/>
      <c r="L833" s="655"/>
      <c r="M833" s="655"/>
      <c r="N833" s="1310"/>
      <c r="O833" s="655"/>
      <c r="P833" s="656"/>
      <c r="Q833" s="657"/>
      <c r="R833" s="704"/>
      <c r="S833" s="3180"/>
    </row>
    <row r="834" spans="7:19" ht="15" customHeight="1">
      <c r="G834" s="1047"/>
      <c r="H834" s="655"/>
      <c r="I834" s="655"/>
      <c r="J834" s="655"/>
      <c r="K834" s="655"/>
      <c r="L834" s="655"/>
      <c r="M834" s="655"/>
      <c r="N834" s="1310"/>
      <c r="O834" s="655"/>
      <c r="P834" s="656"/>
      <c r="Q834" s="657"/>
      <c r="R834" s="704"/>
      <c r="S834" s="3180"/>
    </row>
    <row r="835" spans="7:19" ht="15" customHeight="1">
      <c r="G835" s="1047"/>
      <c r="H835" s="655"/>
      <c r="I835" s="655"/>
      <c r="J835" s="655"/>
      <c r="K835" s="655"/>
      <c r="L835" s="655"/>
      <c r="M835" s="655"/>
      <c r="N835" s="1310"/>
      <c r="O835" s="655"/>
      <c r="P835" s="656"/>
      <c r="Q835" s="657"/>
      <c r="R835" s="704"/>
      <c r="S835" s="3180"/>
    </row>
    <row r="836" spans="7:19" ht="15" customHeight="1">
      <c r="G836" s="1047"/>
      <c r="H836" s="655"/>
      <c r="I836" s="655"/>
      <c r="J836" s="655"/>
      <c r="K836" s="655"/>
      <c r="L836" s="655"/>
      <c r="M836" s="655"/>
      <c r="N836" s="1310"/>
      <c r="O836" s="655"/>
      <c r="P836" s="656"/>
      <c r="Q836" s="657"/>
      <c r="R836" s="704"/>
      <c r="S836" s="3180"/>
    </row>
    <row r="837" spans="7:19" ht="15" customHeight="1">
      <c r="G837" s="1047"/>
      <c r="H837" s="655"/>
      <c r="I837" s="655"/>
      <c r="J837" s="655"/>
      <c r="K837" s="655"/>
      <c r="L837" s="655"/>
      <c r="M837" s="655"/>
      <c r="N837" s="1310"/>
      <c r="O837" s="655"/>
      <c r="P837" s="656"/>
      <c r="Q837" s="657"/>
      <c r="R837" s="704"/>
      <c r="S837" s="3180"/>
    </row>
    <row r="838" spans="7:19" ht="15" customHeight="1">
      <c r="G838" s="1047"/>
      <c r="H838" s="655"/>
      <c r="I838" s="655"/>
      <c r="J838" s="655"/>
      <c r="K838" s="655"/>
      <c r="L838" s="655"/>
      <c r="M838" s="655"/>
      <c r="N838" s="1310"/>
      <c r="O838" s="655"/>
      <c r="P838" s="656"/>
      <c r="Q838" s="657"/>
      <c r="R838" s="704"/>
      <c r="S838" s="3180"/>
    </row>
    <row r="839" spans="7:19" ht="15" customHeight="1">
      <c r="G839" s="1047"/>
      <c r="H839" s="655"/>
      <c r="I839" s="655"/>
      <c r="J839" s="655"/>
      <c r="K839" s="655"/>
      <c r="L839" s="655"/>
      <c r="M839" s="655"/>
      <c r="N839" s="1310"/>
      <c r="O839" s="655"/>
      <c r="P839" s="656"/>
      <c r="Q839" s="657"/>
      <c r="R839" s="704"/>
      <c r="S839" s="3180"/>
    </row>
    <row r="840" spans="7:19" ht="15" customHeight="1">
      <c r="G840" s="1047"/>
      <c r="H840" s="655"/>
      <c r="I840" s="655"/>
      <c r="J840" s="655"/>
      <c r="K840" s="655"/>
      <c r="L840" s="655"/>
      <c r="M840" s="655"/>
      <c r="N840" s="1310"/>
      <c r="O840" s="655"/>
      <c r="P840" s="656"/>
      <c r="Q840" s="657"/>
      <c r="R840" s="704"/>
      <c r="S840" s="3180"/>
    </row>
    <row r="841" spans="7:19" ht="15" customHeight="1">
      <c r="G841" s="1047"/>
      <c r="H841" s="655"/>
      <c r="I841" s="655"/>
      <c r="J841" s="655"/>
      <c r="K841" s="655"/>
      <c r="L841" s="655"/>
      <c r="M841" s="655"/>
      <c r="N841" s="1310"/>
      <c r="O841" s="655"/>
      <c r="P841" s="656"/>
      <c r="Q841" s="657"/>
      <c r="R841" s="704"/>
      <c r="S841" s="3180"/>
    </row>
    <row r="842" spans="7:19" ht="15" customHeight="1">
      <c r="G842" s="1047"/>
      <c r="H842" s="655"/>
      <c r="I842" s="655"/>
      <c r="J842" s="655"/>
      <c r="K842" s="655"/>
      <c r="L842" s="655"/>
      <c r="M842" s="655"/>
      <c r="N842" s="1310"/>
      <c r="O842" s="655"/>
      <c r="P842" s="656"/>
      <c r="Q842" s="657"/>
      <c r="R842" s="704"/>
      <c r="S842" s="3180"/>
    </row>
    <row r="843" spans="7:19" ht="15" customHeight="1">
      <c r="G843" s="1047"/>
      <c r="H843" s="655"/>
      <c r="I843" s="655"/>
      <c r="J843" s="655"/>
      <c r="K843" s="655"/>
      <c r="L843" s="655"/>
      <c r="M843" s="655"/>
      <c r="N843" s="1310"/>
      <c r="O843" s="655"/>
      <c r="P843" s="656"/>
      <c r="Q843" s="657"/>
      <c r="R843" s="704"/>
      <c r="S843" s="3180"/>
    </row>
    <row r="844" spans="7:19" ht="15" customHeight="1">
      <c r="G844" s="1047"/>
      <c r="H844" s="655"/>
      <c r="I844" s="655"/>
      <c r="J844" s="655"/>
      <c r="K844" s="655"/>
      <c r="L844" s="655"/>
      <c r="M844" s="655"/>
      <c r="N844" s="1310"/>
      <c r="O844" s="655"/>
      <c r="P844" s="656"/>
      <c r="Q844" s="657"/>
      <c r="R844" s="704"/>
      <c r="S844" s="3180"/>
    </row>
    <row r="845" spans="7:19" ht="15" customHeight="1">
      <c r="G845" s="1047"/>
      <c r="H845" s="655"/>
      <c r="I845" s="655"/>
      <c r="J845" s="655"/>
      <c r="K845" s="655"/>
      <c r="L845" s="655"/>
      <c r="M845" s="655"/>
      <c r="N845" s="1310"/>
      <c r="O845" s="655"/>
      <c r="P845" s="656"/>
      <c r="Q845" s="657"/>
      <c r="R845" s="704"/>
      <c r="S845" s="3180"/>
    </row>
    <row r="846" spans="7:19" ht="15" customHeight="1">
      <c r="G846" s="1047"/>
      <c r="H846" s="655"/>
      <c r="I846" s="655"/>
      <c r="J846" s="655"/>
      <c r="K846" s="655"/>
      <c r="L846" s="655"/>
      <c r="M846" s="655"/>
      <c r="N846" s="1310"/>
      <c r="O846" s="655"/>
      <c r="P846" s="656"/>
      <c r="Q846" s="657"/>
      <c r="R846" s="704"/>
      <c r="S846" s="3180"/>
    </row>
    <row r="847" spans="7:19" ht="15" customHeight="1">
      <c r="G847" s="1047"/>
      <c r="H847" s="655"/>
      <c r="I847" s="655"/>
      <c r="J847" s="655"/>
      <c r="K847" s="655"/>
      <c r="L847" s="655"/>
      <c r="M847" s="655"/>
      <c r="N847" s="1310"/>
      <c r="O847" s="655"/>
      <c r="P847" s="656"/>
      <c r="Q847" s="657"/>
      <c r="R847" s="704"/>
      <c r="S847" s="3180"/>
    </row>
    <row r="848" spans="7:19" ht="15" customHeight="1">
      <c r="G848" s="1047"/>
      <c r="H848" s="655"/>
      <c r="I848" s="655"/>
      <c r="J848" s="655"/>
      <c r="K848" s="655"/>
      <c r="L848" s="655"/>
      <c r="M848" s="655"/>
      <c r="N848" s="1310"/>
      <c r="O848" s="655"/>
      <c r="P848" s="656"/>
      <c r="Q848" s="657"/>
      <c r="R848" s="704"/>
      <c r="S848" s="3180"/>
    </row>
    <row r="849" spans="7:19" ht="15" customHeight="1">
      <c r="G849" s="1047"/>
      <c r="H849" s="655"/>
      <c r="I849" s="655"/>
      <c r="J849" s="655"/>
      <c r="K849" s="655"/>
      <c r="L849" s="655"/>
      <c r="M849" s="655"/>
      <c r="N849" s="1310"/>
      <c r="O849" s="655"/>
      <c r="P849" s="656"/>
      <c r="Q849" s="657"/>
      <c r="R849" s="704"/>
      <c r="S849" s="3180"/>
    </row>
    <row r="850" spans="7:19" ht="15" customHeight="1">
      <c r="G850" s="1047"/>
      <c r="H850" s="655"/>
      <c r="I850" s="655"/>
      <c r="J850" s="655"/>
      <c r="K850" s="655"/>
      <c r="L850" s="655"/>
      <c r="M850" s="655"/>
      <c r="N850" s="1310"/>
      <c r="O850" s="655"/>
      <c r="P850" s="656"/>
      <c r="Q850" s="657"/>
      <c r="R850" s="704"/>
      <c r="S850" s="3180"/>
    </row>
    <row r="851" spans="7:19" ht="15" customHeight="1">
      <c r="G851" s="1047"/>
      <c r="H851" s="655"/>
      <c r="I851" s="655"/>
      <c r="J851" s="655"/>
      <c r="K851" s="655"/>
      <c r="L851" s="655"/>
      <c r="M851" s="655"/>
      <c r="N851" s="1310"/>
      <c r="O851" s="655"/>
      <c r="P851" s="656"/>
      <c r="Q851" s="657"/>
      <c r="R851" s="704"/>
      <c r="S851" s="3180"/>
    </row>
    <row r="852" spans="7:19" ht="15" customHeight="1">
      <c r="G852" s="1047"/>
      <c r="H852" s="655"/>
      <c r="I852" s="655"/>
      <c r="J852" s="655"/>
      <c r="K852" s="655"/>
      <c r="L852" s="655"/>
      <c r="M852" s="655"/>
      <c r="N852" s="1310"/>
      <c r="O852" s="655"/>
      <c r="P852" s="656"/>
      <c r="Q852" s="657"/>
      <c r="R852" s="704"/>
      <c r="S852" s="3180"/>
    </row>
    <row r="853" spans="7:19" ht="15" customHeight="1">
      <c r="G853" s="1047"/>
      <c r="H853" s="655"/>
      <c r="I853" s="655"/>
      <c r="J853" s="655"/>
      <c r="K853" s="655"/>
      <c r="L853" s="655"/>
      <c r="M853" s="655"/>
      <c r="N853" s="1310"/>
      <c r="O853" s="655"/>
      <c r="P853" s="656"/>
      <c r="Q853" s="657"/>
      <c r="R853" s="704"/>
      <c r="S853" s="3180"/>
    </row>
    <row r="854" spans="7:19" ht="15" customHeight="1">
      <c r="G854" s="1047"/>
      <c r="H854" s="655"/>
      <c r="I854" s="655"/>
      <c r="J854" s="655"/>
      <c r="K854" s="655"/>
      <c r="L854" s="655"/>
      <c r="M854" s="655"/>
      <c r="N854" s="1310"/>
      <c r="O854" s="655"/>
      <c r="P854" s="656"/>
      <c r="Q854" s="657"/>
      <c r="R854" s="704"/>
      <c r="S854" s="3180"/>
    </row>
    <row r="855" spans="7:19" ht="15" customHeight="1">
      <c r="G855" s="1047"/>
      <c r="H855" s="655"/>
      <c r="I855" s="655"/>
      <c r="J855" s="655"/>
      <c r="K855" s="655"/>
      <c r="L855" s="655"/>
      <c r="M855" s="655"/>
      <c r="N855" s="1310"/>
      <c r="O855" s="655"/>
      <c r="P855" s="656"/>
      <c r="Q855" s="657"/>
      <c r="R855" s="704"/>
      <c r="S855" s="3180"/>
    </row>
    <row r="856" spans="7:19" ht="15" customHeight="1">
      <c r="G856" s="1047"/>
      <c r="H856" s="655"/>
      <c r="I856" s="655"/>
      <c r="J856" s="655"/>
      <c r="K856" s="655"/>
      <c r="L856" s="655"/>
      <c r="M856" s="655"/>
      <c r="N856" s="1310"/>
      <c r="O856" s="655"/>
      <c r="P856" s="656"/>
      <c r="Q856" s="657"/>
      <c r="R856" s="704"/>
      <c r="S856" s="3180"/>
    </row>
    <row r="857" spans="7:19" ht="15" customHeight="1">
      <c r="G857" s="1047"/>
      <c r="H857" s="655"/>
      <c r="I857" s="655"/>
      <c r="J857" s="655"/>
      <c r="K857" s="655"/>
      <c r="L857" s="655"/>
      <c r="M857" s="655"/>
      <c r="N857" s="1310"/>
      <c r="O857" s="655"/>
      <c r="P857" s="656"/>
      <c r="Q857" s="657"/>
      <c r="R857" s="704"/>
      <c r="S857" s="3180"/>
    </row>
    <row r="858" spans="7:19" ht="15" customHeight="1">
      <c r="G858" s="1047"/>
      <c r="H858" s="655"/>
      <c r="I858" s="655"/>
      <c r="J858" s="655"/>
      <c r="K858" s="655"/>
      <c r="L858" s="655"/>
      <c r="M858" s="655"/>
      <c r="N858" s="1310"/>
      <c r="O858" s="655"/>
      <c r="P858" s="656"/>
      <c r="Q858" s="657"/>
      <c r="R858" s="704"/>
      <c r="S858" s="3180"/>
    </row>
    <row r="859" spans="7:19" ht="15" customHeight="1">
      <c r="G859" s="1047"/>
      <c r="H859" s="655"/>
      <c r="I859" s="655"/>
      <c r="J859" s="655"/>
      <c r="K859" s="655"/>
      <c r="L859" s="655"/>
      <c r="M859" s="655"/>
      <c r="N859" s="1310"/>
      <c r="O859" s="655"/>
      <c r="P859" s="656"/>
      <c r="Q859" s="657"/>
      <c r="R859" s="704"/>
      <c r="S859" s="3180"/>
    </row>
    <row r="860" spans="7:19" ht="15" customHeight="1">
      <c r="G860" s="1047"/>
      <c r="H860" s="655"/>
      <c r="I860" s="655"/>
      <c r="J860" s="655"/>
      <c r="K860" s="655"/>
      <c r="L860" s="655"/>
      <c r="M860" s="655"/>
      <c r="N860" s="1310"/>
      <c r="O860" s="655"/>
      <c r="P860" s="656"/>
      <c r="Q860" s="657"/>
      <c r="R860" s="704"/>
      <c r="S860" s="3180"/>
    </row>
    <row r="861" spans="7:19" ht="15" customHeight="1">
      <c r="G861" s="1047"/>
      <c r="H861" s="655"/>
      <c r="I861" s="655"/>
      <c r="J861" s="655"/>
      <c r="K861" s="655"/>
      <c r="L861" s="655"/>
      <c r="M861" s="655"/>
      <c r="N861" s="1310"/>
      <c r="O861" s="655"/>
      <c r="P861" s="656"/>
      <c r="Q861" s="657"/>
      <c r="R861" s="704"/>
      <c r="S861" s="3180"/>
    </row>
    <row r="862" spans="7:19" ht="15" customHeight="1">
      <c r="G862" s="1047"/>
      <c r="H862" s="655"/>
      <c r="I862" s="655"/>
      <c r="J862" s="655"/>
      <c r="K862" s="655"/>
      <c r="L862" s="655"/>
      <c r="M862" s="655"/>
      <c r="N862" s="1310"/>
      <c r="O862" s="655"/>
      <c r="P862" s="656"/>
      <c r="Q862" s="657"/>
      <c r="R862" s="704"/>
      <c r="S862" s="3180"/>
    </row>
    <row r="863" spans="7:19" ht="15" customHeight="1">
      <c r="G863" s="1047"/>
      <c r="H863" s="655"/>
      <c r="I863" s="655"/>
      <c r="J863" s="655"/>
      <c r="K863" s="655"/>
      <c r="L863" s="655"/>
      <c r="M863" s="655"/>
      <c r="N863" s="1310"/>
      <c r="O863" s="655"/>
      <c r="P863" s="656"/>
      <c r="Q863" s="657"/>
      <c r="R863" s="704"/>
      <c r="S863" s="3180"/>
    </row>
    <row r="864" spans="7:19" ht="15" customHeight="1">
      <c r="G864" s="1047"/>
      <c r="H864" s="655"/>
      <c r="I864" s="655"/>
      <c r="J864" s="655"/>
      <c r="K864" s="655"/>
      <c r="L864" s="655"/>
      <c r="M864" s="655"/>
      <c r="N864" s="1310"/>
      <c r="O864" s="655"/>
      <c r="P864" s="656"/>
      <c r="Q864" s="657"/>
      <c r="R864" s="704"/>
      <c r="S864" s="3180"/>
    </row>
    <row r="865" spans="7:19" ht="15" customHeight="1">
      <c r="G865" s="1047"/>
      <c r="H865" s="655"/>
      <c r="I865" s="655"/>
      <c r="J865" s="655"/>
      <c r="K865" s="655"/>
      <c r="L865" s="655"/>
      <c r="M865" s="655"/>
      <c r="N865" s="1310"/>
      <c r="O865" s="655"/>
      <c r="P865" s="656"/>
      <c r="Q865" s="657"/>
      <c r="R865" s="704"/>
      <c r="S865" s="3180"/>
    </row>
    <row r="866" spans="7:19" ht="15" customHeight="1">
      <c r="G866" s="1047"/>
      <c r="H866" s="655"/>
      <c r="I866" s="655"/>
      <c r="J866" s="655"/>
      <c r="K866" s="655"/>
      <c r="L866" s="655"/>
      <c r="M866" s="655"/>
      <c r="N866" s="1310"/>
      <c r="O866" s="655"/>
      <c r="P866" s="656"/>
      <c r="Q866" s="657"/>
      <c r="R866" s="704"/>
      <c r="S866" s="3180"/>
    </row>
    <row r="867" spans="7:19" ht="15" customHeight="1">
      <c r="G867" s="1047"/>
      <c r="H867" s="655"/>
      <c r="I867" s="655"/>
      <c r="J867" s="655"/>
      <c r="K867" s="655"/>
      <c r="L867" s="655"/>
      <c r="M867" s="655"/>
      <c r="N867" s="1310"/>
      <c r="O867" s="655"/>
      <c r="P867" s="656"/>
      <c r="Q867" s="657"/>
      <c r="R867" s="704"/>
      <c r="S867" s="3180"/>
    </row>
    <row r="868" spans="7:19" ht="15" customHeight="1">
      <c r="G868" s="1047"/>
      <c r="H868" s="655"/>
      <c r="I868" s="655"/>
      <c r="J868" s="655"/>
      <c r="K868" s="655"/>
      <c r="L868" s="655"/>
      <c r="M868" s="655"/>
      <c r="N868" s="1310"/>
      <c r="O868" s="655"/>
      <c r="P868" s="656"/>
      <c r="Q868" s="657"/>
      <c r="R868" s="704"/>
      <c r="S868" s="3180"/>
    </row>
    <row r="869" spans="7:19" ht="15" customHeight="1">
      <c r="G869" s="1047"/>
      <c r="H869" s="655"/>
      <c r="I869" s="655"/>
      <c r="J869" s="655"/>
      <c r="K869" s="655"/>
      <c r="L869" s="655"/>
      <c r="M869" s="655"/>
      <c r="N869" s="1310"/>
      <c r="O869" s="655"/>
      <c r="P869" s="656"/>
      <c r="Q869" s="657"/>
      <c r="R869" s="704"/>
      <c r="S869" s="3180"/>
    </row>
    <row r="870" spans="7:19" ht="15" customHeight="1">
      <c r="G870" s="1047"/>
      <c r="H870" s="655"/>
      <c r="I870" s="655"/>
      <c r="J870" s="655"/>
      <c r="K870" s="655"/>
      <c r="L870" s="655"/>
      <c r="M870" s="655"/>
      <c r="N870" s="1310"/>
      <c r="O870" s="655"/>
      <c r="P870" s="656"/>
      <c r="Q870" s="657"/>
      <c r="R870" s="704"/>
      <c r="S870" s="3180"/>
    </row>
    <row r="871" spans="7:19" ht="15" customHeight="1">
      <c r="G871" s="1047"/>
      <c r="H871" s="655"/>
      <c r="I871" s="655"/>
      <c r="J871" s="655"/>
      <c r="K871" s="655"/>
      <c r="L871" s="655"/>
      <c r="M871" s="655"/>
      <c r="N871" s="1310"/>
      <c r="O871" s="655"/>
      <c r="P871" s="656"/>
      <c r="Q871" s="657"/>
      <c r="R871" s="704"/>
      <c r="S871" s="3180"/>
    </row>
    <row r="872" spans="7:19" ht="15" customHeight="1">
      <c r="G872" s="1047"/>
      <c r="H872" s="655"/>
      <c r="I872" s="655"/>
      <c r="J872" s="655"/>
      <c r="K872" s="655"/>
      <c r="L872" s="655"/>
      <c r="M872" s="655"/>
      <c r="N872" s="1310"/>
      <c r="O872" s="655"/>
      <c r="P872" s="656"/>
      <c r="Q872" s="657"/>
      <c r="R872" s="704"/>
      <c r="S872" s="3180"/>
    </row>
    <row r="873" spans="7:19" ht="15" customHeight="1">
      <c r="G873" s="1047"/>
      <c r="H873" s="655"/>
      <c r="I873" s="655"/>
      <c r="J873" s="655"/>
      <c r="K873" s="655"/>
      <c r="L873" s="655"/>
      <c r="M873" s="655"/>
      <c r="N873" s="1310"/>
      <c r="O873" s="655"/>
      <c r="P873" s="656"/>
      <c r="Q873" s="657"/>
      <c r="R873" s="704"/>
      <c r="S873" s="3180"/>
    </row>
    <row r="874" spans="7:19" ht="15" customHeight="1">
      <c r="G874" s="1047"/>
      <c r="H874" s="655"/>
      <c r="I874" s="655"/>
      <c r="J874" s="655"/>
      <c r="K874" s="655"/>
      <c r="L874" s="655"/>
      <c r="M874" s="655"/>
      <c r="N874" s="1310"/>
      <c r="O874" s="655"/>
      <c r="P874" s="656"/>
      <c r="Q874" s="657"/>
      <c r="R874" s="704"/>
      <c r="S874" s="3180"/>
    </row>
    <row r="875" spans="7:19" ht="15" customHeight="1">
      <c r="G875" s="1047"/>
      <c r="H875" s="655"/>
      <c r="I875" s="655"/>
      <c r="J875" s="655"/>
      <c r="K875" s="655"/>
      <c r="L875" s="655"/>
      <c r="M875" s="655"/>
      <c r="N875" s="1310"/>
      <c r="O875" s="655"/>
      <c r="P875" s="656"/>
      <c r="Q875" s="657"/>
      <c r="R875" s="704"/>
      <c r="S875" s="3180"/>
    </row>
    <row r="876" spans="7:19" ht="15" customHeight="1">
      <c r="G876" s="1047"/>
      <c r="H876" s="655"/>
      <c r="I876" s="655"/>
      <c r="J876" s="655"/>
      <c r="K876" s="655"/>
      <c r="L876" s="655"/>
      <c r="M876" s="655"/>
      <c r="N876" s="1310"/>
      <c r="O876" s="655"/>
      <c r="P876" s="656"/>
      <c r="Q876" s="657"/>
      <c r="R876" s="704"/>
      <c r="S876" s="3180"/>
    </row>
    <row r="877" spans="7:19" ht="15" customHeight="1">
      <c r="G877" s="1047"/>
      <c r="H877" s="655"/>
      <c r="I877" s="655"/>
      <c r="J877" s="655"/>
      <c r="K877" s="655"/>
      <c r="L877" s="655"/>
      <c r="M877" s="655"/>
      <c r="N877" s="1310"/>
      <c r="O877" s="655"/>
      <c r="P877" s="656"/>
      <c r="Q877" s="657"/>
      <c r="R877" s="704"/>
      <c r="S877" s="3180"/>
    </row>
    <row r="878" spans="7:19" ht="15" customHeight="1">
      <c r="G878" s="1047"/>
      <c r="H878" s="655"/>
      <c r="I878" s="655"/>
      <c r="J878" s="655"/>
      <c r="K878" s="655"/>
      <c r="L878" s="655"/>
      <c r="M878" s="655"/>
      <c r="N878" s="1310"/>
      <c r="O878" s="655"/>
      <c r="P878" s="656"/>
      <c r="Q878" s="657"/>
      <c r="R878" s="704"/>
      <c r="S878" s="3180"/>
    </row>
    <row r="879" spans="7:19" ht="15" customHeight="1">
      <c r="G879" s="1047"/>
      <c r="H879" s="655"/>
      <c r="I879" s="655"/>
      <c r="J879" s="655"/>
      <c r="K879" s="655"/>
      <c r="L879" s="655"/>
      <c r="M879" s="655"/>
      <c r="N879" s="1310"/>
      <c r="O879" s="655"/>
      <c r="P879" s="656"/>
      <c r="Q879" s="657"/>
      <c r="R879" s="704"/>
      <c r="S879" s="3180"/>
    </row>
    <row r="880" spans="7:19" ht="15" customHeight="1">
      <c r="G880" s="1047"/>
      <c r="H880" s="655"/>
      <c r="I880" s="655"/>
      <c r="J880" s="655"/>
      <c r="K880" s="655"/>
      <c r="L880" s="655"/>
      <c r="M880" s="655"/>
      <c r="N880" s="1310"/>
      <c r="O880" s="655"/>
      <c r="P880" s="656"/>
      <c r="Q880" s="657"/>
      <c r="R880" s="704"/>
      <c r="S880" s="3180"/>
    </row>
    <row r="881" spans="7:19" ht="15" customHeight="1">
      <c r="G881" s="1047"/>
      <c r="H881" s="655"/>
      <c r="I881" s="655"/>
      <c r="J881" s="655"/>
      <c r="K881" s="655"/>
      <c r="L881" s="655"/>
      <c r="M881" s="655"/>
      <c r="N881" s="1310"/>
      <c r="O881" s="655"/>
      <c r="P881" s="656"/>
      <c r="Q881" s="657"/>
      <c r="R881" s="704"/>
      <c r="S881" s="3180"/>
    </row>
    <row r="882" spans="7:19" ht="15" customHeight="1">
      <c r="G882" s="1047"/>
      <c r="H882" s="655"/>
      <c r="I882" s="655"/>
      <c r="J882" s="655"/>
      <c r="K882" s="655"/>
      <c r="L882" s="655"/>
      <c r="M882" s="655"/>
      <c r="N882" s="1310"/>
      <c r="O882" s="655"/>
      <c r="P882" s="656"/>
      <c r="Q882" s="657"/>
      <c r="R882" s="704"/>
      <c r="S882" s="3180"/>
    </row>
    <row r="883" spans="7:19" ht="15" customHeight="1">
      <c r="G883" s="1047"/>
      <c r="H883" s="655"/>
      <c r="I883" s="655"/>
      <c r="J883" s="655"/>
      <c r="K883" s="655"/>
      <c r="L883" s="655"/>
      <c r="M883" s="655"/>
      <c r="N883" s="1310"/>
      <c r="O883" s="655"/>
      <c r="P883" s="656"/>
      <c r="Q883" s="657"/>
      <c r="R883" s="704"/>
      <c r="S883" s="3180"/>
    </row>
    <row r="884" spans="7:19" ht="15" customHeight="1">
      <c r="G884" s="1047"/>
      <c r="H884" s="655"/>
      <c r="I884" s="655"/>
      <c r="J884" s="655"/>
      <c r="K884" s="655"/>
      <c r="L884" s="655"/>
      <c r="M884" s="655"/>
      <c r="N884" s="1310"/>
      <c r="O884" s="655"/>
      <c r="P884" s="656"/>
      <c r="Q884" s="657"/>
      <c r="R884" s="704"/>
      <c r="S884" s="3180"/>
    </row>
    <row r="885" spans="7:19" ht="15" customHeight="1">
      <c r="G885" s="1047"/>
      <c r="H885" s="655"/>
      <c r="I885" s="655"/>
      <c r="J885" s="655"/>
      <c r="K885" s="655"/>
      <c r="L885" s="655"/>
      <c r="M885" s="655"/>
      <c r="N885" s="1310"/>
      <c r="O885" s="655"/>
      <c r="P885" s="656"/>
      <c r="Q885" s="657"/>
      <c r="R885" s="704"/>
      <c r="S885" s="3180"/>
    </row>
    <row r="886" spans="7:19" ht="15" customHeight="1">
      <c r="G886" s="1047"/>
      <c r="H886" s="655"/>
      <c r="I886" s="655"/>
      <c r="J886" s="655"/>
      <c r="K886" s="655"/>
      <c r="L886" s="655"/>
      <c r="M886" s="655"/>
      <c r="N886" s="1310"/>
      <c r="O886" s="655"/>
      <c r="P886" s="656"/>
      <c r="Q886" s="657"/>
      <c r="R886" s="704"/>
      <c r="S886" s="3180"/>
    </row>
    <row r="887" spans="7:19" ht="15" customHeight="1">
      <c r="G887" s="1047"/>
      <c r="H887" s="655"/>
      <c r="I887" s="655"/>
      <c r="J887" s="655"/>
      <c r="K887" s="655"/>
      <c r="L887" s="655"/>
      <c r="M887" s="655"/>
      <c r="N887" s="1310"/>
      <c r="O887" s="655"/>
      <c r="P887" s="656"/>
      <c r="Q887" s="657"/>
      <c r="R887" s="704"/>
      <c r="S887" s="3180"/>
    </row>
    <row r="888" spans="7:19" ht="15" customHeight="1">
      <c r="G888" s="1047"/>
      <c r="H888" s="655"/>
      <c r="I888" s="655"/>
      <c r="J888" s="655"/>
      <c r="K888" s="655"/>
      <c r="L888" s="655"/>
      <c r="M888" s="655"/>
      <c r="N888" s="1310"/>
      <c r="O888" s="655"/>
      <c r="P888" s="656"/>
      <c r="Q888" s="657"/>
      <c r="R888" s="704"/>
      <c r="S888" s="3180"/>
    </row>
    <row r="889" spans="7:19" ht="15" customHeight="1">
      <c r="G889" s="1047"/>
      <c r="H889" s="655"/>
      <c r="I889" s="655"/>
      <c r="J889" s="655"/>
      <c r="K889" s="655"/>
      <c r="L889" s="655"/>
      <c r="M889" s="655"/>
      <c r="N889" s="1310"/>
      <c r="O889" s="655"/>
      <c r="P889" s="656"/>
      <c r="Q889" s="657"/>
      <c r="R889" s="704"/>
      <c r="S889" s="3180"/>
    </row>
    <row r="890" spans="7:19" ht="15" customHeight="1">
      <c r="G890" s="1047"/>
      <c r="H890" s="655"/>
      <c r="I890" s="655"/>
      <c r="J890" s="655"/>
      <c r="K890" s="655"/>
      <c r="L890" s="655"/>
      <c r="M890" s="655"/>
      <c r="N890" s="1310"/>
      <c r="O890" s="655"/>
      <c r="P890" s="656"/>
      <c r="Q890" s="657"/>
      <c r="R890" s="704"/>
      <c r="S890" s="3180"/>
    </row>
    <row r="891" spans="7:19" ht="15" customHeight="1">
      <c r="G891" s="1047"/>
      <c r="H891" s="655"/>
      <c r="I891" s="655"/>
      <c r="J891" s="655"/>
      <c r="K891" s="655"/>
      <c r="L891" s="655"/>
      <c r="M891" s="655"/>
      <c r="N891" s="1310"/>
      <c r="O891" s="655"/>
      <c r="P891" s="656"/>
      <c r="Q891" s="657"/>
      <c r="R891" s="704"/>
      <c r="S891" s="3180"/>
    </row>
    <row r="892" spans="7:19" ht="15" customHeight="1">
      <c r="G892" s="1047"/>
      <c r="H892" s="655"/>
      <c r="I892" s="655"/>
      <c r="J892" s="655"/>
      <c r="K892" s="655"/>
      <c r="L892" s="655"/>
      <c r="M892" s="655"/>
      <c r="N892" s="1310"/>
      <c r="O892" s="655"/>
      <c r="P892" s="656"/>
      <c r="Q892" s="657"/>
      <c r="R892" s="704"/>
      <c r="S892" s="3180"/>
    </row>
    <row r="893" spans="7:19" ht="15" customHeight="1">
      <c r="G893" s="1047"/>
      <c r="H893" s="655"/>
      <c r="I893" s="655"/>
      <c r="J893" s="655"/>
      <c r="K893" s="655"/>
      <c r="L893" s="655"/>
      <c r="M893" s="655"/>
      <c r="N893" s="1310"/>
      <c r="O893" s="655"/>
      <c r="P893" s="656"/>
      <c r="Q893" s="657"/>
      <c r="R893" s="704"/>
      <c r="S893" s="3180"/>
    </row>
    <row r="894" spans="7:19" ht="15" customHeight="1">
      <c r="G894" s="1047"/>
      <c r="H894" s="655"/>
      <c r="I894" s="655"/>
      <c r="J894" s="655"/>
      <c r="K894" s="655"/>
      <c r="L894" s="655"/>
      <c r="M894" s="655"/>
      <c r="N894" s="1310"/>
      <c r="O894" s="655"/>
      <c r="P894" s="656"/>
      <c r="Q894" s="657"/>
      <c r="R894" s="704"/>
      <c r="S894" s="3180"/>
    </row>
    <row r="895" spans="7:19" ht="15" customHeight="1">
      <c r="G895" s="1047"/>
      <c r="H895" s="655"/>
      <c r="I895" s="655"/>
      <c r="J895" s="655"/>
      <c r="K895" s="655"/>
      <c r="L895" s="655"/>
      <c r="M895" s="655"/>
      <c r="N895" s="1310"/>
      <c r="O895" s="655"/>
      <c r="P895" s="656"/>
      <c r="Q895" s="657"/>
      <c r="R895" s="704"/>
      <c r="S895" s="3180"/>
    </row>
    <row r="896" spans="7:19" ht="15" customHeight="1">
      <c r="G896" s="1047"/>
      <c r="H896" s="655"/>
      <c r="I896" s="655"/>
      <c r="J896" s="655"/>
      <c r="K896" s="655"/>
      <c r="L896" s="655"/>
      <c r="M896" s="655"/>
      <c r="N896" s="1310"/>
      <c r="O896" s="655"/>
      <c r="P896" s="656"/>
      <c r="Q896" s="657"/>
      <c r="R896" s="704"/>
      <c r="S896" s="3180"/>
    </row>
    <row r="897" spans="7:19" ht="15" customHeight="1">
      <c r="G897" s="1047"/>
      <c r="H897" s="655"/>
      <c r="I897" s="655"/>
      <c r="J897" s="655"/>
      <c r="K897" s="655"/>
      <c r="L897" s="655"/>
      <c r="M897" s="655"/>
      <c r="N897" s="1310"/>
      <c r="O897" s="655"/>
      <c r="P897" s="656"/>
      <c r="Q897" s="657"/>
      <c r="R897" s="704"/>
      <c r="S897" s="3180"/>
    </row>
    <row r="898" spans="7:19" ht="15" customHeight="1">
      <c r="G898" s="1047"/>
      <c r="H898" s="655"/>
      <c r="I898" s="655"/>
      <c r="J898" s="655"/>
      <c r="K898" s="655"/>
      <c r="L898" s="655"/>
      <c r="M898" s="655"/>
      <c r="N898" s="1310"/>
      <c r="O898" s="655"/>
      <c r="P898" s="656"/>
      <c r="Q898" s="657"/>
      <c r="R898" s="704"/>
      <c r="S898" s="3180"/>
    </row>
    <row r="899" spans="7:19" ht="15" customHeight="1">
      <c r="G899" s="1047"/>
      <c r="H899" s="655"/>
      <c r="I899" s="655"/>
      <c r="J899" s="655"/>
      <c r="K899" s="655"/>
      <c r="L899" s="655"/>
      <c r="M899" s="655"/>
      <c r="N899" s="1310"/>
      <c r="O899" s="655"/>
      <c r="P899" s="656"/>
      <c r="Q899" s="657"/>
      <c r="R899" s="704"/>
      <c r="S899" s="3180"/>
    </row>
    <row r="900" spans="7:19" ht="15" customHeight="1">
      <c r="G900" s="1047"/>
      <c r="H900" s="655"/>
      <c r="I900" s="655"/>
      <c r="J900" s="655"/>
      <c r="K900" s="655"/>
      <c r="L900" s="655"/>
      <c r="M900" s="655"/>
      <c r="N900" s="1310"/>
      <c r="O900" s="655"/>
      <c r="P900" s="656"/>
      <c r="Q900" s="657"/>
      <c r="R900" s="704"/>
      <c r="S900" s="3180"/>
    </row>
    <row r="901" spans="7:19" ht="15" customHeight="1">
      <c r="G901" s="1047"/>
      <c r="H901" s="655"/>
      <c r="I901" s="655"/>
      <c r="J901" s="655"/>
      <c r="K901" s="655"/>
      <c r="L901" s="655"/>
      <c r="M901" s="655"/>
      <c r="N901" s="1310"/>
      <c r="O901" s="655"/>
      <c r="P901" s="656"/>
      <c r="Q901" s="657"/>
      <c r="R901" s="704"/>
      <c r="S901" s="3180"/>
    </row>
    <row r="902" spans="7:19" ht="15" customHeight="1">
      <c r="G902" s="1047"/>
      <c r="H902" s="655"/>
      <c r="I902" s="655"/>
      <c r="J902" s="655"/>
      <c r="K902" s="655"/>
      <c r="L902" s="655"/>
      <c r="M902" s="655"/>
      <c r="N902" s="1310"/>
      <c r="O902" s="655"/>
      <c r="P902" s="656"/>
      <c r="Q902" s="657"/>
      <c r="R902" s="704"/>
      <c r="S902" s="3180"/>
    </row>
    <row r="903" spans="7:19" ht="15" customHeight="1">
      <c r="G903" s="1047"/>
      <c r="H903" s="655"/>
      <c r="I903" s="655"/>
      <c r="J903" s="655"/>
      <c r="K903" s="655"/>
      <c r="L903" s="655"/>
      <c r="M903" s="655"/>
      <c r="N903" s="1310"/>
      <c r="O903" s="655"/>
      <c r="P903" s="656"/>
      <c r="Q903" s="657"/>
      <c r="R903" s="704"/>
      <c r="S903" s="3180"/>
    </row>
    <row r="904" spans="7:19" ht="15" customHeight="1">
      <c r="G904" s="1047"/>
      <c r="H904" s="655"/>
      <c r="I904" s="655"/>
      <c r="J904" s="655"/>
      <c r="K904" s="655"/>
      <c r="L904" s="655"/>
      <c r="M904" s="655"/>
      <c r="N904" s="1310"/>
      <c r="O904" s="655"/>
      <c r="P904" s="656"/>
      <c r="Q904" s="657"/>
      <c r="R904" s="704"/>
      <c r="S904" s="3180"/>
    </row>
    <row r="905" spans="7:19" ht="15" customHeight="1">
      <c r="G905" s="1047"/>
      <c r="H905" s="655"/>
      <c r="I905" s="655"/>
      <c r="J905" s="655"/>
      <c r="K905" s="655"/>
      <c r="L905" s="655"/>
      <c r="M905" s="655"/>
      <c r="N905" s="1310"/>
      <c r="O905" s="655"/>
      <c r="P905" s="656"/>
      <c r="Q905" s="657"/>
      <c r="R905" s="704"/>
      <c r="S905" s="3180"/>
    </row>
    <row r="906" spans="7:19" ht="15" customHeight="1">
      <c r="G906" s="1047"/>
      <c r="H906" s="655"/>
      <c r="I906" s="655"/>
      <c r="J906" s="655"/>
      <c r="K906" s="655"/>
      <c r="L906" s="655"/>
      <c r="M906" s="655"/>
      <c r="N906" s="1310"/>
      <c r="O906" s="655"/>
      <c r="P906" s="656"/>
      <c r="Q906" s="657"/>
      <c r="R906" s="704"/>
      <c r="S906" s="3180"/>
    </row>
    <row r="907" spans="7:19" ht="15" customHeight="1">
      <c r="G907" s="1047"/>
      <c r="H907" s="655"/>
      <c r="I907" s="655"/>
      <c r="J907" s="655"/>
      <c r="K907" s="655"/>
      <c r="L907" s="655"/>
      <c r="M907" s="655"/>
      <c r="N907" s="1310"/>
      <c r="O907" s="655"/>
      <c r="P907" s="656"/>
      <c r="Q907" s="657"/>
      <c r="R907" s="704"/>
      <c r="S907" s="3180"/>
    </row>
    <row r="908" spans="7:19" ht="15" customHeight="1">
      <c r="G908" s="1047"/>
      <c r="H908" s="655"/>
      <c r="I908" s="655"/>
      <c r="J908" s="655"/>
      <c r="K908" s="655"/>
      <c r="L908" s="655"/>
      <c r="M908" s="655"/>
      <c r="N908" s="1310"/>
      <c r="O908" s="655"/>
      <c r="P908" s="656"/>
      <c r="Q908" s="657"/>
      <c r="R908" s="704"/>
      <c r="S908" s="3180"/>
    </row>
    <row r="909" spans="7:19" ht="15" customHeight="1">
      <c r="G909" s="1047"/>
      <c r="H909" s="655"/>
      <c r="I909" s="655"/>
      <c r="J909" s="655"/>
      <c r="K909" s="655"/>
      <c r="L909" s="655"/>
      <c r="M909" s="655"/>
      <c r="N909" s="1310"/>
      <c r="O909" s="655"/>
      <c r="P909" s="656"/>
      <c r="Q909" s="657"/>
      <c r="R909" s="704"/>
      <c r="S909" s="3180"/>
    </row>
    <row r="910" spans="7:19" ht="15" customHeight="1">
      <c r="G910" s="1047"/>
      <c r="H910" s="655"/>
      <c r="I910" s="655"/>
      <c r="J910" s="655"/>
      <c r="K910" s="655"/>
      <c r="L910" s="655"/>
      <c r="M910" s="655"/>
      <c r="N910" s="1310"/>
      <c r="O910" s="655"/>
      <c r="P910" s="656"/>
      <c r="Q910" s="657"/>
      <c r="R910" s="704"/>
      <c r="S910" s="3180"/>
    </row>
    <row r="911" spans="7:19" ht="15" customHeight="1">
      <c r="G911" s="1047"/>
      <c r="H911" s="655"/>
      <c r="I911" s="655"/>
      <c r="J911" s="655"/>
      <c r="K911" s="655"/>
      <c r="L911" s="655"/>
      <c r="M911" s="655"/>
      <c r="N911" s="1310"/>
      <c r="O911" s="655"/>
      <c r="P911" s="656"/>
      <c r="Q911" s="657"/>
      <c r="R911" s="704"/>
      <c r="S911" s="3180"/>
    </row>
    <row r="912" spans="7:19" ht="15" customHeight="1">
      <c r="G912" s="1047"/>
      <c r="H912" s="655"/>
      <c r="I912" s="655"/>
      <c r="J912" s="655"/>
      <c r="K912" s="655"/>
      <c r="L912" s="655"/>
      <c r="M912" s="655"/>
      <c r="N912" s="1310"/>
      <c r="O912" s="655"/>
      <c r="P912" s="656"/>
      <c r="Q912" s="657"/>
      <c r="R912" s="704"/>
      <c r="S912" s="3180"/>
    </row>
    <row r="913" spans="7:19" ht="15" customHeight="1">
      <c r="G913" s="1047"/>
      <c r="H913" s="655"/>
      <c r="I913" s="655"/>
      <c r="J913" s="655"/>
      <c r="K913" s="655"/>
      <c r="L913" s="655"/>
      <c r="M913" s="655"/>
      <c r="N913" s="1310"/>
      <c r="O913" s="655"/>
      <c r="P913" s="656"/>
      <c r="Q913" s="657"/>
      <c r="R913" s="704"/>
      <c r="S913" s="3180"/>
    </row>
    <row r="914" spans="7:19" ht="15" customHeight="1">
      <c r="G914" s="1047"/>
      <c r="H914" s="655"/>
      <c r="I914" s="655"/>
      <c r="J914" s="655"/>
      <c r="K914" s="655"/>
      <c r="L914" s="655"/>
      <c r="M914" s="655"/>
      <c r="N914" s="1310"/>
      <c r="O914" s="655"/>
      <c r="P914" s="656"/>
      <c r="Q914" s="657"/>
      <c r="R914" s="704"/>
      <c r="S914" s="3180"/>
    </row>
    <row r="915" spans="7:19" ht="15" customHeight="1">
      <c r="G915" s="1047"/>
      <c r="H915" s="655"/>
      <c r="I915" s="655"/>
      <c r="J915" s="655"/>
      <c r="K915" s="655"/>
      <c r="L915" s="655"/>
      <c r="M915" s="655"/>
      <c r="N915" s="1310"/>
      <c r="O915" s="655"/>
      <c r="P915" s="656"/>
      <c r="Q915" s="657"/>
      <c r="R915" s="704"/>
      <c r="S915" s="3180"/>
    </row>
    <row r="916" spans="7:19" ht="15" customHeight="1">
      <c r="G916" s="1047"/>
      <c r="H916" s="655"/>
      <c r="I916" s="655"/>
      <c r="J916" s="655"/>
      <c r="K916" s="655"/>
      <c r="L916" s="655"/>
      <c r="M916" s="655"/>
      <c r="N916" s="1310"/>
      <c r="O916" s="655"/>
      <c r="P916" s="656"/>
      <c r="Q916" s="657"/>
      <c r="R916" s="704"/>
      <c r="S916" s="3180"/>
    </row>
    <row r="917" spans="7:19" ht="15" customHeight="1">
      <c r="G917" s="1047"/>
      <c r="H917" s="655"/>
      <c r="I917" s="655"/>
      <c r="J917" s="655"/>
      <c r="K917" s="655"/>
      <c r="L917" s="655"/>
      <c r="M917" s="655"/>
      <c r="N917" s="1310"/>
      <c r="O917" s="655"/>
      <c r="P917" s="656"/>
      <c r="Q917" s="657"/>
      <c r="R917" s="704"/>
      <c r="S917" s="3180"/>
    </row>
    <row r="918" spans="7:19" ht="15" customHeight="1">
      <c r="G918" s="1047"/>
      <c r="H918" s="655"/>
      <c r="I918" s="655"/>
      <c r="J918" s="655"/>
      <c r="K918" s="655"/>
      <c r="L918" s="655"/>
      <c r="M918" s="655"/>
      <c r="N918" s="1310"/>
      <c r="O918" s="655"/>
      <c r="P918" s="656"/>
      <c r="Q918" s="657"/>
      <c r="R918" s="704"/>
      <c r="S918" s="3180"/>
    </row>
    <row r="919" spans="7:19" ht="15" customHeight="1">
      <c r="G919" s="1047"/>
      <c r="H919" s="655"/>
      <c r="I919" s="655"/>
      <c r="J919" s="655"/>
      <c r="K919" s="655"/>
      <c r="L919" s="655"/>
      <c r="M919" s="655"/>
      <c r="N919" s="1310"/>
      <c r="O919" s="655"/>
      <c r="P919" s="656"/>
      <c r="Q919" s="657"/>
      <c r="R919" s="704"/>
      <c r="S919" s="3180"/>
    </row>
    <row r="920" spans="7:19" ht="15" customHeight="1">
      <c r="G920" s="1047"/>
      <c r="H920" s="655"/>
      <c r="I920" s="655"/>
      <c r="J920" s="655"/>
      <c r="K920" s="655"/>
      <c r="L920" s="655"/>
      <c r="M920" s="655"/>
      <c r="N920" s="1310"/>
      <c r="O920" s="655"/>
      <c r="P920" s="656"/>
      <c r="Q920" s="657"/>
      <c r="R920" s="704"/>
      <c r="S920" s="3180"/>
    </row>
    <row r="921" spans="7:19" ht="15" customHeight="1">
      <c r="G921" s="1047"/>
      <c r="H921" s="655"/>
      <c r="I921" s="655"/>
      <c r="J921" s="655"/>
      <c r="K921" s="655"/>
      <c r="L921" s="655"/>
      <c r="M921" s="655"/>
      <c r="N921" s="1310"/>
      <c r="O921" s="655"/>
      <c r="P921" s="656"/>
      <c r="Q921" s="657"/>
      <c r="R921" s="704"/>
      <c r="S921" s="3180"/>
    </row>
    <row r="922" spans="7:19" ht="15" customHeight="1">
      <c r="G922" s="1047"/>
      <c r="H922" s="655"/>
      <c r="I922" s="655"/>
      <c r="J922" s="655"/>
      <c r="K922" s="655"/>
      <c r="L922" s="655"/>
      <c r="M922" s="655"/>
      <c r="N922" s="1310"/>
      <c r="O922" s="655"/>
      <c r="P922" s="656"/>
      <c r="Q922" s="657"/>
      <c r="R922" s="704"/>
      <c r="S922" s="3180"/>
    </row>
    <row r="923" spans="7:19" ht="15" customHeight="1">
      <c r="G923" s="1047"/>
      <c r="H923" s="655"/>
      <c r="I923" s="655"/>
      <c r="J923" s="655"/>
      <c r="K923" s="655"/>
      <c r="L923" s="655"/>
      <c r="M923" s="655"/>
      <c r="N923" s="1310"/>
      <c r="O923" s="655"/>
      <c r="P923" s="656"/>
      <c r="Q923" s="657"/>
      <c r="R923" s="704"/>
      <c r="S923" s="3180"/>
    </row>
    <row r="924" spans="7:19" ht="15" customHeight="1">
      <c r="G924" s="1047"/>
      <c r="H924" s="655"/>
      <c r="I924" s="655"/>
      <c r="J924" s="655"/>
      <c r="K924" s="655"/>
      <c r="L924" s="655"/>
      <c r="M924" s="655"/>
      <c r="N924" s="1310"/>
      <c r="O924" s="655"/>
      <c r="P924" s="656"/>
      <c r="Q924" s="657"/>
      <c r="R924" s="704"/>
      <c r="S924" s="3180"/>
    </row>
    <row r="925" spans="7:19" ht="15" customHeight="1">
      <c r="G925" s="1047"/>
      <c r="H925" s="655"/>
      <c r="I925" s="655"/>
      <c r="J925" s="655"/>
      <c r="K925" s="655"/>
      <c r="L925" s="655"/>
      <c r="M925" s="655"/>
      <c r="N925" s="1310"/>
      <c r="O925" s="655"/>
      <c r="P925" s="656"/>
      <c r="Q925" s="657"/>
      <c r="R925" s="704"/>
      <c r="S925" s="3180"/>
    </row>
    <row r="926" spans="7:19" ht="15" customHeight="1">
      <c r="G926" s="1047"/>
      <c r="H926" s="655"/>
      <c r="I926" s="655"/>
      <c r="J926" s="655"/>
      <c r="K926" s="655"/>
      <c r="L926" s="655"/>
      <c r="M926" s="655"/>
      <c r="N926" s="1310"/>
      <c r="O926" s="655"/>
      <c r="P926" s="656"/>
      <c r="Q926" s="657"/>
      <c r="R926" s="704"/>
      <c r="S926" s="3180"/>
    </row>
    <row r="927" spans="7:19" ht="15" customHeight="1">
      <c r="G927" s="1047"/>
      <c r="H927" s="655"/>
      <c r="I927" s="655"/>
      <c r="J927" s="655"/>
      <c r="K927" s="655"/>
      <c r="L927" s="655"/>
      <c r="M927" s="655"/>
      <c r="N927" s="1310"/>
      <c r="O927" s="655"/>
      <c r="P927" s="656"/>
      <c r="Q927" s="657"/>
      <c r="R927" s="704"/>
      <c r="S927" s="3180"/>
    </row>
    <row r="928" spans="7:19" ht="15" customHeight="1">
      <c r="G928" s="1047"/>
      <c r="H928" s="655"/>
      <c r="I928" s="655"/>
      <c r="J928" s="655"/>
      <c r="K928" s="655"/>
      <c r="L928" s="655"/>
      <c r="M928" s="655"/>
      <c r="N928" s="1310"/>
      <c r="O928" s="655"/>
      <c r="P928" s="656"/>
      <c r="Q928" s="657"/>
      <c r="R928" s="704"/>
      <c r="S928" s="3180"/>
    </row>
    <row r="929" spans="7:19" ht="15" customHeight="1">
      <c r="G929" s="1047"/>
      <c r="H929" s="655"/>
      <c r="I929" s="655"/>
      <c r="J929" s="655"/>
      <c r="K929" s="655"/>
      <c r="L929" s="655"/>
      <c r="M929" s="655"/>
      <c r="N929" s="1310"/>
      <c r="O929" s="655"/>
      <c r="P929" s="656"/>
      <c r="Q929" s="657"/>
      <c r="R929" s="704"/>
      <c r="S929" s="3180"/>
    </row>
    <row r="930" spans="7:19" ht="15" customHeight="1">
      <c r="G930" s="1047"/>
      <c r="H930" s="655"/>
      <c r="I930" s="655"/>
      <c r="J930" s="655"/>
      <c r="K930" s="655"/>
      <c r="L930" s="655"/>
      <c r="M930" s="655"/>
      <c r="N930" s="1310"/>
      <c r="O930" s="655"/>
      <c r="P930" s="656"/>
      <c r="Q930" s="657"/>
      <c r="R930" s="704"/>
      <c r="S930" s="3180"/>
    </row>
    <row r="931" spans="7:19" ht="15" customHeight="1">
      <c r="G931" s="1047"/>
      <c r="H931" s="655"/>
      <c r="I931" s="655"/>
      <c r="J931" s="655"/>
      <c r="K931" s="655"/>
      <c r="L931" s="655"/>
      <c r="M931" s="655"/>
      <c r="N931" s="1310"/>
      <c r="O931" s="655"/>
      <c r="P931" s="656"/>
      <c r="Q931" s="657"/>
      <c r="R931" s="704"/>
      <c r="S931" s="3180"/>
    </row>
    <row r="932" spans="7:19" ht="15" customHeight="1">
      <c r="G932" s="1047"/>
      <c r="H932" s="655"/>
      <c r="I932" s="655"/>
      <c r="J932" s="655"/>
      <c r="K932" s="655"/>
      <c r="L932" s="655"/>
      <c r="M932" s="655"/>
      <c r="N932" s="1310"/>
      <c r="O932" s="655"/>
      <c r="P932" s="656"/>
      <c r="Q932" s="657"/>
      <c r="R932" s="704"/>
      <c r="S932" s="3180"/>
    </row>
    <row r="933" spans="7:19" ht="15" customHeight="1">
      <c r="G933" s="1047"/>
      <c r="H933" s="655"/>
      <c r="I933" s="655"/>
      <c r="J933" s="655"/>
      <c r="K933" s="655"/>
      <c r="L933" s="655"/>
      <c r="M933" s="655"/>
      <c r="N933" s="1310"/>
      <c r="O933" s="655"/>
      <c r="P933" s="656"/>
      <c r="Q933" s="657"/>
      <c r="R933" s="704"/>
      <c r="S933" s="3180"/>
    </row>
    <row r="934" spans="7:19" ht="15" customHeight="1">
      <c r="G934" s="1047"/>
      <c r="H934" s="655"/>
      <c r="I934" s="655"/>
      <c r="J934" s="655"/>
      <c r="K934" s="655"/>
      <c r="L934" s="655"/>
      <c r="M934" s="655"/>
      <c r="N934" s="1310"/>
      <c r="O934" s="655"/>
      <c r="P934" s="656"/>
      <c r="Q934" s="657"/>
      <c r="R934" s="704"/>
      <c r="S934" s="3180"/>
    </row>
    <row r="935" spans="7:19" ht="15" customHeight="1">
      <c r="G935" s="1047"/>
      <c r="H935" s="655"/>
      <c r="I935" s="655"/>
      <c r="J935" s="655"/>
      <c r="K935" s="655"/>
      <c r="L935" s="655"/>
      <c r="M935" s="655"/>
      <c r="N935" s="1310"/>
      <c r="O935" s="655"/>
      <c r="P935" s="656"/>
      <c r="Q935" s="657"/>
      <c r="R935" s="704"/>
      <c r="S935" s="3180"/>
    </row>
    <row r="936" spans="7:19" ht="15" customHeight="1">
      <c r="G936" s="1047"/>
      <c r="H936" s="655"/>
      <c r="I936" s="655"/>
      <c r="J936" s="655"/>
      <c r="K936" s="655"/>
      <c r="L936" s="655"/>
      <c r="M936" s="655"/>
      <c r="N936" s="1310"/>
      <c r="O936" s="655"/>
      <c r="P936" s="656"/>
      <c r="Q936" s="657"/>
      <c r="R936" s="704"/>
      <c r="S936" s="3180"/>
    </row>
    <row r="937" spans="7:19" ht="15" customHeight="1">
      <c r="G937" s="1047"/>
      <c r="H937" s="655"/>
      <c r="I937" s="655"/>
      <c r="J937" s="655"/>
      <c r="K937" s="655"/>
      <c r="L937" s="655"/>
      <c r="M937" s="655"/>
      <c r="N937" s="1310"/>
      <c r="O937" s="655"/>
      <c r="P937" s="656"/>
      <c r="Q937" s="657"/>
      <c r="R937" s="704"/>
      <c r="S937" s="3180"/>
    </row>
    <row r="938" spans="7:19" ht="15" customHeight="1">
      <c r="G938" s="1047"/>
      <c r="H938" s="655"/>
      <c r="I938" s="655"/>
      <c r="J938" s="655"/>
      <c r="K938" s="655"/>
      <c r="L938" s="655"/>
      <c r="M938" s="655"/>
      <c r="N938" s="1310"/>
      <c r="O938" s="655"/>
      <c r="P938" s="656"/>
      <c r="Q938" s="657"/>
      <c r="R938" s="704"/>
      <c r="S938" s="3180"/>
    </row>
    <row r="939" spans="7:19" ht="15" customHeight="1">
      <c r="G939" s="1047"/>
      <c r="H939" s="655"/>
      <c r="I939" s="655"/>
      <c r="J939" s="655"/>
      <c r="K939" s="655"/>
      <c r="L939" s="655"/>
      <c r="M939" s="655"/>
      <c r="N939" s="1310"/>
      <c r="O939" s="655"/>
      <c r="P939" s="656"/>
      <c r="Q939" s="657"/>
      <c r="R939" s="704"/>
      <c r="S939" s="3180"/>
    </row>
    <row r="940" spans="7:19" ht="15" customHeight="1">
      <c r="G940" s="1047"/>
      <c r="H940" s="655"/>
      <c r="I940" s="655"/>
      <c r="J940" s="655"/>
      <c r="K940" s="655"/>
      <c r="L940" s="655"/>
      <c r="M940" s="655"/>
      <c r="N940" s="1310"/>
      <c r="O940" s="655"/>
      <c r="P940" s="656"/>
      <c r="Q940" s="657"/>
      <c r="R940" s="704"/>
      <c r="S940" s="3180"/>
    </row>
    <row r="941" spans="7:19" ht="15" customHeight="1">
      <c r="G941" s="1047"/>
      <c r="H941" s="655"/>
      <c r="I941" s="655"/>
      <c r="J941" s="655"/>
      <c r="K941" s="655"/>
      <c r="L941" s="655"/>
      <c r="M941" s="655"/>
      <c r="N941" s="1310"/>
      <c r="O941" s="655"/>
      <c r="P941" s="656"/>
      <c r="Q941" s="657"/>
      <c r="R941" s="704"/>
      <c r="S941" s="3180"/>
    </row>
    <row r="942" spans="7:19" ht="15" customHeight="1">
      <c r="G942" s="1047"/>
      <c r="H942" s="655"/>
      <c r="I942" s="655"/>
      <c r="J942" s="655"/>
      <c r="K942" s="655"/>
      <c r="L942" s="655"/>
      <c r="M942" s="655"/>
      <c r="N942" s="1310"/>
      <c r="O942" s="655"/>
      <c r="P942" s="656"/>
      <c r="Q942" s="657"/>
      <c r="R942" s="704"/>
      <c r="S942" s="3180"/>
    </row>
    <row r="943" spans="7:19" ht="15" customHeight="1">
      <c r="G943" s="1047"/>
      <c r="H943" s="655"/>
      <c r="I943" s="655"/>
      <c r="J943" s="655"/>
      <c r="K943" s="655"/>
      <c r="L943" s="655"/>
      <c r="M943" s="655"/>
      <c r="N943" s="1310"/>
      <c r="O943" s="655"/>
      <c r="P943" s="656"/>
      <c r="Q943" s="657"/>
      <c r="R943" s="704"/>
      <c r="S943" s="3180"/>
    </row>
    <row r="944" spans="7:19" ht="15" customHeight="1">
      <c r="G944" s="1047"/>
      <c r="H944" s="655"/>
      <c r="I944" s="655"/>
      <c r="J944" s="655"/>
      <c r="K944" s="655"/>
      <c r="L944" s="655"/>
      <c r="M944" s="655"/>
      <c r="N944" s="1310"/>
      <c r="O944" s="655"/>
      <c r="P944" s="656"/>
      <c r="Q944" s="657"/>
      <c r="R944" s="704"/>
      <c r="S944" s="3180"/>
    </row>
    <row r="945" spans="7:19" ht="15" customHeight="1">
      <c r="G945" s="1047"/>
      <c r="H945" s="655"/>
      <c r="I945" s="655"/>
      <c r="J945" s="655"/>
      <c r="K945" s="655"/>
      <c r="L945" s="655"/>
      <c r="M945" s="655"/>
      <c r="N945" s="1310"/>
      <c r="O945" s="655"/>
      <c r="P945" s="656"/>
      <c r="Q945" s="657"/>
      <c r="R945" s="704"/>
      <c r="S945" s="3180"/>
    </row>
    <row r="946" spans="7:19" ht="15" customHeight="1">
      <c r="G946" s="1047"/>
      <c r="H946" s="655"/>
      <c r="I946" s="655"/>
      <c r="J946" s="655"/>
      <c r="K946" s="655"/>
      <c r="L946" s="655"/>
      <c r="M946" s="655"/>
      <c r="N946" s="1310"/>
      <c r="O946" s="655"/>
      <c r="P946" s="656"/>
      <c r="Q946" s="657"/>
      <c r="R946" s="704"/>
      <c r="S946" s="3180"/>
    </row>
    <row r="947" spans="7:19" ht="15" customHeight="1">
      <c r="G947" s="1047"/>
      <c r="H947" s="655"/>
      <c r="I947" s="655"/>
      <c r="J947" s="655"/>
      <c r="K947" s="655"/>
      <c r="L947" s="655"/>
      <c r="M947" s="655"/>
      <c r="N947" s="1310"/>
      <c r="O947" s="655"/>
      <c r="P947" s="656"/>
      <c r="Q947" s="657"/>
      <c r="R947" s="704"/>
      <c r="S947" s="3180"/>
    </row>
    <row r="948" spans="7:19" ht="15" customHeight="1">
      <c r="G948" s="1047"/>
      <c r="H948" s="655"/>
      <c r="I948" s="655"/>
      <c r="J948" s="655"/>
      <c r="K948" s="655"/>
      <c r="L948" s="655"/>
      <c r="M948" s="655"/>
      <c r="N948" s="1310"/>
      <c r="O948" s="655"/>
      <c r="P948" s="656"/>
      <c r="Q948" s="657"/>
      <c r="R948" s="704"/>
      <c r="S948" s="3180"/>
    </row>
    <row r="949" spans="7:19" ht="15" customHeight="1">
      <c r="G949" s="1047"/>
      <c r="H949" s="655"/>
      <c r="I949" s="655"/>
      <c r="J949" s="655"/>
      <c r="K949" s="655"/>
      <c r="L949" s="655"/>
      <c r="M949" s="655"/>
      <c r="N949" s="1310"/>
      <c r="O949" s="655"/>
      <c r="P949" s="656"/>
      <c r="Q949" s="657"/>
      <c r="R949" s="704"/>
      <c r="S949" s="3180"/>
    </row>
    <row r="950" spans="7:19" ht="15" customHeight="1">
      <c r="G950" s="1047"/>
      <c r="H950" s="655"/>
      <c r="I950" s="655"/>
      <c r="J950" s="655"/>
      <c r="K950" s="655"/>
      <c r="L950" s="655"/>
      <c r="M950" s="655"/>
      <c r="N950" s="1310"/>
      <c r="O950" s="655"/>
      <c r="P950" s="656"/>
      <c r="Q950" s="657"/>
      <c r="R950" s="704"/>
      <c r="S950" s="3180"/>
    </row>
    <row r="951" spans="7:19" ht="15" customHeight="1">
      <c r="G951" s="1047"/>
      <c r="H951" s="655"/>
      <c r="I951" s="655"/>
      <c r="J951" s="655"/>
      <c r="K951" s="655"/>
      <c r="L951" s="655"/>
      <c r="M951" s="655"/>
      <c r="N951" s="1310"/>
      <c r="O951" s="655"/>
      <c r="P951" s="656"/>
      <c r="Q951" s="657"/>
      <c r="R951" s="704"/>
      <c r="S951" s="3180"/>
    </row>
    <row r="952" spans="7:19" ht="15" customHeight="1">
      <c r="G952" s="1047"/>
      <c r="H952" s="655"/>
      <c r="I952" s="655"/>
      <c r="J952" s="655"/>
      <c r="K952" s="655"/>
      <c r="L952" s="655"/>
      <c r="M952" s="655"/>
      <c r="N952" s="1310"/>
      <c r="O952" s="655"/>
      <c r="P952" s="656"/>
      <c r="Q952" s="657"/>
      <c r="R952" s="704"/>
      <c r="S952" s="3180"/>
    </row>
    <row r="953" spans="7:19" ht="15" customHeight="1">
      <c r="G953" s="1047"/>
      <c r="H953" s="655"/>
      <c r="I953" s="655"/>
      <c r="J953" s="655"/>
      <c r="K953" s="655"/>
      <c r="L953" s="655"/>
      <c r="M953" s="655"/>
      <c r="N953" s="1310"/>
      <c r="O953" s="655"/>
      <c r="P953" s="656"/>
      <c r="Q953" s="657"/>
      <c r="R953" s="704"/>
      <c r="S953" s="3180"/>
    </row>
    <row r="954" spans="7:19" ht="15" customHeight="1">
      <c r="G954" s="1047"/>
      <c r="H954" s="655"/>
      <c r="I954" s="655"/>
      <c r="J954" s="655"/>
      <c r="K954" s="655"/>
      <c r="L954" s="655"/>
      <c r="M954" s="655"/>
      <c r="N954" s="1310"/>
      <c r="O954" s="655"/>
      <c r="P954" s="656"/>
      <c r="Q954" s="657"/>
      <c r="R954" s="704"/>
      <c r="S954" s="3180"/>
    </row>
    <row r="955" spans="7:19" ht="15" customHeight="1">
      <c r="G955" s="1047"/>
      <c r="H955" s="655"/>
      <c r="I955" s="655"/>
      <c r="J955" s="655"/>
      <c r="K955" s="655"/>
      <c r="L955" s="655"/>
      <c r="M955" s="655"/>
      <c r="N955" s="1310"/>
      <c r="O955" s="655"/>
      <c r="P955" s="656"/>
      <c r="Q955" s="657"/>
      <c r="R955" s="704"/>
      <c r="S955" s="3180"/>
    </row>
    <row r="956" spans="7:19" ht="15" customHeight="1">
      <c r="G956" s="1047"/>
      <c r="H956" s="655"/>
      <c r="I956" s="655"/>
      <c r="J956" s="655"/>
      <c r="K956" s="655"/>
      <c r="L956" s="655"/>
      <c r="M956" s="655"/>
      <c r="N956" s="1310"/>
      <c r="O956" s="655"/>
      <c r="P956" s="656"/>
      <c r="Q956" s="657"/>
      <c r="R956" s="704"/>
      <c r="S956" s="3180"/>
    </row>
    <row r="957" spans="7:19" ht="15" customHeight="1">
      <c r="G957" s="1047"/>
      <c r="H957" s="655"/>
      <c r="I957" s="655"/>
      <c r="J957" s="655"/>
      <c r="K957" s="655"/>
      <c r="L957" s="655"/>
      <c r="M957" s="655"/>
      <c r="N957" s="1310"/>
      <c r="O957" s="655"/>
      <c r="P957" s="656"/>
      <c r="Q957" s="657"/>
      <c r="R957" s="704"/>
      <c r="S957" s="3180"/>
    </row>
    <row r="958" spans="7:19" ht="15" customHeight="1">
      <c r="G958" s="1047"/>
      <c r="H958" s="655"/>
      <c r="I958" s="655"/>
      <c r="J958" s="655"/>
      <c r="K958" s="655"/>
      <c r="L958" s="655"/>
      <c r="M958" s="655"/>
      <c r="N958" s="1310"/>
      <c r="O958" s="655"/>
      <c r="P958" s="656"/>
      <c r="Q958" s="657"/>
      <c r="R958" s="704"/>
      <c r="S958" s="3180"/>
    </row>
    <row r="959" spans="7:19" ht="15" customHeight="1">
      <c r="G959" s="1047"/>
      <c r="H959" s="655"/>
      <c r="I959" s="655"/>
      <c r="J959" s="655"/>
      <c r="K959" s="655"/>
      <c r="L959" s="655"/>
      <c r="M959" s="655"/>
      <c r="N959" s="1310"/>
      <c r="O959" s="655"/>
      <c r="P959" s="656"/>
      <c r="Q959" s="657"/>
      <c r="R959" s="704"/>
      <c r="S959" s="3180"/>
    </row>
    <row r="960" spans="7:19" ht="15" customHeight="1">
      <c r="G960" s="1047"/>
      <c r="H960" s="655"/>
      <c r="I960" s="655"/>
      <c r="J960" s="655"/>
      <c r="K960" s="655"/>
      <c r="L960" s="655"/>
      <c r="M960" s="655"/>
      <c r="N960" s="1310"/>
      <c r="O960" s="655"/>
      <c r="P960" s="656"/>
      <c r="Q960" s="657"/>
      <c r="R960" s="704"/>
      <c r="S960" s="3180"/>
    </row>
    <row r="961" spans="7:19" ht="15" customHeight="1">
      <c r="G961" s="1047"/>
      <c r="H961" s="655"/>
      <c r="I961" s="655"/>
      <c r="J961" s="655"/>
      <c r="K961" s="655"/>
      <c r="L961" s="655"/>
      <c r="M961" s="655"/>
      <c r="N961" s="1310"/>
      <c r="O961" s="655"/>
      <c r="P961" s="656"/>
      <c r="Q961" s="657"/>
      <c r="R961" s="704"/>
      <c r="S961" s="3180"/>
    </row>
    <row r="962" spans="7:19" ht="15" customHeight="1">
      <c r="G962" s="1047"/>
      <c r="H962" s="655"/>
      <c r="I962" s="655"/>
      <c r="J962" s="655"/>
      <c r="K962" s="655"/>
      <c r="L962" s="655"/>
      <c r="M962" s="655"/>
      <c r="N962" s="1310"/>
      <c r="O962" s="655"/>
      <c r="P962" s="656"/>
      <c r="Q962" s="657"/>
      <c r="R962" s="704"/>
      <c r="S962" s="3180"/>
    </row>
    <row r="963" spans="7:19" ht="15" customHeight="1">
      <c r="G963" s="1047"/>
      <c r="H963" s="655"/>
      <c r="I963" s="655"/>
      <c r="J963" s="655"/>
      <c r="K963" s="655"/>
      <c r="L963" s="655"/>
      <c r="M963" s="655"/>
      <c r="N963" s="1310"/>
      <c r="O963" s="655"/>
      <c r="P963" s="656"/>
      <c r="Q963" s="657"/>
      <c r="R963" s="704"/>
      <c r="S963" s="3180"/>
    </row>
    <row r="964" spans="7:19" ht="15" customHeight="1">
      <c r="G964" s="1047"/>
      <c r="H964" s="655"/>
      <c r="I964" s="655"/>
      <c r="J964" s="655"/>
      <c r="K964" s="655"/>
      <c r="L964" s="655"/>
      <c r="M964" s="655"/>
      <c r="N964" s="1310"/>
      <c r="O964" s="655"/>
      <c r="P964" s="656"/>
      <c r="Q964" s="657"/>
      <c r="R964" s="704"/>
      <c r="S964" s="3180"/>
    </row>
    <row r="965" spans="7:19" ht="15" customHeight="1">
      <c r="G965" s="1047"/>
      <c r="H965" s="655"/>
      <c r="I965" s="655"/>
      <c r="J965" s="655"/>
      <c r="K965" s="655"/>
      <c r="L965" s="655"/>
      <c r="M965" s="655"/>
      <c r="N965" s="1310"/>
      <c r="O965" s="655"/>
      <c r="P965" s="656"/>
      <c r="Q965" s="657"/>
      <c r="R965" s="704"/>
      <c r="S965" s="3180"/>
    </row>
    <row r="966" spans="7:19" ht="15" customHeight="1">
      <c r="G966" s="1047"/>
      <c r="H966" s="655"/>
      <c r="I966" s="655"/>
      <c r="J966" s="655"/>
      <c r="K966" s="655"/>
      <c r="L966" s="655"/>
      <c r="M966" s="655"/>
      <c r="N966" s="1310"/>
      <c r="O966" s="655"/>
      <c r="P966" s="656"/>
      <c r="Q966" s="657"/>
      <c r="R966" s="704"/>
      <c r="S966" s="3180"/>
    </row>
    <row r="967" spans="7:19" ht="15" customHeight="1">
      <c r="G967" s="1047"/>
      <c r="H967" s="655"/>
      <c r="I967" s="655"/>
      <c r="J967" s="655"/>
      <c r="K967" s="655"/>
      <c r="L967" s="655"/>
      <c r="M967" s="655"/>
      <c r="N967" s="1310"/>
      <c r="O967" s="655"/>
      <c r="P967" s="656"/>
      <c r="Q967" s="657"/>
      <c r="R967" s="704"/>
      <c r="S967" s="3180"/>
    </row>
    <row r="968" spans="7:19" ht="15" customHeight="1">
      <c r="G968" s="1047"/>
      <c r="H968" s="655"/>
      <c r="I968" s="655"/>
      <c r="J968" s="655"/>
      <c r="K968" s="655"/>
      <c r="L968" s="655"/>
      <c r="M968" s="655"/>
      <c r="N968" s="1310"/>
      <c r="O968" s="655"/>
      <c r="P968" s="656"/>
      <c r="Q968" s="657"/>
      <c r="R968" s="704"/>
      <c r="S968" s="3180"/>
    </row>
    <row r="969" spans="7:19" ht="15" customHeight="1">
      <c r="G969" s="1047"/>
      <c r="H969" s="655"/>
      <c r="I969" s="655"/>
      <c r="J969" s="655"/>
      <c r="K969" s="655"/>
      <c r="L969" s="655"/>
      <c r="M969" s="655"/>
      <c r="N969" s="1310"/>
      <c r="O969" s="655"/>
      <c r="P969" s="656"/>
      <c r="Q969" s="657"/>
      <c r="R969" s="704"/>
      <c r="S969" s="3180"/>
    </row>
    <row r="970" spans="7:19" ht="15" customHeight="1">
      <c r="G970" s="1047"/>
      <c r="H970" s="655"/>
      <c r="I970" s="655"/>
      <c r="J970" s="655"/>
      <c r="K970" s="655"/>
      <c r="L970" s="655"/>
      <c r="M970" s="655"/>
      <c r="N970" s="1310"/>
      <c r="O970" s="655"/>
      <c r="P970" s="656"/>
      <c r="Q970" s="657"/>
      <c r="R970" s="704"/>
      <c r="S970" s="3180"/>
    </row>
    <row r="971" spans="7:19" ht="15" customHeight="1">
      <c r="G971" s="1047"/>
      <c r="H971" s="655"/>
      <c r="I971" s="655"/>
      <c r="J971" s="655"/>
      <c r="K971" s="655"/>
      <c r="L971" s="655"/>
      <c r="M971" s="655"/>
      <c r="N971" s="1310"/>
      <c r="O971" s="655"/>
      <c r="P971" s="656"/>
      <c r="Q971" s="657"/>
      <c r="R971" s="704"/>
      <c r="S971" s="3180"/>
    </row>
    <row r="972" spans="7:19" ht="15" customHeight="1">
      <c r="G972" s="1047"/>
      <c r="H972" s="655"/>
      <c r="I972" s="655"/>
      <c r="J972" s="655"/>
      <c r="K972" s="655"/>
      <c r="L972" s="655"/>
      <c r="M972" s="655"/>
      <c r="N972" s="1310"/>
      <c r="O972" s="655"/>
      <c r="P972" s="656"/>
      <c r="Q972" s="657"/>
      <c r="R972" s="704"/>
      <c r="S972" s="3180"/>
    </row>
    <row r="973" spans="7:19" ht="15" customHeight="1">
      <c r="G973" s="1047"/>
      <c r="H973" s="655"/>
      <c r="I973" s="655"/>
      <c r="J973" s="655"/>
      <c r="K973" s="655"/>
      <c r="L973" s="655"/>
      <c r="M973" s="655"/>
      <c r="N973" s="1310"/>
      <c r="O973" s="655"/>
      <c r="P973" s="656"/>
      <c r="Q973" s="657"/>
      <c r="R973" s="704"/>
      <c r="S973" s="3180"/>
    </row>
    <row r="974" spans="7:19" ht="15" customHeight="1">
      <c r="G974" s="1047"/>
      <c r="H974" s="655"/>
      <c r="I974" s="655"/>
      <c r="J974" s="655"/>
      <c r="K974" s="655"/>
      <c r="L974" s="655"/>
      <c r="M974" s="655"/>
      <c r="N974" s="1310"/>
      <c r="O974" s="655"/>
      <c r="P974" s="656"/>
      <c r="Q974" s="657"/>
      <c r="R974" s="704"/>
      <c r="S974" s="3180"/>
    </row>
    <row r="975" spans="7:19" ht="15" customHeight="1">
      <c r="G975" s="1047"/>
      <c r="H975" s="655"/>
      <c r="I975" s="655"/>
      <c r="J975" s="655"/>
      <c r="K975" s="655"/>
      <c r="L975" s="655"/>
      <c r="M975" s="655"/>
      <c r="N975" s="1310"/>
      <c r="O975" s="655"/>
      <c r="P975" s="656"/>
      <c r="Q975" s="657"/>
      <c r="R975" s="704"/>
      <c r="S975" s="3180"/>
    </row>
    <row r="976" spans="7:19" ht="15" customHeight="1">
      <c r="G976" s="1047"/>
      <c r="H976" s="655"/>
      <c r="I976" s="655"/>
      <c r="J976" s="655"/>
      <c r="K976" s="655"/>
      <c r="L976" s="655"/>
      <c r="M976" s="655"/>
      <c r="N976" s="1310"/>
      <c r="O976" s="655"/>
      <c r="P976" s="656"/>
      <c r="Q976" s="657"/>
      <c r="R976" s="704"/>
      <c r="S976" s="3180"/>
    </row>
    <row r="977" spans="7:19" ht="15" customHeight="1">
      <c r="G977" s="1047"/>
      <c r="H977" s="655"/>
      <c r="I977" s="655"/>
      <c r="J977" s="655"/>
      <c r="K977" s="655"/>
      <c r="L977" s="655"/>
      <c r="M977" s="655"/>
      <c r="N977" s="1310"/>
      <c r="O977" s="655"/>
      <c r="P977" s="656"/>
      <c r="Q977" s="657"/>
      <c r="R977" s="704"/>
      <c r="S977" s="3180"/>
    </row>
    <row r="978" spans="7:19" ht="15" customHeight="1">
      <c r="G978" s="1047"/>
      <c r="H978" s="655"/>
      <c r="I978" s="655"/>
      <c r="J978" s="655"/>
      <c r="K978" s="655"/>
      <c r="L978" s="655"/>
      <c r="M978" s="655"/>
      <c r="N978" s="1310"/>
      <c r="O978" s="655"/>
      <c r="P978" s="656"/>
      <c r="Q978" s="657"/>
      <c r="R978" s="704"/>
      <c r="S978" s="3180"/>
    </row>
    <row r="979" spans="7:19" ht="15" customHeight="1">
      <c r="G979" s="1047"/>
      <c r="H979" s="655"/>
      <c r="I979" s="655"/>
      <c r="J979" s="655"/>
      <c r="K979" s="655"/>
      <c r="L979" s="655"/>
      <c r="M979" s="655"/>
      <c r="N979" s="1310"/>
      <c r="O979" s="655"/>
      <c r="P979" s="656"/>
      <c r="Q979" s="657"/>
      <c r="R979" s="704"/>
      <c r="S979" s="3180"/>
    </row>
    <row r="980" spans="7:19" ht="15" customHeight="1">
      <c r="G980" s="1047"/>
      <c r="H980" s="655"/>
      <c r="I980" s="655"/>
      <c r="J980" s="655"/>
      <c r="K980" s="655"/>
      <c r="L980" s="655"/>
      <c r="M980" s="655"/>
      <c r="N980" s="1310"/>
      <c r="O980" s="655"/>
      <c r="P980" s="656"/>
      <c r="Q980" s="657"/>
      <c r="R980" s="704"/>
      <c r="S980" s="3180"/>
    </row>
    <row r="981" spans="7:19" ht="15" customHeight="1">
      <c r="G981" s="1047"/>
      <c r="H981" s="655"/>
      <c r="I981" s="655"/>
      <c r="J981" s="655"/>
      <c r="K981" s="655"/>
      <c r="L981" s="655"/>
      <c r="M981" s="655"/>
      <c r="N981" s="1310"/>
      <c r="O981" s="655"/>
      <c r="P981" s="656"/>
      <c r="Q981" s="657"/>
      <c r="R981" s="704"/>
      <c r="S981" s="3180"/>
    </row>
    <row r="982" spans="7:19" ht="15" customHeight="1">
      <c r="G982" s="1047"/>
      <c r="H982" s="655"/>
      <c r="I982" s="655"/>
      <c r="J982" s="655"/>
      <c r="K982" s="655"/>
      <c r="L982" s="655"/>
      <c r="M982" s="655"/>
      <c r="N982" s="1310"/>
      <c r="O982" s="655"/>
      <c r="P982" s="656"/>
      <c r="Q982" s="657"/>
      <c r="R982" s="704"/>
      <c r="S982" s="3180"/>
    </row>
    <row r="983" spans="7:19" ht="15" customHeight="1">
      <c r="G983" s="1047"/>
      <c r="H983" s="655"/>
      <c r="I983" s="655"/>
      <c r="J983" s="655"/>
      <c r="K983" s="655"/>
      <c r="L983" s="655"/>
      <c r="M983" s="655"/>
      <c r="N983" s="1310"/>
      <c r="O983" s="655"/>
      <c r="P983" s="656"/>
      <c r="Q983" s="657"/>
      <c r="R983" s="704"/>
      <c r="S983" s="3180"/>
    </row>
    <row r="984" spans="7:19" ht="15" customHeight="1">
      <c r="G984" s="1047"/>
      <c r="H984" s="655"/>
      <c r="I984" s="655"/>
      <c r="J984" s="655"/>
      <c r="K984" s="655"/>
      <c r="L984" s="655"/>
      <c r="M984" s="655"/>
      <c r="N984" s="1310"/>
      <c r="O984" s="655"/>
      <c r="P984" s="656"/>
      <c r="Q984" s="657"/>
      <c r="R984" s="704"/>
      <c r="S984" s="3180"/>
    </row>
    <row r="985" spans="7:19" ht="15" customHeight="1">
      <c r="G985" s="1047"/>
      <c r="H985" s="655"/>
      <c r="I985" s="655"/>
      <c r="J985" s="655"/>
      <c r="K985" s="655"/>
      <c r="L985" s="655"/>
      <c r="M985" s="655"/>
      <c r="N985" s="1310"/>
      <c r="O985" s="655"/>
      <c r="P985" s="656"/>
      <c r="Q985" s="657"/>
      <c r="R985" s="704"/>
      <c r="S985" s="3180"/>
    </row>
    <row r="986" spans="7:19" ht="15" customHeight="1">
      <c r="G986" s="1047"/>
      <c r="H986" s="655"/>
      <c r="I986" s="655"/>
      <c r="J986" s="655"/>
      <c r="K986" s="655"/>
      <c r="L986" s="655"/>
      <c r="M986" s="655"/>
      <c r="N986" s="1310"/>
      <c r="O986" s="655"/>
      <c r="P986" s="656"/>
      <c r="Q986" s="657"/>
      <c r="R986" s="704"/>
      <c r="S986" s="3180"/>
    </row>
    <row r="987" spans="7:19" ht="15" customHeight="1">
      <c r="G987" s="1047"/>
      <c r="H987" s="655"/>
      <c r="I987" s="655"/>
      <c r="J987" s="655"/>
      <c r="K987" s="655"/>
      <c r="L987" s="655"/>
      <c r="M987" s="655"/>
      <c r="N987" s="1310"/>
      <c r="O987" s="655"/>
      <c r="P987" s="656"/>
      <c r="Q987" s="657"/>
      <c r="R987" s="704"/>
      <c r="S987" s="3180"/>
    </row>
    <row r="988" spans="7:19" ht="15" customHeight="1">
      <c r="G988" s="1047"/>
      <c r="H988" s="655"/>
      <c r="I988" s="655"/>
      <c r="J988" s="655"/>
      <c r="K988" s="655"/>
      <c r="L988" s="655"/>
      <c r="M988" s="655"/>
      <c r="N988" s="1310"/>
      <c r="O988" s="655"/>
      <c r="P988" s="656"/>
      <c r="Q988" s="657"/>
      <c r="R988" s="704"/>
      <c r="S988" s="3180"/>
    </row>
    <row r="989" spans="7:19" ht="15" customHeight="1">
      <c r="G989" s="1047"/>
      <c r="H989" s="655"/>
      <c r="I989" s="655"/>
      <c r="J989" s="655"/>
      <c r="K989" s="655"/>
      <c r="L989" s="655"/>
      <c r="M989" s="655"/>
      <c r="N989" s="1310"/>
      <c r="O989" s="655"/>
      <c r="P989" s="656"/>
      <c r="Q989" s="657"/>
      <c r="R989" s="704"/>
      <c r="S989" s="3180"/>
    </row>
    <row r="990" spans="7:19" ht="15" customHeight="1">
      <c r="G990" s="1047"/>
      <c r="H990" s="655"/>
      <c r="I990" s="655"/>
      <c r="J990" s="655"/>
      <c r="K990" s="655"/>
      <c r="L990" s="655"/>
      <c r="M990" s="655"/>
      <c r="N990" s="1310"/>
      <c r="O990" s="655"/>
      <c r="P990" s="656"/>
      <c r="Q990" s="657"/>
      <c r="R990" s="704"/>
      <c r="S990" s="3180"/>
    </row>
    <row r="991" spans="7:19" ht="15" customHeight="1">
      <c r="G991" s="1047"/>
      <c r="H991" s="655"/>
      <c r="I991" s="655"/>
      <c r="J991" s="655"/>
      <c r="K991" s="655"/>
      <c r="L991" s="655"/>
      <c r="M991" s="655"/>
      <c r="N991" s="1310"/>
      <c r="O991" s="655"/>
      <c r="P991" s="656"/>
      <c r="Q991" s="657"/>
      <c r="R991" s="704"/>
      <c r="S991" s="3180"/>
    </row>
    <row r="992" spans="7:19" ht="15" customHeight="1">
      <c r="G992" s="1047"/>
      <c r="H992" s="655"/>
      <c r="I992" s="655"/>
      <c r="J992" s="655"/>
      <c r="K992" s="655"/>
      <c r="L992" s="655"/>
      <c r="M992" s="655"/>
      <c r="N992" s="1310"/>
      <c r="O992" s="655"/>
      <c r="P992" s="656"/>
      <c r="Q992" s="657"/>
      <c r="R992" s="704"/>
      <c r="S992" s="3180"/>
    </row>
    <row r="993" spans="7:19" ht="15" customHeight="1">
      <c r="G993" s="1047"/>
      <c r="H993" s="655"/>
      <c r="I993" s="655"/>
      <c r="J993" s="655"/>
      <c r="K993" s="655"/>
      <c r="L993" s="655"/>
      <c r="M993" s="655"/>
      <c r="N993" s="1310"/>
      <c r="O993" s="655"/>
      <c r="P993" s="656"/>
      <c r="Q993" s="657"/>
      <c r="R993" s="704"/>
      <c r="S993" s="3180"/>
    </row>
    <row r="994" spans="7:19" ht="15" customHeight="1">
      <c r="G994" s="1047"/>
      <c r="H994" s="655"/>
      <c r="I994" s="655"/>
      <c r="J994" s="655"/>
      <c r="K994" s="655"/>
      <c r="L994" s="655"/>
      <c r="M994" s="655"/>
      <c r="N994" s="1310"/>
      <c r="O994" s="655"/>
      <c r="P994" s="656"/>
      <c r="Q994" s="657"/>
      <c r="R994" s="704"/>
      <c r="S994" s="3180"/>
    </row>
    <row r="995" spans="7:19" ht="15" customHeight="1">
      <c r="G995" s="1047"/>
      <c r="H995" s="655"/>
      <c r="I995" s="655"/>
      <c r="J995" s="655"/>
      <c r="K995" s="655"/>
      <c r="L995" s="655"/>
      <c r="M995" s="655"/>
      <c r="N995" s="1310"/>
      <c r="O995" s="655"/>
      <c r="P995" s="656"/>
      <c r="Q995" s="657"/>
      <c r="R995" s="704"/>
      <c r="S995" s="3180"/>
    </row>
    <row r="996" spans="7:19" ht="15" customHeight="1">
      <c r="G996" s="1047"/>
      <c r="H996" s="655"/>
      <c r="I996" s="655"/>
      <c r="J996" s="655"/>
      <c r="K996" s="655"/>
      <c r="L996" s="655"/>
      <c r="M996" s="655"/>
      <c r="N996" s="1310"/>
      <c r="O996" s="655"/>
      <c r="P996" s="656"/>
      <c r="Q996" s="657"/>
      <c r="R996" s="704"/>
      <c r="S996" s="3180"/>
    </row>
    <row r="997" spans="7:19" ht="15" customHeight="1">
      <c r="G997" s="1047"/>
      <c r="H997" s="655"/>
      <c r="I997" s="655"/>
      <c r="J997" s="655"/>
      <c r="K997" s="655"/>
      <c r="L997" s="655"/>
      <c r="M997" s="655"/>
      <c r="N997" s="1310"/>
      <c r="O997" s="655"/>
      <c r="P997" s="656"/>
      <c r="Q997" s="657"/>
      <c r="R997" s="704"/>
      <c r="S997" s="3180"/>
    </row>
    <row r="998" spans="7:19" ht="15" customHeight="1">
      <c r="G998" s="1047"/>
      <c r="H998" s="655"/>
      <c r="I998" s="655"/>
      <c r="J998" s="655"/>
      <c r="K998" s="655"/>
      <c r="L998" s="655"/>
      <c r="M998" s="655"/>
      <c r="N998" s="1310"/>
      <c r="O998" s="655"/>
      <c r="P998" s="656"/>
      <c r="Q998" s="657"/>
      <c r="R998" s="704"/>
      <c r="S998" s="3180"/>
    </row>
    <row r="999" spans="7:19" ht="15" customHeight="1">
      <c r="G999" s="1047"/>
      <c r="H999" s="655"/>
      <c r="I999" s="655"/>
      <c r="J999" s="655"/>
      <c r="K999" s="655"/>
      <c r="L999" s="655"/>
      <c r="M999" s="655"/>
      <c r="N999" s="1310"/>
      <c r="O999" s="655"/>
      <c r="P999" s="656"/>
      <c r="Q999" s="657"/>
      <c r="R999" s="704"/>
      <c r="S999" s="3180"/>
    </row>
    <row r="1000" spans="7:19" ht="15" customHeight="1">
      <c r="G1000" s="1047"/>
      <c r="H1000" s="655"/>
      <c r="I1000" s="655"/>
      <c r="J1000" s="655"/>
      <c r="K1000" s="655"/>
      <c r="L1000" s="655"/>
      <c r="M1000" s="655"/>
      <c r="N1000" s="1310"/>
      <c r="O1000" s="655"/>
      <c r="P1000" s="656"/>
      <c r="Q1000" s="657"/>
      <c r="R1000" s="704"/>
      <c r="S1000" s="3180"/>
    </row>
    <row r="1001" spans="7:19" ht="15" customHeight="1">
      <c r="G1001" s="1047"/>
      <c r="H1001" s="655"/>
      <c r="I1001" s="655"/>
      <c r="J1001" s="655"/>
      <c r="K1001" s="655"/>
      <c r="L1001" s="655"/>
      <c r="M1001" s="655"/>
      <c r="N1001" s="1310"/>
      <c r="O1001" s="655"/>
      <c r="P1001" s="656"/>
      <c r="Q1001" s="657"/>
      <c r="R1001" s="704"/>
      <c r="S1001" s="3180"/>
    </row>
    <row r="1002" spans="7:19" ht="15" customHeight="1">
      <c r="G1002" s="1047"/>
      <c r="H1002" s="655"/>
      <c r="I1002" s="655"/>
      <c r="J1002" s="655"/>
      <c r="K1002" s="655"/>
      <c r="L1002" s="655"/>
      <c r="M1002" s="655"/>
      <c r="N1002" s="1310"/>
      <c r="O1002" s="655"/>
      <c r="P1002" s="656"/>
      <c r="Q1002" s="657"/>
      <c r="R1002" s="704"/>
      <c r="S1002" s="3180"/>
    </row>
    <row r="1003" spans="7:19" ht="15" customHeight="1">
      <c r="G1003" s="1047"/>
      <c r="H1003" s="655"/>
      <c r="I1003" s="655"/>
      <c r="J1003" s="655"/>
      <c r="K1003" s="655"/>
      <c r="L1003" s="655"/>
      <c r="M1003" s="655"/>
      <c r="N1003" s="1310"/>
      <c r="O1003" s="655"/>
      <c r="P1003" s="656"/>
      <c r="Q1003" s="657"/>
      <c r="R1003" s="704"/>
      <c r="S1003" s="3180"/>
    </row>
    <row r="1004" spans="7:19" ht="15" customHeight="1">
      <c r="G1004" s="1047"/>
      <c r="H1004" s="655"/>
      <c r="I1004" s="655"/>
      <c r="J1004" s="655"/>
      <c r="K1004" s="655"/>
      <c r="L1004" s="655"/>
      <c r="M1004" s="655"/>
      <c r="N1004" s="1310"/>
      <c r="O1004" s="655"/>
      <c r="P1004" s="656"/>
      <c r="Q1004" s="657"/>
      <c r="R1004" s="704"/>
      <c r="S1004" s="3180"/>
    </row>
    <row r="1005" spans="7:19" ht="15" customHeight="1">
      <c r="G1005" s="1047"/>
      <c r="H1005" s="655"/>
      <c r="I1005" s="655"/>
      <c r="J1005" s="655"/>
      <c r="K1005" s="655"/>
      <c r="L1005" s="655"/>
      <c r="M1005" s="655"/>
      <c r="N1005" s="1310"/>
      <c r="O1005" s="655"/>
      <c r="P1005" s="656"/>
      <c r="Q1005" s="657"/>
      <c r="R1005" s="704"/>
      <c r="S1005" s="3180"/>
    </row>
    <row r="1006" spans="7:19" ht="15" customHeight="1">
      <c r="G1006" s="1047"/>
      <c r="H1006" s="655"/>
      <c r="I1006" s="655"/>
      <c r="J1006" s="655"/>
      <c r="K1006" s="655"/>
      <c r="L1006" s="655"/>
      <c r="M1006" s="655"/>
      <c r="N1006" s="1310"/>
      <c r="O1006" s="655"/>
      <c r="P1006" s="656"/>
      <c r="Q1006" s="657"/>
      <c r="R1006" s="704"/>
      <c r="S1006" s="3180"/>
    </row>
    <row r="1007" spans="7:19" ht="15" customHeight="1">
      <c r="G1007" s="1047"/>
      <c r="H1007" s="655"/>
      <c r="I1007" s="655"/>
      <c r="J1007" s="655"/>
      <c r="K1007" s="655"/>
      <c r="L1007" s="655"/>
      <c r="M1007" s="655"/>
      <c r="N1007" s="1310"/>
      <c r="O1007" s="655"/>
      <c r="P1007" s="656"/>
      <c r="Q1007" s="657"/>
      <c r="R1007" s="704"/>
      <c r="S1007" s="3180"/>
    </row>
    <row r="1008" spans="7:19" ht="15" customHeight="1">
      <c r="G1008" s="1047"/>
      <c r="H1008" s="655"/>
      <c r="I1008" s="655"/>
      <c r="J1008" s="655"/>
      <c r="K1008" s="655"/>
      <c r="L1008" s="655"/>
      <c r="M1008" s="655"/>
      <c r="N1008" s="1310"/>
      <c r="O1008" s="655"/>
      <c r="P1008" s="656"/>
      <c r="Q1008" s="657"/>
      <c r="R1008" s="704"/>
      <c r="S1008" s="3180"/>
    </row>
    <row r="1009" spans="7:19" ht="15" customHeight="1">
      <c r="G1009" s="1047"/>
      <c r="H1009" s="655"/>
      <c r="I1009" s="655"/>
      <c r="J1009" s="655"/>
      <c r="K1009" s="655"/>
      <c r="L1009" s="655"/>
      <c r="M1009" s="655"/>
      <c r="N1009" s="1310"/>
      <c r="O1009" s="655"/>
      <c r="P1009" s="656"/>
      <c r="Q1009" s="657"/>
      <c r="R1009" s="704"/>
      <c r="S1009" s="3180"/>
    </row>
    <row r="1010" spans="7:19" ht="15" customHeight="1">
      <c r="G1010" s="1047"/>
      <c r="H1010" s="655"/>
      <c r="I1010" s="655"/>
      <c r="J1010" s="655"/>
      <c r="K1010" s="655"/>
      <c r="L1010" s="655"/>
      <c r="M1010" s="655"/>
      <c r="N1010" s="1310"/>
      <c r="O1010" s="655"/>
      <c r="P1010" s="656"/>
      <c r="Q1010" s="657"/>
      <c r="R1010" s="704"/>
      <c r="S1010" s="3180"/>
    </row>
    <row r="1011" spans="7:19" ht="15" customHeight="1">
      <c r="G1011" s="1047"/>
      <c r="H1011" s="655"/>
      <c r="I1011" s="655"/>
      <c r="J1011" s="655"/>
      <c r="K1011" s="655"/>
      <c r="L1011" s="655"/>
      <c r="M1011" s="655"/>
      <c r="N1011" s="1310"/>
      <c r="O1011" s="655"/>
      <c r="P1011" s="656"/>
      <c r="Q1011" s="657"/>
      <c r="R1011" s="704"/>
      <c r="S1011" s="3180"/>
    </row>
    <row r="1012" spans="7:19" ht="15" customHeight="1">
      <c r="G1012" s="1047"/>
      <c r="H1012" s="655"/>
      <c r="I1012" s="655"/>
      <c r="J1012" s="655"/>
      <c r="K1012" s="655"/>
      <c r="L1012" s="655"/>
      <c r="M1012" s="655"/>
      <c r="N1012" s="1310"/>
      <c r="O1012" s="655"/>
      <c r="P1012" s="656"/>
      <c r="Q1012" s="657"/>
      <c r="R1012" s="704"/>
      <c r="S1012" s="3180"/>
    </row>
    <row r="1013" spans="7:19" ht="15" customHeight="1">
      <c r="G1013" s="1047"/>
      <c r="H1013" s="655"/>
      <c r="I1013" s="655"/>
      <c r="J1013" s="655"/>
      <c r="K1013" s="655"/>
      <c r="L1013" s="655"/>
      <c r="M1013" s="655"/>
      <c r="N1013" s="1310"/>
      <c r="O1013" s="655"/>
      <c r="P1013" s="656"/>
      <c r="Q1013" s="657"/>
      <c r="R1013" s="704"/>
      <c r="S1013" s="3180"/>
    </row>
    <row r="1014" spans="7:19" ht="15" customHeight="1">
      <c r="G1014" s="1047"/>
      <c r="H1014" s="655"/>
      <c r="I1014" s="655"/>
      <c r="J1014" s="655"/>
      <c r="K1014" s="655"/>
      <c r="L1014" s="655"/>
      <c r="M1014" s="655"/>
      <c r="N1014" s="1310"/>
      <c r="O1014" s="655"/>
      <c r="P1014" s="656"/>
      <c r="Q1014" s="657"/>
      <c r="R1014" s="704"/>
      <c r="S1014" s="3180"/>
    </row>
    <row r="1015" spans="7:19" ht="15" customHeight="1">
      <c r="G1015" s="1047"/>
      <c r="H1015" s="655"/>
      <c r="I1015" s="655"/>
      <c r="J1015" s="655"/>
      <c r="K1015" s="655"/>
      <c r="L1015" s="655"/>
      <c r="M1015" s="655"/>
      <c r="N1015" s="1310"/>
      <c r="O1015" s="655"/>
      <c r="P1015" s="656"/>
      <c r="Q1015" s="657"/>
      <c r="R1015" s="704"/>
      <c r="S1015" s="3180"/>
    </row>
    <row r="1016" spans="7:19" ht="15" customHeight="1">
      <c r="G1016" s="1047"/>
      <c r="H1016" s="655"/>
      <c r="I1016" s="655"/>
      <c r="J1016" s="655"/>
      <c r="K1016" s="655"/>
      <c r="L1016" s="655"/>
      <c r="M1016" s="655"/>
      <c r="N1016" s="1310"/>
      <c r="O1016" s="655"/>
      <c r="P1016" s="656"/>
      <c r="Q1016" s="657"/>
      <c r="R1016" s="704"/>
      <c r="S1016" s="3180"/>
    </row>
    <row r="1017" spans="7:19" ht="15" customHeight="1">
      <c r="G1017" s="1047"/>
      <c r="H1017" s="655"/>
      <c r="I1017" s="655"/>
      <c r="J1017" s="655"/>
      <c r="K1017" s="655"/>
      <c r="L1017" s="655"/>
      <c r="M1017" s="655"/>
      <c r="N1017" s="1310"/>
      <c r="O1017" s="655"/>
      <c r="P1017" s="656"/>
      <c r="Q1017" s="657"/>
      <c r="R1017" s="704"/>
      <c r="S1017" s="3180"/>
    </row>
    <row r="1018" spans="7:19" ht="15" customHeight="1">
      <c r="G1018" s="1047"/>
      <c r="H1018" s="655"/>
      <c r="I1018" s="655"/>
      <c r="J1018" s="655"/>
      <c r="K1018" s="655"/>
      <c r="L1018" s="655"/>
      <c r="M1018" s="655"/>
      <c r="N1018" s="1310"/>
      <c r="O1018" s="655"/>
      <c r="P1018" s="656"/>
      <c r="Q1018" s="657"/>
      <c r="R1018" s="704"/>
      <c r="S1018" s="3180"/>
    </row>
    <row r="1019" spans="7:19" ht="15" customHeight="1">
      <c r="G1019" s="1047"/>
      <c r="H1019" s="655"/>
      <c r="I1019" s="655"/>
      <c r="J1019" s="655"/>
      <c r="K1019" s="655"/>
      <c r="L1019" s="655"/>
      <c r="M1019" s="655"/>
      <c r="N1019" s="1310"/>
      <c r="O1019" s="655"/>
      <c r="P1019" s="656"/>
      <c r="Q1019" s="657"/>
      <c r="R1019" s="704"/>
      <c r="S1019" s="3180"/>
    </row>
    <row r="1020" spans="7:19" ht="15" customHeight="1">
      <c r="G1020" s="1047"/>
      <c r="H1020" s="655"/>
      <c r="I1020" s="655"/>
      <c r="J1020" s="655"/>
      <c r="K1020" s="655"/>
      <c r="L1020" s="655"/>
      <c r="M1020" s="655"/>
      <c r="N1020" s="1310"/>
      <c r="O1020" s="655"/>
      <c r="P1020" s="656"/>
      <c r="Q1020" s="657"/>
      <c r="R1020" s="704"/>
      <c r="S1020" s="3180"/>
    </row>
    <row r="1021" spans="7:19" ht="15" customHeight="1">
      <c r="G1021" s="1047"/>
      <c r="H1021" s="655"/>
      <c r="I1021" s="655"/>
      <c r="J1021" s="655"/>
      <c r="K1021" s="655"/>
      <c r="L1021" s="655"/>
      <c r="M1021" s="655"/>
      <c r="N1021" s="1310"/>
      <c r="O1021" s="655"/>
      <c r="P1021" s="656"/>
      <c r="Q1021" s="657"/>
      <c r="R1021" s="704"/>
      <c r="S1021" s="3180"/>
    </row>
    <row r="1022" spans="7:19" ht="15" customHeight="1">
      <c r="G1022" s="1047"/>
      <c r="H1022" s="655"/>
      <c r="I1022" s="655"/>
      <c r="J1022" s="655"/>
      <c r="K1022" s="655"/>
      <c r="L1022" s="655"/>
      <c r="M1022" s="655"/>
      <c r="N1022" s="1310"/>
      <c r="O1022" s="655"/>
      <c r="P1022" s="656"/>
      <c r="Q1022" s="657"/>
      <c r="R1022" s="704"/>
      <c r="S1022" s="3180"/>
    </row>
    <row r="1023" spans="7:19" ht="15" customHeight="1">
      <c r="G1023" s="1047"/>
      <c r="H1023" s="655"/>
      <c r="I1023" s="655"/>
      <c r="J1023" s="655"/>
      <c r="K1023" s="655"/>
      <c r="L1023" s="655"/>
      <c r="M1023" s="655"/>
      <c r="N1023" s="1310"/>
      <c r="O1023" s="655"/>
      <c r="P1023" s="656"/>
      <c r="Q1023" s="657"/>
      <c r="R1023" s="704"/>
      <c r="S1023" s="3180"/>
    </row>
    <row r="1024" spans="7:19" ht="15" customHeight="1">
      <c r="G1024" s="1047"/>
      <c r="H1024" s="655"/>
      <c r="I1024" s="655"/>
      <c r="J1024" s="655"/>
      <c r="K1024" s="655"/>
      <c r="L1024" s="655"/>
      <c r="M1024" s="655"/>
      <c r="N1024" s="1310"/>
      <c r="O1024" s="655"/>
      <c r="P1024" s="656"/>
      <c r="Q1024" s="657"/>
      <c r="R1024" s="704"/>
      <c r="S1024" s="3180"/>
    </row>
    <row r="1025" spans="7:19" ht="15" customHeight="1">
      <c r="G1025" s="1047"/>
      <c r="H1025" s="655"/>
      <c r="I1025" s="655"/>
      <c r="J1025" s="655"/>
      <c r="K1025" s="655"/>
      <c r="L1025" s="655"/>
      <c r="M1025" s="655"/>
      <c r="N1025" s="1310"/>
      <c r="O1025" s="655"/>
      <c r="P1025" s="656"/>
      <c r="Q1025" s="657"/>
      <c r="R1025" s="704"/>
      <c r="S1025" s="3180"/>
    </row>
    <row r="1026" spans="7:19" ht="15" customHeight="1">
      <c r="G1026" s="1047"/>
      <c r="H1026" s="655"/>
      <c r="I1026" s="655"/>
      <c r="J1026" s="655"/>
      <c r="K1026" s="655"/>
      <c r="L1026" s="655"/>
      <c r="M1026" s="655"/>
      <c r="N1026" s="1310"/>
      <c r="O1026" s="655"/>
      <c r="P1026" s="656"/>
      <c r="Q1026" s="657"/>
      <c r="R1026" s="704"/>
      <c r="S1026" s="3180"/>
    </row>
    <row r="1027" spans="7:19" ht="15" customHeight="1">
      <c r="G1027" s="1047"/>
      <c r="H1027" s="655"/>
      <c r="I1027" s="655"/>
      <c r="J1027" s="655"/>
      <c r="K1027" s="655"/>
      <c r="L1027" s="655"/>
      <c r="M1027" s="655"/>
      <c r="N1027" s="1310"/>
      <c r="O1027" s="655"/>
      <c r="P1027" s="656"/>
      <c r="Q1027" s="657"/>
      <c r="R1027" s="704"/>
      <c r="S1027" s="3180"/>
    </row>
    <row r="1028" spans="7:19" ht="15" customHeight="1">
      <c r="G1028" s="1047"/>
      <c r="H1028" s="655"/>
      <c r="I1028" s="655"/>
      <c r="J1028" s="655"/>
      <c r="K1028" s="655"/>
      <c r="L1028" s="655"/>
      <c r="M1028" s="655"/>
      <c r="N1028" s="1310"/>
      <c r="O1028" s="655"/>
      <c r="P1028" s="656"/>
      <c r="Q1028" s="657"/>
      <c r="R1028" s="704"/>
      <c r="S1028" s="3180"/>
    </row>
    <row r="1029" spans="7:19" ht="15" customHeight="1">
      <c r="G1029" s="1047"/>
      <c r="H1029" s="655"/>
      <c r="I1029" s="655"/>
      <c r="J1029" s="655"/>
      <c r="K1029" s="655"/>
      <c r="L1029" s="655"/>
      <c r="M1029" s="655"/>
      <c r="N1029" s="1310"/>
      <c r="O1029" s="655"/>
      <c r="P1029" s="656"/>
      <c r="Q1029" s="657"/>
      <c r="R1029" s="704"/>
      <c r="S1029" s="3180"/>
    </row>
    <row r="1030" spans="7:19" ht="15" customHeight="1">
      <c r="G1030" s="1047"/>
      <c r="H1030" s="655"/>
      <c r="I1030" s="655"/>
      <c r="J1030" s="655"/>
      <c r="K1030" s="655"/>
      <c r="L1030" s="655"/>
      <c r="M1030" s="655"/>
      <c r="N1030" s="1310"/>
      <c r="O1030" s="655"/>
      <c r="P1030" s="656"/>
      <c r="Q1030" s="657"/>
      <c r="R1030" s="704"/>
      <c r="S1030" s="3180"/>
    </row>
    <row r="1031" spans="7:19" ht="15" customHeight="1">
      <c r="G1031" s="1047"/>
      <c r="H1031" s="655"/>
      <c r="I1031" s="655"/>
      <c r="J1031" s="655"/>
      <c r="K1031" s="655"/>
      <c r="L1031" s="655"/>
      <c r="M1031" s="655"/>
      <c r="N1031" s="1310"/>
      <c r="O1031" s="655"/>
      <c r="P1031" s="656"/>
      <c r="Q1031" s="657"/>
      <c r="R1031" s="704"/>
      <c r="S1031" s="3180"/>
    </row>
    <row r="1032" spans="7:19" ht="15" customHeight="1">
      <c r="G1032" s="1047"/>
      <c r="H1032" s="655"/>
      <c r="I1032" s="655"/>
      <c r="J1032" s="655"/>
      <c r="K1032" s="655"/>
      <c r="L1032" s="655"/>
      <c r="M1032" s="655"/>
      <c r="N1032" s="1310"/>
      <c r="O1032" s="655"/>
      <c r="P1032" s="656"/>
      <c r="Q1032" s="657"/>
      <c r="R1032" s="704"/>
      <c r="S1032" s="3180"/>
    </row>
    <row r="1033" spans="7:19" ht="15" customHeight="1">
      <c r="G1033" s="1047"/>
      <c r="H1033" s="655"/>
      <c r="I1033" s="655"/>
      <c r="J1033" s="655"/>
      <c r="K1033" s="655"/>
      <c r="L1033" s="655"/>
      <c r="M1033" s="655"/>
      <c r="N1033" s="1310"/>
      <c r="O1033" s="655"/>
      <c r="P1033" s="656"/>
      <c r="Q1033" s="657"/>
      <c r="R1033" s="704"/>
      <c r="S1033" s="3180"/>
    </row>
    <row r="1034" spans="7:19" ht="15" customHeight="1">
      <c r="G1034" s="1047"/>
      <c r="H1034" s="655"/>
      <c r="I1034" s="655"/>
      <c r="J1034" s="655"/>
      <c r="K1034" s="655"/>
      <c r="L1034" s="655"/>
      <c r="M1034" s="655"/>
      <c r="N1034" s="1310"/>
      <c r="O1034" s="655"/>
      <c r="P1034" s="656"/>
      <c r="Q1034" s="657"/>
      <c r="R1034" s="704"/>
      <c r="S1034" s="3180"/>
    </row>
    <row r="1035" spans="7:19" ht="15" customHeight="1">
      <c r="G1035" s="1047"/>
      <c r="H1035" s="655"/>
      <c r="I1035" s="655"/>
      <c r="J1035" s="655"/>
      <c r="K1035" s="655"/>
      <c r="L1035" s="655"/>
      <c r="M1035" s="655"/>
      <c r="N1035" s="1310"/>
      <c r="O1035" s="655"/>
      <c r="P1035" s="656"/>
      <c r="Q1035" s="657"/>
      <c r="R1035" s="704"/>
      <c r="S1035" s="3180"/>
    </row>
    <row r="1036" spans="7:19" ht="15" customHeight="1">
      <c r="G1036" s="1047"/>
      <c r="H1036" s="655"/>
      <c r="I1036" s="655"/>
      <c r="J1036" s="655"/>
      <c r="K1036" s="655"/>
      <c r="L1036" s="655"/>
      <c r="M1036" s="655"/>
      <c r="N1036" s="1310"/>
      <c r="O1036" s="655"/>
      <c r="P1036" s="656"/>
      <c r="Q1036" s="657"/>
      <c r="R1036" s="704"/>
      <c r="S1036" s="3180"/>
    </row>
    <row r="1037" spans="7:19" ht="15" customHeight="1">
      <c r="G1037" s="1047"/>
      <c r="H1037" s="655"/>
      <c r="I1037" s="655"/>
      <c r="J1037" s="655"/>
      <c r="K1037" s="655"/>
      <c r="L1037" s="655"/>
      <c r="M1037" s="655"/>
      <c r="N1037" s="1310"/>
      <c r="O1037" s="655"/>
      <c r="P1037" s="656"/>
      <c r="Q1037" s="657"/>
      <c r="R1037" s="704"/>
      <c r="S1037" s="3180"/>
    </row>
    <row r="1038" spans="7:19" ht="15" customHeight="1">
      <c r="G1038" s="1047"/>
      <c r="H1038" s="655"/>
      <c r="I1038" s="655"/>
      <c r="J1038" s="655"/>
      <c r="K1038" s="655"/>
      <c r="L1038" s="655"/>
      <c r="M1038" s="655"/>
      <c r="N1038" s="1310"/>
      <c r="O1038" s="655"/>
      <c r="P1038" s="656"/>
      <c r="Q1038" s="657"/>
      <c r="R1038" s="704"/>
      <c r="S1038" s="3180"/>
    </row>
    <row r="1039" spans="7:19" ht="15" customHeight="1">
      <c r="G1039" s="1047"/>
      <c r="H1039" s="655"/>
      <c r="I1039" s="655"/>
      <c r="J1039" s="655"/>
      <c r="K1039" s="655"/>
      <c r="L1039" s="655"/>
      <c r="M1039" s="655"/>
      <c r="N1039" s="1310"/>
      <c r="O1039" s="655"/>
      <c r="P1039" s="656"/>
      <c r="Q1039" s="657"/>
      <c r="R1039" s="704"/>
      <c r="S1039" s="3180"/>
    </row>
    <row r="1040" spans="7:19" ht="15" customHeight="1">
      <c r="G1040" s="1047"/>
      <c r="H1040" s="655"/>
      <c r="I1040" s="655"/>
      <c r="J1040" s="655"/>
      <c r="K1040" s="655"/>
      <c r="L1040" s="655"/>
      <c r="M1040" s="655"/>
      <c r="N1040" s="1310"/>
      <c r="O1040" s="655"/>
      <c r="P1040" s="656"/>
      <c r="Q1040" s="657"/>
      <c r="R1040" s="704"/>
      <c r="S1040" s="3180"/>
    </row>
    <row r="1041" spans="7:19" ht="15" customHeight="1">
      <c r="G1041" s="1047"/>
      <c r="H1041" s="655"/>
      <c r="I1041" s="655"/>
      <c r="J1041" s="655"/>
      <c r="K1041" s="655"/>
      <c r="L1041" s="655"/>
      <c r="M1041" s="655"/>
      <c r="N1041" s="1310"/>
      <c r="O1041" s="655"/>
      <c r="P1041" s="656"/>
      <c r="Q1041" s="657"/>
      <c r="R1041" s="704"/>
      <c r="S1041" s="3180"/>
    </row>
    <row r="1042" spans="7:19" ht="15" customHeight="1">
      <c r="G1042" s="1047"/>
      <c r="H1042" s="655"/>
      <c r="I1042" s="655"/>
      <c r="J1042" s="655"/>
      <c r="K1042" s="655"/>
      <c r="L1042" s="655"/>
      <c r="M1042" s="655"/>
      <c r="N1042" s="1310"/>
      <c r="O1042" s="655"/>
      <c r="P1042" s="656"/>
      <c r="Q1042" s="657"/>
      <c r="R1042" s="704"/>
      <c r="S1042" s="3180"/>
    </row>
    <row r="1043" spans="7:19" ht="15" customHeight="1">
      <c r="G1043" s="1047"/>
      <c r="H1043" s="655"/>
      <c r="I1043" s="655"/>
      <c r="J1043" s="655"/>
      <c r="K1043" s="655"/>
      <c r="L1043" s="655"/>
      <c r="M1043" s="655"/>
      <c r="N1043" s="1310"/>
      <c r="O1043" s="655"/>
      <c r="P1043" s="656"/>
      <c r="Q1043" s="657"/>
      <c r="R1043" s="704"/>
      <c r="S1043" s="3180"/>
    </row>
    <row r="1044" spans="7:19" ht="15" customHeight="1">
      <c r="G1044" s="1047"/>
      <c r="H1044" s="655"/>
      <c r="I1044" s="655"/>
      <c r="J1044" s="655"/>
      <c r="K1044" s="655"/>
      <c r="L1044" s="655"/>
      <c r="M1044" s="655"/>
      <c r="N1044" s="1310"/>
      <c r="O1044" s="655"/>
      <c r="P1044" s="656"/>
      <c r="Q1044" s="657"/>
      <c r="R1044" s="704"/>
      <c r="S1044" s="3180"/>
    </row>
    <row r="1045" spans="7:19" ht="15" customHeight="1">
      <c r="G1045" s="1047"/>
      <c r="H1045" s="655"/>
      <c r="I1045" s="655"/>
      <c r="J1045" s="655"/>
      <c r="K1045" s="655"/>
      <c r="L1045" s="655"/>
      <c r="M1045" s="655"/>
      <c r="N1045" s="1310"/>
      <c r="O1045" s="655"/>
      <c r="P1045" s="656"/>
      <c r="Q1045" s="657"/>
      <c r="R1045" s="704"/>
      <c r="S1045" s="3180"/>
    </row>
    <row r="1046" spans="7:19" ht="15" customHeight="1">
      <c r="G1046" s="1047"/>
      <c r="H1046" s="655"/>
      <c r="I1046" s="655"/>
      <c r="J1046" s="655"/>
      <c r="K1046" s="655"/>
      <c r="L1046" s="655"/>
      <c r="M1046" s="655"/>
      <c r="N1046" s="1310"/>
      <c r="O1046" s="655"/>
      <c r="P1046" s="656"/>
      <c r="Q1046" s="657"/>
      <c r="R1046" s="704"/>
      <c r="S1046" s="3180"/>
    </row>
    <row r="1047" spans="7:19" ht="15" customHeight="1">
      <c r="G1047" s="1047"/>
      <c r="H1047" s="655"/>
      <c r="I1047" s="655"/>
      <c r="J1047" s="655"/>
      <c r="K1047" s="655"/>
      <c r="L1047" s="655"/>
      <c r="M1047" s="655"/>
      <c r="N1047" s="1310"/>
      <c r="O1047" s="655"/>
      <c r="P1047" s="656"/>
      <c r="Q1047" s="657"/>
      <c r="R1047" s="704"/>
      <c r="S1047" s="3180"/>
    </row>
    <row r="1048" spans="7:19" ht="15" customHeight="1">
      <c r="G1048" s="1047"/>
      <c r="H1048" s="655"/>
      <c r="I1048" s="655"/>
      <c r="J1048" s="655"/>
      <c r="K1048" s="655"/>
      <c r="L1048" s="655"/>
      <c r="M1048" s="655"/>
      <c r="N1048" s="1310"/>
      <c r="O1048" s="655"/>
      <c r="P1048" s="656"/>
      <c r="Q1048" s="657"/>
      <c r="R1048" s="704"/>
      <c r="S1048" s="3180"/>
    </row>
    <row r="1049" spans="7:19" ht="15" customHeight="1">
      <c r="G1049" s="1047"/>
      <c r="H1049" s="655"/>
      <c r="I1049" s="655"/>
      <c r="J1049" s="655"/>
      <c r="K1049" s="655"/>
      <c r="L1049" s="655"/>
      <c r="M1049" s="655"/>
      <c r="N1049" s="1310"/>
      <c r="O1049" s="655"/>
      <c r="P1049" s="656"/>
      <c r="Q1049" s="657"/>
      <c r="R1049" s="704"/>
      <c r="S1049" s="3180"/>
    </row>
    <row r="1050" spans="7:19" ht="15" customHeight="1">
      <c r="G1050" s="1047"/>
      <c r="H1050" s="655"/>
      <c r="I1050" s="655"/>
      <c r="J1050" s="655"/>
      <c r="K1050" s="655"/>
      <c r="L1050" s="655"/>
      <c r="M1050" s="655"/>
      <c r="N1050" s="1310"/>
      <c r="O1050" s="655"/>
      <c r="P1050" s="656"/>
      <c r="Q1050" s="657"/>
      <c r="R1050" s="704"/>
      <c r="S1050" s="3180"/>
    </row>
    <row r="1051" spans="7:19" ht="15" customHeight="1">
      <c r="G1051" s="1047"/>
      <c r="H1051" s="655"/>
      <c r="I1051" s="655"/>
      <c r="J1051" s="655"/>
      <c r="K1051" s="655"/>
      <c r="L1051" s="655"/>
      <c r="M1051" s="655"/>
      <c r="N1051" s="1310"/>
      <c r="O1051" s="655"/>
      <c r="P1051" s="656"/>
      <c r="Q1051" s="657"/>
      <c r="R1051" s="704"/>
      <c r="S1051" s="3180"/>
    </row>
    <row r="1052" spans="7:19" ht="15" customHeight="1">
      <c r="G1052" s="1047"/>
      <c r="H1052" s="655"/>
      <c r="I1052" s="655"/>
      <c r="J1052" s="655"/>
      <c r="K1052" s="655"/>
      <c r="L1052" s="655"/>
      <c r="M1052" s="655"/>
      <c r="N1052" s="1310"/>
      <c r="O1052" s="655"/>
      <c r="P1052" s="656"/>
      <c r="Q1052" s="657"/>
      <c r="R1052" s="704"/>
      <c r="S1052" s="3180"/>
    </row>
    <row r="1053" spans="7:19" ht="15" customHeight="1">
      <c r="G1053" s="1047"/>
      <c r="H1053" s="655"/>
      <c r="I1053" s="655"/>
      <c r="J1053" s="655"/>
      <c r="K1053" s="655"/>
      <c r="L1053" s="655"/>
      <c r="M1053" s="655"/>
      <c r="N1053" s="1310"/>
      <c r="O1053" s="655"/>
      <c r="P1053" s="656"/>
      <c r="Q1053" s="657"/>
      <c r="R1053" s="704"/>
      <c r="S1053" s="3180"/>
    </row>
    <row r="1054" spans="7:19" ht="15" customHeight="1">
      <c r="G1054" s="1047"/>
      <c r="H1054" s="655"/>
      <c r="I1054" s="655"/>
      <c r="J1054" s="655"/>
      <c r="K1054" s="655"/>
      <c r="L1054" s="655"/>
      <c r="M1054" s="655"/>
      <c r="N1054" s="1310"/>
      <c r="O1054" s="655"/>
      <c r="P1054" s="656"/>
      <c r="Q1054" s="657"/>
      <c r="R1054" s="704"/>
      <c r="S1054" s="3180"/>
    </row>
    <row r="1055" spans="7:19" ht="15" customHeight="1">
      <c r="G1055" s="1047"/>
      <c r="H1055" s="655"/>
      <c r="I1055" s="655"/>
      <c r="J1055" s="655"/>
      <c r="K1055" s="655"/>
      <c r="L1055" s="655"/>
      <c r="M1055" s="655"/>
      <c r="N1055" s="1310"/>
      <c r="O1055" s="655"/>
      <c r="P1055" s="656"/>
      <c r="Q1055" s="657"/>
      <c r="R1055" s="704"/>
      <c r="S1055" s="3180"/>
    </row>
    <row r="1056" spans="7:19" ht="15" customHeight="1">
      <c r="G1056" s="1047"/>
      <c r="H1056" s="655"/>
      <c r="I1056" s="655"/>
      <c r="J1056" s="655"/>
      <c r="K1056" s="655"/>
      <c r="L1056" s="655"/>
      <c r="M1056" s="655"/>
      <c r="N1056" s="1310"/>
      <c r="O1056" s="655"/>
      <c r="P1056" s="656"/>
      <c r="Q1056" s="657"/>
      <c r="R1056" s="704"/>
      <c r="S1056" s="3180"/>
    </row>
    <row r="1057" spans="7:19" ht="15" customHeight="1">
      <c r="G1057" s="1047"/>
      <c r="H1057" s="655"/>
      <c r="I1057" s="655"/>
      <c r="J1057" s="655"/>
      <c r="K1057" s="655"/>
      <c r="L1057" s="655"/>
      <c r="M1057" s="655"/>
      <c r="N1057" s="1310"/>
      <c r="O1057" s="655"/>
      <c r="P1057" s="656"/>
      <c r="Q1057" s="657"/>
      <c r="R1057" s="704"/>
      <c r="S1057" s="3180"/>
    </row>
    <row r="1058" spans="7:19" ht="15" customHeight="1">
      <c r="G1058" s="1047"/>
      <c r="H1058" s="655"/>
      <c r="I1058" s="655"/>
      <c r="J1058" s="655"/>
      <c r="K1058" s="655"/>
      <c r="L1058" s="655"/>
      <c r="M1058" s="655"/>
      <c r="N1058" s="1310"/>
      <c r="O1058" s="655"/>
      <c r="P1058" s="656"/>
      <c r="Q1058" s="657"/>
      <c r="R1058" s="704"/>
      <c r="S1058" s="3180"/>
    </row>
    <row r="1059" spans="7:19" ht="15" customHeight="1">
      <c r="G1059" s="1047"/>
      <c r="H1059" s="655"/>
      <c r="I1059" s="655"/>
      <c r="J1059" s="655"/>
      <c r="K1059" s="655"/>
      <c r="L1059" s="655"/>
      <c r="M1059" s="655"/>
      <c r="N1059" s="1310"/>
      <c r="O1059" s="655"/>
      <c r="P1059" s="656"/>
      <c r="Q1059" s="657"/>
      <c r="R1059" s="704"/>
      <c r="S1059" s="3180"/>
    </row>
    <row r="1060" spans="7:19" ht="15" customHeight="1">
      <c r="G1060" s="1047"/>
      <c r="H1060" s="655"/>
      <c r="I1060" s="655"/>
      <c r="J1060" s="655"/>
      <c r="K1060" s="655"/>
      <c r="L1060" s="655"/>
      <c r="M1060" s="655"/>
      <c r="N1060" s="1310"/>
      <c r="O1060" s="655"/>
      <c r="P1060" s="656"/>
      <c r="Q1060" s="657"/>
      <c r="R1060" s="704"/>
      <c r="S1060" s="3180"/>
    </row>
    <row r="1061" spans="7:19" ht="15" customHeight="1">
      <c r="G1061" s="1047"/>
      <c r="H1061" s="655"/>
      <c r="I1061" s="655"/>
      <c r="J1061" s="655"/>
      <c r="K1061" s="655"/>
      <c r="L1061" s="655"/>
      <c r="M1061" s="655"/>
      <c r="N1061" s="1310"/>
      <c r="O1061" s="655"/>
      <c r="P1061" s="656"/>
      <c r="Q1061" s="657"/>
      <c r="R1061" s="704"/>
      <c r="S1061" s="3180"/>
    </row>
    <row r="1062" spans="7:19" ht="15" customHeight="1">
      <c r="G1062" s="1047"/>
      <c r="H1062" s="655"/>
      <c r="I1062" s="655"/>
      <c r="J1062" s="655"/>
      <c r="K1062" s="655"/>
      <c r="L1062" s="655"/>
      <c r="M1062" s="655"/>
      <c r="N1062" s="1310"/>
      <c r="O1062" s="655"/>
      <c r="P1062" s="656"/>
      <c r="Q1062" s="657"/>
      <c r="R1062" s="704"/>
      <c r="S1062" s="3180"/>
    </row>
    <row r="1063" spans="7:19" ht="15" customHeight="1">
      <c r="G1063" s="1047"/>
      <c r="H1063" s="655"/>
      <c r="I1063" s="655"/>
      <c r="J1063" s="655"/>
      <c r="K1063" s="655"/>
      <c r="L1063" s="655"/>
      <c r="M1063" s="655"/>
      <c r="N1063" s="1310"/>
      <c r="O1063" s="655"/>
      <c r="P1063" s="656"/>
      <c r="Q1063" s="657"/>
      <c r="R1063" s="704"/>
      <c r="S1063" s="3180"/>
    </row>
    <row r="1064" spans="7:19" ht="15" customHeight="1">
      <c r="G1064" s="1047"/>
      <c r="H1064" s="655"/>
      <c r="I1064" s="655"/>
      <c r="J1064" s="655"/>
      <c r="K1064" s="655"/>
      <c r="L1064" s="655"/>
      <c r="M1064" s="655"/>
      <c r="N1064" s="1310"/>
      <c r="O1064" s="655"/>
      <c r="P1064" s="656"/>
      <c r="Q1064" s="657"/>
      <c r="R1064" s="704"/>
      <c r="S1064" s="3180"/>
    </row>
    <row r="1065" spans="7:19" ht="15" customHeight="1">
      <c r="G1065" s="1047"/>
      <c r="H1065" s="655"/>
      <c r="I1065" s="655"/>
      <c r="J1065" s="655"/>
      <c r="K1065" s="655"/>
      <c r="L1065" s="655"/>
      <c r="M1065" s="655"/>
      <c r="N1065" s="1310"/>
      <c r="O1065" s="655"/>
      <c r="P1065" s="656"/>
      <c r="Q1065" s="657"/>
      <c r="R1065" s="704"/>
      <c r="S1065" s="3180"/>
    </row>
    <row r="1066" spans="7:19" ht="15" customHeight="1">
      <c r="G1066" s="1047"/>
      <c r="H1066" s="655"/>
      <c r="I1066" s="655"/>
      <c r="J1066" s="655"/>
      <c r="K1066" s="655"/>
      <c r="L1066" s="655"/>
      <c r="M1066" s="655"/>
      <c r="N1066" s="1310"/>
      <c r="O1066" s="655"/>
      <c r="P1066" s="656"/>
      <c r="Q1066" s="657"/>
      <c r="R1066" s="704"/>
      <c r="S1066" s="3180"/>
    </row>
    <row r="1067" spans="7:19" ht="15" customHeight="1">
      <c r="G1067" s="1047"/>
      <c r="H1067" s="655"/>
      <c r="I1067" s="655"/>
      <c r="J1067" s="655"/>
      <c r="K1067" s="655"/>
      <c r="L1067" s="655"/>
      <c r="M1067" s="655"/>
      <c r="N1067" s="1310"/>
      <c r="O1067" s="655"/>
      <c r="P1067" s="656"/>
      <c r="Q1067" s="657"/>
      <c r="R1067" s="704"/>
      <c r="S1067" s="3180"/>
    </row>
    <row r="1068" spans="7:19" ht="15" customHeight="1">
      <c r="G1068" s="1047"/>
      <c r="H1068" s="655"/>
      <c r="I1068" s="655"/>
      <c r="J1068" s="655"/>
      <c r="K1068" s="655"/>
      <c r="L1068" s="655"/>
      <c r="M1068" s="655"/>
      <c r="N1068" s="1310"/>
      <c r="O1068" s="655"/>
      <c r="P1068" s="656"/>
      <c r="Q1068" s="657"/>
      <c r="R1068" s="704"/>
      <c r="S1068" s="3180"/>
    </row>
    <row r="1069" spans="7:19" ht="15" customHeight="1">
      <c r="G1069" s="1047"/>
      <c r="H1069" s="655"/>
      <c r="I1069" s="655"/>
      <c r="J1069" s="655"/>
      <c r="K1069" s="655"/>
      <c r="L1069" s="655"/>
      <c r="M1069" s="655"/>
      <c r="N1069" s="1310"/>
      <c r="O1069" s="655"/>
      <c r="P1069" s="656"/>
      <c r="Q1069" s="657"/>
      <c r="R1069" s="704"/>
      <c r="S1069" s="3180"/>
    </row>
    <row r="1070" spans="7:19" ht="15" customHeight="1">
      <c r="G1070" s="1047"/>
      <c r="H1070" s="655"/>
      <c r="I1070" s="655"/>
      <c r="J1070" s="655"/>
      <c r="K1070" s="655"/>
      <c r="L1070" s="655"/>
      <c r="M1070" s="655"/>
      <c r="N1070" s="1310"/>
      <c r="O1070" s="655"/>
      <c r="P1070" s="656"/>
      <c r="Q1070" s="657"/>
      <c r="R1070" s="704"/>
      <c r="S1070" s="3180"/>
    </row>
    <row r="1071" spans="7:19" ht="15" customHeight="1">
      <c r="G1071" s="1047"/>
      <c r="H1071" s="655"/>
      <c r="I1071" s="655"/>
      <c r="J1071" s="655"/>
      <c r="K1071" s="655"/>
      <c r="L1071" s="655"/>
      <c r="M1071" s="655"/>
      <c r="N1071" s="1310"/>
      <c r="O1071" s="655"/>
      <c r="P1071" s="656"/>
      <c r="Q1071" s="657"/>
      <c r="R1071" s="704"/>
      <c r="S1071" s="3180"/>
    </row>
    <row r="1072" spans="7:19" ht="15" customHeight="1">
      <c r="G1072" s="1047"/>
      <c r="H1072" s="655"/>
      <c r="I1072" s="655"/>
      <c r="J1072" s="655"/>
      <c r="K1072" s="655"/>
      <c r="L1072" s="655"/>
      <c r="M1072" s="655"/>
      <c r="N1072" s="1310"/>
      <c r="O1072" s="655"/>
      <c r="P1072" s="656"/>
      <c r="Q1072" s="657"/>
      <c r="R1072" s="704"/>
      <c r="S1072" s="3180"/>
    </row>
    <row r="1073" spans="7:19" ht="15" customHeight="1">
      <c r="G1073" s="1047"/>
      <c r="H1073" s="655"/>
      <c r="I1073" s="655"/>
      <c r="J1073" s="655"/>
      <c r="K1073" s="655"/>
      <c r="L1073" s="655"/>
      <c r="M1073" s="655"/>
      <c r="N1073" s="1310"/>
      <c r="O1073" s="655"/>
      <c r="P1073" s="656"/>
      <c r="Q1073" s="657"/>
      <c r="R1073" s="704"/>
      <c r="S1073" s="3180"/>
    </row>
    <row r="1074" spans="7:19" ht="15" customHeight="1">
      <c r="G1074" s="1047"/>
      <c r="H1074" s="655"/>
      <c r="I1074" s="655"/>
      <c r="J1074" s="655"/>
      <c r="K1074" s="655"/>
      <c r="L1074" s="655"/>
      <c r="M1074" s="655"/>
      <c r="N1074" s="1310"/>
      <c r="O1074" s="655"/>
      <c r="P1074" s="656"/>
      <c r="Q1074" s="657"/>
      <c r="R1074" s="704"/>
      <c r="S1074" s="3180"/>
    </row>
    <row r="1075" spans="7:19" ht="15" customHeight="1">
      <c r="G1075" s="1047"/>
      <c r="H1075" s="655"/>
      <c r="I1075" s="655"/>
      <c r="J1075" s="655"/>
      <c r="K1075" s="655"/>
      <c r="L1075" s="655"/>
      <c r="M1075" s="655"/>
      <c r="N1075" s="1310"/>
      <c r="O1075" s="655"/>
      <c r="P1075" s="656"/>
      <c r="Q1075" s="657"/>
      <c r="R1075" s="704"/>
      <c r="S1075" s="3180"/>
    </row>
    <row r="1076" spans="7:19" ht="15" customHeight="1">
      <c r="G1076" s="1047"/>
      <c r="H1076" s="655"/>
      <c r="I1076" s="655"/>
      <c r="J1076" s="655"/>
      <c r="K1076" s="655"/>
      <c r="L1076" s="655"/>
      <c r="M1076" s="655"/>
      <c r="N1076" s="1310"/>
      <c r="O1076" s="655"/>
      <c r="P1076" s="656"/>
      <c r="Q1076" s="657"/>
      <c r="R1076" s="704"/>
      <c r="S1076" s="3180"/>
    </row>
    <row r="1077" spans="7:19" ht="15" customHeight="1">
      <c r="G1077" s="1047"/>
      <c r="H1077" s="655"/>
      <c r="I1077" s="655"/>
      <c r="J1077" s="655"/>
      <c r="K1077" s="655"/>
      <c r="L1077" s="655"/>
      <c r="M1077" s="655"/>
      <c r="N1077" s="1310"/>
      <c r="O1077" s="655"/>
      <c r="P1077" s="656"/>
      <c r="Q1077" s="657"/>
      <c r="R1077" s="704"/>
      <c r="S1077" s="3180"/>
    </row>
    <row r="1078" spans="7:19" ht="15" customHeight="1">
      <c r="G1078" s="1047"/>
      <c r="H1078" s="655"/>
      <c r="I1078" s="655"/>
      <c r="J1078" s="655"/>
      <c r="K1078" s="655"/>
      <c r="L1078" s="655"/>
      <c r="M1078" s="655"/>
      <c r="N1078" s="1310"/>
      <c r="O1078" s="655"/>
      <c r="P1078" s="656"/>
      <c r="Q1078" s="657"/>
      <c r="R1078" s="704"/>
      <c r="S1078" s="3180"/>
    </row>
    <row r="1079" spans="7:19" ht="15" customHeight="1">
      <c r="G1079" s="1047"/>
      <c r="H1079" s="655"/>
      <c r="I1079" s="655"/>
      <c r="J1079" s="655"/>
      <c r="K1079" s="655"/>
      <c r="L1079" s="655"/>
      <c r="M1079" s="655"/>
      <c r="N1079" s="1310"/>
      <c r="O1079" s="655"/>
      <c r="P1079" s="656"/>
      <c r="Q1079" s="657"/>
      <c r="R1079" s="704"/>
      <c r="S1079" s="3180"/>
    </row>
    <row r="1080" spans="7:19" ht="15" customHeight="1">
      <c r="G1080" s="1047"/>
      <c r="H1080" s="655"/>
      <c r="I1080" s="655"/>
      <c r="J1080" s="655"/>
      <c r="K1080" s="655"/>
      <c r="L1080" s="655"/>
      <c r="M1080" s="655"/>
      <c r="N1080" s="1310"/>
      <c r="O1080" s="655"/>
      <c r="P1080" s="656"/>
      <c r="Q1080" s="657"/>
      <c r="R1080" s="704"/>
      <c r="S1080" s="3180"/>
    </row>
    <row r="1081" spans="7:19" ht="15" customHeight="1">
      <c r="G1081" s="1047"/>
      <c r="H1081" s="655"/>
      <c r="I1081" s="655"/>
      <c r="J1081" s="655"/>
      <c r="K1081" s="655"/>
      <c r="L1081" s="655"/>
      <c r="M1081" s="655"/>
      <c r="N1081" s="1310"/>
      <c r="O1081" s="655"/>
      <c r="P1081" s="656"/>
      <c r="Q1081" s="657"/>
      <c r="R1081" s="704"/>
      <c r="S1081" s="3180"/>
    </row>
    <row r="1082" spans="7:19" ht="15" customHeight="1">
      <c r="G1082" s="1047"/>
      <c r="H1082" s="655"/>
      <c r="I1082" s="655"/>
      <c r="J1082" s="655"/>
      <c r="K1082" s="655"/>
      <c r="L1082" s="655"/>
      <c r="M1082" s="655"/>
      <c r="N1082" s="1310"/>
      <c r="O1082" s="655"/>
      <c r="P1082" s="656"/>
      <c r="Q1082" s="657"/>
      <c r="R1082" s="704"/>
      <c r="S1082" s="3180"/>
    </row>
    <row r="1083" spans="7:19" ht="15" customHeight="1">
      <c r="G1083" s="1047"/>
      <c r="H1083" s="655"/>
      <c r="I1083" s="655"/>
      <c r="J1083" s="655"/>
      <c r="K1083" s="655"/>
      <c r="L1083" s="655"/>
      <c r="M1083" s="655"/>
      <c r="N1083" s="1310"/>
      <c r="O1083" s="655"/>
      <c r="P1083" s="656"/>
      <c r="Q1083" s="657"/>
      <c r="R1083" s="704"/>
      <c r="S1083" s="3180"/>
    </row>
    <row r="1084" spans="7:19" ht="15" customHeight="1">
      <c r="G1084" s="1047"/>
      <c r="H1084" s="655"/>
      <c r="I1084" s="655"/>
      <c r="J1084" s="655"/>
      <c r="K1084" s="655"/>
      <c r="L1084" s="655"/>
      <c r="M1084" s="655"/>
      <c r="N1084" s="1310"/>
      <c r="O1084" s="655"/>
      <c r="P1084" s="656"/>
      <c r="Q1084" s="657"/>
      <c r="R1084" s="704"/>
      <c r="S1084" s="3180"/>
    </row>
    <row r="1085" spans="7:19" ht="15" customHeight="1">
      <c r="G1085" s="1047"/>
      <c r="H1085" s="655"/>
      <c r="I1085" s="655"/>
      <c r="J1085" s="655"/>
      <c r="K1085" s="655"/>
      <c r="L1085" s="655"/>
      <c r="M1085" s="655"/>
      <c r="N1085" s="1310"/>
      <c r="O1085" s="655"/>
      <c r="P1085" s="656"/>
      <c r="Q1085" s="657"/>
      <c r="R1085" s="704"/>
      <c r="S1085" s="3180"/>
    </row>
    <row r="1086" spans="7:19" ht="15" customHeight="1">
      <c r="G1086" s="1047"/>
      <c r="H1086" s="655"/>
      <c r="I1086" s="655"/>
      <c r="J1086" s="655"/>
      <c r="K1086" s="655"/>
      <c r="L1086" s="655"/>
      <c r="M1086" s="655"/>
      <c r="N1086" s="1310"/>
      <c r="O1086" s="655"/>
      <c r="P1086" s="656"/>
      <c r="Q1086" s="657"/>
      <c r="R1086" s="704"/>
      <c r="S1086" s="3180"/>
    </row>
    <row r="1087" spans="7:19" ht="15" customHeight="1">
      <c r="G1087" s="1047"/>
      <c r="H1087" s="655"/>
      <c r="I1087" s="655"/>
      <c r="J1087" s="655"/>
      <c r="K1087" s="655"/>
      <c r="L1087" s="655"/>
      <c r="M1087" s="655"/>
      <c r="N1087" s="1310"/>
      <c r="O1087" s="655"/>
      <c r="P1087" s="656"/>
      <c r="Q1087" s="657"/>
      <c r="R1087" s="704"/>
      <c r="S1087" s="3180"/>
    </row>
    <row r="1088" spans="7:19" ht="15" customHeight="1">
      <c r="G1088" s="1047"/>
      <c r="H1088" s="655"/>
      <c r="I1088" s="655"/>
      <c r="J1088" s="655"/>
      <c r="K1088" s="655"/>
      <c r="L1088" s="655"/>
      <c r="M1088" s="655"/>
      <c r="N1088" s="1310"/>
      <c r="O1088" s="655"/>
      <c r="P1088" s="656"/>
      <c r="Q1088" s="657"/>
      <c r="R1088" s="704"/>
      <c r="S1088" s="3180"/>
    </row>
    <row r="1089" spans="7:19" ht="15" customHeight="1">
      <c r="G1089" s="1047"/>
      <c r="H1089" s="655"/>
      <c r="I1089" s="655"/>
      <c r="J1089" s="655"/>
      <c r="K1089" s="655"/>
      <c r="L1089" s="655"/>
      <c r="M1089" s="655"/>
      <c r="N1089" s="1310"/>
      <c r="O1089" s="655"/>
      <c r="P1089" s="656"/>
      <c r="Q1089" s="657"/>
      <c r="R1089" s="704"/>
      <c r="S1089" s="3180"/>
    </row>
    <row r="1090" spans="7:19" ht="15" customHeight="1">
      <c r="G1090" s="1047"/>
      <c r="H1090" s="655"/>
      <c r="I1090" s="655"/>
      <c r="J1090" s="655"/>
      <c r="K1090" s="655"/>
      <c r="L1090" s="655"/>
      <c r="M1090" s="655"/>
      <c r="N1090" s="1310"/>
      <c r="O1090" s="655"/>
      <c r="P1090" s="656"/>
      <c r="Q1090" s="657"/>
      <c r="R1090" s="704"/>
      <c r="S1090" s="3180"/>
    </row>
    <row r="1091" spans="7:19" ht="15" customHeight="1">
      <c r="G1091" s="1047"/>
      <c r="H1091" s="655"/>
      <c r="I1091" s="655"/>
      <c r="J1091" s="655"/>
      <c r="K1091" s="655"/>
      <c r="L1091" s="655"/>
      <c r="M1091" s="655"/>
      <c r="N1091" s="1310"/>
      <c r="O1091" s="655"/>
      <c r="P1091" s="656"/>
      <c r="Q1091" s="657"/>
      <c r="R1091" s="704"/>
      <c r="S1091" s="3180"/>
    </row>
    <row r="1092" spans="7:19" ht="15" customHeight="1">
      <c r="G1092" s="1047"/>
      <c r="H1092" s="655"/>
      <c r="I1092" s="655"/>
      <c r="J1092" s="655"/>
      <c r="K1092" s="655"/>
      <c r="L1092" s="655"/>
      <c r="M1092" s="655"/>
      <c r="N1092" s="1310"/>
      <c r="O1092" s="655"/>
      <c r="P1092" s="656"/>
      <c r="Q1092" s="657"/>
      <c r="R1092" s="704"/>
      <c r="S1092" s="3180"/>
    </row>
    <row r="1093" spans="7:19" ht="15" customHeight="1">
      <c r="G1093" s="1047"/>
      <c r="H1093" s="655"/>
      <c r="I1093" s="655"/>
      <c r="J1093" s="655"/>
      <c r="K1093" s="655"/>
      <c r="L1093" s="655"/>
      <c r="M1093" s="655"/>
      <c r="N1093" s="1310"/>
      <c r="O1093" s="655"/>
      <c r="P1093" s="656"/>
      <c r="Q1093" s="657"/>
      <c r="R1093" s="704"/>
      <c r="S1093" s="3180"/>
    </row>
    <row r="1094" spans="7:19" ht="15" customHeight="1">
      <c r="G1094" s="1047"/>
      <c r="H1094" s="655"/>
      <c r="I1094" s="655"/>
      <c r="J1094" s="655"/>
      <c r="K1094" s="655"/>
      <c r="L1094" s="655"/>
      <c r="M1094" s="655"/>
      <c r="N1094" s="1310"/>
      <c r="O1094" s="655"/>
      <c r="P1094" s="656"/>
      <c r="Q1094" s="657"/>
      <c r="R1094" s="704"/>
      <c r="S1094" s="3180"/>
    </row>
    <row r="1095" spans="7:19" ht="15" customHeight="1">
      <c r="G1095" s="1047"/>
      <c r="H1095" s="655"/>
      <c r="I1095" s="655"/>
      <c r="J1095" s="655"/>
      <c r="K1095" s="655"/>
      <c r="L1095" s="655"/>
      <c r="M1095" s="655"/>
      <c r="N1095" s="1310"/>
      <c r="O1095" s="655"/>
      <c r="P1095" s="656"/>
      <c r="Q1095" s="657"/>
      <c r="R1095" s="704"/>
      <c r="S1095" s="3180"/>
    </row>
    <row r="1096" spans="7:19" ht="15" customHeight="1">
      <c r="G1096" s="1047"/>
      <c r="H1096" s="655"/>
      <c r="I1096" s="655"/>
      <c r="J1096" s="655"/>
      <c r="K1096" s="655"/>
      <c r="L1096" s="655"/>
      <c r="M1096" s="655"/>
      <c r="N1096" s="1310"/>
      <c r="O1096" s="655"/>
      <c r="P1096" s="656"/>
      <c r="Q1096" s="657"/>
      <c r="R1096" s="704"/>
      <c r="S1096" s="3180"/>
    </row>
    <row r="1097" spans="7:19" ht="15" customHeight="1">
      <c r="G1097" s="1047"/>
      <c r="H1097" s="655"/>
      <c r="I1097" s="655"/>
      <c r="J1097" s="655"/>
      <c r="K1097" s="655"/>
      <c r="L1097" s="655"/>
      <c r="M1097" s="655"/>
      <c r="N1097" s="1310"/>
      <c r="O1097" s="655"/>
      <c r="P1097" s="656"/>
      <c r="Q1097" s="657"/>
      <c r="R1097" s="704"/>
      <c r="S1097" s="3180"/>
    </row>
    <row r="1098" spans="7:19" ht="15" customHeight="1">
      <c r="G1098" s="1047"/>
      <c r="H1098" s="655"/>
      <c r="I1098" s="655"/>
      <c r="J1098" s="655"/>
      <c r="K1098" s="655"/>
      <c r="L1098" s="655"/>
      <c r="M1098" s="655"/>
      <c r="N1098" s="1310"/>
      <c r="O1098" s="655"/>
      <c r="P1098" s="656"/>
      <c r="Q1098" s="657"/>
      <c r="R1098" s="704"/>
      <c r="S1098" s="3180"/>
    </row>
    <row r="1099" spans="7:19" ht="15" customHeight="1">
      <c r="G1099" s="1047"/>
      <c r="H1099" s="655"/>
      <c r="I1099" s="655"/>
      <c r="J1099" s="655"/>
      <c r="K1099" s="655"/>
      <c r="L1099" s="655"/>
      <c r="M1099" s="655"/>
      <c r="N1099" s="1310"/>
      <c r="O1099" s="655"/>
      <c r="P1099" s="656"/>
      <c r="Q1099" s="657"/>
      <c r="R1099" s="704"/>
      <c r="S1099" s="3180"/>
    </row>
    <row r="1100" spans="7:19" ht="15" customHeight="1">
      <c r="G1100" s="1047"/>
      <c r="H1100" s="655"/>
      <c r="I1100" s="655"/>
      <c r="J1100" s="655"/>
      <c r="K1100" s="655"/>
      <c r="L1100" s="655"/>
      <c r="M1100" s="655"/>
      <c r="N1100" s="1310"/>
      <c r="O1100" s="655"/>
      <c r="P1100" s="656"/>
      <c r="Q1100" s="657"/>
      <c r="R1100" s="704"/>
      <c r="S1100" s="3180"/>
    </row>
    <row r="1101" spans="7:19" ht="15" customHeight="1">
      <c r="G1101" s="1047"/>
      <c r="H1101" s="655"/>
      <c r="I1101" s="655"/>
      <c r="J1101" s="655"/>
      <c r="K1101" s="655"/>
      <c r="L1101" s="655"/>
      <c r="M1101" s="655"/>
      <c r="N1101" s="1310"/>
      <c r="O1101" s="655"/>
      <c r="P1101" s="656"/>
      <c r="Q1101" s="657"/>
      <c r="R1101" s="704"/>
      <c r="S1101" s="3180"/>
    </row>
    <row r="1102" spans="7:19" ht="15" customHeight="1">
      <c r="G1102" s="1047"/>
      <c r="H1102" s="655"/>
      <c r="I1102" s="655"/>
      <c r="J1102" s="655"/>
      <c r="K1102" s="655"/>
      <c r="L1102" s="655"/>
      <c r="M1102" s="655"/>
      <c r="N1102" s="1310"/>
      <c r="O1102" s="655"/>
      <c r="P1102" s="656"/>
      <c r="Q1102" s="657"/>
      <c r="R1102" s="704"/>
      <c r="S1102" s="3180"/>
    </row>
    <row r="1103" spans="7:19" ht="15" customHeight="1">
      <c r="G1103" s="1047"/>
      <c r="H1103" s="655"/>
      <c r="I1103" s="655"/>
      <c r="J1103" s="655"/>
      <c r="K1103" s="655"/>
      <c r="L1103" s="655"/>
      <c r="M1103" s="655"/>
      <c r="N1103" s="1310"/>
      <c r="O1103" s="655"/>
      <c r="P1103" s="656"/>
      <c r="Q1103" s="657"/>
      <c r="R1103" s="704"/>
      <c r="S1103" s="3180"/>
    </row>
    <row r="1104" spans="7:19" ht="15" customHeight="1">
      <c r="G1104" s="1047"/>
      <c r="H1104" s="655"/>
      <c r="I1104" s="655"/>
      <c r="J1104" s="655"/>
      <c r="K1104" s="655"/>
      <c r="L1104" s="655"/>
      <c r="M1104" s="655"/>
      <c r="N1104" s="1310"/>
      <c r="O1104" s="655"/>
      <c r="P1104" s="656"/>
      <c r="Q1104" s="657"/>
      <c r="R1104" s="704"/>
      <c r="S1104" s="3180"/>
    </row>
    <row r="1105" spans="7:19" ht="15" customHeight="1">
      <c r="G1105" s="1047"/>
      <c r="H1105" s="655"/>
      <c r="I1105" s="655"/>
      <c r="J1105" s="655"/>
      <c r="K1105" s="655"/>
      <c r="L1105" s="655"/>
      <c r="M1105" s="655"/>
      <c r="N1105" s="1310"/>
      <c r="O1105" s="655"/>
      <c r="P1105" s="656"/>
      <c r="Q1105" s="657"/>
      <c r="R1105" s="704"/>
      <c r="S1105" s="3180"/>
    </row>
    <row r="1106" spans="7:19" ht="15" customHeight="1">
      <c r="G1106" s="1047"/>
      <c r="H1106" s="655"/>
      <c r="I1106" s="655"/>
      <c r="J1106" s="655"/>
      <c r="K1106" s="655"/>
      <c r="L1106" s="655"/>
      <c r="M1106" s="655"/>
      <c r="N1106" s="1310"/>
      <c r="O1106" s="655"/>
      <c r="P1106" s="656"/>
      <c r="Q1106" s="657"/>
      <c r="R1106" s="704"/>
      <c r="S1106" s="3180"/>
    </row>
    <row r="1107" spans="7:19" ht="15" customHeight="1">
      <c r="G1107" s="1047"/>
      <c r="H1107" s="655"/>
      <c r="I1107" s="655"/>
      <c r="J1107" s="655"/>
      <c r="K1107" s="655"/>
      <c r="L1107" s="655"/>
      <c r="M1107" s="655"/>
      <c r="N1107" s="1310"/>
      <c r="O1107" s="655"/>
      <c r="P1107" s="656"/>
      <c r="Q1107" s="657"/>
      <c r="R1107" s="704"/>
      <c r="S1107" s="3180"/>
    </row>
    <row r="1108" spans="7:19" ht="15" customHeight="1">
      <c r="G1108" s="1047"/>
      <c r="H1108" s="655"/>
      <c r="I1108" s="655"/>
      <c r="J1108" s="655"/>
      <c r="K1108" s="655"/>
      <c r="L1108" s="655"/>
      <c r="M1108" s="655"/>
      <c r="N1108" s="1310"/>
      <c r="O1108" s="655"/>
      <c r="P1108" s="656"/>
      <c r="Q1108" s="657"/>
      <c r="R1108" s="704"/>
      <c r="S1108" s="3180"/>
    </row>
    <row r="1109" spans="7:19" ht="15" customHeight="1">
      <c r="G1109" s="1047"/>
      <c r="H1109" s="655"/>
      <c r="I1109" s="655"/>
      <c r="J1109" s="655"/>
      <c r="K1109" s="655"/>
      <c r="L1109" s="655"/>
      <c r="M1109" s="655"/>
      <c r="N1109" s="1310"/>
      <c r="O1109" s="655"/>
      <c r="P1109" s="656"/>
      <c r="Q1109" s="657"/>
      <c r="R1109" s="704"/>
      <c r="S1109" s="3180"/>
    </row>
    <row r="1110" spans="7:19" ht="15" customHeight="1">
      <c r="G1110" s="1047"/>
      <c r="H1110" s="655"/>
      <c r="I1110" s="655"/>
      <c r="J1110" s="655"/>
      <c r="K1110" s="655"/>
      <c r="L1110" s="655"/>
      <c r="M1110" s="655"/>
      <c r="N1110" s="1310"/>
      <c r="O1110" s="655"/>
      <c r="P1110" s="656"/>
      <c r="Q1110" s="657"/>
      <c r="R1110" s="704"/>
      <c r="S1110" s="3180"/>
    </row>
    <row r="1111" spans="7:19" ht="15" customHeight="1">
      <c r="G1111" s="1047"/>
      <c r="H1111" s="655"/>
      <c r="I1111" s="655"/>
      <c r="J1111" s="655"/>
      <c r="K1111" s="655"/>
      <c r="L1111" s="655"/>
      <c r="M1111" s="655"/>
      <c r="N1111" s="1310"/>
      <c r="O1111" s="655"/>
      <c r="P1111" s="656"/>
      <c r="Q1111" s="657"/>
      <c r="R1111" s="704"/>
      <c r="S1111" s="3180"/>
    </row>
    <row r="1112" spans="7:19" ht="15" customHeight="1">
      <c r="G1112" s="1047"/>
      <c r="H1112" s="655"/>
      <c r="I1112" s="655"/>
      <c r="J1112" s="655"/>
      <c r="K1112" s="655"/>
      <c r="L1112" s="655"/>
      <c r="M1112" s="655"/>
      <c r="N1112" s="1310"/>
      <c r="O1112" s="655"/>
      <c r="P1112" s="656"/>
      <c r="Q1112" s="657"/>
      <c r="R1112" s="704"/>
      <c r="S1112" s="3180"/>
    </row>
    <row r="1113" spans="7:19" ht="15" customHeight="1">
      <c r="G1113" s="1047"/>
      <c r="H1113" s="655"/>
      <c r="I1113" s="655"/>
      <c r="J1113" s="655"/>
      <c r="K1113" s="655"/>
      <c r="L1113" s="655"/>
      <c r="M1113" s="655"/>
      <c r="N1113" s="1310"/>
      <c r="O1113" s="655"/>
      <c r="P1113" s="656"/>
      <c r="Q1113" s="657"/>
      <c r="R1113" s="704"/>
      <c r="S1113" s="3180"/>
    </row>
    <row r="1114" spans="7:19" ht="15" customHeight="1">
      <c r="G1114" s="1047"/>
      <c r="H1114" s="655"/>
      <c r="I1114" s="655"/>
      <c r="J1114" s="655"/>
      <c r="K1114" s="655"/>
      <c r="L1114" s="655"/>
      <c r="M1114" s="655"/>
      <c r="N1114" s="1310"/>
      <c r="O1114" s="655"/>
      <c r="P1114" s="656"/>
      <c r="Q1114" s="657"/>
      <c r="R1114" s="704"/>
      <c r="S1114" s="3180"/>
    </row>
    <row r="1115" spans="7:19" ht="15" customHeight="1">
      <c r="G1115" s="1047"/>
      <c r="H1115" s="655"/>
      <c r="I1115" s="655"/>
      <c r="J1115" s="655"/>
      <c r="K1115" s="655"/>
      <c r="L1115" s="655"/>
      <c r="M1115" s="655"/>
      <c r="N1115" s="1310"/>
      <c r="O1115" s="655"/>
      <c r="P1115" s="656"/>
      <c r="Q1115" s="657"/>
      <c r="R1115" s="704"/>
      <c r="S1115" s="3180"/>
    </row>
    <row r="1116" spans="7:19" ht="15" customHeight="1">
      <c r="G1116" s="1047"/>
      <c r="H1116" s="655"/>
      <c r="I1116" s="655"/>
      <c r="J1116" s="655"/>
      <c r="K1116" s="655"/>
      <c r="L1116" s="655"/>
      <c r="M1116" s="655"/>
      <c r="N1116" s="1310"/>
      <c r="O1116" s="655"/>
      <c r="P1116" s="656"/>
      <c r="Q1116" s="657"/>
      <c r="R1116" s="704"/>
      <c r="S1116" s="3180"/>
    </row>
    <row r="1117" spans="7:19" ht="15" customHeight="1">
      <c r="G1117" s="1047"/>
      <c r="H1117" s="655"/>
      <c r="I1117" s="655"/>
      <c r="J1117" s="655"/>
      <c r="K1117" s="655"/>
      <c r="L1117" s="655"/>
      <c r="M1117" s="655"/>
      <c r="N1117" s="1310"/>
      <c r="O1117" s="655"/>
      <c r="P1117" s="656"/>
      <c r="Q1117" s="657"/>
      <c r="R1117" s="704"/>
      <c r="S1117" s="3180"/>
    </row>
    <row r="1118" spans="7:19" ht="15" customHeight="1">
      <c r="G1118" s="1047"/>
      <c r="H1118" s="655"/>
      <c r="I1118" s="655"/>
      <c r="J1118" s="655"/>
      <c r="K1118" s="655"/>
      <c r="L1118" s="655"/>
      <c r="M1118" s="655"/>
      <c r="N1118" s="1310"/>
      <c r="O1118" s="655"/>
      <c r="P1118" s="656"/>
      <c r="Q1118" s="657"/>
      <c r="R1118" s="704"/>
      <c r="S1118" s="3180"/>
    </row>
    <row r="1119" spans="7:19" ht="15" customHeight="1">
      <c r="G1119" s="1047"/>
      <c r="H1119" s="655"/>
      <c r="I1119" s="655"/>
      <c r="J1119" s="655"/>
      <c r="K1119" s="655"/>
      <c r="L1119" s="655"/>
      <c r="M1119" s="655"/>
      <c r="N1119" s="1310"/>
      <c r="O1119" s="655"/>
      <c r="P1119" s="656"/>
      <c r="Q1119" s="657"/>
      <c r="R1119" s="704"/>
      <c r="S1119" s="3180"/>
    </row>
    <row r="1120" spans="7:19" ht="15" customHeight="1">
      <c r="G1120" s="1047"/>
      <c r="H1120" s="655"/>
      <c r="I1120" s="655"/>
      <c r="J1120" s="655"/>
      <c r="K1120" s="655"/>
      <c r="L1120" s="655"/>
      <c r="M1120" s="655"/>
      <c r="N1120" s="1310"/>
      <c r="O1120" s="655"/>
      <c r="P1120" s="656"/>
      <c r="Q1120" s="657"/>
      <c r="R1120" s="704"/>
      <c r="S1120" s="3180"/>
    </row>
    <row r="1121" spans="7:19" ht="15" customHeight="1">
      <c r="G1121" s="1047"/>
      <c r="H1121" s="655"/>
      <c r="I1121" s="655"/>
      <c r="J1121" s="655"/>
      <c r="K1121" s="655"/>
      <c r="L1121" s="655"/>
      <c r="M1121" s="655"/>
      <c r="N1121" s="1310"/>
      <c r="O1121" s="655"/>
      <c r="P1121" s="656"/>
      <c r="Q1121" s="657"/>
      <c r="R1121" s="704"/>
      <c r="S1121" s="3180"/>
    </row>
    <row r="1122" spans="7:19" ht="15" customHeight="1">
      <c r="G1122" s="1047"/>
      <c r="H1122" s="655"/>
      <c r="I1122" s="655"/>
      <c r="J1122" s="655"/>
      <c r="K1122" s="655"/>
      <c r="L1122" s="655"/>
      <c r="M1122" s="655"/>
      <c r="N1122" s="1310"/>
      <c r="O1122" s="655"/>
      <c r="P1122" s="656"/>
      <c r="Q1122" s="657"/>
      <c r="R1122" s="704"/>
      <c r="S1122" s="3180"/>
    </row>
    <row r="1123" spans="7:19" ht="15" customHeight="1">
      <c r="G1123" s="1047"/>
      <c r="H1123" s="655"/>
      <c r="I1123" s="655"/>
      <c r="J1123" s="655"/>
      <c r="K1123" s="655"/>
      <c r="L1123" s="655"/>
      <c r="M1123" s="655"/>
      <c r="N1123" s="1310"/>
      <c r="O1123" s="655"/>
      <c r="P1123" s="656"/>
      <c r="Q1123" s="657"/>
      <c r="R1123" s="704"/>
      <c r="S1123" s="3180"/>
    </row>
    <row r="1124" spans="7:19" ht="15" customHeight="1">
      <c r="G1124" s="1047"/>
      <c r="H1124" s="655"/>
      <c r="I1124" s="655"/>
      <c r="J1124" s="655"/>
      <c r="K1124" s="655"/>
      <c r="L1124" s="655"/>
      <c r="M1124" s="655"/>
      <c r="N1124" s="1310"/>
      <c r="O1124" s="655"/>
      <c r="P1124" s="656"/>
      <c r="Q1124" s="657"/>
      <c r="R1124" s="704"/>
      <c r="S1124" s="3180"/>
    </row>
    <row r="1125" spans="7:19" ht="15" customHeight="1">
      <c r="G1125" s="1047"/>
      <c r="H1125" s="655"/>
      <c r="I1125" s="655"/>
      <c r="J1125" s="655"/>
      <c r="K1125" s="655"/>
      <c r="L1125" s="655"/>
      <c r="M1125" s="655"/>
      <c r="N1125" s="1310"/>
      <c r="O1125" s="655"/>
      <c r="P1125" s="656"/>
      <c r="Q1125" s="657"/>
      <c r="R1125" s="704"/>
      <c r="S1125" s="3180"/>
    </row>
    <row r="1126" spans="7:19" ht="15" customHeight="1">
      <c r="G1126" s="1047"/>
      <c r="H1126" s="655"/>
      <c r="I1126" s="655"/>
      <c r="J1126" s="655"/>
      <c r="K1126" s="655"/>
      <c r="L1126" s="655"/>
      <c r="M1126" s="655"/>
      <c r="N1126" s="1310"/>
      <c r="O1126" s="655"/>
      <c r="P1126" s="656"/>
      <c r="Q1126" s="657"/>
      <c r="R1126" s="704"/>
      <c r="S1126" s="3180"/>
    </row>
    <row r="1127" spans="7:19" ht="15" customHeight="1">
      <c r="G1127" s="1047"/>
      <c r="H1127" s="655"/>
      <c r="I1127" s="655"/>
      <c r="J1127" s="655"/>
      <c r="K1127" s="655"/>
      <c r="L1127" s="655"/>
      <c r="M1127" s="655"/>
      <c r="N1127" s="1310"/>
      <c r="O1127" s="655"/>
      <c r="P1127" s="656"/>
      <c r="Q1127" s="657"/>
      <c r="R1127" s="704"/>
      <c r="S1127" s="3180"/>
    </row>
    <row r="1128" spans="7:19" ht="15" customHeight="1">
      <c r="G1128" s="1047"/>
      <c r="H1128" s="655"/>
      <c r="I1128" s="655"/>
      <c r="J1128" s="655"/>
      <c r="K1128" s="655"/>
      <c r="L1128" s="655"/>
      <c r="M1128" s="655"/>
      <c r="N1128" s="1310"/>
      <c r="O1128" s="655"/>
      <c r="P1128" s="656"/>
      <c r="Q1128" s="657"/>
      <c r="R1128" s="704"/>
      <c r="S1128" s="3180"/>
    </row>
    <row r="1129" spans="7:19" ht="15" customHeight="1">
      <c r="G1129" s="1047"/>
      <c r="H1129" s="655"/>
      <c r="I1129" s="655"/>
      <c r="J1129" s="655"/>
      <c r="K1129" s="655"/>
      <c r="L1129" s="655"/>
      <c r="M1129" s="655"/>
      <c r="N1129" s="1310"/>
      <c r="O1129" s="655"/>
      <c r="P1129" s="656"/>
      <c r="Q1129" s="657"/>
      <c r="R1129" s="704"/>
      <c r="S1129" s="3180"/>
    </row>
    <row r="1130" spans="7:19" ht="15" customHeight="1">
      <c r="G1130" s="1047"/>
      <c r="H1130" s="655"/>
      <c r="I1130" s="655"/>
      <c r="J1130" s="655"/>
      <c r="K1130" s="655"/>
      <c r="L1130" s="655"/>
      <c r="M1130" s="655"/>
      <c r="N1130" s="1310"/>
      <c r="O1130" s="655"/>
      <c r="P1130" s="656"/>
      <c r="Q1130" s="657"/>
      <c r="R1130" s="704"/>
      <c r="S1130" s="3180"/>
    </row>
    <row r="1131" spans="7:19" ht="15" customHeight="1">
      <c r="G1131" s="1047"/>
      <c r="H1131" s="655"/>
      <c r="I1131" s="655"/>
      <c r="J1131" s="655"/>
      <c r="K1131" s="655"/>
      <c r="L1131" s="655"/>
      <c r="M1131" s="655"/>
      <c r="N1131" s="1310"/>
      <c r="O1131" s="655"/>
      <c r="P1131" s="656"/>
      <c r="Q1131" s="657"/>
      <c r="R1131" s="704"/>
      <c r="S1131" s="3180"/>
    </row>
    <row r="1132" spans="7:19" ht="15" customHeight="1">
      <c r="G1132" s="1047"/>
      <c r="H1132" s="655"/>
      <c r="I1132" s="655"/>
      <c r="J1132" s="655"/>
      <c r="K1132" s="655"/>
      <c r="L1132" s="655"/>
      <c r="M1132" s="655"/>
      <c r="N1132" s="1310"/>
      <c r="O1132" s="655"/>
      <c r="P1132" s="656"/>
      <c r="Q1132" s="657"/>
      <c r="R1132" s="704"/>
      <c r="S1132" s="3180"/>
    </row>
    <row r="1133" spans="7:19" ht="15" customHeight="1">
      <c r="G1133" s="1047"/>
      <c r="H1133" s="655"/>
      <c r="I1133" s="655"/>
      <c r="J1133" s="655"/>
      <c r="K1133" s="655"/>
      <c r="L1133" s="655"/>
      <c r="M1133" s="655"/>
      <c r="N1133" s="1310"/>
      <c r="O1133" s="655"/>
      <c r="P1133" s="656"/>
      <c r="Q1133" s="657"/>
      <c r="R1133" s="704"/>
      <c r="S1133" s="3180"/>
    </row>
    <row r="1134" spans="7:19" ht="15" customHeight="1">
      <c r="G1134" s="1047"/>
      <c r="H1134" s="655"/>
      <c r="I1134" s="655"/>
      <c r="J1134" s="655"/>
      <c r="K1134" s="655"/>
      <c r="L1134" s="655"/>
      <c r="M1134" s="655"/>
      <c r="N1134" s="1310"/>
      <c r="O1134" s="655"/>
      <c r="P1134" s="656"/>
      <c r="Q1134" s="657"/>
      <c r="R1134" s="704"/>
      <c r="S1134" s="3180"/>
    </row>
    <row r="1135" spans="7:19" ht="15" customHeight="1">
      <c r="G1135" s="1047"/>
      <c r="H1135" s="655"/>
      <c r="I1135" s="655"/>
      <c r="J1135" s="655"/>
      <c r="K1135" s="655"/>
      <c r="L1135" s="655"/>
      <c r="M1135" s="655"/>
      <c r="N1135" s="1310"/>
      <c r="O1135" s="655"/>
      <c r="P1135" s="656"/>
      <c r="Q1135" s="657"/>
      <c r="R1135" s="704"/>
      <c r="S1135" s="3180"/>
    </row>
    <row r="1136" spans="7:19" ht="15" customHeight="1">
      <c r="G1136" s="1047"/>
      <c r="H1136" s="655"/>
      <c r="I1136" s="655"/>
      <c r="J1136" s="655"/>
      <c r="K1136" s="655"/>
      <c r="L1136" s="655"/>
      <c r="M1136" s="655"/>
      <c r="N1136" s="1310"/>
      <c r="O1136" s="655"/>
      <c r="P1136" s="656"/>
      <c r="Q1136" s="657"/>
      <c r="R1136" s="704"/>
      <c r="S1136" s="3180"/>
    </row>
    <row r="1137" spans="7:19" ht="15" customHeight="1">
      <c r="G1137" s="1047"/>
      <c r="H1137" s="655"/>
      <c r="I1137" s="655"/>
      <c r="J1137" s="655"/>
      <c r="K1137" s="655"/>
      <c r="L1137" s="655"/>
      <c r="M1137" s="655"/>
      <c r="N1137" s="1310"/>
      <c r="O1137" s="655"/>
      <c r="P1137" s="656"/>
      <c r="Q1137" s="657"/>
      <c r="R1137" s="704"/>
      <c r="S1137" s="3180"/>
    </row>
    <row r="1138" spans="7:19" ht="15" customHeight="1">
      <c r="G1138" s="1047"/>
      <c r="H1138" s="655"/>
      <c r="I1138" s="655"/>
      <c r="J1138" s="655"/>
      <c r="K1138" s="655"/>
      <c r="L1138" s="655"/>
      <c r="M1138" s="655"/>
      <c r="N1138" s="1310"/>
      <c r="O1138" s="655"/>
      <c r="P1138" s="656"/>
      <c r="Q1138" s="657"/>
      <c r="R1138" s="704"/>
      <c r="S1138" s="3180"/>
    </row>
    <row r="1139" spans="7:19" ht="15" customHeight="1">
      <c r="G1139" s="1047"/>
      <c r="H1139" s="655"/>
      <c r="I1139" s="655"/>
      <c r="J1139" s="655"/>
      <c r="K1139" s="655"/>
      <c r="L1139" s="655"/>
      <c r="M1139" s="655"/>
      <c r="N1139" s="1310"/>
      <c r="O1139" s="655"/>
      <c r="P1139" s="656"/>
      <c r="Q1139" s="657"/>
      <c r="R1139" s="704"/>
      <c r="S1139" s="3180"/>
    </row>
    <row r="1140" spans="7:19" ht="15" customHeight="1">
      <c r="G1140" s="1047"/>
      <c r="H1140" s="655"/>
      <c r="I1140" s="655"/>
      <c r="J1140" s="655"/>
      <c r="K1140" s="655"/>
      <c r="L1140" s="655"/>
      <c r="M1140" s="655"/>
      <c r="N1140" s="1310"/>
      <c r="O1140" s="655"/>
      <c r="P1140" s="656"/>
      <c r="Q1140" s="657"/>
      <c r="R1140" s="704"/>
      <c r="S1140" s="3180"/>
    </row>
    <row r="1141" spans="7:19" ht="15" customHeight="1">
      <c r="G1141" s="1047"/>
      <c r="H1141" s="655"/>
      <c r="I1141" s="655"/>
      <c r="J1141" s="655"/>
      <c r="K1141" s="655"/>
      <c r="L1141" s="655"/>
      <c r="M1141" s="655"/>
      <c r="N1141" s="1310"/>
      <c r="O1141" s="655"/>
      <c r="P1141" s="656"/>
      <c r="Q1141" s="657"/>
      <c r="R1141" s="704"/>
      <c r="S1141" s="3180"/>
    </row>
    <row r="1142" spans="7:19" ht="15" customHeight="1">
      <c r="G1142" s="1047"/>
      <c r="H1142" s="655"/>
      <c r="I1142" s="655"/>
      <c r="J1142" s="655"/>
      <c r="K1142" s="655"/>
      <c r="L1142" s="655"/>
      <c r="M1142" s="655"/>
      <c r="N1142" s="1310"/>
      <c r="O1142" s="655"/>
      <c r="P1142" s="656"/>
      <c r="Q1142" s="657"/>
      <c r="R1142" s="704"/>
      <c r="S1142" s="3180"/>
    </row>
    <row r="1143" spans="7:19" ht="15" customHeight="1">
      <c r="G1143" s="1047"/>
      <c r="H1143" s="655"/>
      <c r="I1143" s="655"/>
      <c r="J1143" s="655"/>
      <c r="K1143" s="655"/>
      <c r="L1143" s="655"/>
      <c r="M1143" s="655"/>
      <c r="N1143" s="1310"/>
      <c r="O1143" s="655"/>
      <c r="P1143" s="656"/>
      <c r="Q1143" s="657"/>
      <c r="R1143" s="704"/>
      <c r="S1143" s="3180"/>
    </row>
    <row r="1144" spans="7:19" ht="15" customHeight="1">
      <c r="G1144" s="1047"/>
      <c r="H1144" s="655"/>
      <c r="I1144" s="655"/>
      <c r="J1144" s="655"/>
      <c r="K1144" s="655"/>
      <c r="L1144" s="655"/>
      <c r="M1144" s="655"/>
      <c r="N1144" s="1310"/>
      <c r="O1144" s="655"/>
      <c r="P1144" s="656"/>
      <c r="Q1144" s="657"/>
      <c r="R1144" s="704"/>
      <c r="S1144" s="3180"/>
    </row>
    <row r="1145" spans="7:19" ht="15" customHeight="1">
      <c r="G1145" s="1047"/>
      <c r="H1145" s="655"/>
      <c r="I1145" s="655"/>
      <c r="J1145" s="655"/>
      <c r="K1145" s="655"/>
      <c r="L1145" s="655"/>
      <c r="M1145" s="655"/>
      <c r="N1145" s="1310"/>
      <c r="O1145" s="655"/>
      <c r="P1145" s="656"/>
      <c r="Q1145" s="657"/>
      <c r="R1145" s="704"/>
      <c r="S1145" s="3180"/>
    </row>
    <row r="1146" spans="7:19" ht="15" customHeight="1">
      <c r="G1146" s="1047"/>
      <c r="H1146" s="655"/>
      <c r="I1146" s="655"/>
      <c r="J1146" s="655"/>
      <c r="K1146" s="655"/>
      <c r="L1146" s="655"/>
      <c r="M1146" s="655"/>
      <c r="N1146" s="1310"/>
      <c r="O1146" s="655"/>
      <c r="P1146" s="656"/>
      <c r="Q1146" s="657"/>
      <c r="R1146" s="704"/>
      <c r="S1146" s="3180"/>
    </row>
    <row r="1147" spans="7:19" ht="15" customHeight="1">
      <c r="G1147" s="1047"/>
      <c r="H1147" s="655"/>
      <c r="I1147" s="655"/>
      <c r="J1147" s="655"/>
      <c r="K1147" s="655"/>
      <c r="L1147" s="655"/>
      <c r="M1147" s="655"/>
      <c r="N1147" s="1310"/>
      <c r="O1147" s="655"/>
      <c r="P1147" s="656"/>
      <c r="Q1147" s="657"/>
      <c r="R1147" s="704"/>
      <c r="S1147" s="3180"/>
    </row>
    <row r="1148" spans="7:19" ht="15" customHeight="1">
      <c r="G1148" s="1047"/>
      <c r="H1148" s="655"/>
      <c r="I1148" s="655"/>
      <c r="J1148" s="655"/>
      <c r="K1148" s="655"/>
      <c r="L1148" s="655"/>
      <c r="M1148" s="655"/>
      <c r="N1148" s="1310"/>
      <c r="O1148" s="655"/>
      <c r="P1148" s="656"/>
      <c r="Q1148" s="657"/>
      <c r="R1148" s="704"/>
      <c r="S1148" s="3180"/>
    </row>
    <row r="1149" spans="7:19" ht="15" customHeight="1">
      <c r="G1149" s="1047"/>
      <c r="H1149" s="655"/>
      <c r="I1149" s="655"/>
      <c r="J1149" s="655"/>
      <c r="K1149" s="655"/>
      <c r="L1149" s="655"/>
      <c r="M1149" s="655"/>
      <c r="N1149" s="1310"/>
      <c r="O1149" s="655"/>
      <c r="P1149" s="656"/>
      <c r="Q1149" s="657"/>
      <c r="R1149" s="704"/>
      <c r="S1149" s="3180"/>
    </row>
    <row r="1150" spans="7:19" ht="15" customHeight="1">
      <c r="G1150" s="1047"/>
      <c r="H1150" s="655"/>
      <c r="I1150" s="655"/>
      <c r="J1150" s="655"/>
      <c r="K1150" s="655"/>
      <c r="L1150" s="655"/>
      <c r="M1150" s="655"/>
      <c r="N1150" s="1310"/>
      <c r="O1150" s="655"/>
      <c r="P1150" s="656"/>
      <c r="Q1150" s="657"/>
      <c r="R1150" s="704"/>
      <c r="S1150" s="3180"/>
    </row>
    <row r="1151" spans="7:19" ht="15" customHeight="1">
      <c r="G1151" s="1047"/>
      <c r="H1151" s="655"/>
      <c r="I1151" s="655"/>
      <c r="J1151" s="655"/>
      <c r="K1151" s="655"/>
      <c r="L1151" s="655"/>
      <c r="M1151" s="655"/>
      <c r="N1151" s="1310"/>
      <c r="O1151" s="655"/>
      <c r="P1151" s="656"/>
      <c r="Q1151" s="657"/>
      <c r="R1151" s="704"/>
      <c r="S1151" s="3180"/>
    </row>
    <row r="1152" spans="7:19" ht="15" customHeight="1">
      <c r="G1152" s="1047"/>
      <c r="H1152" s="655"/>
      <c r="I1152" s="655"/>
      <c r="J1152" s="655"/>
      <c r="K1152" s="655"/>
      <c r="L1152" s="655"/>
      <c r="M1152" s="655"/>
      <c r="N1152" s="1310"/>
      <c r="O1152" s="655"/>
      <c r="P1152" s="656"/>
      <c r="Q1152" s="657"/>
      <c r="R1152" s="704"/>
      <c r="S1152" s="3180"/>
    </row>
    <row r="1153" spans="7:19" ht="15" customHeight="1">
      <c r="G1153" s="1047"/>
      <c r="H1153" s="655"/>
      <c r="I1153" s="655"/>
      <c r="J1153" s="655"/>
      <c r="K1153" s="655"/>
      <c r="L1153" s="655"/>
      <c r="M1153" s="655"/>
      <c r="N1153" s="1310"/>
      <c r="O1153" s="655"/>
      <c r="P1153" s="656"/>
      <c r="Q1153" s="657"/>
      <c r="R1153" s="704"/>
      <c r="S1153" s="3180"/>
    </row>
    <row r="1154" spans="7:19" ht="15" customHeight="1">
      <c r="G1154" s="1047"/>
      <c r="H1154" s="655"/>
      <c r="I1154" s="655"/>
      <c r="J1154" s="655"/>
      <c r="K1154" s="655"/>
      <c r="L1154" s="655"/>
      <c r="M1154" s="655"/>
      <c r="N1154" s="1310"/>
      <c r="O1154" s="655"/>
      <c r="P1154" s="656"/>
      <c r="Q1154" s="657"/>
      <c r="R1154" s="704"/>
      <c r="S1154" s="3180"/>
    </row>
    <row r="1155" spans="7:19" ht="15" customHeight="1">
      <c r="G1155" s="1047"/>
      <c r="H1155" s="655"/>
      <c r="I1155" s="655"/>
      <c r="J1155" s="655"/>
      <c r="K1155" s="655"/>
      <c r="L1155" s="655"/>
      <c r="M1155" s="655"/>
      <c r="N1155" s="1310"/>
      <c r="O1155" s="655"/>
      <c r="P1155" s="656"/>
      <c r="Q1155" s="657"/>
      <c r="R1155" s="704"/>
      <c r="S1155" s="3180"/>
    </row>
    <row r="1156" spans="7:19" ht="15" customHeight="1">
      <c r="G1156" s="1047"/>
      <c r="H1156" s="655"/>
      <c r="I1156" s="655"/>
      <c r="J1156" s="655"/>
      <c r="K1156" s="655"/>
      <c r="L1156" s="655"/>
      <c r="M1156" s="655"/>
      <c r="N1156" s="1310"/>
      <c r="O1156" s="655"/>
      <c r="P1156" s="656"/>
      <c r="Q1156" s="657"/>
      <c r="R1156" s="704"/>
      <c r="S1156" s="3180"/>
    </row>
    <row r="1157" spans="7:19" ht="15" customHeight="1">
      <c r="G1157" s="1047"/>
      <c r="H1157" s="655"/>
      <c r="I1157" s="655"/>
      <c r="J1157" s="655"/>
      <c r="K1157" s="655"/>
      <c r="L1157" s="655"/>
      <c r="M1157" s="655"/>
      <c r="N1157" s="1310"/>
      <c r="O1157" s="655"/>
      <c r="P1157" s="656"/>
      <c r="Q1157" s="657"/>
      <c r="R1157" s="704"/>
      <c r="S1157" s="3180"/>
    </row>
    <row r="1158" spans="7:19" ht="15" customHeight="1">
      <c r="G1158" s="1047"/>
      <c r="H1158" s="655"/>
      <c r="I1158" s="655"/>
      <c r="J1158" s="655"/>
      <c r="K1158" s="655"/>
      <c r="L1158" s="655"/>
      <c r="M1158" s="655"/>
      <c r="N1158" s="1310"/>
      <c r="O1158" s="655"/>
      <c r="P1158" s="656"/>
      <c r="Q1158" s="657"/>
      <c r="R1158" s="704"/>
      <c r="S1158" s="3180"/>
    </row>
    <row r="1159" spans="7:19" ht="15" customHeight="1">
      <c r="G1159" s="1047"/>
      <c r="H1159" s="655"/>
      <c r="I1159" s="655"/>
      <c r="J1159" s="655"/>
      <c r="K1159" s="655"/>
      <c r="L1159" s="655"/>
      <c r="M1159" s="655"/>
      <c r="N1159" s="1310"/>
      <c r="O1159" s="655"/>
      <c r="P1159" s="656"/>
      <c r="Q1159" s="657"/>
      <c r="R1159" s="704"/>
      <c r="S1159" s="3180"/>
    </row>
    <row r="1160" spans="7:19" ht="15" customHeight="1">
      <c r="G1160" s="1047"/>
      <c r="H1160" s="655"/>
      <c r="I1160" s="655"/>
      <c r="J1160" s="655"/>
      <c r="K1160" s="655"/>
      <c r="L1160" s="655"/>
      <c r="M1160" s="655"/>
      <c r="N1160" s="1310"/>
      <c r="O1160" s="655"/>
      <c r="P1160" s="656"/>
      <c r="Q1160" s="657"/>
      <c r="R1160" s="704"/>
      <c r="S1160" s="3180"/>
    </row>
    <row r="1161" spans="7:19" ht="15" customHeight="1">
      <c r="G1161" s="1047"/>
      <c r="H1161" s="655"/>
      <c r="I1161" s="655"/>
      <c r="J1161" s="655"/>
      <c r="K1161" s="655"/>
      <c r="L1161" s="655"/>
      <c r="M1161" s="655"/>
      <c r="N1161" s="1310"/>
      <c r="O1161" s="655"/>
      <c r="P1161" s="656"/>
      <c r="Q1161" s="657"/>
      <c r="R1161" s="704"/>
      <c r="S1161" s="3180"/>
    </row>
    <row r="1162" spans="7:19" ht="15" customHeight="1">
      <c r="G1162" s="1047"/>
      <c r="H1162" s="655"/>
      <c r="I1162" s="655"/>
      <c r="J1162" s="655"/>
      <c r="K1162" s="655"/>
      <c r="L1162" s="655"/>
      <c r="M1162" s="655"/>
      <c r="N1162" s="1310"/>
      <c r="O1162" s="655"/>
      <c r="P1162" s="656"/>
      <c r="Q1162" s="657"/>
      <c r="R1162" s="704"/>
      <c r="S1162" s="3180"/>
    </row>
    <row r="1163" spans="7:19" ht="15" customHeight="1">
      <c r="G1163" s="1047"/>
      <c r="H1163" s="655"/>
      <c r="I1163" s="655"/>
      <c r="J1163" s="655"/>
      <c r="K1163" s="655"/>
      <c r="L1163" s="655"/>
      <c r="M1163" s="655"/>
      <c r="N1163" s="1310"/>
      <c r="O1163" s="655"/>
      <c r="P1163" s="656"/>
      <c r="Q1163" s="657"/>
      <c r="R1163" s="704"/>
      <c r="S1163" s="3180"/>
    </row>
    <row r="1164" spans="7:19" ht="15" customHeight="1">
      <c r="G1164" s="1047"/>
      <c r="H1164" s="655"/>
      <c r="I1164" s="655"/>
      <c r="J1164" s="655"/>
      <c r="K1164" s="655"/>
      <c r="L1164" s="655"/>
      <c r="M1164" s="655"/>
      <c r="N1164" s="1310"/>
      <c r="O1164" s="655"/>
      <c r="P1164" s="656"/>
      <c r="Q1164" s="657"/>
      <c r="R1164" s="704"/>
      <c r="S1164" s="3180"/>
    </row>
    <row r="1165" spans="7:19" ht="15" customHeight="1">
      <c r="G1165" s="1047"/>
      <c r="H1165" s="655"/>
      <c r="I1165" s="655"/>
      <c r="J1165" s="655"/>
      <c r="K1165" s="655"/>
      <c r="L1165" s="655"/>
      <c r="M1165" s="655"/>
      <c r="N1165" s="1310"/>
      <c r="O1165" s="655"/>
      <c r="P1165" s="656"/>
      <c r="Q1165" s="657"/>
      <c r="R1165" s="704"/>
      <c r="S1165" s="3180"/>
    </row>
    <row r="1166" spans="7:19" ht="15" customHeight="1">
      <c r="G1166" s="1047"/>
      <c r="H1166" s="655"/>
      <c r="I1166" s="655"/>
      <c r="J1166" s="655"/>
      <c r="K1166" s="655"/>
      <c r="L1166" s="655"/>
      <c r="M1166" s="655"/>
      <c r="N1166" s="1310"/>
      <c r="O1166" s="655"/>
      <c r="P1166" s="656"/>
      <c r="Q1166" s="657"/>
      <c r="R1166" s="704"/>
      <c r="S1166" s="3180"/>
    </row>
    <row r="1167" spans="7:19" ht="15" customHeight="1">
      <c r="G1167" s="1047"/>
      <c r="H1167" s="655"/>
      <c r="I1167" s="655"/>
      <c r="J1167" s="655"/>
      <c r="K1167" s="655"/>
      <c r="L1167" s="655"/>
      <c r="M1167" s="655"/>
      <c r="N1167" s="1310"/>
      <c r="O1167" s="655"/>
      <c r="P1167" s="656"/>
      <c r="Q1167" s="657"/>
      <c r="R1167" s="704"/>
      <c r="S1167" s="3180"/>
    </row>
    <row r="1168" spans="7:19" ht="15" customHeight="1">
      <c r="G1168" s="1047"/>
      <c r="H1168" s="655"/>
      <c r="I1168" s="655"/>
      <c r="J1168" s="655"/>
      <c r="K1168" s="655"/>
      <c r="L1168" s="655"/>
      <c r="M1168" s="655"/>
      <c r="N1168" s="1310"/>
      <c r="O1168" s="655"/>
      <c r="P1168" s="656"/>
      <c r="Q1168" s="657"/>
      <c r="R1168" s="704"/>
      <c r="S1168" s="3180"/>
    </row>
    <row r="1169" spans="7:19" ht="15" customHeight="1">
      <c r="G1169" s="1047"/>
      <c r="H1169" s="655"/>
      <c r="I1169" s="655"/>
      <c r="J1169" s="655"/>
      <c r="K1169" s="655"/>
      <c r="L1169" s="655"/>
      <c r="M1169" s="655"/>
      <c r="N1169" s="1310"/>
      <c r="O1169" s="655"/>
      <c r="P1169" s="656"/>
      <c r="Q1169" s="657"/>
      <c r="R1169" s="704"/>
      <c r="S1169" s="3180"/>
    </row>
    <row r="1170" spans="7:19" ht="15" customHeight="1">
      <c r="G1170" s="1047"/>
      <c r="H1170" s="655"/>
      <c r="I1170" s="655"/>
      <c r="J1170" s="655"/>
      <c r="K1170" s="655"/>
      <c r="L1170" s="655"/>
      <c r="M1170" s="655"/>
      <c r="N1170" s="1310"/>
      <c r="O1170" s="655"/>
      <c r="P1170" s="656"/>
      <c r="Q1170" s="657"/>
      <c r="R1170" s="704"/>
      <c r="S1170" s="3180"/>
    </row>
    <row r="1171" spans="7:19" ht="15" customHeight="1">
      <c r="G1171" s="1047"/>
      <c r="H1171" s="655"/>
      <c r="I1171" s="655"/>
      <c r="J1171" s="655"/>
      <c r="K1171" s="655"/>
      <c r="L1171" s="655"/>
      <c r="M1171" s="655"/>
      <c r="N1171" s="1310"/>
      <c r="O1171" s="655"/>
      <c r="P1171" s="656"/>
      <c r="Q1171" s="657"/>
      <c r="R1171" s="704"/>
      <c r="S1171" s="3180"/>
    </row>
    <row r="1172" spans="7:19" ht="15" customHeight="1">
      <c r="G1172" s="1047"/>
      <c r="H1172" s="655"/>
      <c r="I1172" s="655"/>
      <c r="J1172" s="655"/>
      <c r="K1172" s="655"/>
      <c r="L1172" s="655"/>
      <c r="M1172" s="655"/>
      <c r="N1172" s="1310"/>
      <c r="O1172" s="655"/>
      <c r="P1172" s="656"/>
      <c r="Q1172" s="657"/>
      <c r="R1172" s="704"/>
      <c r="S1172" s="3180"/>
    </row>
    <row r="1173" spans="7:19" ht="15" customHeight="1">
      <c r="G1173" s="1047"/>
      <c r="H1173" s="655"/>
      <c r="I1173" s="655"/>
      <c r="J1173" s="655"/>
      <c r="K1173" s="655"/>
      <c r="L1173" s="655"/>
      <c r="M1173" s="655"/>
      <c r="N1173" s="1310"/>
      <c r="O1173" s="655"/>
      <c r="P1173" s="656"/>
      <c r="Q1173" s="657"/>
      <c r="R1173" s="704"/>
      <c r="S1173" s="3180"/>
    </row>
    <row r="1174" spans="7:19" ht="15" customHeight="1">
      <c r="G1174" s="1047"/>
      <c r="H1174" s="655"/>
      <c r="I1174" s="655"/>
      <c r="J1174" s="655"/>
      <c r="K1174" s="655"/>
      <c r="L1174" s="655"/>
      <c r="M1174" s="655"/>
      <c r="N1174" s="1310"/>
      <c r="O1174" s="655"/>
      <c r="P1174" s="656"/>
      <c r="Q1174" s="657"/>
      <c r="R1174" s="704"/>
      <c r="S1174" s="3180"/>
    </row>
    <row r="1175" spans="7:19" ht="15" customHeight="1">
      <c r="G1175" s="1047"/>
      <c r="H1175" s="655"/>
      <c r="I1175" s="655"/>
      <c r="J1175" s="655"/>
      <c r="K1175" s="655"/>
      <c r="L1175" s="655"/>
      <c r="M1175" s="655"/>
      <c r="N1175" s="1310"/>
      <c r="O1175" s="655"/>
      <c r="P1175" s="656"/>
      <c r="Q1175" s="657"/>
      <c r="R1175" s="704"/>
      <c r="S1175" s="3180"/>
    </row>
    <row r="1176" spans="7:19" ht="15" customHeight="1">
      <c r="G1176" s="1047"/>
      <c r="H1176" s="655"/>
      <c r="I1176" s="655"/>
      <c r="J1176" s="655"/>
      <c r="K1176" s="655"/>
      <c r="L1176" s="655"/>
      <c r="M1176" s="655"/>
      <c r="N1176" s="1310"/>
      <c r="O1176" s="655"/>
      <c r="P1176" s="656"/>
      <c r="Q1176" s="657"/>
      <c r="R1176" s="704"/>
      <c r="S1176" s="3180"/>
    </row>
    <row r="1177" spans="7:19" ht="15" customHeight="1">
      <c r="G1177" s="1047"/>
      <c r="H1177" s="655"/>
      <c r="I1177" s="655"/>
      <c r="J1177" s="655"/>
      <c r="K1177" s="655"/>
      <c r="L1177" s="655"/>
      <c r="M1177" s="655"/>
      <c r="N1177" s="1310"/>
      <c r="O1177" s="655"/>
      <c r="P1177" s="656"/>
      <c r="Q1177" s="657"/>
      <c r="R1177" s="704"/>
      <c r="S1177" s="3180"/>
    </row>
    <row r="1178" spans="7:19" ht="15" customHeight="1">
      <c r="G1178" s="1047"/>
      <c r="H1178" s="655"/>
      <c r="I1178" s="655"/>
      <c r="J1178" s="655"/>
      <c r="K1178" s="655"/>
      <c r="L1178" s="655"/>
      <c r="M1178" s="655"/>
      <c r="N1178" s="1310"/>
      <c r="O1178" s="655"/>
      <c r="P1178" s="656"/>
      <c r="Q1178" s="657"/>
      <c r="R1178" s="704"/>
      <c r="S1178" s="3180"/>
    </row>
    <row r="1179" spans="7:19" ht="15" customHeight="1">
      <c r="G1179" s="1047"/>
      <c r="H1179" s="655"/>
      <c r="I1179" s="655"/>
      <c r="J1179" s="655"/>
      <c r="K1179" s="655"/>
      <c r="L1179" s="655"/>
      <c r="M1179" s="655"/>
      <c r="N1179" s="1310"/>
      <c r="O1179" s="655"/>
      <c r="P1179" s="656"/>
      <c r="Q1179" s="657"/>
      <c r="R1179" s="704"/>
      <c r="S1179" s="3180"/>
    </row>
    <row r="1180" spans="7:19" ht="15" customHeight="1">
      <c r="G1180" s="1047"/>
      <c r="H1180" s="655"/>
      <c r="I1180" s="655"/>
      <c r="J1180" s="655"/>
      <c r="K1180" s="655"/>
      <c r="L1180" s="655"/>
      <c r="M1180" s="655"/>
      <c r="N1180" s="1310"/>
      <c r="O1180" s="655"/>
      <c r="P1180" s="656"/>
      <c r="Q1180" s="657"/>
      <c r="R1180" s="704"/>
      <c r="S1180" s="3180"/>
    </row>
    <row r="1181" spans="7:19" ht="15" customHeight="1">
      <c r="G1181" s="1047"/>
      <c r="H1181" s="655"/>
      <c r="I1181" s="655"/>
      <c r="J1181" s="655"/>
      <c r="K1181" s="655"/>
      <c r="L1181" s="655"/>
      <c r="M1181" s="655"/>
      <c r="N1181" s="1310"/>
      <c r="O1181" s="655"/>
      <c r="P1181" s="656"/>
      <c r="Q1181" s="657"/>
      <c r="R1181" s="704"/>
      <c r="S1181" s="3180"/>
    </row>
    <row r="1182" spans="7:19" ht="15" customHeight="1">
      <c r="G1182" s="1047"/>
      <c r="H1182" s="655"/>
      <c r="I1182" s="655"/>
      <c r="J1182" s="655"/>
      <c r="K1182" s="655"/>
      <c r="L1182" s="655"/>
      <c r="M1182" s="655"/>
      <c r="N1182" s="1310"/>
      <c r="O1182" s="655"/>
      <c r="P1182" s="656"/>
      <c r="Q1182" s="657"/>
      <c r="R1182" s="704"/>
      <c r="S1182" s="3180"/>
    </row>
    <row r="1183" spans="7:19" ht="15" customHeight="1">
      <c r="G1183" s="1047"/>
      <c r="H1183" s="655"/>
      <c r="I1183" s="655"/>
      <c r="J1183" s="655"/>
      <c r="K1183" s="655"/>
      <c r="L1183" s="655"/>
      <c r="M1183" s="655"/>
      <c r="N1183" s="1310"/>
      <c r="O1183" s="655"/>
      <c r="P1183" s="656"/>
      <c r="Q1183" s="657"/>
      <c r="R1183" s="704"/>
      <c r="S1183" s="3180"/>
    </row>
    <row r="1184" spans="7:19" ht="15" customHeight="1">
      <c r="G1184" s="1047"/>
      <c r="H1184" s="655"/>
      <c r="I1184" s="655"/>
      <c r="J1184" s="655"/>
      <c r="K1184" s="655"/>
      <c r="L1184" s="655"/>
      <c r="M1184" s="655"/>
      <c r="N1184" s="1310"/>
      <c r="O1184" s="655"/>
      <c r="P1184" s="656"/>
      <c r="Q1184" s="657"/>
      <c r="R1184" s="704"/>
      <c r="S1184" s="3180"/>
    </row>
    <row r="1185" spans="7:19" ht="15" customHeight="1">
      <c r="G1185" s="1047"/>
      <c r="H1185" s="655"/>
      <c r="I1185" s="655"/>
      <c r="J1185" s="655"/>
      <c r="K1185" s="655"/>
      <c r="L1185" s="655"/>
      <c r="M1185" s="655"/>
      <c r="N1185" s="1310"/>
      <c r="O1185" s="655"/>
      <c r="P1185" s="656"/>
      <c r="Q1185" s="657"/>
      <c r="R1185" s="704"/>
      <c r="S1185" s="3180"/>
    </row>
    <row r="1186" spans="7:19" ht="15" customHeight="1">
      <c r="G1186" s="1047"/>
      <c r="H1186" s="655"/>
      <c r="I1186" s="655"/>
      <c r="J1186" s="655"/>
      <c r="K1186" s="655"/>
      <c r="L1186" s="655"/>
      <c r="M1186" s="655"/>
      <c r="N1186" s="1310"/>
      <c r="O1186" s="655"/>
      <c r="P1186" s="656"/>
      <c r="Q1186" s="657"/>
      <c r="R1186" s="704"/>
      <c r="S1186" s="3180"/>
    </row>
    <row r="1187" spans="7:19" ht="15" customHeight="1">
      <c r="G1187" s="1047"/>
      <c r="H1187" s="655"/>
      <c r="I1187" s="655"/>
      <c r="J1187" s="655"/>
      <c r="K1187" s="655"/>
      <c r="L1187" s="655"/>
      <c r="M1187" s="655"/>
      <c r="N1187" s="1310"/>
      <c r="O1187" s="655"/>
      <c r="P1187" s="656"/>
      <c r="Q1187" s="657"/>
      <c r="R1187" s="704"/>
      <c r="S1187" s="3180"/>
    </row>
    <row r="1188" spans="7:19" ht="15" customHeight="1">
      <c r="G1188" s="1047"/>
      <c r="H1188" s="655"/>
      <c r="I1188" s="655"/>
      <c r="J1188" s="655"/>
      <c r="K1188" s="655"/>
      <c r="L1188" s="655"/>
      <c r="M1188" s="655"/>
      <c r="N1188" s="1310"/>
      <c r="O1188" s="655"/>
      <c r="P1188" s="656"/>
      <c r="Q1188" s="657"/>
      <c r="R1188" s="704"/>
      <c r="S1188" s="3180"/>
    </row>
    <row r="1189" spans="7:19" ht="15" customHeight="1">
      <c r="G1189" s="1047"/>
      <c r="H1189" s="655"/>
      <c r="I1189" s="655"/>
      <c r="J1189" s="655"/>
      <c r="K1189" s="655"/>
      <c r="L1189" s="655"/>
      <c r="M1189" s="655"/>
      <c r="N1189" s="1310"/>
      <c r="O1189" s="655"/>
      <c r="P1189" s="656"/>
      <c r="Q1189" s="657"/>
      <c r="R1189" s="704"/>
      <c r="S1189" s="3180"/>
    </row>
    <row r="1190" spans="7:19" ht="15" customHeight="1">
      <c r="G1190" s="1047"/>
      <c r="H1190" s="655"/>
      <c r="I1190" s="655"/>
      <c r="J1190" s="655"/>
      <c r="K1190" s="655"/>
      <c r="L1190" s="655"/>
      <c r="M1190" s="655"/>
      <c r="N1190" s="1310"/>
      <c r="O1190" s="655"/>
      <c r="P1190" s="656"/>
      <c r="Q1190" s="657"/>
      <c r="R1190" s="704"/>
      <c r="S1190" s="3180"/>
    </row>
    <row r="1191" spans="7:19" ht="15" customHeight="1">
      <c r="G1191" s="1047"/>
      <c r="H1191" s="655"/>
      <c r="I1191" s="655"/>
      <c r="J1191" s="655"/>
      <c r="K1191" s="655"/>
      <c r="L1191" s="655"/>
      <c r="M1191" s="655"/>
      <c r="N1191" s="1310"/>
      <c r="O1191" s="655"/>
      <c r="P1191" s="656"/>
      <c r="Q1191" s="657"/>
      <c r="R1191" s="704"/>
      <c r="S1191" s="3180"/>
    </row>
    <row r="1192" spans="7:19" ht="15" customHeight="1">
      <c r="G1192" s="1047"/>
      <c r="H1192" s="655"/>
      <c r="I1192" s="655"/>
      <c r="J1192" s="655"/>
      <c r="K1192" s="655"/>
      <c r="L1192" s="655"/>
      <c r="M1192" s="655"/>
      <c r="N1192" s="1310"/>
      <c r="O1192" s="655"/>
      <c r="P1192" s="656"/>
      <c r="Q1192" s="657"/>
      <c r="R1192" s="704"/>
      <c r="S1192" s="3180"/>
    </row>
    <row r="1193" spans="7:19" ht="15" customHeight="1">
      <c r="G1193" s="1047"/>
      <c r="H1193" s="655"/>
      <c r="I1193" s="655"/>
      <c r="J1193" s="655"/>
      <c r="K1193" s="655"/>
      <c r="L1193" s="655"/>
      <c r="M1193" s="655"/>
      <c r="N1193" s="1310"/>
      <c r="O1193" s="655"/>
      <c r="P1193" s="656"/>
      <c r="Q1193" s="657"/>
      <c r="R1193" s="704"/>
      <c r="S1193" s="3180"/>
    </row>
    <row r="1194" spans="7:19" ht="15" customHeight="1">
      <c r="G1194" s="1047"/>
      <c r="H1194" s="655"/>
      <c r="I1194" s="655"/>
      <c r="J1194" s="655"/>
      <c r="K1194" s="655"/>
      <c r="L1194" s="655"/>
      <c r="M1194" s="655"/>
      <c r="N1194" s="1310"/>
      <c r="O1194" s="655"/>
      <c r="P1194" s="656"/>
      <c r="Q1194" s="657"/>
      <c r="R1194" s="704"/>
      <c r="S1194" s="3180"/>
    </row>
    <row r="1195" spans="7:19" ht="15" customHeight="1">
      <c r="G1195" s="1047"/>
      <c r="H1195" s="655"/>
      <c r="I1195" s="655"/>
      <c r="J1195" s="655"/>
      <c r="K1195" s="655"/>
      <c r="L1195" s="655"/>
      <c r="M1195" s="655"/>
      <c r="N1195" s="1310"/>
      <c r="O1195" s="655"/>
      <c r="P1195" s="656"/>
      <c r="Q1195" s="657"/>
      <c r="R1195" s="704"/>
      <c r="S1195" s="3180"/>
    </row>
    <row r="1196" spans="7:19" ht="15" customHeight="1">
      <c r="G1196" s="1047"/>
      <c r="H1196" s="655"/>
      <c r="I1196" s="655"/>
      <c r="J1196" s="655"/>
      <c r="K1196" s="655"/>
      <c r="L1196" s="655"/>
      <c r="M1196" s="655"/>
      <c r="N1196" s="1310"/>
      <c r="O1196" s="655"/>
      <c r="P1196" s="656"/>
      <c r="Q1196" s="657"/>
      <c r="R1196" s="704"/>
      <c r="S1196" s="3180"/>
    </row>
    <row r="1197" spans="7:19" ht="15" customHeight="1">
      <c r="G1197" s="1047"/>
      <c r="H1197" s="655"/>
      <c r="I1197" s="655"/>
      <c r="J1197" s="655"/>
      <c r="K1197" s="655"/>
      <c r="L1197" s="655"/>
      <c r="M1197" s="655"/>
      <c r="N1197" s="1310"/>
      <c r="O1197" s="655"/>
      <c r="P1197" s="656"/>
      <c r="Q1197" s="657"/>
      <c r="R1197" s="704"/>
      <c r="S1197" s="3180"/>
    </row>
    <row r="1198" spans="7:19" ht="15" customHeight="1">
      <c r="G1198" s="1047"/>
      <c r="H1198" s="655"/>
      <c r="I1198" s="655"/>
      <c r="J1198" s="655"/>
      <c r="K1198" s="655"/>
      <c r="L1198" s="655"/>
      <c r="M1198" s="655"/>
      <c r="N1198" s="1310"/>
      <c r="O1198" s="655"/>
      <c r="P1198" s="656"/>
      <c r="Q1198" s="657"/>
      <c r="R1198" s="704"/>
      <c r="S1198" s="3180"/>
    </row>
    <row r="1199" spans="7:19" ht="15" customHeight="1">
      <c r="G1199" s="1047"/>
      <c r="H1199" s="655"/>
      <c r="I1199" s="655"/>
      <c r="J1199" s="655"/>
      <c r="K1199" s="655"/>
      <c r="L1199" s="655"/>
      <c r="M1199" s="655"/>
      <c r="N1199" s="1310"/>
      <c r="O1199" s="655"/>
      <c r="P1199" s="656"/>
      <c r="Q1199" s="657"/>
      <c r="R1199" s="704"/>
      <c r="S1199" s="3180"/>
    </row>
    <row r="1200" spans="7:19" ht="15" customHeight="1">
      <c r="G1200" s="1047"/>
      <c r="H1200" s="655"/>
      <c r="I1200" s="655"/>
      <c r="J1200" s="655"/>
      <c r="K1200" s="655"/>
      <c r="L1200" s="655"/>
      <c r="M1200" s="655"/>
      <c r="N1200" s="1310"/>
      <c r="O1200" s="655"/>
      <c r="P1200" s="656"/>
      <c r="Q1200" s="657"/>
      <c r="R1200" s="704"/>
      <c r="S1200" s="3180"/>
    </row>
    <row r="1201" spans="7:19" ht="15" customHeight="1">
      <c r="G1201" s="1047"/>
      <c r="H1201" s="655"/>
      <c r="I1201" s="655"/>
      <c r="J1201" s="655"/>
      <c r="K1201" s="655"/>
      <c r="L1201" s="655"/>
      <c r="M1201" s="655"/>
      <c r="N1201" s="1310"/>
      <c r="O1201" s="655"/>
      <c r="P1201" s="656"/>
      <c r="Q1201" s="657"/>
      <c r="R1201" s="704"/>
      <c r="S1201" s="3180"/>
    </row>
    <row r="1202" spans="7:19" ht="15" customHeight="1">
      <c r="G1202" s="1047"/>
      <c r="H1202" s="655"/>
      <c r="I1202" s="655"/>
      <c r="J1202" s="655"/>
      <c r="K1202" s="655"/>
      <c r="L1202" s="655"/>
      <c r="M1202" s="655"/>
      <c r="N1202" s="1310"/>
      <c r="O1202" s="655"/>
      <c r="P1202" s="656"/>
      <c r="Q1202" s="657"/>
      <c r="R1202" s="704"/>
      <c r="S1202" s="3180"/>
    </row>
    <row r="1203" spans="7:19" ht="15" customHeight="1">
      <c r="G1203" s="1047"/>
      <c r="H1203" s="655"/>
      <c r="I1203" s="655"/>
      <c r="J1203" s="655"/>
      <c r="K1203" s="655"/>
      <c r="L1203" s="655"/>
      <c r="M1203" s="655"/>
      <c r="N1203" s="1310"/>
      <c r="O1203" s="655"/>
      <c r="P1203" s="656"/>
      <c r="Q1203" s="657"/>
      <c r="R1203" s="704"/>
      <c r="S1203" s="3180"/>
    </row>
    <row r="1204" spans="7:19" ht="15" customHeight="1">
      <c r="G1204" s="1047"/>
      <c r="H1204" s="655"/>
      <c r="I1204" s="655"/>
      <c r="J1204" s="655"/>
      <c r="K1204" s="655"/>
      <c r="L1204" s="655"/>
      <c r="M1204" s="655"/>
      <c r="N1204" s="1310"/>
      <c r="O1204" s="655"/>
      <c r="P1204" s="656"/>
      <c r="Q1204" s="657"/>
      <c r="R1204" s="704"/>
      <c r="S1204" s="3180"/>
    </row>
    <row r="1205" spans="7:19" ht="15" customHeight="1">
      <c r="G1205" s="1047"/>
      <c r="H1205" s="655"/>
      <c r="I1205" s="655"/>
      <c r="J1205" s="655"/>
      <c r="K1205" s="655"/>
      <c r="L1205" s="655"/>
      <c r="M1205" s="655"/>
      <c r="N1205" s="1310"/>
      <c r="O1205" s="655"/>
      <c r="P1205" s="656"/>
      <c r="Q1205" s="657"/>
      <c r="R1205" s="704"/>
      <c r="S1205" s="3180"/>
    </row>
    <row r="1206" spans="7:19" ht="15" customHeight="1">
      <c r="G1206" s="1047"/>
      <c r="H1206" s="655"/>
      <c r="I1206" s="655"/>
      <c r="J1206" s="655"/>
      <c r="K1206" s="655"/>
      <c r="L1206" s="655"/>
      <c r="M1206" s="655"/>
      <c r="N1206" s="1310"/>
      <c r="O1206" s="655"/>
      <c r="P1206" s="656"/>
      <c r="Q1206" s="657"/>
      <c r="R1206" s="704"/>
      <c r="S1206" s="3180"/>
    </row>
    <row r="1207" spans="7:19" ht="15" customHeight="1">
      <c r="G1207" s="1047"/>
      <c r="H1207" s="655"/>
      <c r="I1207" s="655"/>
      <c r="J1207" s="655"/>
      <c r="K1207" s="655"/>
      <c r="L1207" s="655"/>
      <c r="M1207" s="655"/>
      <c r="N1207" s="1310"/>
      <c r="O1207" s="655"/>
      <c r="P1207" s="656"/>
      <c r="Q1207" s="657"/>
      <c r="R1207" s="704"/>
      <c r="S1207" s="3180"/>
    </row>
    <row r="1208" spans="7:19" ht="15" customHeight="1">
      <c r="G1208" s="1047"/>
      <c r="H1208" s="655"/>
      <c r="I1208" s="655"/>
      <c r="J1208" s="655"/>
      <c r="K1208" s="655"/>
      <c r="L1208" s="655"/>
      <c r="M1208" s="655"/>
      <c r="N1208" s="1310"/>
      <c r="O1208" s="655"/>
      <c r="P1208" s="656"/>
      <c r="Q1208" s="657"/>
      <c r="R1208" s="704"/>
      <c r="S1208" s="3180"/>
    </row>
    <row r="1209" spans="7:19" ht="15" customHeight="1">
      <c r="G1209" s="1047"/>
      <c r="H1209" s="655"/>
      <c r="I1209" s="655"/>
      <c r="J1209" s="655"/>
      <c r="K1209" s="655"/>
      <c r="L1209" s="655"/>
      <c r="M1209" s="655"/>
      <c r="N1209" s="1310"/>
      <c r="O1209" s="655"/>
      <c r="P1209" s="656"/>
      <c r="Q1209" s="657"/>
      <c r="R1209" s="704"/>
      <c r="S1209" s="3180"/>
    </row>
    <row r="1210" spans="7:19" ht="15" customHeight="1">
      <c r="G1210" s="1047"/>
      <c r="H1210" s="655"/>
      <c r="I1210" s="655"/>
      <c r="J1210" s="655"/>
      <c r="K1210" s="655"/>
      <c r="L1210" s="655"/>
      <c r="M1210" s="655"/>
      <c r="N1210" s="1310"/>
      <c r="O1210" s="655"/>
      <c r="P1210" s="656"/>
      <c r="Q1210" s="657"/>
      <c r="R1210" s="704"/>
      <c r="S1210" s="3180"/>
    </row>
    <row r="1211" spans="7:19" ht="15" customHeight="1">
      <c r="G1211" s="1047"/>
      <c r="H1211" s="655"/>
      <c r="I1211" s="655"/>
      <c r="J1211" s="655"/>
      <c r="K1211" s="655"/>
      <c r="L1211" s="655"/>
      <c r="M1211" s="655"/>
      <c r="N1211" s="1310"/>
      <c r="O1211" s="655"/>
      <c r="P1211" s="656"/>
      <c r="Q1211" s="657"/>
      <c r="R1211" s="704"/>
      <c r="S1211" s="3180"/>
    </row>
    <row r="1212" spans="7:19" ht="15" customHeight="1">
      <c r="G1212" s="1047"/>
      <c r="H1212" s="655"/>
      <c r="I1212" s="655"/>
      <c r="J1212" s="655"/>
      <c r="K1212" s="655"/>
      <c r="L1212" s="655"/>
      <c r="M1212" s="655"/>
      <c r="N1212" s="1310"/>
      <c r="O1212" s="655"/>
      <c r="P1212" s="656"/>
      <c r="Q1212" s="657"/>
      <c r="R1212" s="704"/>
      <c r="S1212" s="3180"/>
    </row>
    <row r="1213" spans="7:19" ht="15" customHeight="1">
      <c r="G1213" s="1047"/>
      <c r="H1213" s="655"/>
      <c r="I1213" s="655"/>
      <c r="J1213" s="655"/>
      <c r="K1213" s="655"/>
      <c r="L1213" s="655"/>
      <c r="M1213" s="655"/>
      <c r="N1213" s="1310"/>
      <c r="O1213" s="655"/>
      <c r="P1213" s="656"/>
      <c r="Q1213" s="657"/>
      <c r="R1213" s="704"/>
      <c r="S1213" s="3180"/>
    </row>
    <row r="1214" spans="7:19" ht="15" customHeight="1">
      <c r="G1214" s="1047"/>
      <c r="H1214" s="655"/>
      <c r="I1214" s="655"/>
      <c r="J1214" s="655"/>
      <c r="K1214" s="655"/>
      <c r="L1214" s="655"/>
      <c r="M1214" s="655"/>
      <c r="N1214" s="1310"/>
      <c r="O1214" s="655"/>
      <c r="P1214" s="656"/>
      <c r="Q1214" s="657"/>
      <c r="R1214" s="704"/>
      <c r="S1214" s="3180"/>
    </row>
    <row r="1215" spans="7:19" ht="15" customHeight="1">
      <c r="G1215" s="1047"/>
      <c r="H1215" s="655"/>
      <c r="I1215" s="655"/>
      <c r="J1215" s="655"/>
      <c r="K1215" s="655"/>
      <c r="L1215" s="655"/>
      <c r="M1215" s="655"/>
      <c r="N1215" s="1310"/>
      <c r="O1215" s="655"/>
      <c r="P1215" s="656"/>
      <c r="Q1215" s="657"/>
      <c r="R1215" s="704"/>
      <c r="S1215" s="3180"/>
    </row>
    <row r="1216" spans="7:19" ht="15" customHeight="1">
      <c r="G1216" s="1047"/>
      <c r="H1216" s="655"/>
      <c r="I1216" s="655"/>
      <c r="J1216" s="655"/>
      <c r="K1216" s="655"/>
      <c r="L1216" s="655"/>
      <c r="M1216" s="655"/>
      <c r="N1216" s="1310"/>
      <c r="O1216" s="655"/>
      <c r="P1216" s="656"/>
      <c r="Q1216" s="657"/>
      <c r="R1216" s="704"/>
      <c r="S1216" s="3180"/>
    </row>
    <row r="1217" spans="7:19" ht="15" customHeight="1">
      <c r="G1217" s="1047"/>
      <c r="H1217" s="655"/>
      <c r="I1217" s="655"/>
      <c r="J1217" s="655"/>
      <c r="K1217" s="655"/>
      <c r="L1217" s="655"/>
      <c r="M1217" s="655"/>
      <c r="N1217" s="1310"/>
      <c r="O1217" s="655"/>
      <c r="P1217" s="656"/>
      <c r="Q1217" s="657"/>
      <c r="R1217" s="704"/>
      <c r="S1217" s="3180"/>
    </row>
    <row r="1218" spans="7:19" ht="15" customHeight="1">
      <c r="G1218" s="1047"/>
      <c r="H1218" s="655"/>
      <c r="I1218" s="655"/>
      <c r="J1218" s="655"/>
      <c r="K1218" s="655"/>
      <c r="L1218" s="655"/>
      <c r="M1218" s="655"/>
      <c r="N1218" s="1310"/>
      <c r="O1218" s="655"/>
      <c r="P1218" s="656"/>
      <c r="Q1218" s="657"/>
      <c r="R1218" s="704"/>
      <c r="S1218" s="3180"/>
    </row>
    <row r="1219" spans="7:19" ht="15" customHeight="1">
      <c r="G1219" s="1047"/>
      <c r="H1219" s="655"/>
      <c r="I1219" s="655"/>
      <c r="J1219" s="655"/>
      <c r="K1219" s="655"/>
      <c r="L1219" s="655"/>
      <c r="M1219" s="655"/>
      <c r="N1219" s="1310"/>
      <c r="O1219" s="655"/>
      <c r="P1219" s="656"/>
      <c r="Q1219" s="657"/>
      <c r="R1219" s="704"/>
      <c r="S1219" s="3180"/>
    </row>
    <row r="1220" spans="7:19" ht="15" customHeight="1">
      <c r="G1220" s="1047"/>
      <c r="H1220" s="655"/>
      <c r="I1220" s="655"/>
      <c r="J1220" s="655"/>
      <c r="K1220" s="655"/>
      <c r="L1220" s="655"/>
      <c r="M1220" s="655"/>
      <c r="N1220" s="1310"/>
      <c r="O1220" s="655"/>
      <c r="P1220" s="656"/>
      <c r="Q1220" s="657"/>
      <c r="R1220" s="704"/>
      <c r="S1220" s="3180"/>
    </row>
    <row r="1221" spans="7:19" ht="15" customHeight="1">
      <c r="G1221" s="1047"/>
      <c r="H1221" s="655"/>
      <c r="I1221" s="655"/>
      <c r="J1221" s="655"/>
      <c r="K1221" s="655"/>
      <c r="L1221" s="655"/>
      <c r="M1221" s="655"/>
      <c r="N1221" s="1310"/>
      <c r="O1221" s="655"/>
      <c r="P1221" s="656"/>
      <c r="Q1221" s="657"/>
      <c r="R1221" s="704"/>
      <c r="S1221" s="3180"/>
    </row>
    <row r="1222" spans="7:19" ht="15" customHeight="1">
      <c r="G1222" s="1047"/>
      <c r="H1222" s="655"/>
      <c r="I1222" s="655"/>
      <c r="J1222" s="655"/>
      <c r="K1222" s="655"/>
      <c r="L1222" s="655"/>
      <c r="M1222" s="655"/>
      <c r="N1222" s="1310"/>
      <c r="O1222" s="655"/>
      <c r="P1222" s="656"/>
      <c r="Q1222" s="657"/>
      <c r="R1222" s="704"/>
      <c r="S1222" s="3180"/>
    </row>
    <row r="1223" spans="7:19" ht="15" customHeight="1">
      <c r="G1223" s="1047"/>
      <c r="H1223" s="655"/>
      <c r="I1223" s="655"/>
      <c r="J1223" s="655"/>
      <c r="K1223" s="655"/>
      <c r="L1223" s="655"/>
      <c r="M1223" s="655"/>
      <c r="N1223" s="1310"/>
      <c r="O1223" s="655"/>
      <c r="P1223" s="656"/>
      <c r="Q1223" s="657"/>
      <c r="R1223" s="704"/>
      <c r="S1223" s="3180"/>
    </row>
    <row r="1224" spans="7:19" ht="15" customHeight="1">
      <c r="G1224" s="1047"/>
      <c r="H1224" s="655"/>
      <c r="I1224" s="655"/>
      <c r="J1224" s="655"/>
      <c r="K1224" s="655"/>
      <c r="L1224" s="655"/>
      <c r="M1224" s="655"/>
      <c r="N1224" s="1310"/>
      <c r="O1224" s="655"/>
      <c r="P1224" s="656"/>
      <c r="Q1224" s="657"/>
      <c r="R1224" s="704"/>
      <c r="S1224" s="3180"/>
    </row>
    <row r="1225" spans="7:19" ht="15" customHeight="1">
      <c r="G1225" s="1047"/>
      <c r="H1225" s="655"/>
      <c r="I1225" s="655"/>
      <c r="J1225" s="655"/>
      <c r="K1225" s="655"/>
      <c r="L1225" s="655"/>
      <c r="M1225" s="655"/>
      <c r="N1225" s="1310"/>
      <c r="O1225" s="655"/>
      <c r="P1225" s="656"/>
      <c r="Q1225" s="657"/>
      <c r="R1225" s="704"/>
      <c r="S1225" s="3180"/>
    </row>
    <row r="1226" spans="7:19" ht="15" customHeight="1">
      <c r="G1226" s="1047"/>
      <c r="H1226" s="655"/>
      <c r="I1226" s="655"/>
      <c r="J1226" s="655"/>
      <c r="K1226" s="655"/>
      <c r="L1226" s="655"/>
      <c r="M1226" s="655"/>
      <c r="N1226" s="1310"/>
      <c r="O1226" s="655"/>
      <c r="P1226" s="656"/>
      <c r="Q1226" s="657"/>
      <c r="R1226" s="704"/>
      <c r="S1226" s="3180"/>
    </row>
    <row r="1227" spans="7:19" ht="15" customHeight="1">
      <c r="G1227" s="1047"/>
      <c r="H1227" s="655"/>
      <c r="I1227" s="655"/>
      <c r="J1227" s="655"/>
      <c r="K1227" s="655"/>
      <c r="L1227" s="655"/>
      <c r="M1227" s="655"/>
      <c r="N1227" s="1310"/>
      <c r="O1227" s="655"/>
      <c r="P1227" s="656"/>
      <c r="Q1227" s="657"/>
      <c r="R1227" s="704"/>
      <c r="S1227" s="3180"/>
    </row>
    <row r="1228" spans="7:19" ht="15" customHeight="1">
      <c r="G1228" s="1047"/>
      <c r="H1228" s="655"/>
      <c r="I1228" s="655"/>
      <c r="J1228" s="655"/>
      <c r="K1228" s="655"/>
      <c r="L1228" s="655"/>
      <c r="M1228" s="655"/>
      <c r="N1228" s="1310"/>
      <c r="O1228" s="655"/>
      <c r="P1228" s="656"/>
      <c r="Q1228" s="657"/>
      <c r="R1228" s="704"/>
      <c r="S1228" s="3180"/>
    </row>
    <row r="1229" spans="7:19" ht="15" customHeight="1">
      <c r="G1229" s="1047"/>
      <c r="H1229" s="655"/>
      <c r="I1229" s="655"/>
      <c r="J1229" s="655"/>
      <c r="K1229" s="655"/>
      <c r="L1229" s="655"/>
      <c r="M1229" s="655"/>
      <c r="N1229" s="1310"/>
      <c r="O1229" s="655"/>
      <c r="P1229" s="656"/>
      <c r="Q1229" s="657"/>
      <c r="R1229" s="704"/>
      <c r="S1229" s="3180"/>
    </row>
    <row r="1230" spans="7:19" ht="15" customHeight="1">
      <c r="G1230" s="1047"/>
      <c r="H1230" s="655"/>
      <c r="I1230" s="655"/>
      <c r="J1230" s="655"/>
      <c r="K1230" s="655"/>
      <c r="L1230" s="655"/>
      <c r="M1230" s="655"/>
      <c r="N1230" s="1310"/>
      <c r="O1230" s="655"/>
      <c r="P1230" s="656"/>
      <c r="Q1230" s="657"/>
      <c r="R1230" s="704"/>
      <c r="S1230" s="3180"/>
    </row>
    <row r="1231" spans="7:19" ht="15" customHeight="1">
      <c r="G1231" s="1047"/>
      <c r="H1231" s="655"/>
      <c r="I1231" s="655"/>
      <c r="J1231" s="655"/>
      <c r="K1231" s="655"/>
      <c r="L1231" s="655"/>
      <c r="M1231" s="655"/>
      <c r="N1231" s="1310"/>
      <c r="O1231" s="655"/>
      <c r="P1231" s="656"/>
      <c r="Q1231" s="657"/>
      <c r="R1231" s="704"/>
      <c r="S1231" s="3180"/>
    </row>
    <row r="1232" spans="7:19" ht="15" customHeight="1">
      <c r="G1232" s="1047"/>
      <c r="H1232" s="655"/>
      <c r="I1232" s="655"/>
      <c r="J1232" s="655"/>
      <c r="K1232" s="655"/>
      <c r="L1232" s="655"/>
      <c r="M1232" s="655"/>
      <c r="N1232" s="1310"/>
      <c r="O1232" s="655"/>
      <c r="P1232" s="656"/>
      <c r="Q1232" s="657"/>
      <c r="R1232" s="704"/>
      <c r="S1232" s="3180"/>
    </row>
    <row r="1233" spans="7:19" ht="15" customHeight="1">
      <c r="G1233" s="1047"/>
      <c r="H1233" s="655"/>
      <c r="I1233" s="655"/>
      <c r="J1233" s="655"/>
      <c r="K1233" s="655"/>
      <c r="L1233" s="655"/>
      <c r="M1233" s="655"/>
      <c r="N1233" s="1310"/>
      <c r="O1233" s="655"/>
      <c r="P1233" s="656"/>
      <c r="Q1233" s="657"/>
      <c r="R1233" s="704"/>
      <c r="S1233" s="3180"/>
    </row>
    <row r="1234" spans="7:19" ht="15" customHeight="1">
      <c r="G1234" s="1047"/>
      <c r="H1234" s="655"/>
      <c r="I1234" s="655"/>
      <c r="J1234" s="655"/>
      <c r="K1234" s="655"/>
      <c r="L1234" s="655"/>
      <c r="M1234" s="655"/>
      <c r="N1234" s="1310"/>
      <c r="O1234" s="655"/>
      <c r="P1234" s="656"/>
      <c r="Q1234" s="657"/>
      <c r="R1234" s="704"/>
      <c r="S1234" s="3180"/>
    </row>
    <row r="1235" spans="7:19" ht="15" customHeight="1">
      <c r="G1235" s="1047"/>
      <c r="H1235" s="655"/>
      <c r="I1235" s="655"/>
      <c r="J1235" s="655"/>
      <c r="K1235" s="655"/>
      <c r="L1235" s="655"/>
      <c r="M1235" s="655"/>
      <c r="N1235" s="1310"/>
      <c r="O1235" s="655"/>
      <c r="P1235" s="656"/>
      <c r="Q1235" s="657"/>
      <c r="R1235" s="704"/>
      <c r="S1235" s="3180"/>
    </row>
    <row r="1236" spans="7:19" ht="15" customHeight="1">
      <c r="G1236" s="1047"/>
      <c r="H1236" s="655"/>
      <c r="I1236" s="655"/>
      <c r="J1236" s="655"/>
      <c r="K1236" s="655"/>
      <c r="L1236" s="655"/>
      <c r="M1236" s="655"/>
      <c r="N1236" s="1310"/>
      <c r="O1236" s="655"/>
      <c r="P1236" s="656"/>
      <c r="Q1236" s="657"/>
      <c r="R1236" s="704"/>
      <c r="S1236" s="3180"/>
    </row>
    <row r="1237" spans="7:19" ht="15" customHeight="1">
      <c r="G1237" s="1047"/>
      <c r="H1237" s="655"/>
      <c r="I1237" s="655"/>
      <c r="J1237" s="655"/>
      <c r="K1237" s="655"/>
      <c r="L1237" s="655"/>
      <c r="M1237" s="655"/>
      <c r="N1237" s="1310"/>
      <c r="O1237" s="655"/>
      <c r="P1237" s="656"/>
      <c r="Q1237" s="657"/>
      <c r="R1237" s="704"/>
      <c r="S1237" s="3180"/>
    </row>
    <row r="1238" spans="7:19" ht="15" customHeight="1">
      <c r="G1238" s="1047"/>
      <c r="H1238" s="655"/>
      <c r="I1238" s="655"/>
      <c r="J1238" s="655"/>
      <c r="K1238" s="655"/>
      <c r="L1238" s="655"/>
      <c r="M1238" s="655"/>
      <c r="N1238" s="1310"/>
      <c r="O1238" s="655"/>
      <c r="P1238" s="656"/>
      <c r="Q1238" s="657"/>
      <c r="R1238" s="704"/>
      <c r="S1238" s="3180"/>
    </row>
    <row r="1239" spans="7:19" ht="15" customHeight="1">
      <c r="G1239" s="1047"/>
      <c r="H1239" s="655"/>
      <c r="I1239" s="655"/>
      <c r="J1239" s="655"/>
      <c r="K1239" s="655"/>
      <c r="L1239" s="655"/>
      <c r="M1239" s="655"/>
      <c r="N1239" s="1310"/>
      <c r="O1239" s="655"/>
      <c r="P1239" s="656"/>
      <c r="Q1239" s="657"/>
      <c r="R1239" s="704"/>
      <c r="S1239" s="3180"/>
    </row>
    <row r="1240" spans="7:19" ht="15" customHeight="1">
      <c r="G1240" s="1047"/>
      <c r="H1240" s="655"/>
      <c r="I1240" s="655"/>
      <c r="J1240" s="655"/>
      <c r="K1240" s="655"/>
      <c r="L1240" s="655"/>
      <c r="M1240" s="655"/>
      <c r="N1240" s="1310"/>
      <c r="O1240" s="655"/>
      <c r="P1240" s="656"/>
      <c r="Q1240" s="657"/>
      <c r="R1240" s="704"/>
      <c r="S1240" s="3180"/>
    </row>
    <row r="1241" spans="7:19" ht="15" customHeight="1">
      <c r="G1241" s="1047"/>
      <c r="H1241" s="655"/>
      <c r="I1241" s="655"/>
      <c r="J1241" s="655"/>
      <c r="K1241" s="655"/>
      <c r="L1241" s="655"/>
      <c r="M1241" s="655"/>
      <c r="N1241" s="1310"/>
      <c r="O1241" s="655"/>
      <c r="P1241" s="656"/>
      <c r="Q1241" s="657"/>
      <c r="R1241" s="704"/>
      <c r="S1241" s="3180"/>
    </row>
    <row r="1242" spans="7:19" ht="15" customHeight="1">
      <c r="G1242" s="1047"/>
      <c r="H1242" s="655"/>
      <c r="I1242" s="655"/>
      <c r="J1242" s="655"/>
      <c r="K1242" s="655"/>
      <c r="L1242" s="655"/>
      <c r="M1242" s="655"/>
      <c r="N1242" s="1310"/>
      <c r="O1242" s="655"/>
      <c r="P1242" s="656"/>
      <c r="Q1242" s="657"/>
      <c r="R1242" s="704"/>
      <c r="S1242" s="3180"/>
    </row>
    <row r="1243" spans="7:19" ht="15" customHeight="1">
      <c r="G1243" s="1047"/>
      <c r="H1243" s="655"/>
      <c r="I1243" s="655"/>
      <c r="J1243" s="655"/>
      <c r="K1243" s="655"/>
      <c r="L1243" s="655"/>
      <c r="M1243" s="655"/>
      <c r="N1243" s="1310"/>
      <c r="O1243" s="655"/>
      <c r="P1243" s="656"/>
      <c r="Q1243" s="657"/>
      <c r="R1243" s="704"/>
      <c r="S1243" s="3180"/>
    </row>
    <row r="1244" spans="7:19" ht="15" customHeight="1">
      <c r="G1244" s="1047"/>
      <c r="H1244" s="655"/>
      <c r="I1244" s="655"/>
      <c r="J1244" s="655"/>
      <c r="K1244" s="655"/>
      <c r="L1244" s="655"/>
      <c r="M1244" s="655"/>
      <c r="N1244" s="1310"/>
      <c r="O1244" s="655"/>
      <c r="P1244" s="656"/>
      <c r="Q1244" s="657"/>
      <c r="R1244" s="704"/>
      <c r="S1244" s="3180"/>
    </row>
    <row r="1245" spans="7:19" ht="15" customHeight="1">
      <c r="G1245" s="1047"/>
      <c r="H1245" s="655"/>
      <c r="I1245" s="655"/>
      <c r="J1245" s="655"/>
      <c r="K1245" s="655"/>
      <c r="L1245" s="655"/>
      <c r="M1245" s="655"/>
      <c r="N1245" s="1310"/>
      <c r="O1245" s="655"/>
      <c r="P1245" s="656"/>
      <c r="Q1245" s="657"/>
      <c r="R1245" s="704"/>
      <c r="S1245" s="3180"/>
    </row>
    <row r="1246" spans="7:19" ht="15" customHeight="1">
      <c r="G1246" s="1047"/>
      <c r="H1246" s="655"/>
      <c r="I1246" s="655"/>
      <c r="J1246" s="655"/>
      <c r="K1246" s="655"/>
      <c r="L1246" s="655"/>
      <c r="M1246" s="655"/>
      <c r="N1246" s="1310"/>
      <c r="O1246" s="655"/>
      <c r="P1246" s="656"/>
      <c r="Q1246" s="657"/>
      <c r="R1246" s="704"/>
      <c r="S1246" s="3180"/>
    </row>
    <row r="1247" spans="7:19" ht="15" customHeight="1">
      <c r="G1247" s="1047"/>
      <c r="H1247" s="655"/>
      <c r="I1247" s="655"/>
      <c r="J1247" s="655"/>
      <c r="K1247" s="655"/>
      <c r="L1247" s="655"/>
      <c r="M1247" s="655"/>
      <c r="N1247" s="1310"/>
      <c r="O1247" s="655"/>
      <c r="P1247" s="656"/>
      <c r="Q1247" s="657"/>
      <c r="R1247" s="704"/>
      <c r="S1247" s="3180"/>
    </row>
    <row r="1248" spans="7:19" ht="15" customHeight="1">
      <c r="G1248" s="1047"/>
      <c r="H1248" s="655"/>
      <c r="I1248" s="655"/>
      <c r="J1248" s="655"/>
      <c r="K1248" s="655"/>
      <c r="L1248" s="655"/>
      <c r="M1248" s="655"/>
      <c r="N1248" s="1310"/>
      <c r="O1248" s="655"/>
      <c r="P1248" s="656"/>
      <c r="Q1248" s="657"/>
      <c r="R1248" s="704"/>
      <c r="S1248" s="3180"/>
    </row>
    <row r="1249" spans="7:19" ht="15" customHeight="1">
      <c r="G1249" s="1047"/>
      <c r="H1249" s="655"/>
      <c r="I1249" s="655"/>
      <c r="J1249" s="655"/>
      <c r="K1249" s="655"/>
      <c r="L1249" s="655"/>
      <c r="M1249" s="655"/>
      <c r="N1249" s="1310"/>
      <c r="O1249" s="655"/>
      <c r="P1249" s="656"/>
      <c r="Q1249" s="657"/>
      <c r="R1249" s="704"/>
      <c r="S1249" s="3180"/>
    </row>
    <row r="1250" spans="7:19" ht="15" customHeight="1">
      <c r="G1250" s="1047"/>
      <c r="H1250" s="655"/>
      <c r="I1250" s="655"/>
      <c r="J1250" s="655"/>
      <c r="K1250" s="655"/>
      <c r="L1250" s="655"/>
      <c r="M1250" s="655"/>
      <c r="N1250" s="1310"/>
      <c r="O1250" s="655"/>
      <c r="P1250" s="656"/>
      <c r="Q1250" s="657"/>
      <c r="R1250" s="704"/>
      <c r="S1250" s="3180"/>
    </row>
    <row r="1251" spans="7:19" ht="15" customHeight="1">
      <c r="G1251" s="1047"/>
      <c r="H1251" s="655"/>
      <c r="I1251" s="655"/>
      <c r="J1251" s="655"/>
      <c r="K1251" s="655"/>
      <c r="L1251" s="655"/>
      <c r="M1251" s="655"/>
      <c r="N1251" s="1310"/>
      <c r="O1251" s="655"/>
      <c r="P1251" s="656"/>
      <c r="Q1251" s="657"/>
      <c r="R1251" s="704"/>
      <c r="S1251" s="3180"/>
    </row>
    <row r="1252" spans="7:19" ht="15" customHeight="1">
      <c r="G1252" s="1047"/>
      <c r="H1252" s="655"/>
      <c r="I1252" s="655"/>
      <c r="J1252" s="655"/>
      <c r="K1252" s="655"/>
      <c r="L1252" s="655"/>
      <c r="M1252" s="655"/>
      <c r="N1252" s="1310"/>
      <c r="O1252" s="655"/>
      <c r="P1252" s="656"/>
      <c r="Q1252" s="657"/>
      <c r="R1252" s="704"/>
      <c r="S1252" s="3180"/>
    </row>
    <row r="1253" spans="7:19" ht="15" customHeight="1">
      <c r="G1253" s="1047"/>
      <c r="H1253" s="655"/>
      <c r="I1253" s="655"/>
      <c r="J1253" s="655"/>
      <c r="K1253" s="655"/>
      <c r="L1253" s="655"/>
      <c r="M1253" s="655"/>
      <c r="N1253" s="1310"/>
      <c r="O1253" s="655"/>
      <c r="P1253" s="656"/>
      <c r="Q1253" s="657"/>
      <c r="R1253" s="704"/>
      <c r="S1253" s="3180"/>
    </row>
    <row r="1254" spans="7:19" ht="15" customHeight="1">
      <c r="G1254" s="1047"/>
      <c r="H1254" s="655"/>
      <c r="I1254" s="655"/>
      <c r="J1254" s="655"/>
      <c r="K1254" s="655"/>
      <c r="L1254" s="655"/>
      <c r="M1254" s="655"/>
      <c r="N1254" s="1310"/>
      <c r="O1254" s="655"/>
      <c r="P1254" s="656"/>
      <c r="Q1254" s="657"/>
      <c r="R1254" s="704"/>
      <c r="S1254" s="3180"/>
    </row>
    <row r="1255" spans="7:19" ht="15" customHeight="1">
      <c r="G1255" s="1047"/>
      <c r="H1255" s="655"/>
      <c r="I1255" s="655"/>
      <c r="J1255" s="655"/>
      <c r="K1255" s="655"/>
      <c r="L1255" s="655"/>
      <c r="M1255" s="655"/>
      <c r="N1255" s="1310"/>
      <c r="O1255" s="655"/>
      <c r="P1255" s="656"/>
      <c r="Q1255" s="657"/>
      <c r="R1255" s="704"/>
      <c r="S1255" s="3180"/>
    </row>
    <row r="1256" spans="7:19" ht="15" customHeight="1">
      <c r="G1256" s="1047"/>
      <c r="H1256" s="655"/>
      <c r="I1256" s="655"/>
      <c r="J1256" s="655"/>
      <c r="K1256" s="655"/>
      <c r="L1256" s="655"/>
      <c r="M1256" s="655"/>
      <c r="N1256" s="1310"/>
      <c r="O1256" s="655"/>
      <c r="P1256" s="656"/>
      <c r="Q1256" s="657"/>
      <c r="R1256" s="704"/>
      <c r="S1256" s="3180"/>
    </row>
    <row r="1257" spans="7:19" ht="15" customHeight="1">
      <c r="G1257" s="1047"/>
      <c r="H1257" s="655"/>
      <c r="I1257" s="655"/>
      <c r="J1257" s="655"/>
      <c r="K1257" s="655"/>
      <c r="L1257" s="655"/>
      <c r="M1257" s="655"/>
      <c r="N1257" s="1310"/>
      <c r="O1257" s="655"/>
      <c r="P1257" s="656"/>
      <c r="Q1257" s="657"/>
      <c r="R1257" s="704"/>
      <c r="S1257" s="3180"/>
    </row>
    <row r="1258" spans="7:19" ht="15" customHeight="1">
      <c r="G1258" s="1047"/>
      <c r="H1258" s="655"/>
      <c r="I1258" s="655"/>
      <c r="J1258" s="655"/>
      <c r="K1258" s="655"/>
      <c r="L1258" s="655"/>
      <c r="M1258" s="655"/>
      <c r="N1258" s="1310"/>
      <c r="O1258" s="655"/>
      <c r="P1258" s="656"/>
      <c r="Q1258" s="657"/>
      <c r="R1258" s="704"/>
      <c r="S1258" s="3180"/>
    </row>
    <row r="1259" spans="7:19" ht="15" customHeight="1">
      <c r="G1259" s="1047"/>
      <c r="H1259" s="655"/>
      <c r="I1259" s="655"/>
      <c r="J1259" s="655"/>
      <c r="K1259" s="655"/>
      <c r="L1259" s="655"/>
      <c r="M1259" s="655"/>
      <c r="N1259" s="1310"/>
      <c r="O1259" s="655"/>
      <c r="P1259" s="656"/>
      <c r="Q1259" s="657"/>
      <c r="R1259" s="704"/>
      <c r="S1259" s="3180"/>
    </row>
    <row r="1260" spans="7:19" ht="15" customHeight="1">
      <c r="G1260" s="1047"/>
      <c r="H1260" s="655"/>
      <c r="I1260" s="655"/>
      <c r="J1260" s="655"/>
      <c r="K1260" s="655"/>
      <c r="L1260" s="655"/>
      <c r="M1260" s="655"/>
      <c r="N1260" s="1310"/>
      <c r="O1260" s="655"/>
      <c r="P1260" s="656"/>
      <c r="Q1260" s="657"/>
      <c r="R1260" s="704"/>
      <c r="S1260" s="3180"/>
    </row>
    <row r="1261" spans="7:19" ht="15" customHeight="1">
      <c r="G1261" s="1047"/>
      <c r="H1261" s="655"/>
      <c r="I1261" s="655"/>
      <c r="J1261" s="655"/>
      <c r="K1261" s="655"/>
      <c r="L1261" s="655"/>
      <c r="M1261" s="655"/>
      <c r="N1261" s="1310"/>
      <c r="O1261" s="655"/>
      <c r="P1261" s="656"/>
      <c r="Q1261" s="657"/>
      <c r="R1261" s="704"/>
      <c r="S1261" s="3180"/>
    </row>
    <row r="1262" spans="7:19" ht="15" customHeight="1">
      <c r="G1262" s="1047"/>
      <c r="H1262" s="655"/>
      <c r="I1262" s="655"/>
      <c r="J1262" s="655"/>
      <c r="K1262" s="655"/>
      <c r="L1262" s="655"/>
      <c r="M1262" s="655"/>
      <c r="N1262" s="1310"/>
      <c r="O1262" s="655"/>
      <c r="P1262" s="656"/>
      <c r="Q1262" s="657"/>
      <c r="R1262" s="704"/>
      <c r="S1262" s="3180"/>
    </row>
    <row r="1263" spans="7:19" ht="15" customHeight="1">
      <c r="G1263" s="1047"/>
      <c r="H1263" s="655"/>
      <c r="I1263" s="655"/>
      <c r="J1263" s="655"/>
      <c r="K1263" s="655"/>
      <c r="L1263" s="655"/>
      <c r="M1263" s="655"/>
      <c r="N1263" s="1310"/>
      <c r="O1263" s="655"/>
      <c r="P1263" s="656"/>
      <c r="Q1263" s="657"/>
      <c r="R1263" s="704"/>
      <c r="S1263" s="3180"/>
    </row>
    <row r="1264" spans="7:19" ht="15" customHeight="1">
      <c r="G1264" s="1047"/>
      <c r="H1264" s="655"/>
      <c r="I1264" s="655"/>
      <c r="J1264" s="655"/>
      <c r="K1264" s="655"/>
      <c r="L1264" s="655"/>
      <c r="M1264" s="655"/>
      <c r="N1264" s="1310"/>
      <c r="O1264" s="655"/>
      <c r="P1264" s="656"/>
      <c r="Q1264" s="657"/>
      <c r="R1264" s="704"/>
      <c r="S1264" s="3180"/>
    </row>
    <row r="1265" spans="7:19" ht="15" customHeight="1">
      <c r="G1265" s="1047"/>
      <c r="H1265" s="655"/>
      <c r="I1265" s="655"/>
      <c r="J1265" s="655"/>
      <c r="K1265" s="655"/>
      <c r="L1265" s="655"/>
      <c r="M1265" s="655"/>
      <c r="N1265" s="1310"/>
      <c r="O1265" s="655"/>
      <c r="P1265" s="656"/>
      <c r="Q1265" s="657"/>
      <c r="R1265" s="704"/>
      <c r="S1265" s="3180"/>
    </row>
    <row r="1266" spans="7:19" ht="15" customHeight="1">
      <c r="G1266" s="1047"/>
      <c r="H1266" s="655"/>
      <c r="I1266" s="655"/>
      <c r="J1266" s="655"/>
      <c r="K1266" s="655"/>
      <c r="L1266" s="655"/>
      <c r="M1266" s="655"/>
      <c r="N1266" s="1310"/>
      <c r="O1266" s="655"/>
      <c r="P1266" s="656"/>
      <c r="Q1266" s="657"/>
      <c r="R1266" s="704"/>
      <c r="S1266" s="3180"/>
    </row>
    <row r="1267" spans="7:19" ht="15" customHeight="1">
      <c r="G1267" s="1047"/>
      <c r="H1267" s="655"/>
      <c r="I1267" s="655"/>
      <c r="J1267" s="655"/>
      <c r="K1267" s="655"/>
      <c r="L1267" s="655"/>
      <c r="M1267" s="655"/>
      <c r="N1267" s="1310"/>
      <c r="O1267" s="655"/>
      <c r="P1267" s="656"/>
      <c r="Q1267" s="657"/>
      <c r="R1267" s="704"/>
      <c r="S1267" s="3180"/>
    </row>
    <row r="1268" spans="7:19" ht="15" customHeight="1">
      <c r="G1268" s="1047"/>
      <c r="H1268" s="655"/>
      <c r="I1268" s="655"/>
      <c r="J1268" s="655"/>
      <c r="K1268" s="655"/>
      <c r="L1268" s="655"/>
      <c r="M1268" s="655"/>
      <c r="N1268" s="1310"/>
      <c r="O1268" s="655"/>
      <c r="P1268" s="656"/>
      <c r="Q1268" s="657"/>
      <c r="R1268" s="704"/>
      <c r="S1268" s="3180"/>
    </row>
    <row r="1269" spans="7:19" ht="15" customHeight="1">
      <c r="G1269" s="1047"/>
      <c r="H1269" s="655"/>
      <c r="I1269" s="655"/>
      <c r="J1269" s="655"/>
      <c r="K1269" s="655"/>
      <c r="L1269" s="655"/>
      <c r="M1269" s="655"/>
      <c r="N1269" s="1310"/>
      <c r="O1269" s="655"/>
      <c r="P1269" s="656"/>
      <c r="Q1269" s="657"/>
      <c r="R1269" s="704"/>
      <c r="S1269" s="3180"/>
    </row>
    <row r="1270" spans="7:19" ht="15" customHeight="1">
      <c r="G1270" s="1047"/>
      <c r="H1270" s="655"/>
      <c r="I1270" s="655"/>
      <c r="J1270" s="655"/>
      <c r="K1270" s="655"/>
      <c r="L1270" s="655"/>
      <c r="M1270" s="655"/>
      <c r="N1270" s="1310"/>
      <c r="O1270" s="655"/>
      <c r="P1270" s="656"/>
      <c r="Q1270" s="657"/>
      <c r="R1270" s="704"/>
      <c r="S1270" s="3180"/>
    </row>
    <row r="1271" spans="7:19" ht="15" customHeight="1">
      <c r="G1271" s="1047"/>
      <c r="H1271" s="655"/>
      <c r="I1271" s="655"/>
      <c r="J1271" s="655"/>
      <c r="K1271" s="655"/>
      <c r="L1271" s="655"/>
      <c r="M1271" s="655"/>
      <c r="N1271" s="1310"/>
      <c r="O1271" s="655"/>
      <c r="P1271" s="656"/>
      <c r="Q1271" s="657"/>
      <c r="R1271" s="704"/>
      <c r="S1271" s="3180"/>
    </row>
    <row r="1272" spans="7:19" ht="15" customHeight="1">
      <c r="G1272" s="1047"/>
      <c r="H1272" s="655"/>
      <c r="I1272" s="655"/>
      <c r="J1272" s="655"/>
      <c r="K1272" s="655"/>
      <c r="L1272" s="655"/>
      <c r="M1272" s="655"/>
      <c r="N1272" s="1310"/>
      <c r="O1272" s="655"/>
      <c r="P1272" s="656"/>
      <c r="Q1272" s="657"/>
      <c r="R1272" s="704"/>
      <c r="S1272" s="3180"/>
    </row>
    <row r="1273" spans="7:19" ht="15" customHeight="1">
      <c r="G1273" s="1047"/>
      <c r="H1273" s="655"/>
      <c r="I1273" s="655"/>
      <c r="J1273" s="655"/>
      <c r="K1273" s="655"/>
      <c r="L1273" s="655"/>
      <c r="M1273" s="655"/>
      <c r="N1273" s="1310"/>
      <c r="O1273" s="655"/>
      <c r="P1273" s="656"/>
      <c r="Q1273" s="657"/>
      <c r="R1273" s="704"/>
      <c r="S1273" s="3180"/>
    </row>
    <row r="1274" spans="7:19" ht="15" customHeight="1">
      <c r="G1274" s="1047"/>
      <c r="H1274" s="655"/>
      <c r="I1274" s="655"/>
      <c r="J1274" s="655"/>
      <c r="K1274" s="655"/>
      <c r="L1274" s="655"/>
      <c r="M1274" s="655"/>
      <c r="N1274" s="1310"/>
      <c r="O1274" s="655"/>
      <c r="P1274" s="656"/>
      <c r="Q1274" s="657"/>
      <c r="R1274" s="704"/>
      <c r="S1274" s="3180"/>
    </row>
    <row r="1275" spans="7:19" ht="15" customHeight="1">
      <c r="G1275" s="1047"/>
      <c r="H1275" s="655"/>
      <c r="I1275" s="655"/>
      <c r="J1275" s="655"/>
      <c r="K1275" s="655"/>
      <c r="L1275" s="655"/>
      <c r="M1275" s="655"/>
      <c r="N1275" s="1310"/>
      <c r="O1275" s="655"/>
      <c r="P1275" s="656"/>
      <c r="Q1275" s="657"/>
      <c r="R1275" s="704"/>
      <c r="S1275" s="3180"/>
    </row>
    <row r="1276" spans="7:19" ht="15" customHeight="1">
      <c r="G1276" s="1047"/>
      <c r="H1276" s="655"/>
      <c r="I1276" s="655"/>
      <c r="J1276" s="655"/>
      <c r="K1276" s="655"/>
      <c r="L1276" s="655"/>
      <c r="M1276" s="655"/>
      <c r="N1276" s="1310"/>
      <c r="O1276" s="655"/>
      <c r="P1276" s="656"/>
      <c r="Q1276" s="657"/>
      <c r="R1276" s="704"/>
      <c r="S1276" s="3180"/>
    </row>
    <row r="1277" spans="7:19" ht="15" customHeight="1">
      <c r="G1277" s="1047"/>
      <c r="H1277" s="655"/>
      <c r="I1277" s="655"/>
      <c r="J1277" s="655"/>
      <c r="K1277" s="655"/>
      <c r="L1277" s="655"/>
      <c r="M1277" s="655"/>
      <c r="N1277" s="1310"/>
      <c r="O1277" s="655"/>
      <c r="P1277" s="656"/>
      <c r="Q1277" s="657"/>
      <c r="R1277" s="704"/>
      <c r="S1277" s="3180"/>
    </row>
    <row r="1278" spans="7:19" ht="15" customHeight="1">
      <c r="G1278" s="1047"/>
      <c r="H1278" s="655"/>
      <c r="I1278" s="655"/>
      <c r="J1278" s="655"/>
      <c r="K1278" s="655"/>
      <c r="L1278" s="655"/>
      <c r="M1278" s="655"/>
      <c r="N1278" s="1310"/>
      <c r="O1278" s="655"/>
      <c r="P1278" s="656"/>
      <c r="Q1278" s="657"/>
      <c r="R1278" s="704"/>
      <c r="S1278" s="3180"/>
    </row>
    <row r="1279" spans="7:19" ht="15" customHeight="1">
      <c r="G1279" s="1047"/>
      <c r="H1279" s="655"/>
      <c r="I1279" s="655"/>
      <c r="J1279" s="655"/>
      <c r="K1279" s="655"/>
      <c r="L1279" s="655"/>
      <c r="M1279" s="655"/>
      <c r="N1279" s="1310"/>
      <c r="O1279" s="655"/>
      <c r="P1279" s="656"/>
      <c r="Q1279" s="657"/>
      <c r="R1279" s="704"/>
      <c r="S1279" s="3180"/>
    </row>
    <row r="1280" spans="7:19" ht="15" customHeight="1">
      <c r="G1280" s="1047"/>
      <c r="H1280" s="655"/>
      <c r="I1280" s="655"/>
      <c r="J1280" s="655"/>
      <c r="K1280" s="655"/>
      <c r="L1280" s="655"/>
      <c r="M1280" s="655"/>
      <c r="N1280" s="1310"/>
      <c r="O1280" s="655"/>
      <c r="P1280" s="656"/>
      <c r="Q1280" s="657"/>
      <c r="R1280" s="704"/>
      <c r="S1280" s="3180"/>
    </row>
    <row r="1281" spans="7:19" ht="15" customHeight="1">
      <c r="G1281" s="1047"/>
      <c r="H1281" s="655"/>
      <c r="I1281" s="655"/>
      <c r="J1281" s="655"/>
      <c r="K1281" s="655"/>
      <c r="L1281" s="655"/>
      <c r="M1281" s="655"/>
      <c r="N1281" s="1310"/>
      <c r="O1281" s="655"/>
      <c r="P1281" s="656"/>
      <c r="Q1281" s="657"/>
      <c r="R1281" s="704"/>
      <c r="S1281" s="3180"/>
    </row>
    <row r="1282" spans="7:19" ht="15" customHeight="1">
      <c r="G1282" s="1047"/>
      <c r="H1282" s="655"/>
      <c r="I1282" s="655"/>
      <c r="J1282" s="655"/>
      <c r="K1282" s="655"/>
      <c r="L1282" s="655"/>
      <c r="M1282" s="655"/>
      <c r="N1282" s="1310"/>
      <c r="O1282" s="655"/>
      <c r="P1282" s="656"/>
      <c r="Q1282" s="657"/>
      <c r="R1282" s="704"/>
      <c r="S1282" s="3180"/>
    </row>
    <row r="1283" spans="7:19" ht="15" customHeight="1">
      <c r="G1283" s="1047"/>
      <c r="H1283" s="655"/>
      <c r="I1283" s="655"/>
      <c r="J1283" s="655"/>
      <c r="K1283" s="655"/>
      <c r="L1283" s="655"/>
      <c r="M1283" s="655"/>
      <c r="N1283" s="1310"/>
      <c r="O1283" s="655"/>
      <c r="P1283" s="656"/>
      <c r="Q1283" s="657"/>
      <c r="R1283" s="704"/>
      <c r="S1283" s="3180"/>
    </row>
    <row r="1284" spans="7:19" ht="15" customHeight="1">
      <c r="G1284" s="1047"/>
      <c r="H1284" s="655"/>
      <c r="I1284" s="655"/>
      <c r="J1284" s="655"/>
      <c r="K1284" s="655"/>
      <c r="L1284" s="655"/>
      <c r="M1284" s="655"/>
      <c r="N1284" s="1310"/>
      <c r="O1284" s="655"/>
      <c r="P1284" s="656"/>
      <c r="Q1284" s="657"/>
      <c r="R1284" s="704"/>
      <c r="S1284" s="3180"/>
    </row>
    <row r="1285" spans="7:19" ht="15" customHeight="1">
      <c r="G1285" s="1047"/>
      <c r="H1285" s="655"/>
      <c r="I1285" s="655"/>
      <c r="J1285" s="655"/>
      <c r="K1285" s="655"/>
      <c r="L1285" s="655"/>
      <c r="M1285" s="655"/>
      <c r="N1285" s="1310"/>
      <c r="O1285" s="655"/>
      <c r="P1285" s="656"/>
      <c r="Q1285" s="657"/>
      <c r="R1285" s="704"/>
      <c r="S1285" s="3180"/>
    </row>
    <row r="1286" spans="7:19" ht="15" customHeight="1">
      <c r="G1286" s="1047"/>
      <c r="H1286" s="655"/>
      <c r="I1286" s="655"/>
      <c r="J1286" s="655"/>
      <c r="K1286" s="655"/>
      <c r="L1286" s="655"/>
      <c r="M1286" s="655"/>
      <c r="N1286" s="1310"/>
      <c r="O1286" s="655"/>
      <c r="P1286" s="656"/>
      <c r="Q1286" s="657"/>
      <c r="R1286" s="704"/>
      <c r="S1286" s="3180"/>
    </row>
    <row r="1287" spans="7:19" ht="15" customHeight="1">
      <c r="G1287" s="1047"/>
      <c r="H1287" s="655"/>
      <c r="I1287" s="655"/>
      <c r="J1287" s="655"/>
      <c r="K1287" s="655"/>
      <c r="L1287" s="655"/>
      <c r="M1287" s="655"/>
      <c r="N1287" s="1310"/>
      <c r="O1287" s="655"/>
      <c r="P1287" s="656"/>
      <c r="Q1287" s="657"/>
      <c r="R1287" s="704"/>
      <c r="S1287" s="3180"/>
    </row>
    <row r="1288" spans="7:19" ht="15" customHeight="1">
      <c r="G1288" s="1047"/>
      <c r="H1288" s="655"/>
      <c r="I1288" s="655"/>
      <c r="J1288" s="655"/>
      <c r="K1288" s="655"/>
      <c r="L1288" s="655"/>
      <c r="M1288" s="655"/>
      <c r="N1288" s="1310"/>
      <c r="O1288" s="655"/>
      <c r="P1288" s="656"/>
      <c r="Q1288" s="657"/>
      <c r="R1288" s="704"/>
      <c r="S1288" s="3180"/>
    </row>
    <row r="1289" spans="7:19" ht="15" customHeight="1">
      <c r="G1289" s="1047"/>
      <c r="H1289" s="655"/>
      <c r="I1289" s="655"/>
      <c r="J1289" s="655"/>
      <c r="K1289" s="655"/>
      <c r="L1289" s="655"/>
      <c r="M1289" s="655"/>
      <c r="N1289" s="1310"/>
      <c r="O1289" s="655"/>
      <c r="P1289" s="656"/>
      <c r="Q1289" s="657"/>
      <c r="R1289" s="704"/>
      <c r="S1289" s="3180"/>
    </row>
    <row r="1290" spans="7:19" ht="15" customHeight="1">
      <c r="G1290" s="1047"/>
      <c r="H1290" s="655"/>
      <c r="I1290" s="655"/>
      <c r="J1290" s="655"/>
      <c r="K1290" s="655"/>
      <c r="L1290" s="655"/>
      <c r="M1290" s="655"/>
      <c r="N1290" s="1310"/>
      <c r="O1290" s="655"/>
      <c r="P1290" s="656"/>
      <c r="Q1290" s="657"/>
      <c r="R1290" s="704"/>
      <c r="S1290" s="3180"/>
    </row>
    <row r="1291" spans="7:19" ht="15" customHeight="1">
      <c r="G1291" s="1047"/>
      <c r="H1291" s="655"/>
      <c r="I1291" s="655"/>
      <c r="J1291" s="655"/>
      <c r="K1291" s="655"/>
      <c r="L1291" s="655"/>
      <c r="M1291" s="655"/>
      <c r="N1291" s="1310"/>
      <c r="O1291" s="655"/>
      <c r="P1291" s="656"/>
      <c r="Q1291" s="657"/>
      <c r="R1291" s="704"/>
      <c r="S1291" s="3180"/>
    </row>
    <row r="1292" spans="7:19" ht="15" customHeight="1">
      <c r="G1292" s="1047"/>
      <c r="H1292" s="655"/>
      <c r="I1292" s="655"/>
      <c r="J1292" s="655"/>
      <c r="K1292" s="655"/>
      <c r="L1292" s="655"/>
      <c r="M1292" s="655"/>
      <c r="N1292" s="1310"/>
      <c r="O1292" s="655"/>
      <c r="P1292" s="656"/>
      <c r="Q1292" s="657"/>
      <c r="R1292" s="704"/>
      <c r="S1292" s="3180"/>
    </row>
    <row r="1293" spans="7:19" ht="15" customHeight="1">
      <c r="G1293" s="1047"/>
      <c r="H1293" s="655"/>
      <c r="I1293" s="655"/>
      <c r="J1293" s="655"/>
      <c r="K1293" s="655"/>
      <c r="L1293" s="655"/>
      <c r="M1293" s="655"/>
      <c r="N1293" s="1310"/>
      <c r="O1293" s="655"/>
      <c r="P1293" s="656"/>
      <c r="Q1293" s="657"/>
      <c r="R1293" s="704"/>
      <c r="S1293" s="3180"/>
    </row>
    <row r="1294" spans="7:19" ht="15" customHeight="1">
      <c r="G1294" s="1047"/>
      <c r="H1294" s="655"/>
      <c r="I1294" s="655"/>
      <c r="J1294" s="655"/>
      <c r="K1294" s="655"/>
      <c r="L1294" s="655"/>
      <c r="M1294" s="655"/>
      <c r="N1294" s="1310"/>
      <c r="O1294" s="655"/>
      <c r="P1294" s="656"/>
      <c r="Q1294" s="657"/>
      <c r="R1294" s="704"/>
      <c r="S1294" s="3180"/>
    </row>
    <row r="1295" spans="7:19" ht="15" customHeight="1">
      <c r="G1295" s="1047"/>
      <c r="H1295" s="655"/>
      <c r="I1295" s="655"/>
      <c r="J1295" s="655"/>
      <c r="K1295" s="655"/>
      <c r="L1295" s="655"/>
      <c r="M1295" s="655"/>
      <c r="N1295" s="1310"/>
      <c r="O1295" s="655"/>
      <c r="P1295" s="656"/>
      <c r="Q1295" s="657"/>
      <c r="R1295" s="704"/>
      <c r="S1295" s="3180"/>
    </row>
    <row r="1296" spans="7:19" ht="15" customHeight="1">
      <c r="G1296" s="1047"/>
      <c r="H1296" s="655"/>
      <c r="I1296" s="655"/>
      <c r="J1296" s="655"/>
      <c r="K1296" s="655"/>
      <c r="L1296" s="655"/>
      <c r="M1296" s="655"/>
      <c r="N1296" s="1310"/>
      <c r="O1296" s="655"/>
      <c r="P1296" s="656"/>
      <c r="Q1296" s="657"/>
      <c r="R1296" s="704"/>
      <c r="S1296" s="3180"/>
    </row>
    <row r="1297" spans="7:19" ht="15" customHeight="1">
      <c r="G1297" s="1047"/>
      <c r="H1297" s="655"/>
      <c r="I1297" s="655"/>
      <c r="J1297" s="655"/>
      <c r="K1297" s="655"/>
      <c r="L1297" s="655"/>
      <c r="M1297" s="655"/>
      <c r="N1297" s="1310"/>
      <c r="O1297" s="655"/>
      <c r="P1297" s="656"/>
      <c r="Q1297" s="657"/>
      <c r="R1297" s="704"/>
      <c r="S1297" s="3180"/>
    </row>
    <row r="1298" spans="7:19" ht="15" customHeight="1">
      <c r="G1298" s="1047"/>
      <c r="H1298" s="655"/>
      <c r="I1298" s="655"/>
      <c r="J1298" s="655"/>
      <c r="K1298" s="655"/>
      <c r="L1298" s="655"/>
      <c r="M1298" s="655"/>
      <c r="N1298" s="1310"/>
      <c r="O1298" s="655"/>
      <c r="P1298" s="656"/>
      <c r="Q1298" s="657"/>
      <c r="R1298" s="704"/>
      <c r="S1298" s="3180"/>
    </row>
    <row r="1299" spans="7:19" ht="15" customHeight="1">
      <c r="G1299" s="1047"/>
      <c r="H1299" s="655"/>
      <c r="I1299" s="655"/>
      <c r="J1299" s="655"/>
      <c r="K1299" s="655"/>
      <c r="L1299" s="655"/>
      <c r="M1299" s="655"/>
      <c r="N1299" s="1310"/>
      <c r="O1299" s="655"/>
      <c r="P1299" s="656"/>
      <c r="Q1299" s="657"/>
      <c r="R1299" s="704"/>
      <c r="S1299" s="3180"/>
    </row>
    <row r="1300" spans="7:19" ht="15" customHeight="1">
      <c r="G1300" s="1047"/>
      <c r="H1300" s="655"/>
      <c r="I1300" s="655"/>
      <c r="J1300" s="655"/>
      <c r="K1300" s="655"/>
      <c r="L1300" s="655"/>
      <c r="M1300" s="655"/>
      <c r="N1300" s="1310"/>
      <c r="O1300" s="655"/>
      <c r="P1300" s="656"/>
      <c r="Q1300" s="657"/>
      <c r="R1300" s="704"/>
      <c r="S1300" s="3180"/>
    </row>
    <row r="1301" spans="7:19" ht="15" customHeight="1">
      <c r="G1301" s="1047"/>
      <c r="H1301" s="655"/>
      <c r="I1301" s="655"/>
      <c r="J1301" s="655"/>
      <c r="K1301" s="655"/>
      <c r="L1301" s="655"/>
      <c r="M1301" s="655"/>
      <c r="N1301" s="1310"/>
      <c r="O1301" s="655"/>
      <c r="P1301" s="656"/>
      <c r="Q1301" s="657"/>
      <c r="R1301" s="704"/>
      <c r="S1301" s="3180"/>
    </row>
    <row r="1302" spans="7:19" ht="15" customHeight="1">
      <c r="G1302" s="1047"/>
      <c r="H1302" s="655"/>
      <c r="I1302" s="655"/>
      <c r="J1302" s="655"/>
      <c r="K1302" s="655"/>
      <c r="L1302" s="655"/>
      <c r="M1302" s="655"/>
      <c r="N1302" s="1310"/>
      <c r="O1302" s="655"/>
      <c r="P1302" s="656"/>
      <c r="Q1302" s="657"/>
      <c r="R1302" s="704"/>
      <c r="S1302" s="3180"/>
    </row>
    <row r="1303" spans="7:19" ht="15" customHeight="1">
      <c r="G1303" s="1047"/>
      <c r="H1303" s="655"/>
      <c r="I1303" s="655"/>
      <c r="J1303" s="655"/>
      <c r="K1303" s="655"/>
      <c r="L1303" s="655"/>
      <c r="M1303" s="655"/>
      <c r="N1303" s="1310"/>
      <c r="O1303" s="655"/>
      <c r="P1303" s="656"/>
      <c r="Q1303" s="657"/>
      <c r="R1303" s="704"/>
      <c r="S1303" s="3180"/>
    </row>
    <row r="1304" spans="7:19" ht="15" customHeight="1">
      <c r="G1304" s="1047"/>
      <c r="H1304" s="655"/>
      <c r="I1304" s="655"/>
      <c r="J1304" s="655"/>
      <c r="K1304" s="655"/>
      <c r="L1304" s="655"/>
      <c r="M1304" s="655"/>
      <c r="N1304" s="1310"/>
      <c r="O1304" s="655"/>
      <c r="P1304" s="656"/>
      <c r="Q1304" s="657"/>
      <c r="R1304" s="704"/>
      <c r="S1304" s="3180"/>
    </row>
    <row r="1305" spans="7:19" ht="15" customHeight="1">
      <c r="G1305" s="1047"/>
      <c r="H1305" s="655"/>
      <c r="I1305" s="655"/>
      <c r="J1305" s="655"/>
      <c r="K1305" s="655"/>
      <c r="L1305" s="655"/>
      <c r="M1305" s="655"/>
      <c r="N1305" s="1310"/>
      <c r="O1305" s="655"/>
      <c r="P1305" s="656"/>
      <c r="Q1305" s="657"/>
      <c r="R1305" s="704"/>
      <c r="S1305" s="3180"/>
    </row>
    <row r="1306" spans="7:19" ht="15" customHeight="1">
      <c r="G1306" s="1047"/>
      <c r="H1306" s="655"/>
      <c r="I1306" s="655"/>
      <c r="J1306" s="655"/>
      <c r="K1306" s="655"/>
      <c r="L1306" s="655"/>
      <c r="M1306" s="655"/>
      <c r="N1306" s="1310"/>
      <c r="O1306" s="655"/>
      <c r="P1306" s="656"/>
      <c r="Q1306" s="657"/>
      <c r="R1306" s="704"/>
      <c r="S1306" s="3180"/>
    </row>
    <row r="1307" spans="7:19" ht="15" customHeight="1">
      <c r="G1307" s="1047"/>
      <c r="H1307" s="655"/>
      <c r="I1307" s="655"/>
      <c r="J1307" s="655"/>
      <c r="K1307" s="655"/>
      <c r="L1307" s="655"/>
      <c r="M1307" s="655"/>
      <c r="N1307" s="1310"/>
      <c r="O1307" s="655"/>
      <c r="P1307" s="656"/>
      <c r="Q1307" s="657"/>
      <c r="R1307" s="704"/>
      <c r="S1307" s="3180"/>
    </row>
    <row r="1308" spans="7:19" ht="15" customHeight="1">
      <c r="G1308" s="1047"/>
      <c r="H1308" s="655"/>
      <c r="I1308" s="655"/>
      <c r="J1308" s="655"/>
      <c r="K1308" s="655"/>
      <c r="L1308" s="655"/>
      <c r="M1308" s="655"/>
      <c r="N1308" s="1310"/>
      <c r="O1308" s="655"/>
      <c r="P1308" s="656"/>
      <c r="Q1308" s="657"/>
      <c r="R1308" s="704"/>
      <c r="S1308" s="3180"/>
    </row>
    <row r="1309" spans="7:19" ht="15" customHeight="1">
      <c r="G1309" s="1047"/>
      <c r="H1309" s="655"/>
      <c r="I1309" s="655"/>
      <c r="J1309" s="655"/>
      <c r="K1309" s="655"/>
      <c r="L1309" s="655"/>
      <c r="M1309" s="655"/>
      <c r="N1309" s="1310"/>
      <c r="O1309" s="655"/>
      <c r="P1309" s="656"/>
      <c r="Q1309" s="657"/>
      <c r="R1309" s="704"/>
      <c r="S1309" s="3180"/>
    </row>
    <row r="1310" spans="7:19" ht="15" customHeight="1">
      <c r="G1310" s="1047"/>
      <c r="H1310" s="655"/>
      <c r="I1310" s="655"/>
      <c r="J1310" s="655"/>
      <c r="K1310" s="655"/>
      <c r="L1310" s="655"/>
      <c r="M1310" s="655"/>
      <c r="N1310" s="1310"/>
      <c r="O1310" s="655"/>
      <c r="P1310" s="656"/>
      <c r="Q1310" s="657"/>
      <c r="R1310" s="704"/>
      <c r="S1310" s="3180"/>
    </row>
    <row r="1311" spans="7:19" ht="15" customHeight="1">
      <c r="G1311" s="1047"/>
      <c r="H1311" s="655"/>
      <c r="I1311" s="655"/>
      <c r="J1311" s="655"/>
      <c r="K1311" s="655"/>
      <c r="L1311" s="655"/>
      <c r="M1311" s="655"/>
      <c r="N1311" s="1310"/>
      <c r="O1311" s="655"/>
      <c r="P1311" s="656"/>
      <c r="Q1311" s="657"/>
      <c r="R1311" s="704"/>
      <c r="S1311" s="3180"/>
    </row>
    <row r="1312" spans="7:19" ht="15" customHeight="1">
      <c r="G1312" s="1047"/>
      <c r="H1312" s="655"/>
      <c r="I1312" s="655"/>
      <c r="J1312" s="655"/>
      <c r="K1312" s="655"/>
      <c r="L1312" s="655"/>
      <c r="M1312" s="655"/>
      <c r="N1312" s="1310"/>
      <c r="O1312" s="655"/>
      <c r="P1312" s="656"/>
      <c r="Q1312" s="657"/>
      <c r="R1312" s="704"/>
      <c r="S1312" s="3180"/>
    </row>
    <row r="1313" spans="7:19" ht="15" customHeight="1">
      <c r="G1313" s="1047"/>
      <c r="H1313" s="655"/>
      <c r="I1313" s="655"/>
      <c r="J1313" s="655"/>
      <c r="K1313" s="655"/>
      <c r="L1313" s="655"/>
      <c r="M1313" s="655"/>
      <c r="N1313" s="1310"/>
      <c r="O1313" s="655"/>
      <c r="P1313" s="656"/>
      <c r="Q1313" s="657"/>
      <c r="R1313" s="704"/>
      <c r="S1313" s="3180"/>
    </row>
    <row r="1314" spans="7:19" ht="15" customHeight="1">
      <c r="G1314" s="1047"/>
      <c r="H1314" s="655"/>
      <c r="I1314" s="655"/>
      <c r="J1314" s="655"/>
      <c r="K1314" s="655"/>
      <c r="L1314" s="655"/>
      <c r="M1314" s="655"/>
      <c r="N1314" s="1310"/>
      <c r="O1314" s="655"/>
      <c r="P1314" s="656"/>
      <c r="Q1314" s="657"/>
      <c r="R1314" s="704"/>
      <c r="S1314" s="3180"/>
    </row>
    <row r="1315" spans="7:19" ht="15" customHeight="1">
      <c r="G1315" s="1047"/>
      <c r="H1315" s="655"/>
      <c r="I1315" s="655"/>
      <c r="J1315" s="655"/>
      <c r="K1315" s="655"/>
      <c r="L1315" s="655"/>
      <c r="M1315" s="655"/>
      <c r="N1315" s="1310"/>
      <c r="O1315" s="655"/>
      <c r="P1315" s="656"/>
      <c r="Q1315" s="657"/>
      <c r="R1315" s="704"/>
      <c r="S1315" s="3180"/>
    </row>
    <row r="1316" spans="7:19" ht="15" customHeight="1">
      <c r="G1316" s="1047"/>
      <c r="H1316" s="655"/>
      <c r="I1316" s="655"/>
      <c r="J1316" s="655"/>
      <c r="K1316" s="655"/>
      <c r="L1316" s="655"/>
      <c r="M1316" s="655"/>
      <c r="N1316" s="1310"/>
      <c r="O1316" s="655"/>
      <c r="P1316" s="656"/>
      <c r="Q1316" s="657"/>
      <c r="R1316" s="704"/>
      <c r="S1316" s="3180"/>
    </row>
    <row r="1317" spans="7:19" ht="15" customHeight="1">
      <c r="G1317" s="1047"/>
      <c r="H1317" s="655"/>
      <c r="I1317" s="655"/>
      <c r="J1317" s="655"/>
      <c r="K1317" s="655"/>
      <c r="L1317" s="655"/>
      <c r="M1317" s="655"/>
      <c r="N1317" s="1310"/>
      <c r="O1317" s="655"/>
      <c r="P1317" s="656"/>
      <c r="Q1317" s="657"/>
      <c r="R1317" s="704"/>
      <c r="S1317" s="3180"/>
    </row>
    <row r="1318" spans="7:19" ht="15" customHeight="1">
      <c r="G1318" s="1047"/>
      <c r="H1318" s="655"/>
      <c r="I1318" s="655"/>
      <c r="J1318" s="655"/>
      <c r="K1318" s="655"/>
      <c r="L1318" s="655"/>
      <c r="M1318" s="655"/>
      <c r="N1318" s="1310"/>
      <c r="O1318" s="655"/>
      <c r="P1318" s="656"/>
      <c r="Q1318" s="657"/>
      <c r="R1318" s="704"/>
      <c r="S1318" s="3180"/>
    </row>
    <row r="1319" spans="7:19" ht="15" customHeight="1">
      <c r="G1319" s="1047"/>
      <c r="H1319" s="655"/>
      <c r="I1319" s="655"/>
      <c r="J1319" s="655"/>
      <c r="K1319" s="655"/>
      <c r="L1319" s="655"/>
      <c r="M1319" s="655"/>
      <c r="N1319" s="1310"/>
      <c r="O1319" s="655"/>
      <c r="P1319" s="656"/>
      <c r="Q1319" s="657"/>
      <c r="R1319" s="704"/>
      <c r="S1319" s="3180"/>
    </row>
    <row r="1320" spans="7:19" ht="15" customHeight="1">
      <c r="G1320" s="1047"/>
      <c r="H1320" s="655"/>
      <c r="I1320" s="655"/>
      <c r="J1320" s="655"/>
      <c r="K1320" s="655"/>
      <c r="L1320" s="655"/>
      <c r="M1320" s="655"/>
      <c r="N1320" s="1310"/>
      <c r="O1320" s="655"/>
      <c r="P1320" s="656"/>
      <c r="Q1320" s="657"/>
      <c r="R1320" s="704"/>
      <c r="S1320" s="3180"/>
    </row>
    <row r="1321" spans="7:19" ht="15" customHeight="1">
      <c r="G1321" s="1047"/>
      <c r="H1321" s="655"/>
      <c r="I1321" s="655"/>
      <c r="J1321" s="655"/>
      <c r="K1321" s="655"/>
      <c r="L1321" s="655"/>
      <c r="M1321" s="655"/>
      <c r="N1321" s="1310"/>
      <c r="O1321" s="655"/>
      <c r="P1321" s="656"/>
      <c r="Q1321" s="657"/>
      <c r="R1321" s="704"/>
      <c r="S1321" s="3180"/>
    </row>
    <row r="1322" spans="7:19" ht="15" customHeight="1">
      <c r="G1322" s="1047"/>
      <c r="H1322" s="655"/>
      <c r="I1322" s="655"/>
      <c r="J1322" s="655"/>
      <c r="K1322" s="655"/>
      <c r="L1322" s="655"/>
      <c r="M1322" s="655"/>
      <c r="N1322" s="1310"/>
      <c r="O1322" s="655"/>
      <c r="P1322" s="656"/>
      <c r="Q1322" s="657"/>
      <c r="R1322" s="704"/>
      <c r="S1322" s="3180"/>
    </row>
    <row r="1323" spans="7:19" ht="15" customHeight="1">
      <c r="G1323" s="1047"/>
      <c r="H1323" s="655"/>
      <c r="I1323" s="655"/>
      <c r="J1323" s="655"/>
      <c r="K1323" s="655"/>
      <c r="L1323" s="655"/>
      <c r="M1323" s="655"/>
      <c r="N1323" s="1310"/>
      <c r="O1323" s="655"/>
      <c r="P1323" s="656"/>
      <c r="Q1323" s="657"/>
      <c r="R1323" s="704"/>
      <c r="S1323" s="3180"/>
    </row>
    <row r="1324" spans="7:19" ht="15" customHeight="1">
      <c r="G1324" s="1047"/>
      <c r="H1324" s="655"/>
      <c r="I1324" s="655"/>
      <c r="J1324" s="655"/>
      <c r="K1324" s="655"/>
      <c r="L1324" s="655"/>
      <c r="M1324" s="655"/>
      <c r="N1324" s="1310"/>
      <c r="O1324" s="655"/>
      <c r="P1324" s="656"/>
      <c r="Q1324" s="657"/>
      <c r="R1324" s="704"/>
      <c r="S1324" s="3180"/>
    </row>
    <row r="1325" spans="7:19" ht="15" customHeight="1">
      <c r="G1325" s="1047"/>
      <c r="H1325" s="655"/>
      <c r="I1325" s="655"/>
      <c r="J1325" s="655"/>
      <c r="K1325" s="655"/>
      <c r="L1325" s="655"/>
      <c r="M1325" s="655"/>
      <c r="N1325" s="1310"/>
      <c r="O1325" s="655"/>
      <c r="P1325" s="656"/>
      <c r="Q1325" s="657"/>
      <c r="R1325" s="704"/>
      <c r="S1325" s="3180"/>
    </row>
    <row r="1326" spans="7:19" ht="15" customHeight="1">
      <c r="G1326" s="1047"/>
      <c r="H1326" s="655"/>
      <c r="I1326" s="655"/>
      <c r="J1326" s="655"/>
      <c r="K1326" s="655"/>
      <c r="L1326" s="655"/>
      <c r="M1326" s="655"/>
      <c r="N1326" s="1310"/>
      <c r="O1326" s="655"/>
      <c r="P1326" s="656"/>
      <c r="Q1326" s="657"/>
      <c r="R1326" s="704"/>
      <c r="S1326" s="3180"/>
    </row>
    <row r="1327" spans="7:19" ht="15" customHeight="1">
      <c r="G1327" s="1047"/>
      <c r="H1327" s="655"/>
      <c r="I1327" s="655"/>
      <c r="J1327" s="655"/>
      <c r="K1327" s="655"/>
      <c r="L1327" s="655"/>
      <c r="M1327" s="655"/>
      <c r="N1327" s="1310"/>
      <c r="O1327" s="655"/>
      <c r="P1327" s="656"/>
      <c r="Q1327" s="657"/>
      <c r="R1327" s="704"/>
      <c r="S1327" s="3180"/>
    </row>
    <row r="1328" spans="7:19" ht="15" customHeight="1">
      <c r="G1328" s="1047"/>
      <c r="H1328" s="655"/>
      <c r="I1328" s="655"/>
      <c r="J1328" s="655"/>
      <c r="K1328" s="655"/>
      <c r="L1328" s="655"/>
      <c r="M1328" s="655"/>
      <c r="N1328" s="1310"/>
      <c r="O1328" s="655"/>
      <c r="P1328" s="656"/>
      <c r="Q1328" s="657"/>
      <c r="R1328" s="704"/>
      <c r="S1328" s="3180"/>
    </row>
    <row r="1329" spans="7:19" ht="15" customHeight="1">
      <c r="G1329" s="1047"/>
      <c r="H1329" s="655"/>
      <c r="I1329" s="655"/>
      <c r="J1329" s="655"/>
      <c r="K1329" s="655"/>
      <c r="L1329" s="655"/>
      <c r="M1329" s="655"/>
      <c r="N1329" s="1310"/>
      <c r="O1329" s="655"/>
      <c r="P1329" s="656"/>
      <c r="Q1329" s="657"/>
      <c r="R1329" s="704"/>
      <c r="S1329" s="3180"/>
    </row>
    <row r="1330" spans="7:19" ht="15" customHeight="1">
      <c r="G1330" s="1047"/>
      <c r="H1330" s="655"/>
      <c r="I1330" s="655"/>
      <c r="J1330" s="655"/>
      <c r="K1330" s="655"/>
      <c r="L1330" s="655"/>
      <c r="M1330" s="655"/>
      <c r="N1330" s="1310"/>
      <c r="O1330" s="655"/>
      <c r="P1330" s="656"/>
      <c r="Q1330" s="657"/>
      <c r="R1330" s="704"/>
      <c r="S1330" s="3180"/>
    </row>
    <row r="1331" spans="7:19" ht="15" customHeight="1">
      <c r="G1331" s="1047"/>
      <c r="H1331" s="655"/>
      <c r="I1331" s="655"/>
      <c r="J1331" s="655"/>
      <c r="K1331" s="655"/>
      <c r="L1331" s="655"/>
      <c r="M1331" s="655"/>
      <c r="N1331" s="1310"/>
      <c r="O1331" s="655"/>
      <c r="P1331" s="656"/>
      <c r="Q1331" s="657"/>
      <c r="R1331" s="704"/>
      <c r="S1331" s="3180"/>
    </row>
    <row r="1332" spans="7:19" ht="15" customHeight="1">
      <c r="G1332" s="1047"/>
      <c r="H1332" s="655"/>
      <c r="I1332" s="655"/>
      <c r="J1332" s="655"/>
      <c r="K1332" s="655"/>
      <c r="L1332" s="655"/>
      <c r="M1332" s="655"/>
      <c r="N1332" s="1310"/>
      <c r="O1332" s="655"/>
      <c r="P1332" s="656"/>
      <c r="Q1332" s="657"/>
      <c r="R1332" s="704"/>
      <c r="S1332" s="3180"/>
    </row>
    <row r="1333" spans="7:19" ht="15" customHeight="1">
      <c r="G1333" s="1047"/>
      <c r="H1333" s="655"/>
      <c r="I1333" s="655"/>
      <c r="J1333" s="655"/>
      <c r="K1333" s="655"/>
      <c r="L1333" s="655"/>
      <c r="M1333" s="655"/>
      <c r="N1333" s="1310"/>
      <c r="O1333" s="655"/>
      <c r="P1333" s="656"/>
      <c r="Q1333" s="657"/>
      <c r="R1333" s="704"/>
      <c r="S1333" s="3180"/>
    </row>
    <row r="1334" spans="7:19" ht="15" customHeight="1">
      <c r="G1334" s="1047"/>
      <c r="H1334" s="655"/>
      <c r="I1334" s="655"/>
      <c r="J1334" s="655"/>
      <c r="K1334" s="655"/>
      <c r="L1334" s="655"/>
      <c r="M1334" s="655"/>
      <c r="N1334" s="1310"/>
      <c r="O1334" s="655"/>
      <c r="P1334" s="656"/>
      <c r="Q1334" s="657"/>
      <c r="R1334" s="704"/>
      <c r="S1334" s="3180"/>
    </row>
    <row r="1335" spans="7:19" ht="15" customHeight="1">
      <c r="G1335" s="1047"/>
      <c r="H1335" s="655"/>
      <c r="I1335" s="655"/>
      <c r="J1335" s="655"/>
      <c r="K1335" s="655"/>
      <c r="L1335" s="655"/>
      <c r="M1335" s="655"/>
      <c r="N1335" s="1310"/>
      <c r="O1335" s="655"/>
      <c r="P1335" s="656"/>
      <c r="Q1335" s="657"/>
      <c r="R1335" s="704"/>
      <c r="S1335" s="3180"/>
    </row>
    <row r="1336" spans="7:19" ht="15" customHeight="1">
      <c r="G1336" s="1047"/>
      <c r="H1336" s="655"/>
      <c r="I1336" s="655"/>
      <c r="J1336" s="655"/>
      <c r="K1336" s="655"/>
      <c r="L1336" s="655"/>
      <c r="M1336" s="655"/>
      <c r="N1336" s="1310"/>
      <c r="O1336" s="655"/>
      <c r="P1336" s="656"/>
      <c r="Q1336" s="657"/>
      <c r="R1336" s="704"/>
      <c r="S1336" s="3180"/>
    </row>
    <row r="1337" spans="7:19" ht="15" customHeight="1">
      <c r="G1337" s="1047"/>
      <c r="H1337" s="655"/>
      <c r="I1337" s="655"/>
      <c r="J1337" s="655"/>
      <c r="K1337" s="655"/>
      <c r="L1337" s="655"/>
      <c r="M1337" s="655"/>
      <c r="N1337" s="1310"/>
      <c r="O1337" s="655"/>
      <c r="P1337" s="656"/>
      <c r="Q1337" s="657"/>
      <c r="R1337" s="704"/>
      <c r="S1337" s="3180"/>
    </row>
    <row r="1338" spans="7:19" ht="15" customHeight="1">
      <c r="G1338" s="1047"/>
      <c r="H1338" s="655"/>
      <c r="I1338" s="655"/>
      <c r="J1338" s="655"/>
      <c r="K1338" s="655"/>
      <c r="L1338" s="655"/>
      <c r="M1338" s="655"/>
      <c r="N1338" s="1310"/>
      <c r="O1338" s="655"/>
      <c r="P1338" s="656"/>
      <c r="Q1338" s="657"/>
      <c r="R1338" s="704"/>
      <c r="S1338" s="3180"/>
    </row>
    <row r="1339" spans="7:19" ht="15" customHeight="1">
      <c r="G1339" s="1047"/>
      <c r="H1339" s="655"/>
      <c r="I1339" s="655"/>
      <c r="J1339" s="655"/>
      <c r="K1339" s="655"/>
      <c r="L1339" s="655"/>
      <c r="M1339" s="655"/>
      <c r="N1339" s="1310"/>
      <c r="O1339" s="655"/>
      <c r="P1339" s="656"/>
      <c r="Q1339" s="657"/>
      <c r="R1339" s="704"/>
      <c r="S1339" s="3180"/>
    </row>
    <row r="1340" spans="7:19" ht="15" customHeight="1">
      <c r="G1340" s="1047"/>
      <c r="H1340" s="655"/>
      <c r="I1340" s="655"/>
      <c r="J1340" s="655"/>
      <c r="K1340" s="655"/>
      <c r="L1340" s="655"/>
      <c r="M1340" s="655"/>
      <c r="N1340" s="1310"/>
      <c r="O1340" s="655"/>
      <c r="P1340" s="656"/>
      <c r="Q1340" s="657"/>
      <c r="R1340" s="704"/>
      <c r="S1340" s="3180"/>
    </row>
    <row r="1341" spans="7:19" ht="15" customHeight="1">
      <c r="G1341" s="1047"/>
      <c r="H1341" s="655"/>
      <c r="I1341" s="655"/>
      <c r="J1341" s="655"/>
      <c r="K1341" s="655"/>
      <c r="L1341" s="655"/>
      <c r="M1341" s="655"/>
      <c r="N1341" s="1310"/>
      <c r="O1341" s="655"/>
      <c r="P1341" s="656"/>
      <c r="Q1341" s="657"/>
      <c r="R1341" s="704"/>
      <c r="S1341" s="3180"/>
    </row>
    <row r="1342" spans="7:19" ht="15" customHeight="1">
      <c r="G1342" s="1047"/>
      <c r="H1342" s="655"/>
      <c r="I1342" s="655"/>
      <c r="J1342" s="655"/>
      <c r="K1342" s="655"/>
      <c r="L1342" s="655"/>
      <c r="M1342" s="655"/>
      <c r="N1342" s="1310"/>
      <c r="O1342" s="655"/>
      <c r="P1342" s="656"/>
      <c r="Q1342" s="657"/>
      <c r="R1342" s="704"/>
      <c r="S1342" s="3180"/>
    </row>
    <row r="1343" spans="7:19" ht="15" customHeight="1">
      <c r="G1343" s="1047"/>
      <c r="H1343" s="655"/>
      <c r="I1343" s="655"/>
      <c r="J1343" s="655"/>
      <c r="K1343" s="655"/>
      <c r="L1343" s="655"/>
      <c r="M1343" s="655"/>
      <c r="N1343" s="1310"/>
      <c r="O1343" s="655"/>
      <c r="P1343" s="656"/>
      <c r="Q1343" s="657"/>
      <c r="R1343" s="704"/>
      <c r="S1343" s="3180"/>
    </row>
    <row r="1344" spans="7:19" ht="15" customHeight="1">
      <c r="G1344" s="1047"/>
      <c r="H1344" s="655"/>
      <c r="I1344" s="655"/>
      <c r="J1344" s="655"/>
      <c r="K1344" s="655"/>
      <c r="L1344" s="655"/>
      <c r="M1344" s="655"/>
      <c r="N1344" s="1310"/>
      <c r="O1344" s="655"/>
      <c r="P1344" s="656"/>
      <c r="Q1344" s="657"/>
      <c r="R1344" s="704"/>
      <c r="S1344" s="3180"/>
    </row>
    <row r="1345" spans="7:19" ht="15" customHeight="1">
      <c r="G1345" s="1047"/>
      <c r="H1345" s="655"/>
      <c r="I1345" s="655"/>
      <c r="J1345" s="655"/>
      <c r="K1345" s="655"/>
      <c r="L1345" s="655"/>
      <c r="M1345" s="655"/>
      <c r="N1345" s="1310"/>
      <c r="O1345" s="655"/>
      <c r="P1345" s="656"/>
      <c r="Q1345" s="657"/>
      <c r="R1345" s="704"/>
      <c r="S1345" s="3180"/>
    </row>
    <row r="1346" spans="7:19" ht="15" customHeight="1">
      <c r="G1346" s="1047"/>
      <c r="H1346" s="655"/>
      <c r="I1346" s="655"/>
      <c r="J1346" s="655"/>
      <c r="K1346" s="655"/>
      <c r="L1346" s="655"/>
      <c r="M1346" s="655"/>
      <c r="N1346" s="1310"/>
      <c r="O1346" s="655"/>
      <c r="P1346" s="656"/>
      <c r="Q1346" s="657"/>
      <c r="R1346" s="704"/>
      <c r="S1346" s="3180"/>
    </row>
    <row r="1347" spans="7:19" ht="15" customHeight="1">
      <c r="G1347" s="1047"/>
      <c r="H1347" s="655"/>
      <c r="I1347" s="655"/>
      <c r="J1347" s="655"/>
      <c r="K1347" s="655"/>
      <c r="L1347" s="655"/>
      <c r="M1347" s="655"/>
      <c r="N1347" s="1310"/>
      <c r="O1347" s="655"/>
      <c r="P1347" s="656"/>
      <c r="Q1347" s="657"/>
      <c r="R1347" s="704"/>
      <c r="S1347" s="3180"/>
    </row>
    <row r="1348" spans="7:19" ht="15" customHeight="1">
      <c r="G1348" s="1047"/>
      <c r="H1348" s="655"/>
      <c r="I1348" s="655"/>
      <c r="J1348" s="655"/>
      <c r="K1348" s="655"/>
      <c r="L1348" s="655"/>
      <c r="M1348" s="655"/>
      <c r="N1348" s="1310"/>
      <c r="O1348" s="655"/>
      <c r="P1348" s="656"/>
      <c r="Q1348" s="657"/>
      <c r="R1348" s="704"/>
      <c r="S1348" s="3180"/>
    </row>
    <row r="1349" spans="7:19" ht="15" customHeight="1">
      <c r="G1349" s="1047"/>
      <c r="H1349" s="655"/>
      <c r="I1349" s="655"/>
      <c r="J1349" s="655"/>
      <c r="K1349" s="655"/>
      <c r="L1349" s="655"/>
      <c r="M1349" s="655"/>
      <c r="N1349" s="1310"/>
      <c r="O1349" s="655"/>
      <c r="P1349" s="656"/>
      <c r="Q1349" s="657"/>
      <c r="R1349" s="704"/>
      <c r="S1349" s="3180"/>
    </row>
    <row r="1350" spans="7:19" ht="15" customHeight="1">
      <c r="G1350" s="1047"/>
      <c r="H1350" s="655"/>
      <c r="I1350" s="655"/>
      <c r="J1350" s="655"/>
      <c r="K1350" s="655"/>
      <c r="L1350" s="655"/>
      <c r="M1350" s="655"/>
      <c r="N1350" s="1310"/>
      <c r="O1350" s="655"/>
      <c r="P1350" s="656"/>
      <c r="Q1350" s="657"/>
      <c r="R1350" s="704"/>
      <c r="S1350" s="3180"/>
    </row>
    <row r="1351" spans="7:19" ht="15" customHeight="1">
      <c r="G1351" s="1047"/>
      <c r="H1351" s="655"/>
      <c r="I1351" s="655"/>
      <c r="J1351" s="655"/>
      <c r="K1351" s="655"/>
      <c r="L1351" s="655"/>
      <c r="M1351" s="655"/>
      <c r="N1351" s="1310"/>
      <c r="O1351" s="655"/>
      <c r="P1351" s="656"/>
      <c r="Q1351" s="657"/>
      <c r="R1351" s="704"/>
      <c r="S1351" s="3180"/>
    </row>
    <row r="1352" spans="7:19" ht="15" customHeight="1">
      <c r="G1352" s="1047"/>
      <c r="H1352" s="655"/>
      <c r="I1352" s="655"/>
      <c r="J1352" s="655"/>
      <c r="K1352" s="655"/>
      <c r="L1352" s="655"/>
      <c r="M1352" s="655"/>
      <c r="N1352" s="1310"/>
      <c r="O1352" s="655"/>
      <c r="P1352" s="656"/>
      <c r="Q1352" s="657"/>
      <c r="R1352" s="704"/>
      <c r="S1352" s="3180"/>
    </row>
    <row r="1353" spans="7:19" ht="15" customHeight="1">
      <c r="G1353" s="1047"/>
      <c r="H1353" s="655"/>
      <c r="I1353" s="655"/>
      <c r="J1353" s="655"/>
      <c r="K1353" s="655"/>
      <c r="L1353" s="655"/>
      <c r="M1353" s="655"/>
      <c r="N1353" s="1310"/>
      <c r="O1353" s="655"/>
      <c r="P1353" s="656"/>
      <c r="Q1353" s="657"/>
      <c r="R1353" s="704"/>
      <c r="S1353" s="3180"/>
    </row>
    <row r="1354" spans="7:19" ht="15" customHeight="1">
      <c r="G1354" s="1047"/>
      <c r="H1354" s="655"/>
      <c r="I1354" s="655"/>
      <c r="J1354" s="655"/>
      <c r="K1354" s="655"/>
      <c r="L1354" s="655"/>
      <c r="M1354" s="655"/>
      <c r="N1354" s="1310"/>
      <c r="O1354" s="655"/>
      <c r="P1354" s="656"/>
      <c r="Q1354" s="657"/>
      <c r="R1354" s="704"/>
      <c r="S1354" s="3180"/>
    </row>
    <row r="1355" spans="7:19" ht="15" customHeight="1">
      <c r="G1355" s="1047"/>
      <c r="H1355" s="655"/>
      <c r="I1355" s="655"/>
      <c r="J1355" s="655"/>
      <c r="K1355" s="655"/>
      <c r="L1355" s="655"/>
      <c r="M1355" s="655"/>
      <c r="N1355" s="1310"/>
      <c r="O1355" s="655"/>
      <c r="P1355" s="656"/>
      <c r="Q1355" s="657"/>
      <c r="R1355" s="704"/>
      <c r="S1355" s="3180"/>
    </row>
    <row r="1356" spans="7:19" ht="15" customHeight="1">
      <c r="G1356" s="1047"/>
      <c r="H1356" s="655"/>
      <c r="I1356" s="655"/>
      <c r="J1356" s="655"/>
      <c r="K1356" s="655"/>
      <c r="L1356" s="655"/>
      <c r="M1356" s="655"/>
      <c r="N1356" s="1310"/>
      <c r="O1356" s="655"/>
      <c r="P1356" s="656"/>
      <c r="Q1356" s="657"/>
      <c r="R1356" s="704"/>
      <c r="S1356" s="3180"/>
    </row>
    <row r="1357" spans="7:19" ht="15" customHeight="1">
      <c r="G1357" s="1047"/>
      <c r="H1357" s="655"/>
      <c r="I1357" s="655"/>
      <c r="J1357" s="655"/>
      <c r="K1357" s="655"/>
      <c r="L1357" s="655"/>
      <c r="M1357" s="655"/>
      <c r="N1357" s="1310"/>
      <c r="O1357" s="655"/>
      <c r="P1357" s="656"/>
      <c r="Q1357" s="657"/>
      <c r="R1357" s="704"/>
      <c r="S1357" s="3180"/>
    </row>
    <row r="1358" spans="7:19" ht="15" customHeight="1">
      <c r="G1358" s="1047"/>
      <c r="H1358" s="655"/>
      <c r="I1358" s="655"/>
      <c r="J1358" s="655"/>
      <c r="K1358" s="655"/>
      <c r="L1358" s="655"/>
      <c r="M1358" s="655"/>
      <c r="N1358" s="1310"/>
      <c r="O1358" s="655"/>
      <c r="P1358" s="656"/>
      <c r="Q1358" s="657"/>
      <c r="R1358" s="704"/>
      <c r="S1358" s="3180"/>
    </row>
    <row r="1359" spans="7:19" ht="15" customHeight="1">
      <c r="G1359" s="1047"/>
      <c r="H1359" s="655"/>
      <c r="I1359" s="655"/>
      <c r="J1359" s="655"/>
      <c r="K1359" s="655"/>
      <c r="L1359" s="655"/>
      <c r="M1359" s="655"/>
      <c r="N1359" s="1310"/>
      <c r="O1359" s="655"/>
      <c r="P1359" s="656"/>
      <c r="Q1359" s="657"/>
      <c r="R1359" s="704"/>
      <c r="S1359" s="3180"/>
    </row>
    <row r="1360" spans="7:19" ht="15" customHeight="1">
      <c r="G1360" s="1047"/>
      <c r="H1360" s="655"/>
      <c r="I1360" s="655"/>
      <c r="J1360" s="655"/>
      <c r="K1360" s="655"/>
      <c r="L1360" s="655"/>
      <c r="M1360" s="655"/>
      <c r="N1360" s="1310"/>
      <c r="O1360" s="655"/>
      <c r="P1360" s="656"/>
      <c r="Q1360" s="657"/>
      <c r="R1360" s="704"/>
      <c r="S1360" s="3180"/>
    </row>
    <row r="1361" spans="7:19" ht="15" customHeight="1">
      <c r="G1361" s="1047"/>
      <c r="H1361" s="655"/>
      <c r="I1361" s="655"/>
      <c r="J1361" s="655"/>
      <c r="K1361" s="655"/>
      <c r="L1361" s="655"/>
      <c r="M1361" s="655"/>
      <c r="N1361" s="1310"/>
      <c r="O1361" s="655"/>
      <c r="P1361" s="656"/>
      <c r="Q1361" s="657"/>
      <c r="R1361" s="704"/>
      <c r="S1361" s="3180"/>
    </row>
    <row r="1362" spans="7:19" ht="15" customHeight="1">
      <c r="G1362" s="1047"/>
      <c r="H1362" s="655"/>
      <c r="I1362" s="655"/>
      <c r="J1362" s="655"/>
      <c r="K1362" s="655"/>
      <c r="L1362" s="655"/>
      <c r="M1362" s="655"/>
      <c r="N1362" s="1310"/>
      <c r="O1362" s="655"/>
      <c r="P1362" s="656"/>
      <c r="Q1362" s="657"/>
      <c r="R1362" s="704"/>
      <c r="S1362" s="3180"/>
    </row>
    <row r="1363" spans="7:19" ht="15" customHeight="1">
      <c r="G1363" s="1047"/>
      <c r="H1363" s="655"/>
      <c r="I1363" s="655"/>
      <c r="J1363" s="655"/>
      <c r="K1363" s="655"/>
      <c r="L1363" s="655"/>
      <c r="M1363" s="655"/>
      <c r="N1363" s="1310"/>
      <c r="O1363" s="655"/>
      <c r="P1363" s="656"/>
      <c r="Q1363" s="657"/>
      <c r="R1363" s="704"/>
      <c r="S1363" s="3180"/>
    </row>
    <row r="1364" spans="7:19" ht="15" customHeight="1">
      <c r="G1364" s="1047"/>
      <c r="H1364" s="655"/>
      <c r="I1364" s="655"/>
      <c r="J1364" s="655"/>
      <c r="K1364" s="655"/>
      <c r="L1364" s="655"/>
      <c r="M1364" s="655"/>
      <c r="N1364" s="1310"/>
      <c r="O1364" s="655"/>
      <c r="P1364" s="656"/>
      <c r="Q1364" s="657"/>
      <c r="R1364" s="704"/>
      <c r="S1364" s="3180"/>
    </row>
    <row r="1365" spans="7:19" ht="15" customHeight="1">
      <c r="G1365" s="1047"/>
      <c r="H1365" s="655"/>
      <c r="I1365" s="655"/>
      <c r="J1365" s="655"/>
      <c r="K1365" s="655"/>
      <c r="L1365" s="655"/>
      <c r="M1365" s="655"/>
      <c r="N1365" s="1310"/>
      <c r="O1365" s="655"/>
      <c r="P1365" s="656"/>
      <c r="Q1365" s="657"/>
      <c r="R1365" s="704"/>
      <c r="S1365" s="3180"/>
    </row>
    <row r="1366" spans="7:19" ht="15" customHeight="1">
      <c r="G1366" s="1047"/>
      <c r="H1366" s="655"/>
      <c r="I1366" s="655"/>
      <c r="J1366" s="655"/>
      <c r="K1366" s="655"/>
      <c r="L1366" s="655"/>
      <c r="M1366" s="655"/>
      <c r="N1366" s="1310"/>
      <c r="O1366" s="655"/>
      <c r="P1366" s="656"/>
      <c r="Q1366" s="657"/>
      <c r="R1366" s="704"/>
      <c r="S1366" s="3180"/>
    </row>
    <row r="1367" spans="7:19" ht="15" customHeight="1">
      <c r="G1367" s="1047"/>
      <c r="H1367" s="655"/>
      <c r="I1367" s="655"/>
      <c r="J1367" s="655"/>
      <c r="K1367" s="655"/>
      <c r="L1367" s="655"/>
      <c r="M1367" s="655"/>
      <c r="N1367" s="1310"/>
      <c r="O1367" s="655"/>
      <c r="P1367" s="656"/>
      <c r="Q1367" s="657"/>
      <c r="R1367" s="704"/>
      <c r="S1367" s="3180"/>
    </row>
    <row r="1368" spans="7:19" ht="15" customHeight="1">
      <c r="G1368" s="1047"/>
      <c r="H1368" s="655"/>
      <c r="I1368" s="655"/>
      <c r="J1368" s="655"/>
      <c r="K1368" s="655"/>
      <c r="L1368" s="655"/>
      <c r="M1368" s="655"/>
      <c r="N1368" s="1310"/>
      <c r="O1368" s="655"/>
      <c r="P1368" s="656"/>
      <c r="Q1368" s="657"/>
      <c r="R1368" s="704"/>
      <c r="S1368" s="3180"/>
    </row>
    <row r="1369" spans="7:19" ht="15" customHeight="1">
      <c r="G1369" s="1047"/>
      <c r="H1369" s="655"/>
      <c r="I1369" s="655"/>
      <c r="J1369" s="655"/>
      <c r="K1369" s="655"/>
      <c r="L1369" s="655"/>
      <c r="M1369" s="655"/>
      <c r="N1369" s="1310"/>
      <c r="O1369" s="655"/>
      <c r="P1369" s="656"/>
      <c r="Q1369" s="657"/>
      <c r="R1369" s="704"/>
      <c r="S1369" s="3180"/>
    </row>
    <row r="1370" spans="7:19" ht="15" customHeight="1">
      <c r="G1370" s="1047"/>
      <c r="H1370" s="655"/>
      <c r="I1370" s="655"/>
      <c r="J1370" s="655"/>
      <c r="K1370" s="655"/>
      <c r="L1370" s="655"/>
      <c r="M1370" s="655"/>
      <c r="N1370" s="1310"/>
      <c r="O1370" s="655"/>
      <c r="P1370" s="656"/>
      <c r="Q1370" s="657"/>
      <c r="R1370" s="704"/>
      <c r="S1370" s="3180"/>
    </row>
    <row r="1371" spans="7:19" ht="15" customHeight="1">
      <c r="G1371" s="1047"/>
      <c r="H1371" s="655"/>
      <c r="I1371" s="655"/>
      <c r="J1371" s="655"/>
      <c r="K1371" s="655"/>
      <c r="L1371" s="655"/>
      <c r="M1371" s="655"/>
      <c r="N1371" s="1310"/>
      <c r="O1371" s="655"/>
      <c r="P1371" s="656"/>
      <c r="Q1371" s="657"/>
      <c r="R1371" s="704"/>
      <c r="S1371" s="3180"/>
    </row>
    <row r="1372" spans="7:19" ht="15" customHeight="1">
      <c r="G1372" s="1047"/>
      <c r="H1372" s="655"/>
      <c r="I1372" s="655"/>
      <c r="J1372" s="655"/>
      <c r="K1372" s="655"/>
      <c r="L1372" s="655"/>
      <c r="M1372" s="655"/>
      <c r="N1372" s="1310"/>
      <c r="O1372" s="655"/>
      <c r="P1372" s="656"/>
      <c r="Q1372" s="657"/>
      <c r="R1372" s="704"/>
      <c r="S1372" s="3180"/>
    </row>
    <row r="1373" spans="7:19" ht="15" customHeight="1">
      <c r="G1373" s="1047"/>
      <c r="H1373" s="655"/>
      <c r="I1373" s="655"/>
      <c r="J1373" s="655"/>
      <c r="K1373" s="655"/>
      <c r="L1373" s="655"/>
      <c r="M1373" s="655"/>
      <c r="N1373" s="1310"/>
      <c r="O1373" s="655"/>
      <c r="P1373" s="656"/>
      <c r="Q1373" s="657"/>
      <c r="R1373" s="704"/>
      <c r="S1373" s="3180"/>
    </row>
    <row r="1374" spans="7:19" ht="15" customHeight="1">
      <c r="G1374" s="1047"/>
      <c r="H1374" s="655"/>
      <c r="I1374" s="655"/>
      <c r="J1374" s="655"/>
      <c r="K1374" s="655"/>
      <c r="L1374" s="655"/>
      <c r="M1374" s="655"/>
      <c r="N1374" s="1310"/>
      <c r="O1374" s="655"/>
      <c r="P1374" s="656"/>
      <c r="Q1374" s="657"/>
      <c r="R1374" s="704"/>
      <c r="S1374" s="3180"/>
    </row>
    <row r="1375" spans="7:19" ht="15" customHeight="1">
      <c r="G1375" s="1047"/>
      <c r="H1375" s="655"/>
      <c r="I1375" s="655"/>
      <c r="J1375" s="655"/>
      <c r="K1375" s="655"/>
      <c r="L1375" s="655"/>
      <c r="M1375" s="655"/>
      <c r="N1375" s="1310"/>
      <c r="O1375" s="655"/>
      <c r="P1375" s="656"/>
      <c r="Q1375" s="657"/>
      <c r="R1375" s="704"/>
      <c r="S1375" s="3180"/>
    </row>
    <row r="1376" spans="7:19" ht="15" customHeight="1">
      <c r="G1376" s="1047"/>
      <c r="H1376" s="655"/>
      <c r="I1376" s="655"/>
      <c r="J1376" s="655"/>
      <c r="K1376" s="655"/>
      <c r="L1376" s="655"/>
      <c r="M1376" s="655"/>
      <c r="N1376" s="1310"/>
      <c r="O1376" s="655"/>
      <c r="P1376" s="656"/>
      <c r="Q1376" s="657"/>
      <c r="R1376" s="704"/>
      <c r="S1376" s="3180"/>
    </row>
    <row r="1377" spans="7:19" ht="15" customHeight="1">
      <c r="G1377" s="1047"/>
      <c r="H1377" s="655"/>
      <c r="I1377" s="655"/>
      <c r="J1377" s="655"/>
      <c r="K1377" s="655"/>
      <c r="L1377" s="655"/>
      <c r="M1377" s="655"/>
      <c r="N1377" s="1310"/>
      <c r="O1377" s="655"/>
      <c r="P1377" s="656"/>
      <c r="Q1377" s="657"/>
      <c r="R1377" s="704"/>
      <c r="S1377" s="3180"/>
    </row>
    <row r="1378" spans="7:19" ht="15" customHeight="1">
      <c r="G1378" s="1047"/>
      <c r="H1378" s="655"/>
      <c r="I1378" s="655"/>
      <c r="J1378" s="655"/>
      <c r="K1378" s="655"/>
      <c r="L1378" s="655"/>
      <c r="M1378" s="655"/>
      <c r="N1378" s="1310"/>
      <c r="O1378" s="655"/>
      <c r="P1378" s="656"/>
      <c r="Q1378" s="657"/>
      <c r="R1378" s="704"/>
      <c r="S1378" s="3180"/>
    </row>
    <row r="1379" spans="7:19" ht="15" customHeight="1">
      <c r="G1379" s="1047"/>
      <c r="H1379" s="655"/>
      <c r="I1379" s="655"/>
      <c r="J1379" s="655"/>
      <c r="K1379" s="655"/>
      <c r="L1379" s="655"/>
      <c r="M1379" s="655"/>
      <c r="N1379" s="1310"/>
      <c r="O1379" s="655"/>
      <c r="P1379" s="656"/>
      <c r="Q1379" s="657"/>
      <c r="R1379" s="704"/>
      <c r="S1379" s="3180"/>
    </row>
    <row r="1380" spans="7:19" ht="15" customHeight="1">
      <c r="G1380" s="1047"/>
      <c r="H1380" s="655"/>
      <c r="I1380" s="655"/>
      <c r="J1380" s="655"/>
      <c r="K1380" s="655"/>
      <c r="L1380" s="655"/>
      <c r="M1380" s="655"/>
      <c r="N1380" s="1310"/>
      <c r="O1380" s="655"/>
      <c r="P1380" s="656"/>
      <c r="Q1380" s="657"/>
      <c r="R1380" s="704"/>
      <c r="S1380" s="3180"/>
    </row>
    <row r="1381" spans="7:19" ht="15" customHeight="1">
      <c r="G1381" s="1047"/>
      <c r="H1381" s="655"/>
      <c r="I1381" s="655"/>
      <c r="J1381" s="655"/>
      <c r="K1381" s="655"/>
      <c r="L1381" s="655"/>
      <c r="M1381" s="655"/>
      <c r="N1381" s="1310"/>
      <c r="O1381" s="655"/>
      <c r="P1381" s="656"/>
      <c r="Q1381" s="657"/>
      <c r="R1381" s="704"/>
      <c r="S1381" s="3180"/>
    </row>
    <row r="1382" spans="7:19" ht="15" customHeight="1">
      <c r="G1382" s="1047"/>
      <c r="H1382" s="655"/>
      <c r="I1382" s="655"/>
      <c r="J1382" s="655"/>
      <c r="K1382" s="655"/>
      <c r="L1382" s="655"/>
      <c r="M1382" s="655"/>
      <c r="N1382" s="1310"/>
      <c r="O1382" s="655"/>
      <c r="P1382" s="656"/>
      <c r="Q1382" s="657"/>
      <c r="R1382" s="704"/>
      <c r="S1382" s="3180"/>
    </row>
    <row r="1383" spans="7:19" ht="15" customHeight="1">
      <c r="G1383" s="1047"/>
      <c r="H1383" s="655"/>
      <c r="I1383" s="655"/>
      <c r="J1383" s="655"/>
      <c r="K1383" s="655"/>
      <c r="L1383" s="655"/>
      <c r="M1383" s="655"/>
      <c r="N1383" s="1310"/>
      <c r="O1383" s="655"/>
      <c r="P1383" s="656"/>
      <c r="Q1383" s="657"/>
      <c r="R1383" s="704"/>
      <c r="S1383" s="3180"/>
    </row>
    <row r="1384" spans="7:19" ht="15" customHeight="1">
      <c r="G1384" s="1047"/>
      <c r="H1384" s="655"/>
      <c r="I1384" s="655"/>
      <c r="J1384" s="655"/>
      <c r="K1384" s="655"/>
      <c r="L1384" s="655"/>
      <c r="M1384" s="655"/>
      <c r="N1384" s="1310"/>
      <c r="O1384" s="655"/>
      <c r="P1384" s="656"/>
      <c r="Q1384" s="657"/>
      <c r="R1384" s="704"/>
      <c r="S1384" s="3180"/>
    </row>
    <row r="1385" spans="7:19" ht="15" customHeight="1">
      <c r="G1385" s="1047"/>
      <c r="H1385" s="655"/>
      <c r="I1385" s="655"/>
      <c r="J1385" s="655"/>
      <c r="K1385" s="655"/>
      <c r="L1385" s="655"/>
      <c r="M1385" s="655"/>
      <c r="N1385" s="1310"/>
      <c r="O1385" s="655"/>
      <c r="P1385" s="656"/>
      <c r="Q1385" s="657"/>
      <c r="R1385" s="704"/>
      <c r="S1385" s="3180"/>
    </row>
    <row r="1386" spans="7:19" ht="15" customHeight="1">
      <c r="G1386" s="1047"/>
      <c r="H1386" s="655"/>
      <c r="I1386" s="655"/>
      <c r="J1386" s="655"/>
      <c r="K1386" s="655"/>
      <c r="L1386" s="655"/>
      <c r="M1386" s="655"/>
      <c r="N1386" s="1310"/>
      <c r="O1386" s="655"/>
      <c r="P1386" s="656"/>
      <c r="Q1386" s="657"/>
      <c r="R1386" s="704"/>
      <c r="S1386" s="3180"/>
    </row>
    <row r="1387" spans="7:19" ht="15" customHeight="1">
      <c r="G1387" s="1047"/>
      <c r="H1387" s="655"/>
      <c r="I1387" s="655"/>
      <c r="J1387" s="655"/>
      <c r="K1387" s="655"/>
      <c r="L1387" s="655"/>
      <c r="M1387" s="655"/>
      <c r="N1387" s="1310"/>
      <c r="O1387" s="655"/>
      <c r="P1387" s="656"/>
      <c r="Q1387" s="657"/>
      <c r="R1387" s="704"/>
      <c r="S1387" s="3180"/>
    </row>
    <row r="1388" spans="7:19" ht="15" customHeight="1">
      <c r="G1388" s="1047"/>
      <c r="H1388" s="655"/>
      <c r="I1388" s="655"/>
      <c r="J1388" s="655"/>
      <c r="K1388" s="655"/>
      <c r="L1388" s="655"/>
      <c r="M1388" s="655"/>
      <c r="N1388" s="1310"/>
      <c r="O1388" s="655"/>
      <c r="P1388" s="656"/>
      <c r="Q1388" s="657"/>
      <c r="R1388" s="704"/>
      <c r="S1388" s="3180"/>
    </row>
    <row r="1389" spans="7:19" ht="15" customHeight="1">
      <c r="G1389" s="1047"/>
      <c r="H1389" s="655"/>
      <c r="I1389" s="655"/>
      <c r="J1389" s="655"/>
      <c r="K1389" s="655"/>
      <c r="L1389" s="655"/>
      <c r="M1389" s="655"/>
      <c r="N1389" s="1310"/>
      <c r="O1389" s="655"/>
      <c r="P1389" s="656"/>
      <c r="Q1389" s="657"/>
      <c r="R1389" s="704"/>
      <c r="S1389" s="3180"/>
    </row>
    <row r="1390" spans="7:19" ht="15" customHeight="1">
      <c r="G1390" s="1047"/>
      <c r="H1390" s="655"/>
      <c r="I1390" s="655"/>
      <c r="J1390" s="655"/>
      <c r="K1390" s="655"/>
      <c r="L1390" s="655"/>
      <c r="M1390" s="655"/>
      <c r="N1390" s="1310"/>
      <c r="O1390" s="655"/>
      <c r="P1390" s="656"/>
      <c r="Q1390" s="657"/>
      <c r="R1390" s="704"/>
      <c r="S1390" s="3180"/>
    </row>
    <row r="1391" spans="7:19" ht="15" customHeight="1">
      <c r="G1391" s="1047"/>
      <c r="H1391" s="655"/>
      <c r="I1391" s="655"/>
      <c r="J1391" s="655"/>
      <c r="K1391" s="655"/>
      <c r="L1391" s="655"/>
      <c r="M1391" s="655"/>
      <c r="N1391" s="1310"/>
      <c r="O1391" s="655"/>
      <c r="P1391" s="656"/>
      <c r="Q1391" s="657"/>
      <c r="R1391" s="704"/>
      <c r="S1391" s="3180"/>
    </row>
    <row r="1392" spans="7:19" ht="15" customHeight="1">
      <c r="G1392" s="1047"/>
      <c r="H1392" s="655"/>
      <c r="I1392" s="655"/>
      <c r="J1392" s="655"/>
      <c r="K1392" s="655"/>
      <c r="L1392" s="655"/>
      <c r="M1392" s="655"/>
      <c r="N1392" s="1310"/>
      <c r="O1392" s="655"/>
      <c r="P1392" s="656"/>
      <c r="Q1392" s="657"/>
      <c r="R1392" s="704"/>
      <c r="S1392" s="3180"/>
    </row>
    <row r="1393" spans="7:19" ht="15" customHeight="1">
      <c r="G1393" s="1047"/>
      <c r="H1393" s="655"/>
      <c r="I1393" s="655"/>
      <c r="J1393" s="655"/>
      <c r="K1393" s="655"/>
      <c r="L1393" s="655"/>
      <c r="M1393" s="655"/>
      <c r="N1393" s="1310"/>
      <c r="O1393" s="655"/>
      <c r="P1393" s="656"/>
      <c r="Q1393" s="657"/>
      <c r="R1393" s="704"/>
      <c r="S1393" s="3180"/>
    </row>
    <row r="1394" spans="7:19" ht="15" customHeight="1">
      <c r="G1394" s="1047"/>
      <c r="H1394" s="655"/>
      <c r="I1394" s="655"/>
      <c r="J1394" s="655"/>
      <c r="K1394" s="655"/>
      <c r="L1394" s="655"/>
      <c r="M1394" s="655"/>
      <c r="N1394" s="1310"/>
      <c r="O1394" s="655"/>
      <c r="P1394" s="656"/>
      <c r="Q1394" s="657"/>
      <c r="R1394" s="704"/>
      <c r="S1394" s="3180"/>
    </row>
    <row r="1395" spans="7:19" ht="15" customHeight="1">
      <c r="G1395" s="1047"/>
      <c r="H1395" s="655"/>
      <c r="I1395" s="655"/>
      <c r="J1395" s="655"/>
      <c r="K1395" s="655"/>
      <c r="L1395" s="655"/>
      <c r="M1395" s="655"/>
      <c r="N1395" s="1310"/>
      <c r="O1395" s="655"/>
      <c r="P1395" s="656"/>
      <c r="Q1395" s="657"/>
      <c r="R1395" s="704"/>
      <c r="S1395" s="3180"/>
    </row>
    <row r="1396" spans="7:19" ht="15" customHeight="1">
      <c r="G1396" s="1047"/>
      <c r="H1396" s="655"/>
      <c r="I1396" s="655"/>
      <c r="J1396" s="655"/>
      <c r="K1396" s="655"/>
      <c r="L1396" s="655"/>
      <c r="M1396" s="655"/>
      <c r="N1396" s="1310"/>
      <c r="O1396" s="655"/>
      <c r="P1396" s="656"/>
      <c r="Q1396" s="657"/>
      <c r="R1396" s="704"/>
      <c r="S1396" s="3180"/>
    </row>
    <row r="1397" spans="7:19" ht="15" customHeight="1">
      <c r="G1397" s="1047"/>
      <c r="H1397" s="655"/>
      <c r="I1397" s="655"/>
      <c r="J1397" s="655"/>
      <c r="K1397" s="655"/>
      <c r="L1397" s="655"/>
      <c r="M1397" s="655"/>
      <c r="N1397" s="1310"/>
      <c r="O1397" s="655"/>
      <c r="P1397" s="656"/>
      <c r="Q1397" s="657"/>
      <c r="R1397" s="704"/>
      <c r="S1397" s="3180"/>
    </row>
    <row r="1398" spans="7:19" ht="15" customHeight="1">
      <c r="G1398" s="1047"/>
      <c r="H1398" s="655"/>
      <c r="I1398" s="655"/>
      <c r="J1398" s="655"/>
      <c r="K1398" s="655"/>
      <c r="L1398" s="655"/>
      <c r="M1398" s="655"/>
      <c r="N1398" s="1310"/>
      <c r="O1398" s="655"/>
      <c r="P1398" s="656"/>
      <c r="Q1398" s="657"/>
      <c r="R1398" s="704"/>
      <c r="S1398" s="3180"/>
    </row>
    <row r="1399" spans="7:19" ht="15" customHeight="1">
      <c r="G1399" s="1047"/>
      <c r="H1399" s="655"/>
      <c r="I1399" s="655"/>
      <c r="J1399" s="655"/>
      <c r="K1399" s="655"/>
      <c r="L1399" s="655"/>
      <c r="M1399" s="655"/>
      <c r="N1399" s="1310"/>
      <c r="O1399" s="655"/>
      <c r="P1399" s="656"/>
      <c r="Q1399" s="657"/>
      <c r="R1399" s="704"/>
      <c r="S1399" s="3180"/>
    </row>
    <row r="1400" spans="7:19" ht="15" customHeight="1">
      <c r="G1400" s="1047"/>
      <c r="H1400" s="655"/>
      <c r="I1400" s="655"/>
      <c r="J1400" s="655"/>
      <c r="K1400" s="655"/>
      <c r="L1400" s="655"/>
      <c r="M1400" s="655"/>
      <c r="N1400" s="1310"/>
      <c r="O1400" s="655"/>
      <c r="P1400" s="656"/>
      <c r="Q1400" s="657"/>
      <c r="R1400" s="704"/>
      <c r="S1400" s="3180"/>
    </row>
    <row r="1401" spans="7:19" ht="15" customHeight="1">
      <c r="G1401" s="1047"/>
      <c r="H1401" s="655"/>
      <c r="I1401" s="655"/>
      <c r="J1401" s="655"/>
      <c r="K1401" s="655"/>
      <c r="L1401" s="655"/>
      <c r="M1401" s="655"/>
      <c r="N1401" s="1310"/>
      <c r="O1401" s="655"/>
      <c r="P1401" s="656"/>
      <c r="Q1401" s="657"/>
      <c r="R1401" s="704"/>
      <c r="S1401" s="3180"/>
    </row>
    <row r="1402" spans="7:19" ht="15" customHeight="1">
      <c r="G1402" s="1047"/>
      <c r="H1402" s="655"/>
      <c r="I1402" s="655"/>
      <c r="J1402" s="655"/>
      <c r="K1402" s="655"/>
      <c r="L1402" s="655"/>
      <c r="M1402" s="655"/>
      <c r="N1402" s="1310"/>
      <c r="O1402" s="655"/>
      <c r="P1402" s="656"/>
      <c r="Q1402" s="657"/>
      <c r="R1402" s="704"/>
      <c r="S1402" s="3180"/>
    </row>
    <row r="1403" spans="7:19" ht="15" customHeight="1">
      <c r="G1403" s="1047"/>
      <c r="H1403" s="655"/>
      <c r="I1403" s="655"/>
      <c r="J1403" s="655"/>
      <c r="K1403" s="655"/>
      <c r="L1403" s="655"/>
      <c r="M1403" s="655"/>
      <c r="N1403" s="1310"/>
      <c r="O1403" s="655"/>
      <c r="P1403" s="656"/>
      <c r="Q1403" s="657"/>
      <c r="R1403" s="704"/>
      <c r="S1403" s="3180"/>
    </row>
    <row r="1404" spans="7:19" ht="15" customHeight="1">
      <c r="G1404" s="1047"/>
      <c r="H1404" s="655"/>
      <c r="I1404" s="655"/>
      <c r="J1404" s="655"/>
      <c r="K1404" s="655"/>
      <c r="L1404" s="655"/>
      <c r="M1404" s="655"/>
      <c r="N1404" s="1310"/>
      <c r="O1404" s="655"/>
      <c r="P1404" s="656"/>
      <c r="Q1404" s="657"/>
      <c r="R1404" s="704"/>
      <c r="S1404" s="3180"/>
    </row>
    <row r="1405" spans="7:19" ht="15" customHeight="1">
      <c r="G1405" s="1047"/>
      <c r="H1405" s="655"/>
      <c r="I1405" s="655"/>
      <c r="J1405" s="655"/>
      <c r="K1405" s="655"/>
      <c r="L1405" s="655"/>
      <c r="M1405" s="655"/>
      <c r="N1405" s="1310"/>
      <c r="O1405" s="655"/>
      <c r="P1405" s="656"/>
      <c r="Q1405" s="657"/>
      <c r="R1405" s="704"/>
      <c r="S1405" s="3180"/>
    </row>
    <row r="1406" spans="7:19" ht="15" customHeight="1">
      <c r="G1406" s="1047"/>
      <c r="H1406" s="655"/>
      <c r="I1406" s="655"/>
      <c r="J1406" s="655"/>
      <c r="K1406" s="655"/>
      <c r="L1406" s="655"/>
      <c r="M1406" s="655"/>
      <c r="N1406" s="1310"/>
      <c r="O1406" s="655"/>
      <c r="P1406" s="656"/>
      <c r="Q1406" s="657"/>
      <c r="R1406" s="704"/>
      <c r="S1406" s="3180"/>
    </row>
    <row r="1407" spans="7:19" ht="15" customHeight="1">
      <c r="G1407" s="1047"/>
      <c r="H1407" s="655"/>
      <c r="I1407" s="655"/>
      <c r="J1407" s="655"/>
      <c r="K1407" s="655"/>
      <c r="L1407" s="655"/>
      <c r="M1407" s="655"/>
      <c r="N1407" s="1310"/>
      <c r="O1407" s="655"/>
      <c r="P1407" s="656"/>
      <c r="Q1407" s="657"/>
      <c r="R1407" s="704"/>
      <c r="S1407" s="3180"/>
    </row>
    <row r="1408" spans="7:19" ht="15" customHeight="1">
      <c r="G1408" s="1047"/>
      <c r="H1408" s="655"/>
      <c r="I1408" s="655"/>
      <c r="J1408" s="655"/>
      <c r="K1408" s="655"/>
      <c r="L1408" s="655"/>
      <c r="M1408" s="655"/>
      <c r="N1408" s="1310"/>
      <c r="O1408" s="655"/>
      <c r="P1408" s="656"/>
      <c r="Q1408" s="657"/>
      <c r="R1408" s="704"/>
      <c r="S1408" s="3180"/>
    </row>
    <row r="1409" spans="7:19" ht="15" customHeight="1">
      <c r="G1409" s="1047"/>
      <c r="H1409" s="655"/>
      <c r="I1409" s="655"/>
      <c r="J1409" s="655"/>
      <c r="K1409" s="655"/>
      <c r="L1409" s="655"/>
      <c r="M1409" s="655"/>
      <c r="N1409" s="1310"/>
      <c r="O1409" s="655"/>
      <c r="P1409" s="656"/>
      <c r="Q1409" s="657"/>
      <c r="R1409" s="704"/>
      <c r="S1409" s="3180"/>
    </row>
    <row r="1410" spans="7:19" ht="15" customHeight="1">
      <c r="G1410" s="1047"/>
      <c r="H1410" s="655"/>
      <c r="I1410" s="655"/>
      <c r="J1410" s="655"/>
      <c r="K1410" s="655"/>
      <c r="L1410" s="655"/>
      <c r="M1410" s="655"/>
      <c r="N1410" s="1310"/>
      <c r="O1410" s="655"/>
      <c r="P1410" s="656"/>
      <c r="Q1410" s="657"/>
      <c r="R1410" s="704"/>
      <c r="S1410" s="3180"/>
    </row>
    <row r="1411" spans="7:19" ht="15" customHeight="1">
      <c r="G1411" s="1047"/>
      <c r="H1411" s="655"/>
      <c r="I1411" s="655"/>
      <c r="J1411" s="655"/>
      <c r="K1411" s="655"/>
      <c r="L1411" s="655"/>
      <c r="M1411" s="655"/>
      <c r="N1411" s="1310"/>
      <c r="O1411" s="655"/>
      <c r="P1411" s="656"/>
      <c r="Q1411" s="657"/>
      <c r="R1411" s="704"/>
      <c r="S1411" s="3180"/>
    </row>
    <row r="1412" spans="7:19" ht="15" customHeight="1">
      <c r="G1412" s="1047"/>
      <c r="H1412" s="655"/>
      <c r="I1412" s="655"/>
      <c r="J1412" s="655"/>
      <c r="K1412" s="655"/>
      <c r="L1412" s="655"/>
      <c r="M1412" s="655"/>
      <c r="N1412" s="1310"/>
      <c r="O1412" s="655"/>
      <c r="P1412" s="656"/>
      <c r="Q1412" s="657"/>
      <c r="R1412" s="704"/>
      <c r="S1412" s="3180"/>
    </row>
    <row r="1413" spans="7:19" ht="15" customHeight="1">
      <c r="G1413" s="1047"/>
      <c r="H1413" s="655"/>
      <c r="I1413" s="655"/>
      <c r="J1413" s="655"/>
      <c r="K1413" s="655"/>
      <c r="L1413" s="655"/>
      <c r="M1413" s="655"/>
      <c r="N1413" s="1310"/>
      <c r="O1413" s="655"/>
      <c r="P1413" s="656"/>
      <c r="Q1413" s="657"/>
      <c r="R1413" s="704"/>
      <c r="S1413" s="3180"/>
    </row>
    <row r="1414" spans="7:19" ht="15" customHeight="1">
      <c r="G1414" s="1047"/>
      <c r="H1414" s="655"/>
      <c r="I1414" s="655"/>
      <c r="J1414" s="655"/>
      <c r="K1414" s="655"/>
      <c r="L1414" s="655"/>
      <c r="M1414" s="655"/>
      <c r="N1414" s="1310"/>
      <c r="O1414" s="655"/>
      <c r="P1414" s="656"/>
      <c r="Q1414" s="657"/>
      <c r="R1414" s="704"/>
      <c r="S1414" s="3180"/>
    </row>
    <row r="1415" spans="7:19" ht="15" customHeight="1">
      <c r="G1415" s="1047"/>
      <c r="H1415" s="655"/>
      <c r="I1415" s="655"/>
      <c r="J1415" s="655"/>
      <c r="K1415" s="655"/>
      <c r="L1415" s="655"/>
      <c r="M1415" s="655"/>
      <c r="N1415" s="1310"/>
      <c r="O1415" s="655"/>
      <c r="P1415" s="656"/>
      <c r="Q1415" s="657"/>
      <c r="R1415" s="704"/>
      <c r="S1415" s="3180"/>
    </row>
    <row r="1416" spans="7:19" ht="15" customHeight="1">
      <c r="G1416" s="1047"/>
      <c r="H1416" s="655"/>
      <c r="I1416" s="655"/>
      <c r="J1416" s="655"/>
      <c r="K1416" s="655"/>
      <c r="L1416" s="655"/>
      <c r="M1416" s="655"/>
      <c r="N1416" s="1310"/>
      <c r="O1416" s="655"/>
      <c r="P1416" s="656"/>
      <c r="Q1416" s="657"/>
      <c r="R1416" s="704"/>
      <c r="S1416" s="3180"/>
    </row>
    <row r="1417" spans="7:19" ht="15" customHeight="1">
      <c r="G1417" s="1047"/>
      <c r="H1417" s="655"/>
      <c r="I1417" s="655"/>
      <c r="J1417" s="655"/>
      <c r="K1417" s="655"/>
      <c r="L1417" s="655"/>
      <c r="M1417" s="655"/>
      <c r="N1417" s="1310"/>
      <c r="O1417" s="655"/>
      <c r="P1417" s="656"/>
      <c r="Q1417" s="657"/>
      <c r="R1417" s="704"/>
      <c r="S1417" s="3180"/>
    </row>
    <row r="1418" spans="7:19" ht="15" customHeight="1">
      <c r="G1418" s="1047"/>
      <c r="H1418" s="655"/>
      <c r="I1418" s="655"/>
      <c r="J1418" s="655"/>
      <c r="K1418" s="655"/>
      <c r="L1418" s="655"/>
      <c r="M1418" s="655"/>
      <c r="N1418" s="1310"/>
      <c r="O1418" s="655"/>
      <c r="P1418" s="656"/>
      <c r="Q1418" s="657"/>
      <c r="R1418" s="704"/>
      <c r="S1418" s="3180"/>
    </row>
    <row r="1419" spans="7:19" ht="15" customHeight="1">
      <c r="G1419" s="1047"/>
      <c r="H1419" s="655"/>
      <c r="I1419" s="655"/>
      <c r="J1419" s="655"/>
      <c r="K1419" s="655"/>
      <c r="L1419" s="655"/>
      <c r="M1419" s="655"/>
      <c r="N1419" s="1310"/>
      <c r="O1419" s="655"/>
      <c r="P1419" s="656"/>
      <c r="Q1419" s="657"/>
      <c r="R1419" s="704"/>
      <c r="S1419" s="3180"/>
    </row>
    <row r="1420" spans="7:19" ht="15" customHeight="1">
      <c r="G1420" s="1047"/>
      <c r="H1420" s="655"/>
      <c r="I1420" s="655"/>
      <c r="J1420" s="655"/>
      <c r="K1420" s="655"/>
      <c r="L1420" s="655"/>
      <c r="M1420" s="655"/>
      <c r="N1420" s="1310"/>
      <c r="O1420" s="655"/>
      <c r="P1420" s="656"/>
      <c r="Q1420" s="657"/>
      <c r="R1420" s="704"/>
      <c r="S1420" s="3180"/>
    </row>
    <row r="1421" spans="7:19" ht="15" customHeight="1">
      <c r="G1421" s="1047"/>
      <c r="H1421" s="655"/>
      <c r="I1421" s="655"/>
      <c r="J1421" s="655"/>
      <c r="K1421" s="655"/>
      <c r="L1421" s="655"/>
      <c r="M1421" s="655"/>
      <c r="N1421" s="1310"/>
      <c r="O1421" s="655"/>
      <c r="P1421" s="656"/>
      <c r="Q1421" s="657"/>
      <c r="R1421" s="704"/>
      <c r="S1421" s="3180"/>
    </row>
    <row r="1422" spans="7:19" ht="15" customHeight="1">
      <c r="G1422" s="1047"/>
      <c r="H1422" s="655"/>
      <c r="I1422" s="655"/>
      <c r="J1422" s="655"/>
      <c r="K1422" s="655"/>
      <c r="L1422" s="655"/>
      <c r="M1422" s="655"/>
      <c r="N1422" s="1310"/>
      <c r="O1422" s="655"/>
      <c r="P1422" s="656"/>
      <c r="Q1422" s="657"/>
      <c r="R1422" s="704"/>
      <c r="S1422" s="3180"/>
    </row>
    <row r="1423" spans="7:19" ht="15" customHeight="1">
      <c r="G1423" s="1047"/>
      <c r="H1423" s="655"/>
      <c r="I1423" s="655"/>
      <c r="J1423" s="655"/>
      <c r="K1423" s="655"/>
      <c r="L1423" s="655"/>
      <c r="M1423" s="655"/>
      <c r="N1423" s="1310"/>
      <c r="O1423" s="655"/>
      <c r="P1423" s="656"/>
      <c r="Q1423" s="657"/>
      <c r="R1423" s="704"/>
      <c r="S1423" s="3180"/>
    </row>
    <row r="1424" spans="7:19" ht="15" customHeight="1">
      <c r="G1424" s="1047"/>
      <c r="H1424" s="655"/>
      <c r="I1424" s="655"/>
      <c r="J1424" s="655"/>
      <c r="K1424" s="655"/>
      <c r="L1424" s="655"/>
      <c r="M1424" s="655"/>
      <c r="N1424" s="1310"/>
      <c r="O1424" s="655"/>
      <c r="P1424" s="656"/>
      <c r="Q1424" s="657"/>
      <c r="R1424" s="704"/>
      <c r="S1424" s="3180"/>
    </row>
    <row r="1425" spans="7:19" ht="15" customHeight="1">
      <c r="G1425" s="1047"/>
      <c r="H1425" s="655"/>
      <c r="I1425" s="655"/>
      <c r="J1425" s="655"/>
      <c r="K1425" s="655"/>
      <c r="L1425" s="655"/>
      <c r="M1425" s="655"/>
      <c r="N1425" s="1310"/>
      <c r="O1425" s="655"/>
      <c r="P1425" s="656"/>
      <c r="Q1425" s="657"/>
      <c r="R1425" s="704"/>
      <c r="S1425" s="3180"/>
    </row>
    <row r="1426" spans="7:19" ht="15" customHeight="1">
      <c r="G1426" s="1047"/>
      <c r="H1426" s="655"/>
      <c r="I1426" s="655"/>
      <c r="J1426" s="655"/>
      <c r="K1426" s="655"/>
      <c r="L1426" s="655"/>
      <c r="M1426" s="655"/>
      <c r="N1426" s="1310"/>
      <c r="O1426" s="655"/>
      <c r="P1426" s="656"/>
      <c r="Q1426" s="657"/>
      <c r="R1426" s="704"/>
      <c r="S1426" s="3180"/>
    </row>
    <row r="1427" spans="7:19" ht="15" customHeight="1">
      <c r="G1427" s="1047"/>
      <c r="H1427" s="655"/>
      <c r="I1427" s="655"/>
      <c r="J1427" s="655"/>
      <c r="K1427" s="655"/>
      <c r="L1427" s="655"/>
      <c r="M1427" s="655"/>
      <c r="N1427" s="1310"/>
      <c r="O1427" s="655"/>
      <c r="P1427" s="656"/>
      <c r="Q1427" s="657"/>
      <c r="R1427" s="704"/>
      <c r="S1427" s="3180"/>
    </row>
    <row r="1428" spans="7:19" ht="15" customHeight="1">
      <c r="G1428" s="1047"/>
      <c r="H1428" s="655"/>
      <c r="I1428" s="655"/>
      <c r="J1428" s="655"/>
      <c r="K1428" s="655"/>
      <c r="L1428" s="655"/>
      <c r="M1428" s="655"/>
      <c r="N1428" s="1310"/>
      <c r="O1428" s="655"/>
      <c r="P1428" s="656"/>
      <c r="Q1428" s="657"/>
      <c r="R1428" s="704"/>
      <c r="S1428" s="3180"/>
    </row>
    <row r="1429" spans="7:19" ht="15" customHeight="1">
      <c r="G1429" s="1047"/>
      <c r="H1429" s="655"/>
      <c r="I1429" s="655"/>
      <c r="J1429" s="655"/>
      <c r="K1429" s="655"/>
      <c r="L1429" s="655"/>
      <c r="M1429" s="655"/>
      <c r="N1429" s="1310"/>
      <c r="O1429" s="655"/>
      <c r="P1429" s="656"/>
      <c r="Q1429" s="657"/>
      <c r="R1429" s="704"/>
      <c r="S1429" s="3180"/>
    </row>
    <row r="1430" spans="7:19" ht="15" customHeight="1">
      <c r="G1430" s="1047"/>
      <c r="H1430" s="655"/>
      <c r="I1430" s="655"/>
      <c r="J1430" s="655"/>
      <c r="K1430" s="655"/>
      <c r="L1430" s="655"/>
      <c r="M1430" s="655"/>
      <c r="N1430" s="1310"/>
      <c r="O1430" s="655"/>
      <c r="P1430" s="656"/>
      <c r="Q1430" s="657"/>
      <c r="R1430" s="704"/>
      <c r="S1430" s="3180"/>
    </row>
    <row r="1431" spans="7:19" ht="15" customHeight="1">
      <c r="G1431" s="1047"/>
      <c r="H1431" s="655"/>
      <c r="I1431" s="655"/>
      <c r="J1431" s="655"/>
      <c r="K1431" s="655"/>
      <c r="L1431" s="655"/>
      <c r="M1431" s="655"/>
      <c r="N1431" s="1310"/>
      <c r="O1431" s="655"/>
      <c r="P1431" s="656"/>
      <c r="Q1431" s="657"/>
      <c r="R1431" s="704"/>
      <c r="S1431" s="3180"/>
    </row>
    <row r="1432" spans="7:19" ht="15" customHeight="1">
      <c r="G1432" s="1047"/>
      <c r="H1432" s="655"/>
      <c r="I1432" s="655"/>
      <c r="J1432" s="655"/>
      <c r="K1432" s="655"/>
      <c r="L1432" s="655"/>
      <c r="M1432" s="655"/>
      <c r="N1432" s="1310"/>
      <c r="O1432" s="655"/>
      <c r="P1432" s="656"/>
      <c r="Q1432" s="657"/>
      <c r="R1432" s="704"/>
      <c r="S1432" s="3180"/>
    </row>
    <row r="1433" spans="7:19" ht="15" customHeight="1">
      <c r="G1433" s="1047"/>
      <c r="H1433" s="655"/>
      <c r="I1433" s="655"/>
      <c r="J1433" s="655"/>
      <c r="K1433" s="655"/>
      <c r="L1433" s="655"/>
      <c r="M1433" s="655"/>
      <c r="N1433" s="1310"/>
      <c r="O1433" s="655"/>
      <c r="P1433" s="656"/>
      <c r="Q1433" s="657"/>
      <c r="R1433" s="704"/>
      <c r="S1433" s="3180"/>
    </row>
    <row r="1434" spans="7:19" ht="15" customHeight="1">
      <c r="G1434" s="1047"/>
      <c r="H1434" s="655"/>
      <c r="I1434" s="655"/>
      <c r="J1434" s="655"/>
      <c r="K1434" s="655"/>
      <c r="L1434" s="655"/>
      <c r="M1434" s="655"/>
      <c r="N1434" s="1310"/>
      <c r="O1434" s="655"/>
      <c r="P1434" s="656"/>
      <c r="Q1434" s="657"/>
      <c r="R1434" s="704"/>
      <c r="S1434" s="3180"/>
    </row>
    <row r="1435" spans="7:19" ht="15" customHeight="1">
      <c r="G1435" s="1047"/>
      <c r="H1435" s="655"/>
      <c r="I1435" s="655"/>
      <c r="J1435" s="655"/>
      <c r="K1435" s="655"/>
      <c r="L1435" s="655"/>
      <c r="M1435" s="655"/>
      <c r="N1435" s="1310"/>
      <c r="O1435" s="655"/>
      <c r="P1435" s="656"/>
      <c r="Q1435" s="657"/>
      <c r="R1435" s="704"/>
      <c r="S1435" s="3180"/>
    </row>
    <row r="1436" spans="7:19" ht="15" customHeight="1">
      <c r="G1436" s="1047"/>
      <c r="H1436" s="655"/>
      <c r="I1436" s="655"/>
      <c r="J1436" s="655"/>
      <c r="K1436" s="655"/>
      <c r="L1436" s="655"/>
      <c r="M1436" s="655"/>
      <c r="N1436" s="1310"/>
      <c r="O1436" s="655"/>
      <c r="P1436" s="656"/>
      <c r="Q1436" s="657"/>
      <c r="R1436" s="704"/>
      <c r="S1436" s="3180"/>
    </row>
    <row r="1437" spans="7:19" ht="15" customHeight="1">
      <c r="G1437" s="1047"/>
      <c r="H1437" s="655"/>
      <c r="I1437" s="655"/>
      <c r="J1437" s="655"/>
      <c r="K1437" s="655"/>
      <c r="L1437" s="655"/>
      <c r="M1437" s="655"/>
      <c r="N1437" s="1310"/>
      <c r="O1437" s="655"/>
      <c r="P1437" s="656"/>
      <c r="Q1437" s="657"/>
      <c r="R1437" s="704"/>
      <c r="S1437" s="3180"/>
    </row>
    <row r="1438" spans="7:19" ht="15" customHeight="1">
      <c r="G1438" s="1047"/>
      <c r="H1438" s="655"/>
      <c r="I1438" s="655"/>
      <c r="J1438" s="655"/>
      <c r="K1438" s="655"/>
      <c r="L1438" s="655"/>
      <c r="M1438" s="655"/>
      <c r="N1438" s="1310"/>
      <c r="O1438" s="655"/>
      <c r="P1438" s="656"/>
      <c r="Q1438" s="657"/>
      <c r="R1438" s="704"/>
      <c r="S1438" s="3180"/>
    </row>
    <row r="1439" spans="7:19" ht="15" customHeight="1">
      <c r="G1439" s="1047"/>
      <c r="H1439" s="655"/>
      <c r="I1439" s="655"/>
      <c r="J1439" s="655"/>
      <c r="K1439" s="655"/>
      <c r="L1439" s="655"/>
      <c r="M1439" s="655"/>
      <c r="N1439" s="1310"/>
      <c r="O1439" s="655"/>
      <c r="P1439" s="656"/>
      <c r="Q1439" s="657"/>
      <c r="R1439" s="704"/>
      <c r="S1439" s="3180"/>
    </row>
    <row r="1440" spans="7:19" ht="15" customHeight="1">
      <c r="G1440" s="1047"/>
      <c r="H1440" s="655"/>
      <c r="I1440" s="655"/>
      <c r="J1440" s="655"/>
      <c r="K1440" s="655"/>
      <c r="L1440" s="655"/>
      <c r="M1440" s="655"/>
      <c r="N1440" s="1310"/>
      <c r="O1440" s="655"/>
      <c r="P1440" s="656"/>
      <c r="Q1440" s="657"/>
      <c r="R1440" s="704"/>
      <c r="S1440" s="3180"/>
    </row>
    <row r="1441" spans="7:19" ht="15" customHeight="1">
      <c r="G1441" s="1047"/>
      <c r="H1441" s="655"/>
      <c r="I1441" s="655"/>
      <c r="J1441" s="655"/>
      <c r="K1441" s="655"/>
      <c r="L1441" s="655"/>
      <c r="M1441" s="655"/>
      <c r="N1441" s="1310"/>
      <c r="O1441" s="655"/>
      <c r="P1441" s="656"/>
      <c r="Q1441" s="657"/>
      <c r="R1441" s="704"/>
      <c r="S1441" s="3180"/>
    </row>
    <row r="1442" spans="7:19" ht="15" customHeight="1">
      <c r="G1442" s="1047"/>
      <c r="H1442" s="655"/>
      <c r="I1442" s="655"/>
      <c r="J1442" s="655"/>
      <c r="K1442" s="655"/>
      <c r="L1442" s="655"/>
      <c r="M1442" s="655"/>
      <c r="N1442" s="1310"/>
      <c r="O1442" s="655"/>
      <c r="P1442" s="656"/>
      <c r="Q1442" s="657"/>
      <c r="R1442" s="704"/>
      <c r="S1442" s="3180"/>
    </row>
    <row r="1443" spans="7:19" ht="15" customHeight="1">
      <c r="G1443" s="1047"/>
      <c r="H1443" s="655"/>
      <c r="I1443" s="655"/>
      <c r="J1443" s="655"/>
      <c r="K1443" s="655"/>
      <c r="L1443" s="655"/>
      <c r="M1443" s="655"/>
      <c r="N1443" s="1310"/>
      <c r="O1443" s="655"/>
      <c r="P1443" s="656"/>
      <c r="Q1443" s="657"/>
      <c r="R1443" s="704"/>
      <c r="S1443" s="3180"/>
    </row>
    <row r="1444" spans="7:19" ht="15" customHeight="1">
      <c r="G1444" s="1047"/>
      <c r="H1444" s="655"/>
      <c r="I1444" s="655"/>
      <c r="J1444" s="655"/>
      <c r="K1444" s="655"/>
      <c r="L1444" s="655"/>
      <c r="M1444" s="655"/>
      <c r="N1444" s="1310"/>
      <c r="O1444" s="655"/>
      <c r="P1444" s="656"/>
      <c r="Q1444" s="657"/>
      <c r="R1444" s="704"/>
      <c r="S1444" s="3180"/>
    </row>
    <row r="1445" spans="7:19" ht="15" customHeight="1">
      <c r="G1445" s="1047"/>
      <c r="H1445" s="655"/>
      <c r="I1445" s="655"/>
      <c r="J1445" s="655"/>
      <c r="K1445" s="655"/>
      <c r="L1445" s="655"/>
      <c r="M1445" s="655"/>
      <c r="N1445" s="1310"/>
      <c r="O1445" s="655"/>
      <c r="P1445" s="656"/>
      <c r="Q1445" s="657"/>
      <c r="R1445" s="704"/>
      <c r="S1445" s="3180"/>
    </row>
    <row r="1446" spans="7:19" ht="15" customHeight="1">
      <c r="G1446" s="1047"/>
      <c r="H1446" s="655"/>
      <c r="I1446" s="655"/>
      <c r="J1446" s="655"/>
      <c r="K1446" s="655"/>
      <c r="L1446" s="655"/>
      <c r="M1446" s="655"/>
      <c r="N1446" s="1310"/>
      <c r="O1446" s="655"/>
      <c r="P1446" s="656"/>
      <c r="Q1446" s="657"/>
      <c r="R1446" s="704"/>
      <c r="S1446" s="3180"/>
    </row>
    <row r="1447" spans="7:19" ht="15" customHeight="1">
      <c r="G1447" s="1047"/>
      <c r="H1447" s="655"/>
      <c r="I1447" s="655"/>
      <c r="J1447" s="655"/>
      <c r="K1447" s="655"/>
      <c r="L1447" s="655"/>
      <c r="M1447" s="655"/>
      <c r="N1447" s="1310"/>
      <c r="O1447" s="655"/>
      <c r="P1447" s="656"/>
      <c r="Q1447" s="657"/>
      <c r="R1447" s="704"/>
      <c r="S1447" s="3180"/>
    </row>
    <row r="1448" spans="7:19" ht="15" customHeight="1">
      <c r="G1448" s="1047"/>
      <c r="H1448" s="655"/>
      <c r="I1448" s="655"/>
      <c r="J1448" s="655"/>
      <c r="K1448" s="655"/>
      <c r="L1448" s="655"/>
      <c r="M1448" s="655"/>
      <c r="N1448" s="1310"/>
      <c r="O1448" s="655"/>
      <c r="P1448" s="656"/>
      <c r="Q1448" s="657"/>
      <c r="R1448" s="704"/>
      <c r="S1448" s="3180"/>
    </row>
    <row r="1449" spans="7:19" ht="15" customHeight="1">
      <c r="G1449" s="1047"/>
      <c r="H1449" s="655"/>
      <c r="I1449" s="655"/>
      <c r="J1449" s="655"/>
      <c r="K1449" s="655"/>
      <c r="L1449" s="655"/>
      <c r="M1449" s="655"/>
      <c r="N1449" s="1310"/>
      <c r="O1449" s="655"/>
      <c r="P1449" s="656"/>
      <c r="Q1449" s="657"/>
      <c r="R1449" s="704"/>
      <c r="S1449" s="3180"/>
    </row>
    <row r="1450" spans="7:19" ht="15" customHeight="1">
      <c r="G1450" s="1047"/>
      <c r="H1450" s="655"/>
      <c r="I1450" s="655"/>
      <c r="J1450" s="655"/>
      <c r="K1450" s="655"/>
      <c r="L1450" s="655"/>
      <c r="M1450" s="655"/>
      <c r="N1450" s="1310"/>
      <c r="O1450" s="655"/>
      <c r="P1450" s="656"/>
      <c r="Q1450" s="657"/>
      <c r="R1450" s="704"/>
      <c r="S1450" s="3180"/>
    </row>
    <row r="1451" spans="7:19" ht="15" customHeight="1">
      <c r="G1451" s="1047"/>
      <c r="H1451" s="655"/>
      <c r="I1451" s="655"/>
      <c r="J1451" s="655"/>
      <c r="K1451" s="655"/>
      <c r="L1451" s="655"/>
      <c r="M1451" s="655"/>
      <c r="N1451" s="1310"/>
      <c r="O1451" s="655"/>
      <c r="P1451" s="656"/>
      <c r="Q1451" s="657"/>
      <c r="R1451" s="704"/>
      <c r="S1451" s="3180"/>
    </row>
    <row r="1452" spans="7:19" ht="15" customHeight="1">
      <c r="G1452" s="1047"/>
      <c r="H1452" s="655"/>
      <c r="I1452" s="655"/>
      <c r="J1452" s="655"/>
      <c r="K1452" s="655"/>
      <c r="L1452" s="655"/>
      <c r="M1452" s="655"/>
      <c r="N1452" s="1310"/>
      <c r="O1452" s="655"/>
      <c r="P1452" s="656"/>
      <c r="Q1452" s="657"/>
      <c r="R1452" s="704"/>
      <c r="S1452" s="3180"/>
    </row>
    <row r="1453" spans="7:19" ht="15" customHeight="1">
      <c r="G1453" s="1047"/>
      <c r="H1453" s="655"/>
      <c r="I1453" s="655"/>
      <c r="J1453" s="655"/>
      <c r="K1453" s="655"/>
      <c r="L1453" s="655"/>
      <c r="M1453" s="655"/>
      <c r="N1453" s="1310"/>
      <c r="O1453" s="655"/>
      <c r="P1453" s="656"/>
      <c r="Q1453" s="657"/>
      <c r="R1453" s="704"/>
      <c r="S1453" s="3180"/>
    </row>
    <row r="1454" spans="7:19" ht="15" customHeight="1">
      <c r="G1454" s="1047"/>
      <c r="H1454" s="655"/>
      <c r="I1454" s="655"/>
      <c r="J1454" s="655"/>
      <c r="K1454" s="655"/>
      <c r="L1454" s="655"/>
      <c r="M1454" s="655"/>
      <c r="N1454" s="1310"/>
      <c r="O1454" s="655"/>
      <c r="P1454" s="656"/>
      <c r="Q1454" s="657"/>
      <c r="R1454" s="704"/>
      <c r="S1454" s="3180"/>
    </row>
    <row r="1455" spans="7:19" ht="15" customHeight="1">
      <c r="G1455" s="1047"/>
      <c r="H1455" s="655"/>
      <c r="I1455" s="655"/>
      <c r="J1455" s="655"/>
      <c r="K1455" s="655"/>
      <c r="L1455" s="655"/>
      <c r="M1455" s="655"/>
      <c r="N1455" s="1310"/>
      <c r="O1455" s="655"/>
      <c r="P1455" s="656"/>
      <c r="Q1455" s="657"/>
      <c r="R1455" s="704"/>
      <c r="S1455" s="3180"/>
    </row>
    <row r="1456" spans="7:19" ht="15" customHeight="1">
      <c r="G1456" s="1047"/>
      <c r="H1456" s="655"/>
      <c r="I1456" s="655"/>
      <c r="J1456" s="655"/>
      <c r="K1456" s="655"/>
      <c r="L1456" s="655"/>
      <c r="M1456" s="655"/>
      <c r="N1456" s="1310"/>
      <c r="O1456" s="655"/>
      <c r="P1456" s="656"/>
      <c r="Q1456" s="657"/>
      <c r="R1456" s="704"/>
      <c r="S1456" s="3180"/>
    </row>
    <row r="1457" spans="7:19" ht="15" customHeight="1">
      <c r="G1457" s="1047"/>
      <c r="H1457" s="655"/>
      <c r="I1457" s="655"/>
      <c r="J1457" s="655"/>
      <c r="K1457" s="655"/>
      <c r="L1457" s="655"/>
      <c r="M1457" s="655"/>
      <c r="N1457" s="1310"/>
      <c r="O1457" s="655"/>
      <c r="P1457" s="656"/>
      <c r="Q1457" s="657"/>
      <c r="R1457" s="704"/>
      <c r="S1457" s="3180"/>
    </row>
    <row r="1458" spans="7:19" ht="15" customHeight="1">
      <c r="G1458" s="1047"/>
      <c r="H1458" s="655"/>
      <c r="I1458" s="655"/>
      <c r="J1458" s="655"/>
      <c r="K1458" s="655"/>
      <c r="L1458" s="655"/>
      <c r="M1458" s="655"/>
      <c r="N1458" s="1310"/>
      <c r="O1458" s="655"/>
      <c r="P1458" s="656"/>
      <c r="Q1458" s="657"/>
      <c r="R1458" s="704"/>
      <c r="S1458" s="3180"/>
    </row>
    <row r="1459" spans="7:19" ht="15" customHeight="1">
      <c r="G1459" s="1047"/>
      <c r="H1459" s="655"/>
      <c r="I1459" s="655"/>
      <c r="J1459" s="655"/>
      <c r="K1459" s="655"/>
      <c r="L1459" s="655"/>
      <c r="M1459" s="655"/>
      <c r="N1459" s="1310"/>
      <c r="O1459" s="655"/>
      <c r="P1459" s="656"/>
      <c r="Q1459" s="657"/>
      <c r="R1459" s="704"/>
      <c r="S1459" s="3180"/>
    </row>
    <row r="1460" spans="7:19" ht="15" customHeight="1">
      <c r="G1460" s="1047"/>
      <c r="H1460" s="655"/>
      <c r="I1460" s="655"/>
      <c r="J1460" s="655"/>
      <c r="K1460" s="655"/>
      <c r="L1460" s="655"/>
      <c r="M1460" s="655"/>
      <c r="N1460" s="1310"/>
      <c r="O1460" s="655"/>
      <c r="P1460" s="656"/>
      <c r="Q1460" s="657"/>
      <c r="R1460" s="704"/>
      <c r="S1460" s="3180"/>
    </row>
    <row r="1461" spans="7:19" ht="15" customHeight="1">
      <c r="G1461" s="1047"/>
      <c r="H1461" s="655"/>
      <c r="I1461" s="655"/>
      <c r="J1461" s="655"/>
      <c r="K1461" s="655"/>
      <c r="L1461" s="655"/>
      <c r="M1461" s="655"/>
      <c r="N1461" s="1310"/>
      <c r="O1461" s="655"/>
      <c r="P1461" s="656"/>
      <c r="Q1461" s="657"/>
      <c r="R1461" s="704"/>
      <c r="S1461" s="3180"/>
    </row>
    <row r="1462" spans="7:19" ht="15" customHeight="1">
      <c r="G1462" s="1047"/>
      <c r="H1462" s="655"/>
      <c r="I1462" s="655"/>
      <c r="J1462" s="655"/>
      <c r="K1462" s="655"/>
      <c r="L1462" s="655"/>
      <c r="M1462" s="655"/>
      <c r="N1462" s="1310"/>
      <c r="O1462" s="655"/>
      <c r="P1462" s="656"/>
      <c r="Q1462" s="657"/>
      <c r="R1462" s="704"/>
      <c r="S1462" s="3180"/>
    </row>
    <row r="1463" spans="7:19" ht="15" customHeight="1">
      <c r="G1463" s="1047"/>
      <c r="H1463" s="655"/>
      <c r="I1463" s="655"/>
      <c r="J1463" s="655"/>
      <c r="K1463" s="655"/>
      <c r="L1463" s="655"/>
      <c r="M1463" s="655"/>
      <c r="N1463" s="1310"/>
      <c r="O1463" s="655"/>
      <c r="P1463" s="656"/>
      <c r="Q1463" s="657"/>
      <c r="R1463" s="704"/>
      <c r="S1463" s="3180"/>
    </row>
    <row r="1464" spans="7:19" ht="15" customHeight="1">
      <c r="G1464" s="1047"/>
      <c r="H1464" s="655"/>
      <c r="I1464" s="655"/>
      <c r="J1464" s="655"/>
      <c r="K1464" s="655"/>
      <c r="L1464" s="655"/>
      <c r="M1464" s="655"/>
      <c r="N1464" s="1310"/>
      <c r="O1464" s="655"/>
      <c r="P1464" s="656"/>
      <c r="Q1464" s="657"/>
      <c r="R1464" s="704"/>
      <c r="S1464" s="3180"/>
    </row>
    <row r="1465" spans="7:19" ht="15" customHeight="1">
      <c r="G1465" s="1047"/>
      <c r="H1465" s="655"/>
      <c r="I1465" s="655"/>
      <c r="J1465" s="655"/>
      <c r="K1465" s="655"/>
      <c r="L1465" s="655"/>
      <c r="M1465" s="655"/>
      <c r="N1465" s="1310"/>
      <c r="O1465" s="655"/>
      <c r="P1465" s="656"/>
      <c r="Q1465" s="657"/>
      <c r="R1465" s="704"/>
      <c r="S1465" s="3180"/>
    </row>
    <row r="1466" spans="7:19" ht="15" customHeight="1">
      <c r="G1466" s="1047"/>
      <c r="H1466" s="655"/>
      <c r="I1466" s="655"/>
      <c r="J1466" s="655"/>
      <c r="K1466" s="655"/>
      <c r="L1466" s="655"/>
      <c r="M1466" s="655"/>
      <c r="N1466" s="1310"/>
      <c r="O1466" s="655"/>
      <c r="P1466" s="656"/>
      <c r="Q1466" s="657"/>
      <c r="R1466" s="704"/>
      <c r="S1466" s="3180"/>
    </row>
    <row r="1467" spans="7:19" ht="15" customHeight="1">
      <c r="G1467" s="1047"/>
      <c r="H1467" s="655"/>
      <c r="I1467" s="655"/>
      <c r="J1467" s="655"/>
      <c r="K1467" s="655"/>
      <c r="L1467" s="655"/>
      <c r="M1467" s="655"/>
      <c r="N1467" s="1310"/>
      <c r="O1467" s="655"/>
      <c r="P1467" s="656"/>
      <c r="Q1467" s="657"/>
      <c r="R1467" s="704"/>
      <c r="S1467" s="3180"/>
    </row>
    <row r="1468" spans="7:19" ht="15" customHeight="1">
      <c r="G1468" s="1047"/>
      <c r="H1468" s="655"/>
      <c r="I1468" s="655"/>
      <c r="J1468" s="655"/>
      <c r="K1468" s="655"/>
      <c r="L1468" s="655"/>
      <c r="M1468" s="655"/>
      <c r="N1468" s="1310"/>
      <c r="O1468" s="655"/>
      <c r="P1468" s="656"/>
      <c r="Q1468" s="657"/>
      <c r="R1468" s="704"/>
      <c r="S1468" s="3180"/>
    </row>
    <row r="1469" spans="7:19" ht="15" customHeight="1">
      <c r="G1469" s="1047"/>
      <c r="H1469" s="655"/>
      <c r="I1469" s="655"/>
      <c r="J1469" s="655"/>
      <c r="K1469" s="655"/>
      <c r="L1469" s="655"/>
      <c r="M1469" s="655"/>
      <c r="N1469" s="1310"/>
      <c r="O1469" s="655"/>
      <c r="P1469" s="656"/>
      <c r="Q1469" s="657"/>
      <c r="R1469" s="704"/>
      <c r="S1469" s="3180"/>
    </row>
    <row r="1470" spans="7:19" ht="15" customHeight="1">
      <c r="G1470" s="1047"/>
      <c r="H1470" s="655"/>
      <c r="I1470" s="655"/>
      <c r="J1470" s="655"/>
      <c r="K1470" s="655"/>
      <c r="L1470" s="655"/>
      <c r="M1470" s="655"/>
      <c r="N1470" s="1310"/>
      <c r="O1470" s="655"/>
      <c r="P1470" s="656"/>
      <c r="Q1470" s="657"/>
      <c r="R1470" s="704"/>
      <c r="S1470" s="3180"/>
    </row>
    <row r="1471" spans="7:19" ht="15" customHeight="1">
      <c r="G1471" s="1047"/>
      <c r="H1471" s="655"/>
      <c r="I1471" s="655"/>
      <c r="J1471" s="655"/>
      <c r="K1471" s="655"/>
      <c r="L1471" s="655"/>
      <c r="M1471" s="655"/>
      <c r="N1471" s="1310"/>
      <c r="O1471" s="655"/>
      <c r="P1471" s="656"/>
      <c r="Q1471" s="657"/>
      <c r="R1471" s="704"/>
      <c r="S1471" s="3180"/>
    </row>
    <row r="1472" spans="7:19" ht="15" customHeight="1">
      <c r="G1472" s="1047"/>
      <c r="H1472" s="655"/>
      <c r="I1472" s="655"/>
      <c r="J1472" s="655"/>
      <c r="K1472" s="655"/>
      <c r="L1472" s="655"/>
      <c r="M1472" s="655"/>
      <c r="N1472" s="1310"/>
      <c r="O1472" s="655"/>
      <c r="P1472" s="656"/>
      <c r="Q1472" s="657"/>
      <c r="R1472" s="704"/>
      <c r="S1472" s="3180"/>
    </row>
    <row r="1473" spans="7:19" ht="15" customHeight="1">
      <c r="G1473" s="1047"/>
      <c r="H1473" s="655"/>
      <c r="I1473" s="655"/>
      <c r="J1473" s="655"/>
      <c r="K1473" s="655"/>
      <c r="L1473" s="655"/>
      <c r="M1473" s="655"/>
      <c r="N1473" s="1310"/>
      <c r="O1473" s="655"/>
      <c r="P1473" s="656"/>
      <c r="Q1473" s="657"/>
      <c r="R1473" s="704"/>
      <c r="S1473" s="3180"/>
    </row>
    <row r="1474" spans="7:19" ht="15" customHeight="1">
      <c r="G1474" s="1047"/>
      <c r="H1474" s="655"/>
      <c r="I1474" s="655"/>
      <c r="J1474" s="655"/>
      <c r="K1474" s="655"/>
      <c r="L1474" s="655"/>
      <c r="M1474" s="655"/>
      <c r="N1474" s="1310"/>
      <c r="O1474" s="655"/>
      <c r="P1474" s="656"/>
      <c r="Q1474" s="657"/>
      <c r="R1474" s="704"/>
      <c r="S1474" s="3180"/>
    </row>
    <row r="1475" spans="7:19" ht="15" customHeight="1">
      <c r="G1475" s="1047"/>
      <c r="H1475" s="655"/>
      <c r="I1475" s="655"/>
      <c r="J1475" s="655"/>
      <c r="K1475" s="655"/>
      <c r="L1475" s="655"/>
      <c r="M1475" s="655"/>
      <c r="N1475" s="1310"/>
      <c r="O1475" s="655"/>
      <c r="P1475" s="656"/>
      <c r="Q1475" s="657"/>
      <c r="R1475" s="704"/>
      <c r="S1475" s="3180"/>
    </row>
    <row r="1476" spans="7:19" ht="15" customHeight="1">
      <c r="G1476" s="1047"/>
      <c r="H1476" s="655"/>
      <c r="I1476" s="655"/>
      <c r="J1476" s="655"/>
      <c r="K1476" s="655"/>
      <c r="L1476" s="655"/>
      <c r="M1476" s="655"/>
      <c r="N1476" s="1310"/>
      <c r="O1476" s="655"/>
      <c r="P1476" s="656"/>
      <c r="Q1476" s="657"/>
      <c r="R1476" s="704"/>
      <c r="S1476" s="3180"/>
    </row>
    <row r="1477" spans="7:19" ht="15" customHeight="1">
      <c r="G1477" s="1047"/>
      <c r="H1477" s="655"/>
      <c r="I1477" s="655"/>
      <c r="J1477" s="655"/>
      <c r="K1477" s="655"/>
      <c r="L1477" s="655"/>
      <c r="M1477" s="655"/>
      <c r="N1477" s="1310"/>
      <c r="O1477" s="655"/>
      <c r="P1477" s="656"/>
      <c r="Q1477" s="657"/>
      <c r="R1477" s="704"/>
      <c r="S1477" s="3180"/>
    </row>
    <row r="1478" spans="7:19" ht="15" customHeight="1">
      <c r="G1478" s="1047"/>
      <c r="H1478" s="655"/>
      <c r="I1478" s="655"/>
      <c r="J1478" s="655"/>
      <c r="K1478" s="655"/>
      <c r="L1478" s="655"/>
      <c r="M1478" s="655"/>
      <c r="N1478" s="1310"/>
      <c r="O1478" s="655"/>
      <c r="P1478" s="656"/>
      <c r="Q1478" s="657"/>
      <c r="R1478" s="704"/>
      <c r="S1478" s="3180"/>
    </row>
    <row r="1479" spans="7:19" ht="15" customHeight="1">
      <c r="G1479" s="1047"/>
      <c r="H1479" s="655"/>
      <c r="I1479" s="655"/>
      <c r="J1479" s="655"/>
      <c r="K1479" s="655"/>
      <c r="L1479" s="655"/>
      <c r="M1479" s="655"/>
      <c r="N1479" s="1310"/>
      <c r="O1479" s="655"/>
      <c r="P1479" s="656"/>
      <c r="Q1479" s="657"/>
      <c r="R1479" s="704"/>
      <c r="S1479" s="3180"/>
    </row>
    <row r="1480" spans="7:19" ht="15" customHeight="1">
      <c r="G1480" s="1047"/>
      <c r="H1480" s="655"/>
      <c r="I1480" s="655"/>
      <c r="J1480" s="655"/>
      <c r="K1480" s="655"/>
      <c r="L1480" s="655"/>
      <c r="M1480" s="655"/>
      <c r="N1480" s="1310"/>
      <c r="O1480" s="655"/>
      <c r="P1480" s="656"/>
      <c r="Q1480" s="657"/>
      <c r="R1480" s="704"/>
      <c r="S1480" s="3180"/>
    </row>
    <row r="1481" spans="7:19" ht="15" customHeight="1">
      <c r="G1481" s="1047"/>
      <c r="H1481" s="655"/>
      <c r="I1481" s="655"/>
      <c r="J1481" s="655"/>
      <c r="K1481" s="655"/>
      <c r="L1481" s="655"/>
      <c r="M1481" s="655"/>
      <c r="N1481" s="1310"/>
      <c r="O1481" s="655"/>
      <c r="P1481" s="656"/>
      <c r="Q1481" s="657"/>
      <c r="R1481" s="704"/>
      <c r="S1481" s="3180"/>
    </row>
    <row r="1482" spans="7:19" ht="15" customHeight="1">
      <c r="G1482" s="1047"/>
      <c r="H1482" s="655"/>
      <c r="I1482" s="655"/>
      <c r="J1482" s="655"/>
      <c r="K1482" s="655"/>
      <c r="L1482" s="655"/>
      <c r="M1482" s="655"/>
      <c r="N1482" s="1310"/>
      <c r="O1482" s="655"/>
      <c r="P1482" s="656"/>
      <c r="Q1482" s="657"/>
      <c r="R1482" s="704"/>
      <c r="S1482" s="3180"/>
    </row>
    <row r="1483" spans="7:19" ht="15" customHeight="1">
      <c r="G1483" s="1047"/>
      <c r="H1483" s="655"/>
      <c r="I1483" s="655"/>
      <c r="J1483" s="655"/>
      <c r="K1483" s="655"/>
      <c r="L1483" s="655"/>
      <c r="M1483" s="655"/>
      <c r="N1483" s="1310"/>
      <c r="O1483" s="655"/>
      <c r="P1483" s="656"/>
      <c r="Q1483" s="657"/>
      <c r="R1483" s="704"/>
      <c r="S1483" s="3180"/>
    </row>
    <row r="1484" spans="7:19" ht="15" customHeight="1">
      <c r="G1484" s="1047"/>
      <c r="H1484" s="655"/>
      <c r="I1484" s="655"/>
      <c r="J1484" s="655"/>
      <c r="K1484" s="655"/>
      <c r="L1484" s="655"/>
      <c r="M1484" s="655"/>
      <c r="N1484" s="1310"/>
      <c r="O1484" s="655"/>
      <c r="P1484" s="656"/>
      <c r="Q1484" s="657"/>
      <c r="R1484" s="704"/>
      <c r="S1484" s="3180"/>
    </row>
    <row r="1485" spans="7:19" ht="15" customHeight="1">
      <c r="G1485" s="1047"/>
      <c r="H1485" s="655"/>
      <c r="I1485" s="655"/>
      <c r="J1485" s="655"/>
      <c r="K1485" s="655"/>
      <c r="L1485" s="655"/>
      <c r="M1485" s="655"/>
      <c r="N1485" s="1310"/>
      <c r="O1485" s="655"/>
      <c r="P1485" s="656"/>
      <c r="Q1485" s="657"/>
      <c r="R1485" s="704"/>
      <c r="S1485" s="3180"/>
    </row>
    <row r="1486" spans="7:19" ht="15" customHeight="1">
      <c r="G1486" s="1047"/>
      <c r="H1486" s="655"/>
      <c r="I1486" s="655"/>
      <c r="J1486" s="655"/>
      <c r="K1486" s="655"/>
      <c r="L1486" s="655"/>
      <c r="M1486" s="655"/>
      <c r="N1486" s="1310"/>
      <c r="P1486" s="656"/>
      <c r="Q1486" s="657"/>
      <c r="R1486" s="704"/>
      <c r="S1486" s="3180"/>
    </row>
    <row r="1487" spans="7:19" ht="15" customHeight="1">
      <c r="G1487" s="1047"/>
      <c r="H1487" s="655"/>
      <c r="I1487" s="655"/>
      <c r="J1487" s="655"/>
      <c r="K1487" s="655"/>
      <c r="L1487" s="655"/>
      <c r="M1487" s="655"/>
      <c r="N1487" s="1310"/>
      <c r="P1487" s="656"/>
      <c r="Q1487" s="657"/>
      <c r="R1487" s="704"/>
      <c r="S1487" s="3180"/>
    </row>
    <row r="1488" spans="7:19" ht="15" customHeight="1">
      <c r="G1488" s="1047"/>
      <c r="H1488" s="655"/>
      <c r="I1488" s="655"/>
      <c r="J1488" s="655"/>
      <c r="K1488" s="655"/>
      <c r="L1488" s="655"/>
      <c r="M1488" s="655"/>
      <c r="N1488" s="1310"/>
      <c r="P1488" s="656"/>
      <c r="Q1488" s="657"/>
      <c r="R1488" s="704"/>
      <c r="S1488" s="3180"/>
    </row>
    <row r="1489" spans="7:19" ht="15" customHeight="1">
      <c r="G1489" s="1047"/>
      <c r="H1489" s="655"/>
      <c r="I1489" s="655"/>
      <c r="J1489" s="655"/>
      <c r="K1489" s="655"/>
      <c r="L1489" s="655"/>
      <c r="M1489" s="655"/>
      <c r="N1489" s="1310"/>
      <c r="P1489" s="656"/>
      <c r="Q1489" s="657"/>
      <c r="R1489" s="704"/>
      <c r="S1489" s="3180"/>
    </row>
    <row r="1490" spans="7:19" ht="15" customHeight="1">
      <c r="G1490" s="1047"/>
      <c r="H1490" s="655"/>
      <c r="I1490" s="655"/>
      <c r="J1490" s="655"/>
      <c r="K1490" s="655"/>
      <c r="L1490" s="655"/>
      <c r="M1490" s="655"/>
      <c r="N1490" s="1310"/>
      <c r="P1490" s="656"/>
      <c r="Q1490" s="657"/>
      <c r="R1490" s="704"/>
      <c r="S1490" s="3180"/>
    </row>
    <row r="1491" spans="7:19" ht="15" customHeight="1">
      <c r="G1491" s="1047"/>
      <c r="H1491" s="655"/>
      <c r="I1491" s="655"/>
      <c r="J1491" s="655"/>
      <c r="K1491" s="655"/>
      <c r="L1491" s="655"/>
      <c r="M1491" s="655"/>
      <c r="N1491" s="1310"/>
      <c r="P1491" s="656"/>
      <c r="Q1491" s="657"/>
      <c r="R1491" s="704"/>
      <c r="S1491" s="3180"/>
    </row>
    <row r="1492" spans="7:19" ht="15" customHeight="1">
      <c r="G1492" s="1047"/>
      <c r="H1492" s="655"/>
      <c r="I1492" s="655"/>
      <c r="J1492" s="655"/>
      <c r="K1492" s="655"/>
      <c r="L1492" s="655"/>
      <c r="M1492" s="655"/>
      <c r="N1492" s="1310"/>
      <c r="P1492" s="656"/>
      <c r="Q1492" s="657"/>
      <c r="R1492" s="704"/>
      <c r="S1492" s="3180"/>
    </row>
    <row r="1493" spans="7:19" ht="15" customHeight="1">
      <c r="G1493" s="1047"/>
      <c r="H1493" s="655"/>
      <c r="I1493" s="655"/>
      <c r="J1493" s="655"/>
      <c r="K1493" s="655"/>
      <c r="L1493" s="655"/>
      <c r="M1493" s="655"/>
      <c r="N1493" s="1310"/>
      <c r="P1493" s="656"/>
      <c r="Q1493" s="657"/>
      <c r="R1493" s="704"/>
      <c r="S1493" s="3180"/>
    </row>
    <row r="1494" spans="7:19" ht="15" customHeight="1">
      <c r="G1494" s="1047"/>
      <c r="H1494" s="655"/>
      <c r="I1494" s="655"/>
      <c r="J1494" s="655"/>
      <c r="K1494" s="655"/>
      <c r="L1494" s="655"/>
      <c r="M1494" s="655"/>
      <c r="N1494" s="1310"/>
      <c r="P1494" s="656"/>
      <c r="Q1494" s="657"/>
      <c r="R1494" s="704"/>
      <c r="S1494" s="3180"/>
    </row>
    <row r="1495" spans="7:19" ht="15" customHeight="1">
      <c r="G1495" s="1047"/>
      <c r="H1495" s="655"/>
      <c r="I1495" s="655"/>
      <c r="J1495" s="655"/>
      <c r="K1495" s="655"/>
      <c r="L1495" s="655"/>
      <c r="M1495" s="655"/>
      <c r="N1495" s="1310"/>
      <c r="P1495" s="656"/>
      <c r="Q1495" s="657"/>
      <c r="R1495" s="704"/>
      <c r="S1495" s="3180"/>
    </row>
    <row r="1496" spans="7:19" ht="15" customHeight="1">
      <c r="G1496" s="1047"/>
      <c r="H1496" s="655"/>
      <c r="I1496" s="655"/>
      <c r="J1496" s="655"/>
      <c r="K1496" s="655"/>
      <c r="L1496" s="655"/>
      <c r="M1496" s="655"/>
      <c r="N1496" s="1310"/>
      <c r="P1496" s="656"/>
      <c r="Q1496" s="657"/>
      <c r="R1496" s="704"/>
      <c r="S1496" s="3180"/>
    </row>
    <row r="1497" spans="7:19" ht="15" customHeight="1">
      <c r="G1497" s="1047"/>
      <c r="H1497" s="655"/>
      <c r="I1497" s="655"/>
      <c r="J1497" s="655"/>
      <c r="K1497" s="655"/>
      <c r="L1497" s="655"/>
      <c r="M1497" s="655"/>
      <c r="N1497" s="1310"/>
      <c r="P1497" s="656"/>
      <c r="Q1497" s="657"/>
      <c r="R1497" s="704"/>
      <c r="S1497" s="3180"/>
    </row>
    <row r="1498" spans="7:19" ht="15" customHeight="1">
      <c r="G1498" s="1047"/>
      <c r="H1498" s="655"/>
      <c r="I1498" s="655"/>
      <c r="J1498" s="655"/>
      <c r="K1498" s="655"/>
      <c r="L1498" s="655"/>
      <c r="M1498" s="655"/>
      <c r="N1498" s="1310"/>
      <c r="P1498" s="656"/>
      <c r="Q1498" s="657"/>
      <c r="R1498" s="704"/>
      <c r="S1498" s="3180"/>
    </row>
    <row r="1499" spans="7:19" ht="15" customHeight="1">
      <c r="G1499" s="1047"/>
      <c r="H1499" s="655"/>
      <c r="I1499" s="655"/>
      <c r="J1499" s="655"/>
      <c r="K1499" s="655"/>
      <c r="L1499" s="655"/>
      <c r="M1499" s="655"/>
      <c r="N1499" s="1310"/>
      <c r="P1499" s="656"/>
      <c r="Q1499" s="657"/>
      <c r="R1499" s="704"/>
      <c r="S1499" s="3180"/>
    </row>
    <row r="1500" spans="7:19" ht="15" customHeight="1">
      <c r="G1500" s="1047"/>
      <c r="H1500" s="655"/>
      <c r="I1500" s="655"/>
      <c r="J1500" s="655"/>
      <c r="K1500" s="655"/>
      <c r="L1500" s="655"/>
      <c r="M1500" s="655"/>
      <c r="N1500" s="1310"/>
      <c r="P1500" s="656"/>
      <c r="Q1500" s="657"/>
      <c r="R1500" s="704"/>
      <c r="S1500" s="3180"/>
    </row>
    <row r="1501" spans="7:19" ht="15" customHeight="1">
      <c r="G1501" s="1047"/>
      <c r="H1501" s="655"/>
      <c r="I1501" s="655"/>
      <c r="J1501" s="655"/>
      <c r="K1501" s="655"/>
      <c r="L1501" s="655"/>
      <c r="M1501" s="655"/>
      <c r="N1501" s="1310"/>
      <c r="P1501" s="656"/>
      <c r="Q1501" s="657"/>
      <c r="R1501" s="704"/>
      <c r="S1501" s="3180"/>
    </row>
    <row r="1502" spans="7:19" ht="15" customHeight="1">
      <c r="G1502" s="1047"/>
      <c r="H1502" s="655"/>
      <c r="I1502" s="655"/>
      <c r="J1502" s="655"/>
      <c r="K1502" s="655"/>
      <c r="L1502" s="655"/>
      <c r="M1502" s="655"/>
      <c r="N1502" s="1310"/>
      <c r="P1502" s="656"/>
      <c r="Q1502" s="657"/>
      <c r="R1502" s="704"/>
      <c r="S1502" s="3180"/>
    </row>
    <row r="1503" spans="7:19" ht="15" customHeight="1">
      <c r="G1503" s="1047"/>
      <c r="H1503" s="655"/>
      <c r="I1503" s="655"/>
      <c r="J1503" s="655"/>
      <c r="K1503" s="655"/>
      <c r="L1503" s="655"/>
      <c r="M1503" s="655"/>
      <c r="N1503" s="1310"/>
      <c r="P1503" s="656"/>
      <c r="Q1503" s="657"/>
      <c r="R1503" s="704"/>
      <c r="S1503" s="3180"/>
    </row>
    <row r="1504" spans="7:19" ht="15" customHeight="1">
      <c r="G1504" s="1047"/>
      <c r="H1504" s="655"/>
      <c r="I1504" s="655"/>
      <c r="J1504" s="655"/>
      <c r="K1504" s="655"/>
      <c r="L1504" s="655"/>
      <c r="M1504" s="655"/>
      <c r="N1504" s="1310"/>
      <c r="P1504" s="656"/>
      <c r="Q1504" s="657"/>
      <c r="R1504" s="704"/>
      <c r="S1504" s="3180"/>
    </row>
    <row r="1505" spans="7:19" ht="15" customHeight="1">
      <c r="G1505" s="1047"/>
      <c r="H1505" s="655"/>
      <c r="I1505" s="655"/>
      <c r="J1505" s="655"/>
      <c r="K1505" s="655"/>
      <c r="L1505" s="655"/>
      <c r="M1505" s="655"/>
      <c r="N1505" s="1310"/>
      <c r="P1505" s="656"/>
      <c r="Q1505" s="657"/>
      <c r="R1505" s="704"/>
      <c r="S1505" s="3180"/>
    </row>
    <row r="1506" spans="7:19" ht="15" customHeight="1">
      <c r="G1506" s="1047"/>
      <c r="H1506" s="655"/>
      <c r="I1506" s="655"/>
      <c r="J1506" s="655"/>
      <c r="K1506" s="655"/>
      <c r="L1506" s="655"/>
      <c r="M1506" s="655"/>
      <c r="N1506" s="1310"/>
      <c r="P1506" s="656"/>
      <c r="Q1506" s="657"/>
      <c r="R1506" s="704"/>
      <c r="S1506" s="3180"/>
    </row>
    <row r="1507" spans="7:19" ht="15" customHeight="1">
      <c r="G1507" s="1047"/>
      <c r="H1507" s="655"/>
      <c r="I1507" s="655"/>
      <c r="J1507" s="655"/>
      <c r="K1507" s="655"/>
      <c r="L1507" s="655"/>
      <c r="M1507" s="655"/>
      <c r="N1507" s="1310"/>
      <c r="P1507" s="656"/>
      <c r="Q1507" s="657"/>
      <c r="R1507" s="704"/>
      <c r="S1507" s="3180"/>
    </row>
    <row r="1508" spans="7:19" ht="15" customHeight="1">
      <c r="G1508" s="1047"/>
      <c r="H1508" s="655"/>
      <c r="I1508" s="655"/>
      <c r="J1508" s="655"/>
      <c r="K1508" s="655"/>
      <c r="L1508" s="655"/>
      <c r="M1508" s="655"/>
      <c r="N1508" s="1310"/>
      <c r="P1508" s="656"/>
      <c r="Q1508" s="657"/>
      <c r="R1508" s="704"/>
      <c r="S1508" s="3180"/>
    </row>
    <row r="1509" spans="7:19" ht="15" customHeight="1">
      <c r="G1509" s="1047"/>
      <c r="H1509" s="655"/>
      <c r="I1509" s="655"/>
      <c r="J1509" s="655"/>
      <c r="K1509" s="655"/>
      <c r="L1509" s="655"/>
      <c r="M1509" s="655"/>
      <c r="N1509" s="1310"/>
      <c r="P1509" s="656"/>
      <c r="Q1509" s="657"/>
      <c r="R1509" s="704"/>
      <c r="S1509" s="3180"/>
    </row>
    <row r="1510" spans="7:19" ht="15" customHeight="1">
      <c r="G1510" s="1047"/>
      <c r="H1510" s="655"/>
      <c r="I1510" s="655"/>
      <c r="J1510" s="655"/>
      <c r="K1510" s="655"/>
      <c r="L1510" s="655"/>
      <c r="M1510" s="655"/>
      <c r="N1510" s="1310"/>
      <c r="P1510" s="656"/>
      <c r="Q1510" s="657"/>
      <c r="R1510" s="704"/>
      <c r="S1510" s="3180"/>
    </row>
    <row r="1511" spans="7:19" ht="15" customHeight="1">
      <c r="G1511" s="1047"/>
      <c r="H1511" s="655"/>
      <c r="I1511" s="655"/>
      <c r="J1511" s="655"/>
      <c r="K1511" s="655"/>
      <c r="L1511" s="655"/>
      <c r="M1511" s="655"/>
      <c r="N1511" s="1310"/>
      <c r="P1511" s="656"/>
      <c r="Q1511" s="657"/>
      <c r="R1511" s="704"/>
      <c r="S1511" s="3180"/>
    </row>
    <row r="1512" spans="7:19" ht="15" customHeight="1">
      <c r="G1512" s="1047"/>
      <c r="H1512" s="655"/>
      <c r="I1512" s="655"/>
      <c r="J1512" s="655"/>
      <c r="K1512" s="655"/>
      <c r="L1512" s="655"/>
      <c r="M1512" s="655"/>
      <c r="N1512" s="1310"/>
      <c r="P1512" s="656"/>
      <c r="Q1512" s="657"/>
      <c r="R1512" s="704"/>
      <c r="S1512" s="3180"/>
    </row>
    <row r="1513" spans="7:19" ht="15" customHeight="1">
      <c r="G1513" s="1047"/>
      <c r="H1513" s="655"/>
      <c r="I1513" s="655"/>
      <c r="J1513" s="655"/>
      <c r="K1513" s="655"/>
      <c r="L1513" s="655"/>
      <c r="M1513" s="655"/>
      <c r="N1513" s="1310"/>
      <c r="P1513" s="656"/>
      <c r="Q1513" s="657"/>
      <c r="R1513" s="704"/>
      <c r="S1513" s="3180"/>
    </row>
    <row r="1514" spans="7:19" ht="15" customHeight="1">
      <c r="G1514" s="1047"/>
      <c r="H1514" s="655"/>
      <c r="I1514" s="655"/>
      <c r="J1514" s="655"/>
      <c r="K1514" s="655"/>
      <c r="L1514" s="655"/>
      <c r="M1514" s="655"/>
      <c r="N1514" s="1310"/>
      <c r="P1514" s="656"/>
      <c r="Q1514" s="657"/>
      <c r="R1514" s="704"/>
      <c r="S1514" s="3180"/>
    </row>
    <row r="1515" spans="7:19" ht="15" customHeight="1">
      <c r="G1515" s="1047"/>
      <c r="H1515" s="655"/>
      <c r="I1515" s="655"/>
      <c r="J1515" s="655"/>
      <c r="K1515" s="655"/>
      <c r="L1515" s="655"/>
      <c r="M1515" s="655"/>
      <c r="N1515" s="1310"/>
      <c r="P1515" s="656"/>
      <c r="Q1515" s="657"/>
      <c r="R1515" s="704"/>
      <c r="S1515" s="3180"/>
    </row>
    <row r="1516" spans="7:19" ht="15" customHeight="1">
      <c r="G1516" s="1047"/>
      <c r="H1516" s="655"/>
      <c r="I1516" s="655"/>
      <c r="J1516" s="655"/>
      <c r="K1516" s="655"/>
      <c r="L1516" s="655"/>
      <c r="M1516" s="655"/>
      <c r="N1516" s="1310"/>
      <c r="P1516" s="656"/>
      <c r="Q1516" s="657"/>
      <c r="R1516" s="704"/>
      <c r="S1516" s="3180"/>
    </row>
    <row r="1517" spans="7:19" ht="15" customHeight="1">
      <c r="G1517" s="1047"/>
      <c r="H1517" s="655"/>
      <c r="I1517" s="655"/>
      <c r="J1517" s="655"/>
      <c r="K1517" s="655"/>
      <c r="L1517" s="655"/>
      <c r="M1517" s="655"/>
      <c r="N1517" s="1310"/>
      <c r="P1517" s="656"/>
      <c r="Q1517" s="657"/>
      <c r="R1517" s="704"/>
      <c r="S1517" s="3180"/>
    </row>
    <row r="1518" spans="7:19" ht="15" customHeight="1">
      <c r="G1518" s="1047"/>
      <c r="H1518" s="655"/>
      <c r="I1518" s="655"/>
      <c r="J1518" s="655"/>
      <c r="K1518" s="655"/>
      <c r="L1518" s="655"/>
      <c r="M1518" s="655"/>
      <c r="N1518" s="1310"/>
      <c r="P1518" s="656"/>
      <c r="Q1518" s="657"/>
      <c r="R1518" s="704"/>
      <c r="S1518" s="3180"/>
    </row>
    <row r="1519" spans="7:19" ht="15" customHeight="1">
      <c r="G1519" s="1047"/>
      <c r="H1519" s="655"/>
      <c r="I1519" s="655"/>
      <c r="J1519" s="655"/>
      <c r="K1519" s="655"/>
      <c r="L1519" s="655"/>
      <c r="M1519" s="655"/>
      <c r="N1519" s="1310"/>
      <c r="P1519" s="656"/>
      <c r="Q1519" s="657"/>
      <c r="R1519" s="704"/>
      <c r="S1519" s="3180"/>
    </row>
    <row r="1520" spans="7:19" ht="15" customHeight="1">
      <c r="G1520" s="1047"/>
      <c r="H1520" s="655"/>
      <c r="I1520" s="655"/>
      <c r="J1520" s="655"/>
      <c r="K1520" s="655"/>
      <c r="L1520" s="655"/>
      <c r="M1520" s="655"/>
      <c r="N1520" s="1310"/>
      <c r="P1520" s="656"/>
      <c r="Q1520" s="657"/>
      <c r="R1520" s="704"/>
      <c r="S1520" s="3180"/>
    </row>
    <row r="1521" spans="7:19" ht="15" customHeight="1">
      <c r="G1521" s="1047"/>
      <c r="H1521" s="655"/>
      <c r="I1521" s="655"/>
      <c r="J1521" s="655"/>
      <c r="K1521" s="655"/>
      <c r="L1521" s="655"/>
      <c r="M1521" s="655"/>
      <c r="N1521" s="1310"/>
      <c r="P1521" s="656"/>
      <c r="Q1521" s="657"/>
      <c r="R1521" s="704"/>
      <c r="S1521" s="3180"/>
    </row>
    <row r="1522" spans="7:19" ht="15" customHeight="1">
      <c r="G1522" s="1047"/>
      <c r="H1522" s="655"/>
      <c r="I1522" s="655"/>
      <c r="J1522" s="655"/>
      <c r="K1522" s="655"/>
      <c r="L1522" s="655"/>
      <c r="M1522" s="655"/>
      <c r="N1522" s="1310"/>
      <c r="P1522" s="656"/>
      <c r="Q1522" s="657"/>
      <c r="R1522" s="704"/>
      <c r="S1522" s="3180"/>
    </row>
    <row r="1523" spans="7:19" ht="15" customHeight="1">
      <c r="G1523" s="1047"/>
      <c r="H1523" s="655"/>
      <c r="I1523" s="655"/>
      <c r="J1523" s="655"/>
      <c r="K1523" s="655"/>
      <c r="L1523" s="655"/>
      <c r="M1523" s="655"/>
      <c r="N1523" s="1310"/>
      <c r="P1523" s="656"/>
      <c r="Q1523" s="657"/>
      <c r="R1523" s="704"/>
      <c r="S1523" s="3180"/>
    </row>
    <row r="1524" spans="7:19" ht="15" customHeight="1">
      <c r="G1524" s="1047"/>
      <c r="H1524" s="655"/>
      <c r="I1524" s="655"/>
      <c r="J1524" s="655"/>
      <c r="K1524" s="655"/>
      <c r="L1524" s="655"/>
      <c r="M1524" s="655"/>
      <c r="N1524" s="1310"/>
      <c r="P1524" s="656"/>
      <c r="Q1524" s="657"/>
      <c r="R1524" s="704"/>
      <c r="S1524" s="3180"/>
    </row>
    <row r="1525" spans="7:19" ht="15" customHeight="1">
      <c r="G1525" s="1047"/>
      <c r="H1525" s="655"/>
      <c r="I1525" s="655"/>
      <c r="J1525" s="655"/>
      <c r="K1525" s="655"/>
      <c r="L1525" s="655"/>
      <c r="M1525" s="655"/>
      <c r="N1525" s="1310"/>
      <c r="P1525" s="656"/>
      <c r="Q1525" s="657"/>
      <c r="R1525" s="704"/>
      <c r="S1525" s="3180"/>
    </row>
    <row r="1526" spans="7:19" ht="15" customHeight="1">
      <c r="G1526" s="1047"/>
      <c r="H1526" s="655"/>
      <c r="I1526" s="655"/>
      <c r="J1526" s="655"/>
      <c r="K1526" s="655"/>
      <c r="L1526" s="655"/>
      <c r="M1526" s="655"/>
      <c r="N1526" s="1310"/>
      <c r="P1526" s="656"/>
      <c r="Q1526" s="657"/>
      <c r="R1526" s="704"/>
      <c r="S1526" s="3180"/>
    </row>
    <row r="1527" spans="7:19" ht="15" customHeight="1">
      <c r="G1527" s="1047"/>
      <c r="H1527" s="655"/>
      <c r="I1527" s="655"/>
      <c r="J1527" s="655"/>
      <c r="K1527" s="655"/>
      <c r="L1527" s="655"/>
      <c r="M1527" s="655"/>
      <c r="N1527" s="1310"/>
      <c r="P1527" s="656"/>
      <c r="Q1527" s="657"/>
      <c r="R1527" s="704"/>
      <c r="S1527" s="3180"/>
    </row>
    <row r="1528" spans="7:19" ht="15" customHeight="1">
      <c r="G1528" s="1047"/>
      <c r="H1528" s="655"/>
      <c r="I1528" s="655"/>
      <c r="J1528" s="655"/>
      <c r="K1528" s="655"/>
      <c r="L1528" s="655"/>
      <c r="M1528" s="655"/>
      <c r="N1528" s="1310"/>
      <c r="P1528" s="656"/>
      <c r="Q1528" s="657"/>
      <c r="R1528" s="704"/>
      <c r="S1528" s="3180"/>
    </row>
    <row r="1529" spans="7:19" ht="15" customHeight="1">
      <c r="G1529" s="1047"/>
      <c r="H1529" s="655"/>
      <c r="I1529" s="655"/>
      <c r="J1529" s="655"/>
      <c r="K1529" s="655"/>
      <c r="L1529" s="655"/>
      <c r="M1529" s="655"/>
      <c r="N1529" s="1310"/>
      <c r="P1529" s="656"/>
      <c r="Q1529" s="657"/>
      <c r="R1529" s="704"/>
      <c r="S1529" s="3180"/>
    </row>
    <row r="1530" spans="7:19" ht="15" customHeight="1">
      <c r="G1530" s="1047"/>
      <c r="H1530" s="655"/>
      <c r="I1530" s="655"/>
      <c r="J1530" s="655"/>
      <c r="K1530" s="655"/>
      <c r="L1530" s="655"/>
      <c r="M1530" s="655"/>
      <c r="N1530" s="1310"/>
      <c r="P1530" s="656"/>
      <c r="Q1530" s="657"/>
      <c r="R1530" s="704"/>
      <c r="S1530" s="3180"/>
    </row>
    <row r="1531" spans="7:19" ht="15" customHeight="1">
      <c r="G1531" s="1047"/>
      <c r="H1531" s="655"/>
      <c r="I1531" s="655"/>
      <c r="J1531" s="655"/>
      <c r="K1531" s="655"/>
      <c r="L1531" s="655"/>
      <c r="M1531" s="655"/>
      <c r="N1531" s="1310"/>
      <c r="P1531" s="656"/>
      <c r="Q1531" s="657"/>
      <c r="R1531" s="704"/>
      <c r="S1531" s="3180"/>
    </row>
    <row r="1532" spans="7:19" ht="15" customHeight="1">
      <c r="G1532" s="1047"/>
      <c r="H1532" s="655"/>
      <c r="I1532" s="655"/>
      <c r="J1532" s="655"/>
      <c r="K1532" s="655"/>
      <c r="L1532" s="655"/>
      <c r="M1532" s="655"/>
      <c r="N1532" s="1310"/>
      <c r="P1532" s="656"/>
      <c r="Q1532" s="657"/>
      <c r="R1532" s="704"/>
      <c r="S1532" s="3180"/>
    </row>
    <row r="1533" spans="7:19" ht="15" customHeight="1">
      <c r="G1533" s="1047"/>
      <c r="H1533" s="655"/>
      <c r="I1533" s="655"/>
      <c r="J1533" s="655"/>
      <c r="K1533" s="655"/>
      <c r="L1533" s="655"/>
      <c r="M1533" s="655"/>
      <c r="N1533" s="1310"/>
      <c r="P1533" s="656"/>
      <c r="Q1533" s="657"/>
      <c r="R1533" s="704"/>
      <c r="S1533" s="3180"/>
    </row>
    <row r="1534" spans="7:19" ht="15" customHeight="1">
      <c r="G1534" s="1047"/>
      <c r="H1534" s="655"/>
      <c r="I1534" s="655"/>
      <c r="J1534" s="655"/>
      <c r="K1534" s="655"/>
      <c r="L1534" s="655"/>
      <c r="M1534" s="655"/>
      <c r="N1534" s="1310"/>
      <c r="P1534" s="656"/>
      <c r="Q1534" s="657"/>
      <c r="R1534" s="704"/>
      <c r="S1534" s="3180"/>
    </row>
    <row r="1535" spans="7:19" ht="15" customHeight="1">
      <c r="G1535" s="1047"/>
      <c r="H1535" s="655"/>
      <c r="I1535" s="655"/>
      <c r="J1535" s="655"/>
      <c r="K1535" s="655"/>
      <c r="L1535" s="655"/>
      <c r="M1535" s="655"/>
      <c r="N1535" s="1310"/>
      <c r="P1535" s="656"/>
      <c r="Q1535" s="657"/>
      <c r="R1535" s="704"/>
      <c r="S1535" s="3180"/>
    </row>
    <row r="1536" spans="7:19" ht="15" customHeight="1">
      <c r="G1536" s="1047"/>
      <c r="H1536" s="655"/>
      <c r="I1536" s="655"/>
      <c r="J1536" s="655"/>
      <c r="K1536" s="655"/>
      <c r="L1536" s="655"/>
      <c r="M1536" s="655"/>
      <c r="N1536" s="1310"/>
      <c r="P1536" s="656"/>
      <c r="Q1536" s="657"/>
      <c r="R1536" s="704"/>
      <c r="S1536" s="3180"/>
    </row>
    <row r="1537" spans="7:19" ht="15" customHeight="1">
      <c r="G1537" s="1047"/>
      <c r="H1537" s="655"/>
      <c r="I1537" s="655"/>
      <c r="J1537" s="655"/>
      <c r="K1537" s="655"/>
      <c r="L1537" s="655"/>
      <c r="M1537" s="655"/>
      <c r="N1537" s="1310"/>
      <c r="P1537" s="656"/>
      <c r="Q1537" s="657"/>
      <c r="R1537" s="704"/>
      <c r="S1537" s="3180"/>
    </row>
    <row r="1538" spans="7:19" ht="15" customHeight="1">
      <c r="G1538" s="1047"/>
      <c r="H1538" s="655"/>
      <c r="I1538" s="655"/>
      <c r="J1538" s="655"/>
      <c r="K1538" s="655"/>
      <c r="L1538" s="655"/>
      <c r="M1538" s="655"/>
      <c r="N1538" s="1310"/>
      <c r="P1538" s="656"/>
      <c r="Q1538" s="657"/>
      <c r="R1538" s="704"/>
      <c r="S1538" s="3180"/>
    </row>
    <row r="1539" spans="7:19" ht="15" customHeight="1">
      <c r="G1539" s="1047"/>
      <c r="H1539" s="655"/>
      <c r="I1539" s="655"/>
      <c r="J1539" s="655"/>
      <c r="K1539" s="655"/>
      <c r="L1539" s="655"/>
      <c r="M1539" s="655"/>
      <c r="N1539" s="1310"/>
      <c r="P1539" s="656"/>
      <c r="Q1539" s="657"/>
      <c r="R1539" s="704"/>
      <c r="S1539" s="3180"/>
    </row>
    <row r="1540" spans="7:19" ht="15" customHeight="1">
      <c r="G1540" s="1047"/>
      <c r="H1540" s="655"/>
      <c r="I1540" s="655"/>
      <c r="J1540" s="655"/>
      <c r="K1540" s="655"/>
      <c r="L1540" s="655"/>
      <c r="M1540" s="655"/>
      <c r="N1540" s="1310"/>
      <c r="P1540" s="656"/>
      <c r="Q1540" s="657"/>
      <c r="R1540" s="704"/>
      <c r="S1540" s="3180"/>
    </row>
    <row r="1541" spans="7:19" ht="15" customHeight="1">
      <c r="G1541" s="1047"/>
      <c r="H1541" s="655"/>
      <c r="I1541" s="655"/>
      <c r="J1541" s="655"/>
      <c r="K1541" s="655"/>
      <c r="L1541" s="655"/>
      <c r="M1541" s="655"/>
      <c r="N1541" s="1310"/>
      <c r="P1541" s="656"/>
      <c r="Q1541" s="657"/>
      <c r="R1541" s="704"/>
      <c r="S1541" s="3180"/>
    </row>
    <row r="1542" spans="7:19" ht="15" customHeight="1">
      <c r="G1542" s="1047"/>
      <c r="H1542" s="655"/>
      <c r="I1542" s="655"/>
      <c r="J1542" s="655"/>
      <c r="K1542" s="655"/>
      <c r="L1542" s="655"/>
      <c r="M1542" s="655"/>
      <c r="N1542" s="1310"/>
      <c r="P1542" s="656"/>
      <c r="Q1542" s="657"/>
      <c r="R1542" s="704"/>
      <c r="S1542" s="3180"/>
    </row>
    <row r="1543" spans="7:19" ht="15" customHeight="1">
      <c r="G1543" s="1047"/>
      <c r="H1543" s="655"/>
      <c r="I1543" s="655"/>
      <c r="J1543" s="655"/>
      <c r="K1543" s="655"/>
      <c r="L1543" s="655"/>
      <c r="M1543" s="655"/>
      <c r="N1543" s="1310"/>
      <c r="P1543" s="656"/>
      <c r="Q1543" s="657"/>
      <c r="R1543" s="704"/>
      <c r="S1543" s="3180"/>
    </row>
    <row r="1544" spans="7:19" ht="15" customHeight="1">
      <c r="G1544" s="1047"/>
      <c r="H1544" s="655"/>
      <c r="I1544" s="655"/>
      <c r="J1544" s="655"/>
      <c r="K1544" s="655"/>
      <c r="L1544" s="655"/>
      <c r="M1544" s="655"/>
      <c r="N1544" s="1310"/>
      <c r="P1544" s="656"/>
      <c r="Q1544" s="657"/>
      <c r="R1544" s="704"/>
      <c r="S1544" s="3180"/>
    </row>
    <row r="1545" spans="7:19" ht="15" customHeight="1">
      <c r="G1545" s="1047"/>
      <c r="H1545" s="655"/>
      <c r="I1545" s="655"/>
      <c r="J1545" s="655"/>
      <c r="K1545" s="655"/>
      <c r="L1545" s="655"/>
      <c r="M1545" s="655"/>
      <c r="N1545" s="1310"/>
      <c r="P1545" s="656"/>
      <c r="Q1545" s="657"/>
      <c r="R1545" s="704"/>
      <c r="S1545" s="3180"/>
    </row>
    <row r="1546" spans="7:19" ht="15" customHeight="1">
      <c r="G1546" s="1047"/>
      <c r="H1546" s="655"/>
      <c r="I1546" s="655"/>
      <c r="J1546" s="655"/>
      <c r="K1546" s="655"/>
      <c r="L1546" s="655"/>
      <c r="M1546" s="655"/>
      <c r="N1546" s="1310"/>
      <c r="P1546" s="656"/>
      <c r="Q1546" s="657"/>
      <c r="R1546" s="704"/>
      <c r="S1546" s="3180"/>
    </row>
    <row r="1547" spans="7:19" ht="15" customHeight="1">
      <c r="G1547" s="1047"/>
      <c r="H1547" s="655"/>
      <c r="I1547" s="655"/>
      <c r="J1547" s="655"/>
      <c r="K1547" s="655"/>
      <c r="L1547" s="655"/>
      <c r="M1547" s="655"/>
      <c r="N1547" s="1310"/>
      <c r="P1547" s="656"/>
      <c r="Q1547" s="657"/>
      <c r="R1547" s="704"/>
      <c r="S1547" s="3180"/>
    </row>
    <row r="1548" spans="7:19" ht="15" customHeight="1">
      <c r="G1548" s="1047"/>
      <c r="H1548" s="655"/>
      <c r="I1548" s="655"/>
      <c r="J1548" s="655"/>
      <c r="K1548" s="655"/>
      <c r="L1548" s="655"/>
      <c r="M1548" s="655"/>
      <c r="N1548" s="1310"/>
      <c r="P1548" s="656"/>
      <c r="Q1548" s="657"/>
      <c r="R1548" s="704"/>
      <c r="S1548" s="3180"/>
    </row>
    <row r="1549" spans="7:19" ht="15" customHeight="1">
      <c r="G1549" s="1047"/>
      <c r="H1549" s="655"/>
      <c r="I1549" s="655"/>
      <c r="J1549" s="655"/>
      <c r="K1549" s="655"/>
      <c r="L1549" s="655"/>
      <c r="M1549" s="655"/>
      <c r="N1549" s="1310"/>
      <c r="P1549" s="656"/>
      <c r="Q1549" s="657"/>
      <c r="R1549" s="704"/>
      <c r="S1549" s="3180"/>
    </row>
    <row r="1550" spans="7:19" ht="15" customHeight="1">
      <c r="G1550" s="1047"/>
      <c r="H1550" s="655"/>
      <c r="I1550" s="655"/>
      <c r="J1550" s="655"/>
      <c r="K1550" s="655"/>
      <c r="L1550" s="655"/>
      <c r="M1550" s="655"/>
      <c r="N1550" s="1310"/>
      <c r="P1550" s="656"/>
      <c r="Q1550" s="657"/>
      <c r="R1550" s="704"/>
      <c r="S1550" s="3180"/>
    </row>
    <row r="1551" spans="7:19" ht="15" customHeight="1">
      <c r="G1551" s="1047"/>
      <c r="H1551" s="655"/>
      <c r="I1551" s="655"/>
      <c r="J1551" s="655"/>
      <c r="K1551" s="655"/>
      <c r="L1551" s="655"/>
      <c r="M1551" s="655"/>
      <c r="N1551" s="1310"/>
      <c r="P1551" s="656"/>
      <c r="Q1551" s="657"/>
      <c r="R1551" s="704"/>
      <c r="S1551" s="3180"/>
    </row>
    <row r="1552" spans="7:19" ht="15" customHeight="1">
      <c r="G1552" s="1047"/>
      <c r="H1552" s="655"/>
      <c r="I1552" s="655"/>
      <c r="J1552" s="655"/>
      <c r="K1552" s="655"/>
      <c r="L1552" s="655"/>
      <c r="M1552" s="655"/>
      <c r="N1552" s="1310"/>
      <c r="P1552" s="656"/>
      <c r="Q1552" s="657"/>
      <c r="R1552" s="704"/>
      <c r="S1552" s="3180"/>
    </row>
    <row r="1553" spans="7:19" ht="15" customHeight="1">
      <c r="G1553" s="1047"/>
      <c r="H1553" s="655"/>
      <c r="I1553" s="655"/>
      <c r="J1553" s="655"/>
      <c r="K1553" s="655"/>
      <c r="L1553" s="655"/>
      <c r="M1553" s="655"/>
      <c r="N1553" s="1310"/>
      <c r="P1553" s="656"/>
      <c r="Q1553" s="657"/>
      <c r="R1553" s="704"/>
      <c r="S1553" s="3180"/>
    </row>
    <row r="1554" spans="7:19" ht="15" customHeight="1">
      <c r="G1554" s="1047"/>
      <c r="H1554" s="655"/>
      <c r="I1554" s="655"/>
      <c r="J1554" s="655"/>
      <c r="K1554" s="655"/>
      <c r="L1554" s="655"/>
      <c r="M1554" s="655"/>
      <c r="N1554" s="1310"/>
      <c r="P1554" s="656"/>
      <c r="Q1554" s="657"/>
      <c r="R1554" s="704"/>
      <c r="S1554" s="3180"/>
    </row>
    <row r="1555" spans="7:19" ht="15" customHeight="1">
      <c r="G1555" s="1047"/>
      <c r="H1555" s="655"/>
      <c r="I1555" s="655"/>
      <c r="J1555" s="655"/>
      <c r="K1555" s="655"/>
      <c r="L1555" s="655"/>
      <c r="M1555" s="655"/>
      <c r="N1555" s="1310"/>
      <c r="P1555" s="656"/>
      <c r="Q1555" s="657"/>
      <c r="R1555" s="704"/>
      <c r="S1555" s="3180"/>
    </row>
    <row r="1556" spans="7:19" ht="15" customHeight="1">
      <c r="G1556" s="1047"/>
      <c r="H1556" s="655"/>
      <c r="I1556" s="655"/>
      <c r="J1556" s="655"/>
      <c r="K1556" s="655"/>
      <c r="L1556" s="655"/>
      <c r="M1556" s="655"/>
      <c r="N1556" s="1310"/>
      <c r="P1556" s="656"/>
      <c r="Q1556" s="657"/>
      <c r="R1556" s="704"/>
      <c r="S1556" s="3180"/>
    </row>
    <row r="1557" spans="7:19" ht="15" customHeight="1">
      <c r="G1557" s="1047"/>
      <c r="H1557" s="655"/>
      <c r="I1557" s="655"/>
      <c r="J1557" s="655"/>
      <c r="K1557" s="655"/>
      <c r="L1557" s="655"/>
      <c r="M1557" s="655"/>
      <c r="N1557" s="1310"/>
      <c r="P1557" s="656"/>
      <c r="Q1557" s="657"/>
      <c r="R1557" s="704"/>
      <c r="S1557" s="3180"/>
    </row>
    <row r="1558" spans="7:19" ht="15" customHeight="1">
      <c r="G1558" s="1047"/>
      <c r="H1558" s="655"/>
      <c r="I1558" s="655"/>
      <c r="J1558" s="655"/>
      <c r="K1558" s="655"/>
      <c r="L1558" s="655"/>
      <c r="M1558" s="655"/>
      <c r="N1558" s="1310"/>
      <c r="P1558" s="656"/>
      <c r="Q1558" s="657"/>
      <c r="R1558" s="704"/>
      <c r="S1558" s="3180"/>
    </row>
    <row r="1559" spans="7:19" ht="15" customHeight="1">
      <c r="G1559" s="1047"/>
      <c r="H1559" s="655"/>
      <c r="I1559" s="655"/>
      <c r="J1559" s="655"/>
      <c r="K1559" s="655"/>
      <c r="L1559" s="655"/>
      <c r="M1559" s="655"/>
      <c r="N1559" s="1310"/>
      <c r="P1559" s="656"/>
      <c r="Q1559" s="657"/>
      <c r="R1559" s="704"/>
      <c r="S1559" s="3180"/>
    </row>
    <row r="1560" spans="7:19" ht="15" customHeight="1">
      <c r="G1560" s="1047"/>
      <c r="H1560" s="655"/>
      <c r="I1560" s="655"/>
      <c r="J1560" s="655"/>
      <c r="K1560" s="655"/>
      <c r="L1560" s="655"/>
      <c r="M1560" s="655"/>
      <c r="N1560" s="1310"/>
      <c r="P1560" s="656"/>
      <c r="Q1560" s="657"/>
      <c r="R1560" s="704"/>
      <c r="S1560" s="3180"/>
    </row>
    <row r="1561" spans="7:19" ht="15" customHeight="1">
      <c r="G1561" s="1047"/>
      <c r="H1561" s="655"/>
      <c r="I1561" s="655"/>
      <c r="J1561" s="655"/>
      <c r="K1561" s="655"/>
      <c r="L1561" s="655"/>
      <c r="M1561" s="655"/>
      <c r="N1561" s="1310"/>
      <c r="P1561" s="656"/>
      <c r="Q1561" s="657"/>
      <c r="R1561" s="704"/>
      <c r="S1561" s="3180"/>
    </row>
    <row r="1562" spans="7:19" ht="15" customHeight="1">
      <c r="G1562" s="1047"/>
      <c r="H1562" s="655"/>
      <c r="I1562" s="655"/>
      <c r="J1562" s="655"/>
      <c r="K1562" s="655"/>
      <c r="L1562" s="655"/>
      <c r="M1562" s="655"/>
      <c r="N1562" s="1310"/>
      <c r="P1562" s="656"/>
      <c r="Q1562" s="657"/>
      <c r="R1562" s="704"/>
      <c r="S1562" s="3180"/>
    </row>
    <row r="1563" spans="7:19" ht="15" customHeight="1">
      <c r="G1563" s="1047"/>
      <c r="H1563" s="655"/>
      <c r="I1563" s="655"/>
      <c r="J1563" s="655"/>
      <c r="K1563" s="655"/>
      <c r="L1563" s="655"/>
      <c r="M1563" s="655"/>
      <c r="N1563" s="1310"/>
      <c r="P1563" s="656"/>
      <c r="Q1563" s="657"/>
      <c r="R1563" s="704"/>
      <c r="S1563" s="3180"/>
    </row>
    <row r="1564" spans="7:19" ht="15" customHeight="1">
      <c r="G1564" s="1047"/>
      <c r="H1564" s="655"/>
      <c r="I1564" s="655"/>
      <c r="J1564" s="655"/>
      <c r="K1564" s="655"/>
      <c r="L1564" s="655"/>
      <c r="M1564" s="655"/>
      <c r="N1564" s="1310"/>
      <c r="P1564" s="656"/>
      <c r="Q1564" s="657"/>
      <c r="R1564" s="704"/>
      <c r="S1564" s="3180"/>
    </row>
    <row r="1565" spans="7:19" ht="15" customHeight="1">
      <c r="G1565" s="1047"/>
      <c r="H1565" s="655"/>
      <c r="I1565" s="655"/>
      <c r="J1565" s="655"/>
      <c r="K1565" s="655"/>
      <c r="L1565" s="655"/>
      <c r="M1565" s="655"/>
      <c r="N1565" s="1310"/>
      <c r="P1565" s="656"/>
      <c r="Q1565" s="657"/>
      <c r="R1565" s="704"/>
      <c r="S1565" s="3180"/>
    </row>
    <row r="1566" spans="7:19" ht="15" customHeight="1">
      <c r="G1566" s="1047"/>
      <c r="H1566" s="655"/>
      <c r="I1566" s="655"/>
      <c r="J1566" s="655"/>
      <c r="K1566" s="655"/>
      <c r="L1566" s="655"/>
      <c r="M1566" s="655"/>
      <c r="N1566" s="1310"/>
      <c r="P1566" s="656"/>
      <c r="Q1566" s="657"/>
      <c r="R1566" s="704"/>
      <c r="S1566" s="3180"/>
    </row>
    <row r="1567" spans="7:19" ht="15" customHeight="1">
      <c r="G1567" s="1047"/>
      <c r="H1567" s="655"/>
      <c r="I1567" s="655"/>
      <c r="J1567" s="655"/>
      <c r="K1567" s="655"/>
      <c r="L1567" s="655"/>
      <c r="M1567" s="655"/>
      <c r="N1567" s="1310"/>
      <c r="P1567" s="656"/>
      <c r="Q1567" s="657"/>
      <c r="R1567" s="704"/>
      <c r="S1567" s="3180"/>
    </row>
    <row r="1568" spans="7:19" ht="15" customHeight="1">
      <c r="G1568" s="1047"/>
      <c r="H1568" s="655"/>
      <c r="I1568" s="655"/>
      <c r="J1568" s="655"/>
      <c r="K1568" s="655"/>
      <c r="L1568" s="655"/>
      <c r="M1568" s="655"/>
      <c r="N1568" s="1310"/>
      <c r="P1568" s="656"/>
      <c r="Q1568" s="657"/>
      <c r="R1568" s="704"/>
      <c r="S1568" s="3180"/>
    </row>
    <row r="1569" spans="7:19" ht="15" customHeight="1">
      <c r="G1569" s="1047"/>
      <c r="H1569" s="655"/>
      <c r="I1569" s="655"/>
      <c r="J1569" s="655"/>
      <c r="K1569" s="655"/>
      <c r="L1569" s="655"/>
      <c r="M1569" s="655"/>
      <c r="N1569" s="1310"/>
      <c r="P1569" s="656"/>
      <c r="Q1569" s="657"/>
      <c r="R1569" s="704"/>
      <c r="S1569" s="3180"/>
    </row>
    <row r="1570" spans="7:19" ht="15" customHeight="1">
      <c r="G1570" s="1047"/>
      <c r="H1570" s="655"/>
      <c r="I1570" s="655"/>
      <c r="J1570" s="655"/>
      <c r="K1570" s="655"/>
      <c r="L1570" s="655"/>
      <c r="M1570" s="655"/>
      <c r="N1570" s="1310"/>
      <c r="P1570" s="656"/>
      <c r="Q1570" s="657"/>
      <c r="R1570" s="704"/>
      <c r="S1570" s="3180"/>
    </row>
    <row r="1571" spans="7:19" ht="15" customHeight="1">
      <c r="G1571" s="1047"/>
      <c r="H1571" s="655"/>
      <c r="I1571" s="655"/>
      <c r="J1571" s="655"/>
      <c r="K1571" s="655"/>
      <c r="L1571" s="655"/>
      <c r="M1571" s="655"/>
      <c r="N1571" s="1310"/>
      <c r="P1571" s="656"/>
      <c r="Q1571" s="657"/>
      <c r="R1571" s="704"/>
      <c r="S1571" s="3180"/>
    </row>
    <row r="1572" spans="7:19" ht="15" customHeight="1">
      <c r="G1572" s="1047"/>
      <c r="H1572" s="655"/>
      <c r="I1572" s="655"/>
      <c r="J1572" s="655"/>
      <c r="K1572" s="655"/>
      <c r="L1572" s="655"/>
      <c r="M1572" s="655"/>
      <c r="N1572" s="1310"/>
      <c r="P1572" s="656"/>
      <c r="Q1572" s="657"/>
      <c r="R1572" s="704"/>
      <c r="S1572" s="3180"/>
    </row>
    <row r="1573" spans="7:19" ht="15" customHeight="1">
      <c r="G1573" s="1047"/>
      <c r="H1573" s="655"/>
      <c r="I1573" s="655"/>
      <c r="J1573" s="655"/>
      <c r="K1573" s="655"/>
      <c r="L1573" s="655"/>
      <c r="M1573" s="655"/>
      <c r="N1573" s="1310"/>
      <c r="P1573" s="656"/>
      <c r="Q1573" s="657"/>
      <c r="R1573" s="704"/>
      <c r="S1573" s="3180"/>
    </row>
    <row r="1574" spans="7:19" ht="15" customHeight="1">
      <c r="G1574" s="1047"/>
      <c r="H1574" s="655"/>
      <c r="I1574" s="655"/>
      <c r="J1574" s="655"/>
      <c r="K1574" s="655"/>
      <c r="L1574" s="655"/>
      <c r="M1574" s="655"/>
      <c r="N1574" s="1310"/>
      <c r="P1574" s="656"/>
      <c r="Q1574" s="657"/>
      <c r="R1574" s="704"/>
      <c r="S1574" s="3180"/>
    </row>
    <row r="1575" spans="7:19" ht="15" customHeight="1">
      <c r="G1575" s="1047"/>
      <c r="H1575" s="655"/>
      <c r="I1575" s="655"/>
      <c r="J1575" s="655"/>
      <c r="K1575" s="655"/>
      <c r="L1575" s="655"/>
      <c r="M1575" s="655"/>
      <c r="N1575" s="1310"/>
      <c r="P1575" s="656"/>
      <c r="Q1575" s="657"/>
      <c r="R1575" s="704"/>
      <c r="S1575" s="3180"/>
    </row>
    <row r="1576" spans="7:19" ht="15" customHeight="1">
      <c r="G1576" s="1047"/>
      <c r="H1576" s="655"/>
      <c r="I1576" s="655"/>
      <c r="J1576" s="655"/>
      <c r="K1576" s="655"/>
      <c r="L1576" s="655"/>
      <c r="M1576" s="655"/>
      <c r="N1576" s="1310"/>
      <c r="P1576" s="656"/>
      <c r="Q1576" s="657"/>
      <c r="R1576" s="704"/>
      <c r="S1576" s="3180"/>
    </row>
    <row r="1577" spans="7:19" ht="15" customHeight="1">
      <c r="G1577" s="1047"/>
      <c r="H1577" s="655"/>
      <c r="I1577" s="655"/>
      <c r="J1577" s="655"/>
      <c r="K1577" s="655"/>
      <c r="L1577" s="655"/>
      <c r="M1577" s="655"/>
      <c r="N1577" s="1310"/>
      <c r="P1577" s="656"/>
      <c r="Q1577" s="657"/>
      <c r="R1577" s="704"/>
      <c r="S1577" s="3180"/>
    </row>
    <row r="1578" spans="7:19" ht="15" customHeight="1">
      <c r="G1578" s="1047"/>
      <c r="H1578" s="655"/>
      <c r="I1578" s="655"/>
      <c r="J1578" s="655"/>
      <c r="K1578" s="655"/>
      <c r="L1578" s="655"/>
      <c r="M1578" s="655"/>
      <c r="N1578" s="1310"/>
      <c r="P1578" s="656"/>
      <c r="Q1578" s="657"/>
      <c r="R1578" s="704"/>
      <c r="S1578" s="3180"/>
    </row>
    <row r="1579" spans="7:19" ht="15" customHeight="1">
      <c r="G1579" s="1047"/>
      <c r="H1579" s="655"/>
      <c r="I1579" s="655"/>
      <c r="J1579" s="655"/>
      <c r="K1579" s="655"/>
      <c r="L1579" s="655"/>
      <c r="M1579" s="655"/>
      <c r="N1579" s="1310"/>
      <c r="P1579" s="656"/>
      <c r="Q1579" s="657"/>
      <c r="R1579" s="704"/>
      <c r="S1579" s="3180"/>
    </row>
    <row r="1580" spans="7:19" ht="15" customHeight="1">
      <c r="G1580" s="1047"/>
      <c r="H1580" s="655"/>
      <c r="I1580" s="655"/>
      <c r="J1580" s="655"/>
      <c r="K1580" s="655"/>
      <c r="L1580" s="655"/>
      <c r="M1580" s="655"/>
      <c r="N1580" s="1310"/>
      <c r="P1580" s="656"/>
      <c r="Q1580" s="657"/>
      <c r="R1580" s="704"/>
      <c r="S1580" s="3180"/>
    </row>
    <row r="1581" spans="7:19" ht="15" customHeight="1">
      <c r="G1581" s="1047"/>
      <c r="H1581" s="655"/>
      <c r="I1581" s="655"/>
      <c r="J1581" s="655"/>
      <c r="K1581" s="655"/>
      <c r="L1581" s="655"/>
      <c r="M1581" s="655"/>
      <c r="N1581" s="1310"/>
      <c r="P1581" s="656"/>
      <c r="Q1581" s="657"/>
      <c r="R1581" s="704"/>
      <c r="S1581" s="3180"/>
    </row>
    <row r="1582" spans="7:19" ht="15" customHeight="1">
      <c r="G1582" s="1047"/>
      <c r="H1582" s="655"/>
      <c r="I1582" s="655"/>
      <c r="J1582" s="655"/>
      <c r="K1582" s="655"/>
      <c r="L1582" s="655"/>
      <c r="M1582" s="655"/>
      <c r="N1582" s="1310"/>
      <c r="P1582" s="656"/>
      <c r="Q1582" s="657"/>
      <c r="R1582" s="704"/>
      <c r="S1582" s="3180"/>
    </row>
    <row r="1583" spans="7:19" ht="15" customHeight="1">
      <c r="G1583" s="1047"/>
      <c r="H1583" s="655"/>
      <c r="I1583" s="655"/>
      <c r="J1583" s="655"/>
      <c r="K1583" s="655"/>
      <c r="L1583" s="655"/>
      <c r="M1583" s="655"/>
      <c r="N1583" s="1310"/>
      <c r="P1583" s="656"/>
      <c r="Q1583" s="657"/>
      <c r="R1583" s="704"/>
      <c r="S1583" s="3180"/>
    </row>
    <row r="1584" spans="7:19" ht="15" customHeight="1">
      <c r="G1584" s="1047"/>
      <c r="H1584" s="655"/>
      <c r="I1584" s="655"/>
      <c r="J1584" s="655"/>
      <c r="K1584" s="655"/>
      <c r="L1584" s="655"/>
      <c r="M1584" s="655"/>
      <c r="N1584" s="1310"/>
      <c r="P1584" s="656"/>
      <c r="Q1584" s="657"/>
      <c r="R1584" s="704"/>
      <c r="S1584" s="3180"/>
    </row>
    <row r="1585" spans="7:19" ht="15" customHeight="1">
      <c r="G1585" s="1047"/>
      <c r="H1585" s="655"/>
      <c r="I1585" s="655"/>
      <c r="J1585" s="655"/>
      <c r="K1585" s="655"/>
      <c r="L1585" s="655"/>
      <c r="M1585" s="655"/>
      <c r="N1585" s="1310"/>
      <c r="P1585" s="656"/>
      <c r="Q1585" s="657"/>
      <c r="R1585" s="704"/>
      <c r="S1585" s="3180"/>
    </row>
    <row r="1586" spans="7:19" ht="15" customHeight="1">
      <c r="G1586" s="1047"/>
      <c r="H1586" s="655"/>
      <c r="I1586" s="655"/>
      <c r="J1586" s="655"/>
      <c r="K1586" s="655"/>
      <c r="L1586" s="655"/>
      <c r="M1586" s="655"/>
      <c r="N1586" s="1310"/>
      <c r="P1586" s="656"/>
      <c r="Q1586" s="657"/>
      <c r="R1586" s="704"/>
      <c r="S1586" s="3180"/>
    </row>
    <row r="1587" spans="7:19" ht="15" customHeight="1">
      <c r="G1587" s="1047"/>
      <c r="H1587" s="655"/>
      <c r="I1587" s="655"/>
      <c r="J1587" s="655"/>
      <c r="K1587" s="655"/>
      <c r="L1587" s="655"/>
      <c r="M1587" s="655"/>
      <c r="N1587" s="1310"/>
      <c r="P1587" s="656"/>
      <c r="Q1587" s="657"/>
      <c r="R1587" s="704"/>
      <c r="S1587" s="3180"/>
    </row>
    <row r="1588" spans="7:19" ht="15" customHeight="1">
      <c r="G1588" s="1047"/>
      <c r="H1588" s="655"/>
      <c r="I1588" s="655"/>
      <c r="J1588" s="655"/>
      <c r="K1588" s="655"/>
      <c r="L1588" s="655"/>
      <c r="M1588" s="655"/>
      <c r="N1588" s="1310"/>
      <c r="P1588" s="656"/>
      <c r="Q1588" s="657"/>
      <c r="R1588" s="704"/>
      <c r="S1588" s="3180"/>
    </row>
    <row r="1589" spans="7:19" ht="15" customHeight="1">
      <c r="G1589" s="1047"/>
      <c r="H1589" s="655"/>
      <c r="I1589" s="655"/>
      <c r="J1589" s="655"/>
      <c r="K1589" s="655"/>
      <c r="L1589" s="655"/>
      <c r="M1589" s="655"/>
      <c r="N1589" s="1310"/>
      <c r="P1589" s="656"/>
      <c r="Q1589" s="657"/>
      <c r="R1589" s="704"/>
      <c r="S1589" s="3180"/>
    </row>
    <row r="1590" spans="7:19" ht="15" customHeight="1">
      <c r="G1590" s="1047"/>
      <c r="H1590" s="655"/>
      <c r="I1590" s="655"/>
      <c r="J1590" s="655"/>
      <c r="K1590" s="655"/>
      <c r="L1590" s="655"/>
      <c r="M1590" s="655"/>
      <c r="N1590" s="1310"/>
      <c r="P1590" s="656"/>
      <c r="Q1590" s="657"/>
      <c r="R1590" s="704"/>
      <c r="S1590" s="3180"/>
    </row>
    <row r="1591" spans="7:19" ht="15" customHeight="1">
      <c r="G1591" s="1047"/>
      <c r="H1591" s="655"/>
      <c r="I1591" s="655"/>
      <c r="J1591" s="655"/>
      <c r="K1591" s="655"/>
      <c r="L1591" s="655"/>
      <c r="M1591" s="655"/>
      <c r="N1591" s="1310"/>
      <c r="P1591" s="656"/>
      <c r="Q1591" s="657"/>
      <c r="R1591" s="704"/>
      <c r="S1591" s="3180"/>
    </row>
    <row r="1592" spans="7:19" ht="15" customHeight="1">
      <c r="G1592" s="1047"/>
      <c r="H1592" s="655"/>
      <c r="I1592" s="655"/>
      <c r="J1592" s="655"/>
      <c r="K1592" s="655"/>
      <c r="L1592" s="655"/>
      <c r="M1592" s="655"/>
      <c r="N1592" s="1310"/>
      <c r="P1592" s="656"/>
      <c r="Q1592" s="657"/>
      <c r="R1592" s="704"/>
      <c r="S1592" s="3180"/>
    </row>
    <row r="1593" spans="7:19" ht="15" customHeight="1">
      <c r="G1593" s="1047"/>
      <c r="H1593" s="655"/>
      <c r="I1593" s="655"/>
      <c r="J1593" s="655"/>
      <c r="K1593" s="655"/>
      <c r="L1593" s="655"/>
      <c r="M1593" s="655"/>
      <c r="N1593" s="1310"/>
      <c r="P1593" s="656"/>
      <c r="Q1593" s="657"/>
      <c r="R1593" s="704"/>
      <c r="S1593" s="3180"/>
    </row>
    <row r="1594" spans="7:19" ht="15" customHeight="1">
      <c r="G1594" s="1047"/>
      <c r="H1594" s="655"/>
      <c r="I1594" s="655"/>
      <c r="J1594" s="655"/>
      <c r="K1594" s="655"/>
      <c r="L1594" s="655"/>
      <c r="M1594" s="655"/>
      <c r="N1594" s="1310"/>
      <c r="P1594" s="656"/>
      <c r="Q1594" s="657"/>
      <c r="R1594" s="704"/>
      <c r="S1594" s="3180"/>
    </row>
    <row r="1595" spans="7:19" ht="15" customHeight="1">
      <c r="G1595" s="1047"/>
      <c r="H1595" s="655"/>
      <c r="I1595" s="655"/>
      <c r="J1595" s="655"/>
      <c r="K1595" s="655"/>
      <c r="L1595" s="655"/>
      <c r="M1595" s="655"/>
      <c r="N1595" s="1310"/>
      <c r="P1595" s="656"/>
      <c r="Q1595" s="657"/>
      <c r="R1595" s="704"/>
      <c r="S1595" s="3180"/>
    </row>
    <row r="1596" spans="7:19" ht="15" customHeight="1">
      <c r="G1596" s="1047"/>
      <c r="H1596" s="655"/>
      <c r="I1596" s="655"/>
      <c r="J1596" s="655"/>
      <c r="K1596" s="655"/>
      <c r="L1596" s="655"/>
      <c r="M1596" s="655"/>
      <c r="N1596" s="1310"/>
      <c r="P1596" s="656"/>
      <c r="Q1596" s="657"/>
      <c r="R1596" s="704"/>
      <c r="S1596" s="3180"/>
    </row>
    <row r="1597" spans="7:19">
      <c r="G1597" s="1047"/>
      <c r="H1597" s="655"/>
      <c r="I1597" s="655"/>
      <c r="J1597" s="655"/>
      <c r="K1597" s="655"/>
      <c r="L1597" s="655"/>
      <c r="M1597" s="655"/>
      <c r="N1597" s="1310"/>
      <c r="P1597" s="656"/>
      <c r="Q1597" s="657"/>
      <c r="R1597" s="704"/>
      <c r="S1597" s="3180"/>
    </row>
    <row r="1598" spans="7:19">
      <c r="G1598" s="1047"/>
      <c r="H1598" s="655"/>
      <c r="I1598" s="655"/>
      <c r="J1598" s="655"/>
      <c r="K1598" s="655"/>
      <c r="L1598" s="655"/>
      <c r="M1598" s="655"/>
      <c r="N1598" s="1310"/>
      <c r="P1598" s="656"/>
      <c r="Q1598" s="657"/>
      <c r="R1598" s="704"/>
      <c r="S1598" s="3180"/>
    </row>
    <row r="1599" spans="7:19">
      <c r="G1599" s="1047"/>
      <c r="H1599" s="655"/>
      <c r="I1599" s="655"/>
      <c r="J1599" s="655"/>
      <c r="K1599" s="655"/>
      <c r="L1599" s="655"/>
      <c r="M1599" s="655"/>
      <c r="N1599" s="1310"/>
      <c r="P1599" s="656"/>
      <c r="Q1599" s="657"/>
      <c r="R1599" s="704"/>
      <c r="S1599" s="3180"/>
    </row>
    <row r="1600" spans="7:19">
      <c r="G1600" s="1047"/>
      <c r="H1600" s="655"/>
      <c r="I1600" s="655"/>
      <c r="J1600" s="655"/>
      <c r="K1600" s="655"/>
      <c r="L1600" s="655"/>
      <c r="M1600" s="655"/>
      <c r="N1600" s="1310"/>
      <c r="P1600" s="656"/>
      <c r="Q1600" s="657"/>
      <c r="R1600" s="704"/>
      <c r="S1600" s="3180"/>
    </row>
    <row r="1601" spans="7:19">
      <c r="G1601" s="1047"/>
      <c r="H1601" s="655"/>
      <c r="I1601" s="655"/>
      <c r="J1601" s="655"/>
      <c r="K1601" s="655"/>
      <c r="L1601" s="655"/>
      <c r="M1601" s="655"/>
      <c r="N1601" s="1310"/>
      <c r="P1601" s="656"/>
      <c r="Q1601" s="657"/>
      <c r="R1601" s="704"/>
      <c r="S1601" s="3180"/>
    </row>
    <row r="1602" spans="7:19">
      <c r="G1602" s="1047"/>
      <c r="H1602" s="655"/>
      <c r="I1602" s="655"/>
      <c r="J1602" s="655"/>
      <c r="K1602" s="655"/>
      <c r="L1602" s="655"/>
      <c r="M1602" s="655"/>
      <c r="N1602" s="1310"/>
      <c r="P1602" s="656"/>
      <c r="Q1602" s="657"/>
      <c r="R1602" s="704"/>
      <c r="S1602" s="3180"/>
    </row>
    <row r="1603" spans="7:19">
      <c r="G1603" s="1047"/>
      <c r="H1603" s="655"/>
      <c r="I1603" s="655"/>
      <c r="J1603" s="655"/>
      <c r="K1603" s="655"/>
      <c r="L1603" s="655"/>
      <c r="M1603" s="655"/>
      <c r="N1603" s="1310"/>
      <c r="P1603" s="656"/>
      <c r="Q1603" s="657"/>
      <c r="R1603" s="704"/>
      <c r="S1603" s="3180"/>
    </row>
    <row r="1604" spans="7:19">
      <c r="G1604" s="1047"/>
      <c r="H1604" s="655"/>
      <c r="I1604" s="655"/>
      <c r="J1604" s="655"/>
      <c r="K1604" s="655"/>
      <c r="L1604" s="655"/>
      <c r="M1604" s="655"/>
      <c r="N1604" s="1310"/>
      <c r="P1604" s="656"/>
      <c r="Q1604" s="657"/>
      <c r="R1604" s="704"/>
      <c r="S1604" s="3180"/>
    </row>
    <row r="1605" spans="7:19">
      <c r="G1605" s="1047"/>
      <c r="H1605" s="655"/>
      <c r="I1605" s="655"/>
      <c r="J1605" s="655"/>
      <c r="K1605" s="655"/>
      <c r="L1605" s="655"/>
      <c r="M1605" s="655"/>
      <c r="N1605" s="1310"/>
      <c r="P1605" s="656"/>
      <c r="Q1605" s="657"/>
      <c r="R1605" s="704"/>
      <c r="S1605" s="3180"/>
    </row>
    <row r="1606" spans="7:19">
      <c r="G1606" s="1047"/>
      <c r="H1606" s="655"/>
      <c r="I1606" s="655"/>
      <c r="J1606" s="655"/>
      <c r="K1606" s="655"/>
      <c r="L1606" s="655"/>
      <c r="M1606" s="655"/>
      <c r="N1606" s="1310"/>
      <c r="P1606" s="656"/>
      <c r="Q1606" s="657"/>
      <c r="R1606" s="704"/>
      <c r="S1606" s="3180"/>
    </row>
    <row r="1607" spans="7:19">
      <c r="G1607" s="1047"/>
      <c r="H1607" s="655"/>
      <c r="I1607" s="655"/>
      <c r="J1607" s="655"/>
      <c r="K1607" s="655"/>
      <c r="L1607" s="655"/>
      <c r="M1607" s="655"/>
      <c r="N1607" s="1310"/>
      <c r="P1607" s="656"/>
      <c r="Q1607" s="657"/>
      <c r="R1607" s="704"/>
      <c r="S1607" s="3180"/>
    </row>
    <row r="1608" spans="7:19">
      <c r="G1608" s="1047"/>
      <c r="H1608" s="655"/>
      <c r="I1608" s="655"/>
      <c r="J1608" s="655"/>
      <c r="K1608" s="655"/>
      <c r="L1608" s="655"/>
      <c r="M1608" s="655"/>
      <c r="N1608" s="1310"/>
      <c r="P1608" s="656"/>
      <c r="Q1608" s="657"/>
      <c r="R1608" s="704"/>
      <c r="S1608" s="3180"/>
    </row>
    <row r="1609" spans="7:19">
      <c r="G1609" s="1047"/>
      <c r="H1609" s="655"/>
      <c r="I1609" s="655"/>
      <c r="J1609" s="655"/>
      <c r="K1609" s="655"/>
      <c r="L1609" s="655"/>
      <c r="M1609" s="655"/>
      <c r="N1609" s="1310"/>
      <c r="P1609" s="656"/>
      <c r="Q1609" s="657"/>
      <c r="R1609" s="704"/>
      <c r="S1609" s="3180"/>
    </row>
    <row r="1610" spans="7:19">
      <c r="G1610" s="1047"/>
      <c r="H1610" s="655"/>
      <c r="I1610" s="655"/>
      <c r="J1610" s="655"/>
      <c r="K1610" s="655"/>
      <c r="L1610" s="655"/>
      <c r="M1610" s="655"/>
      <c r="N1610" s="1310"/>
      <c r="P1610" s="656"/>
      <c r="Q1610" s="657"/>
      <c r="R1610" s="704"/>
      <c r="S1610" s="3180"/>
    </row>
    <row r="1611" spans="7:19">
      <c r="G1611" s="1047"/>
      <c r="H1611" s="655"/>
      <c r="I1611" s="655"/>
      <c r="J1611" s="655"/>
      <c r="K1611" s="655"/>
      <c r="L1611" s="655"/>
      <c r="M1611" s="655"/>
      <c r="N1611" s="1310"/>
      <c r="P1611" s="656"/>
      <c r="Q1611" s="657"/>
      <c r="R1611" s="704"/>
      <c r="S1611" s="3180"/>
    </row>
    <row r="1612" spans="7:19">
      <c r="G1612" s="1047"/>
      <c r="H1612" s="655"/>
      <c r="I1612" s="655"/>
      <c r="J1612" s="655"/>
      <c r="K1612" s="655"/>
      <c r="L1612" s="655"/>
      <c r="M1612" s="655"/>
      <c r="N1612" s="1310"/>
      <c r="P1612" s="656"/>
      <c r="Q1612" s="657"/>
      <c r="R1612" s="704"/>
      <c r="S1612" s="3180"/>
    </row>
    <row r="1613" spans="7:19">
      <c r="G1613" s="1047"/>
      <c r="H1613" s="655"/>
      <c r="I1613" s="655"/>
      <c r="J1613" s="655"/>
      <c r="K1613" s="655"/>
      <c r="L1613" s="655"/>
      <c r="M1613" s="655"/>
      <c r="N1613" s="1310"/>
      <c r="P1613" s="656"/>
      <c r="Q1613" s="657"/>
      <c r="R1613" s="704"/>
      <c r="S1613" s="3180"/>
    </row>
    <row r="1614" spans="7:19">
      <c r="G1614" s="1047"/>
      <c r="H1614" s="655"/>
      <c r="I1614" s="655"/>
      <c r="J1614" s="655"/>
      <c r="K1614" s="655"/>
      <c r="L1614" s="655"/>
      <c r="M1614" s="655"/>
      <c r="N1614" s="1310"/>
      <c r="P1614" s="656"/>
      <c r="Q1614" s="657"/>
      <c r="R1614" s="704"/>
      <c r="S1614" s="3180"/>
    </row>
    <row r="1615" spans="7:19">
      <c r="G1615" s="1047"/>
      <c r="H1615" s="655"/>
      <c r="I1615" s="655"/>
      <c r="J1615" s="655"/>
      <c r="K1615" s="655"/>
      <c r="L1615" s="655"/>
      <c r="M1615" s="655"/>
      <c r="N1615" s="1310"/>
      <c r="P1615" s="656"/>
      <c r="Q1615" s="657"/>
      <c r="R1615" s="704"/>
      <c r="S1615" s="3180"/>
    </row>
    <row r="1616" spans="7:19">
      <c r="G1616" s="1047"/>
      <c r="H1616" s="655"/>
      <c r="I1616" s="655"/>
      <c r="J1616" s="655"/>
      <c r="K1616" s="655"/>
      <c r="L1616" s="655"/>
      <c r="M1616" s="655"/>
      <c r="N1616" s="1310"/>
      <c r="P1616" s="656"/>
      <c r="Q1616" s="657"/>
      <c r="R1616" s="704"/>
      <c r="S1616" s="3180"/>
    </row>
    <row r="1617" spans="7:19">
      <c r="G1617" s="1047"/>
      <c r="H1617" s="655"/>
      <c r="I1617" s="655"/>
      <c r="J1617" s="655"/>
      <c r="K1617" s="655"/>
      <c r="L1617" s="655"/>
      <c r="M1617" s="655"/>
      <c r="N1617" s="1310"/>
      <c r="P1617" s="656"/>
      <c r="Q1617" s="657"/>
      <c r="R1617" s="704"/>
      <c r="S1617" s="3180"/>
    </row>
    <row r="1618" spans="7:19">
      <c r="G1618" s="1047"/>
      <c r="H1618" s="655"/>
      <c r="I1618" s="655"/>
      <c r="J1618" s="655"/>
      <c r="K1618" s="655"/>
      <c r="L1618" s="655"/>
      <c r="M1618" s="655"/>
      <c r="N1618" s="1310"/>
      <c r="P1618" s="656"/>
      <c r="Q1618" s="657"/>
      <c r="R1618" s="704"/>
      <c r="S1618" s="3180"/>
    </row>
    <row r="1619" spans="7:19">
      <c r="G1619" s="1047"/>
      <c r="H1619" s="655"/>
      <c r="I1619" s="655"/>
      <c r="J1619" s="655"/>
      <c r="K1619" s="655"/>
      <c r="L1619" s="655"/>
      <c r="M1619" s="655"/>
      <c r="N1619" s="1310"/>
      <c r="P1619" s="656"/>
      <c r="Q1619" s="657"/>
      <c r="R1619" s="704"/>
      <c r="S1619" s="3180"/>
    </row>
    <row r="1620" spans="7:19">
      <c r="G1620" s="1047"/>
      <c r="H1620" s="655"/>
      <c r="I1620" s="655"/>
      <c r="J1620" s="655"/>
      <c r="K1620" s="655"/>
      <c r="L1620" s="655"/>
      <c r="M1620" s="655"/>
      <c r="N1620" s="1310"/>
      <c r="P1620" s="656"/>
      <c r="Q1620" s="657"/>
      <c r="R1620" s="704"/>
      <c r="S1620" s="3180"/>
    </row>
    <row r="1621" spans="7:19">
      <c r="G1621" s="1047"/>
      <c r="H1621" s="655"/>
      <c r="I1621" s="655"/>
      <c r="J1621" s="655"/>
      <c r="K1621" s="655"/>
      <c r="L1621" s="655"/>
      <c r="M1621" s="655"/>
      <c r="N1621" s="1310"/>
      <c r="P1621" s="656"/>
      <c r="Q1621" s="657"/>
      <c r="R1621" s="704"/>
      <c r="S1621" s="3180"/>
    </row>
    <row r="1622" spans="7:19">
      <c r="G1622" s="1047"/>
      <c r="H1622" s="655"/>
      <c r="I1622" s="655"/>
      <c r="J1622" s="655"/>
      <c r="K1622" s="655"/>
      <c r="L1622" s="655"/>
      <c r="M1622" s="655"/>
      <c r="N1622" s="1310"/>
      <c r="P1622" s="656"/>
      <c r="Q1622" s="657"/>
      <c r="R1622" s="704"/>
      <c r="S1622" s="3180"/>
    </row>
    <row r="1623" spans="7:19">
      <c r="G1623" s="1047"/>
      <c r="H1623" s="655"/>
      <c r="I1623" s="655"/>
      <c r="J1623" s="655"/>
      <c r="K1623" s="655"/>
      <c r="L1623" s="655"/>
      <c r="M1623" s="655"/>
      <c r="N1623" s="1310"/>
      <c r="P1623" s="656"/>
      <c r="Q1623" s="657"/>
      <c r="R1623" s="704"/>
      <c r="S1623" s="3180"/>
    </row>
    <row r="1624" spans="7:19">
      <c r="G1624" s="1047"/>
      <c r="H1624" s="655"/>
      <c r="I1624" s="655"/>
      <c r="J1624" s="655"/>
      <c r="K1624" s="655"/>
      <c r="L1624" s="655"/>
      <c r="M1624" s="655"/>
      <c r="N1624" s="1310"/>
      <c r="P1624" s="656"/>
      <c r="Q1624" s="657"/>
      <c r="R1624" s="704"/>
      <c r="S1624" s="3180"/>
    </row>
    <row r="1625" spans="7:19">
      <c r="G1625" s="1047"/>
      <c r="H1625" s="655"/>
      <c r="I1625" s="655"/>
      <c r="J1625" s="655"/>
      <c r="K1625" s="655"/>
      <c r="L1625" s="655"/>
      <c r="M1625" s="655"/>
      <c r="N1625" s="1310"/>
      <c r="P1625" s="656"/>
      <c r="Q1625" s="657"/>
      <c r="R1625" s="704"/>
      <c r="S1625" s="3180"/>
    </row>
    <row r="1626" spans="7:19">
      <c r="G1626" s="1047"/>
      <c r="H1626" s="655"/>
      <c r="I1626" s="655"/>
      <c r="J1626" s="655"/>
      <c r="K1626" s="655"/>
      <c r="L1626" s="655"/>
      <c r="M1626" s="655"/>
      <c r="N1626" s="1310"/>
      <c r="P1626" s="656"/>
      <c r="Q1626" s="657"/>
      <c r="R1626" s="704"/>
      <c r="S1626" s="3180"/>
    </row>
    <row r="1627" spans="7:19">
      <c r="G1627" s="1047"/>
      <c r="H1627" s="655"/>
      <c r="I1627" s="655"/>
      <c r="J1627" s="655"/>
      <c r="K1627" s="655"/>
      <c r="L1627" s="655"/>
      <c r="M1627" s="655"/>
      <c r="N1627" s="1310"/>
      <c r="P1627" s="656"/>
      <c r="Q1627" s="657"/>
      <c r="R1627" s="704"/>
      <c r="S1627" s="3180"/>
    </row>
    <row r="1628" spans="7:19">
      <c r="G1628" s="1047"/>
      <c r="H1628" s="655"/>
      <c r="I1628" s="655"/>
      <c r="J1628" s="655"/>
      <c r="K1628" s="655"/>
      <c r="L1628" s="655"/>
      <c r="M1628" s="655"/>
      <c r="N1628" s="1310"/>
      <c r="P1628" s="656"/>
      <c r="Q1628" s="657"/>
      <c r="R1628" s="704"/>
      <c r="S1628" s="3180"/>
    </row>
    <row r="1629" spans="7:19">
      <c r="G1629" s="1047"/>
      <c r="H1629" s="655"/>
      <c r="I1629" s="655"/>
      <c r="J1629" s="655"/>
      <c r="K1629" s="655"/>
      <c r="L1629" s="655"/>
      <c r="M1629" s="655"/>
      <c r="N1629" s="1310"/>
      <c r="P1629" s="656"/>
      <c r="Q1629" s="657"/>
      <c r="R1629" s="704"/>
      <c r="S1629" s="3180"/>
    </row>
    <row r="1630" spans="7:19">
      <c r="G1630" s="1047"/>
      <c r="H1630" s="655"/>
      <c r="I1630" s="655"/>
      <c r="J1630" s="655"/>
      <c r="K1630" s="655"/>
      <c r="L1630" s="655"/>
      <c r="M1630" s="655"/>
      <c r="N1630" s="1310"/>
      <c r="P1630" s="656"/>
      <c r="Q1630" s="657"/>
      <c r="R1630" s="704"/>
      <c r="S1630" s="3180"/>
    </row>
    <row r="1631" spans="7:19">
      <c r="G1631" s="1047"/>
      <c r="H1631" s="655"/>
      <c r="I1631" s="655"/>
      <c r="J1631" s="655"/>
      <c r="K1631" s="655"/>
      <c r="L1631" s="655"/>
      <c r="M1631" s="655"/>
      <c r="N1631" s="1310"/>
      <c r="P1631" s="656"/>
      <c r="Q1631" s="657"/>
      <c r="R1631" s="704"/>
      <c r="S1631" s="3180"/>
    </row>
    <row r="1632" spans="7:19">
      <c r="G1632" s="1047"/>
      <c r="H1632" s="655"/>
      <c r="I1632" s="655"/>
      <c r="J1632" s="655"/>
      <c r="K1632" s="655"/>
      <c r="L1632" s="655"/>
      <c r="M1632" s="655"/>
      <c r="N1632" s="1310"/>
      <c r="P1632" s="656"/>
      <c r="Q1632" s="657"/>
      <c r="R1632" s="704"/>
      <c r="S1632" s="3180"/>
    </row>
    <row r="1633" spans="7:19">
      <c r="G1633" s="1047"/>
      <c r="H1633" s="655"/>
      <c r="I1633" s="655"/>
      <c r="J1633" s="655"/>
      <c r="K1633" s="655"/>
      <c r="L1633" s="655"/>
      <c r="M1633" s="655"/>
      <c r="N1633" s="1310"/>
      <c r="P1633" s="656"/>
      <c r="Q1633" s="657"/>
      <c r="R1633" s="704"/>
      <c r="S1633" s="3180"/>
    </row>
    <row r="1634" spans="7:19">
      <c r="G1634" s="1047"/>
      <c r="H1634" s="655"/>
      <c r="I1634" s="655"/>
      <c r="J1634" s="655"/>
      <c r="K1634" s="655"/>
      <c r="L1634" s="655"/>
      <c r="M1634" s="655"/>
      <c r="N1634" s="1310"/>
      <c r="P1634" s="656"/>
      <c r="Q1634" s="657"/>
      <c r="R1634" s="704"/>
      <c r="S1634" s="3180"/>
    </row>
    <row r="1635" spans="7:19">
      <c r="G1635" s="1047"/>
      <c r="H1635" s="655"/>
      <c r="I1635" s="655"/>
      <c r="J1635" s="655"/>
      <c r="K1635" s="655"/>
      <c r="L1635" s="655"/>
      <c r="M1635" s="655"/>
      <c r="N1635" s="1310"/>
      <c r="P1635" s="656"/>
      <c r="Q1635" s="657"/>
      <c r="R1635" s="704"/>
      <c r="S1635" s="3180"/>
    </row>
    <row r="1636" spans="7:19">
      <c r="G1636" s="1047"/>
      <c r="H1636" s="655"/>
      <c r="I1636" s="655"/>
      <c r="J1636" s="655"/>
      <c r="K1636" s="655"/>
      <c r="L1636" s="655"/>
      <c r="M1636" s="655"/>
      <c r="N1636" s="1310"/>
      <c r="P1636" s="656"/>
      <c r="Q1636" s="657"/>
      <c r="R1636" s="704"/>
      <c r="S1636" s="3180"/>
    </row>
    <row r="1637" spans="7:19">
      <c r="G1637" s="1047"/>
      <c r="H1637" s="655"/>
      <c r="I1637" s="655"/>
      <c r="J1637" s="655"/>
      <c r="K1637" s="655"/>
      <c r="L1637" s="655"/>
      <c r="M1637" s="655"/>
      <c r="N1637" s="1310"/>
      <c r="P1637" s="656"/>
      <c r="Q1637" s="657"/>
      <c r="R1637" s="704"/>
      <c r="S1637" s="3180"/>
    </row>
    <row r="1638" spans="7:19">
      <c r="G1638" s="1047"/>
      <c r="H1638" s="655"/>
      <c r="I1638" s="655"/>
      <c r="J1638" s="655"/>
      <c r="K1638" s="655"/>
      <c r="L1638" s="655"/>
      <c r="M1638" s="655"/>
      <c r="N1638" s="1310"/>
      <c r="P1638" s="656"/>
      <c r="Q1638" s="657"/>
      <c r="R1638" s="704"/>
      <c r="S1638" s="3180"/>
    </row>
    <row r="1639" spans="7:19">
      <c r="G1639" s="1047"/>
      <c r="H1639" s="655"/>
      <c r="I1639" s="655"/>
      <c r="J1639" s="655"/>
      <c r="K1639" s="655"/>
      <c r="L1639" s="655"/>
      <c r="M1639" s="655"/>
      <c r="N1639" s="1310"/>
      <c r="P1639" s="656"/>
      <c r="Q1639" s="657"/>
      <c r="R1639" s="704"/>
      <c r="S1639" s="3180"/>
    </row>
    <row r="1640" spans="7:19">
      <c r="G1640" s="1047"/>
      <c r="H1640" s="655"/>
      <c r="I1640" s="655"/>
      <c r="J1640" s="655"/>
      <c r="K1640" s="655"/>
      <c r="L1640" s="655"/>
      <c r="M1640" s="655"/>
      <c r="N1640" s="1310"/>
      <c r="P1640" s="656"/>
      <c r="Q1640" s="657"/>
      <c r="R1640" s="704"/>
      <c r="S1640" s="3180"/>
    </row>
    <row r="1641" spans="7:19">
      <c r="G1641" s="1047"/>
      <c r="H1641" s="655"/>
      <c r="I1641" s="655"/>
      <c r="J1641" s="655"/>
      <c r="K1641" s="655"/>
      <c r="L1641" s="655"/>
      <c r="M1641" s="655"/>
      <c r="N1641" s="1310"/>
      <c r="P1641" s="656"/>
      <c r="Q1641" s="657"/>
      <c r="R1641" s="704"/>
      <c r="S1641" s="3180"/>
    </row>
    <row r="1642" spans="7:19">
      <c r="G1642" s="1047"/>
      <c r="H1642" s="655"/>
      <c r="I1642" s="655"/>
      <c r="J1642" s="655"/>
      <c r="K1642" s="655"/>
      <c r="L1642" s="655"/>
      <c r="M1642" s="655"/>
      <c r="N1642" s="1310"/>
      <c r="P1642" s="656"/>
      <c r="Q1642" s="657"/>
      <c r="R1642" s="704"/>
      <c r="S1642" s="3180"/>
    </row>
    <row r="1643" spans="7:19">
      <c r="G1643" s="1047"/>
      <c r="H1643" s="655"/>
      <c r="I1643" s="655"/>
      <c r="J1643" s="655"/>
      <c r="K1643" s="655"/>
      <c r="L1643" s="655"/>
      <c r="M1643" s="655"/>
      <c r="N1643" s="1310"/>
      <c r="P1643" s="656"/>
      <c r="Q1643" s="657"/>
      <c r="R1643" s="704"/>
      <c r="S1643" s="3180"/>
    </row>
    <row r="1644" spans="7:19">
      <c r="G1644" s="1047"/>
      <c r="H1644" s="655"/>
      <c r="I1644" s="655"/>
      <c r="J1644" s="655"/>
      <c r="K1644" s="655"/>
      <c r="L1644" s="655"/>
      <c r="M1644" s="655"/>
      <c r="N1644" s="1310"/>
      <c r="P1644" s="656"/>
      <c r="Q1644" s="657"/>
      <c r="R1644" s="704"/>
      <c r="S1644" s="3180"/>
    </row>
    <row r="1645" spans="7:19">
      <c r="G1645" s="1047"/>
      <c r="H1645" s="655"/>
      <c r="I1645" s="655"/>
      <c r="J1645" s="655"/>
      <c r="K1645" s="655"/>
      <c r="L1645" s="655"/>
      <c r="M1645" s="655"/>
      <c r="N1645" s="1310"/>
      <c r="P1645" s="656"/>
      <c r="Q1645" s="657"/>
      <c r="R1645" s="704"/>
      <c r="S1645" s="3180"/>
    </row>
    <row r="1646" spans="7:19">
      <c r="G1646" s="1047"/>
      <c r="H1646" s="655"/>
      <c r="I1646" s="655"/>
      <c r="J1646" s="655"/>
      <c r="K1646" s="655"/>
      <c r="L1646" s="655"/>
      <c r="M1646" s="655"/>
      <c r="N1646" s="1310"/>
      <c r="P1646" s="656"/>
      <c r="Q1646" s="657"/>
      <c r="R1646" s="704"/>
      <c r="S1646" s="3180"/>
    </row>
    <row r="1647" spans="7:19">
      <c r="G1647" s="1047"/>
      <c r="H1647" s="655"/>
      <c r="I1647" s="655"/>
      <c r="J1647" s="655"/>
      <c r="K1647" s="655"/>
      <c r="L1647" s="655"/>
      <c r="M1647" s="655"/>
      <c r="N1647" s="1310"/>
      <c r="P1647" s="656"/>
      <c r="Q1647" s="657"/>
      <c r="R1647" s="704"/>
      <c r="S1647" s="3180"/>
    </row>
    <row r="1648" spans="7:19">
      <c r="G1648" s="1047"/>
      <c r="H1648" s="655"/>
      <c r="I1648" s="655"/>
      <c r="J1648" s="655"/>
      <c r="K1648" s="655"/>
      <c r="L1648" s="655"/>
      <c r="M1648" s="655"/>
      <c r="N1648" s="1310"/>
      <c r="P1648" s="656"/>
      <c r="Q1648" s="657"/>
      <c r="R1648" s="704"/>
      <c r="S1648" s="3180"/>
    </row>
    <row r="1649" spans="7:19">
      <c r="G1649" s="1047"/>
      <c r="H1649" s="655"/>
      <c r="I1649" s="655"/>
      <c r="J1649" s="655"/>
      <c r="K1649" s="655"/>
      <c r="L1649" s="655"/>
      <c r="M1649" s="655"/>
      <c r="N1649" s="1310"/>
      <c r="P1649" s="656"/>
      <c r="Q1649" s="657"/>
      <c r="R1649" s="704"/>
      <c r="S1649" s="3180"/>
    </row>
    <row r="1650" spans="7:19">
      <c r="G1650" s="1047"/>
      <c r="H1650" s="655"/>
      <c r="I1650" s="655"/>
      <c r="J1650" s="655"/>
      <c r="K1650" s="655"/>
      <c r="L1650" s="655"/>
      <c r="M1650" s="655"/>
      <c r="N1650" s="1310"/>
      <c r="P1650" s="656"/>
      <c r="Q1650" s="657"/>
      <c r="R1650" s="704"/>
      <c r="S1650" s="3180"/>
    </row>
    <row r="1651" spans="7:19">
      <c r="G1651" s="1047"/>
      <c r="H1651" s="655"/>
      <c r="I1651" s="655"/>
      <c r="J1651" s="655"/>
      <c r="K1651" s="655"/>
      <c r="L1651" s="655"/>
      <c r="M1651" s="655"/>
      <c r="N1651" s="1310"/>
      <c r="P1651" s="656"/>
      <c r="Q1651" s="657"/>
      <c r="R1651" s="704"/>
      <c r="S1651" s="3180"/>
    </row>
    <row r="1652" spans="7:19">
      <c r="G1652" s="1047"/>
      <c r="H1652" s="655"/>
      <c r="I1652" s="655"/>
      <c r="J1652" s="655"/>
      <c r="K1652" s="655"/>
      <c r="L1652" s="655"/>
      <c r="M1652" s="655"/>
      <c r="N1652" s="1310"/>
      <c r="P1652" s="656"/>
      <c r="Q1652" s="657"/>
      <c r="R1652" s="704"/>
      <c r="S1652" s="3180"/>
    </row>
    <row r="1653" spans="7:19">
      <c r="G1653" s="1047"/>
      <c r="H1653" s="655"/>
      <c r="I1653" s="655"/>
      <c r="J1653" s="655"/>
      <c r="K1653" s="655"/>
      <c r="L1653" s="655"/>
      <c r="M1653" s="655"/>
      <c r="N1653" s="1310"/>
      <c r="P1653" s="656"/>
      <c r="Q1653" s="657"/>
      <c r="R1653" s="704"/>
      <c r="S1653" s="3180"/>
    </row>
    <row r="1654" spans="7:19">
      <c r="G1654" s="1047"/>
      <c r="H1654" s="655"/>
      <c r="I1654" s="655"/>
      <c r="J1654" s="655"/>
      <c r="K1654" s="655"/>
      <c r="L1654" s="655"/>
      <c r="M1654" s="655"/>
      <c r="N1654" s="1310"/>
      <c r="P1654" s="656"/>
      <c r="Q1654" s="657"/>
      <c r="R1654" s="704"/>
      <c r="S1654" s="3180"/>
    </row>
    <row r="1655" spans="7:19">
      <c r="G1655" s="1047"/>
      <c r="H1655" s="655"/>
      <c r="I1655" s="655"/>
      <c r="J1655" s="655"/>
      <c r="K1655" s="655"/>
      <c r="L1655" s="655"/>
      <c r="M1655" s="655"/>
      <c r="N1655" s="1310"/>
      <c r="P1655" s="656"/>
      <c r="Q1655" s="657"/>
      <c r="R1655" s="704"/>
      <c r="S1655" s="3180"/>
    </row>
    <row r="1656" spans="7:19">
      <c r="G1656" s="1047"/>
      <c r="H1656" s="655"/>
      <c r="I1656" s="655"/>
      <c r="J1656" s="655"/>
      <c r="K1656" s="655"/>
      <c r="L1656" s="655"/>
      <c r="M1656" s="655"/>
      <c r="N1656" s="1310"/>
      <c r="P1656" s="656"/>
      <c r="Q1656" s="657"/>
      <c r="R1656" s="704"/>
      <c r="S1656" s="3180"/>
    </row>
    <row r="1657" spans="7:19">
      <c r="G1657" s="1047"/>
      <c r="H1657" s="655"/>
      <c r="I1657" s="655"/>
      <c r="J1657" s="655"/>
      <c r="K1657" s="655"/>
      <c r="L1657" s="655"/>
      <c r="M1657" s="655"/>
      <c r="N1657" s="1310"/>
      <c r="P1657" s="656"/>
      <c r="Q1657" s="657"/>
      <c r="R1657" s="704"/>
      <c r="S1657" s="3180"/>
    </row>
    <row r="1658" spans="7:19">
      <c r="G1658" s="1047"/>
      <c r="H1658" s="655"/>
      <c r="I1658" s="655"/>
      <c r="J1658" s="655"/>
      <c r="K1658" s="655"/>
      <c r="L1658" s="655"/>
      <c r="M1658" s="655"/>
      <c r="N1658" s="1310"/>
      <c r="P1658" s="656"/>
      <c r="Q1658" s="657"/>
      <c r="R1658" s="704"/>
      <c r="S1658" s="3180"/>
    </row>
    <row r="1659" spans="7:19">
      <c r="G1659" s="1047"/>
      <c r="H1659" s="655"/>
      <c r="I1659" s="655"/>
      <c r="J1659" s="655"/>
      <c r="K1659" s="655"/>
      <c r="L1659" s="655"/>
      <c r="M1659" s="655"/>
      <c r="N1659" s="1310"/>
      <c r="P1659" s="656"/>
      <c r="Q1659" s="657"/>
      <c r="R1659" s="704"/>
      <c r="S1659" s="3180"/>
    </row>
    <row r="1660" spans="7:19">
      <c r="G1660" s="1047"/>
      <c r="H1660" s="655"/>
      <c r="I1660" s="655"/>
      <c r="J1660" s="655"/>
      <c r="K1660" s="655"/>
      <c r="L1660" s="655"/>
      <c r="M1660" s="655"/>
      <c r="N1660" s="1310"/>
      <c r="P1660" s="656"/>
      <c r="Q1660" s="657"/>
      <c r="R1660" s="704"/>
      <c r="S1660" s="3180"/>
    </row>
    <row r="1661" spans="7:19">
      <c r="G1661" s="1047"/>
      <c r="H1661" s="655"/>
      <c r="I1661" s="655"/>
      <c r="J1661" s="655"/>
      <c r="K1661" s="655"/>
      <c r="L1661" s="655"/>
      <c r="M1661" s="655"/>
      <c r="N1661" s="1310"/>
      <c r="P1661" s="656"/>
      <c r="Q1661" s="657"/>
      <c r="R1661" s="704"/>
      <c r="S1661" s="3180"/>
    </row>
    <row r="1662" spans="7:19">
      <c r="G1662" s="1047"/>
      <c r="H1662" s="655"/>
      <c r="I1662" s="655"/>
      <c r="J1662" s="655"/>
      <c r="K1662" s="655"/>
      <c r="L1662" s="655"/>
      <c r="M1662" s="655"/>
      <c r="N1662" s="1310"/>
      <c r="P1662" s="656"/>
      <c r="Q1662" s="657"/>
      <c r="R1662" s="704"/>
      <c r="S1662" s="3180"/>
    </row>
    <row r="1663" spans="7:19">
      <c r="G1663" s="1047"/>
      <c r="H1663" s="655"/>
      <c r="I1663" s="655"/>
      <c r="J1663" s="655"/>
      <c r="K1663" s="655"/>
      <c r="L1663" s="655"/>
      <c r="M1663" s="655"/>
      <c r="N1663" s="1310"/>
      <c r="P1663" s="656"/>
      <c r="Q1663" s="657"/>
      <c r="R1663" s="704"/>
      <c r="S1663" s="3180"/>
    </row>
    <row r="1664" spans="7:19">
      <c r="G1664" s="1047"/>
      <c r="H1664" s="655"/>
      <c r="I1664" s="655"/>
      <c r="J1664" s="655"/>
      <c r="K1664" s="655"/>
      <c r="L1664" s="655"/>
      <c r="M1664" s="655"/>
      <c r="N1664" s="1310"/>
      <c r="P1664" s="656"/>
      <c r="Q1664" s="657"/>
      <c r="R1664" s="704"/>
      <c r="S1664" s="3180"/>
    </row>
    <row r="1665" spans="7:19">
      <c r="G1665" s="1047"/>
      <c r="H1665" s="655"/>
      <c r="I1665" s="655"/>
      <c r="J1665" s="655"/>
      <c r="K1665" s="655"/>
      <c r="L1665" s="655"/>
      <c r="M1665" s="655"/>
      <c r="N1665" s="1310"/>
      <c r="P1665" s="656"/>
      <c r="Q1665" s="657"/>
      <c r="R1665" s="704"/>
      <c r="S1665" s="3180"/>
    </row>
    <row r="1666" spans="7:19">
      <c r="G1666" s="1047"/>
      <c r="H1666" s="655"/>
      <c r="I1666" s="655"/>
      <c r="J1666" s="655"/>
      <c r="K1666" s="655"/>
      <c r="L1666" s="655"/>
      <c r="M1666" s="655"/>
      <c r="N1666" s="1310"/>
      <c r="P1666" s="656"/>
      <c r="Q1666" s="657"/>
      <c r="R1666" s="704"/>
      <c r="S1666" s="3180"/>
    </row>
    <row r="1667" spans="7:19">
      <c r="G1667" s="1047"/>
      <c r="H1667" s="655"/>
      <c r="I1667" s="655"/>
      <c r="J1667" s="655"/>
      <c r="K1667" s="655"/>
      <c r="L1667" s="655"/>
      <c r="M1667" s="655"/>
      <c r="N1667" s="1310"/>
      <c r="P1667" s="656"/>
      <c r="Q1667" s="657"/>
      <c r="R1667" s="704"/>
      <c r="S1667" s="3180"/>
    </row>
    <row r="1668" spans="7:19">
      <c r="G1668" s="1047"/>
      <c r="H1668" s="655"/>
      <c r="I1668" s="655"/>
      <c r="J1668" s="655"/>
      <c r="K1668" s="655"/>
      <c r="L1668" s="655"/>
      <c r="M1668" s="655"/>
      <c r="N1668" s="1310"/>
      <c r="P1668" s="656"/>
      <c r="Q1668" s="657"/>
      <c r="R1668" s="704"/>
      <c r="S1668" s="3180"/>
    </row>
    <row r="1669" spans="7:19">
      <c r="G1669" s="1047"/>
      <c r="H1669" s="655"/>
      <c r="I1669" s="655"/>
      <c r="J1669" s="655"/>
      <c r="K1669" s="655"/>
      <c r="L1669" s="655"/>
      <c r="M1669" s="655"/>
      <c r="N1669" s="1310"/>
      <c r="P1669" s="656"/>
      <c r="Q1669" s="657"/>
      <c r="R1669" s="704"/>
      <c r="S1669" s="3180"/>
    </row>
    <row r="1670" spans="7:19">
      <c r="G1670" s="1047"/>
      <c r="H1670" s="655"/>
      <c r="I1670" s="655"/>
      <c r="J1670" s="655"/>
      <c r="K1670" s="655"/>
      <c r="L1670" s="655"/>
      <c r="M1670" s="655"/>
      <c r="N1670" s="1310"/>
      <c r="P1670" s="656"/>
      <c r="Q1670" s="657"/>
      <c r="R1670" s="704"/>
      <c r="S1670" s="3180"/>
    </row>
    <row r="1671" spans="7:19">
      <c r="G1671" s="1047"/>
      <c r="H1671" s="655"/>
      <c r="I1671" s="655"/>
      <c r="J1671" s="655"/>
      <c r="K1671" s="655"/>
      <c r="L1671" s="655"/>
      <c r="M1671" s="655"/>
      <c r="N1671" s="1310"/>
      <c r="P1671" s="656"/>
      <c r="Q1671" s="657"/>
      <c r="R1671" s="704"/>
      <c r="S1671" s="3180"/>
    </row>
    <row r="1672" spans="7:19">
      <c r="G1672" s="1047"/>
      <c r="H1672" s="655"/>
      <c r="I1672" s="655"/>
      <c r="J1672" s="655"/>
      <c r="K1672" s="655"/>
      <c r="L1672" s="655"/>
      <c r="M1672" s="655"/>
      <c r="N1672" s="1310"/>
      <c r="P1672" s="656"/>
      <c r="Q1672" s="657"/>
      <c r="R1672" s="704"/>
      <c r="S1672" s="3180"/>
    </row>
    <row r="1673" spans="7:19">
      <c r="G1673" s="1047"/>
      <c r="H1673" s="655"/>
      <c r="I1673" s="655"/>
      <c r="J1673" s="655"/>
      <c r="K1673" s="655"/>
      <c r="L1673" s="655"/>
      <c r="M1673" s="655"/>
      <c r="N1673" s="1310"/>
      <c r="P1673" s="656"/>
      <c r="Q1673" s="657"/>
      <c r="R1673" s="704"/>
      <c r="S1673" s="3180"/>
    </row>
    <row r="1674" spans="7:19">
      <c r="G1674" s="1047"/>
      <c r="H1674" s="655"/>
      <c r="I1674" s="655"/>
      <c r="J1674" s="655"/>
      <c r="K1674" s="655"/>
      <c r="L1674" s="655"/>
      <c r="M1674" s="655"/>
      <c r="N1674" s="1310"/>
      <c r="P1674" s="656"/>
      <c r="Q1674" s="657"/>
      <c r="R1674" s="704"/>
      <c r="S1674" s="3180"/>
    </row>
    <row r="1675" spans="7:19">
      <c r="G1675" s="1047"/>
      <c r="H1675" s="655"/>
      <c r="I1675" s="655"/>
      <c r="J1675" s="655"/>
      <c r="K1675" s="655"/>
      <c r="L1675" s="655"/>
      <c r="M1675" s="655"/>
      <c r="N1675" s="1310"/>
      <c r="P1675" s="656"/>
      <c r="Q1675" s="657"/>
      <c r="R1675" s="704"/>
      <c r="S1675" s="3180"/>
    </row>
    <row r="1676" spans="7:19">
      <c r="G1676" s="1047"/>
      <c r="H1676" s="655"/>
      <c r="I1676" s="655"/>
      <c r="J1676" s="655"/>
      <c r="K1676" s="655"/>
      <c r="L1676" s="655"/>
      <c r="M1676" s="655"/>
      <c r="N1676" s="1310"/>
      <c r="P1676" s="656"/>
      <c r="Q1676" s="657"/>
      <c r="R1676" s="704"/>
      <c r="S1676" s="3180"/>
    </row>
    <row r="1677" spans="7:19">
      <c r="G1677" s="1047"/>
      <c r="H1677" s="655"/>
      <c r="I1677" s="655"/>
      <c r="J1677" s="655"/>
      <c r="K1677" s="655"/>
      <c r="L1677" s="655"/>
      <c r="M1677" s="655"/>
      <c r="N1677" s="1310"/>
      <c r="P1677" s="656"/>
      <c r="Q1677" s="657"/>
      <c r="R1677" s="704"/>
      <c r="S1677" s="3180"/>
    </row>
    <row r="1678" spans="7:19">
      <c r="G1678" s="1047"/>
      <c r="H1678" s="655"/>
      <c r="I1678" s="655"/>
      <c r="J1678" s="655"/>
      <c r="K1678" s="655"/>
      <c r="L1678" s="655"/>
      <c r="M1678" s="655"/>
      <c r="N1678" s="1310"/>
      <c r="P1678" s="656"/>
      <c r="Q1678" s="657"/>
      <c r="R1678" s="704"/>
      <c r="S1678" s="3180"/>
    </row>
    <row r="1679" spans="7:19">
      <c r="G1679" s="1047"/>
      <c r="H1679" s="655"/>
      <c r="I1679" s="655"/>
      <c r="J1679" s="655"/>
      <c r="K1679" s="655"/>
      <c r="L1679" s="655"/>
      <c r="M1679" s="655"/>
      <c r="N1679" s="1310"/>
      <c r="P1679" s="656"/>
      <c r="Q1679" s="657"/>
      <c r="R1679" s="704"/>
      <c r="S1679" s="3180"/>
    </row>
    <row r="1680" spans="7:19">
      <c r="G1680" s="1047"/>
      <c r="H1680" s="655"/>
      <c r="I1680" s="655"/>
      <c r="J1680" s="655"/>
      <c r="K1680" s="655"/>
      <c r="L1680" s="655"/>
      <c r="M1680" s="655"/>
      <c r="N1680" s="1310"/>
      <c r="P1680" s="656"/>
      <c r="Q1680" s="657"/>
      <c r="R1680" s="704"/>
      <c r="S1680" s="3180"/>
    </row>
    <row r="1681" spans="7:19">
      <c r="G1681" s="1047"/>
      <c r="H1681" s="655"/>
      <c r="I1681" s="655"/>
      <c r="J1681" s="655"/>
      <c r="K1681" s="655"/>
      <c r="L1681" s="655"/>
      <c r="M1681" s="655"/>
      <c r="N1681" s="1310"/>
      <c r="P1681" s="656"/>
      <c r="Q1681" s="657"/>
      <c r="R1681" s="704"/>
      <c r="S1681" s="3180"/>
    </row>
    <row r="1682" spans="7:19">
      <c r="G1682" s="1047"/>
      <c r="H1682" s="655"/>
      <c r="I1682" s="655"/>
      <c r="J1682" s="655"/>
      <c r="K1682" s="655"/>
      <c r="L1682" s="655"/>
      <c r="M1682" s="655"/>
      <c r="N1682" s="1310"/>
      <c r="P1682" s="656"/>
      <c r="Q1682" s="657"/>
      <c r="R1682" s="704"/>
      <c r="S1682" s="3180"/>
    </row>
    <row r="1683" spans="7:19">
      <c r="G1683" s="1047"/>
      <c r="H1683" s="655"/>
      <c r="I1683" s="655"/>
      <c r="J1683" s="655"/>
      <c r="K1683" s="655"/>
      <c r="L1683" s="655"/>
      <c r="M1683" s="655"/>
      <c r="N1683" s="1310"/>
      <c r="P1683" s="656"/>
      <c r="Q1683" s="657"/>
      <c r="R1683" s="704"/>
      <c r="S1683" s="3180"/>
    </row>
    <row r="1684" spans="7:19">
      <c r="G1684" s="1047"/>
      <c r="H1684" s="655"/>
      <c r="I1684" s="655"/>
      <c r="J1684" s="655"/>
      <c r="K1684" s="655"/>
      <c r="L1684" s="655"/>
      <c r="M1684" s="655"/>
      <c r="N1684" s="1310"/>
      <c r="P1684" s="656"/>
      <c r="Q1684" s="657"/>
      <c r="R1684" s="704"/>
      <c r="S1684" s="3180"/>
    </row>
    <row r="1685" spans="7:19">
      <c r="G1685" s="1047"/>
      <c r="H1685" s="655"/>
      <c r="I1685" s="655"/>
      <c r="J1685" s="655"/>
      <c r="K1685" s="655"/>
      <c r="L1685" s="655"/>
      <c r="M1685" s="655"/>
      <c r="N1685" s="1310"/>
      <c r="P1685" s="656"/>
      <c r="Q1685" s="657"/>
      <c r="R1685" s="704"/>
      <c r="S1685" s="3180"/>
    </row>
    <row r="1686" spans="7:19">
      <c r="G1686" s="1047"/>
      <c r="H1686" s="655"/>
      <c r="I1686" s="655"/>
      <c r="J1686" s="655"/>
      <c r="K1686" s="655"/>
      <c r="L1686" s="655"/>
      <c r="M1686" s="655"/>
      <c r="N1686" s="1310"/>
      <c r="P1686" s="656"/>
      <c r="Q1686" s="657"/>
      <c r="R1686" s="704"/>
      <c r="S1686" s="3180"/>
    </row>
    <row r="1687" spans="7:19">
      <c r="G1687" s="1047"/>
      <c r="H1687" s="655"/>
      <c r="I1687" s="655"/>
      <c r="J1687" s="655"/>
      <c r="K1687" s="655"/>
      <c r="L1687" s="655"/>
      <c r="M1687" s="655"/>
      <c r="N1687" s="1310"/>
      <c r="P1687" s="656"/>
      <c r="Q1687" s="657"/>
      <c r="R1687" s="704"/>
      <c r="S1687" s="3180"/>
    </row>
    <row r="1688" spans="7:19">
      <c r="G1688" s="1047"/>
      <c r="H1688" s="655"/>
      <c r="I1688" s="655"/>
      <c r="J1688" s="655"/>
      <c r="K1688" s="655"/>
      <c r="L1688" s="655"/>
      <c r="M1688" s="655"/>
      <c r="N1688" s="1310"/>
      <c r="P1688" s="656"/>
      <c r="Q1688" s="657"/>
      <c r="R1688" s="704"/>
      <c r="S1688" s="3180"/>
    </row>
    <row r="1689" spans="7:19">
      <c r="G1689" s="1047"/>
      <c r="H1689" s="655"/>
      <c r="I1689" s="655"/>
      <c r="J1689" s="655"/>
      <c r="K1689" s="655"/>
      <c r="L1689" s="655"/>
      <c r="M1689" s="655"/>
      <c r="N1689" s="1310"/>
      <c r="P1689" s="656"/>
      <c r="Q1689" s="657"/>
      <c r="R1689" s="704"/>
      <c r="S1689" s="3180"/>
    </row>
    <row r="1690" spans="7:19">
      <c r="G1690" s="1047"/>
      <c r="H1690" s="655"/>
      <c r="I1690" s="655"/>
      <c r="J1690" s="655"/>
      <c r="K1690" s="655"/>
      <c r="L1690" s="655"/>
      <c r="M1690" s="655"/>
      <c r="N1690" s="1310"/>
      <c r="P1690" s="656"/>
      <c r="Q1690" s="657"/>
      <c r="R1690" s="704"/>
      <c r="S1690" s="3180"/>
    </row>
    <row r="1691" spans="7:19">
      <c r="G1691" s="1047"/>
      <c r="H1691" s="655"/>
      <c r="I1691" s="655"/>
      <c r="J1691" s="655"/>
      <c r="K1691" s="655"/>
      <c r="L1691" s="655"/>
      <c r="M1691" s="655"/>
      <c r="N1691" s="1310"/>
      <c r="P1691" s="656"/>
      <c r="Q1691" s="657"/>
      <c r="R1691" s="704"/>
      <c r="S1691" s="3180"/>
    </row>
    <row r="1692" spans="7:19">
      <c r="G1692" s="1047"/>
      <c r="H1692" s="655"/>
      <c r="I1692" s="655"/>
      <c r="J1692" s="655"/>
      <c r="K1692" s="655"/>
      <c r="L1692" s="655"/>
      <c r="M1692" s="655"/>
      <c r="N1692" s="1310"/>
      <c r="P1692" s="656"/>
      <c r="Q1692" s="657"/>
      <c r="R1692" s="704"/>
      <c r="S1692" s="3180"/>
    </row>
    <row r="1693" spans="7:19">
      <c r="G1693" s="1047"/>
      <c r="H1693" s="655"/>
      <c r="I1693" s="655"/>
      <c r="J1693" s="655"/>
      <c r="K1693" s="655"/>
      <c r="L1693" s="655"/>
      <c r="M1693" s="655"/>
      <c r="N1693" s="1310"/>
      <c r="P1693" s="656"/>
      <c r="Q1693" s="657"/>
      <c r="R1693" s="704"/>
      <c r="S1693" s="3180"/>
    </row>
    <row r="1694" spans="7:19">
      <c r="G1694" s="1047"/>
      <c r="H1694" s="655"/>
      <c r="I1694" s="655"/>
      <c r="J1694" s="655"/>
      <c r="K1694" s="655"/>
      <c r="L1694" s="655"/>
      <c r="M1694" s="655"/>
      <c r="N1694" s="1310"/>
      <c r="P1694" s="656"/>
      <c r="Q1694" s="657"/>
      <c r="R1694" s="704"/>
      <c r="S1694" s="3180"/>
    </row>
    <row r="1695" spans="7:19">
      <c r="G1695" s="1047"/>
      <c r="H1695" s="655"/>
      <c r="I1695" s="655"/>
      <c r="J1695" s="655"/>
      <c r="K1695" s="655"/>
      <c r="L1695" s="655"/>
      <c r="M1695" s="655"/>
      <c r="N1695" s="1310"/>
      <c r="P1695" s="656"/>
      <c r="Q1695" s="657"/>
      <c r="R1695" s="704"/>
      <c r="S1695" s="3180"/>
    </row>
    <row r="1696" spans="7:19">
      <c r="G1696" s="1047"/>
      <c r="H1696" s="655"/>
      <c r="I1696" s="655"/>
      <c r="J1696" s="655"/>
      <c r="K1696" s="655"/>
      <c r="L1696" s="655"/>
      <c r="M1696" s="655"/>
      <c r="N1696" s="1310"/>
      <c r="P1696" s="656"/>
      <c r="Q1696" s="657"/>
      <c r="R1696" s="704"/>
      <c r="S1696" s="3180"/>
    </row>
    <row r="1697" spans="7:19">
      <c r="G1697" s="1047"/>
      <c r="H1697" s="655"/>
      <c r="I1697" s="655"/>
      <c r="J1697" s="655"/>
      <c r="K1697" s="655"/>
      <c r="L1697" s="655"/>
      <c r="M1697" s="655"/>
      <c r="N1697" s="1310"/>
      <c r="P1697" s="656"/>
      <c r="Q1697" s="657"/>
      <c r="R1697" s="704"/>
      <c r="S1697" s="3180"/>
    </row>
    <row r="1698" spans="7:19">
      <c r="G1698" s="1047"/>
      <c r="H1698" s="655"/>
      <c r="I1698" s="655"/>
      <c r="J1698" s="655"/>
      <c r="K1698" s="655"/>
      <c r="L1698" s="655"/>
      <c r="M1698" s="655"/>
      <c r="N1698" s="1310"/>
      <c r="P1698" s="656"/>
      <c r="Q1698" s="657"/>
      <c r="R1698" s="704"/>
      <c r="S1698" s="3180"/>
    </row>
    <row r="1699" spans="7:19">
      <c r="G1699" s="1047"/>
      <c r="H1699" s="655"/>
      <c r="I1699" s="655"/>
      <c r="J1699" s="655"/>
      <c r="K1699" s="655"/>
      <c r="L1699" s="655"/>
      <c r="M1699" s="655"/>
      <c r="N1699" s="1310"/>
      <c r="P1699" s="656"/>
      <c r="Q1699" s="657"/>
      <c r="R1699" s="704"/>
      <c r="S1699" s="3180"/>
    </row>
    <row r="1700" spans="7:19">
      <c r="G1700" s="1047"/>
      <c r="H1700" s="655"/>
      <c r="I1700" s="655"/>
      <c r="J1700" s="655"/>
      <c r="K1700" s="655"/>
      <c r="L1700" s="655"/>
      <c r="M1700" s="655"/>
      <c r="N1700" s="1310"/>
      <c r="P1700" s="656"/>
      <c r="Q1700" s="657"/>
      <c r="R1700" s="704"/>
      <c r="S1700" s="3180"/>
    </row>
    <row r="1701" spans="7:19">
      <c r="G1701" s="1047"/>
      <c r="H1701" s="655"/>
      <c r="I1701" s="655"/>
      <c r="J1701" s="655"/>
      <c r="K1701" s="655"/>
      <c r="L1701" s="655"/>
      <c r="M1701" s="655"/>
      <c r="N1701" s="1310"/>
      <c r="P1701" s="656"/>
      <c r="Q1701" s="657"/>
      <c r="R1701" s="704"/>
      <c r="S1701" s="3180"/>
    </row>
    <row r="1702" spans="7:19">
      <c r="G1702" s="1047"/>
      <c r="H1702" s="655"/>
      <c r="I1702" s="655"/>
      <c r="J1702" s="655"/>
      <c r="K1702" s="655"/>
      <c r="L1702" s="655"/>
      <c r="M1702" s="655"/>
      <c r="N1702" s="1310"/>
      <c r="P1702" s="656"/>
      <c r="Q1702" s="657"/>
      <c r="R1702" s="704"/>
      <c r="S1702" s="3180"/>
    </row>
    <row r="1703" spans="7:19">
      <c r="G1703" s="1047"/>
      <c r="H1703" s="655"/>
      <c r="I1703" s="655"/>
      <c r="J1703" s="655"/>
      <c r="K1703" s="655"/>
      <c r="L1703" s="655"/>
      <c r="M1703" s="655"/>
      <c r="N1703" s="1310"/>
      <c r="P1703" s="656"/>
      <c r="Q1703" s="657"/>
      <c r="R1703" s="704"/>
      <c r="S1703" s="3180"/>
    </row>
    <row r="1704" spans="7:19">
      <c r="G1704" s="1047"/>
      <c r="H1704" s="655"/>
      <c r="I1704" s="655"/>
      <c r="J1704" s="655"/>
      <c r="K1704" s="655"/>
      <c r="L1704" s="655"/>
      <c r="M1704" s="655"/>
      <c r="N1704" s="1310"/>
      <c r="P1704" s="656"/>
      <c r="Q1704" s="657"/>
      <c r="R1704" s="704"/>
      <c r="S1704" s="3180"/>
    </row>
    <row r="1705" spans="7:19">
      <c r="G1705" s="1047"/>
      <c r="H1705" s="655"/>
      <c r="I1705" s="655"/>
      <c r="J1705" s="655"/>
      <c r="K1705" s="655"/>
      <c r="L1705" s="655"/>
      <c r="M1705" s="655"/>
      <c r="N1705" s="1310"/>
      <c r="P1705" s="656"/>
      <c r="Q1705" s="657"/>
      <c r="R1705" s="704"/>
      <c r="S1705" s="3180"/>
    </row>
    <row r="1706" spans="7:19">
      <c r="G1706" s="1047"/>
      <c r="H1706" s="655"/>
      <c r="I1706" s="655"/>
      <c r="J1706" s="655"/>
      <c r="K1706" s="655"/>
      <c r="L1706" s="655"/>
      <c r="M1706" s="655"/>
      <c r="N1706" s="1310"/>
      <c r="P1706" s="656"/>
      <c r="Q1706" s="657"/>
      <c r="R1706" s="704"/>
      <c r="S1706" s="3180"/>
    </row>
    <row r="1707" spans="7:19">
      <c r="G1707" s="1047"/>
      <c r="H1707" s="655"/>
      <c r="I1707" s="655"/>
      <c r="J1707" s="655"/>
      <c r="K1707" s="655"/>
      <c r="L1707" s="655"/>
      <c r="M1707" s="655"/>
      <c r="N1707" s="1310"/>
      <c r="P1707" s="656"/>
      <c r="Q1707" s="657"/>
      <c r="R1707" s="704"/>
      <c r="S1707" s="3180"/>
    </row>
    <row r="1708" spans="7:19">
      <c r="G1708" s="1047"/>
      <c r="H1708" s="655"/>
      <c r="I1708" s="655"/>
      <c r="J1708" s="655"/>
      <c r="K1708" s="655"/>
      <c r="L1708" s="655"/>
      <c r="M1708" s="655"/>
      <c r="N1708" s="1310"/>
      <c r="P1708" s="656"/>
      <c r="Q1708" s="657"/>
      <c r="R1708" s="704"/>
      <c r="S1708" s="3180"/>
    </row>
    <row r="1709" spans="7:19">
      <c r="G1709" s="1047"/>
      <c r="H1709" s="655"/>
      <c r="I1709" s="655"/>
      <c r="J1709" s="655"/>
      <c r="K1709" s="655"/>
      <c r="L1709" s="655"/>
      <c r="M1709" s="655"/>
      <c r="N1709" s="1310"/>
      <c r="P1709" s="656"/>
      <c r="Q1709" s="657"/>
      <c r="R1709" s="704"/>
      <c r="S1709" s="3180"/>
    </row>
    <row r="1710" spans="7:19">
      <c r="G1710" s="1047"/>
      <c r="H1710" s="655"/>
      <c r="I1710" s="655"/>
      <c r="J1710" s="655"/>
      <c r="K1710" s="655"/>
      <c r="L1710" s="655"/>
      <c r="M1710" s="655"/>
      <c r="N1710" s="1310"/>
      <c r="P1710" s="656"/>
      <c r="Q1710" s="657"/>
      <c r="R1710" s="704"/>
      <c r="S1710" s="3180"/>
    </row>
    <row r="1711" spans="7:19">
      <c r="G1711" s="1047"/>
      <c r="H1711" s="655"/>
      <c r="I1711" s="655"/>
      <c r="J1711" s="655"/>
      <c r="K1711" s="655"/>
      <c r="L1711" s="655"/>
      <c r="M1711" s="655"/>
      <c r="N1711" s="1310"/>
      <c r="P1711" s="656"/>
      <c r="Q1711" s="657"/>
      <c r="R1711" s="704"/>
      <c r="S1711" s="3180"/>
    </row>
    <row r="1712" spans="7:19">
      <c r="G1712" s="1047"/>
      <c r="H1712" s="655"/>
      <c r="I1712" s="655"/>
      <c r="J1712" s="655"/>
      <c r="K1712" s="655"/>
      <c r="L1712" s="655"/>
      <c r="M1712" s="655"/>
      <c r="N1712" s="1310"/>
      <c r="P1712" s="656"/>
      <c r="Q1712" s="657"/>
      <c r="R1712" s="704"/>
      <c r="S1712" s="3180"/>
    </row>
    <row r="1713" spans="7:19">
      <c r="G1713" s="1047"/>
      <c r="H1713" s="655"/>
      <c r="I1713" s="655"/>
      <c r="J1713" s="655"/>
      <c r="K1713" s="655"/>
      <c r="L1713" s="655"/>
      <c r="M1713" s="655"/>
      <c r="N1713" s="1310"/>
      <c r="P1713" s="656"/>
      <c r="Q1713" s="657"/>
      <c r="R1713" s="704"/>
      <c r="S1713" s="3180"/>
    </row>
    <row r="1714" spans="7:19">
      <c r="G1714" s="1047"/>
      <c r="H1714" s="655"/>
      <c r="I1714" s="655"/>
      <c r="J1714" s="655"/>
      <c r="K1714" s="655"/>
      <c r="L1714" s="655"/>
      <c r="M1714" s="655"/>
      <c r="N1714" s="1310"/>
      <c r="P1714" s="656"/>
      <c r="Q1714" s="657"/>
      <c r="R1714" s="704"/>
      <c r="S1714" s="3180"/>
    </row>
    <row r="1715" spans="7:19">
      <c r="G1715" s="1047"/>
      <c r="H1715" s="655"/>
      <c r="I1715" s="655"/>
      <c r="J1715" s="655"/>
      <c r="K1715" s="655"/>
      <c r="L1715" s="655"/>
      <c r="M1715" s="655"/>
      <c r="N1715" s="1310"/>
      <c r="P1715" s="656"/>
      <c r="Q1715" s="657"/>
      <c r="R1715" s="704"/>
      <c r="S1715" s="3180"/>
    </row>
    <row r="1716" spans="7:19">
      <c r="G1716" s="1047"/>
      <c r="H1716" s="655"/>
      <c r="I1716" s="655"/>
      <c r="J1716" s="655"/>
      <c r="K1716" s="655"/>
      <c r="L1716" s="655"/>
      <c r="M1716" s="655"/>
      <c r="N1716" s="1310"/>
      <c r="P1716" s="656"/>
      <c r="Q1716" s="657"/>
      <c r="R1716" s="704"/>
      <c r="S1716" s="3180"/>
    </row>
    <row r="1717" spans="7:19">
      <c r="G1717" s="1047"/>
      <c r="H1717" s="655"/>
      <c r="I1717" s="655"/>
      <c r="J1717" s="655"/>
      <c r="K1717" s="655"/>
      <c r="L1717" s="655"/>
      <c r="M1717" s="655"/>
      <c r="N1717" s="1310"/>
      <c r="P1717" s="656"/>
      <c r="Q1717" s="657"/>
      <c r="R1717" s="704"/>
      <c r="S1717" s="3180"/>
    </row>
    <row r="1718" spans="7:19">
      <c r="G1718" s="1047"/>
      <c r="H1718" s="655"/>
      <c r="I1718" s="655"/>
      <c r="J1718" s="655"/>
      <c r="K1718" s="655"/>
      <c r="L1718" s="655"/>
      <c r="M1718" s="655"/>
      <c r="N1718" s="1310"/>
      <c r="P1718" s="656"/>
      <c r="Q1718" s="657"/>
      <c r="R1718" s="704"/>
      <c r="S1718" s="3180"/>
    </row>
    <row r="1719" spans="7:19">
      <c r="G1719" s="1047"/>
      <c r="H1719" s="655"/>
      <c r="I1719" s="655"/>
      <c r="J1719" s="655"/>
      <c r="K1719" s="655"/>
      <c r="L1719" s="655"/>
      <c r="M1719" s="655"/>
      <c r="N1719" s="1310"/>
      <c r="P1719" s="656"/>
      <c r="Q1719" s="657"/>
      <c r="R1719" s="704"/>
      <c r="S1719" s="3180"/>
    </row>
    <row r="1720" spans="7:19">
      <c r="G1720" s="1047"/>
      <c r="H1720" s="655"/>
      <c r="I1720" s="655"/>
      <c r="J1720" s="655"/>
      <c r="K1720" s="655"/>
      <c r="L1720" s="655"/>
      <c r="M1720" s="655"/>
      <c r="N1720" s="1310"/>
      <c r="P1720" s="656"/>
      <c r="Q1720" s="657"/>
      <c r="R1720" s="704"/>
      <c r="S1720" s="3180"/>
    </row>
    <row r="1721" spans="7:19">
      <c r="G1721" s="1047"/>
      <c r="H1721" s="655"/>
      <c r="I1721" s="655"/>
      <c r="J1721" s="655"/>
      <c r="K1721" s="655"/>
      <c r="L1721" s="655"/>
      <c r="M1721" s="655"/>
      <c r="N1721" s="1310"/>
      <c r="P1721" s="656"/>
      <c r="Q1721" s="657"/>
      <c r="R1721" s="704"/>
      <c r="S1721" s="3180"/>
    </row>
    <row r="1722" spans="7:19">
      <c r="G1722" s="1047"/>
      <c r="H1722" s="655"/>
      <c r="I1722" s="655"/>
      <c r="J1722" s="655"/>
      <c r="K1722" s="655"/>
      <c r="L1722" s="655"/>
      <c r="M1722" s="655"/>
      <c r="N1722" s="1310"/>
      <c r="P1722" s="656"/>
      <c r="Q1722" s="657"/>
      <c r="R1722" s="704"/>
      <c r="S1722" s="3180"/>
    </row>
    <row r="1723" spans="7:19">
      <c r="G1723" s="1047"/>
      <c r="H1723" s="655"/>
      <c r="I1723" s="655"/>
      <c r="J1723" s="655"/>
      <c r="K1723" s="655"/>
      <c r="L1723" s="655"/>
      <c r="M1723" s="655"/>
      <c r="N1723" s="1310"/>
      <c r="P1723" s="656"/>
      <c r="Q1723" s="657"/>
      <c r="R1723" s="704"/>
      <c r="S1723" s="3180"/>
    </row>
    <row r="1724" spans="7:19">
      <c r="G1724" s="1047"/>
      <c r="H1724" s="655"/>
      <c r="I1724" s="655"/>
      <c r="J1724" s="655"/>
      <c r="K1724" s="655"/>
      <c r="L1724" s="655"/>
      <c r="M1724" s="655"/>
      <c r="N1724" s="1310"/>
      <c r="P1724" s="656"/>
      <c r="Q1724" s="657"/>
      <c r="R1724" s="704"/>
      <c r="S1724" s="3180"/>
    </row>
    <row r="1725" spans="7:19">
      <c r="G1725" s="1047"/>
      <c r="H1725" s="655"/>
      <c r="I1725" s="655"/>
      <c r="J1725" s="655"/>
      <c r="K1725" s="655"/>
      <c r="L1725" s="655"/>
      <c r="M1725" s="655"/>
      <c r="N1725" s="1310"/>
      <c r="P1725" s="656"/>
      <c r="Q1725" s="657"/>
      <c r="R1725" s="704"/>
      <c r="S1725" s="3180"/>
    </row>
    <row r="1726" spans="7:19">
      <c r="G1726" s="1047"/>
      <c r="H1726" s="655"/>
      <c r="I1726" s="655"/>
      <c r="J1726" s="655"/>
      <c r="K1726" s="655"/>
      <c r="L1726" s="655"/>
      <c r="M1726" s="655"/>
      <c r="N1726" s="1310"/>
      <c r="P1726" s="656"/>
      <c r="Q1726" s="657"/>
      <c r="R1726" s="704"/>
      <c r="S1726" s="3180"/>
    </row>
    <row r="1727" spans="7:19">
      <c r="G1727" s="1047"/>
      <c r="H1727" s="655"/>
      <c r="I1727" s="655"/>
      <c r="J1727" s="655"/>
      <c r="K1727" s="655"/>
      <c r="L1727" s="655"/>
      <c r="M1727" s="655"/>
      <c r="N1727" s="1310"/>
      <c r="P1727" s="656"/>
      <c r="Q1727" s="657"/>
      <c r="R1727" s="704"/>
      <c r="S1727" s="3180"/>
    </row>
    <row r="1728" spans="7:19">
      <c r="G1728" s="1047"/>
      <c r="H1728" s="655"/>
      <c r="I1728" s="655"/>
      <c r="J1728" s="655"/>
      <c r="K1728" s="655"/>
      <c r="L1728" s="655"/>
      <c r="M1728" s="655"/>
      <c r="N1728" s="1310"/>
      <c r="P1728" s="656"/>
      <c r="Q1728" s="657"/>
      <c r="R1728" s="704"/>
      <c r="S1728" s="3180"/>
    </row>
    <row r="1729" spans="7:19">
      <c r="G1729" s="1047"/>
      <c r="H1729" s="655"/>
      <c r="I1729" s="655"/>
      <c r="J1729" s="655"/>
      <c r="K1729" s="655"/>
      <c r="L1729" s="655"/>
      <c r="M1729" s="655"/>
      <c r="N1729" s="1310"/>
      <c r="P1729" s="656"/>
      <c r="Q1729" s="657"/>
      <c r="R1729" s="704"/>
      <c r="S1729" s="3180"/>
    </row>
    <row r="1730" spans="7:19">
      <c r="G1730" s="1047"/>
      <c r="H1730" s="655"/>
      <c r="I1730" s="655"/>
      <c r="J1730" s="655"/>
      <c r="K1730" s="655"/>
      <c r="L1730" s="655"/>
      <c r="M1730" s="655"/>
      <c r="N1730" s="1310"/>
      <c r="P1730" s="656"/>
      <c r="Q1730" s="657"/>
      <c r="R1730" s="704"/>
      <c r="S1730" s="3180"/>
    </row>
    <row r="1731" spans="7:19">
      <c r="G1731" s="1047"/>
      <c r="H1731" s="655"/>
      <c r="I1731" s="655"/>
      <c r="J1731" s="655"/>
      <c r="K1731" s="655"/>
      <c r="L1731" s="655"/>
      <c r="M1731" s="655"/>
      <c r="N1731" s="1310"/>
      <c r="P1731" s="656"/>
      <c r="Q1731" s="657"/>
      <c r="R1731" s="704"/>
      <c r="S1731" s="3180"/>
    </row>
    <row r="1732" spans="7:19">
      <c r="G1732" s="1047"/>
      <c r="H1732" s="655"/>
      <c r="I1732" s="655"/>
      <c r="J1732" s="655"/>
      <c r="K1732" s="655"/>
      <c r="L1732" s="655"/>
      <c r="M1732" s="655"/>
      <c r="N1732" s="1310"/>
      <c r="P1732" s="656"/>
      <c r="Q1732" s="657"/>
      <c r="R1732" s="704"/>
      <c r="S1732" s="3180"/>
    </row>
    <row r="1733" spans="7:19">
      <c r="G1733" s="1047"/>
      <c r="H1733" s="655"/>
      <c r="I1733" s="655"/>
      <c r="J1733" s="655"/>
      <c r="K1733" s="655"/>
      <c r="L1733" s="655"/>
      <c r="M1733" s="655"/>
      <c r="N1733" s="1310"/>
      <c r="P1733" s="656"/>
      <c r="Q1733" s="657"/>
      <c r="R1733" s="704"/>
      <c r="S1733" s="3180"/>
    </row>
    <row r="1734" spans="7:19">
      <c r="G1734" s="1047"/>
      <c r="H1734" s="655"/>
      <c r="I1734" s="655"/>
      <c r="J1734" s="655"/>
      <c r="K1734" s="655"/>
      <c r="L1734" s="655"/>
      <c r="M1734" s="655"/>
      <c r="N1734" s="1310"/>
      <c r="P1734" s="656"/>
      <c r="Q1734" s="657"/>
      <c r="R1734" s="704"/>
      <c r="S1734" s="3180"/>
    </row>
    <row r="1735" spans="7:19">
      <c r="G1735" s="1047"/>
      <c r="H1735" s="655"/>
      <c r="I1735" s="655"/>
      <c r="J1735" s="655"/>
      <c r="K1735" s="655"/>
      <c r="L1735" s="655"/>
      <c r="M1735" s="655"/>
      <c r="N1735" s="1310"/>
      <c r="P1735" s="656"/>
      <c r="Q1735" s="657"/>
      <c r="R1735" s="704"/>
      <c r="S1735" s="3180"/>
    </row>
    <row r="1736" spans="7:19">
      <c r="G1736" s="1047"/>
      <c r="H1736" s="655"/>
      <c r="I1736" s="655"/>
      <c r="J1736" s="655"/>
      <c r="K1736" s="655"/>
      <c r="L1736" s="655"/>
      <c r="M1736" s="655"/>
      <c r="N1736" s="1310"/>
      <c r="P1736" s="656"/>
      <c r="Q1736" s="657"/>
      <c r="R1736" s="704"/>
      <c r="S1736" s="3180"/>
    </row>
    <row r="1737" spans="7:19">
      <c r="G1737" s="1047"/>
      <c r="H1737" s="655"/>
      <c r="I1737" s="655"/>
      <c r="J1737" s="655"/>
      <c r="K1737" s="655"/>
      <c r="L1737" s="655"/>
      <c r="M1737" s="655"/>
      <c r="N1737" s="1310"/>
      <c r="P1737" s="656"/>
      <c r="Q1737" s="657"/>
      <c r="R1737" s="704"/>
      <c r="S1737" s="3180"/>
    </row>
    <row r="1738" spans="7:19">
      <c r="G1738" s="1047"/>
      <c r="H1738" s="655"/>
      <c r="I1738" s="655"/>
      <c r="J1738" s="655"/>
      <c r="K1738" s="655"/>
      <c r="L1738" s="655"/>
      <c r="M1738" s="655"/>
      <c r="N1738" s="1310"/>
      <c r="P1738" s="656"/>
      <c r="Q1738" s="657"/>
      <c r="R1738" s="704"/>
      <c r="S1738" s="3180"/>
    </row>
    <row r="1739" spans="7:19">
      <c r="G1739" s="1047"/>
      <c r="H1739" s="655"/>
      <c r="I1739" s="655"/>
      <c r="J1739" s="655"/>
      <c r="K1739" s="655"/>
      <c r="L1739" s="655"/>
      <c r="M1739" s="655"/>
      <c r="N1739" s="1310"/>
      <c r="P1739" s="656"/>
      <c r="Q1739" s="657"/>
      <c r="R1739" s="704"/>
      <c r="S1739" s="3180"/>
    </row>
    <row r="1740" spans="7:19">
      <c r="G1740" s="1047"/>
      <c r="H1740" s="655"/>
      <c r="I1740" s="655"/>
      <c r="J1740" s="655"/>
      <c r="K1740" s="655"/>
      <c r="L1740" s="655"/>
      <c r="M1740" s="655"/>
      <c r="N1740" s="1310"/>
      <c r="P1740" s="656"/>
      <c r="Q1740" s="657"/>
      <c r="R1740" s="704"/>
      <c r="S1740" s="3180"/>
    </row>
    <row r="1741" spans="7:19">
      <c r="G1741" s="1047"/>
      <c r="H1741" s="655"/>
      <c r="I1741" s="655"/>
      <c r="J1741" s="655"/>
      <c r="K1741" s="655"/>
      <c r="L1741" s="655"/>
      <c r="M1741" s="655"/>
      <c r="N1741" s="1310"/>
      <c r="P1741" s="656"/>
      <c r="Q1741" s="657"/>
      <c r="R1741" s="704"/>
      <c r="S1741" s="3180"/>
    </row>
    <row r="1742" spans="7:19">
      <c r="G1742" s="1047"/>
      <c r="H1742" s="655"/>
      <c r="I1742" s="655"/>
      <c r="J1742" s="655"/>
      <c r="K1742" s="655"/>
      <c r="L1742" s="655"/>
      <c r="M1742" s="655"/>
      <c r="N1742" s="1310"/>
      <c r="P1742" s="656"/>
      <c r="Q1742" s="657"/>
      <c r="R1742" s="704"/>
      <c r="S1742" s="3180"/>
    </row>
    <row r="1743" spans="7:19">
      <c r="G1743" s="1047"/>
      <c r="H1743" s="655"/>
      <c r="I1743" s="655"/>
      <c r="J1743" s="655"/>
      <c r="K1743" s="655"/>
      <c r="L1743" s="655"/>
      <c r="M1743" s="655"/>
      <c r="N1743" s="1310"/>
      <c r="P1743" s="656"/>
      <c r="Q1743" s="657"/>
      <c r="R1743" s="704"/>
      <c r="S1743" s="3180"/>
    </row>
    <row r="1744" spans="7:19">
      <c r="G1744" s="1047"/>
      <c r="H1744" s="655"/>
      <c r="I1744" s="655"/>
      <c r="J1744" s="655"/>
      <c r="K1744" s="655"/>
      <c r="L1744" s="655"/>
      <c r="M1744" s="655"/>
      <c r="N1744" s="1310"/>
      <c r="P1744" s="656"/>
      <c r="Q1744" s="657"/>
      <c r="R1744" s="704"/>
      <c r="S1744" s="3180"/>
    </row>
    <row r="1745" spans="7:19">
      <c r="G1745" s="1047"/>
      <c r="H1745" s="655"/>
      <c r="I1745" s="655"/>
      <c r="J1745" s="655"/>
      <c r="K1745" s="655"/>
      <c r="L1745" s="655"/>
      <c r="M1745" s="655"/>
      <c r="N1745" s="1310"/>
      <c r="P1745" s="656"/>
      <c r="Q1745" s="657"/>
      <c r="R1745" s="704"/>
      <c r="S1745" s="3180"/>
    </row>
    <row r="1746" spans="7:19">
      <c r="G1746" s="1047"/>
      <c r="H1746" s="655"/>
      <c r="I1746" s="655"/>
      <c r="J1746" s="655"/>
      <c r="K1746" s="655"/>
      <c r="L1746" s="655"/>
      <c r="M1746" s="655"/>
      <c r="N1746" s="1310"/>
      <c r="P1746" s="656"/>
      <c r="Q1746" s="657"/>
      <c r="R1746" s="704"/>
      <c r="S1746" s="3180"/>
    </row>
    <row r="1747" spans="7:19">
      <c r="G1747" s="1047"/>
      <c r="H1747" s="655"/>
      <c r="I1747" s="655"/>
      <c r="J1747" s="655"/>
      <c r="K1747" s="655"/>
      <c r="L1747" s="655"/>
      <c r="M1747" s="655"/>
      <c r="N1747" s="1310"/>
      <c r="P1747" s="656"/>
      <c r="Q1747" s="657"/>
      <c r="R1747" s="704"/>
      <c r="S1747" s="3180"/>
    </row>
    <row r="1748" spans="7:19">
      <c r="G1748" s="1047"/>
      <c r="H1748" s="655"/>
      <c r="I1748" s="655"/>
      <c r="J1748" s="655"/>
      <c r="K1748" s="655"/>
      <c r="L1748" s="655"/>
      <c r="M1748" s="655"/>
      <c r="N1748" s="1310"/>
      <c r="P1748" s="656"/>
      <c r="Q1748" s="657"/>
      <c r="R1748" s="704"/>
      <c r="S1748" s="3180"/>
    </row>
    <row r="1749" spans="7:19">
      <c r="G1749" s="1047"/>
      <c r="H1749" s="655"/>
      <c r="I1749" s="655"/>
      <c r="J1749" s="655"/>
      <c r="K1749" s="655"/>
      <c r="L1749" s="655"/>
      <c r="M1749" s="655"/>
      <c r="N1749" s="1310"/>
      <c r="P1749" s="656"/>
      <c r="Q1749" s="657"/>
      <c r="R1749" s="704"/>
      <c r="S1749" s="3180"/>
    </row>
    <row r="1750" spans="7:19">
      <c r="G1750" s="1047"/>
      <c r="H1750" s="655"/>
      <c r="I1750" s="655"/>
      <c r="J1750" s="655"/>
      <c r="K1750" s="655"/>
      <c r="L1750" s="655"/>
      <c r="M1750" s="655"/>
      <c r="N1750" s="1310"/>
      <c r="P1750" s="656"/>
      <c r="Q1750" s="657"/>
      <c r="R1750" s="704"/>
      <c r="S1750" s="3180"/>
    </row>
    <row r="1751" spans="7:19">
      <c r="G1751" s="1047"/>
      <c r="H1751" s="655"/>
      <c r="I1751" s="655"/>
      <c r="J1751" s="655"/>
      <c r="K1751" s="655"/>
      <c r="L1751" s="655"/>
      <c r="M1751" s="655"/>
      <c r="N1751" s="1310"/>
      <c r="P1751" s="656"/>
      <c r="Q1751" s="657"/>
      <c r="R1751" s="704"/>
      <c r="S1751" s="3180"/>
    </row>
    <row r="1752" spans="7:19">
      <c r="G1752" s="1047"/>
      <c r="H1752" s="655"/>
      <c r="I1752" s="655"/>
      <c r="J1752" s="655"/>
      <c r="K1752" s="655"/>
      <c r="L1752" s="655"/>
      <c r="M1752" s="655"/>
      <c r="N1752" s="1310"/>
      <c r="P1752" s="656"/>
      <c r="Q1752" s="657"/>
      <c r="R1752" s="704"/>
      <c r="S1752" s="3180"/>
    </row>
    <row r="1753" spans="7:19">
      <c r="G1753" s="1047"/>
      <c r="H1753" s="655"/>
      <c r="I1753" s="655"/>
      <c r="J1753" s="655"/>
      <c r="K1753" s="655"/>
      <c r="L1753" s="655"/>
      <c r="M1753" s="655"/>
      <c r="N1753" s="1310"/>
      <c r="P1753" s="656"/>
      <c r="Q1753" s="657"/>
      <c r="R1753" s="704"/>
      <c r="S1753" s="3180"/>
    </row>
    <row r="1754" spans="7:19">
      <c r="G1754" s="1047"/>
      <c r="H1754" s="655"/>
      <c r="I1754" s="655"/>
      <c r="J1754" s="655"/>
      <c r="K1754" s="655"/>
      <c r="L1754" s="655"/>
      <c r="M1754" s="655"/>
      <c r="N1754" s="1310"/>
      <c r="P1754" s="656"/>
      <c r="Q1754" s="657"/>
      <c r="R1754" s="704"/>
      <c r="S1754" s="3180"/>
    </row>
    <row r="1755" spans="7:19">
      <c r="G1755" s="1047"/>
      <c r="H1755" s="655"/>
      <c r="I1755" s="655"/>
      <c r="J1755" s="655"/>
      <c r="K1755" s="655"/>
      <c r="L1755" s="655"/>
      <c r="M1755" s="655"/>
      <c r="N1755" s="1310"/>
      <c r="P1755" s="656"/>
      <c r="Q1755" s="657"/>
      <c r="R1755" s="704"/>
      <c r="S1755" s="3180"/>
    </row>
    <row r="1756" spans="7:19">
      <c r="G1756" s="1047"/>
      <c r="H1756" s="655"/>
      <c r="I1756" s="655"/>
      <c r="J1756" s="655"/>
      <c r="K1756" s="655"/>
      <c r="L1756" s="655"/>
      <c r="M1756" s="655"/>
      <c r="N1756" s="1310"/>
      <c r="P1756" s="656"/>
      <c r="Q1756" s="657"/>
      <c r="R1756" s="704"/>
      <c r="S1756" s="3180"/>
    </row>
    <row r="1757" spans="7:19">
      <c r="G1757" s="1047"/>
      <c r="H1757" s="655"/>
      <c r="I1757" s="655"/>
      <c r="J1757" s="655"/>
      <c r="K1757" s="655"/>
      <c r="L1757" s="655"/>
      <c r="M1757" s="655"/>
      <c r="N1757" s="1310"/>
      <c r="P1757" s="656"/>
      <c r="Q1757" s="657"/>
      <c r="R1757" s="704"/>
      <c r="S1757" s="3180"/>
    </row>
    <row r="1758" spans="7:19">
      <c r="G1758" s="1047"/>
      <c r="H1758" s="655"/>
      <c r="I1758" s="655"/>
      <c r="J1758" s="655"/>
      <c r="K1758" s="655"/>
      <c r="L1758" s="655"/>
      <c r="M1758" s="655"/>
      <c r="N1758" s="1310"/>
      <c r="P1758" s="656"/>
      <c r="Q1758" s="657"/>
      <c r="R1758" s="704"/>
      <c r="S1758" s="3180"/>
    </row>
    <row r="1759" spans="7:19">
      <c r="G1759" s="1047"/>
      <c r="H1759" s="655"/>
      <c r="I1759" s="655"/>
      <c r="J1759" s="655"/>
      <c r="K1759" s="655"/>
      <c r="L1759" s="655"/>
      <c r="M1759" s="655"/>
      <c r="N1759" s="1310"/>
      <c r="P1759" s="656"/>
      <c r="Q1759" s="657"/>
      <c r="R1759" s="704"/>
      <c r="S1759" s="3180"/>
    </row>
    <row r="1760" spans="7:19">
      <c r="G1760" s="1047"/>
      <c r="H1760" s="655"/>
      <c r="I1760" s="655"/>
      <c r="J1760" s="655"/>
      <c r="K1760" s="655"/>
      <c r="L1760" s="655"/>
      <c r="M1760" s="655"/>
      <c r="N1760" s="1310"/>
      <c r="P1760" s="656"/>
      <c r="Q1760" s="657"/>
      <c r="R1760" s="704"/>
      <c r="S1760" s="3180"/>
    </row>
    <row r="1761" spans="7:19">
      <c r="G1761" s="1047"/>
      <c r="H1761" s="655"/>
      <c r="I1761" s="655"/>
      <c r="J1761" s="655"/>
      <c r="K1761" s="655"/>
      <c r="L1761" s="655"/>
      <c r="M1761" s="655"/>
      <c r="N1761" s="1310"/>
      <c r="P1761" s="656"/>
      <c r="Q1761" s="657"/>
      <c r="R1761" s="704"/>
      <c r="S1761" s="3180"/>
    </row>
    <row r="1762" spans="7:19">
      <c r="G1762" s="1047"/>
      <c r="H1762" s="655"/>
      <c r="I1762" s="655"/>
      <c r="J1762" s="655"/>
      <c r="K1762" s="655"/>
      <c r="L1762" s="655"/>
      <c r="M1762" s="655"/>
      <c r="N1762" s="1310"/>
      <c r="P1762" s="656"/>
      <c r="Q1762" s="657"/>
      <c r="R1762" s="704"/>
      <c r="S1762" s="3180"/>
    </row>
    <row r="1763" spans="7:19">
      <c r="G1763" s="1047"/>
      <c r="H1763" s="655"/>
      <c r="I1763" s="655"/>
      <c r="J1763" s="655"/>
      <c r="K1763" s="655"/>
      <c r="L1763" s="655"/>
      <c r="M1763" s="655"/>
      <c r="N1763" s="1310"/>
      <c r="P1763" s="656"/>
      <c r="Q1763" s="657"/>
      <c r="R1763" s="704"/>
      <c r="S1763" s="3180"/>
    </row>
    <row r="1764" spans="7:19">
      <c r="G1764" s="1047"/>
      <c r="H1764" s="655"/>
      <c r="I1764" s="655"/>
      <c r="J1764" s="655"/>
      <c r="K1764" s="655"/>
      <c r="L1764" s="655"/>
      <c r="M1764" s="655"/>
      <c r="N1764" s="1310"/>
      <c r="P1764" s="656"/>
      <c r="Q1764" s="657"/>
      <c r="R1764" s="704"/>
      <c r="S1764" s="3180"/>
    </row>
    <row r="1765" spans="7:19">
      <c r="G1765" s="1047"/>
      <c r="H1765" s="655"/>
      <c r="I1765" s="655"/>
      <c r="J1765" s="655"/>
      <c r="K1765" s="655"/>
      <c r="L1765" s="655"/>
      <c r="M1765" s="655"/>
      <c r="N1765" s="1310"/>
      <c r="P1765" s="656"/>
      <c r="Q1765" s="657"/>
      <c r="R1765" s="704"/>
      <c r="S1765" s="3180"/>
    </row>
    <row r="1766" spans="7:19">
      <c r="G1766" s="1047"/>
      <c r="H1766" s="655"/>
      <c r="I1766" s="655"/>
      <c r="J1766" s="655"/>
      <c r="K1766" s="655"/>
      <c r="L1766" s="655"/>
      <c r="M1766" s="655"/>
      <c r="N1766" s="1310"/>
      <c r="P1766" s="656"/>
      <c r="Q1766" s="657"/>
      <c r="R1766" s="704"/>
      <c r="S1766" s="3180"/>
    </row>
    <row r="1767" spans="7:19">
      <c r="G1767" s="1047"/>
      <c r="H1767" s="655"/>
      <c r="I1767" s="655"/>
      <c r="J1767" s="655"/>
      <c r="K1767" s="655"/>
      <c r="L1767" s="655"/>
      <c r="M1767" s="655"/>
      <c r="N1767" s="1310"/>
      <c r="P1767" s="656"/>
      <c r="Q1767" s="657"/>
      <c r="R1767" s="704"/>
      <c r="S1767" s="3180"/>
    </row>
    <row r="1768" spans="7:19">
      <c r="G1768" s="1047"/>
      <c r="H1768" s="655"/>
      <c r="I1768" s="655"/>
      <c r="J1768" s="655"/>
      <c r="K1768" s="655"/>
      <c r="L1768" s="655"/>
      <c r="M1768" s="655"/>
      <c r="N1768" s="1310"/>
      <c r="P1768" s="656"/>
      <c r="Q1768" s="657"/>
      <c r="R1768" s="704"/>
      <c r="S1768" s="3180"/>
    </row>
    <row r="1769" spans="7:19">
      <c r="G1769" s="1047"/>
      <c r="H1769" s="655"/>
      <c r="I1769" s="655"/>
      <c r="J1769" s="655"/>
      <c r="K1769" s="655"/>
      <c r="L1769" s="655"/>
      <c r="M1769" s="655"/>
      <c r="N1769" s="1310"/>
      <c r="P1769" s="656"/>
      <c r="Q1769" s="657"/>
      <c r="R1769" s="704"/>
      <c r="S1769" s="3180"/>
    </row>
    <row r="1770" spans="7:19">
      <c r="G1770" s="1047"/>
      <c r="H1770" s="655"/>
      <c r="I1770" s="655"/>
      <c r="J1770" s="655"/>
      <c r="K1770" s="655"/>
      <c r="L1770" s="655"/>
      <c r="M1770" s="655"/>
      <c r="N1770" s="1310"/>
      <c r="P1770" s="656"/>
      <c r="Q1770" s="657"/>
      <c r="R1770" s="704"/>
      <c r="S1770" s="3180"/>
    </row>
    <row r="1771" spans="7:19">
      <c r="G1771" s="1047"/>
      <c r="H1771" s="655"/>
      <c r="I1771" s="655"/>
      <c r="J1771" s="655"/>
      <c r="K1771" s="655"/>
      <c r="L1771" s="655"/>
      <c r="M1771" s="655"/>
      <c r="N1771" s="1310"/>
      <c r="P1771" s="656"/>
      <c r="Q1771" s="657"/>
      <c r="R1771" s="704"/>
      <c r="S1771" s="3180"/>
    </row>
    <row r="1772" spans="7:19">
      <c r="G1772" s="1047"/>
      <c r="H1772" s="655"/>
      <c r="I1772" s="655"/>
      <c r="J1772" s="655"/>
      <c r="K1772" s="655"/>
      <c r="L1772" s="655"/>
      <c r="M1772" s="655"/>
      <c r="N1772" s="1310"/>
      <c r="P1772" s="656"/>
      <c r="Q1772" s="657"/>
      <c r="R1772" s="704"/>
      <c r="S1772" s="3180"/>
    </row>
    <row r="1773" spans="7:19">
      <c r="G1773" s="1047"/>
      <c r="H1773" s="655"/>
      <c r="I1773" s="655"/>
      <c r="J1773" s="655"/>
      <c r="K1773" s="655"/>
      <c r="L1773" s="655"/>
      <c r="M1773" s="655"/>
      <c r="N1773" s="1310"/>
      <c r="P1773" s="656"/>
      <c r="Q1773" s="657"/>
      <c r="R1773" s="704"/>
      <c r="S1773" s="3180"/>
    </row>
    <row r="1774" spans="7:19">
      <c r="G1774" s="1047"/>
      <c r="H1774" s="655"/>
      <c r="I1774" s="655"/>
      <c r="J1774" s="655"/>
      <c r="K1774" s="655"/>
      <c r="L1774" s="655"/>
      <c r="M1774" s="655"/>
      <c r="N1774" s="1310"/>
      <c r="P1774" s="656"/>
      <c r="Q1774" s="657"/>
      <c r="R1774" s="704"/>
      <c r="S1774" s="3180"/>
    </row>
    <row r="1775" spans="7:19">
      <c r="G1775" s="1047"/>
      <c r="H1775" s="655"/>
      <c r="I1775" s="655"/>
      <c r="J1775" s="655"/>
      <c r="K1775" s="655"/>
      <c r="L1775" s="655"/>
      <c r="M1775" s="655"/>
      <c r="N1775" s="1310"/>
      <c r="P1775" s="656"/>
      <c r="Q1775" s="657"/>
      <c r="R1775" s="704"/>
      <c r="S1775" s="3180"/>
    </row>
    <row r="1776" spans="7:19">
      <c r="G1776" s="1047"/>
      <c r="H1776" s="655"/>
      <c r="I1776" s="655"/>
      <c r="J1776" s="655"/>
      <c r="K1776" s="655"/>
      <c r="L1776" s="655"/>
      <c r="M1776" s="655"/>
      <c r="N1776" s="1310"/>
      <c r="P1776" s="656"/>
      <c r="Q1776" s="657"/>
      <c r="R1776" s="704"/>
      <c r="S1776" s="3180"/>
    </row>
    <row r="1777" spans="7:19">
      <c r="G1777" s="1047"/>
      <c r="H1777" s="655"/>
      <c r="I1777" s="655"/>
      <c r="J1777" s="655"/>
      <c r="K1777" s="655"/>
      <c r="L1777" s="655"/>
      <c r="M1777" s="655"/>
      <c r="N1777" s="1310"/>
      <c r="P1777" s="656"/>
      <c r="Q1777" s="657"/>
      <c r="R1777" s="704"/>
      <c r="S1777" s="3180"/>
    </row>
    <row r="1778" spans="7:19">
      <c r="G1778" s="1047"/>
      <c r="H1778" s="655"/>
      <c r="I1778" s="655"/>
      <c r="J1778" s="655"/>
      <c r="K1778" s="655"/>
      <c r="L1778" s="655"/>
      <c r="M1778" s="655"/>
      <c r="N1778" s="1310"/>
      <c r="P1778" s="656"/>
      <c r="Q1778" s="657"/>
      <c r="R1778" s="704"/>
      <c r="S1778" s="3180"/>
    </row>
    <row r="1779" spans="7:19">
      <c r="G1779" s="1047"/>
      <c r="H1779" s="655"/>
      <c r="I1779" s="655"/>
      <c r="J1779" s="655"/>
      <c r="K1779" s="655"/>
      <c r="L1779" s="655"/>
      <c r="M1779" s="655"/>
      <c r="N1779" s="1310"/>
      <c r="P1779" s="656"/>
      <c r="Q1779" s="657"/>
      <c r="R1779" s="704"/>
      <c r="S1779" s="3180"/>
    </row>
    <row r="1780" spans="7:19">
      <c r="G1780" s="1047"/>
      <c r="H1780" s="655"/>
      <c r="I1780" s="655"/>
      <c r="J1780" s="655"/>
      <c r="K1780" s="655"/>
      <c r="L1780" s="655"/>
      <c r="M1780" s="655"/>
      <c r="N1780" s="1310"/>
      <c r="P1780" s="656"/>
      <c r="Q1780" s="657"/>
      <c r="R1780" s="704"/>
      <c r="S1780" s="3180"/>
    </row>
    <row r="1781" spans="7:19">
      <c r="G1781" s="1047"/>
      <c r="H1781" s="655"/>
      <c r="I1781" s="655"/>
      <c r="J1781" s="655"/>
      <c r="K1781" s="655"/>
      <c r="L1781" s="655"/>
      <c r="M1781" s="655"/>
      <c r="N1781" s="1310"/>
      <c r="P1781" s="656"/>
      <c r="Q1781" s="657"/>
      <c r="R1781" s="704"/>
      <c r="S1781" s="3180"/>
    </row>
    <row r="1782" spans="7:19">
      <c r="G1782" s="1047"/>
      <c r="H1782" s="655"/>
      <c r="I1782" s="655"/>
      <c r="J1782" s="655"/>
      <c r="K1782" s="655"/>
      <c r="L1782" s="655"/>
      <c r="M1782" s="655"/>
      <c r="N1782" s="1310"/>
      <c r="P1782" s="656"/>
      <c r="Q1782" s="657"/>
      <c r="R1782" s="704"/>
      <c r="S1782" s="3180"/>
    </row>
    <row r="1783" spans="7:19">
      <c r="G1783" s="1047"/>
      <c r="H1783" s="655"/>
      <c r="I1783" s="655"/>
      <c r="J1783" s="655"/>
      <c r="K1783" s="655"/>
      <c r="L1783" s="655"/>
      <c r="M1783" s="655"/>
      <c r="N1783" s="1310"/>
      <c r="P1783" s="656"/>
      <c r="Q1783" s="657"/>
      <c r="R1783" s="704"/>
      <c r="S1783" s="3180"/>
    </row>
    <row r="1784" spans="7:19">
      <c r="G1784" s="1047"/>
      <c r="H1784" s="655"/>
      <c r="I1784" s="655"/>
      <c r="J1784" s="655"/>
      <c r="K1784" s="655"/>
      <c r="L1784" s="655"/>
      <c r="M1784" s="655"/>
      <c r="N1784" s="1310"/>
      <c r="P1784" s="656"/>
      <c r="Q1784" s="657"/>
      <c r="R1784" s="704"/>
      <c r="S1784" s="3180"/>
    </row>
    <row r="1785" spans="7:19">
      <c r="G1785" s="1047"/>
      <c r="H1785" s="655"/>
      <c r="I1785" s="655"/>
      <c r="J1785" s="655"/>
      <c r="K1785" s="655"/>
      <c r="L1785" s="655"/>
      <c r="M1785" s="655"/>
      <c r="N1785" s="1310"/>
      <c r="P1785" s="656"/>
      <c r="Q1785" s="657"/>
      <c r="R1785" s="704"/>
      <c r="S1785" s="3180"/>
    </row>
    <row r="1786" spans="7:19">
      <c r="G1786" s="1047"/>
      <c r="H1786" s="655"/>
      <c r="I1786" s="655"/>
      <c r="J1786" s="655"/>
      <c r="K1786" s="655"/>
      <c r="L1786" s="655"/>
      <c r="M1786" s="655"/>
      <c r="N1786" s="1310"/>
      <c r="P1786" s="656"/>
      <c r="Q1786" s="657"/>
      <c r="R1786" s="704"/>
      <c r="S1786" s="3180"/>
    </row>
    <row r="1787" spans="7:19">
      <c r="G1787" s="1047"/>
      <c r="H1787" s="655"/>
      <c r="I1787" s="655"/>
      <c r="J1787" s="655"/>
      <c r="K1787" s="655"/>
      <c r="L1787" s="655"/>
      <c r="M1787" s="655"/>
      <c r="N1787" s="1310"/>
      <c r="P1787" s="656"/>
      <c r="Q1787" s="657"/>
      <c r="R1787" s="704"/>
      <c r="S1787" s="3180"/>
    </row>
    <row r="1788" spans="7:19">
      <c r="G1788" s="1047"/>
      <c r="H1788" s="655"/>
      <c r="I1788" s="655"/>
      <c r="J1788" s="655"/>
      <c r="K1788" s="655"/>
      <c r="L1788" s="655"/>
      <c r="M1788" s="655"/>
      <c r="N1788" s="1310"/>
      <c r="P1788" s="656"/>
      <c r="Q1788" s="657"/>
      <c r="R1788" s="704"/>
      <c r="S1788" s="3180"/>
    </row>
    <row r="1789" spans="7:19">
      <c r="G1789" s="1047"/>
      <c r="H1789" s="655"/>
      <c r="I1789" s="655"/>
      <c r="J1789" s="655"/>
      <c r="K1789" s="655"/>
      <c r="L1789" s="655"/>
      <c r="M1789" s="655"/>
      <c r="N1789" s="1310"/>
      <c r="P1789" s="656"/>
      <c r="Q1789" s="657"/>
      <c r="R1789" s="704"/>
      <c r="S1789" s="3180"/>
    </row>
    <row r="1790" spans="7:19">
      <c r="G1790" s="1047"/>
      <c r="H1790" s="655"/>
      <c r="I1790" s="655"/>
      <c r="J1790" s="655"/>
      <c r="K1790" s="655"/>
      <c r="L1790" s="655"/>
      <c r="M1790" s="655"/>
      <c r="N1790" s="1310"/>
      <c r="P1790" s="656"/>
      <c r="Q1790" s="657"/>
      <c r="R1790" s="704"/>
      <c r="S1790" s="3180"/>
    </row>
    <row r="1791" spans="7:19">
      <c r="G1791" s="1047"/>
      <c r="H1791" s="655"/>
      <c r="I1791" s="655"/>
      <c r="J1791" s="655"/>
      <c r="K1791" s="655"/>
      <c r="L1791" s="655"/>
      <c r="M1791" s="655"/>
      <c r="N1791" s="1310"/>
      <c r="P1791" s="656"/>
      <c r="Q1791" s="657"/>
      <c r="R1791" s="704"/>
      <c r="S1791" s="3180"/>
    </row>
    <row r="1792" spans="7:19">
      <c r="G1792" s="1047"/>
      <c r="H1792" s="655"/>
      <c r="I1792" s="655"/>
      <c r="J1792" s="655"/>
      <c r="K1792" s="655"/>
      <c r="L1792" s="655"/>
      <c r="M1792" s="655"/>
      <c r="N1792" s="1310"/>
      <c r="P1792" s="656"/>
      <c r="Q1792" s="657"/>
      <c r="R1792" s="704"/>
      <c r="S1792" s="3180"/>
    </row>
    <row r="1793" spans="7:19">
      <c r="G1793" s="1047"/>
      <c r="H1793" s="655"/>
      <c r="I1793" s="655"/>
      <c r="J1793" s="655"/>
      <c r="K1793" s="655"/>
      <c r="L1793" s="655"/>
      <c r="M1793" s="655"/>
      <c r="N1793" s="1310"/>
      <c r="P1793" s="656"/>
      <c r="Q1793" s="657"/>
      <c r="R1793" s="704"/>
      <c r="S1793" s="3180"/>
    </row>
    <row r="1794" spans="7:19">
      <c r="G1794" s="1047"/>
      <c r="H1794" s="655"/>
      <c r="I1794" s="655"/>
      <c r="J1794" s="655"/>
      <c r="K1794" s="655"/>
      <c r="L1794" s="655"/>
      <c r="M1794" s="655"/>
      <c r="N1794" s="1310"/>
      <c r="P1794" s="656"/>
      <c r="Q1794" s="657"/>
      <c r="R1794" s="704"/>
      <c r="S1794" s="3180"/>
    </row>
    <row r="1795" spans="7:19">
      <c r="G1795" s="1047"/>
      <c r="H1795" s="655"/>
      <c r="I1795" s="655"/>
      <c r="J1795" s="655"/>
      <c r="K1795" s="655"/>
      <c r="L1795" s="655"/>
      <c r="M1795" s="655"/>
      <c r="N1795" s="1310"/>
      <c r="P1795" s="656"/>
      <c r="Q1795" s="657"/>
      <c r="R1795" s="704"/>
      <c r="S1795" s="3180"/>
    </row>
    <row r="1796" spans="7:19">
      <c r="G1796" s="1047"/>
      <c r="H1796" s="655"/>
      <c r="I1796" s="655"/>
      <c r="J1796" s="655"/>
      <c r="K1796" s="655"/>
      <c r="L1796" s="655"/>
      <c r="M1796" s="655"/>
      <c r="N1796" s="1310"/>
      <c r="P1796" s="656"/>
      <c r="Q1796" s="657"/>
      <c r="R1796" s="704"/>
      <c r="S1796" s="3180"/>
    </row>
    <row r="1797" spans="7:19">
      <c r="G1797" s="1047"/>
      <c r="H1797" s="655"/>
      <c r="I1797" s="655"/>
      <c r="J1797" s="655"/>
      <c r="K1797" s="655"/>
      <c r="L1797" s="655"/>
      <c r="M1797" s="655"/>
      <c r="N1797" s="1310"/>
      <c r="P1797" s="656"/>
      <c r="Q1797" s="657"/>
      <c r="R1797" s="704"/>
      <c r="S1797" s="3180"/>
    </row>
    <row r="1798" spans="7:19">
      <c r="G1798" s="1047"/>
      <c r="H1798" s="655"/>
      <c r="I1798" s="655"/>
      <c r="J1798" s="655"/>
      <c r="K1798" s="655"/>
      <c r="L1798" s="655"/>
      <c r="M1798" s="655"/>
      <c r="N1798" s="1310"/>
      <c r="P1798" s="656"/>
      <c r="Q1798" s="657"/>
      <c r="R1798" s="704"/>
      <c r="S1798" s="3180"/>
    </row>
    <row r="1799" spans="7:19">
      <c r="G1799" s="1047"/>
      <c r="H1799" s="655"/>
      <c r="I1799" s="655"/>
      <c r="J1799" s="655"/>
      <c r="K1799" s="655"/>
      <c r="L1799" s="655"/>
      <c r="M1799" s="655"/>
      <c r="N1799" s="1310"/>
      <c r="P1799" s="656"/>
      <c r="Q1799" s="657"/>
      <c r="R1799" s="704"/>
      <c r="S1799" s="3180"/>
    </row>
    <row r="1800" spans="7:19">
      <c r="G1800" s="1047"/>
      <c r="H1800" s="655"/>
      <c r="I1800" s="655"/>
      <c r="J1800" s="655"/>
      <c r="K1800" s="655"/>
      <c r="L1800" s="655"/>
      <c r="M1800" s="655"/>
      <c r="N1800" s="1310"/>
      <c r="P1800" s="656"/>
      <c r="Q1800" s="657"/>
      <c r="R1800" s="704"/>
      <c r="S1800" s="3180"/>
    </row>
    <row r="1801" spans="7:19">
      <c r="G1801" s="1047"/>
      <c r="H1801" s="655"/>
      <c r="I1801" s="655"/>
      <c r="J1801" s="655"/>
      <c r="K1801" s="655"/>
      <c r="L1801" s="655"/>
      <c r="M1801" s="655"/>
      <c r="N1801" s="1310"/>
      <c r="P1801" s="656"/>
      <c r="Q1801" s="657"/>
      <c r="R1801" s="704"/>
      <c r="S1801" s="3180"/>
    </row>
    <row r="1802" spans="7:19">
      <c r="G1802" s="1047"/>
      <c r="H1802" s="655"/>
      <c r="I1802" s="655"/>
      <c r="J1802" s="655"/>
      <c r="K1802" s="655"/>
      <c r="L1802" s="655"/>
      <c r="M1802" s="655"/>
      <c r="N1802" s="1310"/>
      <c r="P1802" s="656"/>
      <c r="Q1802" s="657"/>
      <c r="R1802" s="704"/>
      <c r="S1802" s="3180"/>
    </row>
    <row r="1803" spans="7:19">
      <c r="G1803" s="1047"/>
      <c r="H1803" s="655"/>
      <c r="I1803" s="655"/>
      <c r="J1803" s="655"/>
      <c r="K1803" s="655"/>
      <c r="L1803" s="655"/>
      <c r="M1803" s="655"/>
      <c r="N1803" s="1310"/>
      <c r="P1803" s="656"/>
      <c r="Q1803" s="657"/>
      <c r="R1803" s="704"/>
      <c r="S1803" s="3180"/>
    </row>
    <row r="1804" spans="7:19">
      <c r="G1804" s="1047"/>
      <c r="H1804" s="655"/>
      <c r="I1804" s="655"/>
      <c r="J1804" s="655"/>
      <c r="K1804" s="655"/>
      <c r="L1804" s="655"/>
      <c r="M1804" s="655"/>
      <c r="N1804" s="1310"/>
      <c r="P1804" s="656"/>
      <c r="Q1804" s="657"/>
      <c r="R1804" s="704"/>
      <c r="S1804" s="3180"/>
    </row>
    <row r="1805" spans="7:19">
      <c r="G1805" s="1047"/>
      <c r="H1805" s="655"/>
      <c r="I1805" s="655"/>
      <c r="J1805" s="655"/>
      <c r="K1805" s="655"/>
      <c r="L1805" s="655"/>
      <c r="M1805" s="655"/>
      <c r="N1805" s="1310"/>
      <c r="P1805" s="656"/>
      <c r="Q1805" s="657"/>
      <c r="R1805" s="704"/>
      <c r="S1805" s="3180"/>
    </row>
    <row r="1806" spans="7:19">
      <c r="G1806" s="1047"/>
      <c r="H1806" s="655"/>
      <c r="I1806" s="655"/>
      <c r="J1806" s="655"/>
      <c r="K1806" s="655"/>
      <c r="L1806" s="655"/>
      <c r="M1806" s="655"/>
      <c r="N1806" s="1310"/>
      <c r="P1806" s="656"/>
      <c r="Q1806" s="657"/>
      <c r="R1806" s="704"/>
      <c r="S1806" s="3180"/>
    </row>
    <row r="1807" spans="7:19">
      <c r="G1807" s="1047"/>
      <c r="H1807" s="655"/>
      <c r="I1807" s="655"/>
      <c r="J1807" s="655"/>
      <c r="K1807" s="655"/>
      <c r="L1807" s="655"/>
      <c r="M1807" s="655"/>
      <c r="N1807" s="1310"/>
      <c r="P1807" s="656"/>
      <c r="Q1807" s="657"/>
      <c r="R1807" s="704"/>
      <c r="S1807" s="3180"/>
    </row>
    <row r="1808" spans="7:19">
      <c r="G1808" s="1047"/>
      <c r="H1808" s="655"/>
      <c r="I1808" s="655"/>
      <c r="J1808" s="655"/>
      <c r="K1808" s="655"/>
      <c r="L1808" s="655"/>
      <c r="M1808" s="655"/>
      <c r="N1808" s="1310"/>
      <c r="P1808" s="656"/>
      <c r="Q1808" s="657"/>
      <c r="R1808" s="704"/>
      <c r="S1808" s="3180"/>
    </row>
    <row r="1809" spans="7:19">
      <c r="G1809" s="1047"/>
      <c r="H1809" s="655"/>
      <c r="I1809" s="655"/>
      <c r="J1809" s="655"/>
      <c r="K1809" s="655"/>
      <c r="L1809" s="655"/>
      <c r="M1809" s="655"/>
      <c r="N1809" s="1310"/>
      <c r="P1809" s="656"/>
      <c r="Q1809" s="657"/>
      <c r="R1809" s="704"/>
      <c r="S1809" s="3180"/>
    </row>
    <row r="1810" spans="7:19">
      <c r="G1810" s="1047"/>
      <c r="H1810" s="655"/>
      <c r="I1810" s="655"/>
      <c r="J1810" s="655"/>
      <c r="K1810" s="655"/>
      <c r="L1810" s="655"/>
      <c r="M1810" s="655"/>
      <c r="N1810" s="1310"/>
      <c r="P1810" s="656"/>
      <c r="Q1810" s="657"/>
      <c r="R1810" s="704"/>
      <c r="S1810" s="3180"/>
    </row>
    <row r="1811" spans="7:19">
      <c r="G1811" s="1047"/>
      <c r="H1811" s="655"/>
      <c r="I1811" s="655"/>
      <c r="J1811" s="655"/>
      <c r="K1811" s="655"/>
      <c r="L1811" s="655"/>
      <c r="M1811" s="655"/>
      <c r="N1811" s="1310"/>
      <c r="P1811" s="656"/>
      <c r="Q1811" s="657"/>
      <c r="R1811" s="704"/>
      <c r="S1811" s="3180"/>
    </row>
    <row r="1812" spans="7:19">
      <c r="G1812" s="1047"/>
      <c r="H1812" s="655"/>
      <c r="I1812" s="655"/>
      <c r="J1812" s="655"/>
      <c r="K1812" s="655"/>
      <c r="L1812" s="655"/>
      <c r="M1812" s="655"/>
      <c r="N1812" s="1310"/>
      <c r="P1812" s="656"/>
      <c r="Q1812" s="657"/>
      <c r="R1812" s="704"/>
      <c r="S1812" s="3180"/>
    </row>
    <row r="1813" spans="7:19">
      <c r="G1813" s="1047"/>
      <c r="H1813" s="655"/>
      <c r="I1813" s="655"/>
      <c r="J1813" s="655"/>
      <c r="K1813" s="655"/>
      <c r="L1813" s="655"/>
      <c r="M1813" s="655"/>
      <c r="N1813" s="1310"/>
      <c r="P1813" s="656"/>
      <c r="Q1813" s="657"/>
      <c r="R1813" s="704"/>
      <c r="S1813" s="3180"/>
    </row>
    <row r="1814" spans="7:19">
      <c r="G1814" s="1047"/>
      <c r="H1814" s="655"/>
      <c r="I1814" s="655"/>
      <c r="J1814" s="655"/>
      <c r="K1814" s="655"/>
      <c r="L1814" s="655"/>
      <c r="M1814" s="655"/>
      <c r="N1814" s="1310"/>
      <c r="P1814" s="656"/>
      <c r="Q1814" s="657"/>
      <c r="R1814" s="704"/>
      <c r="S1814" s="3180"/>
    </row>
    <row r="1815" spans="7:19">
      <c r="G1815" s="1047"/>
      <c r="H1815" s="655"/>
      <c r="I1815" s="655"/>
      <c r="J1815" s="655"/>
      <c r="K1815" s="655"/>
      <c r="L1815" s="655"/>
      <c r="M1815" s="655"/>
      <c r="N1815" s="1310"/>
      <c r="P1815" s="656"/>
      <c r="Q1815" s="657"/>
      <c r="R1815" s="704"/>
      <c r="S1815" s="3180"/>
    </row>
    <row r="1816" spans="7:19">
      <c r="G1816" s="1047"/>
      <c r="H1816" s="655"/>
      <c r="I1816" s="655"/>
      <c r="J1816" s="655"/>
      <c r="K1816" s="655"/>
      <c r="L1816" s="655"/>
      <c r="M1816" s="655"/>
      <c r="N1816" s="1310"/>
      <c r="P1816" s="656"/>
      <c r="Q1816" s="657"/>
      <c r="R1816" s="704"/>
      <c r="S1816" s="3180"/>
    </row>
    <row r="1817" spans="7:19">
      <c r="G1817" s="1047"/>
      <c r="H1817" s="655"/>
      <c r="I1817" s="655"/>
      <c r="J1817" s="655"/>
      <c r="K1817" s="655"/>
      <c r="L1817" s="655"/>
      <c r="M1817" s="655"/>
      <c r="N1817" s="1310"/>
      <c r="P1817" s="656"/>
      <c r="Q1817" s="657"/>
      <c r="R1817" s="704"/>
      <c r="S1817" s="3180"/>
    </row>
    <row r="1818" spans="7:19">
      <c r="G1818" s="1047"/>
      <c r="H1818" s="655"/>
      <c r="I1818" s="655"/>
      <c r="J1818" s="655"/>
      <c r="K1818" s="655"/>
      <c r="L1818" s="655"/>
      <c r="M1818" s="655"/>
      <c r="N1818" s="1310"/>
      <c r="P1818" s="656"/>
      <c r="Q1818" s="657"/>
      <c r="R1818" s="704"/>
      <c r="S1818" s="3180"/>
    </row>
    <row r="1819" spans="7:19">
      <c r="G1819" s="1047"/>
      <c r="H1819" s="655"/>
      <c r="I1819" s="655"/>
      <c r="J1819" s="655"/>
      <c r="K1819" s="655"/>
      <c r="L1819" s="655"/>
      <c r="M1819" s="655"/>
      <c r="N1819" s="1310"/>
      <c r="P1819" s="656"/>
      <c r="Q1819" s="657"/>
      <c r="R1819" s="704"/>
      <c r="S1819" s="3180"/>
    </row>
    <row r="1820" spans="7:19">
      <c r="G1820" s="1047"/>
      <c r="H1820" s="655"/>
      <c r="I1820" s="655"/>
      <c r="J1820" s="655"/>
      <c r="K1820" s="655"/>
      <c r="L1820" s="655"/>
      <c r="M1820" s="655"/>
      <c r="N1820" s="1310"/>
      <c r="P1820" s="656"/>
      <c r="Q1820" s="657"/>
      <c r="R1820" s="704"/>
      <c r="S1820" s="3180"/>
    </row>
    <row r="1821" spans="7:19">
      <c r="G1821" s="1047"/>
      <c r="H1821" s="655"/>
      <c r="I1821" s="655"/>
      <c r="J1821" s="655"/>
      <c r="K1821" s="655"/>
      <c r="L1821" s="655"/>
      <c r="M1821" s="655"/>
      <c r="N1821" s="1310"/>
      <c r="P1821" s="656"/>
      <c r="Q1821" s="657"/>
      <c r="R1821" s="704"/>
      <c r="S1821" s="3180"/>
    </row>
    <row r="1822" spans="7:19">
      <c r="G1822" s="1047"/>
      <c r="H1822" s="655"/>
      <c r="I1822" s="655"/>
      <c r="J1822" s="655"/>
      <c r="K1822" s="655"/>
      <c r="L1822" s="655"/>
      <c r="M1822" s="655"/>
      <c r="N1822" s="1310"/>
      <c r="P1822" s="656"/>
      <c r="Q1822" s="657"/>
      <c r="R1822" s="704"/>
      <c r="S1822" s="3180"/>
    </row>
    <row r="1823" spans="7:19">
      <c r="G1823" s="1047"/>
      <c r="H1823" s="655"/>
      <c r="I1823" s="655"/>
      <c r="J1823" s="655"/>
      <c r="K1823" s="655"/>
      <c r="L1823" s="655"/>
      <c r="M1823" s="655"/>
      <c r="N1823" s="1310"/>
      <c r="P1823" s="656"/>
      <c r="Q1823" s="657"/>
      <c r="R1823" s="704"/>
      <c r="S1823" s="3180"/>
    </row>
    <row r="1824" spans="7:19">
      <c r="G1824" s="1047"/>
      <c r="H1824" s="655"/>
      <c r="I1824" s="655"/>
      <c r="J1824" s="655"/>
      <c r="K1824" s="655"/>
      <c r="L1824" s="655"/>
      <c r="M1824" s="655"/>
      <c r="N1824" s="1310"/>
      <c r="P1824" s="656"/>
      <c r="Q1824" s="657"/>
      <c r="R1824" s="704"/>
      <c r="S1824" s="3180"/>
    </row>
    <row r="1825" spans="7:19">
      <c r="G1825" s="1047"/>
      <c r="H1825" s="655"/>
      <c r="I1825" s="655"/>
      <c r="J1825" s="655"/>
      <c r="K1825" s="655"/>
      <c r="L1825" s="655"/>
      <c r="M1825" s="655"/>
      <c r="N1825" s="1310"/>
      <c r="P1825" s="656"/>
      <c r="Q1825" s="657"/>
      <c r="R1825" s="704"/>
      <c r="S1825" s="3180"/>
    </row>
    <row r="1826" spans="7:19">
      <c r="G1826" s="1047"/>
      <c r="H1826" s="655"/>
      <c r="I1826" s="655"/>
      <c r="J1826" s="655"/>
      <c r="K1826" s="655"/>
      <c r="L1826" s="655"/>
      <c r="M1826" s="655"/>
      <c r="N1826" s="1310"/>
      <c r="P1826" s="656"/>
      <c r="Q1826" s="657"/>
      <c r="R1826" s="704"/>
      <c r="S1826" s="3180"/>
    </row>
    <row r="1827" spans="7:19">
      <c r="G1827" s="1047"/>
      <c r="H1827" s="655"/>
      <c r="I1827" s="655"/>
      <c r="J1827" s="655"/>
      <c r="K1827" s="655"/>
      <c r="L1827" s="655"/>
      <c r="M1827" s="655"/>
      <c r="N1827" s="1310"/>
      <c r="P1827" s="656"/>
      <c r="Q1827" s="657"/>
      <c r="R1827" s="704"/>
      <c r="S1827" s="3180"/>
    </row>
    <row r="1828" spans="7:19">
      <c r="G1828" s="1047"/>
      <c r="H1828" s="655"/>
      <c r="I1828" s="655"/>
      <c r="J1828" s="655"/>
      <c r="K1828" s="655"/>
      <c r="L1828" s="655"/>
      <c r="M1828" s="655"/>
      <c r="N1828" s="1310"/>
      <c r="P1828" s="656"/>
      <c r="Q1828" s="657"/>
      <c r="R1828" s="704"/>
      <c r="S1828" s="3180"/>
    </row>
    <row r="1829" spans="7:19">
      <c r="G1829" s="1047"/>
      <c r="H1829" s="655"/>
      <c r="I1829" s="655"/>
      <c r="J1829" s="655"/>
      <c r="K1829" s="655"/>
      <c r="L1829" s="655"/>
      <c r="M1829" s="655"/>
      <c r="N1829" s="1310"/>
      <c r="P1829" s="656"/>
      <c r="Q1829" s="657"/>
      <c r="R1829" s="704"/>
      <c r="S1829" s="3180"/>
    </row>
    <row r="1830" spans="7:19">
      <c r="G1830" s="1047"/>
      <c r="H1830" s="655"/>
      <c r="I1830" s="655"/>
      <c r="J1830" s="655"/>
      <c r="K1830" s="655"/>
      <c r="L1830" s="655"/>
      <c r="M1830" s="655"/>
      <c r="N1830" s="1310"/>
      <c r="P1830" s="656"/>
      <c r="Q1830" s="657"/>
      <c r="R1830" s="704"/>
      <c r="S1830" s="3180"/>
    </row>
    <row r="1831" spans="7:19">
      <c r="G1831" s="1047"/>
      <c r="H1831" s="655"/>
      <c r="I1831" s="655"/>
      <c r="J1831" s="655"/>
      <c r="K1831" s="655"/>
      <c r="L1831" s="655"/>
      <c r="M1831" s="655"/>
      <c r="N1831" s="1310"/>
      <c r="P1831" s="656"/>
      <c r="Q1831" s="657"/>
      <c r="R1831" s="704"/>
      <c r="S1831" s="3180"/>
    </row>
    <row r="1832" spans="7:19">
      <c r="G1832" s="1047"/>
      <c r="H1832" s="655"/>
      <c r="I1832" s="655"/>
      <c r="J1832" s="655"/>
      <c r="K1832" s="655"/>
      <c r="L1832" s="655"/>
      <c r="M1832" s="655"/>
      <c r="N1832" s="1310"/>
      <c r="P1832" s="656"/>
      <c r="Q1832" s="657"/>
      <c r="R1832" s="704"/>
      <c r="S1832" s="3180"/>
    </row>
    <row r="1833" spans="7:19">
      <c r="G1833" s="1047"/>
      <c r="H1833" s="655"/>
      <c r="I1833" s="655"/>
      <c r="J1833" s="655"/>
      <c r="K1833" s="655"/>
      <c r="L1833" s="655"/>
      <c r="M1833" s="655"/>
      <c r="N1833" s="1310"/>
      <c r="P1833" s="656"/>
      <c r="Q1833" s="657"/>
      <c r="R1833" s="704"/>
      <c r="S1833" s="3180"/>
    </row>
    <row r="1834" spans="7:19">
      <c r="G1834" s="1047"/>
      <c r="H1834" s="655"/>
      <c r="I1834" s="655"/>
      <c r="J1834" s="655"/>
      <c r="K1834" s="655"/>
      <c r="L1834" s="655"/>
      <c r="M1834" s="655"/>
      <c r="N1834" s="1310"/>
      <c r="P1834" s="656"/>
      <c r="Q1834" s="657"/>
      <c r="R1834" s="704"/>
      <c r="S1834" s="3180"/>
    </row>
    <row r="1835" spans="7:19">
      <c r="G1835" s="1047"/>
      <c r="H1835" s="655"/>
      <c r="I1835" s="655"/>
      <c r="J1835" s="655"/>
      <c r="K1835" s="655"/>
      <c r="L1835" s="655"/>
      <c r="M1835" s="655"/>
      <c r="N1835" s="1310"/>
      <c r="P1835" s="656"/>
      <c r="Q1835" s="657"/>
      <c r="R1835" s="704"/>
      <c r="S1835" s="3180"/>
    </row>
    <row r="1836" spans="7:19">
      <c r="G1836" s="1047"/>
      <c r="H1836" s="655"/>
      <c r="I1836" s="655"/>
      <c r="J1836" s="655"/>
      <c r="K1836" s="655"/>
      <c r="L1836" s="655"/>
      <c r="M1836" s="655"/>
      <c r="N1836" s="1310"/>
      <c r="P1836" s="656"/>
      <c r="Q1836" s="657"/>
      <c r="R1836" s="704"/>
      <c r="S1836" s="3180"/>
    </row>
    <row r="1837" spans="7:19">
      <c r="G1837" s="1047"/>
      <c r="H1837" s="655"/>
      <c r="I1837" s="655"/>
      <c r="J1837" s="655"/>
      <c r="K1837" s="655"/>
      <c r="L1837" s="655"/>
      <c r="M1837" s="655"/>
      <c r="N1837" s="1310"/>
      <c r="P1837" s="656"/>
      <c r="Q1837" s="657"/>
      <c r="R1837" s="704"/>
      <c r="S1837" s="3180"/>
    </row>
    <row r="1838" spans="7:19">
      <c r="G1838" s="1047"/>
      <c r="H1838" s="655"/>
      <c r="I1838" s="655"/>
      <c r="J1838" s="655"/>
      <c r="K1838" s="655"/>
      <c r="L1838" s="655"/>
      <c r="M1838" s="655"/>
      <c r="N1838" s="1310"/>
      <c r="P1838" s="656"/>
      <c r="Q1838" s="657"/>
      <c r="R1838" s="704"/>
      <c r="S1838" s="3180"/>
    </row>
    <row r="1839" spans="7:19">
      <c r="G1839" s="1047"/>
      <c r="H1839" s="655"/>
      <c r="I1839" s="655"/>
      <c r="J1839" s="655"/>
      <c r="K1839" s="655"/>
      <c r="L1839" s="655"/>
      <c r="M1839" s="655"/>
      <c r="N1839" s="1310"/>
      <c r="P1839" s="656"/>
      <c r="Q1839" s="657"/>
      <c r="R1839" s="704"/>
      <c r="S1839" s="3180"/>
    </row>
    <row r="1840" spans="7:19">
      <c r="G1840" s="1047"/>
      <c r="H1840" s="655"/>
      <c r="I1840" s="655"/>
      <c r="J1840" s="655"/>
      <c r="K1840" s="655"/>
      <c r="L1840" s="655"/>
      <c r="M1840" s="655"/>
      <c r="N1840" s="1310"/>
      <c r="P1840" s="656"/>
      <c r="Q1840" s="657"/>
      <c r="R1840" s="704"/>
      <c r="S1840" s="3180"/>
    </row>
    <row r="1841" spans="7:19">
      <c r="G1841" s="1047"/>
      <c r="H1841" s="655"/>
      <c r="I1841" s="655"/>
      <c r="J1841" s="655"/>
      <c r="K1841" s="655"/>
      <c r="L1841" s="655"/>
      <c r="M1841" s="655"/>
      <c r="N1841" s="1310"/>
      <c r="P1841" s="656"/>
      <c r="Q1841" s="657"/>
      <c r="R1841" s="704"/>
      <c r="S1841" s="3180"/>
    </row>
    <row r="1842" spans="7:19">
      <c r="G1842" s="1047"/>
      <c r="H1842" s="655"/>
      <c r="I1842" s="655"/>
      <c r="J1842" s="655"/>
      <c r="K1842" s="655"/>
      <c r="L1842" s="655"/>
      <c r="M1842" s="655"/>
      <c r="N1842" s="1310"/>
      <c r="P1842" s="656"/>
      <c r="Q1842" s="657"/>
      <c r="R1842" s="704"/>
      <c r="S1842" s="3180"/>
    </row>
    <row r="1843" spans="7:19">
      <c r="G1843" s="1047"/>
      <c r="H1843" s="655"/>
      <c r="I1843" s="655"/>
      <c r="J1843" s="655"/>
      <c r="K1843" s="655"/>
      <c r="L1843" s="655"/>
      <c r="M1843" s="655"/>
      <c r="N1843" s="1310"/>
      <c r="P1843" s="656"/>
      <c r="Q1843" s="657"/>
      <c r="R1843" s="704"/>
      <c r="S1843" s="3180"/>
    </row>
    <row r="1844" spans="7:19">
      <c r="G1844" s="1047"/>
      <c r="H1844" s="655"/>
      <c r="I1844" s="655"/>
      <c r="J1844" s="655"/>
      <c r="K1844" s="655"/>
      <c r="L1844" s="655"/>
      <c r="M1844" s="655"/>
      <c r="N1844" s="1310"/>
      <c r="P1844" s="656"/>
      <c r="Q1844" s="657"/>
      <c r="R1844" s="704"/>
      <c r="S1844" s="3180"/>
    </row>
    <row r="1845" spans="7:19">
      <c r="G1845" s="1047"/>
      <c r="H1845" s="655"/>
      <c r="I1845" s="655"/>
      <c r="J1845" s="655"/>
      <c r="K1845" s="655"/>
      <c r="L1845" s="655"/>
      <c r="M1845" s="655"/>
      <c r="N1845" s="1310"/>
      <c r="P1845" s="656"/>
      <c r="Q1845" s="657"/>
      <c r="R1845" s="704"/>
      <c r="S1845" s="3180"/>
    </row>
    <row r="1846" spans="7:19">
      <c r="G1846" s="1047"/>
      <c r="H1846" s="655"/>
      <c r="I1846" s="655"/>
      <c r="J1846" s="655"/>
      <c r="K1846" s="655"/>
      <c r="L1846" s="655"/>
      <c r="M1846" s="655"/>
      <c r="N1846" s="1310"/>
      <c r="P1846" s="656"/>
      <c r="Q1846" s="657"/>
      <c r="R1846" s="704"/>
      <c r="S1846" s="3180"/>
    </row>
    <row r="1847" spans="7:19">
      <c r="G1847" s="1047"/>
      <c r="H1847" s="655"/>
      <c r="I1847" s="655"/>
      <c r="J1847" s="655"/>
      <c r="K1847" s="655"/>
      <c r="L1847" s="655"/>
      <c r="M1847" s="655"/>
      <c r="N1847" s="1310"/>
      <c r="P1847" s="656"/>
      <c r="Q1847" s="657"/>
      <c r="R1847" s="704"/>
      <c r="S1847" s="3180"/>
    </row>
    <row r="1848" spans="7:19">
      <c r="G1848" s="1047"/>
      <c r="H1848" s="655"/>
      <c r="I1848" s="655"/>
      <c r="J1848" s="655"/>
      <c r="K1848" s="655"/>
      <c r="L1848" s="655"/>
      <c r="M1848" s="655"/>
      <c r="N1848" s="1310"/>
      <c r="P1848" s="656"/>
      <c r="Q1848" s="657"/>
      <c r="R1848" s="704"/>
      <c r="S1848" s="3180"/>
    </row>
    <row r="1849" spans="7:19">
      <c r="G1849" s="1047"/>
      <c r="H1849" s="655"/>
      <c r="I1849" s="655"/>
      <c r="J1849" s="655"/>
      <c r="K1849" s="655"/>
      <c r="L1849" s="655"/>
      <c r="M1849" s="655"/>
      <c r="N1849" s="1310"/>
      <c r="P1849" s="656"/>
      <c r="Q1849" s="657"/>
      <c r="R1849" s="704"/>
      <c r="S1849" s="3180"/>
    </row>
    <row r="1850" spans="7:19">
      <c r="G1850" s="1047"/>
      <c r="H1850" s="655"/>
      <c r="I1850" s="655"/>
      <c r="J1850" s="655"/>
      <c r="K1850" s="655"/>
      <c r="L1850" s="655"/>
      <c r="M1850" s="655"/>
      <c r="N1850" s="1310"/>
      <c r="P1850" s="656"/>
      <c r="Q1850" s="657"/>
      <c r="R1850" s="704"/>
      <c r="S1850" s="3180"/>
    </row>
    <row r="1851" spans="7:19">
      <c r="G1851" s="1047"/>
      <c r="H1851" s="655"/>
      <c r="I1851" s="655"/>
      <c r="J1851" s="655"/>
      <c r="K1851" s="655"/>
      <c r="L1851" s="655"/>
      <c r="M1851" s="655"/>
      <c r="N1851" s="1310"/>
      <c r="P1851" s="656"/>
      <c r="Q1851" s="657"/>
      <c r="R1851" s="704"/>
      <c r="S1851" s="3180"/>
    </row>
    <row r="1852" spans="7:19">
      <c r="G1852" s="1047"/>
      <c r="H1852" s="655"/>
      <c r="I1852" s="655"/>
      <c r="J1852" s="655"/>
      <c r="K1852" s="655"/>
      <c r="L1852" s="655"/>
      <c r="M1852" s="655"/>
      <c r="N1852" s="1310"/>
      <c r="P1852" s="656"/>
      <c r="Q1852" s="657"/>
      <c r="R1852" s="704"/>
      <c r="S1852" s="3180"/>
    </row>
    <row r="1853" spans="7:19">
      <c r="G1853" s="1047"/>
      <c r="H1853" s="655"/>
      <c r="I1853" s="655"/>
      <c r="J1853" s="655"/>
      <c r="K1853" s="655"/>
      <c r="L1853" s="655"/>
      <c r="M1853" s="655"/>
      <c r="N1853" s="1310"/>
      <c r="P1853" s="656"/>
      <c r="Q1853" s="657"/>
      <c r="R1853" s="704"/>
      <c r="S1853" s="3180"/>
    </row>
    <row r="1854" spans="7:19">
      <c r="G1854" s="1047"/>
      <c r="H1854" s="655"/>
      <c r="I1854" s="655"/>
      <c r="J1854" s="655"/>
      <c r="K1854" s="655"/>
      <c r="L1854" s="655"/>
      <c r="M1854" s="655"/>
      <c r="N1854" s="1310"/>
      <c r="P1854" s="656"/>
      <c r="Q1854" s="657"/>
      <c r="R1854" s="704"/>
      <c r="S1854" s="3180"/>
    </row>
    <row r="1855" spans="7:19">
      <c r="G1855" s="1047"/>
      <c r="H1855" s="655"/>
      <c r="I1855" s="655"/>
      <c r="J1855" s="655"/>
      <c r="K1855" s="655"/>
      <c r="L1855" s="655"/>
      <c r="M1855" s="655"/>
      <c r="N1855" s="1310"/>
      <c r="P1855" s="656"/>
      <c r="Q1855" s="657"/>
      <c r="R1855" s="704"/>
      <c r="S1855" s="3180"/>
    </row>
    <row r="1856" spans="7:19">
      <c r="G1856" s="1047"/>
      <c r="H1856" s="655"/>
      <c r="I1856" s="655"/>
      <c r="J1856" s="655"/>
      <c r="K1856" s="655"/>
      <c r="L1856" s="655"/>
      <c r="M1856" s="655"/>
      <c r="N1856" s="1310"/>
      <c r="P1856" s="656"/>
      <c r="Q1856" s="657"/>
      <c r="R1856" s="704"/>
      <c r="S1856" s="3180"/>
    </row>
    <row r="1857" spans="7:19">
      <c r="G1857" s="1047"/>
      <c r="H1857" s="655"/>
      <c r="I1857" s="655"/>
      <c r="J1857" s="655"/>
      <c r="K1857" s="655"/>
      <c r="L1857" s="655"/>
      <c r="M1857" s="655"/>
      <c r="N1857" s="1310"/>
      <c r="P1857" s="656"/>
      <c r="Q1857" s="657"/>
      <c r="R1857" s="704"/>
      <c r="S1857" s="3180"/>
    </row>
    <row r="1858" spans="7:19">
      <c r="G1858" s="1047"/>
      <c r="H1858" s="655"/>
      <c r="I1858" s="655"/>
      <c r="J1858" s="655"/>
      <c r="K1858" s="655"/>
      <c r="L1858" s="655"/>
      <c r="M1858" s="655"/>
      <c r="N1858" s="1310"/>
      <c r="P1858" s="656"/>
      <c r="Q1858" s="657"/>
      <c r="R1858" s="704"/>
      <c r="S1858" s="3180"/>
    </row>
    <row r="1859" spans="7:19">
      <c r="G1859" s="1047"/>
      <c r="H1859" s="655"/>
      <c r="I1859" s="655"/>
      <c r="J1859" s="655"/>
      <c r="K1859" s="655"/>
      <c r="L1859" s="655"/>
      <c r="M1859" s="655"/>
      <c r="N1859" s="1310"/>
      <c r="P1859" s="656"/>
      <c r="Q1859" s="657"/>
      <c r="R1859" s="704"/>
      <c r="S1859" s="3180"/>
    </row>
    <row r="1860" spans="7:19">
      <c r="G1860" s="1047"/>
      <c r="H1860" s="655"/>
      <c r="I1860" s="655"/>
      <c r="J1860" s="655"/>
      <c r="K1860" s="655"/>
      <c r="L1860" s="655"/>
      <c r="M1860" s="655"/>
      <c r="N1860" s="1310"/>
      <c r="P1860" s="656"/>
      <c r="Q1860" s="657"/>
      <c r="R1860" s="704"/>
      <c r="S1860" s="3180"/>
    </row>
    <row r="1861" spans="7:19">
      <c r="G1861" s="1047"/>
      <c r="H1861" s="655"/>
      <c r="I1861" s="655"/>
      <c r="J1861" s="655"/>
      <c r="K1861" s="655"/>
      <c r="L1861" s="655"/>
      <c r="M1861" s="655"/>
      <c r="N1861" s="1310"/>
      <c r="P1861" s="656"/>
      <c r="Q1861" s="657"/>
      <c r="R1861" s="704"/>
      <c r="S1861" s="3180"/>
    </row>
    <row r="1862" spans="7:19">
      <c r="G1862" s="1047"/>
      <c r="H1862" s="655"/>
      <c r="I1862" s="655"/>
      <c r="J1862" s="655"/>
      <c r="K1862" s="655"/>
      <c r="L1862" s="655"/>
      <c r="M1862" s="655"/>
      <c r="N1862" s="1310"/>
      <c r="P1862" s="656"/>
      <c r="Q1862" s="657"/>
      <c r="R1862" s="704"/>
      <c r="S1862" s="3180"/>
    </row>
    <row r="1863" spans="7:19">
      <c r="G1863" s="1047"/>
      <c r="H1863" s="655"/>
      <c r="I1863" s="655"/>
      <c r="J1863" s="655"/>
      <c r="K1863" s="655"/>
      <c r="L1863" s="655"/>
      <c r="M1863" s="655"/>
      <c r="N1863" s="1310"/>
      <c r="P1863" s="656"/>
      <c r="Q1863" s="657"/>
      <c r="R1863" s="704"/>
      <c r="S1863" s="3180"/>
    </row>
    <row r="1864" spans="7:19">
      <c r="G1864" s="1047"/>
      <c r="H1864" s="655"/>
      <c r="I1864" s="655"/>
      <c r="J1864" s="655"/>
      <c r="K1864" s="655"/>
      <c r="L1864" s="655"/>
      <c r="M1864" s="655"/>
      <c r="N1864" s="1310"/>
      <c r="P1864" s="656"/>
      <c r="Q1864" s="657"/>
      <c r="R1864" s="704"/>
      <c r="S1864" s="3180"/>
    </row>
    <row r="1865" spans="7:19">
      <c r="G1865" s="1047"/>
      <c r="H1865" s="655"/>
      <c r="I1865" s="655"/>
      <c r="J1865" s="655"/>
      <c r="K1865" s="655"/>
      <c r="L1865" s="655"/>
      <c r="M1865" s="655"/>
      <c r="N1865" s="1310"/>
      <c r="P1865" s="656"/>
      <c r="Q1865" s="657"/>
      <c r="R1865" s="704"/>
      <c r="S1865" s="3180"/>
    </row>
    <row r="1866" spans="7:19">
      <c r="G1866" s="1047"/>
      <c r="H1866" s="655"/>
      <c r="I1866" s="655"/>
      <c r="J1866" s="655"/>
      <c r="K1866" s="655"/>
      <c r="L1866" s="655"/>
      <c r="M1866" s="655"/>
      <c r="N1866" s="1310"/>
      <c r="P1866" s="656"/>
      <c r="Q1866" s="657"/>
      <c r="R1866" s="704"/>
      <c r="S1866" s="3180"/>
    </row>
    <row r="1867" spans="7:19">
      <c r="G1867" s="1047"/>
      <c r="H1867" s="655"/>
      <c r="I1867" s="655"/>
      <c r="J1867" s="655"/>
      <c r="K1867" s="655"/>
      <c r="L1867" s="655"/>
      <c r="M1867" s="655"/>
      <c r="N1867" s="1310"/>
      <c r="P1867" s="656"/>
      <c r="Q1867" s="657"/>
      <c r="R1867" s="704"/>
      <c r="S1867" s="3180"/>
    </row>
    <row r="1868" spans="7:19">
      <c r="G1868" s="1047"/>
      <c r="H1868" s="655"/>
      <c r="I1868" s="655"/>
      <c r="J1868" s="655"/>
      <c r="K1868" s="655"/>
      <c r="L1868" s="655"/>
      <c r="M1868" s="655"/>
      <c r="N1868" s="1310"/>
      <c r="P1868" s="656"/>
      <c r="Q1868" s="657"/>
      <c r="R1868" s="704"/>
      <c r="S1868" s="3180"/>
    </row>
    <row r="1869" spans="7:19">
      <c r="G1869" s="1047"/>
      <c r="H1869" s="655"/>
      <c r="I1869" s="655"/>
      <c r="J1869" s="655"/>
      <c r="K1869" s="655"/>
      <c r="L1869" s="655"/>
      <c r="M1869" s="655"/>
      <c r="N1869" s="1310"/>
      <c r="P1869" s="656"/>
      <c r="Q1869" s="657"/>
      <c r="R1869" s="704"/>
      <c r="S1869" s="3180"/>
    </row>
    <row r="1870" spans="7:19">
      <c r="G1870" s="1047"/>
      <c r="H1870" s="655"/>
      <c r="I1870" s="655"/>
      <c r="J1870" s="655"/>
      <c r="K1870" s="655"/>
      <c r="L1870" s="655"/>
      <c r="M1870" s="655"/>
      <c r="N1870" s="1310"/>
      <c r="P1870" s="656"/>
      <c r="Q1870" s="657"/>
      <c r="R1870" s="704"/>
      <c r="S1870" s="3180"/>
    </row>
    <row r="1871" spans="7:19">
      <c r="G1871" s="1047"/>
      <c r="H1871" s="655"/>
      <c r="I1871" s="655"/>
      <c r="J1871" s="655"/>
      <c r="K1871" s="655"/>
      <c r="L1871" s="655"/>
      <c r="M1871" s="655"/>
      <c r="N1871" s="1310"/>
      <c r="P1871" s="656"/>
      <c r="Q1871" s="657"/>
      <c r="R1871" s="704"/>
      <c r="S1871" s="3180"/>
    </row>
    <row r="1872" spans="7:19">
      <c r="G1872" s="1047"/>
      <c r="H1872" s="655"/>
      <c r="I1872" s="655"/>
      <c r="J1872" s="655"/>
      <c r="K1872" s="655"/>
      <c r="L1872" s="655"/>
      <c r="M1872" s="655"/>
      <c r="N1872" s="1310"/>
      <c r="P1872" s="656"/>
      <c r="Q1872" s="657"/>
      <c r="R1872" s="704"/>
      <c r="S1872" s="3180"/>
    </row>
    <row r="1873" spans="7:19">
      <c r="G1873" s="1047"/>
      <c r="H1873" s="655"/>
      <c r="I1873" s="655"/>
      <c r="J1873" s="655"/>
      <c r="K1873" s="655"/>
      <c r="L1873" s="655"/>
      <c r="M1873" s="655"/>
      <c r="N1873" s="1310"/>
      <c r="P1873" s="656"/>
      <c r="Q1873" s="657"/>
      <c r="R1873" s="704"/>
      <c r="S1873" s="3180"/>
    </row>
    <row r="1874" spans="7:19">
      <c r="G1874" s="1047"/>
      <c r="H1874" s="655"/>
      <c r="I1874" s="655"/>
      <c r="J1874" s="655"/>
      <c r="K1874" s="655"/>
      <c r="L1874" s="655"/>
      <c r="M1874" s="655"/>
      <c r="N1874" s="1310"/>
      <c r="P1874" s="656"/>
      <c r="Q1874" s="657"/>
      <c r="R1874" s="704"/>
      <c r="S1874" s="3180"/>
    </row>
    <row r="1875" spans="7:19">
      <c r="G1875" s="1047"/>
      <c r="H1875" s="655"/>
      <c r="I1875" s="655"/>
      <c r="J1875" s="655"/>
      <c r="K1875" s="655"/>
      <c r="L1875" s="655"/>
      <c r="M1875" s="655"/>
      <c r="N1875" s="1310"/>
      <c r="P1875" s="656"/>
      <c r="Q1875" s="657"/>
      <c r="R1875" s="704"/>
      <c r="S1875" s="3180"/>
    </row>
    <row r="1876" spans="7:19">
      <c r="G1876" s="1047"/>
      <c r="H1876" s="655"/>
      <c r="I1876" s="655"/>
      <c r="J1876" s="655"/>
      <c r="K1876" s="655"/>
      <c r="L1876" s="655"/>
      <c r="M1876" s="655"/>
      <c r="N1876" s="1310"/>
      <c r="P1876" s="656"/>
      <c r="Q1876" s="657"/>
      <c r="R1876" s="704"/>
      <c r="S1876" s="3180"/>
    </row>
    <row r="1877" spans="7:19">
      <c r="G1877" s="1047"/>
      <c r="H1877" s="655"/>
      <c r="I1877" s="655"/>
      <c r="J1877" s="655"/>
      <c r="K1877" s="655"/>
      <c r="L1877" s="655"/>
      <c r="M1877" s="655"/>
      <c r="N1877" s="1310"/>
      <c r="P1877" s="656"/>
      <c r="Q1877" s="657"/>
      <c r="R1877" s="704"/>
      <c r="S1877" s="3180"/>
    </row>
    <row r="1878" spans="7:19">
      <c r="G1878" s="1047"/>
      <c r="H1878" s="655"/>
      <c r="I1878" s="655"/>
      <c r="J1878" s="655"/>
      <c r="K1878" s="655"/>
      <c r="L1878" s="655"/>
      <c r="M1878" s="655"/>
      <c r="N1878" s="1310"/>
      <c r="P1878" s="656"/>
      <c r="Q1878" s="657"/>
      <c r="R1878" s="704"/>
      <c r="S1878" s="3180"/>
    </row>
    <row r="1879" spans="7:19">
      <c r="G1879" s="1047"/>
      <c r="H1879" s="655"/>
      <c r="I1879" s="655"/>
      <c r="J1879" s="655"/>
      <c r="K1879" s="655"/>
      <c r="L1879" s="655"/>
      <c r="M1879" s="655"/>
      <c r="N1879" s="1310"/>
      <c r="P1879" s="656"/>
      <c r="Q1879" s="657"/>
      <c r="R1879" s="704"/>
      <c r="S1879" s="3180"/>
    </row>
    <row r="1880" spans="7:19">
      <c r="G1880" s="1047"/>
      <c r="H1880" s="655"/>
      <c r="I1880" s="655"/>
      <c r="J1880" s="655"/>
      <c r="K1880" s="655"/>
      <c r="L1880" s="655"/>
      <c r="M1880" s="655"/>
      <c r="N1880" s="1310"/>
      <c r="P1880" s="656"/>
      <c r="Q1880" s="657"/>
      <c r="R1880" s="704"/>
      <c r="S1880" s="3180"/>
    </row>
    <row r="1881" spans="7:19">
      <c r="G1881" s="1047"/>
      <c r="H1881" s="655"/>
      <c r="I1881" s="655"/>
      <c r="J1881" s="655"/>
      <c r="K1881" s="655"/>
      <c r="L1881" s="655"/>
      <c r="M1881" s="655"/>
      <c r="N1881" s="1310"/>
      <c r="P1881" s="656"/>
      <c r="Q1881" s="657"/>
      <c r="R1881" s="704"/>
      <c r="S1881" s="3180"/>
    </row>
    <row r="1882" spans="7:19">
      <c r="G1882" s="1047"/>
      <c r="H1882" s="655"/>
      <c r="I1882" s="655"/>
      <c r="J1882" s="655"/>
      <c r="K1882" s="655"/>
      <c r="L1882" s="655"/>
      <c r="M1882" s="655"/>
      <c r="N1882" s="1310"/>
      <c r="P1882" s="656"/>
      <c r="Q1882" s="657"/>
      <c r="R1882" s="704"/>
      <c r="S1882" s="3180"/>
    </row>
    <row r="1883" spans="7:19">
      <c r="G1883" s="1047"/>
      <c r="H1883" s="655"/>
      <c r="I1883" s="655"/>
      <c r="J1883" s="655"/>
      <c r="K1883" s="655"/>
      <c r="L1883" s="655"/>
      <c r="M1883" s="655"/>
      <c r="N1883" s="1310"/>
      <c r="P1883" s="656"/>
      <c r="Q1883" s="657"/>
      <c r="R1883" s="704"/>
      <c r="S1883" s="3180"/>
    </row>
    <row r="1884" spans="7:19">
      <c r="G1884" s="1047"/>
      <c r="H1884" s="655"/>
      <c r="I1884" s="655"/>
      <c r="J1884" s="655"/>
      <c r="K1884" s="655"/>
      <c r="L1884" s="655"/>
      <c r="M1884" s="655"/>
      <c r="N1884" s="1310"/>
      <c r="P1884" s="656"/>
      <c r="Q1884" s="657"/>
      <c r="R1884" s="704"/>
      <c r="S1884" s="3180"/>
    </row>
    <row r="1885" spans="7:19">
      <c r="G1885" s="1047"/>
      <c r="H1885" s="655"/>
      <c r="I1885" s="655"/>
      <c r="J1885" s="655"/>
      <c r="K1885" s="655"/>
      <c r="L1885" s="655"/>
      <c r="M1885" s="655"/>
      <c r="N1885" s="1310"/>
      <c r="P1885" s="656"/>
      <c r="Q1885" s="657"/>
      <c r="R1885" s="704"/>
      <c r="S1885" s="3180"/>
    </row>
    <row r="1886" spans="7:19">
      <c r="G1886" s="1047"/>
      <c r="H1886" s="655"/>
      <c r="I1886" s="655"/>
      <c r="J1886" s="655"/>
      <c r="K1886" s="655"/>
      <c r="L1886" s="655"/>
      <c r="M1886" s="655"/>
      <c r="N1886" s="1310"/>
      <c r="P1886" s="656"/>
      <c r="Q1886" s="657"/>
      <c r="R1886" s="704"/>
      <c r="S1886" s="3180"/>
    </row>
    <row r="1887" spans="7:19">
      <c r="G1887" s="1047"/>
      <c r="H1887" s="655"/>
      <c r="I1887" s="655"/>
      <c r="J1887" s="655"/>
      <c r="K1887" s="655"/>
      <c r="L1887" s="655"/>
      <c r="M1887" s="655"/>
      <c r="N1887" s="1310"/>
      <c r="P1887" s="656"/>
      <c r="Q1887" s="657"/>
      <c r="R1887" s="704"/>
      <c r="S1887" s="3180"/>
    </row>
    <row r="1888" spans="7:19">
      <c r="G1888" s="1047"/>
      <c r="H1888" s="655"/>
      <c r="I1888" s="655"/>
      <c r="J1888" s="655"/>
      <c r="K1888" s="655"/>
      <c r="L1888" s="655"/>
      <c r="M1888" s="655"/>
      <c r="N1888" s="1310"/>
      <c r="P1888" s="656"/>
      <c r="Q1888" s="657"/>
      <c r="R1888" s="704"/>
      <c r="S1888" s="3180"/>
    </row>
    <row r="1889" spans="7:19">
      <c r="G1889" s="1047"/>
      <c r="H1889" s="655"/>
      <c r="I1889" s="655"/>
      <c r="J1889" s="655"/>
      <c r="K1889" s="655"/>
      <c r="L1889" s="655"/>
      <c r="M1889" s="655"/>
      <c r="N1889" s="1310"/>
      <c r="P1889" s="656"/>
      <c r="Q1889" s="657"/>
      <c r="R1889" s="704"/>
      <c r="S1889" s="3180"/>
    </row>
    <row r="1890" spans="7:19">
      <c r="G1890" s="1047"/>
      <c r="H1890" s="655"/>
      <c r="I1890" s="655"/>
      <c r="J1890" s="655"/>
      <c r="K1890" s="655"/>
      <c r="L1890" s="655"/>
      <c r="M1890" s="655"/>
      <c r="N1890" s="1310"/>
      <c r="P1890" s="656"/>
      <c r="Q1890" s="657"/>
      <c r="R1890" s="704"/>
      <c r="S1890" s="3180"/>
    </row>
    <row r="1891" spans="7:19">
      <c r="G1891" s="1047"/>
      <c r="H1891" s="655"/>
      <c r="I1891" s="655"/>
      <c r="J1891" s="655"/>
      <c r="K1891" s="655"/>
      <c r="L1891" s="655"/>
      <c r="M1891" s="655"/>
      <c r="N1891" s="1310"/>
      <c r="P1891" s="656"/>
      <c r="Q1891" s="657"/>
      <c r="R1891" s="704"/>
      <c r="S1891" s="3180"/>
    </row>
    <row r="1892" spans="7:19">
      <c r="G1892" s="1047"/>
      <c r="H1892" s="655"/>
      <c r="I1892" s="655"/>
      <c r="J1892" s="655"/>
      <c r="K1892" s="655"/>
      <c r="L1892" s="655"/>
      <c r="M1892" s="655"/>
      <c r="N1892" s="1310"/>
      <c r="P1892" s="656"/>
      <c r="Q1892" s="657"/>
      <c r="R1892" s="704"/>
      <c r="S1892" s="3180"/>
    </row>
    <row r="1893" spans="7:19">
      <c r="G1893" s="1047"/>
      <c r="H1893" s="655"/>
      <c r="I1893" s="655"/>
      <c r="J1893" s="655"/>
      <c r="K1893" s="655"/>
      <c r="L1893" s="655"/>
      <c r="M1893" s="655"/>
      <c r="N1893" s="1310"/>
      <c r="P1893" s="656"/>
      <c r="Q1893" s="657"/>
      <c r="R1893" s="704"/>
      <c r="S1893" s="3180"/>
    </row>
    <row r="1894" spans="7:19">
      <c r="G1894" s="1047"/>
      <c r="H1894" s="655"/>
      <c r="I1894" s="655"/>
      <c r="J1894" s="655"/>
      <c r="K1894" s="655"/>
      <c r="L1894" s="655"/>
      <c r="M1894" s="655"/>
      <c r="N1894" s="1310"/>
      <c r="P1894" s="656"/>
      <c r="Q1894" s="657"/>
      <c r="R1894" s="704"/>
      <c r="S1894" s="3180"/>
    </row>
    <row r="1895" spans="7:19">
      <c r="G1895" s="1047"/>
      <c r="H1895" s="655"/>
      <c r="I1895" s="655"/>
      <c r="J1895" s="655"/>
      <c r="K1895" s="655"/>
      <c r="L1895" s="655"/>
      <c r="M1895" s="655"/>
      <c r="N1895" s="1310"/>
      <c r="P1895" s="656"/>
      <c r="Q1895" s="657"/>
      <c r="R1895" s="704"/>
      <c r="S1895" s="3180"/>
    </row>
    <row r="1896" spans="7:19">
      <c r="G1896" s="1047"/>
      <c r="H1896" s="655"/>
      <c r="I1896" s="655"/>
      <c r="J1896" s="655"/>
      <c r="K1896" s="655"/>
      <c r="L1896" s="655"/>
      <c r="M1896" s="655"/>
      <c r="N1896" s="1310"/>
      <c r="P1896" s="656"/>
      <c r="Q1896" s="657"/>
      <c r="R1896" s="704"/>
      <c r="S1896" s="3180"/>
    </row>
    <row r="1897" spans="7:19">
      <c r="G1897" s="1047"/>
      <c r="H1897" s="655"/>
      <c r="I1897" s="655"/>
      <c r="J1897" s="655"/>
      <c r="K1897" s="655"/>
      <c r="L1897" s="655"/>
      <c r="M1897" s="655"/>
      <c r="N1897" s="1310"/>
      <c r="P1897" s="656"/>
      <c r="Q1897" s="657"/>
      <c r="R1897" s="704"/>
      <c r="S1897" s="3180"/>
    </row>
    <row r="1898" spans="7:19">
      <c r="G1898" s="1047"/>
      <c r="H1898" s="655"/>
      <c r="I1898" s="655"/>
      <c r="J1898" s="655"/>
      <c r="K1898" s="655"/>
      <c r="L1898" s="655"/>
      <c r="M1898" s="655"/>
      <c r="N1898" s="1310"/>
      <c r="P1898" s="656"/>
      <c r="Q1898" s="657"/>
      <c r="R1898" s="704"/>
      <c r="S1898" s="3180"/>
    </row>
    <row r="1899" spans="7:19">
      <c r="G1899" s="1047"/>
      <c r="H1899" s="655"/>
      <c r="I1899" s="655"/>
      <c r="J1899" s="655"/>
      <c r="K1899" s="655"/>
      <c r="L1899" s="655"/>
      <c r="M1899" s="655"/>
      <c r="N1899" s="1310"/>
      <c r="P1899" s="656"/>
      <c r="Q1899" s="657"/>
      <c r="R1899" s="704"/>
      <c r="S1899" s="3180"/>
    </row>
    <row r="1900" spans="7:19">
      <c r="G1900" s="1047"/>
      <c r="H1900" s="655"/>
      <c r="I1900" s="655"/>
      <c r="J1900" s="655"/>
      <c r="K1900" s="655"/>
      <c r="L1900" s="655"/>
      <c r="M1900" s="655"/>
      <c r="N1900" s="1310"/>
      <c r="P1900" s="656"/>
      <c r="Q1900" s="657"/>
      <c r="R1900" s="704"/>
      <c r="S1900" s="3180"/>
    </row>
    <row r="1901" spans="7:19">
      <c r="G1901" s="1047"/>
      <c r="H1901" s="655"/>
      <c r="I1901" s="655"/>
      <c r="J1901" s="655"/>
      <c r="K1901" s="655"/>
      <c r="L1901" s="655"/>
      <c r="M1901" s="655"/>
      <c r="N1901" s="1310"/>
      <c r="P1901" s="656"/>
      <c r="Q1901" s="657"/>
      <c r="R1901" s="704"/>
      <c r="S1901" s="3180"/>
    </row>
    <row r="1902" spans="7:19">
      <c r="G1902" s="1047"/>
      <c r="H1902" s="655"/>
      <c r="I1902" s="655"/>
      <c r="J1902" s="655"/>
      <c r="K1902" s="655"/>
      <c r="L1902" s="655"/>
      <c r="M1902" s="655"/>
      <c r="N1902" s="1310"/>
      <c r="P1902" s="656"/>
      <c r="Q1902" s="657"/>
      <c r="R1902" s="704"/>
      <c r="S1902" s="3180"/>
    </row>
    <row r="1903" spans="7:19">
      <c r="G1903" s="1047"/>
      <c r="H1903" s="655"/>
      <c r="I1903" s="655"/>
      <c r="J1903" s="655"/>
      <c r="K1903" s="655"/>
      <c r="L1903" s="655"/>
      <c r="M1903" s="655"/>
      <c r="N1903" s="1310"/>
      <c r="P1903" s="656"/>
      <c r="Q1903" s="657"/>
      <c r="R1903" s="704"/>
      <c r="S1903" s="3180"/>
    </row>
    <row r="1904" spans="7:19">
      <c r="G1904" s="1047"/>
      <c r="H1904" s="655"/>
      <c r="I1904" s="655"/>
      <c r="J1904" s="655"/>
      <c r="K1904" s="655"/>
      <c r="L1904" s="655"/>
      <c r="M1904" s="655"/>
      <c r="N1904" s="1310"/>
      <c r="P1904" s="656"/>
      <c r="Q1904" s="657"/>
      <c r="R1904" s="704"/>
      <c r="S1904" s="3180"/>
    </row>
    <row r="1905" spans="7:19">
      <c r="G1905" s="1047"/>
      <c r="H1905" s="655"/>
      <c r="I1905" s="655"/>
      <c r="J1905" s="655"/>
      <c r="K1905" s="655"/>
      <c r="L1905" s="655"/>
      <c r="M1905" s="655"/>
      <c r="N1905" s="1310"/>
      <c r="P1905" s="656"/>
      <c r="Q1905" s="657"/>
      <c r="R1905" s="704"/>
      <c r="S1905" s="3180"/>
    </row>
    <row r="1906" spans="7:19">
      <c r="G1906" s="1047"/>
      <c r="H1906" s="655"/>
      <c r="I1906" s="655"/>
      <c r="J1906" s="655"/>
      <c r="K1906" s="655"/>
      <c r="L1906" s="655"/>
      <c r="M1906" s="655"/>
      <c r="N1906" s="1310"/>
      <c r="P1906" s="656"/>
      <c r="Q1906" s="657"/>
      <c r="R1906" s="704"/>
      <c r="S1906" s="3180"/>
    </row>
    <row r="1907" spans="7:19">
      <c r="G1907" s="1047"/>
      <c r="H1907" s="655"/>
      <c r="I1907" s="655"/>
      <c r="J1907" s="655"/>
      <c r="K1907" s="655"/>
      <c r="L1907" s="655"/>
      <c r="M1907" s="655"/>
      <c r="N1907" s="1310"/>
      <c r="P1907" s="656"/>
      <c r="Q1907" s="657"/>
      <c r="R1907" s="704"/>
      <c r="S1907" s="3180"/>
    </row>
    <row r="1908" spans="7:19">
      <c r="G1908" s="1047"/>
      <c r="H1908" s="655"/>
      <c r="I1908" s="655"/>
      <c r="J1908" s="655"/>
      <c r="K1908" s="655"/>
      <c r="L1908" s="655"/>
      <c r="M1908" s="655"/>
      <c r="N1908" s="1310"/>
      <c r="P1908" s="656"/>
      <c r="Q1908" s="657"/>
      <c r="R1908" s="704"/>
      <c r="S1908" s="3180"/>
    </row>
    <row r="1909" spans="7:19">
      <c r="G1909" s="1047"/>
      <c r="H1909" s="655"/>
      <c r="I1909" s="655"/>
      <c r="J1909" s="655"/>
      <c r="K1909" s="655"/>
      <c r="L1909" s="655"/>
      <c r="M1909" s="655"/>
      <c r="N1909" s="1310"/>
      <c r="P1909" s="656"/>
      <c r="Q1909" s="657"/>
      <c r="R1909" s="704"/>
      <c r="S1909" s="3180"/>
    </row>
    <row r="1910" spans="7:19">
      <c r="G1910" s="1047"/>
      <c r="H1910" s="655"/>
      <c r="I1910" s="655"/>
      <c r="J1910" s="655"/>
      <c r="K1910" s="655"/>
      <c r="L1910" s="655"/>
      <c r="M1910" s="655"/>
      <c r="N1910" s="1310"/>
      <c r="P1910" s="656"/>
      <c r="Q1910" s="657"/>
      <c r="R1910" s="704"/>
      <c r="S1910" s="3180"/>
    </row>
    <row r="1911" spans="7:19">
      <c r="G1911" s="1047"/>
      <c r="H1911" s="655"/>
      <c r="I1911" s="655"/>
      <c r="J1911" s="655"/>
      <c r="K1911" s="655"/>
      <c r="L1911" s="655"/>
      <c r="M1911" s="655"/>
      <c r="N1911" s="1310"/>
      <c r="P1911" s="656"/>
      <c r="Q1911" s="657"/>
      <c r="R1911" s="704"/>
      <c r="S1911" s="3180"/>
    </row>
    <row r="1912" spans="7:19">
      <c r="G1912" s="1047"/>
      <c r="H1912" s="655"/>
      <c r="I1912" s="655"/>
      <c r="J1912" s="655"/>
      <c r="K1912" s="655"/>
      <c r="L1912" s="655"/>
      <c r="M1912" s="655"/>
      <c r="N1912" s="1310"/>
      <c r="P1912" s="656"/>
      <c r="Q1912" s="657"/>
      <c r="R1912" s="704"/>
      <c r="S1912" s="3180"/>
    </row>
    <row r="1913" spans="7:19">
      <c r="G1913" s="1047"/>
      <c r="H1913" s="655"/>
      <c r="I1913" s="655"/>
      <c r="J1913" s="655"/>
      <c r="K1913" s="655"/>
      <c r="L1913" s="655"/>
      <c r="M1913" s="655"/>
      <c r="N1913" s="1310"/>
      <c r="P1913" s="656"/>
      <c r="Q1913" s="657"/>
      <c r="R1913" s="704"/>
      <c r="S1913" s="3180"/>
    </row>
    <row r="1914" spans="7:19">
      <c r="G1914" s="1047"/>
      <c r="H1914" s="655"/>
      <c r="I1914" s="655"/>
      <c r="J1914" s="655"/>
      <c r="K1914" s="655"/>
      <c r="L1914" s="655"/>
      <c r="M1914" s="655"/>
      <c r="N1914" s="1310"/>
      <c r="P1914" s="656"/>
      <c r="Q1914" s="657"/>
      <c r="R1914" s="704"/>
      <c r="S1914" s="3180"/>
    </row>
    <row r="1915" spans="7:19">
      <c r="G1915" s="1047"/>
      <c r="H1915" s="655"/>
      <c r="I1915" s="655"/>
      <c r="J1915" s="655"/>
      <c r="K1915" s="655"/>
      <c r="L1915" s="655"/>
      <c r="M1915" s="655"/>
      <c r="N1915" s="1310"/>
      <c r="P1915" s="656"/>
      <c r="Q1915" s="657"/>
      <c r="R1915" s="704"/>
      <c r="S1915" s="3180"/>
    </row>
    <row r="1916" spans="7:19">
      <c r="G1916" s="1047"/>
      <c r="H1916" s="655"/>
      <c r="I1916" s="655"/>
      <c r="J1916" s="655"/>
      <c r="K1916" s="655"/>
      <c r="L1916" s="655"/>
      <c r="M1916" s="655"/>
      <c r="N1916" s="1310"/>
      <c r="P1916" s="656"/>
      <c r="Q1916" s="657"/>
      <c r="R1916" s="704"/>
      <c r="S1916" s="3180"/>
    </row>
    <row r="1917" spans="7:19">
      <c r="G1917" s="1047"/>
      <c r="H1917" s="655"/>
      <c r="I1917" s="655"/>
      <c r="J1917" s="655"/>
      <c r="K1917" s="655"/>
      <c r="L1917" s="655"/>
      <c r="M1917" s="655"/>
      <c r="N1917" s="1310"/>
      <c r="P1917" s="656"/>
      <c r="Q1917" s="657"/>
      <c r="R1917" s="704"/>
      <c r="S1917" s="3180"/>
    </row>
    <row r="1918" spans="7:19">
      <c r="G1918" s="1047"/>
      <c r="H1918" s="655"/>
      <c r="I1918" s="655"/>
      <c r="J1918" s="655"/>
      <c r="K1918" s="655"/>
      <c r="L1918" s="655"/>
      <c r="M1918" s="655"/>
      <c r="N1918" s="1310"/>
      <c r="P1918" s="656"/>
      <c r="Q1918" s="657"/>
      <c r="R1918" s="704"/>
      <c r="S1918" s="3180"/>
    </row>
    <row r="1919" spans="7:19">
      <c r="G1919" s="1047"/>
      <c r="H1919" s="655"/>
      <c r="I1919" s="655"/>
      <c r="J1919" s="655"/>
      <c r="K1919" s="655"/>
      <c r="L1919" s="655"/>
      <c r="M1919" s="655"/>
      <c r="N1919" s="1310"/>
      <c r="P1919" s="656"/>
      <c r="Q1919" s="657"/>
      <c r="R1919" s="704"/>
      <c r="S1919" s="3180"/>
    </row>
    <row r="1920" spans="7:19">
      <c r="G1920" s="1047"/>
      <c r="H1920" s="655"/>
      <c r="I1920" s="655"/>
      <c r="J1920" s="655"/>
      <c r="K1920" s="655"/>
      <c r="L1920" s="655"/>
      <c r="M1920" s="655"/>
      <c r="N1920" s="1310"/>
      <c r="P1920" s="656"/>
      <c r="Q1920" s="657"/>
      <c r="R1920" s="704"/>
      <c r="S1920" s="3180"/>
    </row>
    <row r="1921" spans="7:19">
      <c r="G1921" s="1047"/>
      <c r="H1921" s="655"/>
      <c r="I1921" s="655"/>
      <c r="J1921" s="655"/>
      <c r="K1921" s="655"/>
      <c r="L1921" s="655"/>
      <c r="M1921" s="655"/>
      <c r="N1921" s="1310"/>
      <c r="P1921" s="656"/>
      <c r="Q1921" s="657"/>
      <c r="R1921" s="704"/>
      <c r="S1921" s="3180"/>
    </row>
    <row r="1922" spans="7:19">
      <c r="G1922" s="1047"/>
      <c r="H1922" s="655"/>
      <c r="I1922" s="655"/>
      <c r="J1922" s="655"/>
      <c r="K1922" s="655"/>
      <c r="L1922" s="655"/>
      <c r="M1922" s="655"/>
      <c r="N1922" s="1310"/>
      <c r="P1922" s="656"/>
      <c r="Q1922" s="657"/>
      <c r="R1922" s="704"/>
      <c r="S1922" s="3180"/>
    </row>
    <row r="1923" spans="7:19">
      <c r="G1923" s="1047"/>
      <c r="H1923" s="655"/>
      <c r="I1923" s="655"/>
      <c r="J1923" s="655"/>
      <c r="K1923" s="655"/>
      <c r="L1923" s="655"/>
      <c r="M1923" s="655"/>
      <c r="N1923" s="1310"/>
      <c r="P1923" s="656"/>
      <c r="Q1923" s="657"/>
      <c r="R1923" s="704"/>
      <c r="S1923" s="3180"/>
    </row>
    <row r="1924" spans="7:19">
      <c r="G1924" s="1047"/>
      <c r="H1924" s="655"/>
      <c r="I1924" s="655"/>
      <c r="J1924" s="655"/>
      <c r="K1924" s="655"/>
      <c r="L1924" s="655"/>
      <c r="M1924" s="655"/>
      <c r="N1924" s="1310"/>
      <c r="P1924" s="656"/>
      <c r="Q1924" s="657"/>
      <c r="R1924" s="704"/>
      <c r="S1924" s="3180"/>
    </row>
    <row r="1925" spans="7:19">
      <c r="G1925" s="1047"/>
      <c r="H1925" s="655"/>
      <c r="I1925" s="655"/>
      <c r="J1925" s="655"/>
      <c r="K1925" s="655"/>
      <c r="L1925" s="655"/>
      <c r="M1925" s="655"/>
      <c r="N1925" s="1310"/>
      <c r="P1925" s="656"/>
      <c r="Q1925" s="657"/>
      <c r="R1925" s="704"/>
      <c r="S1925" s="3180"/>
    </row>
    <row r="1926" spans="7:19">
      <c r="G1926" s="1047"/>
      <c r="H1926" s="655"/>
      <c r="I1926" s="655"/>
      <c r="J1926" s="655"/>
      <c r="K1926" s="655"/>
      <c r="L1926" s="655"/>
      <c r="M1926" s="655"/>
      <c r="N1926" s="1310"/>
      <c r="P1926" s="656"/>
      <c r="Q1926" s="657"/>
      <c r="R1926" s="704"/>
      <c r="S1926" s="3180"/>
    </row>
    <row r="1927" spans="7:19">
      <c r="G1927" s="1047"/>
      <c r="H1927" s="655"/>
      <c r="I1927" s="655"/>
      <c r="J1927" s="655"/>
      <c r="K1927" s="655"/>
      <c r="L1927" s="655"/>
      <c r="M1927" s="655"/>
      <c r="N1927" s="1310"/>
      <c r="P1927" s="656"/>
      <c r="Q1927" s="657"/>
      <c r="R1927" s="704"/>
      <c r="S1927" s="3180"/>
    </row>
    <row r="1928" spans="7:19">
      <c r="G1928" s="1047"/>
      <c r="H1928" s="655"/>
      <c r="I1928" s="655"/>
      <c r="J1928" s="655"/>
      <c r="K1928" s="655"/>
      <c r="L1928" s="655"/>
      <c r="M1928" s="655"/>
      <c r="N1928" s="1310"/>
      <c r="P1928" s="656"/>
      <c r="Q1928" s="657"/>
      <c r="R1928" s="704"/>
      <c r="S1928" s="3180"/>
    </row>
    <row r="1929" spans="7:19">
      <c r="G1929" s="1047"/>
      <c r="H1929" s="655"/>
      <c r="I1929" s="655"/>
      <c r="J1929" s="655"/>
      <c r="K1929" s="655"/>
      <c r="L1929" s="655"/>
      <c r="M1929" s="655"/>
      <c r="N1929" s="1310"/>
      <c r="P1929" s="656"/>
      <c r="Q1929" s="657"/>
      <c r="R1929" s="704"/>
      <c r="S1929" s="3180"/>
    </row>
    <row r="1930" spans="7:19">
      <c r="G1930" s="1047"/>
      <c r="H1930" s="655"/>
      <c r="I1930" s="655"/>
      <c r="J1930" s="655"/>
      <c r="K1930" s="655"/>
      <c r="L1930" s="655"/>
      <c r="M1930" s="655"/>
      <c r="N1930" s="1310"/>
      <c r="P1930" s="656"/>
      <c r="Q1930" s="657"/>
      <c r="R1930" s="704"/>
      <c r="S1930" s="3180"/>
    </row>
    <row r="1931" spans="7:19">
      <c r="G1931" s="1047"/>
      <c r="H1931" s="655"/>
      <c r="I1931" s="655"/>
      <c r="J1931" s="655"/>
      <c r="K1931" s="655"/>
      <c r="L1931" s="655"/>
      <c r="M1931" s="655"/>
      <c r="N1931" s="1310"/>
      <c r="P1931" s="656"/>
      <c r="Q1931" s="657"/>
      <c r="R1931" s="704"/>
      <c r="S1931" s="3180"/>
    </row>
    <row r="1932" spans="7:19">
      <c r="G1932" s="1047"/>
      <c r="H1932" s="655"/>
      <c r="I1932" s="655"/>
      <c r="J1932" s="655"/>
      <c r="K1932" s="655"/>
      <c r="L1932" s="655"/>
      <c r="M1932" s="655"/>
      <c r="N1932" s="1310"/>
      <c r="P1932" s="656"/>
      <c r="Q1932" s="657"/>
      <c r="R1932" s="704"/>
      <c r="S1932" s="3180"/>
    </row>
    <row r="1933" spans="7:19">
      <c r="G1933" s="1047"/>
      <c r="H1933" s="655"/>
      <c r="I1933" s="655"/>
      <c r="J1933" s="655"/>
      <c r="K1933" s="655"/>
      <c r="L1933" s="655"/>
      <c r="M1933" s="655"/>
      <c r="N1933" s="1310"/>
      <c r="P1933" s="656"/>
      <c r="Q1933" s="657"/>
      <c r="R1933" s="704"/>
      <c r="S1933" s="3180"/>
    </row>
    <row r="1934" spans="7:19">
      <c r="G1934" s="1047"/>
      <c r="H1934" s="655"/>
      <c r="I1934" s="655"/>
      <c r="J1934" s="655"/>
      <c r="K1934" s="655"/>
      <c r="L1934" s="655"/>
      <c r="M1934" s="655"/>
      <c r="N1934" s="1310"/>
      <c r="P1934" s="656"/>
      <c r="Q1934" s="657"/>
      <c r="R1934" s="704"/>
      <c r="S1934" s="3180"/>
    </row>
    <row r="1935" spans="7:19">
      <c r="G1935" s="1047"/>
      <c r="H1935" s="655"/>
      <c r="I1935" s="655"/>
      <c r="J1935" s="655"/>
      <c r="K1935" s="655"/>
      <c r="L1935" s="655"/>
      <c r="M1935" s="655"/>
      <c r="N1935" s="1310"/>
      <c r="P1935" s="656"/>
      <c r="Q1935" s="657"/>
      <c r="R1935" s="704"/>
      <c r="S1935" s="3180"/>
    </row>
    <row r="1936" spans="7:19">
      <c r="G1936" s="1047"/>
      <c r="H1936" s="655"/>
      <c r="I1936" s="655"/>
      <c r="J1936" s="655"/>
      <c r="K1936" s="655"/>
      <c r="L1936" s="655"/>
      <c r="M1936" s="655"/>
      <c r="N1936" s="1310"/>
      <c r="P1936" s="656"/>
      <c r="Q1936" s="657"/>
      <c r="R1936" s="704"/>
      <c r="S1936" s="3180"/>
    </row>
    <row r="1937" spans="7:19">
      <c r="G1937" s="1047"/>
      <c r="H1937" s="655"/>
      <c r="I1937" s="655"/>
      <c r="J1937" s="655"/>
      <c r="K1937" s="655"/>
      <c r="L1937" s="655"/>
      <c r="M1937" s="655"/>
      <c r="N1937" s="1310"/>
      <c r="P1937" s="656"/>
      <c r="Q1937" s="657"/>
      <c r="R1937" s="704"/>
      <c r="S1937" s="3180"/>
    </row>
    <row r="1938" spans="7:19">
      <c r="G1938" s="1047"/>
      <c r="H1938" s="655"/>
      <c r="I1938" s="655"/>
      <c r="J1938" s="655"/>
      <c r="K1938" s="655"/>
      <c r="L1938" s="655"/>
      <c r="M1938" s="655"/>
      <c r="N1938" s="1310"/>
      <c r="P1938" s="656"/>
      <c r="Q1938" s="657"/>
      <c r="R1938" s="704"/>
      <c r="S1938" s="3180"/>
    </row>
    <row r="1939" spans="7:19">
      <c r="G1939" s="1047"/>
      <c r="H1939" s="655"/>
      <c r="I1939" s="655"/>
      <c r="J1939" s="655"/>
      <c r="K1939" s="655"/>
      <c r="L1939" s="655"/>
      <c r="M1939" s="655"/>
      <c r="N1939" s="1310"/>
      <c r="P1939" s="656"/>
      <c r="Q1939" s="657"/>
      <c r="R1939" s="704"/>
      <c r="S1939" s="3180"/>
    </row>
    <row r="1940" spans="7:19">
      <c r="G1940" s="1047"/>
      <c r="H1940" s="655"/>
      <c r="I1940" s="655"/>
      <c r="J1940" s="655"/>
      <c r="K1940" s="655"/>
      <c r="L1940" s="655"/>
      <c r="M1940" s="655"/>
      <c r="N1940" s="1310"/>
      <c r="P1940" s="656"/>
      <c r="Q1940" s="657"/>
      <c r="R1940" s="704"/>
      <c r="S1940" s="3180"/>
    </row>
    <row r="1941" spans="7:19">
      <c r="G1941" s="1047"/>
      <c r="H1941" s="655"/>
      <c r="I1941" s="655"/>
      <c r="J1941" s="655"/>
      <c r="K1941" s="655"/>
      <c r="L1941" s="655"/>
      <c r="M1941" s="655"/>
      <c r="N1941" s="1310"/>
      <c r="P1941" s="656"/>
      <c r="Q1941" s="657"/>
      <c r="R1941" s="704"/>
      <c r="S1941" s="3180"/>
    </row>
    <row r="1942" spans="7:19">
      <c r="S1942" s="3209"/>
    </row>
    <row r="1943" spans="7:19">
      <c r="S1943" s="3209"/>
    </row>
    <row r="1944" spans="7:19">
      <c r="S1944" s="3209"/>
    </row>
    <row r="1945" spans="7:19">
      <c r="S1945" s="3209"/>
    </row>
    <row r="1946" spans="7:19">
      <c r="S1946" s="3209"/>
    </row>
    <row r="1947" spans="7:19">
      <c r="S1947" s="3209"/>
    </row>
    <row r="1948" spans="7:19">
      <c r="S1948" s="3209"/>
    </row>
    <row r="1949" spans="7:19">
      <c r="S1949" s="3209"/>
    </row>
    <row r="1950" spans="7:19">
      <c r="S1950" s="3209"/>
    </row>
    <row r="1951" spans="7:19">
      <c r="S1951" s="3209"/>
    </row>
    <row r="1952" spans="7:19">
      <c r="S1952" s="3209"/>
    </row>
    <row r="1953" spans="19:19">
      <c r="S1953" s="3209"/>
    </row>
    <row r="1954" spans="19:19">
      <c r="S1954" s="3209"/>
    </row>
    <row r="1955" spans="19:19">
      <c r="S1955" s="3209"/>
    </row>
    <row r="1956" spans="19:19">
      <c r="S1956" s="3209"/>
    </row>
    <row r="1957" spans="19:19">
      <c r="S1957" s="3209"/>
    </row>
    <row r="1958" spans="19:19">
      <c r="S1958" s="3209"/>
    </row>
    <row r="1959" spans="19:19">
      <c r="S1959" s="3209"/>
    </row>
    <row r="1960" spans="19:19">
      <c r="S1960" s="3209"/>
    </row>
    <row r="1961" spans="19:19">
      <c r="S1961" s="3209"/>
    </row>
    <row r="1962" spans="19:19">
      <c r="S1962" s="3209"/>
    </row>
    <row r="1963" spans="19:19">
      <c r="S1963" s="3209"/>
    </row>
    <row r="1964" spans="19:19">
      <c r="S1964" s="3209"/>
    </row>
    <row r="1965" spans="19:19">
      <c r="S1965" s="3209"/>
    </row>
    <row r="1966" spans="19:19">
      <c r="S1966" s="3209"/>
    </row>
    <row r="1967" spans="19:19">
      <c r="S1967" s="3209"/>
    </row>
    <row r="1968" spans="19:19">
      <c r="S1968" s="3209"/>
    </row>
    <row r="1969" spans="19:19">
      <c r="S1969" s="3209"/>
    </row>
    <row r="1970" spans="19:19">
      <c r="S1970" s="3209"/>
    </row>
    <row r="1971" spans="19:19">
      <c r="S1971" s="3209"/>
    </row>
    <row r="1972" spans="19:19">
      <c r="S1972" s="3209"/>
    </row>
    <row r="1973" spans="19:19">
      <c r="S1973" s="3209"/>
    </row>
    <row r="1974" spans="19:19">
      <c r="S1974" s="3209"/>
    </row>
    <row r="1975" spans="19:19">
      <c r="S1975" s="3209"/>
    </row>
    <row r="1976" spans="19:19">
      <c r="S1976" s="3209"/>
    </row>
    <row r="1977" spans="19:19">
      <c r="S1977" s="3209"/>
    </row>
    <row r="1978" spans="19:19">
      <c r="S1978" s="3209"/>
    </row>
    <row r="1979" spans="19:19">
      <c r="S1979" s="3209"/>
    </row>
    <row r="1980" spans="19:19">
      <c r="S1980" s="3209"/>
    </row>
    <row r="1981" spans="19:19">
      <c r="S1981" s="3209"/>
    </row>
    <row r="1982" spans="19:19">
      <c r="S1982" s="3209"/>
    </row>
    <row r="1983" spans="19:19">
      <c r="S1983" s="3209"/>
    </row>
    <row r="1984" spans="19:19">
      <c r="S1984" s="3209"/>
    </row>
    <row r="1985" spans="19:19">
      <c r="S1985" s="3209"/>
    </row>
    <row r="1986" spans="19:19">
      <c r="S1986" s="3209"/>
    </row>
    <row r="1987" spans="19:19">
      <c r="S1987" s="3209"/>
    </row>
    <row r="1988" spans="19:19">
      <c r="S1988" s="3209"/>
    </row>
    <row r="1989" spans="19:19">
      <c r="S1989" s="3209"/>
    </row>
    <row r="1990" spans="19:19">
      <c r="S1990" s="3209"/>
    </row>
    <row r="1991" spans="19:19">
      <c r="S1991" s="3209"/>
    </row>
    <row r="1992" spans="19:19">
      <c r="S1992" s="3209"/>
    </row>
    <row r="1993" spans="19:19">
      <c r="S1993" s="3209"/>
    </row>
    <row r="1994" spans="19:19">
      <c r="S1994" s="3209"/>
    </row>
    <row r="1995" spans="19:19">
      <c r="S1995" s="3209"/>
    </row>
    <row r="1996" spans="19:19">
      <c r="S1996" s="3209"/>
    </row>
    <row r="1997" spans="19:19">
      <c r="S1997" s="3209"/>
    </row>
    <row r="1998" spans="19:19">
      <c r="S1998" s="3209"/>
    </row>
    <row r="1999" spans="19:19">
      <c r="S1999" s="3209"/>
    </row>
    <row r="2000" spans="19:19">
      <c r="S2000" s="3209"/>
    </row>
    <row r="2001" spans="19:19">
      <c r="S2001" s="3209"/>
    </row>
    <row r="2002" spans="19:19">
      <c r="S2002" s="3209"/>
    </row>
    <row r="2003" spans="19:19">
      <c r="S2003" s="3209"/>
    </row>
    <row r="2004" spans="19:19">
      <c r="S2004" s="3209"/>
    </row>
    <row r="2005" spans="19:19">
      <c r="S2005" s="3209"/>
    </row>
    <row r="2006" spans="19:19">
      <c r="S2006" s="3209"/>
    </row>
    <row r="2007" spans="19:19">
      <c r="S2007" s="3209"/>
    </row>
    <row r="2008" spans="19:19">
      <c r="S2008" s="3209"/>
    </row>
    <row r="2009" spans="19:19">
      <c r="S2009" s="3209"/>
    </row>
    <row r="2010" spans="19:19">
      <c r="S2010" s="3209"/>
    </row>
    <row r="2011" spans="19:19">
      <c r="S2011" s="3209"/>
    </row>
    <row r="2012" spans="19:19">
      <c r="S2012" s="3209"/>
    </row>
    <row r="2013" spans="19:19">
      <c r="S2013" s="3209"/>
    </row>
    <row r="2014" spans="19:19">
      <c r="S2014" s="3209"/>
    </row>
    <row r="2015" spans="19:19">
      <c r="S2015" s="3209"/>
    </row>
    <row r="2016" spans="19:19">
      <c r="S2016" s="3209"/>
    </row>
    <row r="2017" spans="19:19">
      <c r="S2017" s="3209"/>
    </row>
    <row r="2018" spans="19:19">
      <c r="S2018" s="3209"/>
    </row>
    <row r="2019" spans="19:19">
      <c r="S2019" s="3209"/>
    </row>
    <row r="2020" spans="19:19">
      <c r="S2020" s="3209"/>
    </row>
    <row r="2021" spans="19:19">
      <c r="S2021" s="3209"/>
    </row>
    <row r="2022" spans="19:19">
      <c r="S2022" s="3209"/>
    </row>
    <row r="2023" spans="19:19">
      <c r="S2023" s="3209"/>
    </row>
    <row r="2024" spans="19:19">
      <c r="S2024" s="3209"/>
    </row>
    <row r="2025" spans="19:19">
      <c r="S2025" s="3209"/>
    </row>
    <row r="2026" spans="19:19">
      <c r="S2026" s="3209"/>
    </row>
    <row r="2027" spans="19:19">
      <c r="S2027" s="3209"/>
    </row>
    <row r="2028" spans="19:19">
      <c r="S2028" s="3209"/>
    </row>
    <row r="2029" spans="19:19">
      <c r="S2029" s="3209"/>
    </row>
    <row r="2030" spans="19:19">
      <c r="S2030" s="3209"/>
    </row>
    <row r="2031" spans="19:19">
      <c r="S2031" s="3209"/>
    </row>
    <row r="2032" spans="19:19">
      <c r="S2032" s="3209"/>
    </row>
    <row r="2033" spans="19:19">
      <c r="S2033" s="3209"/>
    </row>
    <row r="2034" spans="19:19">
      <c r="S2034" s="3209"/>
    </row>
    <row r="2035" spans="19:19">
      <c r="S2035" s="3209"/>
    </row>
    <row r="2036" spans="19:19">
      <c r="S2036" s="3209"/>
    </row>
    <row r="2037" spans="19:19">
      <c r="S2037" s="3209"/>
    </row>
    <row r="2038" spans="19:19">
      <c r="S2038" s="3209"/>
    </row>
    <row r="2039" spans="19:19">
      <c r="S2039" s="3209"/>
    </row>
    <row r="2040" spans="19:19">
      <c r="S2040" s="3209"/>
    </row>
    <row r="2041" spans="19:19">
      <c r="S2041" s="3209"/>
    </row>
    <row r="2042" spans="19:19">
      <c r="S2042" s="3209"/>
    </row>
    <row r="2043" spans="19:19">
      <c r="S2043" s="3209"/>
    </row>
    <row r="2044" spans="19:19">
      <c r="S2044" s="3209"/>
    </row>
    <row r="2045" spans="19:19">
      <c r="S2045" s="3209"/>
    </row>
    <row r="2046" spans="19:19">
      <c r="S2046" s="3209"/>
    </row>
    <row r="2047" spans="19:19">
      <c r="S2047" s="3209"/>
    </row>
    <row r="2048" spans="19:19">
      <c r="S2048" s="3209"/>
    </row>
    <row r="2049" spans="19:19">
      <c r="S2049" s="3209"/>
    </row>
    <row r="2050" spans="19:19">
      <c r="S2050" s="3209"/>
    </row>
    <row r="2051" spans="19:19">
      <c r="S2051" s="3209"/>
    </row>
    <row r="2052" spans="19:19">
      <c r="S2052" s="3209"/>
    </row>
    <row r="2053" spans="19:19">
      <c r="S2053" s="3209"/>
    </row>
    <row r="2054" spans="19:19">
      <c r="S2054" s="3209"/>
    </row>
    <row r="2055" spans="19:19">
      <c r="S2055" s="3209"/>
    </row>
    <row r="2056" spans="19:19">
      <c r="S2056" s="3209"/>
    </row>
    <row r="2057" spans="19:19">
      <c r="S2057" s="3209"/>
    </row>
    <row r="2058" spans="19:19">
      <c r="S2058" s="3209"/>
    </row>
    <row r="2059" spans="19:19">
      <c r="S2059" s="3209"/>
    </row>
    <row r="2060" spans="19:19">
      <c r="S2060" s="3209"/>
    </row>
    <row r="2061" spans="19:19">
      <c r="S2061" s="3209"/>
    </row>
    <row r="2062" spans="19:19">
      <c r="S2062" s="3209"/>
    </row>
    <row r="2063" spans="19:19">
      <c r="S2063" s="3209"/>
    </row>
    <row r="2064" spans="19:19">
      <c r="S2064" s="3209"/>
    </row>
    <row r="2065" spans="19:19">
      <c r="S2065" s="3209"/>
    </row>
    <row r="2066" spans="19:19">
      <c r="S2066" s="3209"/>
    </row>
    <row r="2067" spans="19:19">
      <c r="S2067" s="3209"/>
    </row>
    <row r="2068" spans="19:19">
      <c r="S2068" s="3209"/>
    </row>
    <row r="2069" spans="19:19">
      <c r="S2069" s="3209"/>
    </row>
    <row r="2070" spans="19:19">
      <c r="S2070" s="3209"/>
    </row>
    <row r="2071" spans="19:19">
      <c r="S2071" s="3209"/>
    </row>
    <row r="2072" spans="19:19">
      <c r="S2072" s="3209"/>
    </row>
    <row r="2073" spans="19:19">
      <c r="S2073" s="3209"/>
    </row>
    <row r="2074" spans="19:19">
      <c r="S2074" s="3209"/>
    </row>
    <row r="2075" spans="19:19">
      <c r="S2075" s="3209"/>
    </row>
    <row r="2076" spans="19:19">
      <c r="S2076" s="3209"/>
    </row>
    <row r="2077" spans="19:19">
      <c r="S2077" s="3209"/>
    </row>
    <row r="2078" spans="19:19">
      <c r="S2078" s="3209"/>
    </row>
    <row r="2079" spans="19:19">
      <c r="S2079" s="3209"/>
    </row>
    <row r="2080" spans="19:19">
      <c r="S2080" s="3209"/>
    </row>
    <row r="2081" spans="19:19">
      <c r="S2081" s="3209"/>
    </row>
    <row r="2082" spans="19:19">
      <c r="S2082" s="3209"/>
    </row>
    <row r="2083" spans="19:19">
      <c r="S2083" s="3209"/>
    </row>
    <row r="2084" spans="19:19">
      <c r="S2084" s="3209"/>
    </row>
    <row r="2085" spans="19:19">
      <c r="S2085" s="3209"/>
    </row>
    <row r="2086" spans="19:19">
      <c r="S2086" s="3209"/>
    </row>
    <row r="2087" spans="19:19">
      <c r="S2087" s="3209"/>
    </row>
    <row r="2088" spans="19:19">
      <c r="S2088" s="3209"/>
    </row>
    <row r="2089" spans="19:19">
      <c r="S2089" s="3209"/>
    </row>
    <row r="2090" spans="19:19">
      <c r="S2090" s="3209"/>
    </row>
    <row r="2091" spans="19:19">
      <c r="S2091" s="3209"/>
    </row>
    <row r="2092" spans="19:19">
      <c r="S2092" s="3209"/>
    </row>
    <row r="2093" spans="19:19">
      <c r="S2093" s="3209"/>
    </row>
    <row r="2094" spans="19:19">
      <c r="S2094" s="3209"/>
    </row>
    <row r="2095" spans="19:19">
      <c r="S2095" s="3209"/>
    </row>
    <row r="2096" spans="19:19">
      <c r="S2096" s="3209"/>
    </row>
    <row r="2097" spans="19:19">
      <c r="S2097" s="3209"/>
    </row>
    <row r="2098" spans="19:19">
      <c r="S2098" s="3209"/>
    </row>
    <row r="2099" spans="19:19">
      <c r="S2099" s="3209"/>
    </row>
    <row r="2100" spans="19:19">
      <c r="S2100" s="3209"/>
    </row>
    <row r="2101" spans="19:19">
      <c r="S2101" s="3209"/>
    </row>
    <row r="2102" spans="19:19">
      <c r="S2102" s="3209"/>
    </row>
    <row r="2103" spans="19:19">
      <c r="S2103" s="3209"/>
    </row>
    <row r="2104" spans="19:19">
      <c r="S2104" s="3209"/>
    </row>
    <row r="2105" spans="19:19">
      <c r="S2105" s="3209"/>
    </row>
    <row r="2106" spans="19:19">
      <c r="S2106" s="3209"/>
    </row>
    <row r="2107" spans="19:19">
      <c r="S2107" s="3209"/>
    </row>
    <row r="2108" spans="19:19">
      <c r="S2108" s="3209"/>
    </row>
    <row r="2109" spans="19:19">
      <c r="S2109" s="3209"/>
    </row>
    <row r="2110" spans="19:19">
      <c r="S2110" s="3209"/>
    </row>
    <row r="2111" spans="19:19">
      <c r="S2111" s="3209"/>
    </row>
    <row r="2112" spans="19:19">
      <c r="S2112" s="3209"/>
    </row>
    <row r="2113" spans="19:19">
      <c r="S2113" s="3209"/>
    </row>
    <row r="2114" spans="19:19">
      <c r="S2114" s="3209"/>
    </row>
    <row r="2115" spans="19:19">
      <c r="S2115" s="3209"/>
    </row>
    <row r="2116" spans="19:19">
      <c r="S2116" s="3209"/>
    </row>
    <row r="2117" spans="19:19">
      <c r="S2117" s="3209"/>
    </row>
    <row r="2118" spans="19:19">
      <c r="S2118" s="3209"/>
    </row>
    <row r="2119" spans="19:19">
      <c r="S2119" s="3209"/>
    </row>
    <row r="2120" spans="19:19">
      <c r="S2120" s="3209"/>
    </row>
    <row r="2121" spans="19:19">
      <c r="S2121" s="3209"/>
    </row>
    <row r="2122" spans="19:19">
      <c r="S2122" s="3209"/>
    </row>
    <row r="2123" spans="19:19">
      <c r="S2123" s="3209"/>
    </row>
    <row r="2124" spans="19:19">
      <c r="S2124" s="3209"/>
    </row>
    <row r="2125" spans="19:19">
      <c r="S2125" s="3209"/>
    </row>
    <row r="2126" spans="19:19">
      <c r="S2126" s="3209"/>
    </row>
    <row r="2127" spans="19:19">
      <c r="S2127" s="3209"/>
    </row>
    <row r="2128" spans="19:19">
      <c r="S2128" s="3209"/>
    </row>
    <row r="2129" spans="19:19">
      <c r="S2129" s="3209"/>
    </row>
    <row r="2130" spans="19:19">
      <c r="S2130" s="3209"/>
    </row>
    <row r="2131" spans="19:19">
      <c r="S2131" s="3209"/>
    </row>
    <row r="2132" spans="19:19">
      <c r="S2132" s="3209"/>
    </row>
    <row r="2133" spans="19:19">
      <c r="S2133" s="3209"/>
    </row>
    <row r="2134" spans="19:19">
      <c r="S2134" s="3209"/>
    </row>
    <row r="2135" spans="19:19">
      <c r="S2135" s="3209"/>
    </row>
    <row r="2136" spans="19:19">
      <c r="S2136" s="3209"/>
    </row>
    <row r="2137" spans="19:19">
      <c r="S2137" s="3209"/>
    </row>
    <row r="2138" spans="19:19">
      <c r="S2138" s="3209"/>
    </row>
    <row r="2139" spans="19:19">
      <c r="S2139" s="3209"/>
    </row>
    <row r="2140" spans="19:19">
      <c r="S2140" s="3209"/>
    </row>
    <row r="2141" spans="19:19">
      <c r="S2141" s="3209"/>
    </row>
    <row r="2142" spans="19:19">
      <c r="S2142" s="3209"/>
    </row>
    <row r="2143" spans="19:19">
      <c r="S2143" s="3209"/>
    </row>
    <row r="2144" spans="19:19">
      <c r="S2144" s="3209"/>
    </row>
    <row r="2145" spans="19:19">
      <c r="S2145" s="3209"/>
    </row>
    <row r="2146" spans="19:19">
      <c r="S2146" s="3209"/>
    </row>
    <row r="2147" spans="19:19">
      <c r="S2147" s="3209"/>
    </row>
    <row r="2148" spans="19:19">
      <c r="S2148" s="3209"/>
    </row>
    <row r="2149" spans="19:19">
      <c r="S2149" s="3209"/>
    </row>
    <row r="2150" spans="19:19">
      <c r="S2150" s="3209"/>
    </row>
    <row r="2151" spans="19:19">
      <c r="S2151" s="3209"/>
    </row>
    <row r="2152" spans="19:19">
      <c r="S2152" s="3209"/>
    </row>
    <row r="2153" spans="19:19">
      <c r="S2153" s="3209"/>
    </row>
    <row r="2154" spans="19:19">
      <c r="S2154" s="3209"/>
    </row>
    <row r="2155" spans="19:19">
      <c r="S2155" s="3209"/>
    </row>
    <row r="2156" spans="19:19">
      <c r="S2156" s="3209"/>
    </row>
    <row r="2157" spans="19:19">
      <c r="S2157" s="3209"/>
    </row>
    <row r="2158" spans="19:19">
      <c r="S2158" s="3209"/>
    </row>
    <row r="2159" spans="19:19">
      <c r="S2159" s="3209"/>
    </row>
    <row r="2160" spans="19:19">
      <c r="S2160" s="3209"/>
    </row>
    <row r="2161" spans="19:19">
      <c r="S2161" s="3209"/>
    </row>
    <row r="2162" spans="19:19">
      <c r="S2162" s="3209"/>
    </row>
    <row r="2163" spans="19:19">
      <c r="S2163" s="3209"/>
    </row>
    <row r="2164" spans="19:19">
      <c r="S2164" s="3209"/>
    </row>
    <row r="2165" spans="19:19">
      <c r="S2165" s="3209"/>
    </row>
    <row r="2166" spans="19:19">
      <c r="S2166" s="3209"/>
    </row>
    <row r="2167" spans="19:19">
      <c r="S2167" s="3209"/>
    </row>
    <row r="2168" spans="19:19">
      <c r="S2168" s="3209"/>
    </row>
    <row r="2169" spans="19:19">
      <c r="S2169" s="3209"/>
    </row>
    <row r="2170" spans="19:19">
      <c r="S2170" s="3209"/>
    </row>
    <row r="2171" spans="19:19">
      <c r="S2171" s="3209"/>
    </row>
    <row r="2172" spans="19:19">
      <c r="S2172" s="3209"/>
    </row>
    <row r="2173" spans="19:19">
      <c r="S2173" s="3209"/>
    </row>
    <row r="2174" spans="19:19">
      <c r="S2174" s="3209"/>
    </row>
    <row r="2175" spans="19:19">
      <c r="S2175" s="3209"/>
    </row>
    <row r="2176" spans="19:19">
      <c r="S2176" s="3209"/>
    </row>
    <row r="2177" spans="19:19">
      <c r="S2177" s="3209"/>
    </row>
    <row r="2178" spans="19:19">
      <c r="S2178" s="3209"/>
    </row>
    <row r="2179" spans="19:19">
      <c r="S2179" s="3209"/>
    </row>
    <row r="2180" spans="19:19">
      <c r="S2180" s="3209"/>
    </row>
    <row r="2181" spans="19:19">
      <c r="S2181" s="3209"/>
    </row>
    <row r="2182" spans="19:19">
      <c r="S2182" s="3209"/>
    </row>
    <row r="2183" spans="19:19">
      <c r="S2183" s="3209"/>
    </row>
    <row r="2184" spans="19:19">
      <c r="S2184" s="3209"/>
    </row>
    <row r="2185" spans="19:19">
      <c r="S2185" s="3209"/>
    </row>
    <row r="2186" spans="19:19">
      <c r="S2186" s="3209"/>
    </row>
    <row r="2187" spans="19:19">
      <c r="S2187" s="3209"/>
    </row>
    <row r="2188" spans="19:19">
      <c r="S2188" s="3209"/>
    </row>
    <row r="2189" spans="19:19">
      <c r="S2189" s="3209"/>
    </row>
    <row r="2190" spans="19:19">
      <c r="S2190" s="3209"/>
    </row>
    <row r="2191" spans="19:19">
      <c r="S2191" s="3209"/>
    </row>
    <row r="2192" spans="19:19">
      <c r="S2192" s="3209"/>
    </row>
    <row r="2193" spans="19:19">
      <c r="S2193" s="3209"/>
    </row>
    <row r="2194" spans="19:19">
      <c r="S2194" s="3209"/>
    </row>
    <row r="2195" spans="19:19">
      <c r="S2195" s="3209"/>
    </row>
    <row r="2196" spans="19:19">
      <c r="S2196" s="3209"/>
    </row>
    <row r="2197" spans="19:19">
      <c r="S2197" s="3209"/>
    </row>
    <row r="2198" spans="19:19">
      <c r="S2198" s="3209"/>
    </row>
    <row r="2199" spans="19:19">
      <c r="S2199" s="3209"/>
    </row>
    <row r="2200" spans="19:19">
      <c r="S2200" s="3209"/>
    </row>
    <row r="2201" spans="19:19">
      <c r="S2201" s="3209"/>
    </row>
    <row r="2202" spans="19:19">
      <c r="S2202" s="3209"/>
    </row>
    <row r="2203" spans="19:19">
      <c r="S2203" s="3209"/>
    </row>
    <row r="2204" spans="19:19">
      <c r="S2204" s="3209"/>
    </row>
    <row r="2205" spans="19:19">
      <c r="S2205" s="3209"/>
    </row>
    <row r="2206" spans="19:19">
      <c r="S2206" s="3209"/>
    </row>
    <row r="2207" spans="19:19">
      <c r="S2207" s="3209"/>
    </row>
    <row r="2208" spans="19:19">
      <c r="S2208" s="3209"/>
    </row>
    <row r="2209" spans="19:19">
      <c r="S2209" s="3209"/>
    </row>
    <row r="2210" spans="19:19">
      <c r="S2210" s="3209"/>
    </row>
    <row r="2211" spans="19:19">
      <c r="S2211" s="3209"/>
    </row>
    <row r="2212" spans="19:19">
      <c r="S2212" s="3209"/>
    </row>
    <row r="2213" spans="19:19">
      <c r="S2213" s="3209"/>
    </row>
    <row r="2214" spans="19:19">
      <c r="S2214" s="3209"/>
    </row>
    <row r="2215" spans="19:19">
      <c r="S2215" s="3209"/>
    </row>
    <row r="2216" spans="19:19">
      <c r="S2216" s="3209"/>
    </row>
    <row r="2217" spans="19:19">
      <c r="S2217" s="3209"/>
    </row>
    <row r="2218" spans="19:19">
      <c r="S2218" s="3209"/>
    </row>
    <row r="2219" spans="19:19">
      <c r="S2219" s="3209"/>
    </row>
    <row r="2220" spans="19:19">
      <c r="S2220" s="3209"/>
    </row>
    <row r="2221" spans="19:19">
      <c r="S2221" s="3209"/>
    </row>
    <row r="2222" spans="19:19">
      <c r="S2222" s="3209"/>
    </row>
    <row r="2223" spans="19:19">
      <c r="S2223" s="3209"/>
    </row>
    <row r="2224" spans="19:19">
      <c r="S2224" s="3209"/>
    </row>
    <row r="2225" spans="19:19">
      <c r="S2225" s="3209"/>
    </row>
    <row r="2226" spans="19:19">
      <c r="S2226" s="3209"/>
    </row>
    <row r="2227" spans="19:19">
      <c r="S2227" s="3209"/>
    </row>
    <row r="2228" spans="19:19">
      <c r="S2228" s="3209"/>
    </row>
    <row r="2229" spans="19:19">
      <c r="S2229" s="3209"/>
    </row>
    <row r="2230" spans="19:19">
      <c r="S2230" s="3209"/>
    </row>
    <row r="2231" spans="19:19">
      <c r="S2231" s="3209"/>
    </row>
    <row r="2232" spans="19:19">
      <c r="S2232" s="3209"/>
    </row>
    <row r="2233" spans="19:19">
      <c r="S2233" s="3209"/>
    </row>
    <row r="2234" spans="19:19">
      <c r="S2234" s="3209"/>
    </row>
    <row r="2235" spans="19:19">
      <c r="S2235" s="3209"/>
    </row>
    <row r="2236" spans="19:19">
      <c r="S2236" s="3209"/>
    </row>
    <row r="2237" spans="19:19">
      <c r="S2237" s="3209"/>
    </row>
    <row r="2238" spans="19:19">
      <c r="S2238" s="3209"/>
    </row>
    <row r="2239" spans="19:19">
      <c r="S2239" s="3209"/>
    </row>
    <row r="2240" spans="19:19">
      <c r="S2240" s="3209"/>
    </row>
    <row r="2241" spans="19:19">
      <c r="S2241" s="3209"/>
    </row>
    <row r="2242" spans="19:19">
      <c r="S2242" s="3209"/>
    </row>
    <row r="2243" spans="19:19">
      <c r="S2243" s="3209"/>
    </row>
    <row r="2244" spans="19:19">
      <c r="S2244" s="3209"/>
    </row>
    <row r="2245" spans="19:19">
      <c r="S2245" s="3209"/>
    </row>
    <row r="2246" spans="19:19">
      <c r="S2246" s="3209"/>
    </row>
    <row r="2247" spans="19:19">
      <c r="S2247" s="3209"/>
    </row>
    <row r="2248" spans="19:19">
      <c r="S2248" s="3209"/>
    </row>
    <row r="2249" spans="19:19">
      <c r="S2249" s="3209"/>
    </row>
    <row r="2250" spans="19:19">
      <c r="S2250" s="3209"/>
    </row>
    <row r="2251" spans="19:19">
      <c r="S2251" s="3209"/>
    </row>
    <row r="2252" spans="19:19">
      <c r="S2252" s="3209"/>
    </row>
    <row r="2253" spans="19:19">
      <c r="S2253" s="3209"/>
    </row>
    <row r="2254" spans="19:19">
      <c r="S2254" s="3209"/>
    </row>
    <row r="2255" spans="19:19">
      <c r="S2255" s="3209"/>
    </row>
    <row r="2256" spans="19:19">
      <c r="S2256" s="3209"/>
    </row>
    <row r="2257" spans="19:19">
      <c r="S2257" s="3209"/>
    </row>
    <row r="2258" spans="19:19">
      <c r="S2258" s="3209"/>
    </row>
    <row r="2259" spans="19:19">
      <c r="S2259" s="3209"/>
    </row>
    <row r="2260" spans="19:19">
      <c r="S2260" s="3209"/>
    </row>
    <row r="2261" spans="19:19">
      <c r="S2261" s="3209"/>
    </row>
    <row r="2262" spans="19:19">
      <c r="S2262" s="3209"/>
    </row>
    <row r="2263" spans="19:19">
      <c r="S2263" s="3209"/>
    </row>
    <row r="2264" spans="19:19">
      <c r="S2264" s="3209"/>
    </row>
    <row r="2265" spans="19:19">
      <c r="S2265" s="3209"/>
    </row>
    <row r="2266" spans="19:19">
      <c r="S2266" s="3209"/>
    </row>
    <row r="2267" spans="19:19">
      <c r="S2267" s="3209"/>
    </row>
    <row r="2268" spans="19:19">
      <c r="S2268" s="3209"/>
    </row>
    <row r="2269" spans="19:19">
      <c r="S2269" s="3209"/>
    </row>
    <row r="2270" spans="19:19">
      <c r="S2270" s="3209"/>
    </row>
    <row r="2271" spans="19:19">
      <c r="S2271" s="3209"/>
    </row>
    <row r="2272" spans="19:19">
      <c r="S2272" s="3209"/>
    </row>
    <row r="2273" spans="19:19">
      <c r="S2273" s="3209"/>
    </row>
    <row r="2274" spans="19:19">
      <c r="S2274" s="3209"/>
    </row>
    <row r="2275" spans="19:19">
      <c r="S2275" s="3209"/>
    </row>
    <row r="2276" spans="19:19">
      <c r="S2276" s="3209"/>
    </row>
    <row r="2277" spans="19:19">
      <c r="S2277" s="3209"/>
    </row>
    <row r="2278" spans="19:19">
      <c r="S2278" s="3209"/>
    </row>
    <row r="2279" spans="19:19">
      <c r="S2279" s="3209"/>
    </row>
    <row r="2280" spans="19:19">
      <c r="S2280" s="3209"/>
    </row>
    <row r="2281" spans="19:19">
      <c r="S2281" s="3209"/>
    </row>
    <row r="2282" spans="19:19">
      <c r="S2282" s="3209"/>
    </row>
    <row r="2283" spans="19:19">
      <c r="S2283" s="3209"/>
    </row>
    <row r="2284" spans="19:19">
      <c r="S2284" s="3209"/>
    </row>
    <row r="2285" spans="19:19">
      <c r="S2285" s="3209"/>
    </row>
    <row r="2286" spans="19:19">
      <c r="S2286" s="3209"/>
    </row>
    <row r="2287" spans="19:19">
      <c r="S2287" s="3209"/>
    </row>
    <row r="2288" spans="19:19">
      <c r="S2288" s="3209"/>
    </row>
    <row r="2289" spans="19:19">
      <c r="S2289" s="3209"/>
    </row>
    <row r="2290" spans="19:19">
      <c r="S2290" s="3209"/>
    </row>
    <row r="2291" spans="19:19">
      <c r="S2291" s="3209"/>
    </row>
    <row r="2292" spans="19:19">
      <c r="S2292" s="3209"/>
    </row>
    <row r="2293" spans="19:19">
      <c r="S2293" s="3209"/>
    </row>
    <row r="2294" spans="19:19">
      <c r="S2294" s="3209"/>
    </row>
    <row r="2295" spans="19:19">
      <c r="S2295" s="3209"/>
    </row>
    <row r="2296" spans="19:19">
      <c r="S2296" s="3209"/>
    </row>
    <row r="2297" spans="19:19">
      <c r="S2297" s="3209"/>
    </row>
    <row r="2298" spans="19:19">
      <c r="S2298" s="3209"/>
    </row>
    <row r="2299" spans="19:19">
      <c r="S2299" s="3209"/>
    </row>
    <row r="2300" spans="19:19">
      <c r="S2300" s="3209"/>
    </row>
    <row r="2301" spans="19:19">
      <c r="S2301" s="3209"/>
    </row>
    <row r="2302" spans="19:19">
      <c r="S2302" s="3209"/>
    </row>
    <row r="2303" spans="19:19">
      <c r="S2303" s="3209"/>
    </row>
    <row r="2304" spans="19:19">
      <c r="S2304" s="3209"/>
    </row>
    <row r="2305" spans="19:19">
      <c r="S2305" s="3209"/>
    </row>
    <row r="2306" spans="19:19">
      <c r="S2306" s="3209"/>
    </row>
    <row r="2307" spans="19:19">
      <c r="S2307" s="3209"/>
    </row>
    <row r="2308" spans="19:19">
      <c r="S2308" s="3209"/>
    </row>
    <row r="2309" spans="19:19">
      <c r="S2309" s="3209"/>
    </row>
    <row r="2310" spans="19:19">
      <c r="S2310" s="3209"/>
    </row>
    <row r="2311" spans="19:19">
      <c r="S2311" s="3209"/>
    </row>
    <row r="2312" spans="19:19">
      <c r="S2312" s="3209"/>
    </row>
    <row r="2313" spans="19:19">
      <c r="S2313" s="3209"/>
    </row>
    <row r="2314" spans="19:19">
      <c r="S2314" s="3209"/>
    </row>
    <row r="2315" spans="19:19">
      <c r="S2315" s="3209"/>
    </row>
    <row r="2316" spans="19:19">
      <c r="S2316" s="3209"/>
    </row>
    <row r="2317" spans="19:19">
      <c r="S2317" s="3209"/>
    </row>
    <row r="2318" spans="19:19">
      <c r="S2318" s="3209"/>
    </row>
    <row r="2319" spans="19:19">
      <c r="S2319" s="3209"/>
    </row>
    <row r="2320" spans="19:19">
      <c r="S2320" s="3209"/>
    </row>
    <row r="2321" spans="19:19">
      <c r="S2321" s="3209"/>
    </row>
    <row r="2322" spans="19:19">
      <c r="S2322" s="3209"/>
    </row>
    <row r="2323" spans="19:19">
      <c r="S2323" s="3209"/>
    </row>
    <row r="2324" spans="19:19">
      <c r="S2324" s="3209"/>
    </row>
    <row r="2325" spans="19:19">
      <c r="S2325" s="3209"/>
    </row>
    <row r="2326" spans="19:19">
      <c r="S2326" s="3209"/>
    </row>
    <row r="2327" spans="19:19">
      <c r="S2327" s="3209"/>
    </row>
    <row r="2328" spans="19:19">
      <c r="S2328" s="3209"/>
    </row>
    <row r="2329" spans="19:19">
      <c r="S2329" s="3209"/>
    </row>
    <row r="2330" spans="19:19">
      <c r="S2330" s="3209"/>
    </row>
    <row r="2331" spans="19:19">
      <c r="S2331" s="3209"/>
    </row>
    <row r="2332" spans="19:19">
      <c r="S2332" s="3209"/>
    </row>
    <row r="2333" spans="19:19">
      <c r="S2333" s="3209"/>
    </row>
    <row r="2334" spans="19:19">
      <c r="S2334" s="3209"/>
    </row>
    <row r="2335" spans="19:19">
      <c r="S2335" s="3209"/>
    </row>
    <row r="2336" spans="19:19">
      <c r="S2336" s="3209"/>
    </row>
    <row r="2337" spans="19:19">
      <c r="S2337" s="3209"/>
    </row>
    <row r="2338" spans="19:19">
      <c r="S2338" s="3209"/>
    </row>
    <row r="2339" spans="19:19">
      <c r="S2339" s="3209"/>
    </row>
    <row r="2340" spans="19:19">
      <c r="S2340" s="3209"/>
    </row>
    <row r="2341" spans="19:19">
      <c r="S2341" s="3209"/>
    </row>
    <row r="2342" spans="19:19">
      <c r="S2342" s="3209"/>
    </row>
    <row r="2343" spans="19:19">
      <c r="S2343" s="3209"/>
    </row>
    <row r="2344" spans="19:19">
      <c r="S2344" s="3209"/>
    </row>
    <row r="2345" spans="19:19">
      <c r="S2345" s="3209"/>
    </row>
    <row r="2346" spans="19:19">
      <c r="S2346" s="3209"/>
    </row>
    <row r="2347" spans="19:19">
      <c r="S2347" s="3209"/>
    </row>
    <row r="2348" spans="19:19">
      <c r="S2348" s="3209"/>
    </row>
    <row r="2349" spans="19:19">
      <c r="S2349" s="3209"/>
    </row>
    <row r="2350" spans="19:19">
      <c r="S2350" s="3209"/>
    </row>
    <row r="2351" spans="19:19">
      <c r="S2351" s="3209"/>
    </row>
    <row r="2352" spans="19:19">
      <c r="S2352" s="3209"/>
    </row>
    <row r="2353" spans="19:19">
      <c r="S2353" s="3209"/>
    </row>
    <row r="2354" spans="19:19">
      <c r="S2354" s="3209"/>
    </row>
    <row r="2355" spans="19:19">
      <c r="S2355" s="3209"/>
    </row>
    <row r="2356" spans="19:19">
      <c r="S2356" s="3209"/>
    </row>
    <row r="2357" spans="19:19">
      <c r="S2357" s="3209"/>
    </row>
    <row r="2358" spans="19:19">
      <c r="S2358" s="3209"/>
    </row>
    <row r="2359" spans="19:19">
      <c r="S2359" s="3209"/>
    </row>
    <row r="2360" spans="19:19">
      <c r="S2360" s="3209"/>
    </row>
    <row r="2361" spans="19:19">
      <c r="S2361" s="3209"/>
    </row>
    <row r="2362" spans="19:19">
      <c r="S2362" s="3209"/>
    </row>
    <row r="2363" spans="19:19">
      <c r="S2363" s="3209"/>
    </row>
    <row r="2364" spans="19:19">
      <c r="S2364" s="3209"/>
    </row>
    <row r="2365" spans="19:19">
      <c r="S2365" s="3209"/>
    </row>
    <row r="2366" spans="19:19">
      <c r="S2366" s="3209"/>
    </row>
    <row r="2367" spans="19:19">
      <c r="S2367" s="3209"/>
    </row>
    <row r="2368" spans="19:19">
      <c r="S2368" s="3209"/>
    </row>
    <row r="2369" spans="19:19">
      <c r="S2369" s="3209"/>
    </row>
    <row r="2370" spans="19:19">
      <c r="S2370" s="3209"/>
    </row>
    <row r="2371" spans="19:19">
      <c r="S2371" s="3209"/>
    </row>
    <row r="2372" spans="19:19">
      <c r="S2372" s="3209"/>
    </row>
    <row r="2373" spans="19:19">
      <c r="S2373" s="3209"/>
    </row>
    <row r="2374" spans="19:19">
      <c r="S2374" s="3209"/>
    </row>
    <row r="2375" spans="19:19">
      <c r="S2375" s="3209"/>
    </row>
    <row r="2376" spans="19:19">
      <c r="S2376" s="3209"/>
    </row>
    <row r="2377" spans="19:19">
      <c r="S2377" s="3209"/>
    </row>
    <row r="2378" spans="19:19">
      <c r="S2378" s="3209"/>
    </row>
    <row r="2379" spans="19:19">
      <c r="S2379" s="3209"/>
    </row>
    <row r="2380" spans="19:19">
      <c r="S2380" s="3209"/>
    </row>
    <row r="2381" spans="19:19">
      <c r="S2381" s="3209"/>
    </row>
    <row r="2382" spans="19:19">
      <c r="S2382" s="3209"/>
    </row>
    <row r="2383" spans="19:19">
      <c r="S2383" s="3209"/>
    </row>
    <row r="2384" spans="19:19">
      <c r="S2384" s="3209"/>
    </row>
    <row r="2385" spans="19:19">
      <c r="S2385" s="3209"/>
    </row>
    <row r="2386" spans="19:19">
      <c r="S2386" s="3209"/>
    </row>
    <row r="2387" spans="19:19">
      <c r="S2387" s="3209"/>
    </row>
    <row r="2388" spans="19:19">
      <c r="S2388" s="3209"/>
    </row>
    <row r="2389" spans="19:19">
      <c r="S2389" s="3209"/>
    </row>
    <row r="2390" spans="19:19">
      <c r="S2390" s="3209"/>
    </row>
    <row r="2391" spans="19:19">
      <c r="S2391" s="3209"/>
    </row>
    <row r="2392" spans="19:19">
      <c r="S2392" s="3209"/>
    </row>
    <row r="2393" spans="19:19">
      <c r="S2393" s="3209"/>
    </row>
    <row r="2394" spans="19:19">
      <c r="S2394" s="3209"/>
    </row>
    <row r="2395" spans="19:19">
      <c r="S2395" s="3209"/>
    </row>
    <row r="2396" spans="19:19">
      <c r="S2396" s="3209"/>
    </row>
    <row r="2397" spans="19:19">
      <c r="S2397" s="3209"/>
    </row>
    <row r="2398" spans="19:19">
      <c r="S2398" s="3209"/>
    </row>
    <row r="2399" spans="19:19">
      <c r="S2399" s="3209"/>
    </row>
    <row r="2400" spans="19:19">
      <c r="S2400" s="3209"/>
    </row>
    <row r="2401" spans="19:19">
      <c r="S2401" s="3209"/>
    </row>
    <row r="2402" spans="19:19">
      <c r="S2402" s="3209"/>
    </row>
    <row r="2403" spans="19:19">
      <c r="S2403" s="3209"/>
    </row>
    <row r="2404" spans="19:19">
      <c r="S2404" s="3209"/>
    </row>
    <row r="2405" spans="19:19">
      <c r="S2405" s="3209"/>
    </row>
    <row r="2406" spans="19:19">
      <c r="S2406" s="3209"/>
    </row>
    <row r="2407" spans="19:19">
      <c r="S2407" s="3209"/>
    </row>
    <row r="2408" spans="19:19">
      <c r="S2408" s="3209"/>
    </row>
    <row r="2409" spans="19:19">
      <c r="S2409" s="3209"/>
    </row>
    <row r="2410" spans="19:19">
      <c r="S2410" s="3209"/>
    </row>
    <row r="2411" spans="19:19">
      <c r="S2411" s="3209"/>
    </row>
    <row r="2412" spans="19:19">
      <c r="S2412" s="3209"/>
    </row>
    <row r="2413" spans="19:19">
      <c r="S2413" s="3209"/>
    </row>
    <row r="2414" spans="19:19">
      <c r="S2414" s="3209"/>
    </row>
    <row r="2415" spans="19:19">
      <c r="S2415" s="3209"/>
    </row>
    <row r="2416" spans="19:19">
      <c r="S2416" s="3209"/>
    </row>
    <row r="2417" spans="19:19">
      <c r="S2417" s="3209"/>
    </row>
    <row r="2418" spans="19:19">
      <c r="S2418" s="3209"/>
    </row>
    <row r="2419" spans="19:19">
      <c r="S2419" s="3209"/>
    </row>
    <row r="2420" spans="19:19">
      <c r="S2420" s="3209"/>
    </row>
    <row r="2421" spans="19:19">
      <c r="S2421" s="3209"/>
    </row>
    <row r="2422" spans="19:19">
      <c r="S2422" s="3209"/>
    </row>
    <row r="2423" spans="19:19">
      <c r="S2423" s="3209"/>
    </row>
    <row r="2424" spans="19:19">
      <c r="S2424" s="3209"/>
    </row>
    <row r="2425" spans="19:19">
      <c r="S2425" s="3209"/>
    </row>
    <row r="2426" spans="19:19">
      <c r="S2426" s="3209"/>
    </row>
    <row r="2427" spans="19:19">
      <c r="S2427" s="3209"/>
    </row>
    <row r="2428" spans="19:19">
      <c r="S2428" s="3209"/>
    </row>
    <row r="2429" spans="19:19">
      <c r="S2429" s="3209"/>
    </row>
    <row r="2430" spans="19:19">
      <c r="S2430" s="3209"/>
    </row>
    <row r="2431" spans="19:19">
      <c r="S2431" s="3209"/>
    </row>
    <row r="2432" spans="19:19">
      <c r="S2432" s="3209"/>
    </row>
    <row r="2433" spans="19:19">
      <c r="S2433" s="3209"/>
    </row>
    <row r="2434" spans="19:19">
      <c r="S2434" s="3209"/>
    </row>
    <row r="2435" spans="19:19">
      <c r="S2435" s="3209"/>
    </row>
    <row r="2436" spans="19:19">
      <c r="S2436" s="3209"/>
    </row>
    <row r="2437" spans="19:19">
      <c r="S2437" s="3209"/>
    </row>
    <row r="2438" spans="19:19">
      <c r="S2438" s="3209"/>
    </row>
    <row r="2439" spans="19:19">
      <c r="S2439" s="3209"/>
    </row>
    <row r="2440" spans="19:19">
      <c r="S2440" s="3209"/>
    </row>
    <row r="2441" spans="19:19">
      <c r="S2441" s="3209"/>
    </row>
    <row r="2442" spans="19:19">
      <c r="S2442" s="3209"/>
    </row>
    <row r="2443" spans="19:19">
      <c r="S2443" s="3209"/>
    </row>
    <row r="2444" spans="19:19">
      <c r="S2444" s="3209"/>
    </row>
    <row r="2445" spans="19:19">
      <c r="S2445" s="3209"/>
    </row>
    <row r="2446" spans="19:19">
      <c r="S2446" s="3209"/>
    </row>
    <row r="2447" spans="19:19">
      <c r="S2447" s="3209"/>
    </row>
    <row r="2448" spans="19:19">
      <c r="S2448" s="3209"/>
    </row>
    <row r="2449" spans="19:19">
      <c r="S2449" s="3209"/>
    </row>
    <row r="2450" spans="19:19">
      <c r="S2450" s="3209"/>
    </row>
    <row r="2451" spans="19:19">
      <c r="S2451" s="3209"/>
    </row>
    <row r="2452" spans="19:19">
      <c r="S2452" s="3209"/>
    </row>
    <row r="2453" spans="19:19">
      <c r="S2453" s="3209"/>
    </row>
    <row r="2454" spans="19:19">
      <c r="S2454" s="3209"/>
    </row>
    <row r="2455" spans="19:19">
      <c r="S2455" s="3209"/>
    </row>
    <row r="2456" spans="19:19">
      <c r="S2456" s="3209"/>
    </row>
    <row r="2457" spans="19:19">
      <c r="S2457" s="3209"/>
    </row>
    <row r="2458" spans="19:19">
      <c r="S2458" s="3209"/>
    </row>
    <row r="2459" spans="19:19">
      <c r="S2459" s="3209"/>
    </row>
    <row r="2460" spans="19:19">
      <c r="S2460" s="3209"/>
    </row>
    <row r="2461" spans="19:19">
      <c r="S2461" s="3209"/>
    </row>
    <row r="2462" spans="19:19">
      <c r="S2462" s="3209"/>
    </row>
    <row r="2463" spans="19:19">
      <c r="S2463" s="3209"/>
    </row>
    <row r="2464" spans="19:19">
      <c r="S2464" s="3209"/>
    </row>
    <row r="2465" spans="19:19">
      <c r="S2465" s="3209"/>
    </row>
    <row r="2466" spans="19:19">
      <c r="S2466" s="3209"/>
    </row>
    <row r="2467" spans="19:19">
      <c r="S2467" s="3209"/>
    </row>
    <row r="2468" spans="19:19">
      <c r="S2468" s="3209"/>
    </row>
    <row r="2469" spans="19:19">
      <c r="S2469" s="3209"/>
    </row>
    <row r="2470" spans="19:19">
      <c r="S2470" s="3209"/>
    </row>
    <row r="2471" spans="19:19">
      <c r="S2471" s="3209"/>
    </row>
    <row r="2472" spans="19:19">
      <c r="S2472" s="3209"/>
    </row>
    <row r="2473" spans="19:19">
      <c r="S2473" s="3209"/>
    </row>
    <row r="2474" spans="19:19">
      <c r="S2474" s="3209"/>
    </row>
    <row r="2475" spans="19:19">
      <c r="S2475" s="3209"/>
    </row>
    <row r="2476" spans="19:19">
      <c r="S2476" s="3209"/>
    </row>
    <row r="2477" spans="19:19">
      <c r="S2477" s="3209"/>
    </row>
    <row r="2478" spans="19:19">
      <c r="S2478" s="3209"/>
    </row>
    <row r="2479" spans="19:19">
      <c r="S2479" s="3209"/>
    </row>
    <row r="2480" spans="19:19">
      <c r="S2480" s="3209"/>
    </row>
    <row r="2481" spans="19:19">
      <c r="S2481" s="3209"/>
    </row>
    <row r="2482" spans="19:19">
      <c r="S2482" s="3209"/>
    </row>
    <row r="2483" spans="19:19">
      <c r="S2483" s="3209"/>
    </row>
    <row r="2484" spans="19:19">
      <c r="S2484" s="3209"/>
    </row>
    <row r="2485" spans="19:19">
      <c r="S2485" s="3209"/>
    </row>
    <row r="2486" spans="19:19">
      <c r="S2486" s="3209"/>
    </row>
    <row r="2487" spans="19:19">
      <c r="S2487" s="3209"/>
    </row>
    <row r="2488" spans="19:19">
      <c r="S2488" s="3209"/>
    </row>
    <row r="2489" spans="19:19">
      <c r="S2489" s="3209"/>
    </row>
    <row r="2490" spans="19:19">
      <c r="S2490" s="3209"/>
    </row>
    <row r="2491" spans="19:19">
      <c r="S2491" s="3209"/>
    </row>
    <row r="2492" spans="19:19">
      <c r="S2492" s="3209"/>
    </row>
    <row r="2493" spans="19:19">
      <c r="S2493" s="3209"/>
    </row>
    <row r="2494" spans="19:19">
      <c r="S2494" s="3209"/>
    </row>
    <row r="2495" spans="19:19">
      <c r="S2495" s="3209"/>
    </row>
    <row r="2496" spans="19:19">
      <c r="S2496" s="3209"/>
    </row>
    <row r="2497" spans="19:19">
      <c r="S2497" s="3209"/>
    </row>
    <row r="2498" spans="19:19">
      <c r="S2498" s="3209"/>
    </row>
    <row r="2499" spans="19:19">
      <c r="S2499" s="3209"/>
    </row>
    <row r="2500" spans="19:19">
      <c r="S2500" s="3209"/>
    </row>
    <row r="2501" spans="19:19">
      <c r="S2501" s="3209"/>
    </row>
    <row r="2502" spans="19:19">
      <c r="S2502" s="3209"/>
    </row>
    <row r="2503" spans="19:19">
      <c r="S2503" s="3209"/>
    </row>
    <row r="2504" spans="19:19">
      <c r="S2504" s="3209"/>
    </row>
    <row r="2505" spans="19:19">
      <c r="S2505" s="3209"/>
    </row>
    <row r="2506" spans="19:19">
      <c r="S2506" s="3209"/>
    </row>
    <row r="2507" spans="19:19">
      <c r="S2507" s="3209"/>
    </row>
    <row r="2508" spans="19:19">
      <c r="S2508" s="3209"/>
    </row>
    <row r="2509" spans="19:19">
      <c r="S2509" s="3209"/>
    </row>
    <row r="2510" spans="19:19">
      <c r="S2510" s="3209"/>
    </row>
    <row r="2511" spans="19:19">
      <c r="S2511" s="3209"/>
    </row>
    <row r="2512" spans="19:19">
      <c r="S2512" s="3209"/>
    </row>
    <row r="2513" spans="19:19">
      <c r="S2513" s="3209"/>
    </row>
    <row r="2514" spans="19:19">
      <c r="S2514" s="3209"/>
    </row>
    <row r="2515" spans="19:19">
      <c r="S2515" s="3209"/>
    </row>
    <row r="2516" spans="19:19">
      <c r="S2516" s="3209"/>
    </row>
    <row r="2517" spans="19:19">
      <c r="S2517" s="3209"/>
    </row>
    <row r="2518" spans="19:19">
      <c r="S2518" s="3209"/>
    </row>
    <row r="2519" spans="19:19">
      <c r="S2519" s="3209"/>
    </row>
    <row r="2520" spans="19:19">
      <c r="S2520" s="3209"/>
    </row>
    <row r="2521" spans="19:19">
      <c r="S2521" s="3209"/>
    </row>
    <row r="2522" spans="19:19">
      <c r="S2522" s="3209"/>
    </row>
    <row r="2523" spans="19:19">
      <c r="S2523" s="3209"/>
    </row>
    <row r="2524" spans="19:19">
      <c r="S2524" s="3209"/>
    </row>
    <row r="2525" spans="19:19">
      <c r="S2525" s="3209"/>
    </row>
    <row r="2526" spans="19:19">
      <c r="S2526" s="3209"/>
    </row>
    <row r="2527" spans="19:19">
      <c r="S2527" s="3209"/>
    </row>
    <row r="2528" spans="19:19">
      <c r="S2528" s="3209"/>
    </row>
    <row r="2529" spans="19:19">
      <c r="S2529" s="3209"/>
    </row>
    <row r="2530" spans="19:19">
      <c r="S2530" s="3209"/>
    </row>
    <row r="2531" spans="19:19">
      <c r="S2531" s="3209"/>
    </row>
    <row r="2532" spans="19:19">
      <c r="S2532" s="3209"/>
    </row>
    <row r="2533" spans="19:19">
      <c r="S2533" s="3209"/>
    </row>
    <row r="2534" spans="19:19">
      <c r="S2534" s="3209"/>
    </row>
    <row r="2535" spans="19:19">
      <c r="S2535" s="3209"/>
    </row>
    <row r="2536" spans="19:19">
      <c r="S2536" s="3209"/>
    </row>
    <row r="2537" spans="19:19">
      <c r="S2537" s="3209"/>
    </row>
    <row r="2538" spans="19:19">
      <c r="S2538" s="3209"/>
    </row>
    <row r="2539" spans="19:19">
      <c r="S2539" s="3209"/>
    </row>
    <row r="2540" spans="19:19">
      <c r="S2540" s="3209"/>
    </row>
    <row r="2541" spans="19:19">
      <c r="S2541" s="3209"/>
    </row>
    <row r="2542" spans="19:19">
      <c r="S2542" s="3209"/>
    </row>
    <row r="2543" spans="19:19">
      <c r="S2543" s="3209"/>
    </row>
    <row r="2544" spans="19:19">
      <c r="S2544" s="3209"/>
    </row>
    <row r="2545" spans="19:19">
      <c r="S2545" s="3209"/>
    </row>
    <row r="2546" spans="19:19">
      <c r="S2546" s="3209"/>
    </row>
    <row r="2547" spans="19:19">
      <c r="S2547" s="3209"/>
    </row>
    <row r="2548" spans="19:19">
      <c r="S2548" s="3209"/>
    </row>
    <row r="2549" spans="19:19">
      <c r="S2549" s="3209"/>
    </row>
    <row r="2550" spans="19:19">
      <c r="S2550" s="3209"/>
    </row>
    <row r="2551" spans="19:19">
      <c r="S2551" s="3209"/>
    </row>
    <row r="2552" spans="19:19">
      <c r="S2552" s="3209"/>
    </row>
    <row r="2553" spans="19:19">
      <c r="S2553" s="3209"/>
    </row>
    <row r="2554" spans="19:19">
      <c r="S2554" s="3209"/>
    </row>
    <row r="2555" spans="19:19">
      <c r="S2555" s="3209"/>
    </row>
    <row r="2556" spans="19:19">
      <c r="S2556" s="3209"/>
    </row>
    <row r="2557" spans="19:19">
      <c r="S2557" s="3209"/>
    </row>
    <row r="2558" spans="19:19">
      <c r="S2558" s="3209"/>
    </row>
    <row r="2559" spans="19:19">
      <c r="S2559" s="3209"/>
    </row>
    <row r="2560" spans="19:19">
      <c r="S2560" s="3209"/>
    </row>
    <row r="2561" spans="19:19">
      <c r="S2561" s="3209"/>
    </row>
    <row r="2562" spans="19:19">
      <c r="S2562" s="3209"/>
    </row>
    <row r="2563" spans="19:19">
      <c r="S2563" s="3209"/>
    </row>
    <row r="2564" spans="19:19">
      <c r="S2564" s="3209"/>
    </row>
    <row r="2565" spans="19:19">
      <c r="S2565" s="3209"/>
    </row>
    <row r="2566" spans="19:19">
      <c r="S2566" s="3209"/>
    </row>
    <row r="2567" spans="19:19">
      <c r="S2567" s="3209"/>
    </row>
    <row r="2568" spans="19:19">
      <c r="S2568" s="3209"/>
    </row>
    <row r="2569" spans="19:19">
      <c r="S2569" s="3209"/>
    </row>
    <row r="2570" spans="19:19">
      <c r="S2570" s="3209"/>
    </row>
    <row r="2571" spans="19:19">
      <c r="S2571" s="3209"/>
    </row>
    <row r="2572" spans="19:19">
      <c r="S2572" s="3209"/>
    </row>
    <row r="2573" spans="19:19">
      <c r="S2573" s="3209"/>
    </row>
    <row r="2574" spans="19:19">
      <c r="S2574" s="3209"/>
    </row>
    <row r="2575" spans="19:19">
      <c r="S2575" s="3209"/>
    </row>
    <row r="2576" spans="19:19">
      <c r="S2576" s="3209"/>
    </row>
    <row r="2577" spans="19:19">
      <c r="S2577" s="3209"/>
    </row>
    <row r="2578" spans="19:19">
      <c r="S2578" s="3209"/>
    </row>
    <row r="2579" spans="19:19">
      <c r="S2579" s="3209"/>
    </row>
    <row r="2580" spans="19:19">
      <c r="S2580" s="3209"/>
    </row>
    <row r="2581" spans="19:19">
      <c r="S2581" s="3209"/>
    </row>
    <row r="2582" spans="19:19">
      <c r="S2582" s="3209"/>
    </row>
    <row r="2583" spans="19:19">
      <c r="S2583" s="3209"/>
    </row>
    <row r="2584" spans="19:19">
      <c r="S2584" s="3209"/>
    </row>
    <row r="2585" spans="19:19">
      <c r="S2585" s="3209"/>
    </row>
    <row r="2586" spans="19:19">
      <c r="S2586" s="3209"/>
    </row>
    <row r="2587" spans="19:19">
      <c r="S2587" s="3209"/>
    </row>
    <row r="2588" spans="19:19">
      <c r="S2588" s="3209"/>
    </row>
    <row r="2589" spans="19:19">
      <c r="S2589" s="3209"/>
    </row>
    <row r="2590" spans="19:19">
      <c r="S2590" s="3209"/>
    </row>
    <row r="2591" spans="19:19">
      <c r="S2591" s="3209"/>
    </row>
    <row r="2592" spans="19:19">
      <c r="S2592" s="3209"/>
    </row>
    <row r="2593" spans="19:19">
      <c r="S2593" s="3209"/>
    </row>
    <row r="2594" spans="19:19">
      <c r="S2594" s="3209"/>
    </row>
    <row r="2595" spans="19:19">
      <c r="S2595" s="3209"/>
    </row>
    <row r="2596" spans="19:19">
      <c r="S2596" s="3209"/>
    </row>
    <row r="2597" spans="19:19">
      <c r="S2597" s="3209"/>
    </row>
    <row r="2598" spans="19:19">
      <c r="S2598" s="3209"/>
    </row>
    <row r="2599" spans="19:19">
      <c r="S2599" s="3209"/>
    </row>
    <row r="2600" spans="19:19">
      <c r="S2600" s="3209"/>
    </row>
    <row r="2601" spans="19:19">
      <c r="S2601" s="3209"/>
    </row>
    <row r="2602" spans="19:19">
      <c r="S2602" s="3209"/>
    </row>
    <row r="2603" spans="19:19">
      <c r="S2603" s="3209"/>
    </row>
    <row r="2604" spans="19:19">
      <c r="S2604" s="3209"/>
    </row>
    <row r="2605" spans="19:19">
      <c r="S2605" s="3209"/>
    </row>
    <row r="2606" spans="19:19">
      <c r="S2606" s="3209"/>
    </row>
    <row r="2607" spans="19:19">
      <c r="S2607" s="3209"/>
    </row>
    <row r="2608" spans="19:19">
      <c r="S2608" s="3209"/>
    </row>
    <row r="2609" spans="19:19">
      <c r="S2609" s="3209"/>
    </row>
    <row r="2610" spans="19:19">
      <c r="S2610" s="3209"/>
    </row>
    <row r="2611" spans="19:19">
      <c r="S2611" s="3209"/>
    </row>
    <row r="2612" spans="19:19">
      <c r="S2612" s="3209"/>
    </row>
    <row r="2613" spans="19:19">
      <c r="S2613" s="3209"/>
    </row>
    <row r="2614" spans="19:19">
      <c r="S2614" s="3209"/>
    </row>
    <row r="2615" spans="19:19">
      <c r="S2615" s="3209"/>
    </row>
    <row r="2616" spans="19:19">
      <c r="S2616" s="3209"/>
    </row>
    <row r="2617" spans="19:19">
      <c r="S2617" s="3209"/>
    </row>
    <row r="2618" spans="19:19">
      <c r="S2618" s="3209"/>
    </row>
    <row r="2619" spans="19:19">
      <c r="S2619" s="3209"/>
    </row>
    <row r="2620" spans="19:19">
      <c r="S2620" s="3209"/>
    </row>
    <row r="2621" spans="19:19">
      <c r="S2621" s="3209"/>
    </row>
    <row r="2622" spans="19:19">
      <c r="S2622" s="3209"/>
    </row>
    <row r="2623" spans="19:19">
      <c r="S2623" s="3209"/>
    </row>
    <row r="2624" spans="19:19">
      <c r="S2624" s="3209"/>
    </row>
    <row r="2625" spans="19:19">
      <c r="S2625" s="3209"/>
    </row>
    <row r="2626" spans="19:19">
      <c r="S2626" s="3209"/>
    </row>
    <row r="2627" spans="19:19">
      <c r="S2627" s="3209"/>
    </row>
    <row r="2628" spans="19:19">
      <c r="S2628" s="3209"/>
    </row>
    <row r="2629" spans="19:19">
      <c r="S2629" s="3209"/>
    </row>
    <row r="2630" spans="19:19">
      <c r="S2630" s="3209"/>
    </row>
    <row r="2631" spans="19:19">
      <c r="S2631" s="3209"/>
    </row>
    <row r="2632" spans="19:19">
      <c r="S2632" s="3209"/>
    </row>
    <row r="2633" spans="19:19">
      <c r="S2633" s="3209"/>
    </row>
    <row r="2634" spans="19:19">
      <c r="S2634" s="3209"/>
    </row>
    <row r="2635" spans="19:19">
      <c r="S2635" s="3209"/>
    </row>
    <row r="2636" spans="19:19">
      <c r="S2636" s="3209"/>
    </row>
    <row r="2637" spans="19:19">
      <c r="S2637" s="3209"/>
    </row>
    <row r="2638" spans="19:19">
      <c r="S2638" s="3209"/>
    </row>
    <row r="2639" spans="19:19">
      <c r="S2639" s="3209"/>
    </row>
    <row r="2640" spans="19:19">
      <c r="S2640" s="3209"/>
    </row>
    <row r="2641" spans="19:19">
      <c r="S2641" s="3209"/>
    </row>
    <row r="2642" spans="19:19">
      <c r="S2642" s="3209"/>
    </row>
    <row r="2643" spans="19:19">
      <c r="S2643" s="3209"/>
    </row>
    <row r="2644" spans="19:19">
      <c r="S2644" s="3209"/>
    </row>
    <row r="2645" spans="19:19">
      <c r="S2645" s="3209"/>
    </row>
    <row r="2646" spans="19:19">
      <c r="S2646" s="3209"/>
    </row>
    <row r="2647" spans="19:19">
      <c r="S2647" s="3209"/>
    </row>
    <row r="2648" spans="19:19">
      <c r="S2648" s="3209"/>
    </row>
    <row r="2649" spans="19:19">
      <c r="S2649" s="3209"/>
    </row>
    <row r="2650" spans="19:19">
      <c r="S2650" s="3209"/>
    </row>
    <row r="2651" spans="19:19">
      <c r="S2651" s="3209"/>
    </row>
    <row r="2652" spans="19:19">
      <c r="S2652" s="3209"/>
    </row>
    <row r="2653" spans="19:19">
      <c r="S2653" s="3209"/>
    </row>
    <row r="2654" spans="19:19">
      <c r="S2654" s="3209"/>
    </row>
    <row r="2655" spans="19:19">
      <c r="S2655" s="3209"/>
    </row>
    <row r="2656" spans="19:19">
      <c r="S2656" s="3209"/>
    </row>
    <row r="2657" spans="19:19">
      <c r="S2657" s="3209"/>
    </row>
    <row r="2658" spans="19:19">
      <c r="S2658" s="3209"/>
    </row>
    <row r="2659" spans="19:19">
      <c r="S2659" s="3209"/>
    </row>
    <row r="2660" spans="19:19">
      <c r="S2660" s="3209"/>
    </row>
    <row r="2661" spans="19:19">
      <c r="S2661" s="3209"/>
    </row>
    <row r="2662" spans="19:19">
      <c r="S2662" s="3209"/>
    </row>
    <row r="2663" spans="19:19">
      <c r="S2663" s="3209"/>
    </row>
    <row r="2664" spans="19:19">
      <c r="S2664" s="3209"/>
    </row>
    <row r="2665" spans="19:19">
      <c r="S2665" s="3209"/>
    </row>
    <row r="2666" spans="19:19">
      <c r="S2666" s="3209"/>
    </row>
    <row r="2667" spans="19:19">
      <c r="S2667" s="3209"/>
    </row>
    <row r="2668" spans="19:19">
      <c r="S2668" s="3209"/>
    </row>
    <row r="2669" spans="19:19">
      <c r="S2669" s="3209"/>
    </row>
    <row r="2670" spans="19:19">
      <c r="S2670" s="3209"/>
    </row>
    <row r="2671" spans="19:19">
      <c r="S2671" s="3209"/>
    </row>
    <row r="2672" spans="19:19">
      <c r="S2672" s="3209"/>
    </row>
    <row r="2673" spans="19:19">
      <c r="S2673" s="3209"/>
    </row>
    <row r="2674" spans="19:19">
      <c r="S2674" s="3209"/>
    </row>
    <row r="2675" spans="19:19">
      <c r="S2675" s="3209"/>
    </row>
    <row r="2676" spans="19:19">
      <c r="S2676" s="3209"/>
    </row>
    <row r="2677" spans="19:19">
      <c r="S2677" s="3209"/>
    </row>
    <row r="2678" spans="19:19">
      <c r="S2678" s="3209"/>
    </row>
    <row r="2679" spans="19:19">
      <c r="S2679" s="3209"/>
    </row>
    <row r="2680" spans="19:19">
      <c r="S2680" s="3209"/>
    </row>
    <row r="2681" spans="19:19">
      <c r="S2681" s="3209"/>
    </row>
    <row r="2682" spans="19:19">
      <c r="S2682" s="3209"/>
    </row>
    <row r="2683" spans="19:19">
      <c r="S2683" s="3209"/>
    </row>
    <row r="2684" spans="19:19">
      <c r="S2684" s="3209"/>
    </row>
    <row r="2685" spans="19:19">
      <c r="S2685" s="3209"/>
    </row>
    <row r="2686" spans="19:19">
      <c r="S2686" s="3209"/>
    </row>
    <row r="2687" spans="19:19">
      <c r="S2687" s="3209"/>
    </row>
    <row r="2688" spans="19:19">
      <c r="S2688" s="3209"/>
    </row>
    <row r="2689" spans="19:19">
      <c r="S2689" s="3209"/>
    </row>
    <row r="2690" spans="19:19">
      <c r="S2690" s="3209"/>
    </row>
    <row r="2691" spans="19:19">
      <c r="S2691" s="3209"/>
    </row>
    <row r="2692" spans="19:19">
      <c r="S2692" s="3209"/>
    </row>
    <row r="2693" spans="19:19">
      <c r="S2693" s="3209"/>
    </row>
    <row r="2694" spans="19:19">
      <c r="S2694" s="3209"/>
    </row>
    <row r="2695" spans="19:19">
      <c r="S2695" s="3209"/>
    </row>
    <row r="2696" spans="19:19">
      <c r="S2696" s="3209"/>
    </row>
    <row r="2697" spans="19:19">
      <c r="S2697" s="3209"/>
    </row>
    <row r="2698" spans="19:19">
      <c r="S2698" s="3209"/>
    </row>
    <row r="2699" spans="19:19">
      <c r="S2699" s="3209"/>
    </row>
    <row r="2700" spans="19:19">
      <c r="S2700" s="3209"/>
    </row>
    <row r="2701" spans="19:19">
      <c r="S2701" s="3209"/>
    </row>
    <row r="2702" spans="19:19">
      <c r="S2702" s="3209"/>
    </row>
    <row r="2703" spans="19:19">
      <c r="S2703" s="3209"/>
    </row>
    <row r="2704" spans="19:19">
      <c r="S2704" s="3209"/>
    </row>
    <row r="2705" spans="19:19">
      <c r="S2705" s="3209"/>
    </row>
    <row r="2706" spans="19:19">
      <c r="S2706" s="3209"/>
    </row>
    <row r="2707" spans="19:19">
      <c r="S2707" s="3209"/>
    </row>
    <row r="2708" spans="19:19">
      <c r="S2708" s="3209"/>
    </row>
    <row r="2709" spans="19:19">
      <c r="S2709" s="3209"/>
    </row>
    <row r="2710" spans="19:19">
      <c r="S2710" s="3209"/>
    </row>
    <row r="2711" spans="19:19">
      <c r="S2711" s="3209"/>
    </row>
    <row r="2712" spans="19:19">
      <c r="S2712" s="3209"/>
    </row>
    <row r="2713" spans="19:19">
      <c r="S2713" s="3209"/>
    </row>
    <row r="2714" spans="19:19">
      <c r="S2714" s="3209"/>
    </row>
    <row r="2715" spans="19:19">
      <c r="S2715" s="3209"/>
    </row>
    <row r="2716" spans="19:19">
      <c r="S2716" s="3209"/>
    </row>
    <row r="2717" spans="19:19">
      <c r="S2717" s="3209"/>
    </row>
    <row r="2718" spans="19:19">
      <c r="S2718" s="3209"/>
    </row>
    <row r="2719" spans="19:19">
      <c r="S2719" s="3209"/>
    </row>
    <row r="2720" spans="19:19">
      <c r="S2720" s="3209"/>
    </row>
    <row r="2721" spans="19:19">
      <c r="S2721" s="3209"/>
    </row>
    <row r="2722" spans="19:19">
      <c r="S2722" s="3209"/>
    </row>
    <row r="2723" spans="19:19">
      <c r="S2723" s="3209"/>
    </row>
    <row r="2724" spans="19:19">
      <c r="S2724" s="3209"/>
    </row>
    <row r="2725" spans="19:19">
      <c r="S2725" s="3209"/>
    </row>
    <row r="2726" spans="19:19">
      <c r="S2726" s="3209"/>
    </row>
    <row r="2727" spans="19:19">
      <c r="S2727" s="3209"/>
    </row>
    <row r="2728" spans="19:19">
      <c r="S2728" s="3209"/>
    </row>
    <row r="2729" spans="19:19">
      <c r="S2729" s="3209"/>
    </row>
    <row r="2730" spans="19:19">
      <c r="S2730" s="3209"/>
    </row>
    <row r="2731" spans="19:19">
      <c r="S2731" s="3209"/>
    </row>
    <row r="2732" spans="19:19">
      <c r="S2732" s="3209"/>
    </row>
    <row r="2733" spans="19:19">
      <c r="S2733" s="3209"/>
    </row>
    <row r="2734" spans="19:19">
      <c r="S2734" s="3209"/>
    </row>
    <row r="2735" spans="19:19">
      <c r="S2735" s="3209"/>
    </row>
    <row r="2736" spans="19:19">
      <c r="S2736" s="3209"/>
    </row>
    <row r="2737" spans="19:19">
      <c r="S2737" s="3209"/>
    </row>
    <row r="2738" spans="19:19">
      <c r="S2738" s="3209"/>
    </row>
    <row r="2739" spans="19:19">
      <c r="S2739" s="3209"/>
    </row>
    <row r="2740" spans="19:19">
      <c r="S2740" s="3209"/>
    </row>
    <row r="2741" spans="19:19">
      <c r="S2741" s="3209"/>
    </row>
    <row r="2742" spans="19:19">
      <c r="S2742" s="3209"/>
    </row>
    <row r="2743" spans="19:19">
      <c r="S2743" s="3209"/>
    </row>
    <row r="2744" spans="19:19">
      <c r="S2744" s="3209"/>
    </row>
    <row r="2745" spans="19:19">
      <c r="S2745" s="3209"/>
    </row>
    <row r="2746" spans="19:19">
      <c r="S2746" s="3209"/>
    </row>
    <row r="2747" spans="19:19">
      <c r="S2747" s="3209"/>
    </row>
    <row r="2748" spans="19:19">
      <c r="S2748" s="3209"/>
    </row>
    <row r="2749" spans="19:19">
      <c r="S2749" s="3209"/>
    </row>
    <row r="2750" spans="19:19">
      <c r="S2750" s="3209"/>
    </row>
    <row r="2751" spans="19:19">
      <c r="S2751" s="3209"/>
    </row>
    <row r="2752" spans="19:19">
      <c r="S2752" s="3209"/>
    </row>
    <row r="2753" spans="19:19">
      <c r="S2753" s="3209"/>
    </row>
    <row r="2754" spans="19:19">
      <c r="S2754" s="3209"/>
    </row>
    <row r="2755" spans="19:19">
      <c r="S2755" s="3209"/>
    </row>
    <row r="2756" spans="19:19">
      <c r="S2756" s="3209"/>
    </row>
    <row r="2757" spans="19:19">
      <c r="S2757" s="3209"/>
    </row>
    <row r="2758" spans="19:19">
      <c r="S2758" s="3209"/>
    </row>
    <row r="2759" spans="19:19">
      <c r="S2759" s="3209"/>
    </row>
    <row r="2760" spans="19:19">
      <c r="S2760" s="3209"/>
    </row>
    <row r="2761" spans="19:19">
      <c r="S2761" s="3209"/>
    </row>
    <row r="2762" spans="19:19">
      <c r="S2762" s="3209"/>
    </row>
    <row r="2763" spans="19:19">
      <c r="S2763" s="3209"/>
    </row>
    <row r="2764" spans="19:19">
      <c r="S2764" s="3209"/>
    </row>
    <row r="2765" spans="19:19">
      <c r="S2765" s="3209"/>
    </row>
    <row r="2766" spans="19:19">
      <c r="S2766" s="3209"/>
    </row>
    <row r="2767" spans="19:19">
      <c r="S2767" s="3209"/>
    </row>
    <row r="2768" spans="19:19">
      <c r="S2768" s="3209"/>
    </row>
    <row r="2769" spans="19:19">
      <c r="S2769" s="3209"/>
    </row>
    <row r="2770" spans="19:19">
      <c r="S2770" s="3209"/>
    </row>
    <row r="2771" spans="19:19">
      <c r="S2771" s="3209"/>
    </row>
    <row r="2772" spans="19:19">
      <c r="S2772" s="3209"/>
    </row>
    <row r="2773" spans="19:19">
      <c r="S2773" s="3209"/>
    </row>
    <row r="2774" spans="19:19">
      <c r="S2774" s="3209"/>
    </row>
    <row r="2775" spans="19:19">
      <c r="S2775" s="3209"/>
    </row>
    <row r="2776" spans="19:19">
      <c r="S2776" s="3209"/>
    </row>
    <row r="2777" spans="19:19">
      <c r="S2777" s="3209"/>
    </row>
    <row r="2778" spans="19:19">
      <c r="S2778" s="3209"/>
    </row>
    <row r="2779" spans="19:19">
      <c r="S2779" s="3209"/>
    </row>
    <row r="2780" spans="19:19">
      <c r="S2780" s="3209"/>
    </row>
    <row r="2781" spans="19:19">
      <c r="S2781" s="3209"/>
    </row>
    <row r="2782" spans="19:19">
      <c r="S2782" s="3209"/>
    </row>
    <row r="2783" spans="19:19">
      <c r="S2783" s="3209"/>
    </row>
    <row r="2784" spans="19:19">
      <c r="S2784" s="3209"/>
    </row>
    <row r="2785" spans="19:19">
      <c r="S2785" s="3209"/>
    </row>
    <row r="2786" spans="19:19">
      <c r="S2786" s="3209"/>
    </row>
    <row r="2787" spans="19:19">
      <c r="S2787" s="3209"/>
    </row>
    <row r="2788" spans="19:19">
      <c r="S2788" s="3209"/>
    </row>
    <row r="2789" spans="19:19">
      <c r="S2789" s="3209"/>
    </row>
    <row r="2790" spans="19:19">
      <c r="S2790" s="3209"/>
    </row>
    <row r="2791" spans="19:19">
      <c r="S2791" s="3209"/>
    </row>
    <row r="2792" spans="19:19">
      <c r="S2792" s="3209"/>
    </row>
    <row r="2793" spans="19:19">
      <c r="S2793" s="3209"/>
    </row>
    <row r="2794" spans="19:19">
      <c r="S2794" s="3209"/>
    </row>
    <row r="2795" spans="19:19">
      <c r="S2795" s="3209"/>
    </row>
    <row r="2796" spans="19:19">
      <c r="S2796" s="3209"/>
    </row>
    <row r="2797" spans="19:19">
      <c r="S2797" s="3209"/>
    </row>
    <row r="2798" spans="19:19">
      <c r="S2798" s="3209"/>
    </row>
    <row r="2799" spans="19:19">
      <c r="S2799" s="3209"/>
    </row>
    <row r="2800" spans="19:19">
      <c r="S2800" s="3209"/>
    </row>
    <row r="2801" spans="19:19">
      <c r="S2801" s="3209"/>
    </row>
    <row r="2802" spans="19:19">
      <c r="S2802" s="3209"/>
    </row>
    <row r="2803" spans="19:19">
      <c r="S2803" s="3209"/>
    </row>
    <row r="2804" spans="19:19">
      <c r="S2804" s="3209"/>
    </row>
    <row r="2805" spans="19:19">
      <c r="S2805" s="3209"/>
    </row>
    <row r="2806" spans="19:19">
      <c r="S2806" s="3209"/>
    </row>
    <row r="2807" spans="19:19">
      <c r="S2807" s="3209"/>
    </row>
    <row r="2808" spans="19:19">
      <c r="S2808" s="3209"/>
    </row>
    <row r="2809" spans="19:19">
      <c r="S2809" s="3209"/>
    </row>
    <row r="2810" spans="19:19">
      <c r="S2810" s="3209"/>
    </row>
    <row r="2811" spans="19:19">
      <c r="S2811" s="3209"/>
    </row>
    <row r="2812" spans="19:19">
      <c r="S2812" s="3209"/>
    </row>
    <row r="2813" spans="19:19">
      <c r="S2813" s="3209"/>
    </row>
    <row r="2814" spans="19:19">
      <c r="S2814" s="3209"/>
    </row>
    <row r="2815" spans="19:19">
      <c r="S2815" s="3209"/>
    </row>
    <row r="2816" spans="19:19">
      <c r="S2816" s="3209"/>
    </row>
    <row r="2817" spans="19:19">
      <c r="S2817" s="3209"/>
    </row>
    <row r="2818" spans="19:19">
      <c r="S2818" s="3209"/>
    </row>
    <row r="2819" spans="19:19">
      <c r="S2819" s="3209"/>
    </row>
    <row r="2820" spans="19:19">
      <c r="S2820" s="3209"/>
    </row>
    <row r="2821" spans="19:19">
      <c r="S2821" s="3209"/>
    </row>
    <row r="2822" spans="19:19">
      <c r="S2822" s="3209"/>
    </row>
    <row r="2823" spans="19:19">
      <c r="S2823" s="3209"/>
    </row>
    <row r="2824" spans="19:19">
      <c r="S2824" s="3209"/>
    </row>
    <row r="2825" spans="19:19">
      <c r="S2825" s="3209"/>
    </row>
    <row r="2826" spans="19:19">
      <c r="S2826" s="3209"/>
    </row>
    <row r="2827" spans="19:19">
      <c r="S2827" s="3209"/>
    </row>
    <row r="2828" spans="19:19">
      <c r="S2828" s="3209"/>
    </row>
    <row r="2829" spans="19:19">
      <c r="S2829" s="3209"/>
    </row>
    <row r="2830" spans="19:19">
      <c r="S2830" s="3209"/>
    </row>
    <row r="2831" spans="19:19">
      <c r="S2831" s="3209"/>
    </row>
    <row r="2832" spans="19:19">
      <c r="S2832" s="3209"/>
    </row>
    <row r="2833" spans="19:19">
      <c r="S2833" s="3209"/>
    </row>
    <row r="2834" spans="19:19">
      <c r="S2834" s="3209"/>
    </row>
    <row r="2835" spans="19:19">
      <c r="S2835" s="3209"/>
    </row>
    <row r="2836" spans="19:19">
      <c r="S2836" s="3209"/>
    </row>
    <row r="2837" spans="19:19">
      <c r="S2837" s="3209"/>
    </row>
    <row r="2838" spans="19:19">
      <c r="S2838" s="3209"/>
    </row>
    <row r="2839" spans="19:19">
      <c r="S2839" s="3209"/>
    </row>
    <row r="2840" spans="19:19">
      <c r="S2840" s="3209"/>
    </row>
    <row r="2841" spans="19:19">
      <c r="S2841" s="3209"/>
    </row>
    <row r="2842" spans="19:19">
      <c r="S2842" s="3209"/>
    </row>
    <row r="2843" spans="19:19">
      <c r="S2843" s="3209"/>
    </row>
    <row r="2844" spans="19:19">
      <c r="S2844" s="3209"/>
    </row>
    <row r="2845" spans="19:19">
      <c r="S2845" s="3209"/>
    </row>
    <row r="2846" spans="19:19">
      <c r="S2846" s="3209"/>
    </row>
    <row r="2847" spans="19:19">
      <c r="S2847" s="3209"/>
    </row>
    <row r="2848" spans="19:19">
      <c r="S2848" s="3209"/>
    </row>
    <row r="2849" spans="19:19">
      <c r="S2849" s="3209"/>
    </row>
    <row r="2850" spans="19:19">
      <c r="S2850" s="3209"/>
    </row>
    <row r="2851" spans="19:19">
      <c r="S2851" s="3209"/>
    </row>
    <row r="2852" spans="19:19">
      <c r="S2852" s="3209"/>
    </row>
    <row r="2853" spans="19:19">
      <c r="S2853" s="3209"/>
    </row>
    <row r="2854" spans="19:19">
      <c r="S2854" s="3209"/>
    </row>
    <row r="2855" spans="19:19">
      <c r="S2855" s="3209"/>
    </row>
    <row r="2856" spans="19:19">
      <c r="S2856" s="3209"/>
    </row>
    <row r="2857" spans="19:19">
      <c r="S2857" s="3209"/>
    </row>
    <row r="2858" spans="19:19">
      <c r="S2858" s="3209"/>
    </row>
    <row r="2859" spans="19:19">
      <c r="S2859" s="3209"/>
    </row>
    <row r="2860" spans="19:19">
      <c r="S2860" s="3209"/>
    </row>
    <row r="2861" spans="19:19">
      <c r="S2861" s="3209"/>
    </row>
    <row r="2862" spans="19:19">
      <c r="S2862" s="3209"/>
    </row>
    <row r="2863" spans="19:19">
      <c r="S2863" s="3209"/>
    </row>
    <row r="2864" spans="19:19">
      <c r="S2864" s="3209"/>
    </row>
    <row r="2865" spans="19:19">
      <c r="S2865" s="3209"/>
    </row>
    <row r="2866" spans="19:19">
      <c r="S2866" s="3209"/>
    </row>
    <row r="2867" spans="19:19">
      <c r="S2867" s="3209"/>
    </row>
    <row r="2868" spans="19:19">
      <c r="S2868" s="3209"/>
    </row>
    <row r="2869" spans="19:19">
      <c r="S2869" s="3209"/>
    </row>
    <row r="2870" spans="19:19">
      <c r="S2870" s="3209"/>
    </row>
    <row r="2871" spans="19:19">
      <c r="S2871" s="3209"/>
    </row>
    <row r="2872" spans="19:19">
      <c r="S2872" s="3209"/>
    </row>
    <row r="2873" spans="19:19">
      <c r="S2873" s="3209"/>
    </row>
    <row r="2874" spans="19:19">
      <c r="S2874" s="3209"/>
    </row>
    <row r="2875" spans="19:19">
      <c r="S2875" s="3209"/>
    </row>
    <row r="2876" spans="19:19">
      <c r="S2876" s="3209"/>
    </row>
    <row r="2877" spans="19:19">
      <c r="S2877" s="3209"/>
    </row>
    <row r="2878" spans="19:19">
      <c r="S2878" s="3209"/>
    </row>
    <row r="2879" spans="19:19">
      <c r="S2879" s="3209"/>
    </row>
    <row r="2880" spans="19:19">
      <c r="S2880" s="3209"/>
    </row>
    <row r="2881" spans="19:19">
      <c r="S2881" s="3209"/>
    </row>
    <row r="2882" spans="19:19">
      <c r="S2882" s="3209"/>
    </row>
    <row r="2883" spans="19:19">
      <c r="S2883" s="3209"/>
    </row>
    <row r="2884" spans="19:19">
      <c r="S2884" s="3209"/>
    </row>
    <row r="2885" spans="19:19">
      <c r="S2885" s="3209"/>
    </row>
    <row r="2886" spans="19:19">
      <c r="S2886" s="3209"/>
    </row>
    <row r="2887" spans="19:19">
      <c r="S2887" s="3209"/>
    </row>
    <row r="2888" spans="19:19">
      <c r="S2888" s="3209"/>
    </row>
    <row r="2889" spans="19:19">
      <c r="S2889" s="3209"/>
    </row>
    <row r="2890" spans="19:19">
      <c r="S2890" s="3209"/>
    </row>
    <row r="2891" spans="19:19">
      <c r="S2891" s="3209"/>
    </row>
    <row r="2892" spans="19:19">
      <c r="S2892" s="3209"/>
    </row>
    <row r="2893" spans="19:19">
      <c r="S2893" s="3209"/>
    </row>
    <row r="2894" spans="19:19">
      <c r="S2894" s="3209"/>
    </row>
    <row r="2895" spans="19:19">
      <c r="S2895" s="3209"/>
    </row>
    <row r="2896" spans="19:19">
      <c r="S2896" s="3209"/>
    </row>
    <row r="2897" spans="19:19">
      <c r="S2897" s="3209"/>
    </row>
    <row r="2898" spans="19:19">
      <c r="S2898" s="3209"/>
    </row>
    <row r="2899" spans="19:19">
      <c r="S2899" s="3209"/>
    </row>
    <row r="2900" spans="19:19">
      <c r="S2900" s="3209"/>
    </row>
    <row r="2901" spans="19:19">
      <c r="S2901" s="3209"/>
    </row>
    <row r="2902" spans="19:19">
      <c r="S2902" s="3209"/>
    </row>
    <row r="2903" spans="19:19">
      <c r="S2903" s="3209"/>
    </row>
    <row r="2904" spans="19:19">
      <c r="S2904" s="3209"/>
    </row>
    <row r="2905" spans="19:19">
      <c r="S2905" s="3209"/>
    </row>
    <row r="2906" spans="19:19">
      <c r="S2906" s="3209"/>
    </row>
    <row r="2907" spans="19:19">
      <c r="S2907" s="3209"/>
    </row>
    <row r="2908" spans="19:19">
      <c r="S2908" s="3209"/>
    </row>
    <row r="2909" spans="19:19">
      <c r="S2909" s="3209"/>
    </row>
    <row r="2910" spans="19:19">
      <c r="S2910" s="3209"/>
    </row>
    <row r="2911" spans="19:19">
      <c r="S2911" s="3209"/>
    </row>
    <row r="2912" spans="19:19">
      <c r="S2912" s="3209"/>
    </row>
    <row r="2913" spans="19:19">
      <c r="S2913" s="3209"/>
    </row>
    <row r="2914" spans="19:19">
      <c r="S2914" s="3209"/>
    </row>
    <row r="2915" spans="19:19">
      <c r="S2915" s="3209"/>
    </row>
    <row r="2916" spans="19:19">
      <c r="S2916" s="3209"/>
    </row>
    <row r="2917" spans="19:19">
      <c r="S2917" s="3209"/>
    </row>
    <row r="2918" spans="19:19">
      <c r="S2918" s="3209"/>
    </row>
    <row r="2919" spans="19:19">
      <c r="S2919" s="3209"/>
    </row>
    <row r="2920" spans="19:19">
      <c r="S2920" s="3209"/>
    </row>
    <row r="2921" spans="19:19">
      <c r="S2921" s="3209"/>
    </row>
    <row r="2922" spans="19:19">
      <c r="S2922" s="3209"/>
    </row>
    <row r="2923" spans="19:19">
      <c r="S2923" s="3209"/>
    </row>
    <row r="2924" spans="19:19">
      <c r="S2924" s="3209"/>
    </row>
    <row r="2925" spans="19:19">
      <c r="S2925" s="3209"/>
    </row>
    <row r="2926" spans="19:19">
      <c r="S2926" s="3209"/>
    </row>
    <row r="2927" spans="19:19">
      <c r="S2927" s="3209"/>
    </row>
    <row r="2928" spans="19:19">
      <c r="S2928" s="3209"/>
    </row>
    <row r="2929" spans="19:19">
      <c r="S2929" s="3209"/>
    </row>
    <row r="2930" spans="19:19">
      <c r="S2930" s="3209"/>
    </row>
    <row r="2931" spans="19:19">
      <c r="S2931" s="3209"/>
    </row>
    <row r="2932" spans="19:19">
      <c r="S2932" s="3209"/>
    </row>
    <row r="2933" spans="19:19">
      <c r="S2933" s="3209"/>
    </row>
    <row r="2934" spans="19:19">
      <c r="S2934" s="3209"/>
    </row>
    <row r="2935" spans="19:19">
      <c r="S2935" s="3209"/>
    </row>
    <row r="2936" spans="19:19">
      <c r="S2936" s="3209"/>
    </row>
    <row r="2937" spans="19:19">
      <c r="S2937" s="3209"/>
    </row>
    <row r="2938" spans="19:19">
      <c r="S2938" s="3209"/>
    </row>
    <row r="2939" spans="19:19">
      <c r="S2939" s="3209"/>
    </row>
    <row r="2940" spans="19:19">
      <c r="S2940" s="3209"/>
    </row>
    <row r="2941" spans="19:19">
      <c r="S2941" s="3209"/>
    </row>
    <row r="2942" spans="19:19">
      <c r="S2942" s="3209"/>
    </row>
    <row r="2943" spans="19:19">
      <c r="S2943" s="3209"/>
    </row>
    <row r="2944" spans="19:19">
      <c r="S2944" s="3209"/>
    </row>
    <row r="2945" spans="19:19">
      <c r="S2945" s="3209"/>
    </row>
    <row r="2946" spans="19:19">
      <c r="S2946" s="3209"/>
    </row>
    <row r="2947" spans="19:19">
      <c r="S2947" s="3209"/>
    </row>
    <row r="2948" spans="19:19">
      <c r="S2948" s="3209"/>
    </row>
    <row r="2949" spans="19:19">
      <c r="S2949" s="3209"/>
    </row>
    <row r="2950" spans="19:19">
      <c r="S2950" s="3209"/>
    </row>
    <row r="2951" spans="19:19">
      <c r="S2951" s="3209"/>
    </row>
    <row r="2952" spans="19:19">
      <c r="S2952" s="3209"/>
    </row>
    <row r="2953" spans="19:19">
      <c r="S2953" s="3209"/>
    </row>
    <row r="2954" spans="19:19">
      <c r="S2954" s="3209"/>
    </row>
    <row r="2955" spans="19:19">
      <c r="S2955" s="3209"/>
    </row>
    <row r="2956" spans="19:19">
      <c r="S2956" s="3209"/>
    </row>
    <row r="2957" spans="19:19">
      <c r="S2957" s="3209"/>
    </row>
    <row r="2958" spans="19:19">
      <c r="S2958" s="3209"/>
    </row>
    <row r="2959" spans="19:19">
      <c r="S2959" s="3209"/>
    </row>
    <row r="2960" spans="19:19">
      <c r="S2960" s="3209"/>
    </row>
    <row r="2961" spans="19:19">
      <c r="S2961" s="3209"/>
    </row>
    <row r="2962" spans="19:19">
      <c r="S2962" s="3209"/>
    </row>
    <row r="2963" spans="19:19">
      <c r="S2963" s="3209"/>
    </row>
    <row r="2964" spans="19:19">
      <c r="S2964" s="3209"/>
    </row>
    <row r="2965" spans="19:19">
      <c r="S2965" s="3209"/>
    </row>
    <row r="2966" spans="19:19">
      <c r="S2966" s="3209"/>
    </row>
    <row r="2967" spans="19:19">
      <c r="S2967" s="3209"/>
    </row>
    <row r="2968" spans="19:19">
      <c r="S2968" s="3209"/>
    </row>
    <row r="2969" spans="19:19">
      <c r="S2969" s="3209"/>
    </row>
    <row r="2970" spans="19:19">
      <c r="S2970" s="3209"/>
    </row>
    <row r="2971" spans="19:19">
      <c r="S2971" s="3209"/>
    </row>
    <row r="2972" spans="19:19">
      <c r="S2972" s="3209"/>
    </row>
    <row r="2973" spans="19:19">
      <c r="S2973" s="3209"/>
    </row>
    <row r="2974" spans="19:19">
      <c r="S2974" s="3209"/>
    </row>
    <row r="2975" spans="19:19">
      <c r="S2975" s="3209"/>
    </row>
    <row r="2976" spans="19:19">
      <c r="S2976" s="3209"/>
    </row>
    <row r="2977" spans="19:19">
      <c r="S2977" s="3209"/>
    </row>
    <row r="2978" spans="19:19">
      <c r="S2978" s="3209"/>
    </row>
    <row r="2979" spans="19:19">
      <c r="S2979" s="3209"/>
    </row>
    <row r="2980" spans="19:19">
      <c r="S2980" s="3209"/>
    </row>
    <row r="2981" spans="19:19">
      <c r="S2981" s="3209"/>
    </row>
    <row r="2982" spans="19:19">
      <c r="S2982" s="3209"/>
    </row>
    <row r="2983" spans="19:19">
      <c r="S2983" s="3209"/>
    </row>
    <row r="2984" spans="19:19">
      <c r="S2984" s="3209"/>
    </row>
    <row r="2985" spans="19:19">
      <c r="S2985" s="3209"/>
    </row>
    <row r="2986" spans="19:19">
      <c r="S2986" s="3209"/>
    </row>
    <row r="2987" spans="19:19">
      <c r="S2987" s="3209"/>
    </row>
    <row r="2988" spans="19:19">
      <c r="S2988" s="3209"/>
    </row>
    <row r="2989" spans="19:19">
      <c r="S2989" s="3209"/>
    </row>
    <row r="2990" spans="19:19">
      <c r="S2990" s="3209"/>
    </row>
    <row r="2991" spans="19:19">
      <c r="S2991" s="3209"/>
    </row>
    <row r="2992" spans="19:19">
      <c r="S2992" s="3209"/>
    </row>
    <row r="2993" spans="19:19">
      <c r="S2993" s="3209"/>
    </row>
    <row r="2994" spans="19:19">
      <c r="S2994" s="3209"/>
    </row>
    <row r="2995" spans="19:19">
      <c r="S2995" s="3209"/>
    </row>
    <row r="2996" spans="19:19">
      <c r="S2996" s="3209"/>
    </row>
    <row r="2997" spans="19:19">
      <c r="S2997" s="3209"/>
    </row>
    <row r="2998" spans="19:19">
      <c r="S2998" s="3209"/>
    </row>
    <row r="2999" spans="19:19">
      <c r="S2999" s="3209"/>
    </row>
    <row r="3000" spans="19:19">
      <c r="S3000" s="3209"/>
    </row>
    <row r="3001" spans="19:19">
      <c r="S3001" s="3209"/>
    </row>
    <row r="3002" spans="19:19">
      <c r="S3002" s="3209"/>
    </row>
    <row r="3003" spans="19:19">
      <c r="S3003" s="3209"/>
    </row>
    <row r="3004" spans="19:19">
      <c r="S3004" s="3209"/>
    </row>
    <row r="3005" spans="19:19">
      <c r="S3005" s="3209"/>
    </row>
    <row r="3006" spans="19:19">
      <c r="S3006" s="3209"/>
    </row>
    <row r="3007" spans="19:19">
      <c r="S3007" s="3209"/>
    </row>
    <row r="3008" spans="19:19">
      <c r="S3008" s="3209"/>
    </row>
    <row r="3009" spans="19:19">
      <c r="S3009" s="3209"/>
    </row>
    <row r="3010" spans="19:19">
      <c r="S3010" s="3209"/>
    </row>
    <row r="3011" spans="19:19">
      <c r="S3011" s="3209"/>
    </row>
    <row r="3012" spans="19:19">
      <c r="S3012" s="3209"/>
    </row>
    <row r="3013" spans="19:19">
      <c r="S3013" s="3209"/>
    </row>
    <row r="3014" spans="19:19">
      <c r="S3014" s="3209"/>
    </row>
    <row r="3015" spans="19:19">
      <c r="S3015" s="3209"/>
    </row>
    <row r="3016" spans="19:19">
      <c r="S3016" s="3209"/>
    </row>
    <row r="3017" spans="19:19">
      <c r="S3017" s="3209"/>
    </row>
    <row r="3018" spans="19:19">
      <c r="S3018" s="3209"/>
    </row>
    <row r="3019" spans="19:19">
      <c r="S3019" s="3209"/>
    </row>
    <row r="3020" spans="19:19">
      <c r="S3020" s="3209"/>
    </row>
    <row r="3021" spans="19:19">
      <c r="S3021" s="3209"/>
    </row>
    <row r="3022" spans="19:19">
      <c r="S3022" s="3209"/>
    </row>
    <row r="3023" spans="19:19">
      <c r="S3023" s="3209"/>
    </row>
    <row r="3024" spans="19:19">
      <c r="S3024" s="3209"/>
    </row>
    <row r="3025" spans="19:19">
      <c r="S3025" s="3209"/>
    </row>
    <row r="3026" spans="19:19">
      <c r="S3026" s="3209"/>
    </row>
    <row r="3027" spans="19:19">
      <c r="S3027" s="3209"/>
    </row>
    <row r="3028" spans="19:19">
      <c r="S3028" s="3209"/>
    </row>
    <row r="3029" spans="19:19">
      <c r="S3029" s="3209"/>
    </row>
    <row r="3030" spans="19:19">
      <c r="S3030" s="3209"/>
    </row>
    <row r="3031" spans="19:19">
      <c r="S3031" s="3209"/>
    </row>
    <row r="3032" spans="19:19">
      <c r="S3032" s="3209"/>
    </row>
    <row r="3033" spans="19:19">
      <c r="S3033" s="3209"/>
    </row>
    <row r="3034" spans="19:19">
      <c r="S3034" s="3209"/>
    </row>
    <row r="3035" spans="19:19">
      <c r="S3035" s="3209"/>
    </row>
    <row r="3036" spans="19:19">
      <c r="S3036" s="3209"/>
    </row>
    <row r="3037" spans="19:19">
      <c r="S3037" s="3209"/>
    </row>
    <row r="3038" spans="19:19">
      <c r="S3038" s="3209"/>
    </row>
    <row r="3039" spans="19:19">
      <c r="S3039" s="3209"/>
    </row>
    <row r="3040" spans="19:19">
      <c r="S3040" s="3209"/>
    </row>
    <row r="3041" spans="19:19">
      <c r="S3041" s="3209"/>
    </row>
    <row r="3042" spans="19:19">
      <c r="S3042" s="3209"/>
    </row>
    <row r="3043" spans="19:19">
      <c r="S3043" s="3209"/>
    </row>
    <row r="3044" spans="19:19">
      <c r="S3044" s="3209"/>
    </row>
    <row r="3045" spans="19:19">
      <c r="S3045" s="3209"/>
    </row>
    <row r="3046" spans="19:19">
      <c r="S3046" s="3209"/>
    </row>
    <row r="3047" spans="19:19">
      <c r="S3047" s="3209"/>
    </row>
    <row r="3048" spans="19:19">
      <c r="S3048" s="3209"/>
    </row>
    <row r="3049" spans="19:19">
      <c r="S3049" s="3209"/>
    </row>
    <row r="3050" spans="19:19">
      <c r="S3050" s="3209"/>
    </row>
    <row r="3051" spans="19:19">
      <c r="S3051" s="3209"/>
    </row>
    <row r="3052" spans="19:19">
      <c r="S3052" s="3209"/>
    </row>
    <row r="3053" spans="19:19">
      <c r="S3053" s="3209"/>
    </row>
    <row r="3054" spans="19:19">
      <c r="S3054" s="3209"/>
    </row>
    <row r="3055" spans="19:19">
      <c r="S3055" s="3209"/>
    </row>
    <row r="3056" spans="19:19">
      <c r="S3056" s="3209"/>
    </row>
    <row r="3057" spans="19:19">
      <c r="S3057" s="3209"/>
    </row>
    <row r="3058" spans="19:19">
      <c r="S3058" s="3209"/>
    </row>
    <row r="3059" spans="19:19">
      <c r="S3059" s="3209"/>
    </row>
    <row r="3060" spans="19:19">
      <c r="S3060" s="3209"/>
    </row>
    <row r="3061" spans="19:19">
      <c r="S3061" s="3209"/>
    </row>
    <row r="3062" spans="19:19">
      <c r="S3062" s="3209"/>
    </row>
    <row r="3063" spans="19:19">
      <c r="S3063" s="3209"/>
    </row>
    <row r="3064" spans="19:19">
      <c r="S3064" s="3209"/>
    </row>
    <row r="3065" spans="19:19">
      <c r="S3065" s="3209"/>
    </row>
    <row r="3066" spans="19:19">
      <c r="S3066" s="3209"/>
    </row>
    <row r="3067" spans="19:19">
      <c r="S3067" s="3209"/>
    </row>
    <row r="3068" spans="19:19">
      <c r="S3068" s="3209"/>
    </row>
    <row r="3069" spans="19:19">
      <c r="S3069" s="3209"/>
    </row>
    <row r="3070" spans="19:19">
      <c r="S3070" s="3209"/>
    </row>
    <row r="3071" spans="19:19">
      <c r="S3071" s="3209"/>
    </row>
    <row r="3072" spans="19:19">
      <c r="S3072" s="3209"/>
    </row>
    <row r="3073" spans="19:19">
      <c r="S3073" s="3209"/>
    </row>
    <row r="3074" spans="19:19">
      <c r="S3074" s="3209"/>
    </row>
    <row r="3075" spans="19:19">
      <c r="S3075" s="3209"/>
    </row>
    <row r="3076" spans="19:19">
      <c r="S3076" s="3209"/>
    </row>
    <row r="3077" spans="19:19">
      <c r="S3077" s="3209"/>
    </row>
    <row r="3078" spans="19:19">
      <c r="S3078" s="3209"/>
    </row>
    <row r="3079" spans="19:19">
      <c r="S3079" s="3209"/>
    </row>
    <row r="3080" spans="19:19">
      <c r="S3080" s="3209"/>
    </row>
    <row r="3081" spans="19:19">
      <c r="S3081" s="3209"/>
    </row>
    <row r="3082" spans="19:19">
      <c r="S3082" s="3209"/>
    </row>
    <row r="3083" spans="19:19">
      <c r="S3083" s="3209"/>
    </row>
    <row r="3084" spans="19:19">
      <c r="S3084" s="3209"/>
    </row>
    <row r="3085" spans="19:19">
      <c r="S3085" s="3209"/>
    </row>
    <row r="3086" spans="19:19">
      <c r="S3086" s="3209"/>
    </row>
    <row r="3087" spans="19:19">
      <c r="S3087" s="3209"/>
    </row>
    <row r="3088" spans="19:19">
      <c r="S3088" s="3209"/>
    </row>
    <row r="3089" spans="19:19">
      <c r="S3089" s="3209"/>
    </row>
    <row r="3090" spans="19:19">
      <c r="S3090" s="3209"/>
    </row>
    <row r="3091" spans="19:19">
      <c r="S3091" s="3209"/>
    </row>
    <row r="3092" spans="19:19">
      <c r="S3092" s="3209"/>
    </row>
    <row r="3093" spans="19:19">
      <c r="S3093" s="3209"/>
    </row>
    <row r="3094" spans="19:19">
      <c r="S3094" s="3209"/>
    </row>
    <row r="3095" spans="19:19">
      <c r="S3095" s="3209"/>
    </row>
    <row r="3096" spans="19:19">
      <c r="S3096" s="3209"/>
    </row>
    <row r="3097" spans="19:19">
      <c r="S3097" s="3209"/>
    </row>
    <row r="3098" spans="19:19">
      <c r="S3098" s="3209"/>
    </row>
    <row r="3099" spans="19:19">
      <c r="S3099" s="3209"/>
    </row>
  </sheetData>
  <mergeCells count="7">
    <mergeCell ref="A1:S1"/>
    <mergeCell ref="A3:F3"/>
    <mergeCell ref="S3:S4"/>
    <mergeCell ref="R3:R4"/>
    <mergeCell ref="Q3:Q4"/>
    <mergeCell ref="P3:P4"/>
    <mergeCell ref="G3:O4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48" firstPageNumber="59" fitToHeight="0" orientation="portrait" useFirstPageNumber="1" r:id="rId1"/>
  <headerFooter scaleWithDoc="0" alignWithMargins="0">
    <oddFooter>&amp;C&amp;P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tabColor rgb="FF0070C0"/>
    <pageSetUpPr fitToPage="1"/>
  </sheetPr>
  <dimension ref="A1:X3099"/>
  <sheetViews>
    <sheetView view="pageBreakPreview" zoomScale="85" zoomScaleNormal="85" zoomScaleSheetLayoutView="85" workbookViewId="0">
      <pane ySplit="8" topLeftCell="A201" activePane="bottomLeft" state="frozen"/>
      <selection activeCell="R3077" sqref="R3077"/>
      <selection pane="bottomLeft" activeCell="P109" sqref="P109"/>
    </sheetView>
  </sheetViews>
  <sheetFormatPr defaultColWidth="9" defaultRowHeight="19.5"/>
  <cols>
    <col min="1" max="1" width="3.625" style="530" customWidth="1"/>
    <col min="2" max="4" width="3.625" style="531" customWidth="1"/>
    <col min="5" max="5" width="10.625" style="594" customWidth="1"/>
    <col min="6" max="6" width="49.625" style="1212" customWidth="1"/>
    <col min="7" max="7" width="20.625" style="534" customWidth="1"/>
    <col min="8" max="8" width="2.625" style="533" customWidth="1"/>
    <col min="9" max="9" width="6.375" style="530" customWidth="1"/>
    <col min="10" max="10" width="2.625" style="533" customWidth="1"/>
    <col min="11" max="11" width="7.5" style="530" customWidth="1"/>
    <col min="12" max="12" width="2.625" style="533" customWidth="1"/>
    <col min="13" max="13" width="5.375" style="530" customWidth="1"/>
    <col min="14" max="14" width="2.625" style="535" customWidth="1"/>
    <col min="15" max="15" width="20.625" style="530" customWidth="1"/>
    <col min="16" max="16" width="12.625" style="536" customWidth="1"/>
    <col min="17" max="17" width="12.625" style="537" customWidth="1"/>
    <col min="18" max="18" width="12.625" style="706" customWidth="1"/>
    <col min="19" max="19" width="12.625" style="707" customWidth="1"/>
    <col min="20" max="21" width="9" style="68"/>
    <col min="22" max="22" width="10.5" style="68" customWidth="1"/>
    <col min="23" max="16384" width="9" style="68"/>
  </cols>
  <sheetData>
    <row r="1" spans="1:24" ht="35.1" customHeight="1">
      <c r="A1" s="3624" t="s">
        <v>2499</v>
      </c>
      <c r="B1" s="3624"/>
      <c r="C1" s="3624"/>
      <c r="D1" s="3624"/>
      <c r="E1" s="3624"/>
      <c r="F1" s="3624"/>
      <c r="G1" s="3624"/>
      <c r="H1" s="3624"/>
      <c r="I1" s="3624"/>
      <c r="J1" s="3624"/>
      <c r="K1" s="3624"/>
      <c r="L1" s="3624"/>
      <c r="M1" s="3624"/>
      <c r="N1" s="3624"/>
      <c r="O1" s="3624"/>
      <c r="P1" s="3624"/>
      <c r="Q1" s="3624"/>
      <c r="R1" s="3624"/>
      <c r="S1" s="3624"/>
    </row>
    <row r="2" spans="1:24" ht="15" customHeight="1" thickBot="1">
      <c r="A2" s="530" t="s">
        <v>290</v>
      </c>
      <c r="E2" s="588"/>
      <c r="S2" s="538" t="s">
        <v>291</v>
      </c>
    </row>
    <row r="3" spans="1:24" s="207" customFormat="1" ht="20.100000000000001" customHeight="1">
      <c r="A3" s="3593" t="s">
        <v>2</v>
      </c>
      <c r="B3" s="3594"/>
      <c r="C3" s="3594"/>
      <c r="D3" s="3594"/>
      <c r="E3" s="3594"/>
      <c r="F3" s="3595"/>
      <c r="G3" s="3596" t="s">
        <v>3</v>
      </c>
      <c r="H3" s="3597"/>
      <c r="I3" s="3597"/>
      <c r="J3" s="3597"/>
      <c r="K3" s="3597"/>
      <c r="L3" s="3597"/>
      <c r="M3" s="3597"/>
      <c r="N3" s="3597"/>
      <c r="O3" s="3598"/>
      <c r="P3" s="3537" t="s">
        <v>1235</v>
      </c>
      <c r="Q3" s="3604" t="s">
        <v>1237</v>
      </c>
      <c r="R3" s="3541" t="s">
        <v>4</v>
      </c>
      <c r="S3" s="3543" t="s">
        <v>5</v>
      </c>
    </row>
    <row r="4" spans="1:24" s="207" customFormat="1" ht="20.100000000000001" customHeight="1" thickBot="1">
      <c r="A4" s="419" t="s">
        <v>6</v>
      </c>
      <c r="B4" s="420" t="s">
        <v>7</v>
      </c>
      <c r="C4" s="420" t="s">
        <v>8</v>
      </c>
      <c r="D4" s="420" t="s">
        <v>9</v>
      </c>
      <c r="E4" s="420" t="s">
        <v>10</v>
      </c>
      <c r="F4" s="1213" t="s">
        <v>11</v>
      </c>
      <c r="G4" s="3599"/>
      <c r="H4" s="3600"/>
      <c r="I4" s="3600"/>
      <c r="J4" s="3600"/>
      <c r="K4" s="3600"/>
      <c r="L4" s="3600"/>
      <c r="M4" s="3600"/>
      <c r="N4" s="3600"/>
      <c r="O4" s="3601"/>
      <c r="P4" s="3538"/>
      <c r="Q4" s="3605"/>
      <c r="R4" s="3542"/>
      <c r="S4" s="3544"/>
    </row>
    <row r="5" spans="1:24" s="235" customFormat="1" ht="20.100000000000001" customHeight="1" thickBot="1">
      <c r="A5" s="1214" t="s">
        <v>292</v>
      </c>
      <c r="B5" s="1215"/>
      <c r="C5" s="1215"/>
      <c r="D5" s="1215"/>
      <c r="E5" s="1216"/>
      <c r="F5" s="1217"/>
      <c r="G5" s="920"/>
      <c r="H5" s="546"/>
      <c r="I5" s="546"/>
      <c r="J5" s="546"/>
      <c r="K5" s="546"/>
      <c r="L5" s="546"/>
      <c r="M5" s="546"/>
      <c r="N5" s="1218"/>
      <c r="O5" s="546"/>
      <c r="P5" s="549">
        <f>P6</f>
        <v>944153000</v>
      </c>
      <c r="Q5" s="549">
        <f>Q6</f>
        <v>1048085000</v>
      </c>
      <c r="R5" s="630">
        <f t="shared" ref="R5" si="0">P5-Q5</f>
        <v>-103932000</v>
      </c>
      <c r="S5" s="3169">
        <f t="shared" ref="S5" si="1">R5/Q5</f>
        <v>-9.9163712866799925E-2</v>
      </c>
    </row>
    <row r="6" spans="1:24" ht="20.100000000000001" customHeight="1">
      <c r="A6" s="551"/>
      <c r="B6" s="552" t="s">
        <v>293</v>
      </c>
      <c r="C6" s="553"/>
      <c r="D6" s="553"/>
      <c r="E6" s="553"/>
      <c r="F6" s="1219"/>
      <c r="G6" s="1019"/>
      <c r="H6" s="555"/>
      <c r="I6" s="555"/>
      <c r="J6" s="555"/>
      <c r="K6" s="555"/>
      <c r="L6" s="555"/>
      <c r="M6" s="555"/>
      <c r="N6" s="1220"/>
      <c r="O6" s="555"/>
      <c r="P6" s="558">
        <f>P7+P96+P250+P371</f>
        <v>944153000</v>
      </c>
      <c r="Q6" s="558">
        <f>Q7+Q96+Q250+Q371</f>
        <v>1048085000</v>
      </c>
      <c r="R6" s="625">
        <f t="shared" ref="R6:R65" si="2">P6-Q6</f>
        <v>-103932000</v>
      </c>
      <c r="S6" s="3297">
        <f t="shared" ref="S6:S65" si="3">R6/Q6</f>
        <v>-9.9163712866799925E-2</v>
      </c>
    </row>
    <row r="7" spans="1:24" ht="20.100000000000001" customHeight="1">
      <c r="A7" s="551"/>
      <c r="B7" s="559"/>
      <c r="C7" s="709" t="s">
        <v>294</v>
      </c>
      <c r="D7" s="709"/>
      <c r="E7" s="709"/>
      <c r="F7" s="1994"/>
      <c r="G7" s="1210"/>
      <c r="H7" s="713"/>
      <c r="I7" s="713"/>
      <c r="J7" s="713"/>
      <c r="K7" s="713"/>
      <c r="L7" s="713"/>
      <c r="M7" s="713"/>
      <c r="N7" s="1731"/>
      <c r="O7" s="713"/>
      <c r="P7" s="564">
        <f>P8+P21+P92</f>
        <v>338803000</v>
      </c>
      <c r="Q7" s="564">
        <f>Q8+Q21+Q92</f>
        <v>338803000</v>
      </c>
      <c r="R7" s="625">
        <f t="shared" si="2"/>
        <v>0</v>
      </c>
      <c r="S7" s="3297">
        <f t="shared" si="3"/>
        <v>0</v>
      </c>
    </row>
    <row r="8" spans="1:24" s="235" customFormat="1" ht="20.100000000000001" customHeight="1">
      <c r="A8" s="1223"/>
      <c r="B8" s="1224"/>
      <c r="C8" s="1225"/>
      <c r="D8" s="1107" t="s">
        <v>295</v>
      </c>
      <c r="E8" s="567"/>
      <c r="F8" s="1226"/>
      <c r="G8" s="928"/>
      <c r="H8" s="568"/>
      <c r="I8" s="568"/>
      <c r="J8" s="568"/>
      <c r="K8" s="568"/>
      <c r="L8" s="568"/>
      <c r="M8" s="568"/>
      <c r="N8" s="1227"/>
      <c r="O8" s="568"/>
      <c r="P8" s="572">
        <f>P9</f>
        <v>155959000</v>
      </c>
      <c r="Q8" s="572">
        <f>Q9</f>
        <v>140184000</v>
      </c>
      <c r="R8" s="630">
        <f t="shared" si="2"/>
        <v>15775000</v>
      </c>
      <c r="S8" s="3169">
        <f t="shared" si="3"/>
        <v>0.11253067397135194</v>
      </c>
    </row>
    <row r="9" spans="1:24" ht="20.100000000000001" customHeight="1">
      <c r="A9" s="551"/>
      <c r="B9" s="565"/>
      <c r="C9" s="588"/>
      <c r="D9" s="565"/>
      <c r="E9" s="456" t="s">
        <v>1104</v>
      </c>
      <c r="F9" s="457"/>
      <c r="G9" s="2770"/>
      <c r="H9" s="1228"/>
      <c r="I9" s="457"/>
      <c r="J9" s="1228"/>
      <c r="K9" s="457"/>
      <c r="L9" s="457"/>
      <c r="M9" s="457"/>
      <c r="N9" s="457"/>
      <c r="O9" s="459"/>
      <c r="P9" s="573">
        <f>O10</f>
        <v>155959000</v>
      </c>
      <c r="Q9" s="573">
        <f>Q10</f>
        <v>140184000</v>
      </c>
      <c r="R9" s="631">
        <f t="shared" si="2"/>
        <v>15775000</v>
      </c>
      <c r="S9" s="3170">
        <f t="shared" si="3"/>
        <v>0.11253067397135194</v>
      </c>
    </row>
    <row r="10" spans="1:24" ht="20.100000000000001" customHeight="1">
      <c r="A10" s="551"/>
      <c r="B10" s="565"/>
      <c r="C10" s="588"/>
      <c r="D10" s="565"/>
      <c r="F10" s="1995" t="s">
        <v>823</v>
      </c>
      <c r="G10" s="1996"/>
      <c r="H10" s="931"/>
      <c r="I10" s="931"/>
      <c r="J10" s="931"/>
      <c r="K10" s="931"/>
      <c r="L10" s="931"/>
      <c r="M10" s="931"/>
      <c r="N10" s="1997"/>
      <c r="O10" s="935">
        <f>SUM(O11:O20)</f>
        <v>155959000</v>
      </c>
      <c r="P10" s="950">
        <f>O10</f>
        <v>155959000</v>
      </c>
      <c r="Q10" s="1998">
        <v>140184000</v>
      </c>
      <c r="R10" s="1999">
        <f t="shared" si="2"/>
        <v>15775000</v>
      </c>
      <c r="S10" s="3183">
        <f t="shared" si="3"/>
        <v>0.11253067397135194</v>
      </c>
    </row>
    <row r="11" spans="1:24" ht="20.100000000000001" customHeight="1">
      <c r="A11" s="551"/>
      <c r="B11" s="565"/>
      <c r="C11" s="588"/>
      <c r="D11" s="565"/>
      <c r="E11" s="1231"/>
      <c r="F11" s="2000" t="s">
        <v>1732</v>
      </c>
      <c r="G11" s="2001">
        <v>2100000</v>
      </c>
      <c r="H11" s="2002" t="s">
        <v>335</v>
      </c>
      <c r="I11" s="2003">
        <v>2</v>
      </c>
      <c r="J11" s="2002" t="s">
        <v>335</v>
      </c>
      <c r="K11" s="2004">
        <v>12</v>
      </c>
      <c r="L11" s="2004"/>
      <c r="M11" s="2004"/>
      <c r="N11" s="2005" t="s">
        <v>2766</v>
      </c>
      <c r="O11" s="2006">
        <f t="shared" ref="O11:O17" si="4">ROUNDUP(G11*I11*K11,-3)</f>
        <v>50400000</v>
      </c>
      <c r="P11" s="593"/>
      <c r="Q11" s="593"/>
      <c r="R11" s="686"/>
      <c r="S11" s="3177"/>
    </row>
    <row r="12" spans="1:24" ht="20.100000000000001" customHeight="1">
      <c r="A12" s="551"/>
      <c r="B12" s="565"/>
      <c r="C12" s="588"/>
      <c r="D12" s="565"/>
      <c r="E12" s="1231"/>
      <c r="F12" s="2000" t="s">
        <v>1731</v>
      </c>
      <c r="G12" s="2001">
        <v>2100000</v>
      </c>
      <c r="H12" s="2002" t="s">
        <v>335</v>
      </c>
      <c r="I12" s="2003">
        <v>2</v>
      </c>
      <c r="J12" s="2002" t="s">
        <v>335</v>
      </c>
      <c r="K12" s="2004">
        <v>12</v>
      </c>
      <c r="L12" s="2004"/>
      <c r="M12" s="2004"/>
      <c r="N12" s="2005" t="s">
        <v>2767</v>
      </c>
      <c r="O12" s="2006">
        <f t="shared" si="4"/>
        <v>50400000</v>
      </c>
      <c r="P12" s="593"/>
      <c r="Q12" s="593"/>
      <c r="R12" s="686"/>
      <c r="S12" s="3177"/>
      <c r="U12" s="68" t="s">
        <v>3356</v>
      </c>
      <c r="V12" s="179">
        <f>P8</f>
        <v>155959000</v>
      </c>
    </row>
    <row r="13" spans="1:24" ht="20.100000000000001" customHeight="1">
      <c r="A13" s="551"/>
      <c r="B13" s="565"/>
      <c r="C13" s="588"/>
      <c r="D13" s="565"/>
      <c r="E13" s="1231"/>
      <c r="F13" s="2000" t="s">
        <v>1973</v>
      </c>
      <c r="G13" s="2001">
        <v>2100000</v>
      </c>
      <c r="H13" s="2002" t="s">
        <v>335</v>
      </c>
      <c r="I13" s="2003">
        <v>1</v>
      </c>
      <c r="J13" s="2002" t="s">
        <v>335</v>
      </c>
      <c r="K13" s="2004">
        <v>12</v>
      </c>
      <c r="L13" s="2004"/>
      <c r="M13" s="2004"/>
      <c r="N13" s="2005" t="s">
        <v>2766</v>
      </c>
      <c r="O13" s="2006">
        <f t="shared" si="4"/>
        <v>25200000</v>
      </c>
      <c r="P13" s="593"/>
      <c r="Q13" s="593"/>
      <c r="R13" s="686"/>
      <c r="S13" s="3177"/>
      <c r="U13" s="68" t="s">
        <v>3357</v>
      </c>
      <c r="V13" s="179">
        <f>P21</f>
        <v>181724000</v>
      </c>
    </row>
    <row r="14" spans="1:24" ht="20.100000000000001" customHeight="1">
      <c r="A14" s="551"/>
      <c r="B14" s="565"/>
      <c r="C14" s="588"/>
      <c r="D14" s="565"/>
      <c r="E14" s="1231"/>
      <c r="F14" s="2000" t="s">
        <v>1546</v>
      </c>
      <c r="G14" s="2001">
        <v>85000</v>
      </c>
      <c r="H14" s="2002" t="s">
        <v>335</v>
      </c>
      <c r="I14" s="2003">
        <v>5</v>
      </c>
      <c r="J14" s="2002" t="s">
        <v>335</v>
      </c>
      <c r="K14" s="2007">
        <v>8</v>
      </c>
      <c r="L14" s="2002"/>
      <c r="M14" s="2007"/>
      <c r="N14" s="2005" t="s">
        <v>2766</v>
      </c>
      <c r="O14" s="2006">
        <f t="shared" si="4"/>
        <v>3400000</v>
      </c>
      <c r="P14" s="593"/>
      <c r="Q14" s="593"/>
      <c r="R14" s="686"/>
      <c r="S14" s="3177"/>
      <c r="U14" s="68" t="s">
        <v>3358</v>
      </c>
      <c r="V14" s="179">
        <f>P92</f>
        <v>1120000</v>
      </c>
      <c r="X14" s="179">
        <f>V14+V13</f>
        <v>182844000</v>
      </c>
    </row>
    <row r="15" spans="1:24" ht="20.100000000000001" customHeight="1">
      <c r="A15" s="551"/>
      <c r="B15" s="565"/>
      <c r="C15" s="588"/>
      <c r="D15" s="565"/>
      <c r="E15" s="1231"/>
      <c r="F15" s="2008" t="s">
        <v>2768</v>
      </c>
      <c r="G15" s="2009">
        <v>130000</v>
      </c>
      <c r="H15" s="2010" t="s">
        <v>335</v>
      </c>
      <c r="I15" s="2011">
        <v>3</v>
      </c>
      <c r="J15" s="2010" t="s">
        <v>335</v>
      </c>
      <c r="K15" s="2012">
        <v>7</v>
      </c>
      <c r="L15" s="2012"/>
      <c r="M15" s="2012"/>
      <c r="N15" s="2013" t="s">
        <v>144</v>
      </c>
      <c r="O15" s="2014">
        <f t="shared" si="4"/>
        <v>2730000</v>
      </c>
      <c r="P15" s="593"/>
      <c r="Q15" s="593"/>
      <c r="R15" s="686"/>
      <c r="S15" s="3177"/>
      <c r="U15" s="68" t="s">
        <v>3352</v>
      </c>
      <c r="V15" s="179">
        <f>P108</f>
        <v>84599000</v>
      </c>
    </row>
    <row r="16" spans="1:24" ht="20.100000000000001" customHeight="1">
      <c r="A16" s="551"/>
      <c r="B16" s="565"/>
      <c r="C16" s="588"/>
      <c r="D16" s="565"/>
      <c r="E16" s="1231"/>
      <c r="F16" s="2008" t="s">
        <v>2769</v>
      </c>
      <c r="G16" s="2009">
        <v>400000</v>
      </c>
      <c r="H16" s="2010" t="s">
        <v>335</v>
      </c>
      <c r="I16" s="2011">
        <v>3</v>
      </c>
      <c r="J16" s="2010" t="s">
        <v>335</v>
      </c>
      <c r="K16" s="2012">
        <v>1</v>
      </c>
      <c r="L16" s="2012"/>
      <c r="M16" s="2012"/>
      <c r="N16" s="2013" t="s">
        <v>144</v>
      </c>
      <c r="O16" s="2014">
        <f t="shared" si="4"/>
        <v>1200000</v>
      </c>
      <c r="P16" s="593"/>
      <c r="Q16" s="593"/>
      <c r="R16" s="686"/>
      <c r="S16" s="3177"/>
      <c r="V16" s="179">
        <f>SUM(V12:V15)</f>
        <v>423402000</v>
      </c>
    </row>
    <row r="17" spans="1:22" ht="20.100000000000001" customHeight="1">
      <c r="A17" s="551"/>
      <c r="B17" s="565"/>
      <c r="C17" s="588"/>
      <c r="D17" s="565"/>
      <c r="E17" s="1231"/>
      <c r="F17" s="2008" t="s">
        <v>2770</v>
      </c>
      <c r="G17" s="2009">
        <f>(464400+410700+410700)/3</f>
        <v>428600</v>
      </c>
      <c r="H17" s="2010" t="s">
        <v>335</v>
      </c>
      <c r="I17" s="2011">
        <v>3</v>
      </c>
      <c r="J17" s="2010" t="s">
        <v>335</v>
      </c>
      <c r="K17" s="2012">
        <v>7</v>
      </c>
      <c r="L17" s="2012"/>
      <c r="M17" s="2012"/>
      <c r="N17" s="2013" t="s">
        <v>144</v>
      </c>
      <c r="O17" s="2014">
        <f t="shared" si="4"/>
        <v>9001000</v>
      </c>
      <c r="P17" s="593"/>
      <c r="Q17" s="593"/>
      <c r="R17" s="686"/>
      <c r="S17" s="3177"/>
    </row>
    <row r="18" spans="1:22" ht="20.100000000000001" customHeight="1">
      <c r="A18" s="551"/>
      <c r="B18" s="565"/>
      <c r="C18" s="588"/>
      <c r="D18" s="565"/>
      <c r="E18" s="1231"/>
      <c r="F18" s="2008" t="s">
        <v>2771</v>
      </c>
      <c r="G18" s="2009">
        <f>1143300/3</f>
        <v>381100</v>
      </c>
      <c r="H18" s="2010" t="s">
        <v>335</v>
      </c>
      <c r="I18" s="2011">
        <v>3</v>
      </c>
      <c r="J18" s="2010"/>
      <c r="K18" s="2012"/>
      <c r="L18" s="2012"/>
      <c r="M18" s="2012"/>
      <c r="N18" s="2013" t="s">
        <v>2766</v>
      </c>
      <c r="O18" s="2014">
        <f>ROUNDUP(G18*I18,-3)</f>
        <v>1144000</v>
      </c>
      <c r="P18" s="593"/>
      <c r="Q18" s="593"/>
      <c r="R18" s="686"/>
      <c r="S18" s="3177"/>
      <c r="V18" s="68">
        <v>423402000</v>
      </c>
    </row>
    <row r="19" spans="1:22" ht="20.100000000000001" customHeight="1">
      <c r="A19" s="551"/>
      <c r="B19" s="565"/>
      <c r="C19" s="588"/>
      <c r="D19" s="565"/>
      <c r="E19" s="1231"/>
      <c r="F19" s="2008" t="s">
        <v>2772</v>
      </c>
      <c r="G19" s="2009">
        <v>121390</v>
      </c>
      <c r="H19" s="2010" t="s">
        <v>335</v>
      </c>
      <c r="I19" s="2011">
        <v>2</v>
      </c>
      <c r="J19" s="2010" t="s">
        <v>335</v>
      </c>
      <c r="K19" s="2012">
        <v>7</v>
      </c>
      <c r="L19" s="2012"/>
      <c r="M19" s="2012"/>
      <c r="N19" s="2013" t="s">
        <v>144</v>
      </c>
      <c r="O19" s="2014">
        <f>ROUNDUP(G19*I19*K19,-3)</f>
        <v>1700000</v>
      </c>
      <c r="P19" s="593"/>
      <c r="Q19" s="593"/>
      <c r="R19" s="686"/>
      <c r="S19" s="3177"/>
    </row>
    <row r="20" spans="1:22" ht="20.100000000000001" customHeight="1">
      <c r="A20" s="551"/>
      <c r="B20" s="565"/>
      <c r="C20" s="588"/>
      <c r="D20" s="565"/>
      <c r="E20" s="1231"/>
      <c r="F20" s="2000" t="s">
        <v>1734</v>
      </c>
      <c r="G20" s="2001">
        <v>129400000</v>
      </c>
      <c r="H20" s="2002" t="s">
        <v>335</v>
      </c>
      <c r="I20" s="2015">
        <v>12</v>
      </c>
      <c r="J20" s="2016"/>
      <c r="K20" s="2004"/>
      <c r="L20" s="2004"/>
      <c r="M20" s="2004"/>
      <c r="N20" s="2005" t="s">
        <v>2766</v>
      </c>
      <c r="O20" s="2006">
        <f>ROUNDUP((G20/12),-3)</f>
        <v>10784000</v>
      </c>
      <c r="P20" s="593"/>
      <c r="Q20" s="593"/>
      <c r="R20" s="686"/>
      <c r="S20" s="3177"/>
      <c r="V20" s="179">
        <f>V16-V18</f>
        <v>0</v>
      </c>
    </row>
    <row r="21" spans="1:22" ht="20.100000000000001" customHeight="1">
      <c r="A21" s="551"/>
      <c r="B21" s="565"/>
      <c r="C21" s="588"/>
      <c r="D21" s="1107" t="s">
        <v>1341</v>
      </c>
      <c r="E21" s="567"/>
      <c r="F21" s="1226"/>
      <c r="G21" s="928"/>
      <c r="H21" s="568"/>
      <c r="I21" s="568"/>
      <c r="J21" s="568"/>
      <c r="K21" s="568"/>
      <c r="L21" s="568"/>
      <c r="M21" s="568"/>
      <c r="N21" s="1227"/>
      <c r="O21" s="568"/>
      <c r="P21" s="572">
        <f>P22+P31+P36+P44+P50+P64+P67+P71+P79+P84+P88</f>
        <v>181724000</v>
      </c>
      <c r="Q21" s="572">
        <f>Q22+Q31+Q36+Q44+Q50+Q64+Q67+Q71+Q79+Q84+Q88</f>
        <v>195619000</v>
      </c>
      <c r="R21" s="630">
        <f t="shared" si="2"/>
        <v>-13895000</v>
      </c>
      <c r="S21" s="3169">
        <f t="shared" si="3"/>
        <v>-7.1030932578123804E-2</v>
      </c>
    </row>
    <row r="22" spans="1:22" ht="20.100000000000001" customHeight="1">
      <c r="A22" s="551"/>
      <c r="B22" s="565"/>
      <c r="C22" s="588"/>
      <c r="D22" s="565"/>
      <c r="E22" s="456" t="s">
        <v>127</v>
      </c>
      <c r="F22" s="457"/>
      <c r="G22" s="457"/>
      <c r="H22" s="1228"/>
      <c r="I22" s="457"/>
      <c r="J22" s="1228"/>
      <c r="K22" s="457"/>
      <c r="L22" s="457"/>
      <c r="M22" s="457"/>
      <c r="N22" s="457"/>
      <c r="O22" s="459"/>
      <c r="P22" s="573">
        <f>O23+O25+O27</f>
        <v>12950000</v>
      </c>
      <c r="Q22" s="573">
        <f>SUM(Q23,Q25,Q27)</f>
        <v>13430000</v>
      </c>
      <c r="R22" s="631">
        <f t="shared" si="2"/>
        <v>-480000</v>
      </c>
      <c r="S22" s="3170">
        <f t="shared" si="3"/>
        <v>-3.5740878629932984E-2</v>
      </c>
    </row>
    <row r="23" spans="1:22" ht="20.100000000000001" customHeight="1">
      <c r="A23" s="551"/>
      <c r="B23" s="565"/>
      <c r="C23" s="588"/>
      <c r="D23" s="565"/>
      <c r="F23" s="1995" t="s">
        <v>357</v>
      </c>
      <c r="G23" s="1996"/>
      <c r="H23" s="931"/>
      <c r="I23" s="931"/>
      <c r="J23" s="931"/>
      <c r="K23" s="931"/>
      <c r="L23" s="931"/>
      <c r="M23" s="931"/>
      <c r="N23" s="1997"/>
      <c r="O23" s="935">
        <f>SUM(O24:O24)</f>
        <v>120000</v>
      </c>
      <c r="P23" s="950">
        <f>O23</f>
        <v>120000</v>
      </c>
      <c r="Q23" s="1998">
        <v>600000</v>
      </c>
      <c r="R23" s="1999">
        <f t="shared" si="2"/>
        <v>-480000</v>
      </c>
      <c r="S23" s="3183">
        <f t="shared" si="3"/>
        <v>-0.8</v>
      </c>
    </row>
    <row r="24" spans="1:22" ht="20.100000000000001" customHeight="1">
      <c r="A24" s="551"/>
      <c r="B24" s="565"/>
      <c r="C24" s="588"/>
      <c r="D24" s="565"/>
      <c r="F24" s="1395" t="s">
        <v>1563</v>
      </c>
      <c r="G24" s="1389">
        <v>10000</v>
      </c>
      <c r="H24" s="2017" t="s">
        <v>335</v>
      </c>
      <c r="I24" s="1400">
        <v>12</v>
      </c>
      <c r="J24" s="2017"/>
      <c r="K24" s="1400"/>
      <c r="L24" s="1400"/>
      <c r="M24" s="1400"/>
      <c r="N24" s="1401" t="s">
        <v>79</v>
      </c>
      <c r="O24" s="1150">
        <f>ROUNDUP(G24*I24,-3)</f>
        <v>120000</v>
      </c>
      <c r="P24" s="946"/>
      <c r="Q24" s="2018"/>
      <c r="R24" s="2019"/>
      <c r="S24" s="3205"/>
    </row>
    <row r="25" spans="1:22" ht="20.100000000000001" customHeight="1">
      <c r="A25" s="551"/>
      <c r="B25" s="565"/>
      <c r="C25" s="588"/>
      <c r="D25" s="565"/>
      <c r="F25" s="1995" t="s">
        <v>824</v>
      </c>
      <c r="G25" s="1996"/>
      <c r="H25" s="931"/>
      <c r="I25" s="931"/>
      <c r="J25" s="931"/>
      <c r="K25" s="931"/>
      <c r="L25" s="931"/>
      <c r="M25" s="931"/>
      <c r="N25" s="1997"/>
      <c r="O25" s="935">
        <f>SUM(O26:O26)</f>
        <v>10800000</v>
      </c>
      <c r="P25" s="950">
        <f>O25</f>
        <v>10800000</v>
      </c>
      <c r="Q25" s="1998">
        <v>10800000</v>
      </c>
      <c r="R25" s="1999">
        <f t="shared" si="2"/>
        <v>0</v>
      </c>
      <c r="S25" s="3183">
        <f t="shared" si="3"/>
        <v>0</v>
      </c>
    </row>
    <row r="26" spans="1:22" ht="20.100000000000001" customHeight="1">
      <c r="A26" s="551"/>
      <c r="B26" s="565"/>
      <c r="C26" s="588"/>
      <c r="D26" s="565"/>
      <c r="E26" s="1231"/>
      <c r="F26" s="1395" t="s">
        <v>1564</v>
      </c>
      <c r="G26" s="1389">
        <v>900000</v>
      </c>
      <c r="H26" s="2017" t="s">
        <v>335</v>
      </c>
      <c r="I26" s="1400">
        <v>12</v>
      </c>
      <c r="J26" s="2017"/>
      <c r="K26" s="1400"/>
      <c r="L26" s="1400"/>
      <c r="M26" s="1400"/>
      <c r="N26" s="1401" t="s">
        <v>822</v>
      </c>
      <c r="O26" s="1150">
        <f>ROUNDUP(G26*I26,-3)</f>
        <v>10800000</v>
      </c>
      <c r="P26" s="946"/>
      <c r="Q26" s="2018"/>
      <c r="R26" s="2019"/>
      <c r="S26" s="3205"/>
    </row>
    <row r="27" spans="1:22" ht="20.100000000000001" customHeight="1">
      <c r="A27" s="551"/>
      <c r="B27" s="565"/>
      <c r="C27" s="588"/>
      <c r="D27" s="565"/>
      <c r="E27" s="565"/>
      <c r="F27" s="1995" t="s">
        <v>825</v>
      </c>
      <c r="G27" s="1996"/>
      <c r="H27" s="931"/>
      <c r="I27" s="931"/>
      <c r="J27" s="931"/>
      <c r="K27" s="931"/>
      <c r="L27" s="931"/>
      <c r="M27" s="931"/>
      <c r="N27" s="1997"/>
      <c r="O27" s="935">
        <f>SUM(O28:O30)</f>
        <v>2030000</v>
      </c>
      <c r="P27" s="950">
        <f>O27</f>
        <v>2030000</v>
      </c>
      <c r="Q27" s="1998">
        <v>2030000</v>
      </c>
      <c r="R27" s="1999">
        <f t="shared" si="2"/>
        <v>0</v>
      </c>
      <c r="S27" s="3183">
        <f t="shared" si="3"/>
        <v>0</v>
      </c>
    </row>
    <row r="28" spans="1:22" ht="20.100000000000001" customHeight="1">
      <c r="A28" s="551"/>
      <c r="B28" s="565"/>
      <c r="C28" s="588"/>
      <c r="D28" s="565"/>
      <c r="E28" s="1412"/>
      <c r="F28" s="1395" t="s">
        <v>1666</v>
      </c>
      <c r="G28" s="1389">
        <v>50000</v>
      </c>
      <c r="H28" s="2017" t="s">
        <v>335</v>
      </c>
      <c r="I28" s="2020">
        <v>1</v>
      </c>
      <c r="J28" s="2017"/>
      <c r="K28" s="1400"/>
      <c r="L28" s="1400"/>
      <c r="M28" s="1400"/>
      <c r="N28" s="1401" t="s">
        <v>826</v>
      </c>
      <c r="O28" s="1150">
        <f>ROUNDUP(G28*I28,-3)</f>
        <v>50000</v>
      </c>
      <c r="P28" s="946"/>
      <c r="Q28" s="2018"/>
      <c r="R28" s="2019"/>
      <c r="S28" s="3205"/>
    </row>
    <row r="29" spans="1:22" ht="20.100000000000001" customHeight="1">
      <c r="A29" s="551"/>
      <c r="B29" s="565"/>
      <c r="C29" s="588"/>
      <c r="D29" s="565"/>
      <c r="E29" s="1412"/>
      <c r="F29" s="1395" t="s">
        <v>1668</v>
      </c>
      <c r="G29" s="1389">
        <v>1100000</v>
      </c>
      <c r="H29" s="2017" t="s">
        <v>335</v>
      </c>
      <c r="I29" s="2020">
        <v>1</v>
      </c>
      <c r="J29" s="2017"/>
      <c r="K29" s="1400"/>
      <c r="L29" s="1400"/>
      <c r="M29" s="1400"/>
      <c r="N29" s="1401" t="s">
        <v>79</v>
      </c>
      <c r="O29" s="1150">
        <f>ROUNDUP(G29*I29,-3)</f>
        <v>1100000</v>
      </c>
      <c r="P29" s="946"/>
      <c r="Q29" s="2018"/>
      <c r="R29" s="2019"/>
      <c r="S29" s="3205"/>
    </row>
    <row r="30" spans="1:22" ht="20.100000000000001" customHeight="1">
      <c r="A30" s="551"/>
      <c r="B30" s="565"/>
      <c r="C30" s="588"/>
      <c r="D30" s="565"/>
      <c r="E30" s="1414"/>
      <c r="F30" s="1402" t="s">
        <v>1669</v>
      </c>
      <c r="G30" s="2021">
        <v>880000</v>
      </c>
      <c r="H30" s="2022" t="s">
        <v>335</v>
      </c>
      <c r="I30" s="2023">
        <v>1</v>
      </c>
      <c r="J30" s="2022"/>
      <c r="K30" s="1408"/>
      <c r="L30" s="1408"/>
      <c r="M30" s="1408"/>
      <c r="N30" s="1409" t="s">
        <v>827</v>
      </c>
      <c r="O30" s="1166">
        <f>ROUNDUP(G30*I30,-3)</f>
        <v>880000</v>
      </c>
      <c r="P30" s="926"/>
      <c r="Q30" s="2024"/>
      <c r="R30" s="2025"/>
      <c r="S30" s="3205"/>
    </row>
    <row r="31" spans="1:22" ht="20.100000000000001" customHeight="1">
      <c r="A31" s="551"/>
      <c r="B31" s="565"/>
      <c r="C31" s="588"/>
      <c r="D31" s="565"/>
      <c r="E31" s="456" t="s">
        <v>1108</v>
      </c>
      <c r="F31" s="457"/>
      <c r="G31" s="457"/>
      <c r="H31" s="1228"/>
      <c r="I31" s="457"/>
      <c r="J31" s="1228"/>
      <c r="K31" s="457"/>
      <c r="L31" s="457"/>
      <c r="M31" s="457"/>
      <c r="N31" s="457"/>
      <c r="O31" s="459"/>
      <c r="P31" s="872">
        <f>O32</f>
        <v>60114000</v>
      </c>
      <c r="Q31" s="573">
        <f>Q32</f>
        <v>63114000</v>
      </c>
      <c r="R31" s="873">
        <f t="shared" si="2"/>
        <v>-3000000</v>
      </c>
      <c r="S31" s="3170">
        <f t="shared" si="3"/>
        <v>-4.7533035459644456E-2</v>
      </c>
    </row>
    <row r="32" spans="1:22" ht="20.100000000000001" customHeight="1">
      <c r="A32" s="551"/>
      <c r="B32" s="565"/>
      <c r="C32" s="588"/>
      <c r="D32" s="565"/>
      <c r="F32" s="1995" t="s">
        <v>828</v>
      </c>
      <c r="G32" s="1996"/>
      <c r="H32" s="931"/>
      <c r="I32" s="931"/>
      <c r="J32" s="931"/>
      <c r="K32" s="931"/>
      <c r="L32" s="931"/>
      <c r="M32" s="931"/>
      <c r="N32" s="1997"/>
      <c r="O32" s="935">
        <f>SUM(O33:O35)</f>
        <v>60114000</v>
      </c>
      <c r="P32" s="950">
        <f>O32</f>
        <v>60114000</v>
      </c>
      <c r="Q32" s="1998">
        <v>63114000</v>
      </c>
      <c r="R32" s="1999">
        <f t="shared" si="2"/>
        <v>-3000000</v>
      </c>
      <c r="S32" s="3183">
        <f t="shared" si="3"/>
        <v>-4.7533035459644456E-2</v>
      </c>
    </row>
    <row r="33" spans="1:19" ht="20.100000000000001" customHeight="1">
      <c r="A33" s="551"/>
      <c r="B33" s="565"/>
      <c r="C33" s="588"/>
      <c r="D33" s="565"/>
      <c r="E33" s="1412"/>
      <c r="F33" s="1395" t="s">
        <v>1670</v>
      </c>
      <c r="G33" s="1389">
        <v>200</v>
      </c>
      <c r="H33" s="2017" t="s">
        <v>335</v>
      </c>
      <c r="I33" s="1400">
        <v>12</v>
      </c>
      <c r="J33" s="2017" t="s">
        <v>335</v>
      </c>
      <c r="K33" s="2026">
        <v>19000</v>
      </c>
      <c r="L33" s="2026"/>
      <c r="M33" s="1400"/>
      <c r="N33" s="1401" t="s">
        <v>79</v>
      </c>
      <c r="O33" s="1150">
        <f>G33*I33*K33</f>
        <v>45600000</v>
      </c>
      <c r="P33" s="946"/>
      <c r="Q33" s="2018"/>
      <c r="R33" s="2019"/>
      <c r="S33" s="3205"/>
    </row>
    <row r="34" spans="1:19" ht="20.100000000000001" customHeight="1">
      <c r="A34" s="551"/>
      <c r="B34" s="565"/>
      <c r="C34" s="588"/>
      <c r="D34" s="565"/>
      <c r="E34" s="1261"/>
      <c r="F34" s="1395" t="s">
        <v>1671</v>
      </c>
      <c r="G34" s="1389">
        <v>859500</v>
      </c>
      <c r="H34" s="2017" t="s">
        <v>335</v>
      </c>
      <c r="I34" s="1400">
        <v>12</v>
      </c>
      <c r="J34" s="2017"/>
      <c r="K34" s="1400"/>
      <c r="L34" s="1400"/>
      <c r="M34" s="1400"/>
      <c r="N34" s="1401" t="s">
        <v>829</v>
      </c>
      <c r="O34" s="1150">
        <f>ROUNDUP(G34*I34,-3)</f>
        <v>10314000</v>
      </c>
      <c r="P34" s="946"/>
      <c r="Q34" s="2018"/>
      <c r="R34" s="2019"/>
      <c r="S34" s="3205"/>
    </row>
    <row r="35" spans="1:19" ht="20.100000000000001" customHeight="1">
      <c r="A35" s="551"/>
      <c r="B35" s="565"/>
      <c r="C35" s="588"/>
      <c r="D35" s="565"/>
      <c r="E35" s="1261"/>
      <c r="F35" s="1395" t="s">
        <v>1672</v>
      </c>
      <c r="G35" s="1389">
        <v>350000</v>
      </c>
      <c r="H35" s="2017" t="s">
        <v>335</v>
      </c>
      <c r="I35" s="1400">
        <v>12</v>
      </c>
      <c r="J35" s="2017"/>
      <c r="K35" s="1400"/>
      <c r="L35" s="1400"/>
      <c r="M35" s="1400"/>
      <c r="N35" s="1401" t="s">
        <v>829</v>
      </c>
      <c r="O35" s="1150">
        <f>ROUNDUP(G35*I35,-3)</f>
        <v>4200000</v>
      </c>
      <c r="P35" s="946"/>
      <c r="Q35" s="2018"/>
      <c r="R35" s="2019"/>
      <c r="S35" s="3205"/>
    </row>
    <row r="36" spans="1:19" ht="20.100000000000001" customHeight="1">
      <c r="A36" s="551"/>
      <c r="B36" s="565"/>
      <c r="C36" s="588"/>
      <c r="D36" s="565"/>
      <c r="E36" s="456" t="s">
        <v>1171</v>
      </c>
      <c r="F36" s="457"/>
      <c r="G36" s="457"/>
      <c r="H36" s="1228"/>
      <c r="I36" s="457"/>
      <c r="J36" s="1228"/>
      <c r="K36" s="457"/>
      <c r="L36" s="457"/>
      <c r="M36" s="457"/>
      <c r="N36" s="457"/>
      <c r="O36" s="459"/>
      <c r="P36" s="573">
        <f>O37+O40+O42</f>
        <v>6786000</v>
      </c>
      <c r="Q36" s="573">
        <f>SUM(Q37,Q40,Q42)</f>
        <v>9726000</v>
      </c>
      <c r="R36" s="631">
        <f t="shared" si="2"/>
        <v>-2940000</v>
      </c>
      <c r="S36" s="3170">
        <f t="shared" si="3"/>
        <v>-0.30228254164096235</v>
      </c>
    </row>
    <row r="37" spans="1:19" ht="20.100000000000001" customHeight="1">
      <c r="A37" s="551"/>
      <c r="B37" s="565"/>
      <c r="C37" s="588"/>
      <c r="D37" s="565"/>
      <c r="E37" s="565"/>
      <c r="F37" s="1995" t="s">
        <v>830</v>
      </c>
      <c r="G37" s="1996"/>
      <c r="H37" s="931"/>
      <c r="I37" s="931"/>
      <c r="J37" s="931"/>
      <c r="K37" s="931"/>
      <c r="L37" s="931"/>
      <c r="M37" s="931"/>
      <c r="N37" s="1997"/>
      <c r="O37" s="935">
        <f>SUM(O38:O39)</f>
        <v>2460000</v>
      </c>
      <c r="P37" s="950">
        <f>O37</f>
        <v>2460000</v>
      </c>
      <c r="Q37" s="1998">
        <v>5400000</v>
      </c>
      <c r="R37" s="1999">
        <f t="shared" si="2"/>
        <v>-2940000</v>
      </c>
      <c r="S37" s="3183">
        <f t="shared" si="3"/>
        <v>-0.5444444444444444</v>
      </c>
    </row>
    <row r="38" spans="1:19" ht="20.100000000000001" customHeight="1">
      <c r="A38" s="551"/>
      <c r="B38" s="565"/>
      <c r="C38" s="588"/>
      <c r="D38" s="565"/>
      <c r="E38" s="565"/>
      <c r="F38" s="1395" t="s">
        <v>1673</v>
      </c>
      <c r="G38" s="1389">
        <v>186000</v>
      </c>
      <c r="H38" s="2017" t="s">
        <v>335</v>
      </c>
      <c r="I38" s="2020">
        <v>10</v>
      </c>
      <c r="J38" s="2017"/>
      <c r="K38" s="1400"/>
      <c r="L38" s="1400"/>
      <c r="M38" s="1400"/>
      <c r="N38" s="1401" t="s">
        <v>831</v>
      </c>
      <c r="O38" s="1150">
        <f>ROUNDUP(G38*I38,-3)</f>
        <v>1860000</v>
      </c>
      <c r="P38" s="946"/>
      <c r="Q38" s="2018"/>
      <c r="R38" s="2019"/>
      <c r="S38" s="3205"/>
    </row>
    <row r="39" spans="1:19" ht="20.100000000000001" customHeight="1">
      <c r="A39" s="551"/>
      <c r="B39" s="565"/>
      <c r="C39" s="588"/>
      <c r="D39" s="565"/>
      <c r="E39" s="565"/>
      <c r="F39" s="2027" t="s">
        <v>1568</v>
      </c>
      <c r="G39" s="1389">
        <v>300000</v>
      </c>
      <c r="H39" s="2017" t="s">
        <v>335</v>
      </c>
      <c r="I39" s="2020">
        <v>2</v>
      </c>
      <c r="J39" s="2017"/>
      <c r="K39" s="1400"/>
      <c r="L39" s="1400"/>
      <c r="M39" s="1400"/>
      <c r="N39" s="1401" t="s">
        <v>832</v>
      </c>
      <c r="O39" s="1150">
        <f>ROUNDUP(G39*I39,-3)</f>
        <v>600000</v>
      </c>
      <c r="P39" s="946"/>
      <c r="Q39" s="2018"/>
      <c r="R39" s="2019"/>
      <c r="S39" s="3205"/>
    </row>
    <row r="40" spans="1:19" ht="20.100000000000001" customHeight="1">
      <c r="A40" s="551"/>
      <c r="B40" s="565"/>
      <c r="C40" s="588"/>
      <c r="D40" s="565"/>
      <c r="E40" s="565"/>
      <c r="F40" s="2028" t="s">
        <v>833</v>
      </c>
      <c r="G40" s="1996"/>
      <c r="H40" s="931"/>
      <c r="I40" s="931"/>
      <c r="J40" s="931"/>
      <c r="K40" s="931"/>
      <c r="L40" s="931"/>
      <c r="M40" s="931"/>
      <c r="N40" s="1997"/>
      <c r="O40" s="935">
        <f>SUM(O41)</f>
        <v>726000</v>
      </c>
      <c r="P40" s="950">
        <f>O40</f>
        <v>726000</v>
      </c>
      <c r="Q40" s="1998">
        <v>726000</v>
      </c>
      <c r="R40" s="1999">
        <f t="shared" si="2"/>
        <v>0</v>
      </c>
      <c r="S40" s="3183">
        <f t="shared" si="3"/>
        <v>0</v>
      </c>
    </row>
    <row r="41" spans="1:19" ht="20.100000000000001" customHeight="1">
      <c r="A41" s="551"/>
      <c r="B41" s="565"/>
      <c r="C41" s="588"/>
      <c r="D41" s="565"/>
      <c r="E41" s="565"/>
      <c r="F41" s="2027" t="s">
        <v>1974</v>
      </c>
      <c r="G41" s="1389">
        <v>726000</v>
      </c>
      <c r="H41" s="2017" t="s">
        <v>335</v>
      </c>
      <c r="I41" s="2020">
        <v>1</v>
      </c>
      <c r="J41" s="2017"/>
      <c r="K41" s="1400"/>
      <c r="L41" s="1400"/>
      <c r="M41" s="1400"/>
      <c r="N41" s="1401" t="s">
        <v>832</v>
      </c>
      <c r="O41" s="1150">
        <f>ROUNDUP(G41*I41,-3)</f>
        <v>726000</v>
      </c>
      <c r="P41" s="946"/>
      <c r="Q41" s="2018"/>
      <c r="R41" s="2019"/>
      <c r="S41" s="3205"/>
    </row>
    <row r="42" spans="1:19" ht="20.100000000000001" customHeight="1">
      <c r="A42" s="551"/>
      <c r="B42" s="565"/>
      <c r="C42" s="588"/>
      <c r="D42" s="565"/>
      <c r="E42" s="565"/>
      <c r="F42" s="2028" t="s">
        <v>1288</v>
      </c>
      <c r="G42" s="1996"/>
      <c r="H42" s="931"/>
      <c r="I42" s="931"/>
      <c r="J42" s="931"/>
      <c r="K42" s="931"/>
      <c r="L42" s="931"/>
      <c r="M42" s="931"/>
      <c r="N42" s="1997"/>
      <c r="O42" s="935">
        <f>SUM(O43:O43)</f>
        <v>3600000</v>
      </c>
      <c r="P42" s="950">
        <f>O42</f>
        <v>3600000</v>
      </c>
      <c r="Q42" s="1998">
        <v>3600000</v>
      </c>
      <c r="R42" s="1999">
        <f t="shared" si="2"/>
        <v>0</v>
      </c>
      <c r="S42" s="3183">
        <f t="shared" si="3"/>
        <v>0</v>
      </c>
    </row>
    <row r="43" spans="1:19" ht="20.100000000000001" customHeight="1">
      <c r="A43" s="551"/>
      <c r="B43" s="565"/>
      <c r="C43" s="588"/>
      <c r="D43" s="565"/>
      <c r="E43" s="565"/>
      <c r="F43" s="2029" t="s">
        <v>1975</v>
      </c>
      <c r="G43" s="2030">
        <v>300000</v>
      </c>
      <c r="H43" s="2031" t="s">
        <v>335</v>
      </c>
      <c r="I43" s="1407">
        <v>12</v>
      </c>
      <c r="J43" s="2031"/>
      <c r="K43" s="1407"/>
      <c r="L43" s="1407"/>
      <c r="M43" s="1407"/>
      <c r="N43" s="2032" t="s">
        <v>834</v>
      </c>
      <c r="O43" s="2033">
        <f>ROUNDUP(G43*I43,-3)</f>
        <v>3600000</v>
      </c>
      <c r="P43" s="926"/>
      <c r="Q43" s="2024"/>
      <c r="R43" s="2025"/>
      <c r="S43" s="3298"/>
    </row>
    <row r="44" spans="1:19" ht="20.100000000000001" customHeight="1">
      <c r="A44" s="551"/>
      <c r="B44" s="565"/>
      <c r="C44" s="588"/>
      <c r="D44" s="565"/>
      <c r="E44" s="456" t="s">
        <v>1172</v>
      </c>
      <c r="F44" s="457"/>
      <c r="G44" s="457"/>
      <c r="H44" s="1228"/>
      <c r="I44" s="457"/>
      <c r="J44" s="1228"/>
      <c r="K44" s="457"/>
      <c r="L44" s="457"/>
      <c r="M44" s="457"/>
      <c r="N44" s="457"/>
      <c r="O44" s="459"/>
      <c r="P44" s="573">
        <f>O45</f>
        <v>17530000</v>
      </c>
      <c r="Q44" s="573">
        <f>Q45</f>
        <v>19680000</v>
      </c>
      <c r="R44" s="631">
        <f t="shared" si="2"/>
        <v>-2150000</v>
      </c>
      <c r="S44" s="3170">
        <f t="shared" si="3"/>
        <v>-0.1092479674796748</v>
      </c>
    </row>
    <row r="45" spans="1:19" ht="20.100000000000001" customHeight="1">
      <c r="A45" s="551"/>
      <c r="B45" s="565"/>
      <c r="C45" s="588"/>
      <c r="D45" s="565"/>
      <c r="F45" s="1995" t="s">
        <v>835</v>
      </c>
      <c r="G45" s="1996"/>
      <c r="H45" s="931"/>
      <c r="I45" s="931"/>
      <c r="J45" s="931"/>
      <c r="K45" s="931"/>
      <c r="L45" s="931"/>
      <c r="M45" s="931"/>
      <c r="N45" s="1997"/>
      <c r="O45" s="935">
        <f>SUM(O46:O49)</f>
        <v>17530000</v>
      </c>
      <c r="P45" s="950">
        <f>O45</f>
        <v>17530000</v>
      </c>
      <c r="Q45" s="1998">
        <v>19680000</v>
      </c>
      <c r="R45" s="1999">
        <f t="shared" si="2"/>
        <v>-2150000</v>
      </c>
      <c r="S45" s="3183">
        <f t="shared" si="3"/>
        <v>-0.1092479674796748</v>
      </c>
    </row>
    <row r="46" spans="1:19" ht="20.100000000000001" customHeight="1">
      <c r="A46" s="551"/>
      <c r="B46" s="565"/>
      <c r="C46" s="588"/>
      <c r="D46" s="565"/>
      <c r="E46" s="1231"/>
      <c r="F46" s="1395" t="s">
        <v>1676</v>
      </c>
      <c r="G46" s="1389">
        <v>400000</v>
      </c>
      <c r="H46" s="2017" t="s">
        <v>335</v>
      </c>
      <c r="I46" s="2034">
        <v>1</v>
      </c>
      <c r="J46" s="2017" t="s">
        <v>335</v>
      </c>
      <c r="K46" s="1400">
        <v>12</v>
      </c>
      <c r="L46" s="1400"/>
      <c r="M46" s="1400"/>
      <c r="N46" s="1401" t="s">
        <v>79</v>
      </c>
      <c r="O46" s="1150">
        <f>ROUNDUP(G46*I46*K46,-3)</f>
        <v>4800000</v>
      </c>
      <c r="P46" s="946"/>
      <c r="Q46" s="2018"/>
      <c r="R46" s="2019"/>
      <c r="S46" s="3205"/>
    </row>
    <row r="47" spans="1:19" ht="20.100000000000001" customHeight="1">
      <c r="A47" s="551"/>
      <c r="B47" s="565"/>
      <c r="C47" s="588"/>
      <c r="D47" s="565"/>
      <c r="E47" s="1236"/>
      <c r="F47" s="1395" t="s">
        <v>1677</v>
      </c>
      <c r="G47" s="2035">
        <v>440000</v>
      </c>
      <c r="H47" s="938" t="s">
        <v>335</v>
      </c>
      <c r="I47" s="2036">
        <v>1</v>
      </c>
      <c r="J47" s="938" t="s">
        <v>335</v>
      </c>
      <c r="K47" s="2037">
        <v>12</v>
      </c>
      <c r="L47" s="2037"/>
      <c r="M47" s="2037"/>
      <c r="N47" s="2038" t="s">
        <v>822</v>
      </c>
      <c r="O47" s="2039">
        <f>ROUNDUP(G47*I47*K47,-3)</f>
        <v>5280000</v>
      </c>
      <c r="P47" s="946"/>
      <c r="Q47" s="2018"/>
      <c r="R47" s="2019"/>
      <c r="S47" s="3205"/>
    </row>
    <row r="48" spans="1:19" ht="20.100000000000001" customHeight="1">
      <c r="A48" s="551"/>
      <c r="B48" s="565"/>
      <c r="C48" s="588"/>
      <c r="D48" s="565"/>
      <c r="E48" s="1236"/>
      <c r="F48" s="1395" t="s">
        <v>1678</v>
      </c>
      <c r="G48" s="2035">
        <v>34375</v>
      </c>
      <c r="H48" s="938" t="s">
        <v>335</v>
      </c>
      <c r="I48" s="2036">
        <v>16</v>
      </c>
      <c r="J48" s="938" t="s">
        <v>335</v>
      </c>
      <c r="K48" s="2037">
        <v>7</v>
      </c>
      <c r="L48" s="2037"/>
      <c r="M48" s="2037"/>
      <c r="N48" s="2038" t="s">
        <v>822</v>
      </c>
      <c r="O48" s="2039">
        <f>ROUNDUP(G48*I48*K48,-3)</f>
        <v>3850000</v>
      </c>
      <c r="P48" s="946"/>
      <c r="Q48" s="2018"/>
      <c r="R48" s="2019"/>
      <c r="S48" s="3205"/>
    </row>
    <row r="49" spans="1:19" ht="20.100000000000001" customHeight="1">
      <c r="A49" s="551"/>
      <c r="B49" s="565"/>
      <c r="C49" s="588"/>
      <c r="D49" s="565"/>
      <c r="E49" s="1236"/>
      <c r="F49" s="1395" t="s">
        <v>1681</v>
      </c>
      <c r="G49" s="2035">
        <v>37500</v>
      </c>
      <c r="H49" s="938" t="s">
        <v>335</v>
      </c>
      <c r="I49" s="2036">
        <v>8</v>
      </c>
      <c r="J49" s="938" t="s">
        <v>335</v>
      </c>
      <c r="K49" s="2037">
        <v>12</v>
      </c>
      <c r="L49" s="2037"/>
      <c r="M49" s="2037"/>
      <c r="N49" s="2038" t="s">
        <v>79</v>
      </c>
      <c r="O49" s="2039">
        <f>ROUNDUP(G49*I49*K49,-3)</f>
        <v>3600000</v>
      </c>
      <c r="P49" s="946"/>
      <c r="Q49" s="2018"/>
      <c r="R49" s="2019"/>
      <c r="S49" s="3205"/>
    </row>
    <row r="50" spans="1:19" ht="20.100000000000001" customHeight="1">
      <c r="A50" s="551"/>
      <c r="B50" s="565"/>
      <c r="C50" s="588"/>
      <c r="D50" s="565"/>
      <c r="E50" s="456" t="s">
        <v>133</v>
      </c>
      <c r="F50" s="457"/>
      <c r="G50" s="457"/>
      <c r="H50" s="1228"/>
      <c r="I50" s="457"/>
      <c r="J50" s="1228"/>
      <c r="K50" s="457"/>
      <c r="L50" s="457"/>
      <c r="M50" s="457"/>
      <c r="N50" s="457"/>
      <c r="O50" s="459"/>
      <c r="P50" s="573">
        <f>O51</f>
        <v>33215000</v>
      </c>
      <c r="Q50" s="573">
        <f>Q51</f>
        <v>39460000</v>
      </c>
      <c r="R50" s="631">
        <f t="shared" si="2"/>
        <v>-6245000</v>
      </c>
      <c r="S50" s="3170">
        <f t="shared" si="3"/>
        <v>-0.15826153066396351</v>
      </c>
    </row>
    <row r="51" spans="1:19" ht="20.100000000000001" customHeight="1">
      <c r="A51" s="551"/>
      <c r="B51" s="565"/>
      <c r="C51" s="588"/>
      <c r="D51" s="565"/>
      <c r="F51" s="1995" t="s">
        <v>296</v>
      </c>
      <c r="G51" s="1996"/>
      <c r="H51" s="931"/>
      <c r="I51" s="931"/>
      <c r="J51" s="931"/>
      <c r="K51" s="931"/>
      <c r="L51" s="931"/>
      <c r="M51" s="931"/>
      <c r="N51" s="1997"/>
      <c r="O51" s="935">
        <f>SUM(O52:O63)</f>
        <v>33215000</v>
      </c>
      <c r="P51" s="950">
        <f>O51</f>
        <v>33215000</v>
      </c>
      <c r="Q51" s="1998">
        <v>39460000</v>
      </c>
      <c r="R51" s="1999">
        <f t="shared" si="2"/>
        <v>-6245000</v>
      </c>
      <c r="S51" s="3183">
        <f t="shared" si="3"/>
        <v>-0.15826153066396351</v>
      </c>
    </row>
    <row r="52" spans="1:19" ht="20.100000000000001" customHeight="1">
      <c r="A52" s="551"/>
      <c r="B52" s="565"/>
      <c r="C52" s="588"/>
      <c r="D52" s="565"/>
      <c r="E52" s="1231"/>
      <c r="F52" s="2000" t="s">
        <v>1976</v>
      </c>
      <c r="G52" s="2001">
        <v>500000</v>
      </c>
      <c r="H52" s="2002" t="s">
        <v>335</v>
      </c>
      <c r="I52" s="2040">
        <v>2</v>
      </c>
      <c r="J52" s="2002"/>
      <c r="K52" s="2004"/>
      <c r="L52" s="2004"/>
      <c r="M52" s="2004"/>
      <c r="N52" s="2005" t="s">
        <v>2773</v>
      </c>
      <c r="O52" s="2006">
        <f t="shared" ref="O52:O58" si="5">ROUNDUP(G52*I52,-3)</f>
        <v>1000000</v>
      </c>
      <c r="P52" s="946"/>
      <c r="Q52" s="2018"/>
      <c r="R52" s="2041"/>
      <c r="S52" s="3205"/>
    </row>
    <row r="53" spans="1:19" ht="20.100000000000001" customHeight="1">
      <c r="A53" s="551"/>
      <c r="B53" s="565"/>
      <c r="C53" s="588"/>
      <c r="D53" s="565"/>
      <c r="E53" s="1231"/>
      <c r="F53" s="2000" t="s">
        <v>1977</v>
      </c>
      <c r="G53" s="2001">
        <v>3500000</v>
      </c>
      <c r="H53" s="2002" t="s">
        <v>335</v>
      </c>
      <c r="I53" s="2040">
        <v>1</v>
      </c>
      <c r="J53" s="2002"/>
      <c r="K53" s="2004"/>
      <c r="L53" s="2004"/>
      <c r="M53" s="2004"/>
      <c r="N53" s="2005" t="s">
        <v>144</v>
      </c>
      <c r="O53" s="2006">
        <f t="shared" si="5"/>
        <v>3500000</v>
      </c>
      <c r="P53" s="946"/>
      <c r="Q53" s="2018"/>
      <c r="R53" s="2041"/>
      <c r="S53" s="3205"/>
    </row>
    <row r="54" spans="1:19" ht="20.100000000000001" customHeight="1">
      <c r="A54" s="551"/>
      <c r="B54" s="565"/>
      <c r="C54" s="588"/>
      <c r="D54" s="565"/>
      <c r="E54" s="1231"/>
      <c r="F54" s="2000" t="s">
        <v>1685</v>
      </c>
      <c r="G54" s="2009">
        <v>1750000</v>
      </c>
      <c r="H54" s="2010" t="s">
        <v>335</v>
      </c>
      <c r="I54" s="2042">
        <v>2</v>
      </c>
      <c r="J54" s="2010"/>
      <c r="K54" s="2012"/>
      <c r="L54" s="2012"/>
      <c r="M54" s="2012"/>
      <c r="N54" s="2013" t="s">
        <v>2773</v>
      </c>
      <c r="O54" s="2006">
        <f t="shared" si="5"/>
        <v>3500000</v>
      </c>
      <c r="P54" s="946"/>
      <c r="Q54" s="2018"/>
      <c r="R54" s="2041"/>
      <c r="S54" s="3205"/>
    </row>
    <row r="55" spans="1:19" ht="20.100000000000001" customHeight="1">
      <c r="A55" s="551"/>
      <c r="B55" s="565"/>
      <c r="C55" s="588"/>
      <c r="D55" s="565"/>
      <c r="E55" s="1231"/>
      <c r="F55" s="2000" t="s">
        <v>2774</v>
      </c>
      <c r="G55" s="2043">
        <v>900000</v>
      </c>
      <c r="H55" s="2044" t="s">
        <v>2775</v>
      </c>
      <c r="I55" s="2045">
        <v>1</v>
      </c>
      <c r="J55" s="2044"/>
      <c r="K55" s="2046"/>
      <c r="L55" s="2047"/>
      <c r="M55" s="2046"/>
      <c r="N55" s="2048" t="s">
        <v>144</v>
      </c>
      <c r="O55" s="2006">
        <f t="shared" si="5"/>
        <v>900000</v>
      </c>
      <c r="P55" s="946"/>
      <c r="Q55" s="2018"/>
      <c r="R55" s="2041"/>
      <c r="S55" s="3205"/>
    </row>
    <row r="56" spans="1:19" ht="20.100000000000001" customHeight="1">
      <c r="A56" s="551"/>
      <c r="B56" s="565"/>
      <c r="C56" s="588"/>
      <c r="D56" s="565"/>
      <c r="E56" s="1231"/>
      <c r="F56" s="2000" t="s">
        <v>2776</v>
      </c>
      <c r="G56" s="2043">
        <v>3000000</v>
      </c>
      <c r="H56" s="2044" t="s">
        <v>283</v>
      </c>
      <c r="I56" s="2045">
        <v>1</v>
      </c>
      <c r="J56" s="2044"/>
      <c r="K56" s="2046"/>
      <c r="L56" s="2047"/>
      <c r="M56" s="2046"/>
      <c r="N56" s="2048" t="s">
        <v>144</v>
      </c>
      <c r="O56" s="2006">
        <f t="shared" si="5"/>
        <v>3000000</v>
      </c>
      <c r="P56" s="946"/>
      <c r="Q56" s="2018"/>
      <c r="R56" s="2041"/>
      <c r="S56" s="3205"/>
    </row>
    <row r="57" spans="1:19" ht="20.100000000000001" customHeight="1">
      <c r="A57" s="551"/>
      <c r="B57" s="565"/>
      <c r="C57" s="588"/>
      <c r="D57" s="565"/>
      <c r="E57" s="1231"/>
      <c r="F57" s="2000" t="s">
        <v>2777</v>
      </c>
      <c r="G57" s="2043">
        <v>4500000</v>
      </c>
      <c r="H57" s="2044" t="s">
        <v>2775</v>
      </c>
      <c r="I57" s="2045">
        <v>1</v>
      </c>
      <c r="J57" s="2044"/>
      <c r="K57" s="2046"/>
      <c r="L57" s="2047"/>
      <c r="M57" s="2046"/>
      <c r="N57" s="2048" t="s">
        <v>144</v>
      </c>
      <c r="O57" s="2006">
        <f t="shared" si="5"/>
        <v>4500000</v>
      </c>
      <c r="P57" s="946"/>
      <c r="Q57" s="2018"/>
      <c r="R57" s="2041"/>
      <c r="S57" s="3205"/>
    </row>
    <row r="58" spans="1:19" ht="20.100000000000001" customHeight="1">
      <c r="A58" s="551"/>
      <c r="B58" s="565"/>
      <c r="C58" s="588"/>
      <c r="D58" s="565"/>
      <c r="E58" s="1231"/>
      <c r="F58" s="2000" t="s">
        <v>1692</v>
      </c>
      <c r="G58" s="2001">
        <v>855000</v>
      </c>
      <c r="H58" s="2002" t="s">
        <v>335</v>
      </c>
      <c r="I58" s="2049">
        <v>1</v>
      </c>
      <c r="J58" s="2002"/>
      <c r="K58" s="2004"/>
      <c r="L58" s="2004"/>
      <c r="M58" s="2004"/>
      <c r="N58" s="2005" t="s">
        <v>144</v>
      </c>
      <c r="O58" s="2006">
        <f t="shared" si="5"/>
        <v>855000</v>
      </c>
      <c r="P58" s="946"/>
      <c r="Q58" s="2018"/>
      <c r="R58" s="2041"/>
      <c r="S58" s="3205"/>
    </row>
    <row r="59" spans="1:19" ht="20.100000000000001" customHeight="1">
      <c r="A59" s="551"/>
      <c r="B59" s="565"/>
      <c r="C59" s="588"/>
      <c r="D59" s="565"/>
      <c r="E59" s="1231"/>
      <c r="F59" s="2000" t="s">
        <v>1693</v>
      </c>
      <c r="G59" s="2001">
        <v>130000</v>
      </c>
      <c r="H59" s="2002" t="s">
        <v>335</v>
      </c>
      <c r="I59" s="2050">
        <v>1</v>
      </c>
      <c r="J59" s="2002" t="s">
        <v>335</v>
      </c>
      <c r="K59" s="2004">
        <v>12</v>
      </c>
      <c r="L59" s="2004"/>
      <c r="M59" s="2004"/>
      <c r="N59" s="2005" t="s">
        <v>144</v>
      </c>
      <c r="O59" s="2006">
        <f>ROUNDUP(G59*I59*K59,-3)</f>
        <v>1560000</v>
      </c>
      <c r="P59" s="946"/>
      <c r="Q59" s="2018"/>
      <c r="R59" s="2041"/>
      <c r="S59" s="3205"/>
    </row>
    <row r="60" spans="1:19" ht="20.100000000000001" customHeight="1">
      <c r="A60" s="551"/>
      <c r="B60" s="565"/>
      <c r="C60" s="588"/>
      <c r="D60" s="565"/>
      <c r="E60" s="1231"/>
      <c r="F60" s="2000" t="s">
        <v>1978</v>
      </c>
      <c r="G60" s="2001">
        <v>110000</v>
      </c>
      <c r="H60" s="2002" t="s">
        <v>335</v>
      </c>
      <c r="I60" s="2050">
        <v>1</v>
      </c>
      <c r="J60" s="2002" t="s">
        <v>335</v>
      </c>
      <c r="K60" s="2004">
        <v>6</v>
      </c>
      <c r="L60" s="2004"/>
      <c r="M60" s="2004"/>
      <c r="N60" s="2005" t="s">
        <v>144</v>
      </c>
      <c r="O60" s="2006">
        <f>ROUNDUP(G60*I60*K60,-3)</f>
        <v>660000</v>
      </c>
      <c r="P60" s="946"/>
      <c r="Q60" s="2018"/>
      <c r="R60" s="2041"/>
      <c r="S60" s="3205"/>
    </row>
    <row r="61" spans="1:19" ht="20.100000000000001" customHeight="1">
      <c r="A61" s="551"/>
      <c r="B61" s="565"/>
      <c r="C61" s="588"/>
      <c r="D61" s="565"/>
      <c r="E61" s="1231"/>
      <c r="F61" s="2000" t="s">
        <v>1694</v>
      </c>
      <c r="G61" s="2001">
        <v>6000000</v>
      </c>
      <c r="H61" s="2002" t="s">
        <v>335</v>
      </c>
      <c r="I61" s="2040">
        <v>1</v>
      </c>
      <c r="J61" s="2002"/>
      <c r="K61" s="2004"/>
      <c r="L61" s="2004"/>
      <c r="M61" s="2004"/>
      <c r="N61" s="2005" t="s">
        <v>144</v>
      </c>
      <c r="O61" s="2006">
        <f>ROUNDUP(G61*I61,-3)</f>
        <v>6000000</v>
      </c>
      <c r="P61" s="946"/>
      <c r="Q61" s="2018"/>
      <c r="R61" s="2041"/>
      <c r="S61" s="3205"/>
    </row>
    <row r="62" spans="1:19" ht="20.100000000000001" customHeight="1">
      <c r="A62" s="551"/>
      <c r="B62" s="565"/>
      <c r="C62" s="588"/>
      <c r="D62" s="565"/>
      <c r="E62" s="1231"/>
      <c r="F62" s="2000" t="s">
        <v>1695</v>
      </c>
      <c r="G62" s="2001">
        <v>495000</v>
      </c>
      <c r="H62" s="2002" t="s">
        <v>335</v>
      </c>
      <c r="I62" s="2051">
        <v>12</v>
      </c>
      <c r="J62" s="2002"/>
      <c r="K62" s="2004"/>
      <c r="L62" s="2004"/>
      <c r="M62" s="2004"/>
      <c r="N62" s="2005" t="s">
        <v>144</v>
      </c>
      <c r="O62" s="2006">
        <f>ROUNDUP(G62*I62,-3)</f>
        <v>5940000</v>
      </c>
      <c r="P62" s="946"/>
      <c r="Q62" s="2018"/>
      <c r="R62" s="2041"/>
      <c r="S62" s="3205"/>
    </row>
    <row r="63" spans="1:19" ht="20.100000000000001" customHeight="1">
      <c r="A63" s="551"/>
      <c r="B63" s="565"/>
      <c r="C63" s="588"/>
      <c r="D63" s="565"/>
      <c r="E63" s="1231"/>
      <c r="F63" s="2000" t="s">
        <v>1955</v>
      </c>
      <c r="G63" s="2001">
        <v>150000</v>
      </c>
      <c r="H63" s="2002" t="s">
        <v>335</v>
      </c>
      <c r="I63" s="2004">
        <v>12</v>
      </c>
      <c r="J63" s="2002"/>
      <c r="K63" s="2004"/>
      <c r="L63" s="2004"/>
      <c r="M63" s="2004"/>
      <c r="N63" s="2005" t="s">
        <v>144</v>
      </c>
      <c r="O63" s="2006">
        <f>ROUNDUP(G63*I63,-3)</f>
        <v>1800000</v>
      </c>
      <c r="P63" s="946"/>
      <c r="Q63" s="2018"/>
      <c r="R63" s="2041"/>
      <c r="S63" s="3205"/>
    </row>
    <row r="64" spans="1:19" ht="20.100000000000001" customHeight="1">
      <c r="A64" s="551"/>
      <c r="B64" s="565"/>
      <c r="C64" s="588"/>
      <c r="D64" s="565"/>
      <c r="E64" s="456" t="s">
        <v>134</v>
      </c>
      <c r="F64" s="457"/>
      <c r="G64" s="457"/>
      <c r="H64" s="1228"/>
      <c r="I64" s="457"/>
      <c r="J64" s="1228"/>
      <c r="K64" s="457"/>
      <c r="L64" s="457"/>
      <c r="M64" s="457"/>
      <c r="N64" s="457"/>
      <c r="O64" s="459"/>
      <c r="P64" s="573">
        <f>O65</f>
        <v>1200000</v>
      </c>
      <c r="Q64" s="573">
        <f>Q65</f>
        <v>1200000</v>
      </c>
      <c r="R64" s="631">
        <f t="shared" si="2"/>
        <v>0</v>
      </c>
      <c r="S64" s="3170">
        <f t="shared" si="3"/>
        <v>0</v>
      </c>
    </row>
    <row r="65" spans="1:19" ht="20.100000000000001" customHeight="1">
      <c r="A65" s="551"/>
      <c r="B65" s="565"/>
      <c r="C65" s="588"/>
      <c r="D65" s="565"/>
      <c r="F65" s="1995" t="s">
        <v>836</v>
      </c>
      <c r="G65" s="1996"/>
      <c r="H65" s="931"/>
      <c r="I65" s="931"/>
      <c r="J65" s="931"/>
      <c r="K65" s="931"/>
      <c r="L65" s="931"/>
      <c r="M65" s="931"/>
      <c r="N65" s="1997"/>
      <c r="O65" s="935">
        <f>SUM(O66:O66)</f>
        <v>1200000</v>
      </c>
      <c r="P65" s="950">
        <f>O65</f>
        <v>1200000</v>
      </c>
      <c r="Q65" s="1998">
        <v>1200000</v>
      </c>
      <c r="R65" s="1999">
        <f t="shared" si="2"/>
        <v>0</v>
      </c>
      <c r="S65" s="3183">
        <f t="shared" si="3"/>
        <v>0</v>
      </c>
    </row>
    <row r="66" spans="1:19" ht="20.100000000000001" customHeight="1">
      <c r="A66" s="551"/>
      <c r="B66" s="565"/>
      <c r="C66" s="588"/>
      <c r="D66" s="565"/>
      <c r="E66" s="1255"/>
      <c r="F66" s="1402" t="s">
        <v>1581</v>
      </c>
      <c r="G66" s="2021">
        <v>100000</v>
      </c>
      <c r="H66" s="2022" t="s">
        <v>335</v>
      </c>
      <c r="I66" s="2052">
        <v>1</v>
      </c>
      <c r="J66" s="2022" t="s">
        <v>335</v>
      </c>
      <c r="K66" s="1408">
        <v>12</v>
      </c>
      <c r="L66" s="1408"/>
      <c r="M66" s="1408"/>
      <c r="N66" s="1409" t="s">
        <v>79</v>
      </c>
      <c r="O66" s="1166">
        <f>G66*I66*K66</f>
        <v>1200000</v>
      </c>
      <c r="P66" s="926"/>
      <c r="Q66" s="2024"/>
      <c r="R66" s="2025"/>
      <c r="S66" s="3205"/>
    </row>
    <row r="67" spans="1:19" ht="20.100000000000001" customHeight="1">
      <c r="A67" s="551"/>
      <c r="B67" s="565"/>
      <c r="C67" s="588"/>
      <c r="D67" s="565"/>
      <c r="E67" s="456" t="s">
        <v>1148</v>
      </c>
      <c r="F67" s="457"/>
      <c r="G67" s="457"/>
      <c r="H67" s="1228"/>
      <c r="I67" s="457"/>
      <c r="J67" s="1228"/>
      <c r="K67" s="457"/>
      <c r="L67" s="457"/>
      <c r="M67" s="457"/>
      <c r="N67" s="457"/>
      <c r="O67" s="459"/>
      <c r="P67" s="872">
        <f>O68</f>
        <v>2650000</v>
      </c>
      <c r="Q67" s="573">
        <f>Q68</f>
        <v>2650000</v>
      </c>
      <c r="R67" s="873">
        <f t="shared" ref="R67:R122" si="6">P67-Q67</f>
        <v>0</v>
      </c>
      <c r="S67" s="3170">
        <f t="shared" ref="S67:S122" si="7">R67/Q67</f>
        <v>0</v>
      </c>
    </row>
    <row r="68" spans="1:19" ht="20.100000000000001" customHeight="1">
      <c r="A68" s="551"/>
      <c r="B68" s="565"/>
      <c r="C68" s="588"/>
      <c r="D68" s="565"/>
      <c r="E68" s="870"/>
      <c r="F68" s="1995" t="s">
        <v>297</v>
      </c>
      <c r="G68" s="1996"/>
      <c r="H68" s="931"/>
      <c r="I68" s="931"/>
      <c r="J68" s="931"/>
      <c r="K68" s="931"/>
      <c r="L68" s="931"/>
      <c r="M68" s="931"/>
      <c r="N68" s="1997"/>
      <c r="O68" s="935">
        <f>SUM(O69:O70)</f>
        <v>2650000</v>
      </c>
      <c r="P68" s="950">
        <f>O68</f>
        <v>2650000</v>
      </c>
      <c r="Q68" s="1998">
        <v>2650000</v>
      </c>
      <c r="R68" s="1999">
        <f t="shared" si="6"/>
        <v>0</v>
      </c>
      <c r="S68" s="3183">
        <f t="shared" si="7"/>
        <v>0</v>
      </c>
    </row>
    <row r="69" spans="1:19" ht="20.100000000000001" customHeight="1">
      <c r="A69" s="551"/>
      <c r="B69" s="565"/>
      <c r="C69" s="588"/>
      <c r="D69" s="565"/>
      <c r="E69" s="1231"/>
      <c r="F69" s="1395" t="s">
        <v>1696</v>
      </c>
      <c r="G69" s="1389">
        <v>2500000</v>
      </c>
      <c r="H69" s="2017" t="s">
        <v>335</v>
      </c>
      <c r="I69" s="2020">
        <v>1</v>
      </c>
      <c r="J69" s="2017"/>
      <c r="K69" s="1400"/>
      <c r="L69" s="1400"/>
      <c r="M69" s="1400"/>
      <c r="N69" s="1401" t="s">
        <v>837</v>
      </c>
      <c r="O69" s="1150">
        <f>ROUNDUP(G69*I69,-3)</f>
        <v>2500000</v>
      </c>
      <c r="P69" s="946"/>
      <c r="Q69" s="2018"/>
      <c r="R69" s="2019"/>
      <c r="S69" s="3205"/>
    </row>
    <row r="70" spans="1:19" ht="20.100000000000001" customHeight="1">
      <c r="A70" s="551"/>
      <c r="B70" s="565"/>
      <c r="C70" s="588"/>
      <c r="D70" s="565"/>
      <c r="E70" s="1236"/>
      <c r="F70" s="1395" t="s">
        <v>1956</v>
      </c>
      <c r="G70" s="1389">
        <v>150000</v>
      </c>
      <c r="H70" s="2017" t="s">
        <v>335</v>
      </c>
      <c r="I70" s="2020">
        <v>1</v>
      </c>
      <c r="J70" s="2017"/>
      <c r="K70" s="1400"/>
      <c r="L70" s="1400"/>
      <c r="M70" s="1400"/>
      <c r="N70" s="1401" t="s">
        <v>837</v>
      </c>
      <c r="O70" s="1150">
        <f>ROUNDUP(G70*I70,-3)</f>
        <v>150000</v>
      </c>
      <c r="P70" s="946"/>
      <c r="Q70" s="2018"/>
      <c r="R70" s="2019"/>
      <c r="S70" s="3205"/>
    </row>
    <row r="71" spans="1:19" ht="20.100000000000001" customHeight="1">
      <c r="A71" s="551"/>
      <c r="B71" s="565"/>
      <c r="C71" s="588"/>
      <c r="D71" s="565"/>
      <c r="E71" s="456" t="s">
        <v>1136</v>
      </c>
      <c r="F71" s="457"/>
      <c r="G71" s="457"/>
      <c r="H71" s="1228"/>
      <c r="I71" s="457"/>
      <c r="J71" s="1228"/>
      <c r="K71" s="457"/>
      <c r="L71" s="457"/>
      <c r="M71" s="457"/>
      <c r="N71" s="457"/>
      <c r="O71" s="459"/>
      <c r="P71" s="573">
        <f>O72+O76</f>
        <v>7795000</v>
      </c>
      <c r="Q71" s="573">
        <f>SUM(Q72,Q76)</f>
        <v>7795000</v>
      </c>
      <c r="R71" s="631">
        <f t="shared" si="6"/>
        <v>0</v>
      </c>
      <c r="S71" s="3170">
        <f t="shared" si="7"/>
        <v>0</v>
      </c>
    </row>
    <row r="72" spans="1:19" ht="20.100000000000001" customHeight="1">
      <c r="A72" s="551"/>
      <c r="B72" s="565"/>
      <c r="C72" s="588"/>
      <c r="D72" s="565"/>
      <c r="F72" s="1995" t="s">
        <v>182</v>
      </c>
      <c r="G72" s="1996"/>
      <c r="H72" s="931"/>
      <c r="I72" s="931"/>
      <c r="J72" s="931"/>
      <c r="K72" s="931"/>
      <c r="L72" s="931"/>
      <c r="M72" s="931"/>
      <c r="N72" s="1997"/>
      <c r="O72" s="935">
        <f>SUM(O73:O75)</f>
        <v>7500000</v>
      </c>
      <c r="P72" s="950">
        <f>O72</f>
        <v>7500000</v>
      </c>
      <c r="Q72" s="1998">
        <v>7500000</v>
      </c>
      <c r="R72" s="1999">
        <f t="shared" si="6"/>
        <v>0</v>
      </c>
      <c r="S72" s="3183">
        <f t="shared" si="7"/>
        <v>0</v>
      </c>
    </row>
    <row r="73" spans="1:19" ht="20.100000000000001" customHeight="1">
      <c r="A73" s="551"/>
      <c r="B73" s="565"/>
      <c r="C73" s="588"/>
      <c r="D73" s="2053"/>
      <c r="F73" s="1395" t="s">
        <v>1697</v>
      </c>
      <c r="G73" s="1389">
        <v>300000</v>
      </c>
      <c r="H73" s="2017" t="s">
        <v>335</v>
      </c>
      <c r="I73" s="1400">
        <v>12</v>
      </c>
      <c r="J73" s="2017"/>
      <c r="K73" s="1400"/>
      <c r="L73" s="1400"/>
      <c r="M73" s="1400"/>
      <c r="N73" s="1401" t="s">
        <v>79</v>
      </c>
      <c r="O73" s="1150">
        <f>ROUNDUP(G73*I73,-3)</f>
        <v>3600000</v>
      </c>
      <c r="P73" s="946"/>
      <c r="Q73" s="2018"/>
      <c r="R73" s="2019"/>
      <c r="S73" s="3205"/>
    </row>
    <row r="74" spans="1:19" ht="20.100000000000001" customHeight="1">
      <c r="A74" s="551"/>
      <c r="B74" s="565"/>
      <c r="C74" s="588"/>
      <c r="D74" s="565"/>
      <c r="F74" s="1395" t="s">
        <v>1979</v>
      </c>
      <c r="G74" s="1389">
        <v>250000</v>
      </c>
      <c r="H74" s="2017" t="s">
        <v>335</v>
      </c>
      <c r="I74" s="1400">
        <v>12</v>
      </c>
      <c r="J74" s="2017"/>
      <c r="K74" s="1400"/>
      <c r="L74" s="1400"/>
      <c r="M74" s="1400"/>
      <c r="N74" s="1401" t="s">
        <v>79</v>
      </c>
      <c r="O74" s="1150">
        <f>ROUNDUP(G74*I74,-3)</f>
        <v>3000000</v>
      </c>
      <c r="P74" s="946"/>
      <c r="Q74" s="2018"/>
      <c r="R74" s="2019"/>
      <c r="S74" s="3205"/>
    </row>
    <row r="75" spans="1:19" ht="20.100000000000001" customHeight="1">
      <c r="A75" s="551"/>
      <c r="B75" s="565"/>
      <c r="C75" s="588"/>
      <c r="D75" s="565"/>
      <c r="F75" s="1395" t="s">
        <v>1701</v>
      </c>
      <c r="G75" s="2035">
        <v>900000</v>
      </c>
      <c r="H75" s="938" t="s">
        <v>335</v>
      </c>
      <c r="I75" s="2054">
        <v>1</v>
      </c>
      <c r="J75" s="938"/>
      <c r="K75" s="2037"/>
      <c r="L75" s="2037"/>
      <c r="M75" s="2037"/>
      <c r="N75" s="2038" t="s">
        <v>79</v>
      </c>
      <c r="O75" s="2039">
        <f>ROUNDUP(G75*I75,-3)</f>
        <v>900000</v>
      </c>
      <c r="P75" s="946"/>
      <c r="Q75" s="2018"/>
      <c r="R75" s="2019"/>
      <c r="S75" s="3205"/>
    </row>
    <row r="76" spans="1:19" ht="20.100000000000001" customHeight="1">
      <c r="A76" s="1207"/>
      <c r="B76" s="582"/>
      <c r="C76" s="553"/>
      <c r="D76" s="582"/>
      <c r="E76" s="1202"/>
      <c r="F76" s="2804" t="s">
        <v>521</v>
      </c>
      <c r="G76" s="2805"/>
      <c r="H76" s="2806"/>
      <c r="I76" s="2806"/>
      <c r="J76" s="2806"/>
      <c r="K76" s="2806"/>
      <c r="L76" s="2806"/>
      <c r="M76" s="2806"/>
      <c r="N76" s="2807"/>
      <c r="O76" s="2844">
        <f>SUM(O77:O78)</f>
        <v>295000</v>
      </c>
      <c r="P76" s="977">
        <f>O76</f>
        <v>295000</v>
      </c>
      <c r="Q76" s="2845">
        <v>295000</v>
      </c>
      <c r="R76" s="2846">
        <f t="shared" si="6"/>
        <v>0</v>
      </c>
      <c r="S76" s="3230">
        <f t="shared" si="7"/>
        <v>0</v>
      </c>
    </row>
    <row r="77" spans="1:19" ht="20.100000000000001" customHeight="1">
      <c r="A77" s="551"/>
      <c r="B77" s="565"/>
      <c r="C77" s="588"/>
      <c r="D77" s="565"/>
      <c r="F77" s="1395" t="s">
        <v>1698</v>
      </c>
      <c r="G77" s="1389">
        <v>50000</v>
      </c>
      <c r="H77" s="2017" t="s">
        <v>335</v>
      </c>
      <c r="I77" s="2020">
        <v>1</v>
      </c>
      <c r="J77" s="2017"/>
      <c r="K77" s="1400"/>
      <c r="L77" s="1400"/>
      <c r="M77" s="1400"/>
      <c r="N77" s="1401" t="s">
        <v>838</v>
      </c>
      <c r="O77" s="1150">
        <f>ROUNDUP(G77*I77,-3)</f>
        <v>50000</v>
      </c>
      <c r="P77" s="946"/>
      <c r="Q77" s="2018"/>
      <c r="R77" s="2019"/>
      <c r="S77" s="3205"/>
    </row>
    <row r="78" spans="1:19" ht="20.100000000000001" customHeight="1">
      <c r="A78" s="551"/>
      <c r="B78" s="565"/>
      <c r="C78" s="588"/>
      <c r="D78" s="565"/>
      <c r="F78" s="1395" t="s">
        <v>1699</v>
      </c>
      <c r="G78" s="1389">
        <v>245000</v>
      </c>
      <c r="H78" s="2017" t="s">
        <v>335</v>
      </c>
      <c r="I78" s="2020">
        <v>1</v>
      </c>
      <c r="J78" s="2017"/>
      <c r="K78" s="1400"/>
      <c r="L78" s="1400"/>
      <c r="M78" s="1400"/>
      <c r="N78" s="1401" t="s">
        <v>838</v>
      </c>
      <c r="O78" s="1150">
        <f>ROUNDUP(G78*I78,-3)</f>
        <v>245000</v>
      </c>
      <c r="P78" s="946"/>
      <c r="Q78" s="2018"/>
      <c r="R78" s="2019"/>
      <c r="S78" s="3205"/>
    </row>
    <row r="79" spans="1:19" ht="20.100000000000001" customHeight="1">
      <c r="A79" s="551"/>
      <c r="B79" s="565"/>
      <c r="C79" s="588"/>
      <c r="D79" s="565"/>
      <c r="E79" s="456" t="s">
        <v>1116</v>
      </c>
      <c r="F79" s="457"/>
      <c r="G79" s="457"/>
      <c r="H79" s="1228"/>
      <c r="I79" s="457"/>
      <c r="J79" s="1228"/>
      <c r="K79" s="457"/>
      <c r="L79" s="457"/>
      <c r="M79" s="457"/>
      <c r="N79" s="457"/>
      <c r="O79" s="459"/>
      <c r="P79" s="573">
        <f>O80</f>
        <v>4896000</v>
      </c>
      <c r="Q79" s="573">
        <f>Q80</f>
        <v>4896000</v>
      </c>
      <c r="R79" s="631">
        <f t="shared" si="6"/>
        <v>0</v>
      </c>
      <c r="S79" s="3170">
        <f t="shared" si="7"/>
        <v>0</v>
      </c>
    </row>
    <row r="80" spans="1:19" ht="20.100000000000001" customHeight="1">
      <c r="A80" s="551"/>
      <c r="B80" s="565"/>
      <c r="C80" s="588"/>
      <c r="D80" s="565"/>
      <c r="F80" s="2055" t="s">
        <v>839</v>
      </c>
      <c r="G80" s="2056"/>
      <c r="H80" s="953"/>
      <c r="I80" s="953"/>
      <c r="J80" s="953"/>
      <c r="K80" s="953"/>
      <c r="L80" s="953"/>
      <c r="M80" s="953"/>
      <c r="N80" s="2057"/>
      <c r="O80" s="2058">
        <f>SUM(O81:O83)</f>
        <v>4896000</v>
      </c>
      <c r="P80" s="2059">
        <f>O80</f>
        <v>4896000</v>
      </c>
      <c r="Q80" s="1998">
        <v>4896000</v>
      </c>
      <c r="R80" s="2060">
        <f t="shared" si="6"/>
        <v>0</v>
      </c>
      <c r="S80" s="3185">
        <f t="shared" si="7"/>
        <v>0</v>
      </c>
    </row>
    <row r="81" spans="1:19" ht="20.100000000000001" customHeight="1">
      <c r="A81" s="551"/>
      <c r="B81" s="565"/>
      <c r="C81" s="588"/>
      <c r="D81" s="565"/>
      <c r="E81" s="1231"/>
      <c r="F81" s="1395" t="s">
        <v>1597</v>
      </c>
      <c r="G81" s="1389">
        <v>300000</v>
      </c>
      <c r="H81" s="2017" t="s">
        <v>335</v>
      </c>
      <c r="I81" s="2061">
        <v>4</v>
      </c>
      <c r="J81" s="2017"/>
      <c r="K81" s="1400"/>
      <c r="L81" s="1400"/>
      <c r="M81" s="1400"/>
      <c r="N81" s="1401" t="s">
        <v>79</v>
      </c>
      <c r="O81" s="1150">
        <f>ROUNDUP(G81*I81,-3)</f>
        <v>1200000</v>
      </c>
      <c r="P81" s="946"/>
      <c r="Q81" s="2018"/>
      <c r="R81" s="2019"/>
      <c r="S81" s="3205"/>
    </row>
    <row r="82" spans="1:19" ht="20.100000000000001" customHeight="1">
      <c r="A82" s="551"/>
      <c r="B82" s="565"/>
      <c r="C82" s="588"/>
      <c r="D82" s="565"/>
      <c r="E82" s="1236"/>
      <c r="F82" s="1395" t="s">
        <v>1703</v>
      </c>
      <c r="G82" s="1389">
        <v>824000</v>
      </c>
      <c r="H82" s="2017" t="s">
        <v>335</v>
      </c>
      <c r="I82" s="2061">
        <v>4</v>
      </c>
      <c r="J82" s="2017"/>
      <c r="K82" s="1400"/>
      <c r="L82" s="1400"/>
      <c r="M82" s="1400"/>
      <c r="N82" s="1401" t="s">
        <v>79</v>
      </c>
      <c r="O82" s="1150">
        <f>ROUNDUP(G82*I82,-3)</f>
        <v>3296000</v>
      </c>
      <c r="P82" s="946"/>
      <c r="Q82" s="2018"/>
      <c r="R82" s="2019"/>
      <c r="S82" s="3205"/>
    </row>
    <row r="83" spans="1:19" ht="20.100000000000001" customHeight="1">
      <c r="A83" s="551"/>
      <c r="B83" s="565"/>
      <c r="C83" s="588"/>
      <c r="D83" s="565"/>
      <c r="E83" s="1236"/>
      <c r="F83" s="1395" t="s">
        <v>1598</v>
      </c>
      <c r="G83" s="1389">
        <v>100000</v>
      </c>
      <c r="H83" s="2017" t="s">
        <v>335</v>
      </c>
      <c r="I83" s="2061">
        <v>4</v>
      </c>
      <c r="J83" s="2017"/>
      <c r="K83" s="1400"/>
      <c r="L83" s="1400"/>
      <c r="M83" s="1400"/>
      <c r="N83" s="1401" t="s">
        <v>822</v>
      </c>
      <c r="O83" s="1150">
        <f>ROUNDUP(G83*I83,-3)</f>
        <v>400000</v>
      </c>
      <c r="P83" s="946"/>
      <c r="Q83" s="2018"/>
      <c r="R83" s="2019"/>
      <c r="S83" s="3205"/>
    </row>
    <row r="84" spans="1:19" ht="20.100000000000001" customHeight="1">
      <c r="A84" s="551"/>
      <c r="B84" s="565"/>
      <c r="C84" s="588"/>
      <c r="D84" s="565"/>
      <c r="E84" s="456" t="s">
        <v>137</v>
      </c>
      <c r="F84" s="457"/>
      <c r="G84" s="457"/>
      <c r="H84" s="1228"/>
      <c r="I84" s="457"/>
      <c r="J84" s="1228"/>
      <c r="K84" s="457"/>
      <c r="L84" s="457"/>
      <c r="M84" s="457"/>
      <c r="N84" s="457"/>
      <c r="O84" s="459"/>
      <c r="P84" s="573">
        <f>O85</f>
        <v>2920000</v>
      </c>
      <c r="Q84" s="573">
        <f>Q85</f>
        <v>2000000</v>
      </c>
      <c r="R84" s="631">
        <f t="shared" si="6"/>
        <v>920000</v>
      </c>
      <c r="S84" s="3170">
        <f t="shared" si="7"/>
        <v>0.46</v>
      </c>
    </row>
    <row r="85" spans="1:19" ht="20.100000000000001" customHeight="1">
      <c r="A85" s="551"/>
      <c r="B85" s="565"/>
      <c r="C85" s="588"/>
      <c r="D85" s="565"/>
      <c r="F85" s="1995" t="s">
        <v>840</v>
      </c>
      <c r="G85" s="1996"/>
      <c r="H85" s="931"/>
      <c r="I85" s="931"/>
      <c r="J85" s="931"/>
      <c r="K85" s="931"/>
      <c r="L85" s="931"/>
      <c r="M85" s="931"/>
      <c r="N85" s="1997"/>
      <c r="O85" s="935">
        <f>SUM(O86:O87)</f>
        <v>2920000</v>
      </c>
      <c r="P85" s="950">
        <f>O85</f>
        <v>2920000</v>
      </c>
      <c r="Q85" s="1998">
        <v>2000000</v>
      </c>
      <c r="R85" s="1999">
        <f t="shared" si="6"/>
        <v>920000</v>
      </c>
      <c r="S85" s="3183">
        <f t="shared" si="7"/>
        <v>0.46</v>
      </c>
    </row>
    <row r="86" spans="1:19" ht="20.100000000000001" customHeight="1">
      <c r="A86" s="551"/>
      <c r="B86" s="565"/>
      <c r="C86" s="588"/>
      <c r="D86" s="565"/>
      <c r="E86" s="1231"/>
      <c r="F86" s="2062" t="s">
        <v>2778</v>
      </c>
      <c r="G86" s="1349">
        <v>700000</v>
      </c>
      <c r="H86" s="2063" t="s">
        <v>841</v>
      </c>
      <c r="I86" s="2064">
        <v>4</v>
      </c>
      <c r="J86" s="2063"/>
      <c r="K86" s="2063"/>
      <c r="L86" s="2063"/>
      <c r="M86" s="2063"/>
      <c r="N86" s="2065" t="s">
        <v>20</v>
      </c>
      <c r="O86" s="2066">
        <f>PRODUCT(G86:N86)</f>
        <v>2800000</v>
      </c>
      <c r="P86" s="946"/>
      <c r="Q86" s="2018"/>
      <c r="R86" s="2019"/>
      <c r="S86" s="3205"/>
    </row>
    <row r="87" spans="1:19" ht="20.100000000000001" customHeight="1">
      <c r="A87" s="551"/>
      <c r="B87" s="565"/>
      <c r="C87" s="588"/>
      <c r="D87" s="565"/>
      <c r="E87" s="1231"/>
      <c r="F87" s="2000" t="s">
        <v>1980</v>
      </c>
      <c r="G87" s="2001">
        <v>3000</v>
      </c>
      <c r="H87" s="2002" t="s">
        <v>335</v>
      </c>
      <c r="I87" s="2067">
        <v>10</v>
      </c>
      <c r="J87" s="2063" t="s">
        <v>841</v>
      </c>
      <c r="K87" s="2040">
        <v>4</v>
      </c>
      <c r="L87" s="2004"/>
      <c r="M87" s="2004"/>
      <c r="N87" s="2005" t="s">
        <v>144</v>
      </c>
      <c r="O87" s="2006">
        <f>ROUNDUP(G87*I87*K87,-3)</f>
        <v>120000</v>
      </c>
      <c r="P87" s="946"/>
      <c r="Q87" s="2068"/>
      <c r="R87" s="2019"/>
      <c r="S87" s="3205"/>
    </row>
    <row r="88" spans="1:19" ht="20.100000000000001" customHeight="1">
      <c r="A88" s="551"/>
      <c r="B88" s="565"/>
      <c r="C88" s="588"/>
      <c r="D88" s="565"/>
      <c r="E88" s="456" t="s">
        <v>266</v>
      </c>
      <c r="F88" s="457"/>
      <c r="G88" s="457"/>
      <c r="H88" s="1228"/>
      <c r="I88" s="457"/>
      <c r="J88" s="1228"/>
      <c r="K88" s="457"/>
      <c r="L88" s="457"/>
      <c r="M88" s="457"/>
      <c r="N88" s="457"/>
      <c r="O88" s="459"/>
      <c r="P88" s="573">
        <f>O89</f>
        <v>31668000</v>
      </c>
      <c r="Q88" s="573">
        <f>Q89</f>
        <v>31668000</v>
      </c>
      <c r="R88" s="631">
        <f t="shared" si="6"/>
        <v>0</v>
      </c>
      <c r="S88" s="3170">
        <f t="shared" si="7"/>
        <v>0</v>
      </c>
    </row>
    <row r="89" spans="1:19" ht="20.100000000000001" customHeight="1">
      <c r="A89" s="551"/>
      <c r="B89" s="565"/>
      <c r="C89" s="588"/>
      <c r="D89" s="565"/>
      <c r="F89" s="2069" t="s">
        <v>1047</v>
      </c>
      <c r="G89" s="2070"/>
      <c r="H89" s="2069"/>
      <c r="I89" s="2071"/>
      <c r="J89" s="2069"/>
      <c r="K89" s="2069"/>
      <c r="L89" s="2069"/>
      <c r="M89" s="2069"/>
      <c r="N89" s="2073"/>
      <c r="O89" s="2074">
        <f>SUM(O90:O91)</f>
        <v>31668000</v>
      </c>
      <c r="P89" s="2059">
        <f>O89</f>
        <v>31668000</v>
      </c>
      <c r="Q89" s="1998">
        <v>31668000</v>
      </c>
      <c r="R89" s="1999">
        <f t="shared" si="6"/>
        <v>0</v>
      </c>
      <c r="S89" s="3183">
        <f t="shared" si="7"/>
        <v>0</v>
      </c>
    </row>
    <row r="90" spans="1:19" ht="20.100000000000001" customHeight="1">
      <c r="A90" s="551"/>
      <c r="B90" s="565"/>
      <c r="C90" s="588"/>
      <c r="D90" s="565"/>
      <c r="F90" s="1395" t="s">
        <v>1981</v>
      </c>
      <c r="G90" s="1818">
        <v>30000000</v>
      </c>
      <c r="H90" s="938" t="s">
        <v>335</v>
      </c>
      <c r="I90" s="2075">
        <v>1</v>
      </c>
      <c r="J90" s="2076"/>
      <c r="K90" s="2076"/>
      <c r="L90" s="2076"/>
      <c r="M90" s="2076"/>
      <c r="N90" s="1401" t="s">
        <v>79</v>
      </c>
      <c r="O90" s="2078">
        <f>PRODUCT(G90:M90)</f>
        <v>30000000</v>
      </c>
      <c r="P90" s="1206"/>
      <c r="Q90" s="1206"/>
      <c r="R90" s="686"/>
      <c r="S90" s="3177"/>
    </row>
    <row r="91" spans="1:19" ht="20.100000000000001" customHeight="1">
      <c r="A91" s="551"/>
      <c r="B91" s="565"/>
      <c r="C91" s="588"/>
      <c r="D91" s="582"/>
      <c r="E91" s="1202"/>
      <c r="F91" s="1402" t="s">
        <v>2068</v>
      </c>
      <c r="G91" s="2030">
        <v>1668000</v>
      </c>
      <c r="H91" s="2031" t="s">
        <v>335</v>
      </c>
      <c r="I91" s="2079">
        <v>1</v>
      </c>
      <c r="J91" s="2031"/>
      <c r="K91" s="2031"/>
      <c r="L91" s="2031"/>
      <c r="M91" s="2031"/>
      <c r="N91" s="2032" t="s">
        <v>1289</v>
      </c>
      <c r="O91" s="2080">
        <f>G91*I91</f>
        <v>1668000</v>
      </c>
      <c r="P91" s="995"/>
      <c r="Q91" s="995"/>
      <c r="R91" s="673"/>
      <c r="S91" s="2772"/>
    </row>
    <row r="92" spans="1:19" ht="20.100000000000001" customHeight="1">
      <c r="A92" s="551"/>
      <c r="B92" s="565"/>
      <c r="C92" s="588"/>
      <c r="D92" s="2081" t="s">
        <v>1333</v>
      </c>
      <c r="E92" s="1076"/>
      <c r="F92" s="1248"/>
      <c r="G92" s="1200"/>
      <c r="H92" s="1077"/>
      <c r="I92" s="1077"/>
      <c r="J92" s="1077"/>
      <c r="K92" s="1077"/>
      <c r="L92" s="1077"/>
      <c r="M92" s="1077"/>
      <c r="N92" s="2082"/>
      <c r="O92" s="2083"/>
      <c r="P92" s="2084">
        <f>P93</f>
        <v>1120000</v>
      </c>
      <c r="Q92" s="2084">
        <f>Q93</f>
        <v>3000000</v>
      </c>
      <c r="R92" s="674">
        <f t="shared" si="6"/>
        <v>-1880000</v>
      </c>
      <c r="S92" s="3174">
        <f t="shared" si="7"/>
        <v>-0.62666666666666671</v>
      </c>
    </row>
    <row r="93" spans="1:19" ht="20.100000000000001" customHeight="1">
      <c r="A93" s="551"/>
      <c r="B93" s="565"/>
      <c r="C93" s="588"/>
      <c r="D93" s="565"/>
      <c r="E93" s="456" t="s">
        <v>1110</v>
      </c>
      <c r="F93" s="457"/>
      <c r="G93" s="457"/>
      <c r="H93" s="1228"/>
      <c r="I93" s="457"/>
      <c r="J93" s="1228"/>
      <c r="K93" s="457"/>
      <c r="L93" s="457"/>
      <c r="M93" s="457"/>
      <c r="N93" s="457"/>
      <c r="O93" s="459"/>
      <c r="P93" s="573">
        <f>O94</f>
        <v>1120000</v>
      </c>
      <c r="Q93" s="573">
        <f>Q94</f>
        <v>3000000</v>
      </c>
      <c r="R93" s="631">
        <f t="shared" si="6"/>
        <v>-1880000</v>
      </c>
      <c r="S93" s="3170">
        <f t="shared" si="7"/>
        <v>-0.62666666666666671</v>
      </c>
    </row>
    <row r="94" spans="1:19" ht="20.100000000000001" customHeight="1">
      <c r="A94" s="551"/>
      <c r="B94" s="565"/>
      <c r="C94" s="588"/>
      <c r="D94" s="565"/>
      <c r="F94" s="1995" t="s">
        <v>140</v>
      </c>
      <c r="G94" s="1996"/>
      <c r="H94" s="931"/>
      <c r="I94" s="931"/>
      <c r="J94" s="931"/>
      <c r="K94" s="931"/>
      <c r="L94" s="931"/>
      <c r="M94" s="931"/>
      <c r="N94" s="1997"/>
      <c r="O94" s="935">
        <f>SUM(O95:O95)</f>
        <v>1120000</v>
      </c>
      <c r="P94" s="950">
        <f>O94</f>
        <v>1120000</v>
      </c>
      <c r="Q94" s="1998">
        <v>3000000</v>
      </c>
      <c r="R94" s="1999">
        <f t="shared" si="6"/>
        <v>-1880000</v>
      </c>
      <c r="S94" s="3183">
        <f t="shared" si="7"/>
        <v>-0.62666666666666671</v>
      </c>
    </row>
    <row r="95" spans="1:19" ht="20.100000000000001" customHeight="1">
      <c r="A95" s="551"/>
      <c r="B95" s="565"/>
      <c r="C95" s="588"/>
      <c r="D95" s="565"/>
      <c r="F95" s="1395" t="s">
        <v>2069</v>
      </c>
      <c r="G95" s="2035">
        <v>1120000</v>
      </c>
      <c r="H95" s="938" t="s">
        <v>335</v>
      </c>
      <c r="I95" s="2054">
        <v>1</v>
      </c>
      <c r="J95" s="938"/>
      <c r="K95" s="938"/>
      <c r="L95" s="938"/>
      <c r="M95" s="938"/>
      <c r="N95" s="2038" t="s">
        <v>1052</v>
      </c>
      <c r="O95" s="2085">
        <f>G95*I95</f>
        <v>1120000</v>
      </c>
      <c r="P95" s="946"/>
      <c r="Q95" s="2068"/>
      <c r="R95" s="2019"/>
      <c r="S95" s="3205"/>
    </row>
    <row r="96" spans="1:19" ht="20.100000000000001" customHeight="1">
      <c r="A96" s="551"/>
      <c r="B96" s="565"/>
      <c r="C96" s="560" t="s">
        <v>141</v>
      </c>
      <c r="D96" s="561"/>
      <c r="E96" s="561"/>
      <c r="F96" s="1221"/>
      <c r="G96" s="562"/>
      <c r="H96" s="1222"/>
      <c r="I96" s="562"/>
      <c r="J96" s="1222"/>
      <c r="K96" s="562"/>
      <c r="L96" s="562"/>
      <c r="M96" s="562"/>
      <c r="N96" s="562"/>
      <c r="O96" s="562"/>
      <c r="P96" s="564">
        <f>P97+P108</f>
        <v>230369000</v>
      </c>
      <c r="Q96" s="564">
        <f>Q97+Q108</f>
        <v>249801000</v>
      </c>
      <c r="R96" s="625">
        <f t="shared" si="6"/>
        <v>-19432000</v>
      </c>
      <c r="S96" s="3297">
        <f t="shared" si="7"/>
        <v>-7.7789920776938443E-2</v>
      </c>
    </row>
    <row r="97" spans="1:19" ht="20.100000000000001" customHeight="1">
      <c r="A97" s="551"/>
      <c r="B97" s="565"/>
      <c r="C97" s="588"/>
      <c r="D97" s="1107" t="s">
        <v>1342</v>
      </c>
      <c r="E97" s="567"/>
      <c r="F97" s="1226"/>
      <c r="G97" s="928"/>
      <c r="H97" s="568"/>
      <c r="I97" s="568"/>
      <c r="J97" s="568"/>
      <c r="K97" s="568"/>
      <c r="L97" s="568"/>
      <c r="M97" s="568"/>
      <c r="N97" s="1227"/>
      <c r="O97" s="568"/>
      <c r="P97" s="572">
        <f>SUM(P98,P103)</f>
        <v>145770000</v>
      </c>
      <c r="Q97" s="572">
        <f>SUM(Q98,Q103)</f>
        <v>165202000</v>
      </c>
      <c r="R97" s="630">
        <f t="shared" si="6"/>
        <v>-19432000</v>
      </c>
      <c r="S97" s="3169">
        <f t="shared" si="7"/>
        <v>-0.11762569460418154</v>
      </c>
    </row>
    <row r="98" spans="1:19" ht="20.100000000000001" customHeight="1">
      <c r="A98" s="551"/>
      <c r="B98" s="565"/>
      <c r="C98" s="588"/>
      <c r="D98" s="559"/>
      <c r="E98" s="456" t="s">
        <v>1291</v>
      </c>
      <c r="F98" s="457"/>
      <c r="G98" s="457"/>
      <c r="H98" s="1228"/>
      <c r="I98" s="457"/>
      <c r="J98" s="1228"/>
      <c r="K98" s="457"/>
      <c r="L98" s="457"/>
      <c r="M98" s="457"/>
      <c r="N98" s="457"/>
      <c r="O98" s="457"/>
      <c r="P98" s="573">
        <f>O99+O101</f>
        <v>140070000</v>
      </c>
      <c r="Q98" s="573">
        <f>Q99</f>
        <v>159502000</v>
      </c>
      <c r="R98" s="631">
        <f t="shared" si="6"/>
        <v>-19432000</v>
      </c>
      <c r="S98" s="3170">
        <f t="shared" si="7"/>
        <v>-0.12182919336434653</v>
      </c>
    </row>
    <row r="99" spans="1:19" ht="20.100000000000001" customHeight="1">
      <c r="A99" s="551"/>
      <c r="B99" s="565"/>
      <c r="C99" s="588"/>
      <c r="D99" s="565"/>
      <c r="F99" s="1995" t="s">
        <v>1261</v>
      </c>
      <c r="G99" s="1996"/>
      <c r="H99" s="931"/>
      <c r="I99" s="931"/>
      <c r="J99" s="931"/>
      <c r="K99" s="931"/>
      <c r="L99" s="931"/>
      <c r="M99" s="931"/>
      <c r="N99" s="1997"/>
      <c r="O99" s="935">
        <f>SUM(O100:O100)</f>
        <v>89825000</v>
      </c>
      <c r="P99" s="950">
        <f>O99</f>
        <v>89825000</v>
      </c>
      <c r="Q99" s="1998">
        <v>159502000</v>
      </c>
      <c r="R99" s="1999">
        <f t="shared" si="6"/>
        <v>-69677000</v>
      </c>
      <c r="S99" s="3299">
        <f t="shared" si="7"/>
        <v>-0.43684091735526825</v>
      </c>
    </row>
    <row r="100" spans="1:19" ht="20.100000000000001" customHeight="1">
      <c r="A100" s="551"/>
      <c r="B100" s="565"/>
      <c r="C100" s="588"/>
      <c r="D100" s="565"/>
      <c r="F100" s="2086" t="s">
        <v>1479</v>
      </c>
      <c r="G100" s="1114">
        <v>89825000</v>
      </c>
      <c r="H100" s="2087" t="s">
        <v>1292</v>
      </c>
      <c r="I100" s="2088">
        <v>1</v>
      </c>
      <c r="J100" s="2087"/>
      <c r="K100" s="2089"/>
      <c r="L100" s="2087"/>
      <c r="M100" s="2090"/>
      <c r="N100" s="2091" t="s">
        <v>20</v>
      </c>
      <c r="O100" s="2092">
        <f>PRODUCT(G100:N100)</f>
        <v>89825000</v>
      </c>
      <c r="P100" s="848"/>
      <c r="Q100" s="882"/>
      <c r="R100" s="849"/>
      <c r="S100" s="3300"/>
    </row>
    <row r="101" spans="1:19" ht="20.100000000000001" customHeight="1">
      <c r="A101" s="551"/>
      <c r="B101" s="565"/>
      <c r="C101" s="588"/>
      <c r="D101" s="565"/>
      <c r="F101" s="1995" t="s">
        <v>2779</v>
      </c>
      <c r="G101" s="1996"/>
      <c r="H101" s="931"/>
      <c r="I101" s="931"/>
      <c r="J101" s="931"/>
      <c r="K101" s="931"/>
      <c r="L101" s="931"/>
      <c r="M101" s="931"/>
      <c r="N101" s="1997"/>
      <c r="O101" s="935">
        <f>SUM(O102:O102)</f>
        <v>50245000</v>
      </c>
      <c r="P101" s="950">
        <f>O101</f>
        <v>50245000</v>
      </c>
      <c r="Q101" s="1998">
        <v>0</v>
      </c>
      <c r="R101" s="1999">
        <f t="shared" ref="R101:R102" si="8">P101-Q101</f>
        <v>50245000</v>
      </c>
      <c r="S101" s="3299"/>
    </row>
    <row r="102" spans="1:19" ht="20.100000000000001" customHeight="1">
      <c r="A102" s="551"/>
      <c r="B102" s="565"/>
      <c r="C102" s="588"/>
      <c r="D102" s="565"/>
      <c r="F102" s="2086" t="s">
        <v>2780</v>
      </c>
      <c r="G102" s="1114">
        <v>50245000</v>
      </c>
      <c r="H102" s="2087" t="s">
        <v>841</v>
      </c>
      <c r="I102" s="2088">
        <v>1</v>
      </c>
      <c r="J102" s="2087"/>
      <c r="K102" s="2089"/>
      <c r="L102" s="2087"/>
      <c r="M102" s="2090"/>
      <c r="N102" s="2091" t="s">
        <v>20</v>
      </c>
      <c r="O102" s="2092">
        <f>PRODUCT(G102:N102)</f>
        <v>50245000</v>
      </c>
      <c r="P102" s="848"/>
      <c r="Q102" s="882"/>
      <c r="R102" s="849">
        <f t="shared" si="8"/>
        <v>0</v>
      </c>
      <c r="S102" s="3300"/>
    </row>
    <row r="103" spans="1:19" ht="20.100000000000001" customHeight="1">
      <c r="A103" s="551"/>
      <c r="B103" s="565"/>
      <c r="C103" s="588"/>
      <c r="D103" s="565"/>
      <c r="E103" s="456" t="s">
        <v>526</v>
      </c>
      <c r="F103" s="457"/>
      <c r="G103" s="457"/>
      <c r="H103" s="1228"/>
      <c r="I103" s="457"/>
      <c r="J103" s="1228"/>
      <c r="K103" s="457"/>
      <c r="L103" s="457"/>
      <c r="M103" s="457"/>
      <c r="N103" s="457"/>
      <c r="O103" s="457"/>
      <c r="P103" s="573">
        <f>O104</f>
        <v>5700000</v>
      </c>
      <c r="Q103" s="573">
        <f>Q104</f>
        <v>5700000</v>
      </c>
      <c r="R103" s="631">
        <f t="shared" si="6"/>
        <v>0</v>
      </c>
      <c r="S103" s="3170">
        <f t="shared" si="7"/>
        <v>0</v>
      </c>
    </row>
    <row r="104" spans="1:19" ht="20.100000000000001" customHeight="1">
      <c r="A104" s="551"/>
      <c r="B104" s="565"/>
      <c r="C104" s="588"/>
      <c r="D104" s="565"/>
      <c r="F104" s="1995" t="s">
        <v>1293</v>
      </c>
      <c r="G104" s="1996"/>
      <c r="H104" s="931"/>
      <c r="I104" s="931"/>
      <c r="J104" s="931"/>
      <c r="K104" s="931"/>
      <c r="L104" s="931"/>
      <c r="M104" s="931"/>
      <c r="N104" s="1997"/>
      <c r="O104" s="935">
        <f>SUM(O105:O107)</f>
        <v>5700000</v>
      </c>
      <c r="P104" s="950">
        <f>O104</f>
        <v>5700000</v>
      </c>
      <c r="Q104" s="1998">
        <v>5700000</v>
      </c>
      <c r="R104" s="1999">
        <f t="shared" si="6"/>
        <v>0</v>
      </c>
      <c r="S104" s="3183">
        <f t="shared" si="7"/>
        <v>0</v>
      </c>
    </row>
    <row r="105" spans="1:19" ht="20.100000000000001" customHeight="1">
      <c r="A105" s="551"/>
      <c r="B105" s="565"/>
      <c r="C105" s="588"/>
      <c r="D105" s="565"/>
      <c r="F105" s="2086" t="s">
        <v>1982</v>
      </c>
      <c r="G105" s="1114">
        <v>130000</v>
      </c>
      <c r="H105" s="2087" t="s">
        <v>2781</v>
      </c>
      <c r="I105" s="2093">
        <v>1</v>
      </c>
      <c r="J105" s="2087" t="s">
        <v>2781</v>
      </c>
      <c r="K105" s="2094">
        <v>3</v>
      </c>
      <c r="L105" s="2087" t="s">
        <v>2781</v>
      </c>
      <c r="M105" s="2090">
        <v>12</v>
      </c>
      <c r="N105" s="2091" t="s">
        <v>20</v>
      </c>
      <c r="O105" s="2092">
        <f>PRODUCT(G105:N105)</f>
        <v>4680000</v>
      </c>
      <c r="P105" s="848"/>
      <c r="Q105" s="882"/>
      <c r="R105" s="849"/>
      <c r="S105" s="3300"/>
    </row>
    <row r="106" spans="1:19" ht="20.100000000000001" customHeight="1">
      <c r="A106" s="551"/>
      <c r="B106" s="565"/>
      <c r="C106" s="588"/>
      <c r="D106" s="565"/>
      <c r="F106" s="2086" t="s">
        <v>1983</v>
      </c>
      <c r="G106" s="1114">
        <v>7000</v>
      </c>
      <c r="H106" s="2087" t="s">
        <v>2782</v>
      </c>
      <c r="I106" s="2093">
        <v>5</v>
      </c>
      <c r="J106" s="2087" t="s">
        <v>2781</v>
      </c>
      <c r="K106" s="2094">
        <v>2</v>
      </c>
      <c r="L106" s="2087" t="s">
        <v>2783</v>
      </c>
      <c r="M106" s="2090">
        <v>6</v>
      </c>
      <c r="N106" s="2091" t="s">
        <v>20</v>
      </c>
      <c r="O106" s="2092">
        <f>PRODUCT(G106:N106)</f>
        <v>420000</v>
      </c>
      <c r="P106" s="848"/>
      <c r="Q106" s="882"/>
      <c r="R106" s="849"/>
      <c r="S106" s="3300"/>
    </row>
    <row r="107" spans="1:19" ht="20.100000000000001" customHeight="1">
      <c r="A107" s="551"/>
      <c r="B107" s="565"/>
      <c r="C107" s="588"/>
      <c r="D107" s="565"/>
      <c r="F107" s="2086" t="s">
        <v>1984</v>
      </c>
      <c r="G107" s="1114">
        <v>30000</v>
      </c>
      <c r="H107" s="2087" t="s">
        <v>2784</v>
      </c>
      <c r="I107" s="2093">
        <v>5</v>
      </c>
      <c r="J107" s="2087" t="s">
        <v>2781</v>
      </c>
      <c r="K107" s="2095">
        <v>4</v>
      </c>
      <c r="L107" s="2087"/>
      <c r="M107" s="2087"/>
      <c r="N107" s="2091" t="s">
        <v>20</v>
      </c>
      <c r="O107" s="2092">
        <f>PRODUCT(G107:N107)</f>
        <v>600000</v>
      </c>
      <c r="P107" s="848"/>
      <c r="Q107" s="882"/>
      <c r="R107" s="849"/>
      <c r="S107" s="3300"/>
    </row>
    <row r="108" spans="1:19" ht="20.100000000000001" customHeight="1">
      <c r="A108" s="551"/>
      <c r="B108" s="565"/>
      <c r="C108" s="588"/>
      <c r="D108" s="1107" t="s">
        <v>1343</v>
      </c>
      <c r="E108" s="567"/>
      <c r="F108" s="1226"/>
      <c r="G108" s="928"/>
      <c r="H108" s="568"/>
      <c r="I108" s="568"/>
      <c r="J108" s="568"/>
      <c r="K108" s="568"/>
      <c r="L108" s="568"/>
      <c r="M108" s="568"/>
      <c r="N108" s="1227"/>
      <c r="O108" s="568"/>
      <c r="P108" s="572">
        <f>P109+P218+P233</f>
        <v>84599000</v>
      </c>
      <c r="Q108" s="572">
        <f>Q109+Q218+Q233</f>
        <v>84599000</v>
      </c>
      <c r="R108" s="630">
        <f t="shared" si="6"/>
        <v>0</v>
      </c>
      <c r="S108" s="3169">
        <f t="shared" si="7"/>
        <v>0</v>
      </c>
    </row>
    <row r="109" spans="1:19" ht="20.100000000000001" customHeight="1">
      <c r="A109" s="551"/>
      <c r="B109" s="565"/>
      <c r="C109" s="588"/>
      <c r="D109" s="559"/>
      <c r="E109" s="456" t="s">
        <v>1173</v>
      </c>
      <c r="F109" s="457"/>
      <c r="G109" s="457"/>
      <c r="H109" s="1228"/>
      <c r="I109" s="457"/>
      <c r="J109" s="1228"/>
      <c r="K109" s="457"/>
      <c r="L109" s="457"/>
      <c r="M109" s="457"/>
      <c r="N109" s="457"/>
      <c r="O109" s="457"/>
      <c r="P109" s="573">
        <f>SUM(O110,O116,O122,O128,O138,O144,O152,O158,O163,O166,O172,O178,O183,O197,O200,O212,O190)</f>
        <v>73929000</v>
      </c>
      <c r="Q109" s="1153">
        <f>SUM(Q110,Q116,Q122,Q128,Q138,Q144,Q152,Q158,Q163,Q166,Q172,Q178,Q183,Q197,Q200,Q212)</f>
        <v>73929000</v>
      </c>
      <c r="R109" s="631">
        <f t="shared" si="6"/>
        <v>0</v>
      </c>
      <c r="S109" s="3170">
        <f t="shared" si="7"/>
        <v>0</v>
      </c>
    </row>
    <row r="110" spans="1:19" ht="20.100000000000001" customHeight="1">
      <c r="A110" s="551"/>
      <c r="B110" s="565"/>
      <c r="C110" s="588"/>
      <c r="D110" s="565"/>
      <c r="F110" s="1995" t="s">
        <v>143</v>
      </c>
      <c r="G110" s="1996"/>
      <c r="H110" s="931"/>
      <c r="I110" s="931"/>
      <c r="J110" s="931"/>
      <c r="K110" s="931"/>
      <c r="L110" s="931"/>
      <c r="M110" s="931"/>
      <c r="N110" s="1997"/>
      <c r="O110" s="935">
        <f>SUM(O111:O115)</f>
        <v>3000000</v>
      </c>
      <c r="P110" s="950">
        <f>O110</f>
        <v>3000000</v>
      </c>
      <c r="Q110" s="2096">
        <v>3000000</v>
      </c>
      <c r="R110" s="1999">
        <f t="shared" si="6"/>
        <v>0</v>
      </c>
      <c r="S110" s="3183">
        <f t="shared" si="7"/>
        <v>0</v>
      </c>
    </row>
    <row r="111" spans="1:19" ht="20.100000000000001" customHeight="1">
      <c r="A111" s="551"/>
      <c r="B111" s="565"/>
      <c r="C111" s="588"/>
      <c r="D111" s="565"/>
      <c r="F111" s="2062" t="s">
        <v>1985</v>
      </c>
      <c r="G111" s="1349">
        <v>100000</v>
      </c>
      <c r="H111" s="2063" t="s">
        <v>2785</v>
      </c>
      <c r="I111" s="2064">
        <v>2</v>
      </c>
      <c r="J111" s="2063"/>
      <c r="K111" s="2063"/>
      <c r="L111" s="2063"/>
      <c r="M111" s="2063"/>
      <c r="N111" s="2065" t="s">
        <v>20</v>
      </c>
      <c r="O111" s="2066">
        <f>PRODUCT(G111:N111)</f>
        <v>200000</v>
      </c>
      <c r="P111" s="848"/>
      <c r="Q111" s="882"/>
      <c r="R111" s="849"/>
      <c r="S111" s="3300"/>
    </row>
    <row r="112" spans="1:19" ht="20.100000000000001" customHeight="1">
      <c r="A112" s="551"/>
      <c r="B112" s="565"/>
      <c r="C112" s="588"/>
      <c r="D112" s="565"/>
      <c r="F112" s="2097" t="s">
        <v>2786</v>
      </c>
      <c r="G112" s="2098">
        <v>200000</v>
      </c>
      <c r="H112" s="2099" t="s">
        <v>2787</v>
      </c>
      <c r="I112" s="2100">
        <v>4</v>
      </c>
      <c r="J112" s="2099"/>
      <c r="K112" s="2099"/>
      <c r="L112" s="2101"/>
      <c r="M112" s="2099"/>
      <c r="N112" s="2102" t="s">
        <v>20</v>
      </c>
      <c r="O112" s="2103">
        <f>PRODUCT(G112:N112)</f>
        <v>800000</v>
      </c>
      <c r="P112" s="848"/>
      <c r="Q112" s="882"/>
      <c r="R112" s="849"/>
      <c r="S112" s="3300"/>
    </row>
    <row r="113" spans="1:19" ht="20.100000000000001" customHeight="1">
      <c r="A113" s="551"/>
      <c r="B113" s="565"/>
      <c r="C113" s="588"/>
      <c r="D113" s="565"/>
      <c r="F113" s="2097" t="s">
        <v>2788</v>
      </c>
      <c r="G113" s="2098">
        <v>500000</v>
      </c>
      <c r="H113" s="2099" t="s">
        <v>841</v>
      </c>
      <c r="I113" s="2100">
        <v>1</v>
      </c>
      <c r="J113" s="2099"/>
      <c r="K113" s="2099"/>
      <c r="L113" s="2101"/>
      <c r="M113" s="2099"/>
      <c r="N113" s="2102" t="s">
        <v>20</v>
      </c>
      <c r="O113" s="2103">
        <f>PRODUCT(G113:N113)</f>
        <v>500000</v>
      </c>
      <c r="P113" s="848"/>
      <c r="Q113" s="882"/>
      <c r="R113" s="849"/>
      <c r="S113" s="3300"/>
    </row>
    <row r="114" spans="1:19" ht="20.100000000000001" customHeight="1">
      <c r="A114" s="551"/>
      <c r="B114" s="565"/>
      <c r="C114" s="588"/>
      <c r="D114" s="565"/>
      <c r="F114" s="2097" t="s">
        <v>2789</v>
      </c>
      <c r="G114" s="2098">
        <v>7000</v>
      </c>
      <c r="H114" s="2099" t="s">
        <v>841</v>
      </c>
      <c r="I114" s="2104">
        <v>15</v>
      </c>
      <c r="J114" s="2099" t="s">
        <v>841</v>
      </c>
      <c r="K114" s="2100">
        <v>10</v>
      </c>
      <c r="L114" s="2101"/>
      <c r="M114" s="2099"/>
      <c r="N114" s="2102" t="s">
        <v>20</v>
      </c>
      <c r="O114" s="2103">
        <f>PRODUCT(G114:N114)</f>
        <v>1050000</v>
      </c>
      <c r="P114" s="848"/>
      <c r="Q114" s="882"/>
      <c r="R114" s="849"/>
      <c r="S114" s="3300"/>
    </row>
    <row r="115" spans="1:19" ht="20.100000000000001" customHeight="1">
      <c r="A115" s="551"/>
      <c r="B115" s="565"/>
      <c r="C115" s="588"/>
      <c r="D115" s="565"/>
      <c r="F115" s="2097" t="s">
        <v>2790</v>
      </c>
      <c r="G115" s="2098">
        <v>3000</v>
      </c>
      <c r="H115" s="2099" t="s">
        <v>2791</v>
      </c>
      <c r="I115" s="2104">
        <v>15</v>
      </c>
      <c r="J115" s="2099" t="s">
        <v>841</v>
      </c>
      <c r="K115" s="2100">
        <v>10</v>
      </c>
      <c r="L115" s="2101"/>
      <c r="M115" s="2099"/>
      <c r="N115" s="2102" t="s">
        <v>20</v>
      </c>
      <c r="O115" s="2103">
        <f>PRODUCT(G115:N115)</f>
        <v>450000</v>
      </c>
      <c r="P115" s="848"/>
      <c r="Q115" s="882"/>
      <c r="R115" s="849"/>
      <c r="S115" s="3300"/>
    </row>
    <row r="116" spans="1:19" ht="20.100000000000001" customHeight="1">
      <c r="A116" s="551"/>
      <c r="B116" s="565"/>
      <c r="C116" s="588"/>
      <c r="D116" s="565"/>
      <c r="F116" s="1995" t="s">
        <v>847</v>
      </c>
      <c r="G116" s="1996"/>
      <c r="H116" s="931"/>
      <c r="I116" s="931"/>
      <c r="J116" s="931"/>
      <c r="K116" s="931"/>
      <c r="L116" s="931"/>
      <c r="M116" s="931"/>
      <c r="N116" s="1997"/>
      <c r="O116" s="935">
        <f>SUM(O117:O121)</f>
        <v>3510000</v>
      </c>
      <c r="P116" s="950">
        <f>O116</f>
        <v>3510000</v>
      </c>
      <c r="Q116" s="2096">
        <v>2510000</v>
      </c>
      <c r="R116" s="1999">
        <f t="shared" si="6"/>
        <v>1000000</v>
      </c>
      <c r="S116" s="3183">
        <f t="shared" si="7"/>
        <v>0.39840637450199201</v>
      </c>
    </row>
    <row r="117" spans="1:19" ht="20.100000000000001" customHeight="1">
      <c r="A117" s="551"/>
      <c r="B117" s="565"/>
      <c r="C117" s="588"/>
      <c r="D117" s="565"/>
      <c r="F117" s="2062" t="s">
        <v>1986</v>
      </c>
      <c r="G117" s="1349">
        <v>100000</v>
      </c>
      <c r="H117" s="2063" t="s">
        <v>2791</v>
      </c>
      <c r="I117" s="2064">
        <v>2</v>
      </c>
      <c r="J117" s="2063"/>
      <c r="K117" s="2063"/>
      <c r="L117" s="2063"/>
      <c r="M117" s="2063"/>
      <c r="N117" s="2065" t="s">
        <v>20</v>
      </c>
      <c r="O117" s="2066">
        <f>PRODUCT(G117:M117)</f>
        <v>200000</v>
      </c>
      <c r="P117" s="848"/>
      <c r="Q117" s="848"/>
      <c r="R117" s="849"/>
      <c r="S117" s="3300"/>
    </row>
    <row r="118" spans="1:19" ht="20.100000000000001" customHeight="1">
      <c r="A118" s="551"/>
      <c r="B118" s="565"/>
      <c r="C118" s="588"/>
      <c r="D118" s="565"/>
      <c r="F118" s="2062" t="s">
        <v>2070</v>
      </c>
      <c r="G118" s="1349">
        <v>150000</v>
      </c>
      <c r="H118" s="2063" t="s">
        <v>841</v>
      </c>
      <c r="I118" s="2064">
        <v>3</v>
      </c>
      <c r="J118" s="2063"/>
      <c r="K118" s="2063"/>
      <c r="L118" s="2063"/>
      <c r="M118" s="2063"/>
      <c r="N118" s="2065" t="s">
        <v>20</v>
      </c>
      <c r="O118" s="2066">
        <f>PRODUCT(G118:M118)</f>
        <v>450000</v>
      </c>
      <c r="P118" s="848"/>
      <c r="Q118" s="848"/>
      <c r="R118" s="849"/>
      <c r="S118" s="3300"/>
    </row>
    <row r="119" spans="1:19" ht="20.100000000000001" customHeight="1">
      <c r="A119" s="551"/>
      <c r="B119" s="565"/>
      <c r="C119" s="588"/>
      <c r="D119" s="565"/>
      <c r="F119" s="2062" t="s">
        <v>1987</v>
      </c>
      <c r="G119" s="1349">
        <v>3000</v>
      </c>
      <c r="H119" s="2063" t="s">
        <v>841</v>
      </c>
      <c r="I119" s="2067">
        <v>20</v>
      </c>
      <c r="J119" s="2063" t="s">
        <v>841</v>
      </c>
      <c r="K119" s="2064">
        <v>6</v>
      </c>
      <c r="L119" s="2063"/>
      <c r="M119" s="2063"/>
      <c r="N119" s="2065" t="s">
        <v>20</v>
      </c>
      <c r="O119" s="2066">
        <f>PRODUCT(G119:M119)</f>
        <v>360000</v>
      </c>
      <c r="P119" s="848"/>
      <c r="Q119" s="848"/>
      <c r="R119" s="849"/>
      <c r="S119" s="3300"/>
    </row>
    <row r="120" spans="1:19" ht="20.100000000000001" customHeight="1">
      <c r="A120" s="551"/>
      <c r="B120" s="565"/>
      <c r="C120" s="588"/>
      <c r="D120" s="565"/>
      <c r="F120" s="2105" t="s">
        <v>2792</v>
      </c>
      <c r="G120" s="2098">
        <v>450000</v>
      </c>
      <c r="H120" s="2099" t="s">
        <v>841</v>
      </c>
      <c r="I120" s="2100">
        <v>4</v>
      </c>
      <c r="J120" s="2099"/>
      <c r="K120" s="2099"/>
      <c r="L120" s="2101"/>
      <c r="M120" s="2099"/>
      <c r="N120" s="2102" t="s">
        <v>20</v>
      </c>
      <c r="O120" s="2103">
        <f>PRODUCT(G120:M120)</f>
        <v>1800000</v>
      </c>
      <c r="P120" s="848"/>
      <c r="Q120" s="848"/>
      <c r="R120" s="849"/>
      <c r="S120" s="3300"/>
    </row>
    <row r="121" spans="1:19" ht="20.100000000000001" customHeight="1">
      <c r="A121" s="551"/>
      <c r="B121" s="565"/>
      <c r="C121" s="588"/>
      <c r="D121" s="565"/>
      <c r="F121" s="2062" t="s">
        <v>1988</v>
      </c>
      <c r="G121" s="1349">
        <v>7000</v>
      </c>
      <c r="H121" s="2063" t="s">
        <v>841</v>
      </c>
      <c r="I121" s="2067">
        <v>10</v>
      </c>
      <c r="J121" s="2063" t="s">
        <v>841</v>
      </c>
      <c r="K121" s="2064">
        <v>10</v>
      </c>
      <c r="L121" s="2106"/>
      <c r="M121" s="2106"/>
      <c r="N121" s="2065" t="s">
        <v>20</v>
      </c>
      <c r="O121" s="2066">
        <f>PRODUCT(G121:M121)</f>
        <v>700000</v>
      </c>
      <c r="P121" s="848"/>
      <c r="Q121" s="848"/>
      <c r="R121" s="849"/>
      <c r="S121" s="3300"/>
    </row>
    <row r="122" spans="1:19" ht="20.100000000000001" customHeight="1">
      <c r="A122" s="551"/>
      <c r="B122" s="565"/>
      <c r="C122" s="588"/>
      <c r="D122" s="565"/>
      <c r="F122" s="1995" t="s">
        <v>842</v>
      </c>
      <c r="G122" s="1996"/>
      <c r="H122" s="931"/>
      <c r="I122" s="931"/>
      <c r="J122" s="931"/>
      <c r="K122" s="931"/>
      <c r="L122" s="931"/>
      <c r="M122" s="931"/>
      <c r="N122" s="1997"/>
      <c r="O122" s="935">
        <f>SUM(O123:O127)</f>
        <v>11600000</v>
      </c>
      <c r="P122" s="950">
        <f>O122</f>
        <v>11600000</v>
      </c>
      <c r="Q122" s="1998">
        <v>11600000</v>
      </c>
      <c r="R122" s="1999">
        <f t="shared" si="6"/>
        <v>0</v>
      </c>
      <c r="S122" s="3183">
        <f t="shared" si="7"/>
        <v>0</v>
      </c>
    </row>
    <row r="123" spans="1:19" ht="20.100000000000001" customHeight="1">
      <c r="A123" s="551"/>
      <c r="B123" s="565"/>
      <c r="C123" s="588"/>
      <c r="D123" s="565"/>
      <c r="F123" s="2105" t="s">
        <v>2793</v>
      </c>
      <c r="G123" s="2107">
        <v>1020000</v>
      </c>
      <c r="H123" s="2108" t="s">
        <v>335</v>
      </c>
      <c r="I123" s="2109">
        <v>5</v>
      </c>
      <c r="J123" s="2099"/>
      <c r="K123" s="2099"/>
      <c r="L123" s="2101"/>
      <c r="M123" s="2099"/>
      <c r="N123" s="2102" t="s">
        <v>20</v>
      </c>
      <c r="O123" s="2110">
        <f>PRODUCT(G123:M123)</f>
        <v>5100000</v>
      </c>
      <c r="P123" s="848"/>
      <c r="Q123" s="848"/>
      <c r="R123" s="849"/>
      <c r="S123" s="3300"/>
    </row>
    <row r="124" spans="1:19" ht="20.100000000000001" customHeight="1">
      <c r="A124" s="551"/>
      <c r="B124" s="565"/>
      <c r="C124" s="588"/>
      <c r="D124" s="565"/>
      <c r="F124" s="2105" t="s">
        <v>2794</v>
      </c>
      <c r="G124" s="2107">
        <v>250000</v>
      </c>
      <c r="H124" s="2108" t="s">
        <v>335</v>
      </c>
      <c r="I124" s="2111">
        <v>4</v>
      </c>
      <c r="J124" s="2099"/>
      <c r="K124" s="2099"/>
      <c r="L124" s="2101"/>
      <c r="M124" s="2099"/>
      <c r="N124" s="2102" t="s">
        <v>20</v>
      </c>
      <c r="O124" s="2110">
        <f>PRODUCT(G124:M124)</f>
        <v>1000000</v>
      </c>
      <c r="P124" s="848"/>
      <c r="Q124" s="848"/>
      <c r="R124" s="849"/>
      <c r="S124" s="3300"/>
    </row>
    <row r="125" spans="1:19" ht="20.100000000000001" customHeight="1">
      <c r="A125" s="551"/>
      <c r="B125" s="565"/>
      <c r="C125" s="588"/>
      <c r="D125" s="565"/>
      <c r="F125" s="2105" t="s">
        <v>2795</v>
      </c>
      <c r="G125" s="2107">
        <v>750000</v>
      </c>
      <c r="H125" s="2108" t="s">
        <v>335</v>
      </c>
      <c r="I125" s="2111">
        <v>4</v>
      </c>
      <c r="J125" s="2099"/>
      <c r="K125" s="2099"/>
      <c r="L125" s="2101"/>
      <c r="M125" s="2099"/>
      <c r="N125" s="2102" t="s">
        <v>20</v>
      </c>
      <c r="O125" s="2110">
        <f>PRODUCT(G125:M125)</f>
        <v>3000000</v>
      </c>
      <c r="P125" s="848"/>
      <c r="Q125" s="848"/>
      <c r="R125" s="849"/>
      <c r="S125" s="3300"/>
    </row>
    <row r="126" spans="1:19" ht="20.100000000000001" customHeight="1">
      <c r="A126" s="551"/>
      <c r="B126" s="565"/>
      <c r="C126" s="588"/>
      <c r="D126" s="565"/>
      <c r="F126" s="2062" t="s">
        <v>1989</v>
      </c>
      <c r="G126" s="2112">
        <v>7000</v>
      </c>
      <c r="H126" s="2063" t="s">
        <v>335</v>
      </c>
      <c r="I126" s="2067">
        <v>50</v>
      </c>
      <c r="J126" s="2063" t="s">
        <v>335</v>
      </c>
      <c r="K126" s="2064">
        <v>5</v>
      </c>
      <c r="L126" s="2063"/>
      <c r="M126" s="2063"/>
      <c r="N126" s="2065" t="s">
        <v>20</v>
      </c>
      <c r="O126" s="2066">
        <f>PRODUCT(G126:M126)</f>
        <v>1750000</v>
      </c>
      <c r="P126" s="848"/>
      <c r="Q126" s="848"/>
      <c r="R126" s="849"/>
      <c r="S126" s="3300"/>
    </row>
    <row r="127" spans="1:19" ht="20.100000000000001" customHeight="1">
      <c r="A127" s="551"/>
      <c r="B127" s="565"/>
      <c r="C127" s="588"/>
      <c r="D127" s="565"/>
      <c r="F127" s="2062" t="s">
        <v>1990</v>
      </c>
      <c r="G127" s="2112">
        <v>3000</v>
      </c>
      <c r="H127" s="2063" t="s">
        <v>335</v>
      </c>
      <c r="I127" s="2067">
        <v>50</v>
      </c>
      <c r="J127" s="2063" t="s">
        <v>335</v>
      </c>
      <c r="K127" s="2064">
        <v>5</v>
      </c>
      <c r="L127" s="2063"/>
      <c r="M127" s="2063"/>
      <c r="N127" s="2065" t="s">
        <v>20</v>
      </c>
      <c r="O127" s="2066">
        <f>PRODUCT(G127:M127)</f>
        <v>750000</v>
      </c>
      <c r="P127" s="848"/>
      <c r="Q127" s="848"/>
      <c r="R127" s="849"/>
      <c r="S127" s="3300"/>
    </row>
    <row r="128" spans="1:19" ht="20.100000000000001" customHeight="1">
      <c r="A128" s="551"/>
      <c r="B128" s="565"/>
      <c r="C128" s="588"/>
      <c r="D128" s="565"/>
      <c r="F128" s="1995" t="s">
        <v>848</v>
      </c>
      <c r="G128" s="1996"/>
      <c r="H128" s="931"/>
      <c r="I128" s="931"/>
      <c r="J128" s="931"/>
      <c r="K128" s="931"/>
      <c r="L128" s="931"/>
      <c r="M128" s="931"/>
      <c r="N128" s="1997"/>
      <c r="O128" s="935">
        <f>SUM(O129:O137)</f>
        <v>10050000</v>
      </c>
      <c r="P128" s="950">
        <f>O128</f>
        <v>10050000</v>
      </c>
      <c r="Q128" s="1998">
        <v>10050000</v>
      </c>
      <c r="R128" s="1999">
        <f t="shared" ref="R128:R183" si="9">P128-Q128</f>
        <v>0</v>
      </c>
      <c r="S128" s="3183">
        <f t="shared" ref="S128:S183" si="10">R128/Q128</f>
        <v>0</v>
      </c>
    </row>
    <row r="129" spans="1:19" ht="20.100000000000001" customHeight="1">
      <c r="A129" s="551"/>
      <c r="B129" s="565"/>
      <c r="C129" s="588"/>
      <c r="D129" s="565"/>
      <c r="F129" s="2086" t="s">
        <v>1991</v>
      </c>
      <c r="G129" s="2113">
        <v>150000</v>
      </c>
      <c r="H129" s="2087" t="s">
        <v>335</v>
      </c>
      <c r="I129" s="2095">
        <v>2</v>
      </c>
      <c r="J129" s="2087"/>
      <c r="K129" s="2087"/>
      <c r="L129" s="2087"/>
      <c r="M129" s="2087"/>
      <c r="N129" s="2091" t="s">
        <v>20</v>
      </c>
      <c r="O129" s="2092">
        <f t="shared" ref="O129:O137" si="11">PRODUCT(G129:M129)</f>
        <v>300000</v>
      </c>
      <c r="P129" s="848"/>
      <c r="Q129" s="848"/>
      <c r="R129" s="849"/>
      <c r="S129" s="3300"/>
    </row>
    <row r="130" spans="1:19" ht="20.100000000000001" customHeight="1">
      <c r="A130" s="551"/>
      <c r="B130" s="565"/>
      <c r="C130" s="588"/>
      <c r="D130" s="565"/>
      <c r="F130" s="2086" t="s">
        <v>2071</v>
      </c>
      <c r="G130" s="2113">
        <v>7000</v>
      </c>
      <c r="H130" s="2087" t="s">
        <v>335</v>
      </c>
      <c r="I130" s="2093">
        <v>20</v>
      </c>
      <c r="J130" s="2087" t="s">
        <v>335</v>
      </c>
      <c r="K130" s="2095">
        <v>8</v>
      </c>
      <c r="L130" s="2087"/>
      <c r="M130" s="2087"/>
      <c r="N130" s="2091" t="s">
        <v>20</v>
      </c>
      <c r="O130" s="2092">
        <f t="shared" si="11"/>
        <v>1120000</v>
      </c>
      <c r="P130" s="848"/>
      <c r="Q130" s="848"/>
      <c r="R130" s="849"/>
      <c r="S130" s="3300"/>
    </row>
    <row r="131" spans="1:19" ht="20.100000000000001" customHeight="1">
      <c r="A131" s="551"/>
      <c r="B131" s="565"/>
      <c r="C131" s="588"/>
      <c r="D131" s="565"/>
      <c r="F131" s="2086" t="s">
        <v>2072</v>
      </c>
      <c r="G131" s="2113">
        <v>3000</v>
      </c>
      <c r="H131" s="2087" t="s">
        <v>335</v>
      </c>
      <c r="I131" s="2093">
        <v>20</v>
      </c>
      <c r="J131" s="2087" t="s">
        <v>335</v>
      </c>
      <c r="K131" s="2095">
        <v>5</v>
      </c>
      <c r="L131" s="2087"/>
      <c r="M131" s="2087"/>
      <c r="N131" s="2091" t="s">
        <v>20</v>
      </c>
      <c r="O131" s="2092">
        <f t="shared" si="11"/>
        <v>300000</v>
      </c>
      <c r="P131" s="848"/>
      <c r="Q131" s="848"/>
      <c r="R131" s="849"/>
      <c r="S131" s="3300"/>
    </row>
    <row r="132" spans="1:19" ht="20.100000000000001" customHeight="1">
      <c r="A132" s="551"/>
      <c r="B132" s="565"/>
      <c r="C132" s="588"/>
      <c r="D132" s="565"/>
      <c r="F132" s="2086" t="s">
        <v>1992</v>
      </c>
      <c r="G132" s="2113">
        <v>1500000</v>
      </c>
      <c r="H132" s="2087" t="s">
        <v>335</v>
      </c>
      <c r="I132" s="2095">
        <v>1</v>
      </c>
      <c r="J132" s="2087"/>
      <c r="K132" s="2095"/>
      <c r="L132" s="2114"/>
      <c r="M132" s="2114"/>
      <c r="N132" s="2091" t="s">
        <v>20</v>
      </c>
      <c r="O132" s="2092">
        <f t="shared" si="11"/>
        <v>1500000</v>
      </c>
      <c r="P132" s="848"/>
      <c r="Q132" s="848"/>
      <c r="R132" s="849"/>
      <c r="S132" s="3300"/>
    </row>
    <row r="133" spans="1:19" ht="20.100000000000001" customHeight="1">
      <c r="A133" s="551"/>
      <c r="B133" s="565"/>
      <c r="C133" s="588"/>
      <c r="D133" s="565"/>
      <c r="F133" s="2086" t="s">
        <v>1993</v>
      </c>
      <c r="G133" s="2113">
        <v>150000</v>
      </c>
      <c r="H133" s="2087" t="s">
        <v>335</v>
      </c>
      <c r="I133" s="2093">
        <v>1</v>
      </c>
      <c r="J133" s="2087" t="s">
        <v>335</v>
      </c>
      <c r="K133" s="2095">
        <v>25</v>
      </c>
      <c r="L133" s="2114"/>
      <c r="M133" s="2114"/>
      <c r="N133" s="2091" t="s">
        <v>20</v>
      </c>
      <c r="O133" s="2092">
        <f t="shared" si="11"/>
        <v>3750000</v>
      </c>
      <c r="P133" s="848"/>
      <c r="Q133" s="848"/>
      <c r="R133" s="849"/>
      <c r="S133" s="3300"/>
    </row>
    <row r="134" spans="1:19" ht="20.100000000000001" customHeight="1">
      <c r="A134" s="551"/>
      <c r="B134" s="565"/>
      <c r="C134" s="588"/>
      <c r="D134" s="565"/>
      <c r="F134" s="2086" t="s">
        <v>1994</v>
      </c>
      <c r="G134" s="2113">
        <v>100000</v>
      </c>
      <c r="H134" s="2087" t="s">
        <v>335</v>
      </c>
      <c r="I134" s="2093">
        <v>1</v>
      </c>
      <c r="J134" s="2087" t="s">
        <v>335</v>
      </c>
      <c r="K134" s="2095">
        <v>11</v>
      </c>
      <c r="L134" s="2114"/>
      <c r="M134" s="2114"/>
      <c r="N134" s="2091" t="s">
        <v>20</v>
      </c>
      <c r="O134" s="2092">
        <f t="shared" si="11"/>
        <v>1100000</v>
      </c>
      <c r="P134" s="848"/>
      <c r="Q134" s="848"/>
      <c r="R134" s="849"/>
      <c r="S134" s="3300"/>
    </row>
    <row r="135" spans="1:19" ht="20.100000000000001" customHeight="1">
      <c r="A135" s="551"/>
      <c r="B135" s="565"/>
      <c r="C135" s="588"/>
      <c r="D135" s="565"/>
      <c r="F135" s="2086" t="s">
        <v>2073</v>
      </c>
      <c r="G135" s="2113">
        <v>20000</v>
      </c>
      <c r="H135" s="2087" t="s">
        <v>335</v>
      </c>
      <c r="I135" s="2095">
        <v>2</v>
      </c>
      <c r="J135" s="2087"/>
      <c r="K135" s="2095"/>
      <c r="L135" s="2114"/>
      <c r="M135" s="2114"/>
      <c r="N135" s="2091" t="s">
        <v>20</v>
      </c>
      <c r="O135" s="2092">
        <f t="shared" si="11"/>
        <v>40000</v>
      </c>
      <c r="P135" s="848"/>
      <c r="Q135" s="848"/>
      <c r="R135" s="849"/>
      <c r="S135" s="3300"/>
    </row>
    <row r="136" spans="1:19" ht="20.100000000000001" customHeight="1">
      <c r="A136" s="551"/>
      <c r="B136" s="565"/>
      <c r="C136" s="588"/>
      <c r="D136" s="565"/>
      <c r="F136" s="2086" t="s">
        <v>2074</v>
      </c>
      <c r="G136" s="2113">
        <v>10000</v>
      </c>
      <c r="H136" s="2087" t="s">
        <v>335</v>
      </c>
      <c r="I136" s="2093">
        <v>20</v>
      </c>
      <c r="J136" s="2087" t="s">
        <v>335</v>
      </c>
      <c r="K136" s="2095">
        <v>2</v>
      </c>
      <c r="L136" s="2087"/>
      <c r="M136" s="2087"/>
      <c r="N136" s="2091" t="s">
        <v>20</v>
      </c>
      <c r="O136" s="2092">
        <f t="shared" si="11"/>
        <v>400000</v>
      </c>
      <c r="P136" s="848"/>
      <c r="Q136" s="848"/>
      <c r="R136" s="849"/>
      <c r="S136" s="3300"/>
    </row>
    <row r="137" spans="1:19" ht="20.100000000000001" customHeight="1">
      <c r="A137" s="551"/>
      <c r="B137" s="565"/>
      <c r="C137" s="588"/>
      <c r="D137" s="565"/>
      <c r="F137" s="2086" t="s">
        <v>1995</v>
      </c>
      <c r="G137" s="2113">
        <v>1540000</v>
      </c>
      <c r="H137" s="2087" t="s">
        <v>335</v>
      </c>
      <c r="I137" s="2095">
        <v>1</v>
      </c>
      <c r="J137" s="2087"/>
      <c r="K137" s="2095"/>
      <c r="L137" s="2114"/>
      <c r="M137" s="2114"/>
      <c r="N137" s="2091" t="s">
        <v>20</v>
      </c>
      <c r="O137" s="2092">
        <f t="shared" si="11"/>
        <v>1540000</v>
      </c>
      <c r="P137" s="848"/>
      <c r="Q137" s="848"/>
      <c r="R137" s="849"/>
      <c r="S137" s="3300"/>
    </row>
    <row r="138" spans="1:19" ht="20.100000000000001" customHeight="1">
      <c r="A138" s="551"/>
      <c r="B138" s="565"/>
      <c r="C138" s="588"/>
      <c r="D138" s="565"/>
      <c r="F138" s="1995" t="s">
        <v>845</v>
      </c>
      <c r="G138" s="1996"/>
      <c r="H138" s="931"/>
      <c r="I138" s="931"/>
      <c r="J138" s="931"/>
      <c r="K138" s="931"/>
      <c r="L138" s="931"/>
      <c r="M138" s="931"/>
      <c r="N138" s="1997"/>
      <c r="O138" s="935">
        <f>SUM(O139:O143)</f>
        <v>3120000</v>
      </c>
      <c r="P138" s="950">
        <f>O138</f>
        <v>3120000</v>
      </c>
      <c r="Q138" s="1998">
        <v>3120000</v>
      </c>
      <c r="R138" s="1999">
        <f t="shared" si="9"/>
        <v>0</v>
      </c>
      <c r="S138" s="3183">
        <f t="shared" si="10"/>
        <v>0</v>
      </c>
    </row>
    <row r="139" spans="1:19" ht="20.100000000000001" customHeight="1">
      <c r="A139" s="551"/>
      <c r="B139" s="565"/>
      <c r="C139" s="588"/>
      <c r="D139" s="565"/>
      <c r="F139" s="2086" t="s">
        <v>1996</v>
      </c>
      <c r="G139" s="2113">
        <v>200000</v>
      </c>
      <c r="H139" s="2087" t="s">
        <v>335</v>
      </c>
      <c r="I139" s="2095">
        <v>1</v>
      </c>
      <c r="J139" s="2087"/>
      <c r="K139" s="2087"/>
      <c r="L139" s="2087"/>
      <c r="M139" s="2087"/>
      <c r="N139" s="2091" t="s">
        <v>20</v>
      </c>
      <c r="O139" s="2092">
        <f>PRODUCT(G139:M139)</f>
        <v>200000</v>
      </c>
      <c r="P139" s="848"/>
      <c r="Q139" s="848"/>
      <c r="R139" s="849"/>
      <c r="S139" s="3300"/>
    </row>
    <row r="140" spans="1:19" ht="20.100000000000001" customHeight="1">
      <c r="A140" s="551"/>
      <c r="B140" s="565"/>
      <c r="C140" s="588"/>
      <c r="D140" s="565"/>
      <c r="F140" s="2086" t="s">
        <v>1997</v>
      </c>
      <c r="G140" s="2113">
        <v>250000</v>
      </c>
      <c r="H140" s="2087" t="s">
        <v>335</v>
      </c>
      <c r="I140" s="2095">
        <v>2</v>
      </c>
      <c r="J140" s="2087"/>
      <c r="K140" s="2095"/>
      <c r="L140" s="2087"/>
      <c r="M140" s="2087"/>
      <c r="N140" s="2091" t="s">
        <v>20</v>
      </c>
      <c r="O140" s="2092">
        <f>PRODUCT(G140:M140)</f>
        <v>500000</v>
      </c>
      <c r="P140" s="848"/>
      <c r="Q140" s="848"/>
      <c r="R140" s="849"/>
      <c r="S140" s="3300"/>
    </row>
    <row r="141" spans="1:19" ht="20.100000000000001" customHeight="1">
      <c r="A141" s="551"/>
      <c r="B141" s="565"/>
      <c r="C141" s="588"/>
      <c r="D141" s="565"/>
      <c r="F141" s="2086" t="s">
        <v>1998</v>
      </c>
      <c r="G141" s="2113">
        <v>400000</v>
      </c>
      <c r="H141" s="2087" t="s">
        <v>335</v>
      </c>
      <c r="I141" s="2088">
        <v>4</v>
      </c>
      <c r="J141" s="2087"/>
      <c r="K141" s="2095"/>
      <c r="L141" s="2087"/>
      <c r="M141" s="2087"/>
      <c r="N141" s="2091" t="s">
        <v>20</v>
      </c>
      <c r="O141" s="2092">
        <f>PRODUCT(G141:M141)</f>
        <v>1600000</v>
      </c>
      <c r="P141" s="848"/>
      <c r="Q141" s="848"/>
      <c r="R141" s="849"/>
      <c r="S141" s="3300"/>
    </row>
    <row r="142" spans="1:19" ht="20.100000000000001" customHeight="1">
      <c r="A142" s="551"/>
      <c r="B142" s="565"/>
      <c r="C142" s="588"/>
      <c r="D142" s="565"/>
      <c r="F142" s="2086" t="s">
        <v>1999</v>
      </c>
      <c r="G142" s="2113">
        <v>7000</v>
      </c>
      <c r="H142" s="2087" t="s">
        <v>335</v>
      </c>
      <c r="I142" s="2093">
        <v>10</v>
      </c>
      <c r="J142" s="2087" t="s">
        <v>335</v>
      </c>
      <c r="K142" s="2095">
        <v>7</v>
      </c>
      <c r="L142" s="2114"/>
      <c r="M142" s="2114"/>
      <c r="N142" s="2091" t="s">
        <v>20</v>
      </c>
      <c r="O142" s="2092">
        <f>PRODUCT(G142:M142)</f>
        <v>490000</v>
      </c>
      <c r="P142" s="848"/>
      <c r="Q142" s="848"/>
      <c r="R142" s="849"/>
      <c r="S142" s="3300"/>
    </row>
    <row r="143" spans="1:19" ht="20.100000000000001" customHeight="1">
      <c r="A143" s="551"/>
      <c r="B143" s="565"/>
      <c r="C143" s="588"/>
      <c r="D143" s="565"/>
      <c r="F143" s="2086" t="s">
        <v>2000</v>
      </c>
      <c r="G143" s="2113">
        <v>3000</v>
      </c>
      <c r="H143" s="2087" t="s">
        <v>335</v>
      </c>
      <c r="I143" s="2093">
        <v>10</v>
      </c>
      <c r="J143" s="2087" t="s">
        <v>335</v>
      </c>
      <c r="K143" s="2095">
        <v>11</v>
      </c>
      <c r="L143" s="2114"/>
      <c r="M143" s="2114"/>
      <c r="N143" s="2091" t="s">
        <v>20</v>
      </c>
      <c r="O143" s="2092">
        <f>PRODUCT(G143:M143)</f>
        <v>330000</v>
      </c>
      <c r="P143" s="848"/>
      <c r="Q143" s="848"/>
      <c r="R143" s="849"/>
      <c r="S143" s="3300"/>
    </row>
    <row r="144" spans="1:19" ht="20.100000000000001" customHeight="1">
      <c r="A144" s="551"/>
      <c r="B144" s="565"/>
      <c r="C144" s="588"/>
      <c r="D144" s="565"/>
      <c r="F144" s="1995" t="s">
        <v>849</v>
      </c>
      <c r="G144" s="1996"/>
      <c r="H144" s="931"/>
      <c r="I144" s="931"/>
      <c r="J144" s="931"/>
      <c r="K144" s="931"/>
      <c r="L144" s="931"/>
      <c r="M144" s="931"/>
      <c r="N144" s="1997"/>
      <c r="O144" s="935">
        <f>SUM(O145:O151)</f>
        <v>4330000</v>
      </c>
      <c r="P144" s="950">
        <f>O144</f>
        <v>4330000</v>
      </c>
      <c r="Q144" s="1998">
        <v>4330000</v>
      </c>
      <c r="R144" s="1999">
        <f t="shared" si="9"/>
        <v>0</v>
      </c>
      <c r="S144" s="3183">
        <f t="shared" si="10"/>
        <v>0</v>
      </c>
    </row>
    <row r="145" spans="1:19" ht="20.100000000000001" customHeight="1">
      <c r="A145" s="551"/>
      <c r="B145" s="565"/>
      <c r="C145" s="588"/>
      <c r="D145" s="565"/>
      <c r="F145" s="2086" t="s">
        <v>2001</v>
      </c>
      <c r="G145" s="2115">
        <v>50000</v>
      </c>
      <c r="H145" s="2116" t="s">
        <v>335</v>
      </c>
      <c r="I145" s="2117">
        <v>3</v>
      </c>
      <c r="J145" s="2116" t="s">
        <v>335</v>
      </c>
      <c r="K145" s="2118">
        <v>3</v>
      </c>
      <c r="L145" s="2116"/>
      <c r="M145" s="2116"/>
      <c r="N145" s="2119" t="s">
        <v>20</v>
      </c>
      <c r="O145" s="2120">
        <f t="shared" ref="O145:O151" si="12">PRODUCT(G145:M145)</f>
        <v>450000</v>
      </c>
      <c r="P145" s="848"/>
      <c r="Q145" s="848"/>
      <c r="R145" s="849"/>
      <c r="S145" s="3300"/>
    </row>
    <row r="146" spans="1:19" ht="20.100000000000001" customHeight="1">
      <c r="A146" s="551"/>
      <c r="B146" s="565"/>
      <c r="C146" s="588"/>
      <c r="D146" s="565"/>
      <c r="F146" s="2086" t="s">
        <v>2075</v>
      </c>
      <c r="G146" s="2113">
        <v>250000</v>
      </c>
      <c r="H146" s="2087" t="s">
        <v>335</v>
      </c>
      <c r="I146" s="2090">
        <v>4</v>
      </c>
      <c r="J146" s="2087"/>
      <c r="K146" s="2087"/>
      <c r="L146" s="2087"/>
      <c r="M146" s="2087"/>
      <c r="N146" s="2091" t="s">
        <v>20</v>
      </c>
      <c r="O146" s="2092">
        <f t="shared" si="12"/>
        <v>1000000</v>
      </c>
      <c r="P146" s="848"/>
      <c r="Q146" s="848"/>
      <c r="R146" s="849"/>
      <c r="S146" s="3300"/>
    </row>
    <row r="147" spans="1:19" ht="20.100000000000001" customHeight="1">
      <c r="A147" s="551"/>
      <c r="B147" s="565"/>
      <c r="C147" s="588"/>
      <c r="D147" s="565"/>
      <c r="F147" s="2086" t="s">
        <v>2002</v>
      </c>
      <c r="G147" s="2113">
        <v>100000</v>
      </c>
      <c r="H147" s="2087" t="s">
        <v>335</v>
      </c>
      <c r="I147" s="2090">
        <v>4</v>
      </c>
      <c r="J147" s="2087"/>
      <c r="K147" s="2095"/>
      <c r="L147" s="2087"/>
      <c r="M147" s="2087"/>
      <c r="N147" s="2091" t="s">
        <v>20</v>
      </c>
      <c r="O147" s="2092">
        <f t="shared" si="12"/>
        <v>400000</v>
      </c>
      <c r="P147" s="848"/>
      <c r="Q147" s="848"/>
      <c r="R147" s="849"/>
      <c r="S147" s="3300"/>
    </row>
    <row r="148" spans="1:19" ht="20.100000000000001" customHeight="1">
      <c r="A148" s="551"/>
      <c r="B148" s="565"/>
      <c r="C148" s="588"/>
      <c r="D148" s="565"/>
      <c r="F148" s="2086" t="s">
        <v>2076</v>
      </c>
      <c r="G148" s="2113">
        <v>350000</v>
      </c>
      <c r="H148" s="2087" t="s">
        <v>335</v>
      </c>
      <c r="I148" s="2090">
        <v>4</v>
      </c>
      <c r="J148" s="2087"/>
      <c r="K148" s="2095"/>
      <c r="L148" s="2087"/>
      <c r="M148" s="2087"/>
      <c r="N148" s="2091" t="s">
        <v>20</v>
      </c>
      <c r="O148" s="2092">
        <f t="shared" si="12"/>
        <v>1400000</v>
      </c>
      <c r="P148" s="848"/>
      <c r="Q148" s="848"/>
      <c r="R148" s="849"/>
      <c r="S148" s="3300"/>
    </row>
    <row r="149" spans="1:19" ht="20.100000000000001" customHeight="1">
      <c r="A149" s="551"/>
      <c r="B149" s="565"/>
      <c r="C149" s="588"/>
      <c r="D149" s="565"/>
      <c r="F149" s="2086" t="s">
        <v>2077</v>
      </c>
      <c r="G149" s="2113">
        <v>70000</v>
      </c>
      <c r="H149" s="2087" t="s">
        <v>335</v>
      </c>
      <c r="I149" s="2090">
        <v>4</v>
      </c>
      <c r="J149" s="2087"/>
      <c r="K149" s="2095"/>
      <c r="L149" s="2087"/>
      <c r="M149" s="2087"/>
      <c r="N149" s="2091" t="s">
        <v>20</v>
      </c>
      <c r="O149" s="2092">
        <f t="shared" si="12"/>
        <v>280000</v>
      </c>
      <c r="P149" s="848"/>
      <c r="Q149" s="848"/>
      <c r="R149" s="849"/>
      <c r="S149" s="3300"/>
    </row>
    <row r="150" spans="1:19" ht="20.100000000000001" customHeight="1">
      <c r="A150" s="551"/>
      <c r="B150" s="565"/>
      <c r="C150" s="588"/>
      <c r="D150" s="565"/>
      <c r="F150" s="2086" t="s">
        <v>2003</v>
      </c>
      <c r="G150" s="2113">
        <v>7000</v>
      </c>
      <c r="H150" s="2087" t="s">
        <v>335</v>
      </c>
      <c r="I150" s="2093">
        <v>20</v>
      </c>
      <c r="J150" s="2087" t="s">
        <v>335</v>
      </c>
      <c r="K150" s="2095">
        <v>4</v>
      </c>
      <c r="L150" s="2114"/>
      <c r="M150" s="2114"/>
      <c r="N150" s="2091" t="s">
        <v>20</v>
      </c>
      <c r="O150" s="2092">
        <f t="shared" si="12"/>
        <v>560000</v>
      </c>
      <c r="P150" s="848"/>
      <c r="Q150" s="848"/>
      <c r="R150" s="849"/>
      <c r="S150" s="3300"/>
    </row>
    <row r="151" spans="1:19" ht="20.100000000000001" customHeight="1">
      <c r="A151" s="551"/>
      <c r="B151" s="565"/>
      <c r="C151" s="588"/>
      <c r="D151" s="565"/>
      <c r="F151" s="2086" t="s">
        <v>2004</v>
      </c>
      <c r="G151" s="2113">
        <v>3000</v>
      </c>
      <c r="H151" s="2087" t="s">
        <v>335</v>
      </c>
      <c r="I151" s="2093">
        <v>20</v>
      </c>
      <c r="J151" s="2087" t="s">
        <v>335</v>
      </c>
      <c r="K151" s="2095">
        <v>4</v>
      </c>
      <c r="L151" s="2114"/>
      <c r="M151" s="2114"/>
      <c r="N151" s="2091" t="s">
        <v>20</v>
      </c>
      <c r="O151" s="2092">
        <f t="shared" si="12"/>
        <v>240000</v>
      </c>
      <c r="P151" s="848"/>
      <c r="Q151" s="848"/>
      <c r="R151" s="849"/>
      <c r="S151" s="3300"/>
    </row>
    <row r="152" spans="1:19" ht="20.100000000000001" customHeight="1">
      <c r="A152" s="1207"/>
      <c r="B152" s="582"/>
      <c r="C152" s="553"/>
      <c r="D152" s="582"/>
      <c r="E152" s="1202"/>
      <c r="F152" s="2804" t="s">
        <v>843</v>
      </c>
      <c r="G152" s="2805"/>
      <c r="H152" s="2806"/>
      <c r="I152" s="2806"/>
      <c r="J152" s="2806"/>
      <c r="K152" s="2806"/>
      <c r="L152" s="2806"/>
      <c r="M152" s="2806"/>
      <c r="N152" s="2807"/>
      <c r="O152" s="2844">
        <f>SUM(O153:O157)</f>
        <v>2330000</v>
      </c>
      <c r="P152" s="977">
        <f>O152</f>
        <v>2330000</v>
      </c>
      <c r="Q152" s="2845">
        <v>2330000</v>
      </c>
      <c r="R152" s="2846">
        <f t="shared" si="9"/>
        <v>0</v>
      </c>
      <c r="S152" s="3230">
        <f t="shared" si="10"/>
        <v>0</v>
      </c>
    </row>
    <row r="153" spans="1:19" ht="20.100000000000001" customHeight="1">
      <c r="A153" s="551"/>
      <c r="B153" s="565"/>
      <c r="C153" s="588"/>
      <c r="D153" s="565"/>
      <c r="F153" s="2062" t="s">
        <v>2005</v>
      </c>
      <c r="G153" s="2121">
        <v>250000</v>
      </c>
      <c r="H153" s="2122" t="s">
        <v>335</v>
      </c>
      <c r="I153" s="2123">
        <v>2</v>
      </c>
      <c r="J153" s="2122"/>
      <c r="K153" s="2122"/>
      <c r="L153" s="2122"/>
      <c r="M153" s="2122"/>
      <c r="N153" s="2124" t="s">
        <v>20</v>
      </c>
      <c r="O153" s="2125">
        <f>PRODUCT(G153:M153)</f>
        <v>500000</v>
      </c>
      <c r="P153" s="848"/>
      <c r="Q153" s="848"/>
      <c r="R153" s="849"/>
      <c r="S153" s="3300"/>
    </row>
    <row r="154" spans="1:19" ht="20.100000000000001" customHeight="1">
      <c r="A154" s="551"/>
      <c r="B154" s="565"/>
      <c r="C154" s="588"/>
      <c r="D154" s="565"/>
      <c r="F154" s="2062" t="s">
        <v>2078</v>
      </c>
      <c r="G154" s="2121">
        <v>50000</v>
      </c>
      <c r="H154" s="2122" t="s">
        <v>335</v>
      </c>
      <c r="I154" s="2123">
        <v>3</v>
      </c>
      <c r="J154" s="2122"/>
      <c r="K154" s="2122"/>
      <c r="L154" s="2122"/>
      <c r="M154" s="2122"/>
      <c r="N154" s="2124" t="s">
        <v>20</v>
      </c>
      <c r="O154" s="2125">
        <f>PRODUCT(G154:M154)</f>
        <v>150000</v>
      </c>
      <c r="P154" s="848"/>
      <c r="Q154" s="848"/>
      <c r="R154" s="849"/>
      <c r="S154" s="3300"/>
    </row>
    <row r="155" spans="1:19" ht="20.100000000000001" customHeight="1">
      <c r="A155" s="551"/>
      <c r="B155" s="565"/>
      <c r="C155" s="588"/>
      <c r="D155" s="565"/>
      <c r="F155" s="2105" t="s">
        <v>2796</v>
      </c>
      <c r="G155" s="2107">
        <v>250000</v>
      </c>
      <c r="H155" s="2108" t="s">
        <v>335</v>
      </c>
      <c r="I155" s="2111">
        <v>4</v>
      </c>
      <c r="J155" s="2108"/>
      <c r="K155" s="2111"/>
      <c r="L155" s="2105"/>
      <c r="M155" s="2108"/>
      <c r="N155" s="2126" t="s">
        <v>20</v>
      </c>
      <c r="O155" s="2110">
        <f>PRODUCT(G155:M155)</f>
        <v>1000000</v>
      </c>
      <c r="P155" s="848"/>
      <c r="Q155" s="848"/>
      <c r="R155" s="849"/>
      <c r="S155" s="3300"/>
    </row>
    <row r="156" spans="1:19" ht="20.100000000000001" customHeight="1">
      <c r="A156" s="551"/>
      <c r="B156" s="565"/>
      <c r="C156" s="588"/>
      <c r="D156" s="565"/>
      <c r="F156" s="2086" t="s">
        <v>2006</v>
      </c>
      <c r="G156" s="2115">
        <v>7000</v>
      </c>
      <c r="H156" s="2116" t="s">
        <v>335</v>
      </c>
      <c r="I156" s="2117">
        <v>20</v>
      </c>
      <c r="J156" s="2116" t="s">
        <v>335</v>
      </c>
      <c r="K156" s="2118">
        <v>4</v>
      </c>
      <c r="L156" s="2116"/>
      <c r="M156" s="2116"/>
      <c r="N156" s="2119" t="s">
        <v>20</v>
      </c>
      <c r="O156" s="2120">
        <f>PRODUCT(G156:M156)</f>
        <v>560000</v>
      </c>
      <c r="P156" s="848"/>
      <c r="Q156" s="848"/>
      <c r="R156" s="849"/>
      <c r="S156" s="3300"/>
    </row>
    <row r="157" spans="1:19" ht="20.100000000000001" customHeight="1">
      <c r="A157" s="551"/>
      <c r="B157" s="565"/>
      <c r="C157" s="588"/>
      <c r="D157" s="565"/>
      <c r="F157" s="2086" t="s">
        <v>2007</v>
      </c>
      <c r="G157" s="2115">
        <v>3000</v>
      </c>
      <c r="H157" s="2116" t="s">
        <v>335</v>
      </c>
      <c r="I157" s="2117">
        <v>20</v>
      </c>
      <c r="J157" s="2116" t="s">
        <v>335</v>
      </c>
      <c r="K157" s="2118">
        <v>2</v>
      </c>
      <c r="L157" s="2127"/>
      <c r="M157" s="2127"/>
      <c r="N157" s="2119" t="s">
        <v>20</v>
      </c>
      <c r="O157" s="2120">
        <f>PRODUCT(G157:M157)</f>
        <v>120000</v>
      </c>
      <c r="P157" s="848"/>
      <c r="Q157" s="848"/>
      <c r="R157" s="849"/>
      <c r="S157" s="3300"/>
    </row>
    <row r="158" spans="1:19" ht="20.100000000000001" customHeight="1">
      <c r="A158" s="551"/>
      <c r="B158" s="565"/>
      <c r="C158" s="588"/>
      <c r="D158" s="565"/>
      <c r="F158" s="1995" t="s">
        <v>850</v>
      </c>
      <c r="G158" s="1996"/>
      <c r="H158" s="931"/>
      <c r="I158" s="931"/>
      <c r="J158" s="931"/>
      <c r="K158" s="931"/>
      <c r="L158" s="931"/>
      <c r="M158" s="931"/>
      <c r="N158" s="1997"/>
      <c r="O158" s="935">
        <f>SUM(O159:O162)</f>
        <v>3900000</v>
      </c>
      <c r="P158" s="950">
        <f>O158</f>
        <v>3900000</v>
      </c>
      <c r="Q158" s="1998">
        <v>3400000</v>
      </c>
      <c r="R158" s="1999">
        <f t="shared" si="9"/>
        <v>500000</v>
      </c>
      <c r="S158" s="3183">
        <f t="shared" si="10"/>
        <v>0.14705882352941177</v>
      </c>
    </row>
    <row r="159" spans="1:19" ht="20.100000000000001" customHeight="1">
      <c r="A159" s="551"/>
      <c r="B159" s="565"/>
      <c r="C159" s="588"/>
      <c r="D159" s="565"/>
      <c r="F159" s="2105" t="s">
        <v>2797</v>
      </c>
      <c r="G159" s="2107">
        <v>215000</v>
      </c>
      <c r="H159" s="2108" t="s">
        <v>335</v>
      </c>
      <c r="I159" s="2111">
        <v>10</v>
      </c>
      <c r="J159" s="2108"/>
      <c r="K159" s="2108"/>
      <c r="L159" s="2105"/>
      <c r="M159" s="2108"/>
      <c r="N159" s="2126" t="s">
        <v>20</v>
      </c>
      <c r="O159" s="2110">
        <f>PRODUCT(G159:M159)</f>
        <v>2150000</v>
      </c>
      <c r="P159" s="848"/>
      <c r="Q159" s="848"/>
      <c r="R159" s="849"/>
      <c r="S159" s="3300"/>
    </row>
    <row r="160" spans="1:19" ht="20.100000000000001" customHeight="1">
      <c r="A160" s="551"/>
      <c r="B160" s="565"/>
      <c r="C160" s="588"/>
      <c r="D160" s="565"/>
      <c r="F160" s="2105" t="s">
        <v>2798</v>
      </c>
      <c r="G160" s="2107">
        <v>350000</v>
      </c>
      <c r="H160" s="2108" t="s">
        <v>335</v>
      </c>
      <c r="I160" s="2111">
        <v>1</v>
      </c>
      <c r="J160" s="2108"/>
      <c r="K160" s="2108"/>
      <c r="L160" s="2105"/>
      <c r="M160" s="2108"/>
      <c r="N160" s="2126" t="s">
        <v>20</v>
      </c>
      <c r="O160" s="2110">
        <f>PRODUCT(G160:M160)</f>
        <v>350000</v>
      </c>
      <c r="P160" s="848"/>
      <c r="Q160" s="882"/>
      <c r="R160" s="849"/>
      <c r="S160" s="3300"/>
    </row>
    <row r="161" spans="1:19" ht="20.100000000000001" customHeight="1">
      <c r="A161" s="551"/>
      <c r="B161" s="565"/>
      <c r="C161" s="588"/>
      <c r="D161" s="565"/>
      <c r="F161" s="2062" t="s">
        <v>2008</v>
      </c>
      <c r="G161" s="2112">
        <v>3000</v>
      </c>
      <c r="H161" s="2063" t="s">
        <v>335</v>
      </c>
      <c r="I161" s="2067">
        <v>20</v>
      </c>
      <c r="J161" s="2063" t="s">
        <v>335</v>
      </c>
      <c r="K161" s="2064">
        <v>7</v>
      </c>
      <c r="L161" s="2063"/>
      <c r="M161" s="2063"/>
      <c r="N161" s="2065" t="s">
        <v>20</v>
      </c>
      <c r="O161" s="2066">
        <f>PRODUCT(G161:M161)</f>
        <v>420000</v>
      </c>
      <c r="P161" s="848"/>
      <c r="Q161" s="882"/>
      <c r="R161" s="849"/>
      <c r="S161" s="3300"/>
    </row>
    <row r="162" spans="1:19" ht="20.100000000000001" customHeight="1">
      <c r="A162" s="551"/>
      <c r="B162" s="565"/>
      <c r="C162" s="588"/>
      <c r="D162" s="565"/>
      <c r="F162" s="2062" t="s">
        <v>2009</v>
      </c>
      <c r="G162" s="2112">
        <v>7000</v>
      </c>
      <c r="H162" s="2063" t="s">
        <v>335</v>
      </c>
      <c r="I162" s="2067">
        <v>20</v>
      </c>
      <c r="J162" s="2063" t="s">
        <v>335</v>
      </c>
      <c r="K162" s="2064">
        <v>7</v>
      </c>
      <c r="L162" s="2063"/>
      <c r="M162" s="2063"/>
      <c r="N162" s="2065" t="s">
        <v>20</v>
      </c>
      <c r="O162" s="2066">
        <f>PRODUCT(G162:M162)</f>
        <v>980000</v>
      </c>
      <c r="P162" s="848"/>
      <c r="Q162" s="882"/>
      <c r="R162" s="849"/>
      <c r="S162" s="3300"/>
    </row>
    <row r="163" spans="1:19" ht="20.100000000000001" customHeight="1">
      <c r="A163" s="551"/>
      <c r="B163" s="565"/>
      <c r="C163" s="588"/>
      <c r="D163" s="565"/>
      <c r="F163" s="1995" t="s">
        <v>1295</v>
      </c>
      <c r="G163" s="1996"/>
      <c r="H163" s="931"/>
      <c r="I163" s="931"/>
      <c r="J163" s="931"/>
      <c r="K163" s="931"/>
      <c r="L163" s="931"/>
      <c r="M163" s="931"/>
      <c r="N163" s="1997"/>
      <c r="O163" s="935">
        <f>SUM(O164:O165)</f>
        <v>2000000</v>
      </c>
      <c r="P163" s="950">
        <f>O163</f>
        <v>2000000</v>
      </c>
      <c r="Q163" s="2096">
        <v>2000000</v>
      </c>
      <c r="R163" s="1999">
        <f t="shared" si="9"/>
        <v>0</v>
      </c>
      <c r="S163" s="3183">
        <f t="shared" si="10"/>
        <v>0</v>
      </c>
    </row>
    <row r="164" spans="1:19" ht="20.100000000000001" customHeight="1">
      <c r="A164" s="551"/>
      <c r="B164" s="565"/>
      <c r="C164" s="588"/>
      <c r="D164" s="565"/>
      <c r="F164" s="2086" t="s">
        <v>2079</v>
      </c>
      <c r="G164" s="2115">
        <v>170000</v>
      </c>
      <c r="H164" s="2116" t="s">
        <v>335</v>
      </c>
      <c r="I164" s="2118">
        <v>10</v>
      </c>
      <c r="J164" s="2116"/>
      <c r="K164" s="2118"/>
      <c r="L164" s="2116"/>
      <c r="M164" s="2116"/>
      <c r="N164" s="2119" t="s">
        <v>20</v>
      </c>
      <c r="O164" s="2120">
        <f>PRODUCT(G164:M164)</f>
        <v>1700000</v>
      </c>
      <c r="P164" s="848"/>
      <c r="Q164" s="882"/>
      <c r="R164" s="849"/>
      <c r="S164" s="3300"/>
    </row>
    <row r="165" spans="1:19" ht="20.100000000000001" customHeight="1">
      <c r="A165" s="551"/>
      <c r="B165" s="565"/>
      <c r="C165" s="588"/>
      <c r="D165" s="565"/>
      <c r="F165" s="2086" t="s">
        <v>2080</v>
      </c>
      <c r="G165" s="2115">
        <v>3000</v>
      </c>
      <c r="H165" s="2116" t="s">
        <v>335</v>
      </c>
      <c r="I165" s="2117">
        <v>10</v>
      </c>
      <c r="J165" s="2116" t="s">
        <v>335</v>
      </c>
      <c r="K165" s="2118">
        <v>10</v>
      </c>
      <c r="L165" s="2116"/>
      <c r="M165" s="2116"/>
      <c r="N165" s="2119" t="s">
        <v>20</v>
      </c>
      <c r="O165" s="2120">
        <f>PRODUCT(G165:M165)</f>
        <v>300000</v>
      </c>
      <c r="P165" s="848"/>
      <c r="Q165" s="882"/>
      <c r="R165" s="849"/>
      <c r="S165" s="3300"/>
    </row>
    <row r="166" spans="1:19" ht="20.100000000000001" customHeight="1">
      <c r="A166" s="551"/>
      <c r="B166" s="565"/>
      <c r="C166" s="588"/>
      <c r="D166" s="565"/>
      <c r="F166" s="1995" t="s">
        <v>851</v>
      </c>
      <c r="G166" s="1996"/>
      <c r="H166" s="931"/>
      <c r="I166" s="931"/>
      <c r="J166" s="931"/>
      <c r="K166" s="931"/>
      <c r="L166" s="931"/>
      <c r="M166" s="931"/>
      <c r="N166" s="1997"/>
      <c r="O166" s="935">
        <f>SUM(O167:O171)</f>
        <v>8825000</v>
      </c>
      <c r="P166" s="950">
        <f>O166</f>
        <v>8825000</v>
      </c>
      <c r="Q166" s="2096">
        <v>8825000</v>
      </c>
      <c r="R166" s="1999">
        <f t="shared" si="9"/>
        <v>0</v>
      </c>
      <c r="S166" s="3183">
        <f t="shared" si="10"/>
        <v>0</v>
      </c>
    </row>
    <row r="167" spans="1:19" ht="20.100000000000001" customHeight="1">
      <c r="A167" s="551"/>
      <c r="B167" s="565"/>
      <c r="C167" s="588"/>
      <c r="D167" s="565"/>
      <c r="F167" s="2105" t="s">
        <v>2800</v>
      </c>
      <c r="G167" s="2107">
        <v>550000</v>
      </c>
      <c r="H167" s="2108" t="s">
        <v>335</v>
      </c>
      <c r="I167" s="2111">
        <v>2</v>
      </c>
      <c r="J167" s="2108"/>
      <c r="K167" s="2108"/>
      <c r="L167" s="2105"/>
      <c r="M167" s="2108"/>
      <c r="N167" s="2126" t="s">
        <v>20</v>
      </c>
      <c r="O167" s="2110">
        <f>PRODUCT(G167:M167)</f>
        <v>1100000</v>
      </c>
      <c r="P167" s="848"/>
      <c r="Q167" s="882"/>
      <c r="R167" s="849"/>
      <c r="S167" s="3300"/>
    </row>
    <row r="168" spans="1:19" ht="20.100000000000001" customHeight="1">
      <c r="A168" s="551"/>
      <c r="B168" s="565"/>
      <c r="C168" s="588"/>
      <c r="D168" s="565"/>
      <c r="F168" s="2105" t="s">
        <v>2799</v>
      </c>
      <c r="G168" s="2107">
        <v>1100000</v>
      </c>
      <c r="H168" s="2108" t="s">
        <v>335</v>
      </c>
      <c r="I168" s="2111">
        <v>3</v>
      </c>
      <c r="J168" s="2108"/>
      <c r="K168" s="2108"/>
      <c r="L168" s="2105"/>
      <c r="M168" s="2108"/>
      <c r="N168" s="2126" t="s">
        <v>20</v>
      </c>
      <c r="O168" s="2110">
        <f>PRODUCT(G168:M168)</f>
        <v>3300000</v>
      </c>
      <c r="P168" s="848"/>
      <c r="Q168" s="848"/>
      <c r="R168" s="849"/>
      <c r="S168" s="3300"/>
    </row>
    <row r="169" spans="1:19" ht="20.100000000000001" customHeight="1">
      <c r="A169" s="551"/>
      <c r="B169" s="565"/>
      <c r="C169" s="588"/>
      <c r="D169" s="565"/>
      <c r="F169" s="2105" t="s">
        <v>2801</v>
      </c>
      <c r="G169" s="2107">
        <v>1750000</v>
      </c>
      <c r="H169" s="2108" t="s">
        <v>335</v>
      </c>
      <c r="I169" s="2109">
        <v>2</v>
      </c>
      <c r="J169" s="2108"/>
      <c r="K169" s="2108"/>
      <c r="L169" s="2105"/>
      <c r="M169" s="2108"/>
      <c r="N169" s="2126" t="s">
        <v>20</v>
      </c>
      <c r="O169" s="2110">
        <f>PRODUCT(G169:M169)</f>
        <v>3500000</v>
      </c>
      <c r="P169" s="848"/>
      <c r="Q169" s="848"/>
      <c r="R169" s="849"/>
      <c r="S169" s="3300"/>
    </row>
    <row r="170" spans="1:19" ht="20.100000000000001" customHeight="1">
      <c r="A170" s="551"/>
      <c r="B170" s="565"/>
      <c r="C170" s="588"/>
      <c r="D170" s="565"/>
      <c r="F170" s="2105" t="s">
        <v>2802</v>
      </c>
      <c r="G170" s="2107">
        <v>7000</v>
      </c>
      <c r="H170" s="2108" t="s">
        <v>335</v>
      </c>
      <c r="I170" s="2128">
        <v>20</v>
      </c>
      <c r="J170" s="2108" t="s">
        <v>335</v>
      </c>
      <c r="K170" s="2111">
        <v>5</v>
      </c>
      <c r="L170" s="2105"/>
      <c r="M170" s="2108"/>
      <c r="N170" s="2126" t="s">
        <v>20</v>
      </c>
      <c r="O170" s="2110">
        <f>PRODUCT(G170:M170)</f>
        <v>700000</v>
      </c>
      <c r="P170" s="848"/>
      <c r="Q170" s="848"/>
      <c r="R170" s="849"/>
      <c r="S170" s="3300"/>
    </row>
    <row r="171" spans="1:19" ht="20.100000000000001" customHeight="1">
      <c r="A171" s="551"/>
      <c r="B171" s="565"/>
      <c r="C171" s="588"/>
      <c r="D171" s="565"/>
      <c r="F171" s="2086" t="s">
        <v>2010</v>
      </c>
      <c r="G171" s="2113">
        <v>3000</v>
      </c>
      <c r="H171" s="2087" t="s">
        <v>335</v>
      </c>
      <c r="I171" s="2093">
        <v>15</v>
      </c>
      <c r="J171" s="2087" t="s">
        <v>335</v>
      </c>
      <c r="K171" s="2095">
        <v>5</v>
      </c>
      <c r="L171" s="2087"/>
      <c r="M171" s="2087"/>
      <c r="N171" s="2091" t="s">
        <v>20</v>
      </c>
      <c r="O171" s="2092">
        <f>PRODUCT(G171:M171)</f>
        <v>225000</v>
      </c>
      <c r="P171" s="848"/>
      <c r="Q171" s="848"/>
      <c r="R171" s="849"/>
      <c r="S171" s="3300"/>
    </row>
    <row r="172" spans="1:19" ht="20.100000000000001" customHeight="1">
      <c r="A172" s="551"/>
      <c r="B172" s="565"/>
      <c r="C172" s="588"/>
      <c r="D172" s="565"/>
      <c r="F172" s="1995" t="s">
        <v>852</v>
      </c>
      <c r="G172" s="1996"/>
      <c r="H172" s="931"/>
      <c r="I172" s="931"/>
      <c r="J172" s="931"/>
      <c r="K172" s="931"/>
      <c r="L172" s="931"/>
      <c r="M172" s="931"/>
      <c r="N172" s="1997"/>
      <c r="O172" s="935">
        <f>SUM(O173:O177)</f>
        <v>2000000</v>
      </c>
      <c r="P172" s="950">
        <f>O172</f>
        <v>2000000</v>
      </c>
      <c r="Q172" s="1998">
        <v>2000000</v>
      </c>
      <c r="R172" s="1999">
        <f t="shared" si="9"/>
        <v>0</v>
      </c>
      <c r="S172" s="3183">
        <f t="shared" si="10"/>
        <v>0</v>
      </c>
    </row>
    <row r="173" spans="1:19" ht="20.100000000000001" customHeight="1">
      <c r="A173" s="551"/>
      <c r="B173" s="565"/>
      <c r="C173" s="588"/>
      <c r="D173" s="565"/>
      <c r="F173" s="2105" t="s">
        <v>2803</v>
      </c>
      <c r="G173" s="2098">
        <v>7000</v>
      </c>
      <c r="H173" s="2099" t="s">
        <v>841</v>
      </c>
      <c r="I173" s="2104">
        <v>30</v>
      </c>
      <c r="J173" s="2099"/>
      <c r="K173" s="2100"/>
      <c r="L173" s="2101"/>
      <c r="M173" s="2099"/>
      <c r="N173" s="2102" t="s">
        <v>20</v>
      </c>
      <c r="O173" s="2103">
        <f>PRODUCT(G173:M173)</f>
        <v>210000</v>
      </c>
      <c r="P173" s="848"/>
      <c r="Q173" s="848"/>
      <c r="R173" s="849"/>
      <c r="S173" s="3300"/>
    </row>
    <row r="174" spans="1:19" ht="20.100000000000001" customHeight="1">
      <c r="A174" s="551"/>
      <c r="B174" s="565"/>
      <c r="C174" s="588"/>
      <c r="D174" s="565"/>
      <c r="F174" s="2105" t="s">
        <v>2804</v>
      </c>
      <c r="G174" s="2098">
        <v>130000</v>
      </c>
      <c r="H174" s="2099" t="s">
        <v>2791</v>
      </c>
      <c r="I174" s="2104">
        <v>2</v>
      </c>
      <c r="J174" s="2099"/>
      <c r="K174" s="2100"/>
      <c r="L174" s="2101"/>
      <c r="M174" s="2099"/>
      <c r="N174" s="2102" t="s">
        <v>20</v>
      </c>
      <c r="O174" s="2103">
        <f>PRODUCT(G174:M174)</f>
        <v>260000</v>
      </c>
      <c r="P174" s="848"/>
      <c r="Q174" s="848"/>
      <c r="R174" s="849"/>
      <c r="S174" s="3300"/>
    </row>
    <row r="175" spans="1:19" ht="20.100000000000001" customHeight="1">
      <c r="A175" s="551"/>
      <c r="B175" s="565"/>
      <c r="C175" s="588"/>
      <c r="D175" s="565"/>
      <c r="F175" s="2105" t="s">
        <v>2805</v>
      </c>
      <c r="G175" s="2098">
        <v>200000</v>
      </c>
      <c r="H175" s="2099" t="s">
        <v>2791</v>
      </c>
      <c r="I175" s="2100">
        <v>1</v>
      </c>
      <c r="J175" s="2099"/>
      <c r="K175" s="2100"/>
      <c r="L175" s="2101"/>
      <c r="M175" s="2099"/>
      <c r="N175" s="2102" t="s">
        <v>20</v>
      </c>
      <c r="O175" s="2103">
        <f>PRODUCT(G175:M175)</f>
        <v>200000</v>
      </c>
      <c r="P175" s="848"/>
      <c r="Q175" s="848"/>
      <c r="R175" s="849"/>
      <c r="S175" s="3300"/>
    </row>
    <row r="176" spans="1:19" ht="20.100000000000001" customHeight="1">
      <c r="A176" s="551"/>
      <c r="B176" s="565"/>
      <c r="C176" s="588"/>
      <c r="D176" s="565"/>
      <c r="F176" s="2105" t="s">
        <v>2807</v>
      </c>
      <c r="G176" s="2098">
        <v>560000</v>
      </c>
      <c r="H176" s="2099" t="s">
        <v>2808</v>
      </c>
      <c r="I176" s="2100">
        <v>2</v>
      </c>
      <c r="J176" s="2099"/>
      <c r="K176" s="2100"/>
      <c r="L176" s="2101"/>
      <c r="M176" s="2099"/>
      <c r="N176" s="2102" t="s">
        <v>20</v>
      </c>
      <c r="O176" s="2103">
        <f>PRODUCT(G176:M176)</f>
        <v>1120000</v>
      </c>
      <c r="P176" s="848"/>
      <c r="Q176" s="848"/>
      <c r="R176" s="849"/>
      <c r="S176" s="3300"/>
    </row>
    <row r="177" spans="1:19" ht="20.100000000000001" customHeight="1">
      <c r="A177" s="551"/>
      <c r="B177" s="565"/>
      <c r="C177" s="588"/>
      <c r="D177" s="565"/>
      <c r="F177" s="2062" t="s">
        <v>2011</v>
      </c>
      <c r="G177" s="1349">
        <v>7000</v>
      </c>
      <c r="H177" s="2063" t="s">
        <v>841</v>
      </c>
      <c r="I177" s="2067">
        <v>30</v>
      </c>
      <c r="J177" s="2063"/>
      <c r="K177" s="2063"/>
      <c r="L177" s="2063"/>
      <c r="M177" s="2063"/>
      <c r="N177" s="2065" t="s">
        <v>20</v>
      </c>
      <c r="O177" s="2066">
        <f>PRODUCT(G177:M177)</f>
        <v>210000</v>
      </c>
      <c r="P177" s="848"/>
      <c r="Q177" s="848"/>
      <c r="R177" s="849"/>
      <c r="S177" s="3300"/>
    </row>
    <row r="178" spans="1:19" ht="20.100000000000001" customHeight="1">
      <c r="A178" s="551"/>
      <c r="B178" s="565"/>
      <c r="C178" s="588"/>
      <c r="D178" s="565"/>
      <c r="F178" s="1995" t="s">
        <v>853</v>
      </c>
      <c r="G178" s="1996"/>
      <c r="H178" s="931"/>
      <c r="I178" s="931"/>
      <c r="J178" s="931"/>
      <c r="K178" s="931"/>
      <c r="L178" s="931"/>
      <c r="M178" s="931"/>
      <c r="N178" s="1997"/>
      <c r="O178" s="935">
        <f>SUM(O179:O182)</f>
        <v>3000000</v>
      </c>
      <c r="P178" s="950">
        <f>O178</f>
        <v>3000000</v>
      </c>
      <c r="Q178" s="1998">
        <v>3000000</v>
      </c>
      <c r="R178" s="1999">
        <f t="shared" si="9"/>
        <v>0</v>
      </c>
      <c r="S178" s="3183">
        <f t="shared" si="10"/>
        <v>0</v>
      </c>
    </row>
    <row r="179" spans="1:19" ht="20.100000000000001" customHeight="1">
      <c r="A179" s="551"/>
      <c r="B179" s="565"/>
      <c r="C179" s="588"/>
      <c r="D179" s="565"/>
      <c r="F179" s="2062" t="s">
        <v>2012</v>
      </c>
      <c r="G179" s="1349">
        <v>100000</v>
      </c>
      <c r="H179" s="2063" t="s">
        <v>2787</v>
      </c>
      <c r="I179" s="2064">
        <v>3</v>
      </c>
      <c r="J179" s="2063"/>
      <c r="K179" s="2063"/>
      <c r="L179" s="2063"/>
      <c r="M179" s="2063"/>
      <c r="N179" s="2065" t="s">
        <v>20</v>
      </c>
      <c r="O179" s="2066">
        <f>PRODUCT(G179:M179)</f>
        <v>300000</v>
      </c>
      <c r="P179" s="848"/>
      <c r="Q179" s="848"/>
      <c r="R179" s="849"/>
      <c r="S179" s="3300"/>
    </row>
    <row r="180" spans="1:19" ht="20.100000000000001" customHeight="1">
      <c r="A180" s="551"/>
      <c r="B180" s="565"/>
      <c r="C180" s="588"/>
      <c r="D180" s="565"/>
      <c r="F180" s="2062" t="s">
        <v>2013</v>
      </c>
      <c r="G180" s="1349">
        <v>7000</v>
      </c>
      <c r="H180" s="2063" t="s">
        <v>2787</v>
      </c>
      <c r="I180" s="2067">
        <v>10</v>
      </c>
      <c r="J180" s="2063" t="s">
        <v>2787</v>
      </c>
      <c r="K180" s="2064">
        <v>10</v>
      </c>
      <c r="L180" s="2063"/>
      <c r="M180" s="2063"/>
      <c r="N180" s="2065" t="s">
        <v>20</v>
      </c>
      <c r="O180" s="2066">
        <f>PRODUCT(G180:M180)</f>
        <v>700000</v>
      </c>
      <c r="P180" s="848"/>
      <c r="Q180" s="848"/>
      <c r="R180" s="849"/>
      <c r="S180" s="3300"/>
    </row>
    <row r="181" spans="1:19" ht="20.100000000000001" customHeight="1">
      <c r="A181" s="551"/>
      <c r="B181" s="565"/>
      <c r="C181" s="588"/>
      <c r="D181" s="565"/>
      <c r="F181" s="2062" t="s">
        <v>2014</v>
      </c>
      <c r="G181" s="1349">
        <v>3000</v>
      </c>
      <c r="H181" s="2063" t="s">
        <v>2787</v>
      </c>
      <c r="I181" s="2067">
        <v>10</v>
      </c>
      <c r="J181" s="2063" t="s">
        <v>2787</v>
      </c>
      <c r="K181" s="2064">
        <v>10</v>
      </c>
      <c r="L181" s="2063"/>
      <c r="M181" s="2063"/>
      <c r="N181" s="2065" t="s">
        <v>20</v>
      </c>
      <c r="O181" s="2066">
        <f>PRODUCT(G181:M181)</f>
        <v>300000</v>
      </c>
      <c r="P181" s="848"/>
      <c r="Q181" s="848"/>
      <c r="R181" s="849"/>
      <c r="S181" s="3300"/>
    </row>
    <row r="182" spans="1:19" ht="20.100000000000001" customHeight="1">
      <c r="A182" s="551"/>
      <c r="B182" s="565"/>
      <c r="C182" s="588"/>
      <c r="D182" s="565"/>
      <c r="F182" s="2105" t="s">
        <v>2809</v>
      </c>
      <c r="G182" s="2098">
        <v>850000</v>
      </c>
      <c r="H182" s="2099" t="s">
        <v>2787</v>
      </c>
      <c r="I182" s="2100">
        <v>2</v>
      </c>
      <c r="J182" s="2099"/>
      <c r="K182" s="2099"/>
      <c r="L182" s="2101"/>
      <c r="M182" s="2099"/>
      <c r="N182" s="2102" t="s">
        <v>20</v>
      </c>
      <c r="O182" s="2103">
        <f>PRODUCT(G182:M182)</f>
        <v>1700000</v>
      </c>
      <c r="P182" s="848"/>
      <c r="Q182" s="848"/>
      <c r="R182" s="849"/>
      <c r="S182" s="3300"/>
    </row>
    <row r="183" spans="1:19" ht="20.100000000000001" customHeight="1">
      <c r="A183" s="551"/>
      <c r="B183" s="565"/>
      <c r="C183" s="588"/>
      <c r="D183" s="565"/>
      <c r="F183" s="1995" t="s">
        <v>844</v>
      </c>
      <c r="G183" s="1996"/>
      <c r="H183" s="931"/>
      <c r="I183" s="931"/>
      <c r="J183" s="931"/>
      <c r="K183" s="931"/>
      <c r="L183" s="931"/>
      <c r="M183" s="931"/>
      <c r="N183" s="1997"/>
      <c r="O183" s="935">
        <f>SUM(O184:O189)</f>
        <v>2000000</v>
      </c>
      <c r="P183" s="950">
        <f>O183</f>
        <v>2000000</v>
      </c>
      <c r="Q183" s="1998">
        <v>3500000</v>
      </c>
      <c r="R183" s="1999">
        <f t="shared" si="9"/>
        <v>-1500000</v>
      </c>
      <c r="S183" s="3183">
        <f t="shared" si="10"/>
        <v>-0.42857142857142855</v>
      </c>
    </row>
    <row r="184" spans="1:19" ht="20.100000000000001" customHeight="1">
      <c r="A184" s="551"/>
      <c r="B184" s="565"/>
      <c r="C184" s="588"/>
      <c r="D184" s="565"/>
      <c r="F184" s="2062" t="s">
        <v>2810</v>
      </c>
      <c r="G184" s="2112">
        <v>85000</v>
      </c>
      <c r="H184" s="2063" t="s">
        <v>335</v>
      </c>
      <c r="I184" s="2064">
        <v>4</v>
      </c>
      <c r="J184" s="2063"/>
      <c r="K184" s="2067"/>
      <c r="L184" s="2063"/>
      <c r="M184" s="2063"/>
      <c r="N184" s="2065" t="s">
        <v>20</v>
      </c>
      <c r="O184" s="2066">
        <f t="shared" ref="O184:O189" si="13">PRODUCT(G184:M184)</f>
        <v>340000</v>
      </c>
      <c r="P184" s="848"/>
      <c r="Q184" s="848"/>
      <c r="R184" s="849"/>
      <c r="S184" s="3300"/>
    </row>
    <row r="185" spans="1:19" ht="20.100000000000001" customHeight="1">
      <c r="A185" s="551"/>
      <c r="B185" s="565"/>
      <c r="C185" s="588"/>
      <c r="D185" s="565"/>
      <c r="F185" s="2062" t="s">
        <v>2811</v>
      </c>
      <c r="G185" s="2112">
        <v>7000</v>
      </c>
      <c r="H185" s="2063" t="s">
        <v>335</v>
      </c>
      <c r="I185" s="2067">
        <v>20</v>
      </c>
      <c r="J185" s="2063" t="s">
        <v>841</v>
      </c>
      <c r="K185" s="2064">
        <v>2</v>
      </c>
      <c r="L185" s="2063"/>
      <c r="M185" s="2063"/>
      <c r="N185" s="2065" t="s">
        <v>20</v>
      </c>
      <c r="O185" s="2066">
        <f t="shared" si="13"/>
        <v>280000</v>
      </c>
      <c r="P185" s="848"/>
      <c r="Q185" s="848"/>
      <c r="R185" s="849"/>
      <c r="S185" s="3300"/>
    </row>
    <row r="186" spans="1:19" ht="20.100000000000001" customHeight="1">
      <c r="A186" s="551"/>
      <c r="B186" s="565"/>
      <c r="C186" s="588"/>
      <c r="D186" s="565"/>
      <c r="F186" s="2062" t="s">
        <v>2812</v>
      </c>
      <c r="G186" s="2112">
        <v>3000</v>
      </c>
      <c r="H186" s="2063" t="s">
        <v>335</v>
      </c>
      <c r="I186" s="2067">
        <v>20</v>
      </c>
      <c r="J186" s="2063" t="s">
        <v>335</v>
      </c>
      <c r="K186" s="2064">
        <v>8</v>
      </c>
      <c r="L186" s="2063"/>
      <c r="M186" s="2063"/>
      <c r="N186" s="2065" t="s">
        <v>20</v>
      </c>
      <c r="O186" s="2066">
        <f t="shared" si="13"/>
        <v>480000</v>
      </c>
      <c r="P186" s="848"/>
      <c r="Q186" s="848"/>
      <c r="R186" s="849"/>
      <c r="S186" s="3300"/>
    </row>
    <row r="187" spans="1:19" ht="20.100000000000001" customHeight="1">
      <c r="A187" s="551"/>
      <c r="B187" s="565"/>
      <c r="C187" s="588"/>
      <c r="D187" s="565"/>
      <c r="F187" s="2062" t="s">
        <v>2813</v>
      </c>
      <c r="G187" s="2112">
        <v>300000</v>
      </c>
      <c r="H187" s="2063" t="s">
        <v>335</v>
      </c>
      <c r="I187" s="2067">
        <v>1</v>
      </c>
      <c r="J187" s="2063" t="s">
        <v>335</v>
      </c>
      <c r="K187" s="2064">
        <v>1</v>
      </c>
      <c r="L187" s="2063"/>
      <c r="M187" s="2063"/>
      <c r="N187" s="2065" t="s">
        <v>20</v>
      </c>
      <c r="O187" s="2066">
        <f t="shared" si="13"/>
        <v>300000</v>
      </c>
      <c r="P187" s="848"/>
      <c r="Q187" s="848"/>
      <c r="R187" s="849"/>
      <c r="S187" s="3300"/>
    </row>
    <row r="188" spans="1:19" ht="20.100000000000001" customHeight="1">
      <c r="A188" s="551"/>
      <c r="B188" s="565"/>
      <c r="C188" s="588"/>
      <c r="D188" s="565"/>
      <c r="F188" s="2062" t="s">
        <v>2814</v>
      </c>
      <c r="G188" s="2112">
        <v>100000</v>
      </c>
      <c r="H188" s="2063" t="s">
        <v>335</v>
      </c>
      <c r="I188" s="2129">
        <v>3</v>
      </c>
      <c r="J188" s="2063"/>
      <c r="K188" s="2063"/>
      <c r="L188" s="2063"/>
      <c r="M188" s="2063"/>
      <c r="N188" s="2065" t="s">
        <v>20</v>
      </c>
      <c r="O188" s="2066">
        <f t="shared" si="13"/>
        <v>300000</v>
      </c>
      <c r="P188" s="848"/>
      <c r="Q188" s="848"/>
      <c r="R188" s="849"/>
      <c r="S188" s="3300"/>
    </row>
    <row r="189" spans="1:19" ht="20.100000000000001" customHeight="1">
      <c r="A189" s="551"/>
      <c r="B189" s="565"/>
      <c r="C189" s="588"/>
      <c r="D189" s="565"/>
      <c r="F189" s="2086" t="s">
        <v>2815</v>
      </c>
      <c r="G189" s="2113">
        <v>5000</v>
      </c>
      <c r="H189" s="2087" t="s">
        <v>335</v>
      </c>
      <c r="I189" s="2130">
        <v>60</v>
      </c>
      <c r="J189" s="2087"/>
      <c r="K189" s="2087"/>
      <c r="L189" s="2087"/>
      <c r="M189" s="2087"/>
      <c r="N189" s="2091" t="s">
        <v>20</v>
      </c>
      <c r="O189" s="2092">
        <f t="shared" si="13"/>
        <v>300000</v>
      </c>
      <c r="P189" s="848"/>
      <c r="Q189" s="848"/>
      <c r="R189" s="849"/>
      <c r="S189" s="3300"/>
    </row>
    <row r="190" spans="1:19" ht="20.100000000000001" customHeight="1">
      <c r="A190" s="551"/>
      <c r="B190" s="565"/>
      <c r="C190" s="588"/>
      <c r="D190" s="565"/>
      <c r="F190" s="1995" t="s">
        <v>2816</v>
      </c>
      <c r="G190" s="1996"/>
      <c r="H190" s="931"/>
      <c r="I190" s="931"/>
      <c r="J190" s="931"/>
      <c r="K190" s="931"/>
      <c r="L190" s="931"/>
      <c r="M190" s="931"/>
      <c r="N190" s="1997"/>
      <c r="O190" s="935">
        <f>SUM(O191:O196)</f>
        <v>4040000</v>
      </c>
      <c r="P190" s="950">
        <f>O190</f>
        <v>4040000</v>
      </c>
      <c r="Q190" s="1998">
        <v>0</v>
      </c>
      <c r="R190" s="1999">
        <f t="shared" ref="R190" si="14">P190-Q190</f>
        <v>4040000</v>
      </c>
      <c r="S190" s="3183"/>
    </row>
    <row r="191" spans="1:19" ht="20.100000000000001" customHeight="1">
      <c r="A191" s="551"/>
      <c r="B191" s="565"/>
      <c r="C191" s="588"/>
      <c r="D191" s="565"/>
      <c r="F191" s="2062" t="s">
        <v>2817</v>
      </c>
      <c r="G191" s="2112">
        <v>113000</v>
      </c>
      <c r="H191" s="2063" t="s">
        <v>2818</v>
      </c>
      <c r="I191" s="2067">
        <v>5</v>
      </c>
      <c r="J191" s="2063"/>
      <c r="K191" s="2064"/>
      <c r="L191" s="2063"/>
      <c r="M191" s="2063"/>
      <c r="N191" s="2065" t="s">
        <v>20</v>
      </c>
      <c r="O191" s="2066">
        <f t="shared" ref="O191:O196" si="15">PRODUCT(G191:M191)</f>
        <v>565000</v>
      </c>
      <c r="P191" s="848"/>
      <c r="Q191" s="848"/>
      <c r="R191" s="849"/>
      <c r="S191" s="3300"/>
    </row>
    <row r="192" spans="1:19" ht="20.100000000000001" customHeight="1">
      <c r="A192" s="551"/>
      <c r="B192" s="565"/>
      <c r="C192" s="588"/>
      <c r="D192" s="565"/>
      <c r="F192" s="2062" t="s">
        <v>2819</v>
      </c>
      <c r="G192" s="2112">
        <v>190000</v>
      </c>
      <c r="H192" s="2063" t="s">
        <v>335</v>
      </c>
      <c r="I192" s="2067">
        <v>1</v>
      </c>
      <c r="J192" s="2063" t="s">
        <v>335</v>
      </c>
      <c r="K192" s="2064">
        <v>8</v>
      </c>
      <c r="L192" s="2063"/>
      <c r="M192" s="2063"/>
      <c r="N192" s="2065" t="s">
        <v>20</v>
      </c>
      <c r="O192" s="2066">
        <f t="shared" si="15"/>
        <v>1520000</v>
      </c>
      <c r="P192" s="848"/>
      <c r="Q192" s="848"/>
      <c r="R192" s="849"/>
      <c r="S192" s="3300"/>
    </row>
    <row r="193" spans="1:19" ht="20.100000000000001" customHeight="1">
      <c r="A193" s="551"/>
      <c r="B193" s="565"/>
      <c r="C193" s="588"/>
      <c r="D193" s="565"/>
      <c r="F193" s="2062" t="s">
        <v>2820</v>
      </c>
      <c r="G193" s="2112">
        <v>80000</v>
      </c>
      <c r="H193" s="2063" t="s">
        <v>335</v>
      </c>
      <c r="I193" s="2067">
        <v>1</v>
      </c>
      <c r="J193" s="2063" t="s">
        <v>335</v>
      </c>
      <c r="K193" s="2064">
        <v>8</v>
      </c>
      <c r="L193" s="2106"/>
      <c r="M193" s="2106"/>
      <c r="N193" s="2065" t="s">
        <v>20</v>
      </c>
      <c r="O193" s="2066">
        <f t="shared" si="15"/>
        <v>640000</v>
      </c>
      <c r="P193" s="848"/>
      <c r="Q193" s="848"/>
      <c r="R193" s="849"/>
      <c r="S193" s="3300"/>
    </row>
    <row r="194" spans="1:19" ht="20.100000000000001" customHeight="1">
      <c r="A194" s="551"/>
      <c r="B194" s="565"/>
      <c r="C194" s="588"/>
      <c r="D194" s="565"/>
      <c r="F194" s="2062" t="s">
        <v>2821</v>
      </c>
      <c r="G194" s="2112">
        <v>3000</v>
      </c>
      <c r="H194" s="2063" t="s">
        <v>335</v>
      </c>
      <c r="I194" s="2067">
        <v>15</v>
      </c>
      <c r="J194" s="2063" t="s">
        <v>335</v>
      </c>
      <c r="K194" s="2064">
        <v>8</v>
      </c>
      <c r="L194" s="2106"/>
      <c r="M194" s="2106"/>
      <c r="N194" s="2065" t="s">
        <v>20</v>
      </c>
      <c r="O194" s="2066">
        <f t="shared" si="15"/>
        <v>360000</v>
      </c>
      <c r="P194" s="848"/>
      <c r="Q194" s="848"/>
      <c r="R194" s="849"/>
      <c r="S194" s="3300"/>
    </row>
    <row r="195" spans="1:19" ht="20.100000000000001" customHeight="1">
      <c r="A195" s="551"/>
      <c r="B195" s="565"/>
      <c r="C195" s="588"/>
      <c r="D195" s="565"/>
      <c r="F195" s="2062" t="s">
        <v>2822</v>
      </c>
      <c r="G195" s="2112">
        <v>155000</v>
      </c>
      <c r="H195" s="2063" t="s">
        <v>335</v>
      </c>
      <c r="I195" s="2064">
        <v>1</v>
      </c>
      <c r="J195" s="2063"/>
      <c r="K195" s="2067"/>
      <c r="L195" s="2106"/>
      <c r="M195" s="2106"/>
      <c r="N195" s="2065" t="s">
        <v>20</v>
      </c>
      <c r="O195" s="2066">
        <f t="shared" si="15"/>
        <v>155000</v>
      </c>
      <c r="P195" s="848"/>
      <c r="Q195" s="848"/>
      <c r="R195" s="849"/>
      <c r="S195" s="3300"/>
    </row>
    <row r="196" spans="1:19" ht="20.100000000000001" customHeight="1">
      <c r="A196" s="551"/>
      <c r="B196" s="565"/>
      <c r="C196" s="588"/>
      <c r="D196" s="565"/>
      <c r="F196" s="2062" t="s">
        <v>2823</v>
      </c>
      <c r="G196" s="2112">
        <v>4000</v>
      </c>
      <c r="H196" s="2063" t="s">
        <v>335</v>
      </c>
      <c r="I196" s="2131">
        <v>200</v>
      </c>
      <c r="J196" s="2063"/>
      <c r="K196" s="2064"/>
      <c r="L196" s="2106"/>
      <c r="M196" s="2106"/>
      <c r="N196" s="2065" t="s">
        <v>20</v>
      </c>
      <c r="O196" s="2066">
        <f t="shared" si="15"/>
        <v>800000</v>
      </c>
      <c r="P196" s="848"/>
      <c r="Q196" s="848"/>
      <c r="R196" s="849"/>
      <c r="S196" s="3300"/>
    </row>
    <row r="197" spans="1:19" ht="20.100000000000001" customHeight="1">
      <c r="A197" s="551"/>
      <c r="B197" s="565"/>
      <c r="C197" s="588"/>
      <c r="D197" s="565"/>
      <c r="F197" s="1995" t="s">
        <v>854</v>
      </c>
      <c r="G197" s="1996"/>
      <c r="H197" s="931"/>
      <c r="I197" s="931"/>
      <c r="J197" s="931"/>
      <c r="K197" s="931"/>
      <c r="L197" s="931"/>
      <c r="M197" s="931"/>
      <c r="N197" s="1997"/>
      <c r="O197" s="935">
        <f>SUM(O198:O199)</f>
        <v>160000</v>
      </c>
      <c r="P197" s="950">
        <f>O197</f>
        <v>160000</v>
      </c>
      <c r="Q197" s="1998">
        <v>4200000</v>
      </c>
      <c r="R197" s="1999">
        <f t="shared" ref="R197:R234" si="16">P197-Q197</f>
        <v>-4040000</v>
      </c>
      <c r="S197" s="3183">
        <f t="shared" ref="S197:S234" si="17">R197/Q197</f>
        <v>-0.96190476190476193</v>
      </c>
    </row>
    <row r="198" spans="1:19" ht="20.100000000000001" customHeight="1">
      <c r="A198" s="551"/>
      <c r="B198" s="565"/>
      <c r="C198" s="588"/>
      <c r="D198" s="565"/>
      <c r="F198" s="2062" t="s">
        <v>2015</v>
      </c>
      <c r="G198" s="2112">
        <v>7000</v>
      </c>
      <c r="H198" s="2063" t="s">
        <v>335</v>
      </c>
      <c r="I198" s="2067">
        <v>10</v>
      </c>
      <c r="J198" s="2063"/>
      <c r="K198" s="2064"/>
      <c r="L198" s="2106"/>
      <c r="M198" s="2106"/>
      <c r="N198" s="2065" t="s">
        <v>20</v>
      </c>
      <c r="O198" s="2066">
        <f>PRODUCT(G198:M198)</f>
        <v>70000</v>
      </c>
      <c r="P198" s="848"/>
      <c r="Q198" s="848"/>
      <c r="R198" s="849"/>
      <c r="S198" s="3300"/>
    </row>
    <row r="199" spans="1:19" ht="20.100000000000001" customHeight="1">
      <c r="A199" s="551"/>
      <c r="B199" s="565"/>
      <c r="C199" s="588"/>
      <c r="D199" s="565"/>
      <c r="F199" s="2062" t="s">
        <v>2016</v>
      </c>
      <c r="G199" s="2112">
        <v>3000</v>
      </c>
      <c r="H199" s="2063" t="s">
        <v>335</v>
      </c>
      <c r="I199" s="2067">
        <v>30</v>
      </c>
      <c r="J199" s="2063"/>
      <c r="K199" s="2064"/>
      <c r="L199" s="2106"/>
      <c r="M199" s="2106"/>
      <c r="N199" s="2065" t="s">
        <v>20</v>
      </c>
      <c r="O199" s="2066">
        <f>PRODUCT(G199:M199)</f>
        <v>90000</v>
      </c>
      <c r="P199" s="848"/>
      <c r="Q199" s="848"/>
      <c r="R199" s="849"/>
      <c r="S199" s="3300"/>
    </row>
    <row r="200" spans="1:19" ht="20.100000000000001" customHeight="1">
      <c r="A200" s="551"/>
      <c r="B200" s="565"/>
      <c r="C200" s="588"/>
      <c r="D200" s="565"/>
      <c r="F200" s="1995" t="s">
        <v>855</v>
      </c>
      <c r="G200" s="1996"/>
      <c r="H200" s="931"/>
      <c r="I200" s="931"/>
      <c r="J200" s="931"/>
      <c r="K200" s="931"/>
      <c r="L200" s="931"/>
      <c r="M200" s="931"/>
      <c r="N200" s="1997"/>
      <c r="O200" s="935">
        <f>SUM(O201:O211)</f>
        <v>8000000</v>
      </c>
      <c r="P200" s="950">
        <f>O200</f>
        <v>8000000</v>
      </c>
      <c r="Q200" s="1998">
        <v>8000000</v>
      </c>
      <c r="R200" s="1999">
        <f t="shared" si="16"/>
        <v>0</v>
      </c>
      <c r="S200" s="3183">
        <f t="shared" si="17"/>
        <v>0</v>
      </c>
    </row>
    <row r="201" spans="1:19" ht="20.100000000000001" customHeight="1">
      <c r="A201" s="551"/>
      <c r="B201" s="565"/>
      <c r="C201" s="588"/>
      <c r="D201" s="565"/>
      <c r="F201" s="2086" t="s">
        <v>2017</v>
      </c>
      <c r="G201" s="2113">
        <v>55000</v>
      </c>
      <c r="H201" s="2087" t="s">
        <v>335</v>
      </c>
      <c r="I201" s="2095">
        <v>2</v>
      </c>
      <c r="J201" s="2087"/>
      <c r="K201" s="2087"/>
      <c r="L201" s="2087"/>
      <c r="M201" s="2087"/>
      <c r="N201" s="2091" t="s">
        <v>20</v>
      </c>
      <c r="O201" s="2092">
        <f t="shared" ref="O201:O211" si="18">PRODUCT(G201:M201)</f>
        <v>110000</v>
      </c>
      <c r="P201" s="848"/>
      <c r="Q201" s="848"/>
      <c r="R201" s="849"/>
      <c r="S201" s="3300"/>
    </row>
    <row r="202" spans="1:19" ht="20.100000000000001" customHeight="1">
      <c r="A202" s="551"/>
      <c r="B202" s="565"/>
      <c r="C202" s="588"/>
      <c r="D202" s="565"/>
      <c r="F202" s="2086" t="s">
        <v>2018</v>
      </c>
      <c r="G202" s="2113">
        <v>7000</v>
      </c>
      <c r="H202" s="2087" t="s">
        <v>335</v>
      </c>
      <c r="I202" s="2093">
        <v>15</v>
      </c>
      <c r="J202" s="2087" t="s">
        <v>335</v>
      </c>
      <c r="K202" s="2095">
        <v>8</v>
      </c>
      <c r="L202" s="2087"/>
      <c r="M202" s="2087"/>
      <c r="N202" s="2091" t="s">
        <v>20</v>
      </c>
      <c r="O202" s="2092">
        <f t="shared" si="18"/>
        <v>840000</v>
      </c>
      <c r="P202" s="848"/>
      <c r="Q202" s="848"/>
      <c r="R202" s="849"/>
      <c r="S202" s="3300"/>
    </row>
    <row r="203" spans="1:19" ht="20.100000000000001" customHeight="1">
      <c r="A203" s="551"/>
      <c r="B203" s="565"/>
      <c r="C203" s="588"/>
      <c r="D203" s="565"/>
      <c r="F203" s="2086" t="s">
        <v>2019</v>
      </c>
      <c r="G203" s="2115">
        <v>7000</v>
      </c>
      <c r="H203" s="2116" t="s">
        <v>335</v>
      </c>
      <c r="I203" s="2117">
        <v>35</v>
      </c>
      <c r="J203" s="2116" t="s">
        <v>335</v>
      </c>
      <c r="K203" s="2118">
        <v>2</v>
      </c>
      <c r="L203" s="2087"/>
      <c r="M203" s="2087"/>
      <c r="N203" s="2091" t="s">
        <v>20</v>
      </c>
      <c r="O203" s="2092">
        <f t="shared" si="18"/>
        <v>490000</v>
      </c>
      <c r="P203" s="848"/>
      <c r="Q203" s="848"/>
      <c r="R203" s="849"/>
      <c r="S203" s="3300"/>
    </row>
    <row r="204" spans="1:19" ht="20.100000000000001" customHeight="1">
      <c r="A204" s="551"/>
      <c r="B204" s="565"/>
      <c r="C204" s="588"/>
      <c r="D204" s="565"/>
      <c r="F204" s="2086" t="s">
        <v>2020</v>
      </c>
      <c r="G204" s="2113">
        <v>3000</v>
      </c>
      <c r="H204" s="2087" t="s">
        <v>335</v>
      </c>
      <c r="I204" s="2093">
        <v>15</v>
      </c>
      <c r="J204" s="2087" t="s">
        <v>335</v>
      </c>
      <c r="K204" s="2095">
        <v>5</v>
      </c>
      <c r="L204" s="2087"/>
      <c r="M204" s="2087"/>
      <c r="N204" s="2091" t="s">
        <v>20</v>
      </c>
      <c r="O204" s="2092">
        <f t="shared" si="18"/>
        <v>225000</v>
      </c>
      <c r="P204" s="848"/>
      <c r="Q204" s="848"/>
      <c r="R204" s="849"/>
      <c r="S204" s="3300"/>
    </row>
    <row r="205" spans="1:19" ht="20.100000000000001" customHeight="1">
      <c r="A205" s="551"/>
      <c r="B205" s="565"/>
      <c r="C205" s="588"/>
      <c r="D205" s="565"/>
      <c r="F205" s="2086" t="s">
        <v>2021</v>
      </c>
      <c r="G205" s="2113">
        <v>150000</v>
      </c>
      <c r="H205" s="2087" t="s">
        <v>335</v>
      </c>
      <c r="I205" s="2093">
        <v>1</v>
      </c>
      <c r="J205" s="2087" t="s">
        <v>335</v>
      </c>
      <c r="K205" s="2095">
        <v>1</v>
      </c>
      <c r="L205" s="2114"/>
      <c r="M205" s="2114"/>
      <c r="N205" s="2091" t="s">
        <v>20</v>
      </c>
      <c r="O205" s="2092">
        <f t="shared" si="18"/>
        <v>150000</v>
      </c>
      <c r="P205" s="848"/>
      <c r="Q205" s="848"/>
      <c r="R205" s="849"/>
      <c r="S205" s="3300"/>
    </row>
    <row r="206" spans="1:19" ht="20.100000000000001" customHeight="1">
      <c r="A206" s="551"/>
      <c r="B206" s="565"/>
      <c r="C206" s="588"/>
      <c r="D206" s="565"/>
      <c r="F206" s="2086" t="s">
        <v>2022</v>
      </c>
      <c r="G206" s="2113">
        <v>50000</v>
      </c>
      <c r="H206" s="2087" t="s">
        <v>335</v>
      </c>
      <c r="I206" s="2093">
        <v>3</v>
      </c>
      <c r="J206" s="2087" t="s">
        <v>335</v>
      </c>
      <c r="K206" s="2095">
        <v>3</v>
      </c>
      <c r="L206" s="2114"/>
      <c r="M206" s="2114"/>
      <c r="N206" s="2091" t="s">
        <v>20</v>
      </c>
      <c r="O206" s="2092">
        <f t="shared" si="18"/>
        <v>450000</v>
      </c>
      <c r="P206" s="848"/>
      <c r="Q206" s="848"/>
      <c r="R206" s="849"/>
      <c r="S206" s="3300"/>
    </row>
    <row r="207" spans="1:19" ht="20.100000000000001" customHeight="1">
      <c r="A207" s="551"/>
      <c r="B207" s="565"/>
      <c r="C207" s="588"/>
      <c r="D207" s="565"/>
      <c r="F207" s="2086" t="s">
        <v>2081</v>
      </c>
      <c r="G207" s="2113">
        <v>23000</v>
      </c>
      <c r="H207" s="2087" t="s">
        <v>335</v>
      </c>
      <c r="I207" s="2093">
        <v>15</v>
      </c>
      <c r="J207" s="2087" t="s">
        <v>335</v>
      </c>
      <c r="K207" s="2095">
        <v>11</v>
      </c>
      <c r="L207" s="2087"/>
      <c r="M207" s="2087"/>
      <c r="N207" s="2091" t="s">
        <v>20</v>
      </c>
      <c r="O207" s="2092">
        <f t="shared" si="18"/>
        <v>3795000</v>
      </c>
      <c r="P207" s="848"/>
      <c r="Q207" s="848"/>
      <c r="R207" s="849"/>
      <c r="S207" s="3300"/>
    </row>
    <row r="208" spans="1:19" ht="20.100000000000001" customHeight="1">
      <c r="A208" s="551"/>
      <c r="B208" s="565"/>
      <c r="C208" s="588"/>
      <c r="D208" s="565"/>
      <c r="F208" s="2086" t="s">
        <v>2082</v>
      </c>
      <c r="G208" s="2115">
        <v>400000</v>
      </c>
      <c r="H208" s="2116" t="s">
        <v>1294</v>
      </c>
      <c r="I208" s="2118">
        <v>2</v>
      </c>
      <c r="J208" s="2116"/>
      <c r="K208" s="2116"/>
      <c r="L208" s="2087"/>
      <c r="M208" s="2087"/>
      <c r="N208" s="2091" t="s">
        <v>20</v>
      </c>
      <c r="O208" s="2092">
        <f t="shared" si="18"/>
        <v>800000</v>
      </c>
      <c r="P208" s="848"/>
      <c r="Q208" s="848"/>
      <c r="R208" s="849"/>
      <c r="S208" s="3300"/>
    </row>
    <row r="209" spans="1:19" ht="20.100000000000001" customHeight="1">
      <c r="A209" s="551"/>
      <c r="B209" s="565"/>
      <c r="C209" s="588"/>
      <c r="D209" s="565"/>
      <c r="F209" s="2086" t="s">
        <v>2083</v>
      </c>
      <c r="G209" s="2113">
        <v>20000</v>
      </c>
      <c r="H209" s="2087" t="s">
        <v>335</v>
      </c>
      <c r="I209" s="2095">
        <v>2</v>
      </c>
      <c r="J209" s="2087"/>
      <c r="K209" s="2087"/>
      <c r="L209" s="2087"/>
      <c r="M209" s="2087"/>
      <c r="N209" s="2091" t="s">
        <v>20</v>
      </c>
      <c r="O209" s="2092">
        <f t="shared" si="18"/>
        <v>40000</v>
      </c>
      <c r="P209" s="848"/>
      <c r="Q209" s="848"/>
      <c r="R209" s="849"/>
      <c r="S209" s="3300"/>
    </row>
    <row r="210" spans="1:19" ht="20.100000000000001" customHeight="1">
      <c r="A210" s="551"/>
      <c r="B210" s="565"/>
      <c r="C210" s="588"/>
      <c r="D210" s="565"/>
      <c r="F210" s="2086" t="s">
        <v>2084</v>
      </c>
      <c r="G210" s="2113">
        <v>400000</v>
      </c>
      <c r="H210" s="2087" t="s">
        <v>335</v>
      </c>
      <c r="I210" s="2095">
        <v>2</v>
      </c>
      <c r="J210" s="2087"/>
      <c r="K210" s="2087"/>
      <c r="L210" s="2087"/>
      <c r="M210" s="2087"/>
      <c r="N210" s="2091" t="s">
        <v>20</v>
      </c>
      <c r="O210" s="2092">
        <f t="shared" si="18"/>
        <v>800000</v>
      </c>
      <c r="P210" s="848"/>
      <c r="Q210" s="848"/>
      <c r="R210" s="849"/>
      <c r="S210" s="3300"/>
    </row>
    <row r="211" spans="1:19" ht="20.100000000000001" customHeight="1">
      <c r="A211" s="551"/>
      <c r="B211" s="565"/>
      <c r="C211" s="588"/>
      <c r="D211" s="565"/>
      <c r="F211" s="2086" t="s">
        <v>2023</v>
      </c>
      <c r="G211" s="2113">
        <v>10000</v>
      </c>
      <c r="H211" s="2087" t="s">
        <v>335</v>
      </c>
      <c r="I211" s="2093">
        <v>15</v>
      </c>
      <c r="J211" s="2087" t="s">
        <v>335</v>
      </c>
      <c r="K211" s="2095">
        <v>2</v>
      </c>
      <c r="L211" s="2114"/>
      <c r="M211" s="2114"/>
      <c r="N211" s="2091" t="s">
        <v>20</v>
      </c>
      <c r="O211" s="2092">
        <f t="shared" si="18"/>
        <v>300000</v>
      </c>
      <c r="P211" s="848"/>
      <c r="Q211" s="848"/>
      <c r="R211" s="849"/>
      <c r="S211" s="3300"/>
    </row>
    <row r="212" spans="1:19" ht="20.100000000000001" customHeight="1">
      <c r="A212" s="551"/>
      <c r="B212" s="565"/>
      <c r="C212" s="588"/>
      <c r="D212" s="565"/>
      <c r="F212" s="1995" t="s">
        <v>846</v>
      </c>
      <c r="G212" s="1996"/>
      <c r="H212" s="931"/>
      <c r="I212" s="931"/>
      <c r="J212" s="931"/>
      <c r="K212" s="931"/>
      <c r="L212" s="931"/>
      <c r="M212" s="931"/>
      <c r="N212" s="1997"/>
      <c r="O212" s="935">
        <f>SUM(O213:O217)</f>
        <v>2064000</v>
      </c>
      <c r="P212" s="950">
        <f>O212</f>
        <v>2064000</v>
      </c>
      <c r="Q212" s="1998">
        <v>2064000</v>
      </c>
      <c r="R212" s="1999">
        <f t="shared" si="16"/>
        <v>0</v>
      </c>
      <c r="S212" s="3183">
        <f t="shared" si="17"/>
        <v>0</v>
      </c>
    </row>
    <row r="213" spans="1:19" ht="20.100000000000001" customHeight="1">
      <c r="A213" s="551"/>
      <c r="B213" s="565"/>
      <c r="C213" s="588"/>
      <c r="D213" s="565"/>
      <c r="F213" s="2086" t="s">
        <v>2024</v>
      </c>
      <c r="G213" s="2113">
        <v>500000</v>
      </c>
      <c r="H213" s="2087" t="s">
        <v>335</v>
      </c>
      <c r="I213" s="2095">
        <v>2</v>
      </c>
      <c r="J213" s="2087"/>
      <c r="K213" s="2087"/>
      <c r="L213" s="2087"/>
      <c r="M213" s="2087"/>
      <c r="N213" s="2091" t="s">
        <v>20</v>
      </c>
      <c r="O213" s="2092">
        <f>PRODUCT(G213:M213)</f>
        <v>1000000</v>
      </c>
      <c r="P213" s="848"/>
      <c r="Q213" s="848"/>
      <c r="R213" s="849"/>
      <c r="S213" s="3300"/>
    </row>
    <row r="214" spans="1:19" ht="20.100000000000001" customHeight="1">
      <c r="A214" s="551"/>
      <c r="B214" s="565"/>
      <c r="C214" s="588"/>
      <c r="D214" s="565"/>
      <c r="F214" s="2086" t="s">
        <v>2025</v>
      </c>
      <c r="G214" s="2113">
        <v>524000</v>
      </c>
      <c r="H214" s="2087" t="s">
        <v>335</v>
      </c>
      <c r="I214" s="2095">
        <v>1</v>
      </c>
      <c r="J214" s="2087"/>
      <c r="K214" s="2087"/>
      <c r="L214" s="2087"/>
      <c r="M214" s="2087"/>
      <c r="N214" s="2091" t="s">
        <v>20</v>
      </c>
      <c r="O214" s="2092">
        <f>PRODUCT(G214:M214)</f>
        <v>524000</v>
      </c>
      <c r="P214" s="848"/>
      <c r="Q214" s="848"/>
      <c r="R214" s="849"/>
      <c r="S214" s="3300"/>
    </row>
    <row r="215" spans="1:19" ht="20.100000000000001" customHeight="1">
      <c r="A215" s="551"/>
      <c r="B215" s="565"/>
      <c r="C215" s="588"/>
      <c r="D215" s="565"/>
      <c r="F215" s="2086" t="s">
        <v>2026</v>
      </c>
      <c r="G215" s="2113">
        <v>7000</v>
      </c>
      <c r="H215" s="2087" t="s">
        <v>335</v>
      </c>
      <c r="I215" s="2095">
        <v>24</v>
      </c>
      <c r="J215" s="2087"/>
      <c r="K215" s="2095"/>
      <c r="L215" s="2087"/>
      <c r="M215" s="2087"/>
      <c r="N215" s="2091" t="s">
        <v>20</v>
      </c>
      <c r="O215" s="2092">
        <f>PRODUCT(G215:M215)</f>
        <v>168000</v>
      </c>
      <c r="P215" s="848"/>
      <c r="Q215" s="848"/>
      <c r="R215" s="849"/>
      <c r="S215" s="3300"/>
    </row>
    <row r="216" spans="1:19" ht="20.100000000000001" customHeight="1">
      <c r="A216" s="551"/>
      <c r="B216" s="565"/>
      <c r="C216" s="588"/>
      <c r="D216" s="565"/>
      <c r="F216" s="2086" t="s">
        <v>2027</v>
      </c>
      <c r="G216" s="2113">
        <v>3000</v>
      </c>
      <c r="H216" s="2087" t="s">
        <v>335</v>
      </c>
      <c r="I216" s="2095">
        <v>24</v>
      </c>
      <c r="J216" s="2087"/>
      <c r="K216" s="2095"/>
      <c r="L216" s="2087"/>
      <c r="M216" s="2087"/>
      <c r="N216" s="2091" t="s">
        <v>20</v>
      </c>
      <c r="O216" s="2092">
        <f>PRODUCT(G216:M216)</f>
        <v>72000</v>
      </c>
      <c r="P216" s="848"/>
      <c r="Q216" s="848"/>
      <c r="R216" s="849"/>
      <c r="S216" s="3300"/>
    </row>
    <row r="217" spans="1:19" ht="20.100000000000001" customHeight="1">
      <c r="A217" s="551"/>
      <c r="B217" s="565"/>
      <c r="C217" s="588"/>
      <c r="D217" s="565"/>
      <c r="F217" s="2086" t="s">
        <v>2028</v>
      </c>
      <c r="G217" s="2113">
        <v>150000</v>
      </c>
      <c r="H217" s="2087" t="s">
        <v>335</v>
      </c>
      <c r="I217" s="2095">
        <v>2</v>
      </c>
      <c r="J217" s="2087"/>
      <c r="K217" s="2095"/>
      <c r="L217" s="2114"/>
      <c r="M217" s="2114"/>
      <c r="N217" s="2091" t="s">
        <v>20</v>
      </c>
      <c r="O217" s="2092">
        <f>PRODUCT(G217:M217)</f>
        <v>300000</v>
      </c>
      <c r="P217" s="848"/>
      <c r="Q217" s="848"/>
      <c r="R217" s="849"/>
      <c r="S217" s="3300"/>
    </row>
    <row r="218" spans="1:19" ht="20.100000000000001" customHeight="1">
      <c r="A218" s="551"/>
      <c r="B218" s="565"/>
      <c r="C218" s="588"/>
      <c r="D218" s="565"/>
      <c r="E218" s="456" t="s">
        <v>1103</v>
      </c>
      <c r="F218" s="457"/>
      <c r="G218" s="457"/>
      <c r="H218" s="1228"/>
      <c r="I218" s="457"/>
      <c r="J218" s="1228"/>
      <c r="K218" s="457"/>
      <c r="L218" s="457"/>
      <c r="M218" s="457"/>
      <c r="N218" s="457"/>
      <c r="O218" s="459"/>
      <c r="P218" s="573">
        <f>SUM(O219,O226)</f>
        <v>4660000</v>
      </c>
      <c r="Q218" s="573">
        <f>SUM(Q219,Q226)</f>
        <v>4660000</v>
      </c>
      <c r="R218" s="631">
        <f t="shared" si="16"/>
        <v>0</v>
      </c>
      <c r="S218" s="3170">
        <f t="shared" si="17"/>
        <v>0</v>
      </c>
    </row>
    <row r="219" spans="1:19" ht="20.100000000000001" customHeight="1">
      <c r="A219" s="551"/>
      <c r="B219" s="565"/>
      <c r="C219" s="588"/>
      <c r="D219" s="565"/>
      <c r="F219" s="1995" t="s">
        <v>856</v>
      </c>
      <c r="G219" s="1996"/>
      <c r="H219" s="931"/>
      <c r="I219" s="931"/>
      <c r="J219" s="931"/>
      <c r="K219" s="931"/>
      <c r="L219" s="931"/>
      <c r="M219" s="931"/>
      <c r="N219" s="1997"/>
      <c r="O219" s="935">
        <f>SUM(O220:O225)</f>
        <v>2060000</v>
      </c>
      <c r="P219" s="950">
        <f>O219</f>
        <v>2060000</v>
      </c>
      <c r="Q219" s="1998">
        <v>2060000</v>
      </c>
      <c r="R219" s="1999">
        <f t="shared" si="16"/>
        <v>0</v>
      </c>
      <c r="S219" s="3183">
        <f t="shared" si="17"/>
        <v>0</v>
      </c>
    </row>
    <row r="220" spans="1:19" ht="20.100000000000001" customHeight="1">
      <c r="A220" s="551"/>
      <c r="B220" s="565"/>
      <c r="C220" s="588"/>
      <c r="D220" s="565"/>
      <c r="F220" s="2086" t="s">
        <v>2029</v>
      </c>
      <c r="G220" s="2113">
        <v>80000</v>
      </c>
      <c r="H220" s="2087" t="s">
        <v>335</v>
      </c>
      <c r="I220" s="2095">
        <v>2</v>
      </c>
      <c r="J220" s="2087"/>
      <c r="K220" s="2087"/>
      <c r="L220" s="2087"/>
      <c r="M220" s="2087"/>
      <c r="N220" s="2091" t="s">
        <v>20</v>
      </c>
      <c r="O220" s="2092">
        <f t="shared" ref="O220:O225" si="19">PRODUCT(G220:M220)</f>
        <v>160000</v>
      </c>
      <c r="P220" s="848"/>
      <c r="Q220" s="848"/>
      <c r="R220" s="849"/>
      <c r="S220" s="3300"/>
    </row>
    <row r="221" spans="1:19" ht="20.100000000000001" customHeight="1">
      <c r="A221" s="551"/>
      <c r="B221" s="565"/>
      <c r="C221" s="588"/>
      <c r="D221" s="565"/>
      <c r="F221" s="2086" t="s">
        <v>2030</v>
      </c>
      <c r="G221" s="2113">
        <v>450000</v>
      </c>
      <c r="H221" s="2087" t="s">
        <v>335</v>
      </c>
      <c r="I221" s="2095">
        <v>2</v>
      </c>
      <c r="J221" s="2087"/>
      <c r="K221" s="2087"/>
      <c r="L221" s="2087"/>
      <c r="M221" s="2087"/>
      <c r="N221" s="2091" t="s">
        <v>20</v>
      </c>
      <c r="O221" s="2092">
        <f t="shared" si="19"/>
        <v>900000</v>
      </c>
      <c r="P221" s="848"/>
      <c r="Q221" s="848"/>
      <c r="R221" s="849"/>
      <c r="S221" s="3300"/>
    </row>
    <row r="222" spans="1:19" ht="20.100000000000001" customHeight="1">
      <c r="A222" s="551"/>
      <c r="B222" s="565"/>
      <c r="C222" s="588"/>
      <c r="D222" s="565"/>
      <c r="F222" s="2086" t="s">
        <v>2031</v>
      </c>
      <c r="G222" s="2113">
        <v>100000</v>
      </c>
      <c r="H222" s="2087" t="s">
        <v>335</v>
      </c>
      <c r="I222" s="2095">
        <v>1</v>
      </c>
      <c r="J222" s="2087"/>
      <c r="K222" s="2087"/>
      <c r="L222" s="2087"/>
      <c r="M222" s="2087"/>
      <c r="N222" s="2091" t="s">
        <v>20</v>
      </c>
      <c r="O222" s="2092">
        <f t="shared" si="19"/>
        <v>100000</v>
      </c>
      <c r="P222" s="848"/>
      <c r="Q222" s="848"/>
      <c r="R222" s="849"/>
      <c r="S222" s="3300"/>
    </row>
    <row r="223" spans="1:19" ht="20.100000000000001" customHeight="1">
      <c r="A223" s="551"/>
      <c r="B223" s="565"/>
      <c r="C223" s="588"/>
      <c r="D223" s="565"/>
      <c r="F223" s="2086" t="s">
        <v>2032</v>
      </c>
      <c r="G223" s="2113">
        <v>7000</v>
      </c>
      <c r="H223" s="2087" t="s">
        <v>335</v>
      </c>
      <c r="I223" s="2093">
        <v>60</v>
      </c>
      <c r="J223" s="2087"/>
      <c r="K223" s="2095"/>
      <c r="L223" s="2087"/>
      <c r="M223" s="2087"/>
      <c r="N223" s="2091" t="s">
        <v>20</v>
      </c>
      <c r="O223" s="2092">
        <f t="shared" si="19"/>
        <v>420000</v>
      </c>
      <c r="P223" s="848"/>
      <c r="Q223" s="848"/>
      <c r="R223" s="849"/>
      <c r="S223" s="3300"/>
    </row>
    <row r="224" spans="1:19" ht="20.100000000000001" customHeight="1">
      <c r="A224" s="551"/>
      <c r="B224" s="565"/>
      <c r="C224" s="588"/>
      <c r="D224" s="565"/>
      <c r="F224" s="2086" t="s">
        <v>2033</v>
      </c>
      <c r="G224" s="2113">
        <v>3000</v>
      </c>
      <c r="H224" s="2087" t="s">
        <v>335</v>
      </c>
      <c r="I224" s="2093">
        <v>60</v>
      </c>
      <c r="J224" s="2087"/>
      <c r="K224" s="2095"/>
      <c r="L224" s="2087"/>
      <c r="M224" s="2087"/>
      <c r="N224" s="2091" t="s">
        <v>20</v>
      </c>
      <c r="O224" s="2092">
        <f t="shared" si="19"/>
        <v>180000</v>
      </c>
      <c r="P224" s="848"/>
      <c r="Q224" s="848"/>
      <c r="R224" s="849"/>
      <c r="S224" s="3300"/>
    </row>
    <row r="225" spans="1:19" ht="20.100000000000001" customHeight="1">
      <c r="A225" s="551"/>
      <c r="B225" s="565"/>
      <c r="C225" s="588"/>
      <c r="D225" s="565"/>
      <c r="F225" s="2086" t="s">
        <v>2034</v>
      </c>
      <c r="G225" s="2113">
        <v>150000</v>
      </c>
      <c r="H225" s="2087" t="s">
        <v>335</v>
      </c>
      <c r="I225" s="2095">
        <v>2</v>
      </c>
      <c r="J225" s="2087"/>
      <c r="K225" s="2095"/>
      <c r="L225" s="2114"/>
      <c r="M225" s="2114"/>
      <c r="N225" s="2091" t="s">
        <v>20</v>
      </c>
      <c r="O225" s="2092">
        <f t="shared" si="19"/>
        <v>300000</v>
      </c>
      <c r="P225" s="848"/>
      <c r="Q225" s="848"/>
      <c r="R225" s="849"/>
      <c r="S225" s="3300"/>
    </row>
    <row r="226" spans="1:19" ht="20.100000000000001" customHeight="1">
      <c r="A226" s="551"/>
      <c r="B226" s="565"/>
      <c r="C226" s="588"/>
      <c r="D226" s="565"/>
      <c r="F226" s="1995" t="s">
        <v>857</v>
      </c>
      <c r="G226" s="1996"/>
      <c r="H226" s="931"/>
      <c r="I226" s="931"/>
      <c r="J226" s="931"/>
      <c r="K226" s="931"/>
      <c r="L226" s="931"/>
      <c r="M226" s="931"/>
      <c r="N226" s="1997"/>
      <c r="O226" s="935">
        <f>SUM(O227:O232)</f>
        <v>2600000</v>
      </c>
      <c r="P226" s="950">
        <f>O226</f>
        <v>2600000</v>
      </c>
      <c r="Q226" s="1998">
        <v>2600000</v>
      </c>
      <c r="R226" s="1999">
        <f t="shared" si="16"/>
        <v>0</v>
      </c>
      <c r="S226" s="3183">
        <f t="shared" si="17"/>
        <v>0</v>
      </c>
    </row>
    <row r="227" spans="1:19" ht="20.100000000000001" customHeight="1">
      <c r="A227" s="551"/>
      <c r="B227" s="565"/>
      <c r="C227" s="588"/>
      <c r="D227" s="565"/>
      <c r="F227" s="2086" t="s">
        <v>2035</v>
      </c>
      <c r="G227" s="2113">
        <v>110000</v>
      </c>
      <c r="H227" s="2087" t="s">
        <v>335</v>
      </c>
      <c r="I227" s="2095">
        <v>2</v>
      </c>
      <c r="J227" s="2087"/>
      <c r="K227" s="2087"/>
      <c r="L227" s="2087"/>
      <c r="M227" s="2087"/>
      <c r="N227" s="2091" t="s">
        <v>20</v>
      </c>
      <c r="O227" s="2092">
        <f t="shared" ref="O227:O232" si="20">PRODUCT(G227:M227)</f>
        <v>220000</v>
      </c>
      <c r="P227" s="848"/>
      <c r="Q227" s="848"/>
      <c r="R227" s="849"/>
      <c r="S227" s="3300"/>
    </row>
    <row r="228" spans="1:19" ht="20.100000000000001" customHeight="1">
      <c r="A228" s="1207"/>
      <c r="B228" s="582"/>
      <c r="C228" s="553"/>
      <c r="D228" s="582"/>
      <c r="E228" s="1202"/>
      <c r="F228" s="2840" t="s">
        <v>2036</v>
      </c>
      <c r="G228" s="2841">
        <v>7000</v>
      </c>
      <c r="H228" s="2171" t="s">
        <v>335</v>
      </c>
      <c r="I228" s="2842">
        <v>10</v>
      </c>
      <c r="J228" s="2171" t="s">
        <v>335</v>
      </c>
      <c r="K228" s="2843">
        <v>4</v>
      </c>
      <c r="L228" s="2171"/>
      <c r="M228" s="2171"/>
      <c r="N228" s="2172" t="s">
        <v>20</v>
      </c>
      <c r="O228" s="2142">
        <f t="shared" si="20"/>
        <v>280000</v>
      </c>
      <c r="P228" s="892"/>
      <c r="Q228" s="892"/>
      <c r="R228" s="894"/>
      <c r="S228" s="3301"/>
    </row>
    <row r="229" spans="1:19" ht="20.100000000000001" customHeight="1">
      <c r="A229" s="551"/>
      <c r="B229" s="565"/>
      <c r="C229" s="588"/>
      <c r="D229" s="565"/>
      <c r="F229" s="2086" t="s">
        <v>2037</v>
      </c>
      <c r="G229" s="2113">
        <v>3000</v>
      </c>
      <c r="H229" s="2087" t="s">
        <v>335</v>
      </c>
      <c r="I229" s="2093">
        <v>100</v>
      </c>
      <c r="J229" s="2087" t="s">
        <v>335</v>
      </c>
      <c r="K229" s="2095">
        <v>1</v>
      </c>
      <c r="L229" s="2087"/>
      <c r="M229" s="2087"/>
      <c r="N229" s="2091" t="s">
        <v>20</v>
      </c>
      <c r="O229" s="2092">
        <f t="shared" si="20"/>
        <v>300000</v>
      </c>
      <c r="P229" s="848"/>
      <c r="Q229" s="848"/>
      <c r="R229" s="849"/>
      <c r="S229" s="3300"/>
    </row>
    <row r="230" spans="1:19" ht="20.100000000000001" customHeight="1">
      <c r="A230" s="551"/>
      <c r="B230" s="565"/>
      <c r="C230" s="588"/>
      <c r="D230" s="565"/>
      <c r="F230" s="2086" t="s">
        <v>2085</v>
      </c>
      <c r="G230" s="2115">
        <v>200000</v>
      </c>
      <c r="H230" s="2116" t="s">
        <v>335</v>
      </c>
      <c r="I230" s="2117">
        <v>5</v>
      </c>
      <c r="J230" s="2116" t="s">
        <v>335</v>
      </c>
      <c r="K230" s="2118">
        <v>1</v>
      </c>
      <c r="L230" s="2087"/>
      <c r="M230" s="2087"/>
      <c r="N230" s="2091" t="s">
        <v>20</v>
      </c>
      <c r="O230" s="2092">
        <f t="shared" si="20"/>
        <v>1000000</v>
      </c>
      <c r="P230" s="848"/>
      <c r="Q230" s="848"/>
      <c r="R230" s="849"/>
      <c r="S230" s="3300"/>
    </row>
    <row r="231" spans="1:19" ht="20.100000000000001" customHeight="1">
      <c r="A231" s="551"/>
      <c r="B231" s="565"/>
      <c r="C231" s="588"/>
      <c r="D231" s="565"/>
      <c r="F231" s="2086" t="s">
        <v>2086</v>
      </c>
      <c r="G231" s="2115">
        <v>150000</v>
      </c>
      <c r="H231" s="2116" t="s">
        <v>335</v>
      </c>
      <c r="I231" s="2117">
        <v>2</v>
      </c>
      <c r="J231" s="2116" t="s">
        <v>335</v>
      </c>
      <c r="K231" s="2118">
        <v>1</v>
      </c>
      <c r="L231" s="2087"/>
      <c r="M231" s="2087"/>
      <c r="N231" s="2091" t="s">
        <v>20</v>
      </c>
      <c r="O231" s="2092">
        <f t="shared" si="20"/>
        <v>300000</v>
      </c>
      <c r="P231" s="848"/>
      <c r="Q231" s="848"/>
      <c r="R231" s="849"/>
      <c r="S231" s="3300"/>
    </row>
    <row r="232" spans="1:19" ht="20.100000000000001" customHeight="1">
      <c r="A232" s="551"/>
      <c r="B232" s="565"/>
      <c r="C232" s="588"/>
      <c r="D232" s="565"/>
      <c r="F232" s="2086" t="s">
        <v>2038</v>
      </c>
      <c r="G232" s="2113">
        <v>250000</v>
      </c>
      <c r="H232" s="2087" t="s">
        <v>335</v>
      </c>
      <c r="I232" s="2095">
        <v>2</v>
      </c>
      <c r="J232" s="2087"/>
      <c r="K232" s="2095"/>
      <c r="L232" s="2114"/>
      <c r="M232" s="2114"/>
      <c r="N232" s="2091" t="s">
        <v>20</v>
      </c>
      <c r="O232" s="2092">
        <f t="shared" si="20"/>
        <v>500000</v>
      </c>
      <c r="P232" s="848"/>
      <c r="Q232" s="848"/>
      <c r="R232" s="849"/>
      <c r="S232" s="3300"/>
    </row>
    <row r="233" spans="1:19" ht="20.100000000000001" customHeight="1">
      <c r="A233" s="551"/>
      <c r="B233" s="565"/>
      <c r="C233" s="588"/>
      <c r="D233" s="565"/>
      <c r="E233" s="456" t="s">
        <v>3278</v>
      </c>
      <c r="F233" s="457"/>
      <c r="G233" s="457"/>
      <c r="H233" s="1228"/>
      <c r="I233" s="457"/>
      <c r="J233" s="1228"/>
      <c r="K233" s="457"/>
      <c r="L233" s="457"/>
      <c r="M233" s="457"/>
      <c r="N233" s="457"/>
      <c r="O233" s="459"/>
      <c r="P233" s="573">
        <f>SUM(O234,O240,O245)</f>
        <v>6010000</v>
      </c>
      <c r="Q233" s="573">
        <f>SUM(Q234,Q240,Q245)</f>
        <v>6010000</v>
      </c>
      <c r="R233" s="631">
        <f t="shared" si="16"/>
        <v>0</v>
      </c>
      <c r="S233" s="3170">
        <f t="shared" si="17"/>
        <v>0</v>
      </c>
    </row>
    <row r="234" spans="1:19" ht="20.100000000000001" customHeight="1">
      <c r="A234" s="551"/>
      <c r="B234" s="565"/>
      <c r="C234" s="588"/>
      <c r="D234" s="565"/>
      <c r="E234" s="1236"/>
      <c r="F234" s="1995" t="s">
        <v>859</v>
      </c>
      <c r="G234" s="1996"/>
      <c r="H234" s="931"/>
      <c r="I234" s="931"/>
      <c r="J234" s="931"/>
      <c r="K234" s="931"/>
      <c r="L234" s="931"/>
      <c r="M234" s="931"/>
      <c r="N234" s="1997"/>
      <c r="O234" s="935">
        <f>SUM(O235:O239)</f>
        <v>1880000</v>
      </c>
      <c r="P234" s="950">
        <f>O234</f>
        <v>1880000</v>
      </c>
      <c r="Q234" s="1998">
        <v>1880000</v>
      </c>
      <c r="R234" s="1999">
        <f t="shared" si="16"/>
        <v>0</v>
      </c>
      <c r="S234" s="3183">
        <f t="shared" si="17"/>
        <v>0</v>
      </c>
    </row>
    <row r="235" spans="1:19" ht="20.100000000000001" customHeight="1">
      <c r="A235" s="551"/>
      <c r="B235" s="565"/>
      <c r="C235" s="588"/>
      <c r="D235" s="565"/>
      <c r="E235" s="1236"/>
      <c r="F235" s="2062" t="s">
        <v>2039</v>
      </c>
      <c r="G235" s="1349">
        <v>100000</v>
      </c>
      <c r="H235" s="2063" t="s">
        <v>2824</v>
      </c>
      <c r="I235" s="2064">
        <v>2</v>
      </c>
      <c r="J235" s="2063"/>
      <c r="K235" s="2063"/>
      <c r="L235" s="2063"/>
      <c r="M235" s="2063"/>
      <c r="N235" s="2065" t="s">
        <v>20</v>
      </c>
      <c r="O235" s="2066">
        <f>PRODUCT(G235:M235)</f>
        <v>200000</v>
      </c>
      <c r="P235" s="848"/>
      <c r="Q235" s="848"/>
      <c r="R235" s="849"/>
      <c r="S235" s="3300"/>
    </row>
    <row r="236" spans="1:19" ht="20.100000000000001" customHeight="1">
      <c r="A236" s="551"/>
      <c r="B236" s="565"/>
      <c r="C236" s="588"/>
      <c r="D236" s="565"/>
      <c r="E236" s="1236"/>
      <c r="F236" s="2062" t="s">
        <v>2087</v>
      </c>
      <c r="G236" s="1349">
        <v>150000</v>
      </c>
      <c r="H236" s="2063" t="s">
        <v>2825</v>
      </c>
      <c r="I236" s="2064">
        <v>2</v>
      </c>
      <c r="J236" s="2063"/>
      <c r="K236" s="2063"/>
      <c r="L236" s="2063"/>
      <c r="M236" s="2063"/>
      <c r="N236" s="2065" t="s">
        <v>20</v>
      </c>
      <c r="O236" s="2066">
        <f>PRODUCT(G236:M236)</f>
        <v>300000</v>
      </c>
      <c r="P236" s="848"/>
      <c r="Q236" s="848"/>
      <c r="R236" s="849"/>
      <c r="S236" s="3300"/>
    </row>
    <row r="237" spans="1:19" ht="20.100000000000001" customHeight="1">
      <c r="A237" s="551"/>
      <c r="B237" s="565"/>
      <c r="C237" s="588"/>
      <c r="D237" s="565"/>
      <c r="E237" s="1236"/>
      <c r="F237" s="2105" t="s">
        <v>2826</v>
      </c>
      <c r="G237" s="2098">
        <v>500000</v>
      </c>
      <c r="H237" s="2099" t="s">
        <v>841</v>
      </c>
      <c r="I237" s="2100">
        <v>2</v>
      </c>
      <c r="J237" s="2099"/>
      <c r="K237" s="2099"/>
      <c r="L237" s="2101"/>
      <c r="M237" s="2099"/>
      <c r="N237" s="2102" t="s">
        <v>20</v>
      </c>
      <c r="O237" s="2103">
        <f>PRODUCT(G237:M237)</f>
        <v>1000000</v>
      </c>
      <c r="P237" s="848"/>
      <c r="Q237" s="848"/>
      <c r="R237" s="849"/>
      <c r="S237" s="3300"/>
    </row>
    <row r="238" spans="1:19" ht="20.100000000000001" customHeight="1">
      <c r="A238" s="551"/>
      <c r="B238" s="565"/>
      <c r="C238" s="588"/>
      <c r="D238" s="565"/>
      <c r="E238" s="1236"/>
      <c r="F238" s="2062" t="s">
        <v>2040</v>
      </c>
      <c r="G238" s="1349">
        <v>3000</v>
      </c>
      <c r="H238" s="2063" t="s">
        <v>2791</v>
      </c>
      <c r="I238" s="2067">
        <v>30</v>
      </c>
      <c r="J238" s="2063" t="s">
        <v>2806</v>
      </c>
      <c r="K238" s="2064">
        <v>2</v>
      </c>
      <c r="L238" s="2063"/>
      <c r="M238" s="2063"/>
      <c r="N238" s="2065" t="s">
        <v>20</v>
      </c>
      <c r="O238" s="2066">
        <f>PRODUCT(G238:M238)</f>
        <v>180000</v>
      </c>
      <c r="P238" s="848"/>
      <c r="Q238" s="848"/>
      <c r="R238" s="849"/>
      <c r="S238" s="3300"/>
    </row>
    <row r="239" spans="1:19" ht="20.100000000000001" customHeight="1">
      <c r="A239" s="551"/>
      <c r="B239" s="565"/>
      <c r="C239" s="588"/>
      <c r="D239" s="565"/>
      <c r="E239" s="1236"/>
      <c r="F239" s="2062" t="s">
        <v>2041</v>
      </c>
      <c r="G239" s="1349">
        <v>10000</v>
      </c>
      <c r="H239" s="2063" t="s">
        <v>2791</v>
      </c>
      <c r="I239" s="2067">
        <v>10</v>
      </c>
      <c r="J239" s="2063" t="s">
        <v>2825</v>
      </c>
      <c r="K239" s="2064">
        <v>2</v>
      </c>
      <c r="L239" s="2106"/>
      <c r="M239" s="2106"/>
      <c r="N239" s="2065" t="s">
        <v>20</v>
      </c>
      <c r="O239" s="2066">
        <f>PRODUCT(G239:M239)</f>
        <v>200000</v>
      </c>
      <c r="P239" s="848"/>
      <c r="Q239" s="848"/>
      <c r="R239" s="849"/>
      <c r="S239" s="3300"/>
    </row>
    <row r="240" spans="1:19" ht="20.100000000000001" customHeight="1">
      <c r="A240" s="551"/>
      <c r="B240" s="565"/>
      <c r="C240" s="588"/>
      <c r="D240" s="565"/>
      <c r="E240" s="1236"/>
      <c r="F240" s="1995" t="s">
        <v>860</v>
      </c>
      <c r="G240" s="1996"/>
      <c r="H240" s="931"/>
      <c r="I240" s="931"/>
      <c r="J240" s="931"/>
      <c r="K240" s="931"/>
      <c r="L240" s="931"/>
      <c r="M240" s="931"/>
      <c r="N240" s="1997"/>
      <c r="O240" s="935">
        <f>SUM(O241:O244)</f>
        <v>1180000</v>
      </c>
      <c r="P240" s="950">
        <f>O240</f>
        <v>1180000</v>
      </c>
      <c r="Q240" s="1998">
        <v>1180000</v>
      </c>
      <c r="R240" s="1999">
        <f t="shared" ref="R240:R292" si="21">P240-Q240</f>
        <v>0</v>
      </c>
      <c r="S240" s="3183">
        <f t="shared" ref="S240:S292" si="22">R240/Q240</f>
        <v>0</v>
      </c>
    </row>
    <row r="241" spans="1:19" ht="20.100000000000001" customHeight="1">
      <c r="A241" s="551"/>
      <c r="B241" s="565"/>
      <c r="C241" s="588"/>
      <c r="D241" s="565"/>
      <c r="E241" s="1236"/>
      <c r="F241" s="2086" t="s">
        <v>2042</v>
      </c>
      <c r="G241" s="2113">
        <v>225000</v>
      </c>
      <c r="H241" s="2087" t="s">
        <v>335</v>
      </c>
      <c r="I241" s="2095">
        <v>1</v>
      </c>
      <c r="J241" s="2087"/>
      <c r="K241" s="2087"/>
      <c r="L241" s="2087"/>
      <c r="M241" s="2087"/>
      <c r="N241" s="2091" t="s">
        <v>20</v>
      </c>
      <c r="O241" s="2092">
        <f>PRODUCT(G241:M241)</f>
        <v>225000</v>
      </c>
      <c r="P241" s="848"/>
      <c r="Q241" s="848"/>
      <c r="R241" s="849"/>
      <c r="S241" s="3300"/>
    </row>
    <row r="242" spans="1:19" ht="20.100000000000001" customHeight="1">
      <c r="A242" s="551"/>
      <c r="B242" s="565"/>
      <c r="C242" s="588"/>
      <c r="D242" s="565"/>
      <c r="E242" s="1236"/>
      <c r="F242" s="2086" t="s">
        <v>2088</v>
      </c>
      <c r="G242" s="2113">
        <v>425000</v>
      </c>
      <c r="H242" s="2087" t="s">
        <v>335</v>
      </c>
      <c r="I242" s="2095">
        <v>1</v>
      </c>
      <c r="J242" s="2087"/>
      <c r="K242" s="2087"/>
      <c r="L242" s="2087"/>
      <c r="M242" s="2087"/>
      <c r="N242" s="2091" t="s">
        <v>20</v>
      </c>
      <c r="O242" s="2092">
        <f>PRODUCT(G242:M242)</f>
        <v>425000</v>
      </c>
      <c r="P242" s="848"/>
      <c r="Q242" s="848"/>
      <c r="R242" s="849"/>
      <c r="S242" s="3300"/>
    </row>
    <row r="243" spans="1:19" ht="20.100000000000001" customHeight="1">
      <c r="A243" s="551"/>
      <c r="B243" s="565"/>
      <c r="C243" s="588"/>
      <c r="D243" s="565"/>
      <c r="E243" s="1236"/>
      <c r="F243" s="2086" t="s">
        <v>2043</v>
      </c>
      <c r="G243" s="2113">
        <v>7000</v>
      </c>
      <c r="H243" s="2087" t="s">
        <v>335</v>
      </c>
      <c r="I243" s="2093">
        <v>10</v>
      </c>
      <c r="J243" s="2087" t="s">
        <v>335</v>
      </c>
      <c r="K243" s="2095">
        <v>5</v>
      </c>
      <c r="L243" s="2087"/>
      <c r="M243" s="2087"/>
      <c r="N243" s="2091" t="s">
        <v>20</v>
      </c>
      <c r="O243" s="2092">
        <f>PRODUCT(G243:M243)</f>
        <v>350000</v>
      </c>
      <c r="P243" s="848"/>
      <c r="Q243" s="882"/>
      <c r="R243" s="849"/>
      <c r="S243" s="3300"/>
    </row>
    <row r="244" spans="1:19" ht="20.100000000000001" customHeight="1">
      <c r="A244" s="551"/>
      <c r="B244" s="565"/>
      <c r="C244" s="588"/>
      <c r="D244" s="565"/>
      <c r="E244" s="1236"/>
      <c r="F244" s="2086" t="s">
        <v>2044</v>
      </c>
      <c r="G244" s="2113">
        <v>3000</v>
      </c>
      <c r="H244" s="2087" t="s">
        <v>335</v>
      </c>
      <c r="I244" s="2093">
        <v>10</v>
      </c>
      <c r="J244" s="2087" t="s">
        <v>335</v>
      </c>
      <c r="K244" s="2095">
        <v>6</v>
      </c>
      <c r="L244" s="2087"/>
      <c r="M244" s="2087"/>
      <c r="N244" s="2091" t="s">
        <v>20</v>
      </c>
      <c r="O244" s="2092">
        <f>PRODUCT(G244:M244)</f>
        <v>180000</v>
      </c>
      <c r="P244" s="848"/>
      <c r="Q244" s="882"/>
      <c r="R244" s="849"/>
      <c r="S244" s="3300"/>
    </row>
    <row r="245" spans="1:19" ht="20.100000000000001" customHeight="1">
      <c r="A245" s="551"/>
      <c r="B245" s="565"/>
      <c r="C245" s="588"/>
      <c r="D245" s="565"/>
      <c r="F245" s="1995" t="s">
        <v>574</v>
      </c>
      <c r="G245" s="1996"/>
      <c r="H245" s="931"/>
      <c r="I245" s="931"/>
      <c r="J245" s="931"/>
      <c r="K245" s="931"/>
      <c r="L245" s="931"/>
      <c r="M245" s="931"/>
      <c r="N245" s="1997"/>
      <c r="O245" s="935">
        <f>SUM(O246:O249)</f>
        <v>2950000</v>
      </c>
      <c r="P245" s="950">
        <f>O245</f>
        <v>2950000</v>
      </c>
      <c r="Q245" s="2096">
        <v>2950000</v>
      </c>
      <c r="R245" s="1999">
        <f t="shared" si="21"/>
        <v>0</v>
      </c>
      <c r="S245" s="3183">
        <f t="shared" si="22"/>
        <v>0</v>
      </c>
    </row>
    <row r="246" spans="1:19" ht="20.100000000000001" customHeight="1">
      <c r="A246" s="551"/>
      <c r="B246" s="565"/>
      <c r="C246" s="588"/>
      <c r="D246" s="565"/>
      <c r="F246" s="2116" t="s">
        <v>2105</v>
      </c>
      <c r="G246" s="2115">
        <v>1000000</v>
      </c>
      <c r="H246" s="2116" t="s">
        <v>335</v>
      </c>
      <c r="I246" s="2118">
        <v>1</v>
      </c>
      <c r="J246" s="2116"/>
      <c r="K246" s="2127"/>
      <c r="L246" s="2114"/>
      <c r="M246" s="2114"/>
      <c r="N246" s="2091" t="s">
        <v>20</v>
      </c>
      <c r="O246" s="2092">
        <f>PRODUCT(G246:M246)</f>
        <v>1000000</v>
      </c>
      <c r="P246" s="848"/>
      <c r="Q246" s="882"/>
      <c r="R246" s="849"/>
      <c r="S246" s="3300"/>
    </row>
    <row r="247" spans="1:19" ht="20.100000000000001" customHeight="1">
      <c r="A247" s="551"/>
      <c r="B247" s="565"/>
      <c r="C247" s="588"/>
      <c r="D247" s="565"/>
      <c r="F247" s="2086" t="s">
        <v>2045</v>
      </c>
      <c r="G247" s="2115">
        <v>30000</v>
      </c>
      <c r="H247" s="2116" t="s">
        <v>335</v>
      </c>
      <c r="I247" s="2118">
        <v>5</v>
      </c>
      <c r="J247" s="2116"/>
      <c r="K247" s="2118"/>
      <c r="L247" s="2114"/>
      <c r="M247" s="2114"/>
      <c r="N247" s="2091" t="s">
        <v>20</v>
      </c>
      <c r="O247" s="2092">
        <f>PRODUCT(G247:M247)</f>
        <v>150000</v>
      </c>
      <c r="P247" s="848"/>
      <c r="Q247" s="882"/>
      <c r="R247" s="849"/>
      <c r="S247" s="3300"/>
    </row>
    <row r="248" spans="1:19" s="193" customFormat="1" ht="20.100000000000001" customHeight="1">
      <c r="A248" s="551"/>
      <c r="B248" s="565"/>
      <c r="C248" s="588"/>
      <c r="D248" s="565"/>
      <c r="E248" s="594"/>
      <c r="F248" s="2086" t="s">
        <v>2046</v>
      </c>
      <c r="G248" s="2115">
        <v>150000</v>
      </c>
      <c r="H248" s="2116" t="s">
        <v>335</v>
      </c>
      <c r="I248" s="2117">
        <v>1</v>
      </c>
      <c r="J248" s="2116" t="s">
        <v>335</v>
      </c>
      <c r="K248" s="2118">
        <v>7</v>
      </c>
      <c r="L248" s="2087"/>
      <c r="M248" s="2087"/>
      <c r="N248" s="2091" t="s">
        <v>20</v>
      </c>
      <c r="O248" s="2092">
        <f>PRODUCT(G248:M248)</f>
        <v>1050000</v>
      </c>
      <c r="P248" s="848"/>
      <c r="Q248" s="882"/>
      <c r="R248" s="849"/>
      <c r="S248" s="3300"/>
    </row>
    <row r="249" spans="1:19" ht="20.100000000000001" customHeight="1">
      <c r="A249" s="551"/>
      <c r="B249" s="565"/>
      <c r="C249" s="588"/>
      <c r="D249" s="565"/>
      <c r="F249" s="2086" t="s">
        <v>2047</v>
      </c>
      <c r="G249" s="2115">
        <v>150000</v>
      </c>
      <c r="H249" s="2116" t="s">
        <v>335</v>
      </c>
      <c r="I249" s="2118">
        <v>5</v>
      </c>
      <c r="J249" s="2116"/>
      <c r="K249" s="2118"/>
      <c r="L249" s="2114"/>
      <c r="M249" s="2114"/>
      <c r="N249" s="2091" t="s">
        <v>20</v>
      </c>
      <c r="O249" s="2092">
        <f>PRODUCT(G249:M249)</f>
        <v>750000</v>
      </c>
      <c r="P249" s="848"/>
      <c r="Q249" s="882"/>
      <c r="R249" s="849"/>
      <c r="S249" s="3300"/>
    </row>
    <row r="250" spans="1:19" ht="20.100000000000001" customHeight="1">
      <c r="A250" s="551"/>
      <c r="B250" s="565"/>
      <c r="C250" s="560" t="s">
        <v>1215</v>
      </c>
      <c r="D250" s="561"/>
      <c r="E250" s="561"/>
      <c r="F250" s="1221"/>
      <c r="G250" s="562"/>
      <c r="H250" s="1222"/>
      <c r="I250" s="562"/>
      <c r="J250" s="1222"/>
      <c r="K250" s="562"/>
      <c r="L250" s="562"/>
      <c r="M250" s="562"/>
      <c r="N250" s="562"/>
      <c r="O250" s="563"/>
      <c r="P250" s="564">
        <f>SUM(P251,P259,P308,P316)</f>
        <v>374748000</v>
      </c>
      <c r="Q250" s="564">
        <f>SUM(Q251,Q259,Q308,Q316)</f>
        <v>459248000</v>
      </c>
      <c r="R250" s="625">
        <f t="shared" si="21"/>
        <v>-84500000</v>
      </c>
      <c r="S250" s="3297">
        <f t="shared" si="22"/>
        <v>-0.18399644636449153</v>
      </c>
    </row>
    <row r="251" spans="1:19" ht="20.100000000000001" customHeight="1">
      <c r="A251" s="551"/>
      <c r="B251" s="565"/>
      <c r="C251" s="588"/>
      <c r="D251" s="1107" t="s">
        <v>1344</v>
      </c>
      <c r="E251" s="567"/>
      <c r="F251" s="1226"/>
      <c r="G251" s="928"/>
      <c r="H251" s="568"/>
      <c r="I251" s="568"/>
      <c r="J251" s="568"/>
      <c r="K251" s="568"/>
      <c r="L251" s="568"/>
      <c r="M251" s="568"/>
      <c r="N251" s="1227"/>
      <c r="O251" s="568"/>
      <c r="P251" s="572">
        <f>P252</f>
        <v>49895000</v>
      </c>
      <c r="Q251" s="572">
        <f>Q252</f>
        <v>46410000</v>
      </c>
      <c r="R251" s="630">
        <f t="shared" si="21"/>
        <v>3485000</v>
      </c>
      <c r="S251" s="3169">
        <f t="shared" si="22"/>
        <v>7.5091575091575088E-2</v>
      </c>
    </row>
    <row r="252" spans="1:19" ht="20.100000000000001" customHeight="1">
      <c r="A252" s="551"/>
      <c r="B252" s="565"/>
      <c r="C252" s="588"/>
      <c r="D252" s="565"/>
      <c r="E252" s="456" t="s">
        <v>325</v>
      </c>
      <c r="F252" s="457"/>
      <c r="G252" s="457"/>
      <c r="H252" s="1228"/>
      <c r="I252" s="457"/>
      <c r="J252" s="1228"/>
      <c r="K252" s="457"/>
      <c r="L252" s="457"/>
      <c r="M252" s="457"/>
      <c r="N252" s="457"/>
      <c r="O252" s="459"/>
      <c r="P252" s="573">
        <f>O253</f>
        <v>49895000</v>
      </c>
      <c r="Q252" s="573">
        <f>Q253</f>
        <v>46410000</v>
      </c>
      <c r="R252" s="631">
        <f t="shared" si="21"/>
        <v>3485000</v>
      </c>
      <c r="S252" s="3170">
        <f t="shared" si="22"/>
        <v>7.5091575091575088E-2</v>
      </c>
    </row>
    <row r="253" spans="1:19" ht="20.100000000000001" customHeight="1">
      <c r="A253" s="551"/>
      <c r="B253" s="565"/>
      <c r="C253" s="588"/>
      <c r="D253" s="565"/>
      <c r="F253" s="2069" t="s">
        <v>523</v>
      </c>
      <c r="G253" s="2070"/>
      <c r="H253" s="2069"/>
      <c r="I253" s="2069"/>
      <c r="J253" s="2069"/>
      <c r="K253" s="2069"/>
      <c r="L253" s="2069"/>
      <c r="M253" s="2069"/>
      <c r="N253" s="2072"/>
      <c r="O253" s="2132">
        <f>SUM(O254:O258)</f>
        <v>49895000</v>
      </c>
      <c r="P253" s="950">
        <f>O253</f>
        <v>49895000</v>
      </c>
      <c r="Q253" s="1998">
        <v>46410000</v>
      </c>
      <c r="R253" s="1999">
        <f t="shared" si="21"/>
        <v>3485000</v>
      </c>
      <c r="S253" s="3183">
        <f t="shared" si="22"/>
        <v>7.5091575091575088E-2</v>
      </c>
    </row>
    <row r="254" spans="1:19" ht="20.100000000000001" customHeight="1">
      <c r="A254" s="551"/>
      <c r="B254" s="565"/>
      <c r="C254" s="588"/>
      <c r="D254" s="565"/>
      <c r="F254" s="1395" t="s">
        <v>2048</v>
      </c>
      <c r="G254" s="2035">
        <v>1450000</v>
      </c>
      <c r="H254" s="938" t="s">
        <v>335</v>
      </c>
      <c r="I254" s="2133">
        <v>2</v>
      </c>
      <c r="J254" s="938" t="s">
        <v>335</v>
      </c>
      <c r="K254" s="2037">
        <v>12</v>
      </c>
      <c r="L254" s="2037"/>
      <c r="M254" s="2037"/>
      <c r="N254" s="2038" t="s">
        <v>144</v>
      </c>
      <c r="O254" s="2092">
        <f>PRODUCT(G254:M254)</f>
        <v>34800000</v>
      </c>
      <c r="P254" s="593"/>
      <c r="Q254" s="593"/>
      <c r="R254" s="686"/>
      <c r="S254" s="3177"/>
    </row>
    <row r="255" spans="1:19" ht="20.100000000000001" customHeight="1">
      <c r="A255" s="551"/>
      <c r="B255" s="565"/>
      <c r="C255" s="588"/>
      <c r="D255" s="565"/>
      <c r="E255" s="1231"/>
      <c r="F255" s="2000" t="s">
        <v>2049</v>
      </c>
      <c r="G255" s="2001">
        <v>500000</v>
      </c>
      <c r="H255" s="2002" t="s">
        <v>335</v>
      </c>
      <c r="I255" s="2003">
        <v>1</v>
      </c>
      <c r="J255" s="2002" t="s">
        <v>335</v>
      </c>
      <c r="K255" s="2004">
        <v>12</v>
      </c>
      <c r="L255" s="2004"/>
      <c r="M255" s="2004"/>
      <c r="N255" s="2005" t="s">
        <v>144</v>
      </c>
      <c r="O255" s="2092">
        <f>PRODUCT(G255:M255)</f>
        <v>6000000</v>
      </c>
      <c r="P255" s="593"/>
      <c r="Q255" s="593"/>
      <c r="R255" s="686"/>
      <c r="S255" s="3177"/>
    </row>
    <row r="256" spans="1:19" ht="20.100000000000001" customHeight="1">
      <c r="A256" s="551"/>
      <c r="B256" s="565"/>
      <c r="C256" s="588"/>
      <c r="D256" s="565"/>
      <c r="E256" s="1231"/>
      <c r="F256" s="2000" t="s">
        <v>2827</v>
      </c>
      <c r="G256" s="2001">
        <v>85000</v>
      </c>
      <c r="H256" s="2002" t="s">
        <v>335</v>
      </c>
      <c r="I256" s="2003">
        <v>5</v>
      </c>
      <c r="J256" s="2002" t="s">
        <v>335</v>
      </c>
      <c r="K256" s="2007">
        <v>7</v>
      </c>
      <c r="L256" s="2002"/>
      <c r="M256" s="2007"/>
      <c r="N256" s="2005" t="s">
        <v>2740</v>
      </c>
      <c r="O256" s="2092">
        <f>PRODUCT(G256:M256)</f>
        <v>2975000</v>
      </c>
      <c r="P256" s="593"/>
      <c r="Q256" s="593"/>
      <c r="R256" s="686"/>
      <c r="S256" s="3177"/>
    </row>
    <row r="257" spans="1:19" ht="20.100000000000001" customHeight="1">
      <c r="A257" s="551"/>
      <c r="B257" s="565"/>
      <c r="C257" s="588"/>
      <c r="D257" s="565"/>
      <c r="E257" s="1231"/>
      <c r="F257" s="2000" t="s">
        <v>2828</v>
      </c>
      <c r="G257" s="2001">
        <v>85000</v>
      </c>
      <c r="H257" s="2002" t="s">
        <v>335</v>
      </c>
      <c r="I257" s="2003">
        <v>2</v>
      </c>
      <c r="J257" s="2002" t="s">
        <v>335</v>
      </c>
      <c r="K257" s="2007">
        <v>15</v>
      </c>
      <c r="L257" s="2002"/>
      <c r="M257" s="2007"/>
      <c r="N257" s="2005" t="s">
        <v>144</v>
      </c>
      <c r="O257" s="2092">
        <f>PRODUCT(G257:M257)</f>
        <v>2550000</v>
      </c>
      <c r="P257" s="593"/>
      <c r="Q257" s="593"/>
      <c r="R257" s="686"/>
      <c r="S257" s="3177"/>
    </row>
    <row r="258" spans="1:19" ht="20.100000000000001" customHeight="1">
      <c r="A258" s="551"/>
      <c r="B258" s="565"/>
      <c r="C258" s="588"/>
      <c r="D258" s="565"/>
      <c r="E258" s="1236"/>
      <c r="F258" s="1395" t="s">
        <v>1734</v>
      </c>
      <c r="G258" s="1389">
        <v>42840000</v>
      </c>
      <c r="H258" s="2017" t="s">
        <v>335</v>
      </c>
      <c r="I258" s="2134">
        <v>12</v>
      </c>
      <c r="J258" s="2135"/>
      <c r="K258" s="1400"/>
      <c r="L258" s="1400"/>
      <c r="M258" s="1400"/>
      <c r="N258" s="1401" t="s">
        <v>144</v>
      </c>
      <c r="O258" s="1150">
        <f>ROUNDUP((G258/12),-3)</f>
        <v>3570000</v>
      </c>
      <c r="P258" s="593"/>
      <c r="Q258" s="593"/>
      <c r="R258" s="686"/>
      <c r="S258" s="3177"/>
    </row>
    <row r="259" spans="1:19" ht="20.100000000000001" customHeight="1">
      <c r="A259" s="1023"/>
      <c r="B259" s="1024"/>
      <c r="C259" s="940"/>
      <c r="D259" s="1107" t="s">
        <v>1345</v>
      </c>
      <c r="E259" s="567"/>
      <c r="F259" s="1226"/>
      <c r="G259" s="928"/>
      <c r="H259" s="568"/>
      <c r="I259" s="568"/>
      <c r="J259" s="568"/>
      <c r="K259" s="568"/>
      <c r="L259" s="568"/>
      <c r="M259" s="568"/>
      <c r="N259" s="1227"/>
      <c r="O259" s="568"/>
      <c r="P259" s="572">
        <f>P260+P272+P275+P280+P283+P286+P291+P294+P300</f>
        <v>68427000</v>
      </c>
      <c r="Q259" s="572">
        <f>Q260+Q272+Q275+Q280+Q283+Q286+Q291+Q294+Q300</f>
        <v>60903000</v>
      </c>
      <c r="R259" s="630">
        <f t="shared" si="21"/>
        <v>7524000</v>
      </c>
      <c r="S259" s="3169">
        <f t="shared" si="22"/>
        <v>0.12354071228018325</v>
      </c>
    </row>
    <row r="260" spans="1:19" ht="20.100000000000001" customHeight="1">
      <c r="A260" s="551"/>
      <c r="B260" s="565"/>
      <c r="C260" s="588"/>
      <c r="D260" s="565"/>
      <c r="E260" s="456" t="s">
        <v>1174</v>
      </c>
      <c r="F260" s="457"/>
      <c r="G260" s="457"/>
      <c r="H260" s="1228"/>
      <c r="I260" s="457"/>
      <c r="J260" s="1228"/>
      <c r="K260" s="457"/>
      <c r="L260" s="457"/>
      <c r="M260" s="457"/>
      <c r="N260" s="457"/>
      <c r="O260" s="459"/>
      <c r="P260" s="872">
        <f>O261+O267+O270</f>
        <v>44986000</v>
      </c>
      <c r="Q260" s="872">
        <f>SUM(Q261,Q267,Q270)</f>
        <v>36433000</v>
      </c>
      <c r="R260" s="631">
        <f t="shared" si="21"/>
        <v>8553000</v>
      </c>
      <c r="S260" s="3170">
        <f t="shared" si="22"/>
        <v>0.2347596958801087</v>
      </c>
    </row>
    <row r="261" spans="1:19" ht="20.100000000000001" customHeight="1">
      <c r="A261" s="551"/>
      <c r="B261" s="565"/>
      <c r="C261" s="588"/>
      <c r="D261" s="565"/>
      <c r="F261" s="1995" t="s">
        <v>2829</v>
      </c>
      <c r="G261" s="1996"/>
      <c r="H261" s="931"/>
      <c r="I261" s="931"/>
      <c r="J261" s="931"/>
      <c r="K261" s="931"/>
      <c r="L261" s="931"/>
      <c r="M261" s="931"/>
      <c r="N261" s="1997"/>
      <c r="O261" s="935">
        <f>SUM(O262:O266)</f>
        <v>24778000</v>
      </c>
      <c r="P261" s="950">
        <f>O261</f>
        <v>24778000</v>
      </c>
      <c r="Q261" s="1998">
        <v>17425000</v>
      </c>
      <c r="R261" s="1999">
        <f t="shared" si="21"/>
        <v>7353000</v>
      </c>
      <c r="S261" s="3183">
        <f t="shared" si="22"/>
        <v>0.42197991391678624</v>
      </c>
    </row>
    <row r="262" spans="1:19" ht="20.100000000000001" customHeight="1">
      <c r="A262" s="551"/>
      <c r="B262" s="565"/>
      <c r="C262" s="588"/>
      <c r="D262" s="565"/>
      <c r="E262" s="1231"/>
      <c r="F262" s="2000" t="s">
        <v>1553</v>
      </c>
      <c r="G262" s="2001">
        <v>244942000</v>
      </c>
      <c r="H262" s="2002" t="s">
        <v>335</v>
      </c>
      <c r="I262" s="2136">
        <v>4.4999999999999998E-2</v>
      </c>
      <c r="J262" s="1399"/>
      <c r="K262" s="1400"/>
      <c r="L262" s="1400"/>
      <c r="M262" s="1400"/>
      <c r="N262" s="1401" t="s">
        <v>861</v>
      </c>
      <c r="O262" s="1150">
        <f>ROUNDUP(G262*I262,-3)</f>
        <v>11023000</v>
      </c>
      <c r="P262" s="946"/>
      <c r="Q262" s="946"/>
      <c r="R262" s="948"/>
      <c r="S262" s="3205"/>
    </row>
    <row r="263" spans="1:19" ht="20.100000000000001" customHeight="1">
      <c r="A263" s="551"/>
      <c r="B263" s="565"/>
      <c r="C263" s="588"/>
      <c r="D263" s="565"/>
      <c r="E263" s="1231"/>
      <c r="F263" s="2000" t="s">
        <v>1554</v>
      </c>
      <c r="G263" s="2001">
        <v>244942000</v>
      </c>
      <c r="H263" s="2002" t="s">
        <v>335</v>
      </c>
      <c r="I263" s="2136">
        <v>3.2300000000000002E-2</v>
      </c>
      <c r="J263" s="1399"/>
      <c r="K263" s="1400"/>
      <c r="L263" s="1400"/>
      <c r="M263" s="1400"/>
      <c r="N263" s="1401" t="s">
        <v>861</v>
      </c>
      <c r="O263" s="1150">
        <f>ROUNDUP(G263*I263,-3)</f>
        <v>7912000</v>
      </c>
      <c r="P263" s="946"/>
      <c r="Q263" s="946"/>
      <c r="R263" s="948"/>
      <c r="S263" s="3205"/>
    </row>
    <row r="264" spans="1:19" ht="20.100000000000001" customHeight="1">
      <c r="A264" s="551"/>
      <c r="B264" s="565"/>
      <c r="C264" s="588"/>
      <c r="D264" s="565"/>
      <c r="E264" s="1231"/>
      <c r="F264" s="2000" t="s">
        <v>1555</v>
      </c>
      <c r="G264" s="2001">
        <f>O263</f>
        <v>7912000</v>
      </c>
      <c r="H264" s="2002" t="s">
        <v>335</v>
      </c>
      <c r="I264" s="2136">
        <v>8.5099999999999995E-2</v>
      </c>
      <c r="J264" s="1399"/>
      <c r="K264" s="1400"/>
      <c r="L264" s="1400"/>
      <c r="M264" s="1400"/>
      <c r="N264" s="1401" t="s">
        <v>861</v>
      </c>
      <c r="O264" s="1150">
        <f>ROUNDUP(G264*I264,-3)</f>
        <v>674000</v>
      </c>
      <c r="P264" s="946"/>
      <c r="Q264" s="946"/>
      <c r="R264" s="948"/>
      <c r="S264" s="3205"/>
    </row>
    <row r="265" spans="1:19" ht="20.100000000000001" customHeight="1">
      <c r="A265" s="551"/>
      <c r="B265" s="565"/>
      <c r="C265" s="588"/>
      <c r="D265" s="565"/>
      <c r="E265" s="1231"/>
      <c r="F265" s="2000" t="s">
        <v>1556</v>
      </c>
      <c r="G265" s="2001">
        <v>244942000</v>
      </c>
      <c r="H265" s="2002" t="s">
        <v>335</v>
      </c>
      <c r="I265" s="2136">
        <v>8.9999999999999993E-3</v>
      </c>
      <c r="J265" s="1399"/>
      <c r="K265" s="1400"/>
      <c r="L265" s="1400"/>
      <c r="M265" s="1400"/>
      <c r="N265" s="1401" t="s">
        <v>861</v>
      </c>
      <c r="O265" s="1150">
        <f>ROUNDUP(G265*I265,-3)</f>
        <v>2205000</v>
      </c>
      <c r="P265" s="946"/>
      <c r="Q265" s="946"/>
      <c r="R265" s="948"/>
      <c r="S265" s="3205"/>
    </row>
    <row r="266" spans="1:19" ht="20.100000000000001" customHeight="1">
      <c r="A266" s="551"/>
      <c r="B266" s="565"/>
      <c r="C266" s="588"/>
      <c r="D266" s="565"/>
      <c r="E266" s="1231"/>
      <c r="F266" s="2000" t="s">
        <v>1557</v>
      </c>
      <c r="G266" s="2001">
        <v>244942000</v>
      </c>
      <c r="H266" s="2010" t="s">
        <v>335</v>
      </c>
      <c r="I266" s="2136">
        <v>1.21E-2</v>
      </c>
      <c r="J266" s="1399"/>
      <c r="K266" s="2037"/>
      <c r="L266" s="1400"/>
      <c r="M266" s="1400"/>
      <c r="N266" s="1401" t="s">
        <v>861</v>
      </c>
      <c r="O266" s="1150">
        <f>ROUNDUP(G266*I266,-3)</f>
        <v>2964000</v>
      </c>
      <c r="P266" s="946"/>
      <c r="Q266" s="946"/>
      <c r="R266" s="948"/>
      <c r="S266" s="3205"/>
    </row>
    <row r="267" spans="1:19" ht="20.100000000000001" customHeight="1">
      <c r="A267" s="551"/>
      <c r="B267" s="565"/>
      <c r="C267" s="588"/>
      <c r="D267" s="565"/>
      <c r="E267" s="1236"/>
      <c r="F267" s="1995" t="s">
        <v>862</v>
      </c>
      <c r="G267" s="1996"/>
      <c r="H267" s="931"/>
      <c r="I267" s="931"/>
      <c r="J267" s="931"/>
      <c r="K267" s="931"/>
      <c r="L267" s="931"/>
      <c r="M267" s="931"/>
      <c r="N267" s="1997"/>
      <c r="O267" s="935">
        <f>SUM(O268:O269)</f>
        <v>15600000</v>
      </c>
      <c r="P267" s="950">
        <f>O267</f>
        <v>15600000</v>
      </c>
      <c r="Q267" s="1998">
        <v>14400000</v>
      </c>
      <c r="R267" s="1999">
        <f t="shared" si="21"/>
        <v>1200000</v>
      </c>
      <c r="S267" s="3183">
        <f t="shared" si="22"/>
        <v>8.3333333333333329E-2</v>
      </c>
    </row>
    <row r="268" spans="1:19" ht="20.100000000000001" customHeight="1">
      <c r="A268" s="551"/>
      <c r="B268" s="565"/>
      <c r="C268" s="588"/>
      <c r="D268" s="565"/>
      <c r="E268" s="1236"/>
      <c r="F268" s="2000" t="s">
        <v>1735</v>
      </c>
      <c r="G268" s="2009">
        <v>400000</v>
      </c>
      <c r="H268" s="2010" t="s">
        <v>335</v>
      </c>
      <c r="I268" s="2011">
        <v>9</v>
      </c>
      <c r="J268" s="938"/>
      <c r="K268" s="2137"/>
      <c r="L268" s="938"/>
      <c r="M268" s="2037"/>
      <c r="N268" s="2038" t="s">
        <v>861</v>
      </c>
      <c r="O268" s="2092">
        <f>PRODUCT(G268:M268)</f>
        <v>3600000</v>
      </c>
      <c r="P268" s="946"/>
      <c r="Q268" s="946"/>
      <c r="R268" s="948"/>
      <c r="S268" s="3205"/>
    </row>
    <row r="269" spans="1:19" ht="20.100000000000001" customHeight="1">
      <c r="A269" s="551"/>
      <c r="B269" s="565"/>
      <c r="C269" s="588"/>
      <c r="D269" s="565"/>
      <c r="E269" s="1236"/>
      <c r="F269" s="2000" t="s">
        <v>3340</v>
      </c>
      <c r="G269" s="2009">
        <v>1000000</v>
      </c>
      <c r="H269" s="2010" t="s">
        <v>335</v>
      </c>
      <c r="I269" s="2011">
        <v>12</v>
      </c>
      <c r="J269" s="938"/>
      <c r="K269" s="2037"/>
      <c r="L269" s="2037"/>
      <c r="M269" s="2037"/>
      <c r="N269" s="2038" t="s">
        <v>861</v>
      </c>
      <c r="O269" s="2092">
        <f>PRODUCT(G269:M269)</f>
        <v>12000000</v>
      </c>
      <c r="P269" s="946"/>
      <c r="Q269" s="946"/>
      <c r="R269" s="948"/>
      <c r="S269" s="3205"/>
    </row>
    <row r="270" spans="1:19" ht="20.100000000000001" customHeight="1">
      <c r="A270" s="551"/>
      <c r="B270" s="565"/>
      <c r="C270" s="588"/>
      <c r="D270" s="565"/>
      <c r="E270" s="1236"/>
      <c r="F270" s="1995" t="s">
        <v>863</v>
      </c>
      <c r="G270" s="1996"/>
      <c r="H270" s="931"/>
      <c r="I270" s="931"/>
      <c r="J270" s="931"/>
      <c r="K270" s="931"/>
      <c r="L270" s="931"/>
      <c r="M270" s="931"/>
      <c r="N270" s="1997"/>
      <c r="O270" s="935">
        <f>SUM(O271:O271)</f>
        <v>4608000</v>
      </c>
      <c r="P270" s="950">
        <f>O270</f>
        <v>4608000</v>
      </c>
      <c r="Q270" s="1998">
        <v>4608000</v>
      </c>
      <c r="R270" s="1999">
        <f t="shared" si="21"/>
        <v>0</v>
      </c>
      <c r="S270" s="3183">
        <f t="shared" si="22"/>
        <v>0</v>
      </c>
    </row>
    <row r="271" spans="1:19" ht="20.100000000000001" customHeight="1">
      <c r="A271" s="551"/>
      <c r="B271" s="565"/>
      <c r="C271" s="588"/>
      <c r="D271" s="565"/>
      <c r="F271" s="1395" t="s">
        <v>1558</v>
      </c>
      <c r="G271" s="2035">
        <v>8000</v>
      </c>
      <c r="H271" s="938" t="s">
        <v>335</v>
      </c>
      <c r="I271" s="2133">
        <v>6</v>
      </c>
      <c r="J271" s="938" t="s">
        <v>335</v>
      </c>
      <c r="K271" s="2137">
        <v>8</v>
      </c>
      <c r="L271" s="938" t="s">
        <v>335</v>
      </c>
      <c r="M271" s="2037">
        <v>12</v>
      </c>
      <c r="N271" s="2038" t="s">
        <v>79</v>
      </c>
      <c r="O271" s="2120">
        <f>PRODUCT(G271:M271)</f>
        <v>4608000</v>
      </c>
      <c r="P271" s="2138"/>
      <c r="Q271" s="2138"/>
      <c r="R271" s="2139"/>
      <c r="S271" s="3302"/>
    </row>
    <row r="272" spans="1:19" ht="20.100000000000001" customHeight="1">
      <c r="A272" s="551"/>
      <c r="B272" s="565"/>
      <c r="C272" s="588"/>
      <c r="D272" s="565"/>
      <c r="E272" s="456" t="s">
        <v>1175</v>
      </c>
      <c r="F272" s="457"/>
      <c r="G272" s="457"/>
      <c r="H272" s="1228"/>
      <c r="I272" s="457"/>
      <c r="J272" s="1228"/>
      <c r="K272" s="457"/>
      <c r="L272" s="457"/>
      <c r="M272" s="457"/>
      <c r="N272" s="457"/>
      <c r="O272" s="459"/>
      <c r="P272" s="573">
        <f>O273</f>
        <v>5760000</v>
      </c>
      <c r="Q272" s="573">
        <f>Q273</f>
        <v>7920000</v>
      </c>
      <c r="R272" s="631">
        <f t="shared" si="21"/>
        <v>-2160000</v>
      </c>
      <c r="S272" s="3170">
        <f t="shared" si="22"/>
        <v>-0.27272727272727271</v>
      </c>
    </row>
    <row r="273" spans="1:19" ht="20.100000000000001" customHeight="1">
      <c r="A273" s="551"/>
      <c r="B273" s="565"/>
      <c r="C273" s="588"/>
      <c r="D273" s="565"/>
      <c r="E273" s="2140"/>
      <c r="F273" s="1995" t="s">
        <v>864</v>
      </c>
      <c r="G273" s="1996"/>
      <c r="H273" s="931"/>
      <c r="I273" s="931"/>
      <c r="J273" s="931"/>
      <c r="K273" s="931"/>
      <c r="L273" s="931"/>
      <c r="M273" s="931"/>
      <c r="N273" s="1997"/>
      <c r="O273" s="935">
        <f>SUM(O274:O274)</f>
        <v>5760000</v>
      </c>
      <c r="P273" s="950">
        <f>O273</f>
        <v>5760000</v>
      </c>
      <c r="Q273" s="1998">
        <v>7920000</v>
      </c>
      <c r="R273" s="1999">
        <f t="shared" si="21"/>
        <v>-2160000</v>
      </c>
      <c r="S273" s="3183">
        <f t="shared" si="22"/>
        <v>-0.27272727272727271</v>
      </c>
    </row>
    <row r="274" spans="1:19" ht="20.100000000000001" customHeight="1">
      <c r="A274" s="551"/>
      <c r="B274" s="565"/>
      <c r="C274" s="588"/>
      <c r="D274" s="565"/>
      <c r="E274" s="2140"/>
      <c r="F274" s="1395" t="s">
        <v>1561</v>
      </c>
      <c r="G274" s="1389">
        <v>40000</v>
      </c>
      <c r="H274" s="2017" t="s">
        <v>335</v>
      </c>
      <c r="I274" s="2141">
        <v>12</v>
      </c>
      <c r="J274" s="2017" t="s">
        <v>335</v>
      </c>
      <c r="K274" s="1400">
        <v>12</v>
      </c>
      <c r="L274" s="1400"/>
      <c r="M274" s="1400"/>
      <c r="N274" s="1401" t="s">
        <v>838</v>
      </c>
      <c r="O274" s="2092">
        <f>PRODUCT(G274:M274)</f>
        <v>5760000</v>
      </c>
      <c r="P274" s="2138"/>
      <c r="Q274" s="2138"/>
      <c r="R274" s="2139"/>
      <c r="S274" s="3303"/>
    </row>
    <row r="275" spans="1:19" ht="20.100000000000001" customHeight="1">
      <c r="A275" s="551"/>
      <c r="B275" s="565"/>
      <c r="C275" s="588"/>
      <c r="D275" s="565"/>
      <c r="E275" s="456" t="s">
        <v>1176</v>
      </c>
      <c r="F275" s="457"/>
      <c r="G275" s="457"/>
      <c r="H275" s="1228"/>
      <c r="I275" s="457"/>
      <c r="J275" s="1228"/>
      <c r="K275" s="457"/>
      <c r="L275" s="457"/>
      <c r="M275" s="457"/>
      <c r="N275" s="457"/>
      <c r="O275" s="459"/>
      <c r="P275" s="573">
        <f>O276</f>
        <v>2592000</v>
      </c>
      <c r="Q275" s="573">
        <f>Q276</f>
        <v>1227000</v>
      </c>
      <c r="R275" s="631">
        <f t="shared" si="21"/>
        <v>1365000</v>
      </c>
      <c r="S275" s="3170">
        <f t="shared" si="22"/>
        <v>1.1124694376528117</v>
      </c>
    </row>
    <row r="276" spans="1:19" ht="20.100000000000001" customHeight="1">
      <c r="A276" s="551"/>
      <c r="B276" s="565"/>
      <c r="C276" s="588"/>
      <c r="D276" s="565"/>
      <c r="F276" s="1995" t="s">
        <v>150</v>
      </c>
      <c r="G276" s="1996"/>
      <c r="H276" s="931"/>
      <c r="I276" s="931"/>
      <c r="J276" s="931"/>
      <c r="K276" s="931"/>
      <c r="L276" s="931"/>
      <c r="M276" s="931"/>
      <c r="N276" s="1997"/>
      <c r="O276" s="935">
        <f>SUM(O277:O279)</f>
        <v>2592000</v>
      </c>
      <c r="P276" s="950">
        <f>O276</f>
        <v>2592000</v>
      </c>
      <c r="Q276" s="1998">
        <v>1227000</v>
      </c>
      <c r="R276" s="1999">
        <f t="shared" si="21"/>
        <v>1365000</v>
      </c>
      <c r="S276" s="3183">
        <f t="shared" si="22"/>
        <v>1.1124694376528117</v>
      </c>
    </row>
    <row r="277" spans="1:19" ht="20.100000000000001" customHeight="1">
      <c r="A277" s="551"/>
      <c r="B277" s="565"/>
      <c r="C277" s="588"/>
      <c r="D277" s="565"/>
      <c r="E277" s="1231"/>
      <c r="F277" s="1395" t="s">
        <v>1737</v>
      </c>
      <c r="G277" s="1389">
        <v>625000</v>
      </c>
      <c r="H277" s="2017" t="s">
        <v>335</v>
      </c>
      <c r="I277" s="2020">
        <v>4</v>
      </c>
      <c r="J277" s="2017"/>
      <c r="K277" s="1400"/>
      <c r="L277" s="1400"/>
      <c r="M277" s="1400"/>
      <c r="N277" s="1401" t="s">
        <v>79</v>
      </c>
      <c r="O277" s="2092">
        <f>PRODUCT(G277:M277)</f>
        <v>2500000</v>
      </c>
      <c r="P277" s="946"/>
      <c r="Q277" s="2018"/>
      <c r="R277" s="2019"/>
      <c r="S277" s="3205"/>
    </row>
    <row r="278" spans="1:19" ht="20.100000000000001" customHeight="1">
      <c r="A278" s="551"/>
      <c r="B278" s="565"/>
      <c r="C278" s="588"/>
      <c r="D278" s="565"/>
      <c r="E278" s="1231"/>
      <c r="F278" s="1395" t="s">
        <v>2050</v>
      </c>
      <c r="G278" s="1389">
        <v>65000</v>
      </c>
      <c r="H278" s="2017" t="s">
        <v>335</v>
      </c>
      <c r="I278" s="2020">
        <v>1</v>
      </c>
      <c r="J278" s="2017"/>
      <c r="K278" s="1400"/>
      <c r="L278" s="1400"/>
      <c r="M278" s="1400"/>
      <c r="N278" s="1401" t="s">
        <v>79</v>
      </c>
      <c r="O278" s="2092">
        <f>PRODUCT(G278:M278)</f>
        <v>65000</v>
      </c>
      <c r="P278" s="946"/>
      <c r="Q278" s="2018"/>
      <c r="R278" s="2019"/>
      <c r="S278" s="3205"/>
    </row>
    <row r="279" spans="1:19" ht="20.100000000000001" customHeight="1">
      <c r="A279" s="551"/>
      <c r="B279" s="565"/>
      <c r="C279" s="588"/>
      <c r="D279" s="565"/>
      <c r="E279" s="1255"/>
      <c r="F279" s="1402" t="s">
        <v>1738</v>
      </c>
      <c r="G279" s="2021">
        <v>27000</v>
      </c>
      <c r="H279" s="2022" t="s">
        <v>335</v>
      </c>
      <c r="I279" s="2023">
        <v>1</v>
      </c>
      <c r="J279" s="2022"/>
      <c r="K279" s="1408"/>
      <c r="L279" s="1408"/>
      <c r="M279" s="1408"/>
      <c r="N279" s="1409" t="s">
        <v>1296</v>
      </c>
      <c r="O279" s="2142">
        <f>PRODUCT(G279:M279)</f>
        <v>27000</v>
      </c>
      <c r="P279" s="926"/>
      <c r="Q279" s="2024"/>
      <c r="R279" s="2025"/>
      <c r="S279" s="3298"/>
    </row>
    <row r="280" spans="1:19" ht="20.100000000000001" customHeight="1">
      <c r="A280" s="551"/>
      <c r="B280" s="565"/>
      <c r="C280" s="588"/>
      <c r="D280" s="565"/>
      <c r="E280" s="1257" t="s">
        <v>54</v>
      </c>
      <c r="F280" s="1258"/>
      <c r="G280" s="1258"/>
      <c r="H280" s="1259"/>
      <c r="I280" s="1258"/>
      <c r="J280" s="1259"/>
      <c r="K280" s="1258"/>
      <c r="L280" s="1258"/>
      <c r="M280" s="1258"/>
      <c r="N280" s="1258"/>
      <c r="O280" s="910"/>
      <c r="P280" s="872">
        <f>O281</f>
        <v>400000</v>
      </c>
      <c r="Q280" s="872">
        <f>Q281</f>
        <v>400000</v>
      </c>
      <c r="R280" s="873">
        <f t="shared" si="21"/>
        <v>0</v>
      </c>
      <c r="S280" s="3199">
        <f t="shared" si="22"/>
        <v>0</v>
      </c>
    </row>
    <row r="281" spans="1:19" ht="20.100000000000001" customHeight="1">
      <c r="A281" s="551"/>
      <c r="B281" s="565"/>
      <c r="C281" s="588"/>
      <c r="D281" s="565"/>
      <c r="E281" s="2143"/>
      <c r="F281" s="1995" t="s">
        <v>865</v>
      </c>
      <c r="G281" s="1996"/>
      <c r="H281" s="931"/>
      <c r="I281" s="931"/>
      <c r="J281" s="931"/>
      <c r="K281" s="931"/>
      <c r="L281" s="931"/>
      <c r="M281" s="931"/>
      <c r="N281" s="1997"/>
      <c r="O281" s="935">
        <f>SUM(O282:O282)</f>
        <v>400000</v>
      </c>
      <c r="P281" s="950">
        <f>O281</f>
        <v>400000</v>
      </c>
      <c r="Q281" s="1998">
        <v>400000</v>
      </c>
      <c r="R281" s="1999">
        <f t="shared" si="21"/>
        <v>0</v>
      </c>
      <c r="S281" s="3183">
        <f t="shared" si="22"/>
        <v>0</v>
      </c>
    </row>
    <row r="282" spans="1:19" ht="20.100000000000001" customHeight="1">
      <c r="A282" s="551"/>
      <c r="B282" s="565"/>
      <c r="C282" s="588"/>
      <c r="D282" s="565"/>
      <c r="E282" s="2144"/>
      <c r="F282" s="1395" t="s">
        <v>1741</v>
      </c>
      <c r="G282" s="1389">
        <v>100000</v>
      </c>
      <c r="H282" s="2017" t="s">
        <v>335</v>
      </c>
      <c r="I282" s="2020">
        <v>4</v>
      </c>
      <c r="J282" s="2017"/>
      <c r="K282" s="1400"/>
      <c r="L282" s="1400"/>
      <c r="M282" s="1400"/>
      <c r="N282" s="1401" t="s">
        <v>79</v>
      </c>
      <c r="O282" s="2092">
        <f>PRODUCT(G282:M282)</f>
        <v>400000</v>
      </c>
      <c r="P282" s="946"/>
      <c r="Q282" s="946"/>
      <c r="R282" s="948"/>
      <c r="S282" s="3304"/>
    </row>
    <row r="283" spans="1:19" ht="20.100000000000001" customHeight="1">
      <c r="A283" s="551"/>
      <c r="B283" s="565"/>
      <c r="C283" s="588"/>
      <c r="D283" s="565"/>
      <c r="E283" s="456" t="s">
        <v>151</v>
      </c>
      <c r="F283" s="457"/>
      <c r="G283" s="457"/>
      <c r="H283" s="1228"/>
      <c r="I283" s="457"/>
      <c r="J283" s="1228"/>
      <c r="K283" s="457"/>
      <c r="L283" s="457"/>
      <c r="M283" s="457"/>
      <c r="N283" s="457"/>
      <c r="O283" s="459"/>
      <c r="P283" s="573">
        <f>O284</f>
        <v>400000</v>
      </c>
      <c r="Q283" s="573">
        <f>Q284</f>
        <v>400000</v>
      </c>
      <c r="R283" s="631">
        <f t="shared" si="21"/>
        <v>0</v>
      </c>
      <c r="S283" s="3170">
        <f t="shared" si="22"/>
        <v>0</v>
      </c>
    </row>
    <row r="284" spans="1:19" ht="20.100000000000001" customHeight="1">
      <c r="A284" s="551"/>
      <c r="B284" s="565"/>
      <c r="C284" s="588"/>
      <c r="D284" s="565"/>
      <c r="F284" s="1995" t="s">
        <v>152</v>
      </c>
      <c r="G284" s="1996"/>
      <c r="H284" s="931"/>
      <c r="I284" s="931"/>
      <c r="J284" s="931"/>
      <c r="K284" s="931"/>
      <c r="L284" s="931"/>
      <c r="M284" s="931"/>
      <c r="N284" s="1997"/>
      <c r="O284" s="935">
        <f>SUM(O285:O285)</f>
        <v>400000</v>
      </c>
      <c r="P284" s="950">
        <f>O284</f>
        <v>400000</v>
      </c>
      <c r="Q284" s="1998">
        <v>400000</v>
      </c>
      <c r="R284" s="1999">
        <f t="shared" si="21"/>
        <v>0</v>
      </c>
      <c r="S284" s="3183">
        <f t="shared" si="22"/>
        <v>0</v>
      </c>
    </row>
    <row r="285" spans="1:19" ht="20.100000000000001" customHeight="1">
      <c r="A285" s="551"/>
      <c r="B285" s="565"/>
      <c r="C285" s="588"/>
      <c r="D285" s="565"/>
      <c r="E285" s="1231"/>
      <c r="F285" s="1395" t="s">
        <v>2051</v>
      </c>
      <c r="G285" s="1389">
        <v>80000</v>
      </c>
      <c r="H285" s="2017" t="s">
        <v>335</v>
      </c>
      <c r="I285" s="2141">
        <v>5</v>
      </c>
      <c r="J285" s="2017"/>
      <c r="K285" s="1400"/>
      <c r="L285" s="1400"/>
      <c r="M285" s="1400"/>
      <c r="N285" s="1401" t="s">
        <v>866</v>
      </c>
      <c r="O285" s="2092">
        <f>PRODUCT(G285:M285)</f>
        <v>400000</v>
      </c>
      <c r="P285" s="946"/>
      <c r="Q285" s="946"/>
      <c r="R285" s="948"/>
      <c r="S285" s="3304"/>
    </row>
    <row r="286" spans="1:19" ht="20.100000000000001" customHeight="1">
      <c r="A286" s="551"/>
      <c r="B286" s="565"/>
      <c r="C286" s="588"/>
      <c r="D286" s="565"/>
      <c r="E286" s="456" t="s">
        <v>130</v>
      </c>
      <c r="F286" s="457"/>
      <c r="G286" s="457"/>
      <c r="H286" s="1228"/>
      <c r="I286" s="457"/>
      <c r="J286" s="1228"/>
      <c r="K286" s="457"/>
      <c r="L286" s="457"/>
      <c r="M286" s="457"/>
      <c r="N286" s="457"/>
      <c r="O286" s="459"/>
      <c r="P286" s="573">
        <f>O287</f>
        <v>5169000</v>
      </c>
      <c r="Q286" s="573">
        <f>Q287</f>
        <v>5523000</v>
      </c>
      <c r="R286" s="631">
        <f t="shared" si="21"/>
        <v>-354000</v>
      </c>
      <c r="S286" s="3170">
        <f t="shared" si="22"/>
        <v>-6.4095600217273216E-2</v>
      </c>
    </row>
    <row r="287" spans="1:19" ht="20.100000000000001" customHeight="1">
      <c r="A287" s="551"/>
      <c r="B287" s="565"/>
      <c r="C287" s="588"/>
      <c r="D287" s="565"/>
      <c r="E287" s="565"/>
      <c r="F287" s="1995" t="s">
        <v>131</v>
      </c>
      <c r="G287" s="1996"/>
      <c r="H287" s="931"/>
      <c r="I287" s="931"/>
      <c r="J287" s="931"/>
      <c r="K287" s="931"/>
      <c r="L287" s="931"/>
      <c r="M287" s="931"/>
      <c r="N287" s="1997"/>
      <c r="O287" s="935">
        <f>SUM(O288:O290)</f>
        <v>5169000</v>
      </c>
      <c r="P287" s="950">
        <f>O287</f>
        <v>5169000</v>
      </c>
      <c r="Q287" s="1998">
        <v>5523000</v>
      </c>
      <c r="R287" s="1999">
        <f t="shared" si="21"/>
        <v>-354000</v>
      </c>
      <c r="S287" s="3183">
        <f t="shared" si="22"/>
        <v>-6.4095600217273216E-2</v>
      </c>
    </row>
    <row r="288" spans="1:19" ht="20.100000000000001" customHeight="1">
      <c r="A288" s="551"/>
      <c r="B288" s="565"/>
      <c r="C288" s="588"/>
      <c r="D288" s="565"/>
      <c r="F288" s="1395" t="s">
        <v>1744</v>
      </c>
      <c r="G288" s="2035">
        <v>500000</v>
      </c>
      <c r="H288" s="938" t="s">
        <v>335</v>
      </c>
      <c r="I288" s="2145">
        <v>3</v>
      </c>
      <c r="J288" s="938"/>
      <c r="K288" s="2037"/>
      <c r="L288" s="2037"/>
      <c r="M288" s="2037"/>
      <c r="N288" s="2038" t="s">
        <v>79</v>
      </c>
      <c r="O288" s="2092">
        <f>PRODUCT(G288:M288)</f>
        <v>1500000</v>
      </c>
      <c r="P288" s="946"/>
      <c r="Q288" s="2018"/>
      <c r="R288" s="2019"/>
      <c r="S288" s="3205"/>
    </row>
    <row r="289" spans="1:19" ht="20.100000000000001" customHeight="1">
      <c r="A289" s="551"/>
      <c r="B289" s="565"/>
      <c r="C289" s="588"/>
      <c r="D289" s="565"/>
      <c r="E289" s="1231"/>
      <c r="F289" s="1395" t="s">
        <v>2052</v>
      </c>
      <c r="G289" s="1389">
        <v>117250</v>
      </c>
      <c r="H289" s="2017" t="s">
        <v>335</v>
      </c>
      <c r="I289" s="2020">
        <v>4</v>
      </c>
      <c r="J289" s="2017"/>
      <c r="K289" s="1400"/>
      <c r="L289" s="1400"/>
      <c r="M289" s="1400"/>
      <c r="N289" s="1401" t="s">
        <v>79</v>
      </c>
      <c r="O289" s="1150">
        <f>ROUNDUP(G289*I289,-3)</f>
        <v>469000</v>
      </c>
      <c r="P289" s="946"/>
      <c r="Q289" s="2018"/>
      <c r="R289" s="2019"/>
      <c r="S289" s="3205"/>
    </row>
    <row r="290" spans="1:19" s="193" customFormat="1" ht="20.100000000000001" customHeight="1">
      <c r="A290" s="551"/>
      <c r="B290" s="565"/>
      <c r="C290" s="588"/>
      <c r="D290" s="565"/>
      <c r="E290" s="1236"/>
      <c r="F290" s="1395" t="s">
        <v>2830</v>
      </c>
      <c r="G290" s="2035">
        <v>1600000</v>
      </c>
      <c r="H290" s="938" t="s">
        <v>335</v>
      </c>
      <c r="I290" s="2145">
        <v>2</v>
      </c>
      <c r="J290" s="938"/>
      <c r="K290" s="2037"/>
      <c r="L290" s="2037"/>
      <c r="M290" s="2037"/>
      <c r="N290" s="2038" t="s">
        <v>79</v>
      </c>
      <c r="O290" s="2039">
        <f>ROUNDUP(G290*I290,-3)</f>
        <v>3200000</v>
      </c>
      <c r="P290" s="946"/>
      <c r="Q290" s="2018"/>
      <c r="R290" s="2019"/>
      <c r="S290" s="3205"/>
    </row>
    <row r="291" spans="1:19" ht="20.100000000000001" customHeight="1">
      <c r="A291" s="551"/>
      <c r="B291" s="565"/>
      <c r="C291" s="588"/>
      <c r="D291" s="565"/>
      <c r="E291" s="456" t="s">
        <v>1177</v>
      </c>
      <c r="F291" s="457"/>
      <c r="G291" s="457"/>
      <c r="H291" s="1228"/>
      <c r="I291" s="457"/>
      <c r="J291" s="1228"/>
      <c r="K291" s="457"/>
      <c r="L291" s="457"/>
      <c r="M291" s="457"/>
      <c r="N291" s="457"/>
      <c r="O291" s="459"/>
      <c r="P291" s="573">
        <f>O292</f>
        <v>1200000</v>
      </c>
      <c r="Q291" s="573">
        <f>Q292</f>
        <v>1200000</v>
      </c>
      <c r="R291" s="631">
        <f t="shared" si="21"/>
        <v>0</v>
      </c>
      <c r="S291" s="3170">
        <f t="shared" si="22"/>
        <v>0</v>
      </c>
    </row>
    <row r="292" spans="1:19" ht="20.100000000000001" customHeight="1">
      <c r="A292" s="551"/>
      <c r="B292" s="565"/>
      <c r="C292" s="588"/>
      <c r="D292" s="565"/>
      <c r="E292" s="1231"/>
      <c r="F292" s="1995" t="s">
        <v>2462</v>
      </c>
      <c r="G292" s="1996"/>
      <c r="H292" s="931"/>
      <c r="I292" s="931"/>
      <c r="J292" s="931"/>
      <c r="K292" s="931"/>
      <c r="L292" s="931"/>
      <c r="M292" s="931"/>
      <c r="N292" s="1997"/>
      <c r="O292" s="935">
        <f>O293</f>
        <v>1200000</v>
      </c>
      <c r="P292" s="950">
        <f>O292</f>
        <v>1200000</v>
      </c>
      <c r="Q292" s="1998">
        <v>1200000</v>
      </c>
      <c r="R292" s="1999">
        <f t="shared" si="21"/>
        <v>0</v>
      </c>
      <c r="S292" s="3183">
        <f t="shared" si="22"/>
        <v>0</v>
      </c>
    </row>
    <row r="293" spans="1:19" ht="20.100000000000001" customHeight="1">
      <c r="A293" s="551"/>
      <c r="B293" s="565"/>
      <c r="C293" s="588"/>
      <c r="D293" s="565"/>
      <c r="E293" s="1255"/>
      <c r="F293" s="1402" t="s">
        <v>1593</v>
      </c>
      <c r="G293" s="2030">
        <v>50000</v>
      </c>
      <c r="H293" s="2031" t="s">
        <v>335</v>
      </c>
      <c r="I293" s="2146">
        <v>2</v>
      </c>
      <c r="J293" s="2031" t="s">
        <v>335</v>
      </c>
      <c r="K293" s="1407">
        <v>12</v>
      </c>
      <c r="L293" s="1407"/>
      <c r="M293" s="1407"/>
      <c r="N293" s="2032" t="s">
        <v>867</v>
      </c>
      <c r="O293" s="2033">
        <f>ROUNDUP(G293*I293*K293,-3)</f>
        <v>1200000</v>
      </c>
      <c r="P293" s="926"/>
      <c r="Q293" s="2024"/>
      <c r="R293" s="2025"/>
      <c r="S293" s="3205"/>
    </row>
    <row r="294" spans="1:19" ht="20.100000000000001" customHeight="1">
      <c r="A294" s="551"/>
      <c r="B294" s="565"/>
      <c r="C294" s="588"/>
      <c r="D294" s="565"/>
      <c r="E294" s="456" t="s">
        <v>1178</v>
      </c>
      <c r="F294" s="457"/>
      <c r="G294" s="457"/>
      <c r="H294" s="1228"/>
      <c r="I294" s="457"/>
      <c r="J294" s="1228"/>
      <c r="K294" s="457"/>
      <c r="L294" s="457"/>
      <c r="M294" s="457"/>
      <c r="N294" s="457"/>
      <c r="O294" s="459"/>
      <c r="P294" s="872">
        <f>O295+O297</f>
        <v>3180000</v>
      </c>
      <c r="Q294" s="872">
        <f>SUM(Q295,Q297)</f>
        <v>3060000</v>
      </c>
      <c r="R294" s="873">
        <f t="shared" ref="R294:R346" si="23">P294-Q294</f>
        <v>120000</v>
      </c>
      <c r="S294" s="3170">
        <f t="shared" ref="S294:S346" si="24">R294/Q294</f>
        <v>3.9215686274509803E-2</v>
      </c>
    </row>
    <row r="295" spans="1:19" ht="20.100000000000001" customHeight="1">
      <c r="A295" s="551"/>
      <c r="B295" s="565"/>
      <c r="C295" s="588"/>
      <c r="D295" s="565"/>
      <c r="F295" s="1995" t="s">
        <v>69</v>
      </c>
      <c r="G295" s="1996"/>
      <c r="H295" s="931"/>
      <c r="I295" s="931"/>
      <c r="J295" s="931"/>
      <c r="K295" s="931"/>
      <c r="L295" s="931"/>
      <c r="M295" s="931"/>
      <c r="N295" s="1997"/>
      <c r="O295" s="935">
        <f>SUM(O296:O296)</f>
        <v>2100000</v>
      </c>
      <c r="P295" s="950">
        <f>O295</f>
        <v>2100000</v>
      </c>
      <c r="Q295" s="1998">
        <v>2100000</v>
      </c>
      <c r="R295" s="1999">
        <f t="shared" si="23"/>
        <v>0</v>
      </c>
      <c r="S295" s="3183">
        <f t="shared" si="24"/>
        <v>0</v>
      </c>
    </row>
    <row r="296" spans="1:19" s="193" customFormat="1" ht="20.100000000000001" customHeight="1">
      <c r="A296" s="551"/>
      <c r="B296" s="565"/>
      <c r="C296" s="588"/>
      <c r="D296" s="565"/>
      <c r="E296" s="1231"/>
      <c r="F296" s="1395" t="s">
        <v>1594</v>
      </c>
      <c r="G296" s="2035">
        <v>175000</v>
      </c>
      <c r="H296" s="938" t="s">
        <v>335</v>
      </c>
      <c r="I296" s="2037">
        <v>12</v>
      </c>
      <c r="J296" s="938"/>
      <c r="K296" s="2037"/>
      <c r="L296" s="2037"/>
      <c r="M296" s="2037"/>
      <c r="N296" s="2038" t="s">
        <v>79</v>
      </c>
      <c r="O296" s="2039">
        <f>G296*I296</f>
        <v>2100000</v>
      </c>
      <c r="P296" s="946"/>
      <c r="Q296" s="2018"/>
      <c r="R296" s="2019"/>
      <c r="S296" s="3205"/>
    </row>
    <row r="297" spans="1:19" ht="20.100000000000001" customHeight="1">
      <c r="A297" s="551"/>
      <c r="B297" s="565"/>
      <c r="C297" s="588"/>
      <c r="D297" s="565"/>
      <c r="E297" s="1231"/>
      <c r="F297" s="1995" t="s">
        <v>868</v>
      </c>
      <c r="G297" s="1996"/>
      <c r="H297" s="931"/>
      <c r="I297" s="931"/>
      <c r="J297" s="931"/>
      <c r="K297" s="931"/>
      <c r="L297" s="931"/>
      <c r="M297" s="931"/>
      <c r="N297" s="1997"/>
      <c r="O297" s="935">
        <f>SUM(O298:O299)</f>
        <v>1080000</v>
      </c>
      <c r="P297" s="950">
        <f>O297</f>
        <v>1080000</v>
      </c>
      <c r="Q297" s="1998">
        <v>960000</v>
      </c>
      <c r="R297" s="1999">
        <f t="shared" si="23"/>
        <v>120000</v>
      </c>
      <c r="S297" s="3183">
        <f t="shared" si="24"/>
        <v>0.125</v>
      </c>
    </row>
    <row r="298" spans="1:19" ht="20.100000000000001" customHeight="1">
      <c r="A298" s="551"/>
      <c r="B298" s="565"/>
      <c r="C298" s="588"/>
      <c r="D298" s="565"/>
      <c r="E298" s="1231"/>
      <c r="F298" s="2000" t="s">
        <v>1595</v>
      </c>
      <c r="G298" s="2009">
        <v>80000</v>
      </c>
      <c r="H298" s="2010" t="s">
        <v>335</v>
      </c>
      <c r="I298" s="2011">
        <v>12</v>
      </c>
      <c r="J298" s="2010"/>
      <c r="K298" s="2012"/>
      <c r="L298" s="2012"/>
      <c r="M298" s="2012"/>
      <c r="N298" s="2013" t="s">
        <v>2831</v>
      </c>
      <c r="O298" s="2147">
        <f>G298*I298</f>
        <v>960000</v>
      </c>
      <c r="P298" s="946"/>
      <c r="Q298" s="2018"/>
      <c r="R298" s="2019"/>
      <c r="S298" s="3205"/>
    </row>
    <row r="299" spans="1:19" ht="20.100000000000001" customHeight="1">
      <c r="A299" s="551"/>
      <c r="B299" s="565"/>
      <c r="C299" s="588"/>
      <c r="D299" s="565"/>
      <c r="E299" s="1231"/>
      <c r="F299" s="2000" t="s">
        <v>2832</v>
      </c>
      <c r="G299" s="2009">
        <v>40000</v>
      </c>
      <c r="H299" s="2010" t="s">
        <v>335</v>
      </c>
      <c r="I299" s="2011">
        <v>3</v>
      </c>
      <c r="J299" s="2010"/>
      <c r="K299" s="2012"/>
      <c r="L299" s="2012"/>
      <c r="M299" s="2012"/>
      <c r="N299" s="2013" t="s">
        <v>144</v>
      </c>
      <c r="O299" s="2147">
        <f>G299*I299</f>
        <v>120000</v>
      </c>
      <c r="P299" s="946"/>
      <c r="Q299" s="2018"/>
      <c r="R299" s="2019"/>
      <c r="S299" s="3205"/>
    </row>
    <row r="300" spans="1:19" ht="20.100000000000001" customHeight="1">
      <c r="A300" s="551"/>
      <c r="B300" s="565"/>
      <c r="C300" s="588"/>
      <c r="D300" s="565"/>
      <c r="E300" s="456" t="s">
        <v>183</v>
      </c>
      <c r="F300" s="457"/>
      <c r="G300" s="457"/>
      <c r="H300" s="1228"/>
      <c r="I300" s="457"/>
      <c r="J300" s="1228"/>
      <c r="K300" s="457"/>
      <c r="L300" s="457"/>
      <c r="M300" s="457"/>
      <c r="N300" s="457"/>
      <c r="O300" s="459"/>
      <c r="P300" s="573">
        <f>O301+O303</f>
        <v>4740000</v>
      </c>
      <c r="Q300" s="573">
        <v>4740000</v>
      </c>
      <c r="R300" s="631">
        <f t="shared" si="23"/>
        <v>0</v>
      </c>
      <c r="S300" s="3170">
        <f t="shared" si="24"/>
        <v>0</v>
      </c>
    </row>
    <row r="301" spans="1:19" ht="20.100000000000001" customHeight="1">
      <c r="A301" s="551"/>
      <c r="B301" s="565"/>
      <c r="C301" s="588"/>
      <c r="D301" s="565"/>
      <c r="E301" s="2143"/>
      <c r="F301" s="1995" t="s">
        <v>869</v>
      </c>
      <c r="G301" s="1996"/>
      <c r="H301" s="931"/>
      <c r="I301" s="931"/>
      <c r="J301" s="931"/>
      <c r="K301" s="931"/>
      <c r="L301" s="931"/>
      <c r="M301" s="931"/>
      <c r="N301" s="1997"/>
      <c r="O301" s="935">
        <f>SUM(O302:O302)</f>
        <v>3600000</v>
      </c>
      <c r="P301" s="950">
        <f>O301</f>
        <v>3600000</v>
      </c>
      <c r="Q301" s="1998">
        <v>3600000</v>
      </c>
      <c r="R301" s="1999">
        <f t="shared" si="23"/>
        <v>0</v>
      </c>
      <c r="S301" s="3183">
        <f t="shared" si="24"/>
        <v>0</v>
      </c>
    </row>
    <row r="302" spans="1:19" ht="20.100000000000001" customHeight="1">
      <c r="A302" s="551"/>
      <c r="B302" s="565"/>
      <c r="C302" s="588"/>
      <c r="D302" s="565"/>
      <c r="E302" s="2144"/>
      <c r="F302" s="1395" t="s">
        <v>1771</v>
      </c>
      <c r="G302" s="1389">
        <v>300000</v>
      </c>
      <c r="H302" s="2017" t="s">
        <v>335</v>
      </c>
      <c r="I302" s="2141">
        <v>12</v>
      </c>
      <c r="J302" s="2017"/>
      <c r="K302" s="1400"/>
      <c r="L302" s="1400"/>
      <c r="M302" s="1400"/>
      <c r="N302" s="1401" t="s">
        <v>79</v>
      </c>
      <c r="O302" s="2092">
        <f>PRODUCT(G302:M302)</f>
        <v>3600000</v>
      </c>
      <c r="P302" s="946"/>
      <c r="Q302" s="2018"/>
      <c r="R302" s="2019"/>
      <c r="S302" s="3205"/>
    </row>
    <row r="303" spans="1:19" ht="20.100000000000001" customHeight="1">
      <c r="A303" s="551"/>
      <c r="B303" s="565"/>
      <c r="C303" s="588"/>
      <c r="D303" s="565"/>
      <c r="E303" s="2143"/>
      <c r="F303" s="1995" t="s">
        <v>870</v>
      </c>
      <c r="G303" s="1996"/>
      <c r="H303" s="931"/>
      <c r="I303" s="931"/>
      <c r="J303" s="931"/>
      <c r="K303" s="931"/>
      <c r="L303" s="931"/>
      <c r="M303" s="931"/>
      <c r="N303" s="1997"/>
      <c r="O303" s="935">
        <f>SUM(O304:O307)</f>
        <v>1140000</v>
      </c>
      <c r="P303" s="950">
        <f>O303</f>
        <v>1140000</v>
      </c>
      <c r="Q303" s="1998">
        <v>1140000</v>
      </c>
      <c r="R303" s="1999">
        <f t="shared" si="23"/>
        <v>0</v>
      </c>
      <c r="S303" s="3183">
        <f t="shared" si="24"/>
        <v>0</v>
      </c>
    </row>
    <row r="304" spans="1:19" ht="20.100000000000001" customHeight="1">
      <c r="A304" s="1207"/>
      <c r="B304" s="582"/>
      <c r="C304" s="553"/>
      <c r="D304" s="582"/>
      <c r="E304" s="2839"/>
      <c r="F304" s="1402" t="s">
        <v>2089</v>
      </c>
      <c r="G304" s="2030">
        <v>346000</v>
      </c>
      <c r="H304" s="2031" t="s">
        <v>335</v>
      </c>
      <c r="I304" s="2150">
        <v>1</v>
      </c>
      <c r="J304" s="2031"/>
      <c r="K304" s="1407"/>
      <c r="L304" s="1407"/>
      <c r="M304" s="1407"/>
      <c r="N304" s="2032" t="s">
        <v>144</v>
      </c>
      <c r="O304" s="2033">
        <f>ROUNDUP(G304*I304,-3)</f>
        <v>346000</v>
      </c>
      <c r="P304" s="2151"/>
      <c r="Q304" s="2152"/>
      <c r="R304" s="2153"/>
      <c r="S304" s="3305"/>
    </row>
    <row r="305" spans="1:19" ht="20.100000000000001" customHeight="1">
      <c r="A305" s="551"/>
      <c r="B305" s="565"/>
      <c r="C305" s="588"/>
      <c r="D305" s="565"/>
      <c r="E305" s="2144"/>
      <c r="F305" s="1395" t="s">
        <v>2090</v>
      </c>
      <c r="G305" s="2035">
        <v>350000</v>
      </c>
      <c r="H305" s="938" t="s">
        <v>335</v>
      </c>
      <c r="I305" s="2145">
        <v>1</v>
      </c>
      <c r="J305" s="938"/>
      <c r="K305" s="2037"/>
      <c r="L305" s="2037"/>
      <c r="M305" s="2037"/>
      <c r="N305" s="2038" t="s">
        <v>1076</v>
      </c>
      <c r="O305" s="2039">
        <f>ROUNDUP(G305*I305,-3)</f>
        <v>350000</v>
      </c>
      <c r="P305" s="2138"/>
      <c r="Q305" s="2148"/>
      <c r="R305" s="2149"/>
      <c r="S305" s="3302"/>
    </row>
    <row r="306" spans="1:19" ht="20.100000000000001" customHeight="1">
      <c r="A306" s="551"/>
      <c r="B306" s="565"/>
      <c r="C306" s="588"/>
      <c r="D306" s="565"/>
      <c r="E306" s="2144"/>
      <c r="F306" s="1395" t="s">
        <v>2091</v>
      </c>
      <c r="G306" s="2035">
        <v>7000</v>
      </c>
      <c r="H306" s="938" t="s">
        <v>335</v>
      </c>
      <c r="I306" s="2133">
        <v>12</v>
      </c>
      <c r="J306" s="938" t="s">
        <v>335</v>
      </c>
      <c r="K306" s="2145">
        <v>4</v>
      </c>
      <c r="L306" s="2037"/>
      <c r="M306" s="2037"/>
      <c r="N306" s="2038" t="s">
        <v>144</v>
      </c>
      <c r="O306" s="2039">
        <f>ROUNDUP(G306*I306*K306,-3)</f>
        <v>336000</v>
      </c>
      <c r="P306" s="2138"/>
      <c r="Q306" s="2148"/>
      <c r="R306" s="2149"/>
      <c r="S306" s="3302"/>
    </row>
    <row r="307" spans="1:19" ht="20.100000000000001" customHeight="1">
      <c r="A307" s="551"/>
      <c r="B307" s="565"/>
      <c r="C307" s="588"/>
      <c r="D307" s="565"/>
      <c r="E307" s="2144"/>
      <c r="F307" s="1395" t="s">
        <v>2053</v>
      </c>
      <c r="G307" s="2035">
        <v>3000</v>
      </c>
      <c r="H307" s="2031" t="s">
        <v>335</v>
      </c>
      <c r="I307" s="2133">
        <v>12</v>
      </c>
      <c r="J307" s="938" t="s">
        <v>335</v>
      </c>
      <c r="K307" s="2150">
        <v>3</v>
      </c>
      <c r="L307" s="1407"/>
      <c r="M307" s="1407"/>
      <c r="N307" s="2032" t="s">
        <v>144</v>
      </c>
      <c r="O307" s="2039">
        <f>ROUNDUP(G307*I307*K307,-3)</f>
        <v>108000</v>
      </c>
      <c r="P307" s="2151"/>
      <c r="Q307" s="2152"/>
      <c r="R307" s="2153"/>
      <c r="S307" s="3302"/>
    </row>
    <row r="308" spans="1:19" ht="20.100000000000001" customHeight="1">
      <c r="A308" s="1023"/>
      <c r="B308" s="1024"/>
      <c r="C308" s="940"/>
      <c r="D308" s="1107" t="s">
        <v>1346</v>
      </c>
      <c r="E308" s="567"/>
      <c r="F308" s="1226"/>
      <c r="G308" s="928"/>
      <c r="H308" s="568"/>
      <c r="I308" s="568"/>
      <c r="J308" s="568"/>
      <c r="K308" s="568"/>
      <c r="L308" s="568"/>
      <c r="M308" s="568"/>
      <c r="N308" s="1227"/>
      <c r="O308" s="568"/>
      <c r="P308" s="572">
        <f>P309</f>
        <v>11890000</v>
      </c>
      <c r="Q308" s="572">
        <f>Q309</f>
        <v>200000</v>
      </c>
      <c r="R308" s="630">
        <f t="shared" si="23"/>
        <v>11690000</v>
      </c>
      <c r="S308" s="3169">
        <f t="shared" si="24"/>
        <v>58.45</v>
      </c>
    </row>
    <row r="309" spans="1:19" ht="20.100000000000001" customHeight="1">
      <c r="A309" s="551"/>
      <c r="B309" s="565"/>
      <c r="C309" s="588"/>
      <c r="D309" s="565"/>
      <c r="E309" s="456" t="s">
        <v>139</v>
      </c>
      <c r="F309" s="457"/>
      <c r="G309" s="457"/>
      <c r="H309" s="1228"/>
      <c r="I309" s="457"/>
      <c r="J309" s="1228"/>
      <c r="K309" s="457"/>
      <c r="L309" s="457"/>
      <c r="M309" s="457"/>
      <c r="N309" s="457"/>
      <c r="O309" s="459"/>
      <c r="P309" s="573">
        <f>O310</f>
        <v>11890000</v>
      </c>
      <c r="Q309" s="573">
        <f>Q310</f>
        <v>200000</v>
      </c>
      <c r="R309" s="631">
        <f t="shared" si="23"/>
        <v>11690000</v>
      </c>
      <c r="S309" s="3170">
        <f t="shared" si="24"/>
        <v>58.45</v>
      </c>
    </row>
    <row r="310" spans="1:19" ht="20.100000000000001" customHeight="1">
      <c r="A310" s="551"/>
      <c r="B310" s="565"/>
      <c r="C310" s="588"/>
      <c r="D310" s="565"/>
      <c r="F310" s="1995" t="s">
        <v>140</v>
      </c>
      <c r="G310" s="1996"/>
      <c r="H310" s="931"/>
      <c r="I310" s="931"/>
      <c r="J310" s="931"/>
      <c r="K310" s="931"/>
      <c r="L310" s="931"/>
      <c r="M310" s="931"/>
      <c r="N310" s="1997"/>
      <c r="O310" s="935">
        <f>SUM(O311:O315)</f>
        <v>11890000</v>
      </c>
      <c r="P310" s="950">
        <f>O310</f>
        <v>11890000</v>
      </c>
      <c r="Q310" s="1998">
        <v>200000</v>
      </c>
      <c r="R310" s="1999">
        <f t="shared" si="23"/>
        <v>11690000</v>
      </c>
      <c r="S310" s="3183">
        <f t="shared" si="24"/>
        <v>58.45</v>
      </c>
    </row>
    <row r="311" spans="1:19" ht="20.100000000000001" customHeight="1">
      <c r="A311" s="551"/>
      <c r="B311" s="565"/>
      <c r="C311" s="588"/>
      <c r="D311" s="565"/>
      <c r="E311" s="1231"/>
      <c r="F311" s="2000" t="s">
        <v>2092</v>
      </c>
      <c r="G311" s="2009">
        <v>181000</v>
      </c>
      <c r="H311" s="2010" t="s">
        <v>335</v>
      </c>
      <c r="I311" s="2154">
        <v>1</v>
      </c>
      <c r="J311" s="2010"/>
      <c r="K311" s="2012"/>
      <c r="L311" s="2012"/>
      <c r="M311" s="2012"/>
      <c r="N311" s="2013" t="s">
        <v>2833</v>
      </c>
      <c r="O311" s="2014">
        <f>ROUNDUP(G311*I311,-3)</f>
        <v>181000</v>
      </c>
      <c r="P311" s="946"/>
      <c r="Q311" s="2018"/>
      <c r="R311" s="2019"/>
      <c r="S311" s="3205"/>
    </row>
    <row r="312" spans="1:19" ht="20.100000000000001" customHeight="1">
      <c r="A312" s="551"/>
      <c r="B312" s="565"/>
      <c r="C312" s="588"/>
      <c r="D312" s="565"/>
      <c r="E312" s="1231"/>
      <c r="F312" s="2000" t="s">
        <v>2834</v>
      </c>
      <c r="G312" s="2009">
        <v>1700000</v>
      </c>
      <c r="H312" s="2010" t="s">
        <v>335</v>
      </c>
      <c r="I312" s="2154">
        <v>1</v>
      </c>
      <c r="J312" s="2010"/>
      <c r="K312" s="2010"/>
      <c r="L312" s="2010"/>
      <c r="M312" s="2010"/>
      <c r="N312" s="2013" t="s">
        <v>144</v>
      </c>
      <c r="O312" s="1968">
        <f>G312*I312</f>
        <v>1700000</v>
      </c>
      <c r="P312" s="946"/>
      <c r="Q312" s="2018"/>
      <c r="R312" s="2019"/>
      <c r="S312" s="3205"/>
    </row>
    <row r="313" spans="1:19" ht="20.100000000000001" customHeight="1">
      <c r="A313" s="551"/>
      <c r="B313" s="565"/>
      <c r="C313" s="588"/>
      <c r="D313" s="565"/>
      <c r="E313" s="1231"/>
      <c r="F313" s="2000" t="s">
        <v>2835</v>
      </c>
      <c r="G313" s="2009">
        <v>870000</v>
      </c>
      <c r="H313" s="2010" t="s">
        <v>335</v>
      </c>
      <c r="I313" s="2155">
        <v>3</v>
      </c>
      <c r="J313" s="2010"/>
      <c r="K313" s="2010"/>
      <c r="L313" s="2010"/>
      <c r="M313" s="2010"/>
      <c r="N313" s="2013" t="s">
        <v>144</v>
      </c>
      <c r="O313" s="1968">
        <f>G313*I313</f>
        <v>2610000</v>
      </c>
      <c r="P313" s="946"/>
      <c r="Q313" s="2018"/>
      <c r="R313" s="2019"/>
      <c r="S313" s="3205"/>
    </row>
    <row r="314" spans="1:19" ht="20.100000000000001" customHeight="1">
      <c r="A314" s="551"/>
      <c r="B314" s="565"/>
      <c r="C314" s="588"/>
      <c r="D314" s="565"/>
      <c r="E314" s="1231"/>
      <c r="F314" s="2000" t="s">
        <v>2836</v>
      </c>
      <c r="G314" s="2009">
        <v>50450</v>
      </c>
      <c r="H314" s="2010" t="s">
        <v>335</v>
      </c>
      <c r="I314" s="2156">
        <v>20</v>
      </c>
      <c r="J314" s="2010"/>
      <c r="K314" s="2010"/>
      <c r="L314" s="2010"/>
      <c r="M314" s="2010"/>
      <c r="N314" s="2013" t="s">
        <v>144</v>
      </c>
      <c r="O314" s="1968">
        <f>G314*I314</f>
        <v>1009000</v>
      </c>
      <c r="P314" s="946"/>
      <c r="Q314" s="2018"/>
      <c r="R314" s="2019"/>
      <c r="S314" s="3205"/>
    </row>
    <row r="315" spans="1:19" ht="20.100000000000001" customHeight="1">
      <c r="A315" s="551"/>
      <c r="B315" s="565"/>
      <c r="C315" s="588"/>
      <c r="D315" s="565"/>
      <c r="E315" s="1231"/>
      <c r="F315" s="2000" t="s">
        <v>2837</v>
      </c>
      <c r="G315" s="2009">
        <v>3195000</v>
      </c>
      <c r="H315" s="2010" t="s">
        <v>335</v>
      </c>
      <c r="I315" s="2155">
        <v>2</v>
      </c>
      <c r="J315" s="2010"/>
      <c r="K315" s="2012"/>
      <c r="L315" s="2012"/>
      <c r="M315" s="2012"/>
      <c r="N315" s="2013" t="s">
        <v>144</v>
      </c>
      <c r="O315" s="2014">
        <f>ROUNDUP(G315*I315,-3)</f>
        <v>6390000</v>
      </c>
      <c r="P315" s="946"/>
      <c r="Q315" s="2018"/>
      <c r="R315" s="2019"/>
      <c r="S315" s="3205"/>
    </row>
    <row r="316" spans="1:19" ht="20.100000000000001" customHeight="1">
      <c r="A316" s="1023"/>
      <c r="B316" s="1024"/>
      <c r="C316" s="940"/>
      <c r="D316" s="1107" t="s">
        <v>1347</v>
      </c>
      <c r="E316" s="567"/>
      <c r="F316" s="1226"/>
      <c r="G316" s="928"/>
      <c r="H316" s="568"/>
      <c r="I316" s="568"/>
      <c r="J316" s="568"/>
      <c r="K316" s="568"/>
      <c r="L316" s="568"/>
      <c r="M316" s="568"/>
      <c r="N316" s="1227"/>
      <c r="O316" s="568"/>
      <c r="P316" s="572">
        <f>P317+P340+P351</f>
        <v>244536000</v>
      </c>
      <c r="Q316" s="572">
        <f>Q317+Q340+Q351</f>
        <v>351735000</v>
      </c>
      <c r="R316" s="630">
        <f t="shared" si="23"/>
        <v>-107199000</v>
      </c>
      <c r="S316" s="3169">
        <f t="shared" si="24"/>
        <v>-0.30477205850995776</v>
      </c>
    </row>
    <row r="317" spans="1:19" ht="20.100000000000001" customHeight="1">
      <c r="A317" s="551"/>
      <c r="B317" s="565"/>
      <c r="C317" s="588"/>
      <c r="D317" s="565"/>
      <c r="E317" s="456" t="s">
        <v>3280</v>
      </c>
      <c r="F317" s="457"/>
      <c r="G317" s="457"/>
      <c r="H317" s="1228"/>
      <c r="I317" s="457"/>
      <c r="J317" s="1228"/>
      <c r="K317" s="457"/>
      <c r="L317" s="457"/>
      <c r="M317" s="457"/>
      <c r="N317" s="457"/>
      <c r="O317" s="459"/>
      <c r="P317" s="573">
        <f>SUM(O318,O319,O320,O327,O330,O334)</f>
        <v>217200000</v>
      </c>
      <c r="Q317" s="573">
        <f>SUM(Q318,,Q319,Q320,Q327,Q330,Q334)</f>
        <v>319279000</v>
      </c>
      <c r="R317" s="631">
        <f t="shared" si="23"/>
        <v>-102079000</v>
      </c>
      <c r="S317" s="3170">
        <f t="shared" si="24"/>
        <v>-0.31971723790164713</v>
      </c>
    </row>
    <row r="318" spans="1:19" ht="20.100000000000001" customHeight="1">
      <c r="A318" s="551"/>
      <c r="B318" s="565"/>
      <c r="C318" s="588"/>
      <c r="D318" s="565"/>
      <c r="F318" s="1995" t="s">
        <v>871</v>
      </c>
      <c r="G318" s="1996"/>
      <c r="H318" s="931"/>
      <c r="I318" s="931"/>
      <c r="J318" s="931"/>
      <c r="K318" s="931"/>
      <c r="L318" s="931"/>
      <c r="M318" s="931"/>
      <c r="N318" s="1997"/>
      <c r="O318" s="935">
        <v>0</v>
      </c>
      <c r="P318" s="950">
        <f>O318</f>
        <v>0</v>
      </c>
      <c r="Q318" s="1998">
        <v>80000000</v>
      </c>
      <c r="R318" s="1999">
        <f t="shared" si="23"/>
        <v>-80000000</v>
      </c>
      <c r="S318" s="3183">
        <f t="shared" si="24"/>
        <v>-1</v>
      </c>
    </row>
    <row r="319" spans="1:19" ht="20.100000000000001" customHeight="1">
      <c r="A319" s="551"/>
      <c r="B319" s="565"/>
      <c r="C319" s="588"/>
      <c r="D319" s="565"/>
      <c r="E319" s="1231"/>
      <c r="F319" s="1995" t="s">
        <v>1297</v>
      </c>
      <c r="G319" s="1996"/>
      <c r="H319" s="931"/>
      <c r="I319" s="931"/>
      <c r="J319" s="931"/>
      <c r="K319" s="931"/>
      <c r="L319" s="931"/>
      <c r="M319" s="931"/>
      <c r="N319" s="1997"/>
      <c r="O319" s="935">
        <v>0</v>
      </c>
      <c r="P319" s="950">
        <f>O319</f>
        <v>0</v>
      </c>
      <c r="Q319" s="2096">
        <v>4500000</v>
      </c>
      <c r="R319" s="1999">
        <f t="shared" si="23"/>
        <v>-4500000</v>
      </c>
      <c r="S319" s="3183">
        <f t="shared" si="24"/>
        <v>-1</v>
      </c>
    </row>
    <row r="320" spans="1:19" ht="20.100000000000001" customHeight="1">
      <c r="A320" s="551"/>
      <c r="B320" s="565"/>
      <c r="C320" s="588"/>
      <c r="D320" s="565"/>
      <c r="E320" s="1231"/>
      <c r="F320" s="1995" t="s">
        <v>872</v>
      </c>
      <c r="G320" s="1996"/>
      <c r="H320" s="931"/>
      <c r="I320" s="931"/>
      <c r="J320" s="931"/>
      <c r="K320" s="931"/>
      <c r="L320" s="931"/>
      <c r="M320" s="931"/>
      <c r="N320" s="1997"/>
      <c r="O320" s="935">
        <f>SUM(O321:O326)</f>
        <v>5600000</v>
      </c>
      <c r="P320" s="950">
        <f>O320</f>
        <v>5600000</v>
      </c>
      <c r="Q320" s="2096">
        <v>5600000</v>
      </c>
      <c r="R320" s="1999">
        <f t="shared" si="23"/>
        <v>0</v>
      </c>
      <c r="S320" s="3183">
        <f t="shared" si="24"/>
        <v>0</v>
      </c>
    </row>
    <row r="321" spans="1:19" ht="20.100000000000001" customHeight="1">
      <c r="A321" s="551"/>
      <c r="B321" s="565"/>
      <c r="C321" s="588"/>
      <c r="D321" s="565"/>
      <c r="E321" s="1231"/>
      <c r="F321" s="1395" t="s">
        <v>2093</v>
      </c>
      <c r="G321" s="2035">
        <v>500000</v>
      </c>
      <c r="H321" s="938" t="s">
        <v>335</v>
      </c>
      <c r="I321" s="2157">
        <v>6</v>
      </c>
      <c r="J321" s="938"/>
      <c r="K321" s="938"/>
      <c r="L321" s="938"/>
      <c r="M321" s="938"/>
      <c r="N321" s="2038" t="s">
        <v>2766</v>
      </c>
      <c r="O321" s="2035">
        <f>G321*I321</f>
        <v>3000000</v>
      </c>
      <c r="P321" s="946"/>
      <c r="Q321" s="2068"/>
      <c r="R321" s="2019"/>
      <c r="S321" s="3205"/>
    </row>
    <row r="322" spans="1:19" ht="20.100000000000001" customHeight="1">
      <c r="A322" s="551"/>
      <c r="B322" s="565"/>
      <c r="C322" s="588"/>
      <c r="D322" s="565"/>
      <c r="E322" s="1231"/>
      <c r="F322" s="1395" t="s">
        <v>2094</v>
      </c>
      <c r="G322" s="2035">
        <v>100000</v>
      </c>
      <c r="H322" s="938" t="s">
        <v>335</v>
      </c>
      <c r="I322" s="2157">
        <v>5</v>
      </c>
      <c r="J322" s="938"/>
      <c r="K322" s="938"/>
      <c r="L322" s="938"/>
      <c r="M322" s="938"/>
      <c r="N322" s="2038" t="s">
        <v>144</v>
      </c>
      <c r="O322" s="2035">
        <f>G322*I322</f>
        <v>500000</v>
      </c>
      <c r="P322" s="946"/>
      <c r="Q322" s="2068"/>
      <c r="R322" s="2019"/>
      <c r="S322" s="3205"/>
    </row>
    <row r="323" spans="1:19" ht="20.100000000000001" customHeight="1">
      <c r="A323" s="551"/>
      <c r="B323" s="565"/>
      <c r="C323" s="588"/>
      <c r="D323" s="565"/>
      <c r="E323" s="1231"/>
      <c r="F323" s="1395" t="s">
        <v>2095</v>
      </c>
      <c r="G323" s="2035">
        <v>104000</v>
      </c>
      <c r="H323" s="938" t="s">
        <v>335</v>
      </c>
      <c r="I323" s="2157">
        <v>5</v>
      </c>
      <c r="J323" s="938"/>
      <c r="K323" s="938"/>
      <c r="L323" s="938"/>
      <c r="M323" s="938"/>
      <c r="N323" s="2038" t="s">
        <v>144</v>
      </c>
      <c r="O323" s="2035">
        <f>G323*I323</f>
        <v>520000</v>
      </c>
      <c r="P323" s="946"/>
      <c r="Q323" s="2068"/>
      <c r="R323" s="2019"/>
      <c r="S323" s="3205"/>
    </row>
    <row r="324" spans="1:19" ht="20.100000000000001" customHeight="1">
      <c r="A324" s="551"/>
      <c r="B324" s="565"/>
      <c r="C324" s="588"/>
      <c r="D324" s="565"/>
      <c r="E324" s="1231"/>
      <c r="F324" s="1395" t="s">
        <v>2096</v>
      </c>
      <c r="G324" s="2035">
        <v>100000</v>
      </c>
      <c r="H324" s="938" t="s">
        <v>335</v>
      </c>
      <c r="I324" s="2157">
        <v>3</v>
      </c>
      <c r="J324" s="938"/>
      <c r="K324" s="938"/>
      <c r="L324" s="938"/>
      <c r="M324" s="938"/>
      <c r="N324" s="2038" t="s">
        <v>144</v>
      </c>
      <c r="O324" s="2035">
        <f>G324*I324</f>
        <v>300000</v>
      </c>
      <c r="P324" s="946"/>
      <c r="Q324" s="2068"/>
      <c r="R324" s="2019"/>
      <c r="S324" s="3205"/>
    </row>
    <row r="325" spans="1:19" ht="20.100000000000001" customHeight="1">
      <c r="A325" s="551"/>
      <c r="B325" s="565"/>
      <c r="C325" s="588"/>
      <c r="D325" s="565"/>
      <c r="E325" s="1231"/>
      <c r="F325" s="1395" t="s">
        <v>2097</v>
      </c>
      <c r="G325" s="2035">
        <v>3000</v>
      </c>
      <c r="H325" s="938" t="s">
        <v>335</v>
      </c>
      <c r="I325" s="2133">
        <v>80</v>
      </c>
      <c r="J325" s="938" t="s">
        <v>335</v>
      </c>
      <c r="K325" s="2145">
        <v>3</v>
      </c>
      <c r="L325" s="938"/>
      <c r="M325" s="938"/>
      <c r="N325" s="2038" t="s">
        <v>144</v>
      </c>
      <c r="O325" s="2035">
        <f>G325*I325*K325</f>
        <v>720000</v>
      </c>
      <c r="P325" s="946"/>
      <c r="Q325" s="2018"/>
      <c r="R325" s="2019"/>
      <c r="S325" s="3205"/>
    </row>
    <row r="326" spans="1:19" ht="20.100000000000001" customHeight="1">
      <c r="A326" s="551"/>
      <c r="B326" s="565"/>
      <c r="C326" s="588"/>
      <c r="D326" s="565"/>
      <c r="E326" s="1231"/>
      <c r="F326" s="1395" t="s">
        <v>2098</v>
      </c>
      <c r="G326" s="2035">
        <v>7000</v>
      </c>
      <c r="H326" s="938" t="s">
        <v>335</v>
      </c>
      <c r="I326" s="2133">
        <v>80</v>
      </c>
      <c r="J326" s="938" t="s">
        <v>335</v>
      </c>
      <c r="K326" s="2145">
        <v>1</v>
      </c>
      <c r="L326" s="938"/>
      <c r="M326" s="938"/>
      <c r="N326" s="2038" t="s">
        <v>2739</v>
      </c>
      <c r="O326" s="2035">
        <f>G326*I326*K326</f>
        <v>560000</v>
      </c>
      <c r="P326" s="946"/>
      <c r="Q326" s="2018"/>
      <c r="R326" s="2019"/>
      <c r="S326" s="3205"/>
    </row>
    <row r="327" spans="1:19" ht="20.100000000000001" customHeight="1">
      <c r="A327" s="551"/>
      <c r="B327" s="565"/>
      <c r="C327" s="588"/>
      <c r="D327" s="565"/>
      <c r="E327" s="1231"/>
      <c r="F327" s="1995" t="s">
        <v>873</v>
      </c>
      <c r="G327" s="1996"/>
      <c r="H327" s="931"/>
      <c r="I327" s="931"/>
      <c r="J327" s="931"/>
      <c r="K327" s="931"/>
      <c r="L327" s="931"/>
      <c r="M327" s="931"/>
      <c r="N327" s="1997"/>
      <c r="O327" s="935">
        <f>SUM(O328:O329)</f>
        <v>6000000</v>
      </c>
      <c r="P327" s="950">
        <f>O327</f>
        <v>6000000</v>
      </c>
      <c r="Q327" s="1998">
        <v>6000000</v>
      </c>
      <c r="R327" s="1999">
        <f t="shared" si="23"/>
        <v>0</v>
      </c>
      <c r="S327" s="3183">
        <f t="shared" si="24"/>
        <v>0</v>
      </c>
    </row>
    <row r="328" spans="1:19" ht="20.100000000000001" customHeight="1">
      <c r="A328" s="551"/>
      <c r="B328" s="565"/>
      <c r="C328" s="588"/>
      <c r="D328" s="565"/>
      <c r="E328" s="1231"/>
      <c r="F328" s="1395" t="s">
        <v>2099</v>
      </c>
      <c r="G328" s="2158">
        <v>250000</v>
      </c>
      <c r="H328" s="938" t="s">
        <v>335</v>
      </c>
      <c r="I328" s="2159">
        <v>12</v>
      </c>
      <c r="J328" s="938"/>
      <c r="K328" s="938"/>
      <c r="L328" s="938"/>
      <c r="M328" s="938"/>
      <c r="N328" s="2038" t="s">
        <v>20</v>
      </c>
      <c r="O328" s="2092">
        <f>PRODUCT(G328:M328)</f>
        <v>3000000</v>
      </c>
      <c r="P328" s="946"/>
      <c r="Q328" s="2018"/>
      <c r="R328" s="2019"/>
      <c r="S328" s="3205"/>
    </row>
    <row r="329" spans="1:19" ht="20.100000000000001" customHeight="1">
      <c r="A329" s="551"/>
      <c r="B329" s="565"/>
      <c r="C329" s="588"/>
      <c r="D329" s="565"/>
      <c r="E329" s="1231"/>
      <c r="F329" s="1395" t="s">
        <v>2100</v>
      </c>
      <c r="G329" s="2158">
        <v>250000</v>
      </c>
      <c r="H329" s="938" t="s">
        <v>335</v>
      </c>
      <c r="I329" s="2159">
        <v>12</v>
      </c>
      <c r="J329" s="938"/>
      <c r="K329" s="938"/>
      <c r="L329" s="938"/>
      <c r="M329" s="938"/>
      <c r="N329" s="2038" t="s">
        <v>20</v>
      </c>
      <c r="O329" s="2092">
        <f>PRODUCT(G329:M329)</f>
        <v>3000000</v>
      </c>
      <c r="P329" s="946"/>
      <c r="Q329" s="2018"/>
      <c r="R329" s="2019"/>
      <c r="S329" s="3205"/>
    </row>
    <row r="330" spans="1:19" ht="20.100000000000001" customHeight="1">
      <c r="A330" s="551"/>
      <c r="B330" s="565"/>
      <c r="C330" s="588"/>
      <c r="D330" s="565"/>
      <c r="E330" s="1231"/>
      <c r="F330" s="1995" t="s">
        <v>874</v>
      </c>
      <c r="G330" s="1996"/>
      <c r="H330" s="931"/>
      <c r="I330" s="931"/>
      <c r="J330" s="931"/>
      <c r="K330" s="931"/>
      <c r="L330" s="931"/>
      <c r="M330" s="931"/>
      <c r="N330" s="1997"/>
      <c r="O330" s="935">
        <f>SUM(O331:O333)</f>
        <v>33100000</v>
      </c>
      <c r="P330" s="950">
        <f>O330</f>
        <v>33100000</v>
      </c>
      <c r="Q330" s="1998">
        <v>33100000</v>
      </c>
      <c r="R330" s="1999">
        <f t="shared" si="23"/>
        <v>0</v>
      </c>
      <c r="S330" s="3183">
        <f t="shared" si="24"/>
        <v>0</v>
      </c>
    </row>
    <row r="331" spans="1:19" ht="20.100000000000001" customHeight="1">
      <c r="A331" s="551"/>
      <c r="B331" s="565"/>
      <c r="C331" s="588"/>
      <c r="D331" s="565"/>
      <c r="E331" s="1231"/>
      <c r="F331" s="2160" t="s">
        <v>2838</v>
      </c>
      <c r="G331" s="2043">
        <v>2500000</v>
      </c>
      <c r="H331" s="2044" t="s">
        <v>2839</v>
      </c>
      <c r="I331" s="2046">
        <v>12</v>
      </c>
      <c r="J331" s="2044"/>
      <c r="K331" s="2046"/>
      <c r="L331" s="2047"/>
      <c r="M331" s="2046"/>
      <c r="N331" s="2048" t="s">
        <v>2749</v>
      </c>
      <c r="O331" s="2161">
        <f>ROUNDUP(G331*I331,-3)</f>
        <v>30000000</v>
      </c>
      <c r="P331" s="946"/>
      <c r="Q331" s="2018"/>
      <c r="R331" s="2019"/>
      <c r="S331" s="3205"/>
    </row>
    <row r="332" spans="1:19" ht="20.100000000000001" customHeight="1">
      <c r="A332" s="551"/>
      <c r="B332" s="565"/>
      <c r="C332" s="588"/>
      <c r="D332" s="565"/>
      <c r="E332" s="1231"/>
      <c r="F332" s="2160" t="s">
        <v>2840</v>
      </c>
      <c r="G332" s="2043">
        <v>206250</v>
      </c>
      <c r="H332" s="2044" t="s">
        <v>2839</v>
      </c>
      <c r="I332" s="2046">
        <v>12</v>
      </c>
      <c r="J332" s="2044"/>
      <c r="K332" s="2162"/>
      <c r="L332" s="2047"/>
      <c r="M332" s="2046"/>
      <c r="N332" s="2048" t="s">
        <v>2749</v>
      </c>
      <c r="O332" s="2161">
        <f>ROUNDUP(G332*I332,-3)</f>
        <v>2475000</v>
      </c>
      <c r="P332" s="946"/>
      <c r="Q332" s="2018"/>
      <c r="R332" s="2019"/>
      <c r="S332" s="3205"/>
    </row>
    <row r="333" spans="1:19" ht="20.100000000000001" customHeight="1">
      <c r="A333" s="551"/>
      <c r="B333" s="565"/>
      <c r="C333" s="588"/>
      <c r="D333" s="565"/>
      <c r="E333" s="1231"/>
      <c r="F333" s="2160" t="s">
        <v>2841</v>
      </c>
      <c r="G333" s="2043">
        <v>312500</v>
      </c>
      <c r="H333" s="2044" t="s">
        <v>2839</v>
      </c>
      <c r="I333" s="2162">
        <v>2</v>
      </c>
      <c r="J333" s="2044"/>
      <c r="K333" s="2046"/>
      <c r="L333" s="2047"/>
      <c r="M333" s="2046"/>
      <c r="N333" s="2048" t="s">
        <v>2749</v>
      </c>
      <c r="O333" s="2161">
        <f>ROUNDUP(G333*I333,-3)</f>
        <v>625000</v>
      </c>
      <c r="P333" s="946"/>
      <c r="Q333" s="2018"/>
      <c r="R333" s="2019"/>
      <c r="S333" s="3205"/>
    </row>
    <row r="334" spans="1:19" ht="20.100000000000001" customHeight="1">
      <c r="A334" s="551"/>
      <c r="B334" s="565"/>
      <c r="C334" s="588"/>
      <c r="D334" s="565"/>
      <c r="E334" s="1231"/>
      <c r="F334" s="1995" t="s">
        <v>875</v>
      </c>
      <c r="G334" s="1996"/>
      <c r="H334" s="931"/>
      <c r="I334" s="931"/>
      <c r="J334" s="931"/>
      <c r="K334" s="931"/>
      <c r="L334" s="931"/>
      <c r="M334" s="931"/>
      <c r="N334" s="1997"/>
      <c r="O334" s="935">
        <f>SUM(O335:O339)</f>
        <v>172500000</v>
      </c>
      <c r="P334" s="950">
        <f>O334</f>
        <v>172500000</v>
      </c>
      <c r="Q334" s="1998">
        <v>190079000</v>
      </c>
      <c r="R334" s="1999">
        <f t="shared" si="23"/>
        <v>-17579000</v>
      </c>
      <c r="S334" s="3183">
        <f t="shared" si="24"/>
        <v>-9.2482599340274307E-2</v>
      </c>
    </row>
    <row r="335" spans="1:19" ht="20.100000000000001" customHeight="1">
      <c r="A335" s="551"/>
      <c r="B335" s="565"/>
      <c r="C335" s="588"/>
      <c r="D335" s="565"/>
      <c r="E335" s="1231"/>
      <c r="F335" s="2163" t="s">
        <v>2106</v>
      </c>
      <c r="G335" s="2009">
        <v>12857250</v>
      </c>
      <c r="H335" s="2010" t="s">
        <v>335</v>
      </c>
      <c r="I335" s="2012">
        <v>12</v>
      </c>
      <c r="J335" s="2010"/>
      <c r="K335" s="2012"/>
      <c r="L335" s="2012"/>
      <c r="M335" s="2012"/>
      <c r="N335" s="2013" t="s">
        <v>2842</v>
      </c>
      <c r="O335" s="2066">
        <f>PRODUCT(G335:M335)</f>
        <v>154287000</v>
      </c>
      <c r="P335" s="946"/>
      <c r="Q335" s="2018"/>
      <c r="R335" s="2019"/>
      <c r="S335" s="3205"/>
    </row>
    <row r="336" spans="1:19" ht="20.100000000000001" customHeight="1">
      <c r="A336" s="551"/>
      <c r="B336" s="565"/>
      <c r="C336" s="588"/>
      <c r="D336" s="565"/>
      <c r="E336" s="1231"/>
      <c r="F336" s="2163" t="s">
        <v>2107</v>
      </c>
      <c r="G336" s="2009">
        <v>7000</v>
      </c>
      <c r="H336" s="2010" t="s">
        <v>335</v>
      </c>
      <c r="I336" s="2011">
        <v>20</v>
      </c>
      <c r="J336" s="2010" t="s">
        <v>335</v>
      </c>
      <c r="K336" s="2164">
        <v>2</v>
      </c>
      <c r="L336" s="2012"/>
      <c r="M336" s="2012"/>
      <c r="N336" s="2013" t="s">
        <v>144</v>
      </c>
      <c r="O336" s="2014">
        <f>ROUNDUP(G336*I336*K336,-3)</f>
        <v>280000</v>
      </c>
      <c r="P336" s="946"/>
      <c r="Q336" s="2018"/>
      <c r="R336" s="2019"/>
      <c r="S336" s="3205"/>
    </row>
    <row r="337" spans="1:19" ht="20.100000000000001" customHeight="1">
      <c r="A337" s="551"/>
      <c r="B337" s="565"/>
      <c r="C337" s="588"/>
      <c r="D337" s="565"/>
      <c r="E337" s="1231"/>
      <c r="F337" s="2163" t="s">
        <v>2108</v>
      </c>
      <c r="G337" s="2009">
        <v>3000</v>
      </c>
      <c r="H337" s="2010" t="s">
        <v>335</v>
      </c>
      <c r="I337" s="2011">
        <v>20</v>
      </c>
      <c r="J337" s="2010" t="s">
        <v>335</v>
      </c>
      <c r="K337" s="2164">
        <v>2</v>
      </c>
      <c r="L337" s="2012"/>
      <c r="M337" s="2012"/>
      <c r="N337" s="2013" t="s">
        <v>2739</v>
      </c>
      <c r="O337" s="2014">
        <f>ROUNDUP(G337*I337*K337,-3)</f>
        <v>120000</v>
      </c>
      <c r="P337" s="946"/>
      <c r="Q337" s="2018"/>
      <c r="R337" s="2019"/>
      <c r="S337" s="3205"/>
    </row>
    <row r="338" spans="1:19" ht="20.100000000000001" customHeight="1">
      <c r="A338" s="551"/>
      <c r="B338" s="565"/>
      <c r="C338" s="588"/>
      <c r="D338" s="565"/>
      <c r="E338" s="1231"/>
      <c r="F338" s="2163" t="s">
        <v>2109</v>
      </c>
      <c r="G338" s="2009">
        <v>310424000</v>
      </c>
      <c r="H338" s="2010" t="s">
        <v>335</v>
      </c>
      <c r="I338" s="2165">
        <v>0.03</v>
      </c>
      <c r="J338" s="2010"/>
      <c r="K338" s="2012"/>
      <c r="L338" s="2012"/>
      <c r="M338" s="2012"/>
      <c r="N338" s="2013" t="s">
        <v>144</v>
      </c>
      <c r="O338" s="2014">
        <f>ROUNDUP(G338*I338,-3)</f>
        <v>9313000</v>
      </c>
      <c r="P338" s="946"/>
      <c r="Q338" s="2018"/>
      <c r="R338" s="2019"/>
      <c r="S338" s="3205"/>
    </row>
    <row r="339" spans="1:19" ht="20.100000000000001" customHeight="1">
      <c r="A339" s="551"/>
      <c r="B339" s="565"/>
      <c r="C339" s="588"/>
      <c r="D339" s="565"/>
      <c r="E339" s="1231"/>
      <c r="F339" s="2163" t="s">
        <v>2110</v>
      </c>
      <c r="G339" s="2009">
        <v>850000</v>
      </c>
      <c r="H339" s="2010" t="s">
        <v>335</v>
      </c>
      <c r="I339" s="2164">
        <v>10</v>
      </c>
      <c r="J339" s="2010"/>
      <c r="K339" s="2012"/>
      <c r="L339" s="2012"/>
      <c r="M339" s="2012"/>
      <c r="N339" s="2013" t="s">
        <v>144</v>
      </c>
      <c r="O339" s="2014">
        <f>ROUNDUP(G339*I339,-3)</f>
        <v>8500000</v>
      </c>
      <c r="P339" s="946"/>
      <c r="Q339" s="2018"/>
      <c r="R339" s="2019"/>
      <c r="S339" s="3205"/>
    </row>
    <row r="340" spans="1:19" ht="20.100000000000001" customHeight="1">
      <c r="A340" s="551"/>
      <c r="B340" s="565"/>
      <c r="C340" s="588"/>
      <c r="D340" s="565"/>
      <c r="E340" s="456" t="s">
        <v>1111</v>
      </c>
      <c r="F340" s="457"/>
      <c r="G340" s="457"/>
      <c r="H340" s="1228"/>
      <c r="I340" s="457"/>
      <c r="J340" s="1228"/>
      <c r="K340" s="457"/>
      <c r="L340" s="457"/>
      <c r="M340" s="457"/>
      <c r="N340" s="457"/>
      <c r="O340" s="459"/>
      <c r="P340" s="573">
        <f>O341+O346</f>
        <v>2860000</v>
      </c>
      <c r="Q340" s="573">
        <f>SUM(Q341,Q346)</f>
        <v>2860000</v>
      </c>
      <c r="R340" s="631">
        <f t="shared" si="23"/>
        <v>0</v>
      </c>
      <c r="S340" s="3170">
        <f t="shared" si="24"/>
        <v>0</v>
      </c>
    </row>
    <row r="341" spans="1:19" ht="20.100000000000001" customHeight="1">
      <c r="A341" s="551"/>
      <c r="B341" s="565"/>
      <c r="C341" s="588"/>
      <c r="D341" s="565"/>
      <c r="F341" s="1995" t="s">
        <v>876</v>
      </c>
      <c r="G341" s="1996"/>
      <c r="H341" s="931"/>
      <c r="I341" s="931"/>
      <c r="J341" s="931"/>
      <c r="K341" s="931"/>
      <c r="L341" s="931"/>
      <c r="M341" s="931"/>
      <c r="N341" s="1997"/>
      <c r="O341" s="935">
        <f>SUM(O342:O345)</f>
        <v>500000</v>
      </c>
      <c r="P341" s="950">
        <f>O341</f>
        <v>500000</v>
      </c>
      <c r="Q341" s="1998">
        <v>500000</v>
      </c>
      <c r="R341" s="1999">
        <f t="shared" si="23"/>
        <v>0</v>
      </c>
      <c r="S341" s="3183">
        <f t="shared" si="24"/>
        <v>0</v>
      </c>
    </row>
    <row r="342" spans="1:19" ht="20.100000000000001" customHeight="1">
      <c r="A342" s="551"/>
      <c r="B342" s="565"/>
      <c r="C342" s="588"/>
      <c r="D342" s="565"/>
      <c r="F342" s="2086" t="s">
        <v>2054</v>
      </c>
      <c r="G342" s="2113">
        <v>100000</v>
      </c>
      <c r="H342" s="2087" t="s">
        <v>335</v>
      </c>
      <c r="I342" s="2095">
        <v>1</v>
      </c>
      <c r="J342" s="2087"/>
      <c r="K342" s="2087"/>
      <c r="L342" s="2087"/>
      <c r="M342" s="2087"/>
      <c r="N342" s="2091" t="s">
        <v>20</v>
      </c>
      <c r="O342" s="2092">
        <f>PRODUCT(G342:M342)</f>
        <v>100000</v>
      </c>
      <c r="P342" s="848"/>
      <c r="Q342" s="848"/>
      <c r="R342" s="849"/>
      <c r="S342" s="3300"/>
    </row>
    <row r="343" spans="1:19" ht="20.100000000000001" customHeight="1">
      <c r="A343" s="551"/>
      <c r="B343" s="565"/>
      <c r="C343" s="588"/>
      <c r="D343" s="565"/>
      <c r="E343" s="1231"/>
      <c r="F343" s="2086" t="s">
        <v>2055</v>
      </c>
      <c r="G343" s="2113">
        <v>70000</v>
      </c>
      <c r="H343" s="2087" t="s">
        <v>335</v>
      </c>
      <c r="I343" s="2166" t="s">
        <v>1053</v>
      </c>
      <c r="J343" s="2087"/>
      <c r="K343" s="2087"/>
      <c r="L343" s="2087"/>
      <c r="M343" s="2087"/>
      <c r="N343" s="2091" t="s">
        <v>20</v>
      </c>
      <c r="O343" s="2092">
        <f>PRODUCT(G343:M343)</f>
        <v>70000</v>
      </c>
      <c r="P343" s="848"/>
      <c r="Q343" s="848"/>
      <c r="R343" s="849"/>
      <c r="S343" s="3300"/>
    </row>
    <row r="344" spans="1:19" ht="20.100000000000001" customHeight="1">
      <c r="A344" s="551"/>
      <c r="B344" s="565"/>
      <c r="C344" s="588"/>
      <c r="D344" s="565"/>
      <c r="E344" s="1231"/>
      <c r="F344" s="2086" t="s">
        <v>2056</v>
      </c>
      <c r="G344" s="2113">
        <v>3000</v>
      </c>
      <c r="H344" s="2087" t="s">
        <v>335</v>
      </c>
      <c r="I344" s="2093">
        <v>20</v>
      </c>
      <c r="J344" s="2087" t="s">
        <v>335</v>
      </c>
      <c r="K344" s="2095">
        <v>3</v>
      </c>
      <c r="L344" s="2087"/>
      <c r="M344" s="2087"/>
      <c r="N344" s="2091" t="s">
        <v>20</v>
      </c>
      <c r="O344" s="2092">
        <f>PRODUCT(G344:M344)</f>
        <v>180000</v>
      </c>
      <c r="P344" s="848"/>
      <c r="Q344" s="848"/>
      <c r="R344" s="849"/>
      <c r="S344" s="3300"/>
    </row>
    <row r="345" spans="1:19" ht="20.100000000000001" customHeight="1">
      <c r="A345" s="551"/>
      <c r="B345" s="565"/>
      <c r="C345" s="588"/>
      <c r="D345" s="565"/>
      <c r="E345" s="1231"/>
      <c r="F345" s="2086" t="s">
        <v>2057</v>
      </c>
      <c r="G345" s="2113">
        <v>150000</v>
      </c>
      <c r="H345" s="2087" t="s">
        <v>335</v>
      </c>
      <c r="I345" s="2095">
        <v>1</v>
      </c>
      <c r="J345" s="2087"/>
      <c r="K345" s="2095"/>
      <c r="L345" s="2087"/>
      <c r="M345" s="2087"/>
      <c r="N345" s="2091" t="s">
        <v>20</v>
      </c>
      <c r="O345" s="2092">
        <f>PRODUCT(G345:M345)</f>
        <v>150000</v>
      </c>
      <c r="P345" s="848"/>
      <c r="Q345" s="848"/>
      <c r="R345" s="849"/>
      <c r="S345" s="3300"/>
    </row>
    <row r="346" spans="1:19" ht="20.100000000000001" customHeight="1">
      <c r="A346" s="551"/>
      <c r="B346" s="565"/>
      <c r="C346" s="588"/>
      <c r="D346" s="565"/>
      <c r="F346" s="1995" t="s">
        <v>858</v>
      </c>
      <c r="G346" s="1996"/>
      <c r="H346" s="931"/>
      <c r="I346" s="931"/>
      <c r="J346" s="931"/>
      <c r="K346" s="931"/>
      <c r="L346" s="931"/>
      <c r="M346" s="931"/>
      <c r="N346" s="1997"/>
      <c r="O346" s="935">
        <f>SUM(O347:O350)</f>
        <v>2360000</v>
      </c>
      <c r="P346" s="950">
        <f>O346</f>
        <v>2360000</v>
      </c>
      <c r="Q346" s="1998">
        <v>2360000</v>
      </c>
      <c r="R346" s="1999">
        <f t="shared" si="23"/>
        <v>0</v>
      </c>
      <c r="S346" s="3183">
        <f t="shared" si="24"/>
        <v>0</v>
      </c>
    </row>
    <row r="347" spans="1:19" ht="20.100000000000001" customHeight="1">
      <c r="A347" s="551"/>
      <c r="B347" s="565"/>
      <c r="C347" s="588"/>
      <c r="D347" s="565"/>
      <c r="F347" s="2086" t="s">
        <v>2058</v>
      </c>
      <c r="G347" s="1453">
        <v>500000</v>
      </c>
      <c r="H347" s="2116" t="s">
        <v>2843</v>
      </c>
      <c r="I347" s="2118">
        <v>2</v>
      </c>
      <c r="J347" s="2116"/>
      <c r="K347" s="2116"/>
      <c r="L347" s="2116"/>
      <c r="M347" s="2116"/>
      <c r="N347" s="2119" t="s">
        <v>20</v>
      </c>
      <c r="O347" s="2120">
        <f>PRODUCT(G347:M347)</f>
        <v>1000000</v>
      </c>
      <c r="P347" s="1181"/>
      <c r="Q347" s="1181"/>
      <c r="R347" s="1182"/>
      <c r="S347" s="3306"/>
    </row>
    <row r="348" spans="1:19" ht="20.100000000000001" customHeight="1">
      <c r="A348" s="551"/>
      <c r="B348" s="565"/>
      <c r="C348" s="588"/>
      <c r="D348" s="565"/>
      <c r="F348" s="2167" t="s">
        <v>2059</v>
      </c>
      <c r="G348" s="1453">
        <v>100000</v>
      </c>
      <c r="H348" s="2116" t="s">
        <v>2843</v>
      </c>
      <c r="I348" s="2118">
        <v>4</v>
      </c>
      <c r="J348" s="2116"/>
      <c r="K348" s="2116"/>
      <c r="L348" s="2116"/>
      <c r="M348" s="2116"/>
      <c r="N348" s="2119" t="s">
        <v>20</v>
      </c>
      <c r="O348" s="2120">
        <f>PRODUCT(G348:M348)</f>
        <v>400000</v>
      </c>
      <c r="P348" s="1181"/>
      <c r="Q348" s="1181"/>
      <c r="R348" s="1182"/>
      <c r="S348" s="3306"/>
    </row>
    <row r="349" spans="1:19" ht="20.100000000000001" customHeight="1">
      <c r="A349" s="551"/>
      <c r="B349" s="565"/>
      <c r="C349" s="588"/>
      <c r="D349" s="565"/>
      <c r="F349" s="2086" t="s">
        <v>2060</v>
      </c>
      <c r="G349" s="1453">
        <v>7000</v>
      </c>
      <c r="H349" s="2116" t="s">
        <v>2843</v>
      </c>
      <c r="I349" s="2117">
        <v>5</v>
      </c>
      <c r="J349" s="2116" t="s">
        <v>2843</v>
      </c>
      <c r="K349" s="2118">
        <v>12</v>
      </c>
      <c r="L349" s="2087"/>
      <c r="M349" s="2087"/>
      <c r="N349" s="2091" t="s">
        <v>20</v>
      </c>
      <c r="O349" s="2092">
        <f>PRODUCT(G349:M349)</f>
        <v>420000</v>
      </c>
      <c r="P349" s="1181"/>
      <c r="Q349" s="1181"/>
      <c r="R349" s="1182"/>
      <c r="S349" s="3306"/>
    </row>
    <row r="350" spans="1:19" ht="20.100000000000001" customHeight="1">
      <c r="A350" s="551"/>
      <c r="B350" s="565"/>
      <c r="C350" s="588"/>
      <c r="D350" s="565"/>
      <c r="F350" s="2086" t="s">
        <v>2061</v>
      </c>
      <c r="G350" s="1415">
        <v>3000</v>
      </c>
      <c r="H350" s="2168" t="s">
        <v>2843</v>
      </c>
      <c r="I350" s="2169">
        <v>5</v>
      </c>
      <c r="J350" s="2168" t="s">
        <v>2843</v>
      </c>
      <c r="K350" s="2170">
        <v>36</v>
      </c>
      <c r="L350" s="2171"/>
      <c r="M350" s="2171"/>
      <c r="N350" s="2172" t="s">
        <v>20</v>
      </c>
      <c r="O350" s="2142">
        <f>PRODUCT(G350:M350)</f>
        <v>540000</v>
      </c>
      <c r="P350" s="1181"/>
      <c r="Q350" s="1181"/>
      <c r="R350" s="1182"/>
      <c r="S350" s="3306"/>
    </row>
    <row r="351" spans="1:19" ht="20.100000000000001" customHeight="1">
      <c r="A351" s="551"/>
      <c r="B351" s="565"/>
      <c r="C351" s="588"/>
      <c r="D351" s="565"/>
      <c r="E351" s="456" t="s">
        <v>3282</v>
      </c>
      <c r="F351" s="457"/>
      <c r="G351" s="457"/>
      <c r="H351" s="1228"/>
      <c r="I351" s="457"/>
      <c r="J351" s="1228"/>
      <c r="K351" s="457"/>
      <c r="L351" s="457"/>
      <c r="M351" s="457"/>
      <c r="N351" s="457"/>
      <c r="O351" s="459"/>
      <c r="P351" s="573">
        <f>SUM(O352,O356,O366,O362)</f>
        <v>24476000</v>
      </c>
      <c r="Q351" s="573">
        <f>SUM(Q352,Q356,Q362,Q366)</f>
        <v>29596000</v>
      </c>
      <c r="R351" s="631">
        <f t="shared" ref="R351:R374" si="25">P351-Q351</f>
        <v>-5120000</v>
      </c>
      <c r="S351" s="3170">
        <f t="shared" ref="S351:S374" si="26">R351/Q351</f>
        <v>-0.1729963508582241</v>
      </c>
    </row>
    <row r="352" spans="1:19" ht="20.100000000000001" customHeight="1">
      <c r="A352" s="551"/>
      <c r="B352" s="565"/>
      <c r="C352" s="588"/>
      <c r="D352" s="565"/>
      <c r="F352" s="1995" t="s">
        <v>877</v>
      </c>
      <c r="G352" s="1996"/>
      <c r="H352" s="931"/>
      <c r="I352" s="931"/>
      <c r="J352" s="931"/>
      <c r="K352" s="931"/>
      <c r="L352" s="931"/>
      <c r="M352" s="931"/>
      <c r="N352" s="1997"/>
      <c r="O352" s="935">
        <f>SUM(O353:O355)</f>
        <v>400000</v>
      </c>
      <c r="P352" s="950">
        <f>O352</f>
        <v>400000</v>
      </c>
      <c r="Q352" s="1998">
        <v>400000</v>
      </c>
      <c r="R352" s="1999">
        <f t="shared" si="25"/>
        <v>0</v>
      </c>
      <c r="S352" s="3183">
        <f t="shared" si="26"/>
        <v>0</v>
      </c>
    </row>
    <row r="353" spans="1:19" ht="20.100000000000001" customHeight="1">
      <c r="A353" s="551"/>
      <c r="B353" s="565"/>
      <c r="C353" s="588"/>
      <c r="D353" s="565"/>
      <c r="F353" s="2086" t="s">
        <v>2065</v>
      </c>
      <c r="G353" s="1114">
        <v>50000</v>
      </c>
      <c r="H353" s="2087" t="s">
        <v>841</v>
      </c>
      <c r="I353" s="2095">
        <v>4</v>
      </c>
      <c r="J353" s="2087"/>
      <c r="K353" s="2095"/>
      <c r="L353" s="2114"/>
      <c r="M353" s="2114"/>
      <c r="N353" s="2091" t="s">
        <v>20</v>
      </c>
      <c r="O353" s="2092">
        <f>PRODUCT(G353:M353)</f>
        <v>200000</v>
      </c>
      <c r="P353" s="848"/>
      <c r="Q353" s="848"/>
      <c r="R353" s="849"/>
      <c r="S353" s="3300"/>
    </row>
    <row r="354" spans="1:19" ht="20.100000000000001" customHeight="1">
      <c r="A354" s="551"/>
      <c r="B354" s="565"/>
      <c r="C354" s="588"/>
      <c r="D354" s="565"/>
      <c r="F354" s="2086" t="s">
        <v>2066</v>
      </c>
      <c r="G354" s="1114">
        <v>40000</v>
      </c>
      <c r="H354" s="2087" t="s">
        <v>841</v>
      </c>
      <c r="I354" s="2095">
        <v>4</v>
      </c>
      <c r="J354" s="2087"/>
      <c r="K354" s="2095"/>
      <c r="L354" s="2114"/>
      <c r="M354" s="2114"/>
      <c r="N354" s="2091" t="s">
        <v>20</v>
      </c>
      <c r="O354" s="2092">
        <f>PRODUCT(G354:M354)</f>
        <v>160000</v>
      </c>
      <c r="P354" s="848"/>
      <c r="Q354" s="848"/>
      <c r="R354" s="849"/>
      <c r="S354" s="3300"/>
    </row>
    <row r="355" spans="1:19" ht="20.100000000000001" customHeight="1">
      <c r="A355" s="551"/>
      <c r="B355" s="565"/>
      <c r="C355" s="588"/>
      <c r="D355" s="565"/>
      <c r="F355" s="2086" t="s">
        <v>2067</v>
      </c>
      <c r="G355" s="1114">
        <v>10000</v>
      </c>
      <c r="H355" s="2087" t="s">
        <v>841</v>
      </c>
      <c r="I355" s="2093">
        <v>4</v>
      </c>
      <c r="J355" s="2087"/>
      <c r="K355" s="2095"/>
      <c r="L355" s="2114"/>
      <c r="M355" s="2114"/>
      <c r="N355" s="2091" t="s">
        <v>20</v>
      </c>
      <c r="O355" s="2092">
        <f>PRODUCT(G355:M355)</f>
        <v>40000</v>
      </c>
      <c r="P355" s="848"/>
      <c r="Q355" s="848"/>
      <c r="R355" s="849"/>
      <c r="S355" s="3300"/>
    </row>
    <row r="356" spans="1:19" ht="20.100000000000001" customHeight="1">
      <c r="A356" s="551"/>
      <c r="B356" s="565"/>
      <c r="C356" s="588"/>
      <c r="D356" s="565"/>
      <c r="F356" s="1995" t="s">
        <v>878</v>
      </c>
      <c r="G356" s="1996"/>
      <c r="H356" s="931"/>
      <c r="I356" s="931"/>
      <c r="J356" s="931"/>
      <c r="K356" s="931"/>
      <c r="L356" s="931"/>
      <c r="M356" s="931"/>
      <c r="N356" s="1997"/>
      <c r="O356" s="935">
        <f>SUM(O357:O361)</f>
        <v>4080000</v>
      </c>
      <c r="P356" s="950">
        <f>O356</f>
        <v>4080000</v>
      </c>
      <c r="Q356" s="1998">
        <v>9200000</v>
      </c>
      <c r="R356" s="1999">
        <f t="shared" si="25"/>
        <v>-5120000</v>
      </c>
      <c r="S356" s="3183">
        <f t="shared" si="26"/>
        <v>-0.55652173913043479</v>
      </c>
    </row>
    <row r="357" spans="1:19" ht="20.100000000000001" customHeight="1">
      <c r="A357" s="551"/>
      <c r="B357" s="565"/>
      <c r="C357" s="588"/>
      <c r="D357" s="565"/>
      <c r="F357" s="2008" t="s">
        <v>2101</v>
      </c>
      <c r="G357" s="2009">
        <v>500000</v>
      </c>
      <c r="H357" s="1755" t="s">
        <v>335</v>
      </c>
      <c r="I357" s="2173">
        <v>4</v>
      </c>
      <c r="J357" s="1755"/>
      <c r="K357" s="2174"/>
      <c r="L357" s="2175"/>
      <c r="M357" s="2175"/>
      <c r="N357" s="2176" t="s">
        <v>20</v>
      </c>
      <c r="O357" s="2177">
        <f>G357*I357</f>
        <v>2000000</v>
      </c>
      <c r="P357" s="2178"/>
      <c r="Q357" s="2018"/>
      <c r="R357" s="2019"/>
      <c r="S357" s="3205"/>
    </row>
    <row r="358" spans="1:19" ht="20.100000000000001" customHeight="1">
      <c r="A358" s="551"/>
      <c r="B358" s="565"/>
      <c r="C358" s="588"/>
      <c r="D358" s="565"/>
      <c r="F358" s="2008" t="s">
        <v>2102</v>
      </c>
      <c r="G358" s="2009">
        <v>600000</v>
      </c>
      <c r="H358" s="1755" t="s">
        <v>335</v>
      </c>
      <c r="I358" s="2173">
        <v>1</v>
      </c>
      <c r="J358" s="1755"/>
      <c r="K358" s="2174"/>
      <c r="L358" s="2175"/>
      <c r="M358" s="2175"/>
      <c r="N358" s="2176" t="s">
        <v>20</v>
      </c>
      <c r="O358" s="2177">
        <f>G358*I358</f>
        <v>600000</v>
      </c>
      <c r="P358" s="2178"/>
      <c r="Q358" s="2018"/>
      <c r="R358" s="2019"/>
      <c r="S358" s="3205"/>
    </row>
    <row r="359" spans="1:19" ht="20.100000000000001" customHeight="1">
      <c r="A359" s="551"/>
      <c r="B359" s="565"/>
      <c r="C359" s="588"/>
      <c r="D359" s="565"/>
      <c r="F359" s="2008" t="s">
        <v>1657</v>
      </c>
      <c r="G359" s="2009">
        <v>300000</v>
      </c>
      <c r="H359" s="1755" t="s">
        <v>335</v>
      </c>
      <c r="I359" s="2173">
        <v>2</v>
      </c>
      <c r="J359" s="1755"/>
      <c r="K359" s="2174"/>
      <c r="L359" s="2175"/>
      <c r="M359" s="2175"/>
      <c r="N359" s="2176" t="s">
        <v>20</v>
      </c>
      <c r="O359" s="2177">
        <f>G359*I359</f>
        <v>600000</v>
      </c>
      <c r="P359" s="2178"/>
      <c r="Q359" s="2018"/>
      <c r="R359" s="2019"/>
      <c r="S359" s="3205"/>
    </row>
    <row r="360" spans="1:19" ht="20.100000000000001" customHeight="1">
      <c r="A360" s="551"/>
      <c r="B360" s="565"/>
      <c r="C360" s="588"/>
      <c r="D360" s="565"/>
      <c r="F360" s="2008" t="s">
        <v>2103</v>
      </c>
      <c r="G360" s="2009">
        <v>7000</v>
      </c>
      <c r="H360" s="1755" t="s">
        <v>335</v>
      </c>
      <c r="I360" s="2173">
        <v>20</v>
      </c>
      <c r="J360" s="1755" t="s">
        <v>335</v>
      </c>
      <c r="K360" s="2174">
        <v>5</v>
      </c>
      <c r="L360" s="2175"/>
      <c r="M360" s="2175"/>
      <c r="N360" s="2176" t="s">
        <v>20</v>
      </c>
      <c r="O360" s="2066">
        <f>PRODUCT(G360:M360)</f>
        <v>700000</v>
      </c>
      <c r="P360" s="2178"/>
      <c r="Q360" s="2018"/>
      <c r="R360" s="2019"/>
      <c r="S360" s="3205"/>
    </row>
    <row r="361" spans="1:19" ht="20.100000000000001" customHeight="1">
      <c r="A361" s="551"/>
      <c r="B361" s="565"/>
      <c r="C361" s="588"/>
      <c r="D361" s="565"/>
      <c r="F361" s="2008" t="s">
        <v>2104</v>
      </c>
      <c r="G361" s="2009">
        <v>3000</v>
      </c>
      <c r="H361" s="1755" t="s">
        <v>335</v>
      </c>
      <c r="I361" s="2173">
        <v>20</v>
      </c>
      <c r="J361" s="1755" t="s">
        <v>335</v>
      </c>
      <c r="K361" s="2174">
        <v>3</v>
      </c>
      <c r="L361" s="2175"/>
      <c r="M361" s="2175"/>
      <c r="N361" s="2176" t="s">
        <v>20</v>
      </c>
      <c r="O361" s="2066">
        <f>PRODUCT(G361:M361)</f>
        <v>180000</v>
      </c>
      <c r="P361" s="2178"/>
      <c r="Q361" s="2018"/>
      <c r="R361" s="2019"/>
      <c r="S361" s="3205"/>
    </row>
    <row r="362" spans="1:19" s="209" customFormat="1" ht="20.100000000000001" customHeight="1">
      <c r="A362" s="551"/>
      <c r="B362" s="565"/>
      <c r="C362" s="588"/>
      <c r="D362" s="565"/>
      <c r="E362" s="594"/>
      <c r="F362" s="1995" t="s">
        <v>860</v>
      </c>
      <c r="G362" s="1996"/>
      <c r="H362" s="931"/>
      <c r="I362" s="931"/>
      <c r="J362" s="931"/>
      <c r="K362" s="931"/>
      <c r="L362" s="931"/>
      <c r="M362" s="931"/>
      <c r="N362" s="1997"/>
      <c r="O362" s="935">
        <f>SUM(O363:O365)</f>
        <v>2500000</v>
      </c>
      <c r="P362" s="950">
        <f>O362</f>
        <v>2500000</v>
      </c>
      <c r="Q362" s="1998">
        <v>2500000</v>
      </c>
      <c r="R362" s="1999">
        <f t="shared" si="25"/>
        <v>0</v>
      </c>
      <c r="S362" s="3183">
        <f t="shared" si="26"/>
        <v>0</v>
      </c>
    </row>
    <row r="363" spans="1:19" ht="20.100000000000001" customHeight="1">
      <c r="A363" s="551"/>
      <c r="B363" s="565"/>
      <c r="C363" s="588"/>
      <c r="D363" s="565"/>
      <c r="F363" s="2086" t="s">
        <v>2062</v>
      </c>
      <c r="G363" s="2115">
        <v>300000</v>
      </c>
      <c r="H363" s="2116" t="s">
        <v>335</v>
      </c>
      <c r="I363" s="2118">
        <v>3</v>
      </c>
      <c r="J363" s="2116"/>
      <c r="K363" s="2118"/>
      <c r="L363" s="2127"/>
      <c r="M363" s="2127"/>
      <c r="N363" s="2119" t="s">
        <v>20</v>
      </c>
      <c r="O363" s="2120">
        <f>PRODUCT(G363:M363)</f>
        <v>900000</v>
      </c>
      <c r="P363" s="1181"/>
      <c r="Q363" s="1181"/>
      <c r="R363" s="1182"/>
      <c r="S363" s="3306"/>
    </row>
    <row r="364" spans="1:19" ht="20.100000000000001" customHeight="1">
      <c r="A364" s="551"/>
      <c r="B364" s="565"/>
      <c r="C364" s="588"/>
      <c r="D364" s="565"/>
      <c r="F364" s="2167" t="s">
        <v>2063</v>
      </c>
      <c r="G364" s="2115">
        <v>150000</v>
      </c>
      <c r="H364" s="2116" t="s">
        <v>335</v>
      </c>
      <c r="I364" s="2117">
        <v>2</v>
      </c>
      <c r="J364" s="2116" t="s">
        <v>335</v>
      </c>
      <c r="K364" s="2118">
        <v>3</v>
      </c>
      <c r="L364" s="2127"/>
      <c r="M364" s="2127"/>
      <c r="N364" s="2119" t="s">
        <v>20</v>
      </c>
      <c r="O364" s="2120">
        <f>PRODUCT(G364:M364)</f>
        <v>900000</v>
      </c>
      <c r="P364" s="1181"/>
      <c r="Q364" s="1181"/>
      <c r="R364" s="1182"/>
      <c r="S364" s="3306"/>
    </row>
    <row r="365" spans="1:19" ht="20.100000000000001" customHeight="1">
      <c r="A365" s="551"/>
      <c r="B365" s="565"/>
      <c r="C365" s="588"/>
      <c r="D365" s="565"/>
      <c r="F365" s="2167" t="s">
        <v>2064</v>
      </c>
      <c r="G365" s="2115">
        <v>350000</v>
      </c>
      <c r="H365" s="2116" t="s">
        <v>335</v>
      </c>
      <c r="I365" s="2118">
        <v>2</v>
      </c>
      <c r="J365" s="2116"/>
      <c r="K365" s="2118"/>
      <c r="L365" s="2127"/>
      <c r="M365" s="2127"/>
      <c r="N365" s="2119" t="s">
        <v>20</v>
      </c>
      <c r="O365" s="2120">
        <f>PRODUCT(G365:M365)</f>
        <v>700000</v>
      </c>
      <c r="P365" s="1181"/>
      <c r="Q365" s="1181"/>
      <c r="R365" s="1182"/>
      <c r="S365" s="3306"/>
    </row>
    <row r="366" spans="1:19" ht="20.100000000000001" customHeight="1">
      <c r="A366" s="551"/>
      <c r="B366" s="565"/>
      <c r="C366" s="588"/>
      <c r="D366" s="565"/>
      <c r="F366" s="1995" t="s">
        <v>879</v>
      </c>
      <c r="G366" s="1996"/>
      <c r="H366" s="931"/>
      <c r="I366" s="931"/>
      <c r="J366" s="931"/>
      <c r="K366" s="931"/>
      <c r="L366" s="931"/>
      <c r="M366" s="931"/>
      <c r="N366" s="1997"/>
      <c r="O366" s="935">
        <f>SUM(O367:O370)</f>
        <v>17496000</v>
      </c>
      <c r="P366" s="950">
        <f>O366</f>
        <v>17496000</v>
      </c>
      <c r="Q366" s="1998">
        <v>17496000</v>
      </c>
      <c r="R366" s="1999">
        <f t="shared" si="25"/>
        <v>0</v>
      </c>
      <c r="S366" s="3183">
        <f t="shared" si="26"/>
        <v>0</v>
      </c>
    </row>
    <row r="367" spans="1:19" ht="20.100000000000001" customHeight="1">
      <c r="A367" s="551"/>
      <c r="B367" s="565"/>
      <c r="C367" s="588"/>
      <c r="D367" s="565"/>
      <c r="F367" s="2179" t="s">
        <v>2111</v>
      </c>
      <c r="G367" s="2035">
        <v>400000</v>
      </c>
      <c r="H367" s="938" t="s">
        <v>335</v>
      </c>
      <c r="I367" s="2037">
        <v>12</v>
      </c>
      <c r="J367" s="938"/>
      <c r="K367" s="2037"/>
      <c r="L367" s="2037"/>
      <c r="M367" s="2037"/>
      <c r="N367" s="2038" t="s">
        <v>144</v>
      </c>
      <c r="O367" s="2092">
        <f>PRODUCT(G367:M367)</f>
        <v>4800000</v>
      </c>
      <c r="P367" s="946"/>
      <c r="Q367" s="2018"/>
      <c r="R367" s="2019"/>
      <c r="S367" s="3205"/>
    </row>
    <row r="368" spans="1:19" ht="20.100000000000001" customHeight="1">
      <c r="A368" s="551"/>
      <c r="B368" s="565"/>
      <c r="C368" s="951"/>
      <c r="D368" s="565"/>
      <c r="F368" s="2179" t="s">
        <v>2112</v>
      </c>
      <c r="G368" s="2035">
        <v>300000</v>
      </c>
      <c r="H368" s="938" t="s">
        <v>335</v>
      </c>
      <c r="I368" s="2037">
        <v>12</v>
      </c>
      <c r="J368" s="938"/>
      <c r="K368" s="2037"/>
      <c r="L368" s="2037"/>
      <c r="M368" s="2037"/>
      <c r="N368" s="2038" t="s">
        <v>2739</v>
      </c>
      <c r="O368" s="2092">
        <f>PRODUCT(G368:M368)</f>
        <v>3600000</v>
      </c>
      <c r="P368" s="946"/>
      <c r="Q368" s="2018"/>
      <c r="R368" s="2019"/>
      <c r="S368" s="3205"/>
    </row>
    <row r="369" spans="1:19" ht="20.100000000000001" customHeight="1">
      <c r="A369" s="551"/>
      <c r="B369" s="565"/>
      <c r="C369" s="951"/>
      <c r="D369" s="565"/>
      <c r="F369" s="2179" t="s">
        <v>2113</v>
      </c>
      <c r="G369" s="2035">
        <v>450000</v>
      </c>
      <c r="H369" s="938" t="s">
        <v>335</v>
      </c>
      <c r="I369" s="2145">
        <v>4</v>
      </c>
      <c r="J369" s="938"/>
      <c r="K369" s="2037"/>
      <c r="L369" s="2037"/>
      <c r="M369" s="2037"/>
      <c r="N369" s="2038" t="s">
        <v>2739</v>
      </c>
      <c r="O369" s="2092">
        <f>PRODUCT(G369:M369)</f>
        <v>1800000</v>
      </c>
      <c r="P369" s="946"/>
      <c r="Q369" s="2018"/>
      <c r="R369" s="2019"/>
      <c r="S369" s="3205"/>
    </row>
    <row r="370" spans="1:19" ht="20.100000000000001" customHeight="1">
      <c r="A370" s="551"/>
      <c r="B370" s="565"/>
      <c r="C370" s="552"/>
      <c r="D370" s="582"/>
      <c r="E370" s="1202"/>
      <c r="F370" s="2180" t="s">
        <v>2114</v>
      </c>
      <c r="G370" s="2030">
        <v>1824000</v>
      </c>
      <c r="H370" s="2031" t="s">
        <v>335</v>
      </c>
      <c r="I370" s="2150">
        <v>4</v>
      </c>
      <c r="J370" s="2031"/>
      <c r="K370" s="1407"/>
      <c r="L370" s="1407"/>
      <c r="M370" s="1407"/>
      <c r="N370" s="2032" t="s">
        <v>144</v>
      </c>
      <c r="O370" s="2142">
        <f>PRODUCT(G370:M370)</f>
        <v>7296000</v>
      </c>
      <c r="P370" s="926"/>
      <c r="Q370" s="2024"/>
      <c r="R370" s="2025"/>
      <c r="S370" s="3298"/>
    </row>
    <row r="371" spans="1:19" ht="20.100000000000001" customHeight="1">
      <c r="A371" s="551"/>
      <c r="B371" s="565"/>
      <c r="C371" s="560" t="s">
        <v>190</v>
      </c>
      <c r="D371" s="561"/>
      <c r="E371" s="561"/>
      <c r="F371" s="1221"/>
      <c r="G371" s="562"/>
      <c r="H371" s="1222"/>
      <c r="I371" s="562"/>
      <c r="J371" s="1222"/>
      <c r="K371" s="562"/>
      <c r="L371" s="562"/>
      <c r="M371" s="562"/>
      <c r="N371" s="562"/>
      <c r="O371" s="563"/>
      <c r="P371" s="558">
        <f>SUM(P372)</f>
        <v>233000</v>
      </c>
      <c r="Q371" s="558">
        <f>SUM(Q372)</f>
        <v>233000</v>
      </c>
      <c r="R371" s="673">
        <f t="shared" si="25"/>
        <v>0</v>
      </c>
      <c r="S371" s="3258">
        <f t="shared" si="26"/>
        <v>0</v>
      </c>
    </row>
    <row r="372" spans="1:19" ht="20.100000000000001" customHeight="1">
      <c r="A372" s="551"/>
      <c r="B372" s="565"/>
      <c r="C372" s="565"/>
      <c r="D372" s="1107" t="s">
        <v>1348</v>
      </c>
      <c r="E372" s="567"/>
      <c r="F372" s="1226"/>
      <c r="G372" s="928"/>
      <c r="H372" s="568"/>
      <c r="I372" s="568"/>
      <c r="J372" s="568"/>
      <c r="K372" s="568"/>
      <c r="L372" s="568"/>
      <c r="M372" s="568"/>
      <c r="N372" s="1227"/>
      <c r="O372" s="568"/>
      <c r="P372" s="572">
        <f>P373</f>
        <v>233000</v>
      </c>
      <c r="Q372" s="572">
        <f>Q373</f>
        <v>233000</v>
      </c>
      <c r="R372" s="630">
        <f t="shared" si="25"/>
        <v>0</v>
      </c>
      <c r="S372" s="3169">
        <f t="shared" si="26"/>
        <v>0</v>
      </c>
    </row>
    <row r="373" spans="1:19" ht="20.100000000000001" customHeight="1">
      <c r="A373" s="551"/>
      <c r="B373" s="565"/>
      <c r="C373" s="588"/>
      <c r="D373" s="565"/>
      <c r="E373" s="1257" t="s">
        <v>1179</v>
      </c>
      <c r="F373" s="1258"/>
      <c r="G373" s="1258"/>
      <c r="H373" s="1259"/>
      <c r="I373" s="1258"/>
      <c r="J373" s="1259"/>
      <c r="K373" s="1258"/>
      <c r="L373" s="1258"/>
      <c r="M373" s="1258"/>
      <c r="N373" s="1258"/>
      <c r="O373" s="910"/>
      <c r="P373" s="872">
        <f>O374</f>
        <v>233000</v>
      </c>
      <c r="Q373" s="872">
        <f>Q374</f>
        <v>233000</v>
      </c>
      <c r="R373" s="873">
        <f t="shared" si="25"/>
        <v>0</v>
      </c>
      <c r="S373" s="3199">
        <f t="shared" si="26"/>
        <v>0</v>
      </c>
    </row>
    <row r="374" spans="1:19" ht="20.100000000000001" customHeight="1">
      <c r="A374" s="551"/>
      <c r="B374" s="565"/>
      <c r="C374" s="588"/>
      <c r="D374" s="565"/>
      <c r="E374" s="870"/>
      <c r="F374" s="1995" t="s">
        <v>880</v>
      </c>
      <c r="G374" s="1996"/>
      <c r="H374" s="931"/>
      <c r="I374" s="931"/>
      <c r="J374" s="931"/>
      <c r="K374" s="931"/>
      <c r="L374" s="931"/>
      <c r="M374" s="931"/>
      <c r="N374" s="1997"/>
      <c r="O374" s="935">
        <f>O375</f>
        <v>233000</v>
      </c>
      <c r="P374" s="950">
        <f>O374</f>
        <v>233000</v>
      </c>
      <c r="Q374" s="1998">
        <v>233000</v>
      </c>
      <c r="R374" s="1999">
        <f t="shared" si="25"/>
        <v>0</v>
      </c>
      <c r="S374" s="3183">
        <f t="shared" si="26"/>
        <v>0</v>
      </c>
    </row>
    <row r="375" spans="1:19" ht="20.100000000000001" customHeight="1" thickBot="1">
      <c r="A375" s="2181"/>
      <c r="B375" s="508"/>
      <c r="C375" s="508"/>
      <c r="D375" s="508"/>
      <c r="E375" s="1304"/>
      <c r="F375" s="2182" t="s">
        <v>1445</v>
      </c>
      <c r="G375" s="2183">
        <v>233000</v>
      </c>
      <c r="H375" s="2184" t="s">
        <v>335</v>
      </c>
      <c r="I375" s="2185">
        <v>1</v>
      </c>
      <c r="J375" s="2184"/>
      <c r="K375" s="2186"/>
      <c r="L375" s="2184"/>
      <c r="M375" s="2184"/>
      <c r="N375" s="2187" t="s">
        <v>838</v>
      </c>
      <c r="O375" s="2188">
        <f>G375*I375</f>
        <v>233000</v>
      </c>
      <c r="P375" s="1036"/>
      <c r="Q375" s="1036"/>
      <c r="R375" s="1038"/>
      <c r="S375" s="3307"/>
    </row>
    <row r="376" spans="1:19" ht="20.100000000000001" customHeight="1">
      <c r="G376" s="1047"/>
      <c r="H376" s="655"/>
      <c r="I376" s="655"/>
      <c r="J376" s="655"/>
      <c r="K376" s="655"/>
      <c r="L376" s="655"/>
      <c r="M376" s="655"/>
      <c r="N376" s="1310"/>
      <c r="O376" s="2189"/>
      <c r="P376" s="656"/>
      <c r="Q376" s="656"/>
      <c r="R376" s="704"/>
      <c r="S376" s="3180"/>
    </row>
    <row r="377" spans="1:19" ht="20.100000000000001" customHeight="1">
      <c r="G377" s="1047"/>
      <c r="H377" s="655"/>
      <c r="I377" s="655"/>
      <c r="J377" s="655"/>
      <c r="K377" s="655"/>
      <c r="L377" s="655"/>
      <c r="M377" s="655"/>
      <c r="N377" s="1310"/>
      <c r="O377" s="655"/>
      <c r="P377" s="656"/>
      <c r="Q377" s="657"/>
      <c r="R377" s="704"/>
      <c r="S377" s="3180"/>
    </row>
    <row r="378" spans="1:19" ht="20.100000000000001" customHeight="1">
      <c r="G378" s="1047"/>
      <c r="H378" s="655"/>
      <c r="I378" s="655"/>
      <c r="J378" s="655"/>
      <c r="K378" s="655"/>
      <c r="L378" s="655"/>
      <c r="M378" s="655"/>
      <c r="N378" s="1310"/>
      <c r="O378" s="655"/>
      <c r="P378" s="656"/>
      <c r="Q378" s="657"/>
      <c r="R378" s="704"/>
      <c r="S378" s="3180"/>
    </row>
    <row r="379" spans="1:19" ht="20.100000000000001" customHeight="1">
      <c r="G379" s="1047"/>
      <c r="H379" s="655"/>
      <c r="I379" s="655"/>
      <c r="J379" s="655"/>
      <c r="K379" s="655"/>
      <c r="L379" s="655"/>
      <c r="M379" s="655"/>
      <c r="N379" s="1310"/>
      <c r="O379" s="655"/>
      <c r="P379" s="656"/>
      <c r="Q379" s="657"/>
      <c r="R379" s="704"/>
      <c r="S379" s="3180"/>
    </row>
    <row r="380" spans="1:19" ht="20.100000000000001" customHeight="1">
      <c r="G380" s="1047"/>
      <c r="H380" s="655"/>
      <c r="I380" s="655"/>
      <c r="J380" s="655"/>
      <c r="K380" s="655"/>
      <c r="L380" s="655"/>
      <c r="M380" s="655"/>
      <c r="N380" s="1310"/>
      <c r="O380" s="655"/>
      <c r="P380" s="656"/>
      <c r="Q380" s="657"/>
      <c r="R380" s="704"/>
      <c r="S380" s="3180"/>
    </row>
    <row r="381" spans="1:19" ht="20.100000000000001" customHeight="1">
      <c r="G381" s="1047"/>
      <c r="H381" s="655"/>
      <c r="I381" s="655"/>
      <c r="J381" s="655"/>
      <c r="K381" s="655"/>
      <c r="L381" s="655"/>
      <c r="M381" s="655"/>
      <c r="N381" s="1310"/>
      <c r="O381" s="655"/>
      <c r="P381" s="656"/>
      <c r="Q381" s="657"/>
      <c r="R381" s="704"/>
      <c r="S381" s="3180"/>
    </row>
    <row r="382" spans="1:19" ht="20.100000000000001" customHeight="1">
      <c r="G382" s="1047"/>
      <c r="H382" s="655"/>
      <c r="I382" s="655"/>
      <c r="J382" s="655"/>
      <c r="K382" s="655"/>
      <c r="L382" s="655"/>
      <c r="M382" s="655"/>
      <c r="N382" s="1310"/>
      <c r="O382" s="655"/>
      <c r="P382" s="656"/>
      <c r="Q382" s="657"/>
      <c r="R382" s="704"/>
      <c r="S382" s="3180"/>
    </row>
    <row r="383" spans="1:19" ht="20.100000000000001" customHeight="1">
      <c r="G383" s="1047"/>
      <c r="H383" s="655"/>
      <c r="I383" s="655"/>
      <c r="J383" s="655"/>
      <c r="K383" s="655"/>
      <c r="L383" s="655"/>
      <c r="M383" s="655"/>
      <c r="N383" s="1310"/>
      <c r="O383" s="655"/>
      <c r="P383" s="656"/>
      <c r="Q383" s="657"/>
      <c r="R383" s="704"/>
      <c r="S383" s="3180"/>
    </row>
    <row r="384" spans="1:19" ht="20.100000000000001" customHeight="1">
      <c r="G384" s="1047"/>
      <c r="H384" s="655"/>
      <c r="I384" s="655"/>
      <c r="J384" s="655"/>
      <c r="K384" s="655"/>
      <c r="L384" s="655"/>
      <c r="M384" s="655"/>
      <c r="N384" s="1310"/>
      <c r="O384" s="655"/>
      <c r="P384" s="656"/>
      <c r="Q384" s="657"/>
      <c r="R384" s="704"/>
      <c r="S384" s="3180"/>
    </row>
    <row r="385" spans="7:19" ht="20.100000000000001" customHeight="1">
      <c r="G385" s="1047"/>
      <c r="H385" s="655"/>
      <c r="I385" s="655"/>
      <c r="J385" s="655"/>
      <c r="K385" s="655"/>
      <c r="L385" s="655"/>
      <c r="M385" s="655"/>
      <c r="N385" s="1310"/>
      <c r="O385" s="655"/>
      <c r="P385" s="656"/>
      <c r="Q385" s="657"/>
      <c r="R385" s="704"/>
      <c r="S385" s="3180"/>
    </row>
    <row r="386" spans="7:19" ht="20.100000000000001" customHeight="1">
      <c r="G386" s="1047"/>
      <c r="H386" s="655"/>
      <c r="I386" s="655"/>
      <c r="J386" s="655"/>
      <c r="K386" s="655"/>
      <c r="L386" s="655"/>
      <c r="M386" s="655"/>
      <c r="N386" s="1310"/>
      <c r="O386" s="655"/>
      <c r="P386" s="656"/>
      <c r="Q386" s="657"/>
      <c r="R386" s="704"/>
      <c r="S386" s="3180"/>
    </row>
    <row r="387" spans="7:19" ht="20.100000000000001" customHeight="1">
      <c r="G387" s="1047"/>
      <c r="H387" s="655"/>
      <c r="I387" s="655"/>
      <c r="J387" s="655"/>
      <c r="K387" s="655"/>
      <c r="L387" s="655"/>
      <c r="M387" s="655"/>
      <c r="N387" s="1310"/>
      <c r="O387" s="655"/>
      <c r="P387" s="656"/>
      <c r="Q387" s="657"/>
      <c r="R387" s="704"/>
      <c r="S387" s="3180"/>
    </row>
    <row r="388" spans="7:19" ht="20.100000000000001" customHeight="1">
      <c r="G388" s="1047"/>
      <c r="H388" s="655"/>
      <c r="I388" s="655"/>
      <c r="J388" s="655"/>
      <c r="K388" s="655"/>
      <c r="L388" s="655"/>
      <c r="M388" s="655"/>
      <c r="N388" s="1310"/>
      <c r="O388" s="655"/>
      <c r="P388" s="656"/>
      <c r="Q388" s="657"/>
      <c r="R388" s="704"/>
      <c r="S388" s="3180"/>
    </row>
    <row r="389" spans="7:19" ht="20.100000000000001" customHeight="1">
      <c r="G389" s="1047"/>
      <c r="H389" s="655"/>
      <c r="I389" s="655"/>
      <c r="J389" s="655"/>
      <c r="K389" s="655"/>
      <c r="L389" s="655"/>
      <c r="M389" s="655"/>
      <c r="N389" s="1310"/>
      <c r="O389" s="655"/>
      <c r="P389" s="656"/>
      <c r="Q389" s="657"/>
      <c r="R389" s="704"/>
      <c r="S389" s="3180"/>
    </row>
    <row r="390" spans="7:19" ht="20.100000000000001" customHeight="1">
      <c r="G390" s="1047"/>
      <c r="H390" s="655"/>
      <c r="I390" s="655"/>
      <c r="J390" s="655"/>
      <c r="K390" s="655"/>
      <c r="L390" s="655"/>
      <c r="M390" s="655"/>
      <c r="N390" s="1310"/>
      <c r="O390" s="655"/>
      <c r="P390" s="656"/>
      <c r="Q390" s="657"/>
      <c r="R390" s="704"/>
      <c r="S390" s="3180"/>
    </row>
    <row r="391" spans="7:19" ht="20.100000000000001" customHeight="1">
      <c r="G391" s="1047"/>
      <c r="H391" s="655"/>
      <c r="I391" s="655"/>
      <c r="J391" s="655"/>
      <c r="K391" s="655"/>
      <c r="L391" s="655"/>
      <c r="M391" s="655"/>
      <c r="N391" s="1310"/>
      <c r="O391" s="655"/>
      <c r="P391" s="656"/>
      <c r="Q391" s="657"/>
      <c r="R391" s="704"/>
      <c r="S391" s="3180"/>
    </row>
    <row r="392" spans="7:19" ht="20.100000000000001" customHeight="1">
      <c r="G392" s="1047"/>
      <c r="H392" s="655"/>
      <c r="I392" s="655"/>
      <c r="J392" s="655"/>
      <c r="K392" s="655"/>
      <c r="L392" s="655"/>
      <c r="M392" s="655"/>
      <c r="N392" s="1310"/>
      <c r="O392" s="655"/>
      <c r="P392" s="656"/>
      <c r="Q392" s="657"/>
      <c r="R392" s="704"/>
      <c r="S392" s="3180"/>
    </row>
    <row r="393" spans="7:19" ht="20.100000000000001" customHeight="1">
      <c r="G393" s="1047"/>
      <c r="H393" s="655"/>
      <c r="I393" s="655"/>
      <c r="J393" s="655"/>
      <c r="K393" s="655"/>
      <c r="L393" s="655"/>
      <c r="M393" s="655"/>
      <c r="N393" s="1310"/>
      <c r="O393" s="655"/>
      <c r="P393" s="656"/>
      <c r="Q393" s="657"/>
      <c r="R393" s="704"/>
      <c r="S393" s="3180"/>
    </row>
    <row r="394" spans="7:19" ht="20.100000000000001" customHeight="1">
      <c r="G394" s="1047"/>
      <c r="H394" s="655"/>
      <c r="I394" s="655"/>
      <c r="J394" s="655"/>
      <c r="K394" s="655"/>
      <c r="L394" s="655"/>
      <c r="M394" s="655"/>
      <c r="N394" s="1310"/>
      <c r="O394" s="655"/>
      <c r="P394" s="656"/>
      <c r="Q394" s="657"/>
      <c r="R394" s="704"/>
      <c r="S394" s="3180"/>
    </row>
    <row r="395" spans="7:19" ht="20.100000000000001" customHeight="1">
      <c r="G395" s="1047"/>
      <c r="H395" s="655"/>
      <c r="I395" s="655"/>
      <c r="J395" s="655"/>
      <c r="K395" s="655"/>
      <c r="L395" s="655"/>
      <c r="M395" s="655"/>
      <c r="N395" s="1310"/>
      <c r="O395" s="655"/>
      <c r="P395" s="656"/>
      <c r="Q395" s="657"/>
      <c r="R395" s="704"/>
      <c r="S395" s="3180"/>
    </row>
    <row r="396" spans="7:19" ht="20.100000000000001" customHeight="1">
      <c r="G396" s="1047"/>
      <c r="H396" s="655"/>
      <c r="I396" s="655"/>
      <c r="J396" s="655"/>
      <c r="K396" s="655"/>
      <c r="L396" s="655"/>
      <c r="M396" s="655"/>
      <c r="N396" s="1310"/>
      <c r="O396" s="655"/>
      <c r="P396" s="656"/>
      <c r="Q396" s="657"/>
      <c r="R396" s="704"/>
      <c r="S396" s="3180"/>
    </row>
    <row r="397" spans="7:19" ht="20.100000000000001" customHeight="1">
      <c r="G397" s="1047"/>
      <c r="H397" s="655"/>
      <c r="I397" s="655"/>
      <c r="J397" s="655"/>
      <c r="K397" s="655"/>
      <c r="L397" s="655"/>
      <c r="M397" s="655"/>
      <c r="N397" s="1310"/>
      <c r="O397" s="655"/>
      <c r="P397" s="656"/>
      <c r="Q397" s="657"/>
      <c r="R397" s="704"/>
      <c r="S397" s="3180"/>
    </row>
    <row r="398" spans="7:19" ht="20.100000000000001" customHeight="1">
      <c r="G398" s="1047"/>
      <c r="H398" s="655"/>
      <c r="I398" s="655"/>
      <c r="J398" s="655"/>
      <c r="K398" s="655"/>
      <c r="L398" s="655"/>
      <c r="M398" s="655"/>
      <c r="N398" s="1310"/>
      <c r="O398" s="655"/>
      <c r="P398" s="656"/>
      <c r="Q398" s="657"/>
      <c r="R398" s="704"/>
      <c r="S398" s="3180"/>
    </row>
    <row r="399" spans="7:19" ht="20.100000000000001" customHeight="1">
      <c r="G399" s="1047"/>
      <c r="H399" s="655"/>
      <c r="I399" s="655"/>
      <c r="J399" s="655"/>
      <c r="K399" s="655"/>
      <c r="L399" s="655"/>
      <c r="M399" s="655"/>
      <c r="N399" s="1310"/>
      <c r="O399" s="655"/>
      <c r="P399" s="656"/>
      <c r="Q399" s="657"/>
      <c r="R399" s="704"/>
      <c r="S399" s="3180"/>
    </row>
    <row r="400" spans="7:19" ht="20.100000000000001" customHeight="1">
      <c r="G400" s="1047"/>
      <c r="H400" s="655"/>
      <c r="I400" s="655"/>
      <c r="J400" s="655"/>
      <c r="K400" s="655"/>
      <c r="L400" s="655"/>
      <c r="M400" s="655"/>
      <c r="N400" s="1310"/>
      <c r="O400" s="655"/>
      <c r="P400" s="656"/>
      <c r="Q400" s="657"/>
      <c r="R400" s="704"/>
      <c r="S400" s="3180"/>
    </row>
    <row r="401" spans="7:19" ht="20.100000000000001" customHeight="1">
      <c r="G401" s="1047"/>
      <c r="H401" s="655"/>
      <c r="I401" s="655"/>
      <c r="J401" s="655"/>
      <c r="K401" s="655"/>
      <c r="L401" s="655"/>
      <c r="M401" s="655"/>
      <c r="N401" s="1310"/>
      <c r="O401" s="655"/>
      <c r="P401" s="656"/>
      <c r="Q401" s="657"/>
      <c r="R401" s="704"/>
      <c r="S401" s="3180"/>
    </row>
    <row r="402" spans="7:19" ht="20.100000000000001" customHeight="1">
      <c r="G402" s="1047"/>
      <c r="H402" s="655"/>
      <c r="I402" s="655"/>
      <c r="J402" s="655"/>
      <c r="K402" s="655"/>
      <c r="L402" s="655"/>
      <c r="M402" s="655"/>
      <c r="N402" s="1310"/>
      <c r="O402" s="655"/>
      <c r="P402" s="656"/>
      <c r="Q402" s="657"/>
      <c r="R402" s="704"/>
      <c r="S402" s="3180"/>
    </row>
    <row r="403" spans="7:19" ht="20.100000000000001" customHeight="1">
      <c r="G403" s="1047"/>
      <c r="H403" s="655"/>
      <c r="I403" s="655"/>
      <c r="J403" s="655"/>
      <c r="K403" s="655"/>
      <c r="L403" s="655"/>
      <c r="M403" s="655"/>
      <c r="N403" s="1310"/>
      <c r="O403" s="655"/>
      <c r="P403" s="656"/>
      <c r="Q403" s="657"/>
      <c r="R403" s="704"/>
      <c r="S403" s="3180"/>
    </row>
    <row r="404" spans="7:19" ht="20.100000000000001" customHeight="1">
      <c r="G404" s="1047"/>
      <c r="H404" s="655"/>
      <c r="I404" s="655"/>
      <c r="J404" s="655"/>
      <c r="K404" s="655"/>
      <c r="L404" s="655"/>
      <c r="M404" s="655"/>
      <c r="N404" s="1310"/>
      <c r="O404" s="655"/>
      <c r="P404" s="656"/>
      <c r="Q404" s="657"/>
      <c r="R404" s="704"/>
      <c r="S404" s="3180"/>
    </row>
    <row r="405" spans="7:19" ht="20.100000000000001" customHeight="1">
      <c r="G405" s="1047"/>
      <c r="H405" s="655"/>
      <c r="I405" s="655"/>
      <c r="J405" s="655"/>
      <c r="K405" s="655"/>
      <c r="L405" s="655"/>
      <c r="M405" s="655"/>
      <c r="N405" s="1310"/>
      <c r="O405" s="655"/>
      <c r="P405" s="656"/>
      <c r="Q405" s="657"/>
      <c r="R405" s="704"/>
      <c r="S405" s="3180"/>
    </row>
    <row r="406" spans="7:19" ht="20.100000000000001" customHeight="1">
      <c r="G406" s="1047"/>
      <c r="H406" s="655"/>
      <c r="I406" s="655"/>
      <c r="J406" s="655"/>
      <c r="K406" s="655"/>
      <c r="L406" s="655"/>
      <c r="M406" s="655"/>
      <c r="N406" s="1310"/>
      <c r="O406" s="655"/>
      <c r="P406" s="656"/>
      <c r="Q406" s="657"/>
      <c r="R406" s="704"/>
      <c r="S406" s="3180"/>
    </row>
    <row r="407" spans="7:19" ht="20.100000000000001" customHeight="1">
      <c r="G407" s="1047"/>
      <c r="H407" s="655"/>
      <c r="I407" s="655"/>
      <c r="J407" s="655"/>
      <c r="K407" s="655"/>
      <c r="L407" s="655"/>
      <c r="M407" s="655"/>
      <c r="N407" s="1310"/>
      <c r="O407" s="655"/>
      <c r="P407" s="656"/>
      <c r="Q407" s="657"/>
      <c r="R407" s="704"/>
      <c r="S407" s="3180"/>
    </row>
    <row r="408" spans="7:19" ht="20.100000000000001" customHeight="1">
      <c r="G408" s="1047"/>
      <c r="H408" s="655"/>
      <c r="I408" s="655"/>
      <c r="J408" s="655"/>
      <c r="K408" s="655"/>
      <c r="L408" s="655"/>
      <c r="M408" s="655"/>
      <c r="N408" s="1310"/>
      <c r="O408" s="655"/>
      <c r="P408" s="656"/>
      <c r="Q408" s="657"/>
      <c r="R408" s="704"/>
      <c r="S408" s="3180"/>
    </row>
    <row r="409" spans="7:19" ht="20.100000000000001" customHeight="1">
      <c r="G409" s="1047"/>
      <c r="H409" s="655"/>
      <c r="I409" s="655"/>
      <c r="J409" s="655"/>
      <c r="K409" s="655"/>
      <c r="L409" s="655"/>
      <c r="M409" s="655"/>
      <c r="N409" s="1310"/>
      <c r="O409" s="655"/>
      <c r="P409" s="656"/>
      <c r="Q409" s="657"/>
      <c r="R409" s="704"/>
      <c r="S409" s="3180"/>
    </row>
    <row r="410" spans="7:19" ht="20.100000000000001" customHeight="1">
      <c r="G410" s="1047"/>
      <c r="H410" s="655"/>
      <c r="I410" s="655"/>
      <c r="J410" s="655"/>
      <c r="K410" s="655"/>
      <c r="L410" s="655"/>
      <c r="M410" s="655"/>
      <c r="N410" s="1310"/>
      <c r="O410" s="655"/>
      <c r="P410" s="656"/>
      <c r="Q410" s="657"/>
      <c r="R410" s="704"/>
      <c r="S410" s="3180"/>
    </row>
    <row r="411" spans="7:19" ht="20.100000000000001" customHeight="1">
      <c r="G411" s="1047"/>
      <c r="H411" s="655"/>
      <c r="I411" s="655"/>
      <c r="J411" s="655"/>
      <c r="K411" s="655"/>
      <c r="L411" s="655"/>
      <c r="M411" s="655"/>
      <c r="N411" s="1310"/>
      <c r="O411" s="655"/>
      <c r="P411" s="656"/>
      <c r="Q411" s="657"/>
      <c r="R411" s="704"/>
      <c r="S411" s="3180"/>
    </row>
    <row r="412" spans="7:19" ht="20.100000000000001" customHeight="1">
      <c r="G412" s="1047"/>
      <c r="H412" s="655"/>
      <c r="I412" s="655"/>
      <c r="J412" s="655"/>
      <c r="K412" s="655"/>
      <c r="L412" s="655"/>
      <c r="M412" s="655"/>
      <c r="N412" s="1310"/>
      <c r="O412" s="655"/>
      <c r="P412" s="656"/>
      <c r="Q412" s="657"/>
      <c r="R412" s="704"/>
      <c r="S412" s="3180"/>
    </row>
    <row r="413" spans="7:19" ht="20.100000000000001" customHeight="1">
      <c r="G413" s="1047"/>
      <c r="H413" s="655"/>
      <c r="I413" s="655"/>
      <c r="J413" s="655"/>
      <c r="K413" s="655"/>
      <c r="L413" s="655"/>
      <c r="M413" s="655"/>
      <c r="N413" s="1310"/>
      <c r="O413" s="655"/>
      <c r="P413" s="656"/>
      <c r="Q413" s="657"/>
      <c r="R413" s="704"/>
      <c r="S413" s="3180"/>
    </row>
    <row r="414" spans="7:19" ht="20.100000000000001" customHeight="1">
      <c r="G414" s="1047"/>
      <c r="H414" s="655"/>
      <c r="I414" s="655"/>
      <c r="J414" s="655"/>
      <c r="K414" s="655"/>
      <c r="L414" s="655"/>
      <c r="M414" s="655"/>
      <c r="N414" s="1310"/>
      <c r="O414" s="655"/>
      <c r="P414" s="656"/>
      <c r="Q414" s="657"/>
      <c r="R414" s="704"/>
      <c r="S414" s="3180"/>
    </row>
    <row r="415" spans="7:19" ht="20.100000000000001" customHeight="1">
      <c r="G415" s="1047"/>
      <c r="H415" s="655"/>
      <c r="I415" s="655"/>
      <c r="J415" s="655"/>
      <c r="K415" s="655"/>
      <c r="L415" s="655"/>
      <c r="M415" s="655"/>
      <c r="N415" s="1310"/>
      <c r="O415" s="655"/>
      <c r="P415" s="656"/>
      <c r="Q415" s="657"/>
      <c r="R415" s="704"/>
      <c r="S415" s="3180"/>
    </row>
    <row r="416" spans="7:19" ht="20.100000000000001" customHeight="1">
      <c r="G416" s="1047"/>
      <c r="H416" s="655"/>
      <c r="I416" s="655"/>
      <c r="J416" s="655"/>
      <c r="K416" s="655"/>
      <c r="L416" s="655"/>
      <c r="M416" s="655"/>
      <c r="N416" s="1310"/>
      <c r="O416" s="655"/>
      <c r="P416" s="656"/>
      <c r="Q416" s="657"/>
      <c r="R416" s="704"/>
      <c r="S416" s="3180"/>
    </row>
    <row r="417" spans="7:19" ht="20.100000000000001" customHeight="1">
      <c r="G417" s="1047"/>
      <c r="H417" s="655"/>
      <c r="I417" s="655"/>
      <c r="J417" s="655"/>
      <c r="K417" s="655"/>
      <c r="L417" s="655"/>
      <c r="M417" s="655"/>
      <c r="N417" s="1310"/>
      <c r="O417" s="655"/>
      <c r="P417" s="656"/>
      <c r="Q417" s="657"/>
      <c r="R417" s="704"/>
      <c r="S417" s="3180"/>
    </row>
    <row r="418" spans="7:19" ht="20.100000000000001" customHeight="1">
      <c r="G418" s="1047"/>
      <c r="H418" s="655"/>
      <c r="I418" s="655"/>
      <c r="J418" s="655"/>
      <c r="K418" s="655"/>
      <c r="L418" s="655"/>
      <c r="M418" s="655"/>
      <c r="N418" s="1310"/>
      <c r="O418" s="655"/>
      <c r="P418" s="656"/>
      <c r="Q418" s="657"/>
      <c r="R418" s="704"/>
      <c r="S418" s="3180"/>
    </row>
    <row r="419" spans="7:19" ht="20.100000000000001" customHeight="1">
      <c r="G419" s="1047"/>
      <c r="H419" s="655"/>
      <c r="I419" s="655"/>
      <c r="J419" s="655"/>
      <c r="K419" s="655"/>
      <c r="L419" s="655"/>
      <c r="M419" s="655"/>
      <c r="N419" s="1310"/>
      <c r="O419" s="655"/>
      <c r="P419" s="656"/>
      <c r="Q419" s="657"/>
      <c r="R419" s="704"/>
      <c r="S419" s="3180"/>
    </row>
    <row r="420" spans="7:19" ht="20.100000000000001" customHeight="1">
      <c r="G420" s="1047"/>
      <c r="H420" s="655"/>
      <c r="I420" s="655"/>
      <c r="J420" s="655"/>
      <c r="K420" s="655"/>
      <c r="L420" s="655"/>
      <c r="M420" s="655"/>
      <c r="N420" s="1310"/>
      <c r="O420" s="655"/>
      <c r="P420" s="656"/>
      <c r="Q420" s="657"/>
      <c r="R420" s="704"/>
      <c r="S420" s="3180"/>
    </row>
    <row r="421" spans="7:19" ht="20.100000000000001" customHeight="1">
      <c r="G421" s="1047"/>
      <c r="H421" s="655"/>
      <c r="I421" s="655"/>
      <c r="J421" s="655"/>
      <c r="K421" s="655"/>
      <c r="L421" s="655"/>
      <c r="M421" s="655"/>
      <c r="N421" s="1310"/>
      <c r="O421" s="655"/>
      <c r="P421" s="656"/>
      <c r="Q421" s="657"/>
      <c r="R421" s="704"/>
      <c r="S421" s="3180"/>
    </row>
    <row r="422" spans="7:19" ht="20.100000000000001" customHeight="1">
      <c r="G422" s="1047"/>
      <c r="H422" s="655"/>
      <c r="I422" s="655"/>
      <c r="J422" s="655"/>
      <c r="K422" s="655"/>
      <c r="L422" s="655"/>
      <c r="M422" s="655"/>
      <c r="N422" s="1310"/>
      <c r="O422" s="655"/>
      <c r="P422" s="656"/>
      <c r="Q422" s="657"/>
      <c r="R422" s="704"/>
      <c r="S422" s="3180"/>
    </row>
    <row r="423" spans="7:19" ht="20.100000000000001" customHeight="1">
      <c r="G423" s="1047"/>
      <c r="H423" s="655"/>
      <c r="I423" s="655"/>
      <c r="J423" s="655"/>
      <c r="K423" s="655"/>
      <c r="L423" s="655"/>
      <c r="M423" s="655"/>
      <c r="N423" s="1310"/>
      <c r="O423" s="655"/>
      <c r="P423" s="656"/>
      <c r="Q423" s="657"/>
      <c r="R423" s="704"/>
      <c r="S423" s="3180"/>
    </row>
    <row r="424" spans="7:19" ht="20.100000000000001" customHeight="1">
      <c r="G424" s="1047"/>
      <c r="H424" s="655"/>
      <c r="I424" s="655"/>
      <c r="J424" s="655"/>
      <c r="K424" s="655"/>
      <c r="L424" s="655"/>
      <c r="M424" s="655"/>
      <c r="N424" s="1310"/>
      <c r="O424" s="655"/>
      <c r="P424" s="656"/>
      <c r="Q424" s="657"/>
      <c r="R424" s="704"/>
      <c r="S424" s="3180"/>
    </row>
    <row r="425" spans="7:19" ht="20.100000000000001" customHeight="1">
      <c r="G425" s="1047"/>
      <c r="H425" s="655"/>
      <c r="I425" s="655"/>
      <c r="J425" s="655"/>
      <c r="K425" s="655"/>
      <c r="L425" s="655"/>
      <c r="M425" s="655"/>
      <c r="N425" s="1310"/>
      <c r="O425" s="655"/>
      <c r="P425" s="656"/>
      <c r="Q425" s="657"/>
      <c r="R425" s="704"/>
      <c r="S425" s="3180"/>
    </row>
    <row r="426" spans="7:19" ht="20.100000000000001" customHeight="1">
      <c r="G426" s="1047"/>
      <c r="H426" s="655"/>
      <c r="I426" s="655"/>
      <c r="J426" s="655"/>
      <c r="K426" s="655"/>
      <c r="L426" s="655"/>
      <c r="M426" s="655"/>
      <c r="N426" s="1310"/>
      <c r="O426" s="655"/>
      <c r="P426" s="656"/>
      <c r="Q426" s="657"/>
      <c r="R426" s="704"/>
      <c r="S426" s="3180"/>
    </row>
    <row r="427" spans="7:19" ht="20.100000000000001" customHeight="1">
      <c r="G427" s="1047"/>
      <c r="H427" s="655"/>
      <c r="I427" s="655"/>
      <c r="J427" s="655"/>
      <c r="K427" s="655"/>
      <c r="L427" s="655"/>
      <c r="M427" s="655"/>
      <c r="N427" s="1310"/>
      <c r="O427" s="655"/>
      <c r="P427" s="656"/>
      <c r="Q427" s="657"/>
      <c r="R427" s="704"/>
      <c r="S427" s="3180"/>
    </row>
    <row r="428" spans="7:19" ht="20.100000000000001" customHeight="1">
      <c r="G428" s="1047"/>
      <c r="H428" s="655"/>
      <c r="I428" s="655"/>
      <c r="J428" s="655"/>
      <c r="K428" s="655"/>
      <c r="L428" s="655"/>
      <c r="M428" s="655"/>
      <c r="N428" s="1310"/>
      <c r="O428" s="655"/>
      <c r="P428" s="656"/>
      <c r="Q428" s="657"/>
      <c r="R428" s="704"/>
      <c r="S428" s="3180"/>
    </row>
    <row r="429" spans="7:19" ht="20.100000000000001" customHeight="1">
      <c r="G429" s="1047"/>
      <c r="H429" s="655"/>
      <c r="I429" s="655"/>
      <c r="J429" s="655"/>
      <c r="K429" s="655"/>
      <c r="L429" s="655"/>
      <c r="M429" s="655"/>
      <c r="N429" s="1310"/>
      <c r="O429" s="655"/>
      <c r="P429" s="656"/>
      <c r="Q429" s="657"/>
      <c r="R429" s="704"/>
      <c r="S429" s="3180"/>
    </row>
    <row r="430" spans="7:19" ht="20.100000000000001" customHeight="1">
      <c r="G430" s="1047"/>
      <c r="H430" s="655"/>
      <c r="I430" s="655"/>
      <c r="J430" s="655"/>
      <c r="K430" s="655"/>
      <c r="L430" s="655"/>
      <c r="M430" s="655"/>
      <c r="N430" s="1310"/>
      <c r="O430" s="655"/>
      <c r="P430" s="656"/>
      <c r="Q430" s="657"/>
      <c r="R430" s="704"/>
      <c r="S430" s="3180"/>
    </row>
    <row r="431" spans="7:19" ht="20.100000000000001" customHeight="1">
      <c r="G431" s="1047"/>
      <c r="H431" s="655"/>
      <c r="I431" s="655"/>
      <c r="J431" s="655"/>
      <c r="K431" s="655"/>
      <c r="L431" s="655"/>
      <c r="M431" s="655"/>
      <c r="N431" s="1310"/>
      <c r="O431" s="655"/>
      <c r="P431" s="656"/>
      <c r="Q431" s="657"/>
      <c r="R431" s="704"/>
      <c r="S431" s="3180"/>
    </row>
    <row r="432" spans="7:19" ht="20.100000000000001" customHeight="1">
      <c r="G432" s="1047"/>
      <c r="H432" s="655"/>
      <c r="I432" s="655"/>
      <c r="J432" s="655"/>
      <c r="K432" s="655"/>
      <c r="L432" s="655"/>
      <c r="M432" s="655"/>
      <c r="N432" s="1310"/>
      <c r="O432" s="655"/>
      <c r="P432" s="656"/>
      <c r="Q432" s="657"/>
      <c r="R432" s="704"/>
      <c r="S432" s="3180"/>
    </row>
    <row r="433" spans="7:19" ht="20.100000000000001" customHeight="1">
      <c r="G433" s="1047"/>
      <c r="H433" s="655"/>
      <c r="I433" s="655"/>
      <c r="J433" s="655"/>
      <c r="K433" s="655"/>
      <c r="L433" s="655"/>
      <c r="M433" s="655"/>
      <c r="N433" s="1310"/>
      <c r="O433" s="655"/>
      <c r="P433" s="656"/>
      <c r="Q433" s="657"/>
      <c r="R433" s="704"/>
      <c r="S433" s="3180"/>
    </row>
    <row r="434" spans="7:19" ht="20.100000000000001" customHeight="1">
      <c r="G434" s="1047"/>
      <c r="H434" s="655"/>
      <c r="I434" s="655"/>
      <c r="J434" s="655"/>
      <c r="K434" s="655"/>
      <c r="L434" s="655"/>
      <c r="M434" s="655"/>
      <c r="N434" s="1310"/>
      <c r="O434" s="655"/>
      <c r="P434" s="656"/>
      <c r="Q434" s="657"/>
      <c r="R434" s="704"/>
      <c r="S434" s="3180"/>
    </row>
    <row r="435" spans="7:19" ht="20.100000000000001" customHeight="1">
      <c r="G435" s="1047"/>
      <c r="H435" s="655"/>
      <c r="I435" s="655"/>
      <c r="J435" s="655"/>
      <c r="K435" s="655"/>
      <c r="L435" s="655"/>
      <c r="M435" s="655"/>
      <c r="N435" s="1310"/>
      <c r="O435" s="655"/>
      <c r="P435" s="656"/>
      <c r="Q435" s="657"/>
      <c r="R435" s="704"/>
      <c r="S435" s="3180"/>
    </row>
    <row r="436" spans="7:19" ht="20.100000000000001" customHeight="1">
      <c r="G436" s="1047"/>
      <c r="H436" s="655"/>
      <c r="I436" s="655"/>
      <c r="J436" s="655"/>
      <c r="K436" s="655"/>
      <c r="L436" s="655"/>
      <c r="M436" s="655"/>
      <c r="N436" s="1310"/>
      <c r="O436" s="655"/>
      <c r="P436" s="656"/>
      <c r="Q436" s="657"/>
      <c r="R436" s="704"/>
      <c r="S436" s="3180"/>
    </row>
    <row r="437" spans="7:19" ht="20.100000000000001" customHeight="1">
      <c r="G437" s="1047"/>
      <c r="H437" s="655"/>
      <c r="I437" s="655"/>
      <c r="J437" s="655"/>
      <c r="K437" s="655"/>
      <c r="L437" s="655"/>
      <c r="M437" s="655"/>
      <c r="N437" s="1310"/>
      <c r="O437" s="655"/>
      <c r="P437" s="656"/>
      <c r="Q437" s="657"/>
      <c r="R437" s="704"/>
      <c r="S437" s="3180"/>
    </row>
    <row r="438" spans="7:19" ht="20.100000000000001" customHeight="1">
      <c r="G438" s="1047"/>
      <c r="H438" s="655"/>
      <c r="I438" s="655"/>
      <c r="J438" s="655"/>
      <c r="K438" s="655"/>
      <c r="L438" s="655"/>
      <c r="M438" s="655"/>
      <c r="N438" s="1310"/>
      <c r="O438" s="655"/>
      <c r="P438" s="656"/>
      <c r="Q438" s="657"/>
      <c r="R438" s="704"/>
      <c r="S438" s="3180"/>
    </row>
    <row r="439" spans="7:19" ht="20.100000000000001" customHeight="1">
      <c r="G439" s="1047"/>
      <c r="H439" s="655"/>
      <c r="I439" s="655"/>
      <c r="J439" s="655"/>
      <c r="K439" s="655"/>
      <c r="L439" s="655"/>
      <c r="M439" s="655"/>
      <c r="N439" s="1310"/>
      <c r="O439" s="655"/>
      <c r="P439" s="656"/>
      <c r="Q439" s="657"/>
      <c r="R439" s="704"/>
      <c r="S439" s="3180"/>
    </row>
    <row r="440" spans="7:19" ht="20.100000000000001" customHeight="1">
      <c r="G440" s="1047"/>
      <c r="H440" s="655"/>
      <c r="I440" s="655"/>
      <c r="J440" s="655"/>
      <c r="K440" s="655"/>
      <c r="L440" s="655"/>
      <c r="M440" s="655"/>
      <c r="N440" s="1310"/>
      <c r="O440" s="655"/>
      <c r="P440" s="656"/>
      <c r="Q440" s="657"/>
      <c r="R440" s="704"/>
      <c r="S440" s="3180"/>
    </row>
    <row r="441" spans="7:19" ht="20.100000000000001" customHeight="1">
      <c r="G441" s="1047"/>
      <c r="H441" s="655"/>
      <c r="I441" s="655"/>
      <c r="J441" s="655"/>
      <c r="K441" s="655"/>
      <c r="L441" s="655"/>
      <c r="M441" s="655"/>
      <c r="N441" s="1310"/>
      <c r="O441" s="655"/>
      <c r="P441" s="656"/>
      <c r="Q441" s="657"/>
      <c r="R441" s="704"/>
      <c r="S441" s="3180"/>
    </row>
    <row r="442" spans="7:19" ht="20.100000000000001" customHeight="1">
      <c r="G442" s="1047"/>
      <c r="H442" s="655"/>
      <c r="I442" s="655"/>
      <c r="J442" s="655"/>
      <c r="K442" s="655"/>
      <c r="L442" s="655"/>
      <c r="M442" s="655"/>
      <c r="N442" s="1310"/>
      <c r="O442" s="655"/>
      <c r="P442" s="656"/>
      <c r="Q442" s="657"/>
      <c r="R442" s="704"/>
      <c r="S442" s="3180"/>
    </row>
    <row r="443" spans="7:19" ht="20.100000000000001" customHeight="1">
      <c r="G443" s="1047"/>
      <c r="H443" s="655"/>
      <c r="I443" s="655"/>
      <c r="J443" s="655"/>
      <c r="K443" s="655"/>
      <c r="L443" s="655"/>
      <c r="M443" s="655"/>
      <c r="N443" s="1310"/>
      <c r="O443" s="655"/>
      <c r="P443" s="656"/>
      <c r="Q443" s="657"/>
      <c r="R443" s="704"/>
      <c r="S443" s="3180"/>
    </row>
    <row r="444" spans="7:19" ht="20.100000000000001" customHeight="1">
      <c r="G444" s="1047"/>
      <c r="H444" s="655"/>
      <c r="I444" s="655"/>
      <c r="J444" s="655"/>
      <c r="K444" s="655"/>
      <c r="L444" s="655"/>
      <c r="M444" s="655"/>
      <c r="N444" s="1310"/>
      <c r="O444" s="655"/>
      <c r="P444" s="656"/>
      <c r="Q444" s="657"/>
      <c r="R444" s="704"/>
      <c r="S444" s="3180"/>
    </row>
    <row r="445" spans="7:19" ht="20.100000000000001" customHeight="1">
      <c r="G445" s="1047"/>
      <c r="H445" s="655"/>
      <c r="I445" s="655"/>
      <c r="J445" s="655"/>
      <c r="K445" s="655"/>
      <c r="L445" s="655"/>
      <c r="M445" s="655"/>
      <c r="N445" s="1310"/>
      <c r="O445" s="655"/>
      <c r="P445" s="656"/>
      <c r="Q445" s="657"/>
      <c r="R445" s="704"/>
      <c r="S445" s="3180"/>
    </row>
    <row r="446" spans="7:19" ht="20.100000000000001" customHeight="1">
      <c r="G446" s="1047"/>
      <c r="H446" s="655"/>
      <c r="I446" s="655"/>
      <c r="J446" s="655"/>
      <c r="K446" s="655"/>
      <c r="L446" s="655"/>
      <c r="M446" s="655"/>
      <c r="N446" s="1310"/>
      <c r="O446" s="655"/>
      <c r="P446" s="656"/>
      <c r="Q446" s="657"/>
      <c r="R446" s="704"/>
      <c r="S446" s="3180"/>
    </row>
    <row r="447" spans="7:19" ht="20.100000000000001" customHeight="1">
      <c r="G447" s="1047"/>
      <c r="H447" s="655"/>
      <c r="I447" s="655"/>
      <c r="J447" s="655"/>
      <c r="K447" s="655"/>
      <c r="L447" s="655"/>
      <c r="M447" s="655"/>
      <c r="N447" s="1310"/>
      <c r="O447" s="655"/>
      <c r="P447" s="656"/>
      <c r="Q447" s="657"/>
      <c r="R447" s="704"/>
      <c r="S447" s="3180"/>
    </row>
    <row r="448" spans="7:19" ht="20.100000000000001" customHeight="1">
      <c r="G448" s="1047"/>
      <c r="H448" s="655"/>
      <c r="I448" s="655"/>
      <c r="J448" s="655"/>
      <c r="K448" s="655"/>
      <c r="L448" s="655"/>
      <c r="M448" s="655"/>
      <c r="N448" s="1310"/>
      <c r="O448" s="655"/>
      <c r="P448" s="656"/>
      <c r="Q448" s="657"/>
      <c r="R448" s="704"/>
      <c r="S448" s="3180"/>
    </row>
    <row r="449" spans="7:19" ht="20.100000000000001" customHeight="1">
      <c r="G449" s="1047"/>
      <c r="H449" s="655"/>
      <c r="I449" s="655"/>
      <c r="J449" s="655"/>
      <c r="K449" s="655"/>
      <c r="L449" s="655"/>
      <c r="M449" s="655"/>
      <c r="N449" s="1310"/>
      <c r="O449" s="655"/>
      <c r="P449" s="656"/>
      <c r="Q449" s="657"/>
      <c r="R449" s="704"/>
      <c r="S449" s="3180"/>
    </row>
    <row r="450" spans="7:19" ht="20.100000000000001" customHeight="1">
      <c r="G450" s="1047"/>
      <c r="H450" s="655"/>
      <c r="I450" s="655"/>
      <c r="J450" s="655"/>
      <c r="K450" s="655"/>
      <c r="L450" s="655"/>
      <c r="M450" s="655"/>
      <c r="N450" s="1310"/>
      <c r="O450" s="655"/>
      <c r="P450" s="656"/>
      <c r="Q450" s="657"/>
      <c r="R450" s="704"/>
      <c r="S450" s="3180"/>
    </row>
    <row r="451" spans="7:19" ht="20.100000000000001" customHeight="1">
      <c r="G451" s="1047"/>
      <c r="H451" s="655"/>
      <c r="I451" s="655"/>
      <c r="J451" s="655"/>
      <c r="K451" s="655"/>
      <c r="L451" s="655"/>
      <c r="M451" s="655"/>
      <c r="N451" s="1310"/>
      <c r="O451" s="655"/>
      <c r="P451" s="656"/>
      <c r="Q451" s="657"/>
      <c r="R451" s="704"/>
      <c r="S451" s="3180"/>
    </row>
    <row r="452" spans="7:19" ht="20.100000000000001" customHeight="1">
      <c r="G452" s="1047"/>
      <c r="H452" s="655"/>
      <c r="I452" s="655"/>
      <c r="J452" s="655"/>
      <c r="K452" s="655"/>
      <c r="L452" s="655"/>
      <c r="M452" s="655"/>
      <c r="N452" s="1310"/>
      <c r="O452" s="655"/>
      <c r="P452" s="656"/>
      <c r="Q452" s="657"/>
      <c r="R452" s="704"/>
      <c r="S452" s="3180"/>
    </row>
    <row r="453" spans="7:19" ht="20.100000000000001" customHeight="1">
      <c r="G453" s="1047"/>
      <c r="H453" s="655"/>
      <c r="I453" s="655"/>
      <c r="J453" s="655"/>
      <c r="K453" s="655"/>
      <c r="L453" s="655"/>
      <c r="M453" s="655"/>
      <c r="N453" s="1310"/>
      <c r="O453" s="655"/>
      <c r="P453" s="656"/>
      <c r="Q453" s="657"/>
      <c r="R453" s="704"/>
      <c r="S453" s="3180"/>
    </row>
    <row r="454" spans="7:19" ht="20.100000000000001" customHeight="1">
      <c r="G454" s="1047"/>
      <c r="H454" s="655"/>
      <c r="I454" s="655"/>
      <c r="J454" s="655"/>
      <c r="K454" s="655"/>
      <c r="L454" s="655"/>
      <c r="M454" s="655"/>
      <c r="N454" s="1310"/>
      <c r="O454" s="655"/>
      <c r="P454" s="656"/>
      <c r="Q454" s="657"/>
      <c r="R454" s="704"/>
      <c r="S454" s="3180"/>
    </row>
    <row r="455" spans="7:19" ht="20.100000000000001" customHeight="1">
      <c r="G455" s="1047"/>
      <c r="H455" s="655"/>
      <c r="I455" s="655"/>
      <c r="J455" s="655"/>
      <c r="K455" s="655"/>
      <c r="L455" s="655"/>
      <c r="M455" s="655"/>
      <c r="N455" s="1310"/>
      <c r="O455" s="655"/>
      <c r="P455" s="656"/>
      <c r="Q455" s="657"/>
      <c r="R455" s="704"/>
      <c r="S455" s="3180"/>
    </row>
    <row r="456" spans="7:19" ht="20.100000000000001" customHeight="1">
      <c r="G456" s="1047"/>
      <c r="H456" s="655"/>
      <c r="I456" s="655"/>
      <c r="J456" s="655"/>
      <c r="K456" s="655"/>
      <c r="L456" s="655"/>
      <c r="M456" s="655"/>
      <c r="N456" s="1310"/>
      <c r="O456" s="655"/>
      <c r="P456" s="656"/>
      <c r="Q456" s="657"/>
      <c r="R456" s="704"/>
      <c r="S456" s="3180"/>
    </row>
    <row r="457" spans="7:19" ht="20.100000000000001" customHeight="1">
      <c r="G457" s="1047"/>
      <c r="H457" s="655"/>
      <c r="I457" s="655"/>
      <c r="J457" s="655"/>
      <c r="K457" s="655"/>
      <c r="L457" s="655"/>
      <c r="M457" s="655"/>
      <c r="N457" s="1310"/>
      <c r="O457" s="655"/>
      <c r="P457" s="656"/>
      <c r="Q457" s="657"/>
      <c r="R457" s="704"/>
      <c r="S457" s="3180"/>
    </row>
    <row r="458" spans="7:19" ht="20.100000000000001" customHeight="1">
      <c r="G458" s="1047"/>
      <c r="H458" s="655"/>
      <c r="I458" s="655"/>
      <c r="J458" s="655"/>
      <c r="K458" s="655"/>
      <c r="L458" s="655"/>
      <c r="M458" s="655"/>
      <c r="N458" s="1310"/>
      <c r="O458" s="655"/>
      <c r="P458" s="656"/>
      <c r="Q458" s="657"/>
      <c r="R458" s="704"/>
      <c r="S458" s="3180"/>
    </row>
    <row r="459" spans="7:19" ht="20.100000000000001" customHeight="1">
      <c r="G459" s="1047"/>
      <c r="H459" s="655"/>
      <c r="I459" s="655"/>
      <c r="J459" s="655"/>
      <c r="K459" s="655"/>
      <c r="L459" s="655"/>
      <c r="M459" s="655"/>
      <c r="N459" s="1310"/>
      <c r="O459" s="655"/>
      <c r="P459" s="656"/>
      <c r="Q459" s="657"/>
      <c r="R459" s="704"/>
      <c r="S459" s="3180"/>
    </row>
    <row r="460" spans="7:19" ht="20.100000000000001" customHeight="1">
      <c r="G460" s="1047"/>
      <c r="H460" s="655"/>
      <c r="I460" s="655"/>
      <c r="J460" s="655"/>
      <c r="K460" s="655"/>
      <c r="L460" s="655"/>
      <c r="M460" s="655"/>
      <c r="N460" s="1310"/>
      <c r="O460" s="655"/>
      <c r="P460" s="656"/>
      <c r="Q460" s="657"/>
      <c r="R460" s="704"/>
      <c r="S460" s="3180"/>
    </row>
    <row r="461" spans="7:19" ht="20.100000000000001" customHeight="1">
      <c r="G461" s="1047"/>
      <c r="H461" s="655"/>
      <c r="I461" s="655"/>
      <c r="J461" s="655"/>
      <c r="K461" s="655"/>
      <c r="L461" s="655"/>
      <c r="M461" s="655"/>
      <c r="N461" s="1310"/>
      <c r="O461" s="655"/>
      <c r="P461" s="656"/>
      <c r="Q461" s="657"/>
      <c r="R461" s="704"/>
      <c r="S461" s="3180"/>
    </row>
    <row r="462" spans="7:19" ht="20.100000000000001" customHeight="1">
      <c r="G462" s="1047"/>
      <c r="H462" s="655"/>
      <c r="I462" s="655"/>
      <c r="J462" s="655"/>
      <c r="K462" s="655"/>
      <c r="L462" s="655"/>
      <c r="M462" s="655"/>
      <c r="N462" s="1310"/>
      <c r="O462" s="655"/>
      <c r="P462" s="656"/>
      <c r="Q462" s="657"/>
      <c r="R462" s="704"/>
      <c r="S462" s="3180"/>
    </row>
    <row r="463" spans="7:19" ht="20.100000000000001" customHeight="1">
      <c r="G463" s="1047"/>
      <c r="H463" s="655"/>
      <c r="I463" s="655"/>
      <c r="J463" s="655"/>
      <c r="K463" s="655"/>
      <c r="L463" s="655"/>
      <c r="M463" s="655"/>
      <c r="N463" s="1310"/>
      <c r="O463" s="655"/>
      <c r="P463" s="656"/>
      <c r="Q463" s="657"/>
      <c r="R463" s="704"/>
      <c r="S463" s="3180"/>
    </row>
    <row r="464" spans="7:19" ht="20.100000000000001" customHeight="1">
      <c r="G464" s="1047"/>
      <c r="H464" s="655"/>
      <c r="I464" s="655"/>
      <c r="J464" s="655"/>
      <c r="K464" s="655"/>
      <c r="L464" s="655"/>
      <c r="M464" s="655"/>
      <c r="N464" s="1310"/>
      <c r="O464" s="655"/>
      <c r="P464" s="656"/>
      <c r="Q464" s="657"/>
      <c r="R464" s="704"/>
      <c r="S464" s="3180"/>
    </row>
    <row r="465" spans="7:19" ht="20.100000000000001" customHeight="1">
      <c r="G465" s="1047"/>
      <c r="H465" s="655"/>
      <c r="I465" s="655"/>
      <c r="J465" s="655"/>
      <c r="K465" s="655"/>
      <c r="L465" s="655"/>
      <c r="M465" s="655"/>
      <c r="N465" s="1310"/>
      <c r="O465" s="655"/>
      <c r="P465" s="656"/>
      <c r="Q465" s="657"/>
      <c r="R465" s="704"/>
      <c r="S465" s="3180"/>
    </row>
    <row r="466" spans="7:19" ht="20.100000000000001" customHeight="1">
      <c r="G466" s="1047"/>
      <c r="H466" s="655"/>
      <c r="I466" s="655"/>
      <c r="J466" s="655"/>
      <c r="K466" s="655"/>
      <c r="L466" s="655"/>
      <c r="M466" s="655"/>
      <c r="N466" s="1310"/>
      <c r="O466" s="655"/>
      <c r="P466" s="656"/>
      <c r="Q466" s="657"/>
      <c r="R466" s="704"/>
      <c r="S466" s="3180"/>
    </row>
    <row r="467" spans="7:19" ht="20.100000000000001" customHeight="1">
      <c r="G467" s="1047"/>
      <c r="H467" s="655"/>
      <c r="I467" s="655"/>
      <c r="J467" s="655"/>
      <c r="K467" s="655"/>
      <c r="L467" s="655"/>
      <c r="M467" s="655"/>
      <c r="N467" s="1310"/>
      <c r="O467" s="655"/>
      <c r="P467" s="656"/>
      <c r="Q467" s="657"/>
      <c r="R467" s="704"/>
      <c r="S467" s="3180"/>
    </row>
    <row r="468" spans="7:19" ht="20.100000000000001" customHeight="1">
      <c r="G468" s="1047"/>
      <c r="H468" s="655"/>
      <c r="I468" s="655"/>
      <c r="J468" s="655"/>
      <c r="K468" s="655"/>
      <c r="L468" s="655"/>
      <c r="M468" s="655"/>
      <c r="N468" s="1310"/>
      <c r="O468" s="655"/>
      <c r="P468" s="656"/>
      <c r="Q468" s="657"/>
      <c r="R468" s="704"/>
      <c r="S468" s="3180"/>
    </row>
    <row r="469" spans="7:19" ht="20.100000000000001" customHeight="1">
      <c r="G469" s="1047"/>
      <c r="H469" s="655"/>
      <c r="I469" s="655"/>
      <c r="J469" s="655"/>
      <c r="K469" s="655"/>
      <c r="L469" s="655"/>
      <c r="M469" s="655"/>
      <c r="N469" s="1310"/>
      <c r="O469" s="655"/>
      <c r="P469" s="656"/>
      <c r="Q469" s="657"/>
      <c r="R469" s="704"/>
      <c r="S469" s="3180"/>
    </row>
    <row r="470" spans="7:19" ht="20.100000000000001" customHeight="1">
      <c r="G470" s="1047"/>
      <c r="H470" s="655"/>
      <c r="I470" s="655"/>
      <c r="J470" s="655"/>
      <c r="K470" s="655"/>
      <c r="L470" s="655"/>
      <c r="M470" s="655"/>
      <c r="N470" s="1310"/>
      <c r="O470" s="655"/>
      <c r="P470" s="656"/>
      <c r="Q470" s="657"/>
      <c r="R470" s="704"/>
      <c r="S470" s="3180"/>
    </row>
    <row r="471" spans="7:19" ht="20.100000000000001" customHeight="1">
      <c r="G471" s="1047"/>
      <c r="H471" s="655"/>
      <c r="I471" s="655"/>
      <c r="J471" s="655"/>
      <c r="K471" s="655"/>
      <c r="L471" s="655"/>
      <c r="M471" s="655"/>
      <c r="N471" s="1310"/>
      <c r="O471" s="655"/>
      <c r="P471" s="656"/>
      <c r="Q471" s="657"/>
      <c r="R471" s="704"/>
      <c r="S471" s="3180"/>
    </row>
    <row r="472" spans="7:19" ht="20.100000000000001" customHeight="1">
      <c r="G472" s="1047"/>
      <c r="H472" s="655"/>
      <c r="I472" s="655"/>
      <c r="J472" s="655"/>
      <c r="K472" s="655"/>
      <c r="L472" s="655"/>
      <c r="M472" s="655"/>
      <c r="N472" s="1310"/>
      <c r="O472" s="655"/>
      <c r="P472" s="656"/>
      <c r="Q472" s="657"/>
      <c r="R472" s="704"/>
      <c r="S472" s="3180"/>
    </row>
    <row r="473" spans="7:19" ht="20.100000000000001" customHeight="1">
      <c r="G473" s="1047"/>
      <c r="H473" s="655"/>
      <c r="I473" s="655"/>
      <c r="J473" s="655"/>
      <c r="K473" s="655"/>
      <c r="L473" s="655"/>
      <c r="M473" s="655"/>
      <c r="N473" s="1310"/>
      <c r="O473" s="655"/>
      <c r="P473" s="656"/>
      <c r="Q473" s="657"/>
      <c r="R473" s="704"/>
      <c r="S473" s="3180"/>
    </row>
    <row r="474" spans="7:19" ht="20.100000000000001" customHeight="1">
      <c r="G474" s="1047"/>
      <c r="H474" s="655"/>
      <c r="I474" s="655"/>
      <c r="J474" s="655"/>
      <c r="K474" s="655"/>
      <c r="L474" s="655"/>
      <c r="M474" s="655"/>
      <c r="N474" s="1310"/>
      <c r="O474" s="655"/>
      <c r="P474" s="656"/>
      <c r="Q474" s="657"/>
      <c r="R474" s="704"/>
      <c r="S474" s="3180"/>
    </row>
    <row r="475" spans="7:19" ht="20.100000000000001" customHeight="1">
      <c r="G475" s="1047"/>
      <c r="H475" s="655"/>
      <c r="I475" s="655"/>
      <c r="J475" s="655"/>
      <c r="K475" s="655"/>
      <c r="L475" s="655"/>
      <c r="M475" s="655"/>
      <c r="N475" s="1310"/>
      <c r="O475" s="655"/>
      <c r="P475" s="656"/>
      <c r="Q475" s="657"/>
      <c r="R475" s="704"/>
      <c r="S475" s="3180"/>
    </row>
    <row r="476" spans="7:19" ht="20.100000000000001" customHeight="1">
      <c r="G476" s="1047"/>
      <c r="H476" s="655"/>
      <c r="I476" s="655"/>
      <c r="J476" s="655"/>
      <c r="K476" s="655"/>
      <c r="L476" s="655"/>
      <c r="M476" s="655"/>
      <c r="N476" s="1310"/>
      <c r="O476" s="655"/>
      <c r="P476" s="656"/>
      <c r="Q476" s="657"/>
      <c r="R476" s="704"/>
      <c r="S476" s="3180"/>
    </row>
    <row r="477" spans="7:19" ht="20.100000000000001" customHeight="1">
      <c r="G477" s="1047"/>
      <c r="H477" s="655"/>
      <c r="I477" s="655"/>
      <c r="J477" s="655"/>
      <c r="K477" s="655"/>
      <c r="L477" s="655"/>
      <c r="M477" s="655"/>
      <c r="N477" s="1310"/>
      <c r="O477" s="655"/>
      <c r="P477" s="656"/>
      <c r="Q477" s="657"/>
      <c r="R477" s="704"/>
      <c r="S477" s="3180"/>
    </row>
    <row r="478" spans="7:19" ht="20.100000000000001" customHeight="1">
      <c r="G478" s="1047"/>
      <c r="H478" s="655"/>
      <c r="I478" s="655"/>
      <c r="J478" s="655"/>
      <c r="K478" s="655"/>
      <c r="L478" s="655"/>
      <c r="M478" s="655"/>
      <c r="N478" s="1310"/>
      <c r="O478" s="655"/>
      <c r="P478" s="656"/>
      <c r="Q478" s="657"/>
      <c r="R478" s="704"/>
      <c r="S478" s="3180"/>
    </row>
    <row r="479" spans="7:19" ht="20.100000000000001" customHeight="1">
      <c r="G479" s="1047"/>
      <c r="H479" s="655"/>
      <c r="I479" s="655"/>
      <c r="J479" s="655"/>
      <c r="K479" s="655"/>
      <c r="L479" s="655"/>
      <c r="M479" s="655"/>
      <c r="N479" s="1310"/>
      <c r="O479" s="655"/>
      <c r="P479" s="656"/>
      <c r="Q479" s="657"/>
      <c r="R479" s="704"/>
      <c r="S479" s="3180"/>
    </row>
    <row r="480" spans="7:19" ht="20.100000000000001" customHeight="1">
      <c r="G480" s="1047"/>
      <c r="H480" s="655"/>
      <c r="I480" s="655"/>
      <c r="J480" s="655"/>
      <c r="K480" s="655"/>
      <c r="L480" s="655"/>
      <c r="M480" s="655"/>
      <c r="N480" s="1310"/>
      <c r="O480" s="655"/>
      <c r="P480" s="656"/>
      <c r="Q480" s="657"/>
      <c r="R480" s="704"/>
      <c r="S480" s="3180"/>
    </row>
    <row r="481" spans="7:19" ht="20.100000000000001" customHeight="1">
      <c r="G481" s="1047"/>
      <c r="H481" s="655"/>
      <c r="I481" s="655"/>
      <c r="J481" s="655"/>
      <c r="K481" s="655"/>
      <c r="L481" s="655"/>
      <c r="M481" s="655"/>
      <c r="N481" s="1310"/>
      <c r="O481" s="655"/>
      <c r="P481" s="656"/>
      <c r="Q481" s="657"/>
      <c r="R481" s="704"/>
      <c r="S481" s="3180"/>
    </row>
    <row r="482" spans="7:19" ht="20.100000000000001" customHeight="1">
      <c r="G482" s="1047"/>
      <c r="H482" s="655"/>
      <c r="I482" s="655"/>
      <c r="J482" s="655"/>
      <c r="K482" s="655"/>
      <c r="L482" s="655"/>
      <c r="M482" s="655"/>
      <c r="N482" s="1310"/>
      <c r="O482" s="655"/>
      <c r="P482" s="656"/>
      <c r="Q482" s="657"/>
      <c r="R482" s="704"/>
      <c r="S482" s="3180"/>
    </row>
    <row r="483" spans="7:19" ht="20.100000000000001" customHeight="1">
      <c r="G483" s="1047"/>
      <c r="H483" s="655"/>
      <c r="I483" s="655"/>
      <c r="J483" s="655"/>
      <c r="K483" s="655"/>
      <c r="L483" s="655"/>
      <c r="M483" s="655"/>
      <c r="N483" s="1310"/>
      <c r="O483" s="655"/>
      <c r="P483" s="656"/>
      <c r="Q483" s="657"/>
      <c r="R483" s="704"/>
      <c r="S483" s="3180"/>
    </row>
    <row r="484" spans="7:19" ht="20.100000000000001" customHeight="1">
      <c r="G484" s="1047"/>
      <c r="H484" s="655"/>
      <c r="I484" s="655"/>
      <c r="J484" s="655"/>
      <c r="K484" s="655"/>
      <c r="L484" s="655"/>
      <c r="M484" s="655"/>
      <c r="N484" s="1310"/>
      <c r="O484" s="655"/>
      <c r="P484" s="656"/>
      <c r="Q484" s="657"/>
      <c r="R484" s="704"/>
      <c r="S484" s="3180"/>
    </row>
    <row r="485" spans="7:19" ht="20.100000000000001" customHeight="1">
      <c r="G485" s="1047"/>
      <c r="H485" s="655"/>
      <c r="I485" s="655"/>
      <c r="J485" s="655"/>
      <c r="K485" s="655"/>
      <c r="L485" s="655"/>
      <c r="M485" s="655"/>
      <c r="N485" s="1310"/>
      <c r="O485" s="655"/>
      <c r="P485" s="656"/>
      <c r="Q485" s="657"/>
      <c r="R485" s="704"/>
      <c r="S485" s="3180"/>
    </row>
    <row r="486" spans="7:19" ht="20.100000000000001" customHeight="1">
      <c r="G486" s="1047"/>
      <c r="H486" s="655"/>
      <c r="I486" s="655"/>
      <c r="J486" s="655"/>
      <c r="K486" s="655"/>
      <c r="L486" s="655"/>
      <c r="M486" s="655"/>
      <c r="N486" s="1310"/>
      <c r="O486" s="655"/>
      <c r="P486" s="656"/>
      <c r="Q486" s="657"/>
      <c r="R486" s="704"/>
      <c r="S486" s="3180"/>
    </row>
    <row r="487" spans="7:19" ht="20.100000000000001" customHeight="1">
      <c r="G487" s="1047"/>
      <c r="H487" s="655"/>
      <c r="I487" s="655"/>
      <c r="J487" s="655"/>
      <c r="K487" s="655"/>
      <c r="L487" s="655"/>
      <c r="M487" s="655"/>
      <c r="N487" s="1310"/>
      <c r="O487" s="655"/>
      <c r="P487" s="656"/>
      <c r="Q487" s="657"/>
      <c r="R487" s="704"/>
      <c r="S487" s="3180"/>
    </row>
    <row r="488" spans="7:19" ht="20.100000000000001" customHeight="1">
      <c r="G488" s="1047"/>
      <c r="H488" s="655"/>
      <c r="I488" s="655"/>
      <c r="J488" s="655"/>
      <c r="K488" s="655"/>
      <c r="L488" s="655"/>
      <c r="M488" s="655"/>
      <c r="N488" s="1310"/>
      <c r="O488" s="655"/>
      <c r="P488" s="656"/>
      <c r="Q488" s="657"/>
      <c r="R488" s="704"/>
      <c r="S488" s="3180"/>
    </row>
    <row r="489" spans="7:19" ht="20.100000000000001" customHeight="1">
      <c r="G489" s="1047"/>
      <c r="H489" s="655"/>
      <c r="I489" s="655"/>
      <c r="J489" s="655"/>
      <c r="K489" s="655"/>
      <c r="L489" s="655"/>
      <c r="M489" s="655"/>
      <c r="N489" s="1310"/>
      <c r="O489" s="655"/>
      <c r="P489" s="656"/>
      <c r="Q489" s="657"/>
      <c r="R489" s="704"/>
      <c r="S489" s="3180"/>
    </row>
    <row r="490" spans="7:19" ht="20.100000000000001" customHeight="1">
      <c r="G490" s="1047"/>
      <c r="H490" s="655"/>
      <c r="I490" s="655"/>
      <c r="J490" s="655"/>
      <c r="K490" s="655"/>
      <c r="L490" s="655"/>
      <c r="M490" s="655"/>
      <c r="N490" s="1310"/>
      <c r="O490" s="655"/>
      <c r="P490" s="656"/>
      <c r="Q490" s="657"/>
      <c r="R490" s="704"/>
      <c r="S490" s="3180"/>
    </row>
    <row r="491" spans="7:19" ht="20.100000000000001" customHeight="1">
      <c r="G491" s="1047"/>
      <c r="H491" s="655"/>
      <c r="I491" s="655"/>
      <c r="J491" s="655"/>
      <c r="K491" s="655"/>
      <c r="L491" s="655"/>
      <c r="M491" s="655"/>
      <c r="N491" s="1310"/>
      <c r="O491" s="655"/>
      <c r="P491" s="656"/>
      <c r="Q491" s="657"/>
      <c r="R491" s="704"/>
      <c r="S491" s="3180"/>
    </row>
    <row r="492" spans="7:19" ht="20.100000000000001" customHeight="1">
      <c r="G492" s="1047"/>
      <c r="H492" s="655"/>
      <c r="I492" s="655"/>
      <c r="J492" s="655"/>
      <c r="K492" s="655"/>
      <c r="L492" s="655"/>
      <c r="M492" s="655"/>
      <c r="N492" s="1310"/>
      <c r="O492" s="655"/>
      <c r="P492" s="656"/>
      <c r="Q492" s="657"/>
      <c r="R492" s="704"/>
      <c r="S492" s="3180"/>
    </row>
    <row r="493" spans="7:19" ht="20.100000000000001" customHeight="1">
      <c r="G493" s="1047"/>
      <c r="H493" s="655"/>
      <c r="I493" s="655"/>
      <c r="J493" s="655"/>
      <c r="K493" s="655"/>
      <c r="L493" s="655"/>
      <c r="M493" s="655"/>
      <c r="N493" s="1310"/>
      <c r="O493" s="655"/>
      <c r="P493" s="656"/>
      <c r="Q493" s="657"/>
      <c r="R493" s="704"/>
      <c r="S493" s="3180"/>
    </row>
    <row r="494" spans="7:19" ht="20.100000000000001" customHeight="1">
      <c r="G494" s="1047"/>
      <c r="H494" s="655"/>
      <c r="I494" s="655"/>
      <c r="J494" s="655"/>
      <c r="K494" s="655"/>
      <c r="L494" s="655"/>
      <c r="M494" s="655"/>
      <c r="N494" s="1310"/>
      <c r="O494" s="655"/>
      <c r="P494" s="656"/>
      <c r="Q494" s="657"/>
      <c r="R494" s="704"/>
      <c r="S494" s="3180"/>
    </row>
    <row r="495" spans="7:19" ht="20.100000000000001" customHeight="1">
      <c r="G495" s="1047"/>
      <c r="H495" s="655"/>
      <c r="I495" s="655"/>
      <c r="J495" s="655"/>
      <c r="K495" s="655"/>
      <c r="L495" s="655"/>
      <c r="M495" s="655"/>
      <c r="N495" s="1310"/>
      <c r="O495" s="655"/>
      <c r="P495" s="656"/>
      <c r="Q495" s="657"/>
      <c r="R495" s="704"/>
      <c r="S495" s="3180"/>
    </row>
    <row r="496" spans="7:19" ht="20.100000000000001" customHeight="1">
      <c r="G496" s="1047"/>
      <c r="H496" s="655"/>
      <c r="I496" s="655"/>
      <c r="J496" s="655"/>
      <c r="K496" s="655"/>
      <c r="L496" s="655"/>
      <c r="M496" s="655"/>
      <c r="N496" s="1310"/>
      <c r="O496" s="655"/>
      <c r="P496" s="656"/>
      <c r="Q496" s="657"/>
      <c r="R496" s="704"/>
      <c r="S496" s="3180"/>
    </row>
    <row r="497" spans="7:19" ht="20.100000000000001" customHeight="1">
      <c r="G497" s="1047"/>
      <c r="H497" s="655"/>
      <c r="I497" s="655"/>
      <c r="J497" s="655"/>
      <c r="K497" s="655"/>
      <c r="L497" s="655"/>
      <c r="M497" s="655"/>
      <c r="N497" s="1310"/>
      <c r="O497" s="655"/>
      <c r="P497" s="656"/>
      <c r="Q497" s="657"/>
      <c r="R497" s="704"/>
      <c r="S497" s="3180"/>
    </row>
    <row r="498" spans="7:19" ht="20.100000000000001" customHeight="1">
      <c r="G498" s="1047"/>
      <c r="H498" s="655"/>
      <c r="I498" s="655"/>
      <c r="J498" s="655"/>
      <c r="K498" s="655"/>
      <c r="L498" s="655"/>
      <c r="M498" s="655"/>
      <c r="N498" s="1310"/>
      <c r="O498" s="655"/>
      <c r="P498" s="656"/>
      <c r="Q498" s="657"/>
      <c r="R498" s="704"/>
      <c r="S498" s="3180"/>
    </row>
    <row r="499" spans="7:19" ht="20.100000000000001" customHeight="1">
      <c r="G499" s="1047"/>
      <c r="H499" s="655"/>
      <c r="I499" s="655"/>
      <c r="J499" s="655"/>
      <c r="K499" s="655"/>
      <c r="L499" s="655"/>
      <c r="M499" s="655"/>
      <c r="N499" s="1310"/>
      <c r="O499" s="655"/>
      <c r="P499" s="656"/>
      <c r="Q499" s="657"/>
      <c r="R499" s="704"/>
      <c r="S499" s="3180"/>
    </row>
    <row r="500" spans="7:19" ht="20.100000000000001" customHeight="1">
      <c r="G500" s="1047"/>
      <c r="H500" s="655"/>
      <c r="I500" s="655"/>
      <c r="J500" s="655"/>
      <c r="K500" s="655"/>
      <c r="L500" s="655"/>
      <c r="M500" s="655"/>
      <c r="N500" s="1310"/>
      <c r="O500" s="655"/>
      <c r="P500" s="656"/>
      <c r="Q500" s="657"/>
      <c r="R500" s="704"/>
      <c r="S500" s="3180"/>
    </row>
    <row r="501" spans="7:19" ht="20.100000000000001" customHeight="1">
      <c r="G501" s="1047"/>
      <c r="H501" s="655"/>
      <c r="I501" s="655"/>
      <c r="J501" s="655"/>
      <c r="K501" s="655"/>
      <c r="L501" s="655"/>
      <c r="M501" s="655"/>
      <c r="N501" s="1310"/>
      <c r="O501" s="655"/>
      <c r="P501" s="656"/>
      <c r="Q501" s="657"/>
      <c r="R501" s="704"/>
      <c r="S501" s="3180"/>
    </row>
    <row r="502" spans="7:19" ht="20.100000000000001" customHeight="1">
      <c r="G502" s="1047"/>
      <c r="H502" s="655"/>
      <c r="I502" s="655"/>
      <c r="J502" s="655"/>
      <c r="K502" s="655"/>
      <c r="L502" s="655"/>
      <c r="M502" s="655"/>
      <c r="N502" s="1310"/>
      <c r="O502" s="655"/>
      <c r="P502" s="656"/>
      <c r="Q502" s="657"/>
      <c r="R502" s="704"/>
      <c r="S502" s="3180"/>
    </row>
    <row r="503" spans="7:19" ht="20.100000000000001" customHeight="1">
      <c r="G503" s="1047"/>
      <c r="H503" s="655"/>
      <c r="I503" s="655"/>
      <c r="J503" s="655"/>
      <c r="K503" s="655"/>
      <c r="L503" s="655"/>
      <c r="M503" s="655"/>
      <c r="N503" s="1310"/>
      <c r="O503" s="655"/>
      <c r="P503" s="656"/>
      <c r="Q503" s="657"/>
      <c r="R503" s="704"/>
      <c r="S503" s="3180"/>
    </row>
    <row r="504" spans="7:19" ht="20.100000000000001" customHeight="1">
      <c r="G504" s="1047"/>
      <c r="H504" s="655"/>
      <c r="I504" s="655"/>
      <c r="J504" s="655"/>
      <c r="K504" s="655"/>
      <c r="L504" s="655"/>
      <c r="M504" s="655"/>
      <c r="N504" s="1310"/>
      <c r="O504" s="655"/>
      <c r="P504" s="656"/>
      <c r="Q504" s="657"/>
      <c r="R504" s="704"/>
      <c r="S504" s="3180"/>
    </row>
    <row r="505" spans="7:19" ht="20.100000000000001" customHeight="1">
      <c r="G505" s="1047"/>
      <c r="H505" s="655"/>
      <c r="I505" s="655"/>
      <c r="J505" s="655"/>
      <c r="K505" s="655"/>
      <c r="L505" s="655"/>
      <c r="M505" s="655"/>
      <c r="N505" s="1310"/>
      <c r="O505" s="655"/>
      <c r="P505" s="656"/>
      <c r="Q505" s="657"/>
      <c r="R505" s="704"/>
      <c r="S505" s="3180"/>
    </row>
    <row r="506" spans="7:19" ht="20.100000000000001" customHeight="1">
      <c r="G506" s="1047"/>
      <c r="H506" s="655"/>
      <c r="I506" s="655"/>
      <c r="J506" s="655"/>
      <c r="K506" s="655"/>
      <c r="L506" s="655"/>
      <c r="M506" s="655"/>
      <c r="N506" s="1310"/>
      <c r="O506" s="655"/>
      <c r="P506" s="656"/>
      <c r="Q506" s="657"/>
      <c r="R506" s="704"/>
      <c r="S506" s="3180"/>
    </row>
    <row r="507" spans="7:19" ht="20.100000000000001" customHeight="1">
      <c r="G507" s="1047"/>
      <c r="H507" s="655"/>
      <c r="I507" s="655"/>
      <c r="J507" s="655"/>
      <c r="K507" s="655"/>
      <c r="L507" s="655"/>
      <c r="M507" s="655"/>
      <c r="N507" s="1310"/>
      <c r="O507" s="655"/>
      <c r="P507" s="656"/>
      <c r="Q507" s="657"/>
      <c r="R507" s="704"/>
      <c r="S507" s="3180"/>
    </row>
    <row r="508" spans="7:19" ht="20.100000000000001" customHeight="1">
      <c r="G508" s="1047"/>
      <c r="H508" s="655"/>
      <c r="I508" s="655"/>
      <c r="J508" s="655"/>
      <c r="K508" s="655"/>
      <c r="L508" s="655"/>
      <c r="M508" s="655"/>
      <c r="N508" s="1310"/>
      <c r="O508" s="655"/>
      <c r="P508" s="656"/>
      <c r="Q508" s="657"/>
      <c r="R508" s="704"/>
      <c r="S508" s="3180"/>
    </row>
    <row r="509" spans="7:19" ht="20.100000000000001" customHeight="1">
      <c r="G509" s="1047"/>
      <c r="H509" s="655"/>
      <c r="I509" s="655"/>
      <c r="J509" s="655"/>
      <c r="K509" s="655"/>
      <c r="L509" s="655"/>
      <c r="M509" s="655"/>
      <c r="N509" s="1310"/>
      <c r="O509" s="655"/>
      <c r="P509" s="656"/>
      <c r="Q509" s="657"/>
      <c r="R509" s="704"/>
      <c r="S509" s="3180"/>
    </row>
    <row r="510" spans="7:19" ht="20.100000000000001" customHeight="1">
      <c r="G510" s="1047"/>
      <c r="H510" s="655"/>
      <c r="I510" s="655"/>
      <c r="J510" s="655"/>
      <c r="K510" s="655"/>
      <c r="L510" s="655"/>
      <c r="M510" s="655"/>
      <c r="N510" s="1310"/>
      <c r="O510" s="655"/>
      <c r="P510" s="656"/>
      <c r="Q510" s="657"/>
      <c r="R510" s="704"/>
      <c r="S510" s="3180"/>
    </row>
    <row r="511" spans="7:19" ht="20.100000000000001" customHeight="1">
      <c r="G511" s="1047"/>
      <c r="H511" s="655"/>
      <c r="I511" s="655"/>
      <c r="J511" s="655"/>
      <c r="K511" s="655"/>
      <c r="L511" s="655"/>
      <c r="M511" s="655"/>
      <c r="N511" s="1310"/>
      <c r="O511" s="655"/>
      <c r="P511" s="656"/>
      <c r="Q511" s="657"/>
      <c r="R511" s="704"/>
      <c r="S511" s="3180"/>
    </row>
    <row r="512" spans="7:19" ht="20.100000000000001" customHeight="1">
      <c r="G512" s="1047"/>
      <c r="H512" s="655"/>
      <c r="I512" s="655"/>
      <c r="J512" s="655"/>
      <c r="K512" s="655"/>
      <c r="L512" s="655"/>
      <c r="M512" s="655"/>
      <c r="N512" s="1310"/>
      <c r="O512" s="655"/>
      <c r="P512" s="656"/>
      <c r="Q512" s="657"/>
      <c r="R512" s="704"/>
      <c r="S512" s="3180"/>
    </row>
    <row r="513" spans="7:19" ht="20.100000000000001" customHeight="1">
      <c r="G513" s="1047"/>
      <c r="H513" s="655"/>
      <c r="I513" s="655"/>
      <c r="J513" s="655"/>
      <c r="K513" s="655"/>
      <c r="L513" s="655"/>
      <c r="M513" s="655"/>
      <c r="N513" s="1310"/>
      <c r="O513" s="655"/>
      <c r="P513" s="656"/>
      <c r="Q513" s="657"/>
      <c r="R513" s="704"/>
      <c r="S513" s="3180"/>
    </row>
    <row r="514" spans="7:19" ht="20.100000000000001" customHeight="1">
      <c r="G514" s="1047"/>
      <c r="H514" s="655"/>
      <c r="I514" s="655"/>
      <c r="J514" s="655"/>
      <c r="K514" s="655"/>
      <c r="L514" s="655"/>
      <c r="M514" s="655"/>
      <c r="N514" s="1310"/>
      <c r="O514" s="655"/>
      <c r="P514" s="656"/>
      <c r="Q514" s="657"/>
      <c r="R514" s="704"/>
      <c r="S514" s="3180"/>
    </row>
    <row r="515" spans="7:19" ht="20.100000000000001" customHeight="1">
      <c r="G515" s="1047"/>
      <c r="H515" s="655"/>
      <c r="I515" s="655"/>
      <c r="J515" s="655"/>
      <c r="K515" s="655"/>
      <c r="L515" s="655"/>
      <c r="M515" s="655"/>
      <c r="N515" s="1310"/>
      <c r="O515" s="655"/>
      <c r="P515" s="656"/>
      <c r="Q515" s="657"/>
      <c r="R515" s="704"/>
      <c r="S515" s="3180"/>
    </row>
    <row r="516" spans="7:19" ht="20.100000000000001" customHeight="1">
      <c r="G516" s="1047"/>
      <c r="H516" s="655"/>
      <c r="I516" s="655"/>
      <c r="J516" s="655"/>
      <c r="K516" s="655"/>
      <c r="L516" s="655"/>
      <c r="M516" s="655"/>
      <c r="N516" s="1310"/>
      <c r="O516" s="655"/>
      <c r="P516" s="656"/>
      <c r="Q516" s="657"/>
      <c r="R516" s="704"/>
      <c r="S516" s="3180"/>
    </row>
    <row r="517" spans="7:19" ht="20.100000000000001" customHeight="1">
      <c r="G517" s="1047"/>
      <c r="H517" s="655"/>
      <c r="I517" s="655"/>
      <c r="J517" s="655"/>
      <c r="K517" s="655"/>
      <c r="L517" s="655"/>
      <c r="M517" s="655"/>
      <c r="N517" s="1310"/>
      <c r="O517" s="655"/>
      <c r="P517" s="656"/>
      <c r="Q517" s="657"/>
      <c r="R517" s="704"/>
      <c r="S517" s="3180"/>
    </row>
    <row r="518" spans="7:19" ht="20.100000000000001" customHeight="1">
      <c r="G518" s="1047"/>
      <c r="H518" s="655"/>
      <c r="I518" s="655"/>
      <c r="J518" s="655"/>
      <c r="K518" s="655"/>
      <c r="L518" s="655"/>
      <c r="M518" s="655"/>
      <c r="N518" s="1310"/>
      <c r="O518" s="655"/>
      <c r="P518" s="656"/>
      <c r="Q518" s="657"/>
      <c r="R518" s="704"/>
      <c r="S518" s="3180"/>
    </row>
    <row r="519" spans="7:19" ht="20.100000000000001" customHeight="1">
      <c r="G519" s="1047"/>
      <c r="H519" s="655"/>
      <c r="I519" s="655"/>
      <c r="J519" s="655"/>
      <c r="K519" s="655"/>
      <c r="L519" s="655"/>
      <c r="M519" s="655"/>
      <c r="N519" s="1310"/>
      <c r="O519" s="655"/>
      <c r="P519" s="656"/>
      <c r="Q519" s="657"/>
      <c r="R519" s="704"/>
      <c r="S519" s="3180"/>
    </row>
    <row r="520" spans="7:19" ht="20.100000000000001" customHeight="1">
      <c r="G520" s="1047"/>
      <c r="H520" s="655"/>
      <c r="I520" s="655"/>
      <c r="J520" s="655"/>
      <c r="K520" s="655"/>
      <c r="L520" s="655"/>
      <c r="M520" s="655"/>
      <c r="N520" s="1310"/>
      <c r="O520" s="655"/>
      <c r="P520" s="656"/>
      <c r="Q520" s="657"/>
      <c r="R520" s="704"/>
      <c r="S520" s="3180"/>
    </row>
    <row r="521" spans="7:19" ht="20.100000000000001" customHeight="1">
      <c r="G521" s="1047"/>
      <c r="H521" s="655"/>
      <c r="I521" s="655"/>
      <c r="J521" s="655"/>
      <c r="K521" s="655"/>
      <c r="L521" s="655"/>
      <c r="M521" s="655"/>
      <c r="N521" s="1310"/>
      <c r="O521" s="655"/>
      <c r="P521" s="656"/>
      <c r="Q521" s="657"/>
      <c r="R521" s="704"/>
      <c r="S521" s="3180"/>
    </row>
    <row r="522" spans="7:19" ht="20.100000000000001" customHeight="1">
      <c r="G522" s="1047"/>
      <c r="H522" s="655"/>
      <c r="I522" s="655"/>
      <c r="J522" s="655"/>
      <c r="K522" s="655"/>
      <c r="L522" s="655"/>
      <c r="M522" s="655"/>
      <c r="N522" s="1310"/>
      <c r="O522" s="655"/>
      <c r="P522" s="656"/>
      <c r="Q522" s="657"/>
      <c r="R522" s="704"/>
      <c r="S522" s="3180"/>
    </row>
    <row r="523" spans="7:19" ht="20.100000000000001" customHeight="1">
      <c r="G523" s="1047"/>
      <c r="H523" s="655"/>
      <c r="I523" s="655"/>
      <c r="J523" s="655"/>
      <c r="K523" s="655"/>
      <c r="L523" s="655"/>
      <c r="M523" s="655"/>
      <c r="N523" s="1310"/>
      <c r="O523" s="655"/>
      <c r="P523" s="656"/>
      <c r="Q523" s="657"/>
      <c r="R523" s="704"/>
      <c r="S523" s="3180"/>
    </row>
    <row r="524" spans="7:19" ht="20.100000000000001" customHeight="1">
      <c r="G524" s="1047"/>
      <c r="H524" s="655"/>
      <c r="I524" s="655"/>
      <c r="J524" s="655"/>
      <c r="K524" s="655"/>
      <c r="L524" s="655"/>
      <c r="M524" s="655"/>
      <c r="N524" s="1310"/>
      <c r="O524" s="655"/>
      <c r="P524" s="656"/>
      <c r="Q524" s="657"/>
      <c r="R524" s="704"/>
      <c r="S524" s="3180"/>
    </row>
    <row r="525" spans="7:19" ht="20.100000000000001" customHeight="1">
      <c r="G525" s="1047"/>
      <c r="H525" s="655"/>
      <c r="I525" s="655"/>
      <c r="J525" s="655"/>
      <c r="K525" s="655"/>
      <c r="L525" s="655"/>
      <c r="M525" s="655"/>
      <c r="N525" s="1310"/>
      <c r="O525" s="655"/>
      <c r="P525" s="656"/>
      <c r="Q525" s="657"/>
      <c r="R525" s="704"/>
      <c r="S525" s="3180"/>
    </row>
    <row r="526" spans="7:19" ht="20.100000000000001" customHeight="1">
      <c r="G526" s="1047"/>
      <c r="H526" s="655"/>
      <c r="I526" s="655"/>
      <c r="J526" s="655"/>
      <c r="K526" s="655"/>
      <c r="L526" s="655"/>
      <c r="M526" s="655"/>
      <c r="N526" s="1310"/>
      <c r="O526" s="655"/>
      <c r="P526" s="656"/>
      <c r="Q526" s="657"/>
      <c r="R526" s="704"/>
      <c r="S526" s="3180"/>
    </row>
    <row r="527" spans="7:19" ht="20.100000000000001" customHeight="1">
      <c r="G527" s="1047"/>
      <c r="H527" s="655"/>
      <c r="I527" s="655"/>
      <c r="J527" s="655"/>
      <c r="K527" s="655"/>
      <c r="L527" s="655"/>
      <c r="M527" s="655"/>
      <c r="N527" s="1310"/>
      <c r="O527" s="655"/>
      <c r="P527" s="656"/>
      <c r="Q527" s="657"/>
      <c r="R527" s="704"/>
      <c r="S527" s="3180"/>
    </row>
    <row r="528" spans="7:19" ht="20.100000000000001" customHeight="1">
      <c r="G528" s="1047"/>
      <c r="H528" s="655"/>
      <c r="I528" s="655"/>
      <c r="J528" s="655"/>
      <c r="K528" s="655"/>
      <c r="L528" s="655"/>
      <c r="M528" s="655"/>
      <c r="N528" s="1310"/>
      <c r="O528" s="655"/>
      <c r="P528" s="656"/>
      <c r="Q528" s="657"/>
      <c r="R528" s="704"/>
      <c r="S528" s="3180"/>
    </row>
    <row r="529" spans="7:19" ht="20.100000000000001" customHeight="1">
      <c r="G529" s="1047"/>
      <c r="H529" s="655"/>
      <c r="I529" s="655"/>
      <c r="J529" s="655"/>
      <c r="K529" s="655"/>
      <c r="L529" s="655"/>
      <c r="M529" s="655"/>
      <c r="N529" s="1310"/>
      <c r="O529" s="655"/>
      <c r="P529" s="656"/>
      <c r="Q529" s="657"/>
      <c r="R529" s="704"/>
      <c r="S529" s="3180"/>
    </row>
    <row r="530" spans="7:19" ht="20.100000000000001" customHeight="1">
      <c r="G530" s="1047"/>
      <c r="H530" s="655"/>
      <c r="I530" s="655"/>
      <c r="J530" s="655"/>
      <c r="K530" s="655"/>
      <c r="L530" s="655"/>
      <c r="M530" s="655"/>
      <c r="N530" s="1310"/>
      <c r="O530" s="655"/>
      <c r="P530" s="656"/>
      <c r="Q530" s="657"/>
      <c r="R530" s="704"/>
      <c r="S530" s="3180"/>
    </row>
    <row r="531" spans="7:19" ht="20.100000000000001" customHeight="1">
      <c r="G531" s="1047"/>
      <c r="H531" s="655"/>
      <c r="I531" s="655"/>
      <c r="J531" s="655"/>
      <c r="K531" s="655"/>
      <c r="L531" s="655"/>
      <c r="M531" s="655"/>
      <c r="N531" s="1310"/>
      <c r="O531" s="655"/>
      <c r="P531" s="656"/>
      <c r="Q531" s="657"/>
      <c r="R531" s="704"/>
      <c r="S531" s="3180"/>
    </row>
    <row r="532" spans="7:19" ht="20.100000000000001" customHeight="1">
      <c r="G532" s="1047"/>
      <c r="H532" s="655"/>
      <c r="I532" s="655"/>
      <c r="J532" s="655"/>
      <c r="K532" s="655"/>
      <c r="L532" s="655"/>
      <c r="M532" s="655"/>
      <c r="N532" s="1310"/>
      <c r="O532" s="655"/>
      <c r="P532" s="656"/>
      <c r="Q532" s="657"/>
      <c r="R532" s="704"/>
      <c r="S532" s="3180"/>
    </row>
    <row r="533" spans="7:19" ht="20.100000000000001" customHeight="1">
      <c r="G533" s="1047"/>
      <c r="H533" s="655"/>
      <c r="I533" s="655"/>
      <c r="J533" s="655"/>
      <c r="K533" s="655"/>
      <c r="L533" s="655"/>
      <c r="M533" s="655"/>
      <c r="N533" s="1310"/>
      <c r="O533" s="655"/>
      <c r="P533" s="656"/>
      <c r="Q533" s="657"/>
      <c r="R533" s="704"/>
      <c r="S533" s="3180"/>
    </row>
    <row r="534" spans="7:19" ht="20.100000000000001" customHeight="1">
      <c r="G534" s="1047"/>
      <c r="H534" s="655"/>
      <c r="I534" s="655"/>
      <c r="J534" s="655"/>
      <c r="K534" s="655"/>
      <c r="L534" s="655"/>
      <c r="M534" s="655"/>
      <c r="N534" s="1310"/>
      <c r="O534" s="655"/>
      <c r="P534" s="656"/>
      <c r="Q534" s="657"/>
      <c r="R534" s="704"/>
      <c r="S534" s="3180"/>
    </row>
    <row r="535" spans="7:19" ht="20.100000000000001" customHeight="1">
      <c r="G535" s="1047"/>
      <c r="H535" s="655"/>
      <c r="I535" s="655"/>
      <c r="J535" s="655"/>
      <c r="K535" s="655"/>
      <c r="L535" s="655"/>
      <c r="M535" s="655"/>
      <c r="N535" s="1310"/>
      <c r="O535" s="655"/>
      <c r="P535" s="656"/>
      <c r="Q535" s="657"/>
      <c r="R535" s="704"/>
      <c r="S535" s="3180"/>
    </row>
    <row r="536" spans="7:19" ht="20.100000000000001" customHeight="1">
      <c r="G536" s="1047"/>
      <c r="H536" s="655"/>
      <c r="I536" s="655"/>
      <c r="J536" s="655"/>
      <c r="K536" s="655"/>
      <c r="L536" s="655"/>
      <c r="M536" s="655"/>
      <c r="N536" s="1310"/>
      <c r="O536" s="655"/>
      <c r="P536" s="656"/>
      <c r="Q536" s="657"/>
      <c r="R536" s="704"/>
      <c r="S536" s="3180"/>
    </row>
    <row r="537" spans="7:19" ht="20.100000000000001" customHeight="1">
      <c r="G537" s="1047"/>
      <c r="H537" s="655"/>
      <c r="I537" s="655"/>
      <c r="J537" s="655"/>
      <c r="K537" s="655"/>
      <c r="L537" s="655"/>
      <c r="M537" s="655"/>
      <c r="N537" s="1310"/>
      <c r="O537" s="655"/>
      <c r="P537" s="656"/>
      <c r="Q537" s="657"/>
      <c r="R537" s="704"/>
      <c r="S537" s="3180"/>
    </row>
    <row r="538" spans="7:19" ht="20.100000000000001" customHeight="1">
      <c r="G538" s="1047"/>
      <c r="H538" s="655"/>
      <c r="I538" s="655"/>
      <c r="J538" s="655"/>
      <c r="K538" s="655"/>
      <c r="L538" s="655"/>
      <c r="M538" s="655"/>
      <c r="N538" s="1310"/>
      <c r="O538" s="655"/>
      <c r="P538" s="656"/>
      <c r="Q538" s="657"/>
      <c r="R538" s="704"/>
      <c r="S538" s="3180"/>
    </row>
    <row r="539" spans="7:19" ht="20.100000000000001" customHeight="1">
      <c r="G539" s="1047"/>
      <c r="H539" s="655"/>
      <c r="I539" s="655"/>
      <c r="J539" s="655"/>
      <c r="K539" s="655"/>
      <c r="L539" s="655"/>
      <c r="M539" s="655"/>
      <c r="N539" s="1310"/>
      <c r="O539" s="655"/>
      <c r="P539" s="656"/>
      <c r="Q539" s="657"/>
      <c r="R539" s="704"/>
      <c r="S539" s="3180"/>
    </row>
    <row r="540" spans="7:19" ht="20.100000000000001" customHeight="1">
      <c r="G540" s="1047"/>
      <c r="H540" s="655"/>
      <c r="I540" s="655"/>
      <c r="J540" s="655"/>
      <c r="K540" s="655"/>
      <c r="L540" s="655"/>
      <c r="M540" s="655"/>
      <c r="N540" s="1310"/>
      <c r="O540" s="655"/>
      <c r="P540" s="656"/>
      <c r="Q540" s="657"/>
      <c r="R540" s="704"/>
      <c r="S540" s="3180"/>
    </row>
    <row r="541" spans="7:19" ht="20.100000000000001" customHeight="1">
      <c r="G541" s="1047"/>
      <c r="H541" s="655"/>
      <c r="I541" s="655"/>
      <c r="J541" s="655"/>
      <c r="K541" s="655"/>
      <c r="L541" s="655"/>
      <c r="M541" s="655"/>
      <c r="N541" s="1310"/>
      <c r="O541" s="655"/>
      <c r="P541" s="656"/>
      <c r="Q541" s="657"/>
      <c r="R541" s="704"/>
      <c r="S541" s="3180"/>
    </row>
    <row r="542" spans="7:19" ht="20.100000000000001" customHeight="1">
      <c r="G542" s="1047"/>
      <c r="H542" s="655"/>
      <c r="I542" s="655"/>
      <c r="J542" s="655"/>
      <c r="K542" s="655"/>
      <c r="L542" s="655"/>
      <c r="M542" s="655"/>
      <c r="N542" s="1310"/>
      <c r="O542" s="655"/>
      <c r="P542" s="656"/>
      <c r="Q542" s="657"/>
      <c r="R542" s="704"/>
      <c r="S542" s="3180"/>
    </row>
    <row r="543" spans="7:19" ht="20.100000000000001" customHeight="1">
      <c r="G543" s="1047"/>
      <c r="H543" s="655"/>
      <c r="I543" s="655"/>
      <c r="J543" s="655"/>
      <c r="K543" s="655"/>
      <c r="L543" s="655"/>
      <c r="M543" s="655"/>
      <c r="N543" s="1310"/>
      <c r="O543" s="655"/>
      <c r="P543" s="656"/>
      <c r="Q543" s="657"/>
      <c r="R543" s="704"/>
      <c r="S543" s="3180"/>
    </row>
    <row r="544" spans="7:19" ht="20.100000000000001" customHeight="1">
      <c r="G544" s="1047"/>
      <c r="H544" s="655"/>
      <c r="I544" s="655"/>
      <c r="J544" s="655"/>
      <c r="K544" s="655"/>
      <c r="L544" s="655"/>
      <c r="M544" s="655"/>
      <c r="N544" s="1310"/>
      <c r="O544" s="655"/>
      <c r="P544" s="656"/>
      <c r="Q544" s="657"/>
      <c r="R544" s="704"/>
      <c r="S544" s="3180"/>
    </row>
    <row r="545" spans="7:19" ht="20.100000000000001" customHeight="1">
      <c r="G545" s="1047"/>
      <c r="H545" s="655"/>
      <c r="I545" s="655"/>
      <c r="J545" s="655"/>
      <c r="K545" s="655"/>
      <c r="L545" s="655"/>
      <c r="M545" s="655"/>
      <c r="N545" s="1310"/>
      <c r="O545" s="655"/>
      <c r="P545" s="656"/>
      <c r="Q545" s="657"/>
      <c r="R545" s="704"/>
      <c r="S545" s="3180"/>
    </row>
    <row r="546" spans="7:19" ht="20.100000000000001" customHeight="1">
      <c r="G546" s="1047"/>
      <c r="H546" s="655"/>
      <c r="I546" s="655"/>
      <c r="J546" s="655"/>
      <c r="K546" s="655"/>
      <c r="L546" s="655"/>
      <c r="M546" s="655"/>
      <c r="N546" s="1310"/>
      <c r="O546" s="655"/>
      <c r="P546" s="656"/>
      <c r="Q546" s="657"/>
      <c r="R546" s="704"/>
      <c r="S546" s="3180"/>
    </row>
    <row r="547" spans="7:19" ht="20.100000000000001" customHeight="1">
      <c r="G547" s="1047"/>
      <c r="H547" s="655"/>
      <c r="I547" s="655"/>
      <c r="J547" s="655"/>
      <c r="K547" s="655"/>
      <c r="L547" s="655"/>
      <c r="M547" s="655"/>
      <c r="N547" s="1310"/>
      <c r="O547" s="655"/>
      <c r="P547" s="656"/>
      <c r="Q547" s="657"/>
      <c r="R547" s="704"/>
      <c r="S547" s="3180"/>
    </row>
    <row r="548" spans="7:19" ht="20.100000000000001" customHeight="1">
      <c r="G548" s="1047"/>
      <c r="H548" s="655"/>
      <c r="I548" s="655"/>
      <c r="J548" s="655"/>
      <c r="K548" s="655"/>
      <c r="L548" s="655"/>
      <c r="M548" s="655"/>
      <c r="N548" s="1310"/>
      <c r="O548" s="655"/>
      <c r="P548" s="656"/>
      <c r="Q548" s="657"/>
      <c r="R548" s="704"/>
      <c r="S548" s="3180"/>
    </row>
    <row r="549" spans="7:19" ht="20.100000000000001" customHeight="1">
      <c r="G549" s="1047"/>
      <c r="H549" s="655"/>
      <c r="I549" s="655"/>
      <c r="J549" s="655"/>
      <c r="K549" s="655"/>
      <c r="L549" s="655"/>
      <c r="M549" s="655"/>
      <c r="N549" s="1310"/>
      <c r="O549" s="655"/>
      <c r="P549" s="656"/>
      <c r="Q549" s="657"/>
      <c r="R549" s="704"/>
      <c r="S549" s="3180"/>
    </row>
    <row r="550" spans="7:19" ht="20.100000000000001" customHeight="1">
      <c r="G550" s="1047"/>
      <c r="H550" s="655"/>
      <c r="I550" s="655"/>
      <c r="J550" s="655"/>
      <c r="K550" s="655"/>
      <c r="L550" s="655"/>
      <c r="M550" s="655"/>
      <c r="N550" s="1310"/>
      <c r="O550" s="655"/>
      <c r="P550" s="656"/>
      <c r="Q550" s="657"/>
      <c r="R550" s="704"/>
      <c r="S550" s="3180"/>
    </row>
    <row r="551" spans="7:19" ht="20.100000000000001" customHeight="1">
      <c r="G551" s="1047"/>
      <c r="H551" s="655"/>
      <c r="I551" s="655"/>
      <c r="J551" s="655"/>
      <c r="K551" s="655"/>
      <c r="L551" s="655"/>
      <c r="M551" s="655"/>
      <c r="N551" s="1310"/>
      <c r="O551" s="655"/>
      <c r="P551" s="656"/>
      <c r="Q551" s="657"/>
      <c r="R551" s="704"/>
      <c r="S551" s="3180"/>
    </row>
    <row r="552" spans="7:19" ht="20.100000000000001" customHeight="1">
      <c r="G552" s="1047"/>
      <c r="H552" s="655"/>
      <c r="I552" s="655"/>
      <c r="J552" s="655"/>
      <c r="K552" s="655"/>
      <c r="L552" s="655"/>
      <c r="M552" s="655"/>
      <c r="N552" s="1310"/>
      <c r="O552" s="655"/>
      <c r="P552" s="656"/>
      <c r="Q552" s="657"/>
      <c r="R552" s="704"/>
      <c r="S552" s="3180"/>
    </row>
    <row r="553" spans="7:19" ht="20.100000000000001" customHeight="1">
      <c r="G553" s="1047"/>
      <c r="H553" s="655"/>
      <c r="I553" s="655"/>
      <c r="J553" s="655"/>
      <c r="K553" s="655"/>
      <c r="L553" s="655"/>
      <c r="M553" s="655"/>
      <c r="N553" s="1310"/>
      <c r="O553" s="655"/>
      <c r="P553" s="656"/>
      <c r="Q553" s="657"/>
      <c r="R553" s="704"/>
      <c r="S553" s="3180"/>
    </row>
    <row r="554" spans="7:19" ht="20.100000000000001" customHeight="1">
      <c r="G554" s="1047"/>
      <c r="H554" s="655"/>
      <c r="I554" s="655"/>
      <c r="J554" s="655"/>
      <c r="K554" s="655"/>
      <c r="L554" s="655"/>
      <c r="M554" s="655"/>
      <c r="N554" s="1310"/>
      <c r="O554" s="655"/>
      <c r="P554" s="656"/>
      <c r="Q554" s="657"/>
      <c r="R554" s="704"/>
      <c r="S554" s="3180"/>
    </row>
    <row r="555" spans="7:19" ht="20.100000000000001" customHeight="1">
      <c r="G555" s="1047"/>
      <c r="H555" s="655"/>
      <c r="I555" s="655"/>
      <c r="J555" s="655"/>
      <c r="K555" s="655"/>
      <c r="L555" s="655"/>
      <c r="M555" s="655"/>
      <c r="N555" s="1310"/>
      <c r="O555" s="655"/>
      <c r="P555" s="656"/>
      <c r="Q555" s="657"/>
      <c r="R555" s="704"/>
      <c r="S555" s="3180"/>
    </row>
    <row r="556" spans="7:19" ht="20.100000000000001" customHeight="1">
      <c r="G556" s="1047"/>
      <c r="H556" s="655"/>
      <c r="I556" s="655"/>
      <c r="J556" s="655"/>
      <c r="K556" s="655"/>
      <c r="L556" s="655"/>
      <c r="M556" s="655"/>
      <c r="N556" s="1310"/>
      <c r="O556" s="655"/>
      <c r="P556" s="656"/>
      <c r="Q556" s="657"/>
      <c r="R556" s="704"/>
      <c r="S556" s="3180"/>
    </row>
    <row r="557" spans="7:19" ht="20.100000000000001" customHeight="1">
      <c r="G557" s="1047"/>
      <c r="H557" s="655"/>
      <c r="I557" s="655"/>
      <c r="J557" s="655"/>
      <c r="K557" s="655"/>
      <c r="L557" s="655"/>
      <c r="M557" s="655"/>
      <c r="N557" s="1310"/>
      <c r="O557" s="655"/>
      <c r="P557" s="656"/>
      <c r="Q557" s="657"/>
      <c r="R557" s="704"/>
      <c r="S557" s="3180"/>
    </row>
    <row r="558" spans="7:19" ht="20.100000000000001" customHeight="1">
      <c r="G558" s="1047"/>
      <c r="H558" s="655"/>
      <c r="I558" s="655"/>
      <c r="J558" s="655"/>
      <c r="K558" s="655"/>
      <c r="L558" s="655"/>
      <c r="M558" s="655"/>
      <c r="N558" s="1310"/>
      <c r="O558" s="655"/>
      <c r="P558" s="656"/>
      <c r="Q558" s="657"/>
      <c r="R558" s="704"/>
      <c r="S558" s="3180"/>
    </row>
    <row r="559" spans="7:19" ht="20.100000000000001" customHeight="1">
      <c r="G559" s="1047"/>
      <c r="H559" s="655"/>
      <c r="I559" s="655"/>
      <c r="J559" s="655"/>
      <c r="K559" s="655"/>
      <c r="L559" s="655"/>
      <c r="M559" s="655"/>
      <c r="N559" s="1310"/>
      <c r="O559" s="655"/>
      <c r="P559" s="656"/>
      <c r="Q559" s="657"/>
      <c r="R559" s="704"/>
      <c r="S559" s="3180"/>
    </row>
    <row r="560" spans="7:19" ht="20.100000000000001" customHeight="1">
      <c r="G560" s="1047"/>
      <c r="H560" s="655"/>
      <c r="I560" s="655"/>
      <c r="J560" s="655"/>
      <c r="K560" s="655"/>
      <c r="L560" s="655"/>
      <c r="M560" s="655"/>
      <c r="N560" s="1310"/>
      <c r="O560" s="655"/>
      <c r="P560" s="656"/>
      <c r="Q560" s="657"/>
      <c r="R560" s="704"/>
      <c r="S560" s="3180"/>
    </row>
    <row r="561" spans="7:19" ht="20.100000000000001" customHeight="1">
      <c r="G561" s="1047"/>
      <c r="H561" s="655"/>
      <c r="I561" s="655"/>
      <c r="J561" s="655"/>
      <c r="K561" s="655"/>
      <c r="L561" s="655"/>
      <c r="M561" s="655"/>
      <c r="N561" s="1310"/>
      <c r="O561" s="655"/>
      <c r="P561" s="656"/>
      <c r="Q561" s="657"/>
      <c r="R561" s="704"/>
      <c r="S561" s="3180"/>
    </row>
    <row r="562" spans="7:19" ht="20.100000000000001" customHeight="1">
      <c r="G562" s="1047"/>
      <c r="H562" s="655"/>
      <c r="I562" s="655"/>
      <c r="J562" s="655"/>
      <c r="K562" s="655"/>
      <c r="L562" s="655"/>
      <c r="M562" s="655"/>
      <c r="N562" s="1310"/>
      <c r="O562" s="655"/>
      <c r="P562" s="656"/>
      <c r="Q562" s="657"/>
      <c r="R562" s="704"/>
      <c r="S562" s="3180"/>
    </row>
    <row r="563" spans="7:19" ht="20.100000000000001" customHeight="1">
      <c r="G563" s="1047"/>
      <c r="H563" s="655"/>
      <c r="I563" s="655"/>
      <c r="J563" s="655"/>
      <c r="K563" s="655"/>
      <c r="L563" s="655"/>
      <c r="M563" s="655"/>
      <c r="N563" s="1310"/>
      <c r="O563" s="655"/>
      <c r="P563" s="656"/>
      <c r="Q563" s="657"/>
      <c r="R563" s="704"/>
      <c r="S563" s="3180"/>
    </row>
    <row r="564" spans="7:19" ht="20.100000000000001" customHeight="1">
      <c r="G564" s="1047"/>
      <c r="H564" s="655"/>
      <c r="I564" s="655"/>
      <c r="J564" s="655"/>
      <c r="K564" s="655"/>
      <c r="L564" s="655"/>
      <c r="M564" s="655"/>
      <c r="N564" s="1310"/>
      <c r="O564" s="655"/>
      <c r="P564" s="656"/>
      <c r="Q564" s="657"/>
      <c r="R564" s="704"/>
      <c r="S564" s="3180"/>
    </row>
    <row r="565" spans="7:19" ht="20.100000000000001" customHeight="1">
      <c r="G565" s="1047"/>
      <c r="H565" s="655"/>
      <c r="I565" s="655"/>
      <c r="J565" s="655"/>
      <c r="K565" s="655"/>
      <c r="L565" s="655"/>
      <c r="M565" s="655"/>
      <c r="N565" s="1310"/>
      <c r="O565" s="655"/>
      <c r="P565" s="656"/>
      <c r="Q565" s="657"/>
      <c r="R565" s="704"/>
      <c r="S565" s="3180"/>
    </row>
    <row r="566" spans="7:19" ht="20.100000000000001" customHeight="1">
      <c r="G566" s="1047"/>
      <c r="H566" s="655"/>
      <c r="I566" s="655"/>
      <c r="J566" s="655"/>
      <c r="K566" s="655"/>
      <c r="L566" s="655"/>
      <c r="M566" s="655"/>
      <c r="N566" s="1310"/>
      <c r="O566" s="655"/>
      <c r="P566" s="656"/>
      <c r="Q566" s="657"/>
      <c r="R566" s="704"/>
      <c r="S566" s="3180"/>
    </row>
    <row r="567" spans="7:19" ht="20.100000000000001" customHeight="1">
      <c r="G567" s="1047"/>
      <c r="H567" s="655"/>
      <c r="I567" s="655"/>
      <c r="J567" s="655"/>
      <c r="K567" s="655"/>
      <c r="L567" s="655"/>
      <c r="M567" s="655"/>
      <c r="N567" s="1310"/>
      <c r="O567" s="655"/>
      <c r="P567" s="656"/>
      <c r="Q567" s="657"/>
      <c r="R567" s="704"/>
      <c r="S567" s="3180"/>
    </row>
    <row r="568" spans="7:19" ht="20.100000000000001" customHeight="1">
      <c r="G568" s="1047"/>
      <c r="H568" s="655"/>
      <c r="I568" s="655"/>
      <c r="J568" s="655"/>
      <c r="K568" s="655"/>
      <c r="L568" s="655"/>
      <c r="M568" s="655"/>
      <c r="N568" s="1310"/>
      <c r="O568" s="655"/>
      <c r="P568" s="656"/>
      <c r="Q568" s="657"/>
      <c r="R568" s="704"/>
      <c r="S568" s="3180"/>
    </row>
    <row r="569" spans="7:19" ht="20.100000000000001" customHeight="1">
      <c r="G569" s="1047"/>
      <c r="H569" s="655"/>
      <c r="I569" s="655"/>
      <c r="J569" s="655"/>
      <c r="K569" s="655"/>
      <c r="L569" s="655"/>
      <c r="M569" s="655"/>
      <c r="N569" s="1310"/>
      <c r="O569" s="655"/>
      <c r="P569" s="656"/>
      <c r="Q569" s="657"/>
      <c r="R569" s="704"/>
      <c r="S569" s="3180"/>
    </row>
    <row r="570" spans="7:19" ht="20.100000000000001" customHeight="1">
      <c r="G570" s="1047"/>
      <c r="H570" s="655"/>
      <c r="I570" s="655"/>
      <c r="J570" s="655"/>
      <c r="K570" s="655"/>
      <c r="L570" s="655"/>
      <c r="M570" s="655"/>
      <c r="N570" s="1310"/>
      <c r="O570" s="655"/>
      <c r="P570" s="656"/>
      <c r="Q570" s="657"/>
      <c r="R570" s="704"/>
      <c r="S570" s="3180"/>
    </row>
    <row r="571" spans="7:19" ht="20.100000000000001" customHeight="1">
      <c r="G571" s="1047"/>
      <c r="H571" s="655"/>
      <c r="I571" s="655"/>
      <c r="J571" s="655"/>
      <c r="K571" s="655"/>
      <c r="L571" s="655"/>
      <c r="M571" s="655"/>
      <c r="N571" s="1310"/>
      <c r="O571" s="655"/>
      <c r="P571" s="656"/>
      <c r="Q571" s="657"/>
      <c r="R571" s="704"/>
      <c r="S571" s="3180"/>
    </row>
    <row r="572" spans="7:19" ht="20.100000000000001" customHeight="1">
      <c r="G572" s="1047"/>
      <c r="H572" s="655"/>
      <c r="I572" s="655"/>
      <c r="J572" s="655"/>
      <c r="K572" s="655"/>
      <c r="L572" s="655"/>
      <c r="M572" s="655"/>
      <c r="N572" s="1310"/>
      <c r="O572" s="655"/>
      <c r="P572" s="656"/>
      <c r="Q572" s="657"/>
      <c r="R572" s="704"/>
      <c r="S572" s="3180"/>
    </row>
    <row r="573" spans="7:19" ht="20.100000000000001" customHeight="1">
      <c r="G573" s="1047"/>
      <c r="H573" s="655"/>
      <c r="I573" s="655"/>
      <c r="J573" s="655"/>
      <c r="K573" s="655"/>
      <c r="L573" s="655"/>
      <c r="M573" s="655"/>
      <c r="N573" s="1310"/>
      <c r="O573" s="655"/>
      <c r="P573" s="656"/>
      <c r="Q573" s="657"/>
      <c r="R573" s="704"/>
      <c r="S573" s="3180"/>
    </row>
    <row r="574" spans="7:19" ht="20.100000000000001" customHeight="1">
      <c r="G574" s="1047"/>
      <c r="H574" s="655"/>
      <c r="I574" s="655"/>
      <c r="J574" s="655"/>
      <c r="K574" s="655"/>
      <c r="L574" s="655"/>
      <c r="M574" s="655"/>
      <c r="N574" s="1310"/>
      <c r="O574" s="655"/>
      <c r="P574" s="656"/>
      <c r="Q574" s="657"/>
      <c r="R574" s="704"/>
      <c r="S574" s="3180"/>
    </row>
    <row r="575" spans="7:19" ht="20.100000000000001" customHeight="1">
      <c r="G575" s="1047"/>
      <c r="H575" s="655"/>
      <c r="I575" s="655"/>
      <c r="J575" s="655"/>
      <c r="K575" s="655"/>
      <c r="L575" s="655"/>
      <c r="M575" s="655"/>
      <c r="N575" s="1310"/>
      <c r="O575" s="655"/>
      <c r="P575" s="656"/>
      <c r="Q575" s="657"/>
      <c r="R575" s="704"/>
      <c r="S575" s="3180"/>
    </row>
    <row r="576" spans="7:19" ht="20.100000000000001" customHeight="1">
      <c r="G576" s="1047"/>
      <c r="H576" s="655"/>
      <c r="I576" s="655"/>
      <c r="J576" s="655"/>
      <c r="K576" s="655"/>
      <c r="L576" s="655"/>
      <c r="M576" s="655"/>
      <c r="N576" s="1310"/>
      <c r="O576" s="655"/>
      <c r="P576" s="656"/>
      <c r="Q576" s="657"/>
      <c r="R576" s="704"/>
      <c r="S576" s="3180"/>
    </row>
    <row r="577" spans="7:19" ht="20.100000000000001" customHeight="1">
      <c r="G577" s="1047"/>
      <c r="H577" s="655"/>
      <c r="I577" s="655"/>
      <c r="J577" s="655"/>
      <c r="K577" s="655"/>
      <c r="L577" s="655"/>
      <c r="M577" s="655"/>
      <c r="N577" s="1310"/>
      <c r="O577" s="655"/>
      <c r="P577" s="656"/>
      <c r="Q577" s="657"/>
      <c r="R577" s="704"/>
      <c r="S577" s="3180"/>
    </row>
    <row r="578" spans="7:19" ht="20.100000000000001" customHeight="1">
      <c r="G578" s="1047"/>
      <c r="H578" s="655"/>
      <c r="I578" s="655"/>
      <c r="J578" s="655"/>
      <c r="K578" s="655"/>
      <c r="L578" s="655"/>
      <c r="M578" s="655"/>
      <c r="N578" s="1310"/>
      <c r="O578" s="655"/>
      <c r="P578" s="656"/>
      <c r="Q578" s="657"/>
      <c r="R578" s="704"/>
      <c r="S578" s="3180"/>
    </row>
    <row r="579" spans="7:19" ht="20.100000000000001" customHeight="1">
      <c r="G579" s="1047"/>
      <c r="H579" s="655"/>
      <c r="I579" s="655"/>
      <c r="J579" s="655"/>
      <c r="K579" s="655"/>
      <c r="L579" s="655"/>
      <c r="M579" s="655"/>
      <c r="N579" s="1310"/>
      <c r="O579" s="655"/>
      <c r="P579" s="656"/>
      <c r="Q579" s="657"/>
      <c r="R579" s="704"/>
      <c r="S579" s="3180"/>
    </row>
    <row r="580" spans="7:19" ht="20.100000000000001" customHeight="1">
      <c r="G580" s="1047"/>
      <c r="H580" s="655"/>
      <c r="I580" s="655"/>
      <c r="J580" s="655"/>
      <c r="K580" s="655"/>
      <c r="L580" s="655"/>
      <c r="M580" s="655"/>
      <c r="N580" s="1310"/>
      <c r="O580" s="655"/>
      <c r="P580" s="656"/>
      <c r="Q580" s="657"/>
      <c r="R580" s="704"/>
      <c r="S580" s="3180"/>
    </row>
    <row r="581" spans="7:19" ht="20.100000000000001" customHeight="1">
      <c r="G581" s="1047"/>
      <c r="H581" s="655"/>
      <c r="I581" s="655"/>
      <c r="J581" s="655"/>
      <c r="K581" s="655"/>
      <c r="L581" s="655"/>
      <c r="M581" s="655"/>
      <c r="N581" s="1310"/>
      <c r="O581" s="655"/>
      <c r="P581" s="656"/>
      <c r="Q581" s="657"/>
      <c r="R581" s="704"/>
      <c r="S581" s="3180"/>
    </row>
    <row r="582" spans="7:19" ht="20.100000000000001" customHeight="1">
      <c r="G582" s="1047"/>
      <c r="H582" s="655"/>
      <c r="I582" s="655"/>
      <c r="J582" s="655"/>
      <c r="K582" s="655"/>
      <c r="L582" s="655"/>
      <c r="M582" s="655"/>
      <c r="N582" s="1310"/>
      <c r="O582" s="655"/>
      <c r="P582" s="656"/>
      <c r="Q582" s="657"/>
      <c r="R582" s="704"/>
      <c r="S582" s="3180"/>
    </row>
    <row r="583" spans="7:19" ht="20.100000000000001" customHeight="1">
      <c r="G583" s="1047"/>
      <c r="H583" s="655"/>
      <c r="I583" s="655"/>
      <c r="J583" s="655"/>
      <c r="K583" s="655"/>
      <c r="L583" s="655"/>
      <c r="M583" s="655"/>
      <c r="N583" s="1310"/>
      <c r="O583" s="655"/>
      <c r="P583" s="656"/>
      <c r="Q583" s="657"/>
      <c r="R583" s="704"/>
      <c r="S583" s="3180"/>
    </row>
    <row r="584" spans="7:19" ht="20.100000000000001" customHeight="1">
      <c r="G584" s="1047"/>
      <c r="H584" s="655"/>
      <c r="I584" s="655"/>
      <c r="J584" s="655"/>
      <c r="K584" s="655"/>
      <c r="L584" s="655"/>
      <c r="M584" s="655"/>
      <c r="N584" s="1310"/>
      <c r="O584" s="655"/>
      <c r="P584" s="656"/>
      <c r="Q584" s="657"/>
      <c r="R584" s="704"/>
      <c r="S584" s="3180"/>
    </row>
    <row r="585" spans="7:19" ht="20.100000000000001" customHeight="1">
      <c r="G585" s="1047"/>
      <c r="H585" s="655"/>
      <c r="I585" s="655"/>
      <c r="J585" s="655"/>
      <c r="K585" s="655"/>
      <c r="L585" s="655"/>
      <c r="M585" s="655"/>
      <c r="N585" s="1310"/>
      <c r="O585" s="655"/>
      <c r="P585" s="656"/>
      <c r="Q585" s="657"/>
      <c r="R585" s="704"/>
      <c r="S585" s="3180"/>
    </row>
    <row r="586" spans="7:19" ht="20.100000000000001" customHeight="1">
      <c r="G586" s="1047"/>
      <c r="H586" s="655"/>
      <c r="I586" s="655"/>
      <c r="J586" s="655"/>
      <c r="K586" s="655"/>
      <c r="L586" s="655"/>
      <c r="M586" s="655"/>
      <c r="N586" s="1310"/>
      <c r="O586" s="655"/>
      <c r="P586" s="656"/>
      <c r="Q586" s="657"/>
      <c r="R586" s="704"/>
      <c r="S586" s="3180"/>
    </row>
    <row r="587" spans="7:19" ht="20.100000000000001" customHeight="1">
      <c r="G587" s="1047"/>
      <c r="H587" s="655"/>
      <c r="I587" s="655"/>
      <c r="J587" s="655"/>
      <c r="K587" s="655"/>
      <c r="L587" s="655"/>
      <c r="M587" s="655"/>
      <c r="N587" s="1310"/>
      <c r="O587" s="655"/>
      <c r="P587" s="656"/>
      <c r="Q587" s="657"/>
      <c r="R587" s="704"/>
      <c r="S587" s="3180"/>
    </row>
    <row r="588" spans="7:19" ht="20.100000000000001" customHeight="1">
      <c r="G588" s="1047"/>
      <c r="H588" s="655"/>
      <c r="I588" s="655"/>
      <c r="J588" s="655"/>
      <c r="K588" s="655"/>
      <c r="L588" s="655"/>
      <c r="M588" s="655"/>
      <c r="N588" s="1310"/>
      <c r="O588" s="655"/>
      <c r="P588" s="656"/>
      <c r="Q588" s="657"/>
      <c r="R588" s="704"/>
      <c r="S588" s="3180"/>
    </row>
    <row r="589" spans="7:19" ht="20.100000000000001" customHeight="1">
      <c r="G589" s="1047"/>
      <c r="H589" s="655"/>
      <c r="I589" s="655"/>
      <c r="J589" s="655"/>
      <c r="K589" s="655"/>
      <c r="L589" s="655"/>
      <c r="M589" s="655"/>
      <c r="N589" s="1310"/>
      <c r="O589" s="655"/>
      <c r="P589" s="656"/>
      <c r="Q589" s="657"/>
      <c r="R589" s="704"/>
      <c r="S589" s="3180"/>
    </row>
    <row r="590" spans="7:19" ht="20.100000000000001" customHeight="1">
      <c r="G590" s="1047"/>
      <c r="H590" s="655"/>
      <c r="I590" s="655"/>
      <c r="J590" s="655"/>
      <c r="K590" s="655"/>
      <c r="L590" s="655"/>
      <c r="M590" s="655"/>
      <c r="N590" s="1310"/>
      <c r="O590" s="655"/>
      <c r="P590" s="656"/>
      <c r="Q590" s="657"/>
      <c r="R590" s="704"/>
      <c r="S590" s="3180"/>
    </row>
    <row r="591" spans="7:19" ht="20.100000000000001" customHeight="1">
      <c r="G591" s="1047"/>
      <c r="H591" s="655"/>
      <c r="I591" s="655"/>
      <c r="J591" s="655"/>
      <c r="K591" s="655"/>
      <c r="L591" s="655"/>
      <c r="M591" s="655"/>
      <c r="N591" s="1310"/>
      <c r="O591" s="655"/>
      <c r="P591" s="656"/>
      <c r="Q591" s="657"/>
      <c r="R591" s="704"/>
      <c r="S591" s="3180"/>
    </row>
    <row r="592" spans="7:19" ht="20.100000000000001" customHeight="1">
      <c r="G592" s="1047"/>
      <c r="H592" s="655"/>
      <c r="I592" s="655"/>
      <c r="J592" s="655"/>
      <c r="K592" s="655"/>
      <c r="L592" s="655"/>
      <c r="M592" s="655"/>
      <c r="N592" s="1310"/>
      <c r="O592" s="655"/>
      <c r="P592" s="656"/>
      <c r="Q592" s="657"/>
      <c r="R592" s="704"/>
      <c r="S592" s="3180"/>
    </row>
    <row r="593" spans="7:19" ht="20.100000000000001" customHeight="1">
      <c r="G593" s="1047"/>
      <c r="H593" s="655"/>
      <c r="I593" s="655"/>
      <c r="J593" s="655"/>
      <c r="K593" s="655"/>
      <c r="L593" s="655"/>
      <c r="M593" s="655"/>
      <c r="N593" s="1310"/>
      <c r="O593" s="655"/>
      <c r="P593" s="656"/>
      <c r="Q593" s="657"/>
      <c r="R593" s="704"/>
      <c r="S593" s="3180"/>
    </row>
    <row r="594" spans="7:19" ht="20.100000000000001" customHeight="1">
      <c r="G594" s="1047"/>
      <c r="H594" s="655"/>
      <c r="I594" s="655"/>
      <c r="J594" s="655"/>
      <c r="K594" s="655"/>
      <c r="L594" s="655"/>
      <c r="M594" s="655"/>
      <c r="N594" s="1310"/>
      <c r="O594" s="655"/>
      <c r="P594" s="656"/>
      <c r="Q594" s="657"/>
      <c r="R594" s="704"/>
      <c r="S594" s="3180"/>
    </row>
    <row r="595" spans="7:19" ht="20.100000000000001" customHeight="1">
      <c r="G595" s="1047"/>
      <c r="H595" s="655"/>
      <c r="I595" s="655"/>
      <c r="J595" s="655"/>
      <c r="K595" s="655"/>
      <c r="L595" s="655"/>
      <c r="M595" s="655"/>
      <c r="N595" s="1310"/>
      <c r="O595" s="655"/>
      <c r="P595" s="656"/>
      <c r="Q595" s="657"/>
      <c r="R595" s="704"/>
      <c r="S595" s="3180"/>
    </row>
    <row r="596" spans="7:19" ht="20.100000000000001" customHeight="1">
      <c r="G596" s="1047"/>
      <c r="H596" s="655"/>
      <c r="I596" s="655"/>
      <c r="J596" s="655"/>
      <c r="K596" s="655"/>
      <c r="L596" s="655"/>
      <c r="M596" s="655"/>
      <c r="N596" s="1310"/>
      <c r="O596" s="655"/>
      <c r="P596" s="656"/>
      <c r="Q596" s="657"/>
      <c r="R596" s="704"/>
      <c r="S596" s="3180"/>
    </row>
    <row r="597" spans="7:19" ht="20.100000000000001" customHeight="1">
      <c r="G597" s="1047"/>
      <c r="H597" s="655"/>
      <c r="I597" s="655"/>
      <c r="J597" s="655"/>
      <c r="K597" s="655"/>
      <c r="L597" s="655"/>
      <c r="M597" s="655"/>
      <c r="N597" s="1310"/>
      <c r="O597" s="655"/>
      <c r="P597" s="656"/>
      <c r="Q597" s="657"/>
      <c r="R597" s="704"/>
      <c r="S597" s="3180"/>
    </row>
    <row r="598" spans="7:19" ht="20.100000000000001" customHeight="1">
      <c r="G598" s="1047"/>
      <c r="H598" s="655"/>
      <c r="I598" s="655"/>
      <c r="J598" s="655"/>
      <c r="K598" s="655"/>
      <c r="L598" s="655"/>
      <c r="M598" s="655"/>
      <c r="N598" s="1310"/>
      <c r="O598" s="655"/>
      <c r="P598" s="656"/>
      <c r="Q598" s="657"/>
      <c r="R598" s="704"/>
      <c r="S598" s="3180"/>
    </row>
    <row r="599" spans="7:19" ht="20.100000000000001" customHeight="1">
      <c r="G599" s="1047"/>
      <c r="H599" s="655"/>
      <c r="I599" s="655"/>
      <c r="J599" s="655"/>
      <c r="K599" s="655"/>
      <c r="L599" s="655"/>
      <c r="M599" s="655"/>
      <c r="N599" s="1310"/>
      <c r="O599" s="655"/>
      <c r="P599" s="656"/>
      <c r="Q599" s="657"/>
      <c r="R599" s="704"/>
      <c r="S599" s="3180"/>
    </row>
    <row r="600" spans="7:19" ht="20.100000000000001" customHeight="1">
      <c r="G600" s="1047"/>
      <c r="H600" s="655"/>
      <c r="I600" s="655"/>
      <c r="J600" s="655"/>
      <c r="K600" s="655"/>
      <c r="L600" s="655"/>
      <c r="M600" s="655"/>
      <c r="N600" s="1310"/>
      <c r="O600" s="655"/>
      <c r="P600" s="656"/>
      <c r="Q600" s="657"/>
      <c r="R600" s="704"/>
      <c r="S600" s="3180"/>
    </row>
    <row r="601" spans="7:19" ht="20.100000000000001" customHeight="1">
      <c r="G601" s="1047"/>
      <c r="H601" s="655"/>
      <c r="I601" s="655"/>
      <c r="J601" s="655"/>
      <c r="K601" s="655"/>
      <c r="L601" s="655"/>
      <c r="M601" s="655"/>
      <c r="N601" s="1310"/>
      <c r="O601" s="655"/>
      <c r="P601" s="656"/>
      <c r="Q601" s="657"/>
      <c r="R601" s="704"/>
      <c r="S601" s="3180"/>
    </row>
    <row r="602" spans="7:19" ht="20.100000000000001" customHeight="1">
      <c r="G602" s="1047"/>
      <c r="H602" s="655"/>
      <c r="I602" s="655"/>
      <c r="J602" s="655"/>
      <c r="K602" s="655"/>
      <c r="L602" s="655"/>
      <c r="M602" s="655"/>
      <c r="N602" s="1310"/>
      <c r="O602" s="655"/>
      <c r="P602" s="656"/>
      <c r="Q602" s="657"/>
      <c r="R602" s="704"/>
      <c r="S602" s="3180"/>
    </row>
    <row r="603" spans="7:19" ht="20.100000000000001" customHeight="1">
      <c r="G603" s="1047"/>
      <c r="H603" s="655"/>
      <c r="I603" s="655"/>
      <c r="J603" s="655"/>
      <c r="K603" s="655"/>
      <c r="L603" s="655"/>
      <c r="M603" s="655"/>
      <c r="N603" s="1310"/>
      <c r="O603" s="655"/>
      <c r="P603" s="656"/>
      <c r="Q603" s="657"/>
      <c r="R603" s="704"/>
      <c r="S603" s="3180"/>
    </row>
    <row r="604" spans="7:19" ht="20.100000000000001" customHeight="1">
      <c r="G604" s="1047"/>
      <c r="H604" s="655"/>
      <c r="I604" s="655"/>
      <c r="J604" s="655"/>
      <c r="K604" s="655"/>
      <c r="L604" s="655"/>
      <c r="M604" s="655"/>
      <c r="N604" s="1310"/>
      <c r="O604" s="655"/>
      <c r="P604" s="656"/>
      <c r="Q604" s="657"/>
      <c r="R604" s="704"/>
      <c r="S604" s="3180"/>
    </row>
    <row r="605" spans="7:19" ht="20.100000000000001" customHeight="1">
      <c r="G605" s="1047"/>
      <c r="H605" s="655"/>
      <c r="I605" s="655"/>
      <c r="J605" s="655"/>
      <c r="K605" s="655"/>
      <c r="L605" s="655"/>
      <c r="M605" s="655"/>
      <c r="N605" s="1310"/>
      <c r="O605" s="655"/>
      <c r="P605" s="656"/>
      <c r="Q605" s="657"/>
      <c r="R605" s="704"/>
      <c r="S605" s="3180"/>
    </row>
    <row r="606" spans="7:19" ht="20.100000000000001" customHeight="1">
      <c r="G606" s="1047"/>
      <c r="H606" s="655"/>
      <c r="I606" s="655"/>
      <c r="J606" s="655"/>
      <c r="K606" s="655"/>
      <c r="L606" s="655"/>
      <c r="M606" s="655"/>
      <c r="N606" s="1310"/>
      <c r="O606" s="655"/>
      <c r="P606" s="656"/>
      <c r="Q606" s="657"/>
      <c r="R606" s="704"/>
      <c r="S606" s="3180"/>
    </row>
    <row r="607" spans="7:19" ht="20.100000000000001" customHeight="1">
      <c r="G607" s="1047"/>
      <c r="H607" s="655"/>
      <c r="I607" s="655"/>
      <c r="J607" s="655"/>
      <c r="K607" s="655"/>
      <c r="L607" s="655"/>
      <c r="M607" s="655"/>
      <c r="N607" s="1310"/>
      <c r="O607" s="655"/>
      <c r="P607" s="656"/>
      <c r="Q607" s="657"/>
      <c r="R607" s="704"/>
      <c r="S607" s="3180"/>
    </row>
    <row r="608" spans="7:19" ht="20.100000000000001" customHeight="1">
      <c r="G608" s="1047"/>
      <c r="H608" s="655"/>
      <c r="I608" s="655"/>
      <c r="J608" s="655"/>
      <c r="K608" s="655"/>
      <c r="L608" s="655"/>
      <c r="M608" s="655"/>
      <c r="N608" s="1310"/>
      <c r="O608" s="655"/>
      <c r="P608" s="656"/>
      <c r="Q608" s="657"/>
      <c r="R608" s="704"/>
      <c r="S608" s="3180"/>
    </row>
    <row r="609" spans="7:19" ht="20.100000000000001" customHeight="1">
      <c r="G609" s="1047"/>
      <c r="H609" s="655"/>
      <c r="I609" s="655"/>
      <c r="J609" s="655"/>
      <c r="K609" s="655"/>
      <c r="L609" s="655"/>
      <c r="M609" s="655"/>
      <c r="N609" s="1310"/>
      <c r="O609" s="655"/>
      <c r="P609" s="656"/>
      <c r="Q609" s="657"/>
      <c r="R609" s="704"/>
      <c r="S609" s="3180"/>
    </row>
    <row r="610" spans="7:19" ht="20.100000000000001" customHeight="1">
      <c r="G610" s="1047"/>
      <c r="H610" s="655"/>
      <c r="I610" s="655"/>
      <c r="J610" s="655"/>
      <c r="K610" s="655"/>
      <c r="L610" s="655"/>
      <c r="M610" s="655"/>
      <c r="N610" s="1310"/>
      <c r="O610" s="655"/>
      <c r="P610" s="656"/>
      <c r="Q610" s="657"/>
      <c r="R610" s="704"/>
      <c r="S610" s="3180"/>
    </row>
    <row r="611" spans="7:19" ht="20.100000000000001" customHeight="1">
      <c r="G611" s="1047"/>
      <c r="H611" s="655"/>
      <c r="I611" s="655"/>
      <c r="J611" s="655"/>
      <c r="K611" s="655"/>
      <c r="L611" s="655"/>
      <c r="M611" s="655"/>
      <c r="N611" s="1310"/>
      <c r="O611" s="655"/>
      <c r="P611" s="656"/>
      <c r="Q611" s="657"/>
      <c r="R611" s="704"/>
      <c r="S611" s="3180"/>
    </row>
    <row r="612" spans="7:19" ht="20.100000000000001" customHeight="1">
      <c r="G612" s="1047"/>
      <c r="H612" s="655"/>
      <c r="I612" s="655"/>
      <c r="J612" s="655"/>
      <c r="K612" s="655"/>
      <c r="L612" s="655"/>
      <c r="M612" s="655"/>
      <c r="N612" s="1310"/>
      <c r="O612" s="655"/>
      <c r="P612" s="656"/>
      <c r="Q612" s="657"/>
      <c r="R612" s="704"/>
      <c r="S612" s="3180"/>
    </row>
    <row r="613" spans="7:19" ht="20.100000000000001" customHeight="1">
      <c r="G613" s="1047"/>
      <c r="H613" s="655"/>
      <c r="I613" s="655"/>
      <c r="J613" s="655"/>
      <c r="K613" s="655"/>
      <c r="L613" s="655"/>
      <c r="M613" s="655"/>
      <c r="N613" s="1310"/>
      <c r="O613" s="655"/>
      <c r="P613" s="656"/>
      <c r="Q613" s="657"/>
      <c r="R613" s="704"/>
      <c r="S613" s="3180"/>
    </row>
    <row r="614" spans="7:19" ht="20.100000000000001" customHeight="1">
      <c r="G614" s="1047"/>
      <c r="H614" s="655"/>
      <c r="I614" s="655"/>
      <c r="J614" s="655"/>
      <c r="K614" s="655"/>
      <c r="L614" s="655"/>
      <c r="M614" s="655"/>
      <c r="N614" s="1310"/>
      <c r="O614" s="655"/>
      <c r="P614" s="656"/>
      <c r="Q614" s="657"/>
      <c r="R614" s="704"/>
      <c r="S614" s="3180"/>
    </row>
    <row r="615" spans="7:19" ht="20.100000000000001" customHeight="1">
      <c r="G615" s="1047"/>
      <c r="H615" s="655"/>
      <c r="I615" s="655"/>
      <c r="J615" s="655"/>
      <c r="K615" s="655"/>
      <c r="L615" s="655"/>
      <c r="M615" s="655"/>
      <c r="N615" s="1310"/>
      <c r="O615" s="655"/>
      <c r="P615" s="656"/>
      <c r="Q615" s="657"/>
      <c r="R615" s="704"/>
      <c r="S615" s="3180"/>
    </row>
    <row r="616" spans="7:19" ht="20.100000000000001" customHeight="1">
      <c r="G616" s="1047"/>
      <c r="H616" s="655"/>
      <c r="I616" s="655"/>
      <c r="J616" s="655"/>
      <c r="K616" s="655"/>
      <c r="L616" s="655"/>
      <c r="M616" s="655"/>
      <c r="N616" s="1310"/>
      <c r="O616" s="655"/>
      <c r="P616" s="656"/>
      <c r="Q616" s="657"/>
      <c r="R616" s="704"/>
      <c r="S616" s="3180"/>
    </row>
    <row r="617" spans="7:19" ht="20.100000000000001" customHeight="1">
      <c r="G617" s="1047"/>
      <c r="H617" s="655"/>
      <c r="I617" s="655"/>
      <c r="J617" s="655"/>
      <c r="K617" s="655"/>
      <c r="L617" s="655"/>
      <c r="M617" s="655"/>
      <c r="N617" s="1310"/>
      <c r="O617" s="655"/>
      <c r="P617" s="656"/>
      <c r="Q617" s="657"/>
      <c r="R617" s="704"/>
      <c r="S617" s="3180"/>
    </row>
    <row r="618" spans="7:19" ht="20.100000000000001" customHeight="1">
      <c r="G618" s="1047"/>
      <c r="H618" s="655"/>
      <c r="I618" s="655"/>
      <c r="J618" s="655"/>
      <c r="K618" s="655"/>
      <c r="L618" s="655"/>
      <c r="M618" s="655"/>
      <c r="N618" s="1310"/>
      <c r="O618" s="655"/>
      <c r="P618" s="656"/>
      <c r="Q618" s="657"/>
      <c r="R618" s="704"/>
      <c r="S618" s="3180"/>
    </row>
    <row r="619" spans="7:19" ht="20.100000000000001" customHeight="1">
      <c r="G619" s="1047"/>
      <c r="H619" s="655"/>
      <c r="I619" s="655"/>
      <c r="J619" s="655"/>
      <c r="K619" s="655"/>
      <c r="L619" s="655"/>
      <c r="M619" s="655"/>
      <c r="N619" s="1310"/>
      <c r="O619" s="655"/>
      <c r="P619" s="656"/>
      <c r="Q619" s="657"/>
      <c r="R619" s="704"/>
      <c r="S619" s="3180"/>
    </row>
    <row r="620" spans="7:19" ht="20.100000000000001" customHeight="1">
      <c r="G620" s="1047"/>
      <c r="H620" s="655"/>
      <c r="I620" s="655"/>
      <c r="J620" s="655"/>
      <c r="K620" s="655"/>
      <c r="L620" s="655"/>
      <c r="M620" s="655"/>
      <c r="N620" s="1310"/>
      <c r="O620" s="655"/>
      <c r="P620" s="656"/>
      <c r="Q620" s="657"/>
      <c r="R620" s="704"/>
      <c r="S620" s="3180"/>
    </row>
    <row r="621" spans="7:19" ht="20.100000000000001" customHeight="1">
      <c r="G621" s="1047"/>
      <c r="H621" s="655"/>
      <c r="I621" s="655"/>
      <c r="J621" s="655"/>
      <c r="K621" s="655"/>
      <c r="L621" s="655"/>
      <c r="M621" s="655"/>
      <c r="N621" s="1310"/>
      <c r="O621" s="655"/>
      <c r="P621" s="656"/>
      <c r="Q621" s="657"/>
      <c r="R621" s="704"/>
      <c r="S621" s="3180"/>
    </row>
    <row r="622" spans="7:19" ht="20.100000000000001" customHeight="1">
      <c r="G622" s="1047"/>
      <c r="H622" s="655"/>
      <c r="I622" s="655"/>
      <c r="J622" s="655"/>
      <c r="K622" s="655"/>
      <c r="L622" s="655"/>
      <c r="M622" s="655"/>
      <c r="N622" s="1310"/>
      <c r="O622" s="655"/>
      <c r="P622" s="656"/>
      <c r="Q622" s="657"/>
      <c r="R622" s="704"/>
      <c r="S622" s="3180"/>
    </row>
    <row r="623" spans="7:19" ht="20.100000000000001" customHeight="1">
      <c r="G623" s="1047"/>
      <c r="H623" s="655"/>
      <c r="I623" s="655"/>
      <c r="J623" s="655"/>
      <c r="K623" s="655"/>
      <c r="L623" s="655"/>
      <c r="M623" s="655"/>
      <c r="N623" s="1310"/>
      <c r="O623" s="655"/>
      <c r="P623" s="656"/>
      <c r="Q623" s="657"/>
      <c r="R623" s="704"/>
      <c r="S623" s="3180"/>
    </row>
    <row r="624" spans="7:19" ht="20.100000000000001" customHeight="1">
      <c r="G624" s="1047"/>
      <c r="H624" s="655"/>
      <c r="I624" s="655"/>
      <c r="J624" s="655"/>
      <c r="K624" s="655"/>
      <c r="L624" s="655"/>
      <c r="M624" s="655"/>
      <c r="N624" s="1310"/>
      <c r="O624" s="655"/>
      <c r="P624" s="656"/>
      <c r="Q624" s="657"/>
      <c r="R624" s="704"/>
      <c r="S624" s="3180"/>
    </row>
    <row r="625" spans="7:19" ht="20.100000000000001" customHeight="1">
      <c r="G625" s="1047"/>
      <c r="H625" s="655"/>
      <c r="I625" s="655"/>
      <c r="J625" s="655"/>
      <c r="K625" s="655"/>
      <c r="L625" s="655"/>
      <c r="M625" s="655"/>
      <c r="N625" s="1310"/>
      <c r="O625" s="655"/>
      <c r="P625" s="656"/>
      <c r="Q625" s="657"/>
      <c r="R625" s="704"/>
      <c r="S625" s="3180"/>
    </row>
    <row r="626" spans="7:19" ht="20.100000000000001" customHeight="1">
      <c r="G626" s="1047"/>
      <c r="H626" s="655"/>
      <c r="I626" s="655"/>
      <c r="J626" s="655"/>
      <c r="K626" s="655"/>
      <c r="L626" s="655"/>
      <c r="M626" s="655"/>
      <c r="N626" s="1310"/>
      <c r="O626" s="655"/>
      <c r="P626" s="656"/>
      <c r="Q626" s="657"/>
      <c r="R626" s="704"/>
      <c r="S626" s="3180"/>
    </row>
    <row r="627" spans="7:19" ht="20.100000000000001" customHeight="1">
      <c r="G627" s="1047"/>
      <c r="H627" s="655"/>
      <c r="I627" s="655"/>
      <c r="J627" s="655"/>
      <c r="K627" s="655"/>
      <c r="L627" s="655"/>
      <c r="M627" s="655"/>
      <c r="N627" s="1310"/>
      <c r="O627" s="655"/>
      <c r="P627" s="656"/>
      <c r="Q627" s="657"/>
      <c r="R627" s="704"/>
      <c r="S627" s="3180"/>
    </row>
    <row r="628" spans="7:19" ht="20.100000000000001" customHeight="1">
      <c r="G628" s="1047"/>
      <c r="H628" s="655"/>
      <c r="I628" s="655"/>
      <c r="J628" s="655"/>
      <c r="K628" s="655"/>
      <c r="L628" s="655"/>
      <c r="M628" s="655"/>
      <c r="N628" s="1310"/>
      <c r="O628" s="655"/>
      <c r="P628" s="656"/>
      <c r="Q628" s="657"/>
      <c r="R628" s="704"/>
      <c r="S628" s="3180"/>
    </row>
    <row r="629" spans="7:19" ht="20.100000000000001" customHeight="1">
      <c r="G629" s="1047"/>
      <c r="H629" s="655"/>
      <c r="I629" s="655"/>
      <c r="J629" s="655"/>
      <c r="K629" s="655"/>
      <c r="L629" s="655"/>
      <c r="M629" s="655"/>
      <c r="N629" s="1310"/>
      <c r="O629" s="655"/>
      <c r="P629" s="656"/>
      <c r="Q629" s="657"/>
      <c r="R629" s="704"/>
      <c r="S629" s="3180"/>
    </row>
    <row r="630" spans="7:19" ht="20.100000000000001" customHeight="1">
      <c r="G630" s="1047"/>
      <c r="H630" s="655"/>
      <c r="I630" s="655"/>
      <c r="J630" s="655"/>
      <c r="K630" s="655"/>
      <c r="L630" s="655"/>
      <c r="M630" s="655"/>
      <c r="N630" s="1310"/>
      <c r="O630" s="655"/>
      <c r="P630" s="656"/>
      <c r="Q630" s="657"/>
      <c r="R630" s="704"/>
      <c r="S630" s="3180"/>
    </row>
    <row r="631" spans="7:19" ht="20.100000000000001" customHeight="1">
      <c r="G631" s="1047"/>
      <c r="H631" s="655"/>
      <c r="I631" s="655"/>
      <c r="J631" s="655"/>
      <c r="K631" s="655"/>
      <c r="L631" s="655"/>
      <c r="M631" s="655"/>
      <c r="N631" s="1310"/>
      <c r="O631" s="655"/>
      <c r="P631" s="656"/>
      <c r="Q631" s="657"/>
      <c r="R631" s="704"/>
      <c r="S631" s="3180"/>
    </row>
    <row r="632" spans="7:19" ht="20.100000000000001" customHeight="1">
      <c r="G632" s="1047"/>
      <c r="H632" s="655"/>
      <c r="I632" s="655"/>
      <c r="J632" s="655"/>
      <c r="K632" s="655"/>
      <c r="L632" s="655"/>
      <c r="M632" s="655"/>
      <c r="N632" s="1310"/>
      <c r="O632" s="655"/>
      <c r="P632" s="656"/>
      <c r="Q632" s="657"/>
      <c r="R632" s="704"/>
      <c r="S632" s="3180"/>
    </row>
    <row r="633" spans="7:19" ht="20.100000000000001" customHeight="1">
      <c r="G633" s="1047"/>
      <c r="H633" s="655"/>
      <c r="I633" s="655"/>
      <c r="J633" s="655"/>
      <c r="K633" s="655"/>
      <c r="L633" s="655"/>
      <c r="M633" s="655"/>
      <c r="N633" s="1310"/>
      <c r="O633" s="655"/>
      <c r="P633" s="656"/>
      <c r="Q633" s="657"/>
      <c r="R633" s="704"/>
      <c r="S633" s="3180"/>
    </row>
    <row r="634" spans="7:19" ht="20.100000000000001" customHeight="1">
      <c r="G634" s="1047"/>
      <c r="H634" s="655"/>
      <c r="I634" s="655"/>
      <c r="J634" s="655"/>
      <c r="K634" s="655"/>
      <c r="L634" s="655"/>
      <c r="M634" s="655"/>
      <c r="N634" s="1310"/>
      <c r="O634" s="655"/>
      <c r="P634" s="656"/>
      <c r="Q634" s="657"/>
      <c r="R634" s="704"/>
      <c r="S634" s="3180"/>
    </row>
    <row r="635" spans="7:19" ht="20.100000000000001" customHeight="1">
      <c r="G635" s="1047"/>
      <c r="H635" s="655"/>
      <c r="I635" s="655"/>
      <c r="J635" s="655"/>
      <c r="K635" s="655"/>
      <c r="L635" s="655"/>
      <c r="M635" s="655"/>
      <c r="N635" s="1310"/>
      <c r="O635" s="655"/>
      <c r="P635" s="656"/>
      <c r="Q635" s="657"/>
      <c r="R635" s="704"/>
      <c r="S635" s="3180"/>
    </row>
    <row r="636" spans="7:19" ht="20.100000000000001" customHeight="1">
      <c r="G636" s="1047"/>
      <c r="H636" s="655"/>
      <c r="I636" s="655"/>
      <c r="J636" s="655"/>
      <c r="K636" s="655"/>
      <c r="L636" s="655"/>
      <c r="M636" s="655"/>
      <c r="N636" s="1310"/>
      <c r="O636" s="655"/>
      <c r="P636" s="656"/>
      <c r="Q636" s="657"/>
      <c r="R636" s="704"/>
      <c r="S636" s="3180"/>
    </row>
    <row r="637" spans="7:19" ht="20.100000000000001" customHeight="1">
      <c r="G637" s="1047"/>
      <c r="H637" s="655"/>
      <c r="I637" s="655"/>
      <c r="J637" s="655"/>
      <c r="K637" s="655"/>
      <c r="L637" s="655"/>
      <c r="M637" s="655"/>
      <c r="N637" s="1310"/>
      <c r="O637" s="655"/>
      <c r="P637" s="656"/>
      <c r="Q637" s="657"/>
      <c r="R637" s="704"/>
      <c r="S637" s="3180"/>
    </row>
    <row r="638" spans="7:19" ht="20.100000000000001" customHeight="1">
      <c r="G638" s="1047"/>
      <c r="H638" s="655"/>
      <c r="I638" s="655"/>
      <c r="J638" s="655"/>
      <c r="K638" s="655"/>
      <c r="L638" s="655"/>
      <c r="M638" s="655"/>
      <c r="N638" s="1310"/>
      <c r="O638" s="655"/>
      <c r="P638" s="656"/>
      <c r="Q638" s="657"/>
      <c r="R638" s="704"/>
      <c r="S638" s="3180"/>
    </row>
    <row r="639" spans="7:19" ht="20.100000000000001" customHeight="1">
      <c r="G639" s="1047"/>
      <c r="H639" s="655"/>
      <c r="I639" s="655"/>
      <c r="J639" s="655"/>
      <c r="K639" s="655"/>
      <c r="L639" s="655"/>
      <c r="M639" s="655"/>
      <c r="N639" s="1310"/>
      <c r="O639" s="655"/>
      <c r="P639" s="656"/>
      <c r="Q639" s="657"/>
      <c r="R639" s="704"/>
      <c r="S639" s="3180"/>
    </row>
    <row r="640" spans="7:19" ht="20.100000000000001" customHeight="1">
      <c r="G640" s="1047"/>
      <c r="H640" s="655"/>
      <c r="I640" s="655"/>
      <c r="J640" s="655"/>
      <c r="K640" s="655"/>
      <c r="L640" s="655"/>
      <c r="M640" s="655"/>
      <c r="N640" s="1310"/>
      <c r="O640" s="655"/>
      <c r="P640" s="656"/>
      <c r="Q640" s="657"/>
      <c r="R640" s="704"/>
      <c r="S640" s="3180"/>
    </row>
    <row r="641" spans="7:19" ht="20.100000000000001" customHeight="1">
      <c r="G641" s="1047"/>
      <c r="H641" s="655"/>
      <c r="I641" s="655"/>
      <c r="J641" s="655"/>
      <c r="K641" s="655"/>
      <c r="L641" s="655"/>
      <c r="M641" s="655"/>
      <c r="N641" s="1310"/>
      <c r="O641" s="655"/>
      <c r="P641" s="656"/>
      <c r="Q641" s="657"/>
      <c r="R641" s="704"/>
      <c r="S641" s="3180"/>
    </row>
    <row r="642" spans="7:19" ht="20.100000000000001" customHeight="1">
      <c r="G642" s="1047"/>
      <c r="H642" s="655"/>
      <c r="I642" s="655"/>
      <c r="J642" s="655"/>
      <c r="K642" s="655"/>
      <c r="L642" s="655"/>
      <c r="M642" s="655"/>
      <c r="N642" s="1310"/>
      <c r="O642" s="655"/>
      <c r="P642" s="656"/>
      <c r="Q642" s="657"/>
      <c r="R642" s="704"/>
      <c r="S642" s="3180"/>
    </row>
    <row r="643" spans="7:19" ht="20.100000000000001" customHeight="1">
      <c r="G643" s="1047"/>
      <c r="H643" s="655"/>
      <c r="I643" s="655"/>
      <c r="J643" s="655"/>
      <c r="K643" s="655"/>
      <c r="L643" s="655"/>
      <c r="M643" s="655"/>
      <c r="N643" s="1310"/>
      <c r="O643" s="655"/>
      <c r="P643" s="656"/>
      <c r="Q643" s="657"/>
      <c r="R643" s="704"/>
      <c r="S643" s="3180"/>
    </row>
    <row r="644" spans="7:19" ht="20.100000000000001" customHeight="1">
      <c r="G644" s="1047"/>
      <c r="H644" s="655"/>
      <c r="I644" s="655"/>
      <c r="J644" s="655"/>
      <c r="K644" s="655"/>
      <c r="L644" s="655"/>
      <c r="M644" s="655"/>
      <c r="N644" s="1310"/>
      <c r="O644" s="655"/>
      <c r="P644" s="656"/>
      <c r="Q644" s="657"/>
      <c r="R644" s="704"/>
      <c r="S644" s="3180"/>
    </row>
    <row r="645" spans="7:19" ht="20.100000000000001" customHeight="1">
      <c r="G645" s="1047"/>
      <c r="H645" s="655"/>
      <c r="I645" s="655"/>
      <c r="J645" s="655"/>
      <c r="K645" s="655"/>
      <c r="L645" s="655"/>
      <c r="M645" s="655"/>
      <c r="N645" s="1310"/>
      <c r="O645" s="655"/>
      <c r="P645" s="656"/>
      <c r="Q645" s="657"/>
      <c r="R645" s="704"/>
      <c r="S645" s="3180"/>
    </row>
    <row r="646" spans="7:19" ht="20.100000000000001" customHeight="1">
      <c r="G646" s="1047"/>
      <c r="H646" s="655"/>
      <c r="I646" s="655"/>
      <c r="J646" s="655"/>
      <c r="K646" s="655"/>
      <c r="L646" s="655"/>
      <c r="M646" s="655"/>
      <c r="N646" s="1310"/>
      <c r="O646" s="655"/>
      <c r="P646" s="656"/>
      <c r="Q646" s="657"/>
      <c r="R646" s="704"/>
      <c r="S646" s="3180"/>
    </row>
    <row r="647" spans="7:19" ht="20.100000000000001" customHeight="1">
      <c r="G647" s="1047"/>
      <c r="H647" s="655"/>
      <c r="I647" s="655"/>
      <c r="J647" s="655"/>
      <c r="K647" s="655"/>
      <c r="L647" s="655"/>
      <c r="M647" s="655"/>
      <c r="N647" s="1310"/>
      <c r="O647" s="655"/>
      <c r="P647" s="656"/>
      <c r="Q647" s="657"/>
      <c r="R647" s="704"/>
      <c r="S647" s="3180"/>
    </row>
    <row r="648" spans="7:19" ht="15" customHeight="1">
      <c r="G648" s="1047"/>
      <c r="H648" s="655"/>
      <c r="I648" s="655"/>
      <c r="J648" s="655"/>
      <c r="K648" s="655"/>
      <c r="L648" s="655"/>
      <c r="M648" s="655"/>
      <c r="N648" s="1310"/>
      <c r="O648" s="655"/>
      <c r="P648" s="656"/>
      <c r="Q648" s="657"/>
      <c r="R648" s="704"/>
      <c r="S648" s="3180"/>
    </row>
    <row r="649" spans="7:19" ht="15" customHeight="1">
      <c r="G649" s="1047"/>
      <c r="H649" s="655"/>
      <c r="I649" s="655"/>
      <c r="J649" s="655"/>
      <c r="K649" s="655"/>
      <c r="L649" s="655"/>
      <c r="M649" s="655"/>
      <c r="N649" s="1310"/>
      <c r="O649" s="655"/>
      <c r="P649" s="656"/>
      <c r="Q649" s="657"/>
      <c r="R649" s="704"/>
      <c r="S649" s="3180"/>
    </row>
    <row r="650" spans="7:19" ht="15" customHeight="1">
      <c r="G650" s="1047"/>
      <c r="H650" s="655"/>
      <c r="I650" s="655"/>
      <c r="J650" s="655"/>
      <c r="K650" s="655"/>
      <c r="L650" s="655"/>
      <c r="M650" s="655"/>
      <c r="N650" s="1310"/>
      <c r="O650" s="655"/>
      <c r="P650" s="656"/>
      <c r="Q650" s="657"/>
      <c r="R650" s="704"/>
      <c r="S650" s="3180"/>
    </row>
    <row r="651" spans="7:19" ht="15" customHeight="1">
      <c r="G651" s="1047"/>
      <c r="H651" s="655"/>
      <c r="I651" s="655"/>
      <c r="J651" s="655"/>
      <c r="K651" s="655"/>
      <c r="L651" s="655"/>
      <c r="M651" s="655"/>
      <c r="N651" s="1310"/>
      <c r="O651" s="655"/>
      <c r="P651" s="656"/>
      <c r="Q651" s="657"/>
      <c r="R651" s="704"/>
      <c r="S651" s="3180"/>
    </row>
    <row r="652" spans="7:19" ht="15" customHeight="1">
      <c r="G652" s="1047"/>
      <c r="H652" s="655"/>
      <c r="I652" s="655"/>
      <c r="J652" s="655"/>
      <c r="K652" s="655"/>
      <c r="L652" s="655"/>
      <c r="M652" s="655"/>
      <c r="N652" s="1310"/>
      <c r="O652" s="655"/>
      <c r="P652" s="656"/>
      <c r="Q652" s="657"/>
      <c r="R652" s="704"/>
      <c r="S652" s="3180"/>
    </row>
    <row r="653" spans="7:19" ht="15" customHeight="1">
      <c r="G653" s="1047"/>
      <c r="H653" s="655"/>
      <c r="I653" s="655"/>
      <c r="J653" s="655"/>
      <c r="K653" s="655"/>
      <c r="L653" s="655"/>
      <c r="M653" s="655"/>
      <c r="N653" s="1310"/>
      <c r="O653" s="655"/>
      <c r="P653" s="656"/>
      <c r="Q653" s="657"/>
      <c r="R653" s="704"/>
      <c r="S653" s="3180"/>
    </row>
    <row r="654" spans="7:19" ht="15" customHeight="1">
      <c r="G654" s="1047"/>
      <c r="H654" s="655"/>
      <c r="I654" s="655"/>
      <c r="J654" s="655"/>
      <c r="K654" s="655"/>
      <c r="L654" s="655"/>
      <c r="M654" s="655"/>
      <c r="N654" s="1310"/>
      <c r="O654" s="655"/>
      <c r="P654" s="656"/>
      <c r="Q654" s="657"/>
      <c r="R654" s="704"/>
      <c r="S654" s="3180"/>
    </row>
    <row r="655" spans="7:19" ht="15" customHeight="1">
      <c r="G655" s="1047"/>
      <c r="H655" s="655"/>
      <c r="I655" s="655"/>
      <c r="J655" s="655"/>
      <c r="K655" s="655"/>
      <c r="L655" s="655"/>
      <c r="M655" s="655"/>
      <c r="N655" s="1310"/>
      <c r="O655" s="655"/>
      <c r="P655" s="656"/>
      <c r="Q655" s="657"/>
      <c r="R655" s="704"/>
      <c r="S655" s="3180"/>
    </row>
    <row r="656" spans="7:19" ht="15" customHeight="1">
      <c r="G656" s="1047"/>
      <c r="H656" s="655"/>
      <c r="I656" s="655"/>
      <c r="J656" s="655"/>
      <c r="K656" s="655"/>
      <c r="L656" s="655"/>
      <c r="M656" s="655"/>
      <c r="N656" s="1310"/>
      <c r="O656" s="655"/>
      <c r="P656" s="656"/>
      <c r="Q656" s="657"/>
      <c r="R656" s="704"/>
      <c r="S656" s="3180"/>
    </row>
    <row r="657" spans="7:19" ht="15" customHeight="1">
      <c r="G657" s="1047"/>
      <c r="H657" s="655"/>
      <c r="I657" s="655"/>
      <c r="J657" s="655"/>
      <c r="K657" s="655"/>
      <c r="L657" s="655"/>
      <c r="M657" s="655"/>
      <c r="N657" s="1310"/>
      <c r="O657" s="655"/>
      <c r="P657" s="656"/>
      <c r="Q657" s="657"/>
      <c r="R657" s="704"/>
      <c r="S657" s="3180"/>
    </row>
    <row r="658" spans="7:19" ht="15" customHeight="1">
      <c r="G658" s="1047"/>
      <c r="H658" s="655"/>
      <c r="I658" s="655"/>
      <c r="J658" s="655"/>
      <c r="K658" s="655"/>
      <c r="L658" s="655"/>
      <c r="M658" s="655"/>
      <c r="N658" s="1310"/>
      <c r="O658" s="655"/>
      <c r="P658" s="656"/>
      <c r="Q658" s="657"/>
      <c r="R658" s="704"/>
      <c r="S658" s="3180"/>
    </row>
    <row r="659" spans="7:19" ht="15" customHeight="1">
      <c r="G659" s="1047"/>
      <c r="H659" s="655"/>
      <c r="I659" s="655"/>
      <c r="J659" s="655"/>
      <c r="K659" s="655"/>
      <c r="L659" s="655"/>
      <c r="M659" s="655"/>
      <c r="N659" s="1310"/>
      <c r="O659" s="655"/>
      <c r="P659" s="656"/>
      <c r="Q659" s="657"/>
      <c r="R659" s="704"/>
      <c r="S659" s="3180"/>
    </row>
    <row r="660" spans="7:19" ht="15" customHeight="1">
      <c r="G660" s="1047"/>
      <c r="H660" s="655"/>
      <c r="I660" s="655"/>
      <c r="J660" s="655"/>
      <c r="K660" s="655"/>
      <c r="L660" s="655"/>
      <c r="M660" s="655"/>
      <c r="N660" s="1310"/>
      <c r="O660" s="655"/>
      <c r="P660" s="656"/>
      <c r="Q660" s="657"/>
      <c r="R660" s="704"/>
      <c r="S660" s="3180"/>
    </row>
    <row r="661" spans="7:19" ht="15" customHeight="1">
      <c r="G661" s="1047"/>
      <c r="H661" s="655"/>
      <c r="I661" s="655"/>
      <c r="J661" s="655"/>
      <c r="K661" s="655"/>
      <c r="L661" s="655"/>
      <c r="M661" s="655"/>
      <c r="N661" s="1310"/>
      <c r="O661" s="655"/>
      <c r="P661" s="656"/>
      <c r="Q661" s="657"/>
      <c r="R661" s="704"/>
      <c r="S661" s="3180"/>
    </row>
    <row r="662" spans="7:19" ht="15" customHeight="1">
      <c r="G662" s="1047"/>
      <c r="H662" s="655"/>
      <c r="I662" s="655"/>
      <c r="J662" s="655"/>
      <c r="K662" s="655"/>
      <c r="L662" s="655"/>
      <c r="M662" s="655"/>
      <c r="N662" s="1310"/>
      <c r="O662" s="655"/>
      <c r="P662" s="656"/>
      <c r="Q662" s="657"/>
      <c r="R662" s="704"/>
      <c r="S662" s="3180"/>
    </row>
    <row r="663" spans="7:19" ht="15" customHeight="1">
      <c r="G663" s="1047"/>
      <c r="H663" s="655"/>
      <c r="I663" s="655"/>
      <c r="J663" s="655"/>
      <c r="K663" s="655"/>
      <c r="L663" s="655"/>
      <c r="M663" s="655"/>
      <c r="N663" s="1310"/>
      <c r="O663" s="655"/>
      <c r="P663" s="656"/>
      <c r="Q663" s="657"/>
      <c r="R663" s="704"/>
      <c r="S663" s="3180"/>
    </row>
    <row r="664" spans="7:19" ht="15" customHeight="1">
      <c r="G664" s="1047"/>
      <c r="H664" s="655"/>
      <c r="I664" s="655"/>
      <c r="J664" s="655"/>
      <c r="K664" s="655"/>
      <c r="L664" s="655"/>
      <c r="M664" s="655"/>
      <c r="N664" s="1310"/>
      <c r="O664" s="655"/>
      <c r="P664" s="656"/>
      <c r="Q664" s="657"/>
      <c r="R664" s="704"/>
      <c r="S664" s="3180"/>
    </row>
    <row r="665" spans="7:19" ht="15" customHeight="1">
      <c r="G665" s="1047"/>
      <c r="H665" s="655"/>
      <c r="I665" s="655"/>
      <c r="J665" s="655"/>
      <c r="K665" s="655"/>
      <c r="L665" s="655"/>
      <c r="M665" s="655"/>
      <c r="N665" s="1310"/>
      <c r="O665" s="655"/>
      <c r="P665" s="656"/>
      <c r="Q665" s="657"/>
      <c r="R665" s="704"/>
      <c r="S665" s="3180"/>
    </row>
    <row r="666" spans="7:19" ht="15" customHeight="1">
      <c r="G666" s="1047"/>
      <c r="H666" s="655"/>
      <c r="I666" s="655"/>
      <c r="J666" s="655"/>
      <c r="K666" s="655"/>
      <c r="L666" s="655"/>
      <c r="M666" s="655"/>
      <c r="N666" s="1310"/>
      <c r="O666" s="655"/>
      <c r="P666" s="656"/>
      <c r="Q666" s="657"/>
      <c r="R666" s="704"/>
      <c r="S666" s="3180"/>
    </row>
    <row r="667" spans="7:19" ht="15" customHeight="1">
      <c r="G667" s="1047"/>
      <c r="H667" s="655"/>
      <c r="I667" s="655"/>
      <c r="J667" s="655"/>
      <c r="K667" s="655"/>
      <c r="L667" s="655"/>
      <c r="M667" s="655"/>
      <c r="N667" s="1310"/>
      <c r="O667" s="655"/>
      <c r="P667" s="656"/>
      <c r="Q667" s="657"/>
      <c r="R667" s="704"/>
      <c r="S667" s="3180"/>
    </row>
    <row r="668" spans="7:19" ht="15" customHeight="1">
      <c r="G668" s="1047"/>
      <c r="H668" s="655"/>
      <c r="I668" s="655"/>
      <c r="J668" s="655"/>
      <c r="K668" s="655"/>
      <c r="L668" s="655"/>
      <c r="M668" s="655"/>
      <c r="N668" s="1310"/>
      <c r="O668" s="655"/>
      <c r="P668" s="656"/>
      <c r="Q668" s="657"/>
      <c r="R668" s="704"/>
      <c r="S668" s="3180"/>
    </row>
    <row r="669" spans="7:19" ht="15" customHeight="1">
      <c r="G669" s="1047"/>
      <c r="H669" s="655"/>
      <c r="I669" s="655"/>
      <c r="J669" s="655"/>
      <c r="K669" s="655"/>
      <c r="L669" s="655"/>
      <c r="M669" s="655"/>
      <c r="N669" s="1310"/>
      <c r="O669" s="655"/>
      <c r="P669" s="656"/>
      <c r="Q669" s="657"/>
      <c r="R669" s="704"/>
      <c r="S669" s="3180"/>
    </row>
    <row r="670" spans="7:19" ht="15" customHeight="1">
      <c r="G670" s="1047"/>
      <c r="H670" s="655"/>
      <c r="I670" s="655"/>
      <c r="J670" s="655"/>
      <c r="K670" s="655"/>
      <c r="L670" s="655"/>
      <c r="M670" s="655"/>
      <c r="N670" s="1310"/>
      <c r="O670" s="655"/>
      <c r="P670" s="656"/>
      <c r="Q670" s="657"/>
      <c r="R670" s="704"/>
      <c r="S670" s="3180"/>
    </row>
    <row r="671" spans="7:19" ht="15" customHeight="1">
      <c r="G671" s="1047"/>
      <c r="H671" s="655"/>
      <c r="I671" s="655"/>
      <c r="J671" s="655"/>
      <c r="K671" s="655"/>
      <c r="L671" s="655"/>
      <c r="M671" s="655"/>
      <c r="N671" s="1310"/>
      <c r="O671" s="655"/>
      <c r="P671" s="656"/>
      <c r="Q671" s="657"/>
      <c r="R671" s="704"/>
      <c r="S671" s="3180"/>
    </row>
    <row r="672" spans="7:19" ht="15" customHeight="1">
      <c r="G672" s="1047"/>
      <c r="H672" s="655"/>
      <c r="I672" s="655"/>
      <c r="J672" s="655"/>
      <c r="K672" s="655"/>
      <c r="L672" s="655"/>
      <c r="M672" s="655"/>
      <c r="N672" s="1310"/>
      <c r="O672" s="655"/>
      <c r="P672" s="656"/>
      <c r="Q672" s="657"/>
      <c r="R672" s="704"/>
      <c r="S672" s="3180"/>
    </row>
    <row r="673" spans="7:19" ht="15" customHeight="1">
      <c r="G673" s="1047"/>
      <c r="H673" s="655"/>
      <c r="I673" s="655"/>
      <c r="J673" s="655"/>
      <c r="K673" s="655"/>
      <c r="L673" s="655"/>
      <c r="M673" s="655"/>
      <c r="N673" s="1310"/>
      <c r="O673" s="655"/>
      <c r="P673" s="656"/>
      <c r="Q673" s="657"/>
      <c r="R673" s="704"/>
      <c r="S673" s="3180"/>
    </row>
    <row r="674" spans="7:19" ht="15" customHeight="1">
      <c r="G674" s="1047"/>
      <c r="H674" s="655"/>
      <c r="I674" s="655"/>
      <c r="J674" s="655"/>
      <c r="K674" s="655"/>
      <c r="L674" s="655"/>
      <c r="M674" s="655"/>
      <c r="N674" s="1310"/>
      <c r="O674" s="655"/>
      <c r="P674" s="656"/>
      <c r="Q674" s="657"/>
      <c r="R674" s="704"/>
      <c r="S674" s="3180"/>
    </row>
    <row r="675" spans="7:19" ht="15" customHeight="1">
      <c r="G675" s="1047"/>
      <c r="H675" s="655"/>
      <c r="I675" s="655"/>
      <c r="J675" s="655"/>
      <c r="K675" s="655"/>
      <c r="L675" s="655"/>
      <c r="M675" s="655"/>
      <c r="N675" s="1310"/>
      <c r="O675" s="655"/>
      <c r="P675" s="656"/>
      <c r="Q675" s="657"/>
      <c r="R675" s="704"/>
      <c r="S675" s="3180"/>
    </row>
    <row r="676" spans="7:19" ht="15" customHeight="1">
      <c r="G676" s="1047"/>
      <c r="H676" s="655"/>
      <c r="I676" s="655"/>
      <c r="J676" s="655"/>
      <c r="K676" s="655"/>
      <c r="L676" s="655"/>
      <c r="M676" s="655"/>
      <c r="N676" s="1310"/>
      <c r="O676" s="655"/>
      <c r="P676" s="656"/>
      <c r="Q676" s="657"/>
      <c r="R676" s="704"/>
      <c r="S676" s="3180"/>
    </row>
    <row r="677" spans="7:19" ht="15" customHeight="1">
      <c r="G677" s="1047"/>
      <c r="H677" s="655"/>
      <c r="I677" s="655"/>
      <c r="J677" s="655"/>
      <c r="K677" s="655"/>
      <c r="L677" s="655"/>
      <c r="M677" s="655"/>
      <c r="N677" s="1310"/>
      <c r="O677" s="655"/>
      <c r="P677" s="656"/>
      <c r="Q677" s="657"/>
      <c r="R677" s="704"/>
      <c r="S677" s="3180"/>
    </row>
    <row r="678" spans="7:19" ht="15" customHeight="1">
      <c r="G678" s="1047"/>
      <c r="H678" s="655"/>
      <c r="I678" s="655"/>
      <c r="J678" s="655"/>
      <c r="K678" s="655"/>
      <c r="L678" s="655"/>
      <c r="M678" s="655"/>
      <c r="N678" s="1310"/>
      <c r="O678" s="655"/>
      <c r="P678" s="656"/>
      <c r="Q678" s="657"/>
      <c r="R678" s="704"/>
      <c r="S678" s="3180"/>
    </row>
    <row r="679" spans="7:19" ht="15" customHeight="1">
      <c r="G679" s="1047"/>
      <c r="H679" s="655"/>
      <c r="I679" s="655"/>
      <c r="J679" s="655"/>
      <c r="K679" s="655"/>
      <c r="L679" s="655"/>
      <c r="M679" s="655"/>
      <c r="N679" s="1310"/>
      <c r="O679" s="655"/>
      <c r="P679" s="656"/>
      <c r="Q679" s="657"/>
      <c r="R679" s="704"/>
      <c r="S679" s="3180"/>
    </row>
    <row r="680" spans="7:19" ht="15" customHeight="1">
      <c r="G680" s="1047"/>
      <c r="H680" s="655"/>
      <c r="I680" s="655"/>
      <c r="J680" s="655"/>
      <c r="K680" s="655"/>
      <c r="L680" s="655"/>
      <c r="M680" s="655"/>
      <c r="N680" s="1310"/>
      <c r="O680" s="655"/>
      <c r="P680" s="656"/>
      <c r="Q680" s="657"/>
      <c r="R680" s="704"/>
      <c r="S680" s="3180"/>
    </row>
    <row r="681" spans="7:19" ht="15" customHeight="1">
      <c r="G681" s="1047"/>
      <c r="H681" s="655"/>
      <c r="I681" s="655"/>
      <c r="J681" s="655"/>
      <c r="K681" s="655"/>
      <c r="L681" s="655"/>
      <c r="M681" s="655"/>
      <c r="N681" s="1310"/>
      <c r="O681" s="655"/>
      <c r="P681" s="656"/>
      <c r="Q681" s="657"/>
      <c r="R681" s="704"/>
      <c r="S681" s="3180"/>
    </row>
    <row r="682" spans="7:19" ht="15" customHeight="1">
      <c r="G682" s="1047"/>
      <c r="H682" s="655"/>
      <c r="I682" s="655"/>
      <c r="J682" s="655"/>
      <c r="K682" s="655"/>
      <c r="L682" s="655"/>
      <c r="M682" s="655"/>
      <c r="N682" s="1310"/>
      <c r="O682" s="655"/>
      <c r="P682" s="656"/>
      <c r="Q682" s="657"/>
      <c r="R682" s="704"/>
      <c r="S682" s="3180"/>
    </row>
    <row r="683" spans="7:19" ht="15" customHeight="1">
      <c r="G683" s="1047"/>
      <c r="H683" s="655"/>
      <c r="I683" s="655"/>
      <c r="J683" s="655"/>
      <c r="K683" s="655"/>
      <c r="L683" s="655"/>
      <c r="M683" s="655"/>
      <c r="N683" s="1310"/>
      <c r="O683" s="655"/>
      <c r="P683" s="656"/>
      <c r="Q683" s="657"/>
      <c r="R683" s="704"/>
      <c r="S683" s="3180"/>
    </row>
    <row r="684" spans="7:19" ht="15" customHeight="1">
      <c r="G684" s="1047"/>
      <c r="H684" s="655"/>
      <c r="I684" s="655"/>
      <c r="J684" s="655"/>
      <c r="K684" s="655"/>
      <c r="L684" s="655"/>
      <c r="M684" s="655"/>
      <c r="N684" s="1310"/>
      <c r="O684" s="655"/>
      <c r="P684" s="656"/>
      <c r="Q684" s="657"/>
      <c r="R684" s="704"/>
      <c r="S684" s="3180"/>
    </row>
    <row r="685" spans="7:19" ht="15" customHeight="1">
      <c r="G685" s="1047"/>
      <c r="H685" s="655"/>
      <c r="I685" s="655"/>
      <c r="J685" s="655"/>
      <c r="K685" s="655"/>
      <c r="L685" s="655"/>
      <c r="M685" s="655"/>
      <c r="N685" s="1310"/>
      <c r="O685" s="655"/>
      <c r="P685" s="656"/>
      <c r="Q685" s="657"/>
      <c r="R685" s="704"/>
      <c r="S685" s="3180"/>
    </row>
    <row r="686" spans="7:19" ht="15" customHeight="1">
      <c r="G686" s="1047"/>
      <c r="H686" s="655"/>
      <c r="I686" s="655"/>
      <c r="J686" s="655"/>
      <c r="K686" s="655"/>
      <c r="L686" s="655"/>
      <c r="M686" s="655"/>
      <c r="N686" s="1310"/>
      <c r="O686" s="655"/>
      <c r="P686" s="656"/>
      <c r="Q686" s="657"/>
      <c r="R686" s="704"/>
      <c r="S686" s="3180"/>
    </row>
    <row r="687" spans="7:19" ht="15" customHeight="1">
      <c r="G687" s="1047"/>
      <c r="H687" s="655"/>
      <c r="I687" s="655"/>
      <c r="J687" s="655"/>
      <c r="K687" s="655"/>
      <c r="L687" s="655"/>
      <c r="M687" s="655"/>
      <c r="N687" s="1310"/>
      <c r="O687" s="655"/>
      <c r="P687" s="656"/>
      <c r="Q687" s="657"/>
      <c r="R687" s="704"/>
      <c r="S687" s="3180"/>
    </row>
    <row r="688" spans="7:19" ht="15" customHeight="1">
      <c r="G688" s="1047"/>
      <c r="H688" s="655"/>
      <c r="I688" s="655"/>
      <c r="J688" s="655"/>
      <c r="K688" s="655"/>
      <c r="L688" s="655"/>
      <c r="M688" s="655"/>
      <c r="N688" s="1310"/>
      <c r="O688" s="655"/>
      <c r="P688" s="656"/>
      <c r="Q688" s="657"/>
      <c r="R688" s="704"/>
      <c r="S688" s="3180"/>
    </row>
    <row r="689" spans="7:19" ht="15" customHeight="1">
      <c r="G689" s="1047"/>
      <c r="H689" s="655"/>
      <c r="I689" s="655"/>
      <c r="J689" s="655"/>
      <c r="K689" s="655"/>
      <c r="L689" s="655"/>
      <c r="M689" s="655"/>
      <c r="N689" s="1310"/>
      <c r="O689" s="655"/>
      <c r="P689" s="656"/>
      <c r="Q689" s="657"/>
      <c r="R689" s="704"/>
      <c r="S689" s="3180"/>
    </row>
    <row r="690" spans="7:19" ht="15" customHeight="1">
      <c r="G690" s="1047"/>
      <c r="H690" s="655"/>
      <c r="I690" s="655"/>
      <c r="J690" s="655"/>
      <c r="K690" s="655"/>
      <c r="L690" s="655"/>
      <c r="M690" s="655"/>
      <c r="N690" s="1310"/>
      <c r="O690" s="655"/>
      <c r="P690" s="656"/>
      <c r="Q690" s="657"/>
      <c r="R690" s="704"/>
      <c r="S690" s="3180"/>
    </row>
    <row r="691" spans="7:19" ht="15" customHeight="1">
      <c r="G691" s="1047"/>
      <c r="H691" s="655"/>
      <c r="I691" s="655"/>
      <c r="J691" s="655"/>
      <c r="K691" s="655"/>
      <c r="L691" s="655"/>
      <c r="M691" s="655"/>
      <c r="N691" s="1310"/>
      <c r="O691" s="655"/>
      <c r="P691" s="656"/>
      <c r="Q691" s="657"/>
      <c r="R691" s="704"/>
      <c r="S691" s="3180"/>
    </row>
    <row r="692" spans="7:19" ht="15" customHeight="1">
      <c r="G692" s="1047"/>
      <c r="H692" s="655"/>
      <c r="I692" s="655"/>
      <c r="J692" s="655"/>
      <c r="K692" s="655"/>
      <c r="L692" s="655"/>
      <c r="M692" s="655"/>
      <c r="N692" s="1310"/>
      <c r="O692" s="655"/>
      <c r="P692" s="656"/>
      <c r="Q692" s="657"/>
      <c r="R692" s="704"/>
      <c r="S692" s="3180"/>
    </row>
    <row r="693" spans="7:19" ht="15" customHeight="1">
      <c r="G693" s="1047"/>
      <c r="H693" s="655"/>
      <c r="I693" s="655"/>
      <c r="J693" s="655"/>
      <c r="K693" s="655"/>
      <c r="L693" s="655"/>
      <c r="M693" s="655"/>
      <c r="N693" s="1310"/>
      <c r="O693" s="655"/>
      <c r="P693" s="656"/>
      <c r="Q693" s="657"/>
      <c r="R693" s="704"/>
      <c r="S693" s="3180"/>
    </row>
    <row r="694" spans="7:19" ht="15" customHeight="1">
      <c r="G694" s="1047"/>
      <c r="H694" s="655"/>
      <c r="I694" s="655"/>
      <c r="J694" s="655"/>
      <c r="K694" s="655"/>
      <c r="L694" s="655"/>
      <c r="M694" s="655"/>
      <c r="N694" s="1310"/>
      <c r="O694" s="655"/>
      <c r="P694" s="656"/>
      <c r="Q694" s="657"/>
      <c r="R694" s="704"/>
      <c r="S694" s="3180"/>
    </row>
    <row r="695" spans="7:19" ht="15" customHeight="1">
      <c r="G695" s="1047"/>
      <c r="H695" s="655"/>
      <c r="I695" s="655"/>
      <c r="J695" s="655"/>
      <c r="K695" s="655"/>
      <c r="L695" s="655"/>
      <c r="M695" s="655"/>
      <c r="N695" s="1310"/>
      <c r="O695" s="655"/>
      <c r="P695" s="656"/>
      <c r="Q695" s="657"/>
      <c r="R695" s="704"/>
      <c r="S695" s="3180"/>
    </row>
    <row r="696" spans="7:19" ht="15" customHeight="1">
      <c r="G696" s="1047"/>
      <c r="H696" s="655"/>
      <c r="I696" s="655"/>
      <c r="J696" s="655"/>
      <c r="K696" s="655"/>
      <c r="L696" s="655"/>
      <c r="M696" s="655"/>
      <c r="N696" s="1310"/>
      <c r="O696" s="655"/>
      <c r="P696" s="656"/>
      <c r="Q696" s="657"/>
      <c r="R696" s="704"/>
      <c r="S696" s="3180"/>
    </row>
    <row r="697" spans="7:19" ht="15" customHeight="1">
      <c r="G697" s="1047"/>
      <c r="H697" s="655"/>
      <c r="I697" s="655"/>
      <c r="J697" s="655"/>
      <c r="K697" s="655"/>
      <c r="L697" s="655"/>
      <c r="M697" s="655"/>
      <c r="N697" s="1310"/>
      <c r="O697" s="655"/>
      <c r="P697" s="656"/>
      <c r="Q697" s="657"/>
      <c r="R697" s="704"/>
      <c r="S697" s="3180"/>
    </row>
    <row r="698" spans="7:19" ht="15" customHeight="1">
      <c r="G698" s="1047"/>
      <c r="H698" s="655"/>
      <c r="I698" s="655"/>
      <c r="J698" s="655"/>
      <c r="K698" s="655"/>
      <c r="L698" s="655"/>
      <c r="M698" s="655"/>
      <c r="N698" s="1310"/>
      <c r="O698" s="655"/>
      <c r="P698" s="656"/>
      <c r="Q698" s="657"/>
      <c r="R698" s="704"/>
      <c r="S698" s="3180"/>
    </row>
    <row r="699" spans="7:19" ht="15" customHeight="1">
      <c r="G699" s="1047"/>
      <c r="H699" s="655"/>
      <c r="I699" s="655"/>
      <c r="J699" s="655"/>
      <c r="K699" s="655"/>
      <c r="L699" s="655"/>
      <c r="M699" s="655"/>
      <c r="N699" s="1310"/>
      <c r="O699" s="655"/>
      <c r="P699" s="656"/>
      <c r="Q699" s="657"/>
      <c r="R699" s="704"/>
      <c r="S699" s="3180"/>
    </row>
    <row r="700" spans="7:19" ht="15" customHeight="1">
      <c r="G700" s="1047"/>
      <c r="H700" s="655"/>
      <c r="I700" s="655"/>
      <c r="J700" s="655"/>
      <c r="K700" s="655"/>
      <c r="L700" s="655"/>
      <c r="M700" s="655"/>
      <c r="N700" s="1310"/>
      <c r="O700" s="655"/>
      <c r="P700" s="656"/>
      <c r="Q700" s="657"/>
      <c r="R700" s="704"/>
      <c r="S700" s="3180"/>
    </row>
    <row r="701" spans="7:19" ht="15" customHeight="1">
      <c r="G701" s="1047"/>
      <c r="H701" s="655"/>
      <c r="I701" s="655"/>
      <c r="J701" s="655"/>
      <c r="K701" s="655"/>
      <c r="L701" s="655"/>
      <c r="M701" s="655"/>
      <c r="N701" s="1310"/>
      <c r="O701" s="655"/>
      <c r="P701" s="656"/>
      <c r="Q701" s="657"/>
      <c r="R701" s="704"/>
      <c r="S701" s="3180"/>
    </row>
    <row r="702" spans="7:19" ht="15" customHeight="1">
      <c r="G702" s="1047"/>
      <c r="H702" s="655"/>
      <c r="I702" s="655"/>
      <c r="J702" s="655"/>
      <c r="K702" s="655"/>
      <c r="L702" s="655"/>
      <c r="M702" s="655"/>
      <c r="N702" s="1310"/>
      <c r="O702" s="655"/>
      <c r="P702" s="656"/>
      <c r="Q702" s="657"/>
      <c r="R702" s="704"/>
      <c r="S702" s="3180"/>
    </row>
    <row r="703" spans="7:19" ht="15" customHeight="1">
      <c r="G703" s="1047"/>
      <c r="H703" s="655"/>
      <c r="I703" s="655"/>
      <c r="J703" s="655"/>
      <c r="K703" s="655"/>
      <c r="L703" s="655"/>
      <c r="M703" s="655"/>
      <c r="N703" s="1310"/>
      <c r="O703" s="655"/>
      <c r="P703" s="656"/>
      <c r="Q703" s="657"/>
      <c r="R703" s="704"/>
      <c r="S703" s="3180"/>
    </row>
    <row r="704" spans="7:19" ht="15" customHeight="1">
      <c r="G704" s="1047"/>
      <c r="H704" s="655"/>
      <c r="I704" s="655"/>
      <c r="J704" s="655"/>
      <c r="K704" s="655"/>
      <c r="L704" s="655"/>
      <c r="M704" s="655"/>
      <c r="N704" s="1310"/>
      <c r="O704" s="655"/>
      <c r="P704" s="656"/>
      <c r="Q704" s="657"/>
      <c r="R704" s="704"/>
      <c r="S704" s="3180"/>
    </row>
    <row r="705" spans="7:19" ht="15" customHeight="1">
      <c r="G705" s="1047"/>
      <c r="H705" s="655"/>
      <c r="I705" s="655"/>
      <c r="J705" s="655"/>
      <c r="K705" s="655"/>
      <c r="L705" s="655"/>
      <c r="M705" s="655"/>
      <c r="N705" s="1310"/>
      <c r="O705" s="655"/>
      <c r="P705" s="656"/>
      <c r="Q705" s="657"/>
      <c r="R705" s="704"/>
      <c r="S705" s="3180"/>
    </row>
    <row r="706" spans="7:19" ht="15" customHeight="1">
      <c r="G706" s="1047"/>
      <c r="H706" s="655"/>
      <c r="I706" s="655"/>
      <c r="J706" s="655"/>
      <c r="K706" s="655"/>
      <c r="L706" s="655"/>
      <c r="M706" s="655"/>
      <c r="N706" s="1310"/>
      <c r="O706" s="655"/>
      <c r="P706" s="656"/>
      <c r="Q706" s="657"/>
      <c r="R706" s="704"/>
      <c r="S706" s="3180"/>
    </row>
    <row r="707" spans="7:19" ht="15" customHeight="1">
      <c r="G707" s="1047"/>
      <c r="H707" s="655"/>
      <c r="I707" s="655"/>
      <c r="J707" s="655"/>
      <c r="K707" s="655"/>
      <c r="L707" s="655"/>
      <c r="M707" s="655"/>
      <c r="N707" s="1310"/>
      <c r="O707" s="655"/>
      <c r="P707" s="656"/>
      <c r="Q707" s="657"/>
      <c r="R707" s="704"/>
      <c r="S707" s="3180"/>
    </row>
    <row r="708" spans="7:19" ht="15" customHeight="1">
      <c r="G708" s="1047"/>
      <c r="H708" s="655"/>
      <c r="I708" s="655"/>
      <c r="J708" s="655"/>
      <c r="K708" s="655"/>
      <c r="L708" s="655"/>
      <c r="M708" s="655"/>
      <c r="N708" s="1310"/>
      <c r="O708" s="655"/>
      <c r="P708" s="656"/>
      <c r="Q708" s="657"/>
      <c r="R708" s="704"/>
      <c r="S708" s="3180"/>
    </row>
    <row r="709" spans="7:19" ht="15" customHeight="1">
      <c r="G709" s="1047"/>
      <c r="H709" s="655"/>
      <c r="I709" s="655"/>
      <c r="J709" s="655"/>
      <c r="K709" s="655"/>
      <c r="L709" s="655"/>
      <c r="M709" s="655"/>
      <c r="N709" s="1310"/>
      <c r="O709" s="655"/>
      <c r="P709" s="656"/>
      <c r="Q709" s="657"/>
      <c r="R709" s="704"/>
      <c r="S709" s="3180"/>
    </row>
    <row r="710" spans="7:19" ht="15" customHeight="1">
      <c r="G710" s="1047"/>
      <c r="H710" s="655"/>
      <c r="I710" s="655"/>
      <c r="J710" s="655"/>
      <c r="K710" s="655"/>
      <c r="L710" s="655"/>
      <c r="M710" s="655"/>
      <c r="N710" s="1310"/>
      <c r="O710" s="655"/>
      <c r="P710" s="656"/>
      <c r="Q710" s="657"/>
      <c r="R710" s="704"/>
      <c r="S710" s="3180"/>
    </row>
    <row r="711" spans="7:19" ht="15" customHeight="1">
      <c r="G711" s="1047"/>
      <c r="H711" s="655"/>
      <c r="I711" s="655"/>
      <c r="J711" s="655"/>
      <c r="K711" s="655"/>
      <c r="L711" s="655"/>
      <c r="M711" s="655"/>
      <c r="N711" s="1310"/>
      <c r="O711" s="655"/>
      <c r="P711" s="656"/>
      <c r="Q711" s="657"/>
      <c r="R711" s="704"/>
      <c r="S711" s="3180"/>
    </row>
    <row r="712" spans="7:19" ht="15" customHeight="1">
      <c r="G712" s="1047"/>
      <c r="H712" s="655"/>
      <c r="I712" s="655"/>
      <c r="J712" s="655"/>
      <c r="K712" s="655"/>
      <c r="L712" s="655"/>
      <c r="M712" s="655"/>
      <c r="N712" s="1310"/>
      <c r="O712" s="655"/>
      <c r="P712" s="656"/>
      <c r="Q712" s="657"/>
      <c r="R712" s="704"/>
      <c r="S712" s="3180"/>
    </row>
    <row r="713" spans="7:19" ht="15" customHeight="1">
      <c r="G713" s="1047"/>
      <c r="H713" s="655"/>
      <c r="I713" s="655"/>
      <c r="J713" s="655"/>
      <c r="K713" s="655"/>
      <c r="L713" s="655"/>
      <c r="M713" s="655"/>
      <c r="N713" s="1310"/>
      <c r="O713" s="655"/>
      <c r="P713" s="656"/>
      <c r="Q713" s="657"/>
      <c r="R713" s="704"/>
      <c r="S713" s="3180"/>
    </row>
    <row r="714" spans="7:19" ht="15" customHeight="1">
      <c r="G714" s="1047"/>
      <c r="H714" s="655"/>
      <c r="I714" s="655"/>
      <c r="J714" s="655"/>
      <c r="K714" s="655"/>
      <c r="L714" s="655"/>
      <c r="M714" s="655"/>
      <c r="N714" s="1310"/>
      <c r="O714" s="655"/>
      <c r="P714" s="656"/>
      <c r="Q714" s="657"/>
      <c r="R714" s="704"/>
      <c r="S714" s="3180"/>
    </row>
    <row r="715" spans="7:19" ht="15" customHeight="1">
      <c r="G715" s="1047"/>
      <c r="H715" s="655"/>
      <c r="I715" s="655"/>
      <c r="J715" s="655"/>
      <c r="K715" s="655"/>
      <c r="L715" s="655"/>
      <c r="M715" s="655"/>
      <c r="N715" s="1310"/>
      <c r="O715" s="655"/>
      <c r="P715" s="656"/>
      <c r="Q715" s="657"/>
      <c r="R715" s="704"/>
      <c r="S715" s="3180"/>
    </row>
    <row r="716" spans="7:19" ht="15" customHeight="1">
      <c r="G716" s="1047"/>
      <c r="H716" s="655"/>
      <c r="I716" s="655"/>
      <c r="J716" s="655"/>
      <c r="K716" s="655"/>
      <c r="L716" s="655"/>
      <c r="M716" s="655"/>
      <c r="N716" s="1310"/>
      <c r="O716" s="655"/>
      <c r="P716" s="656"/>
      <c r="Q716" s="657"/>
      <c r="R716" s="704"/>
      <c r="S716" s="3180"/>
    </row>
    <row r="717" spans="7:19" ht="15" customHeight="1">
      <c r="G717" s="1047"/>
      <c r="H717" s="655"/>
      <c r="I717" s="655"/>
      <c r="J717" s="655"/>
      <c r="K717" s="655"/>
      <c r="L717" s="655"/>
      <c r="M717" s="655"/>
      <c r="N717" s="1310"/>
      <c r="O717" s="655"/>
      <c r="P717" s="656"/>
      <c r="Q717" s="657"/>
      <c r="R717" s="704"/>
      <c r="S717" s="3180"/>
    </row>
    <row r="718" spans="7:19" ht="15" customHeight="1">
      <c r="G718" s="1047"/>
      <c r="H718" s="655"/>
      <c r="I718" s="655"/>
      <c r="J718" s="655"/>
      <c r="K718" s="655"/>
      <c r="L718" s="655"/>
      <c r="M718" s="655"/>
      <c r="N718" s="1310"/>
      <c r="O718" s="655"/>
      <c r="P718" s="656"/>
      <c r="Q718" s="657"/>
      <c r="R718" s="704"/>
      <c r="S718" s="3180"/>
    </row>
    <row r="719" spans="7:19" ht="15" customHeight="1">
      <c r="G719" s="1047"/>
      <c r="H719" s="655"/>
      <c r="I719" s="655"/>
      <c r="J719" s="655"/>
      <c r="K719" s="655"/>
      <c r="L719" s="655"/>
      <c r="M719" s="655"/>
      <c r="N719" s="1310"/>
      <c r="O719" s="655"/>
      <c r="P719" s="656"/>
      <c r="Q719" s="657"/>
      <c r="R719" s="704"/>
      <c r="S719" s="3180"/>
    </row>
    <row r="720" spans="7:19" ht="15" customHeight="1">
      <c r="G720" s="1047"/>
      <c r="H720" s="655"/>
      <c r="I720" s="655"/>
      <c r="J720" s="655"/>
      <c r="K720" s="655"/>
      <c r="L720" s="655"/>
      <c r="M720" s="655"/>
      <c r="N720" s="1310"/>
      <c r="O720" s="655"/>
      <c r="P720" s="656"/>
      <c r="Q720" s="657"/>
      <c r="R720" s="704"/>
      <c r="S720" s="3180"/>
    </row>
    <row r="721" spans="7:19" ht="15" customHeight="1">
      <c r="G721" s="1047"/>
      <c r="H721" s="655"/>
      <c r="I721" s="655"/>
      <c r="J721" s="655"/>
      <c r="K721" s="655"/>
      <c r="L721" s="655"/>
      <c r="M721" s="655"/>
      <c r="N721" s="1310"/>
      <c r="O721" s="655"/>
      <c r="P721" s="656"/>
      <c r="Q721" s="657"/>
      <c r="R721" s="704"/>
      <c r="S721" s="3180"/>
    </row>
    <row r="722" spans="7:19" ht="15" customHeight="1">
      <c r="G722" s="1047"/>
      <c r="H722" s="655"/>
      <c r="I722" s="655"/>
      <c r="J722" s="655"/>
      <c r="K722" s="655"/>
      <c r="L722" s="655"/>
      <c r="M722" s="655"/>
      <c r="N722" s="1310"/>
      <c r="O722" s="655"/>
      <c r="P722" s="656"/>
      <c r="Q722" s="657"/>
      <c r="R722" s="704"/>
      <c r="S722" s="3180"/>
    </row>
    <row r="723" spans="7:19" ht="15" customHeight="1">
      <c r="G723" s="1047"/>
      <c r="H723" s="655"/>
      <c r="I723" s="655"/>
      <c r="J723" s="655"/>
      <c r="K723" s="655"/>
      <c r="L723" s="655"/>
      <c r="M723" s="655"/>
      <c r="N723" s="1310"/>
      <c r="O723" s="655"/>
      <c r="P723" s="656"/>
      <c r="Q723" s="657"/>
      <c r="R723" s="704"/>
      <c r="S723" s="3180"/>
    </row>
    <row r="724" spans="7:19" ht="15" customHeight="1">
      <c r="G724" s="1047"/>
      <c r="H724" s="655"/>
      <c r="I724" s="655"/>
      <c r="J724" s="655"/>
      <c r="K724" s="655"/>
      <c r="L724" s="655"/>
      <c r="M724" s="655"/>
      <c r="N724" s="1310"/>
      <c r="O724" s="655"/>
      <c r="P724" s="656"/>
      <c r="Q724" s="657"/>
      <c r="R724" s="704"/>
      <c r="S724" s="3180"/>
    </row>
    <row r="725" spans="7:19" ht="15" customHeight="1">
      <c r="G725" s="1047"/>
      <c r="H725" s="655"/>
      <c r="I725" s="655"/>
      <c r="J725" s="655"/>
      <c r="K725" s="655"/>
      <c r="L725" s="655"/>
      <c r="M725" s="655"/>
      <c r="N725" s="1310"/>
      <c r="O725" s="655"/>
      <c r="P725" s="656"/>
      <c r="Q725" s="657"/>
      <c r="R725" s="704"/>
      <c r="S725" s="3180"/>
    </row>
    <row r="726" spans="7:19" ht="15" customHeight="1">
      <c r="G726" s="1047"/>
      <c r="H726" s="655"/>
      <c r="I726" s="655"/>
      <c r="J726" s="655"/>
      <c r="K726" s="655"/>
      <c r="L726" s="655"/>
      <c r="M726" s="655"/>
      <c r="N726" s="1310"/>
      <c r="O726" s="655"/>
      <c r="P726" s="656"/>
      <c r="Q726" s="657"/>
      <c r="R726" s="704"/>
      <c r="S726" s="3180"/>
    </row>
    <row r="727" spans="7:19" ht="15" customHeight="1">
      <c r="G727" s="1047"/>
      <c r="H727" s="655"/>
      <c r="I727" s="655"/>
      <c r="J727" s="655"/>
      <c r="K727" s="655"/>
      <c r="L727" s="655"/>
      <c r="M727" s="655"/>
      <c r="N727" s="1310"/>
      <c r="O727" s="655"/>
      <c r="P727" s="656"/>
      <c r="Q727" s="657"/>
      <c r="R727" s="704"/>
      <c r="S727" s="3180"/>
    </row>
    <row r="728" spans="7:19" ht="15" customHeight="1">
      <c r="G728" s="1047"/>
      <c r="H728" s="655"/>
      <c r="I728" s="655"/>
      <c r="J728" s="655"/>
      <c r="K728" s="655"/>
      <c r="L728" s="655"/>
      <c r="M728" s="655"/>
      <c r="N728" s="1310"/>
      <c r="O728" s="655"/>
      <c r="P728" s="656"/>
      <c r="Q728" s="657"/>
      <c r="R728" s="704"/>
      <c r="S728" s="3180"/>
    </row>
    <row r="729" spans="7:19" ht="15" customHeight="1">
      <c r="G729" s="1047"/>
      <c r="H729" s="655"/>
      <c r="I729" s="655"/>
      <c r="J729" s="655"/>
      <c r="K729" s="655"/>
      <c r="L729" s="655"/>
      <c r="M729" s="655"/>
      <c r="N729" s="1310"/>
      <c r="O729" s="655"/>
      <c r="P729" s="656"/>
      <c r="Q729" s="657"/>
      <c r="R729" s="704"/>
      <c r="S729" s="3180"/>
    </row>
    <row r="730" spans="7:19" ht="15" customHeight="1">
      <c r="G730" s="1047"/>
      <c r="H730" s="655"/>
      <c r="I730" s="655"/>
      <c r="J730" s="655"/>
      <c r="K730" s="655"/>
      <c r="L730" s="655"/>
      <c r="M730" s="655"/>
      <c r="N730" s="1310"/>
      <c r="O730" s="655"/>
      <c r="P730" s="656"/>
      <c r="Q730" s="657"/>
      <c r="R730" s="704"/>
      <c r="S730" s="3180"/>
    </row>
    <row r="731" spans="7:19" ht="15" customHeight="1">
      <c r="G731" s="1047"/>
      <c r="H731" s="655"/>
      <c r="I731" s="655"/>
      <c r="J731" s="655"/>
      <c r="K731" s="655"/>
      <c r="L731" s="655"/>
      <c r="M731" s="655"/>
      <c r="N731" s="1310"/>
      <c r="O731" s="655"/>
      <c r="P731" s="656"/>
      <c r="Q731" s="657"/>
      <c r="R731" s="704"/>
      <c r="S731" s="3180"/>
    </row>
    <row r="732" spans="7:19" ht="15" customHeight="1">
      <c r="G732" s="1047"/>
      <c r="H732" s="655"/>
      <c r="I732" s="655"/>
      <c r="J732" s="655"/>
      <c r="K732" s="655"/>
      <c r="L732" s="655"/>
      <c r="M732" s="655"/>
      <c r="N732" s="1310"/>
      <c r="O732" s="655"/>
      <c r="P732" s="656"/>
      <c r="Q732" s="657"/>
      <c r="R732" s="704"/>
      <c r="S732" s="3180"/>
    </row>
    <row r="733" spans="7:19" ht="15" customHeight="1">
      <c r="G733" s="1047"/>
      <c r="H733" s="655"/>
      <c r="I733" s="655"/>
      <c r="J733" s="655"/>
      <c r="K733" s="655"/>
      <c r="L733" s="655"/>
      <c r="M733" s="655"/>
      <c r="N733" s="1310"/>
      <c r="O733" s="655"/>
      <c r="P733" s="656"/>
      <c r="Q733" s="657"/>
      <c r="R733" s="704"/>
      <c r="S733" s="3180"/>
    </row>
    <row r="734" spans="7:19" ht="15" customHeight="1">
      <c r="G734" s="1047"/>
      <c r="H734" s="655"/>
      <c r="I734" s="655"/>
      <c r="J734" s="655"/>
      <c r="K734" s="655"/>
      <c r="L734" s="655"/>
      <c r="M734" s="655"/>
      <c r="N734" s="1310"/>
      <c r="O734" s="655"/>
      <c r="P734" s="656"/>
      <c r="Q734" s="657"/>
      <c r="R734" s="704"/>
      <c r="S734" s="3180"/>
    </row>
    <row r="735" spans="7:19" ht="15" customHeight="1">
      <c r="G735" s="1047"/>
      <c r="H735" s="655"/>
      <c r="I735" s="655"/>
      <c r="J735" s="655"/>
      <c r="K735" s="655"/>
      <c r="L735" s="655"/>
      <c r="M735" s="655"/>
      <c r="N735" s="1310"/>
      <c r="O735" s="655"/>
      <c r="P735" s="656"/>
      <c r="Q735" s="657"/>
      <c r="R735" s="704"/>
      <c r="S735" s="3180"/>
    </row>
    <row r="736" spans="7:19" ht="15" customHeight="1">
      <c r="G736" s="1047"/>
      <c r="H736" s="655"/>
      <c r="I736" s="655"/>
      <c r="J736" s="655"/>
      <c r="K736" s="655"/>
      <c r="L736" s="655"/>
      <c r="M736" s="655"/>
      <c r="N736" s="1310"/>
      <c r="O736" s="655"/>
      <c r="P736" s="656"/>
      <c r="Q736" s="657"/>
      <c r="R736" s="704"/>
      <c r="S736" s="3180"/>
    </row>
    <row r="737" spans="7:19" ht="15" customHeight="1">
      <c r="G737" s="1047"/>
      <c r="H737" s="655"/>
      <c r="I737" s="655"/>
      <c r="J737" s="655"/>
      <c r="K737" s="655"/>
      <c r="L737" s="655"/>
      <c r="M737" s="655"/>
      <c r="N737" s="1310"/>
      <c r="O737" s="655"/>
      <c r="P737" s="656"/>
      <c r="Q737" s="657"/>
      <c r="R737" s="704"/>
      <c r="S737" s="3180"/>
    </row>
    <row r="738" spans="7:19" ht="15" customHeight="1">
      <c r="G738" s="1047"/>
      <c r="H738" s="655"/>
      <c r="I738" s="655"/>
      <c r="J738" s="655"/>
      <c r="K738" s="655"/>
      <c r="L738" s="655"/>
      <c r="M738" s="655"/>
      <c r="N738" s="1310"/>
      <c r="O738" s="655"/>
      <c r="P738" s="656"/>
      <c r="Q738" s="657"/>
      <c r="R738" s="704"/>
      <c r="S738" s="3180"/>
    </row>
    <row r="739" spans="7:19" ht="15" customHeight="1">
      <c r="G739" s="1047"/>
      <c r="H739" s="655"/>
      <c r="I739" s="655"/>
      <c r="J739" s="655"/>
      <c r="K739" s="655"/>
      <c r="L739" s="655"/>
      <c r="M739" s="655"/>
      <c r="N739" s="1310"/>
      <c r="O739" s="655"/>
      <c r="P739" s="656"/>
      <c r="Q739" s="657"/>
      <c r="R739" s="704"/>
      <c r="S739" s="3180"/>
    </row>
    <row r="740" spans="7:19" ht="15" customHeight="1">
      <c r="G740" s="1047"/>
      <c r="H740" s="655"/>
      <c r="I740" s="655"/>
      <c r="J740" s="655"/>
      <c r="K740" s="655"/>
      <c r="L740" s="655"/>
      <c r="M740" s="655"/>
      <c r="N740" s="1310"/>
      <c r="O740" s="655"/>
      <c r="P740" s="656"/>
      <c r="Q740" s="657"/>
      <c r="R740" s="704"/>
      <c r="S740" s="3180"/>
    </row>
    <row r="741" spans="7:19" ht="15" customHeight="1">
      <c r="G741" s="1047"/>
      <c r="H741" s="655"/>
      <c r="I741" s="655"/>
      <c r="J741" s="655"/>
      <c r="K741" s="655"/>
      <c r="L741" s="655"/>
      <c r="M741" s="655"/>
      <c r="N741" s="1310"/>
      <c r="O741" s="655"/>
      <c r="P741" s="656"/>
      <c r="Q741" s="657"/>
      <c r="R741" s="704"/>
      <c r="S741" s="3180"/>
    </row>
    <row r="742" spans="7:19" ht="15" customHeight="1">
      <c r="G742" s="1047"/>
      <c r="H742" s="655"/>
      <c r="I742" s="655"/>
      <c r="J742" s="655"/>
      <c r="K742" s="655"/>
      <c r="L742" s="655"/>
      <c r="M742" s="655"/>
      <c r="N742" s="1310"/>
      <c r="O742" s="655"/>
      <c r="P742" s="656"/>
      <c r="Q742" s="657"/>
      <c r="R742" s="704"/>
      <c r="S742" s="3180"/>
    </row>
    <row r="743" spans="7:19" ht="15" customHeight="1">
      <c r="G743" s="1047"/>
      <c r="H743" s="655"/>
      <c r="I743" s="655"/>
      <c r="J743" s="655"/>
      <c r="K743" s="655"/>
      <c r="L743" s="655"/>
      <c r="M743" s="655"/>
      <c r="N743" s="1310"/>
      <c r="O743" s="655"/>
      <c r="P743" s="656"/>
      <c r="Q743" s="657"/>
      <c r="R743" s="704"/>
      <c r="S743" s="3180"/>
    </row>
    <row r="744" spans="7:19" ht="15" customHeight="1">
      <c r="G744" s="1047"/>
      <c r="H744" s="655"/>
      <c r="I744" s="655"/>
      <c r="J744" s="655"/>
      <c r="K744" s="655"/>
      <c r="L744" s="655"/>
      <c r="M744" s="655"/>
      <c r="N744" s="1310"/>
      <c r="O744" s="655"/>
      <c r="P744" s="656"/>
      <c r="Q744" s="657"/>
      <c r="R744" s="704"/>
      <c r="S744" s="3180"/>
    </row>
    <row r="745" spans="7:19" ht="15" customHeight="1">
      <c r="G745" s="1047"/>
      <c r="H745" s="655"/>
      <c r="I745" s="655"/>
      <c r="J745" s="655"/>
      <c r="K745" s="655"/>
      <c r="L745" s="655"/>
      <c r="M745" s="655"/>
      <c r="N745" s="1310"/>
      <c r="O745" s="655"/>
      <c r="P745" s="656"/>
      <c r="Q745" s="657"/>
      <c r="R745" s="704"/>
      <c r="S745" s="3180"/>
    </row>
    <row r="746" spans="7:19" ht="15" customHeight="1">
      <c r="G746" s="1047"/>
      <c r="H746" s="655"/>
      <c r="I746" s="655"/>
      <c r="J746" s="655"/>
      <c r="K746" s="655"/>
      <c r="L746" s="655"/>
      <c r="M746" s="655"/>
      <c r="N746" s="1310"/>
      <c r="O746" s="655"/>
      <c r="P746" s="656"/>
      <c r="Q746" s="657"/>
      <c r="R746" s="704"/>
      <c r="S746" s="3180"/>
    </row>
    <row r="747" spans="7:19" ht="15" customHeight="1">
      <c r="G747" s="1047"/>
      <c r="H747" s="655"/>
      <c r="I747" s="655"/>
      <c r="J747" s="655"/>
      <c r="K747" s="655"/>
      <c r="L747" s="655"/>
      <c r="M747" s="655"/>
      <c r="N747" s="1310"/>
      <c r="O747" s="655"/>
      <c r="P747" s="656"/>
      <c r="Q747" s="657"/>
      <c r="R747" s="704"/>
      <c r="S747" s="3180"/>
    </row>
    <row r="748" spans="7:19" ht="15" customHeight="1">
      <c r="G748" s="1047"/>
      <c r="H748" s="655"/>
      <c r="I748" s="655"/>
      <c r="J748" s="655"/>
      <c r="K748" s="655"/>
      <c r="L748" s="655"/>
      <c r="M748" s="655"/>
      <c r="N748" s="1310"/>
      <c r="O748" s="655"/>
      <c r="P748" s="656"/>
      <c r="Q748" s="657"/>
      <c r="R748" s="704"/>
      <c r="S748" s="3180"/>
    </row>
    <row r="749" spans="7:19" ht="15" customHeight="1">
      <c r="G749" s="1047"/>
      <c r="H749" s="655"/>
      <c r="I749" s="655"/>
      <c r="J749" s="655"/>
      <c r="K749" s="655"/>
      <c r="L749" s="655"/>
      <c r="M749" s="655"/>
      <c r="N749" s="1310"/>
      <c r="O749" s="655"/>
      <c r="P749" s="656"/>
      <c r="Q749" s="657"/>
      <c r="R749" s="704"/>
      <c r="S749" s="3180"/>
    </row>
    <row r="750" spans="7:19" ht="15" customHeight="1">
      <c r="G750" s="1047"/>
      <c r="H750" s="655"/>
      <c r="I750" s="655"/>
      <c r="J750" s="655"/>
      <c r="K750" s="655"/>
      <c r="L750" s="655"/>
      <c r="M750" s="655"/>
      <c r="N750" s="1310"/>
      <c r="O750" s="655"/>
      <c r="P750" s="656"/>
      <c r="Q750" s="657"/>
      <c r="R750" s="704"/>
      <c r="S750" s="3180"/>
    </row>
    <row r="751" spans="7:19" ht="15" customHeight="1">
      <c r="G751" s="1047"/>
      <c r="H751" s="655"/>
      <c r="I751" s="655"/>
      <c r="J751" s="655"/>
      <c r="K751" s="655"/>
      <c r="L751" s="655"/>
      <c r="M751" s="655"/>
      <c r="N751" s="1310"/>
      <c r="O751" s="655"/>
      <c r="P751" s="656"/>
      <c r="Q751" s="657"/>
      <c r="R751" s="704"/>
      <c r="S751" s="3180"/>
    </row>
    <row r="752" spans="7:19" ht="15" customHeight="1">
      <c r="G752" s="1047"/>
      <c r="H752" s="655"/>
      <c r="I752" s="655"/>
      <c r="J752" s="655"/>
      <c r="K752" s="655"/>
      <c r="L752" s="655"/>
      <c r="M752" s="655"/>
      <c r="N752" s="1310"/>
      <c r="O752" s="655"/>
      <c r="P752" s="656"/>
      <c r="Q752" s="657"/>
      <c r="R752" s="704"/>
      <c r="S752" s="3180"/>
    </row>
    <row r="753" spans="7:19" ht="15" customHeight="1">
      <c r="G753" s="1047"/>
      <c r="H753" s="655"/>
      <c r="I753" s="655"/>
      <c r="J753" s="655"/>
      <c r="K753" s="655"/>
      <c r="L753" s="655"/>
      <c r="M753" s="655"/>
      <c r="N753" s="1310"/>
      <c r="O753" s="655"/>
      <c r="P753" s="656"/>
      <c r="Q753" s="657"/>
      <c r="R753" s="704"/>
      <c r="S753" s="3180"/>
    </row>
    <row r="754" spans="7:19" ht="15" customHeight="1">
      <c r="G754" s="1047"/>
      <c r="H754" s="655"/>
      <c r="I754" s="655"/>
      <c r="J754" s="655"/>
      <c r="K754" s="655"/>
      <c r="L754" s="655"/>
      <c r="M754" s="655"/>
      <c r="N754" s="1310"/>
      <c r="O754" s="655"/>
      <c r="P754" s="656"/>
      <c r="Q754" s="657"/>
      <c r="R754" s="704"/>
      <c r="S754" s="3180"/>
    </row>
    <row r="755" spans="7:19" ht="15" customHeight="1">
      <c r="G755" s="1047"/>
      <c r="H755" s="655"/>
      <c r="I755" s="655"/>
      <c r="J755" s="655"/>
      <c r="K755" s="655"/>
      <c r="L755" s="655"/>
      <c r="M755" s="655"/>
      <c r="N755" s="1310"/>
      <c r="O755" s="655"/>
      <c r="P755" s="656"/>
      <c r="Q755" s="657"/>
      <c r="R755" s="704"/>
      <c r="S755" s="3180"/>
    </row>
    <row r="756" spans="7:19" ht="15" customHeight="1">
      <c r="G756" s="1047"/>
      <c r="H756" s="655"/>
      <c r="I756" s="655"/>
      <c r="J756" s="655"/>
      <c r="K756" s="655"/>
      <c r="L756" s="655"/>
      <c r="M756" s="655"/>
      <c r="N756" s="1310"/>
      <c r="O756" s="655"/>
      <c r="P756" s="656"/>
      <c r="Q756" s="657"/>
      <c r="R756" s="704"/>
      <c r="S756" s="3180"/>
    </row>
    <row r="757" spans="7:19" ht="15" customHeight="1">
      <c r="G757" s="1047"/>
      <c r="H757" s="655"/>
      <c r="I757" s="655"/>
      <c r="J757" s="655"/>
      <c r="K757" s="655"/>
      <c r="L757" s="655"/>
      <c r="M757" s="655"/>
      <c r="N757" s="1310"/>
      <c r="O757" s="655"/>
      <c r="P757" s="656"/>
      <c r="Q757" s="657"/>
      <c r="R757" s="704"/>
      <c r="S757" s="3180"/>
    </row>
    <row r="758" spans="7:19" ht="15" customHeight="1">
      <c r="G758" s="1047"/>
      <c r="H758" s="655"/>
      <c r="I758" s="655"/>
      <c r="J758" s="655"/>
      <c r="K758" s="655"/>
      <c r="L758" s="655"/>
      <c r="M758" s="655"/>
      <c r="N758" s="1310"/>
      <c r="O758" s="655"/>
      <c r="P758" s="656"/>
      <c r="Q758" s="657"/>
      <c r="R758" s="704"/>
      <c r="S758" s="3180"/>
    </row>
    <row r="759" spans="7:19" ht="15" customHeight="1">
      <c r="G759" s="1047"/>
      <c r="H759" s="655"/>
      <c r="I759" s="655"/>
      <c r="J759" s="655"/>
      <c r="K759" s="655"/>
      <c r="L759" s="655"/>
      <c r="M759" s="655"/>
      <c r="N759" s="1310"/>
      <c r="O759" s="655"/>
      <c r="P759" s="656"/>
      <c r="Q759" s="657"/>
      <c r="R759" s="704"/>
      <c r="S759" s="3180"/>
    </row>
    <row r="760" spans="7:19" ht="15" customHeight="1">
      <c r="G760" s="1047"/>
      <c r="H760" s="655"/>
      <c r="I760" s="655"/>
      <c r="J760" s="655"/>
      <c r="K760" s="655"/>
      <c r="L760" s="655"/>
      <c r="M760" s="655"/>
      <c r="N760" s="1310"/>
      <c r="O760" s="655"/>
      <c r="P760" s="656"/>
      <c r="Q760" s="657"/>
      <c r="R760" s="704"/>
      <c r="S760" s="3180"/>
    </row>
    <row r="761" spans="7:19" ht="15" customHeight="1">
      <c r="G761" s="1047"/>
      <c r="H761" s="655"/>
      <c r="I761" s="655"/>
      <c r="J761" s="655"/>
      <c r="K761" s="655"/>
      <c r="L761" s="655"/>
      <c r="M761" s="655"/>
      <c r="N761" s="1310"/>
      <c r="O761" s="655"/>
      <c r="P761" s="656"/>
      <c r="Q761" s="657"/>
      <c r="R761" s="704"/>
      <c r="S761" s="3180"/>
    </row>
    <row r="762" spans="7:19" ht="15" customHeight="1">
      <c r="G762" s="1047"/>
      <c r="H762" s="655"/>
      <c r="I762" s="655"/>
      <c r="J762" s="655"/>
      <c r="K762" s="655"/>
      <c r="L762" s="655"/>
      <c r="M762" s="655"/>
      <c r="N762" s="1310"/>
      <c r="O762" s="655"/>
      <c r="P762" s="656"/>
      <c r="Q762" s="657"/>
      <c r="R762" s="704"/>
      <c r="S762" s="3180"/>
    </row>
    <row r="763" spans="7:19" ht="15" customHeight="1">
      <c r="G763" s="1047"/>
      <c r="H763" s="655"/>
      <c r="I763" s="655"/>
      <c r="J763" s="655"/>
      <c r="K763" s="655"/>
      <c r="L763" s="655"/>
      <c r="M763" s="655"/>
      <c r="N763" s="1310"/>
      <c r="O763" s="655"/>
      <c r="P763" s="656"/>
      <c r="Q763" s="657"/>
      <c r="R763" s="704"/>
      <c r="S763" s="3180"/>
    </row>
    <row r="764" spans="7:19" ht="15" customHeight="1">
      <c r="G764" s="1047"/>
      <c r="H764" s="655"/>
      <c r="I764" s="655"/>
      <c r="J764" s="655"/>
      <c r="K764" s="655"/>
      <c r="L764" s="655"/>
      <c r="M764" s="655"/>
      <c r="N764" s="1310"/>
      <c r="O764" s="655"/>
      <c r="P764" s="656"/>
      <c r="Q764" s="657"/>
      <c r="R764" s="704"/>
      <c r="S764" s="3180"/>
    </row>
    <row r="765" spans="7:19" ht="15" customHeight="1">
      <c r="G765" s="1047"/>
      <c r="H765" s="655"/>
      <c r="I765" s="655"/>
      <c r="J765" s="655"/>
      <c r="K765" s="655"/>
      <c r="L765" s="655"/>
      <c r="M765" s="655"/>
      <c r="N765" s="1310"/>
      <c r="O765" s="655"/>
      <c r="P765" s="656"/>
      <c r="Q765" s="657"/>
      <c r="R765" s="704"/>
      <c r="S765" s="3180"/>
    </row>
    <row r="766" spans="7:19" ht="15" customHeight="1">
      <c r="G766" s="1047"/>
      <c r="H766" s="655"/>
      <c r="I766" s="655"/>
      <c r="J766" s="655"/>
      <c r="K766" s="655"/>
      <c r="L766" s="655"/>
      <c r="M766" s="655"/>
      <c r="N766" s="1310"/>
      <c r="O766" s="655"/>
      <c r="P766" s="656"/>
      <c r="Q766" s="657"/>
      <c r="R766" s="704"/>
      <c r="S766" s="3180"/>
    </row>
    <row r="767" spans="7:19" ht="15" customHeight="1">
      <c r="G767" s="1047"/>
      <c r="H767" s="655"/>
      <c r="I767" s="655"/>
      <c r="J767" s="655"/>
      <c r="K767" s="655"/>
      <c r="L767" s="655"/>
      <c r="M767" s="655"/>
      <c r="N767" s="1310"/>
      <c r="O767" s="655"/>
      <c r="P767" s="656"/>
      <c r="Q767" s="657"/>
      <c r="R767" s="704"/>
      <c r="S767" s="3180"/>
    </row>
    <row r="768" spans="7:19" ht="15" customHeight="1">
      <c r="G768" s="1047"/>
      <c r="H768" s="655"/>
      <c r="I768" s="655"/>
      <c r="J768" s="655"/>
      <c r="K768" s="655"/>
      <c r="L768" s="655"/>
      <c r="M768" s="655"/>
      <c r="N768" s="1310"/>
      <c r="O768" s="655"/>
      <c r="P768" s="656"/>
      <c r="Q768" s="657"/>
      <c r="R768" s="704"/>
      <c r="S768" s="3180"/>
    </row>
    <row r="769" spans="7:19" ht="15" customHeight="1">
      <c r="G769" s="1047"/>
      <c r="H769" s="655"/>
      <c r="I769" s="655"/>
      <c r="J769" s="655"/>
      <c r="K769" s="655"/>
      <c r="L769" s="655"/>
      <c r="M769" s="655"/>
      <c r="N769" s="1310"/>
      <c r="O769" s="655"/>
      <c r="P769" s="656"/>
      <c r="Q769" s="657"/>
      <c r="R769" s="704"/>
      <c r="S769" s="3180"/>
    </row>
    <row r="770" spans="7:19" ht="15" customHeight="1">
      <c r="G770" s="1047"/>
      <c r="H770" s="655"/>
      <c r="I770" s="655"/>
      <c r="J770" s="655"/>
      <c r="K770" s="655"/>
      <c r="L770" s="655"/>
      <c r="M770" s="655"/>
      <c r="N770" s="1310"/>
      <c r="O770" s="655"/>
      <c r="P770" s="656"/>
      <c r="Q770" s="657"/>
      <c r="R770" s="704"/>
      <c r="S770" s="3180"/>
    </row>
    <row r="771" spans="7:19" ht="15" customHeight="1">
      <c r="G771" s="1047"/>
      <c r="H771" s="655"/>
      <c r="I771" s="655"/>
      <c r="J771" s="655"/>
      <c r="K771" s="655"/>
      <c r="L771" s="655"/>
      <c r="M771" s="655"/>
      <c r="N771" s="1310"/>
      <c r="O771" s="655"/>
      <c r="P771" s="656"/>
      <c r="Q771" s="657"/>
      <c r="R771" s="704"/>
      <c r="S771" s="3180"/>
    </row>
    <row r="772" spans="7:19" ht="15" customHeight="1">
      <c r="G772" s="1047"/>
      <c r="H772" s="655"/>
      <c r="I772" s="655"/>
      <c r="J772" s="655"/>
      <c r="K772" s="655"/>
      <c r="L772" s="655"/>
      <c r="M772" s="655"/>
      <c r="N772" s="1310"/>
      <c r="O772" s="655"/>
      <c r="P772" s="656"/>
      <c r="Q772" s="657"/>
      <c r="R772" s="704"/>
      <c r="S772" s="3180"/>
    </row>
    <row r="773" spans="7:19" ht="15" customHeight="1">
      <c r="G773" s="1047"/>
      <c r="H773" s="655"/>
      <c r="I773" s="655"/>
      <c r="J773" s="655"/>
      <c r="K773" s="655"/>
      <c r="L773" s="655"/>
      <c r="M773" s="655"/>
      <c r="N773" s="1310"/>
      <c r="O773" s="655"/>
      <c r="P773" s="656"/>
      <c r="Q773" s="657"/>
      <c r="R773" s="704"/>
      <c r="S773" s="3180"/>
    </row>
    <row r="774" spans="7:19" ht="15" customHeight="1">
      <c r="G774" s="1047"/>
      <c r="H774" s="655"/>
      <c r="I774" s="655"/>
      <c r="J774" s="655"/>
      <c r="K774" s="655"/>
      <c r="L774" s="655"/>
      <c r="M774" s="655"/>
      <c r="N774" s="1310"/>
      <c r="O774" s="655"/>
      <c r="P774" s="656"/>
      <c r="Q774" s="657"/>
      <c r="R774" s="704"/>
      <c r="S774" s="3180"/>
    </row>
    <row r="775" spans="7:19" ht="15" customHeight="1">
      <c r="G775" s="1047"/>
      <c r="H775" s="655"/>
      <c r="I775" s="655"/>
      <c r="J775" s="655"/>
      <c r="K775" s="655"/>
      <c r="L775" s="655"/>
      <c r="M775" s="655"/>
      <c r="N775" s="1310"/>
      <c r="O775" s="655"/>
      <c r="P775" s="656"/>
      <c r="Q775" s="657"/>
      <c r="R775" s="704"/>
      <c r="S775" s="3180"/>
    </row>
    <row r="776" spans="7:19" ht="15" customHeight="1">
      <c r="G776" s="1047"/>
      <c r="H776" s="655"/>
      <c r="I776" s="655"/>
      <c r="J776" s="655"/>
      <c r="K776" s="655"/>
      <c r="L776" s="655"/>
      <c r="M776" s="655"/>
      <c r="N776" s="1310"/>
      <c r="O776" s="655"/>
      <c r="P776" s="656"/>
      <c r="Q776" s="657"/>
      <c r="R776" s="704"/>
      <c r="S776" s="3180"/>
    </row>
    <row r="777" spans="7:19" ht="15" customHeight="1">
      <c r="G777" s="1047"/>
      <c r="H777" s="655"/>
      <c r="I777" s="655"/>
      <c r="J777" s="655"/>
      <c r="K777" s="655"/>
      <c r="L777" s="655"/>
      <c r="M777" s="655"/>
      <c r="N777" s="1310"/>
      <c r="O777" s="655"/>
      <c r="P777" s="656"/>
      <c r="Q777" s="657"/>
      <c r="R777" s="704"/>
      <c r="S777" s="3180"/>
    </row>
    <row r="778" spans="7:19" ht="15" customHeight="1">
      <c r="G778" s="1047"/>
      <c r="H778" s="655"/>
      <c r="I778" s="655"/>
      <c r="J778" s="655"/>
      <c r="K778" s="655"/>
      <c r="L778" s="655"/>
      <c r="M778" s="655"/>
      <c r="N778" s="1310"/>
      <c r="O778" s="655"/>
      <c r="P778" s="656"/>
      <c r="Q778" s="657"/>
      <c r="R778" s="704"/>
      <c r="S778" s="3180"/>
    </row>
    <row r="779" spans="7:19" ht="15" customHeight="1">
      <c r="G779" s="1047"/>
      <c r="H779" s="655"/>
      <c r="I779" s="655"/>
      <c r="J779" s="655"/>
      <c r="K779" s="655"/>
      <c r="L779" s="655"/>
      <c r="M779" s="655"/>
      <c r="N779" s="1310"/>
      <c r="O779" s="655"/>
      <c r="P779" s="656"/>
      <c r="Q779" s="657"/>
      <c r="R779" s="704"/>
      <c r="S779" s="3180"/>
    </row>
    <row r="780" spans="7:19" ht="15" customHeight="1">
      <c r="G780" s="1047"/>
      <c r="H780" s="655"/>
      <c r="I780" s="655"/>
      <c r="J780" s="655"/>
      <c r="K780" s="655"/>
      <c r="L780" s="655"/>
      <c r="M780" s="655"/>
      <c r="N780" s="1310"/>
      <c r="O780" s="655"/>
      <c r="P780" s="656"/>
      <c r="Q780" s="657"/>
      <c r="R780" s="704"/>
      <c r="S780" s="3180"/>
    </row>
    <row r="781" spans="7:19" ht="15" customHeight="1">
      <c r="G781" s="1047"/>
      <c r="H781" s="655"/>
      <c r="I781" s="655"/>
      <c r="J781" s="655"/>
      <c r="K781" s="655"/>
      <c r="L781" s="655"/>
      <c r="M781" s="655"/>
      <c r="N781" s="1310"/>
      <c r="O781" s="655"/>
      <c r="P781" s="656"/>
      <c r="Q781" s="657"/>
      <c r="R781" s="704"/>
      <c r="S781" s="3180"/>
    </row>
    <row r="782" spans="7:19" ht="15" customHeight="1">
      <c r="G782" s="1047"/>
      <c r="H782" s="655"/>
      <c r="I782" s="655"/>
      <c r="J782" s="655"/>
      <c r="K782" s="655"/>
      <c r="L782" s="655"/>
      <c r="M782" s="655"/>
      <c r="N782" s="1310"/>
      <c r="O782" s="655"/>
      <c r="P782" s="656"/>
      <c r="Q782" s="657"/>
      <c r="R782" s="704"/>
      <c r="S782" s="3180"/>
    </row>
    <row r="783" spans="7:19" ht="15" customHeight="1">
      <c r="G783" s="1047"/>
      <c r="H783" s="655"/>
      <c r="I783" s="655"/>
      <c r="J783" s="655"/>
      <c r="K783" s="655"/>
      <c r="L783" s="655"/>
      <c r="M783" s="655"/>
      <c r="N783" s="1310"/>
      <c r="O783" s="655"/>
      <c r="P783" s="656"/>
      <c r="Q783" s="657"/>
      <c r="R783" s="704"/>
      <c r="S783" s="3180"/>
    </row>
    <row r="784" spans="7:19" ht="15" customHeight="1">
      <c r="G784" s="1047"/>
      <c r="H784" s="655"/>
      <c r="I784" s="655"/>
      <c r="J784" s="655"/>
      <c r="K784" s="655"/>
      <c r="L784" s="655"/>
      <c r="M784" s="655"/>
      <c r="N784" s="1310"/>
      <c r="O784" s="655"/>
      <c r="P784" s="656"/>
      <c r="Q784" s="657"/>
      <c r="R784" s="704"/>
      <c r="S784" s="3180"/>
    </row>
    <row r="785" spans="7:19" ht="15" customHeight="1">
      <c r="G785" s="1047"/>
      <c r="H785" s="655"/>
      <c r="I785" s="655"/>
      <c r="J785" s="655"/>
      <c r="K785" s="655"/>
      <c r="L785" s="655"/>
      <c r="M785" s="655"/>
      <c r="N785" s="1310"/>
      <c r="O785" s="655"/>
      <c r="P785" s="656"/>
      <c r="Q785" s="657"/>
      <c r="R785" s="704"/>
      <c r="S785" s="3180"/>
    </row>
    <row r="786" spans="7:19" ht="15" customHeight="1">
      <c r="G786" s="1047"/>
      <c r="H786" s="655"/>
      <c r="I786" s="655"/>
      <c r="J786" s="655"/>
      <c r="K786" s="655"/>
      <c r="L786" s="655"/>
      <c r="M786" s="655"/>
      <c r="N786" s="1310"/>
      <c r="O786" s="655"/>
      <c r="P786" s="656"/>
      <c r="Q786" s="657"/>
      <c r="R786" s="704"/>
      <c r="S786" s="3180"/>
    </row>
    <row r="787" spans="7:19" ht="15" customHeight="1">
      <c r="G787" s="1047"/>
      <c r="H787" s="655"/>
      <c r="I787" s="655"/>
      <c r="J787" s="655"/>
      <c r="K787" s="655"/>
      <c r="L787" s="655"/>
      <c r="M787" s="655"/>
      <c r="N787" s="1310"/>
      <c r="O787" s="655"/>
      <c r="P787" s="656"/>
      <c r="Q787" s="657"/>
      <c r="R787" s="704"/>
      <c r="S787" s="3180"/>
    </row>
    <row r="788" spans="7:19" ht="15" customHeight="1">
      <c r="G788" s="1047"/>
      <c r="H788" s="655"/>
      <c r="I788" s="655"/>
      <c r="J788" s="655"/>
      <c r="K788" s="655"/>
      <c r="L788" s="655"/>
      <c r="M788" s="655"/>
      <c r="N788" s="1310"/>
      <c r="O788" s="655"/>
      <c r="P788" s="656"/>
      <c r="Q788" s="657"/>
      <c r="R788" s="704"/>
      <c r="S788" s="3180"/>
    </row>
    <row r="789" spans="7:19" ht="15" customHeight="1">
      <c r="G789" s="1047"/>
      <c r="H789" s="655"/>
      <c r="I789" s="655"/>
      <c r="J789" s="655"/>
      <c r="K789" s="655"/>
      <c r="L789" s="655"/>
      <c r="M789" s="655"/>
      <c r="N789" s="1310"/>
      <c r="O789" s="655"/>
      <c r="P789" s="656"/>
      <c r="Q789" s="657"/>
      <c r="R789" s="704"/>
      <c r="S789" s="3180"/>
    </row>
    <row r="790" spans="7:19" ht="15" customHeight="1">
      <c r="G790" s="1047"/>
      <c r="H790" s="655"/>
      <c r="I790" s="655"/>
      <c r="J790" s="655"/>
      <c r="K790" s="655"/>
      <c r="L790" s="655"/>
      <c r="M790" s="655"/>
      <c r="N790" s="1310"/>
      <c r="O790" s="655"/>
      <c r="P790" s="656"/>
      <c r="Q790" s="657"/>
      <c r="R790" s="704"/>
      <c r="S790" s="3180"/>
    </row>
    <row r="791" spans="7:19" ht="15" customHeight="1">
      <c r="G791" s="1047"/>
      <c r="H791" s="655"/>
      <c r="I791" s="655"/>
      <c r="J791" s="655"/>
      <c r="K791" s="655"/>
      <c r="L791" s="655"/>
      <c r="M791" s="655"/>
      <c r="N791" s="1310"/>
      <c r="O791" s="655"/>
      <c r="P791" s="656"/>
      <c r="Q791" s="657"/>
      <c r="R791" s="704"/>
      <c r="S791" s="3180"/>
    </row>
    <row r="792" spans="7:19" ht="15" customHeight="1">
      <c r="G792" s="1047"/>
      <c r="H792" s="655"/>
      <c r="I792" s="655"/>
      <c r="J792" s="655"/>
      <c r="K792" s="655"/>
      <c r="L792" s="655"/>
      <c r="M792" s="655"/>
      <c r="N792" s="1310"/>
      <c r="O792" s="655"/>
      <c r="P792" s="656"/>
      <c r="Q792" s="657"/>
      <c r="R792" s="704"/>
      <c r="S792" s="3180"/>
    </row>
    <row r="793" spans="7:19" ht="15" customHeight="1">
      <c r="G793" s="1047"/>
      <c r="H793" s="655"/>
      <c r="I793" s="655"/>
      <c r="J793" s="655"/>
      <c r="K793" s="655"/>
      <c r="L793" s="655"/>
      <c r="M793" s="655"/>
      <c r="N793" s="1310"/>
      <c r="O793" s="655"/>
      <c r="P793" s="656"/>
      <c r="Q793" s="657"/>
      <c r="R793" s="704"/>
      <c r="S793" s="3180"/>
    </row>
    <row r="794" spans="7:19" ht="15" customHeight="1">
      <c r="G794" s="1047"/>
      <c r="H794" s="655"/>
      <c r="I794" s="655"/>
      <c r="J794" s="655"/>
      <c r="K794" s="655"/>
      <c r="L794" s="655"/>
      <c r="M794" s="655"/>
      <c r="N794" s="1310"/>
      <c r="O794" s="655"/>
      <c r="P794" s="656"/>
      <c r="Q794" s="657"/>
      <c r="R794" s="704"/>
      <c r="S794" s="3180"/>
    </row>
    <row r="795" spans="7:19" ht="15" customHeight="1">
      <c r="G795" s="1047"/>
      <c r="H795" s="655"/>
      <c r="I795" s="655"/>
      <c r="J795" s="655"/>
      <c r="K795" s="655"/>
      <c r="L795" s="655"/>
      <c r="M795" s="655"/>
      <c r="N795" s="1310"/>
      <c r="O795" s="655"/>
      <c r="P795" s="656"/>
      <c r="Q795" s="657"/>
      <c r="R795" s="704"/>
      <c r="S795" s="3180"/>
    </row>
    <row r="796" spans="7:19" ht="15" customHeight="1">
      <c r="G796" s="1047"/>
      <c r="H796" s="655"/>
      <c r="I796" s="655"/>
      <c r="J796" s="655"/>
      <c r="K796" s="655"/>
      <c r="L796" s="655"/>
      <c r="M796" s="655"/>
      <c r="N796" s="1310"/>
      <c r="O796" s="655"/>
      <c r="P796" s="656"/>
      <c r="Q796" s="657"/>
      <c r="R796" s="704"/>
      <c r="S796" s="3180"/>
    </row>
    <row r="797" spans="7:19" ht="15" customHeight="1">
      <c r="G797" s="1047"/>
      <c r="H797" s="655"/>
      <c r="I797" s="655"/>
      <c r="J797" s="655"/>
      <c r="K797" s="655"/>
      <c r="L797" s="655"/>
      <c r="M797" s="655"/>
      <c r="N797" s="1310"/>
      <c r="O797" s="655"/>
      <c r="P797" s="656"/>
      <c r="Q797" s="657"/>
      <c r="R797" s="704"/>
      <c r="S797" s="3180"/>
    </row>
    <row r="798" spans="7:19" ht="15" customHeight="1">
      <c r="G798" s="1047"/>
      <c r="H798" s="655"/>
      <c r="I798" s="655"/>
      <c r="J798" s="655"/>
      <c r="K798" s="655"/>
      <c r="L798" s="655"/>
      <c r="M798" s="655"/>
      <c r="N798" s="1310"/>
      <c r="O798" s="655"/>
      <c r="P798" s="656"/>
      <c r="Q798" s="657"/>
      <c r="R798" s="704"/>
      <c r="S798" s="3180"/>
    </row>
    <row r="799" spans="7:19" ht="15" customHeight="1">
      <c r="G799" s="1047"/>
      <c r="H799" s="655"/>
      <c r="I799" s="655"/>
      <c r="J799" s="655"/>
      <c r="K799" s="655"/>
      <c r="L799" s="655"/>
      <c r="M799" s="655"/>
      <c r="N799" s="1310"/>
      <c r="O799" s="655"/>
      <c r="P799" s="656"/>
      <c r="Q799" s="657"/>
      <c r="R799" s="704"/>
      <c r="S799" s="3180"/>
    </row>
    <row r="800" spans="7:19" ht="15" customHeight="1">
      <c r="G800" s="1047"/>
      <c r="H800" s="655"/>
      <c r="I800" s="655"/>
      <c r="J800" s="655"/>
      <c r="K800" s="655"/>
      <c r="L800" s="655"/>
      <c r="M800" s="655"/>
      <c r="N800" s="1310"/>
      <c r="O800" s="655"/>
      <c r="P800" s="656"/>
      <c r="Q800" s="657"/>
      <c r="R800" s="704"/>
      <c r="S800" s="3180"/>
    </row>
    <row r="801" spans="7:19" ht="15" customHeight="1">
      <c r="G801" s="1047"/>
      <c r="H801" s="655"/>
      <c r="I801" s="655"/>
      <c r="J801" s="655"/>
      <c r="K801" s="655"/>
      <c r="L801" s="655"/>
      <c r="M801" s="655"/>
      <c r="N801" s="1310"/>
      <c r="O801" s="655"/>
      <c r="P801" s="656"/>
      <c r="Q801" s="657"/>
      <c r="R801" s="704"/>
      <c r="S801" s="3180"/>
    </row>
    <row r="802" spans="7:19" ht="15" customHeight="1">
      <c r="G802" s="1047"/>
      <c r="H802" s="655"/>
      <c r="I802" s="655"/>
      <c r="J802" s="655"/>
      <c r="K802" s="655"/>
      <c r="L802" s="655"/>
      <c r="M802" s="655"/>
      <c r="N802" s="1310"/>
      <c r="O802" s="655"/>
      <c r="P802" s="656"/>
      <c r="Q802" s="657"/>
      <c r="R802" s="704"/>
      <c r="S802" s="3180"/>
    </row>
    <row r="803" spans="7:19" ht="15" customHeight="1">
      <c r="G803" s="1047"/>
      <c r="H803" s="655"/>
      <c r="I803" s="655"/>
      <c r="J803" s="655"/>
      <c r="K803" s="655"/>
      <c r="L803" s="655"/>
      <c r="M803" s="655"/>
      <c r="N803" s="1310"/>
      <c r="O803" s="655"/>
      <c r="P803" s="656"/>
      <c r="Q803" s="657"/>
      <c r="R803" s="704"/>
      <c r="S803" s="3180"/>
    </row>
    <row r="804" spans="7:19" ht="15" customHeight="1">
      <c r="G804" s="1047"/>
      <c r="H804" s="655"/>
      <c r="I804" s="655"/>
      <c r="J804" s="655"/>
      <c r="K804" s="655"/>
      <c r="L804" s="655"/>
      <c r="M804" s="655"/>
      <c r="N804" s="1310"/>
      <c r="O804" s="655"/>
      <c r="P804" s="656"/>
      <c r="Q804" s="657"/>
      <c r="R804" s="704"/>
      <c r="S804" s="3180"/>
    </row>
    <row r="805" spans="7:19" ht="15" customHeight="1">
      <c r="G805" s="1047"/>
      <c r="H805" s="655"/>
      <c r="I805" s="655"/>
      <c r="J805" s="655"/>
      <c r="K805" s="655"/>
      <c r="L805" s="655"/>
      <c r="M805" s="655"/>
      <c r="N805" s="1310"/>
      <c r="O805" s="655"/>
      <c r="P805" s="656"/>
      <c r="Q805" s="657"/>
      <c r="R805" s="704"/>
      <c r="S805" s="3180"/>
    </row>
    <row r="806" spans="7:19" ht="15" customHeight="1">
      <c r="G806" s="1047"/>
      <c r="H806" s="655"/>
      <c r="I806" s="655"/>
      <c r="J806" s="655"/>
      <c r="K806" s="655"/>
      <c r="L806" s="655"/>
      <c r="M806" s="655"/>
      <c r="N806" s="1310"/>
      <c r="O806" s="655"/>
      <c r="P806" s="656"/>
      <c r="Q806" s="657"/>
      <c r="R806" s="704"/>
      <c r="S806" s="3180"/>
    </row>
    <row r="807" spans="7:19" ht="15" customHeight="1">
      <c r="G807" s="1047"/>
      <c r="H807" s="655"/>
      <c r="I807" s="655"/>
      <c r="J807" s="655"/>
      <c r="K807" s="655"/>
      <c r="L807" s="655"/>
      <c r="M807" s="655"/>
      <c r="N807" s="1310"/>
      <c r="O807" s="655"/>
      <c r="P807" s="656"/>
      <c r="Q807" s="657"/>
      <c r="R807" s="704"/>
      <c r="S807" s="3180"/>
    </row>
    <row r="808" spans="7:19" ht="15" customHeight="1">
      <c r="G808" s="1047"/>
      <c r="H808" s="655"/>
      <c r="I808" s="655"/>
      <c r="J808" s="655"/>
      <c r="K808" s="655"/>
      <c r="L808" s="655"/>
      <c r="M808" s="655"/>
      <c r="N808" s="1310"/>
      <c r="O808" s="655"/>
      <c r="P808" s="656"/>
      <c r="Q808" s="657"/>
      <c r="R808" s="704"/>
      <c r="S808" s="3180"/>
    </row>
    <row r="809" spans="7:19" ht="15" customHeight="1">
      <c r="G809" s="1047"/>
      <c r="H809" s="655"/>
      <c r="I809" s="655"/>
      <c r="J809" s="655"/>
      <c r="K809" s="655"/>
      <c r="L809" s="655"/>
      <c r="M809" s="655"/>
      <c r="N809" s="1310"/>
      <c r="O809" s="655"/>
      <c r="P809" s="656"/>
      <c r="Q809" s="657"/>
      <c r="R809" s="704"/>
      <c r="S809" s="3180"/>
    </row>
    <row r="810" spans="7:19" ht="15" customHeight="1">
      <c r="G810" s="1047"/>
      <c r="H810" s="655"/>
      <c r="I810" s="655"/>
      <c r="J810" s="655"/>
      <c r="K810" s="655"/>
      <c r="L810" s="655"/>
      <c r="M810" s="655"/>
      <c r="N810" s="1310"/>
      <c r="O810" s="655"/>
      <c r="P810" s="656"/>
      <c r="Q810" s="657"/>
      <c r="R810" s="704"/>
      <c r="S810" s="3180"/>
    </row>
    <row r="811" spans="7:19" ht="15" customHeight="1">
      <c r="G811" s="1047"/>
      <c r="H811" s="655"/>
      <c r="I811" s="655"/>
      <c r="J811" s="655"/>
      <c r="K811" s="655"/>
      <c r="L811" s="655"/>
      <c r="M811" s="655"/>
      <c r="N811" s="1310"/>
      <c r="O811" s="655"/>
      <c r="P811" s="656"/>
      <c r="Q811" s="657"/>
      <c r="R811" s="704"/>
      <c r="S811" s="3180"/>
    </row>
    <row r="812" spans="7:19" ht="15" customHeight="1">
      <c r="G812" s="1047"/>
      <c r="H812" s="655"/>
      <c r="I812" s="655"/>
      <c r="J812" s="655"/>
      <c r="K812" s="655"/>
      <c r="L812" s="655"/>
      <c r="M812" s="655"/>
      <c r="N812" s="1310"/>
      <c r="O812" s="655"/>
      <c r="P812" s="656"/>
      <c r="Q812" s="657"/>
      <c r="R812" s="704"/>
      <c r="S812" s="3180"/>
    </row>
    <row r="813" spans="7:19" ht="15" customHeight="1">
      <c r="G813" s="1047"/>
      <c r="H813" s="655"/>
      <c r="I813" s="655"/>
      <c r="J813" s="655"/>
      <c r="K813" s="655"/>
      <c r="L813" s="655"/>
      <c r="M813" s="655"/>
      <c r="N813" s="1310"/>
      <c r="O813" s="655"/>
      <c r="P813" s="656"/>
      <c r="Q813" s="657"/>
      <c r="R813" s="704"/>
      <c r="S813" s="3180"/>
    </row>
    <row r="814" spans="7:19" ht="15" customHeight="1">
      <c r="G814" s="1047"/>
      <c r="H814" s="655"/>
      <c r="I814" s="655"/>
      <c r="J814" s="655"/>
      <c r="K814" s="655"/>
      <c r="L814" s="655"/>
      <c r="M814" s="655"/>
      <c r="N814" s="1310"/>
      <c r="O814" s="655"/>
      <c r="P814" s="656"/>
      <c r="Q814" s="657"/>
      <c r="R814" s="704"/>
      <c r="S814" s="3180"/>
    </row>
    <row r="815" spans="7:19" ht="15" customHeight="1">
      <c r="G815" s="1047"/>
      <c r="H815" s="655"/>
      <c r="I815" s="655"/>
      <c r="J815" s="655"/>
      <c r="K815" s="655"/>
      <c r="L815" s="655"/>
      <c r="M815" s="655"/>
      <c r="N815" s="1310"/>
      <c r="O815" s="655"/>
      <c r="P815" s="656"/>
      <c r="Q815" s="657"/>
      <c r="R815" s="704"/>
      <c r="S815" s="3180"/>
    </row>
    <row r="816" spans="7:19" ht="15" customHeight="1">
      <c r="G816" s="1047"/>
      <c r="H816" s="655"/>
      <c r="I816" s="655"/>
      <c r="J816" s="655"/>
      <c r="K816" s="655"/>
      <c r="L816" s="655"/>
      <c r="M816" s="655"/>
      <c r="N816" s="1310"/>
      <c r="O816" s="655"/>
      <c r="P816" s="656"/>
      <c r="Q816" s="657"/>
      <c r="R816" s="704"/>
      <c r="S816" s="3180"/>
    </row>
    <row r="817" spans="7:19" ht="15" customHeight="1">
      <c r="G817" s="1047"/>
      <c r="H817" s="655"/>
      <c r="I817" s="655"/>
      <c r="J817" s="655"/>
      <c r="K817" s="655"/>
      <c r="L817" s="655"/>
      <c r="M817" s="655"/>
      <c r="N817" s="1310"/>
      <c r="O817" s="655"/>
      <c r="P817" s="656"/>
      <c r="Q817" s="657"/>
      <c r="R817" s="704"/>
      <c r="S817" s="3180"/>
    </row>
    <row r="818" spans="7:19" ht="15" customHeight="1">
      <c r="G818" s="1047"/>
      <c r="H818" s="655"/>
      <c r="I818" s="655"/>
      <c r="J818" s="655"/>
      <c r="K818" s="655"/>
      <c r="L818" s="655"/>
      <c r="M818" s="655"/>
      <c r="N818" s="1310"/>
      <c r="O818" s="655"/>
      <c r="P818" s="656"/>
      <c r="Q818" s="657"/>
      <c r="R818" s="704"/>
      <c r="S818" s="3180"/>
    </row>
    <row r="819" spans="7:19" ht="15" customHeight="1">
      <c r="G819" s="1047"/>
      <c r="H819" s="655"/>
      <c r="I819" s="655"/>
      <c r="J819" s="655"/>
      <c r="K819" s="655"/>
      <c r="L819" s="655"/>
      <c r="M819" s="655"/>
      <c r="N819" s="1310"/>
      <c r="O819" s="655"/>
      <c r="P819" s="656"/>
      <c r="Q819" s="657"/>
      <c r="R819" s="704"/>
      <c r="S819" s="3180"/>
    </row>
    <row r="820" spans="7:19" ht="15" customHeight="1">
      <c r="G820" s="1047"/>
      <c r="H820" s="655"/>
      <c r="I820" s="655"/>
      <c r="J820" s="655"/>
      <c r="K820" s="655"/>
      <c r="L820" s="655"/>
      <c r="M820" s="655"/>
      <c r="N820" s="1310"/>
      <c r="O820" s="655"/>
      <c r="P820" s="656"/>
      <c r="Q820" s="657"/>
      <c r="R820" s="704"/>
      <c r="S820" s="3180"/>
    </row>
    <row r="821" spans="7:19" ht="15" customHeight="1">
      <c r="G821" s="1047"/>
      <c r="H821" s="655"/>
      <c r="I821" s="655"/>
      <c r="J821" s="655"/>
      <c r="K821" s="655"/>
      <c r="L821" s="655"/>
      <c r="M821" s="655"/>
      <c r="N821" s="1310"/>
      <c r="O821" s="655"/>
      <c r="P821" s="656"/>
      <c r="Q821" s="657"/>
      <c r="R821" s="704"/>
      <c r="S821" s="3180"/>
    </row>
    <row r="822" spans="7:19" ht="15" customHeight="1">
      <c r="G822" s="1047"/>
      <c r="H822" s="655"/>
      <c r="I822" s="655"/>
      <c r="J822" s="655"/>
      <c r="K822" s="655"/>
      <c r="L822" s="655"/>
      <c r="M822" s="655"/>
      <c r="N822" s="1310"/>
      <c r="O822" s="655"/>
      <c r="P822" s="656"/>
      <c r="Q822" s="657"/>
      <c r="R822" s="704"/>
      <c r="S822" s="3180"/>
    </row>
    <row r="823" spans="7:19" ht="15" customHeight="1">
      <c r="G823" s="1047"/>
      <c r="H823" s="655"/>
      <c r="I823" s="655"/>
      <c r="J823" s="655"/>
      <c r="K823" s="655"/>
      <c r="L823" s="655"/>
      <c r="M823" s="655"/>
      <c r="N823" s="1310"/>
      <c r="O823" s="655"/>
      <c r="P823" s="656"/>
      <c r="Q823" s="657"/>
      <c r="R823" s="704"/>
      <c r="S823" s="3180"/>
    </row>
    <row r="824" spans="7:19" ht="15" customHeight="1">
      <c r="G824" s="1047"/>
      <c r="H824" s="655"/>
      <c r="I824" s="655"/>
      <c r="J824" s="655"/>
      <c r="K824" s="655"/>
      <c r="L824" s="655"/>
      <c r="M824" s="655"/>
      <c r="N824" s="1310"/>
      <c r="O824" s="655"/>
      <c r="P824" s="656"/>
      <c r="Q824" s="657"/>
      <c r="R824" s="704"/>
      <c r="S824" s="3180"/>
    </row>
    <row r="825" spans="7:19" ht="15" customHeight="1">
      <c r="G825" s="1047"/>
      <c r="H825" s="655"/>
      <c r="I825" s="655"/>
      <c r="J825" s="655"/>
      <c r="K825" s="655"/>
      <c r="L825" s="655"/>
      <c r="M825" s="655"/>
      <c r="N825" s="1310"/>
      <c r="O825" s="655"/>
      <c r="P825" s="656"/>
      <c r="Q825" s="657"/>
      <c r="R825" s="704"/>
      <c r="S825" s="3180"/>
    </row>
    <row r="826" spans="7:19" ht="15" customHeight="1">
      <c r="G826" s="1047"/>
      <c r="H826" s="655"/>
      <c r="I826" s="655"/>
      <c r="J826" s="655"/>
      <c r="K826" s="655"/>
      <c r="L826" s="655"/>
      <c r="M826" s="655"/>
      <c r="N826" s="1310"/>
      <c r="O826" s="655"/>
      <c r="P826" s="656"/>
      <c r="Q826" s="657"/>
      <c r="R826" s="704"/>
      <c r="S826" s="3180"/>
    </row>
    <row r="827" spans="7:19" ht="15" customHeight="1">
      <c r="G827" s="1047"/>
      <c r="H827" s="655"/>
      <c r="I827" s="655"/>
      <c r="J827" s="655"/>
      <c r="K827" s="655"/>
      <c r="L827" s="655"/>
      <c r="M827" s="655"/>
      <c r="N827" s="1310"/>
      <c r="O827" s="655"/>
      <c r="P827" s="656"/>
      <c r="Q827" s="657"/>
      <c r="R827" s="704"/>
      <c r="S827" s="3180"/>
    </row>
    <row r="828" spans="7:19" ht="15" customHeight="1">
      <c r="G828" s="1047"/>
      <c r="H828" s="655"/>
      <c r="I828" s="655"/>
      <c r="J828" s="655"/>
      <c r="K828" s="655"/>
      <c r="L828" s="655"/>
      <c r="M828" s="655"/>
      <c r="N828" s="1310"/>
      <c r="O828" s="655"/>
      <c r="P828" s="656"/>
      <c r="Q828" s="657"/>
      <c r="R828" s="704"/>
      <c r="S828" s="3180"/>
    </row>
    <row r="829" spans="7:19" ht="15" customHeight="1">
      <c r="G829" s="1047"/>
      <c r="H829" s="655"/>
      <c r="I829" s="655"/>
      <c r="J829" s="655"/>
      <c r="K829" s="655"/>
      <c r="L829" s="655"/>
      <c r="M829" s="655"/>
      <c r="N829" s="1310"/>
      <c r="O829" s="655"/>
      <c r="P829" s="656"/>
      <c r="Q829" s="657"/>
      <c r="R829" s="704"/>
      <c r="S829" s="3180"/>
    </row>
    <row r="830" spans="7:19" ht="15" customHeight="1">
      <c r="G830" s="1047"/>
      <c r="H830" s="655"/>
      <c r="I830" s="655"/>
      <c r="J830" s="655"/>
      <c r="K830" s="655"/>
      <c r="L830" s="655"/>
      <c r="M830" s="655"/>
      <c r="N830" s="1310"/>
      <c r="O830" s="655"/>
      <c r="P830" s="656"/>
      <c r="Q830" s="657"/>
      <c r="R830" s="704"/>
      <c r="S830" s="3180"/>
    </row>
    <row r="831" spans="7:19" ht="15" customHeight="1">
      <c r="G831" s="1047"/>
      <c r="H831" s="655"/>
      <c r="I831" s="655"/>
      <c r="J831" s="655"/>
      <c r="K831" s="655"/>
      <c r="L831" s="655"/>
      <c r="M831" s="655"/>
      <c r="N831" s="1310"/>
      <c r="O831" s="655"/>
      <c r="P831" s="656"/>
      <c r="Q831" s="657"/>
      <c r="R831" s="704"/>
      <c r="S831" s="3180"/>
    </row>
    <row r="832" spans="7:19" ht="15" customHeight="1">
      <c r="G832" s="1047"/>
      <c r="H832" s="655"/>
      <c r="I832" s="655"/>
      <c r="J832" s="655"/>
      <c r="K832" s="655"/>
      <c r="L832" s="655"/>
      <c r="M832" s="655"/>
      <c r="N832" s="1310"/>
      <c r="O832" s="655"/>
      <c r="P832" s="656"/>
      <c r="Q832" s="657"/>
      <c r="R832" s="704"/>
      <c r="S832" s="3180"/>
    </row>
    <row r="833" spans="7:19" ht="15" customHeight="1">
      <c r="G833" s="1047"/>
      <c r="H833" s="655"/>
      <c r="I833" s="655"/>
      <c r="J833" s="655"/>
      <c r="K833" s="655"/>
      <c r="L833" s="655"/>
      <c r="M833" s="655"/>
      <c r="N833" s="1310"/>
      <c r="O833" s="655"/>
      <c r="P833" s="656"/>
      <c r="Q833" s="657"/>
      <c r="R833" s="704"/>
      <c r="S833" s="3180"/>
    </row>
    <row r="834" spans="7:19" ht="15" customHeight="1">
      <c r="G834" s="1047"/>
      <c r="H834" s="655"/>
      <c r="I834" s="655"/>
      <c r="J834" s="655"/>
      <c r="K834" s="655"/>
      <c r="L834" s="655"/>
      <c r="M834" s="655"/>
      <c r="N834" s="1310"/>
      <c r="O834" s="655"/>
      <c r="P834" s="656"/>
      <c r="Q834" s="657"/>
      <c r="R834" s="704"/>
      <c r="S834" s="3180"/>
    </row>
    <row r="835" spans="7:19" ht="15" customHeight="1">
      <c r="G835" s="1047"/>
      <c r="H835" s="655"/>
      <c r="I835" s="655"/>
      <c r="J835" s="655"/>
      <c r="K835" s="655"/>
      <c r="L835" s="655"/>
      <c r="M835" s="655"/>
      <c r="N835" s="1310"/>
      <c r="O835" s="655"/>
      <c r="P835" s="656"/>
      <c r="Q835" s="657"/>
      <c r="R835" s="704"/>
      <c r="S835" s="3180"/>
    </row>
    <row r="836" spans="7:19" ht="15" customHeight="1">
      <c r="G836" s="1047"/>
      <c r="H836" s="655"/>
      <c r="I836" s="655"/>
      <c r="J836" s="655"/>
      <c r="K836" s="655"/>
      <c r="L836" s="655"/>
      <c r="M836" s="655"/>
      <c r="N836" s="1310"/>
      <c r="O836" s="655"/>
      <c r="P836" s="656"/>
      <c r="Q836" s="657"/>
      <c r="R836" s="704"/>
      <c r="S836" s="3180"/>
    </row>
    <row r="837" spans="7:19" ht="15" customHeight="1">
      <c r="G837" s="1047"/>
      <c r="H837" s="655"/>
      <c r="I837" s="655"/>
      <c r="J837" s="655"/>
      <c r="K837" s="655"/>
      <c r="L837" s="655"/>
      <c r="M837" s="655"/>
      <c r="N837" s="1310"/>
      <c r="O837" s="655"/>
      <c r="P837" s="656"/>
      <c r="Q837" s="657"/>
      <c r="R837" s="704"/>
      <c r="S837" s="3180"/>
    </row>
    <row r="838" spans="7:19" ht="15" customHeight="1">
      <c r="G838" s="1047"/>
      <c r="H838" s="655"/>
      <c r="I838" s="655"/>
      <c r="J838" s="655"/>
      <c r="K838" s="655"/>
      <c r="L838" s="655"/>
      <c r="M838" s="655"/>
      <c r="N838" s="1310"/>
      <c r="O838" s="655"/>
      <c r="P838" s="656"/>
      <c r="Q838" s="657"/>
      <c r="R838" s="704"/>
      <c r="S838" s="3180"/>
    </row>
    <row r="839" spans="7:19" ht="15" customHeight="1">
      <c r="G839" s="1047"/>
      <c r="H839" s="655"/>
      <c r="I839" s="655"/>
      <c r="J839" s="655"/>
      <c r="K839" s="655"/>
      <c r="L839" s="655"/>
      <c r="M839" s="655"/>
      <c r="N839" s="1310"/>
      <c r="O839" s="655"/>
      <c r="P839" s="656"/>
      <c r="Q839" s="657"/>
      <c r="R839" s="704"/>
      <c r="S839" s="3180"/>
    </row>
    <row r="840" spans="7:19" ht="15" customHeight="1">
      <c r="G840" s="1047"/>
      <c r="H840" s="655"/>
      <c r="I840" s="655"/>
      <c r="J840" s="655"/>
      <c r="K840" s="655"/>
      <c r="L840" s="655"/>
      <c r="M840" s="655"/>
      <c r="N840" s="1310"/>
      <c r="O840" s="655"/>
      <c r="P840" s="656"/>
      <c r="Q840" s="657"/>
      <c r="R840" s="704"/>
      <c r="S840" s="3180"/>
    </row>
    <row r="841" spans="7:19" ht="15" customHeight="1">
      <c r="G841" s="1047"/>
      <c r="H841" s="655"/>
      <c r="I841" s="655"/>
      <c r="J841" s="655"/>
      <c r="K841" s="655"/>
      <c r="L841" s="655"/>
      <c r="M841" s="655"/>
      <c r="N841" s="1310"/>
      <c r="O841" s="655"/>
      <c r="P841" s="656"/>
      <c r="Q841" s="657"/>
      <c r="R841" s="704"/>
      <c r="S841" s="3180"/>
    </row>
    <row r="842" spans="7:19" ht="15" customHeight="1">
      <c r="G842" s="1047"/>
      <c r="H842" s="655"/>
      <c r="I842" s="655"/>
      <c r="J842" s="655"/>
      <c r="K842" s="655"/>
      <c r="L842" s="655"/>
      <c r="M842" s="655"/>
      <c r="N842" s="1310"/>
      <c r="O842" s="655"/>
      <c r="P842" s="656"/>
      <c r="Q842" s="657"/>
      <c r="R842" s="704"/>
      <c r="S842" s="3180"/>
    </row>
    <row r="843" spans="7:19" ht="15" customHeight="1">
      <c r="G843" s="1047"/>
      <c r="H843" s="655"/>
      <c r="I843" s="655"/>
      <c r="J843" s="655"/>
      <c r="K843" s="655"/>
      <c r="L843" s="655"/>
      <c r="M843" s="655"/>
      <c r="N843" s="1310"/>
      <c r="O843" s="655"/>
      <c r="P843" s="656"/>
      <c r="Q843" s="657"/>
      <c r="R843" s="704"/>
      <c r="S843" s="3180"/>
    </row>
    <row r="844" spans="7:19" ht="15" customHeight="1">
      <c r="G844" s="1047"/>
      <c r="H844" s="655"/>
      <c r="I844" s="655"/>
      <c r="J844" s="655"/>
      <c r="K844" s="655"/>
      <c r="L844" s="655"/>
      <c r="M844" s="655"/>
      <c r="N844" s="1310"/>
      <c r="O844" s="655"/>
      <c r="P844" s="656"/>
      <c r="Q844" s="657"/>
      <c r="R844" s="704"/>
      <c r="S844" s="3180"/>
    </row>
    <row r="845" spans="7:19" ht="15" customHeight="1">
      <c r="G845" s="1047"/>
      <c r="H845" s="655"/>
      <c r="I845" s="655"/>
      <c r="J845" s="655"/>
      <c r="K845" s="655"/>
      <c r="L845" s="655"/>
      <c r="M845" s="655"/>
      <c r="N845" s="1310"/>
      <c r="O845" s="655"/>
      <c r="P845" s="656"/>
      <c r="Q845" s="657"/>
      <c r="R845" s="704"/>
      <c r="S845" s="3180"/>
    </row>
    <row r="846" spans="7:19" ht="15" customHeight="1">
      <c r="G846" s="1047"/>
      <c r="H846" s="655"/>
      <c r="I846" s="655"/>
      <c r="J846" s="655"/>
      <c r="K846" s="655"/>
      <c r="L846" s="655"/>
      <c r="M846" s="655"/>
      <c r="N846" s="1310"/>
      <c r="O846" s="655"/>
      <c r="P846" s="656"/>
      <c r="Q846" s="657"/>
      <c r="R846" s="704"/>
      <c r="S846" s="3180"/>
    </row>
    <row r="847" spans="7:19" ht="15" customHeight="1">
      <c r="G847" s="1047"/>
      <c r="H847" s="655"/>
      <c r="I847" s="655"/>
      <c r="J847" s="655"/>
      <c r="K847" s="655"/>
      <c r="L847" s="655"/>
      <c r="M847" s="655"/>
      <c r="N847" s="1310"/>
      <c r="O847" s="655"/>
      <c r="P847" s="656"/>
      <c r="Q847" s="657"/>
      <c r="R847" s="704"/>
      <c r="S847" s="3180"/>
    </row>
    <row r="848" spans="7:19" ht="15" customHeight="1">
      <c r="G848" s="1047"/>
      <c r="H848" s="655"/>
      <c r="I848" s="655"/>
      <c r="J848" s="655"/>
      <c r="K848" s="655"/>
      <c r="L848" s="655"/>
      <c r="M848" s="655"/>
      <c r="N848" s="1310"/>
      <c r="O848" s="655"/>
      <c r="P848" s="656"/>
      <c r="Q848" s="657"/>
      <c r="R848" s="704"/>
      <c r="S848" s="3180"/>
    </row>
    <row r="849" spans="7:19" ht="15" customHeight="1">
      <c r="G849" s="1047"/>
      <c r="H849" s="655"/>
      <c r="I849" s="655"/>
      <c r="J849" s="655"/>
      <c r="K849" s="655"/>
      <c r="L849" s="655"/>
      <c r="M849" s="655"/>
      <c r="N849" s="1310"/>
      <c r="O849" s="655"/>
      <c r="P849" s="656"/>
      <c r="Q849" s="657"/>
      <c r="R849" s="704"/>
      <c r="S849" s="3180"/>
    </row>
    <row r="850" spans="7:19" ht="15" customHeight="1">
      <c r="G850" s="1047"/>
      <c r="H850" s="655"/>
      <c r="I850" s="655"/>
      <c r="J850" s="655"/>
      <c r="K850" s="655"/>
      <c r="L850" s="655"/>
      <c r="M850" s="655"/>
      <c r="N850" s="1310"/>
      <c r="O850" s="655"/>
      <c r="P850" s="656"/>
      <c r="Q850" s="657"/>
      <c r="R850" s="704"/>
      <c r="S850" s="3180"/>
    </row>
    <row r="851" spans="7:19" ht="15" customHeight="1">
      <c r="G851" s="1047"/>
      <c r="H851" s="655"/>
      <c r="I851" s="655"/>
      <c r="J851" s="655"/>
      <c r="K851" s="655"/>
      <c r="L851" s="655"/>
      <c r="M851" s="655"/>
      <c r="N851" s="1310"/>
      <c r="O851" s="655"/>
      <c r="P851" s="656"/>
      <c r="Q851" s="657"/>
      <c r="R851" s="704"/>
      <c r="S851" s="3180"/>
    </row>
    <row r="852" spans="7:19" ht="15" customHeight="1">
      <c r="G852" s="1047"/>
      <c r="H852" s="655"/>
      <c r="I852" s="655"/>
      <c r="J852" s="655"/>
      <c r="K852" s="655"/>
      <c r="L852" s="655"/>
      <c r="M852" s="655"/>
      <c r="N852" s="1310"/>
      <c r="O852" s="655"/>
      <c r="P852" s="656"/>
      <c r="Q852" s="657"/>
      <c r="R852" s="704"/>
      <c r="S852" s="3180"/>
    </row>
    <row r="853" spans="7:19" ht="15" customHeight="1">
      <c r="G853" s="1047"/>
      <c r="H853" s="655"/>
      <c r="I853" s="655"/>
      <c r="J853" s="655"/>
      <c r="K853" s="655"/>
      <c r="L853" s="655"/>
      <c r="M853" s="655"/>
      <c r="N853" s="1310"/>
      <c r="O853" s="655"/>
      <c r="P853" s="656"/>
      <c r="Q853" s="657"/>
      <c r="R853" s="704"/>
      <c r="S853" s="3180"/>
    </row>
    <row r="854" spans="7:19" ht="15" customHeight="1">
      <c r="G854" s="1047"/>
      <c r="H854" s="655"/>
      <c r="I854" s="655"/>
      <c r="J854" s="655"/>
      <c r="K854" s="655"/>
      <c r="L854" s="655"/>
      <c r="M854" s="655"/>
      <c r="N854" s="1310"/>
      <c r="O854" s="655"/>
      <c r="P854" s="656"/>
      <c r="Q854" s="657"/>
      <c r="R854" s="704"/>
      <c r="S854" s="3180"/>
    </row>
    <row r="855" spans="7:19" ht="15" customHeight="1">
      <c r="G855" s="1047"/>
      <c r="H855" s="655"/>
      <c r="I855" s="655"/>
      <c r="J855" s="655"/>
      <c r="K855" s="655"/>
      <c r="L855" s="655"/>
      <c r="M855" s="655"/>
      <c r="N855" s="1310"/>
      <c r="O855" s="655"/>
      <c r="P855" s="656"/>
      <c r="Q855" s="657"/>
      <c r="R855" s="704"/>
      <c r="S855" s="3180"/>
    </row>
    <row r="856" spans="7:19" ht="15" customHeight="1">
      <c r="G856" s="1047"/>
      <c r="H856" s="655"/>
      <c r="I856" s="655"/>
      <c r="J856" s="655"/>
      <c r="K856" s="655"/>
      <c r="L856" s="655"/>
      <c r="M856" s="655"/>
      <c r="N856" s="1310"/>
      <c r="O856" s="655"/>
      <c r="P856" s="656"/>
      <c r="Q856" s="657"/>
      <c r="R856" s="704"/>
      <c r="S856" s="3180"/>
    </row>
    <row r="857" spans="7:19" ht="15" customHeight="1">
      <c r="G857" s="1047"/>
      <c r="H857" s="655"/>
      <c r="I857" s="655"/>
      <c r="J857" s="655"/>
      <c r="K857" s="655"/>
      <c r="L857" s="655"/>
      <c r="M857" s="655"/>
      <c r="N857" s="1310"/>
      <c r="O857" s="655"/>
      <c r="P857" s="656"/>
      <c r="Q857" s="657"/>
      <c r="R857" s="704"/>
      <c r="S857" s="3180"/>
    </row>
    <row r="858" spans="7:19" ht="15" customHeight="1">
      <c r="G858" s="1047"/>
      <c r="H858" s="655"/>
      <c r="I858" s="655"/>
      <c r="J858" s="655"/>
      <c r="K858" s="655"/>
      <c r="L858" s="655"/>
      <c r="M858" s="655"/>
      <c r="N858" s="1310"/>
      <c r="O858" s="655"/>
      <c r="P858" s="656"/>
      <c r="Q858" s="657"/>
      <c r="R858" s="704"/>
      <c r="S858" s="3180"/>
    </row>
    <row r="859" spans="7:19" ht="15" customHeight="1">
      <c r="G859" s="1047"/>
      <c r="H859" s="655"/>
      <c r="I859" s="655"/>
      <c r="J859" s="655"/>
      <c r="K859" s="655"/>
      <c r="L859" s="655"/>
      <c r="M859" s="655"/>
      <c r="N859" s="1310"/>
      <c r="O859" s="655"/>
      <c r="P859" s="656"/>
      <c r="Q859" s="657"/>
      <c r="R859" s="704"/>
      <c r="S859" s="3180"/>
    </row>
    <row r="860" spans="7:19" ht="15" customHeight="1">
      <c r="G860" s="1047"/>
      <c r="H860" s="655"/>
      <c r="I860" s="655"/>
      <c r="J860" s="655"/>
      <c r="K860" s="655"/>
      <c r="L860" s="655"/>
      <c r="M860" s="655"/>
      <c r="N860" s="1310"/>
      <c r="O860" s="655"/>
      <c r="P860" s="656"/>
      <c r="Q860" s="657"/>
      <c r="R860" s="704"/>
      <c r="S860" s="3180"/>
    </row>
    <row r="861" spans="7:19" ht="15" customHeight="1">
      <c r="G861" s="1047"/>
      <c r="H861" s="655"/>
      <c r="I861" s="655"/>
      <c r="J861" s="655"/>
      <c r="K861" s="655"/>
      <c r="L861" s="655"/>
      <c r="M861" s="655"/>
      <c r="N861" s="1310"/>
      <c r="O861" s="655"/>
      <c r="P861" s="656"/>
      <c r="Q861" s="657"/>
      <c r="R861" s="704"/>
      <c r="S861" s="3180"/>
    </row>
    <row r="862" spans="7:19" ht="15" customHeight="1">
      <c r="G862" s="1047"/>
      <c r="H862" s="655"/>
      <c r="I862" s="655"/>
      <c r="J862" s="655"/>
      <c r="K862" s="655"/>
      <c r="L862" s="655"/>
      <c r="M862" s="655"/>
      <c r="N862" s="1310"/>
      <c r="O862" s="655"/>
      <c r="P862" s="656"/>
      <c r="Q862" s="657"/>
      <c r="R862" s="704"/>
      <c r="S862" s="3180"/>
    </row>
    <row r="863" spans="7:19" ht="15" customHeight="1">
      <c r="G863" s="1047"/>
      <c r="H863" s="655"/>
      <c r="I863" s="655"/>
      <c r="J863" s="655"/>
      <c r="K863" s="655"/>
      <c r="L863" s="655"/>
      <c r="M863" s="655"/>
      <c r="N863" s="1310"/>
      <c r="O863" s="655"/>
      <c r="P863" s="656"/>
      <c r="Q863" s="657"/>
      <c r="R863" s="704"/>
      <c r="S863" s="3180"/>
    </row>
    <row r="864" spans="7:19" ht="15" customHeight="1">
      <c r="G864" s="1047"/>
      <c r="H864" s="655"/>
      <c r="I864" s="655"/>
      <c r="J864" s="655"/>
      <c r="K864" s="655"/>
      <c r="L864" s="655"/>
      <c r="M864" s="655"/>
      <c r="N864" s="1310"/>
      <c r="O864" s="655"/>
      <c r="P864" s="656"/>
      <c r="Q864" s="657"/>
      <c r="R864" s="704"/>
      <c r="S864" s="3180"/>
    </row>
    <row r="865" spans="7:19" ht="15" customHeight="1">
      <c r="G865" s="1047"/>
      <c r="H865" s="655"/>
      <c r="I865" s="655"/>
      <c r="J865" s="655"/>
      <c r="K865" s="655"/>
      <c r="L865" s="655"/>
      <c r="M865" s="655"/>
      <c r="N865" s="1310"/>
      <c r="O865" s="655"/>
      <c r="P865" s="656"/>
      <c r="Q865" s="657"/>
      <c r="R865" s="704"/>
      <c r="S865" s="3180"/>
    </row>
    <row r="866" spans="7:19" ht="15" customHeight="1">
      <c r="G866" s="1047"/>
      <c r="H866" s="655"/>
      <c r="I866" s="655"/>
      <c r="J866" s="655"/>
      <c r="K866" s="655"/>
      <c r="L866" s="655"/>
      <c r="M866" s="655"/>
      <c r="N866" s="1310"/>
      <c r="O866" s="655"/>
      <c r="P866" s="656"/>
      <c r="Q866" s="657"/>
      <c r="R866" s="704"/>
      <c r="S866" s="3180"/>
    </row>
    <row r="867" spans="7:19" ht="15" customHeight="1">
      <c r="G867" s="1047"/>
      <c r="H867" s="655"/>
      <c r="I867" s="655"/>
      <c r="J867" s="655"/>
      <c r="K867" s="655"/>
      <c r="L867" s="655"/>
      <c r="M867" s="655"/>
      <c r="N867" s="1310"/>
      <c r="O867" s="655"/>
      <c r="P867" s="656"/>
      <c r="Q867" s="657"/>
      <c r="R867" s="704"/>
      <c r="S867" s="3180"/>
    </row>
    <row r="868" spans="7:19" ht="15" customHeight="1">
      <c r="G868" s="1047"/>
      <c r="H868" s="655"/>
      <c r="I868" s="655"/>
      <c r="J868" s="655"/>
      <c r="K868" s="655"/>
      <c r="L868" s="655"/>
      <c r="M868" s="655"/>
      <c r="N868" s="1310"/>
      <c r="O868" s="655"/>
      <c r="P868" s="656"/>
      <c r="Q868" s="657"/>
      <c r="R868" s="704"/>
      <c r="S868" s="3180"/>
    </row>
    <row r="869" spans="7:19" ht="15" customHeight="1">
      <c r="G869" s="1047"/>
      <c r="H869" s="655"/>
      <c r="I869" s="655"/>
      <c r="J869" s="655"/>
      <c r="K869" s="655"/>
      <c r="L869" s="655"/>
      <c r="M869" s="655"/>
      <c r="N869" s="1310"/>
      <c r="O869" s="655"/>
      <c r="P869" s="656"/>
      <c r="Q869" s="657"/>
      <c r="R869" s="704"/>
      <c r="S869" s="3180"/>
    </row>
    <row r="870" spans="7:19" ht="15" customHeight="1">
      <c r="G870" s="1047"/>
      <c r="H870" s="655"/>
      <c r="I870" s="655"/>
      <c r="J870" s="655"/>
      <c r="K870" s="655"/>
      <c r="L870" s="655"/>
      <c r="M870" s="655"/>
      <c r="N870" s="1310"/>
      <c r="O870" s="655"/>
      <c r="P870" s="656"/>
      <c r="Q870" s="657"/>
      <c r="R870" s="704"/>
      <c r="S870" s="3180"/>
    </row>
    <row r="871" spans="7:19" ht="15" customHeight="1">
      <c r="G871" s="1047"/>
      <c r="H871" s="655"/>
      <c r="I871" s="655"/>
      <c r="J871" s="655"/>
      <c r="K871" s="655"/>
      <c r="L871" s="655"/>
      <c r="M871" s="655"/>
      <c r="N871" s="1310"/>
      <c r="O871" s="655"/>
      <c r="P871" s="656"/>
      <c r="Q871" s="657"/>
      <c r="R871" s="704"/>
      <c r="S871" s="3180"/>
    </row>
    <row r="872" spans="7:19" ht="15" customHeight="1">
      <c r="G872" s="1047"/>
      <c r="H872" s="655"/>
      <c r="I872" s="655"/>
      <c r="J872" s="655"/>
      <c r="K872" s="655"/>
      <c r="L872" s="655"/>
      <c r="M872" s="655"/>
      <c r="N872" s="1310"/>
      <c r="O872" s="655"/>
      <c r="P872" s="656"/>
      <c r="Q872" s="657"/>
      <c r="R872" s="704"/>
      <c r="S872" s="3180"/>
    </row>
    <row r="873" spans="7:19" ht="15" customHeight="1">
      <c r="G873" s="1047"/>
      <c r="H873" s="655"/>
      <c r="I873" s="655"/>
      <c r="J873" s="655"/>
      <c r="K873" s="655"/>
      <c r="L873" s="655"/>
      <c r="M873" s="655"/>
      <c r="N873" s="1310"/>
      <c r="O873" s="655"/>
      <c r="P873" s="656"/>
      <c r="Q873" s="657"/>
      <c r="R873" s="704"/>
      <c r="S873" s="3180"/>
    </row>
    <row r="874" spans="7:19" ht="15" customHeight="1">
      <c r="G874" s="1047"/>
      <c r="H874" s="655"/>
      <c r="I874" s="655"/>
      <c r="J874" s="655"/>
      <c r="K874" s="655"/>
      <c r="L874" s="655"/>
      <c r="M874" s="655"/>
      <c r="N874" s="1310"/>
      <c r="O874" s="655"/>
      <c r="P874" s="656"/>
      <c r="Q874" s="657"/>
      <c r="R874" s="704"/>
      <c r="S874" s="3180"/>
    </row>
    <row r="875" spans="7:19" ht="15" customHeight="1">
      <c r="G875" s="1047"/>
      <c r="H875" s="655"/>
      <c r="I875" s="655"/>
      <c r="J875" s="655"/>
      <c r="K875" s="655"/>
      <c r="L875" s="655"/>
      <c r="M875" s="655"/>
      <c r="N875" s="1310"/>
      <c r="O875" s="655"/>
      <c r="P875" s="656"/>
      <c r="Q875" s="657"/>
      <c r="R875" s="704"/>
      <c r="S875" s="3180"/>
    </row>
    <row r="876" spans="7:19" ht="15" customHeight="1">
      <c r="G876" s="1047"/>
      <c r="H876" s="655"/>
      <c r="I876" s="655"/>
      <c r="J876" s="655"/>
      <c r="K876" s="655"/>
      <c r="L876" s="655"/>
      <c r="M876" s="655"/>
      <c r="N876" s="1310"/>
      <c r="O876" s="655"/>
      <c r="P876" s="656"/>
      <c r="Q876" s="657"/>
      <c r="R876" s="704"/>
      <c r="S876" s="3180"/>
    </row>
    <row r="877" spans="7:19" ht="15" customHeight="1">
      <c r="G877" s="1047"/>
      <c r="H877" s="655"/>
      <c r="I877" s="655"/>
      <c r="J877" s="655"/>
      <c r="K877" s="655"/>
      <c r="L877" s="655"/>
      <c r="M877" s="655"/>
      <c r="N877" s="1310"/>
      <c r="O877" s="655"/>
      <c r="P877" s="656"/>
      <c r="Q877" s="657"/>
      <c r="R877" s="704"/>
      <c r="S877" s="3180"/>
    </row>
    <row r="878" spans="7:19" ht="15" customHeight="1">
      <c r="G878" s="1047"/>
      <c r="H878" s="655"/>
      <c r="I878" s="655"/>
      <c r="J878" s="655"/>
      <c r="K878" s="655"/>
      <c r="L878" s="655"/>
      <c r="M878" s="655"/>
      <c r="N878" s="1310"/>
      <c r="O878" s="655"/>
      <c r="P878" s="656"/>
      <c r="Q878" s="657"/>
      <c r="R878" s="704"/>
      <c r="S878" s="3180"/>
    </row>
    <row r="879" spans="7:19" ht="15" customHeight="1">
      <c r="G879" s="1047"/>
      <c r="H879" s="655"/>
      <c r="I879" s="655"/>
      <c r="J879" s="655"/>
      <c r="K879" s="655"/>
      <c r="L879" s="655"/>
      <c r="M879" s="655"/>
      <c r="N879" s="1310"/>
      <c r="O879" s="655"/>
      <c r="P879" s="656"/>
      <c r="Q879" s="657"/>
      <c r="R879" s="704"/>
      <c r="S879" s="3180"/>
    </row>
    <row r="880" spans="7:19" ht="15" customHeight="1">
      <c r="G880" s="1047"/>
      <c r="H880" s="655"/>
      <c r="I880" s="655"/>
      <c r="J880" s="655"/>
      <c r="K880" s="655"/>
      <c r="L880" s="655"/>
      <c r="M880" s="655"/>
      <c r="N880" s="1310"/>
      <c r="O880" s="655"/>
      <c r="P880" s="656"/>
      <c r="Q880" s="657"/>
      <c r="R880" s="704"/>
      <c r="S880" s="3180"/>
    </row>
    <row r="881" spans="7:19" ht="15" customHeight="1">
      <c r="G881" s="1047"/>
      <c r="H881" s="655"/>
      <c r="I881" s="655"/>
      <c r="J881" s="655"/>
      <c r="K881" s="655"/>
      <c r="L881" s="655"/>
      <c r="M881" s="655"/>
      <c r="N881" s="1310"/>
      <c r="O881" s="655"/>
      <c r="P881" s="656"/>
      <c r="Q881" s="657"/>
      <c r="R881" s="704"/>
      <c r="S881" s="3180"/>
    </row>
    <row r="882" spans="7:19" ht="15" customHeight="1">
      <c r="G882" s="1047"/>
      <c r="H882" s="655"/>
      <c r="I882" s="655"/>
      <c r="J882" s="655"/>
      <c r="K882" s="655"/>
      <c r="L882" s="655"/>
      <c r="M882" s="655"/>
      <c r="N882" s="1310"/>
      <c r="O882" s="655"/>
      <c r="P882" s="656"/>
      <c r="Q882" s="657"/>
      <c r="R882" s="704"/>
      <c r="S882" s="3180"/>
    </row>
    <row r="883" spans="7:19" ht="15" customHeight="1">
      <c r="G883" s="1047"/>
      <c r="H883" s="655"/>
      <c r="I883" s="655"/>
      <c r="J883" s="655"/>
      <c r="K883" s="655"/>
      <c r="L883" s="655"/>
      <c r="M883" s="655"/>
      <c r="N883" s="1310"/>
      <c r="O883" s="655"/>
      <c r="P883" s="656"/>
      <c r="Q883" s="657"/>
      <c r="R883" s="704"/>
      <c r="S883" s="3180"/>
    </row>
    <row r="884" spans="7:19" ht="15" customHeight="1">
      <c r="G884" s="1047"/>
      <c r="H884" s="655"/>
      <c r="I884" s="655"/>
      <c r="J884" s="655"/>
      <c r="K884" s="655"/>
      <c r="L884" s="655"/>
      <c r="M884" s="655"/>
      <c r="N884" s="1310"/>
      <c r="O884" s="655"/>
      <c r="P884" s="656"/>
      <c r="Q884" s="657"/>
      <c r="R884" s="704"/>
      <c r="S884" s="3180"/>
    </row>
    <row r="885" spans="7:19" ht="15" customHeight="1">
      <c r="G885" s="1047"/>
      <c r="H885" s="655"/>
      <c r="I885" s="655"/>
      <c r="J885" s="655"/>
      <c r="K885" s="655"/>
      <c r="L885" s="655"/>
      <c r="M885" s="655"/>
      <c r="N885" s="1310"/>
      <c r="O885" s="655"/>
      <c r="P885" s="656"/>
      <c r="Q885" s="657"/>
      <c r="R885" s="704"/>
      <c r="S885" s="3180"/>
    </row>
    <row r="886" spans="7:19" ht="15" customHeight="1">
      <c r="G886" s="1047"/>
      <c r="H886" s="655"/>
      <c r="I886" s="655"/>
      <c r="J886" s="655"/>
      <c r="K886" s="655"/>
      <c r="L886" s="655"/>
      <c r="M886" s="655"/>
      <c r="N886" s="1310"/>
      <c r="O886" s="655"/>
      <c r="P886" s="656"/>
      <c r="Q886" s="657"/>
      <c r="R886" s="704"/>
      <c r="S886" s="3180"/>
    </row>
    <row r="887" spans="7:19" ht="15" customHeight="1">
      <c r="G887" s="1047"/>
      <c r="H887" s="655"/>
      <c r="I887" s="655"/>
      <c r="J887" s="655"/>
      <c r="K887" s="655"/>
      <c r="L887" s="655"/>
      <c r="M887" s="655"/>
      <c r="N887" s="1310"/>
      <c r="O887" s="655"/>
      <c r="P887" s="656"/>
      <c r="Q887" s="657"/>
      <c r="R887" s="704"/>
      <c r="S887" s="3180"/>
    </row>
    <row r="888" spans="7:19" ht="15" customHeight="1">
      <c r="G888" s="1047"/>
      <c r="H888" s="655"/>
      <c r="I888" s="655"/>
      <c r="J888" s="655"/>
      <c r="K888" s="655"/>
      <c r="L888" s="655"/>
      <c r="M888" s="655"/>
      <c r="N888" s="1310"/>
      <c r="O888" s="655"/>
      <c r="P888" s="656"/>
      <c r="Q888" s="657"/>
      <c r="R888" s="704"/>
      <c r="S888" s="3180"/>
    </row>
    <row r="889" spans="7:19" ht="15" customHeight="1">
      <c r="G889" s="1047"/>
      <c r="H889" s="655"/>
      <c r="I889" s="655"/>
      <c r="J889" s="655"/>
      <c r="K889" s="655"/>
      <c r="L889" s="655"/>
      <c r="M889" s="655"/>
      <c r="N889" s="1310"/>
      <c r="O889" s="655"/>
      <c r="P889" s="656"/>
      <c r="Q889" s="657"/>
      <c r="R889" s="704"/>
      <c r="S889" s="3180"/>
    </row>
    <row r="890" spans="7:19" ht="15" customHeight="1">
      <c r="G890" s="1047"/>
      <c r="H890" s="655"/>
      <c r="I890" s="655"/>
      <c r="J890" s="655"/>
      <c r="K890" s="655"/>
      <c r="L890" s="655"/>
      <c r="M890" s="655"/>
      <c r="N890" s="1310"/>
      <c r="O890" s="655"/>
      <c r="P890" s="656"/>
      <c r="Q890" s="657"/>
      <c r="R890" s="704"/>
      <c r="S890" s="3180"/>
    </row>
    <row r="891" spans="7:19" ht="15" customHeight="1">
      <c r="G891" s="1047"/>
      <c r="H891" s="655"/>
      <c r="I891" s="655"/>
      <c r="J891" s="655"/>
      <c r="K891" s="655"/>
      <c r="L891" s="655"/>
      <c r="M891" s="655"/>
      <c r="N891" s="1310"/>
      <c r="O891" s="655"/>
      <c r="P891" s="656"/>
      <c r="Q891" s="657"/>
      <c r="R891" s="704"/>
      <c r="S891" s="3180"/>
    </row>
    <row r="892" spans="7:19" ht="15" customHeight="1">
      <c r="G892" s="1047"/>
      <c r="H892" s="655"/>
      <c r="I892" s="655"/>
      <c r="J892" s="655"/>
      <c r="K892" s="655"/>
      <c r="L892" s="655"/>
      <c r="M892" s="655"/>
      <c r="N892" s="1310"/>
      <c r="O892" s="655"/>
      <c r="P892" s="656"/>
      <c r="Q892" s="657"/>
      <c r="R892" s="704"/>
      <c r="S892" s="3180"/>
    </row>
    <row r="893" spans="7:19" ht="15" customHeight="1">
      <c r="G893" s="1047"/>
      <c r="H893" s="655"/>
      <c r="I893" s="655"/>
      <c r="J893" s="655"/>
      <c r="K893" s="655"/>
      <c r="L893" s="655"/>
      <c r="M893" s="655"/>
      <c r="N893" s="1310"/>
      <c r="O893" s="655"/>
      <c r="P893" s="656"/>
      <c r="Q893" s="657"/>
      <c r="R893" s="704"/>
      <c r="S893" s="3180"/>
    </row>
    <row r="894" spans="7:19" ht="15" customHeight="1">
      <c r="G894" s="1047"/>
      <c r="H894" s="655"/>
      <c r="I894" s="655"/>
      <c r="J894" s="655"/>
      <c r="K894" s="655"/>
      <c r="L894" s="655"/>
      <c r="M894" s="655"/>
      <c r="N894" s="1310"/>
      <c r="O894" s="655"/>
      <c r="P894" s="656"/>
      <c r="Q894" s="657"/>
      <c r="R894" s="704"/>
      <c r="S894" s="3180"/>
    </row>
    <row r="895" spans="7:19" ht="15" customHeight="1">
      <c r="G895" s="1047"/>
      <c r="H895" s="655"/>
      <c r="I895" s="655"/>
      <c r="J895" s="655"/>
      <c r="K895" s="655"/>
      <c r="L895" s="655"/>
      <c r="M895" s="655"/>
      <c r="N895" s="1310"/>
      <c r="O895" s="655"/>
      <c r="P895" s="656"/>
      <c r="Q895" s="657"/>
      <c r="R895" s="704"/>
      <c r="S895" s="3180"/>
    </row>
    <row r="896" spans="7:19" ht="15" customHeight="1">
      <c r="G896" s="1047"/>
      <c r="H896" s="655"/>
      <c r="I896" s="655"/>
      <c r="J896" s="655"/>
      <c r="K896" s="655"/>
      <c r="L896" s="655"/>
      <c r="M896" s="655"/>
      <c r="N896" s="1310"/>
      <c r="O896" s="655"/>
      <c r="P896" s="656"/>
      <c r="Q896" s="657"/>
      <c r="R896" s="704"/>
      <c r="S896" s="3180"/>
    </row>
    <row r="897" spans="7:19" ht="15" customHeight="1">
      <c r="G897" s="1047"/>
      <c r="H897" s="655"/>
      <c r="I897" s="655"/>
      <c r="J897" s="655"/>
      <c r="K897" s="655"/>
      <c r="L897" s="655"/>
      <c r="M897" s="655"/>
      <c r="N897" s="1310"/>
      <c r="O897" s="655"/>
      <c r="P897" s="656"/>
      <c r="Q897" s="657"/>
      <c r="R897" s="704"/>
      <c r="S897" s="3180"/>
    </row>
    <row r="898" spans="7:19" ht="15" customHeight="1">
      <c r="G898" s="1047"/>
      <c r="H898" s="655"/>
      <c r="I898" s="655"/>
      <c r="J898" s="655"/>
      <c r="K898" s="655"/>
      <c r="L898" s="655"/>
      <c r="M898" s="655"/>
      <c r="N898" s="1310"/>
      <c r="O898" s="655"/>
      <c r="P898" s="656"/>
      <c r="Q898" s="657"/>
      <c r="R898" s="704"/>
      <c r="S898" s="3180"/>
    </row>
    <row r="899" spans="7:19" ht="15" customHeight="1">
      <c r="G899" s="1047"/>
      <c r="H899" s="655"/>
      <c r="I899" s="655"/>
      <c r="J899" s="655"/>
      <c r="K899" s="655"/>
      <c r="L899" s="655"/>
      <c r="M899" s="655"/>
      <c r="N899" s="1310"/>
      <c r="O899" s="655"/>
      <c r="P899" s="656"/>
      <c r="Q899" s="657"/>
      <c r="R899" s="704"/>
      <c r="S899" s="3180"/>
    </row>
    <row r="900" spans="7:19" ht="15" customHeight="1">
      <c r="G900" s="1047"/>
      <c r="H900" s="655"/>
      <c r="I900" s="655"/>
      <c r="J900" s="655"/>
      <c r="K900" s="655"/>
      <c r="L900" s="655"/>
      <c r="M900" s="655"/>
      <c r="N900" s="1310"/>
      <c r="O900" s="655"/>
      <c r="P900" s="656"/>
      <c r="Q900" s="657"/>
      <c r="R900" s="704"/>
      <c r="S900" s="3180"/>
    </row>
    <row r="901" spans="7:19" ht="15" customHeight="1">
      <c r="G901" s="1047"/>
      <c r="H901" s="655"/>
      <c r="I901" s="655"/>
      <c r="J901" s="655"/>
      <c r="K901" s="655"/>
      <c r="L901" s="655"/>
      <c r="M901" s="655"/>
      <c r="N901" s="1310"/>
      <c r="O901" s="655"/>
      <c r="P901" s="656"/>
      <c r="Q901" s="657"/>
      <c r="R901" s="704"/>
      <c r="S901" s="3180"/>
    </row>
    <row r="902" spans="7:19" ht="15" customHeight="1">
      <c r="G902" s="1047"/>
      <c r="H902" s="655"/>
      <c r="I902" s="655"/>
      <c r="J902" s="655"/>
      <c r="K902" s="655"/>
      <c r="L902" s="655"/>
      <c r="M902" s="655"/>
      <c r="N902" s="1310"/>
      <c r="O902" s="655"/>
      <c r="P902" s="656"/>
      <c r="Q902" s="657"/>
      <c r="R902" s="704"/>
      <c r="S902" s="3180"/>
    </row>
    <row r="903" spans="7:19" ht="15" customHeight="1">
      <c r="G903" s="1047"/>
      <c r="H903" s="655"/>
      <c r="I903" s="655"/>
      <c r="J903" s="655"/>
      <c r="K903" s="655"/>
      <c r="L903" s="655"/>
      <c r="M903" s="655"/>
      <c r="N903" s="1310"/>
      <c r="O903" s="655"/>
      <c r="P903" s="656"/>
      <c r="Q903" s="657"/>
      <c r="R903" s="704"/>
      <c r="S903" s="3180"/>
    </row>
    <row r="904" spans="7:19" ht="15" customHeight="1">
      <c r="G904" s="1047"/>
      <c r="H904" s="655"/>
      <c r="I904" s="655"/>
      <c r="J904" s="655"/>
      <c r="K904" s="655"/>
      <c r="L904" s="655"/>
      <c r="M904" s="655"/>
      <c r="N904" s="1310"/>
      <c r="O904" s="655"/>
      <c r="P904" s="656"/>
      <c r="Q904" s="657"/>
      <c r="R904" s="704"/>
      <c r="S904" s="3180"/>
    </row>
    <row r="905" spans="7:19" ht="15" customHeight="1">
      <c r="G905" s="1047"/>
      <c r="H905" s="655"/>
      <c r="I905" s="655"/>
      <c r="J905" s="655"/>
      <c r="K905" s="655"/>
      <c r="L905" s="655"/>
      <c r="M905" s="655"/>
      <c r="N905" s="1310"/>
      <c r="O905" s="655"/>
      <c r="P905" s="656"/>
      <c r="Q905" s="657"/>
      <c r="R905" s="704"/>
      <c r="S905" s="3180"/>
    </row>
    <row r="906" spans="7:19" ht="15" customHeight="1">
      <c r="G906" s="1047"/>
      <c r="H906" s="655"/>
      <c r="I906" s="655"/>
      <c r="J906" s="655"/>
      <c r="K906" s="655"/>
      <c r="L906" s="655"/>
      <c r="M906" s="655"/>
      <c r="N906" s="1310"/>
      <c r="O906" s="655"/>
      <c r="P906" s="656"/>
      <c r="Q906" s="657"/>
      <c r="R906" s="704"/>
      <c r="S906" s="3180"/>
    </row>
    <row r="907" spans="7:19" ht="15" customHeight="1">
      <c r="G907" s="1047"/>
      <c r="H907" s="655"/>
      <c r="I907" s="655"/>
      <c r="J907" s="655"/>
      <c r="K907" s="655"/>
      <c r="L907" s="655"/>
      <c r="M907" s="655"/>
      <c r="N907" s="1310"/>
      <c r="O907" s="655"/>
      <c r="P907" s="656"/>
      <c r="Q907" s="657"/>
      <c r="R907" s="704"/>
      <c r="S907" s="3180"/>
    </row>
    <row r="908" spans="7:19" ht="15" customHeight="1">
      <c r="G908" s="1047"/>
      <c r="H908" s="655"/>
      <c r="I908" s="655"/>
      <c r="J908" s="655"/>
      <c r="K908" s="655"/>
      <c r="L908" s="655"/>
      <c r="M908" s="655"/>
      <c r="N908" s="1310"/>
      <c r="O908" s="655"/>
      <c r="P908" s="656"/>
      <c r="Q908" s="657"/>
      <c r="R908" s="704"/>
      <c r="S908" s="3180"/>
    </row>
    <row r="909" spans="7:19" ht="15" customHeight="1">
      <c r="G909" s="1047"/>
      <c r="H909" s="655"/>
      <c r="I909" s="655"/>
      <c r="J909" s="655"/>
      <c r="K909" s="655"/>
      <c r="L909" s="655"/>
      <c r="M909" s="655"/>
      <c r="N909" s="1310"/>
      <c r="O909" s="655"/>
      <c r="P909" s="656"/>
      <c r="Q909" s="657"/>
      <c r="R909" s="704"/>
      <c r="S909" s="3180"/>
    </row>
    <row r="910" spans="7:19" ht="15" customHeight="1">
      <c r="G910" s="1047"/>
      <c r="H910" s="655"/>
      <c r="I910" s="655"/>
      <c r="J910" s="655"/>
      <c r="K910" s="655"/>
      <c r="L910" s="655"/>
      <c r="M910" s="655"/>
      <c r="N910" s="1310"/>
      <c r="O910" s="655"/>
      <c r="P910" s="656"/>
      <c r="Q910" s="657"/>
      <c r="R910" s="704"/>
      <c r="S910" s="3180"/>
    </row>
    <row r="911" spans="7:19" ht="15" customHeight="1">
      <c r="G911" s="1047"/>
      <c r="H911" s="655"/>
      <c r="I911" s="655"/>
      <c r="J911" s="655"/>
      <c r="K911" s="655"/>
      <c r="L911" s="655"/>
      <c r="M911" s="655"/>
      <c r="N911" s="1310"/>
      <c r="O911" s="655"/>
      <c r="P911" s="656"/>
      <c r="Q911" s="657"/>
      <c r="R911" s="704"/>
      <c r="S911" s="3180"/>
    </row>
    <row r="912" spans="7:19" ht="15" customHeight="1">
      <c r="G912" s="1047"/>
      <c r="H912" s="655"/>
      <c r="I912" s="655"/>
      <c r="J912" s="655"/>
      <c r="K912" s="655"/>
      <c r="L912" s="655"/>
      <c r="M912" s="655"/>
      <c r="N912" s="1310"/>
      <c r="O912" s="655"/>
      <c r="P912" s="656"/>
      <c r="Q912" s="657"/>
      <c r="R912" s="704"/>
      <c r="S912" s="3180"/>
    </row>
    <row r="913" spans="7:19" ht="15" customHeight="1">
      <c r="G913" s="1047"/>
      <c r="H913" s="655"/>
      <c r="I913" s="655"/>
      <c r="J913" s="655"/>
      <c r="K913" s="655"/>
      <c r="L913" s="655"/>
      <c r="M913" s="655"/>
      <c r="N913" s="1310"/>
      <c r="O913" s="655"/>
      <c r="P913" s="656"/>
      <c r="Q913" s="657"/>
      <c r="R913" s="704"/>
      <c r="S913" s="3180"/>
    </row>
    <row r="914" spans="7:19" ht="15" customHeight="1">
      <c r="G914" s="1047"/>
      <c r="H914" s="655"/>
      <c r="I914" s="655"/>
      <c r="J914" s="655"/>
      <c r="K914" s="655"/>
      <c r="L914" s="655"/>
      <c r="M914" s="655"/>
      <c r="N914" s="1310"/>
      <c r="O914" s="655"/>
      <c r="P914" s="656"/>
      <c r="Q914" s="657"/>
      <c r="R914" s="704"/>
      <c r="S914" s="3180"/>
    </row>
    <row r="915" spans="7:19" ht="15" customHeight="1">
      <c r="G915" s="1047"/>
      <c r="H915" s="655"/>
      <c r="I915" s="655"/>
      <c r="J915" s="655"/>
      <c r="K915" s="655"/>
      <c r="L915" s="655"/>
      <c r="M915" s="655"/>
      <c r="N915" s="1310"/>
      <c r="O915" s="655"/>
      <c r="P915" s="656"/>
      <c r="Q915" s="657"/>
      <c r="R915" s="704"/>
      <c r="S915" s="3180"/>
    </row>
    <row r="916" spans="7:19" ht="15" customHeight="1">
      <c r="G916" s="1047"/>
      <c r="H916" s="655"/>
      <c r="I916" s="655"/>
      <c r="J916" s="655"/>
      <c r="K916" s="655"/>
      <c r="L916" s="655"/>
      <c r="M916" s="655"/>
      <c r="N916" s="1310"/>
      <c r="O916" s="655"/>
      <c r="P916" s="656"/>
      <c r="Q916" s="657"/>
      <c r="R916" s="704"/>
      <c r="S916" s="3180"/>
    </row>
    <row r="917" spans="7:19" ht="15" customHeight="1">
      <c r="G917" s="1047"/>
      <c r="H917" s="655"/>
      <c r="I917" s="655"/>
      <c r="J917" s="655"/>
      <c r="K917" s="655"/>
      <c r="L917" s="655"/>
      <c r="M917" s="655"/>
      <c r="N917" s="1310"/>
      <c r="O917" s="655"/>
      <c r="P917" s="656"/>
      <c r="Q917" s="657"/>
      <c r="R917" s="704"/>
      <c r="S917" s="3180"/>
    </row>
    <row r="918" spans="7:19" ht="15" customHeight="1">
      <c r="G918" s="1047"/>
      <c r="H918" s="655"/>
      <c r="I918" s="655"/>
      <c r="J918" s="655"/>
      <c r="K918" s="655"/>
      <c r="L918" s="655"/>
      <c r="M918" s="655"/>
      <c r="N918" s="1310"/>
      <c r="O918" s="655"/>
      <c r="P918" s="656"/>
      <c r="Q918" s="657"/>
      <c r="R918" s="704"/>
      <c r="S918" s="3180"/>
    </row>
    <row r="919" spans="7:19" ht="15" customHeight="1">
      <c r="G919" s="1047"/>
      <c r="H919" s="655"/>
      <c r="I919" s="655"/>
      <c r="J919" s="655"/>
      <c r="K919" s="655"/>
      <c r="L919" s="655"/>
      <c r="M919" s="655"/>
      <c r="N919" s="1310"/>
      <c r="O919" s="655"/>
      <c r="P919" s="656"/>
      <c r="Q919" s="657"/>
      <c r="R919" s="704"/>
      <c r="S919" s="3180"/>
    </row>
    <row r="920" spans="7:19" ht="15" customHeight="1">
      <c r="G920" s="1047"/>
      <c r="H920" s="655"/>
      <c r="I920" s="655"/>
      <c r="J920" s="655"/>
      <c r="K920" s="655"/>
      <c r="L920" s="655"/>
      <c r="M920" s="655"/>
      <c r="N920" s="1310"/>
      <c r="O920" s="655"/>
      <c r="P920" s="656"/>
      <c r="Q920" s="657"/>
      <c r="R920" s="704"/>
      <c r="S920" s="3180"/>
    </row>
    <row r="921" spans="7:19" ht="15" customHeight="1">
      <c r="G921" s="1047"/>
      <c r="H921" s="655"/>
      <c r="I921" s="655"/>
      <c r="J921" s="655"/>
      <c r="K921" s="655"/>
      <c r="L921" s="655"/>
      <c r="M921" s="655"/>
      <c r="N921" s="1310"/>
      <c r="O921" s="655"/>
      <c r="P921" s="656"/>
      <c r="Q921" s="657"/>
      <c r="R921" s="704"/>
      <c r="S921" s="3180"/>
    </row>
    <row r="922" spans="7:19" ht="15" customHeight="1">
      <c r="G922" s="1047"/>
      <c r="H922" s="655"/>
      <c r="I922" s="655"/>
      <c r="J922" s="655"/>
      <c r="K922" s="655"/>
      <c r="L922" s="655"/>
      <c r="M922" s="655"/>
      <c r="N922" s="1310"/>
      <c r="O922" s="655"/>
      <c r="P922" s="656"/>
      <c r="Q922" s="657"/>
      <c r="R922" s="704"/>
      <c r="S922" s="3180"/>
    </row>
    <row r="923" spans="7:19" ht="15" customHeight="1">
      <c r="G923" s="1047"/>
      <c r="H923" s="655"/>
      <c r="I923" s="655"/>
      <c r="J923" s="655"/>
      <c r="K923" s="655"/>
      <c r="L923" s="655"/>
      <c r="M923" s="655"/>
      <c r="N923" s="1310"/>
      <c r="O923" s="655"/>
      <c r="P923" s="656"/>
      <c r="Q923" s="657"/>
      <c r="R923" s="704"/>
      <c r="S923" s="3180"/>
    </row>
    <row r="924" spans="7:19" ht="15" customHeight="1">
      <c r="G924" s="1047"/>
      <c r="H924" s="655"/>
      <c r="I924" s="655"/>
      <c r="J924" s="655"/>
      <c r="K924" s="655"/>
      <c r="L924" s="655"/>
      <c r="M924" s="655"/>
      <c r="N924" s="1310"/>
      <c r="O924" s="655"/>
      <c r="P924" s="656"/>
      <c r="Q924" s="657"/>
      <c r="R924" s="704"/>
      <c r="S924" s="3180"/>
    </row>
    <row r="925" spans="7:19" ht="15" customHeight="1">
      <c r="G925" s="1047"/>
      <c r="H925" s="655"/>
      <c r="I925" s="655"/>
      <c r="J925" s="655"/>
      <c r="K925" s="655"/>
      <c r="L925" s="655"/>
      <c r="M925" s="655"/>
      <c r="N925" s="1310"/>
      <c r="O925" s="655"/>
      <c r="P925" s="656"/>
      <c r="Q925" s="657"/>
      <c r="R925" s="704"/>
      <c r="S925" s="3180"/>
    </row>
    <row r="926" spans="7:19" ht="15" customHeight="1">
      <c r="G926" s="1047"/>
      <c r="H926" s="655"/>
      <c r="I926" s="655"/>
      <c r="J926" s="655"/>
      <c r="K926" s="655"/>
      <c r="L926" s="655"/>
      <c r="M926" s="655"/>
      <c r="N926" s="1310"/>
      <c r="O926" s="655"/>
      <c r="P926" s="656"/>
      <c r="Q926" s="657"/>
      <c r="R926" s="704"/>
      <c r="S926" s="3180"/>
    </row>
    <row r="927" spans="7:19" ht="15" customHeight="1">
      <c r="G927" s="1047"/>
      <c r="H927" s="655"/>
      <c r="I927" s="655"/>
      <c r="J927" s="655"/>
      <c r="K927" s="655"/>
      <c r="L927" s="655"/>
      <c r="M927" s="655"/>
      <c r="N927" s="1310"/>
      <c r="O927" s="655"/>
      <c r="P927" s="656"/>
      <c r="Q927" s="657"/>
      <c r="R927" s="704"/>
      <c r="S927" s="3180"/>
    </row>
    <row r="928" spans="7:19" ht="15" customHeight="1">
      <c r="G928" s="1047"/>
      <c r="H928" s="655"/>
      <c r="I928" s="655"/>
      <c r="J928" s="655"/>
      <c r="K928" s="655"/>
      <c r="L928" s="655"/>
      <c r="M928" s="655"/>
      <c r="N928" s="1310"/>
      <c r="O928" s="655"/>
      <c r="P928" s="656"/>
      <c r="Q928" s="657"/>
      <c r="R928" s="704"/>
      <c r="S928" s="3180"/>
    </row>
    <row r="929" spans="7:19" ht="15" customHeight="1">
      <c r="G929" s="1047"/>
      <c r="H929" s="655"/>
      <c r="I929" s="655"/>
      <c r="J929" s="655"/>
      <c r="K929" s="655"/>
      <c r="L929" s="655"/>
      <c r="M929" s="655"/>
      <c r="N929" s="1310"/>
      <c r="O929" s="655"/>
      <c r="P929" s="656"/>
      <c r="Q929" s="657"/>
      <c r="R929" s="704"/>
      <c r="S929" s="3180"/>
    </row>
    <row r="930" spans="7:19" ht="15" customHeight="1">
      <c r="G930" s="1047"/>
      <c r="H930" s="655"/>
      <c r="I930" s="655"/>
      <c r="J930" s="655"/>
      <c r="K930" s="655"/>
      <c r="L930" s="655"/>
      <c r="M930" s="655"/>
      <c r="N930" s="1310"/>
      <c r="O930" s="655"/>
      <c r="P930" s="656"/>
      <c r="Q930" s="657"/>
      <c r="R930" s="704"/>
      <c r="S930" s="3180"/>
    </row>
    <row r="931" spans="7:19" ht="15" customHeight="1">
      <c r="G931" s="1047"/>
      <c r="H931" s="655"/>
      <c r="I931" s="655"/>
      <c r="J931" s="655"/>
      <c r="K931" s="655"/>
      <c r="L931" s="655"/>
      <c r="M931" s="655"/>
      <c r="N931" s="1310"/>
      <c r="O931" s="655"/>
      <c r="P931" s="656"/>
      <c r="Q931" s="657"/>
      <c r="R931" s="704"/>
      <c r="S931" s="3180"/>
    </row>
    <row r="932" spans="7:19" ht="15" customHeight="1">
      <c r="G932" s="1047"/>
      <c r="H932" s="655"/>
      <c r="I932" s="655"/>
      <c r="J932" s="655"/>
      <c r="K932" s="655"/>
      <c r="L932" s="655"/>
      <c r="M932" s="655"/>
      <c r="N932" s="1310"/>
      <c r="O932" s="655"/>
      <c r="P932" s="656"/>
      <c r="Q932" s="657"/>
      <c r="R932" s="704"/>
      <c r="S932" s="3180"/>
    </row>
    <row r="933" spans="7:19" ht="15" customHeight="1">
      <c r="G933" s="1047"/>
      <c r="H933" s="655"/>
      <c r="I933" s="655"/>
      <c r="J933" s="655"/>
      <c r="K933" s="655"/>
      <c r="L933" s="655"/>
      <c r="M933" s="655"/>
      <c r="N933" s="1310"/>
      <c r="O933" s="655"/>
      <c r="P933" s="656"/>
      <c r="Q933" s="657"/>
      <c r="R933" s="704"/>
      <c r="S933" s="3180"/>
    </row>
    <row r="934" spans="7:19" ht="15" customHeight="1">
      <c r="G934" s="1047"/>
      <c r="H934" s="655"/>
      <c r="I934" s="655"/>
      <c r="J934" s="655"/>
      <c r="K934" s="655"/>
      <c r="L934" s="655"/>
      <c r="M934" s="655"/>
      <c r="N934" s="1310"/>
      <c r="O934" s="655"/>
      <c r="P934" s="656"/>
      <c r="Q934" s="657"/>
      <c r="R934" s="704"/>
      <c r="S934" s="3180"/>
    </row>
    <row r="935" spans="7:19" ht="15" customHeight="1">
      <c r="G935" s="1047"/>
      <c r="H935" s="655"/>
      <c r="I935" s="655"/>
      <c r="J935" s="655"/>
      <c r="K935" s="655"/>
      <c r="L935" s="655"/>
      <c r="M935" s="655"/>
      <c r="N935" s="1310"/>
      <c r="O935" s="655"/>
      <c r="P935" s="656"/>
      <c r="Q935" s="657"/>
      <c r="R935" s="704"/>
      <c r="S935" s="3180"/>
    </row>
    <row r="936" spans="7:19" ht="15" customHeight="1">
      <c r="G936" s="1047"/>
      <c r="H936" s="655"/>
      <c r="I936" s="655"/>
      <c r="J936" s="655"/>
      <c r="K936" s="655"/>
      <c r="L936" s="655"/>
      <c r="M936" s="655"/>
      <c r="N936" s="1310"/>
      <c r="O936" s="655"/>
      <c r="P936" s="656"/>
      <c r="Q936" s="657"/>
      <c r="R936" s="704"/>
      <c r="S936" s="3180"/>
    </row>
    <row r="937" spans="7:19" ht="15" customHeight="1">
      <c r="G937" s="1047"/>
      <c r="H937" s="655"/>
      <c r="I937" s="655"/>
      <c r="J937" s="655"/>
      <c r="K937" s="655"/>
      <c r="L937" s="655"/>
      <c r="M937" s="655"/>
      <c r="N937" s="1310"/>
      <c r="O937" s="655"/>
      <c r="P937" s="656"/>
      <c r="Q937" s="657"/>
      <c r="R937" s="704"/>
      <c r="S937" s="3180"/>
    </row>
    <row r="938" spans="7:19" ht="15" customHeight="1">
      <c r="G938" s="1047"/>
      <c r="H938" s="655"/>
      <c r="I938" s="655"/>
      <c r="J938" s="655"/>
      <c r="K938" s="655"/>
      <c r="L938" s="655"/>
      <c r="M938" s="655"/>
      <c r="N938" s="1310"/>
      <c r="O938" s="655"/>
      <c r="P938" s="656"/>
      <c r="Q938" s="657"/>
      <c r="R938" s="704"/>
      <c r="S938" s="3180"/>
    </row>
    <row r="939" spans="7:19" ht="15" customHeight="1">
      <c r="G939" s="1047"/>
      <c r="H939" s="655"/>
      <c r="I939" s="655"/>
      <c r="J939" s="655"/>
      <c r="K939" s="655"/>
      <c r="L939" s="655"/>
      <c r="M939" s="655"/>
      <c r="N939" s="1310"/>
      <c r="O939" s="655"/>
      <c r="P939" s="656"/>
      <c r="Q939" s="657"/>
      <c r="R939" s="704"/>
      <c r="S939" s="3180"/>
    </row>
    <row r="940" spans="7:19" ht="15" customHeight="1">
      <c r="G940" s="1047"/>
      <c r="H940" s="655"/>
      <c r="I940" s="655"/>
      <c r="J940" s="655"/>
      <c r="K940" s="655"/>
      <c r="L940" s="655"/>
      <c r="M940" s="655"/>
      <c r="N940" s="1310"/>
      <c r="O940" s="655"/>
      <c r="P940" s="656"/>
      <c r="Q940" s="657"/>
      <c r="R940" s="704"/>
      <c r="S940" s="3180"/>
    </row>
    <row r="941" spans="7:19" ht="15" customHeight="1">
      <c r="G941" s="1047"/>
      <c r="H941" s="655"/>
      <c r="I941" s="655"/>
      <c r="J941" s="655"/>
      <c r="K941" s="655"/>
      <c r="L941" s="655"/>
      <c r="M941" s="655"/>
      <c r="N941" s="1310"/>
      <c r="O941" s="655"/>
      <c r="P941" s="656"/>
      <c r="Q941" s="657"/>
      <c r="R941" s="704"/>
      <c r="S941" s="3180"/>
    </row>
    <row r="942" spans="7:19" ht="15" customHeight="1">
      <c r="G942" s="1047"/>
      <c r="H942" s="655"/>
      <c r="I942" s="655"/>
      <c r="J942" s="655"/>
      <c r="K942" s="655"/>
      <c r="L942" s="655"/>
      <c r="M942" s="655"/>
      <c r="N942" s="1310"/>
      <c r="O942" s="655"/>
      <c r="P942" s="656"/>
      <c r="Q942" s="657"/>
      <c r="R942" s="704"/>
      <c r="S942" s="3180"/>
    </row>
    <row r="943" spans="7:19" ht="15" customHeight="1">
      <c r="G943" s="1047"/>
      <c r="H943" s="655"/>
      <c r="I943" s="655"/>
      <c r="J943" s="655"/>
      <c r="K943" s="655"/>
      <c r="L943" s="655"/>
      <c r="M943" s="655"/>
      <c r="N943" s="1310"/>
      <c r="O943" s="655"/>
      <c r="P943" s="656"/>
      <c r="Q943" s="657"/>
      <c r="R943" s="704"/>
      <c r="S943" s="3180"/>
    </row>
    <row r="944" spans="7:19" ht="15" customHeight="1">
      <c r="G944" s="1047"/>
      <c r="H944" s="655"/>
      <c r="I944" s="655"/>
      <c r="J944" s="655"/>
      <c r="K944" s="655"/>
      <c r="L944" s="655"/>
      <c r="M944" s="655"/>
      <c r="N944" s="1310"/>
      <c r="O944" s="655"/>
      <c r="P944" s="656"/>
      <c r="Q944" s="657"/>
      <c r="R944" s="704"/>
      <c r="S944" s="3180"/>
    </row>
    <row r="945" spans="7:19" ht="15" customHeight="1">
      <c r="G945" s="1047"/>
      <c r="H945" s="655"/>
      <c r="I945" s="655"/>
      <c r="J945" s="655"/>
      <c r="K945" s="655"/>
      <c r="L945" s="655"/>
      <c r="M945" s="655"/>
      <c r="N945" s="1310"/>
      <c r="O945" s="655"/>
      <c r="P945" s="656"/>
      <c r="Q945" s="657"/>
      <c r="R945" s="704"/>
      <c r="S945" s="3180"/>
    </row>
    <row r="946" spans="7:19" ht="15" customHeight="1">
      <c r="G946" s="1047"/>
      <c r="H946" s="655"/>
      <c r="I946" s="655"/>
      <c r="J946" s="655"/>
      <c r="K946" s="655"/>
      <c r="L946" s="655"/>
      <c r="M946" s="655"/>
      <c r="N946" s="1310"/>
      <c r="O946" s="655"/>
      <c r="P946" s="656"/>
      <c r="Q946" s="657"/>
      <c r="R946" s="704"/>
      <c r="S946" s="3180"/>
    </row>
    <row r="947" spans="7:19" ht="15" customHeight="1">
      <c r="G947" s="1047"/>
      <c r="H947" s="655"/>
      <c r="I947" s="655"/>
      <c r="J947" s="655"/>
      <c r="K947" s="655"/>
      <c r="L947" s="655"/>
      <c r="M947" s="655"/>
      <c r="N947" s="1310"/>
      <c r="O947" s="655"/>
      <c r="P947" s="656"/>
      <c r="Q947" s="657"/>
      <c r="R947" s="704"/>
      <c r="S947" s="3180"/>
    </row>
    <row r="948" spans="7:19" ht="15" customHeight="1">
      <c r="G948" s="1047"/>
      <c r="H948" s="655"/>
      <c r="I948" s="655"/>
      <c r="J948" s="655"/>
      <c r="K948" s="655"/>
      <c r="L948" s="655"/>
      <c r="M948" s="655"/>
      <c r="N948" s="1310"/>
      <c r="O948" s="655"/>
      <c r="P948" s="656"/>
      <c r="Q948" s="657"/>
      <c r="R948" s="704"/>
      <c r="S948" s="3180"/>
    </row>
    <row r="949" spans="7:19" ht="15" customHeight="1">
      <c r="G949" s="1047"/>
      <c r="H949" s="655"/>
      <c r="I949" s="655"/>
      <c r="J949" s="655"/>
      <c r="K949" s="655"/>
      <c r="L949" s="655"/>
      <c r="M949" s="655"/>
      <c r="N949" s="1310"/>
      <c r="O949" s="655"/>
      <c r="P949" s="656"/>
      <c r="Q949" s="657"/>
      <c r="R949" s="704"/>
      <c r="S949" s="3180"/>
    </row>
    <row r="950" spans="7:19" ht="15" customHeight="1">
      <c r="G950" s="1047"/>
      <c r="H950" s="655"/>
      <c r="I950" s="655"/>
      <c r="J950" s="655"/>
      <c r="K950" s="655"/>
      <c r="L950" s="655"/>
      <c r="M950" s="655"/>
      <c r="N950" s="1310"/>
      <c r="O950" s="655"/>
      <c r="P950" s="656"/>
      <c r="Q950" s="657"/>
      <c r="R950" s="704"/>
      <c r="S950" s="3180"/>
    </row>
    <row r="951" spans="7:19" ht="15" customHeight="1">
      <c r="G951" s="1047"/>
      <c r="H951" s="655"/>
      <c r="I951" s="655"/>
      <c r="J951" s="655"/>
      <c r="K951" s="655"/>
      <c r="L951" s="655"/>
      <c r="M951" s="655"/>
      <c r="N951" s="1310"/>
      <c r="O951" s="655"/>
      <c r="P951" s="656"/>
      <c r="Q951" s="657"/>
      <c r="R951" s="704"/>
      <c r="S951" s="3180"/>
    </row>
    <row r="952" spans="7:19" ht="15" customHeight="1">
      <c r="G952" s="1047"/>
      <c r="H952" s="655"/>
      <c r="I952" s="655"/>
      <c r="J952" s="655"/>
      <c r="K952" s="655"/>
      <c r="L952" s="655"/>
      <c r="M952" s="655"/>
      <c r="N952" s="1310"/>
      <c r="O952" s="655"/>
      <c r="P952" s="656"/>
      <c r="Q952" s="657"/>
      <c r="R952" s="704"/>
      <c r="S952" s="3180"/>
    </row>
    <row r="953" spans="7:19" ht="15" customHeight="1">
      <c r="G953" s="1047"/>
      <c r="H953" s="655"/>
      <c r="I953" s="655"/>
      <c r="J953" s="655"/>
      <c r="K953" s="655"/>
      <c r="L953" s="655"/>
      <c r="M953" s="655"/>
      <c r="N953" s="1310"/>
      <c r="O953" s="655"/>
      <c r="P953" s="656"/>
      <c r="Q953" s="657"/>
      <c r="R953" s="704"/>
      <c r="S953" s="3180"/>
    </row>
    <row r="954" spans="7:19" ht="15" customHeight="1">
      <c r="G954" s="1047"/>
      <c r="H954" s="655"/>
      <c r="I954" s="655"/>
      <c r="J954" s="655"/>
      <c r="K954" s="655"/>
      <c r="L954" s="655"/>
      <c r="M954" s="655"/>
      <c r="N954" s="1310"/>
      <c r="O954" s="655"/>
      <c r="P954" s="656"/>
      <c r="Q954" s="657"/>
      <c r="R954" s="704"/>
      <c r="S954" s="3180"/>
    </row>
    <row r="955" spans="7:19" ht="15" customHeight="1">
      <c r="G955" s="1047"/>
      <c r="H955" s="655"/>
      <c r="I955" s="655"/>
      <c r="J955" s="655"/>
      <c r="K955" s="655"/>
      <c r="L955" s="655"/>
      <c r="M955" s="655"/>
      <c r="N955" s="1310"/>
      <c r="O955" s="655"/>
      <c r="P955" s="656"/>
      <c r="Q955" s="657"/>
      <c r="R955" s="704"/>
      <c r="S955" s="3180"/>
    </row>
    <row r="956" spans="7:19" ht="15" customHeight="1">
      <c r="G956" s="1047"/>
      <c r="H956" s="655"/>
      <c r="I956" s="655"/>
      <c r="J956" s="655"/>
      <c r="K956" s="655"/>
      <c r="L956" s="655"/>
      <c r="M956" s="655"/>
      <c r="N956" s="1310"/>
      <c r="O956" s="655"/>
      <c r="P956" s="656"/>
      <c r="Q956" s="657"/>
      <c r="R956" s="704"/>
      <c r="S956" s="3180"/>
    </row>
    <row r="957" spans="7:19" ht="15" customHeight="1">
      <c r="G957" s="1047"/>
      <c r="H957" s="655"/>
      <c r="I957" s="655"/>
      <c r="J957" s="655"/>
      <c r="K957" s="655"/>
      <c r="L957" s="655"/>
      <c r="M957" s="655"/>
      <c r="N957" s="1310"/>
      <c r="O957" s="655"/>
      <c r="P957" s="656"/>
      <c r="Q957" s="657"/>
      <c r="R957" s="704"/>
      <c r="S957" s="3180"/>
    </row>
    <row r="958" spans="7:19" ht="15" customHeight="1">
      <c r="G958" s="1047"/>
      <c r="H958" s="655"/>
      <c r="I958" s="655"/>
      <c r="J958" s="655"/>
      <c r="K958" s="655"/>
      <c r="L958" s="655"/>
      <c r="M958" s="655"/>
      <c r="N958" s="1310"/>
      <c r="O958" s="655"/>
      <c r="P958" s="656"/>
      <c r="Q958" s="657"/>
      <c r="R958" s="704"/>
      <c r="S958" s="3180"/>
    </row>
    <row r="959" spans="7:19" ht="15" customHeight="1">
      <c r="G959" s="1047"/>
      <c r="H959" s="655"/>
      <c r="I959" s="655"/>
      <c r="J959" s="655"/>
      <c r="K959" s="655"/>
      <c r="L959" s="655"/>
      <c r="M959" s="655"/>
      <c r="N959" s="1310"/>
      <c r="O959" s="655"/>
      <c r="P959" s="656"/>
      <c r="Q959" s="657"/>
      <c r="R959" s="704"/>
      <c r="S959" s="3180"/>
    </row>
    <row r="960" spans="7:19" ht="15" customHeight="1">
      <c r="G960" s="1047"/>
      <c r="H960" s="655"/>
      <c r="I960" s="655"/>
      <c r="J960" s="655"/>
      <c r="K960" s="655"/>
      <c r="L960" s="655"/>
      <c r="M960" s="655"/>
      <c r="N960" s="1310"/>
      <c r="O960" s="655"/>
      <c r="P960" s="656"/>
      <c r="Q960" s="657"/>
      <c r="R960" s="704"/>
      <c r="S960" s="3180"/>
    </row>
    <row r="961" spans="7:19" ht="15" customHeight="1">
      <c r="G961" s="1047"/>
      <c r="H961" s="655"/>
      <c r="I961" s="655"/>
      <c r="J961" s="655"/>
      <c r="K961" s="655"/>
      <c r="L961" s="655"/>
      <c r="M961" s="655"/>
      <c r="N961" s="1310"/>
      <c r="O961" s="655"/>
      <c r="P961" s="656"/>
      <c r="Q961" s="657"/>
      <c r="R961" s="704"/>
      <c r="S961" s="3180"/>
    </row>
    <row r="962" spans="7:19" ht="15" customHeight="1">
      <c r="G962" s="1047"/>
      <c r="H962" s="655"/>
      <c r="I962" s="655"/>
      <c r="J962" s="655"/>
      <c r="K962" s="655"/>
      <c r="L962" s="655"/>
      <c r="M962" s="655"/>
      <c r="N962" s="1310"/>
      <c r="O962" s="655"/>
      <c r="P962" s="656"/>
      <c r="Q962" s="657"/>
      <c r="R962" s="704"/>
      <c r="S962" s="3180"/>
    </row>
    <row r="963" spans="7:19" ht="15" customHeight="1">
      <c r="G963" s="1047"/>
      <c r="H963" s="655"/>
      <c r="I963" s="655"/>
      <c r="J963" s="655"/>
      <c r="K963" s="655"/>
      <c r="L963" s="655"/>
      <c r="M963" s="655"/>
      <c r="N963" s="1310"/>
      <c r="O963" s="655"/>
      <c r="P963" s="656"/>
      <c r="Q963" s="657"/>
      <c r="R963" s="704"/>
      <c r="S963" s="3180"/>
    </row>
    <row r="964" spans="7:19" ht="15" customHeight="1">
      <c r="G964" s="1047"/>
      <c r="H964" s="655"/>
      <c r="I964" s="655"/>
      <c r="J964" s="655"/>
      <c r="K964" s="655"/>
      <c r="L964" s="655"/>
      <c r="M964" s="655"/>
      <c r="N964" s="1310"/>
      <c r="O964" s="655"/>
      <c r="P964" s="656"/>
      <c r="Q964" s="657"/>
      <c r="R964" s="704"/>
      <c r="S964" s="3180"/>
    </row>
    <row r="965" spans="7:19" ht="15" customHeight="1">
      <c r="G965" s="1047"/>
      <c r="H965" s="655"/>
      <c r="I965" s="655"/>
      <c r="J965" s="655"/>
      <c r="K965" s="655"/>
      <c r="L965" s="655"/>
      <c r="M965" s="655"/>
      <c r="N965" s="1310"/>
      <c r="O965" s="655"/>
      <c r="P965" s="656"/>
      <c r="Q965" s="657"/>
      <c r="R965" s="704"/>
      <c r="S965" s="3180"/>
    </row>
    <row r="966" spans="7:19" ht="15" customHeight="1">
      <c r="G966" s="1047"/>
      <c r="H966" s="655"/>
      <c r="I966" s="655"/>
      <c r="J966" s="655"/>
      <c r="K966" s="655"/>
      <c r="L966" s="655"/>
      <c r="M966" s="655"/>
      <c r="N966" s="1310"/>
      <c r="O966" s="655"/>
      <c r="P966" s="656"/>
      <c r="Q966" s="657"/>
      <c r="R966" s="704"/>
      <c r="S966" s="3180"/>
    </row>
    <row r="967" spans="7:19" ht="15" customHeight="1">
      <c r="G967" s="1047"/>
      <c r="H967" s="655"/>
      <c r="I967" s="655"/>
      <c r="J967" s="655"/>
      <c r="K967" s="655"/>
      <c r="L967" s="655"/>
      <c r="M967" s="655"/>
      <c r="N967" s="1310"/>
      <c r="O967" s="655"/>
      <c r="P967" s="656"/>
      <c r="Q967" s="657"/>
      <c r="R967" s="704"/>
      <c r="S967" s="3180"/>
    </row>
    <row r="968" spans="7:19" ht="15" customHeight="1">
      <c r="G968" s="1047"/>
      <c r="H968" s="655"/>
      <c r="I968" s="655"/>
      <c r="J968" s="655"/>
      <c r="K968" s="655"/>
      <c r="L968" s="655"/>
      <c r="M968" s="655"/>
      <c r="N968" s="1310"/>
      <c r="O968" s="655"/>
      <c r="P968" s="656"/>
      <c r="Q968" s="657"/>
      <c r="R968" s="704"/>
      <c r="S968" s="3180"/>
    </row>
    <row r="969" spans="7:19" ht="15" customHeight="1">
      <c r="G969" s="1047"/>
      <c r="H969" s="655"/>
      <c r="I969" s="655"/>
      <c r="J969" s="655"/>
      <c r="K969" s="655"/>
      <c r="L969" s="655"/>
      <c r="M969" s="655"/>
      <c r="N969" s="1310"/>
      <c r="O969" s="655"/>
      <c r="P969" s="656"/>
      <c r="Q969" s="657"/>
      <c r="R969" s="704"/>
      <c r="S969" s="3180"/>
    </row>
    <row r="970" spans="7:19" ht="15" customHeight="1">
      <c r="G970" s="1047"/>
      <c r="H970" s="655"/>
      <c r="I970" s="655"/>
      <c r="J970" s="655"/>
      <c r="K970" s="655"/>
      <c r="L970" s="655"/>
      <c r="M970" s="655"/>
      <c r="N970" s="1310"/>
      <c r="O970" s="655"/>
      <c r="P970" s="656"/>
      <c r="Q970" s="657"/>
      <c r="R970" s="704"/>
      <c r="S970" s="3180"/>
    </row>
    <row r="971" spans="7:19" ht="15" customHeight="1">
      <c r="G971" s="1047"/>
      <c r="H971" s="655"/>
      <c r="I971" s="655"/>
      <c r="J971" s="655"/>
      <c r="K971" s="655"/>
      <c r="L971" s="655"/>
      <c r="M971" s="655"/>
      <c r="N971" s="1310"/>
      <c r="O971" s="655"/>
      <c r="P971" s="656"/>
      <c r="Q971" s="657"/>
      <c r="R971" s="704"/>
      <c r="S971" s="3180"/>
    </row>
    <row r="972" spans="7:19" ht="15" customHeight="1">
      <c r="G972" s="1047"/>
      <c r="H972" s="655"/>
      <c r="I972" s="655"/>
      <c r="J972" s="655"/>
      <c r="K972" s="655"/>
      <c r="L972" s="655"/>
      <c r="M972" s="655"/>
      <c r="N972" s="1310"/>
      <c r="O972" s="655"/>
      <c r="P972" s="656"/>
      <c r="Q972" s="657"/>
      <c r="R972" s="704"/>
      <c r="S972" s="3180"/>
    </row>
    <row r="973" spans="7:19" ht="15" customHeight="1">
      <c r="G973" s="1047"/>
      <c r="H973" s="655"/>
      <c r="I973" s="655"/>
      <c r="J973" s="655"/>
      <c r="K973" s="655"/>
      <c r="L973" s="655"/>
      <c r="M973" s="655"/>
      <c r="N973" s="1310"/>
      <c r="O973" s="655"/>
      <c r="P973" s="656"/>
      <c r="Q973" s="657"/>
      <c r="R973" s="704"/>
      <c r="S973" s="3180"/>
    </row>
    <row r="974" spans="7:19" ht="15" customHeight="1">
      <c r="G974" s="1047"/>
      <c r="H974" s="655"/>
      <c r="I974" s="655"/>
      <c r="J974" s="655"/>
      <c r="K974" s="655"/>
      <c r="L974" s="655"/>
      <c r="M974" s="655"/>
      <c r="N974" s="1310"/>
      <c r="O974" s="655"/>
      <c r="P974" s="656"/>
      <c r="Q974" s="657"/>
      <c r="R974" s="704"/>
      <c r="S974" s="3180"/>
    </row>
    <row r="975" spans="7:19" ht="15" customHeight="1">
      <c r="G975" s="1047"/>
      <c r="H975" s="655"/>
      <c r="I975" s="655"/>
      <c r="J975" s="655"/>
      <c r="K975" s="655"/>
      <c r="L975" s="655"/>
      <c r="M975" s="655"/>
      <c r="N975" s="1310"/>
      <c r="O975" s="655"/>
      <c r="P975" s="656"/>
      <c r="Q975" s="657"/>
      <c r="R975" s="704"/>
      <c r="S975" s="3180"/>
    </row>
    <row r="976" spans="7:19" ht="15" customHeight="1">
      <c r="G976" s="1047"/>
      <c r="H976" s="655"/>
      <c r="I976" s="655"/>
      <c r="J976" s="655"/>
      <c r="K976" s="655"/>
      <c r="L976" s="655"/>
      <c r="M976" s="655"/>
      <c r="N976" s="1310"/>
      <c r="O976" s="655"/>
      <c r="P976" s="656"/>
      <c r="Q976" s="657"/>
      <c r="R976" s="704"/>
      <c r="S976" s="3180"/>
    </row>
    <row r="977" spans="7:19" ht="15" customHeight="1">
      <c r="G977" s="1047"/>
      <c r="H977" s="655"/>
      <c r="I977" s="655"/>
      <c r="J977" s="655"/>
      <c r="K977" s="655"/>
      <c r="L977" s="655"/>
      <c r="M977" s="655"/>
      <c r="N977" s="1310"/>
      <c r="O977" s="655"/>
      <c r="P977" s="656"/>
      <c r="Q977" s="657"/>
      <c r="R977" s="704"/>
      <c r="S977" s="3180"/>
    </row>
    <row r="978" spans="7:19" ht="15" customHeight="1">
      <c r="G978" s="1047"/>
      <c r="H978" s="655"/>
      <c r="I978" s="655"/>
      <c r="J978" s="655"/>
      <c r="K978" s="655"/>
      <c r="L978" s="655"/>
      <c r="M978" s="655"/>
      <c r="N978" s="1310"/>
      <c r="O978" s="655"/>
      <c r="P978" s="656"/>
      <c r="Q978" s="657"/>
      <c r="R978" s="704"/>
      <c r="S978" s="3180"/>
    </row>
    <row r="979" spans="7:19" ht="15" customHeight="1">
      <c r="G979" s="1047"/>
      <c r="H979" s="655"/>
      <c r="I979" s="655"/>
      <c r="J979" s="655"/>
      <c r="K979" s="655"/>
      <c r="L979" s="655"/>
      <c r="M979" s="655"/>
      <c r="N979" s="1310"/>
      <c r="O979" s="655"/>
      <c r="P979" s="656"/>
      <c r="Q979" s="657"/>
      <c r="R979" s="704"/>
      <c r="S979" s="3180"/>
    </row>
    <row r="980" spans="7:19" ht="15" customHeight="1">
      <c r="G980" s="1047"/>
      <c r="H980" s="655"/>
      <c r="I980" s="655"/>
      <c r="J980" s="655"/>
      <c r="K980" s="655"/>
      <c r="L980" s="655"/>
      <c r="M980" s="655"/>
      <c r="N980" s="1310"/>
      <c r="O980" s="655"/>
      <c r="P980" s="656"/>
      <c r="Q980" s="657"/>
      <c r="R980" s="704"/>
      <c r="S980" s="3180"/>
    </row>
    <row r="981" spans="7:19" ht="15" customHeight="1">
      <c r="G981" s="1047"/>
      <c r="H981" s="655"/>
      <c r="I981" s="655"/>
      <c r="J981" s="655"/>
      <c r="K981" s="655"/>
      <c r="L981" s="655"/>
      <c r="M981" s="655"/>
      <c r="N981" s="1310"/>
      <c r="O981" s="655"/>
      <c r="P981" s="656"/>
      <c r="Q981" s="657"/>
      <c r="R981" s="704"/>
      <c r="S981" s="3180"/>
    </row>
    <row r="982" spans="7:19" ht="15" customHeight="1">
      <c r="G982" s="1047"/>
      <c r="H982" s="655"/>
      <c r="I982" s="655"/>
      <c r="J982" s="655"/>
      <c r="K982" s="655"/>
      <c r="L982" s="655"/>
      <c r="M982" s="655"/>
      <c r="N982" s="1310"/>
      <c r="O982" s="655"/>
      <c r="P982" s="656"/>
      <c r="Q982" s="657"/>
      <c r="R982" s="704"/>
      <c r="S982" s="3180"/>
    </row>
    <row r="983" spans="7:19" ht="15" customHeight="1">
      <c r="G983" s="1047"/>
      <c r="H983" s="655"/>
      <c r="I983" s="655"/>
      <c r="J983" s="655"/>
      <c r="K983" s="655"/>
      <c r="L983" s="655"/>
      <c r="M983" s="655"/>
      <c r="N983" s="1310"/>
      <c r="O983" s="655"/>
      <c r="P983" s="656"/>
      <c r="Q983" s="657"/>
      <c r="R983" s="704"/>
      <c r="S983" s="3180"/>
    </row>
    <row r="984" spans="7:19" ht="15" customHeight="1">
      <c r="G984" s="1047"/>
      <c r="H984" s="655"/>
      <c r="I984" s="655"/>
      <c r="J984" s="655"/>
      <c r="K984" s="655"/>
      <c r="L984" s="655"/>
      <c r="M984" s="655"/>
      <c r="N984" s="1310"/>
      <c r="O984" s="655"/>
      <c r="P984" s="656"/>
      <c r="Q984" s="657"/>
      <c r="R984" s="704"/>
      <c r="S984" s="3180"/>
    </row>
    <row r="985" spans="7:19" ht="15" customHeight="1">
      <c r="G985" s="1047"/>
      <c r="H985" s="655"/>
      <c r="I985" s="655"/>
      <c r="J985" s="655"/>
      <c r="K985" s="655"/>
      <c r="L985" s="655"/>
      <c r="M985" s="655"/>
      <c r="N985" s="1310"/>
      <c r="O985" s="655"/>
      <c r="P985" s="656"/>
      <c r="Q985" s="657"/>
      <c r="R985" s="704"/>
      <c r="S985" s="3180"/>
    </row>
    <row r="986" spans="7:19" ht="15" customHeight="1">
      <c r="G986" s="1047"/>
      <c r="H986" s="655"/>
      <c r="I986" s="655"/>
      <c r="J986" s="655"/>
      <c r="K986" s="655"/>
      <c r="L986" s="655"/>
      <c r="M986" s="655"/>
      <c r="N986" s="1310"/>
      <c r="O986" s="655"/>
      <c r="P986" s="656"/>
      <c r="Q986" s="657"/>
      <c r="R986" s="704"/>
      <c r="S986" s="3180"/>
    </row>
    <row r="987" spans="7:19" ht="15" customHeight="1">
      <c r="G987" s="1047"/>
      <c r="H987" s="655"/>
      <c r="I987" s="655"/>
      <c r="J987" s="655"/>
      <c r="K987" s="655"/>
      <c r="L987" s="655"/>
      <c r="M987" s="655"/>
      <c r="N987" s="1310"/>
      <c r="O987" s="655"/>
      <c r="P987" s="656"/>
      <c r="Q987" s="657"/>
      <c r="R987" s="704"/>
      <c r="S987" s="3180"/>
    </row>
    <row r="988" spans="7:19" ht="15" customHeight="1">
      <c r="G988" s="1047"/>
      <c r="H988" s="655"/>
      <c r="I988" s="655"/>
      <c r="J988" s="655"/>
      <c r="K988" s="655"/>
      <c r="L988" s="655"/>
      <c r="M988" s="655"/>
      <c r="N988" s="1310"/>
      <c r="O988" s="655"/>
      <c r="P988" s="656"/>
      <c r="Q988" s="657"/>
      <c r="R988" s="704"/>
      <c r="S988" s="3180"/>
    </row>
    <row r="989" spans="7:19" ht="15" customHeight="1">
      <c r="G989" s="1047"/>
      <c r="H989" s="655"/>
      <c r="I989" s="655"/>
      <c r="J989" s="655"/>
      <c r="K989" s="655"/>
      <c r="L989" s="655"/>
      <c r="M989" s="655"/>
      <c r="N989" s="1310"/>
      <c r="O989" s="655"/>
      <c r="P989" s="656"/>
      <c r="Q989" s="657"/>
      <c r="R989" s="704"/>
      <c r="S989" s="3180"/>
    </row>
    <row r="990" spans="7:19" ht="15" customHeight="1">
      <c r="G990" s="1047"/>
      <c r="H990" s="655"/>
      <c r="I990" s="655"/>
      <c r="J990" s="655"/>
      <c r="K990" s="655"/>
      <c r="L990" s="655"/>
      <c r="M990" s="655"/>
      <c r="N990" s="1310"/>
      <c r="O990" s="655"/>
      <c r="P990" s="656"/>
      <c r="Q990" s="657"/>
      <c r="R990" s="704"/>
      <c r="S990" s="3180"/>
    </row>
    <row r="991" spans="7:19" ht="15" customHeight="1">
      <c r="G991" s="1047"/>
      <c r="H991" s="655"/>
      <c r="I991" s="655"/>
      <c r="J991" s="655"/>
      <c r="K991" s="655"/>
      <c r="L991" s="655"/>
      <c r="M991" s="655"/>
      <c r="N991" s="1310"/>
      <c r="O991" s="655"/>
      <c r="P991" s="656"/>
      <c r="Q991" s="657"/>
      <c r="R991" s="704"/>
      <c r="S991" s="3180"/>
    </row>
    <row r="992" spans="7:19" ht="15" customHeight="1">
      <c r="G992" s="1047"/>
      <c r="H992" s="655"/>
      <c r="I992" s="655"/>
      <c r="J992" s="655"/>
      <c r="K992" s="655"/>
      <c r="L992" s="655"/>
      <c r="M992" s="655"/>
      <c r="N992" s="1310"/>
      <c r="O992" s="655"/>
      <c r="P992" s="656"/>
      <c r="Q992" s="657"/>
      <c r="R992" s="704"/>
      <c r="S992" s="3180"/>
    </row>
    <row r="993" spans="7:19" ht="15" customHeight="1">
      <c r="G993" s="1047"/>
      <c r="H993" s="655"/>
      <c r="I993" s="655"/>
      <c r="J993" s="655"/>
      <c r="K993" s="655"/>
      <c r="L993" s="655"/>
      <c r="M993" s="655"/>
      <c r="N993" s="1310"/>
      <c r="O993" s="655"/>
      <c r="P993" s="656"/>
      <c r="Q993" s="657"/>
      <c r="R993" s="704"/>
      <c r="S993" s="3180"/>
    </row>
    <row r="994" spans="7:19" ht="15" customHeight="1">
      <c r="G994" s="1047"/>
      <c r="H994" s="655"/>
      <c r="I994" s="655"/>
      <c r="J994" s="655"/>
      <c r="K994" s="655"/>
      <c r="L994" s="655"/>
      <c r="M994" s="655"/>
      <c r="N994" s="1310"/>
      <c r="O994" s="655"/>
      <c r="P994" s="656"/>
      <c r="Q994" s="657"/>
      <c r="R994" s="704"/>
      <c r="S994" s="3180"/>
    </row>
    <row r="995" spans="7:19" ht="15" customHeight="1">
      <c r="G995" s="1047"/>
      <c r="H995" s="655"/>
      <c r="I995" s="655"/>
      <c r="J995" s="655"/>
      <c r="K995" s="655"/>
      <c r="L995" s="655"/>
      <c r="M995" s="655"/>
      <c r="N995" s="1310"/>
      <c r="O995" s="655"/>
      <c r="P995" s="656"/>
      <c r="Q995" s="657"/>
      <c r="R995" s="704"/>
      <c r="S995" s="3180"/>
    </row>
    <row r="996" spans="7:19" ht="15" customHeight="1">
      <c r="G996" s="1047"/>
      <c r="H996" s="655"/>
      <c r="I996" s="655"/>
      <c r="J996" s="655"/>
      <c r="K996" s="655"/>
      <c r="L996" s="655"/>
      <c r="M996" s="655"/>
      <c r="N996" s="1310"/>
      <c r="O996" s="655"/>
      <c r="P996" s="656"/>
      <c r="Q996" s="657"/>
      <c r="R996" s="704"/>
      <c r="S996" s="3180"/>
    </row>
    <row r="997" spans="7:19" ht="15" customHeight="1">
      <c r="G997" s="1047"/>
      <c r="H997" s="655"/>
      <c r="I997" s="655"/>
      <c r="J997" s="655"/>
      <c r="K997" s="655"/>
      <c r="L997" s="655"/>
      <c r="M997" s="655"/>
      <c r="N997" s="1310"/>
      <c r="O997" s="655"/>
      <c r="P997" s="656"/>
      <c r="Q997" s="657"/>
      <c r="R997" s="704"/>
      <c r="S997" s="3180"/>
    </row>
    <row r="998" spans="7:19" ht="15" customHeight="1">
      <c r="G998" s="1047"/>
      <c r="H998" s="655"/>
      <c r="I998" s="655"/>
      <c r="J998" s="655"/>
      <c r="K998" s="655"/>
      <c r="L998" s="655"/>
      <c r="M998" s="655"/>
      <c r="N998" s="1310"/>
      <c r="O998" s="655"/>
      <c r="P998" s="656"/>
      <c r="Q998" s="657"/>
      <c r="R998" s="704"/>
      <c r="S998" s="3180"/>
    </row>
    <row r="999" spans="7:19" ht="15" customHeight="1">
      <c r="G999" s="1047"/>
      <c r="H999" s="655"/>
      <c r="I999" s="655"/>
      <c r="J999" s="655"/>
      <c r="K999" s="655"/>
      <c r="L999" s="655"/>
      <c r="M999" s="655"/>
      <c r="N999" s="1310"/>
      <c r="O999" s="655"/>
      <c r="P999" s="656"/>
      <c r="Q999" s="657"/>
      <c r="R999" s="704"/>
      <c r="S999" s="3180"/>
    </row>
    <row r="1000" spans="7:19" ht="15" customHeight="1">
      <c r="G1000" s="1047"/>
      <c r="H1000" s="655"/>
      <c r="I1000" s="655"/>
      <c r="J1000" s="655"/>
      <c r="K1000" s="655"/>
      <c r="L1000" s="655"/>
      <c r="M1000" s="655"/>
      <c r="N1000" s="1310"/>
      <c r="O1000" s="655"/>
      <c r="P1000" s="656"/>
      <c r="Q1000" s="657"/>
      <c r="R1000" s="704"/>
      <c r="S1000" s="3180"/>
    </row>
    <row r="1001" spans="7:19" ht="15" customHeight="1">
      <c r="G1001" s="1047"/>
      <c r="H1001" s="655"/>
      <c r="I1001" s="655"/>
      <c r="J1001" s="655"/>
      <c r="K1001" s="655"/>
      <c r="L1001" s="655"/>
      <c r="M1001" s="655"/>
      <c r="N1001" s="1310"/>
      <c r="O1001" s="655"/>
      <c r="P1001" s="656"/>
      <c r="Q1001" s="657"/>
      <c r="R1001" s="704"/>
      <c r="S1001" s="3180"/>
    </row>
    <row r="1002" spans="7:19" ht="15" customHeight="1">
      <c r="G1002" s="1047"/>
      <c r="H1002" s="655"/>
      <c r="I1002" s="655"/>
      <c r="J1002" s="655"/>
      <c r="K1002" s="655"/>
      <c r="L1002" s="655"/>
      <c r="M1002" s="655"/>
      <c r="N1002" s="1310"/>
      <c r="O1002" s="655"/>
      <c r="P1002" s="656"/>
      <c r="Q1002" s="657"/>
      <c r="R1002" s="704"/>
      <c r="S1002" s="3180"/>
    </row>
    <row r="1003" spans="7:19" ht="15" customHeight="1">
      <c r="G1003" s="1047"/>
      <c r="H1003" s="655"/>
      <c r="I1003" s="655"/>
      <c r="J1003" s="655"/>
      <c r="K1003" s="655"/>
      <c r="L1003" s="655"/>
      <c r="M1003" s="655"/>
      <c r="N1003" s="1310"/>
      <c r="O1003" s="655"/>
      <c r="P1003" s="656"/>
      <c r="Q1003" s="657"/>
      <c r="R1003" s="704"/>
      <c r="S1003" s="3180"/>
    </row>
    <row r="1004" spans="7:19" ht="15" customHeight="1">
      <c r="G1004" s="1047"/>
      <c r="H1004" s="655"/>
      <c r="I1004" s="655"/>
      <c r="J1004" s="655"/>
      <c r="K1004" s="655"/>
      <c r="L1004" s="655"/>
      <c r="M1004" s="655"/>
      <c r="N1004" s="1310"/>
      <c r="O1004" s="655"/>
      <c r="P1004" s="656"/>
      <c r="Q1004" s="657"/>
      <c r="R1004" s="704"/>
      <c r="S1004" s="3180"/>
    </row>
    <row r="1005" spans="7:19" ht="15" customHeight="1">
      <c r="G1005" s="1047"/>
      <c r="H1005" s="655"/>
      <c r="I1005" s="655"/>
      <c r="J1005" s="655"/>
      <c r="K1005" s="655"/>
      <c r="L1005" s="655"/>
      <c r="M1005" s="655"/>
      <c r="N1005" s="1310"/>
      <c r="O1005" s="655"/>
      <c r="P1005" s="656"/>
      <c r="Q1005" s="657"/>
      <c r="R1005" s="704"/>
      <c r="S1005" s="3180"/>
    </row>
    <row r="1006" spans="7:19" ht="15" customHeight="1">
      <c r="G1006" s="1047"/>
      <c r="H1006" s="655"/>
      <c r="I1006" s="655"/>
      <c r="J1006" s="655"/>
      <c r="K1006" s="655"/>
      <c r="L1006" s="655"/>
      <c r="M1006" s="655"/>
      <c r="N1006" s="1310"/>
      <c r="O1006" s="655"/>
      <c r="P1006" s="656"/>
      <c r="Q1006" s="657"/>
      <c r="R1006" s="704"/>
      <c r="S1006" s="3180"/>
    </row>
    <row r="1007" spans="7:19" ht="15" customHeight="1">
      <c r="G1007" s="1047"/>
      <c r="H1007" s="655"/>
      <c r="I1007" s="655"/>
      <c r="J1007" s="655"/>
      <c r="K1007" s="655"/>
      <c r="L1007" s="655"/>
      <c r="M1007" s="655"/>
      <c r="N1007" s="1310"/>
      <c r="O1007" s="655"/>
      <c r="P1007" s="656"/>
      <c r="Q1007" s="657"/>
      <c r="R1007" s="704"/>
      <c r="S1007" s="3180"/>
    </row>
    <row r="1008" spans="7:19" ht="15" customHeight="1">
      <c r="G1008" s="1047"/>
      <c r="H1008" s="655"/>
      <c r="I1008" s="655"/>
      <c r="J1008" s="655"/>
      <c r="K1008" s="655"/>
      <c r="L1008" s="655"/>
      <c r="M1008" s="655"/>
      <c r="N1008" s="1310"/>
      <c r="O1008" s="655"/>
      <c r="P1008" s="656"/>
      <c r="Q1008" s="657"/>
      <c r="R1008" s="704"/>
      <c r="S1008" s="3180"/>
    </row>
    <row r="1009" spans="7:19" ht="15" customHeight="1">
      <c r="G1009" s="1047"/>
      <c r="H1009" s="655"/>
      <c r="I1009" s="655"/>
      <c r="J1009" s="655"/>
      <c r="K1009" s="655"/>
      <c r="L1009" s="655"/>
      <c r="M1009" s="655"/>
      <c r="N1009" s="1310"/>
      <c r="O1009" s="655"/>
      <c r="P1009" s="656"/>
      <c r="Q1009" s="657"/>
      <c r="R1009" s="704"/>
      <c r="S1009" s="3180"/>
    </row>
    <row r="1010" spans="7:19" ht="15" customHeight="1">
      <c r="G1010" s="1047"/>
      <c r="H1010" s="655"/>
      <c r="I1010" s="655"/>
      <c r="J1010" s="655"/>
      <c r="K1010" s="655"/>
      <c r="L1010" s="655"/>
      <c r="M1010" s="655"/>
      <c r="N1010" s="1310"/>
      <c r="O1010" s="655"/>
      <c r="P1010" s="656"/>
      <c r="Q1010" s="657"/>
      <c r="R1010" s="704"/>
      <c r="S1010" s="3180"/>
    </row>
    <row r="1011" spans="7:19" ht="15" customHeight="1">
      <c r="G1011" s="1047"/>
      <c r="H1011" s="655"/>
      <c r="I1011" s="655"/>
      <c r="J1011" s="655"/>
      <c r="K1011" s="655"/>
      <c r="L1011" s="655"/>
      <c r="M1011" s="655"/>
      <c r="N1011" s="1310"/>
      <c r="O1011" s="655"/>
      <c r="P1011" s="656"/>
      <c r="Q1011" s="657"/>
      <c r="R1011" s="704"/>
      <c r="S1011" s="3180"/>
    </row>
    <row r="1012" spans="7:19" ht="15" customHeight="1">
      <c r="G1012" s="1047"/>
      <c r="H1012" s="655"/>
      <c r="I1012" s="655"/>
      <c r="J1012" s="655"/>
      <c r="K1012" s="655"/>
      <c r="L1012" s="655"/>
      <c r="M1012" s="655"/>
      <c r="N1012" s="1310"/>
      <c r="O1012" s="655"/>
      <c r="P1012" s="656"/>
      <c r="Q1012" s="657"/>
      <c r="R1012" s="704"/>
      <c r="S1012" s="3180"/>
    </row>
    <row r="1013" spans="7:19" ht="15" customHeight="1">
      <c r="G1013" s="1047"/>
      <c r="H1013" s="655"/>
      <c r="I1013" s="655"/>
      <c r="J1013" s="655"/>
      <c r="K1013" s="655"/>
      <c r="L1013" s="655"/>
      <c r="M1013" s="655"/>
      <c r="N1013" s="1310"/>
      <c r="O1013" s="655"/>
      <c r="P1013" s="656"/>
      <c r="Q1013" s="657"/>
      <c r="R1013" s="704"/>
      <c r="S1013" s="3180"/>
    </row>
    <row r="1014" spans="7:19" ht="15" customHeight="1">
      <c r="G1014" s="1047"/>
      <c r="H1014" s="655"/>
      <c r="I1014" s="655"/>
      <c r="J1014" s="655"/>
      <c r="K1014" s="655"/>
      <c r="L1014" s="655"/>
      <c r="M1014" s="655"/>
      <c r="N1014" s="1310"/>
      <c r="O1014" s="655"/>
      <c r="P1014" s="656"/>
      <c r="Q1014" s="657"/>
      <c r="R1014" s="704"/>
      <c r="S1014" s="3180"/>
    </row>
    <row r="1015" spans="7:19" ht="15" customHeight="1">
      <c r="G1015" s="1047"/>
      <c r="H1015" s="655"/>
      <c r="I1015" s="655"/>
      <c r="J1015" s="655"/>
      <c r="K1015" s="655"/>
      <c r="L1015" s="655"/>
      <c r="M1015" s="655"/>
      <c r="N1015" s="1310"/>
      <c r="O1015" s="655"/>
      <c r="P1015" s="656"/>
      <c r="Q1015" s="657"/>
      <c r="R1015" s="704"/>
      <c r="S1015" s="3180"/>
    </row>
    <row r="1016" spans="7:19" ht="15" customHeight="1">
      <c r="G1016" s="1047"/>
      <c r="H1016" s="655"/>
      <c r="I1016" s="655"/>
      <c r="J1016" s="655"/>
      <c r="K1016" s="655"/>
      <c r="L1016" s="655"/>
      <c r="M1016" s="655"/>
      <c r="N1016" s="1310"/>
      <c r="O1016" s="655"/>
      <c r="P1016" s="656"/>
      <c r="Q1016" s="657"/>
      <c r="R1016" s="704"/>
      <c r="S1016" s="3180"/>
    </row>
    <row r="1017" spans="7:19" ht="15" customHeight="1">
      <c r="G1017" s="1047"/>
      <c r="H1017" s="655"/>
      <c r="I1017" s="655"/>
      <c r="J1017" s="655"/>
      <c r="K1017" s="655"/>
      <c r="L1017" s="655"/>
      <c r="M1017" s="655"/>
      <c r="N1017" s="1310"/>
      <c r="O1017" s="655"/>
      <c r="P1017" s="656"/>
      <c r="Q1017" s="657"/>
      <c r="R1017" s="704"/>
      <c r="S1017" s="3180"/>
    </row>
    <row r="1018" spans="7:19" ht="15" customHeight="1">
      <c r="G1018" s="1047"/>
      <c r="H1018" s="655"/>
      <c r="I1018" s="655"/>
      <c r="J1018" s="655"/>
      <c r="K1018" s="655"/>
      <c r="L1018" s="655"/>
      <c r="M1018" s="655"/>
      <c r="N1018" s="1310"/>
      <c r="O1018" s="655"/>
      <c r="P1018" s="656"/>
      <c r="Q1018" s="657"/>
      <c r="R1018" s="704"/>
      <c r="S1018" s="3180"/>
    </row>
    <row r="1019" spans="7:19" ht="15" customHeight="1">
      <c r="G1019" s="1047"/>
      <c r="H1019" s="655"/>
      <c r="I1019" s="655"/>
      <c r="J1019" s="655"/>
      <c r="K1019" s="655"/>
      <c r="L1019" s="655"/>
      <c r="M1019" s="655"/>
      <c r="N1019" s="1310"/>
      <c r="O1019" s="655"/>
      <c r="P1019" s="656"/>
      <c r="Q1019" s="657"/>
      <c r="R1019" s="704"/>
      <c r="S1019" s="3180"/>
    </row>
    <row r="1020" spans="7:19" ht="15" customHeight="1">
      <c r="G1020" s="1047"/>
      <c r="H1020" s="655"/>
      <c r="I1020" s="655"/>
      <c r="J1020" s="655"/>
      <c r="K1020" s="655"/>
      <c r="L1020" s="655"/>
      <c r="M1020" s="655"/>
      <c r="N1020" s="1310"/>
      <c r="O1020" s="655"/>
      <c r="P1020" s="656"/>
      <c r="Q1020" s="657"/>
      <c r="R1020" s="704"/>
      <c r="S1020" s="3180"/>
    </row>
    <row r="1021" spans="7:19" ht="15" customHeight="1">
      <c r="G1021" s="1047"/>
      <c r="H1021" s="655"/>
      <c r="I1021" s="655"/>
      <c r="J1021" s="655"/>
      <c r="K1021" s="655"/>
      <c r="L1021" s="655"/>
      <c r="M1021" s="655"/>
      <c r="N1021" s="1310"/>
      <c r="O1021" s="655"/>
      <c r="P1021" s="656"/>
      <c r="Q1021" s="657"/>
      <c r="R1021" s="704"/>
      <c r="S1021" s="3180"/>
    </row>
    <row r="1022" spans="7:19" ht="15" customHeight="1">
      <c r="G1022" s="1047"/>
      <c r="H1022" s="655"/>
      <c r="I1022" s="655"/>
      <c r="J1022" s="655"/>
      <c r="K1022" s="655"/>
      <c r="L1022" s="655"/>
      <c r="M1022" s="655"/>
      <c r="N1022" s="1310"/>
      <c r="O1022" s="655"/>
      <c r="P1022" s="656"/>
      <c r="Q1022" s="657"/>
      <c r="R1022" s="704"/>
      <c r="S1022" s="3180"/>
    </row>
    <row r="1023" spans="7:19" ht="15" customHeight="1">
      <c r="G1023" s="1047"/>
      <c r="H1023" s="655"/>
      <c r="I1023" s="655"/>
      <c r="J1023" s="655"/>
      <c r="K1023" s="655"/>
      <c r="L1023" s="655"/>
      <c r="M1023" s="655"/>
      <c r="N1023" s="1310"/>
      <c r="O1023" s="655"/>
      <c r="P1023" s="656"/>
      <c r="Q1023" s="657"/>
      <c r="R1023" s="704"/>
      <c r="S1023" s="3180"/>
    </row>
    <row r="1024" spans="7:19" ht="15" customHeight="1">
      <c r="G1024" s="1047"/>
      <c r="H1024" s="655"/>
      <c r="I1024" s="655"/>
      <c r="J1024" s="655"/>
      <c r="K1024" s="655"/>
      <c r="L1024" s="655"/>
      <c r="M1024" s="655"/>
      <c r="N1024" s="1310"/>
      <c r="O1024" s="655"/>
      <c r="P1024" s="656"/>
      <c r="Q1024" s="657"/>
      <c r="R1024" s="704"/>
      <c r="S1024" s="3180"/>
    </row>
    <row r="1025" spans="7:19" ht="15" customHeight="1">
      <c r="G1025" s="1047"/>
      <c r="H1025" s="655"/>
      <c r="I1025" s="655"/>
      <c r="J1025" s="655"/>
      <c r="K1025" s="655"/>
      <c r="L1025" s="655"/>
      <c r="M1025" s="655"/>
      <c r="N1025" s="1310"/>
      <c r="O1025" s="655"/>
      <c r="P1025" s="656"/>
      <c r="Q1025" s="657"/>
      <c r="R1025" s="704"/>
      <c r="S1025" s="3180"/>
    </row>
    <row r="1026" spans="7:19" ht="15" customHeight="1">
      <c r="G1026" s="1047"/>
      <c r="H1026" s="655"/>
      <c r="I1026" s="655"/>
      <c r="J1026" s="655"/>
      <c r="K1026" s="655"/>
      <c r="L1026" s="655"/>
      <c r="M1026" s="655"/>
      <c r="N1026" s="1310"/>
      <c r="O1026" s="655"/>
      <c r="P1026" s="656"/>
      <c r="Q1026" s="657"/>
      <c r="R1026" s="704"/>
      <c r="S1026" s="3180"/>
    </row>
    <row r="1027" spans="7:19" ht="15" customHeight="1">
      <c r="G1027" s="1047"/>
      <c r="H1027" s="655"/>
      <c r="I1027" s="655"/>
      <c r="J1027" s="655"/>
      <c r="K1027" s="655"/>
      <c r="L1027" s="655"/>
      <c r="M1027" s="655"/>
      <c r="N1027" s="1310"/>
      <c r="O1027" s="655"/>
      <c r="P1027" s="656"/>
      <c r="Q1027" s="657"/>
      <c r="R1027" s="704"/>
      <c r="S1027" s="3180"/>
    </row>
    <row r="1028" spans="7:19" ht="15" customHeight="1">
      <c r="G1028" s="1047"/>
      <c r="H1028" s="655"/>
      <c r="I1028" s="655"/>
      <c r="J1028" s="655"/>
      <c r="K1028" s="655"/>
      <c r="L1028" s="655"/>
      <c r="M1028" s="655"/>
      <c r="N1028" s="1310"/>
      <c r="O1028" s="655"/>
      <c r="P1028" s="656"/>
      <c r="Q1028" s="657"/>
      <c r="R1028" s="704"/>
      <c r="S1028" s="3180"/>
    </row>
    <row r="1029" spans="7:19" ht="15" customHeight="1">
      <c r="G1029" s="1047"/>
      <c r="H1029" s="655"/>
      <c r="I1029" s="655"/>
      <c r="J1029" s="655"/>
      <c r="K1029" s="655"/>
      <c r="L1029" s="655"/>
      <c r="M1029" s="655"/>
      <c r="N1029" s="1310"/>
      <c r="O1029" s="655"/>
      <c r="P1029" s="656"/>
      <c r="Q1029" s="657"/>
      <c r="R1029" s="704"/>
      <c r="S1029" s="3180"/>
    </row>
    <row r="1030" spans="7:19" ht="15" customHeight="1">
      <c r="G1030" s="1047"/>
      <c r="H1030" s="655"/>
      <c r="I1030" s="655"/>
      <c r="J1030" s="655"/>
      <c r="K1030" s="655"/>
      <c r="L1030" s="655"/>
      <c r="M1030" s="655"/>
      <c r="N1030" s="1310"/>
      <c r="O1030" s="655"/>
      <c r="P1030" s="656"/>
      <c r="Q1030" s="657"/>
      <c r="R1030" s="704"/>
      <c r="S1030" s="3180"/>
    </row>
    <row r="1031" spans="7:19" ht="15" customHeight="1">
      <c r="G1031" s="1047"/>
      <c r="H1031" s="655"/>
      <c r="I1031" s="655"/>
      <c r="J1031" s="655"/>
      <c r="K1031" s="655"/>
      <c r="L1031" s="655"/>
      <c r="M1031" s="655"/>
      <c r="N1031" s="1310"/>
      <c r="O1031" s="655"/>
      <c r="P1031" s="656"/>
      <c r="Q1031" s="657"/>
      <c r="R1031" s="704"/>
      <c r="S1031" s="3180"/>
    </row>
    <row r="1032" spans="7:19" ht="15" customHeight="1">
      <c r="G1032" s="1047"/>
      <c r="H1032" s="655"/>
      <c r="I1032" s="655"/>
      <c r="J1032" s="655"/>
      <c r="K1032" s="655"/>
      <c r="L1032" s="655"/>
      <c r="M1032" s="655"/>
      <c r="N1032" s="1310"/>
      <c r="O1032" s="655"/>
      <c r="P1032" s="656"/>
      <c r="Q1032" s="657"/>
      <c r="R1032" s="704"/>
      <c r="S1032" s="3180"/>
    </row>
    <row r="1033" spans="7:19" ht="15" customHeight="1">
      <c r="G1033" s="1047"/>
      <c r="H1033" s="655"/>
      <c r="I1033" s="655"/>
      <c r="J1033" s="655"/>
      <c r="K1033" s="655"/>
      <c r="L1033" s="655"/>
      <c r="M1033" s="655"/>
      <c r="N1033" s="1310"/>
      <c r="O1033" s="655"/>
      <c r="P1033" s="656"/>
      <c r="Q1033" s="657"/>
      <c r="R1033" s="704"/>
      <c r="S1033" s="3180"/>
    </row>
    <row r="1034" spans="7:19" ht="15" customHeight="1">
      <c r="G1034" s="1047"/>
      <c r="H1034" s="655"/>
      <c r="I1034" s="655"/>
      <c r="J1034" s="655"/>
      <c r="K1034" s="655"/>
      <c r="L1034" s="655"/>
      <c r="M1034" s="655"/>
      <c r="N1034" s="1310"/>
      <c r="O1034" s="655"/>
      <c r="P1034" s="656"/>
      <c r="Q1034" s="657"/>
      <c r="R1034" s="704"/>
      <c r="S1034" s="3180"/>
    </row>
    <row r="1035" spans="7:19" ht="15" customHeight="1">
      <c r="G1035" s="1047"/>
      <c r="H1035" s="655"/>
      <c r="I1035" s="655"/>
      <c r="J1035" s="655"/>
      <c r="K1035" s="655"/>
      <c r="L1035" s="655"/>
      <c r="M1035" s="655"/>
      <c r="N1035" s="1310"/>
      <c r="O1035" s="655"/>
      <c r="P1035" s="656"/>
      <c r="Q1035" s="657"/>
      <c r="R1035" s="704"/>
      <c r="S1035" s="3180"/>
    </row>
    <row r="1036" spans="7:19" ht="15" customHeight="1">
      <c r="G1036" s="1047"/>
      <c r="H1036" s="655"/>
      <c r="I1036" s="655"/>
      <c r="J1036" s="655"/>
      <c r="K1036" s="655"/>
      <c r="L1036" s="655"/>
      <c r="M1036" s="655"/>
      <c r="N1036" s="1310"/>
      <c r="O1036" s="655"/>
      <c r="P1036" s="656"/>
      <c r="Q1036" s="657"/>
      <c r="R1036" s="704"/>
      <c r="S1036" s="3180"/>
    </row>
    <row r="1037" spans="7:19" ht="15" customHeight="1">
      <c r="G1037" s="1047"/>
      <c r="H1037" s="655"/>
      <c r="I1037" s="655"/>
      <c r="J1037" s="655"/>
      <c r="K1037" s="655"/>
      <c r="L1037" s="655"/>
      <c r="M1037" s="655"/>
      <c r="N1037" s="1310"/>
      <c r="O1037" s="655"/>
      <c r="P1037" s="656"/>
      <c r="Q1037" s="657"/>
      <c r="R1037" s="704"/>
      <c r="S1037" s="3180"/>
    </row>
    <row r="1038" spans="7:19" ht="15" customHeight="1">
      <c r="G1038" s="1047"/>
      <c r="H1038" s="655"/>
      <c r="I1038" s="655"/>
      <c r="J1038" s="655"/>
      <c r="K1038" s="655"/>
      <c r="L1038" s="655"/>
      <c r="M1038" s="655"/>
      <c r="N1038" s="1310"/>
      <c r="O1038" s="655"/>
      <c r="P1038" s="656"/>
      <c r="Q1038" s="657"/>
      <c r="R1038" s="704"/>
      <c r="S1038" s="3180"/>
    </row>
    <row r="1039" spans="7:19" ht="15" customHeight="1">
      <c r="G1039" s="1047"/>
      <c r="H1039" s="655"/>
      <c r="I1039" s="655"/>
      <c r="J1039" s="655"/>
      <c r="K1039" s="655"/>
      <c r="L1039" s="655"/>
      <c r="M1039" s="655"/>
      <c r="N1039" s="1310"/>
      <c r="O1039" s="655"/>
      <c r="P1039" s="656"/>
      <c r="Q1039" s="657"/>
      <c r="R1039" s="704"/>
      <c r="S1039" s="3180"/>
    </row>
    <row r="1040" spans="7:19" ht="15" customHeight="1">
      <c r="G1040" s="1047"/>
      <c r="H1040" s="655"/>
      <c r="I1040" s="655"/>
      <c r="J1040" s="655"/>
      <c r="K1040" s="655"/>
      <c r="L1040" s="655"/>
      <c r="M1040" s="655"/>
      <c r="N1040" s="1310"/>
      <c r="O1040" s="655"/>
      <c r="P1040" s="656"/>
      <c r="Q1040" s="657"/>
      <c r="R1040" s="704"/>
      <c r="S1040" s="3180"/>
    </row>
    <row r="1041" spans="7:19" ht="15" customHeight="1">
      <c r="G1041" s="1047"/>
      <c r="H1041" s="655"/>
      <c r="I1041" s="655"/>
      <c r="J1041" s="655"/>
      <c r="K1041" s="655"/>
      <c r="L1041" s="655"/>
      <c r="M1041" s="655"/>
      <c r="N1041" s="1310"/>
      <c r="O1041" s="655"/>
      <c r="P1041" s="656"/>
      <c r="Q1041" s="657"/>
      <c r="R1041" s="704"/>
      <c r="S1041" s="3180"/>
    </row>
    <row r="1042" spans="7:19" ht="15" customHeight="1">
      <c r="G1042" s="1047"/>
      <c r="H1042" s="655"/>
      <c r="I1042" s="655"/>
      <c r="J1042" s="655"/>
      <c r="K1042" s="655"/>
      <c r="L1042" s="655"/>
      <c r="M1042" s="655"/>
      <c r="N1042" s="1310"/>
      <c r="O1042" s="655"/>
      <c r="P1042" s="656"/>
      <c r="Q1042" s="657"/>
      <c r="R1042" s="704"/>
      <c r="S1042" s="3180"/>
    </row>
    <row r="1043" spans="7:19" ht="15" customHeight="1">
      <c r="G1043" s="1047"/>
      <c r="H1043" s="655"/>
      <c r="I1043" s="655"/>
      <c r="J1043" s="655"/>
      <c r="K1043" s="655"/>
      <c r="L1043" s="655"/>
      <c r="M1043" s="655"/>
      <c r="N1043" s="1310"/>
      <c r="O1043" s="655"/>
      <c r="P1043" s="656"/>
      <c r="Q1043" s="657"/>
      <c r="R1043" s="704"/>
      <c r="S1043" s="3180"/>
    </row>
    <row r="1044" spans="7:19" ht="15" customHeight="1">
      <c r="G1044" s="1047"/>
      <c r="H1044" s="655"/>
      <c r="I1044" s="655"/>
      <c r="J1044" s="655"/>
      <c r="K1044" s="655"/>
      <c r="L1044" s="655"/>
      <c r="M1044" s="655"/>
      <c r="N1044" s="1310"/>
      <c r="O1044" s="655"/>
      <c r="P1044" s="656"/>
      <c r="Q1044" s="657"/>
      <c r="R1044" s="704"/>
      <c r="S1044" s="3180"/>
    </row>
    <row r="1045" spans="7:19" ht="15" customHeight="1">
      <c r="G1045" s="1047"/>
      <c r="H1045" s="655"/>
      <c r="I1045" s="655"/>
      <c r="J1045" s="655"/>
      <c r="K1045" s="655"/>
      <c r="L1045" s="655"/>
      <c r="M1045" s="655"/>
      <c r="N1045" s="1310"/>
      <c r="O1045" s="655"/>
      <c r="P1045" s="656"/>
      <c r="Q1045" s="657"/>
      <c r="R1045" s="704"/>
      <c r="S1045" s="3180"/>
    </row>
    <row r="1046" spans="7:19" ht="15" customHeight="1">
      <c r="G1046" s="1047"/>
      <c r="H1046" s="655"/>
      <c r="I1046" s="655"/>
      <c r="J1046" s="655"/>
      <c r="K1046" s="655"/>
      <c r="L1046" s="655"/>
      <c r="M1046" s="655"/>
      <c r="N1046" s="1310"/>
      <c r="O1046" s="655"/>
      <c r="P1046" s="656"/>
      <c r="Q1046" s="657"/>
      <c r="R1046" s="704"/>
      <c r="S1046" s="3180"/>
    </row>
    <row r="1047" spans="7:19" ht="15" customHeight="1">
      <c r="G1047" s="1047"/>
      <c r="H1047" s="655"/>
      <c r="I1047" s="655"/>
      <c r="J1047" s="655"/>
      <c r="K1047" s="655"/>
      <c r="L1047" s="655"/>
      <c r="M1047" s="655"/>
      <c r="N1047" s="1310"/>
      <c r="O1047" s="655"/>
      <c r="P1047" s="656"/>
      <c r="Q1047" s="657"/>
      <c r="R1047" s="704"/>
      <c r="S1047" s="3180"/>
    </row>
    <row r="1048" spans="7:19" ht="15" customHeight="1">
      <c r="G1048" s="1047"/>
      <c r="H1048" s="655"/>
      <c r="I1048" s="655"/>
      <c r="J1048" s="655"/>
      <c r="K1048" s="655"/>
      <c r="L1048" s="655"/>
      <c r="M1048" s="655"/>
      <c r="N1048" s="1310"/>
      <c r="O1048" s="655"/>
      <c r="P1048" s="656"/>
      <c r="Q1048" s="657"/>
      <c r="R1048" s="704"/>
      <c r="S1048" s="3180"/>
    </row>
    <row r="1049" spans="7:19" ht="15" customHeight="1">
      <c r="G1049" s="1047"/>
      <c r="H1049" s="655"/>
      <c r="I1049" s="655"/>
      <c r="J1049" s="655"/>
      <c r="K1049" s="655"/>
      <c r="L1049" s="655"/>
      <c r="M1049" s="655"/>
      <c r="N1049" s="1310"/>
      <c r="O1049" s="655"/>
      <c r="P1049" s="656"/>
      <c r="Q1049" s="657"/>
      <c r="R1049" s="704"/>
      <c r="S1049" s="3180"/>
    </row>
    <row r="1050" spans="7:19" ht="15" customHeight="1">
      <c r="G1050" s="1047"/>
      <c r="H1050" s="655"/>
      <c r="I1050" s="655"/>
      <c r="J1050" s="655"/>
      <c r="K1050" s="655"/>
      <c r="L1050" s="655"/>
      <c r="M1050" s="655"/>
      <c r="N1050" s="1310"/>
      <c r="O1050" s="655"/>
      <c r="P1050" s="656"/>
      <c r="Q1050" s="657"/>
      <c r="R1050" s="704"/>
      <c r="S1050" s="3180"/>
    </row>
    <row r="1051" spans="7:19" ht="15" customHeight="1">
      <c r="G1051" s="1047"/>
      <c r="H1051" s="655"/>
      <c r="I1051" s="655"/>
      <c r="J1051" s="655"/>
      <c r="K1051" s="655"/>
      <c r="L1051" s="655"/>
      <c r="M1051" s="655"/>
      <c r="N1051" s="1310"/>
      <c r="O1051" s="655"/>
      <c r="P1051" s="656"/>
      <c r="Q1051" s="657"/>
      <c r="R1051" s="704"/>
      <c r="S1051" s="3180"/>
    </row>
    <row r="1052" spans="7:19" ht="15" customHeight="1">
      <c r="G1052" s="1047"/>
      <c r="H1052" s="655"/>
      <c r="I1052" s="655"/>
      <c r="J1052" s="655"/>
      <c r="K1052" s="655"/>
      <c r="L1052" s="655"/>
      <c r="M1052" s="655"/>
      <c r="N1052" s="1310"/>
      <c r="O1052" s="655"/>
      <c r="P1052" s="656"/>
      <c r="Q1052" s="657"/>
      <c r="R1052" s="704"/>
      <c r="S1052" s="3180"/>
    </row>
    <row r="1053" spans="7:19" ht="15" customHeight="1">
      <c r="G1053" s="1047"/>
      <c r="H1053" s="655"/>
      <c r="I1053" s="655"/>
      <c r="J1053" s="655"/>
      <c r="K1053" s="655"/>
      <c r="L1053" s="655"/>
      <c r="M1053" s="655"/>
      <c r="N1053" s="1310"/>
      <c r="O1053" s="655"/>
      <c r="P1053" s="656"/>
      <c r="Q1053" s="657"/>
      <c r="R1053" s="704"/>
      <c r="S1053" s="3180"/>
    </row>
    <row r="1054" spans="7:19" ht="15" customHeight="1">
      <c r="G1054" s="1047"/>
      <c r="H1054" s="655"/>
      <c r="I1054" s="655"/>
      <c r="J1054" s="655"/>
      <c r="K1054" s="655"/>
      <c r="L1054" s="655"/>
      <c r="M1054" s="655"/>
      <c r="N1054" s="1310"/>
      <c r="O1054" s="655"/>
      <c r="P1054" s="656"/>
      <c r="Q1054" s="657"/>
      <c r="R1054" s="704"/>
      <c r="S1054" s="3180"/>
    </row>
    <row r="1055" spans="7:19" ht="15" customHeight="1">
      <c r="G1055" s="1047"/>
      <c r="H1055" s="655"/>
      <c r="I1055" s="655"/>
      <c r="J1055" s="655"/>
      <c r="K1055" s="655"/>
      <c r="L1055" s="655"/>
      <c r="M1055" s="655"/>
      <c r="N1055" s="1310"/>
      <c r="O1055" s="655"/>
      <c r="P1055" s="656"/>
      <c r="Q1055" s="657"/>
      <c r="R1055" s="704"/>
      <c r="S1055" s="3180"/>
    </row>
    <row r="1056" spans="7:19" ht="15" customHeight="1">
      <c r="G1056" s="1047"/>
      <c r="H1056" s="655"/>
      <c r="I1056" s="655"/>
      <c r="J1056" s="655"/>
      <c r="K1056" s="655"/>
      <c r="L1056" s="655"/>
      <c r="M1056" s="655"/>
      <c r="N1056" s="1310"/>
      <c r="O1056" s="655"/>
      <c r="P1056" s="656"/>
      <c r="Q1056" s="657"/>
      <c r="R1056" s="704"/>
      <c r="S1056" s="3180"/>
    </row>
    <row r="1057" spans="7:19" ht="15" customHeight="1">
      <c r="G1057" s="1047"/>
      <c r="H1057" s="655"/>
      <c r="I1057" s="655"/>
      <c r="J1057" s="655"/>
      <c r="K1057" s="655"/>
      <c r="L1057" s="655"/>
      <c r="M1057" s="655"/>
      <c r="N1057" s="1310"/>
      <c r="O1057" s="655"/>
      <c r="P1057" s="656"/>
      <c r="Q1057" s="657"/>
      <c r="R1057" s="704"/>
      <c r="S1057" s="3180"/>
    </row>
    <row r="1058" spans="7:19" ht="15" customHeight="1">
      <c r="G1058" s="1047"/>
      <c r="H1058" s="655"/>
      <c r="I1058" s="655"/>
      <c r="J1058" s="655"/>
      <c r="K1058" s="655"/>
      <c r="L1058" s="655"/>
      <c r="M1058" s="655"/>
      <c r="N1058" s="1310"/>
      <c r="O1058" s="655"/>
      <c r="P1058" s="656"/>
      <c r="Q1058" s="657"/>
      <c r="R1058" s="704"/>
      <c r="S1058" s="3180"/>
    </row>
    <row r="1059" spans="7:19" ht="15" customHeight="1">
      <c r="G1059" s="1047"/>
      <c r="H1059" s="655"/>
      <c r="I1059" s="655"/>
      <c r="J1059" s="655"/>
      <c r="K1059" s="655"/>
      <c r="L1059" s="655"/>
      <c r="M1059" s="655"/>
      <c r="N1059" s="1310"/>
      <c r="O1059" s="655"/>
      <c r="P1059" s="656"/>
      <c r="Q1059" s="657"/>
      <c r="R1059" s="704"/>
      <c r="S1059" s="3180"/>
    </row>
    <row r="1060" spans="7:19" ht="15" customHeight="1">
      <c r="G1060" s="1047"/>
      <c r="H1060" s="655"/>
      <c r="I1060" s="655"/>
      <c r="J1060" s="655"/>
      <c r="K1060" s="655"/>
      <c r="L1060" s="655"/>
      <c r="M1060" s="655"/>
      <c r="N1060" s="1310"/>
      <c r="O1060" s="655"/>
      <c r="P1060" s="656"/>
      <c r="Q1060" s="657"/>
      <c r="R1060" s="704"/>
      <c r="S1060" s="3180"/>
    </row>
    <row r="1061" spans="7:19" ht="15" customHeight="1">
      <c r="G1061" s="1047"/>
      <c r="H1061" s="655"/>
      <c r="I1061" s="655"/>
      <c r="J1061" s="655"/>
      <c r="K1061" s="655"/>
      <c r="L1061" s="655"/>
      <c r="M1061" s="655"/>
      <c r="N1061" s="1310"/>
      <c r="O1061" s="655"/>
      <c r="P1061" s="656"/>
      <c r="Q1061" s="657"/>
      <c r="R1061" s="704"/>
      <c r="S1061" s="3180"/>
    </row>
    <row r="1062" spans="7:19" ht="15" customHeight="1">
      <c r="G1062" s="1047"/>
      <c r="H1062" s="655"/>
      <c r="I1062" s="655"/>
      <c r="J1062" s="655"/>
      <c r="K1062" s="655"/>
      <c r="L1062" s="655"/>
      <c r="M1062" s="655"/>
      <c r="N1062" s="1310"/>
      <c r="O1062" s="655"/>
      <c r="P1062" s="656"/>
      <c r="Q1062" s="657"/>
      <c r="R1062" s="704"/>
      <c r="S1062" s="3180"/>
    </row>
    <row r="1063" spans="7:19" ht="15" customHeight="1">
      <c r="G1063" s="1047"/>
      <c r="H1063" s="655"/>
      <c r="I1063" s="655"/>
      <c r="J1063" s="655"/>
      <c r="K1063" s="655"/>
      <c r="L1063" s="655"/>
      <c r="M1063" s="655"/>
      <c r="N1063" s="1310"/>
      <c r="O1063" s="655"/>
      <c r="P1063" s="656"/>
      <c r="Q1063" s="657"/>
      <c r="R1063" s="704"/>
      <c r="S1063" s="3180"/>
    </row>
    <row r="1064" spans="7:19" ht="15" customHeight="1">
      <c r="G1064" s="1047"/>
      <c r="H1064" s="655"/>
      <c r="I1064" s="655"/>
      <c r="J1064" s="655"/>
      <c r="K1064" s="655"/>
      <c r="L1064" s="655"/>
      <c r="M1064" s="655"/>
      <c r="N1064" s="1310"/>
      <c r="O1064" s="655"/>
      <c r="P1064" s="656"/>
      <c r="Q1064" s="657"/>
      <c r="R1064" s="704"/>
      <c r="S1064" s="3180"/>
    </row>
    <row r="1065" spans="7:19" ht="15" customHeight="1">
      <c r="G1065" s="1047"/>
      <c r="H1065" s="655"/>
      <c r="I1065" s="655"/>
      <c r="J1065" s="655"/>
      <c r="K1065" s="655"/>
      <c r="L1065" s="655"/>
      <c r="M1065" s="655"/>
      <c r="N1065" s="1310"/>
      <c r="O1065" s="655"/>
      <c r="P1065" s="656"/>
      <c r="Q1065" s="657"/>
      <c r="R1065" s="704"/>
      <c r="S1065" s="3180"/>
    </row>
    <row r="1066" spans="7:19" ht="15" customHeight="1">
      <c r="G1066" s="1047"/>
      <c r="H1066" s="655"/>
      <c r="I1066" s="655"/>
      <c r="J1066" s="655"/>
      <c r="K1066" s="655"/>
      <c r="L1066" s="655"/>
      <c r="M1066" s="655"/>
      <c r="N1066" s="1310"/>
      <c r="O1066" s="655"/>
      <c r="P1066" s="656"/>
      <c r="Q1066" s="657"/>
      <c r="R1066" s="704"/>
      <c r="S1066" s="3180"/>
    </row>
    <row r="1067" spans="7:19" ht="15" customHeight="1">
      <c r="G1067" s="1047"/>
      <c r="H1067" s="655"/>
      <c r="I1067" s="655"/>
      <c r="J1067" s="655"/>
      <c r="K1067" s="655"/>
      <c r="L1067" s="655"/>
      <c r="M1067" s="655"/>
      <c r="N1067" s="1310"/>
      <c r="O1067" s="655"/>
      <c r="P1067" s="656"/>
      <c r="Q1067" s="657"/>
      <c r="R1067" s="704"/>
      <c r="S1067" s="3180"/>
    </row>
    <row r="1068" spans="7:19" ht="15" customHeight="1">
      <c r="G1068" s="1047"/>
      <c r="H1068" s="655"/>
      <c r="I1068" s="655"/>
      <c r="J1068" s="655"/>
      <c r="K1068" s="655"/>
      <c r="L1068" s="655"/>
      <c r="M1068" s="655"/>
      <c r="N1068" s="1310"/>
      <c r="O1068" s="655"/>
      <c r="P1068" s="656"/>
      <c r="Q1068" s="657"/>
      <c r="R1068" s="704"/>
      <c r="S1068" s="3180"/>
    </row>
    <row r="1069" spans="7:19" ht="15" customHeight="1">
      <c r="G1069" s="1047"/>
      <c r="H1069" s="655"/>
      <c r="I1069" s="655"/>
      <c r="J1069" s="655"/>
      <c r="K1069" s="655"/>
      <c r="L1069" s="655"/>
      <c r="M1069" s="655"/>
      <c r="N1069" s="1310"/>
      <c r="O1069" s="655"/>
      <c r="P1069" s="656"/>
      <c r="Q1069" s="657"/>
      <c r="R1069" s="704"/>
      <c r="S1069" s="3180"/>
    </row>
    <row r="1070" spans="7:19" ht="15" customHeight="1">
      <c r="G1070" s="1047"/>
      <c r="H1070" s="655"/>
      <c r="I1070" s="655"/>
      <c r="J1070" s="655"/>
      <c r="K1070" s="655"/>
      <c r="L1070" s="655"/>
      <c r="M1070" s="655"/>
      <c r="N1070" s="1310"/>
      <c r="O1070" s="655"/>
      <c r="P1070" s="656"/>
      <c r="Q1070" s="657"/>
      <c r="R1070" s="704"/>
      <c r="S1070" s="3180"/>
    </row>
    <row r="1071" spans="7:19" ht="15" customHeight="1">
      <c r="G1071" s="1047"/>
      <c r="H1071" s="655"/>
      <c r="I1071" s="655"/>
      <c r="J1071" s="655"/>
      <c r="K1071" s="655"/>
      <c r="L1071" s="655"/>
      <c r="M1071" s="655"/>
      <c r="N1071" s="1310"/>
      <c r="O1071" s="655"/>
      <c r="P1071" s="656"/>
      <c r="Q1071" s="657"/>
      <c r="R1071" s="704"/>
      <c r="S1071" s="3180"/>
    </row>
    <row r="1072" spans="7:19" ht="15" customHeight="1">
      <c r="G1072" s="1047"/>
      <c r="H1072" s="655"/>
      <c r="I1072" s="655"/>
      <c r="J1072" s="655"/>
      <c r="K1072" s="655"/>
      <c r="L1072" s="655"/>
      <c r="M1072" s="655"/>
      <c r="N1072" s="1310"/>
      <c r="O1072" s="655"/>
      <c r="P1072" s="656"/>
      <c r="Q1072" s="657"/>
      <c r="R1072" s="704"/>
      <c r="S1072" s="3180"/>
    </row>
    <row r="1073" spans="7:19" ht="15" customHeight="1">
      <c r="G1073" s="1047"/>
      <c r="H1073" s="655"/>
      <c r="I1073" s="655"/>
      <c r="J1073" s="655"/>
      <c r="K1073" s="655"/>
      <c r="L1073" s="655"/>
      <c r="M1073" s="655"/>
      <c r="N1073" s="1310"/>
      <c r="O1073" s="655"/>
      <c r="P1073" s="656"/>
      <c r="Q1073" s="657"/>
      <c r="R1073" s="704"/>
      <c r="S1073" s="3180"/>
    </row>
    <row r="1074" spans="7:19" ht="15" customHeight="1">
      <c r="G1074" s="1047"/>
      <c r="H1074" s="655"/>
      <c r="I1074" s="655"/>
      <c r="J1074" s="655"/>
      <c r="K1074" s="655"/>
      <c r="L1074" s="655"/>
      <c r="M1074" s="655"/>
      <c r="N1074" s="1310"/>
      <c r="O1074" s="655"/>
      <c r="P1074" s="656"/>
      <c r="Q1074" s="657"/>
      <c r="R1074" s="704"/>
      <c r="S1074" s="3180"/>
    </row>
    <row r="1075" spans="7:19" ht="15" customHeight="1">
      <c r="G1075" s="1047"/>
      <c r="H1075" s="655"/>
      <c r="I1075" s="655"/>
      <c r="J1075" s="655"/>
      <c r="K1075" s="655"/>
      <c r="L1075" s="655"/>
      <c r="M1075" s="655"/>
      <c r="N1075" s="1310"/>
      <c r="O1075" s="655"/>
      <c r="P1075" s="656"/>
      <c r="Q1075" s="657"/>
      <c r="R1075" s="704"/>
      <c r="S1075" s="3180"/>
    </row>
    <row r="1076" spans="7:19" ht="15" customHeight="1">
      <c r="G1076" s="1047"/>
      <c r="H1076" s="655"/>
      <c r="I1076" s="655"/>
      <c r="J1076" s="655"/>
      <c r="K1076" s="655"/>
      <c r="L1076" s="655"/>
      <c r="M1076" s="655"/>
      <c r="N1076" s="1310"/>
      <c r="O1076" s="655"/>
      <c r="P1076" s="656"/>
      <c r="Q1076" s="657"/>
      <c r="R1076" s="704"/>
      <c r="S1076" s="3180"/>
    </row>
    <row r="1077" spans="7:19" ht="15" customHeight="1">
      <c r="G1077" s="1047"/>
      <c r="H1077" s="655"/>
      <c r="I1077" s="655"/>
      <c r="J1077" s="655"/>
      <c r="K1077" s="655"/>
      <c r="L1077" s="655"/>
      <c r="M1077" s="655"/>
      <c r="N1077" s="1310"/>
      <c r="O1077" s="655"/>
      <c r="P1077" s="656"/>
      <c r="Q1077" s="657"/>
      <c r="R1077" s="704"/>
      <c r="S1077" s="3180"/>
    </row>
    <row r="1078" spans="7:19" ht="15" customHeight="1">
      <c r="G1078" s="1047"/>
      <c r="H1078" s="655"/>
      <c r="I1078" s="655"/>
      <c r="J1078" s="655"/>
      <c r="K1078" s="655"/>
      <c r="L1078" s="655"/>
      <c r="M1078" s="655"/>
      <c r="N1078" s="1310"/>
      <c r="O1078" s="655"/>
      <c r="P1078" s="656"/>
      <c r="Q1078" s="657"/>
      <c r="R1078" s="704"/>
      <c r="S1078" s="3180"/>
    </row>
    <row r="1079" spans="7:19" ht="15" customHeight="1">
      <c r="G1079" s="1047"/>
      <c r="H1079" s="655"/>
      <c r="I1079" s="655"/>
      <c r="J1079" s="655"/>
      <c r="K1079" s="655"/>
      <c r="L1079" s="655"/>
      <c r="M1079" s="655"/>
      <c r="N1079" s="1310"/>
      <c r="O1079" s="655"/>
      <c r="P1079" s="656"/>
      <c r="Q1079" s="657"/>
      <c r="R1079" s="704"/>
      <c r="S1079" s="3180"/>
    </row>
    <row r="1080" spans="7:19" ht="15" customHeight="1">
      <c r="G1080" s="1047"/>
      <c r="H1080" s="655"/>
      <c r="I1080" s="655"/>
      <c r="J1080" s="655"/>
      <c r="K1080" s="655"/>
      <c r="L1080" s="655"/>
      <c r="M1080" s="655"/>
      <c r="N1080" s="1310"/>
      <c r="O1080" s="655"/>
      <c r="P1080" s="656"/>
      <c r="Q1080" s="657"/>
      <c r="R1080" s="704"/>
      <c r="S1080" s="3180"/>
    </row>
    <row r="1081" spans="7:19" ht="15" customHeight="1">
      <c r="G1081" s="1047"/>
      <c r="H1081" s="655"/>
      <c r="I1081" s="655"/>
      <c r="J1081" s="655"/>
      <c r="K1081" s="655"/>
      <c r="L1081" s="655"/>
      <c r="M1081" s="655"/>
      <c r="N1081" s="1310"/>
      <c r="O1081" s="655"/>
      <c r="P1081" s="656"/>
      <c r="Q1081" s="657"/>
      <c r="R1081" s="704"/>
      <c r="S1081" s="3180"/>
    </row>
    <row r="1082" spans="7:19" ht="15" customHeight="1">
      <c r="G1082" s="1047"/>
      <c r="H1082" s="655"/>
      <c r="I1082" s="655"/>
      <c r="J1082" s="655"/>
      <c r="K1082" s="655"/>
      <c r="L1082" s="655"/>
      <c r="M1082" s="655"/>
      <c r="N1082" s="1310"/>
      <c r="O1082" s="655"/>
      <c r="P1082" s="656"/>
      <c r="Q1082" s="657"/>
      <c r="R1082" s="704"/>
      <c r="S1082" s="3180"/>
    </row>
    <row r="1083" spans="7:19" ht="15" customHeight="1">
      <c r="G1083" s="1047"/>
      <c r="H1083" s="655"/>
      <c r="I1083" s="655"/>
      <c r="J1083" s="655"/>
      <c r="K1083" s="655"/>
      <c r="L1083" s="655"/>
      <c r="M1083" s="655"/>
      <c r="N1083" s="1310"/>
      <c r="O1083" s="655"/>
      <c r="P1083" s="656"/>
      <c r="Q1083" s="657"/>
      <c r="R1083" s="704"/>
      <c r="S1083" s="3180"/>
    </row>
    <row r="1084" spans="7:19" ht="15" customHeight="1">
      <c r="G1084" s="1047"/>
      <c r="H1084" s="655"/>
      <c r="I1084" s="655"/>
      <c r="J1084" s="655"/>
      <c r="K1084" s="655"/>
      <c r="L1084" s="655"/>
      <c r="M1084" s="655"/>
      <c r="N1084" s="1310"/>
      <c r="O1084" s="655"/>
      <c r="P1084" s="656"/>
      <c r="Q1084" s="657"/>
      <c r="R1084" s="704"/>
      <c r="S1084" s="3180"/>
    </row>
    <row r="1085" spans="7:19" ht="15" customHeight="1">
      <c r="G1085" s="1047"/>
      <c r="H1085" s="655"/>
      <c r="I1085" s="655"/>
      <c r="J1085" s="655"/>
      <c r="K1085" s="655"/>
      <c r="L1085" s="655"/>
      <c r="M1085" s="655"/>
      <c r="N1085" s="1310"/>
      <c r="O1085" s="655"/>
      <c r="P1085" s="656"/>
      <c r="Q1085" s="657"/>
      <c r="R1085" s="704"/>
      <c r="S1085" s="3180"/>
    </row>
    <row r="1086" spans="7:19" ht="15" customHeight="1">
      <c r="G1086" s="1047"/>
      <c r="H1086" s="655"/>
      <c r="I1086" s="655"/>
      <c r="J1086" s="655"/>
      <c r="K1086" s="655"/>
      <c r="L1086" s="655"/>
      <c r="M1086" s="655"/>
      <c r="N1086" s="1310"/>
      <c r="O1086" s="655"/>
      <c r="P1086" s="656"/>
      <c r="Q1086" s="657"/>
      <c r="R1086" s="704"/>
      <c r="S1086" s="3180"/>
    </row>
    <row r="1087" spans="7:19" ht="15" customHeight="1">
      <c r="G1087" s="1047"/>
      <c r="H1087" s="655"/>
      <c r="I1087" s="655"/>
      <c r="J1087" s="655"/>
      <c r="K1087" s="655"/>
      <c r="L1087" s="655"/>
      <c r="M1087" s="655"/>
      <c r="N1087" s="1310"/>
      <c r="O1087" s="655"/>
      <c r="P1087" s="656"/>
      <c r="Q1087" s="657"/>
      <c r="R1087" s="704"/>
      <c r="S1087" s="3180"/>
    </row>
    <row r="1088" spans="7:19" ht="15" customHeight="1">
      <c r="G1088" s="1047"/>
      <c r="H1088" s="655"/>
      <c r="I1088" s="655"/>
      <c r="J1088" s="655"/>
      <c r="K1088" s="655"/>
      <c r="L1088" s="655"/>
      <c r="M1088" s="655"/>
      <c r="N1088" s="1310"/>
      <c r="O1088" s="655"/>
      <c r="P1088" s="656"/>
      <c r="Q1088" s="657"/>
      <c r="R1088" s="704"/>
      <c r="S1088" s="3180"/>
    </row>
    <row r="1089" spans="7:19" ht="15" customHeight="1">
      <c r="G1089" s="1047"/>
      <c r="H1089" s="655"/>
      <c r="I1089" s="655"/>
      <c r="J1089" s="655"/>
      <c r="K1089" s="655"/>
      <c r="L1089" s="655"/>
      <c r="M1089" s="655"/>
      <c r="N1089" s="1310"/>
      <c r="O1089" s="655"/>
      <c r="P1089" s="656"/>
      <c r="Q1089" s="657"/>
      <c r="R1089" s="704"/>
      <c r="S1089" s="3180"/>
    </row>
    <row r="1090" spans="7:19" ht="15" customHeight="1">
      <c r="G1090" s="1047"/>
      <c r="H1090" s="655"/>
      <c r="I1090" s="655"/>
      <c r="J1090" s="655"/>
      <c r="K1090" s="655"/>
      <c r="L1090" s="655"/>
      <c r="M1090" s="655"/>
      <c r="N1090" s="1310"/>
      <c r="O1090" s="655"/>
      <c r="P1090" s="656"/>
      <c r="Q1090" s="657"/>
      <c r="R1090" s="704"/>
      <c r="S1090" s="3180"/>
    </row>
    <row r="1091" spans="7:19" ht="15" customHeight="1">
      <c r="G1091" s="1047"/>
      <c r="H1091" s="655"/>
      <c r="I1091" s="655"/>
      <c r="J1091" s="655"/>
      <c r="K1091" s="655"/>
      <c r="L1091" s="655"/>
      <c r="M1091" s="655"/>
      <c r="N1091" s="1310"/>
      <c r="O1091" s="655"/>
      <c r="P1091" s="656"/>
      <c r="Q1091" s="657"/>
      <c r="R1091" s="704"/>
      <c r="S1091" s="3180"/>
    </row>
    <row r="1092" spans="7:19" ht="15" customHeight="1">
      <c r="G1092" s="1047"/>
      <c r="H1092" s="655"/>
      <c r="I1092" s="655"/>
      <c r="J1092" s="655"/>
      <c r="K1092" s="655"/>
      <c r="L1092" s="655"/>
      <c r="M1092" s="655"/>
      <c r="N1092" s="1310"/>
      <c r="O1092" s="655"/>
      <c r="P1092" s="656"/>
      <c r="Q1092" s="657"/>
      <c r="R1092" s="704"/>
      <c r="S1092" s="3180"/>
    </row>
    <row r="1093" spans="7:19" ht="15" customHeight="1">
      <c r="G1093" s="1047"/>
      <c r="H1093" s="655"/>
      <c r="I1093" s="655"/>
      <c r="J1093" s="655"/>
      <c r="K1093" s="655"/>
      <c r="L1093" s="655"/>
      <c r="M1093" s="655"/>
      <c r="N1093" s="1310"/>
      <c r="O1093" s="655"/>
      <c r="P1093" s="656"/>
      <c r="Q1093" s="657"/>
      <c r="R1093" s="704"/>
      <c r="S1093" s="3180"/>
    </row>
    <row r="1094" spans="7:19" ht="15" customHeight="1">
      <c r="G1094" s="1047"/>
      <c r="H1094" s="655"/>
      <c r="I1094" s="655"/>
      <c r="J1094" s="655"/>
      <c r="K1094" s="655"/>
      <c r="L1094" s="655"/>
      <c r="M1094" s="655"/>
      <c r="N1094" s="1310"/>
      <c r="O1094" s="655"/>
      <c r="P1094" s="656"/>
      <c r="Q1094" s="657"/>
      <c r="R1094" s="704"/>
      <c r="S1094" s="3180"/>
    </row>
    <row r="1095" spans="7:19" ht="15" customHeight="1">
      <c r="G1095" s="1047"/>
      <c r="H1095" s="655"/>
      <c r="I1095" s="655"/>
      <c r="J1095" s="655"/>
      <c r="K1095" s="655"/>
      <c r="L1095" s="655"/>
      <c r="M1095" s="655"/>
      <c r="N1095" s="1310"/>
      <c r="O1095" s="655"/>
      <c r="P1095" s="656"/>
      <c r="Q1095" s="657"/>
      <c r="R1095" s="704"/>
      <c r="S1095" s="3180"/>
    </row>
    <row r="1096" spans="7:19" ht="15" customHeight="1">
      <c r="G1096" s="1047"/>
      <c r="H1096" s="655"/>
      <c r="I1096" s="655"/>
      <c r="J1096" s="655"/>
      <c r="K1096" s="655"/>
      <c r="L1096" s="655"/>
      <c r="M1096" s="655"/>
      <c r="N1096" s="1310"/>
      <c r="O1096" s="655"/>
      <c r="P1096" s="656"/>
      <c r="Q1096" s="657"/>
      <c r="R1096" s="704"/>
      <c r="S1096" s="3180"/>
    </row>
    <row r="1097" spans="7:19" ht="15" customHeight="1">
      <c r="G1097" s="1047"/>
      <c r="H1097" s="655"/>
      <c r="I1097" s="655"/>
      <c r="J1097" s="655"/>
      <c r="K1097" s="655"/>
      <c r="L1097" s="655"/>
      <c r="M1097" s="655"/>
      <c r="N1097" s="1310"/>
      <c r="O1097" s="655"/>
      <c r="P1097" s="656"/>
      <c r="Q1097" s="657"/>
      <c r="R1097" s="704"/>
      <c r="S1097" s="3180"/>
    </row>
    <row r="1098" spans="7:19" ht="15" customHeight="1">
      <c r="G1098" s="1047"/>
      <c r="H1098" s="655"/>
      <c r="I1098" s="655"/>
      <c r="J1098" s="655"/>
      <c r="K1098" s="655"/>
      <c r="L1098" s="655"/>
      <c r="M1098" s="655"/>
      <c r="N1098" s="1310"/>
      <c r="O1098" s="655"/>
      <c r="P1098" s="656"/>
      <c r="Q1098" s="657"/>
      <c r="R1098" s="704"/>
      <c r="S1098" s="3180"/>
    </row>
    <row r="1099" spans="7:19" ht="15" customHeight="1">
      <c r="G1099" s="1047"/>
      <c r="H1099" s="655"/>
      <c r="I1099" s="655"/>
      <c r="J1099" s="655"/>
      <c r="K1099" s="655"/>
      <c r="L1099" s="655"/>
      <c r="M1099" s="655"/>
      <c r="N1099" s="1310"/>
      <c r="O1099" s="655"/>
      <c r="P1099" s="656"/>
      <c r="Q1099" s="657"/>
      <c r="R1099" s="704"/>
      <c r="S1099" s="3180"/>
    </row>
    <row r="1100" spans="7:19" ht="15" customHeight="1">
      <c r="G1100" s="1047"/>
      <c r="H1100" s="655"/>
      <c r="I1100" s="655"/>
      <c r="J1100" s="655"/>
      <c r="K1100" s="655"/>
      <c r="L1100" s="655"/>
      <c r="M1100" s="655"/>
      <c r="N1100" s="1310"/>
      <c r="O1100" s="655"/>
      <c r="P1100" s="656"/>
      <c r="Q1100" s="657"/>
      <c r="R1100" s="704"/>
      <c r="S1100" s="3180"/>
    </row>
    <row r="1101" spans="7:19" ht="15" customHeight="1">
      <c r="G1101" s="1047"/>
      <c r="H1101" s="655"/>
      <c r="I1101" s="655"/>
      <c r="J1101" s="655"/>
      <c r="K1101" s="655"/>
      <c r="L1101" s="655"/>
      <c r="M1101" s="655"/>
      <c r="N1101" s="1310"/>
      <c r="O1101" s="655"/>
      <c r="P1101" s="656"/>
      <c r="Q1101" s="657"/>
      <c r="R1101" s="704"/>
      <c r="S1101" s="3180"/>
    </row>
    <row r="1102" spans="7:19" ht="15" customHeight="1">
      <c r="G1102" s="1047"/>
      <c r="H1102" s="655"/>
      <c r="I1102" s="655"/>
      <c r="J1102" s="655"/>
      <c r="K1102" s="655"/>
      <c r="L1102" s="655"/>
      <c r="M1102" s="655"/>
      <c r="N1102" s="1310"/>
      <c r="O1102" s="655"/>
      <c r="P1102" s="656"/>
      <c r="Q1102" s="657"/>
      <c r="R1102" s="704"/>
      <c r="S1102" s="3180"/>
    </row>
    <row r="1103" spans="7:19" ht="15" customHeight="1">
      <c r="G1103" s="1047"/>
      <c r="H1103" s="655"/>
      <c r="I1103" s="655"/>
      <c r="J1103" s="655"/>
      <c r="K1103" s="655"/>
      <c r="L1103" s="655"/>
      <c r="M1103" s="655"/>
      <c r="N1103" s="1310"/>
      <c r="O1103" s="655"/>
      <c r="P1103" s="656"/>
      <c r="Q1103" s="657"/>
      <c r="R1103" s="704"/>
      <c r="S1103" s="3180"/>
    </row>
    <row r="1104" spans="7:19" ht="15" customHeight="1">
      <c r="G1104" s="1047"/>
      <c r="H1104" s="655"/>
      <c r="I1104" s="655"/>
      <c r="J1104" s="655"/>
      <c r="K1104" s="655"/>
      <c r="L1104" s="655"/>
      <c r="M1104" s="655"/>
      <c r="N1104" s="1310"/>
      <c r="O1104" s="655"/>
      <c r="P1104" s="656"/>
      <c r="Q1104" s="657"/>
      <c r="R1104" s="704"/>
      <c r="S1104" s="3180"/>
    </row>
    <row r="1105" spans="7:19" ht="15" customHeight="1">
      <c r="G1105" s="1047"/>
      <c r="H1105" s="655"/>
      <c r="I1105" s="655"/>
      <c r="J1105" s="655"/>
      <c r="K1105" s="655"/>
      <c r="L1105" s="655"/>
      <c r="M1105" s="655"/>
      <c r="N1105" s="1310"/>
      <c r="O1105" s="655"/>
      <c r="P1105" s="656"/>
      <c r="Q1105" s="657"/>
      <c r="R1105" s="704"/>
      <c r="S1105" s="3180"/>
    </row>
    <row r="1106" spans="7:19" ht="15" customHeight="1">
      <c r="G1106" s="1047"/>
      <c r="H1106" s="655"/>
      <c r="I1106" s="655"/>
      <c r="J1106" s="655"/>
      <c r="K1106" s="655"/>
      <c r="L1106" s="655"/>
      <c r="M1106" s="655"/>
      <c r="N1106" s="1310"/>
      <c r="O1106" s="655"/>
      <c r="P1106" s="656"/>
      <c r="Q1106" s="657"/>
      <c r="R1106" s="704"/>
      <c r="S1106" s="3180"/>
    </row>
    <row r="1107" spans="7:19" ht="15" customHeight="1">
      <c r="G1107" s="1047"/>
      <c r="H1107" s="655"/>
      <c r="I1107" s="655"/>
      <c r="J1107" s="655"/>
      <c r="K1107" s="655"/>
      <c r="L1107" s="655"/>
      <c r="M1107" s="655"/>
      <c r="N1107" s="1310"/>
      <c r="O1107" s="655"/>
      <c r="P1107" s="656"/>
      <c r="Q1107" s="657"/>
      <c r="R1107" s="704"/>
      <c r="S1107" s="3180"/>
    </row>
    <row r="1108" spans="7:19" ht="15" customHeight="1">
      <c r="G1108" s="1047"/>
      <c r="H1108" s="655"/>
      <c r="I1108" s="655"/>
      <c r="J1108" s="655"/>
      <c r="K1108" s="655"/>
      <c r="L1108" s="655"/>
      <c r="M1108" s="655"/>
      <c r="N1108" s="1310"/>
      <c r="O1108" s="655"/>
      <c r="P1108" s="656"/>
      <c r="Q1108" s="657"/>
      <c r="R1108" s="704"/>
      <c r="S1108" s="3180"/>
    </row>
    <row r="1109" spans="7:19" ht="15" customHeight="1">
      <c r="G1109" s="1047"/>
      <c r="H1109" s="655"/>
      <c r="I1109" s="655"/>
      <c r="J1109" s="655"/>
      <c r="K1109" s="655"/>
      <c r="L1109" s="655"/>
      <c r="M1109" s="655"/>
      <c r="N1109" s="1310"/>
      <c r="O1109" s="655"/>
      <c r="P1109" s="656"/>
      <c r="Q1109" s="657"/>
      <c r="R1109" s="704"/>
      <c r="S1109" s="3180"/>
    </row>
    <row r="1110" spans="7:19" ht="15" customHeight="1">
      <c r="G1110" s="1047"/>
      <c r="H1110" s="655"/>
      <c r="I1110" s="655"/>
      <c r="J1110" s="655"/>
      <c r="K1110" s="655"/>
      <c r="L1110" s="655"/>
      <c r="M1110" s="655"/>
      <c r="N1110" s="1310"/>
      <c r="O1110" s="655"/>
      <c r="P1110" s="656"/>
      <c r="Q1110" s="657"/>
      <c r="R1110" s="704"/>
      <c r="S1110" s="3180"/>
    </row>
    <row r="1111" spans="7:19" ht="15" customHeight="1">
      <c r="G1111" s="1047"/>
      <c r="H1111" s="655"/>
      <c r="I1111" s="655"/>
      <c r="J1111" s="655"/>
      <c r="K1111" s="655"/>
      <c r="L1111" s="655"/>
      <c r="M1111" s="655"/>
      <c r="N1111" s="1310"/>
      <c r="O1111" s="655"/>
      <c r="P1111" s="656"/>
      <c r="Q1111" s="657"/>
      <c r="R1111" s="704"/>
      <c r="S1111" s="3180"/>
    </row>
    <row r="1112" spans="7:19" ht="15" customHeight="1">
      <c r="G1112" s="1047"/>
      <c r="H1112" s="655"/>
      <c r="I1112" s="655"/>
      <c r="J1112" s="655"/>
      <c r="K1112" s="655"/>
      <c r="L1112" s="655"/>
      <c r="M1112" s="655"/>
      <c r="N1112" s="1310"/>
      <c r="O1112" s="655"/>
      <c r="P1112" s="656"/>
      <c r="Q1112" s="657"/>
      <c r="R1112" s="704"/>
      <c r="S1112" s="3180"/>
    </row>
    <row r="1113" spans="7:19" ht="15" customHeight="1">
      <c r="G1113" s="1047"/>
      <c r="H1113" s="655"/>
      <c r="I1113" s="655"/>
      <c r="J1113" s="655"/>
      <c r="K1113" s="655"/>
      <c r="L1113" s="655"/>
      <c r="M1113" s="655"/>
      <c r="N1113" s="1310"/>
      <c r="O1113" s="655"/>
      <c r="P1113" s="656"/>
      <c r="Q1113" s="657"/>
      <c r="R1113" s="704"/>
      <c r="S1113" s="3180"/>
    </row>
    <row r="1114" spans="7:19" ht="15" customHeight="1">
      <c r="G1114" s="1047"/>
      <c r="H1114" s="655"/>
      <c r="I1114" s="655"/>
      <c r="J1114" s="655"/>
      <c r="K1114" s="655"/>
      <c r="L1114" s="655"/>
      <c r="M1114" s="655"/>
      <c r="N1114" s="1310"/>
      <c r="O1114" s="655"/>
      <c r="P1114" s="656"/>
      <c r="Q1114" s="657"/>
      <c r="R1114" s="704"/>
      <c r="S1114" s="3180"/>
    </row>
    <row r="1115" spans="7:19" ht="15" customHeight="1">
      <c r="G1115" s="1047"/>
      <c r="H1115" s="655"/>
      <c r="I1115" s="655"/>
      <c r="J1115" s="655"/>
      <c r="K1115" s="655"/>
      <c r="L1115" s="655"/>
      <c r="M1115" s="655"/>
      <c r="N1115" s="1310"/>
      <c r="O1115" s="655"/>
      <c r="P1115" s="656"/>
      <c r="Q1115" s="657"/>
      <c r="R1115" s="704"/>
      <c r="S1115" s="3180"/>
    </row>
    <row r="1116" spans="7:19" ht="15" customHeight="1">
      <c r="G1116" s="1047"/>
      <c r="H1116" s="655"/>
      <c r="I1116" s="655"/>
      <c r="J1116" s="655"/>
      <c r="K1116" s="655"/>
      <c r="L1116" s="655"/>
      <c r="M1116" s="655"/>
      <c r="N1116" s="1310"/>
      <c r="O1116" s="655"/>
      <c r="P1116" s="656"/>
      <c r="Q1116" s="657"/>
      <c r="R1116" s="704"/>
      <c r="S1116" s="3180"/>
    </row>
    <row r="1117" spans="7:19" ht="15" customHeight="1">
      <c r="G1117" s="1047"/>
      <c r="H1117" s="655"/>
      <c r="I1117" s="655"/>
      <c r="J1117" s="655"/>
      <c r="K1117" s="655"/>
      <c r="L1117" s="655"/>
      <c r="M1117" s="655"/>
      <c r="N1117" s="1310"/>
      <c r="O1117" s="655"/>
      <c r="P1117" s="656"/>
      <c r="Q1117" s="657"/>
      <c r="R1117" s="704"/>
      <c r="S1117" s="3180"/>
    </row>
    <row r="1118" spans="7:19" ht="15" customHeight="1">
      <c r="G1118" s="1047"/>
      <c r="H1118" s="655"/>
      <c r="I1118" s="655"/>
      <c r="J1118" s="655"/>
      <c r="K1118" s="655"/>
      <c r="L1118" s="655"/>
      <c r="M1118" s="655"/>
      <c r="N1118" s="1310"/>
      <c r="O1118" s="655"/>
      <c r="P1118" s="656"/>
      <c r="Q1118" s="657"/>
      <c r="R1118" s="704"/>
      <c r="S1118" s="3180"/>
    </row>
    <row r="1119" spans="7:19" ht="15" customHeight="1">
      <c r="G1119" s="1047"/>
      <c r="H1119" s="655"/>
      <c r="I1119" s="655"/>
      <c r="J1119" s="655"/>
      <c r="K1119" s="655"/>
      <c r="L1119" s="655"/>
      <c r="M1119" s="655"/>
      <c r="N1119" s="1310"/>
      <c r="O1119" s="655"/>
      <c r="P1119" s="656"/>
      <c r="Q1119" s="657"/>
      <c r="R1119" s="704"/>
      <c r="S1119" s="3180"/>
    </row>
    <row r="1120" spans="7:19" ht="15" customHeight="1">
      <c r="G1120" s="1047"/>
      <c r="H1120" s="655"/>
      <c r="I1120" s="655"/>
      <c r="J1120" s="655"/>
      <c r="K1120" s="655"/>
      <c r="L1120" s="655"/>
      <c r="M1120" s="655"/>
      <c r="N1120" s="1310"/>
      <c r="O1120" s="655"/>
      <c r="P1120" s="656"/>
      <c r="Q1120" s="657"/>
      <c r="R1120" s="704"/>
      <c r="S1120" s="3180"/>
    </row>
    <row r="1121" spans="7:19" ht="15" customHeight="1">
      <c r="G1121" s="1047"/>
      <c r="H1121" s="655"/>
      <c r="I1121" s="655"/>
      <c r="J1121" s="655"/>
      <c r="K1121" s="655"/>
      <c r="L1121" s="655"/>
      <c r="M1121" s="655"/>
      <c r="N1121" s="1310"/>
      <c r="O1121" s="655"/>
      <c r="P1121" s="656"/>
      <c r="Q1121" s="657"/>
      <c r="R1121" s="704"/>
      <c r="S1121" s="3180"/>
    </row>
    <row r="1122" spans="7:19" ht="15" customHeight="1">
      <c r="G1122" s="1047"/>
      <c r="H1122" s="655"/>
      <c r="I1122" s="655"/>
      <c r="J1122" s="655"/>
      <c r="K1122" s="655"/>
      <c r="L1122" s="655"/>
      <c r="M1122" s="655"/>
      <c r="N1122" s="1310"/>
      <c r="O1122" s="655"/>
      <c r="P1122" s="656"/>
      <c r="Q1122" s="657"/>
      <c r="R1122" s="704"/>
      <c r="S1122" s="3180"/>
    </row>
    <row r="1123" spans="7:19" ht="15" customHeight="1">
      <c r="G1123" s="1047"/>
      <c r="H1123" s="655"/>
      <c r="I1123" s="655"/>
      <c r="J1123" s="655"/>
      <c r="K1123" s="655"/>
      <c r="L1123" s="655"/>
      <c r="M1123" s="655"/>
      <c r="N1123" s="1310"/>
      <c r="O1123" s="655"/>
      <c r="P1123" s="656"/>
      <c r="Q1123" s="657"/>
      <c r="R1123" s="704"/>
      <c r="S1123" s="3180"/>
    </row>
    <row r="1124" spans="7:19" ht="15" customHeight="1">
      <c r="G1124" s="1047"/>
      <c r="H1124" s="655"/>
      <c r="I1124" s="655"/>
      <c r="J1124" s="655"/>
      <c r="K1124" s="655"/>
      <c r="L1124" s="655"/>
      <c r="M1124" s="655"/>
      <c r="N1124" s="1310"/>
      <c r="O1124" s="655"/>
      <c r="P1124" s="656"/>
      <c r="Q1124" s="657"/>
      <c r="R1124" s="704"/>
      <c r="S1124" s="3180"/>
    </row>
    <row r="1125" spans="7:19" ht="15" customHeight="1">
      <c r="G1125" s="1047"/>
      <c r="H1125" s="655"/>
      <c r="I1125" s="655"/>
      <c r="J1125" s="655"/>
      <c r="K1125" s="655"/>
      <c r="L1125" s="655"/>
      <c r="M1125" s="655"/>
      <c r="N1125" s="1310"/>
      <c r="O1125" s="655"/>
      <c r="P1125" s="656"/>
      <c r="Q1125" s="657"/>
      <c r="R1125" s="704"/>
      <c r="S1125" s="3180"/>
    </row>
    <row r="1126" spans="7:19" ht="15" customHeight="1">
      <c r="G1126" s="1047"/>
      <c r="H1126" s="655"/>
      <c r="I1126" s="655"/>
      <c r="J1126" s="655"/>
      <c r="K1126" s="655"/>
      <c r="L1126" s="655"/>
      <c r="M1126" s="655"/>
      <c r="N1126" s="1310"/>
      <c r="O1126" s="655"/>
      <c r="P1126" s="656"/>
      <c r="Q1126" s="657"/>
      <c r="R1126" s="704"/>
      <c r="S1126" s="3180"/>
    </row>
    <row r="1127" spans="7:19" ht="15" customHeight="1">
      <c r="G1127" s="1047"/>
      <c r="H1127" s="655"/>
      <c r="I1127" s="655"/>
      <c r="J1127" s="655"/>
      <c r="K1127" s="655"/>
      <c r="L1127" s="655"/>
      <c r="M1127" s="655"/>
      <c r="N1127" s="1310"/>
      <c r="O1127" s="655"/>
      <c r="P1127" s="656"/>
      <c r="Q1127" s="657"/>
      <c r="R1127" s="704"/>
      <c r="S1127" s="3180"/>
    </row>
    <row r="1128" spans="7:19" ht="15" customHeight="1">
      <c r="G1128" s="1047"/>
      <c r="H1128" s="655"/>
      <c r="I1128" s="655"/>
      <c r="J1128" s="655"/>
      <c r="K1128" s="655"/>
      <c r="L1128" s="655"/>
      <c r="M1128" s="655"/>
      <c r="N1128" s="1310"/>
      <c r="O1128" s="655"/>
      <c r="P1128" s="656"/>
      <c r="Q1128" s="657"/>
      <c r="R1128" s="704"/>
      <c r="S1128" s="3180"/>
    </row>
    <row r="1129" spans="7:19" ht="15" customHeight="1">
      <c r="G1129" s="1047"/>
      <c r="H1129" s="655"/>
      <c r="I1129" s="655"/>
      <c r="J1129" s="655"/>
      <c r="K1129" s="655"/>
      <c r="L1129" s="655"/>
      <c r="M1129" s="655"/>
      <c r="N1129" s="1310"/>
      <c r="O1129" s="655"/>
      <c r="P1129" s="656"/>
      <c r="Q1129" s="657"/>
      <c r="R1129" s="704"/>
      <c r="S1129" s="3180"/>
    </row>
    <row r="1130" spans="7:19" ht="15" customHeight="1">
      <c r="G1130" s="1047"/>
      <c r="H1130" s="655"/>
      <c r="I1130" s="655"/>
      <c r="J1130" s="655"/>
      <c r="K1130" s="655"/>
      <c r="L1130" s="655"/>
      <c r="M1130" s="655"/>
      <c r="N1130" s="1310"/>
      <c r="O1130" s="655"/>
      <c r="P1130" s="656"/>
      <c r="Q1130" s="657"/>
      <c r="R1130" s="704"/>
      <c r="S1130" s="3180"/>
    </row>
    <row r="1131" spans="7:19" ht="15" customHeight="1">
      <c r="G1131" s="1047"/>
      <c r="H1131" s="655"/>
      <c r="I1131" s="655"/>
      <c r="J1131" s="655"/>
      <c r="K1131" s="655"/>
      <c r="L1131" s="655"/>
      <c r="M1131" s="655"/>
      <c r="N1131" s="1310"/>
      <c r="O1131" s="655"/>
      <c r="P1131" s="656"/>
      <c r="Q1131" s="657"/>
      <c r="R1131" s="704"/>
      <c r="S1131" s="3180"/>
    </row>
    <row r="1132" spans="7:19" ht="15" customHeight="1">
      <c r="G1132" s="1047"/>
      <c r="H1132" s="655"/>
      <c r="I1132" s="655"/>
      <c r="J1132" s="655"/>
      <c r="K1132" s="655"/>
      <c r="L1132" s="655"/>
      <c r="M1132" s="655"/>
      <c r="N1132" s="1310"/>
      <c r="O1132" s="655"/>
      <c r="P1132" s="656"/>
      <c r="Q1132" s="657"/>
      <c r="R1132" s="704"/>
      <c r="S1132" s="3180"/>
    </row>
    <row r="1133" spans="7:19" ht="15" customHeight="1">
      <c r="G1133" s="1047"/>
      <c r="H1133" s="655"/>
      <c r="I1133" s="655"/>
      <c r="J1133" s="655"/>
      <c r="K1133" s="655"/>
      <c r="L1133" s="655"/>
      <c r="M1133" s="655"/>
      <c r="N1133" s="1310"/>
      <c r="O1133" s="655"/>
      <c r="P1133" s="656"/>
      <c r="Q1133" s="657"/>
      <c r="R1133" s="704"/>
      <c r="S1133" s="3180"/>
    </row>
    <row r="1134" spans="7:19" ht="15" customHeight="1">
      <c r="G1134" s="1047"/>
      <c r="H1134" s="655"/>
      <c r="I1134" s="655"/>
      <c r="J1134" s="655"/>
      <c r="K1134" s="655"/>
      <c r="L1134" s="655"/>
      <c r="M1134" s="655"/>
      <c r="N1134" s="1310"/>
      <c r="O1134" s="655"/>
      <c r="P1134" s="656"/>
      <c r="Q1134" s="657"/>
      <c r="R1134" s="704"/>
      <c r="S1134" s="3180"/>
    </row>
    <row r="1135" spans="7:19" ht="15" customHeight="1">
      <c r="G1135" s="1047"/>
      <c r="H1135" s="655"/>
      <c r="I1135" s="655"/>
      <c r="J1135" s="655"/>
      <c r="K1135" s="655"/>
      <c r="L1135" s="655"/>
      <c r="M1135" s="655"/>
      <c r="N1135" s="1310"/>
      <c r="O1135" s="655"/>
      <c r="P1135" s="656"/>
      <c r="Q1135" s="657"/>
      <c r="R1135" s="704"/>
      <c r="S1135" s="3180"/>
    </row>
    <row r="1136" spans="7:19" ht="15" customHeight="1">
      <c r="G1136" s="1047"/>
      <c r="H1136" s="655"/>
      <c r="I1136" s="655"/>
      <c r="J1136" s="655"/>
      <c r="K1136" s="655"/>
      <c r="L1136" s="655"/>
      <c r="M1136" s="655"/>
      <c r="N1136" s="1310"/>
      <c r="O1136" s="655"/>
      <c r="P1136" s="656"/>
      <c r="Q1136" s="657"/>
      <c r="R1136" s="704"/>
      <c r="S1136" s="3180"/>
    </row>
    <row r="1137" spans="7:19" ht="15" customHeight="1">
      <c r="G1137" s="1047"/>
      <c r="H1137" s="655"/>
      <c r="I1137" s="655"/>
      <c r="J1137" s="655"/>
      <c r="K1137" s="655"/>
      <c r="L1137" s="655"/>
      <c r="M1137" s="655"/>
      <c r="N1137" s="1310"/>
      <c r="O1137" s="655"/>
      <c r="P1137" s="656"/>
      <c r="Q1137" s="657"/>
      <c r="R1137" s="704"/>
      <c r="S1137" s="3180"/>
    </row>
    <row r="1138" spans="7:19" ht="15" customHeight="1">
      <c r="G1138" s="1047"/>
      <c r="H1138" s="655"/>
      <c r="I1138" s="655"/>
      <c r="J1138" s="655"/>
      <c r="K1138" s="655"/>
      <c r="L1138" s="655"/>
      <c r="M1138" s="655"/>
      <c r="N1138" s="1310"/>
      <c r="O1138" s="655"/>
      <c r="P1138" s="656"/>
      <c r="Q1138" s="657"/>
      <c r="R1138" s="704"/>
      <c r="S1138" s="3180"/>
    </row>
    <row r="1139" spans="7:19" ht="15" customHeight="1">
      <c r="G1139" s="1047"/>
      <c r="H1139" s="655"/>
      <c r="I1139" s="655"/>
      <c r="J1139" s="655"/>
      <c r="K1139" s="655"/>
      <c r="L1139" s="655"/>
      <c r="M1139" s="655"/>
      <c r="N1139" s="1310"/>
      <c r="O1139" s="655"/>
      <c r="P1139" s="656"/>
      <c r="Q1139" s="657"/>
      <c r="R1139" s="704"/>
      <c r="S1139" s="3180"/>
    </row>
    <row r="1140" spans="7:19" ht="15" customHeight="1">
      <c r="G1140" s="1047"/>
      <c r="H1140" s="655"/>
      <c r="I1140" s="655"/>
      <c r="J1140" s="655"/>
      <c r="K1140" s="655"/>
      <c r="L1140" s="655"/>
      <c r="M1140" s="655"/>
      <c r="N1140" s="1310"/>
      <c r="O1140" s="655"/>
      <c r="P1140" s="656"/>
      <c r="Q1140" s="657"/>
      <c r="R1140" s="704"/>
      <c r="S1140" s="3180"/>
    </row>
    <row r="1141" spans="7:19" ht="15" customHeight="1">
      <c r="G1141" s="1047"/>
      <c r="H1141" s="655"/>
      <c r="I1141" s="655"/>
      <c r="J1141" s="655"/>
      <c r="K1141" s="655"/>
      <c r="L1141" s="655"/>
      <c r="M1141" s="655"/>
      <c r="N1141" s="1310"/>
      <c r="O1141" s="655"/>
      <c r="P1141" s="656"/>
      <c r="Q1141" s="657"/>
      <c r="R1141" s="704"/>
      <c r="S1141" s="3180"/>
    </row>
    <row r="1142" spans="7:19" ht="15" customHeight="1">
      <c r="G1142" s="1047"/>
      <c r="H1142" s="655"/>
      <c r="I1142" s="655"/>
      <c r="J1142" s="655"/>
      <c r="K1142" s="655"/>
      <c r="L1142" s="655"/>
      <c r="M1142" s="655"/>
      <c r="N1142" s="1310"/>
      <c r="O1142" s="655"/>
      <c r="P1142" s="656"/>
      <c r="Q1142" s="657"/>
      <c r="R1142" s="704"/>
      <c r="S1142" s="3180"/>
    </row>
    <row r="1143" spans="7:19" ht="15" customHeight="1">
      <c r="G1143" s="1047"/>
      <c r="H1143" s="655"/>
      <c r="I1143" s="655"/>
      <c r="J1143" s="655"/>
      <c r="K1143" s="655"/>
      <c r="L1143" s="655"/>
      <c r="M1143" s="655"/>
      <c r="N1143" s="1310"/>
      <c r="O1143" s="655"/>
      <c r="P1143" s="656"/>
      <c r="Q1143" s="657"/>
      <c r="R1143" s="704"/>
      <c r="S1143" s="3180"/>
    </row>
    <row r="1144" spans="7:19" ht="15" customHeight="1">
      <c r="G1144" s="1047"/>
      <c r="H1144" s="655"/>
      <c r="I1144" s="655"/>
      <c r="J1144" s="655"/>
      <c r="K1144" s="655"/>
      <c r="L1144" s="655"/>
      <c r="M1144" s="655"/>
      <c r="N1144" s="1310"/>
      <c r="O1144" s="655"/>
      <c r="P1144" s="656"/>
      <c r="Q1144" s="657"/>
      <c r="R1144" s="704"/>
      <c r="S1144" s="3180"/>
    </row>
    <row r="1145" spans="7:19" ht="15" customHeight="1">
      <c r="G1145" s="1047"/>
      <c r="H1145" s="655"/>
      <c r="I1145" s="655"/>
      <c r="J1145" s="655"/>
      <c r="K1145" s="655"/>
      <c r="L1145" s="655"/>
      <c r="M1145" s="655"/>
      <c r="N1145" s="1310"/>
      <c r="O1145" s="655"/>
      <c r="P1145" s="656"/>
      <c r="Q1145" s="657"/>
      <c r="R1145" s="704"/>
      <c r="S1145" s="3180"/>
    </row>
    <row r="1146" spans="7:19" ht="15" customHeight="1">
      <c r="G1146" s="1047"/>
      <c r="H1146" s="655"/>
      <c r="I1146" s="655"/>
      <c r="J1146" s="655"/>
      <c r="K1146" s="655"/>
      <c r="L1146" s="655"/>
      <c r="M1146" s="655"/>
      <c r="N1146" s="1310"/>
      <c r="O1146" s="655"/>
      <c r="P1146" s="656"/>
      <c r="Q1146" s="657"/>
      <c r="R1146" s="704"/>
      <c r="S1146" s="3180"/>
    </row>
    <row r="1147" spans="7:19" ht="15" customHeight="1">
      <c r="G1147" s="1047"/>
      <c r="H1147" s="655"/>
      <c r="I1147" s="655"/>
      <c r="J1147" s="655"/>
      <c r="K1147" s="655"/>
      <c r="L1147" s="655"/>
      <c r="M1147" s="655"/>
      <c r="N1147" s="1310"/>
      <c r="O1147" s="655"/>
      <c r="P1147" s="656"/>
      <c r="Q1147" s="657"/>
      <c r="R1147" s="704"/>
      <c r="S1147" s="3180"/>
    </row>
    <row r="1148" spans="7:19" ht="15" customHeight="1">
      <c r="G1148" s="1047"/>
      <c r="H1148" s="655"/>
      <c r="I1148" s="655"/>
      <c r="J1148" s="655"/>
      <c r="K1148" s="655"/>
      <c r="L1148" s="655"/>
      <c r="M1148" s="655"/>
      <c r="N1148" s="1310"/>
      <c r="O1148" s="655"/>
      <c r="P1148" s="656"/>
      <c r="Q1148" s="657"/>
      <c r="R1148" s="704"/>
      <c r="S1148" s="3180"/>
    </row>
    <row r="1149" spans="7:19" ht="15" customHeight="1">
      <c r="G1149" s="1047"/>
      <c r="H1149" s="655"/>
      <c r="I1149" s="655"/>
      <c r="J1149" s="655"/>
      <c r="K1149" s="655"/>
      <c r="L1149" s="655"/>
      <c r="M1149" s="655"/>
      <c r="N1149" s="1310"/>
      <c r="O1149" s="655"/>
      <c r="P1149" s="656"/>
      <c r="Q1149" s="657"/>
      <c r="R1149" s="704"/>
      <c r="S1149" s="3180"/>
    </row>
    <row r="1150" spans="7:19" ht="15" customHeight="1">
      <c r="G1150" s="1047"/>
      <c r="H1150" s="655"/>
      <c r="I1150" s="655"/>
      <c r="J1150" s="655"/>
      <c r="K1150" s="655"/>
      <c r="L1150" s="655"/>
      <c r="M1150" s="655"/>
      <c r="N1150" s="1310"/>
      <c r="O1150" s="655"/>
      <c r="P1150" s="656"/>
      <c r="Q1150" s="657"/>
      <c r="R1150" s="704"/>
      <c r="S1150" s="3180"/>
    </row>
    <row r="1151" spans="7:19" ht="15" customHeight="1">
      <c r="G1151" s="1047"/>
      <c r="H1151" s="655"/>
      <c r="I1151" s="655"/>
      <c r="J1151" s="655"/>
      <c r="K1151" s="655"/>
      <c r="L1151" s="655"/>
      <c r="M1151" s="655"/>
      <c r="N1151" s="1310"/>
      <c r="O1151" s="655"/>
      <c r="P1151" s="656"/>
      <c r="Q1151" s="657"/>
      <c r="R1151" s="704"/>
      <c r="S1151" s="3180"/>
    </row>
    <row r="1152" spans="7:19" ht="15" customHeight="1">
      <c r="G1152" s="1047"/>
      <c r="H1152" s="655"/>
      <c r="I1152" s="655"/>
      <c r="J1152" s="655"/>
      <c r="K1152" s="655"/>
      <c r="L1152" s="655"/>
      <c r="M1152" s="655"/>
      <c r="N1152" s="1310"/>
      <c r="O1152" s="655"/>
      <c r="P1152" s="656"/>
      <c r="Q1152" s="657"/>
      <c r="R1152" s="704"/>
      <c r="S1152" s="3180"/>
    </row>
    <row r="1153" spans="7:19" ht="15" customHeight="1">
      <c r="G1153" s="1047"/>
      <c r="H1153" s="655"/>
      <c r="I1153" s="655"/>
      <c r="J1153" s="655"/>
      <c r="K1153" s="655"/>
      <c r="L1153" s="655"/>
      <c r="M1153" s="655"/>
      <c r="N1153" s="1310"/>
      <c r="O1153" s="655"/>
      <c r="P1153" s="656"/>
      <c r="Q1153" s="657"/>
      <c r="R1153" s="704"/>
      <c r="S1153" s="3180"/>
    </row>
    <row r="1154" spans="7:19" ht="15" customHeight="1">
      <c r="G1154" s="1047"/>
      <c r="H1154" s="655"/>
      <c r="I1154" s="655"/>
      <c r="J1154" s="655"/>
      <c r="K1154" s="655"/>
      <c r="L1154" s="655"/>
      <c r="M1154" s="655"/>
      <c r="N1154" s="1310"/>
      <c r="O1154" s="655"/>
      <c r="P1154" s="656"/>
      <c r="Q1154" s="657"/>
      <c r="R1154" s="704"/>
      <c r="S1154" s="3180"/>
    </row>
    <row r="1155" spans="7:19" ht="15" customHeight="1">
      <c r="G1155" s="1047"/>
      <c r="H1155" s="655"/>
      <c r="I1155" s="655"/>
      <c r="J1155" s="655"/>
      <c r="K1155" s="655"/>
      <c r="L1155" s="655"/>
      <c r="M1155" s="655"/>
      <c r="N1155" s="1310"/>
      <c r="O1155" s="655"/>
      <c r="P1155" s="656"/>
      <c r="Q1155" s="657"/>
      <c r="R1155" s="704"/>
      <c r="S1155" s="3180"/>
    </row>
    <row r="1156" spans="7:19" ht="15" customHeight="1">
      <c r="G1156" s="1047"/>
      <c r="H1156" s="655"/>
      <c r="I1156" s="655"/>
      <c r="J1156" s="655"/>
      <c r="K1156" s="655"/>
      <c r="L1156" s="655"/>
      <c r="M1156" s="655"/>
      <c r="N1156" s="1310"/>
      <c r="O1156" s="655"/>
      <c r="P1156" s="656"/>
      <c r="Q1156" s="657"/>
      <c r="R1156" s="704"/>
      <c r="S1156" s="3180"/>
    </row>
    <row r="1157" spans="7:19" ht="15" customHeight="1">
      <c r="G1157" s="1047"/>
      <c r="H1157" s="655"/>
      <c r="I1157" s="655"/>
      <c r="J1157" s="655"/>
      <c r="K1157" s="655"/>
      <c r="L1157" s="655"/>
      <c r="M1157" s="655"/>
      <c r="N1157" s="1310"/>
      <c r="O1157" s="655"/>
      <c r="P1157" s="656"/>
      <c r="Q1157" s="657"/>
      <c r="R1157" s="704"/>
      <c r="S1157" s="3180"/>
    </row>
    <row r="1158" spans="7:19" ht="15" customHeight="1">
      <c r="G1158" s="1047"/>
      <c r="H1158" s="655"/>
      <c r="I1158" s="655"/>
      <c r="J1158" s="655"/>
      <c r="K1158" s="655"/>
      <c r="L1158" s="655"/>
      <c r="M1158" s="655"/>
      <c r="N1158" s="1310"/>
      <c r="O1158" s="655"/>
      <c r="P1158" s="656"/>
      <c r="Q1158" s="657"/>
      <c r="R1158" s="704"/>
      <c r="S1158" s="3180"/>
    </row>
    <row r="1159" spans="7:19" ht="15" customHeight="1">
      <c r="G1159" s="1047"/>
      <c r="H1159" s="655"/>
      <c r="I1159" s="655"/>
      <c r="J1159" s="655"/>
      <c r="K1159" s="655"/>
      <c r="L1159" s="655"/>
      <c r="M1159" s="655"/>
      <c r="N1159" s="1310"/>
      <c r="O1159" s="655"/>
      <c r="P1159" s="656"/>
      <c r="Q1159" s="657"/>
      <c r="R1159" s="704"/>
      <c r="S1159" s="3180"/>
    </row>
    <row r="1160" spans="7:19" ht="15" customHeight="1">
      <c r="G1160" s="1047"/>
      <c r="H1160" s="655"/>
      <c r="I1160" s="655"/>
      <c r="J1160" s="655"/>
      <c r="K1160" s="655"/>
      <c r="L1160" s="655"/>
      <c r="M1160" s="655"/>
      <c r="N1160" s="1310"/>
      <c r="O1160" s="655"/>
      <c r="P1160" s="656"/>
      <c r="Q1160" s="657"/>
      <c r="R1160" s="704"/>
      <c r="S1160" s="3180"/>
    </row>
    <row r="1161" spans="7:19" ht="15" customHeight="1">
      <c r="G1161" s="1047"/>
      <c r="H1161" s="655"/>
      <c r="I1161" s="655"/>
      <c r="J1161" s="655"/>
      <c r="K1161" s="655"/>
      <c r="L1161" s="655"/>
      <c r="M1161" s="655"/>
      <c r="N1161" s="1310"/>
      <c r="O1161" s="655"/>
      <c r="P1161" s="656"/>
      <c r="Q1161" s="657"/>
      <c r="R1161" s="704"/>
      <c r="S1161" s="3180"/>
    </row>
    <row r="1162" spans="7:19" ht="15" customHeight="1">
      <c r="G1162" s="1047"/>
      <c r="H1162" s="655"/>
      <c r="I1162" s="655"/>
      <c r="J1162" s="655"/>
      <c r="K1162" s="655"/>
      <c r="L1162" s="655"/>
      <c r="M1162" s="655"/>
      <c r="N1162" s="1310"/>
      <c r="O1162" s="655"/>
      <c r="P1162" s="656"/>
      <c r="Q1162" s="657"/>
      <c r="R1162" s="704"/>
      <c r="S1162" s="3180"/>
    </row>
    <row r="1163" spans="7:19" ht="15" customHeight="1">
      <c r="G1163" s="1047"/>
      <c r="H1163" s="655"/>
      <c r="I1163" s="655"/>
      <c r="J1163" s="655"/>
      <c r="K1163" s="655"/>
      <c r="L1163" s="655"/>
      <c r="M1163" s="655"/>
      <c r="N1163" s="1310"/>
      <c r="O1163" s="655"/>
      <c r="P1163" s="656"/>
      <c r="Q1163" s="657"/>
      <c r="R1163" s="704"/>
      <c r="S1163" s="3180"/>
    </row>
    <row r="1164" spans="7:19" ht="15" customHeight="1">
      <c r="G1164" s="1047"/>
      <c r="H1164" s="655"/>
      <c r="I1164" s="655"/>
      <c r="J1164" s="655"/>
      <c r="K1164" s="655"/>
      <c r="L1164" s="655"/>
      <c r="M1164" s="655"/>
      <c r="N1164" s="1310"/>
      <c r="O1164" s="655"/>
      <c r="P1164" s="656"/>
      <c r="Q1164" s="657"/>
      <c r="R1164" s="704"/>
      <c r="S1164" s="3180"/>
    </row>
    <row r="1165" spans="7:19" ht="15" customHeight="1">
      <c r="G1165" s="1047"/>
      <c r="H1165" s="655"/>
      <c r="I1165" s="655"/>
      <c r="J1165" s="655"/>
      <c r="K1165" s="655"/>
      <c r="L1165" s="655"/>
      <c r="M1165" s="655"/>
      <c r="N1165" s="1310"/>
      <c r="O1165" s="655"/>
      <c r="P1165" s="656"/>
      <c r="Q1165" s="657"/>
      <c r="R1165" s="704"/>
      <c r="S1165" s="3180"/>
    </row>
    <row r="1166" spans="7:19" ht="15" customHeight="1">
      <c r="G1166" s="1047"/>
      <c r="H1166" s="655"/>
      <c r="I1166" s="655"/>
      <c r="J1166" s="655"/>
      <c r="K1166" s="655"/>
      <c r="L1166" s="655"/>
      <c r="M1166" s="655"/>
      <c r="N1166" s="1310"/>
      <c r="O1166" s="655"/>
      <c r="P1166" s="656"/>
      <c r="Q1166" s="657"/>
      <c r="R1166" s="704"/>
      <c r="S1166" s="3180"/>
    </row>
    <row r="1167" spans="7:19" ht="15" customHeight="1">
      <c r="G1167" s="1047"/>
      <c r="H1167" s="655"/>
      <c r="I1167" s="655"/>
      <c r="J1167" s="655"/>
      <c r="K1167" s="655"/>
      <c r="L1167" s="655"/>
      <c r="M1167" s="655"/>
      <c r="N1167" s="1310"/>
      <c r="O1167" s="655"/>
      <c r="P1167" s="656"/>
      <c r="Q1167" s="657"/>
      <c r="R1167" s="704"/>
      <c r="S1167" s="3180"/>
    </row>
    <row r="1168" spans="7:19" ht="15" customHeight="1">
      <c r="G1168" s="1047"/>
      <c r="H1168" s="655"/>
      <c r="I1168" s="655"/>
      <c r="J1168" s="655"/>
      <c r="K1168" s="655"/>
      <c r="L1168" s="655"/>
      <c r="M1168" s="655"/>
      <c r="N1168" s="1310"/>
      <c r="O1168" s="655"/>
      <c r="P1168" s="656"/>
      <c r="Q1168" s="657"/>
      <c r="R1168" s="704"/>
      <c r="S1168" s="3180"/>
    </row>
    <row r="1169" spans="7:19" ht="15" customHeight="1">
      <c r="G1169" s="1047"/>
      <c r="H1169" s="655"/>
      <c r="I1169" s="655"/>
      <c r="J1169" s="655"/>
      <c r="K1169" s="655"/>
      <c r="L1169" s="655"/>
      <c r="M1169" s="655"/>
      <c r="N1169" s="1310"/>
      <c r="O1169" s="655"/>
      <c r="P1169" s="656"/>
      <c r="Q1169" s="657"/>
      <c r="R1169" s="704"/>
      <c r="S1169" s="3180"/>
    </row>
    <row r="1170" spans="7:19" ht="15" customHeight="1">
      <c r="G1170" s="1047"/>
      <c r="H1170" s="655"/>
      <c r="I1170" s="655"/>
      <c r="J1170" s="655"/>
      <c r="K1170" s="655"/>
      <c r="L1170" s="655"/>
      <c r="M1170" s="655"/>
      <c r="N1170" s="1310"/>
      <c r="O1170" s="655"/>
      <c r="P1170" s="656"/>
      <c r="Q1170" s="657"/>
      <c r="R1170" s="704"/>
      <c r="S1170" s="3180"/>
    </row>
    <row r="1171" spans="7:19" ht="15" customHeight="1">
      <c r="G1171" s="1047"/>
      <c r="H1171" s="655"/>
      <c r="I1171" s="655"/>
      <c r="J1171" s="655"/>
      <c r="K1171" s="655"/>
      <c r="L1171" s="655"/>
      <c r="M1171" s="655"/>
      <c r="N1171" s="1310"/>
      <c r="O1171" s="655"/>
      <c r="P1171" s="656"/>
      <c r="Q1171" s="657"/>
      <c r="R1171" s="704"/>
      <c r="S1171" s="3180"/>
    </row>
    <row r="1172" spans="7:19" ht="15" customHeight="1">
      <c r="G1172" s="1047"/>
      <c r="H1172" s="655"/>
      <c r="I1172" s="655"/>
      <c r="J1172" s="655"/>
      <c r="K1172" s="655"/>
      <c r="L1172" s="655"/>
      <c r="M1172" s="655"/>
      <c r="N1172" s="1310"/>
      <c r="O1172" s="655"/>
      <c r="P1172" s="656"/>
      <c r="Q1172" s="657"/>
      <c r="R1172" s="704"/>
      <c r="S1172" s="3180"/>
    </row>
    <row r="1173" spans="7:19" ht="15" customHeight="1">
      <c r="G1173" s="1047"/>
      <c r="H1173" s="655"/>
      <c r="I1173" s="655"/>
      <c r="J1173" s="655"/>
      <c r="K1173" s="655"/>
      <c r="L1173" s="655"/>
      <c r="M1173" s="655"/>
      <c r="N1173" s="1310"/>
      <c r="O1173" s="655"/>
      <c r="P1173" s="656"/>
      <c r="Q1173" s="657"/>
      <c r="R1173" s="704"/>
      <c r="S1173" s="3180"/>
    </row>
    <row r="1174" spans="7:19" ht="15" customHeight="1">
      <c r="G1174" s="1047"/>
      <c r="H1174" s="655"/>
      <c r="I1174" s="655"/>
      <c r="J1174" s="655"/>
      <c r="K1174" s="655"/>
      <c r="L1174" s="655"/>
      <c r="M1174" s="655"/>
      <c r="N1174" s="1310"/>
      <c r="O1174" s="655"/>
      <c r="P1174" s="656"/>
      <c r="Q1174" s="657"/>
      <c r="R1174" s="704"/>
      <c r="S1174" s="3180"/>
    </row>
    <row r="1175" spans="7:19" ht="15" customHeight="1">
      <c r="G1175" s="1047"/>
      <c r="H1175" s="655"/>
      <c r="I1175" s="655"/>
      <c r="J1175" s="655"/>
      <c r="K1175" s="655"/>
      <c r="L1175" s="655"/>
      <c r="M1175" s="655"/>
      <c r="N1175" s="1310"/>
      <c r="O1175" s="655"/>
      <c r="P1175" s="656"/>
      <c r="Q1175" s="657"/>
      <c r="R1175" s="704"/>
      <c r="S1175" s="3180"/>
    </row>
    <row r="1176" spans="7:19" ht="15" customHeight="1">
      <c r="G1176" s="1047"/>
      <c r="H1176" s="655"/>
      <c r="I1176" s="655"/>
      <c r="J1176" s="655"/>
      <c r="K1176" s="655"/>
      <c r="L1176" s="655"/>
      <c r="M1176" s="655"/>
      <c r="N1176" s="1310"/>
      <c r="O1176" s="655"/>
      <c r="P1176" s="656"/>
      <c r="Q1176" s="657"/>
      <c r="R1176" s="704"/>
      <c r="S1176" s="3180"/>
    </row>
    <row r="1177" spans="7:19" ht="15" customHeight="1">
      <c r="G1177" s="1047"/>
      <c r="H1177" s="655"/>
      <c r="I1177" s="655"/>
      <c r="J1177" s="655"/>
      <c r="K1177" s="655"/>
      <c r="L1177" s="655"/>
      <c r="M1177" s="655"/>
      <c r="N1177" s="1310"/>
      <c r="O1177" s="655"/>
      <c r="P1177" s="656"/>
      <c r="Q1177" s="657"/>
      <c r="R1177" s="704"/>
      <c r="S1177" s="3180"/>
    </row>
    <row r="1178" spans="7:19" ht="15" customHeight="1">
      <c r="G1178" s="1047"/>
      <c r="H1178" s="655"/>
      <c r="I1178" s="655"/>
      <c r="J1178" s="655"/>
      <c r="K1178" s="655"/>
      <c r="L1178" s="655"/>
      <c r="M1178" s="655"/>
      <c r="N1178" s="1310"/>
      <c r="O1178" s="655"/>
      <c r="P1178" s="656"/>
      <c r="Q1178" s="657"/>
      <c r="R1178" s="704"/>
      <c r="S1178" s="3180"/>
    </row>
    <row r="1179" spans="7:19" ht="15" customHeight="1">
      <c r="G1179" s="1047"/>
      <c r="H1179" s="655"/>
      <c r="I1179" s="655"/>
      <c r="J1179" s="655"/>
      <c r="K1179" s="655"/>
      <c r="L1179" s="655"/>
      <c r="M1179" s="655"/>
      <c r="N1179" s="1310"/>
      <c r="O1179" s="655"/>
      <c r="P1179" s="656"/>
      <c r="Q1179" s="657"/>
      <c r="R1179" s="704"/>
      <c r="S1179" s="3180"/>
    </row>
    <row r="1180" spans="7:19" ht="15" customHeight="1">
      <c r="G1180" s="1047"/>
      <c r="H1180" s="655"/>
      <c r="I1180" s="655"/>
      <c r="J1180" s="655"/>
      <c r="K1180" s="655"/>
      <c r="L1180" s="655"/>
      <c r="M1180" s="655"/>
      <c r="N1180" s="1310"/>
      <c r="O1180" s="655"/>
      <c r="P1180" s="656"/>
      <c r="Q1180" s="657"/>
      <c r="R1180" s="704"/>
      <c r="S1180" s="3180"/>
    </row>
    <row r="1181" spans="7:19" ht="15" customHeight="1">
      <c r="G1181" s="1047"/>
      <c r="H1181" s="655"/>
      <c r="I1181" s="655"/>
      <c r="J1181" s="655"/>
      <c r="K1181" s="655"/>
      <c r="L1181" s="655"/>
      <c r="M1181" s="655"/>
      <c r="N1181" s="1310"/>
      <c r="O1181" s="655"/>
      <c r="P1181" s="656"/>
      <c r="Q1181" s="657"/>
      <c r="R1181" s="704"/>
      <c r="S1181" s="3180"/>
    </row>
    <row r="1182" spans="7:19" ht="15" customHeight="1">
      <c r="G1182" s="1047"/>
      <c r="H1182" s="655"/>
      <c r="I1182" s="655"/>
      <c r="J1182" s="655"/>
      <c r="K1182" s="655"/>
      <c r="L1182" s="655"/>
      <c r="M1182" s="655"/>
      <c r="N1182" s="1310"/>
      <c r="O1182" s="655"/>
      <c r="P1182" s="656"/>
      <c r="Q1182" s="657"/>
      <c r="R1182" s="704"/>
      <c r="S1182" s="3180"/>
    </row>
    <row r="1183" spans="7:19" ht="15" customHeight="1">
      <c r="G1183" s="1047"/>
      <c r="H1183" s="655"/>
      <c r="I1183" s="655"/>
      <c r="J1183" s="655"/>
      <c r="K1183" s="655"/>
      <c r="L1183" s="655"/>
      <c r="M1183" s="655"/>
      <c r="N1183" s="1310"/>
      <c r="O1183" s="655"/>
      <c r="P1183" s="656"/>
      <c r="Q1183" s="657"/>
      <c r="R1183" s="704"/>
      <c r="S1183" s="3180"/>
    </row>
    <row r="1184" spans="7:19" ht="15" customHeight="1">
      <c r="G1184" s="1047"/>
      <c r="H1184" s="655"/>
      <c r="I1184" s="655"/>
      <c r="J1184" s="655"/>
      <c r="K1184" s="655"/>
      <c r="L1184" s="655"/>
      <c r="M1184" s="655"/>
      <c r="N1184" s="1310"/>
      <c r="O1184" s="655"/>
      <c r="P1184" s="656"/>
      <c r="Q1184" s="657"/>
      <c r="R1184" s="704"/>
      <c r="S1184" s="3180"/>
    </row>
    <row r="1185" spans="7:19" ht="15" customHeight="1">
      <c r="G1185" s="1047"/>
      <c r="H1185" s="655"/>
      <c r="I1185" s="655"/>
      <c r="J1185" s="655"/>
      <c r="K1185" s="655"/>
      <c r="L1185" s="655"/>
      <c r="M1185" s="655"/>
      <c r="N1185" s="1310"/>
      <c r="O1185" s="655"/>
      <c r="P1185" s="656"/>
      <c r="Q1185" s="657"/>
      <c r="R1185" s="704"/>
      <c r="S1185" s="3180"/>
    </row>
    <row r="1186" spans="7:19" ht="15" customHeight="1">
      <c r="G1186" s="1047"/>
      <c r="H1186" s="655"/>
      <c r="I1186" s="655"/>
      <c r="J1186" s="655"/>
      <c r="K1186" s="655"/>
      <c r="L1186" s="655"/>
      <c r="M1186" s="655"/>
      <c r="N1186" s="1310"/>
      <c r="O1186" s="655"/>
      <c r="P1186" s="656"/>
      <c r="Q1186" s="657"/>
      <c r="R1186" s="704"/>
      <c r="S1186" s="3180"/>
    </row>
    <row r="1187" spans="7:19" ht="15" customHeight="1">
      <c r="G1187" s="1047"/>
      <c r="H1187" s="655"/>
      <c r="I1187" s="655"/>
      <c r="J1187" s="655"/>
      <c r="K1187" s="655"/>
      <c r="L1187" s="655"/>
      <c r="M1187" s="655"/>
      <c r="N1187" s="1310"/>
      <c r="O1187" s="655"/>
      <c r="P1187" s="656"/>
      <c r="Q1187" s="657"/>
      <c r="R1187" s="704"/>
      <c r="S1187" s="3180"/>
    </row>
    <row r="1188" spans="7:19" ht="15" customHeight="1">
      <c r="G1188" s="1047"/>
      <c r="H1188" s="655"/>
      <c r="I1188" s="655"/>
      <c r="J1188" s="655"/>
      <c r="K1188" s="655"/>
      <c r="L1188" s="655"/>
      <c r="M1188" s="655"/>
      <c r="N1188" s="1310"/>
      <c r="O1188" s="655"/>
      <c r="P1188" s="656"/>
      <c r="Q1188" s="657"/>
      <c r="R1188" s="704"/>
      <c r="S1188" s="3180"/>
    </row>
    <row r="1189" spans="7:19" ht="15" customHeight="1">
      <c r="G1189" s="1047"/>
      <c r="H1189" s="655"/>
      <c r="I1189" s="655"/>
      <c r="J1189" s="655"/>
      <c r="K1189" s="655"/>
      <c r="L1189" s="655"/>
      <c r="M1189" s="655"/>
      <c r="N1189" s="1310"/>
      <c r="O1189" s="655"/>
      <c r="P1189" s="656"/>
      <c r="Q1189" s="657"/>
      <c r="R1189" s="704"/>
      <c r="S1189" s="3180"/>
    </row>
    <row r="1190" spans="7:19" ht="15" customHeight="1">
      <c r="G1190" s="1047"/>
      <c r="H1190" s="655"/>
      <c r="I1190" s="655"/>
      <c r="J1190" s="655"/>
      <c r="K1190" s="655"/>
      <c r="L1190" s="655"/>
      <c r="M1190" s="655"/>
      <c r="N1190" s="1310"/>
      <c r="O1190" s="655"/>
      <c r="P1190" s="656"/>
      <c r="Q1190" s="657"/>
      <c r="R1190" s="704"/>
      <c r="S1190" s="3180"/>
    </row>
    <row r="1191" spans="7:19" ht="15" customHeight="1">
      <c r="G1191" s="1047"/>
      <c r="H1191" s="655"/>
      <c r="I1191" s="655"/>
      <c r="J1191" s="655"/>
      <c r="K1191" s="655"/>
      <c r="L1191" s="655"/>
      <c r="M1191" s="655"/>
      <c r="N1191" s="1310"/>
      <c r="O1191" s="655"/>
      <c r="P1191" s="656"/>
      <c r="Q1191" s="657"/>
      <c r="R1191" s="704"/>
      <c r="S1191" s="3180"/>
    </row>
    <row r="1192" spans="7:19" ht="15" customHeight="1">
      <c r="G1192" s="1047"/>
      <c r="H1192" s="655"/>
      <c r="I1192" s="655"/>
      <c r="J1192" s="655"/>
      <c r="K1192" s="655"/>
      <c r="L1192" s="655"/>
      <c r="M1192" s="655"/>
      <c r="N1192" s="1310"/>
      <c r="O1192" s="655"/>
      <c r="P1192" s="656"/>
      <c r="Q1192" s="657"/>
      <c r="R1192" s="704"/>
      <c r="S1192" s="3180"/>
    </row>
    <row r="1193" spans="7:19" ht="15" customHeight="1">
      <c r="G1193" s="1047"/>
      <c r="H1193" s="655"/>
      <c r="I1193" s="655"/>
      <c r="J1193" s="655"/>
      <c r="K1193" s="655"/>
      <c r="L1193" s="655"/>
      <c r="M1193" s="655"/>
      <c r="N1193" s="1310"/>
      <c r="O1193" s="655"/>
      <c r="P1193" s="656"/>
      <c r="Q1193" s="657"/>
      <c r="R1193" s="704"/>
      <c r="S1193" s="3180"/>
    </row>
    <row r="1194" spans="7:19" ht="15" customHeight="1">
      <c r="G1194" s="1047"/>
      <c r="H1194" s="655"/>
      <c r="I1194" s="655"/>
      <c r="J1194" s="655"/>
      <c r="K1194" s="655"/>
      <c r="L1194" s="655"/>
      <c r="M1194" s="655"/>
      <c r="N1194" s="1310"/>
      <c r="O1194" s="655"/>
      <c r="P1194" s="656"/>
      <c r="Q1194" s="657"/>
      <c r="R1194" s="704"/>
      <c r="S1194" s="3180"/>
    </row>
    <row r="1195" spans="7:19" ht="15" customHeight="1">
      <c r="G1195" s="1047"/>
      <c r="H1195" s="655"/>
      <c r="I1195" s="655"/>
      <c r="J1195" s="655"/>
      <c r="K1195" s="655"/>
      <c r="L1195" s="655"/>
      <c r="M1195" s="655"/>
      <c r="N1195" s="1310"/>
      <c r="O1195" s="655"/>
      <c r="P1195" s="656"/>
      <c r="Q1195" s="657"/>
      <c r="R1195" s="704"/>
      <c r="S1195" s="3180"/>
    </row>
    <row r="1196" spans="7:19" ht="15" customHeight="1">
      <c r="G1196" s="1047"/>
      <c r="H1196" s="655"/>
      <c r="I1196" s="655"/>
      <c r="J1196" s="655"/>
      <c r="K1196" s="655"/>
      <c r="L1196" s="655"/>
      <c r="M1196" s="655"/>
      <c r="N1196" s="1310"/>
      <c r="O1196" s="655"/>
      <c r="P1196" s="656"/>
      <c r="Q1196" s="657"/>
      <c r="R1196" s="704"/>
      <c r="S1196" s="3180"/>
    </row>
    <row r="1197" spans="7:19" ht="15" customHeight="1">
      <c r="G1197" s="1047"/>
      <c r="H1197" s="655"/>
      <c r="I1197" s="655"/>
      <c r="J1197" s="655"/>
      <c r="K1197" s="655"/>
      <c r="L1197" s="655"/>
      <c r="M1197" s="655"/>
      <c r="N1197" s="1310"/>
      <c r="O1197" s="655"/>
      <c r="P1197" s="656"/>
      <c r="Q1197" s="657"/>
      <c r="R1197" s="704"/>
      <c r="S1197" s="3180"/>
    </row>
    <row r="1198" spans="7:19" ht="15" customHeight="1">
      <c r="G1198" s="1047"/>
      <c r="H1198" s="655"/>
      <c r="I1198" s="655"/>
      <c r="J1198" s="655"/>
      <c r="K1198" s="655"/>
      <c r="L1198" s="655"/>
      <c r="M1198" s="655"/>
      <c r="N1198" s="1310"/>
      <c r="O1198" s="655"/>
      <c r="P1198" s="656"/>
      <c r="Q1198" s="657"/>
      <c r="R1198" s="704"/>
      <c r="S1198" s="3180"/>
    </row>
    <row r="1199" spans="7:19" ht="15" customHeight="1">
      <c r="G1199" s="1047"/>
      <c r="H1199" s="655"/>
      <c r="I1199" s="655"/>
      <c r="J1199" s="655"/>
      <c r="K1199" s="655"/>
      <c r="L1199" s="655"/>
      <c r="M1199" s="655"/>
      <c r="N1199" s="1310"/>
      <c r="O1199" s="655"/>
      <c r="P1199" s="656"/>
      <c r="Q1199" s="657"/>
      <c r="R1199" s="704"/>
      <c r="S1199" s="3180"/>
    </row>
    <row r="1200" spans="7:19" ht="15" customHeight="1">
      <c r="G1200" s="1047"/>
      <c r="H1200" s="655"/>
      <c r="I1200" s="655"/>
      <c r="J1200" s="655"/>
      <c r="K1200" s="655"/>
      <c r="L1200" s="655"/>
      <c r="M1200" s="655"/>
      <c r="N1200" s="1310"/>
      <c r="O1200" s="655"/>
      <c r="P1200" s="656"/>
      <c r="Q1200" s="657"/>
      <c r="R1200" s="704"/>
      <c r="S1200" s="3180"/>
    </row>
    <row r="1201" spans="7:19" ht="15" customHeight="1">
      <c r="G1201" s="1047"/>
      <c r="H1201" s="655"/>
      <c r="I1201" s="655"/>
      <c r="J1201" s="655"/>
      <c r="K1201" s="655"/>
      <c r="L1201" s="655"/>
      <c r="M1201" s="655"/>
      <c r="N1201" s="1310"/>
      <c r="O1201" s="655"/>
      <c r="P1201" s="656"/>
      <c r="Q1201" s="657"/>
      <c r="R1201" s="704"/>
      <c r="S1201" s="3180"/>
    </row>
    <row r="1202" spans="7:19" ht="15" customHeight="1">
      <c r="G1202" s="1047"/>
      <c r="H1202" s="655"/>
      <c r="I1202" s="655"/>
      <c r="J1202" s="655"/>
      <c r="K1202" s="655"/>
      <c r="L1202" s="655"/>
      <c r="M1202" s="655"/>
      <c r="N1202" s="1310"/>
      <c r="O1202" s="655"/>
      <c r="P1202" s="656"/>
      <c r="Q1202" s="657"/>
      <c r="R1202" s="704"/>
      <c r="S1202" s="3180"/>
    </row>
    <row r="1203" spans="7:19" ht="15" customHeight="1">
      <c r="G1203" s="1047"/>
      <c r="H1203" s="655"/>
      <c r="I1203" s="655"/>
      <c r="J1203" s="655"/>
      <c r="K1203" s="655"/>
      <c r="L1203" s="655"/>
      <c r="M1203" s="655"/>
      <c r="N1203" s="1310"/>
      <c r="O1203" s="655"/>
      <c r="P1203" s="656"/>
      <c r="Q1203" s="657"/>
      <c r="R1203" s="704"/>
      <c r="S1203" s="3180"/>
    </row>
    <row r="1204" spans="7:19" ht="15" customHeight="1">
      <c r="G1204" s="1047"/>
      <c r="H1204" s="655"/>
      <c r="I1204" s="655"/>
      <c r="J1204" s="655"/>
      <c r="K1204" s="655"/>
      <c r="L1204" s="655"/>
      <c r="M1204" s="655"/>
      <c r="N1204" s="1310"/>
      <c r="O1204" s="655"/>
      <c r="P1204" s="656"/>
      <c r="Q1204" s="657"/>
      <c r="R1204" s="704"/>
      <c r="S1204" s="3180"/>
    </row>
    <row r="1205" spans="7:19" ht="15" customHeight="1">
      <c r="G1205" s="1047"/>
      <c r="H1205" s="655"/>
      <c r="I1205" s="655"/>
      <c r="J1205" s="655"/>
      <c r="K1205" s="655"/>
      <c r="L1205" s="655"/>
      <c r="M1205" s="655"/>
      <c r="N1205" s="1310"/>
      <c r="O1205" s="655"/>
      <c r="P1205" s="656"/>
      <c r="Q1205" s="657"/>
      <c r="R1205" s="704"/>
      <c r="S1205" s="3180"/>
    </row>
    <row r="1206" spans="7:19" ht="15" customHeight="1">
      <c r="G1206" s="1047"/>
      <c r="H1206" s="655"/>
      <c r="I1206" s="655"/>
      <c r="J1206" s="655"/>
      <c r="K1206" s="655"/>
      <c r="L1206" s="655"/>
      <c r="M1206" s="655"/>
      <c r="N1206" s="1310"/>
      <c r="O1206" s="655"/>
      <c r="P1206" s="656"/>
      <c r="Q1206" s="657"/>
      <c r="R1206" s="704"/>
      <c r="S1206" s="3180"/>
    </row>
    <row r="1207" spans="7:19" ht="15" customHeight="1">
      <c r="G1207" s="1047"/>
      <c r="H1207" s="655"/>
      <c r="I1207" s="655"/>
      <c r="J1207" s="655"/>
      <c r="K1207" s="655"/>
      <c r="L1207" s="655"/>
      <c r="M1207" s="655"/>
      <c r="N1207" s="1310"/>
      <c r="O1207" s="655"/>
      <c r="P1207" s="656"/>
      <c r="Q1207" s="657"/>
      <c r="R1207" s="704"/>
      <c r="S1207" s="3180"/>
    </row>
    <row r="1208" spans="7:19" ht="15" customHeight="1">
      <c r="G1208" s="1047"/>
      <c r="H1208" s="655"/>
      <c r="I1208" s="655"/>
      <c r="J1208" s="655"/>
      <c r="K1208" s="655"/>
      <c r="L1208" s="655"/>
      <c r="M1208" s="655"/>
      <c r="N1208" s="1310"/>
      <c r="O1208" s="655"/>
      <c r="P1208" s="656"/>
      <c r="Q1208" s="657"/>
      <c r="R1208" s="704"/>
      <c r="S1208" s="3180"/>
    </row>
    <row r="1209" spans="7:19" ht="15" customHeight="1">
      <c r="G1209" s="1047"/>
      <c r="H1209" s="655"/>
      <c r="I1209" s="655"/>
      <c r="J1209" s="655"/>
      <c r="K1209" s="655"/>
      <c r="L1209" s="655"/>
      <c r="M1209" s="655"/>
      <c r="N1209" s="1310"/>
      <c r="O1209" s="655"/>
      <c r="P1209" s="656"/>
      <c r="Q1209" s="657"/>
      <c r="R1209" s="704"/>
      <c r="S1209" s="3180"/>
    </row>
    <row r="1210" spans="7:19" ht="15" customHeight="1">
      <c r="G1210" s="1047"/>
      <c r="H1210" s="655"/>
      <c r="I1210" s="655"/>
      <c r="J1210" s="655"/>
      <c r="K1210" s="655"/>
      <c r="L1210" s="655"/>
      <c r="M1210" s="655"/>
      <c r="N1210" s="1310"/>
      <c r="O1210" s="655"/>
      <c r="P1210" s="656"/>
      <c r="Q1210" s="657"/>
      <c r="R1210" s="704"/>
      <c r="S1210" s="3180"/>
    </row>
    <row r="1211" spans="7:19" ht="15" customHeight="1">
      <c r="G1211" s="1047"/>
      <c r="H1211" s="655"/>
      <c r="I1211" s="655"/>
      <c r="J1211" s="655"/>
      <c r="K1211" s="655"/>
      <c r="L1211" s="655"/>
      <c r="M1211" s="655"/>
      <c r="N1211" s="1310"/>
      <c r="O1211" s="655"/>
      <c r="P1211" s="656"/>
      <c r="Q1211" s="657"/>
      <c r="R1211" s="704"/>
      <c r="S1211" s="3180"/>
    </row>
    <row r="1212" spans="7:19" ht="15" customHeight="1">
      <c r="G1212" s="1047"/>
      <c r="H1212" s="655"/>
      <c r="I1212" s="655"/>
      <c r="J1212" s="655"/>
      <c r="K1212" s="655"/>
      <c r="L1212" s="655"/>
      <c r="M1212" s="655"/>
      <c r="N1212" s="1310"/>
      <c r="O1212" s="655"/>
      <c r="P1212" s="656"/>
      <c r="Q1212" s="657"/>
      <c r="R1212" s="704"/>
      <c r="S1212" s="3180"/>
    </row>
    <row r="1213" spans="7:19" ht="15" customHeight="1">
      <c r="G1213" s="1047"/>
      <c r="H1213" s="655"/>
      <c r="I1213" s="655"/>
      <c r="J1213" s="655"/>
      <c r="K1213" s="655"/>
      <c r="L1213" s="655"/>
      <c r="M1213" s="655"/>
      <c r="N1213" s="1310"/>
      <c r="O1213" s="655"/>
      <c r="P1213" s="656"/>
      <c r="Q1213" s="657"/>
      <c r="R1213" s="704"/>
      <c r="S1213" s="3180"/>
    </row>
    <row r="1214" spans="7:19" ht="15" customHeight="1">
      <c r="G1214" s="1047"/>
      <c r="H1214" s="655"/>
      <c r="I1214" s="655"/>
      <c r="J1214" s="655"/>
      <c r="K1214" s="655"/>
      <c r="L1214" s="655"/>
      <c r="M1214" s="655"/>
      <c r="N1214" s="1310"/>
      <c r="O1214" s="655"/>
      <c r="P1214" s="656"/>
      <c r="Q1214" s="657"/>
      <c r="R1214" s="704"/>
      <c r="S1214" s="3180"/>
    </row>
    <row r="1215" spans="7:19" ht="15" customHeight="1">
      <c r="G1215" s="1047"/>
      <c r="H1215" s="655"/>
      <c r="I1215" s="655"/>
      <c r="J1215" s="655"/>
      <c r="K1215" s="655"/>
      <c r="L1215" s="655"/>
      <c r="M1215" s="655"/>
      <c r="N1215" s="1310"/>
      <c r="O1215" s="655"/>
      <c r="P1215" s="656"/>
      <c r="Q1215" s="657"/>
      <c r="R1215" s="704"/>
      <c r="S1215" s="3180"/>
    </row>
    <row r="1216" spans="7:19" ht="15" customHeight="1">
      <c r="G1216" s="1047"/>
      <c r="H1216" s="655"/>
      <c r="I1216" s="655"/>
      <c r="J1216" s="655"/>
      <c r="K1216" s="655"/>
      <c r="L1216" s="655"/>
      <c r="M1216" s="655"/>
      <c r="N1216" s="1310"/>
      <c r="O1216" s="655"/>
      <c r="P1216" s="656"/>
      <c r="Q1216" s="657"/>
      <c r="R1216" s="704"/>
      <c r="S1216" s="3180"/>
    </row>
    <row r="1217" spans="7:19" ht="15" customHeight="1">
      <c r="G1217" s="1047"/>
      <c r="H1217" s="655"/>
      <c r="I1217" s="655"/>
      <c r="J1217" s="655"/>
      <c r="K1217" s="655"/>
      <c r="L1217" s="655"/>
      <c r="M1217" s="655"/>
      <c r="N1217" s="1310"/>
      <c r="O1217" s="655"/>
      <c r="P1217" s="656"/>
      <c r="Q1217" s="657"/>
      <c r="R1217" s="704"/>
      <c r="S1217" s="3180"/>
    </row>
    <row r="1218" spans="7:19" ht="15" customHeight="1">
      <c r="G1218" s="1047"/>
      <c r="H1218" s="655"/>
      <c r="I1218" s="655"/>
      <c r="J1218" s="655"/>
      <c r="K1218" s="655"/>
      <c r="L1218" s="655"/>
      <c r="M1218" s="655"/>
      <c r="N1218" s="1310"/>
      <c r="O1218" s="655"/>
      <c r="P1218" s="656"/>
      <c r="Q1218" s="657"/>
      <c r="R1218" s="704"/>
      <c r="S1218" s="3180"/>
    </row>
    <row r="1219" spans="7:19" ht="15" customHeight="1">
      <c r="G1219" s="1047"/>
      <c r="H1219" s="655"/>
      <c r="I1219" s="655"/>
      <c r="J1219" s="655"/>
      <c r="K1219" s="655"/>
      <c r="L1219" s="655"/>
      <c r="M1219" s="655"/>
      <c r="N1219" s="1310"/>
      <c r="O1219" s="655"/>
      <c r="P1219" s="656"/>
      <c r="Q1219" s="657"/>
      <c r="R1219" s="704"/>
      <c r="S1219" s="3180"/>
    </row>
    <row r="1220" spans="7:19" ht="15" customHeight="1">
      <c r="G1220" s="1047"/>
      <c r="H1220" s="655"/>
      <c r="I1220" s="655"/>
      <c r="J1220" s="655"/>
      <c r="K1220" s="655"/>
      <c r="L1220" s="655"/>
      <c r="M1220" s="655"/>
      <c r="N1220" s="1310"/>
      <c r="O1220" s="655"/>
      <c r="P1220" s="656"/>
      <c r="Q1220" s="657"/>
      <c r="R1220" s="704"/>
      <c r="S1220" s="3180"/>
    </row>
    <row r="1221" spans="7:19" ht="15" customHeight="1">
      <c r="G1221" s="1047"/>
      <c r="H1221" s="655"/>
      <c r="I1221" s="655"/>
      <c r="J1221" s="655"/>
      <c r="K1221" s="655"/>
      <c r="L1221" s="655"/>
      <c r="M1221" s="655"/>
      <c r="N1221" s="1310"/>
      <c r="O1221" s="655"/>
      <c r="P1221" s="656"/>
      <c r="Q1221" s="657"/>
      <c r="R1221" s="704"/>
      <c r="S1221" s="3180"/>
    </row>
    <row r="1222" spans="7:19" ht="15" customHeight="1">
      <c r="G1222" s="1047"/>
      <c r="H1222" s="655"/>
      <c r="I1222" s="655"/>
      <c r="J1222" s="655"/>
      <c r="K1222" s="655"/>
      <c r="L1222" s="655"/>
      <c r="M1222" s="655"/>
      <c r="N1222" s="1310"/>
      <c r="O1222" s="655"/>
      <c r="P1222" s="656"/>
      <c r="Q1222" s="657"/>
      <c r="R1222" s="704"/>
      <c r="S1222" s="3180"/>
    </row>
    <row r="1223" spans="7:19" ht="15" customHeight="1">
      <c r="G1223" s="1047"/>
      <c r="H1223" s="655"/>
      <c r="I1223" s="655"/>
      <c r="J1223" s="655"/>
      <c r="K1223" s="655"/>
      <c r="L1223" s="655"/>
      <c r="M1223" s="655"/>
      <c r="N1223" s="1310"/>
      <c r="O1223" s="655"/>
      <c r="P1223" s="656"/>
      <c r="Q1223" s="657"/>
      <c r="R1223" s="704"/>
      <c r="S1223" s="3180"/>
    </row>
    <row r="1224" spans="7:19" ht="15" customHeight="1">
      <c r="G1224" s="1047"/>
      <c r="H1224" s="655"/>
      <c r="I1224" s="655"/>
      <c r="J1224" s="655"/>
      <c r="K1224" s="655"/>
      <c r="L1224" s="655"/>
      <c r="M1224" s="655"/>
      <c r="N1224" s="1310"/>
      <c r="O1224" s="655"/>
      <c r="P1224" s="656"/>
      <c r="Q1224" s="657"/>
      <c r="R1224" s="704"/>
      <c r="S1224" s="3180"/>
    </row>
    <row r="1225" spans="7:19" ht="15" customHeight="1">
      <c r="G1225" s="1047"/>
      <c r="H1225" s="655"/>
      <c r="I1225" s="655"/>
      <c r="J1225" s="655"/>
      <c r="K1225" s="655"/>
      <c r="L1225" s="655"/>
      <c r="M1225" s="655"/>
      <c r="N1225" s="1310"/>
      <c r="O1225" s="655"/>
      <c r="P1225" s="656"/>
      <c r="Q1225" s="657"/>
      <c r="R1225" s="704"/>
      <c r="S1225" s="3180"/>
    </row>
    <row r="1226" spans="7:19" ht="15" customHeight="1">
      <c r="G1226" s="1047"/>
      <c r="H1226" s="655"/>
      <c r="I1226" s="655"/>
      <c r="J1226" s="655"/>
      <c r="K1226" s="655"/>
      <c r="L1226" s="655"/>
      <c r="M1226" s="655"/>
      <c r="N1226" s="1310"/>
      <c r="O1226" s="655"/>
      <c r="P1226" s="656"/>
      <c r="Q1226" s="657"/>
      <c r="R1226" s="704"/>
      <c r="S1226" s="3180"/>
    </row>
    <row r="1227" spans="7:19" ht="15" customHeight="1">
      <c r="G1227" s="1047"/>
      <c r="H1227" s="655"/>
      <c r="I1227" s="655"/>
      <c r="J1227" s="655"/>
      <c r="K1227" s="655"/>
      <c r="L1227" s="655"/>
      <c r="M1227" s="655"/>
      <c r="N1227" s="1310"/>
      <c r="O1227" s="655"/>
      <c r="P1227" s="656"/>
      <c r="Q1227" s="657"/>
      <c r="R1227" s="704"/>
      <c r="S1227" s="3180"/>
    </row>
    <row r="1228" spans="7:19" ht="15" customHeight="1">
      <c r="G1228" s="1047"/>
      <c r="H1228" s="655"/>
      <c r="I1228" s="655"/>
      <c r="J1228" s="655"/>
      <c r="K1228" s="655"/>
      <c r="L1228" s="655"/>
      <c r="M1228" s="655"/>
      <c r="N1228" s="1310"/>
      <c r="O1228" s="655"/>
      <c r="P1228" s="656"/>
      <c r="Q1228" s="657"/>
      <c r="R1228" s="704"/>
      <c r="S1228" s="3180"/>
    </row>
    <row r="1229" spans="7:19" ht="15" customHeight="1">
      <c r="G1229" s="1047"/>
      <c r="H1229" s="655"/>
      <c r="I1229" s="655"/>
      <c r="J1229" s="655"/>
      <c r="K1229" s="655"/>
      <c r="L1229" s="655"/>
      <c r="M1229" s="655"/>
      <c r="N1229" s="1310"/>
      <c r="O1229" s="655"/>
      <c r="P1229" s="656"/>
      <c r="Q1229" s="657"/>
      <c r="R1229" s="704"/>
      <c r="S1229" s="3180"/>
    </row>
    <row r="1230" spans="7:19" ht="15" customHeight="1">
      <c r="G1230" s="1047"/>
      <c r="H1230" s="655"/>
      <c r="I1230" s="655"/>
      <c r="J1230" s="655"/>
      <c r="K1230" s="655"/>
      <c r="L1230" s="655"/>
      <c r="M1230" s="655"/>
      <c r="N1230" s="1310"/>
      <c r="O1230" s="655"/>
      <c r="P1230" s="656"/>
      <c r="Q1230" s="657"/>
      <c r="R1230" s="704"/>
      <c r="S1230" s="3180"/>
    </row>
    <row r="1231" spans="7:19" ht="15" customHeight="1">
      <c r="G1231" s="1047"/>
      <c r="H1231" s="655"/>
      <c r="I1231" s="655"/>
      <c r="J1231" s="655"/>
      <c r="K1231" s="655"/>
      <c r="L1231" s="655"/>
      <c r="M1231" s="655"/>
      <c r="N1231" s="1310"/>
      <c r="O1231" s="655"/>
      <c r="P1231" s="656"/>
      <c r="Q1231" s="657"/>
      <c r="R1231" s="704"/>
      <c r="S1231" s="3180"/>
    </row>
    <row r="1232" spans="7:19" ht="15" customHeight="1">
      <c r="G1232" s="1047"/>
      <c r="H1232" s="655"/>
      <c r="I1232" s="655"/>
      <c r="J1232" s="655"/>
      <c r="K1232" s="655"/>
      <c r="L1232" s="655"/>
      <c r="M1232" s="655"/>
      <c r="N1232" s="1310"/>
      <c r="O1232" s="655"/>
      <c r="P1232" s="656"/>
      <c r="Q1232" s="657"/>
      <c r="R1232" s="704"/>
      <c r="S1232" s="3180"/>
    </row>
    <row r="1233" spans="7:19" ht="15" customHeight="1">
      <c r="G1233" s="1047"/>
      <c r="H1233" s="655"/>
      <c r="I1233" s="655"/>
      <c r="J1233" s="655"/>
      <c r="K1233" s="655"/>
      <c r="L1233" s="655"/>
      <c r="M1233" s="655"/>
      <c r="N1233" s="1310"/>
      <c r="O1233" s="655"/>
      <c r="P1233" s="656"/>
      <c r="Q1233" s="657"/>
      <c r="R1233" s="704"/>
      <c r="S1233" s="3180"/>
    </row>
    <row r="1234" spans="7:19" ht="15" customHeight="1">
      <c r="G1234" s="1047"/>
      <c r="H1234" s="655"/>
      <c r="I1234" s="655"/>
      <c r="J1234" s="655"/>
      <c r="K1234" s="655"/>
      <c r="L1234" s="655"/>
      <c r="M1234" s="655"/>
      <c r="N1234" s="1310"/>
      <c r="O1234" s="655"/>
      <c r="P1234" s="656"/>
      <c r="Q1234" s="657"/>
      <c r="R1234" s="704"/>
      <c r="S1234" s="3180"/>
    </row>
    <row r="1235" spans="7:19" ht="15" customHeight="1">
      <c r="G1235" s="1047"/>
      <c r="H1235" s="655"/>
      <c r="I1235" s="655"/>
      <c r="J1235" s="655"/>
      <c r="K1235" s="655"/>
      <c r="L1235" s="655"/>
      <c r="M1235" s="655"/>
      <c r="N1235" s="1310"/>
      <c r="O1235" s="655"/>
      <c r="P1235" s="656"/>
      <c r="Q1235" s="657"/>
      <c r="R1235" s="704"/>
      <c r="S1235" s="3180"/>
    </row>
    <row r="1236" spans="7:19" ht="15" customHeight="1">
      <c r="G1236" s="1047"/>
      <c r="H1236" s="655"/>
      <c r="I1236" s="655"/>
      <c r="J1236" s="655"/>
      <c r="K1236" s="655"/>
      <c r="L1236" s="655"/>
      <c r="M1236" s="655"/>
      <c r="N1236" s="1310"/>
      <c r="O1236" s="655"/>
      <c r="P1236" s="656"/>
      <c r="Q1236" s="657"/>
      <c r="R1236" s="704"/>
      <c r="S1236" s="3180"/>
    </row>
    <row r="1237" spans="7:19" ht="15" customHeight="1">
      <c r="G1237" s="1047"/>
      <c r="H1237" s="655"/>
      <c r="I1237" s="655"/>
      <c r="J1237" s="655"/>
      <c r="K1237" s="655"/>
      <c r="L1237" s="655"/>
      <c r="M1237" s="655"/>
      <c r="N1237" s="1310"/>
      <c r="O1237" s="655"/>
      <c r="P1237" s="656"/>
      <c r="Q1237" s="657"/>
      <c r="R1237" s="704"/>
      <c r="S1237" s="3180"/>
    </row>
    <row r="1238" spans="7:19" ht="15" customHeight="1">
      <c r="G1238" s="1047"/>
      <c r="H1238" s="655"/>
      <c r="I1238" s="655"/>
      <c r="J1238" s="655"/>
      <c r="K1238" s="655"/>
      <c r="L1238" s="655"/>
      <c r="M1238" s="655"/>
      <c r="N1238" s="1310"/>
      <c r="O1238" s="655"/>
      <c r="P1238" s="656"/>
      <c r="Q1238" s="657"/>
      <c r="R1238" s="704"/>
      <c r="S1238" s="3180"/>
    </row>
    <row r="1239" spans="7:19" ht="15" customHeight="1">
      <c r="G1239" s="1047"/>
      <c r="H1239" s="655"/>
      <c r="I1239" s="655"/>
      <c r="J1239" s="655"/>
      <c r="K1239" s="655"/>
      <c r="L1239" s="655"/>
      <c r="M1239" s="655"/>
      <c r="N1239" s="1310"/>
      <c r="O1239" s="655"/>
      <c r="P1239" s="656"/>
      <c r="Q1239" s="657"/>
      <c r="R1239" s="704"/>
      <c r="S1239" s="3180"/>
    </row>
    <row r="1240" spans="7:19" ht="15" customHeight="1">
      <c r="G1240" s="1047"/>
      <c r="H1240" s="655"/>
      <c r="I1240" s="655"/>
      <c r="J1240" s="655"/>
      <c r="K1240" s="655"/>
      <c r="L1240" s="655"/>
      <c r="M1240" s="655"/>
      <c r="N1240" s="1310"/>
      <c r="O1240" s="655"/>
      <c r="P1240" s="656"/>
      <c r="Q1240" s="657"/>
      <c r="R1240" s="704"/>
      <c r="S1240" s="3180"/>
    </row>
    <row r="1241" spans="7:19" ht="15" customHeight="1">
      <c r="G1241" s="1047"/>
      <c r="H1241" s="655"/>
      <c r="I1241" s="655"/>
      <c r="J1241" s="655"/>
      <c r="K1241" s="655"/>
      <c r="L1241" s="655"/>
      <c r="M1241" s="655"/>
      <c r="N1241" s="1310"/>
      <c r="O1241" s="655"/>
      <c r="P1241" s="656"/>
      <c r="Q1241" s="657"/>
      <c r="R1241" s="704"/>
      <c r="S1241" s="3180"/>
    </row>
    <row r="1242" spans="7:19" ht="15" customHeight="1">
      <c r="G1242" s="1047"/>
      <c r="H1242" s="655"/>
      <c r="I1242" s="655"/>
      <c r="J1242" s="655"/>
      <c r="K1242" s="655"/>
      <c r="L1242" s="655"/>
      <c r="M1242" s="655"/>
      <c r="N1242" s="1310"/>
      <c r="O1242" s="655"/>
      <c r="P1242" s="656"/>
      <c r="Q1242" s="657"/>
      <c r="R1242" s="704"/>
      <c r="S1242" s="3180"/>
    </row>
    <row r="1243" spans="7:19" ht="15" customHeight="1">
      <c r="G1243" s="1047"/>
      <c r="H1243" s="655"/>
      <c r="I1243" s="655"/>
      <c r="J1243" s="655"/>
      <c r="K1243" s="655"/>
      <c r="L1243" s="655"/>
      <c r="M1243" s="655"/>
      <c r="N1243" s="1310"/>
      <c r="O1243" s="655"/>
      <c r="P1243" s="656"/>
      <c r="Q1243" s="657"/>
      <c r="R1243" s="704"/>
      <c r="S1243" s="3180"/>
    </row>
    <row r="1244" spans="7:19" ht="15" customHeight="1">
      <c r="G1244" s="1047"/>
      <c r="H1244" s="655"/>
      <c r="I1244" s="655"/>
      <c r="J1244" s="655"/>
      <c r="K1244" s="655"/>
      <c r="L1244" s="655"/>
      <c r="M1244" s="655"/>
      <c r="N1244" s="1310"/>
      <c r="O1244" s="655"/>
      <c r="P1244" s="656"/>
      <c r="Q1244" s="657"/>
      <c r="R1244" s="704"/>
      <c r="S1244" s="3180"/>
    </row>
    <row r="1245" spans="7:19" ht="15" customHeight="1">
      <c r="G1245" s="1047"/>
      <c r="H1245" s="655"/>
      <c r="I1245" s="655"/>
      <c r="J1245" s="655"/>
      <c r="K1245" s="655"/>
      <c r="L1245" s="655"/>
      <c r="M1245" s="655"/>
      <c r="N1245" s="1310"/>
      <c r="O1245" s="655"/>
      <c r="P1245" s="656"/>
      <c r="Q1245" s="657"/>
      <c r="R1245" s="704"/>
      <c r="S1245" s="3180"/>
    </row>
    <row r="1246" spans="7:19" ht="15" customHeight="1">
      <c r="G1246" s="1047"/>
      <c r="H1246" s="655"/>
      <c r="I1246" s="655"/>
      <c r="J1246" s="655"/>
      <c r="K1246" s="655"/>
      <c r="L1246" s="655"/>
      <c r="M1246" s="655"/>
      <c r="N1246" s="1310"/>
      <c r="O1246" s="655"/>
      <c r="P1246" s="656"/>
      <c r="Q1246" s="657"/>
      <c r="R1246" s="704"/>
      <c r="S1246" s="3180"/>
    </row>
    <row r="1247" spans="7:19" ht="15" customHeight="1">
      <c r="G1247" s="1047"/>
      <c r="H1247" s="655"/>
      <c r="I1247" s="655"/>
      <c r="J1247" s="655"/>
      <c r="K1247" s="655"/>
      <c r="L1247" s="655"/>
      <c r="M1247" s="655"/>
      <c r="N1247" s="1310"/>
      <c r="O1247" s="655"/>
      <c r="P1247" s="656"/>
      <c r="Q1247" s="657"/>
      <c r="R1247" s="704"/>
      <c r="S1247" s="3180"/>
    </row>
    <row r="1248" spans="7:19" ht="15" customHeight="1">
      <c r="G1248" s="1047"/>
      <c r="H1248" s="655"/>
      <c r="I1248" s="655"/>
      <c r="J1248" s="655"/>
      <c r="K1248" s="655"/>
      <c r="L1248" s="655"/>
      <c r="M1248" s="655"/>
      <c r="N1248" s="1310"/>
      <c r="O1248" s="655"/>
      <c r="P1248" s="656"/>
      <c r="Q1248" s="657"/>
      <c r="R1248" s="704"/>
      <c r="S1248" s="3180"/>
    </row>
    <row r="1249" spans="7:19" ht="15" customHeight="1">
      <c r="G1249" s="1047"/>
      <c r="H1249" s="655"/>
      <c r="I1249" s="655"/>
      <c r="J1249" s="655"/>
      <c r="K1249" s="655"/>
      <c r="L1249" s="655"/>
      <c r="M1249" s="655"/>
      <c r="N1249" s="1310"/>
      <c r="O1249" s="655"/>
      <c r="P1249" s="656"/>
      <c r="Q1249" s="657"/>
      <c r="R1249" s="704"/>
      <c r="S1249" s="3180"/>
    </row>
    <row r="1250" spans="7:19" ht="15" customHeight="1">
      <c r="G1250" s="1047"/>
      <c r="H1250" s="655"/>
      <c r="I1250" s="655"/>
      <c r="J1250" s="655"/>
      <c r="K1250" s="655"/>
      <c r="L1250" s="655"/>
      <c r="M1250" s="655"/>
      <c r="N1250" s="1310"/>
      <c r="O1250" s="655"/>
      <c r="P1250" s="656"/>
      <c r="Q1250" s="657"/>
      <c r="R1250" s="704"/>
      <c r="S1250" s="3180"/>
    </row>
    <row r="1251" spans="7:19" ht="15" customHeight="1">
      <c r="G1251" s="1047"/>
      <c r="H1251" s="655"/>
      <c r="I1251" s="655"/>
      <c r="J1251" s="655"/>
      <c r="K1251" s="655"/>
      <c r="L1251" s="655"/>
      <c r="M1251" s="655"/>
      <c r="N1251" s="1310"/>
      <c r="O1251" s="655"/>
      <c r="P1251" s="656"/>
      <c r="Q1251" s="657"/>
      <c r="R1251" s="704"/>
      <c r="S1251" s="3180"/>
    </row>
    <row r="1252" spans="7:19" ht="15" customHeight="1">
      <c r="G1252" s="1047"/>
      <c r="H1252" s="655"/>
      <c r="I1252" s="655"/>
      <c r="J1252" s="655"/>
      <c r="K1252" s="655"/>
      <c r="L1252" s="655"/>
      <c r="M1252" s="655"/>
      <c r="N1252" s="1310"/>
      <c r="O1252" s="655"/>
      <c r="P1252" s="656"/>
      <c r="Q1252" s="657"/>
      <c r="R1252" s="704"/>
      <c r="S1252" s="3180"/>
    </row>
    <row r="1253" spans="7:19" ht="15" customHeight="1">
      <c r="G1253" s="1047"/>
      <c r="H1253" s="655"/>
      <c r="I1253" s="655"/>
      <c r="J1253" s="655"/>
      <c r="K1253" s="655"/>
      <c r="L1253" s="655"/>
      <c r="M1253" s="655"/>
      <c r="N1253" s="1310"/>
      <c r="O1253" s="655"/>
      <c r="P1253" s="656"/>
      <c r="Q1253" s="657"/>
      <c r="R1253" s="704"/>
      <c r="S1253" s="3180"/>
    </row>
    <row r="1254" spans="7:19" ht="15" customHeight="1">
      <c r="G1254" s="1047"/>
      <c r="H1254" s="655"/>
      <c r="I1254" s="655"/>
      <c r="J1254" s="655"/>
      <c r="K1254" s="655"/>
      <c r="L1254" s="655"/>
      <c r="M1254" s="655"/>
      <c r="N1254" s="1310"/>
      <c r="O1254" s="655"/>
      <c r="P1254" s="656"/>
      <c r="Q1254" s="657"/>
      <c r="R1254" s="704"/>
      <c r="S1254" s="3180"/>
    </row>
    <row r="1255" spans="7:19" ht="15" customHeight="1">
      <c r="G1255" s="1047"/>
      <c r="H1255" s="655"/>
      <c r="I1255" s="655"/>
      <c r="J1255" s="655"/>
      <c r="K1255" s="655"/>
      <c r="L1255" s="655"/>
      <c r="M1255" s="655"/>
      <c r="N1255" s="1310"/>
      <c r="O1255" s="655"/>
      <c r="P1255" s="656"/>
      <c r="Q1255" s="657"/>
      <c r="R1255" s="704"/>
      <c r="S1255" s="3180"/>
    </row>
    <row r="1256" spans="7:19" ht="15" customHeight="1">
      <c r="G1256" s="1047"/>
      <c r="H1256" s="655"/>
      <c r="I1256" s="655"/>
      <c r="J1256" s="655"/>
      <c r="K1256" s="655"/>
      <c r="L1256" s="655"/>
      <c r="M1256" s="655"/>
      <c r="N1256" s="1310"/>
      <c r="O1256" s="655"/>
      <c r="P1256" s="656"/>
      <c r="Q1256" s="657"/>
      <c r="R1256" s="704"/>
      <c r="S1256" s="3180"/>
    </row>
    <row r="1257" spans="7:19" ht="15" customHeight="1">
      <c r="G1257" s="1047"/>
      <c r="H1257" s="655"/>
      <c r="I1257" s="655"/>
      <c r="J1257" s="655"/>
      <c r="K1257" s="655"/>
      <c r="L1257" s="655"/>
      <c r="M1257" s="655"/>
      <c r="N1257" s="1310"/>
      <c r="O1257" s="655"/>
      <c r="P1257" s="656"/>
      <c r="Q1257" s="657"/>
      <c r="R1257" s="704"/>
      <c r="S1257" s="3180"/>
    </row>
    <row r="1258" spans="7:19" ht="15" customHeight="1">
      <c r="G1258" s="1047"/>
      <c r="H1258" s="655"/>
      <c r="I1258" s="655"/>
      <c r="J1258" s="655"/>
      <c r="K1258" s="655"/>
      <c r="L1258" s="655"/>
      <c r="M1258" s="655"/>
      <c r="N1258" s="1310"/>
      <c r="O1258" s="655"/>
      <c r="P1258" s="656"/>
      <c r="Q1258" s="657"/>
      <c r="R1258" s="704"/>
      <c r="S1258" s="3180"/>
    </row>
    <row r="1259" spans="7:19" ht="15" customHeight="1">
      <c r="G1259" s="1047"/>
      <c r="H1259" s="655"/>
      <c r="I1259" s="655"/>
      <c r="J1259" s="655"/>
      <c r="K1259" s="655"/>
      <c r="L1259" s="655"/>
      <c r="M1259" s="655"/>
      <c r="N1259" s="1310"/>
      <c r="O1259" s="655"/>
      <c r="P1259" s="656"/>
      <c r="Q1259" s="657"/>
      <c r="R1259" s="704"/>
      <c r="S1259" s="3180"/>
    </row>
    <row r="1260" spans="7:19" ht="15" customHeight="1">
      <c r="G1260" s="1047"/>
      <c r="H1260" s="655"/>
      <c r="I1260" s="655"/>
      <c r="J1260" s="655"/>
      <c r="K1260" s="655"/>
      <c r="L1260" s="655"/>
      <c r="M1260" s="655"/>
      <c r="N1260" s="1310"/>
      <c r="O1260" s="655"/>
      <c r="P1260" s="656"/>
      <c r="Q1260" s="657"/>
      <c r="R1260" s="704"/>
      <c r="S1260" s="3180"/>
    </row>
    <row r="1261" spans="7:19" ht="15" customHeight="1">
      <c r="G1261" s="1047"/>
      <c r="H1261" s="655"/>
      <c r="I1261" s="655"/>
      <c r="J1261" s="655"/>
      <c r="K1261" s="655"/>
      <c r="L1261" s="655"/>
      <c r="M1261" s="655"/>
      <c r="N1261" s="1310"/>
      <c r="O1261" s="655"/>
      <c r="P1261" s="656"/>
      <c r="Q1261" s="657"/>
      <c r="R1261" s="704"/>
      <c r="S1261" s="3180"/>
    </row>
    <row r="1262" spans="7:19" ht="15" customHeight="1">
      <c r="G1262" s="1047"/>
      <c r="H1262" s="655"/>
      <c r="I1262" s="655"/>
      <c r="J1262" s="655"/>
      <c r="K1262" s="655"/>
      <c r="L1262" s="655"/>
      <c r="M1262" s="655"/>
      <c r="N1262" s="1310"/>
      <c r="O1262" s="655"/>
      <c r="P1262" s="656"/>
      <c r="Q1262" s="657"/>
      <c r="R1262" s="704"/>
      <c r="S1262" s="3180"/>
    </row>
    <row r="1263" spans="7:19" ht="15" customHeight="1">
      <c r="G1263" s="1047"/>
      <c r="H1263" s="655"/>
      <c r="I1263" s="655"/>
      <c r="J1263" s="655"/>
      <c r="K1263" s="655"/>
      <c r="L1263" s="655"/>
      <c r="M1263" s="655"/>
      <c r="N1263" s="1310"/>
      <c r="O1263" s="655"/>
      <c r="P1263" s="656"/>
      <c r="Q1263" s="657"/>
      <c r="R1263" s="704"/>
      <c r="S1263" s="3180"/>
    </row>
    <row r="1264" spans="7:19" ht="15" customHeight="1">
      <c r="G1264" s="1047"/>
      <c r="H1264" s="655"/>
      <c r="I1264" s="655"/>
      <c r="J1264" s="655"/>
      <c r="K1264" s="655"/>
      <c r="L1264" s="655"/>
      <c r="M1264" s="655"/>
      <c r="N1264" s="1310"/>
      <c r="O1264" s="655"/>
      <c r="P1264" s="656"/>
      <c r="Q1264" s="657"/>
      <c r="R1264" s="704"/>
      <c r="S1264" s="3180"/>
    </row>
    <row r="1265" spans="7:19" ht="15" customHeight="1">
      <c r="G1265" s="1047"/>
      <c r="H1265" s="655"/>
      <c r="I1265" s="655"/>
      <c r="J1265" s="655"/>
      <c r="K1265" s="655"/>
      <c r="L1265" s="655"/>
      <c r="M1265" s="655"/>
      <c r="N1265" s="1310"/>
      <c r="O1265" s="655"/>
      <c r="P1265" s="656"/>
      <c r="Q1265" s="657"/>
      <c r="R1265" s="704"/>
      <c r="S1265" s="3180"/>
    </row>
    <row r="1266" spans="7:19" ht="15" customHeight="1">
      <c r="G1266" s="1047"/>
      <c r="H1266" s="655"/>
      <c r="I1266" s="655"/>
      <c r="J1266" s="655"/>
      <c r="K1266" s="655"/>
      <c r="L1266" s="655"/>
      <c r="M1266" s="655"/>
      <c r="N1266" s="1310"/>
      <c r="O1266" s="655"/>
      <c r="P1266" s="656"/>
      <c r="Q1266" s="657"/>
      <c r="R1266" s="704"/>
      <c r="S1266" s="3180"/>
    </row>
    <row r="1267" spans="7:19" ht="15" customHeight="1">
      <c r="G1267" s="1047"/>
      <c r="H1267" s="655"/>
      <c r="I1267" s="655"/>
      <c r="J1267" s="655"/>
      <c r="K1267" s="655"/>
      <c r="L1267" s="655"/>
      <c r="M1267" s="655"/>
      <c r="N1267" s="1310"/>
      <c r="O1267" s="655"/>
      <c r="P1267" s="656"/>
      <c r="Q1267" s="657"/>
      <c r="R1267" s="704"/>
      <c r="S1267" s="3180"/>
    </row>
    <row r="1268" spans="7:19" ht="15" customHeight="1">
      <c r="G1268" s="1047"/>
      <c r="H1268" s="655"/>
      <c r="I1268" s="655"/>
      <c r="J1268" s="655"/>
      <c r="K1268" s="655"/>
      <c r="L1268" s="655"/>
      <c r="M1268" s="655"/>
      <c r="N1268" s="1310"/>
      <c r="O1268" s="655"/>
      <c r="P1268" s="656"/>
      <c r="Q1268" s="657"/>
      <c r="R1268" s="704"/>
      <c r="S1268" s="3180"/>
    </row>
    <row r="1269" spans="7:19" ht="15" customHeight="1">
      <c r="G1269" s="1047"/>
      <c r="H1269" s="655"/>
      <c r="I1269" s="655"/>
      <c r="J1269" s="655"/>
      <c r="K1269" s="655"/>
      <c r="L1269" s="655"/>
      <c r="M1269" s="655"/>
      <c r="N1269" s="1310"/>
      <c r="O1269" s="655"/>
      <c r="P1269" s="656"/>
      <c r="Q1269" s="657"/>
      <c r="R1269" s="704"/>
      <c r="S1269" s="3180"/>
    </row>
    <row r="1270" spans="7:19" ht="15" customHeight="1">
      <c r="G1270" s="1047"/>
      <c r="H1270" s="655"/>
      <c r="I1270" s="655"/>
      <c r="J1270" s="655"/>
      <c r="K1270" s="655"/>
      <c r="L1270" s="655"/>
      <c r="M1270" s="655"/>
      <c r="N1270" s="1310"/>
      <c r="O1270" s="655"/>
      <c r="P1270" s="656"/>
      <c r="Q1270" s="657"/>
      <c r="R1270" s="704"/>
      <c r="S1270" s="3180"/>
    </row>
    <row r="1271" spans="7:19" ht="15" customHeight="1">
      <c r="G1271" s="1047"/>
      <c r="H1271" s="655"/>
      <c r="I1271" s="655"/>
      <c r="J1271" s="655"/>
      <c r="K1271" s="655"/>
      <c r="L1271" s="655"/>
      <c r="M1271" s="655"/>
      <c r="N1271" s="1310"/>
      <c r="O1271" s="655"/>
      <c r="P1271" s="656"/>
      <c r="Q1271" s="657"/>
      <c r="R1271" s="704"/>
      <c r="S1271" s="3180"/>
    </row>
    <row r="1272" spans="7:19" ht="15" customHeight="1">
      <c r="G1272" s="1047"/>
      <c r="H1272" s="655"/>
      <c r="I1272" s="655"/>
      <c r="J1272" s="655"/>
      <c r="K1272" s="655"/>
      <c r="L1272" s="655"/>
      <c r="M1272" s="655"/>
      <c r="N1272" s="1310"/>
      <c r="O1272" s="655"/>
      <c r="P1272" s="656"/>
      <c r="Q1272" s="657"/>
      <c r="R1272" s="704"/>
      <c r="S1272" s="3180"/>
    </row>
    <row r="1273" spans="7:19" ht="15" customHeight="1">
      <c r="G1273" s="1047"/>
      <c r="H1273" s="655"/>
      <c r="I1273" s="655"/>
      <c r="J1273" s="655"/>
      <c r="K1273" s="655"/>
      <c r="L1273" s="655"/>
      <c r="M1273" s="655"/>
      <c r="N1273" s="1310"/>
      <c r="O1273" s="655"/>
      <c r="P1273" s="656"/>
      <c r="Q1273" s="657"/>
      <c r="R1273" s="704"/>
      <c r="S1273" s="3180"/>
    </row>
    <row r="1274" spans="7:19" ht="15" customHeight="1">
      <c r="G1274" s="1047"/>
      <c r="H1274" s="655"/>
      <c r="I1274" s="655"/>
      <c r="J1274" s="655"/>
      <c r="K1274" s="655"/>
      <c r="L1274" s="655"/>
      <c r="M1274" s="655"/>
      <c r="N1274" s="1310"/>
      <c r="O1274" s="655"/>
      <c r="P1274" s="656"/>
      <c r="Q1274" s="657"/>
      <c r="R1274" s="704"/>
      <c r="S1274" s="3180"/>
    </row>
    <row r="1275" spans="7:19" ht="15" customHeight="1">
      <c r="G1275" s="1047"/>
      <c r="H1275" s="655"/>
      <c r="I1275" s="655"/>
      <c r="J1275" s="655"/>
      <c r="K1275" s="655"/>
      <c r="L1275" s="655"/>
      <c r="M1275" s="655"/>
      <c r="N1275" s="1310"/>
      <c r="O1275" s="655"/>
      <c r="P1275" s="656"/>
      <c r="Q1275" s="657"/>
      <c r="R1275" s="704"/>
      <c r="S1275" s="3180"/>
    </row>
    <row r="1276" spans="7:19" ht="15" customHeight="1">
      <c r="G1276" s="1047"/>
      <c r="H1276" s="655"/>
      <c r="I1276" s="655"/>
      <c r="J1276" s="655"/>
      <c r="K1276" s="655"/>
      <c r="L1276" s="655"/>
      <c r="M1276" s="655"/>
      <c r="N1276" s="1310"/>
      <c r="O1276" s="655"/>
      <c r="P1276" s="656"/>
      <c r="Q1276" s="657"/>
      <c r="R1276" s="704"/>
      <c r="S1276" s="3180"/>
    </row>
    <row r="1277" spans="7:19" ht="15" customHeight="1">
      <c r="G1277" s="1047"/>
      <c r="H1277" s="655"/>
      <c r="I1277" s="655"/>
      <c r="J1277" s="655"/>
      <c r="K1277" s="655"/>
      <c r="L1277" s="655"/>
      <c r="M1277" s="655"/>
      <c r="N1277" s="1310"/>
      <c r="O1277" s="655"/>
      <c r="P1277" s="656"/>
      <c r="Q1277" s="657"/>
      <c r="R1277" s="704"/>
      <c r="S1277" s="3180"/>
    </row>
    <row r="1278" spans="7:19" ht="15" customHeight="1">
      <c r="G1278" s="1047"/>
      <c r="H1278" s="655"/>
      <c r="I1278" s="655"/>
      <c r="J1278" s="655"/>
      <c r="K1278" s="655"/>
      <c r="L1278" s="655"/>
      <c r="M1278" s="655"/>
      <c r="N1278" s="1310"/>
      <c r="O1278" s="655"/>
      <c r="P1278" s="656"/>
      <c r="Q1278" s="657"/>
      <c r="R1278" s="704"/>
      <c r="S1278" s="3180"/>
    </row>
    <row r="1279" spans="7:19" ht="15" customHeight="1">
      <c r="G1279" s="1047"/>
      <c r="H1279" s="655"/>
      <c r="I1279" s="655"/>
      <c r="J1279" s="655"/>
      <c r="K1279" s="655"/>
      <c r="L1279" s="655"/>
      <c r="M1279" s="655"/>
      <c r="N1279" s="1310"/>
      <c r="O1279" s="655"/>
      <c r="P1279" s="656"/>
      <c r="Q1279" s="657"/>
      <c r="R1279" s="704"/>
      <c r="S1279" s="3180"/>
    </row>
    <row r="1280" spans="7:19" ht="15" customHeight="1">
      <c r="G1280" s="1047"/>
      <c r="H1280" s="655"/>
      <c r="I1280" s="655"/>
      <c r="J1280" s="655"/>
      <c r="K1280" s="655"/>
      <c r="L1280" s="655"/>
      <c r="M1280" s="655"/>
      <c r="N1280" s="1310"/>
      <c r="O1280" s="655"/>
      <c r="P1280" s="656"/>
      <c r="Q1280" s="657"/>
      <c r="R1280" s="704"/>
      <c r="S1280" s="3180"/>
    </row>
    <row r="1281" spans="7:19" ht="15" customHeight="1">
      <c r="G1281" s="1047"/>
      <c r="H1281" s="655"/>
      <c r="I1281" s="655"/>
      <c r="J1281" s="655"/>
      <c r="K1281" s="655"/>
      <c r="L1281" s="655"/>
      <c r="M1281" s="655"/>
      <c r="N1281" s="1310"/>
      <c r="O1281" s="655"/>
      <c r="P1281" s="656"/>
      <c r="Q1281" s="657"/>
      <c r="R1281" s="704"/>
      <c r="S1281" s="3180"/>
    </row>
    <row r="1282" spans="7:19" ht="15" customHeight="1">
      <c r="G1282" s="1047"/>
      <c r="H1282" s="655"/>
      <c r="I1282" s="655"/>
      <c r="J1282" s="655"/>
      <c r="K1282" s="655"/>
      <c r="L1282" s="655"/>
      <c r="M1282" s="655"/>
      <c r="N1282" s="1310"/>
      <c r="O1282" s="655"/>
      <c r="P1282" s="656"/>
      <c r="Q1282" s="657"/>
      <c r="R1282" s="704"/>
      <c r="S1282" s="3180"/>
    </row>
    <row r="1283" spans="7:19" ht="15" customHeight="1">
      <c r="G1283" s="1047"/>
      <c r="H1283" s="655"/>
      <c r="I1283" s="655"/>
      <c r="J1283" s="655"/>
      <c r="K1283" s="655"/>
      <c r="L1283" s="655"/>
      <c r="M1283" s="655"/>
      <c r="N1283" s="1310"/>
      <c r="O1283" s="655"/>
      <c r="P1283" s="656"/>
      <c r="Q1283" s="657"/>
      <c r="R1283" s="704"/>
      <c r="S1283" s="3180"/>
    </row>
    <row r="1284" spans="7:19" ht="15" customHeight="1">
      <c r="G1284" s="1047"/>
      <c r="H1284" s="655"/>
      <c r="I1284" s="655"/>
      <c r="J1284" s="655"/>
      <c r="K1284" s="655"/>
      <c r="L1284" s="655"/>
      <c r="M1284" s="655"/>
      <c r="N1284" s="1310"/>
      <c r="O1284" s="655"/>
      <c r="P1284" s="656"/>
      <c r="Q1284" s="657"/>
      <c r="R1284" s="704"/>
      <c r="S1284" s="3180"/>
    </row>
    <row r="1285" spans="7:19" ht="15" customHeight="1">
      <c r="G1285" s="1047"/>
      <c r="H1285" s="655"/>
      <c r="I1285" s="655"/>
      <c r="J1285" s="655"/>
      <c r="K1285" s="655"/>
      <c r="L1285" s="655"/>
      <c r="M1285" s="655"/>
      <c r="N1285" s="1310"/>
      <c r="O1285" s="655"/>
      <c r="P1285" s="656"/>
      <c r="Q1285" s="657"/>
      <c r="R1285" s="704"/>
      <c r="S1285" s="3180"/>
    </row>
    <row r="1286" spans="7:19" ht="15" customHeight="1">
      <c r="G1286" s="1047"/>
      <c r="H1286" s="655"/>
      <c r="I1286" s="655"/>
      <c r="J1286" s="655"/>
      <c r="K1286" s="655"/>
      <c r="L1286" s="655"/>
      <c r="M1286" s="655"/>
      <c r="N1286" s="1310"/>
      <c r="O1286" s="655"/>
      <c r="P1286" s="656"/>
      <c r="Q1286" s="657"/>
      <c r="R1286" s="704"/>
      <c r="S1286" s="3180"/>
    </row>
    <row r="1287" spans="7:19" ht="15" customHeight="1">
      <c r="G1287" s="1047"/>
      <c r="H1287" s="655"/>
      <c r="I1287" s="655"/>
      <c r="J1287" s="655"/>
      <c r="K1287" s="655"/>
      <c r="L1287" s="655"/>
      <c r="M1287" s="655"/>
      <c r="N1287" s="1310"/>
      <c r="O1287" s="655"/>
      <c r="P1287" s="656"/>
      <c r="Q1287" s="657"/>
      <c r="R1287" s="704"/>
      <c r="S1287" s="3180"/>
    </row>
    <row r="1288" spans="7:19" ht="15" customHeight="1">
      <c r="G1288" s="1047"/>
      <c r="H1288" s="655"/>
      <c r="I1288" s="655"/>
      <c r="J1288" s="655"/>
      <c r="K1288" s="655"/>
      <c r="L1288" s="655"/>
      <c r="M1288" s="655"/>
      <c r="N1288" s="1310"/>
      <c r="O1288" s="655"/>
      <c r="P1288" s="656"/>
      <c r="Q1288" s="657"/>
      <c r="R1288" s="704"/>
      <c r="S1288" s="3180"/>
    </row>
    <row r="1289" spans="7:19" ht="15" customHeight="1">
      <c r="G1289" s="1047"/>
      <c r="H1289" s="655"/>
      <c r="I1289" s="655"/>
      <c r="J1289" s="655"/>
      <c r="K1289" s="655"/>
      <c r="L1289" s="655"/>
      <c r="M1289" s="655"/>
      <c r="N1289" s="1310"/>
      <c r="O1289" s="655"/>
      <c r="P1289" s="656"/>
      <c r="Q1289" s="657"/>
      <c r="R1289" s="704"/>
      <c r="S1289" s="3180"/>
    </row>
    <row r="1290" spans="7:19" ht="15" customHeight="1">
      <c r="G1290" s="1047"/>
      <c r="H1290" s="655"/>
      <c r="I1290" s="655"/>
      <c r="J1290" s="655"/>
      <c r="K1290" s="655"/>
      <c r="L1290" s="655"/>
      <c r="M1290" s="655"/>
      <c r="N1290" s="1310"/>
      <c r="O1290" s="655"/>
      <c r="P1290" s="656"/>
      <c r="Q1290" s="657"/>
      <c r="R1290" s="704"/>
      <c r="S1290" s="3180"/>
    </row>
    <row r="1291" spans="7:19" ht="15" customHeight="1">
      <c r="G1291" s="1047"/>
      <c r="H1291" s="655"/>
      <c r="I1291" s="655"/>
      <c r="J1291" s="655"/>
      <c r="K1291" s="655"/>
      <c r="L1291" s="655"/>
      <c r="M1291" s="655"/>
      <c r="N1291" s="1310"/>
      <c r="O1291" s="655"/>
      <c r="P1291" s="656"/>
      <c r="Q1291" s="657"/>
      <c r="R1291" s="704"/>
      <c r="S1291" s="3180"/>
    </row>
    <row r="1292" spans="7:19" ht="15" customHeight="1">
      <c r="G1292" s="1047"/>
      <c r="H1292" s="655"/>
      <c r="I1292" s="655"/>
      <c r="J1292" s="655"/>
      <c r="K1292" s="655"/>
      <c r="L1292" s="655"/>
      <c r="M1292" s="655"/>
      <c r="N1292" s="1310"/>
      <c r="O1292" s="655"/>
      <c r="P1292" s="656"/>
      <c r="Q1292" s="657"/>
      <c r="R1292" s="704"/>
      <c r="S1292" s="3180"/>
    </row>
    <row r="1293" spans="7:19" ht="15" customHeight="1">
      <c r="G1293" s="1047"/>
      <c r="H1293" s="655"/>
      <c r="I1293" s="655"/>
      <c r="J1293" s="655"/>
      <c r="K1293" s="655"/>
      <c r="L1293" s="655"/>
      <c r="M1293" s="655"/>
      <c r="N1293" s="1310"/>
      <c r="O1293" s="655"/>
      <c r="P1293" s="656"/>
      <c r="Q1293" s="657"/>
      <c r="R1293" s="704"/>
      <c r="S1293" s="3180"/>
    </row>
    <row r="1294" spans="7:19" ht="15" customHeight="1">
      <c r="G1294" s="1047"/>
      <c r="H1294" s="655"/>
      <c r="I1294" s="655"/>
      <c r="J1294" s="655"/>
      <c r="K1294" s="655"/>
      <c r="L1294" s="655"/>
      <c r="M1294" s="655"/>
      <c r="N1294" s="1310"/>
      <c r="O1294" s="655"/>
      <c r="P1294" s="656"/>
      <c r="Q1294" s="657"/>
      <c r="R1294" s="704"/>
      <c r="S1294" s="3180"/>
    </row>
    <row r="1295" spans="7:19" ht="15" customHeight="1">
      <c r="G1295" s="1047"/>
      <c r="H1295" s="655"/>
      <c r="I1295" s="655"/>
      <c r="J1295" s="655"/>
      <c r="K1295" s="655"/>
      <c r="L1295" s="655"/>
      <c r="M1295" s="655"/>
      <c r="N1295" s="1310"/>
      <c r="O1295" s="655"/>
      <c r="P1295" s="656"/>
      <c r="Q1295" s="657"/>
      <c r="R1295" s="704"/>
      <c r="S1295" s="3180"/>
    </row>
    <row r="1296" spans="7:19" ht="15" customHeight="1">
      <c r="G1296" s="1047"/>
      <c r="H1296" s="655"/>
      <c r="I1296" s="655"/>
      <c r="J1296" s="655"/>
      <c r="K1296" s="655"/>
      <c r="L1296" s="655"/>
      <c r="M1296" s="655"/>
      <c r="N1296" s="1310"/>
      <c r="O1296" s="655"/>
      <c r="P1296" s="656"/>
      <c r="Q1296" s="657"/>
      <c r="R1296" s="704"/>
      <c r="S1296" s="3180"/>
    </row>
    <row r="1297" spans="7:19" ht="15" customHeight="1">
      <c r="G1297" s="1047"/>
      <c r="H1297" s="655"/>
      <c r="I1297" s="655"/>
      <c r="J1297" s="655"/>
      <c r="K1297" s="655"/>
      <c r="L1297" s="655"/>
      <c r="M1297" s="655"/>
      <c r="N1297" s="1310"/>
      <c r="O1297" s="655"/>
      <c r="P1297" s="656"/>
      <c r="Q1297" s="657"/>
      <c r="R1297" s="704"/>
      <c r="S1297" s="3180"/>
    </row>
    <row r="1298" spans="7:19" ht="15" customHeight="1">
      <c r="G1298" s="1047"/>
      <c r="H1298" s="655"/>
      <c r="I1298" s="655"/>
      <c r="J1298" s="655"/>
      <c r="K1298" s="655"/>
      <c r="L1298" s="655"/>
      <c r="M1298" s="655"/>
      <c r="N1298" s="1310"/>
      <c r="O1298" s="655"/>
      <c r="P1298" s="656"/>
      <c r="Q1298" s="657"/>
      <c r="R1298" s="704"/>
      <c r="S1298" s="3180"/>
    </row>
    <row r="1299" spans="7:19" ht="15" customHeight="1">
      <c r="G1299" s="1047"/>
      <c r="H1299" s="655"/>
      <c r="I1299" s="655"/>
      <c r="J1299" s="655"/>
      <c r="K1299" s="655"/>
      <c r="L1299" s="655"/>
      <c r="M1299" s="655"/>
      <c r="N1299" s="1310"/>
      <c r="O1299" s="655"/>
      <c r="P1299" s="656"/>
      <c r="Q1299" s="657"/>
      <c r="R1299" s="704"/>
      <c r="S1299" s="3180"/>
    </row>
    <row r="1300" spans="7:19" ht="15" customHeight="1">
      <c r="G1300" s="1047"/>
      <c r="H1300" s="655"/>
      <c r="I1300" s="655"/>
      <c r="J1300" s="655"/>
      <c r="K1300" s="655"/>
      <c r="L1300" s="655"/>
      <c r="M1300" s="655"/>
      <c r="N1300" s="1310"/>
      <c r="O1300" s="655"/>
      <c r="P1300" s="656"/>
      <c r="Q1300" s="657"/>
      <c r="R1300" s="704"/>
      <c r="S1300" s="3180"/>
    </row>
    <row r="1301" spans="7:19" ht="15" customHeight="1">
      <c r="G1301" s="1047"/>
      <c r="H1301" s="655"/>
      <c r="I1301" s="655"/>
      <c r="J1301" s="655"/>
      <c r="K1301" s="655"/>
      <c r="L1301" s="655"/>
      <c r="M1301" s="655"/>
      <c r="N1301" s="1310"/>
      <c r="O1301" s="655"/>
      <c r="P1301" s="656"/>
      <c r="Q1301" s="657"/>
      <c r="R1301" s="704"/>
      <c r="S1301" s="3180"/>
    </row>
    <row r="1302" spans="7:19" ht="15" customHeight="1">
      <c r="G1302" s="1047"/>
      <c r="H1302" s="655"/>
      <c r="I1302" s="655"/>
      <c r="J1302" s="655"/>
      <c r="K1302" s="655"/>
      <c r="L1302" s="655"/>
      <c r="M1302" s="655"/>
      <c r="N1302" s="1310"/>
      <c r="O1302" s="655"/>
      <c r="P1302" s="656"/>
      <c r="Q1302" s="657"/>
      <c r="R1302" s="704"/>
      <c r="S1302" s="3180"/>
    </row>
    <row r="1303" spans="7:19" ht="15" customHeight="1">
      <c r="G1303" s="1047"/>
      <c r="H1303" s="655"/>
      <c r="I1303" s="655"/>
      <c r="J1303" s="655"/>
      <c r="K1303" s="655"/>
      <c r="L1303" s="655"/>
      <c r="M1303" s="655"/>
      <c r="N1303" s="1310"/>
      <c r="O1303" s="655"/>
      <c r="P1303" s="656"/>
      <c r="Q1303" s="657"/>
      <c r="R1303" s="704"/>
      <c r="S1303" s="3180"/>
    </row>
    <row r="1304" spans="7:19" ht="15" customHeight="1">
      <c r="G1304" s="1047"/>
      <c r="H1304" s="655"/>
      <c r="I1304" s="655"/>
      <c r="J1304" s="655"/>
      <c r="K1304" s="655"/>
      <c r="L1304" s="655"/>
      <c r="M1304" s="655"/>
      <c r="N1304" s="1310"/>
      <c r="O1304" s="655"/>
      <c r="P1304" s="656"/>
      <c r="Q1304" s="657"/>
      <c r="R1304" s="704"/>
      <c r="S1304" s="3180"/>
    </row>
    <row r="1305" spans="7:19" ht="15" customHeight="1">
      <c r="G1305" s="1047"/>
      <c r="H1305" s="655"/>
      <c r="I1305" s="655"/>
      <c r="J1305" s="655"/>
      <c r="K1305" s="655"/>
      <c r="L1305" s="655"/>
      <c r="M1305" s="655"/>
      <c r="N1305" s="1310"/>
      <c r="O1305" s="655"/>
      <c r="P1305" s="656"/>
      <c r="Q1305" s="657"/>
      <c r="R1305" s="704"/>
      <c r="S1305" s="3180"/>
    </row>
    <row r="1306" spans="7:19" ht="15" customHeight="1">
      <c r="G1306" s="1047"/>
      <c r="H1306" s="655"/>
      <c r="I1306" s="655"/>
      <c r="J1306" s="655"/>
      <c r="K1306" s="655"/>
      <c r="L1306" s="655"/>
      <c r="M1306" s="655"/>
      <c r="N1306" s="1310"/>
      <c r="O1306" s="655"/>
      <c r="P1306" s="656"/>
      <c r="Q1306" s="657"/>
      <c r="R1306" s="704"/>
      <c r="S1306" s="3180"/>
    </row>
    <row r="1307" spans="7:19" ht="15" customHeight="1">
      <c r="G1307" s="1047"/>
      <c r="H1307" s="655"/>
      <c r="I1307" s="655"/>
      <c r="J1307" s="655"/>
      <c r="K1307" s="655"/>
      <c r="L1307" s="655"/>
      <c r="M1307" s="655"/>
      <c r="N1307" s="1310"/>
      <c r="O1307" s="655"/>
      <c r="P1307" s="656"/>
      <c r="Q1307" s="657"/>
      <c r="R1307" s="704"/>
      <c r="S1307" s="3180"/>
    </row>
    <row r="1308" spans="7:19" ht="15" customHeight="1">
      <c r="G1308" s="1047"/>
      <c r="H1308" s="655"/>
      <c r="I1308" s="655"/>
      <c r="J1308" s="655"/>
      <c r="K1308" s="655"/>
      <c r="L1308" s="655"/>
      <c r="M1308" s="655"/>
      <c r="N1308" s="1310"/>
      <c r="O1308" s="655"/>
      <c r="P1308" s="656"/>
      <c r="Q1308" s="657"/>
      <c r="R1308" s="704"/>
      <c r="S1308" s="3180"/>
    </row>
    <row r="1309" spans="7:19" ht="15" customHeight="1">
      <c r="G1309" s="1047"/>
      <c r="H1309" s="655"/>
      <c r="I1309" s="655"/>
      <c r="J1309" s="655"/>
      <c r="K1309" s="655"/>
      <c r="L1309" s="655"/>
      <c r="M1309" s="655"/>
      <c r="N1309" s="1310"/>
      <c r="O1309" s="655"/>
      <c r="P1309" s="656"/>
      <c r="Q1309" s="657"/>
      <c r="R1309" s="704"/>
      <c r="S1309" s="3180"/>
    </row>
    <row r="1310" spans="7:19" ht="15" customHeight="1">
      <c r="G1310" s="1047"/>
      <c r="H1310" s="655"/>
      <c r="I1310" s="655"/>
      <c r="J1310" s="655"/>
      <c r="K1310" s="655"/>
      <c r="L1310" s="655"/>
      <c r="M1310" s="655"/>
      <c r="N1310" s="1310"/>
      <c r="O1310" s="655"/>
      <c r="P1310" s="656"/>
      <c r="Q1310" s="657"/>
      <c r="R1310" s="704"/>
      <c r="S1310" s="3180"/>
    </row>
    <row r="1311" spans="7:19" ht="15" customHeight="1">
      <c r="G1311" s="1047"/>
      <c r="H1311" s="655"/>
      <c r="I1311" s="655"/>
      <c r="J1311" s="655"/>
      <c r="K1311" s="655"/>
      <c r="L1311" s="655"/>
      <c r="M1311" s="655"/>
      <c r="N1311" s="1310"/>
      <c r="O1311" s="655"/>
      <c r="P1311" s="656"/>
      <c r="Q1311" s="657"/>
      <c r="R1311" s="704"/>
      <c r="S1311" s="3180"/>
    </row>
    <row r="1312" spans="7:19" ht="15" customHeight="1">
      <c r="G1312" s="1047"/>
      <c r="H1312" s="655"/>
      <c r="I1312" s="655"/>
      <c r="J1312" s="655"/>
      <c r="K1312" s="655"/>
      <c r="L1312" s="655"/>
      <c r="M1312" s="655"/>
      <c r="N1312" s="1310"/>
      <c r="O1312" s="655"/>
      <c r="P1312" s="656"/>
      <c r="Q1312" s="657"/>
      <c r="R1312" s="704"/>
      <c r="S1312" s="3180"/>
    </row>
    <row r="1313" spans="7:19" ht="15" customHeight="1">
      <c r="G1313" s="1047"/>
      <c r="H1313" s="655"/>
      <c r="I1313" s="655"/>
      <c r="J1313" s="655"/>
      <c r="K1313" s="655"/>
      <c r="L1313" s="655"/>
      <c r="M1313" s="655"/>
      <c r="N1313" s="1310"/>
      <c r="O1313" s="655"/>
      <c r="P1313" s="656"/>
      <c r="Q1313" s="657"/>
      <c r="R1313" s="704"/>
      <c r="S1313" s="3180"/>
    </row>
    <row r="1314" spans="7:19" ht="15" customHeight="1">
      <c r="G1314" s="1047"/>
      <c r="H1314" s="655"/>
      <c r="I1314" s="655"/>
      <c r="J1314" s="655"/>
      <c r="K1314" s="655"/>
      <c r="L1314" s="655"/>
      <c r="M1314" s="655"/>
      <c r="N1314" s="1310"/>
      <c r="O1314" s="655"/>
      <c r="P1314" s="656"/>
      <c r="Q1314" s="657"/>
      <c r="R1314" s="704"/>
      <c r="S1314" s="3180"/>
    </row>
    <row r="1315" spans="7:19" ht="15" customHeight="1">
      <c r="G1315" s="1047"/>
      <c r="H1315" s="655"/>
      <c r="I1315" s="655"/>
      <c r="J1315" s="655"/>
      <c r="K1315" s="655"/>
      <c r="L1315" s="655"/>
      <c r="M1315" s="655"/>
      <c r="N1315" s="1310"/>
      <c r="O1315" s="655"/>
      <c r="P1315" s="656"/>
      <c r="Q1315" s="657"/>
      <c r="R1315" s="704"/>
      <c r="S1315" s="3180"/>
    </row>
    <row r="1316" spans="7:19" ht="15" customHeight="1">
      <c r="G1316" s="1047"/>
      <c r="H1316" s="655"/>
      <c r="I1316" s="655"/>
      <c r="J1316" s="655"/>
      <c r="K1316" s="655"/>
      <c r="L1316" s="655"/>
      <c r="M1316" s="655"/>
      <c r="N1316" s="1310"/>
      <c r="O1316" s="655"/>
      <c r="P1316" s="656"/>
      <c r="Q1316" s="657"/>
      <c r="R1316" s="704"/>
      <c r="S1316" s="3180"/>
    </row>
    <row r="1317" spans="7:19" ht="15" customHeight="1">
      <c r="G1317" s="1047"/>
      <c r="H1317" s="655"/>
      <c r="I1317" s="655"/>
      <c r="J1317" s="655"/>
      <c r="K1317" s="655"/>
      <c r="L1317" s="655"/>
      <c r="M1317" s="655"/>
      <c r="N1317" s="1310"/>
      <c r="O1317" s="655"/>
      <c r="P1317" s="656"/>
      <c r="Q1317" s="657"/>
      <c r="R1317" s="704"/>
      <c r="S1317" s="3180"/>
    </row>
    <row r="1318" spans="7:19" ht="15" customHeight="1">
      <c r="G1318" s="1047"/>
      <c r="H1318" s="655"/>
      <c r="I1318" s="655"/>
      <c r="J1318" s="655"/>
      <c r="K1318" s="655"/>
      <c r="L1318" s="655"/>
      <c r="M1318" s="655"/>
      <c r="N1318" s="1310"/>
      <c r="O1318" s="655"/>
      <c r="P1318" s="656"/>
      <c r="Q1318" s="657"/>
      <c r="R1318" s="704"/>
      <c r="S1318" s="3180"/>
    </row>
    <row r="1319" spans="7:19" ht="15" customHeight="1">
      <c r="G1319" s="1047"/>
      <c r="H1319" s="655"/>
      <c r="I1319" s="655"/>
      <c r="J1319" s="655"/>
      <c r="K1319" s="655"/>
      <c r="L1319" s="655"/>
      <c r="M1319" s="655"/>
      <c r="N1319" s="1310"/>
      <c r="O1319" s="655"/>
      <c r="P1319" s="656"/>
      <c r="Q1319" s="657"/>
      <c r="R1319" s="704"/>
      <c r="S1319" s="3180"/>
    </row>
    <row r="1320" spans="7:19" ht="15" customHeight="1">
      <c r="G1320" s="1047"/>
      <c r="H1320" s="655"/>
      <c r="I1320" s="655"/>
      <c r="J1320" s="655"/>
      <c r="K1320" s="655"/>
      <c r="L1320" s="655"/>
      <c r="M1320" s="655"/>
      <c r="N1320" s="1310"/>
      <c r="O1320" s="655"/>
      <c r="P1320" s="656"/>
      <c r="Q1320" s="657"/>
      <c r="R1320" s="704"/>
      <c r="S1320" s="3180"/>
    </row>
    <row r="1321" spans="7:19" ht="15" customHeight="1">
      <c r="G1321" s="1047"/>
      <c r="H1321" s="655"/>
      <c r="I1321" s="655"/>
      <c r="J1321" s="655"/>
      <c r="K1321" s="655"/>
      <c r="L1321" s="655"/>
      <c r="M1321" s="655"/>
      <c r="N1321" s="1310"/>
      <c r="O1321" s="655"/>
      <c r="P1321" s="656"/>
      <c r="Q1321" s="657"/>
      <c r="R1321" s="704"/>
      <c r="S1321" s="3180"/>
    </row>
    <row r="1322" spans="7:19" ht="15" customHeight="1">
      <c r="G1322" s="1047"/>
      <c r="H1322" s="655"/>
      <c r="I1322" s="655"/>
      <c r="J1322" s="655"/>
      <c r="K1322" s="655"/>
      <c r="L1322" s="655"/>
      <c r="M1322" s="655"/>
      <c r="N1322" s="1310"/>
      <c r="O1322" s="655"/>
      <c r="P1322" s="656"/>
      <c r="Q1322" s="657"/>
      <c r="R1322" s="704"/>
      <c r="S1322" s="3180"/>
    </row>
    <row r="1323" spans="7:19" ht="15" customHeight="1">
      <c r="G1323" s="1047"/>
      <c r="H1323" s="655"/>
      <c r="I1323" s="655"/>
      <c r="J1323" s="655"/>
      <c r="K1323" s="655"/>
      <c r="L1323" s="655"/>
      <c r="M1323" s="655"/>
      <c r="N1323" s="1310"/>
      <c r="O1323" s="655"/>
      <c r="P1323" s="656"/>
      <c r="Q1323" s="657"/>
      <c r="R1323" s="704"/>
      <c r="S1323" s="3180"/>
    </row>
    <row r="1324" spans="7:19" ht="15" customHeight="1">
      <c r="G1324" s="1047"/>
      <c r="H1324" s="655"/>
      <c r="I1324" s="655"/>
      <c r="J1324" s="655"/>
      <c r="K1324" s="655"/>
      <c r="L1324" s="655"/>
      <c r="M1324" s="655"/>
      <c r="N1324" s="1310"/>
      <c r="O1324" s="655"/>
      <c r="P1324" s="656"/>
      <c r="Q1324" s="657"/>
      <c r="R1324" s="704"/>
      <c r="S1324" s="3180"/>
    </row>
    <row r="1325" spans="7:19" ht="15" customHeight="1">
      <c r="G1325" s="1047"/>
      <c r="H1325" s="655"/>
      <c r="I1325" s="655"/>
      <c r="J1325" s="655"/>
      <c r="K1325" s="655"/>
      <c r="L1325" s="655"/>
      <c r="M1325" s="655"/>
      <c r="N1325" s="1310"/>
      <c r="O1325" s="655"/>
      <c r="P1325" s="656"/>
      <c r="Q1325" s="657"/>
      <c r="R1325" s="704"/>
      <c r="S1325" s="3180"/>
    </row>
    <row r="1326" spans="7:19" ht="15" customHeight="1">
      <c r="G1326" s="1047"/>
      <c r="H1326" s="655"/>
      <c r="I1326" s="655"/>
      <c r="J1326" s="655"/>
      <c r="K1326" s="655"/>
      <c r="L1326" s="655"/>
      <c r="M1326" s="655"/>
      <c r="N1326" s="1310"/>
      <c r="O1326" s="655"/>
      <c r="P1326" s="656"/>
      <c r="Q1326" s="657"/>
      <c r="R1326" s="704"/>
      <c r="S1326" s="3180"/>
    </row>
    <row r="1327" spans="7:19" ht="15" customHeight="1">
      <c r="G1327" s="1047"/>
      <c r="H1327" s="655"/>
      <c r="I1327" s="655"/>
      <c r="J1327" s="655"/>
      <c r="K1327" s="655"/>
      <c r="L1327" s="655"/>
      <c r="M1327" s="655"/>
      <c r="N1327" s="1310"/>
      <c r="O1327" s="655"/>
      <c r="P1327" s="656"/>
      <c r="Q1327" s="657"/>
      <c r="R1327" s="704"/>
      <c r="S1327" s="3180"/>
    </row>
    <row r="1328" spans="7:19" ht="15" customHeight="1">
      <c r="G1328" s="1047"/>
      <c r="H1328" s="655"/>
      <c r="I1328" s="655"/>
      <c r="J1328" s="655"/>
      <c r="K1328" s="655"/>
      <c r="L1328" s="655"/>
      <c r="M1328" s="655"/>
      <c r="N1328" s="1310"/>
      <c r="O1328" s="655"/>
      <c r="P1328" s="656"/>
      <c r="Q1328" s="657"/>
      <c r="R1328" s="704"/>
      <c r="S1328" s="3180"/>
    </row>
    <row r="1329" spans="7:19" ht="15" customHeight="1">
      <c r="G1329" s="1047"/>
      <c r="H1329" s="655"/>
      <c r="I1329" s="655"/>
      <c r="J1329" s="655"/>
      <c r="K1329" s="655"/>
      <c r="L1329" s="655"/>
      <c r="M1329" s="655"/>
      <c r="N1329" s="1310"/>
      <c r="O1329" s="655"/>
      <c r="P1329" s="656"/>
      <c r="Q1329" s="657"/>
      <c r="R1329" s="704"/>
      <c r="S1329" s="3180"/>
    </row>
    <row r="1330" spans="7:19" ht="15" customHeight="1">
      <c r="G1330" s="1047"/>
      <c r="H1330" s="655"/>
      <c r="I1330" s="655"/>
      <c r="J1330" s="655"/>
      <c r="K1330" s="655"/>
      <c r="L1330" s="655"/>
      <c r="M1330" s="655"/>
      <c r="N1330" s="1310"/>
      <c r="O1330" s="655"/>
      <c r="P1330" s="656"/>
      <c r="Q1330" s="657"/>
      <c r="R1330" s="704"/>
      <c r="S1330" s="3180"/>
    </row>
    <row r="1331" spans="7:19" ht="15" customHeight="1">
      <c r="G1331" s="1047"/>
      <c r="H1331" s="655"/>
      <c r="I1331" s="655"/>
      <c r="J1331" s="655"/>
      <c r="K1331" s="655"/>
      <c r="L1331" s="655"/>
      <c r="M1331" s="655"/>
      <c r="N1331" s="1310"/>
      <c r="O1331" s="655"/>
      <c r="P1331" s="656"/>
      <c r="Q1331" s="657"/>
      <c r="R1331" s="704"/>
      <c r="S1331" s="3180"/>
    </row>
    <row r="1332" spans="7:19" ht="15" customHeight="1">
      <c r="G1332" s="1047"/>
      <c r="H1332" s="655"/>
      <c r="I1332" s="655"/>
      <c r="J1332" s="655"/>
      <c r="K1332" s="655"/>
      <c r="L1332" s="655"/>
      <c r="M1332" s="655"/>
      <c r="N1332" s="1310"/>
      <c r="O1332" s="655"/>
      <c r="P1332" s="656"/>
      <c r="Q1332" s="657"/>
      <c r="R1332" s="704"/>
      <c r="S1332" s="3180"/>
    </row>
    <row r="1333" spans="7:19" ht="15" customHeight="1">
      <c r="G1333" s="1047"/>
      <c r="H1333" s="655"/>
      <c r="I1333" s="655"/>
      <c r="J1333" s="655"/>
      <c r="K1333" s="655"/>
      <c r="L1333" s="655"/>
      <c r="M1333" s="655"/>
      <c r="N1333" s="1310"/>
      <c r="O1333" s="655"/>
      <c r="P1333" s="656"/>
      <c r="Q1333" s="657"/>
      <c r="R1333" s="704"/>
      <c r="S1333" s="3180"/>
    </row>
    <row r="1334" spans="7:19" ht="15" customHeight="1">
      <c r="G1334" s="1047"/>
      <c r="H1334" s="655"/>
      <c r="I1334" s="655"/>
      <c r="J1334" s="655"/>
      <c r="K1334" s="655"/>
      <c r="L1334" s="655"/>
      <c r="M1334" s="655"/>
      <c r="N1334" s="1310"/>
      <c r="O1334" s="655"/>
      <c r="P1334" s="656"/>
      <c r="Q1334" s="657"/>
      <c r="R1334" s="704"/>
      <c r="S1334" s="3180"/>
    </row>
    <row r="1335" spans="7:19" ht="15" customHeight="1">
      <c r="G1335" s="1047"/>
      <c r="H1335" s="655"/>
      <c r="I1335" s="655"/>
      <c r="J1335" s="655"/>
      <c r="K1335" s="655"/>
      <c r="L1335" s="655"/>
      <c r="M1335" s="655"/>
      <c r="N1335" s="1310"/>
      <c r="O1335" s="655"/>
      <c r="P1335" s="656"/>
      <c r="Q1335" s="657"/>
      <c r="R1335" s="704"/>
      <c r="S1335" s="3180"/>
    </row>
    <row r="1336" spans="7:19" ht="15" customHeight="1">
      <c r="G1336" s="1047"/>
      <c r="H1336" s="655"/>
      <c r="I1336" s="655"/>
      <c r="J1336" s="655"/>
      <c r="K1336" s="655"/>
      <c r="L1336" s="655"/>
      <c r="M1336" s="655"/>
      <c r="N1336" s="1310"/>
      <c r="O1336" s="655"/>
      <c r="P1336" s="656"/>
      <c r="Q1336" s="657"/>
      <c r="R1336" s="704"/>
      <c r="S1336" s="3180"/>
    </row>
    <row r="1337" spans="7:19" ht="15" customHeight="1">
      <c r="G1337" s="1047"/>
      <c r="H1337" s="655"/>
      <c r="I1337" s="655"/>
      <c r="J1337" s="655"/>
      <c r="K1337" s="655"/>
      <c r="L1337" s="655"/>
      <c r="M1337" s="655"/>
      <c r="N1337" s="1310"/>
      <c r="O1337" s="655"/>
      <c r="P1337" s="656"/>
      <c r="Q1337" s="657"/>
      <c r="R1337" s="704"/>
      <c r="S1337" s="3180"/>
    </row>
    <row r="1338" spans="7:19" ht="15" customHeight="1">
      <c r="G1338" s="1047"/>
      <c r="H1338" s="655"/>
      <c r="I1338" s="655"/>
      <c r="J1338" s="655"/>
      <c r="K1338" s="655"/>
      <c r="L1338" s="655"/>
      <c r="M1338" s="655"/>
      <c r="N1338" s="1310"/>
      <c r="O1338" s="655"/>
      <c r="P1338" s="656"/>
      <c r="Q1338" s="657"/>
      <c r="R1338" s="704"/>
      <c r="S1338" s="3180"/>
    </row>
    <row r="1339" spans="7:19" ht="15" customHeight="1">
      <c r="G1339" s="1047"/>
      <c r="H1339" s="655"/>
      <c r="I1339" s="655"/>
      <c r="J1339" s="655"/>
      <c r="K1339" s="655"/>
      <c r="L1339" s="655"/>
      <c r="M1339" s="655"/>
      <c r="N1339" s="1310"/>
      <c r="O1339" s="655"/>
      <c r="P1339" s="656"/>
      <c r="Q1339" s="657"/>
      <c r="R1339" s="704"/>
      <c r="S1339" s="3180"/>
    </row>
    <row r="1340" spans="7:19" ht="15" customHeight="1">
      <c r="G1340" s="1047"/>
      <c r="H1340" s="655"/>
      <c r="I1340" s="655"/>
      <c r="J1340" s="655"/>
      <c r="K1340" s="655"/>
      <c r="L1340" s="655"/>
      <c r="M1340" s="655"/>
      <c r="N1340" s="1310"/>
      <c r="O1340" s="655"/>
      <c r="P1340" s="656"/>
      <c r="Q1340" s="657"/>
      <c r="R1340" s="704"/>
      <c r="S1340" s="3180"/>
    </row>
    <row r="1341" spans="7:19" ht="15" customHeight="1">
      <c r="G1341" s="1047"/>
      <c r="H1341" s="655"/>
      <c r="I1341" s="655"/>
      <c r="J1341" s="655"/>
      <c r="K1341" s="655"/>
      <c r="L1341" s="655"/>
      <c r="M1341" s="655"/>
      <c r="N1341" s="1310"/>
      <c r="O1341" s="655"/>
      <c r="P1341" s="656"/>
      <c r="Q1341" s="657"/>
      <c r="R1341" s="704"/>
      <c r="S1341" s="3180"/>
    </row>
    <row r="1342" spans="7:19" ht="15" customHeight="1">
      <c r="G1342" s="1047"/>
      <c r="H1342" s="655"/>
      <c r="I1342" s="655"/>
      <c r="J1342" s="655"/>
      <c r="K1342" s="655"/>
      <c r="L1342" s="655"/>
      <c r="M1342" s="655"/>
      <c r="N1342" s="1310"/>
      <c r="O1342" s="655"/>
      <c r="P1342" s="656"/>
      <c r="Q1342" s="657"/>
      <c r="R1342" s="704"/>
      <c r="S1342" s="3180"/>
    </row>
    <row r="1343" spans="7:19" ht="15" customHeight="1">
      <c r="G1343" s="1047"/>
      <c r="H1343" s="655"/>
      <c r="I1343" s="655"/>
      <c r="J1343" s="655"/>
      <c r="K1343" s="655"/>
      <c r="L1343" s="655"/>
      <c r="M1343" s="655"/>
      <c r="N1343" s="1310"/>
      <c r="O1343" s="655"/>
      <c r="P1343" s="656"/>
      <c r="Q1343" s="657"/>
      <c r="R1343" s="704"/>
      <c r="S1343" s="3180"/>
    </row>
    <row r="1344" spans="7:19" ht="15" customHeight="1">
      <c r="G1344" s="1047"/>
      <c r="H1344" s="655"/>
      <c r="I1344" s="655"/>
      <c r="J1344" s="655"/>
      <c r="K1344" s="655"/>
      <c r="L1344" s="655"/>
      <c r="M1344" s="655"/>
      <c r="N1344" s="1310"/>
      <c r="O1344" s="655"/>
      <c r="P1344" s="656"/>
      <c r="Q1344" s="657"/>
      <c r="R1344" s="704"/>
      <c r="S1344" s="3180"/>
    </row>
    <row r="1345" spans="7:19" ht="15" customHeight="1">
      <c r="G1345" s="1047"/>
      <c r="H1345" s="655"/>
      <c r="I1345" s="655"/>
      <c r="J1345" s="655"/>
      <c r="K1345" s="655"/>
      <c r="L1345" s="655"/>
      <c r="M1345" s="655"/>
      <c r="N1345" s="1310"/>
      <c r="O1345" s="655"/>
      <c r="P1345" s="656"/>
      <c r="Q1345" s="657"/>
      <c r="R1345" s="704"/>
      <c r="S1345" s="3180"/>
    </row>
    <row r="1346" spans="7:19" ht="15" customHeight="1">
      <c r="G1346" s="1047"/>
      <c r="H1346" s="655"/>
      <c r="I1346" s="655"/>
      <c r="J1346" s="655"/>
      <c r="K1346" s="655"/>
      <c r="L1346" s="655"/>
      <c r="M1346" s="655"/>
      <c r="N1346" s="1310"/>
      <c r="O1346" s="655"/>
      <c r="P1346" s="656"/>
      <c r="Q1346" s="657"/>
      <c r="R1346" s="704"/>
      <c r="S1346" s="3180"/>
    </row>
    <row r="1347" spans="7:19" ht="15" customHeight="1">
      <c r="G1347" s="1047"/>
      <c r="H1347" s="655"/>
      <c r="I1347" s="655"/>
      <c r="J1347" s="655"/>
      <c r="K1347" s="655"/>
      <c r="L1347" s="655"/>
      <c r="M1347" s="655"/>
      <c r="N1347" s="1310"/>
      <c r="O1347" s="655"/>
      <c r="P1347" s="656"/>
      <c r="Q1347" s="657"/>
      <c r="R1347" s="704"/>
      <c r="S1347" s="3180"/>
    </row>
    <row r="1348" spans="7:19" ht="15" customHeight="1">
      <c r="G1348" s="1047"/>
      <c r="H1348" s="655"/>
      <c r="I1348" s="655"/>
      <c r="J1348" s="655"/>
      <c r="K1348" s="655"/>
      <c r="L1348" s="655"/>
      <c r="M1348" s="655"/>
      <c r="N1348" s="1310"/>
      <c r="O1348" s="655"/>
      <c r="P1348" s="656"/>
      <c r="Q1348" s="657"/>
      <c r="R1348" s="704"/>
      <c r="S1348" s="3180"/>
    </row>
    <row r="1349" spans="7:19" ht="15" customHeight="1">
      <c r="G1349" s="1047"/>
      <c r="H1349" s="655"/>
      <c r="I1349" s="655"/>
      <c r="J1349" s="655"/>
      <c r="K1349" s="655"/>
      <c r="L1349" s="655"/>
      <c r="M1349" s="655"/>
      <c r="N1349" s="1310"/>
      <c r="O1349" s="655"/>
      <c r="P1349" s="656"/>
      <c r="Q1349" s="657"/>
      <c r="R1349" s="704"/>
      <c r="S1349" s="3180"/>
    </row>
    <row r="1350" spans="7:19" ht="15" customHeight="1">
      <c r="G1350" s="1047"/>
      <c r="H1350" s="655"/>
      <c r="I1350" s="655"/>
      <c r="J1350" s="655"/>
      <c r="K1350" s="655"/>
      <c r="L1350" s="655"/>
      <c r="M1350" s="655"/>
      <c r="N1350" s="1310"/>
      <c r="O1350" s="655"/>
      <c r="P1350" s="656"/>
      <c r="Q1350" s="657"/>
      <c r="R1350" s="704"/>
      <c r="S1350" s="3180"/>
    </row>
    <row r="1351" spans="7:19" ht="15" customHeight="1">
      <c r="G1351" s="1047"/>
      <c r="H1351" s="655"/>
      <c r="I1351" s="655"/>
      <c r="J1351" s="655"/>
      <c r="K1351" s="655"/>
      <c r="L1351" s="655"/>
      <c r="M1351" s="655"/>
      <c r="N1351" s="1310"/>
      <c r="O1351" s="655"/>
      <c r="P1351" s="656"/>
      <c r="Q1351" s="657"/>
      <c r="R1351" s="704"/>
      <c r="S1351" s="3180"/>
    </row>
    <row r="1352" spans="7:19" ht="15" customHeight="1">
      <c r="G1352" s="1047"/>
      <c r="H1352" s="655"/>
      <c r="I1352" s="655"/>
      <c r="J1352" s="655"/>
      <c r="K1352" s="655"/>
      <c r="L1352" s="655"/>
      <c r="M1352" s="655"/>
      <c r="N1352" s="1310"/>
      <c r="O1352" s="655"/>
      <c r="P1352" s="656"/>
      <c r="Q1352" s="657"/>
      <c r="R1352" s="704"/>
      <c r="S1352" s="3180"/>
    </row>
    <row r="1353" spans="7:19" ht="15" customHeight="1">
      <c r="G1353" s="1047"/>
      <c r="H1353" s="655"/>
      <c r="I1353" s="655"/>
      <c r="J1353" s="655"/>
      <c r="K1353" s="655"/>
      <c r="L1353" s="655"/>
      <c r="M1353" s="655"/>
      <c r="N1353" s="1310"/>
      <c r="O1353" s="655"/>
      <c r="P1353" s="656"/>
      <c r="Q1353" s="657"/>
      <c r="R1353" s="704"/>
      <c r="S1353" s="3180"/>
    </row>
    <row r="1354" spans="7:19" ht="15" customHeight="1">
      <c r="G1354" s="1047"/>
      <c r="H1354" s="655"/>
      <c r="I1354" s="655"/>
      <c r="J1354" s="655"/>
      <c r="K1354" s="655"/>
      <c r="L1354" s="655"/>
      <c r="M1354" s="655"/>
      <c r="N1354" s="1310"/>
      <c r="O1354" s="655"/>
      <c r="P1354" s="656"/>
      <c r="Q1354" s="657"/>
      <c r="R1354" s="704"/>
      <c r="S1354" s="3180"/>
    </row>
    <row r="1355" spans="7:19" ht="15" customHeight="1">
      <c r="G1355" s="1047"/>
      <c r="H1355" s="655"/>
      <c r="I1355" s="655"/>
      <c r="J1355" s="655"/>
      <c r="K1355" s="655"/>
      <c r="L1355" s="655"/>
      <c r="M1355" s="655"/>
      <c r="N1355" s="1310"/>
      <c r="O1355" s="655"/>
      <c r="P1355" s="656"/>
      <c r="Q1355" s="657"/>
      <c r="R1355" s="704"/>
      <c r="S1355" s="3180"/>
    </row>
    <row r="1356" spans="7:19" ht="15" customHeight="1">
      <c r="G1356" s="1047"/>
      <c r="H1356" s="655"/>
      <c r="I1356" s="655"/>
      <c r="J1356" s="655"/>
      <c r="K1356" s="655"/>
      <c r="L1356" s="655"/>
      <c r="M1356" s="655"/>
      <c r="N1356" s="1310"/>
      <c r="O1356" s="655"/>
      <c r="P1356" s="656"/>
      <c r="Q1356" s="657"/>
      <c r="R1356" s="704"/>
      <c r="S1356" s="3180"/>
    </row>
    <row r="1357" spans="7:19" ht="15" customHeight="1">
      <c r="G1357" s="1047"/>
      <c r="H1357" s="655"/>
      <c r="I1357" s="655"/>
      <c r="J1357" s="655"/>
      <c r="K1357" s="655"/>
      <c r="L1357" s="655"/>
      <c r="M1357" s="655"/>
      <c r="N1357" s="1310"/>
      <c r="O1357" s="655"/>
      <c r="P1357" s="656"/>
      <c r="Q1357" s="657"/>
      <c r="R1357" s="704"/>
      <c r="S1357" s="3180"/>
    </row>
    <row r="1358" spans="7:19" ht="15" customHeight="1">
      <c r="G1358" s="1047"/>
      <c r="H1358" s="655"/>
      <c r="I1358" s="655"/>
      <c r="J1358" s="655"/>
      <c r="K1358" s="655"/>
      <c r="L1358" s="655"/>
      <c r="M1358" s="655"/>
      <c r="N1358" s="1310"/>
      <c r="O1358" s="655"/>
      <c r="P1358" s="656"/>
      <c r="Q1358" s="657"/>
      <c r="R1358" s="704"/>
      <c r="S1358" s="3180"/>
    </row>
    <row r="1359" spans="7:19" ht="15" customHeight="1">
      <c r="G1359" s="1047"/>
      <c r="H1359" s="655"/>
      <c r="I1359" s="655"/>
      <c r="J1359" s="655"/>
      <c r="K1359" s="655"/>
      <c r="L1359" s="655"/>
      <c r="M1359" s="655"/>
      <c r="N1359" s="1310"/>
      <c r="O1359" s="655"/>
      <c r="P1359" s="656"/>
      <c r="Q1359" s="657"/>
      <c r="R1359" s="704"/>
      <c r="S1359" s="3180"/>
    </row>
    <row r="1360" spans="7:19" ht="15" customHeight="1">
      <c r="G1360" s="1047"/>
      <c r="H1360" s="655"/>
      <c r="I1360" s="655"/>
      <c r="J1360" s="655"/>
      <c r="K1360" s="655"/>
      <c r="L1360" s="655"/>
      <c r="M1360" s="655"/>
      <c r="N1360" s="1310"/>
      <c r="O1360" s="655"/>
      <c r="P1360" s="656"/>
      <c r="Q1360" s="657"/>
      <c r="R1360" s="704"/>
      <c r="S1360" s="3180"/>
    </row>
    <row r="1361" spans="7:19" ht="15" customHeight="1">
      <c r="G1361" s="1047"/>
      <c r="H1361" s="655"/>
      <c r="I1361" s="655"/>
      <c r="J1361" s="655"/>
      <c r="K1361" s="655"/>
      <c r="L1361" s="655"/>
      <c r="M1361" s="655"/>
      <c r="N1361" s="1310"/>
      <c r="O1361" s="655"/>
      <c r="P1361" s="656"/>
      <c r="Q1361" s="657"/>
      <c r="R1361" s="704"/>
      <c r="S1361" s="3180"/>
    </row>
    <row r="1362" spans="7:19" ht="15" customHeight="1">
      <c r="G1362" s="1047"/>
      <c r="H1362" s="655"/>
      <c r="I1362" s="655"/>
      <c r="J1362" s="655"/>
      <c r="K1362" s="655"/>
      <c r="L1362" s="655"/>
      <c r="M1362" s="655"/>
      <c r="N1362" s="1310"/>
      <c r="O1362" s="655"/>
      <c r="P1362" s="656"/>
      <c r="Q1362" s="657"/>
      <c r="R1362" s="704"/>
      <c r="S1362" s="3180"/>
    </row>
    <row r="1363" spans="7:19" ht="15" customHeight="1">
      <c r="G1363" s="1047"/>
      <c r="H1363" s="655"/>
      <c r="I1363" s="655"/>
      <c r="J1363" s="655"/>
      <c r="K1363" s="655"/>
      <c r="L1363" s="655"/>
      <c r="M1363" s="655"/>
      <c r="N1363" s="1310"/>
      <c r="O1363" s="655"/>
      <c r="P1363" s="656"/>
      <c r="Q1363" s="657"/>
      <c r="R1363" s="704"/>
      <c r="S1363" s="3180"/>
    </row>
    <row r="1364" spans="7:19" ht="15" customHeight="1">
      <c r="G1364" s="1047"/>
      <c r="H1364" s="655"/>
      <c r="I1364" s="655"/>
      <c r="J1364" s="655"/>
      <c r="K1364" s="655"/>
      <c r="L1364" s="655"/>
      <c r="M1364" s="655"/>
      <c r="N1364" s="1310"/>
      <c r="O1364" s="655"/>
      <c r="P1364" s="656"/>
      <c r="Q1364" s="657"/>
      <c r="R1364" s="704"/>
      <c r="S1364" s="3180"/>
    </row>
    <row r="1365" spans="7:19" ht="15" customHeight="1">
      <c r="G1365" s="1047"/>
      <c r="H1365" s="655"/>
      <c r="I1365" s="655"/>
      <c r="J1365" s="655"/>
      <c r="K1365" s="655"/>
      <c r="L1365" s="655"/>
      <c r="M1365" s="655"/>
      <c r="N1365" s="1310"/>
      <c r="O1365" s="655"/>
      <c r="P1365" s="656"/>
      <c r="Q1365" s="657"/>
      <c r="R1365" s="704"/>
      <c r="S1365" s="3180"/>
    </row>
    <row r="1366" spans="7:19" ht="15" customHeight="1">
      <c r="G1366" s="1047"/>
      <c r="H1366" s="655"/>
      <c r="I1366" s="655"/>
      <c r="J1366" s="655"/>
      <c r="K1366" s="655"/>
      <c r="L1366" s="655"/>
      <c r="M1366" s="655"/>
      <c r="N1366" s="1310"/>
      <c r="O1366" s="655"/>
      <c r="P1366" s="656"/>
      <c r="Q1366" s="657"/>
      <c r="R1366" s="704"/>
      <c r="S1366" s="3180"/>
    </row>
    <row r="1367" spans="7:19" ht="15" customHeight="1">
      <c r="G1367" s="1047"/>
      <c r="H1367" s="655"/>
      <c r="I1367" s="655"/>
      <c r="J1367" s="655"/>
      <c r="K1367" s="655"/>
      <c r="L1367" s="655"/>
      <c r="M1367" s="655"/>
      <c r="N1367" s="1310"/>
      <c r="O1367" s="655"/>
      <c r="P1367" s="656"/>
      <c r="Q1367" s="657"/>
      <c r="R1367" s="704"/>
      <c r="S1367" s="3180"/>
    </row>
    <row r="1368" spans="7:19" ht="15" customHeight="1">
      <c r="G1368" s="1047"/>
      <c r="H1368" s="655"/>
      <c r="I1368" s="655"/>
      <c r="J1368" s="655"/>
      <c r="K1368" s="655"/>
      <c r="L1368" s="655"/>
      <c r="M1368" s="655"/>
      <c r="N1368" s="1310"/>
      <c r="O1368" s="655"/>
      <c r="P1368" s="656"/>
      <c r="Q1368" s="657"/>
      <c r="R1368" s="704"/>
      <c r="S1368" s="3180"/>
    </row>
    <row r="1369" spans="7:19" ht="15" customHeight="1">
      <c r="G1369" s="1047"/>
      <c r="H1369" s="655"/>
      <c r="I1369" s="655"/>
      <c r="J1369" s="655"/>
      <c r="K1369" s="655"/>
      <c r="L1369" s="655"/>
      <c r="M1369" s="655"/>
      <c r="N1369" s="1310"/>
      <c r="O1369" s="655"/>
      <c r="P1369" s="656"/>
      <c r="Q1369" s="657"/>
      <c r="R1369" s="704"/>
      <c r="S1369" s="3180"/>
    </row>
    <row r="1370" spans="7:19" ht="15" customHeight="1">
      <c r="G1370" s="1047"/>
      <c r="H1370" s="655"/>
      <c r="I1370" s="655"/>
      <c r="J1370" s="655"/>
      <c r="K1370" s="655"/>
      <c r="L1370" s="655"/>
      <c r="M1370" s="655"/>
      <c r="N1370" s="1310"/>
      <c r="O1370" s="655"/>
      <c r="P1370" s="656"/>
      <c r="Q1370" s="657"/>
      <c r="R1370" s="704"/>
      <c r="S1370" s="3180"/>
    </row>
    <row r="1371" spans="7:19" ht="15" customHeight="1">
      <c r="G1371" s="1047"/>
      <c r="H1371" s="655"/>
      <c r="I1371" s="655"/>
      <c r="J1371" s="655"/>
      <c r="K1371" s="655"/>
      <c r="L1371" s="655"/>
      <c r="M1371" s="655"/>
      <c r="N1371" s="1310"/>
      <c r="O1371" s="655"/>
      <c r="P1371" s="656"/>
      <c r="Q1371" s="657"/>
      <c r="R1371" s="704"/>
      <c r="S1371" s="3180"/>
    </row>
    <row r="1372" spans="7:19" ht="15" customHeight="1">
      <c r="G1372" s="1047"/>
      <c r="H1372" s="655"/>
      <c r="I1372" s="655"/>
      <c r="J1372" s="655"/>
      <c r="K1372" s="655"/>
      <c r="L1372" s="655"/>
      <c r="M1372" s="655"/>
      <c r="N1372" s="1310"/>
      <c r="O1372" s="655"/>
      <c r="P1372" s="656"/>
      <c r="Q1372" s="657"/>
      <c r="R1372" s="704"/>
      <c r="S1372" s="3180"/>
    </row>
    <row r="1373" spans="7:19" ht="15" customHeight="1">
      <c r="G1373" s="1047"/>
      <c r="H1373" s="655"/>
      <c r="I1373" s="655"/>
      <c r="J1373" s="655"/>
      <c r="K1373" s="655"/>
      <c r="L1373" s="655"/>
      <c r="M1373" s="655"/>
      <c r="N1373" s="1310"/>
      <c r="O1373" s="655"/>
      <c r="P1373" s="656"/>
      <c r="Q1373" s="657"/>
      <c r="R1373" s="704"/>
      <c r="S1373" s="3180"/>
    </row>
    <row r="1374" spans="7:19" ht="15" customHeight="1">
      <c r="G1374" s="1047"/>
      <c r="H1374" s="655"/>
      <c r="I1374" s="655"/>
      <c r="J1374" s="655"/>
      <c r="K1374" s="655"/>
      <c r="L1374" s="655"/>
      <c r="M1374" s="655"/>
      <c r="N1374" s="1310"/>
      <c r="O1374" s="655"/>
      <c r="P1374" s="656"/>
      <c r="Q1374" s="657"/>
      <c r="R1374" s="704"/>
      <c r="S1374" s="3180"/>
    </row>
    <row r="1375" spans="7:19" ht="15" customHeight="1">
      <c r="G1375" s="1047"/>
      <c r="H1375" s="655"/>
      <c r="I1375" s="655"/>
      <c r="J1375" s="655"/>
      <c r="K1375" s="655"/>
      <c r="L1375" s="655"/>
      <c r="M1375" s="655"/>
      <c r="N1375" s="1310"/>
      <c r="O1375" s="655"/>
      <c r="P1375" s="656"/>
      <c r="Q1375" s="657"/>
      <c r="R1375" s="704"/>
      <c r="S1375" s="3180"/>
    </row>
    <row r="1376" spans="7:19" ht="15" customHeight="1">
      <c r="G1376" s="1047"/>
      <c r="H1376" s="655"/>
      <c r="I1376" s="655"/>
      <c r="J1376" s="655"/>
      <c r="K1376" s="655"/>
      <c r="L1376" s="655"/>
      <c r="M1376" s="655"/>
      <c r="N1376" s="1310"/>
      <c r="O1376" s="655"/>
      <c r="P1376" s="656"/>
      <c r="Q1376" s="657"/>
      <c r="R1376" s="704"/>
      <c r="S1376" s="3180"/>
    </row>
    <row r="1377" spans="7:19" ht="15" customHeight="1">
      <c r="G1377" s="1047"/>
      <c r="H1377" s="655"/>
      <c r="I1377" s="655"/>
      <c r="J1377" s="655"/>
      <c r="K1377" s="655"/>
      <c r="L1377" s="655"/>
      <c r="M1377" s="655"/>
      <c r="N1377" s="1310"/>
      <c r="O1377" s="655"/>
      <c r="P1377" s="656"/>
      <c r="Q1377" s="657"/>
      <c r="R1377" s="704"/>
      <c r="S1377" s="3180"/>
    </row>
    <row r="1378" spans="7:19" ht="15" customHeight="1">
      <c r="G1378" s="1047"/>
      <c r="H1378" s="655"/>
      <c r="I1378" s="655"/>
      <c r="J1378" s="655"/>
      <c r="K1378" s="655"/>
      <c r="L1378" s="655"/>
      <c r="M1378" s="655"/>
      <c r="N1378" s="1310"/>
      <c r="O1378" s="655"/>
      <c r="P1378" s="656"/>
      <c r="Q1378" s="657"/>
      <c r="R1378" s="704"/>
      <c r="S1378" s="3180"/>
    </row>
    <row r="1379" spans="7:19" ht="15" customHeight="1">
      <c r="G1379" s="1047"/>
      <c r="H1379" s="655"/>
      <c r="I1379" s="655"/>
      <c r="J1379" s="655"/>
      <c r="K1379" s="655"/>
      <c r="L1379" s="655"/>
      <c r="M1379" s="655"/>
      <c r="N1379" s="1310"/>
      <c r="O1379" s="655"/>
      <c r="P1379" s="656"/>
      <c r="Q1379" s="657"/>
      <c r="R1379" s="704"/>
      <c r="S1379" s="3180"/>
    </row>
    <row r="1380" spans="7:19" ht="15" customHeight="1">
      <c r="G1380" s="1047"/>
      <c r="H1380" s="655"/>
      <c r="I1380" s="655"/>
      <c r="J1380" s="655"/>
      <c r="K1380" s="655"/>
      <c r="L1380" s="655"/>
      <c r="M1380" s="655"/>
      <c r="N1380" s="1310"/>
      <c r="O1380" s="655"/>
      <c r="P1380" s="656"/>
      <c r="Q1380" s="657"/>
      <c r="R1380" s="704"/>
      <c r="S1380" s="3180"/>
    </row>
    <row r="1381" spans="7:19" ht="15" customHeight="1">
      <c r="G1381" s="1047"/>
      <c r="H1381" s="655"/>
      <c r="I1381" s="655"/>
      <c r="J1381" s="655"/>
      <c r="K1381" s="655"/>
      <c r="L1381" s="655"/>
      <c r="M1381" s="655"/>
      <c r="N1381" s="1310"/>
      <c r="O1381" s="655"/>
      <c r="P1381" s="656"/>
      <c r="Q1381" s="657"/>
      <c r="R1381" s="704"/>
      <c r="S1381" s="3180"/>
    </row>
    <row r="1382" spans="7:19" ht="15" customHeight="1">
      <c r="G1382" s="1047"/>
      <c r="H1382" s="655"/>
      <c r="I1382" s="655"/>
      <c r="J1382" s="655"/>
      <c r="K1382" s="655"/>
      <c r="L1382" s="655"/>
      <c r="M1382" s="655"/>
      <c r="N1382" s="1310"/>
      <c r="O1382" s="655"/>
      <c r="P1382" s="656"/>
      <c r="Q1382" s="657"/>
      <c r="R1382" s="704"/>
      <c r="S1382" s="3180"/>
    </row>
    <row r="1383" spans="7:19" ht="15" customHeight="1">
      <c r="G1383" s="1047"/>
      <c r="H1383" s="655"/>
      <c r="I1383" s="655"/>
      <c r="J1383" s="655"/>
      <c r="K1383" s="655"/>
      <c r="L1383" s="655"/>
      <c r="M1383" s="655"/>
      <c r="N1383" s="1310"/>
      <c r="O1383" s="655"/>
      <c r="P1383" s="656"/>
      <c r="Q1383" s="657"/>
      <c r="R1383" s="704"/>
      <c r="S1383" s="3180"/>
    </row>
    <row r="1384" spans="7:19" ht="15" customHeight="1">
      <c r="G1384" s="1047"/>
      <c r="H1384" s="655"/>
      <c r="I1384" s="655"/>
      <c r="J1384" s="655"/>
      <c r="K1384" s="655"/>
      <c r="L1384" s="655"/>
      <c r="M1384" s="655"/>
      <c r="N1384" s="1310"/>
      <c r="O1384" s="655"/>
      <c r="P1384" s="656"/>
      <c r="Q1384" s="657"/>
      <c r="R1384" s="704"/>
      <c r="S1384" s="3180"/>
    </row>
    <row r="1385" spans="7:19" ht="15" customHeight="1">
      <c r="G1385" s="1047"/>
      <c r="H1385" s="655"/>
      <c r="I1385" s="655"/>
      <c r="J1385" s="655"/>
      <c r="K1385" s="655"/>
      <c r="L1385" s="655"/>
      <c r="M1385" s="655"/>
      <c r="N1385" s="1310"/>
      <c r="O1385" s="655"/>
      <c r="P1385" s="656"/>
      <c r="Q1385" s="657"/>
      <c r="R1385" s="704"/>
      <c r="S1385" s="3180"/>
    </row>
    <row r="1386" spans="7:19" ht="15" customHeight="1">
      <c r="G1386" s="1047"/>
      <c r="H1386" s="655"/>
      <c r="I1386" s="655"/>
      <c r="J1386" s="655"/>
      <c r="K1386" s="655"/>
      <c r="L1386" s="655"/>
      <c r="M1386" s="655"/>
      <c r="N1386" s="1310"/>
      <c r="O1386" s="655"/>
      <c r="P1386" s="656"/>
      <c r="Q1386" s="657"/>
      <c r="R1386" s="704"/>
      <c r="S1386" s="3180"/>
    </row>
    <row r="1387" spans="7:19" ht="15" customHeight="1">
      <c r="G1387" s="1047"/>
      <c r="H1387" s="655"/>
      <c r="I1387" s="655"/>
      <c r="J1387" s="655"/>
      <c r="K1387" s="655"/>
      <c r="L1387" s="655"/>
      <c r="M1387" s="655"/>
      <c r="N1387" s="1310"/>
      <c r="O1387" s="655"/>
      <c r="P1387" s="656"/>
      <c r="Q1387" s="657"/>
      <c r="R1387" s="704"/>
      <c r="S1387" s="3180"/>
    </row>
    <row r="1388" spans="7:19" ht="15" customHeight="1">
      <c r="G1388" s="1047"/>
      <c r="H1388" s="655"/>
      <c r="I1388" s="655"/>
      <c r="J1388" s="655"/>
      <c r="K1388" s="655"/>
      <c r="L1388" s="655"/>
      <c r="M1388" s="655"/>
      <c r="N1388" s="1310"/>
      <c r="O1388" s="655"/>
      <c r="P1388" s="656"/>
      <c r="Q1388" s="657"/>
      <c r="R1388" s="704"/>
      <c r="S1388" s="3180"/>
    </row>
    <row r="1389" spans="7:19" ht="15" customHeight="1">
      <c r="G1389" s="1047"/>
      <c r="H1389" s="655"/>
      <c r="I1389" s="655"/>
      <c r="J1389" s="655"/>
      <c r="K1389" s="655"/>
      <c r="L1389" s="655"/>
      <c r="M1389" s="655"/>
      <c r="N1389" s="1310"/>
      <c r="O1389" s="655"/>
      <c r="P1389" s="656"/>
      <c r="Q1389" s="657"/>
      <c r="R1389" s="704"/>
      <c r="S1389" s="3180"/>
    </row>
    <row r="1390" spans="7:19" ht="15" customHeight="1">
      <c r="G1390" s="1047"/>
      <c r="H1390" s="655"/>
      <c r="I1390" s="655"/>
      <c r="J1390" s="655"/>
      <c r="K1390" s="655"/>
      <c r="L1390" s="655"/>
      <c r="M1390" s="655"/>
      <c r="N1390" s="1310"/>
      <c r="O1390" s="655"/>
      <c r="P1390" s="656"/>
      <c r="Q1390" s="657"/>
      <c r="R1390" s="704"/>
      <c r="S1390" s="3180"/>
    </row>
    <row r="1391" spans="7:19" ht="15" customHeight="1">
      <c r="G1391" s="1047"/>
      <c r="H1391" s="655"/>
      <c r="I1391" s="655"/>
      <c r="J1391" s="655"/>
      <c r="K1391" s="655"/>
      <c r="L1391" s="655"/>
      <c r="M1391" s="655"/>
      <c r="N1391" s="1310"/>
      <c r="O1391" s="655"/>
      <c r="P1391" s="656"/>
      <c r="Q1391" s="657"/>
      <c r="R1391" s="704"/>
      <c r="S1391" s="3180"/>
    </row>
    <row r="1392" spans="7:19" ht="15" customHeight="1">
      <c r="G1392" s="1047"/>
      <c r="H1392" s="655"/>
      <c r="I1392" s="655"/>
      <c r="J1392" s="655"/>
      <c r="K1392" s="655"/>
      <c r="L1392" s="655"/>
      <c r="M1392" s="655"/>
      <c r="N1392" s="1310"/>
      <c r="O1392" s="655"/>
      <c r="P1392" s="656"/>
      <c r="Q1392" s="657"/>
      <c r="R1392" s="704"/>
      <c r="S1392" s="3180"/>
    </row>
    <row r="1393" spans="7:19" ht="15" customHeight="1">
      <c r="G1393" s="1047"/>
      <c r="H1393" s="655"/>
      <c r="I1393" s="655"/>
      <c r="J1393" s="655"/>
      <c r="K1393" s="655"/>
      <c r="L1393" s="655"/>
      <c r="M1393" s="655"/>
      <c r="N1393" s="1310"/>
      <c r="O1393" s="655"/>
      <c r="P1393" s="656"/>
      <c r="Q1393" s="657"/>
      <c r="R1393" s="704"/>
      <c r="S1393" s="3180"/>
    </row>
    <row r="1394" spans="7:19" ht="15" customHeight="1">
      <c r="G1394" s="1047"/>
      <c r="H1394" s="655"/>
      <c r="I1394" s="655"/>
      <c r="J1394" s="655"/>
      <c r="K1394" s="655"/>
      <c r="L1394" s="655"/>
      <c r="M1394" s="655"/>
      <c r="N1394" s="1310"/>
      <c r="O1394" s="655"/>
      <c r="P1394" s="656"/>
      <c r="Q1394" s="657"/>
      <c r="R1394" s="704"/>
      <c r="S1394" s="3180"/>
    </row>
    <row r="1395" spans="7:19" ht="15" customHeight="1">
      <c r="G1395" s="1047"/>
      <c r="H1395" s="655"/>
      <c r="I1395" s="655"/>
      <c r="J1395" s="655"/>
      <c r="K1395" s="655"/>
      <c r="L1395" s="655"/>
      <c r="M1395" s="655"/>
      <c r="N1395" s="1310"/>
      <c r="O1395" s="655"/>
      <c r="P1395" s="656"/>
      <c r="Q1395" s="657"/>
      <c r="R1395" s="704"/>
      <c r="S1395" s="3180"/>
    </row>
    <row r="1396" spans="7:19" ht="15" customHeight="1">
      <c r="G1396" s="1047"/>
      <c r="H1396" s="655"/>
      <c r="I1396" s="655"/>
      <c r="J1396" s="655"/>
      <c r="K1396" s="655"/>
      <c r="L1396" s="655"/>
      <c r="M1396" s="655"/>
      <c r="N1396" s="1310"/>
      <c r="O1396" s="655"/>
      <c r="P1396" s="656"/>
      <c r="Q1396" s="657"/>
      <c r="R1396" s="704"/>
      <c r="S1396" s="3180"/>
    </row>
    <row r="1397" spans="7:19" ht="15" customHeight="1">
      <c r="G1397" s="1047"/>
      <c r="H1397" s="655"/>
      <c r="I1397" s="655"/>
      <c r="J1397" s="655"/>
      <c r="K1397" s="655"/>
      <c r="L1397" s="655"/>
      <c r="M1397" s="655"/>
      <c r="N1397" s="1310"/>
      <c r="O1397" s="655"/>
      <c r="P1397" s="656"/>
      <c r="Q1397" s="657"/>
      <c r="R1397" s="704"/>
      <c r="S1397" s="3180"/>
    </row>
    <row r="1398" spans="7:19" ht="15" customHeight="1">
      <c r="G1398" s="1047"/>
      <c r="H1398" s="655"/>
      <c r="I1398" s="655"/>
      <c r="J1398" s="655"/>
      <c r="K1398" s="655"/>
      <c r="L1398" s="655"/>
      <c r="M1398" s="655"/>
      <c r="N1398" s="1310"/>
      <c r="O1398" s="655"/>
      <c r="P1398" s="656"/>
      <c r="Q1398" s="657"/>
      <c r="R1398" s="704"/>
      <c r="S1398" s="3180"/>
    </row>
    <row r="1399" spans="7:19" ht="15" customHeight="1">
      <c r="G1399" s="1047"/>
      <c r="H1399" s="655"/>
      <c r="I1399" s="655"/>
      <c r="J1399" s="655"/>
      <c r="K1399" s="655"/>
      <c r="L1399" s="655"/>
      <c r="M1399" s="655"/>
      <c r="N1399" s="1310"/>
      <c r="O1399" s="655"/>
      <c r="P1399" s="656"/>
      <c r="Q1399" s="657"/>
      <c r="R1399" s="704"/>
      <c r="S1399" s="3180"/>
    </row>
    <row r="1400" spans="7:19" ht="15" customHeight="1">
      <c r="G1400" s="1047"/>
      <c r="H1400" s="655"/>
      <c r="I1400" s="655"/>
      <c r="J1400" s="655"/>
      <c r="K1400" s="655"/>
      <c r="L1400" s="655"/>
      <c r="M1400" s="655"/>
      <c r="N1400" s="1310"/>
      <c r="O1400" s="655"/>
      <c r="P1400" s="656"/>
      <c r="Q1400" s="657"/>
      <c r="R1400" s="704"/>
      <c r="S1400" s="3180"/>
    </row>
    <row r="1401" spans="7:19" ht="15" customHeight="1">
      <c r="G1401" s="1047"/>
      <c r="H1401" s="655"/>
      <c r="I1401" s="655"/>
      <c r="J1401" s="655"/>
      <c r="K1401" s="655"/>
      <c r="L1401" s="655"/>
      <c r="M1401" s="655"/>
      <c r="N1401" s="1310"/>
      <c r="O1401" s="655"/>
      <c r="P1401" s="656"/>
      <c r="Q1401" s="657"/>
      <c r="R1401" s="704"/>
      <c r="S1401" s="3180"/>
    </row>
    <row r="1402" spans="7:19" ht="15" customHeight="1">
      <c r="G1402" s="1047"/>
      <c r="H1402" s="655"/>
      <c r="I1402" s="655"/>
      <c r="J1402" s="655"/>
      <c r="K1402" s="655"/>
      <c r="L1402" s="655"/>
      <c r="M1402" s="655"/>
      <c r="N1402" s="1310"/>
      <c r="O1402" s="655"/>
      <c r="P1402" s="656"/>
      <c r="Q1402" s="657"/>
      <c r="R1402" s="704"/>
      <c r="S1402" s="3180"/>
    </row>
    <row r="1403" spans="7:19" ht="15" customHeight="1">
      <c r="G1403" s="1047"/>
      <c r="H1403" s="655"/>
      <c r="I1403" s="655"/>
      <c r="J1403" s="655"/>
      <c r="K1403" s="655"/>
      <c r="L1403" s="655"/>
      <c r="M1403" s="655"/>
      <c r="N1403" s="1310"/>
      <c r="O1403" s="655"/>
      <c r="P1403" s="656"/>
      <c r="Q1403" s="657"/>
      <c r="R1403" s="704"/>
      <c r="S1403" s="3180"/>
    </row>
    <row r="1404" spans="7:19" ht="15" customHeight="1">
      <c r="G1404" s="1047"/>
      <c r="H1404" s="655"/>
      <c r="I1404" s="655"/>
      <c r="J1404" s="655"/>
      <c r="K1404" s="655"/>
      <c r="L1404" s="655"/>
      <c r="M1404" s="655"/>
      <c r="N1404" s="1310"/>
      <c r="O1404" s="655"/>
      <c r="P1404" s="656"/>
      <c r="Q1404" s="657"/>
      <c r="R1404" s="704"/>
      <c r="S1404" s="3180"/>
    </row>
    <row r="1405" spans="7:19" ht="15" customHeight="1">
      <c r="G1405" s="1047"/>
      <c r="H1405" s="655"/>
      <c r="I1405" s="655"/>
      <c r="J1405" s="655"/>
      <c r="K1405" s="655"/>
      <c r="L1405" s="655"/>
      <c r="M1405" s="655"/>
      <c r="N1405" s="1310"/>
      <c r="O1405" s="655"/>
      <c r="P1405" s="656"/>
      <c r="Q1405" s="657"/>
      <c r="R1405" s="704"/>
      <c r="S1405" s="3180"/>
    </row>
    <row r="1406" spans="7:19" ht="15" customHeight="1">
      <c r="G1406" s="1047"/>
      <c r="H1406" s="655"/>
      <c r="I1406" s="655"/>
      <c r="J1406" s="655"/>
      <c r="K1406" s="655"/>
      <c r="L1406" s="655"/>
      <c r="M1406" s="655"/>
      <c r="N1406" s="1310"/>
      <c r="O1406" s="655"/>
      <c r="P1406" s="656"/>
      <c r="Q1406" s="657"/>
      <c r="R1406" s="704"/>
      <c r="S1406" s="3180"/>
    </row>
    <row r="1407" spans="7:19" ht="15" customHeight="1">
      <c r="G1407" s="1047"/>
      <c r="H1407" s="655"/>
      <c r="I1407" s="655"/>
      <c r="J1407" s="655"/>
      <c r="K1407" s="655"/>
      <c r="L1407" s="655"/>
      <c r="M1407" s="655"/>
      <c r="N1407" s="1310"/>
      <c r="O1407" s="655"/>
      <c r="P1407" s="656"/>
      <c r="Q1407" s="657"/>
      <c r="R1407" s="704"/>
      <c r="S1407" s="3180"/>
    </row>
    <row r="1408" spans="7:19" ht="15" customHeight="1">
      <c r="G1408" s="1047"/>
      <c r="H1408" s="655"/>
      <c r="I1408" s="655"/>
      <c r="J1408" s="655"/>
      <c r="K1408" s="655"/>
      <c r="L1408" s="655"/>
      <c r="M1408" s="655"/>
      <c r="N1408" s="1310"/>
      <c r="O1408" s="655"/>
      <c r="P1408" s="656"/>
      <c r="Q1408" s="657"/>
      <c r="R1408" s="704"/>
      <c r="S1408" s="3180"/>
    </row>
    <row r="1409" spans="7:19" ht="15" customHeight="1">
      <c r="G1409" s="1047"/>
      <c r="H1409" s="655"/>
      <c r="I1409" s="655"/>
      <c r="J1409" s="655"/>
      <c r="K1409" s="655"/>
      <c r="L1409" s="655"/>
      <c r="M1409" s="655"/>
      <c r="N1409" s="1310"/>
      <c r="O1409" s="655"/>
      <c r="P1409" s="656"/>
      <c r="Q1409" s="657"/>
      <c r="R1409" s="704"/>
      <c r="S1409" s="3180"/>
    </row>
    <row r="1410" spans="7:19" ht="15" customHeight="1">
      <c r="G1410" s="1047"/>
      <c r="H1410" s="655"/>
      <c r="I1410" s="655"/>
      <c r="J1410" s="655"/>
      <c r="K1410" s="655"/>
      <c r="L1410" s="655"/>
      <c r="M1410" s="655"/>
      <c r="N1410" s="1310"/>
      <c r="O1410" s="655"/>
      <c r="P1410" s="656"/>
      <c r="Q1410" s="657"/>
      <c r="R1410" s="704"/>
      <c r="S1410" s="3180"/>
    </row>
    <row r="1411" spans="7:19" ht="15" customHeight="1">
      <c r="G1411" s="1047"/>
      <c r="H1411" s="655"/>
      <c r="I1411" s="655"/>
      <c r="J1411" s="655"/>
      <c r="K1411" s="655"/>
      <c r="L1411" s="655"/>
      <c r="M1411" s="655"/>
      <c r="N1411" s="1310"/>
      <c r="O1411" s="655"/>
      <c r="P1411" s="656"/>
      <c r="Q1411" s="657"/>
      <c r="R1411" s="704"/>
      <c r="S1411" s="3180"/>
    </row>
    <row r="1412" spans="7:19" ht="15" customHeight="1">
      <c r="G1412" s="1047"/>
      <c r="H1412" s="655"/>
      <c r="I1412" s="655"/>
      <c r="J1412" s="655"/>
      <c r="K1412" s="655"/>
      <c r="L1412" s="655"/>
      <c r="M1412" s="655"/>
      <c r="N1412" s="1310"/>
      <c r="O1412" s="655"/>
      <c r="P1412" s="656"/>
      <c r="Q1412" s="657"/>
      <c r="R1412" s="704"/>
      <c r="S1412" s="3180"/>
    </row>
    <row r="1413" spans="7:19" ht="15" customHeight="1">
      <c r="G1413" s="1047"/>
      <c r="H1413" s="655"/>
      <c r="I1413" s="655"/>
      <c r="J1413" s="655"/>
      <c r="K1413" s="655"/>
      <c r="L1413" s="655"/>
      <c r="M1413" s="655"/>
      <c r="N1413" s="1310"/>
      <c r="O1413" s="655"/>
      <c r="P1413" s="656"/>
      <c r="Q1413" s="657"/>
      <c r="R1413" s="704"/>
      <c r="S1413" s="3180"/>
    </row>
    <row r="1414" spans="7:19" ht="15" customHeight="1">
      <c r="G1414" s="1047"/>
      <c r="H1414" s="655"/>
      <c r="I1414" s="655"/>
      <c r="J1414" s="655"/>
      <c r="K1414" s="655"/>
      <c r="L1414" s="655"/>
      <c r="M1414" s="655"/>
      <c r="N1414" s="1310"/>
      <c r="O1414" s="655"/>
      <c r="P1414" s="656"/>
      <c r="Q1414" s="657"/>
      <c r="R1414" s="704"/>
      <c r="S1414" s="3180"/>
    </row>
    <row r="1415" spans="7:19" ht="15" customHeight="1">
      <c r="G1415" s="1047"/>
      <c r="H1415" s="655"/>
      <c r="I1415" s="655"/>
      <c r="J1415" s="655"/>
      <c r="K1415" s="655"/>
      <c r="L1415" s="655"/>
      <c r="M1415" s="655"/>
      <c r="N1415" s="1310"/>
      <c r="O1415" s="655"/>
      <c r="P1415" s="656"/>
      <c r="Q1415" s="657"/>
      <c r="R1415" s="704"/>
      <c r="S1415" s="3180"/>
    </row>
    <row r="1416" spans="7:19" ht="15" customHeight="1">
      <c r="G1416" s="1047"/>
      <c r="H1416" s="655"/>
      <c r="I1416" s="655"/>
      <c r="J1416" s="655"/>
      <c r="K1416" s="655"/>
      <c r="L1416" s="655"/>
      <c r="M1416" s="655"/>
      <c r="N1416" s="1310"/>
      <c r="O1416" s="655"/>
      <c r="P1416" s="656"/>
      <c r="Q1416" s="657"/>
      <c r="R1416" s="704"/>
      <c r="S1416" s="3180"/>
    </row>
    <row r="1417" spans="7:19" ht="15" customHeight="1">
      <c r="G1417" s="1047"/>
      <c r="H1417" s="655"/>
      <c r="I1417" s="655"/>
      <c r="J1417" s="655"/>
      <c r="K1417" s="655"/>
      <c r="L1417" s="655"/>
      <c r="M1417" s="655"/>
      <c r="N1417" s="1310"/>
      <c r="O1417" s="655"/>
      <c r="P1417" s="656"/>
      <c r="Q1417" s="657"/>
      <c r="R1417" s="704"/>
      <c r="S1417" s="3180"/>
    </row>
    <row r="1418" spans="7:19" ht="15" customHeight="1">
      <c r="G1418" s="1047"/>
      <c r="H1418" s="655"/>
      <c r="I1418" s="655"/>
      <c r="J1418" s="655"/>
      <c r="K1418" s="655"/>
      <c r="L1418" s="655"/>
      <c r="M1418" s="655"/>
      <c r="N1418" s="1310"/>
      <c r="O1418" s="655"/>
      <c r="P1418" s="656"/>
      <c r="Q1418" s="657"/>
      <c r="R1418" s="704"/>
      <c r="S1418" s="3180"/>
    </row>
    <row r="1419" spans="7:19" ht="15" customHeight="1">
      <c r="G1419" s="1047"/>
      <c r="H1419" s="655"/>
      <c r="I1419" s="655"/>
      <c r="J1419" s="655"/>
      <c r="K1419" s="655"/>
      <c r="L1419" s="655"/>
      <c r="M1419" s="655"/>
      <c r="N1419" s="1310"/>
      <c r="O1419" s="655"/>
      <c r="P1419" s="656"/>
      <c r="Q1419" s="657"/>
      <c r="R1419" s="704"/>
      <c r="S1419" s="3180"/>
    </row>
    <row r="1420" spans="7:19" ht="15" customHeight="1">
      <c r="G1420" s="1047"/>
      <c r="H1420" s="655"/>
      <c r="I1420" s="655"/>
      <c r="J1420" s="655"/>
      <c r="K1420" s="655"/>
      <c r="L1420" s="655"/>
      <c r="M1420" s="655"/>
      <c r="N1420" s="1310"/>
      <c r="O1420" s="655"/>
      <c r="P1420" s="656"/>
      <c r="Q1420" s="657"/>
      <c r="R1420" s="704"/>
      <c r="S1420" s="3180"/>
    </row>
    <row r="1421" spans="7:19" ht="15" customHeight="1">
      <c r="G1421" s="1047"/>
      <c r="H1421" s="655"/>
      <c r="I1421" s="655"/>
      <c r="J1421" s="655"/>
      <c r="K1421" s="655"/>
      <c r="L1421" s="655"/>
      <c r="M1421" s="655"/>
      <c r="N1421" s="1310"/>
      <c r="O1421" s="655"/>
      <c r="P1421" s="656"/>
      <c r="Q1421" s="657"/>
      <c r="R1421" s="704"/>
      <c r="S1421" s="3180"/>
    </row>
    <row r="1422" spans="7:19" ht="15" customHeight="1">
      <c r="G1422" s="1047"/>
      <c r="H1422" s="655"/>
      <c r="I1422" s="655"/>
      <c r="J1422" s="655"/>
      <c r="K1422" s="655"/>
      <c r="L1422" s="655"/>
      <c r="M1422" s="655"/>
      <c r="N1422" s="1310"/>
      <c r="O1422" s="655"/>
      <c r="P1422" s="656"/>
      <c r="Q1422" s="657"/>
      <c r="R1422" s="704"/>
      <c r="S1422" s="3180"/>
    </row>
    <row r="1423" spans="7:19" ht="15" customHeight="1">
      <c r="G1423" s="1047"/>
      <c r="H1423" s="655"/>
      <c r="I1423" s="655"/>
      <c r="J1423" s="655"/>
      <c r="K1423" s="655"/>
      <c r="L1423" s="655"/>
      <c r="M1423" s="655"/>
      <c r="N1423" s="1310"/>
      <c r="O1423" s="655"/>
      <c r="P1423" s="656"/>
      <c r="Q1423" s="657"/>
      <c r="R1423" s="704"/>
      <c r="S1423" s="3180"/>
    </row>
    <row r="1424" spans="7:19" ht="15" customHeight="1">
      <c r="G1424" s="1047"/>
      <c r="H1424" s="655"/>
      <c r="I1424" s="655"/>
      <c r="J1424" s="655"/>
      <c r="K1424" s="655"/>
      <c r="L1424" s="655"/>
      <c r="M1424" s="655"/>
      <c r="N1424" s="1310"/>
      <c r="O1424" s="655"/>
      <c r="P1424" s="656"/>
      <c r="Q1424" s="657"/>
      <c r="R1424" s="704"/>
      <c r="S1424" s="3180"/>
    </row>
    <row r="1425" spans="7:19" ht="15" customHeight="1">
      <c r="G1425" s="1047"/>
      <c r="H1425" s="655"/>
      <c r="I1425" s="655"/>
      <c r="J1425" s="655"/>
      <c r="K1425" s="655"/>
      <c r="L1425" s="655"/>
      <c r="M1425" s="655"/>
      <c r="N1425" s="1310"/>
      <c r="O1425" s="655"/>
      <c r="P1425" s="656"/>
      <c r="Q1425" s="657"/>
      <c r="R1425" s="704"/>
      <c r="S1425" s="3180"/>
    </row>
    <row r="1426" spans="7:19" ht="15" customHeight="1">
      <c r="G1426" s="1047"/>
      <c r="H1426" s="655"/>
      <c r="I1426" s="655"/>
      <c r="J1426" s="655"/>
      <c r="K1426" s="655"/>
      <c r="L1426" s="655"/>
      <c r="M1426" s="655"/>
      <c r="N1426" s="1310"/>
      <c r="O1426" s="655"/>
      <c r="P1426" s="656"/>
      <c r="Q1426" s="657"/>
      <c r="R1426" s="704"/>
      <c r="S1426" s="3180"/>
    </row>
    <row r="1427" spans="7:19" ht="15" customHeight="1">
      <c r="G1427" s="1047"/>
      <c r="H1427" s="655"/>
      <c r="I1427" s="655"/>
      <c r="J1427" s="655"/>
      <c r="K1427" s="655"/>
      <c r="L1427" s="655"/>
      <c r="M1427" s="655"/>
      <c r="N1427" s="1310"/>
      <c r="O1427" s="655"/>
      <c r="P1427" s="656"/>
      <c r="Q1427" s="657"/>
      <c r="R1427" s="704"/>
      <c r="S1427" s="3180"/>
    </row>
    <row r="1428" spans="7:19" ht="15" customHeight="1">
      <c r="G1428" s="1047"/>
      <c r="H1428" s="655"/>
      <c r="I1428" s="655"/>
      <c r="J1428" s="655"/>
      <c r="K1428" s="655"/>
      <c r="L1428" s="655"/>
      <c r="M1428" s="655"/>
      <c r="N1428" s="1310"/>
      <c r="O1428" s="655"/>
      <c r="P1428" s="656"/>
      <c r="Q1428" s="657"/>
      <c r="R1428" s="704"/>
      <c r="S1428" s="3180"/>
    </row>
    <row r="1429" spans="7:19" ht="15" customHeight="1">
      <c r="G1429" s="1047"/>
      <c r="H1429" s="655"/>
      <c r="I1429" s="655"/>
      <c r="J1429" s="655"/>
      <c r="K1429" s="655"/>
      <c r="L1429" s="655"/>
      <c r="M1429" s="655"/>
      <c r="N1429" s="1310"/>
      <c r="O1429" s="655"/>
      <c r="P1429" s="656"/>
      <c r="Q1429" s="657"/>
      <c r="R1429" s="704"/>
      <c r="S1429" s="3180"/>
    </row>
    <row r="1430" spans="7:19" ht="15" customHeight="1">
      <c r="G1430" s="1047"/>
      <c r="H1430" s="655"/>
      <c r="I1430" s="655"/>
      <c r="J1430" s="655"/>
      <c r="K1430" s="655"/>
      <c r="L1430" s="655"/>
      <c r="M1430" s="655"/>
      <c r="N1430" s="1310"/>
      <c r="O1430" s="655"/>
      <c r="P1430" s="656"/>
      <c r="Q1430" s="657"/>
      <c r="R1430" s="704"/>
      <c r="S1430" s="3180"/>
    </row>
    <row r="1431" spans="7:19" ht="15" customHeight="1">
      <c r="G1431" s="1047"/>
      <c r="H1431" s="655"/>
      <c r="I1431" s="655"/>
      <c r="J1431" s="655"/>
      <c r="K1431" s="655"/>
      <c r="L1431" s="655"/>
      <c r="M1431" s="655"/>
      <c r="N1431" s="1310"/>
      <c r="O1431" s="655"/>
      <c r="P1431" s="656"/>
      <c r="Q1431" s="657"/>
      <c r="R1431" s="704"/>
      <c r="S1431" s="3180"/>
    </row>
    <row r="1432" spans="7:19" ht="15" customHeight="1">
      <c r="G1432" s="1047"/>
      <c r="H1432" s="655"/>
      <c r="I1432" s="655"/>
      <c r="J1432" s="655"/>
      <c r="K1432" s="655"/>
      <c r="L1432" s="655"/>
      <c r="M1432" s="655"/>
      <c r="N1432" s="1310"/>
      <c r="O1432" s="655"/>
      <c r="P1432" s="656"/>
      <c r="Q1432" s="657"/>
      <c r="R1432" s="704"/>
      <c r="S1432" s="3180"/>
    </row>
    <row r="1433" spans="7:19" ht="15" customHeight="1">
      <c r="G1433" s="1047"/>
      <c r="H1433" s="655"/>
      <c r="I1433" s="655"/>
      <c r="J1433" s="655"/>
      <c r="K1433" s="655"/>
      <c r="L1433" s="655"/>
      <c r="M1433" s="655"/>
      <c r="N1433" s="1310"/>
      <c r="O1433" s="655"/>
      <c r="P1433" s="656"/>
      <c r="Q1433" s="657"/>
      <c r="R1433" s="704"/>
      <c r="S1433" s="3180"/>
    </row>
    <row r="1434" spans="7:19" ht="15" customHeight="1">
      <c r="G1434" s="1047"/>
      <c r="H1434" s="655"/>
      <c r="I1434" s="655"/>
      <c r="J1434" s="655"/>
      <c r="K1434" s="655"/>
      <c r="L1434" s="655"/>
      <c r="M1434" s="655"/>
      <c r="N1434" s="1310"/>
      <c r="O1434" s="655"/>
      <c r="P1434" s="656"/>
      <c r="Q1434" s="657"/>
      <c r="R1434" s="704"/>
      <c r="S1434" s="3180"/>
    </row>
    <row r="1435" spans="7:19" ht="15" customHeight="1">
      <c r="G1435" s="1047"/>
      <c r="H1435" s="655"/>
      <c r="I1435" s="655"/>
      <c r="J1435" s="655"/>
      <c r="K1435" s="655"/>
      <c r="L1435" s="655"/>
      <c r="M1435" s="655"/>
      <c r="N1435" s="1310"/>
      <c r="O1435" s="655"/>
      <c r="P1435" s="656"/>
      <c r="Q1435" s="657"/>
      <c r="R1435" s="704"/>
      <c r="S1435" s="3180"/>
    </row>
    <row r="1436" spans="7:19" ht="15" customHeight="1">
      <c r="G1436" s="1047"/>
      <c r="H1436" s="655"/>
      <c r="I1436" s="655"/>
      <c r="J1436" s="655"/>
      <c r="K1436" s="655"/>
      <c r="L1436" s="655"/>
      <c r="M1436" s="655"/>
      <c r="N1436" s="1310"/>
      <c r="P1436" s="656"/>
      <c r="Q1436" s="657"/>
      <c r="R1436" s="704"/>
      <c r="S1436" s="3180"/>
    </row>
    <row r="1437" spans="7:19" ht="15" customHeight="1">
      <c r="G1437" s="1047"/>
      <c r="H1437" s="655"/>
      <c r="I1437" s="655"/>
      <c r="J1437" s="655"/>
      <c r="K1437" s="655"/>
      <c r="L1437" s="655"/>
      <c r="M1437" s="655"/>
      <c r="N1437" s="1310"/>
      <c r="P1437" s="656"/>
      <c r="Q1437" s="657"/>
      <c r="R1437" s="704"/>
      <c r="S1437" s="3180"/>
    </row>
    <row r="1438" spans="7:19" ht="15" customHeight="1">
      <c r="G1438" s="1047"/>
      <c r="H1438" s="655"/>
      <c r="I1438" s="655"/>
      <c r="J1438" s="655"/>
      <c r="K1438" s="655"/>
      <c r="L1438" s="655"/>
      <c r="M1438" s="655"/>
      <c r="N1438" s="1310"/>
      <c r="P1438" s="656"/>
      <c r="Q1438" s="657"/>
      <c r="R1438" s="704"/>
      <c r="S1438" s="3180"/>
    </row>
    <row r="1439" spans="7:19" ht="15" customHeight="1">
      <c r="G1439" s="1047"/>
      <c r="H1439" s="655"/>
      <c r="I1439" s="655"/>
      <c r="J1439" s="655"/>
      <c r="K1439" s="655"/>
      <c r="L1439" s="655"/>
      <c r="M1439" s="655"/>
      <c r="N1439" s="1310"/>
      <c r="P1439" s="656"/>
      <c r="Q1439" s="657"/>
      <c r="R1439" s="704"/>
      <c r="S1439" s="3180"/>
    </row>
    <row r="1440" spans="7:19" ht="15" customHeight="1">
      <c r="G1440" s="1047"/>
      <c r="H1440" s="655"/>
      <c r="I1440" s="655"/>
      <c r="J1440" s="655"/>
      <c r="K1440" s="655"/>
      <c r="L1440" s="655"/>
      <c r="M1440" s="655"/>
      <c r="N1440" s="1310"/>
      <c r="P1440" s="656"/>
      <c r="Q1440" s="657"/>
      <c r="R1440" s="704"/>
      <c r="S1440" s="3180"/>
    </row>
    <row r="1441" spans="7:19" ht="15" customHeight="1">
      <c r="G1441" s="1047"/>
      <c r="H1441" s="655"/>
      <c r="I1441" s="655"/>
      <c r="J1441" s="655"/>
      <c r="K1441" s="655"/>
      <c r="L1441" s="655"/>
      <c r="M1441" s="655"/>
      <c r="N1441" s="1310"/>
      <c r="P1441" s="656"/>
      <c r="Q1441" s="657"/>
      <c r="R1441" s="704"/>
      <c r="S1441" s="3180"/>
    </row>
    <row r="1442" spans="7:19" ht="15" customHeight="1">
      <c r="G1442" s="1047"/>
      <c r="H1442" s="655"/>
      <c r="I1442" s="655"/>
      <c r="J1442" s="655"/>
      <c r="K1442" s="655"/>
      <c r="L1442" s="655"/>
      <c r="M1442" s="655"/>
      <c r="N1442" s="1310"/>
      <c r="P1442" s="656"/>
      <c r="Q1442" s="657"/>
      <c r="R1442" s="704"/>
      <c r="S1442" s="3180"/>
    </row>
    <row r="1443" spans="7:19" ht="15" customHeight="1">
      <c r="G1443" s="1047"/>
      <c r="H1443" s="655"/>
      <c r="I1443" s="655"/>
      <c r="J1443" s="655"/>
      <c r="K1443" s="655"/>
      <c r="L1443" s="655"/>
      <c r="M1443" s="655"/>
      <c r="N1443" s="1310"/>
      <c r="P1443" s="656"/>
      <c r="Q1443" s="657"/>
      <c r="R1443" s="704"/>
      <c r="S1443" s="3180"/>
    </row>
    <row r="1444" spans="7:19" ht="15" customHeight="1">
      <c r="G1444" s="1047"/>
      <c r="H1444" s="655"/>
      <c r="I1444" s="655"/>
      <c r="J1444" s="655"/>
      <c r="K1444" s="655"/>
      <c r="L1444" s="655"/>
      <c r="M1444" s="655"/>
      <c r="N1444" s="1310"/>
      <c r="P1444" s="656"/>
      <c r="Q1444" s="657"/>
      <c r="R1444" s="704"/>
      <c r="S1444" s="3180"/>
    </row>
    <row r="1445" spans="7:19" ht="15" customHeight="1">
      <c r="G1445" s="1047"/>
      <c r="H1445" s="655"/>
      <c r="I1445" s="655"/>
      <c r="J1445" s="655"/>
      <c r="K1445" s="655"/>
      <c r="L1445" s="655"/>
      <c r="M1445" s="655"/>
      <c r="N1445" s="1310"/>
      <c r="P1445" s="656"/>
      <c r="Q1445" s="657"/>
      <c r="R1445" s="704"/>
      <c r="S1445" s="3180"/>
    </row>
    <row r="1446" spans="7:19" ht="15" customHeight="1">
      <c r="G1446" s="1047"/>
      <c r="H1446" s="655"/>
      <c r="I1446" s="655"/>
      <c r="J1446" s="655"/>
      <c r="K1446" s="655"/>
      <c r="L1446" s="655"/>
      <c r="M1446" s="655"/>
      <c r="N1446" s="1310"/>
      <c r="P1446" s="656"/>
      <c r="Q1446" s="657"/>
      <c r="R1446" s="704"/>
      <c r="S1446" s="3180"/>
    </row>
    <row r="1447" spans="7:19" ht="15" customHeight="1">
      <c r="G1447" s="1047"/>
      <c r="H1447" s="655"/>
      <c r="I1447" s="655"/>
      <c r="J1447" s="655"/>
      <c r="K1447" s="655"/>
      <c r="L1447" s="655"/>
      <c r="M1447" s="655"/>
      <c r="N1447" s="1310"/>
      <c r="P1447" s="656"/>
      <c r="Q1447" s="657"/>
      <c r="R1447" s="704"/>
      <c r="S1447" s="3180"/>
    </row>
    <row r="1448" spans="7:19" ht="15" customHeight="1">
      <c r="G1448" s="1047"/>
      <c r="H1448" s="655"/>
      <c r="I1448" s="655"/>
      <c r="J1448" s="655"/>
      <c r="K1448" s="655"/>
      <c r="L1448" s="655"/>
      <c r="M1448" s="655"/>
      <c r="N1448" s="1310"/>
      <c r="P1448" s="656"/>
      <c r="Q1448" s="657"/>
      <c r="R1448" s="704"/>
      <c r="S1448" s="3180"/>
    </row>
    <row r="1449" spans="7:19" ht="15" customHeight="1">
      <c r="G1449" s="1047"/>
      <c r="H1449" s="655"/>
      <c r="I1449" s="655"/>
      <c r="J1449" s="655"/>
      <c r="K1449" s="655"/>
      <c r="L1449" s="655"/>
      <c r="M1449" s="655"/>
      <c r="N1449" s="1310"/>
      <c r="P1449" s="656"/>
      <c r="Q1449" s="657"/>
      <c r="R1449" s="704"/>
      <c r="S1449" s="3180"/>
    </row>
    <row r="1450" spans="7:19" ht="15" customHeight="1">
      <c r="G1450" s="1047"/>
      <c r="H1450" s="655"/>
      <c r="I1450" s="655"/>
      <c r="J1450" s="655"/>
      <c r="K1450" s="655"/>
      <c r="L1450" s="655"/>
      <c r="M1450" s="655"/>
      <c r="N1450" s="1310"/>
      <c r="P1450" s="656"/>
      <c r="Q1450" s="657"/>
      <c r="R1450" s="704"/>
      <c r="S1450" s="3180"/>
    </row>
    <row r="1451" spans="7:19" ht="15" customHeight="1">
      <c r="G1451" s="1047"/>
      <c r="H1451" s="655"/>
      <c r="I1451" s="655"/>
      <c r="J1451" s="655"/>
      <c r="K1451" s="655"/>
      <c r="L1451" s="655"/>
      <c r="M1451" s="655"/>
      <c r="N1451" s="1310"/>
      <c r="P1451" s="656"/>
      <c r="Q1451" s="657"/>
      <c r="R1451" s="704"/>
      <c r="S1451" s="3180"/>
    </row>
    <row r="1452" spans="7:19" ht="15" customHeight="1">
      <c r="G1452" s="1047"/>
      <c r="H1452" s="655"/>
      <c r="I1452" s="655"/>
      <c r="J1452" s="655"/>
      <c r="K1452" s="655"/>
      <c r="L1452" s="655"/>
      <c r="M1452" s="655"/>
      <c r="N1452" s="1310"/>
      <c r="P1452" s="656"/>
      <c r="Q1452" s="657"/>
      <c r="R1452" s="704"/>
      <c r="S1452" s="3180"/>
    </row>
    <row r="1453" spans="7:19" ht="15" customHeight="1">
      <c r="G1453" s="1047"/>
      <c r="H1453" s="655"/>
      <c r="I1453" s="655"/>
      <c r="J1453" s="655"/>
      <c r="K1453" s="655"/>
      <c r="L1453" s="655"/>
      <c r="M1453" s="655"/>
      <c r="N1453" s="1310"/>
      <c r="P1453" s="656"/>
      <c r="Q1453" s="657"/>
      <c r="R1453" s="704"/>
      <c r="S1453" s="3180"/>
    </row>
    <row r="1454" spans="7:19" ht="15" customHeight="1">
      <c r="G1454" s="1047"/>
      <c r="H1454" s="655"/>
      <c r="I1454" s="655"/>
      <c r="J1454" s="655"/>
      <c r="K1454" s="655"/>
      <c r="L1454" s="655"/>
      <c r="M1454" s="655"/>
      <c r="N1454" s="1310"/>
      <c r="P1454" s="656"/>
      <c r="Q1454" s="657"/>
      <c r="R1454" s="704"/>
      <c r="S1454" s="3180"/>
    </row>
    <row r="1455" spans="7:19" ht="15" customHeight="1">
      <c r="G1455" s="1047"/>
      <c r="H1455" s="655"/>
      <c r="I1455" s="655"/>
      <c r="J1455" s="655"/>
      <c r="K1455" s="655"/>
      <c r="L1455" s="655"/>
      <c r="M1455" s="655"/>
      <c r="N1455" s="1310"/>
      <c r="P1455" s="656"/>
      <c r="Q1455" s="657"/>
      <c r="R1455" s="704"/>
      <c r="S1455" s="3180"/>
    </row>
    <row r="1456" spans="7:19" ht="15" customHeight="1">
      <c r="G1456" s="1047"/>
      <c r="H1456" s="655"/>
      <c r="I1456" s="655"/>
      <c r="J1456" s="655"/>
      <c r="K1456" s="655"/>
      <c r="L1456" s="655"/>
      <c r="M1456" s="655"/>
      <c r="N1456" s="1310"/>
      <c r="P1456" s="656"/>
      <c r="Q1456" s="657"/>
      <c r="R1456" s="704"/>
      <c r="S1456" s="3180"/>
    </row>
    <row r="1457" spans="7:19" ht="15" customHeight="1">
      <c r="G1457" s="1047"/>
      <c r="H1457" s="655"/>
      <c r="I1457" s="655"/>
      <c r="J1457" s="655"/>
      <c r="K1457" s="655"/>
      <c r="L1457" s="655"/>
      <c r="M1457" s="655"/>
      <c r="N1457" s="1310"/>
      <c r="P1457" s="656"/>
      <c r="Q1457" s="657"/>
      <c r="R1457" s="704"/>
      <c r="S1457" s="3180"/>
    </row>
    <row r="1458" spans="7:19" ht="15" customHeight="1">
      <c r="G1458" s="1047"/>
      <c r="H1458" s="655"/>
      <c r="I1458" s="655"/>
      <c r="J1458" s="655"/>
      <c r="K1458" s="655"/>
      <c r="L1458" s="655"/>
      <c r="M1458" s="655"/>
      <c r="N1458" s="1310"/>
      <c r="P1458" s="656"/>
      <c r="Q1458" s="657"/>
      <c r="R1458" s="704"/>
      <c r="S1458" s="3180"/>
    </row>
    <row r="1459" spans="7:19" ht="15" customHeight="1">
      <c r="G1459" s="1047"/>
      <c r="H1459" s="655"/>
      <c r="I1459" s="655"/>
      <c r="J1459" s="655"/>
      <c r="K1459" s="655"/>
      <c r="L1459" s="655"/>
      <c r="M1459" s="655"/>
      <c r="N1459" s="1310"/>
      <c r="P1459" s="656"/>
      <c r="Q1459" s="657"/>
      <c r="R1459" s="704"/>
      <c r="S1459" s="3180"/>
    </row>
    <row r="1460" spans="7:19" ht="15" customHeight="1">
      <c r="G1460" s="1047"/>
      <c r="H1460" s="655"/>
      <c r="I1460" s="655"/>
      <c r="J1460" s="655"/>
      <c r="K1460" s="655"/>
      <c r="L1460" s="655"/>
      <c r="M1460" s="655"/>
      <c r="N1460" s="1310"/>
      <c r="P1460" s="656"/>
      <c r="Q1460" s="657"/>
      <c r="R1460" s="704"/>
      <c r="S1460" s="3180"/>
    </row>
    <row r="1461" spans="7:19" ht="15" customHeight="1">
      <c r="G1461" s="1047"/>
      <c r="H1461" s="655"/>
      <c r="I1461" s="655"/>
      <c r="J1461" s="655"/>
      <c r="K1461" s="655"/>
      <c r="L1461" s="655"/>
      <c r="M1461" s="655"/>
      <c r="N1461" s="1310"/>
      <c r="P1461" s="656"/>
      <c r="Q1461" s="657"/>
      <c r="R1461" s="704"/>
      <c r="S1461" s="3180"/>
    </row>
    <row r="1462" spans="7:19" ht="15" customHeight="1">
      <c r="G1462" s="1047"/>
      <c r="H1462" s="655"/>
      <c r="I1462" s="655"/>
      <c r="J1462" s="655"/>
      <c r="K1462" s="655"/>
      <c r="L1462" s="655"/>
      <c r="M1462" s="655"/>
      <c r="N1462" s="1310"/>
      <c r="P1462" s="656"/>
      <c r="Q1462" s="657"/>
      <c r="R1462" s="704"/>
      <c r="S1462" s="3180"/>
    </row>
    <row r="1463" spans="7:19" ht="15" customHeight="1">
      <c r="G1463" s="1047"/>
      <c r="H1463" s="655"/>
      <c r="I1463" s="655"/>
      <c r="J1463" s="655"/>
      <c r="K1463" s="655"/>
      <c r="L1463" s="655"/>
      <c r="M1463" s="655"/>
      <c r="N1463" s="1310"/>
      <c r="P1463" s="656"/>
      <c r="Q1463" s="657"/>
      <c r="R1463" s="704"/>
      <c r="S1463" s="3180"/>
    </row>
    <row r="1464" spans="7:19" ht="15" customHeight="1">
      <c r="G1464" s="1047"/>
      <c r="H1464" s="655"/>
      <c r="I1464" s="655"/>
      <c r="J1464" s="655"/>
      <c r="K1464" s="655"/>
      <c r="L1464" s="655"/>
      <c r="M1464" s="655"/>
      <c r="N1464" s="1310"/>
      <c r="P1464" s="656"/>
      <c r="Q1464" s="657"/>
      <c r="R1464" s="704"/>
      <c r="S1464" s="3180"/>
    </row>
    <row r="1465" spans="7:19" ht="15" customHeight="1">
      <c r="G1465" s="1047"/>
      <c r="H1465" s="655"/>
      <c r="I1465" s="655"/>
      <c r="J1465" s="655"/>
      <c r="K1465" s="655"/>
      <c r="L1465" s="655"/>
      <c r="M1465" s="655"/>
      <c r="N1465" s="1310"/>
      <c r="P1465" s="656"/>
      <c r="Q1465" s="657"/>
      <c r="R1465" s="704"/>
      <c r="S1465" s="3180"/>
    </row>
    <row r="1466" spans="7:19" ht="15" customHeight="1">
      <c r="G1466" s="1047"/>
      <c r="H1466" s="655"/>
      <c r="I1466" s="655"/>
      <c r="J1466" s="655"/>
      <c r="K1466" s="655"/>
      <c r="L1466" s="655"/>
      <c r="M1466" s="655"/>
      <c r="N1466" s="1310"/>
      <c r="P1466" s="656"/>
      <c r="Q1466" s="657"/>
      <c r="R1466" s="704"/>
      <c r="S1466" s="3180"/>
    </row>
    <row r="1467" spans="7:19" ht="15" customHeight="1">
      <c r="G1467" s="1047"/>
      <c r="H1467" s="655"/>
      <c r="I1467" s="655"/>
      <c r="J1467" s="655"/>
      <c r="K1467" s="655"/>
      <c r="L1467" s="655"/>
      <c r="M1467" s="655"/>
      <c r="N1467" s="1310"/>
      <c r="P1467" s="656"/>
      <c r="Q1467" s="657"/>
      <c r="R1467" s="704"/>
      <c r="S1467" s="3180"/>
    </row>
    <row r="1468" spans="7:19" ht="15" customHeight="1">
      <c r="G1468" s="1047"/>
      <c r="H1468" s="655"/>
      <c r="I1468" s="655"/>
      <c r="J1468" s="655"/>
      <c r="K1468" s="655"/>
      <c r="L1468" s="655"/>
      <c r="M1468" s="655"/>
      <c r="N1468" s="1310"/>
      <c r="P1468" s="656"/>
      <c r="Q1468" s="657"/>
      <c r="R1468" s="704"/>
      <c r="S1468" s="3180"/>
    </row>
    <row r="1469" spans="7:19" ht="15" customHeight="1">
      <c r="G1469" s="1047"/>
      <c r="H1469" s="655"/>
      <c r="I1469" s="655"/>
      <c r="J1469" s="655"/>
      <c r="K1469" s="655"/>
      <c r="L1469" s="655"/>
      <c r="M1469" s="655"/>
      <c r="N1469" s="1310"/>
      <c r="P1469" s="656"/>
      <c r="Q1469" s="657"/>
      <c r="R1469" s="704"/>
      <c r="S1469" s="3180"/>
    </row>
    <row r="1470" spans="7:19" ht="15" customHeight="1">
      <c r="G1470" s="1047"/>
      <c r="H1470" s="655"/>
      <c r="I1470" s="655"/>
      <c r="J1470" s="655"/>
      <c r="K1470" s="655"/>
      <c r="L1470" s="655"/>
      <c r="M1470" s="655"/>
      <c r="N1470" s="1310"/>
      <c r="P1470" s="656"/>
      <c r="Q1470" s="657"/>
      <c r="R1470" s="704"/>
      <c r="S1470" s="3180"/>
    </row>
    <row r="1471" spans="7:19" ht="15" customHeight="1">
      <c r="G1471" s="1047"/>
      <c r="H1471" s="655"/>
      <c r="I1471" s="655"/>
      <c r="J1471" s="655"/>
      <c r="K1471" s="655"/>
      <c r="L1471" s="655"/>
      <c r="M1471" s="655"/>
      <c r="N1471" s="1310"/>
      <c r="P1471" s="656"/>
      <c r="Q1471" s="657"/>
      <c r="R1471" s="704"/>
      <c r="S1471" s="3180"/>
    </row>
    <row r="1472" spans="7:19" ht="15" customHeight="1">
      <c r="G1472" s="1047"/>
      <c r="H1472" s="655"/>
      <c r="I1472" s="655"/>
      <c r="J1472" s="655"/>
      <c r="K1472" s="655"/>
      <c r="L1472" s="655"/>
      <c r="M1472" s="655"/>
      <c r="N1472" s="1310"/>
      <c r="P1472" s="656"/>
      <c r="Q1472" s="657"/>
      <c r="R1472" s="704"/>
      <c r="S1472" s="3180"/>
    </row>
    <row r="1473" spans="7:19" ht="15" customHeight="1">
      <c r="G1473" s="1047"/>
      <c r="H1473" s="655"/>
      <c r="I1473" s="655"/>
      <c r="J1473" s="655"/>
      <c r="K1473" s="655"/>
      <c r="L1473" s="655"/>
      <c r="M1473" s="655"/>
      <c r="N1473" s="1310"/>
      <c r="P1473" s="656"/>
      <c r="Q1473" s="657"/>
      <c r="R1473" s="704"/>
      <c r="S1473" s="3180"/>
    </row>
    <row r="1474" spans="7:19" ht="15" customHeight="1">
      <c r="G1474" s="1047"/>
      <c r="H1474" s="655"/>
      <c r="I1474" s="655"/>
      <c r="J1474" s="655"/>
      <c r="K1474" s="655"/>
      <c r="L1474" s="655"/>
      <c r="M1474" s="655"/>
      <c r="N1474" s="1310"/>
      <c r="P1474" s="656"/>
      <c r="Q1474" s="657"/>
      <c r="R1474" s="704"/>
      <c r="S1474" s="3180"/>
    </row>
    <row r="1475" spans="7:19" ht="15" customHeight="1">
      <c r="G1475" s="1047"/>
      <c r="H1475" s="655"/>
      <c r="I1475" s="655"/>
      <c r="J1475" s="655"/>
      <c r="K1475" s="655"/>
      <c r="L1475" s="655"/>
      <c r="M1475" s="655"/>
      <c r="N1475" s="1310"/>
      <c r="P1475" s="656"/>
      <c r="Q1475" s="657"/>
      <c r="R1475" s="704"/>
      <c r="S1475" s="3180"/>
    </row>
    <row r="1476" spans="7:19" ht="15" customHeight="1">
      <c r="G1476" s="1047"/>
      <c r="H1476" s="655"/>
      <c r="I1476" s="655"/>
      <c r="J1476" s="655"/>
      <c r="K1476" s="655"/>
      <c r="L1476" s="655"/>
      <c r="M1476" s="655"/>
      <c r="N1476" s="1310"/>
      <c r="P1476" s="656"/>
      <c r="Q1476" s="657"/>
      <c r="R1476" s="704"/>
      <c r="S1476" s="3180"/>
    </row>
    <row r="1477" spans="7:19" ht="15" customHeight="1">
      <c r="G1477" s="1047"/>
      <c r="H1477" s="655"/>
      <c r="I1477" s="655"/>
      <c r="J1477" s="655"/>
      <c r="K1477" s="655"/>
      <c r="L1477" s="655"/>
      <c r="M1477" s="655"/>
      <c r="N1477" s="1310"/>
      <c r="P1477" s="656"/>
      <c r="Q1477" s="657"/>
      <c r="R1477" s="704"/>
      <c r="S1477" s="3180"/>
    </row>
    <row r="1478" spans="7:19" ht="15" customHeight="1">
      <c r="G1478" s="1047"/>
      <c r="H1478" s="655"/>
      <c r="I1478" s="655"/>
      <c r="J1478" s="655"/>
      <c r="K1478" s="655"/>
      <c r="L1478" s="655"/>
      <c r="M1478" s="655"/>
      <c r="N1478" s="1310"/>
      <c r="P1478" s="656"/>
      <c r="Q1478" s="657"/>
      <c r="R1478" s="704"/>
      <c r="S1478" s="3180"/>
    </row>
    <row r="1479" spans="7:19" ht="15" customHeight="1">
      <c r="G1479" s="1047"/>
      <c r="H1479" s="655"/>
      <c r="I1479" s="655"/>
      <c r="J1479" s="655"/>
      <c r="K1479" s="655"/>
      <c r="L1479" s="655"/>
      <c r="M1479" s="655"/>
      <c r="N1479" s="1310"/>
      <c r="P1479" s="656"/>
      <c r="Q1479" s="657"/>
      <c r="R1479" s="704"/>
      <c r="S1479" s="3180"/>
    </row>
    <row r="1480" spans="7:19" ht="15" customHeight="1">
      <c r="G1480" s="1047"/>
      <c r="H1480" s="655"/>
      <c r="I1480" s="655"/>
      <c r="J1480" s="655"/>
      <c r="K1480" s="655"/>
      <c r="L1480" s="655"/>
      <c r="M1480" s="655"/>
      <c r="N1480" s="1310"/>
      <c r="P1480" s="656"/>
      <c r="Q1480" s="657"/>
      <c r="R1480" s="704"/>
      <c r="S1480" s="3180"/>
    </row>
    <row r="1481" spans="7:19" ht="15" customHeight="1">
      <c r="G1481" s="1047"/>
      <c r="H1481" s="655"/>
      <c r="I1481" s="655"/>
      <c r="J1481" s="655"/>
      <c r="K1481" s="655"/>
      <c r="L1481" s="655"/>
      <c r="M1481" s="655"/>
      <c r="N1481" s="1310"/>
      <c r="P1481" s="656"/>
      <c r="Q1481" s="657"/>
      <c r="R1481" s="704"/>
      <c r="S1481" s="3180"/>
    </row>
    <row r="1482" spans="7:19" ht="15" customHeight="1">
      <c r="G1482" s="1047"/>
      <c r="H1482" s="655"/>
      <c r="I1482" s="655"/>
      <c r="J1482" s="655"/>
      <c r="K1482" s="655"/>
      <c r="L1482" s="655"/>
      <c r="M1482" s="655"/>
      <c r="N1482" s="1310"/>
      <c r="P1482" s="656"/>
      <c r="Q1482" s="657"/>
      <c r="R1482" s="704"/>
      <c r="S1482" s="3180"/>
    </row>
    <row r="1483" spans="7:19" ht="15" customHeight="1">
      <c r="G1483" s="1047"/>
      <c r="H1483" s="655"/>
      <c r="I1483" s="655"/>
      <c r="J1483" s="655"/>
      <c r="K1483" s="655"/>
      <c r="L1483" s="655"/>
      <c r="M1483" s="655"/>
      <c r="N1483" s="1310"/>
      <c r="P1483" s="656"/>
      <c r="Q1483" s="657"/>
      <c r="R1483" s="704"/>
      <c r="S1483" s="3180"/>
    </row>
    <row r="1484" spans="7:19" ht="15" customHeight="1">
      <c r="G1484" s="1047"/>
      <c r="H1484" s="655"/>
      <c r="I1484" s="655"/>
      <c r="J1484" s="655"/>
      <c r="K1484" s="655"/>
      <c r="L1484" s="655"/>
      <c r="M1484" s="655"/>
      <c r="N1484" s="1310"/>
      <c r="P1484" s="656"/>
      <c r="Q1484" s="657"/>
      <c r="R1484" s="704"/>
      <c r="S1484" s="3180"/>
    </row>
    <row r="1485" spans="7:19" ht="15" customHeight="1">
      <c r="G1485" s="1047"/>
      <c r="H1485" s="655"/>
      <c r="I1485" s="655"/>
      <c r="J1485" s="655"/>
      <c r="K1485" s="655"/>
      <c r="L1485" s="655"/>
      <c r="M1485" s="655"/>
      <c r="N1485" s="1310"/>
      <c r="P1485" s="656"/>
      <c r="Q1485" s="657"/>
      <c r="R1485" s="704"/>
      <c r="S1485" s="3180"/>
    </row>
    <row r="1486" spans="7:19" ht="15" customHeight="1">
      <c r="G1486" s="1047"/>
      <c r="H1486" s="655"/>
      <c r="I1486" s="655"/>
      <c r="J1486" s="655"/>
      <c r="K1486" s="655"/>
      <c r="L1486" s="655"/>
      <c r="M1486" s="655"/>
      <c r="N1486" s="1310"/>
      <c r="P1486" s="656"/>
      <c r="Q1486" s="657"/>
      <c r="R1486" s="704"/>
      <c r="S1486" s="3180"/>
    </row>
    <row r="1487" spans="7:19" ht="15" customHeight="1">
      <c r="G1487" s="1047"/>
      <c r="H1487" s="655"/>
      <c r="I1487" s="655"/>
      <c r="J1487" s="655"/>
      <c r="K1487" s="655"/>
      <c r="L1487" s="655"/>
      <c r="M1487" s="655"/>
      <c r="N1487" s="1310"/>
      <c r="P1487" s="656"/>
      <c r="Q1487" s="657"/>
      <c r="R1487" s="704"/>
      <c r="S1487" s="3180"/>
    </row>
    <row r="1488" spans="7:19" ht="15" customHeight="1">
      <c r="G1488" s="1047"/>
      <c r="H1488" s="655"/>
      <c r="I1488" s="655"/>
      <c r="J1488" s="655"/>
      <c r="K1488" s="655"/>
      <c r="L1488" s="655"/>
      <c r="M1488" s="655"/>
      <c r="N1488" s="1310"/>
      <c r="P1488" s="656"/>
      <c r="Q1488" s="657"/>
      <c r="R1488" s="704"/>
      <c r="S1488" s="3180"/>
    </row>
    <row r="1489" spans="7:19" ht="15" customHeight="1">
      <c r="G1489" s="1047"/>
      <c r="H1489" s="655"/>
      <c r="I1489" s="655"/>
      <c r="J1489" s="655"/>
      <c r="K1489" s="655"/>
      <c r="L1489" s="655"/>
      <c r="M1489" s="655"/>
      <c r="N1489" s="1310"/>
      <c r="P1489" s="656"/>
      <c r="Q1489" s="657"/>
      <c r="R1489" s="704"/>
      <c r="S1489" s="3180"/>
    </row>
    <row r="1490" spans="7:19" ht="15" customHeight="1">
      <c r="G1490" s="1047"/>
      <c r="H1490" s="655"/>
      <c r="I1490" s="655"/>
      <c r="J1490" s="655"/>
      <c r="K1490" s="655"/>
      <c r="L1490" s="655"/>
      <c r="M1490" s="655"/>
      <c r="N1490" s="1310"/>
      <c r="P1490" s="656"/>
      <c r="Q1490" s="657"/>
      <c r="R1490" s="704"/>
      <c r="S1490" s="3180"/>
    </row>
    <row r="1491" spans="7:19" ht="15" customHeight="1">
      <c r="G1491" s="1047"/>
      <c r="H1491" s="655"/>
      <c r="I1491" s="655"/>
      <c r="J1491" s="655"/>
      <c r="K1491" s="655"/>
      <c r="L1491" s="655"/>
      <c r="M1491" s="655"/>
      <c r="N1491" s="1310"/>
      <c r="P1491" s="656"/>
      <c r="Q1491" s="657"/>
      <c r="R1491" s="704"/>
      <c r="S1491" s="3180"/>
    </row>
    <row r="1492" spans="7:19" ht="15" customHeight="1">
      <c r="G1492" s="1047"/>
      <c r="H1492" s="655"/>
      <c r="I1492" s="655"/>
      <c r="J1492" s="655"/>
      <c r="K1492" s="655"/>
      <c r="L1492" s="655"/>
      <c r="M1492" s="655"/>
      <c r="N1492" s="1310"/>
      <c r="P1492" s="656"/>
      <c r="Q1492" s="657"/>
      <c r="R1492" s="704"/>
      <c r="S1492" s="3180"/>
    </row>
    <row r="1493" spans="7:19" ht="15" customHeight="1">
      <c r="G1493" s="1047"/>
      <c r="H1493" s="655"/>
      <c r="I1493" s="655"/>
      <c r="J1493" s="655"/>
      <c r="K1493" s="655"/>
      <c r="L1493" s="655"/>
      <c r="M1493" s="655"/>
      <c r="N1493" s="1310"/>
      <c r="P1493" s="656"/>
      <c r="Q1493" s="657"/>
      <c r="R1493" s="704"/>
      <c r="S1493" s="3180"/>
    </row>
    <row r="1494" spans="7:19" ht="15" customHeight="1">
      <c r="G1494" s="1047"/>
      <c r="H1494" s="655"/>
      <c r="I1494" s="655"/>
      <c r="J1494" s="655"/>
      <c r="K1494" s="655"/>
      <c r="L1494" s="655"/>
      <c r="M1494" s="655"/>
      <c r="N1494" s="1310"/>
      <c r="P1494" s="656"/>
      <c r="Q1494" s="657"/>
      <c r="R1494" s="704"/>
      <c r="S1494" s="3180"/>
    </row>
    <row r="1495" spans="7:19" ht="15" customHeight="1">
      <c r="G1495" s="1047"/>
      <c r="H1495" s="655"/>
      <c r="I1495" s="655"/>
      <c r="J1495" s="655"/>
      <c r="K1495" s="655"/>
      <c r="L1495" s="655"/>
      <c r="M1495" s="655"/>
      <c r="N1495" s="1310"/>
      <c r="P1495" s="656"/>
      <c r="Q1495" s="657"/>
      <c r="R1495" s="704"/>
      <c r="S1495" s="3180"/>
    </row>
    <row r="1496" spans="7:19" ht="15" customHeight="1">
      <c r="G1496" s="1047"/>
      <c r="H1496" s="655"/>
      <c r="I1496" s="655"/>
      <c r="J1496" s="655"/>
      <c r="K1496" s="655"/>
      <c r="L1496" s="655"/>
      <c r="M1496" s="655"/>
      <c r="N1496" s="1310"/>
      <c r="P1496" s="656"/>
      <c r="Q1496" s="657"/>
      <c r="R1496" s="704"/>
      <c r="S1496" s="3180"/>
    </row>
    <row r="1497" spans="7:19" ht="15" customHeight="1">
      <c r="G1497" s="1047"/>
      <c r="H1497" s="655"/>
      <c r="I1497" s="655"/>
      <c r="J1497" s="655"/>
      <c r="K1497" s="655"/>
      <c r="L1497" s="655"/>
      <c r="M1497" s="655"/>
      <c r="N1497" s="1310"/>
      <c r="P1497" s="656"/>
      <c r="Q1497" s="657"/>
      <c r="R1497" s="704"/>
      <c r="S1497" s="3180"/>
    </row>
    <row r="1498" spans="7:19" ht="15" customHeight="1">
      <c r="G1498" s="1047"/>
      <c r="H1498" s="655"/>
      <c r="I1498" s="655"/>
      <c r="J1498" s="655"/>
      <c r="K1498" s="655"/>
      <c r="L1498" s="655"/>
      <c r="M1498" s="655"/>
      <c r="N1498" s="1310"/>
      <c r="P1498" s="656"/>
      <c r="Q1498" s="657"/>
      <c r="R1498" s="704"/>
      <c r="S1498" s="3180"/>
    </row>
    <row r="1499" spans="7:19" ht="15" customHeight="1">
      <c r="G1499" s="1047"/>
      <c r="H1499" s="655"/>
      <c r="I1499" s="655"/>
      <c r="J1499" s="655"/>
      <c r="K1499" s="655"/>
      <c r="L1499" s="655"/>
      <c r="M1499" s="655"/>
      <c r="N1499" s="1310"/>
      <c r="P1499" s="656"/>
      <c r="Q1499" s="657"/>
      <c r="R1499" s="704"/>
      <c r="S1499" s="3180"/>
    </row>
    <row r="1500" spans="7:19" ht="15" customHeight="1">
      <c r="G1500" s="1047"/>
      <c r="H1500" s="655"/>
      <c r="I1500" s="655"/>
      <c r="J1500" s="655"/>
      <c r="K1500" s="655"/>
      <c r="L1500" s="655"/>
      <c r="M1500" s="655"/>
      <c r="N1500" s="1310"/>
      <c r="P1500" s="656"/>
      <c r="Q1500" s="657"/>
      <c r="R1500" s="704"/>
      <c r="S1500" s="3180"/>
    </row>
    <row r="1501" spans="7:19" ht="15" customHeight="1">
      <c r="G1501" s="1047"/>
      <c r="H1501" s="655"/>
      <c r="I1501" s="655"/>
      <c r="J1501" s="655"/>
      <c r="K1501" s="655"/>
      <c r="L1501" s="655"/>
      <c r="M1501" s="655"/>
      <c r="N1501" s="1310"/>
      <c r="P1501" s="656"/>
      <c r="Q1501" s="657"/>
      <c r="R1501" s="704"/>
      <c r="S1501" s="3180"/>
    </row>
    <row r="1502" spans="7:19" ht="15" customHeight="1">
      <c r="G1502" s="1047"/>
      <c r="H1502" s="655"/>
      <c r="I1502" s="655"/>
      <c r="J1502" s="655"/>
      <c r="K1502" s="655"/>
      <c r="L1502" s="655"/>
      <c r="M1502" s="655"/>
      <c r="N1502" s="1310"/>
      <c r="P1502" s="656"/>
      <c r="Q1502" s="657"/>
      <c r="R1502" s="704"/>
      <c r="S1502" s="3180"/>
    </row>
    <row r="1503" spans="7:19" ht="15" customHeight="1">
      <c r="G1503" s="1047"/>
      <c r="H1503" s="655"/>
      <c r="I1503" s="655"/>
      <c r="J1503" s="655"/>
      <c r="K1503" s="655"/>
      <c r="L1503" s="655"/>
      <c r="M1503" s="655"/>
      <c r="N1503" s="1310"/>
      <c r="P1503" s="656"/>
      <c r="Q1503" s="657"/>
      <c r="R1503" s="704"/>
      <c r="S1503" s="3180"/>
    </row>
    <row r="1504" spans="7:19" ht="15" customHeight="1">
      <c r="G1504" s="1047"/>
      <c r="H1504" s="655"/>
      <c r="I1504" s="655"/>
      <c r="J1504" s="655"/>
      <c r="K1504" s="655"/>
      <c r="L1504" s="655"/>
      <c r="M1504" s="655"/>
      <c r="N1504" s="1310"/>
      <c r="P1504" s="656"/>
      <c r="Q1504" s="657"/>
      <c r="R1504" s="704"/>
      <c r="S1504" s="3180"/>
    </row>
    <row r="1505" spans="7:19" ht="15" customHeight="1">
      <c r="G1505" s="1047"/>
      <c r="H1505" s="655"/>
      <c r="I1505" s="655"/>
      <c r="J1505" s="655"/>
      <c r="K1505" s="655"/>
      <c r="L1505" s="655"/>
      <c r="M1505" s="655"/>
      <c r="N1505" s="1310"/>
      <c r="P1505" s="656"/>
      <c r="Q1505" s="657"/>
      <c r="R1505" s="704"/>
      <c r="S1505" s="3180"/>
    </row>
    <row r="1506" spans="7:19" ht="15" customHeight="1">
      <c r="G1506" s="1047"/>
      <c r="H1506" s="655"/>
      <c r="I1506" s="655"/>
      <c r="J1506" s="655"/>
      <c r="K1506" s="655"/>
      <c r="L1506" s="655"/>
      <c r="M1506" s="655"/>
      <c r="N1506" s="1310"/>
      <c r="P1506" s="656"/>
      <c r="Q1506" s="657"/>
      <c r="R1506" s="704"/>
      <c r="S1506" s="3180"/>
    </row>
    <row r="1507" spans="7:19" ht="15" customHeight="1">
      <c r="G1507" s="1047"/>
      <c r="H1507" s="655"/>
      <c r="I1507" s="655"/>
      <c r="J1507" s="655"/>
      <c r="K1507" s="655"/>
      <c r="L1507" s="655"/>
      <c r="M1507" s="655"/>
      <c r="N1507" s="1310"/>
      <c r="P1507" s="656"/>
      <c r="Q1507" s="657"/>
      <c r="R1507" s="704"/>
      <c r="S1507" s="3180"/>
    </row>
    <row r="1508" spans="7:19" ht="15" customHeight="1">
      <c r="G1508" s="1047"/>
      <c r="H1508" s="655"/>
      <c r="I1508" s="655"/>
      <c r="J1508" s="655"/>
      <c r="K1508" s="655"/>
      <c r="L1508" s="655"/>
      <c r="M1508" s="655"/>
      <c r="N1508" s="1310"/>
      <c r="P1508" s="656"/>
      <c r="Q1508" s="657"/>
      <c r="R1508" s="704"/>
      <c r="S1508" s="3180"/>
    </row>
    <row r="1509" spans="7:19" ht="15" customHeight="1">
      <c r="G1509" s="1047"/>
      <c r="H1509" s="655"/>
      <c r="I1509" s="655"/>
      <c r="J1509" s="655"/>
      <c r="K1509" s="655"/>
      <c r="L1509" s="655"/>
      <c r="M1509" s="655"/>
      <c r="N1509" s="1310"/>
      <c r="P1509" s="656"/>
      <c r="Q1509" s="657"/>
      <c r="R1509" s="704"/>
      <c r="S1509" s="3180"/>
    </row>
    <row r="1510" spans="7:19" ht="15" customHeight="1">
      <c r="G1510" s="1047"/>
      <c r="H1510" s="655"/>
      <c r="I1510" s="655"/>
      <c r="J1510" s="655"/>
      <c r="K1510" s="655"/>
      <c r="L1510" s="655"/>
      <c r="M1510" s="655"/>
      <c r="N1510" s="1310"/>
      <c r="P1510" s="656"/>
      <c r="Q1510" s="657"/>
      <c r="R1510" s="704"/>
      <c r="S1510" s="3180"/>
    </row>
    <row r="1511" spans="7:19" ht="15" customHeight="1">
      <c r="G1511" s="1047"/>
      <c r="H1511" s="655"/>
      <c r="I1511" s="655"/>
      <c r="J1511" s="655"/>
      <c r="K1511" s="655"/>
      <c r="L1511" s="655"/>
      <c r="M1511" s="655"/>
      <c r="N1511" s="1310"/>
      <c r="P1511" s="656"/>
      <c r="Q1511" s="657"/>
      <c r="R1511" s="704"/>
      <c r="S1511" s="3180"/>
    </row>
    <row r="1512" spans="7:19" ht="15" customHeight="1">
      <c r="G1512" s="1047"/>
      <c r="H1512" s="655"/>
      <c r="I1512" s="655"/>
      <c r="J1512" s="655"/>
      <c r="K1512" s="655"/>
      <c r="L1512" s="655"/>
      <c r="M1512" s="655"/>
      <c r="N1512" s="1310"/>
      <c r="P1512" s="656"/>
      <c r="Q1512" s="657"/>
      <c r="R1512" s="704"/>
      <c r="S1512" s="3180"/>
    </row>
    <row r="1513" spans="7:19" ht="15" customHeight="1">
      <c r="G1513" s="1047"/>
      <c r="H1513" s="655"/>
      <c r="I1513" s="655"/>
      <c r="J1513" s="655"/>
      <c r="K1513" s="655"/>
      <c r="L1513" s="655"/>
      <c r="M1513" s="655"/>
      <c r="N1513" s="1310"/>
      <c r="P1513" s="656"/>
      <c r="Q1513" s="657"/>
      <c r="R1513" s="704"/>
      <c r="S1513" s="3180"/>
    </row>
    <row r="1514" spans="7:19" ht="15" customHeight="1">
      <c r="G1514" s="1047"/>
      <c r="H1514" s="655"/>
      <c r="I1514" s="655"/>
      <c r="J1514" s="655"/>
      <c r="K1514" s="655"/>
      <c r="L1514" s="655"/>
      <c r="M1514" s="655"/>
      <c r="N1514" s="1310"/>
      <c r="P1514" s="656"/>
      <c r="Q1514" s="657"/>
      <c r="R1514" s="704"/>
      <c r="S1514" s="3180"/>
    </row>
    <row r="1515" spans="7:19" ht="15" customHeight="1">
      <c r="G1515" s="1047"/>
      <c r="H1515" s="655"/>
      <c r="I1515" s="655"/>
      <c r="J1515" s="655"/>
      <c r="K1515" s="655"/>
      <c r="L1515" s="655"/>
      <c r="M1515" s="655"/>
      <c r="N1515" s="1310"/>
      <c r="P1515" s="656"/>
      <c r="Q1515" s="657"/>
      <c r="R1515" s="704"/>
      <c r="S1515" s="3180"/>
    </row>
    <row r="1516" spans="7:19" ht="15" customHeight="1">
      <c r="G1516" s="1047"/>
      <c r="H1516" s="655"/>
      <c r="I1516" s="655"/>
      <c r="J1516" s="655"/>
      <c r="K1516" s="655"/>
      <c r="L1516" s="655"/>
      <c r="M1516" s="655"/>
      <c r="N1516" s="1310"/>
      <c r="P1516" s="656"/>
      <c r="Q1516" s="657"/>
      <c r="R1516" s="704"/>
      <c r="S1516" s="3180"/>
    </row>
    <row r="1517" spans="7:19" ht="15" customHeight="1">
      <c r="G1517" s="1047"/>
      <c r="H1517" s="655"/>
      <c r="I1517" s="655"/>
      <c r="J1517" s="655"/>
      <c r="K1517" s="655"/>
      <c r="L1517" s="655"/>
      <c r="M1517" s="655"/>
      <c r="N1517" s="1310"/>
      <c r="P1517" s="656"/>
      <c r="Q1517" s="657"/>
      <c r="R1517" s="704"/>
      <c r="S1517" s="3180"/>
    </row>
    <row r="1518" spans="7:19" ht="15" customHeight="1">
      <c r="G1518" s="1047"/>
      <c r="H1518" s="655"/>
      <c r="I1518" s="655"/>
      <c r="J1518" s="655"/>
      <c r="K1518" s="655"/>
      <c r="L1518" s="655"/>
      <c r="M1518" s="655"/>
      <c r="N1518" s="1310"/>
      <c r="P1518" s="656"/>
      <c r="Q1518" s="657"/>
      <c r="R1518" s="704"/>
      <c r="S1518" s="3180"/>
    </row>
    <row r="1519" spans="7:19" ht="15" customHeight="1">
      <c r="G1519" s="1047"/>
      <c r="H1519" s="655"/>
      <c r="I1519" s="655"/>
      <c r="J1519" s="655"/>
      <c r="K1519" s="655"/>
      <c r="L1519" s="655"/>
      <c r="M1519" s="655"/>
      <c r="N1519" s="1310"/>
      <c r="P1519" s="656"/>
      <c r="Q1519" s="657"/>
      <c r="R1519" s="704"/>
      <c r="S1519" s="3180"/>
    </row>
    <row r="1520" spans="7:19" ht="15" customHeight="1">
      <c r="G1520" s="1047"/>
      <c r="H1520" s="655"/>
      <c r="I1520" s="655"/>
      <c r="J1520" s="655"/>
      <c r="K1520" s="655"/>
      <c r="L1520" s="655"/>
      <c r="M1520" s="655"/>
      <c r="N1520" s="1310"/>
      <c r="P1520" s="656"/>
      <c r="Q1520" s="657"/>
      <c r="R1520" s="704"/>
      <c r="S1520" s="3180"/>
    </row>
    <row r="1521" spans="7:19" ht="15" customHeight="1">
      <c r="G1521" s="1047"/>
      <c r="H1521" s="655"/>
      <c r="I1521" s="655"/>
      <c r="J1521" s="655"/>
      <c r="K1521" s="655"/>
      <c r="L1521" s="655"/>
      <c r="M1521" s="655"/>
      <c r="N1521" s="1310"/>
      <c r="P1521" s="656"/>
      <c r="Q1521" s="657"/>
      <c r="R1521" s="704"/>
      <c r="S1521" s="3180"/>
    </row>
    <row r="1522" spans="7:19" ht="15" customHeight="1">
      <c r="G1522" s="1047"/>
      <c r="H1522" s="655"/>
      <c r="I1522" s="655"/>
      <c r="J1522" s="655"/>
      <c r="K1522" s="655"/>
      <c r="L1522" s="655"/>
      <c r="M1522" s="655"/>
      <c r="N1522" s="1310"/>
      <c r="P1522" s="656"/>
      <c r="Q1522" s="657"/>
      <c r="R1522" s="704"/>
      <c r="S1522" s="3180"/>
    </row>
    <row r="1523" spans="7:19" ht="15" customHeight="1">
      <c r="G1523" s="1047"/>
      <c r="H1523" s="655"/>
      <c r="I1523" s="655"/>
      <c r="J1523" s="655"/>
      <c r="K1523" s="655"/>
      <c r="L1523" s="655"/>
      <c r="M1523" s="655"/>
      <c r="N1523" s="1310"/>
      <c r="P1523" s="656"/>
      <c r="Q1523" s="657"/>
      <c r="R1523" s="704"/>
      <c r="S1523" s="3180"/>
    </row>
    <row r="1524" spans="7:19" ht="15" customHeight="1">
      <c r="G1524" s="1047"/>
      <c r="H1524" s="655"/>
      <c r="I1524" s="655"/>
      <c r="J1524" s="655"/>
      <c r="K1524" s="655"/>
      <c r="L1524" s="655"/>
      <c r="M1524" s="655"/>
      <c r="N1524" s="1310"/>
      <c r="P1524" s="656"/>
      <c r="Q1524" s="657"/>
      <c r="R1524" s="704"/>
      <c r="S1524" s="3180"/>
    </row>
    <row r="1525" spans="7:19" ht="15" customHeight="1">
      <c r="G1525" s="1047"/>
      <c r="H1525" s="655"/>
      <c r="I1525" s="655"/>
      <c r="J1525" s="655"/>
      <c r="K1525" s="655"/>
      <c r="L1525" s="655"/>
      <c r="M1525" s="655"/>
      <c r="N1525" s="1310"/>
      <c r="P1525" s="656"/>
      <c r="Q1525" s="657"/>
      <c r="R1525" s="704"/>
      <c r="S1525" s="3180"/>
    </row>
    <row r="1526" spans="7:19" ht="15" customHeight="1">
      <c r="G1526" s="1047"/>
      <c r="H1526" s="655"/>
      <c r="I1526" s="655"/>
      <c r="J1526" s="655"/>
      <c r="K1526" s="655"/>
      <c r="L1526" s="655"/>
      <c r="M1526" s="655"/>
      <c r="N1526" s="1310"/>
      <c r="P1526" s="656"/>
      <c r="Q1526" s="657"/>
      <c r="R1526" s="704"/>
      <c r="S1526" s="3180"/>
    </row>
    <row r="1527" spans="7:19" ht="15" customHeight="1">
      <c r="G1527" s="1047"/>
      <c r="H1527" s="655"/>
      <c r="I1527" s="655"/>
      <c r="J1527" s="655"/>
      <c r="K1527" s="655"/>
      <c r="L1527" s="655"/>
      <c r="M1527" s="655"/>
      <c r="N1527" s="1310"/>
      <c r="P1527" s="656"/>
      <c r="Q1527" s="657"/>
      <c r="R1527" s="704"/>
      <c r="S1527" s="3180"/>
    </row>
    <row r="1528" spans="7:19" ht="15" customHeight="1">
      <c r="G1528" s="1047"/>
      <c r="H1528" s="655"/>
      <c r="I1528" s="655"/>
      <c r="J1528" s="655"/>
      <c r="K1528" s="655"/>
      <c r="L1528" s="655"/>
      <c r="M1528" s="655"/>
      <c r="N1528" s="1310"/>
      <c r="P1528" s="656"/>
      <c r="Q1528" s="657"/>
      <c r="R1528" s="704"/>
      <c r="S1528" s="3180"/>
    </row>
    <row r="1529" spans="7:19" ht="15" customHeight="1">
      <c r="G1529" s="1047"/>
      <c r="H1529" s="655"/>
      <c r="I1529" s="655"/>
      <c r="J1529" s="655"/>
      <c r="K1529" s="655"/>
      <c r="L1529" s="655"/>
      <c r="M1529" s="655"/>
      <c r="N1529" s="1310"/>
      <c r="P1529" s="656"/>
      <c r="Q1529" s="657"/>
      <c r="R1529" s="704"/>
      <c r="S1529" s="3180"/>
    </row>
    <row r="1530" spans="7:19" ht="15" customHeight="1">
      <c r="G1530" s="1047"/>
      <c r="H1530" s="655"/>
      <c r="I1530" s="655"/>
      <c r="J1530" s="655"/>
      <c r="K1530" s="655"/>
      <c r="L1530" s="655"/>
      <c r="M1530" s="655"/>
      <c r="N1530" s="1310"/>
      <c r="P1530" s="656"/>
      <c r="Q1530" s="657"/>
      <c r="R1530" s="704"/>
      <c r="S1530" s="3180"/>
    </row>
    <row r="1531" spans="7:19" ht="15" customHeight="1">
      <c r="G1531" s="1047"/>
      <c r="H1531" s="655"/>
      <c r="I1531" s="655"/>
      <c r="J1531" s="655"/>
      <c r="K1531" s="655"/>
      <c r="L1531" s="655"/>
      <c r="M1531" s="655"/>
      <c r="N1531" s="1310"/>
      <c r="P1531" s="656"/>
      <c r="Q1531" s="657"/>
      <c r="R1531" s="704"/>
      <c r="S1531" s="3180"/>
    </row>
    <row r="1532" spans="7:19" ht="15" customHeight="1">
      <c r="G1532" s="1047"/>
      <c r="H1532" s="655"/>
      <c r="I1532" s="655"/>
      <c r="J1532" s="655"/>
      <c r="K1532" s="655"/>
      <c r="L1532" s="655"/>
      <c r="M1532" s="655"/>
      <c r="N1532" s="1310"/>
      <c r="P1532" s="656"/>
      <c r="Q1532" s="657"/>
      <c r="R1532" s="704"/>
      <c r="S1532" s="3180"/>
    </row>
    <row r="1533" spans="7:19" ht="15" customHeight="1">
      <c r="G1533" s="1047"/>
      <c r="H1533" s="655"/>
      <c r="I1533" s="655"/>
      <c r="J1533" s="655"/>
      <c r="K1533" s="655"/>
      <c r="L1533" s="655"/>
      <c r="M1533" s="655"/>
      <c r="N1533" s="1310"/>
      <c r="P1533" s="656"/>
      <c r="Q1533" s="657"/>
      <c r="R1533" s="704"/>
      <c r="S1533" s="3180"/>
    </row>
    <row r="1534" spans="7:19" ht="15" customHeight="1">
      <c r="G1534" s="1047"/>
      <c r="H1534" s="655"/>
      <c r="I1534" s="655"/>
      <c r="J1534" s="655"/>
      <c r="K1534" s="655"/>
      <c r="L1534" s="655"/>
      <c r="M1534" s="655"/>
      <c r="N1534" s="1310"/>
      <c r="P1534" s="656"/>
      <c r="Q1534" s="657"/>
      <c r="R1534" s="704"/>
      <c r="S1534" s="3180"/>
    </row>
    <row r="1535" spans="7:19" ht="15" customHeight="1">
      <c r="G1535" s="1047"/>
      <c r="H1535" s="655"/>
      <c r="I1535" s="655"/>
      <c r="J1535" s="655"/>
      <c r="K1535" s="655"/>
      <c r="L1535" s="655"/>
      <c r="M1535" s="655"/>
      <c r="N1535" s="1310"/>
      <c r="P1535" s="656"/>
      <c r="Q1535" s="657"/>
      <c r="R1535" s="704"/>
      <c r="S1535" s="3180"/>
    </row>
    <row r="1536" spans="7:19" ht="15" customHeight="1">
      <c r="G1536" s="1047"/>
      <c r="H1536" s="655"/>
      <c r="I1536" s="655"/>
      <c r="J1536" s="655"/>
      <c r="K1536" s="655"/>
      <c r="L1536" s="655"/>
      <c r="M1536" s="655"/>
      <c r="N1536" s="1310"/>
      <c r="P1536" s="656"/>
      <c r="Q1536" s="657"/>
      <c r="R1536" s="704"/>
      <c r="S1536" s="3180"/>
    </row>
    <row r="1537" spans="7:19" ht="15" customHeight="1">
      <c r="G1537" s="1047"/>
      <c r="H1537" s="655"/>
      <c r="I1537" s="655"/>
      <c r="J1537" s="655"/>
      <c r="K1537" s="655"/>
      <c r="L1537" s="655"/>
      <c r="M1537" s="655"/>
      <c r="N1537" s="1310"/>
      <c r="P1537" s="656"/>
      <c r="Q1537" s="657"/>
      <c r="R1537" s="704"/>
      <c r="S1537" s="3180"/>
    </row>
    <row r="1538" spans="7:19" ht="15" customHeight="1">
      <c r="G1538" s="1047"/>
      <c r="H1538" s="655"/>
      <c r="I1538" s="655"/>
      <c r="J1538" s="655"/>
      <c r="K1538" s="655"/>
      <c r="L1538" s="655"/>
      <c r="M1538" s="655"/>
      <c r="N1538" s="1310"/>
      <c r="P1538" s="656"/>
      <c r="Q1538" s="657"/>
      <c r="R1538" s="704"/>
      <c r="S1538" s="3180"/>
    </row>
    <row r="1539" spans="7:19" ht="15" customHeight="1">
      <c r="G1539" s="1047"/>
      <c r="H1539" s="655"/>
      <c r="I1539" s="655"/>
      <c r="J1539" s="655"/>
      <c r="K1539" s="655"/>
      <c r="L1539" s="655"/>
      <c r="M1539" s="655"/>
      <c r="N1539" s="1310"/>
      <c r="P1539" s="656"/>
      <c r="Q1539" s="657"/>
      <c r="R1539" s="704"/>
      <c r="S1539" s="3180"/>
    </row>
    <row r="1540" spans="7:19" ht="15" customHeight="1">
      <c r="G1540" s="1047"/>
      <c r="H1540" s="655"/>
      <c r="I1540" s="655"/>
      <c r="J1540" s="655"/>
      <c r="K1540" s="655"/>
      <c r="L1540" s="655"/>
      <c r="M1540" s="655"/>
      <c r="N1540" s="1310"/>
      <c r="P1540" s="656"/>
      <c r="Q1540" s="657"/>
      <c r="R1540" s="704"/>
      <c r="S1540" s="3180"/>
    </row>
    <row r="1541" spans="7:19" ht="15" customHeight="1">
      <c r="G1541" s="1047"/>
      <c r="H1541" s="655"/>
      <c r="I1541" s="655"/>
      <c r="J1541" s="655"/>
      <c r="K1541" s="655"/>
      <c r="L1541" s="655"/>
      <c r="M1541" s="655"/>
      <c r="N1541" s="1310"/>
      <c r="P1541" s="656"/>
      <c r="Q1541" s="657"/>
      <c r="R1541" s="704"/>
      <c r="S1541" s="3180"/>
    </row>
    <row r="1542" spans="7:19" ht="15" customHeight="1">
      <c r="G1542" s="1047"/>
      <c r="H1542" s="655"/>
      <c r="I1542" s="655"/>
      <c r="J1542" s="655"/>
      <c r="K1542" s="655"/>
      <c r="L1542" s="655"/>
      <c r="M1542" s="655"/>
      <c r="N1542" s="1310"/>
      <c r="P1542" s="656"/>
      <c r="Q1542" s="657"/>
      <c r="R1542" s="704"/>
      <c r="S1542" s="3180"/>
    </row>
    <row r="1543" spans="7:19" ht="15" customHeight="1">
      <c r="G1543" s="1047"/>
      <c r="H1543" s="655"/>
      <c r="I1543" s="655"/>
      <c r="J1543" s="655"/>
      <c r="K1543" s="655"/>
      <c r="L1543" s="655"/>
      <c r="M1543" s="655"/>
      <c r="N1543" s="1310"/>
      <c r="P1543" s="656"/>
      <c r="Q1543" s="657"/>
      <c r="R1543" s="704"/>
      <c r="S1543" s="3180"/>
    </row>
    <row r="1544" spans="7:19" ht="15" customHeight="1">
      <c r="G1544" s="1047"/>
      <c r="H1544" s="655"/>
      <c r="I1544" s="655"/>
      <c r="J1544" s="655"/>
      <c r="K1544" s="655"/>
      <c r="L1544" s="655"/>
      <c r="M1544" s="655"/>
      <c r="N1544" s="1310"/>
      <c r="P1544" s="656"/>
      <c r="Q1544" s="657"/>
      <c r="R1544" s="704"/>
      <c r="S1544" s="3180"/>
    </row>
    <row r="1545" spans="7:19" ht="15" customHeight="1">
      <c r="G1545" s="1047"/>
      <c r="H1545" s="655"/>
      <c r="I1545" s="655"/>
      <c r="J1545" s="655"/>
      <c r="K1545" s="655"/>
      <c r="L1545" s="655"/>
      <c r="M1545" s="655"/>
      <c r="N1545" s="1310"/>
      <c r="P1545" s="656"/>
      <c r="Q1545" s="657"/>
      <c r="R1545" s="704"/>
      <c r="S1545" s="3180"/>
    </row>
    <row r="1546" spans="7:19" ht="15" customHeight="1">
      <c r="G1546" s="1047"/>
      <c r="H1546" s="655"/>
      <c r="I1546" s="655"/>
      <c r="J1546" s="655"/>
      <c r="K1546" s="655"/>
      <c r="L1546" s="655"/>
      <c r="M1546" s="655"/>
      <c r="N1546" s="1310"/>
      <c r="P1546" s="656"/>
      <c r="Q1546" s="657"/>
      <c r="R1546" s="704"/>
      <c r="S1546" s="3180"/>
    </row>
    <row r="1547" spans="7:19">
      <c r="G1547" s="1047"/>
      <c r="H1547" s="655"/>
      <c r="I1547" s="655"/>
      <c r="J1547" s="655"/>
      <c r="K1547" s="655"/>
      <c r="L1547" s="655"/>
      <c r="M1547" s="655"/>
      <c r="N1547" s="1310"/>
      <c r="P1547" s="656"/>
      <c r="Q1547" s="657"/>
      <c r="R1547" s="704"/>
      <c r="S1547" s="3180"/>
    </row>
    <row r="1548" spans="7:19">
      <c r="G1548" s="1047"/>
      <c r="H1548" s="655"/>
      <c r="I1548" s="655"/>
      <c r="J1548" s="655"/>
      <c r="K1548" s="655"/>
      <c r="L1548" s="655"/>
      <c r="M1548" s="655"/>
      <c r="N1548" s="1310"/>
      <c r="P1548" s="656"/>
      <c r="Q1548" s="657"/>
      <c r="R1548" s="704"/>
      <c r="S1548" s="3180"/>
    </row>
    <row r="1549" spans="7:19">
      <c r="G1549" s="1047"/>
      <c r="H1549" s="655"/>
      <c r="I1549" s="655"/>
      <c r="J1549" s="655"/>
      <c r="K1549" s="655"/>
      <c r="L1549" s="655"/>
      <c r="M1549" s="655"/>
      <c r="N1549" s="1310"/>
      <c r="P1549" s="656"/>
      <c r="Q1549" s="657"/>
      <c r="R1549" s="704"/>
      <c r="S1549" s="3180"/>
    </row>
    <row r="1550" spans="7:19">
      <c r="G1550" s="1047"/>
      <c r="H1550" s="655"/>
      <c r="I1550" s="655"/>
      <c r="J1550" s="655"/>
      <c r="K1550" s="655"/>
      <c r="L1550" s="655"/>
      <c r="M1550" s="655"/>
      <c r="N1550" s="1310"/>
      <c r="P1550" s="656"/>
      <c r="Q1550" s="657"/>
      <c r="R1550" s="704"/>
      <c r="S1550" s="3180"/>
    </row>
    <row r="1551" spans="7:19">
      <c r="G1551" s="1047"/>
      <c r="H1551" s="655"/>
      <c r="I1551" s="655"/>
      <c r="J1551" s="655"/>
      <c r="K1551" s="655"/>
      <c r="L1551" s="655"/>
      <c r="M1551" s="655"/>
      <c r="N1551" s="1310"/>
      <c r="P1551" s="656"/>
      <c r="Q1551" s="657"/>
      <c r="R1551" s="704"/>
      <c r="S1551" s="3180"/>
    </row>
    <row r="1552" spans="7:19">
      <c r="G1552" s="1047"/>
      <c r="H1552" s="655"/>
      <c r="I1552" s="655"/>
      <c r="J1552" s="655"/>
      <c r="K1552" s="655"/>
      <c r="L1552" s="655"/>
      <c r="M1552" s="655"/>
      <c r="N1552" s="1310"/>
      <c r="P1552" s="656"/>
      <c r="Q1552" s="657"/>
      <c r="R1552" s="704"/>
      <c r="S1552" s="3180"/>
    </row>
    <row r="1553" spans="7:19">
      <c r="G1553" s="1047"/>
      <c r="H1553" s="655"/>
      <c r="I1553" s="655"/>
      <c r="J1553" s="655"/>
      <c r="K1553" s="655"/>
      <c r="L1553" s="655"/>
      <c r="M1553" s="655"/>
      <c r="N1553" s="1310"/>
      <c r="P1553" s="656"/>
      <c r="Q1553" s="657"/>
      <c r="R1553" s="704"/>
      <c r="S1553" s="3180"/>
    </row>
    <row r="1554" spans="7:19">
      <c r="G1554" s="1047"/>
      <c r="H1554" s="655"/>
      <c r="I1554" s="655"/>
      <c r="J1554" s="655"/>
      <c r="K1554" s="655"/>
      <c r="L1554" s="655"/>
      <c r="M1554" s="655"/>
      <c r="N1554" s="1310"/>
      <c r="P1554" s="656"/>
      <c r="Q1554" s="657"/>
      <c r="R1554" s="704"/>
      <c r="S1554" s="3180"/>
    </row>
    <row r="1555" spans="7:19">
      <c r="G1555" s="1047"/>
      <c r="H1555" s="655"/>
      <c r="I1555" s="655"/>
      <c r="J1555" s="655"/>
      <c r="K1555" s="655"/>
      <c r="L1555" s="655"/>
      <c r="M1555" s="655"/>
      <c r="N1555" s="1310"/>
      <c r="P1555" s="656"/>
      <c r="Q1555" s="657"/>
      <c r="R1555" s="704"/>
      <c r="S1555" s="3180"/>
    </row>
    <row r="1556" spans="7:19">
      <c r="G1556" s="1047"/>
      <c r="H1556" s="655"/>
      <c r="I1556" s="655"/>
      <c r="J1556" s="655"/>
      <c r="K1556" s="655"/>
      <c r="L1556" s="655"/>
      <c r="M1556" s="655"/>
      <c r="N1556" s="1310"/>
      <c r="P1556" s="656"/>
      <c r="Q1556" s="657"/>
      <c r="R1556" s="704"/>
      <c r="S1556" s="3180"/>
    </row>
    <row r="1557" spans="7:19">
      <c r="G1557" s="1047"/>
      <c r="H1557" s="655"/>
      <c r="I1557" s="655"/>
      <c r="J1557" s="655"/>
      <c r="K1557" s="655"/>
      <c r="L1557" s="655"/>
      <c r="M1557" s="655"/>
      <c r="N1557" s="1310"/>
      <c r="P1557" s="656"/>
      <c r="Q1557" s="657"/>
      <c r="R1557" s="704"/>
      <c r="S1557" s="3180"/>
    </row>
    <row r="1558" spans="7:19">
      <c r="G1558" s="1047"/>
      <c r="H1558" s="655"/>
      <c r="I1558" s="655"/>
      <c r="J1558" s="655"/>
      <c r="K1558" s="655"/>
      <c r="L1558" s="655"/>
      <c r="M1558" s="655"/>
      <c r="N1558" s="1310"/>
      <c r="P1558" s="656"/>
      <c r="Q1558" s="657"/>
      <c r="R1558" s="704"/>
      <c r="S1558" s="3180"/>
    </row>
    <row r="1559" spans="7:19">
      <c r="G1559" s="1047"/>
      <c r="H1559" s="655"/>
      <c r="I1559" s="655"/>
      <c r="J1559" s="655"/>
      <c r="K1559" s="655"/>
      <c r="L1559" s="655"/>
      <c r="M1559" s="655"/>
      <c r="N1559" s="1310"/>
      <c r="P1559" s="656"/>
      <c r="Q1559" s="657"/>
      <c r="R1559" s="704"/>
      <c r="S1559" s="3180"/>
    </row>
    <row r="1560" spans="7:19">
      <c r="G1560" s="1047"/>
      <c r="H1560" s="655"/>
      <c r="I1560" s="655"/>
      <c r="J1560" s="655"/>
      <c r="K1560" s="655"/>
      <c r="L1560" s="655"/>
      <c r="M1560" s="655"/>
      <c r="N1560" s="1310"/>
      <c r="P1560" s="656"/>
      <c r="Q1560" s="657"/>
      <c r="R1560" s="704"/>
      <c r="S1560" s="3180"/>
    </row>
    <row r="1561" spans="7:19">
      <c r="G1561" s="1047"/>
      <c r="H1561" s="655"/>
      <c r="I1561" s="655"/>
      <c r="J1561" s="655"/>
      <c r="K1561" s="655"/>
      <c r="L1561" s="655"/>
      <c r="M1561" s="655"/>
      <c r="N1561" s="1310"/>
      <c r="P1561" s="656"/>
      <c r="Q1561" s="657"/>
      <c r="R1561" s="704"/>
      <c r="S1561" s="3180"/>
    </row>
    <row r="1562" spans="7:19">
      <c r="G1562" s="1047"/>
      <c r="H1562" s="655"/>
      <c r="I1562" s="655"/>
      <c r="J1562" s="655"/>
      <c r="K1562" s="655"/>
      <c r="L1562" s="655"/>
      <c r="M1562" s="655"/>
      <c r="N1562" s="1310"/>
      <c r="P1562" s="656"/>
      <c r="Q1562" s="657"/>
      <c r="R1562" s="704"/>
      <c r="S1562" s="3180"/>
    </row>
    <row r="1563" spans="7:19">
      <c r="G1563" s="1047"/>
      <c r="H1563" s="655"/>
      <c r="I1563" s="655"/>
      <c r="J1563" s="655"/>
      <c r="K1563" s="655"/>
      <c r="L1563" s="655"/>
      <c r="M1563" s="655"/>
      <c r="N1563" s="1310"/>
      <c r="P1563" s="656"/>
      <c r="Q1563" s="657"/>
      <c r="R1563" s="704"/>
      <c r="S1563" s="3180"/>
    </row>
    <row r="1564" spans="7:19">
      <c r="G1564" s="1047"/>
      <c r="H1564" s="655"/>
      <c r="I1564" s="655"/>
      <c r="J1564" s="655"/>
      <c r="K1564" s="655"/>
      <c r="L1564" s="655"/>
      <c r="M1564" s="655"/>
      <c r="N1564" s="1310"/>
      <c r="P1564" s="656"/>
      <c r="Q1564" s="657"/>
      <c r="R1564" s="704"/>
      <c r="S1564" s="3180"/>
    </row>
    <row r="1565" spans="7:19">
      <c r="G1565" s="1047"/>
      <c r="H1565" s="655"/>
      <c r="I1565" s="655"/>
      <c r="J1565" s="655"/>
      <c r="K1565" s="655"/>
      <c r="L1565" s="655"/>
      <c r="M1565" s="655"/>
      <c r="N1565" s="1310"/>
      <c r="P1565" s="656"/>
      <c r="Q1565" s="657"/>
      <c r="R1565" s="704"/>
      <c r="S1565" s="3180"/>
    </row>
    <row r="1566" spans="7:19">
      <c r="G1566" s="1047"/>
      <c r="H1566" s="655"/>
      <c r="I1566" s="655"/>
      <c r="J1566" s="655"/>
      <c r="K1566" s="655"/>
      <c r="L1566" s="655"/>
      <c r="M1566" s="655"/>
      <c r="N1566" s="1310"/>
      <c r="P1566" s="656"/>
      <c r="Q1566" s="657"/>
      <c r="R1566" s="704"/>
      <c r="S1566" s="3180"/>
    </row>
    <row r="1567" spans="7:19">
      <c r="G1567" s="1047"/>
      <c r="H1567" s="655"/>
      <c r="I1567" s="655"/>
      <c r="J1567" s="655"/>
      <c r="K1567" s="655"/>
      <c r="L1567" s="655"/>
      <c r="M1567" s="655"/>
      <c r="N1567" s="1310"/>
      <c r="P1567" s="656"/>
      <c r="Q1567" s="657"/>
      <c r="R1567" s="704"/>
      <c r="S1567" s="3180"/>
    </row>
    <row r="1568" spans="7:19">
      <c r="G1568" s="1047"/>
      <c r="H1568" s="655"/>
      <c r="I1568" s="655"/>
      <c r="J1568" s="655"/>
      <c r="K1568" s="655"/>
      <c r="L1568" s="655"/>
      <c r="M1568" s="655"/>
      <c r="N1568" s="1310"/>
      <c r="P1568" s="656"/>
      <c r="Q1568" s="657"/>
      <c r="R1568" s="704"/>
      <c r="S1568" s="3180"/>
    </row>
    <row r="1569" spans="7:19">
      <c r="G1569" s="1047"/>
      <c r="H1569" s="655"/>
      <c r="I1569" s="655"/>
      <c r="J1569" s="655"/>
      <c r="K1569" s="655"/>
      <c r="L1569" s="655"/>
      <c r="M1569" s="655"/>
      <c r="N1569" s="1310"/>
      <c r="P1569" s="656"/>
      <c r="Q1569" s="657"/>
      <c r="R1569" s="704"/>
      <c r="S1569" s="3180"/>
    </row>
    <row r="1570" spans="7:19">
      <c r="G1570" s="1047"/>
      <c r="H1570" s="655"/>
      <c r="I1570" s="655"/>
      <c r="J1570" s="655"/>
      <c r="K1570" s="655"/>
      <c r="L1570" s="655"/>
      <c r="M1570" s="655"/>
      <c r="N1570" s="1310"/>
      <c r="P1570" s="656"/>
      <c r="Q1570" s="657"/>
      <c r="R1570" s="704"/>
      <c r="S1570" s="3180"/>
    </row>
    <row r="1571" spans="7:19">
      <c r="G1571" s="1047"/>
      <c r="H1571" s="655"/>
      <c r="I1571" s="655"/>
      <c r="J1571" s="655"/>
      <c r="K1571" s="655"/>
      <c r="L1571" s="655"/>
      <c r="M1571" s="655"/>
      <c r="N1571" s="1310"/>
      <c r="P1571" s="656"/>
      <c r="Q1571" s="657"/>
      <c r="R1571" s="704"/>
      <c r="S1571" s="3180"/>
    </row>
    <row r="1572" spans="7:19">
      <c r="G1572" s="1047"/>
      <c r="H1572" s="655"/>
      <c r="I1572" s="655"/>
      <c r="J1572" s="655"/>
      <c r="K1572" s="655"/>
      <c r="L1572" s="655"/>
      <c r="M1572" s="655"/>
      <c r="N1572" s="1310"/>
      <c r="P1572" s="656"/>
      <c r="Q1572" s="657"/>
      <c r="R1572" s="704"/>
      <c r="S1572" s="3180"/>
    </row>
    <row r="1573" spans="7:19">
      <c r="G1573" s="1047"/>
      <c r="H1573" s="655"/>
      <c r="I1573" s="655"/>
      <c r="J1573" s="655"/>
      <c r="K1573" s="655"/>
      <c r="L1573" s="655"/>
      <c r="M1573" s="655"/>
      <c r="N1573" s="1310"/>
      <c r="P1573" s="656"/>
      <c r="Q1573" s="657"/>
      <c r="R1573" s="704"/>
      <c r="S1573" s="3180"/>
    </row>
    <row r="1574" spans="7:19">
      <c r="G1574" s="1047"/>
      <c r="H1574" s="655"/>
      <c r="I1574" s="655"/>
      <c r="J1574" s="655"/>
      <c r="K1574" s="655"/>
      <c r="L1574" s="655"/>
      <c r="M1574" s="655"/>
      <c r="N1574" s="1310"/>
      <c r="P1574" s="656"/>
      <c r="Q1574" s="657"/>
      <c r="R1574" s="704"/>
      <c r="S1574" s="3180"/>
    </row>
    <row r="1575" spans="7:19">
      <c r="G1575" s="1047"/>
      <c r="H1575" s="655"/>
      <c r="I1575" s="655"/>
      <c r="J1575" s="655"/>
      <c r="K1575" s="655"/>
      <c r="L1575" s="655"/>
      <c r="M1575" s="655"/>
      <c r="N1575" s="1310"/>
      <c r="P1575" s="656"/>
      <c r="Q1575" s="657"/>
      <c r="R1575" s="704"/>
      <c r="S1575" s="3180"/>
    </row>
    <row r="1576" spans="7:19">
      <c r="G1576" s="1047"/>
      <c r="H1576" s="655"/>
      <c r="I1576" s="655"/>
      <c r="J1576" s="655"/>
      <c r="K1576" s="655"/>
      <c r="L1576" s="655"/>
      <c r="M1576" s="655"/>
      <c r="N1576" s="1310"/>
      <c r="P1576" s="656"/>
      <c r="Q1576" s="657"/>
      <c r="R1576" s="704"/>
      <c r="S1576" s="3180"/>
    </row>
    <row r="1577" spans="7:19">
      <c r="G1577" s="1047"/>
      <c r="H1577" s="655"/>
      <c r="I1577" s="655"/>
      <c r="J1577" s="655"/>
      <c r="K1577" s="655"/>
      <c r="L1577" s="655"/>
      <c r="M1577" s="655"/>
      <c r="N1577" s="1310"/>
      <c r="P1577" s="656"/>
      <c r="Q1577" s="657"/>
      <c r="R1577" s="704"/>
      <c r="S1577" s="3180"/>
    </row>
    <row r="1578" spans="7:19">
      <c r="G1578" s="1047"/>
      <c r="H1578" s="655"/>
      <c r="I1578" s="655"/>
      <c r="J1578" s="655"/>
      <c r="K1578" s="655"/>
      <c r="L1578" s="655"/>
      <c r="M1578" s="655"/>
      <c r="N1578" s="1310"/>
      <c r="P1578" s="656"/>
      <c r="Q1578" s="657"/>
      <c r="R1578" s="704"/>
      <c r="S1578" s="3180"/>
    </row>
    <row r="1579" spans="7:19">
      <c r="G1579" s="1047"/>
      <c r="H1579" s="655"/>
      <c r="I1579" s="655"/>
      <c r="J1579" s="655"/>
      <c r="K1579" s="655"/>
      <c r="L1579" s="655"/>
      <c r="M1579" s="655"/>
      <c r="N1579" s="1310"/>
      <c r="P1579" s="656"/>
      <c r="Q1579" s="657"/>
      <c r="R1579" s="704"/>
      <c r="S1579" s="3180"/>
    </row>
    <row r="1580" spans="7:19">
      <c r="G1580" s="1047"/>
      <c r="H1580" s="655"/>
      <c r="I1580" s="655"/>
      <c r="J1580" s="655"/>
      <c r="K1580" s="655"/>
      <c r="L1580" s="655"/>
      <c r="M1580" s="655"/>
      <c r="N1580" s="1310"/>
      <c r="P1580" s="656"/>
      <c r="Q1580" s="657"/>
      <c r="R1580" s="704"/>
      <c r="S1580" s="3180"/>
    </row>
    <row r="1581" spans="7:19">
      <c r="G1581" s="1047"/>
      <c r="H1581" s="655"/>
      <c r="I1581" s="655"/>
      <c r="J1581" s="655"/>
      <c r="K1581" s="655"/>
      <c r="L1581" s="655"/>
      <c r="M1581" s="655"/>
      <c r="N1581" s="1310"/>
      <c r="P1581" s="656"/>
      <c r="Q1581" s="657"/>
      <c r="R1581" s="704"/>
      <c r="S1581" s="3180"/>
    </row>
    <row r="1582" spans="7:19">
      <c r="G1582" s="1047"/>
      <c r="H1582" s="655"/>
      <c r="I1582" s="655"/>
      <c r="J1582" s="655"/>
      <c r="K1582" s="655"/>
      <c r="L1582" s="655"/>
      <c r="M1582" s="655"/>
      <c r="N1582" s="1310"/>
      <c r="P1582" s="656"/>
      <c r="Q1582" s="657"/>
      <c r="R1582" s="704"/>
      <c r="S1582" s="3180"/>
    </row>
    <row r="1583" spans="7:19">
      <c r="G1583" s="1047"/>
      <c r="H1583" s="655"/>
      <c r="I1583" s="655"/>
      <c r="J1583" s="655"/>
      <c r="K1583" s="655"/>
      <c r="L1583" s="655"/>
      <c r="M1583" s="655"/>
      <c r="N1583" s="1310"/>
      <c r="P1583" s="656"/>
      <c r="Q1583" s="657"/>
      <c r="R1583" s="704"/>
      <c r="S1583" s="3180"/>
    </row>
    <row r="1584" spans="7:19">
      <c r="G1584" s="1047"/>
      <c r="H1584" s="655"/>
      <c r="I1584" s="655"/>
      <c r="J1584" s="655"/>
      <c r="K1584" s="655"/>
      <c r="L1584" s="655"/>
      <c r="M1584" s="655"/>
      <c r="N1584" s="1310"/>
      <c r="P1584" s="656"/>
      <c r="Q1584" s="657"/>
      <c r="R1584" s="704"/>
      <c r="S1584" s="3180"/>
    </row>
    <row r="1585" spans="7:19">
      <c r="G1585" s="1047"/>
      <c r="H1585" s="655"/>
      <c r="I1585" s="655"/>
      <c r="J1585" s="655"/>
      <c r="K1585" s="655"/>
      <c r="L1585" s="655"/>
      <c r="M1585" s="655"/>
      <c r="N1585" s="1310"/>
      <c r="P1585" s="656"/>
      <c r="Q1585" s="657"/>
      <c r="R1585" s="704"/>
      <c r="S1585" s="3180"/>
    </row>
    <row r="1586" spans="7:19">
      <c r="G1586" s="1047"/>
      <c r="H1586" s="655"/>
      <c r="I1586" s="655"/>
      <c r="J1586" s="655"/>
      <c r="K1586" s="655"/>
      <c r="L1586" s="655"/>
      <c r="M1586" s="655"/>
      <c r="N1586" s="1310"/>
      <c r="P1586" s="656"/>
      <c r="Q1586" s="657"/>
      <c r="R1586" s="704"/>
      <c r="S1586" s="3180"/>
    </row>
    <row r="1587" spans="7:19">
      <c r="G1587" s="1047"/>
      <c r="H1587" s="655"/>
      <c r="I1587" s="655"/>
      <c r="J1587" s="655"/>
      <c r="K1587" s="655"/>
      <c r="L1587" s="655"/>
      <c r="M1587" s="655"/>
      <c r="N1587" s="1310"/>
      <c r="P1587" s="656"/>
      <c r="Q1587" s="657"/>
      <c r="R1587" s="704"/>
      <c r="S1587" s="3180"/>
    </row>
    <row r="1588" spans="7:19">
      <c r="G1588" s="1047"/>
      <c r="H1588" s="655"/>
      <c r="I1588" s="655"/>
      <c r="J1588" s="655"/>
      <c r="K1588" s="655"/>
      <c r="L1588" s="655"/>
      <c r="M1588" s="655"/>
      <c r="N1588" s="1310"/>
      <c r="P1588" s="656"/>
      <c r="Q1588" s="657"/>
      <c r="R1588" s="704"/>
      <c r="S1588" s="3180"/>
    </row>
    <row r="1589" spans="7:19">
      <c r="G1589" s="1047"/>
      <c r="H1589" s="655"/>
      <c r="I1589" s="655"/>
      <c r="J1589" s="655"/>
      <c r="K1589" s="655"/>
      <c r="L1589" s="655"/>
      <c r="M1589" s="655"/>
      <c r="N1589" s="1310"/>
      <c r="P1589" s="656"/>
      <c r="Q1589" s="657"/>
      <c r="R1589" s="704"/>
      <c r="S1589" s="3180"/>
    </row>
    <row r="1590" spans="7:19">
      <c r="G1590" s="1047"/>
      <c r="H1590" s="655"/>
      <c r="I1590" s="655"/>
      <c r="J1590" s="655"/>
      <c r="K1590" s="655"/>
      <c r="L1590" s="655"/>
      <c r="M1590" s="655"/>
      <c r="N1590" s="1310"/>
      <c r="P1590" s="656"/>
      <c r="Q1590" s="657"/>
      <c r="R1590" s="704"/>
      <c r="S1590" s="3180"/>
    </row>
    <row r="1591" spans="7:19">
      <c r="G1591" s="1047"/>
      <c r="H1591" s="655"/>
      <c r="I1591" s="655"/>
      <c r="J1591" s="655"/>
      <c r="K1591" s="655"/>
      <c r="L1591" s="655"/>
      <c r="M1591" s="655"/>
      <c r="N1591" s="1310"/>
      <c r="P1591" s="656"/>
      <c r="Q1591" s="657"/>
      <c r="R1591" s="704"/>
      <c r="S1591" s="3180"/>
    </row>
    <row r="1592" spans="7:19">
      <c r="G1592" s="1047"/>
      <c r="H1592" s="655"/>
      <c r="I1592" s="655"/>
      <c r="J1592" s="655"/>
      <c r="K1592" s="655"/>
      <c r="L1592" s="655"/>
      <c r="M1592" s="655"/>
      <c r="N1592" s="1310"/>
      <c r="P1592" s="656"/>
      <c r="Q1592" s="657"/>
      <c r="R1592" s="704"/>
      <c r="S1592" s="3180"/>
    </row>
    <row r="1593" spans="7:19">
      <c r="G1593" s="1047"/>
      <c r="H1593" s="655"/>
      <c r="I1593" s="655"/>
      <c r="J1593" s="655"/>
      <c r="K1593" s="655"/>
      <c r="L1593" s="655"/>
      <c r="M1593" s="655"/>
      <c r="N1593" s="1310"/>
      <c r="P1593" s="656"/>
      <c r="Q1593" s="657"/>
      <c r="R1593" s="704"/>
      <c r="S1593" s="3180"/>
    </row>
    <row r="1594" spans="7:19">
      <c r="G1594" s="1047"/>
      <c r="H1594" s="655"/>
      <c r="I1594" s="655"/>
      <c r="J1594" s="655"/>
      <c r="K1594" s="655"/>
      <c r="L1594" s="655"/>
      <c r="M1594" s="655"/>
      <c r="N1594" s="1310"/>
      <c r="P1594" s="656"/>
      <c r="Q1594" s="657"/>
      <c r="R1594" s="704"/>
      <c r="S1594" s="3180"/>
    </row>
    <row r="1595" spans="7:19">
      <c r="G1595" s="1047"/>
      <c r="H1595" s="655"/>
      <c r="I1595" s="655"/>
      <c r="J1595" s="655"/>
      <c r="K1595" s="655"/>
      <c r="L1595" s="655"/>
      <c r="M1595" s="655"/>
      <c r="N1595" s="1310"/>
      <c r="P1595" s="656"/>
      <c r="Q1595" s="657"/>
      <c r="R1595" s="704"/>
      <c r="S1595" s="3180"/>
    </row>
    <row r="1596" spans="7:19">
      <c r="G1596" s="1047"/>
      <c r="H1596" s="655"/>
      <c r="I1596" s="655"/>
      <c r="J1596" s="655"/>
      <c r="K1596" s="655"/>
      <c r="L1596" s="655"/>
      <c r="M1596" s="655"/>
      <c r="N1596" s="1310"/>
      <c r="P1596" s="656"/>
      <c r="Q1596" s="657"/>
      <c r="R1596" s="704"/>
      <c r="S1596" s="3180"/>
    </row>
    <row r="1597" spans="7:19">
      <c r="G1597" s="1047"/>
      <c r="H1597" s="655"/>
      <c r="I1597" s="655"/>
      <c r="J1597" s="655"/>
      <c r="K1597" s="655"/>
      <c r="L1597" s="655"/>
      <c r="M1597" s="655"/>
      <c r="N1597" s="1310"/>
      <c r="P1597" s="656"/>
      <c r="Q1597" s="657"/>
      <c r="R1597" s="704"/>
      <c r="S1597" s="3180"/>
    </row>
    <row r="1598" spans="7:19">
      <c r="G1598" s="1047"/>
      <c r="H1598" s="655"/>
      <c r="I1598" s="655"/>
      <c r="J1598" s="655"/>
      <c r="K1598" s="655"/>
      <c r="L1598" s="655"/>
      <c r="M1598" s="655"/>
      <c r="N1598" s="1310"/>
      <c r="P1598" s="656"/>
      <c r="Q1598" s="657"/>
      <c r="R1598" s="704"/>
      <c r="S1598" s="3180"/>
    </row>
    <row r="1599" spans="7:19">
      <c r="G1599" s="1047"/>
      <c r="H1599" s="655"/>
      <c r="I1599" s="655"/>
      <c r="J1599" s="655"/>
      <c r="K1599" s="655"/>
      <c r="L1599" s="655"/>
      <c r="M1599" s="655"/>
      <c r="N1599" s="1310"/>
      <c r="P1599" s="656"/>
      <c r="Q1599" s="657"/>
      <c r="R1599" s="704"/>
      <c r="S1599" s="3180"/>
    </row>
    <row r="1600" spans="7:19">
      <c r="G1600" s="1047"/>
      <c r="H1600" s="655"/>
      <c r="I1600" s="655"/>
      <c r="J1600" s="655"/>
      <c r="K1600" s="655"/>
      <c r="L1600" s="655"/>
      <c r="M1600" s="655"/>
      <c r="N1600" s="1310"/>
      <c r="P1600" s="656"/>
      <c r="Q1600" s="657"/>
      <c r="R1600" s="704"/>
      <c r="S1600" s="3180"/>
    </row>
    <row r="1601" spans="7:19">
      <c r="G1601" s="1047"/>
      <c r="H1601" s="655"/>
      <c r="I1601" s="655"/>
      <c r="J1601" s="655"/>
      <c r="K1601" s="655"/>
      <c r="L1601" s="655"/>
      <c r="M1601" s="655"/>
      <c r="N1601" s="1310"/>
      <c r="P1601" s="656"/>
      <c r="Q1601" s="657"/>
      <c r="R1601" s="704"/>
      <c r="S1601" s="3180"/>
    </row>
    <row r="1602" spans="7:19">
      <c r="G1602" s="1047"/>
      <c r="H1602" s="655"/>
      <c r="I1602" s="655"/>
      <c r="J1602" s="655"/>
      <c r="K1602" s="655"/>
      <c r="L1602" s="655"/>
      <c r="M1602" s="655"/>
      <c r="N1602" s="1310"/>
      <c r="P1602" s="656"/>
      <c r="Q1602" s="657"/>
      <c r="R1602" s="704"/>
      <c r="S1602" s="3180"/>
    </row>
    <row r="1603" spans="7:19">
      <c r="G1603" s="1047"/>
      <c r="H1603" s="655"/>
      <c r="I1603" s="655"/>
      <c r="J1603" s="655"/>
      <c r="K1603" s="655"/>
      <c r="L1603" s="655"/>
      <c r="M1603" s="655"/>
      <c r="N1603" s="1310"/>
      <c r="P1603" s="656"/>
      <c r="Q1603" s="657"/>
      <c r="R1603" s="704"/>
      <c r="S1603" s="3180"/>
    </row>
    <row r="1604" spans="7:19">
      <c r="G1604" s="1047"/>
      <c r="H1604" s="655"/>
      <c r="I1604" s="655"/>
      <c r="J1604" s="655"/>
      <c r="K1604" s="655"/>
      <c r="L1604" s="655"/>
      <c r="M1604" s="655"/>
      <c r="N1604" s="1310"/>
      <c r="P1604" s="656"/>
      <c r="Q1604" s="657"/>
      <c r="R1604" s="704"/>
      <c r="S1604" s="3180"/>
    </row>
    <row r="1605" spans="7:19">
      <c r="G1605" s="1047"/>
      <c r="H1605" s="655"/>
      <c r="I1605" s="655"/>
      <c r="J1605" s="655"/>
      <c r="K1605" s="655"/>
      <c r="L1605" s="655"/>
      <c r="M1605" s="655"/>
      <c r="N1605" s="1310"/>
      <c r="P1605" s="656"/>
      <c r="Q1605" s="657"/>
      <c r="R1605" s="704"/>
      <c r="S1605" s="3180"/>
    </row>
    <row r="1606" spans="7:19">
      <c r="G1606" s="1047"/>
      <c r="H1606" s="655"/>
      <c r="I1606" s="655"/>
      <c r="J1606" s="655"/>
      <c r="K1606" s="655"/>
      <c r="L1606" s="655"/>
      <c r="M1606" s="655"/>
      <c r="N1606" s="1310"/>
      <c r="P1606" s="656"/>
      <c r="Q1606" s="657"/>
      <c r="R1606" s="704"/>
      <c r="S1606" s="3180"/>
    </row>
    <row r="1607" spans="7:19">
      <c r="G1607" s="1047"/>
      <c r="H1607" s="655"/>
      <c r="I1607" s="655"/>
      <c r="J1607" s="655"/>
      <c r="K1607" s="655"/>
      <c r="L1607" s="655"/>
      <c r="M1607" s="655"/>
      <c r="N1607" s="1310"/>
      <c r="P1607" s="656"/>
      <c r="Q1607" s="657"/>
      <c r="R1607" s="704"/>
      <c r="S1607" s="3180"/>
    </row>
    <row r="1608" spans="7:19">
      <c r="G1608" s="1047"/>
      <c r="H1608" s="655"/>
      <c r="I1608" s="655"/>
      <c r="J1608" s="655"/>
      <c r="K1608" s="655"/>
      <c r="L1608" s="655"/>
      <c r="M1608" s="655"/>
      <c r="N1608" s="1310"/>
      <c r="P1608" s="656"/>
      <c r="Q1608" s="657"/>
      <c r="R1608" s="704"/>
      <c r="S1608" s="3180"/>
    </row>
    <row r="1609" spans="7:19">
      <c r="G1609" s="1047"/>
      <c r="H1609" s="655"/>
      <c r="I1609" s="655"/>
      <c r="J1609" s="655"/>
      <c r="K1609" s="655"/>
      <c r="L1609" s="655"/>
      <c r="M1609" s="655"/>
      <c r="N1609" s="1310"/>
      <c r="P1609" s="656"/>
      <c r="Q1609" s="657"/>
      <c r="R1609" s="704"/>
      <c r="S1609" s="3180"/>
    </row>
    <row r="1610" spans="7:19">
      <c r="G1610" s="1047"/>
      <c r="H1610" s="655"/>
      <c r="I1610" s="655"/>
      <c r="J1610" s="655"/>
      <c r="K1610" s="655"/>
      <c r="L1610" s="655"/>
      <c r="M1610" s="655"/>
      <c r="N1610" s="1310"/>
      <c r="P1610" s="656"/>
      <c r="Q1610" s="657"/>
      <c r="R1610" s="704"/>
      <c r="S1610" s="3180"/>
    </row>
    <row r="1611" spans="7:19">
      <c r="G1611" s="1047"/>
      <c r="H1611" s="655"/>
      <c r="I1611" s="655"/>
      <c r="J1611" s="655"/>
      <c r="K1611" s="655"/>
      <c r="L1611" s="655"/>
      <c r="M1611" s="655"/>
      <c r="N1611" s="1310"/>
      <c r="P1611" s="656"/>
      <c r="Q1611" s="657"/>
      <c r="R1611" s="704"/>
      <c r="S1611" s="3180"/>
    </row>
    <row r="1612" spans="7:19">
      <c r="G1612" s="1047"/>
      <c r="H1612" s="655"/>
      <c r="I1612" s="655"/>
      <c r="J1612" s="655"/>
      <c r="K1612" s="655"/>
      <c r="L1612" s="655"/>
      <c r="M1612" s="655"/>
      <c r="N1612" s="1310"/>
      <c r="P1612" s="656"/>
      <c r="Q1612" s="657"/>
      <c r="R1612" s="704"/>
      <c r="S1612" s="3180"/>
    </row>
    <row r="1613" spans="7:19">
      <c r="G1613" s="1047"/>
      <c r="H1613" s="655"/>
      <c r="I1613" s="655"/>
      <c r="J1613" s="655"/>
      <c r="K1613" s="655"/>
      <c r="L1613" s="655"/>
      <c r="M1613" s="655"/>
      <c r="N1613" s="1310"/>
      <c r="P1613" s="656"/>
      <c r="Q1613" s="657"/>
      <c r="R1613" s="704"/>
      <c r="S1613" s="3180"/>
    </row>
    <row r="1614" spans="7:19">
      <c r="G1614" s="1047"/>
      <c r="H1614" s="655"/>
      <c r="I1614" s="655"/>
      <c r="J1614" s="655"/>
      <c r="K1614" s="655"/>
      <c r="L1614" s="655"/>
      <c r="M1614" s="655"/>
      <c r="N1614" s="1310"/>
      <c r="P1614" s="656"/>
      <c r="Q1614" s="657"/>
      <c r="R1614" s="704"/>
      <c r="S1614" s="3180"/>
    </row>
    <row r="1615" spans="7:19">
      <c r="G1615" s="1047"/>
      <c r="H1615" s="655"/>
      <c r="I1615" s="655"/>
      <c r="J1615" s="655"/>
      <c r="K1615" s="655"/>
      <c r="L1615" s="655"/>
      <c r="M1615" s="655"/>
      <c r="N1615" s="1310"/>
      <c r="P1615" s="656"/>
      <c r="Q1615" s="657"/>
      <c r="R1615" s="704"/>
      <c r="S1615" s="3180"/>
    </row>
    <row r="1616" spans="7:19">
      <c r="G1616" s="1047"/>
      <c r="H1616" s="655"/>
      <c r="I1616" s="655"/>
      <c r="J1616" s="655"/>
      <c r="K1616" s="655"/>
      <c r="L1616" s="655"/>
      <c r="M1616" s="655"/>
      <c r="N1616" s="1310"/>
      <c r="P1616" s="656"/>
      <c r="Q1616" s="657"/>
      <c r="R1616" s="704"/>
      <c r="S1616" s="3180"/>
    </row>
    <row r="1617" spans="7:19">
      <c r="G1617" s="1047"/>
      <c r="H1617" s="655"/>
      <c r="I1617" s="655"/>
      <c r="J1617" s="655"/>
      <c r="K1617" s="655"/>
      <c r="L1617" s="655"/>
      <c r="M1617" s="655"/>
      <c r="N1617" s="1310"/>
      <c r="P1617" s="656"/>
      <c r="Q1617" s="657"/>
      <c r="R1617" s="704"/>
      <c r="S1617" s="3180"/>
    </row>
    <row r="1618" spans="7:19">
      <c r="G1618" s="1047"/>
      <c r="H1618" s="655"/>
      <c r="I1618" s="655"/>
      <c r="J1618" s="655"/>
      <c r="K1618" s="655"/>
      <c r="L1618" s="655"/>
      <c r="M1618" s="655"/>
      <c r="N1618" s="1310"/>
      <c r="P1618" s="656"/>
      <c r="Q1618" s="657"/>
      <c r="R1618" s="704"/>
      <c r="S1618" s="3180"/>
    </row>
    <row r="1619" spans="7:19">
      <c r="G1619" s="1047"/>
      <c r="H1619" s="655"/>
      <c r="I1619" s="655"/>
      <c r="J1619" s="655"/>
      <c r="K1619" s="655"/>
      <c r="L1619" s="655"/>
      <c r="M1619" s="655"/>
      <c r="N1619" s="1310"/>
      <c r="P1619" s="656"/>
      <c r="Q1619" s="657"/>
      <c r="R1619" s="704"/>
      <c r="S1619" s="3180"/>
    </row>
    <row r="1620" spans="7:19">
      <c r="G1620" s="1047"/>
      <c r="H1620" s="655"/>
      <c r="I1620" s="655"/>
      <c r="J1620" s="655"/>
      <c r="K1620" s="655"/>
      <c r="L1620" s="655"/>
      <c r="M1620" s="655"/>
      <c r="N1620" s="1310"/>
      <c r="P1620" s="656"/>
      <c r="Q1620" s="657"/>
      <c r="R1620" s="704"/>
      <c r="S1620" s="3180"/>
    </row>
    <row r="1621" spans="7:19">
      <c r="G1621" s="1047"/>
      <c r="H1621" s="655"/>
      <c r="I1621" s="655"/>
      <c r="J1621" s="655"/>
      <c r="K1621" s="655"/>
      <c r="L1621" s="655"/>
      <c r="M1621" s="655"/>
      <c r="N1621" s="1310"/>
      <c r="P1621" s="656"/>
      <c r="Q1621" s="657"/>
      <c r="R1621" s="704"/>
      <c r="S1621" s="3180"/>
    </row>
    <row r="1622" spans="7:19">
      <c r="G1622" s="1047"/>
      <c r="H1622" s="655"/>
      <c r="I1622" s="655"/>
      <c r="J1622" s="655"/>
      <c r="K1622" s="655"/>
      <c r="L1622" s="655"/>
      <c r="M1622" s="655"/>
      <c r="N1622" s="1310"/>
      <c r="P1622" s="656"/>
      <c r="Q1622" s="657"/>
      <c r="R1622" s="704"/>
      <c r="S1622" s="3180"/>
    </row>
    <row r="1623" spans="7:19">
      <c r="G1623" s="1047"/>
      <c r="H1623" s="655"/>
      <c r="I1623" s="655"/>
      <c r="J1623" s="655"/>
      <c r="K1623" s="655"/>
      <c r="L1623" s="655"/>
      <c r="M1623" s="655"/>
      <c r="N1623" s="1310"/>
      <c r="P1623" s="656"/>
      <c r="Q1623" s="657"/>
      <c r="R1623" s="704"/>
      <c r="S1623" s="3180"/>
    </row>
    <row r="1624" spans="7:19">
      <c r="G1624" s="1047"/>
      <c r="H1624" s="655"/>
      <c r="I1624" s="655"/>
      <c r="J1624" s="655"/>
      <c r="K1624" s="655"/>
      <c r="L1624" s="655"/>
      <c r="M1624" s="655"/>
      <c r="N1624" s="1310"/>
      <c r="P1624" s="656"/>
      <c r="Q1624" s="657"/>
      <c r="R1624" s="704"/>
      <c r="S1624" s="3180"/>
    </row>
    <row r="1625" spans="7:19">
      <c r="G1625" s="1047"/>
      <c r="H1625" s="655"/>
      <c r="I1625" s="655"/>
      <c r="J1625" s="655"/>
      <c r="K1625" s="655"/>
      <c r="L1625" s="655"/>
      <c r="M1625" s="655"/>
      <c r="N1625" s="1310"/>
      <c r="P1625" s="656"/>
      <c r="Q1625" s="657"/>
      <c r="R1625" s="704"/>
      <c r="S1625" s="3180"/>
    </row>
    <row r="1626" spans="7:19">
      <c r="G1626" s="1047"/>
      <c r="H1626" s="655"/>
      <c r="I1626" s="655"/>
      <c r="J1626" s="655"/>
      <c r="K1626" s="655"/>
      <c r="L1626" s="655"/>
      <c r="M1626" s="655"/>
      <c r="N1626" s="1310"/>
      <c r="P1626" s="656"/>
      <c r="Q1626" s="657"/>
      <c r="R1626" s="704"/>
      <c r="S1626" s="3180"/>
    </row>
    <row r="1627" spans="7:19">
      <c r="G1627" s="1047"/>
      <c r="H1627" s="655"/>
      <c r="I1627" s="655"/>
      <c r="J1627" s="655"/>
      <c r="K1627" s="655"/>
      <c r="L1627" s="655"/>
      <c r="M1627" s="655"/>
      <c r="N1627" s="1310"/>
      <c r="P1627" s="656"/>
      <c r="Q1627" s="657"/>
      <c r="R1627" s="704"/>
      <c r="S1627" s="3180"/>
    </row>
    <row r="1628" spans="7:19">
      <c r="G1628" s="1047"/>
      <c r="H1628" s="655"/>
      <c r="I1628" s="655"/>
      <c r="J1628" s="655"/>
      <c r="K1628" s="655"/>
      <c r="L1628" s="655"/>
      <c r="M1628" s="655"/>
      <c r="N1628" s="1310"/>
      <c r="P1628" s="656"/>
      <c r="Q1628" s="657"/>
      <c r="R1628" s="704"/>
      <c r="S1628" s="3180"/>
    </row>
    <row r="1629" spans="7:19">
      <c r="G1629" s="1047"/>
      <c r="H1629" s="655"/>
      <c r="I1629" s="655"/>
      <c r="J1629" s="655"/>
      <c r="K1629" s="655"/>
      <c r="L1629" s="655"/>
      <c r="M1629" s="655"/>
      <c r="N1629" s="1310"/>
      <c r="P1629" s="656"/>
      <c r="Q1629" s="657"/>
      <c r="R1629" s="704"/>
      <c r="S1629" s="3180"/>
    </row>
    <row r="1630" spans="7:19">
      <c r="G1630" s="1047"/>
      <c r="H1630" s="655"/>
      <c r="I1630" s="655"/>
      <c r="J1630" s="655"/>
      <c r="K1630" s="655"/>
      <c r="L1630" s="655"/>
      <c r="M1630" s="655"/>
      <c r="N1630" s="1310"/>
      <c r="P1630" s="656"/>
      <c r="Q1630" s="657"/>
      <c r="R1630" s="704"/>
      <c r="S1630" s="3180"/>
    </row>
    <row r="1631" spans="7:19">
      <c r="G1631" s="1047"/>
      <c r="H1631" s="655"/>
      <c r="I1631" s="655"/>
      <c r="J1631" s="655"/>
      <c r="K1631" s="655"/>
      <c r="L1631" s="655"/>
      <c r="M1631" s="655"/>
      <c r="N1631" s="1310"/>
      <c r="P1631" s="656"/>
      <c r="Q1631" s="657"/>
      <c r="R1631" s="704"/>
      <c r="S1631" s="3180"/>
    </row>
    <row r="1632" spans="7:19">
      <c r="G1632" s="1047"/>
      <c r="H1632" s="655"/>
      <c r="I1632" s="655"/>
      <c r="J1632" s="655"/>
      <c r="K1632" s="655"/>
      <c r="L1632" s="655"/>
      <c r="M1632" s="655"/>
      <c r="N1632" s="1310"/>
      <c r="P1632" s="656"/>
      <c r="Q1632" s="657"/>
      <c r="R1632" s="704"/>
      <c r="S1632" s="3180"/>
    </row>
    <row r="1633" spans="7:19">
      <c r="G1633" s="1047"/>
      <c r="H1633" s="655"/>
      <c r="I1633" s="655"/>
      <c r="J1633" s="655"/>
      <c r="K1633" s="655"/>
      <c r="L1633" s="655"/>
      <c r="M1633" s="655"/>
      <c r="N1633" s="1310"/>
      <c r="P1633" s="656"/>
      <c r="Q1633" s="657"/>
      <c r="R1633" s="704"/>
      <c r="S1633" s="3180"/>
    </row>
    <row r="1634" spans="7:19">
      <c r="G1634" s="1047"/>
      <c r="H1634" s="655"/>
      <c r="I1634" s="655"/>
      <c r="J1634" s="655"/>
      <c r="K1634" s="655"/>
      <c r="L1634" s="655"/>
      <c r="M1634" s="655"/>
      <c r="N1634" s="1310"/>
      <c r="P1634" s="656"/>
      <c r="Q1634" s="657"/>
      <c r="R1634" s="704"/>
      <c r="S1634" s="3180"/>
    </row>
    <row r="1635" spans="7:19">
      <c r="G1635" s="1047"/>
      <c r="H1635" s="655"/>
      <c r="I1635" s="655"/>
      <c r="J1635" s="655"/>
      <c r="K1635" s="655"/>
      <c r="L1635" s="655"/>
      <c r="M1635" s="655"/>
      <c r="N1635" s="1310"/>
      <c r="P1635" s="656"/>
      <c r="Q1635" s="657"/>
      <c r="R1635" s="704"/>
      <c r="S1635" s="3180"/>
    </row>
    <row r="1636" spans="7:19">
      <c r="G1636" s="1047"/>
      <c r="H1636" s="655"/>
      <c r="I1636" s="655"/>
      <c r="J1636" s="655"/>
      <c r="K1636" s="655"/>
      <c r="L1636" s="655"/>
      <c r="M1636" s="655"/>
      <c r="N1636" s="1310"/>
      <c r="P1636" s="656"/>
      <c r="Q1636" s="657"/>
      <c r="R1636" s="704"/>
      <c r="S1636" s="3180"/>
    </row>
    <row r="1637" spans="7:19">
      <c r="G1637" s="1047"/>
      <c r="H1637" s="655"/>
      <c r="I1637" s="655"/>
      <c r="J1637" s="655"/>
      <c r="K1637" s="655"/>
      <c r="L1637" s="655"/>
      <c r="M1637" s="655"/>
      <c r="N1637" s="1310"/>
      <c r="P1637" s="656"/>
      <c r="Q1637" s="657"/>
      <c r="R1637" s="704"/>
      <c r="S1637" s="3180"/>
    </row>
    <row r="1638" spans="7:19">
      <c r="G1638" s="1047"/>
      <c r="H1638" s="655"/>
      <c r="I1638" s="655"/>
      <c r="J1638" s="655"/>
      <c r="K1638" s="655"/>
      <c r="L1638" s="655"/>
      <c r="M1638" s="655"/>
      <c r="N1638" s="1310"/>
      <c r="P1638" s="656"/>
      <c r="Q1638" s="657"/>
      <c r="R1638" s="704"/>
      <c r="S1638" s="3180"/>
    </row>
    <row r="1639" spans="7:19">
      <c r="G1639" s="1047"/>
      <c r="H1639" s="655"/>
      <c r="I1639" s="655"/>
      <c r="J1639" s="655"/>
      <c r="K1639" s="655"/>
      <c r="L1639" s="655"/>
      <c r="M1639" s="655"/>
      <c r="N1639" s="1310"/>
      <c r="P1639" s="656"/>
      <c r="Q1639" s="657"/>
      <c r="R1639" s="704"/>
      <c r="S1639" s="3180"/>
    </row>
    <row r="1640" spans="7:19">
      <c r="G1640" s="1047"/>
      <c r="H1640" s="655"/>
      <c r="I1640" s="655"/>
      <c r="J1640" s="655"/>
      <c r="K1640" s="655"/>
      <c r="L1640" s="655"/>
      <c r="M1640" s="655"/>
      <c r="N1640" s="1310"/>
      <c r="P1640" s="656"/>
      <c r="Q1640" s="657"/>
      <c r="R1640" s="704"/>
      <c r="S1640" s="3180"/>
    </row>
    <row r="1641" spans="7:19">
      <c r="G1641" s="1047"/>
      <c r="H1641" s="655"/>
      <c r="I1641" s="655"/>
      <c r="J1641" s="655"/>
      <c r="K1641" s="655"/>
      <c r="L1641" s="655"/>
      <c r="M1641" s="655"/>
      <c r="N1641" s="1310"/>
      <c r="P1641" s="656"/>
      <c r="Q1641" s="657"/>
      <c r="R1641" s="704"/>
      <c r="S1641" s="3180"/>
    </row>
    <row r="1642" spans="7:19">
      <c r="G1642" s="1047"/>
      <c r="H1642" s="655"/>
      <c r="I1642" s="655"/>
      <c r="J1642" s="655"/>
      <c r="K1642" s="655"/>
      <c r="L1642" s="655"/>
      <c r="M1642" s="655"/>
      <c r="N1642" s="1310"/>
      <c r="P1642" s="656"/>
      <c r="Q1642" s="657"/>
      <c r="R1642" s="704"/>
      <c r="S1642" s="3180"/>
    </row>
    <row r="1643" spans="7:19">
      <c r="G1643" s="1047"/>
      <c r="H1643" s="655"/>
      <c r="I1643" s="655"/>
      <c r="J1643" s="655"/>
      <c r="K1643" s="655"/>
      <c r="L1643" s="655"/>
      <c r="M1643" s="655"/>
      <c r="N1643" s="1310"/>
      <c r="P1643" s="656"/>
      <c r="Q1643" s="657"/>
      <c r="R1643" s="704"/>
      <c r="S1643" s="3180"/>
    </row>
    <row r="1644" spans="7:19">
      <c r="G1644" s="1047"/>
      <c r="H1644" s="655"/>
      <c r="I1644" s="655"/>
      <c r="J1644" s="655"/>
      <c r="K1644" s="655"/>
      <c r="L1644" s="655"/>
      <c r="M1644" s="655"/>
      <c r="N1644" s="1310"/>
      <c r="P1644" s="656"/>
      <c r="Q1644" s="657"/>
      <c r="R1644" s="704"/>
      <c r="S1644" s="3180"/>
    </row>
    <row r="1645" spans="7:19">
      <c r="G1645" s="1047"/>
      <c r="H1645" s="655"/>
      <c r="I1645" s="655"/>
      <c r="J1645" s="655"/>
      <c r="K1645" s="655"/>
      <c r="L1645" s="655"/>
      <c r="M1645" s="655"/>
      <c r="N1645" s="1310"/>
      <c r="P1645" s="656"/>
      <c r="Q1645" s="657"/>
      <c r="R1645" s="704"/>
      <c r="S1645" s="3180"/>
    </row>
    <row r="1646" spans="7:19">
      <c r="G1646" s="1047"/>
      <c r="H1646" s="655"/>
      <c r="I1646" s="655"/>
      <c r="J1646" s="655"/>
      <c r="K1646" s="655"/>
      <c r="L1646" s="655"/>
      <c r="M1646" s="655"/>
      <c r="N1646" s="1310"/>
      <c r="P1646" s="656"/>
      <c r="Q1646" s="657"/>
      <c r="R1646" s="704"/>
      <c r="S1646" s="3180"/>
    </row>
    <row r="1647" spans="7:19">
      <c r="G1647" s="1047"/>
      <c r="H1647" s="655"/>
      <c r="I1647" s="655"/>
      <c r="J1647" s="655"/>
      <c r="K1647" s="655"/>
      <c r="L1647" s="655"/>
      <c r="M1647" s="655"/>
      <c r="N1647" s="1310"/>
      <c r="P1647" s="656"/>
      <c r="Q1647" s="657"/>
      <c r="R1647" s="704"/>
      <c r="S1647" s="3180"/>
    </row>
    <row r="1648" spans="7:19">
      <c r="G1648" s="1047"/>
      <c r="H1648" s="655"/>
      <c r="I1648" s="655"/>
      <c r="J1648" s="655"/>
      <c r="K1648" s="655"/>
      <c r="L1648" s="655"/>
      <c r="M1648" s="655"/>
      <c r="N1648" s="1310"/>
      <c r="P1648" s="656"/>
      <c r="Q1648" s="657"/>
      <c r="R1648" s="704"/>
      <c r="S1648" s="3180"/>
    </row>
    <row r="1649" spans="7:19">
      <c r="G1649" s="1047"/>
      <c r="H1649" s="655"/>
      <c r="I1649" s="655"/>
      <c r="J1649" s="655"/>
      <c r="K1649" s="655"/>
      <c r="L1649" s="655"/>
      <c r="M1649" s="655"/>
      <c r="N1649" s="1310"/>
      <c r="P1649" s="656"/>
      <c r="Q1649" s="657"/>
      <c r="R1649" s="704"/>
      <c r="S1649" s="3180"/>
    </row>
    <row r="1650" spans="7:19">
      <c r="G1650" s="1047"/>
      <c r="H1650" s="655"/>
      <c r="I1650" s="655"/>
      <c r="J1650" s="655"/>
      <c r="K1650" s="655"/>
      <c r="L1650" s="655"/>
      <c r="M1650" s="655"/>
      <c r="N1650" s="1310"/>
      <c r="P1650" s="656"/>
      <c r="Q1650" s="657"/>
      <c r="R1650" s="704"/>
      <c r="S1650" s="3180"/>
    </row>
    <row r="1651" spans="7:19">
      <c r="G1651" s="1047"/>
      <c r="H1651" s="655"/>
      <c r="I1651" s="655"/>
      <c r="J1651" s="655"/>
      <c r="K1651" s="655"/>
      <c r="L1651" s="655"/>
      <c r="M1651" s="655"/>
      <c r="N1651" s="1310"/>
      <c r="P1651" s="656"/>
      <c r="Q1651" s="657"/>
      <c r="R1651" s="704"/>
      <c r="S1651" s="3180"/>
    </row>
    <row r="1652" spans="7:19">
      <c r="G1652" s="1047"/>
      <c r="H1652" s="655"/>
      <c r="I1652" s="655"/>
      <c r="J1652" s="655"/>
      <c r="K1652" s="655"/>
      <c r="L1652" s="655"/>
      <c r="M1652" s="655"/>
      <c r="N1652" s="1310"/>
      <c r="P1652" s="656"/>
      <c r="Q1652" s="657"/>
      <c r="R1652" s="704"/>
      <c r="S1652" s="3180"/>
    </row>
    <row r="1653" spans="7:19">
      <c r="G1653" s="1047"/>
      <c r="H1653" s="655"/>
      <c r="I1653" s="655"/>
      <c r="J1653" s="655"/>
      <c r="K1653" s="655"/>
      <c r="L1653" s="655"/>
      <c r="M1653" s="655"/>
      <c r="N1653" s="1310"/>
      <c r="P1653" s="656"/>
      <c r="Q1653" s="657"/>
      <c r="R1653" s="704"/>
      <c r="S1653" s="3180"/>
    </row>
    <row r="1654" spans="7:19">
      <c r="G1654" s="1047"/>
      <c r="H1654" s="655"/>
      <c r="I1654" s="655"/>
      <c r="J1654" s="655"/>
      <c r="K1654" s="655"/>
      <c r="L1654" s="655"/>
      <c r="M1654" s="655"/>
      <c r="N1654" s="1310"/>
      <c r="P1654" s="656"/>
      <c r="Q1654" s="657"/>
      <c r="R1654" s="704"/>
      <c r="S1654" s="3180"/>
    </row>
    <row r="1655" spans="7:19">
      <c r="G1655" s="1047"/>
      <c r="H1655" s="655"/>
      <c r="I1655" s="655"/>
      <c r="J1655" s="655"/>
      <c r="K1655" s="655"/>
      <c r="L1655" s="655"/>
      <c r="M1655" s="655"/>
      <c r="N1655" s="1310"/>
      <c r="P1655" s="656"/>
      <c r="Q1655" s="657"/>
      <c r="R1655" s="704"/>
      <c r="S1655" s="3180"/>
    </row>
    <row r="1656" spans="7:19">
      <c r="G1656" s="1047"/>
      <c r="H1656" s="655"/>
      <c r="I1656" s="655"/>
      <c r="J1656" s="655"/>
      <c r="K1656" s="655"/>
      <c r="L1656" s="655"/>
      <c r="M1656" s="655"/>
      <c r="N1656" s="1310"/>
      <c r="P1656" s="656"/>
      <c r="Q1656" s="657"/>
      <c r="R1656" s="704"/>
      <c r="S1656" s="3180"/>
    </row>
    <row r="1657" spans="7:19">
      <c r="G1657" s="1047"/>
      <c r="H1657" s="655"/>
      <c r="I1657" s="655"/>
      <c r="J1657" s="655"/>
      <c r="K1657" s="655"/>
      <c r="L1657" s="655"/>
      <c r="M1657" s="655"/>
      <c r="N1657" s="1310"/>
      <c r="P1657" s="656"/>
      <c r="Q1657" s="657"/>
      <c r="R1657" s="704"/>
      <c r="S1657" s="3180"/>
    </row>
    <row r="1658" spans="7:19">
      <c r="G1658" s="1047"/>
      <c r="H1658" s="655"/>
      <c r="I1658" s="655"/>
      <c r="J1658" s="655"/>
      <c r="K1658" s="655"/>
      <c r="L1658" s="655"/>
      <c r="M1658" s="655"/>
      <c r="N1658" s="1310"/>
      <c r="P1658" s="656"/>
      <c r="Q1658" s="657"/>
      <c r="R1658" s="704"/>
      <c r="S1658" s="3180"/>
    </row>
    <row r="1659" spans="7:19">
      <c r="G1659" s="1047"/>
      <c r="H1659" s="655"/>
      <c r="I1659" s="655"/>
      <c r="J1659" s="655"/>
      <c r="K1659" s="655"/>
      <c r="L1659" s="655"/>
      <c r="M1659" s="655"/>
      <c r="N1659" s="1310"/>
      <c r="P1659" s="656"/>
      <c r="Q1659" s="657"/>
      <c r="R1659" s="704"/>
      <c r="S1659" s="3180"/>
    </row>
    <row r="1660" spans="7:19">
      <c r="G1660" s="1047"/>
      <c r="H1660" s="655"/>
      <c r="I1660" s="655"/>
      <c r="J1660" s="655"/>
      <c r="K1660" s="655"/>
      <c r="L1660" s="655"/>
      <c r="M1660" s="655"/>
      <c r="N1660" s="1310"/>
      <c r="P1660" s="656"/>
      <c r="Q1660" s="657"/>
      <c r="R1660" s="704"/>
      <c r="S1660" s="3180"/>
    </row>
    <row r="1661" spans="7:19">
      <c r="G1661" s="1047"/>
      <c r="H1661" s="655"/>
      <c r="I1661" s="655"/>
      <c r="J1661" s="655"/>
      <c r="K1661" s="655"/>
      <c r="L1661" s="655"/>
      <c r="M1661" s="655"/>
      <c r="N1661" s="1310"/>
      <c r="P1661" s="656"/>
      <c r="Q1661" s="657"/>
      <c r="R1661" s="704"/>
      <c r="S1661" s="3180"/>
    </row>
    <row r="1662" spans="7:19">
      <c r="G1662" s="1047"/>
      <c r="H1662" s="655"/>
      <c r="I1662" s="655"/>
      <c r="J1662" s="655"/>
      <c r="K1662" s="655"/>
      <c r="L1662" s="655"/>
      <c r="M1662" s="655"/>
      <c r="N1662" s="1310"/>
      <c r="P1662" s="656"/>
      <c r="Q1662" s="657"/>
      <c r="R1662" s="704"/>
      <c r="S1662" s="3180"/>
    </row>
    <row r="1663" spans="7:19">
      <c r="G1663" s="1047"/>
      <c r="H1663" s="655"/>
      <c r="I1663" s="655"/>
      <c r="J1663" s="655"/>
      <c r="K1663" s="655"/>
      <c r="L1663" s="655"/>
      <c r="M1663" s="655"/>
      <c r="N1663" s="1310"/>
      <c r="P1663" s="656"/>
      <c r="Q1663" s="657"/>
      <c r="R1663" s="704"/>
      <c r="S1663" s="3180"/>
    </row>
    <row r="1664" spans="7:19">
      <c r="G1664" s="1047"/>
      <c r="H1664" s="655"/>
      <c r="I1664" s="655"/>
      <c r="J1664" s="655"/>
      <c r="K1664" s="655"/>
      <c r="L1664" s="655"/>
      <c r="M1664" s="655"/>
      <c r="N1664" s="1310"/>
      <c r="P1664" s="656"/>
      <c r="Q1664" s="657"/>
      <c r="R1664" s="704"/>
      <c r="S1664" s="3180"/>
    </row>
    <row r="1665" spans="7:19">
      <c r="G1665" s="1047"/>
      <c r="H1665" s="655"/>
      <c r="I1665" s="655"/>
      <c r="J1665" s="655"/>
      <c r="K1665" s="655"/>
      <c r="L1665" s="655"/>
      <c r="M1665" s="655"/>
      <c r="N1665" s="1310"/>
      <c r="P1665" s="656"/>
      <c r="Q1665" s="657"/>
      <c r="R1665" s="704"/>
      <c r="S1665" s="3180"/>
    </row>
    <row r="1666" spans="7:19">
      <c r="G1666" s="1047"/>
      <c r="H1666" s="655"/>
      <c r="I1666" s="655"/>
      <c r="J1666" s="655"/>
      <c r="K1666" s="655"/>
      <c r="L1666" s="655"/>
      <c r="M1666" s="655"/>
      <c r="N1666" s="1310"/>
      <c r="P1666" s="656"/>
      <c r="Q1666" s="657"/>
      <c r="R1666" s="704"/>
      <c r="S1666" s="3180"/>
    </row>
    <row r="1667" spans="7:19">
      <c r="G1667" s="1047"/>
      <c r="H1667" s="655"/>
      <c r="I1667" s="655"/>
      <c r="J1667" s="655"/>
      <c r="K1667" s="655"/>
      <c r="L1667" s="655"/>
      <c r="M1667" s="655"/>
      <c r="N1667" s="1310"/>
      <c r="P1667" s="656"/>
      <c r="Q1667" s="657"/>
      <c r="R1667" s="704"/>
      <c r="S1667" s="3180"/>
    </row>
    <row r="1668" spans="7:19">
      <c r="G1668" s="1047"/>
      <c r="H1668" s="655"/>
      <c r="I1668" s="655"/>
      <c r="J1668" s="655"/>
      <c r="K1668" s="655"/>
      <c r="L1668" s="655"/>
      <c r="M1668" s="655"/>
      <c r="N1668" s="1310"/>
      <c r="P1668" s="656"/>
      <c r="Q1668" s="657"/>
      <c r="R1668" s="704"/>
      <c r="S1668" s="3180"/>
    </row>
    <row r="1669" spans="7:19">
      <c r="G1669" s="1047"/>
      <c r="H1669" s="655"/>
      <c r="I1669" s="655"/>
      <c r="J1669" s="655"/>
      <c r="K1669" s="655"/>
      <c r="L1669" s="655"/>
      <c r="M1669" s="655"/>
      <c r="N1669" s="1310"/>
      <c r="P1669" s="656"/>
      <c r="Q1669" s="657"/>
      <c r="R1669" s="704"/>
      <c r="S1669" s="3180"/>
    </row>
    <row r="1670" spans="7:19">
      <c r="G1670" s="1047"/>
      <c r="H1670" s="655"/>
      <c r="I1670" s="655"/>
      <c r="J1670" s="655"/>
      <c r="K1670" s="655"/>
      <c r="L1670" s="655"/>
      <c r="M1670" s="655"/>
      <c r="N1670" s="1310"/>
      <c r="P1670" s="656"/>
      <c r="Q1670" s="657"/>
      <c r="R1670" s="704"/>
      <c r="S1670" s="3180"/>
    </row>
    <row r="1671" spans="7:19">
      <c r="G1671" s="1047"/>
      <c r="H1671" s="655"/>
      <c r="I1671" s="655"/>
      <c r="J1671" s="655"/>
      <c r="K1671" s="655"/>
      <c r="L1671" s="655"/>
      <c r="M1671" s="655"/>
      <c r="N1671" s="1310"/>
      <c r="P1671" s="656"/>
      <c r="Q1671" s="657"/>
      <c r="R1671" s="704"/>
      <c r="S1671" s="3180"/>
    </row>
    <row r="1672" spans="7:19">
      <c r="G1672" s="1047"/>
      <c r="H1672" s="655"/>
      <c r="I1672" s="655"/>
      <c r="J1672" s="655"/>
      <c r="K1672" s="655"/>
      <c r="L1672" s="655"/>
      <c r="M1672" s="655"/>
      <c r="N1672" s="1310"/>
      <c r="P1672" s="656"/>
      <c r="Q1672" s="657"/>
      <c r="R1672" s="704"/>
      <c r="S1672" s="3180"/>
    </row>
    <row r="1673" spans="7:19">
      <c r="G1673" s="1047"/>
      <c r="H1673" s="655"/>
      <c r="I1673" s="655"/>
      <c r="J1673" s="655"/>
      <c r="K1673" s="655"/>
      <c r="L1673" s="655"/>
      <c r="M1673" s="655"/>
      <c r="N1673" s="1310"/>
      <c r="P1673" s="656"/>
      <c r="Q1673" s="657"/>
      <c r="R1673" s="704"/>
      <c r="S1673" s="3180"/>
    </row>
    <row r="1674" spans="7:19">
      <c r="G1674" s="1047"/>
      <c r="H1674" s="655"/>
      <c r="I1674" s="655"/>
      <c r="J1674" s="655"/>
      <c r="K1674" s="655"/>
      <c r="L1674" s="655"/>
      <c r="M1674" s="655"/>
      <c r="N1674" s="1310"/>
      <c r="P1674" s="656"/>
      <c r="Q1674" s="657"/>
      <c r="R1674" s="704"/>
      <c r="S1674" s="3180"/>
    </row>
    <row r="1675" spans="7:19">
      <c r="G1675" s="1047"/>
      <c r="H1675" s="655"/>
      <c r="I1675" s="655"/>
      <c r="J1675" s="655"/>
      <c r="K1675" s="655"/>
      <c r="L1675" s="655"/>
      <c r="M1675" s="655"/>
      <c r="N1675" s="1310"/>
      <c r="P1675" s="656"/>
      <c r="Q1675" s="657"/>
      <c r="R1675" s="704"/>
      <c r="S1675" s="3180"/>
    </row>
    <row r="1676" spans="7:19">
      <c r="G1676" s="1047"/>
      <c r="H1676" s="655"/>
      <c r="I1676" s="655"/>
      <c r="J1676" s="655"/>
      <c r="K1676" s="655"/>
      <c r="L1676" s="655"/>
      <c r="M1676" s="655"/>
      <c r="N1676" s="1310"/>
      <c r="P1676" s="656"/>
      <c r="Q1676" s="657"/>
      <c r="R1676" s="704"/>
      <c r="S1676" s="3180"/>
    </row>
    <row r="1677" spans="7:19">
      <c r="G1677" s="1047"/>
      <c r="H1677" s="655"/>
      <c r="I1677" s="655"/>
      <c r="J1677" s="655"/>
      <c r="K1677" s="655"/>
      <c r="L1677" s="655"/>
      <c r="M1677" s="655"/>
      <c r="N1677" s="1310"/>
      <c r="P1677" s="656"/>
      <c r="Q1677" s="657"/>
      <c r="R1677" s="704"/>
      <c r="S1677" s="3180"/>
    </row>
    <row r="1678" spans="7:19">
      <c r="G1678" s="1047"/>
      <c r="H1678" s="655"/>
      <c r="I1678" s="655"/>
      <c r="J1678" s="655"/>
      <c r="K1678" s="655"/>
      <c r="L1678" s="655"/>
      <c r="M1678" s="655"/>
      <c r="N1678" s="1310"/>
      <c r="P1678" s="656"/>
      <c r="Q1678" s="657"/>
      <c r="R1678" s="704"/>
      <c r="S1678" s="3180"/>
    </row>
    <row r="1679" spans="7:19">
      <c r="G1679" s="1047"/>
      <c r="H1679" s="655"/>
      <c r="I1679" s="655"/>
      <c r="J1679" s="655"/>
      <c r="K1679" s="655"/>
      <c r="L1679" s="655"/>
      <c r="M1679" s="655"/>
      <c r="N1679" s="1310"/>
      <c r="P1679" s="656"/>
      <c r="Q1679" s="657"/>
      <c r="R1679" s="704"/>
      <c r="S1679" s="3180"/>
    </row>
    <row r="1680" spans="7:19">
      <c r="G1680" s="1047"/>
      <c r="H1680" s="655"/>
      <c r="I1680" s="655"/>
      <c r="J1680" s="655"/>
      <c r="K1680" s="655"/>
      <c r="L1680" s="655"/>
      <c r="M1680" s="655"/>
      <c r="N1680" s="1310"/>
      <c r="P1680" s="656"/>
      <c r="Q1680" s="657"/>
      <c r="R1680" s="704"/>
      <c r="S1680" s="3180"/>
    </row>
    <row r="1681" spans="7:19">
      <c r="G1681" s="1047"/>
      <c r="H1681" s="655"/>
      <c r="I1681" s="655"/>
      <c r="J1681" s="655"/>
      <c r="K1681" s="655"/>
      <c r="L1681" s="655"/>
      <c r="M1681" s="655"/>
      <c r="N1681" s="1310"/>
      <c r="P1681" s="656"/>
      <c r="Q1681" s="657"/>
      <c r="R1681" s="704"/>
      <c r="S1681" s="3180"/>
    </row>
    <row r="1682" spans="7:19">
      <c r="G1682" s="1047"/>
      <c r="H1682" s="655"/>
      <c r="I1682" s="655"/>
      <c r="J1682" s="655"/>
      <c r="K1682" s="655"/>
      <c r="L1682" s="655"/>
      <c r="M1682" s="655"/>
      <c r="N1682" s="1310"/>
      <c r="P1682" s="656"/>
      <c r="Q1682" s="657"/>
      <c r="R1682" s="704"/>
      <c r="S1682" s="3180"/>
    </row>
    <row r="1683" spans="7:19">
      <c r="G1683" s="1047"/>
      <c r="H1683" s="655"/>
      <c r="I1683" s="655"/>
      <c r="J1683" s="655"/>
      <c r="K1683" s="655"/>
      <c r="L1683" s="655"/>
      <c r="M1683" s="655"/>
      <c r="N1683" s="1310"/>
      <c r="P1683" s="656"/>
      <c r="Q1683" s="657"/>
      <c r="R1683" s="704"/>
      <c r="S1683" s="3180"/>
    </row>
    <row r="1684" spans="7:19">
      <c r="G1684" s="1047"/>
      <c r="H1684" s="655"/>
      <c r="I1684" s="655"/>
      <c r="J1684" s="655"/>
      <c r="K1684" s="655"/>
      <c r="L1684" s="655"/>
      <c r="M1684" s="655"/>
      <c r="N1684" s="1310"/>
      <c r="P1684" s="656"/>
      <c r="Q1684" s="657"/>
      <c r="R1684" s="704"/>
      <c r="S1684" s="3180"/>
    </row>
    <row r="1685" spans="7:19">
      <c r="G1685" s="1047"/>
      <c r="H1685" s="655"/>
      <c r="I1685" s="655"/>
      <c r="J1685" s="655"/>
      <c r="K1685" s="655"/>
      <c r="L1685" s="655"/>
      <c r="M1685" s="655"/>
      <c r="N1685" s="1310"/>
      <c r="P1685" s="656"/>
      <c r="Q1685" s="657"/>
      <c r="R1685" s="704"/>
      <c r="S1685" s="3180"/>
    </row>
    <row r="1686" spans="7:19">
      <c r="G1686" s="1047"/>
      <c r="H1686" s="655"/>
      <c r="I1686" s="655"/>
      <c r="J1686" s="655"/>
      <c r="K1686" s="655"/>
      <c r="L1686" s="655"/>
      <c r="M1686" s="655"/>
      <c r="N1686" s="1310"/>
      <c r="P1686" s="656"/>
      <c r="Q1686" s="657"/>
      <c r="R1686" s="704"/>
      <c r="S1686" s="3180"/>
    </row>
    <row r="1687" spans="7:19">
      <c r="G1687" s="1047"/>
      <c r="H1687" s="655"/>
      <c r="I1687" s="655"/>
      <c r="J1687" s="655"/>
      <c r="K1687" s="655"/>
      <c r="L1687" s="655"/>
      <c r="M1687" s="655"/>
      <c r="N1687" s="1310"/>
      <c r="P1687" s="656"/>
      <c r="Q1687" s="657"/>
      <c r="R1687" s="704"/>
      <c r="S1687" s="3180"/>
    </row>
    <row r="1688" spans="7:19">
      <c r="G1688" s="1047"/>
      <c r="H1688" s="655"/>
      <c r="I1688" s="655"/>
      <c r="J1688" s="655"/>
      <c r="K1688" s="655"/>
      <c r="L1688" s="655"/>
      <c r="M1688" s="655"/>
      <c r="N1688" s="1310"/>
      <c r="P1688" s="656"/>
      <c r="Q1688" s="657"/>
      <c r="R1688" s="704"/>
      <c r="S1688" s="3180"/>
    </row>
    <row r="1689" spans="7:19">
      <c r="G1689" s="1047"/>
      <c r="H1689" s="655"/>
      <c r="I1689" s="655"/>
      <c r="J1689" s="655"/>
      <c r="K1689" s="655"/>
      <c r="L1689" s="655"/>
      <c r="M1689" s="655"/>
      <c r="N1689" s="1310"/>
      <c r="P1689" s="656"/>
      <c r="Q1689" s="657"/>
      <c r="R1689" s="704"/>
      <c r="S1689" s="3180"/>
    </row>
    <row r="1690" spans="7:19">
      <c r="G1690" s="1047"/>
      <c r="H1690" s="655"/>
      <c r="I1690" s="655"/>
      <c r="J1690" s="655"/>
      <c r="K1690" s="655"/>
      <c r="L1690" s="655"/>
      <c r="M1690" s="655"/>
      <c r="N1690" s="1310"/>
      <c r="P1690" s="656"/>
      <c r="Q1690" s="657"/>
      <c r="R1690" s="704"/>
      <c r="S1690" s="3180"/>
    </row>
    <row r="1691" spans="7:19">
      <c r="G1691" s="1047"/>
      <c r="H1691" s="655"/>
      <c r="I1691" s="655"/>
      <c r="J1691" s="655"/>
      <c r="K1691" s="655"/>
      <c r="L1691" s="655"/>
      <c r="M1691" s="655"/>
      <c r="N1691" s="1310"/>
      <c r="P1691" s="656"/>
      <c r="Q1691" s="657"/>
      <c r="R1691" s="704"/>
      <c r="S1691" s="3180"/>
    </row>
    <row r="1692" spans="7:19">
      <c r="G1692" s="1047"/>
      <c r="H1692" s="655"/>
      <c r="I1692" s="655"/>
      <c r="J1692" s="655"/>
      <c r="K1692" s="655"/>
      <c r="L1692" s="655"/>
      <c r="M1692" s="655"/>
      <c r="N1692" s="1310"/>
      <c r="P1692" s="656"/>
      <c r="Q1692" s="657"/>
      <c r="R1692" s="704"/>
      <c r="S1692" s="3180"/>
    </row>
    <row r="1693" spans="7:19">
      <c r="G1693" s="1047"/>
      <c r="H1693" s="655"/>
      <c r="I1693" s="655"/>
      <c r="J1693" s="655"/>
      <c r="K1693" s="655"/>
      <c r="L1693" s="655"/>
      <c r="M1693" s="655"/>
      <c r="N1693" s="1310"/>
      <c r="P1693" s="656"/>
      <c r="Q1693" s="657"/>
      <c r="R1693" s="704"/>
      <c r="S1693" s="3180"/>
    </row>
    <row r="1694" spans="7:19">
      <c r="G1694" s="1047"/>
      <c r="H1694" s="655"/>
      <c r="I1694" s="655"/>
      <c r="J1694" s="655"/>
      <c r="K1694" s="655"/>
      <c r="L1694" s="655"/>
      <c r="M1694" s="655"/>
      <c r="N1694" s="1310"/>
      <c r="P1694" s="656"/>
      <c r="Q1694" s="657"/>
      <c r="R1694" s="704"/>
      <c r="S1694" s="3180"/>
    </row>
    <row r="1695" spans="7:19">
      <c r="G1695" s="1047"/>
      <c r="H1695" s="655"/>
      <c r="I1695" s="655"/>
      <c r="J1695" s="655"/>
      <c r="K1695" s="655"/>
      <c r="L1695" s="655"/>
      <c r="M1695" s="655"/>
      <c r="N1695" s="1310"/>
      <c r="P1695" s="656"/>
      <c r="Q1695" s="657"/>
      <c r="R1695" s="704"/>
      <c r="S1695" s="3180"/>
    </row>
    <row r="1696" spans="7:19">
      <c r="G1696" s="1047"/>
      <c r="H1696" s="655"/>
      <c r="I1696" s="655"/>
      <c r="J1696" s="655"/>
      <c r="K1696" s="655"/>
      <c r="L1696" s="655"/>
      <c r="M1696" s="655"/>
      <c r="N1696" s="1310"/>
      <c r="P1696" s="656"/>
      <c r="Q1696" s="657"/>
      <c r="R1696" s="704"/>
      <c r="S1696" s="3180"/>
    </row>
    <row r="1697" spans="7:19">
      <c r="G1697" s="1047"/>
      <c r="H1697" s="655"/>
      <c r="I1697" s="655"/>
      <c r="J1697" s="655"/>
      <c r="K1697" s="655"/>
      <c r="L1697" s="655"/>
      <c r="M1697" s="655"/>
      <c r="N1697" s="1310"/>
      <c r="P1697" s="656"/>
      <c r="Q1697" s="657"/>
      <c r="R1697" s="704"/>
      <c r="S1697" s="3180"/>
    </row>
    <row r="1698" spans="7:19">
      <c r="G1698" s="1047"/>
      <c r="H1698" s="655"/>
      <c r="I1698" s="655"/>
      <c r="J1698" s="655"/>
      <c r="K1698" s="655"/>
      <c r="L1698" s="655"/>
      <c r="M1698" s="655"/>
      <c r="N1698" s="1310"/>
      <c r="P1698" s="656"/>
      <c r="Q1698" s="657"/>
      <c r="R1698" s="704"/>
      <c r="S1698" s="3180"/>
    </row>
    <row r="1699" spans="7:19">
      <c r="G1699" s="1047"/>
      <c r="H1699" s="655"/>
      <c r="I1699" s="655"/>
      <c r="J1699" s="655"/>
      <c r="K1699" s="655"/>
      <c r="L1699" s="655"/>
      <c r="M1699" s="655"/>
      <c r="N1699" s="1310"/>
      <c r="P1699" s="656"/>
      <c r="Q1699" s="657"/>
      <c r="R1699" s="704"/>
      <c r="S1699" s="3180"/>
    </row>
    <row r="1700" spans="7:19">
      <c r="G1700" s="1047"/>
      <c r="H1700" s="655"/>
      <c r="I1700" s="655"/>
      <c r="J1700" s="655"/>
      <c r="K1700" s="655"/>
      <c r="L1700" s="655"/>
      <c r="M1700" s="655"/>
      <c r="N1700" s="1310"/>
      <c r="P1700" s="656"/>
      <c r="Q1700" s="657"/>
      <c r="R1700" s="704"/>
      <c r="S1700" s="3180"/>
    </row>
    <row r="1701" spans="7:19">
      <c r="G1701" s="1047"/>
      <c r="H1701" s="655"/>
      <c r="I1701" s="655"/>
      <c r="J1701" s="655"/>
      <c r="K1701" s="655"/>
      <c r="L1701" s="655"/>
      <c r="M1701" s="655"/>
      <c r="N1701" s="1310"/>
      <c r="P1701" s="656"/>
      <c r="Q1701" s="657"/>
      <c r="R1701" s="704"/>
      <c r="S1701" s="3180"/>
    </row>
    <row r="1702" spans="7:19">
      <c r="G1702" s="1047"/>
      <c r="H1702" s="655"/>
      <c r="I1702" s="655"/>
      <c r="J1702" s="655"/>
      <c r="K1702" s="655"/>
      <c r="L1702" s="655"/>
      <c r="M1702" s="655"/>
      <c r="N1702" s="1310"/>
      <c r="P1702" s="656"/>
      <c r="Q1702" s="657"/>
      <c r="R1702" s="704"/>
      <c r="S1702" s="3180"/>
    </row>
    <row r="1703" spans="7:19">
      <c r="G1703" s="1047"/>
      <c r="H1703" s="655"/>
      <c r="I1703" s="655"/>
      <c r="J1703" s="655"/>
      <c r="K1703" s="655"/>
      <c r="L1703" s="655"/>
      <c r="M1703" s="655"/>
      <c r="N1703" s="1310"/>
      <c r="P1703" s="656"/>
      <c r="Q1703" s="657"/>
      <c r="R1703" s="704"/>
      <c r="S1703" s="3180"/>
    </row>
    <row r="1704" spans="7:19">
      <c r="G1704" s="1047"/>
      <c r="H1704" s="655"/>
      <c r="I1704" s="655"/>
      <c r="J1704" s="655"/>
      <c r="K1704" s="655"/>
      <c r="L1704" s="655"/>
      <c r="M1704" s="655"/>
      <c r="N1704" s="1310"/>
      <c r="P1704" s="656"/>
      <c r="Q1704" s="657"/>
      <c r="R1704" s="704"/>
      <c r="S1704" s="3180"/>
    </row>
    <row r="1705" spans="7:19">
      <c r="G1705" s="1047"/>
      <c r="H1705" s="655"/>
      <c r="I1705" s="655"/>
      <c r="J1705" s="655"/>
      <c r="K1705" s="655"/>
      <c r="L1705" s="655"/>
      <c r="M1705" s="655"/>
      <c r="N1705" s="1310"/>
      <c r="P1705" s="656"/>
      <c r="Q1705" s="657"/>
      <c r="R1705" s="704"/>
      <c r="S1705" s="3180"/>
    </row>
    <row r="1706" spans="7:19">
      <c r="G1706" s="1047"/>
      <c r="H1706" s="655"/>
      <c r="I1706" s="655"/>
      <c r="J1706" s="655"/>
      <c r="K1706" s="655"/>
      <c r="L1706" s="655"/>
      <c r="M1706" s="655"/>
      <c r="N1706" s="1310"/>
      <c r="P1706" s="656"/>
      <c r="Q1706" s="657"/>
      <c r="R1706" s="704"/>
      <c r="S1706" s="3180"/>
    </row>
    <row r="1707" spans="7:19">
      <c r="G1707" s="1047"/>
      <c r="H1707" s="655"/>
      <c r="I1707" s="655"/>
      <c r="J1707" s="655"/>
      <c r="K1707" s="655"/>
      <c r="L1707" s="655"/>
      <c r="M1707" s="655"/>
      <c r="N1707" s="1310"/>
      <c r="P1707" s="656"/>
      <c r="Q1707" s="657"/>
      <c r="R1707" s="704"/>
      <c r="S1707" s="3180"/>
    </row>
    <row r="1708" spans="7:19">
      <c r="G1708" s="1047"/>
      <c r="H1708" s="655"/>
      <c r="I1708" s="655"/>
      <c r="J1708" s="655"/>
      <c r="K1708" s="655"/>
      <c r="L1708" s="655"/>
      <c r="M1708" s="655"/>
      <c r="N1708" s="1310"/>
      <c r="P1708" s="656"/>
      <c r="Q1708" s="657"/>
      <c r="R1708" s="704"/>
      <c r="S1708" s="3180"/>
    </row>
    <row r="1709" spans="7:19">
      <c r="G1709" s="1047"/>
      <c r="H1709" s="655"/>
      <c r="I1709" s="655"/>
      <c r="J1709" s="655"/>
      <c r="K1709" s="655"/>
      <c r="L1709" s="655"/>
      <c r="M1709" s="655"/>
      <c r="N1709" s="1310"/>
      <c r="P1709" s="656"/>
      <c r="Q1709" s="657"/>
      <c r="R1709" s="704"/>
      <c r="S1709" s="3180"/>
    </row>
    <row r="1710" spans="7:19">
      <c r="G1710" s="1047"/>
      <c r="H1710" s="655"/>
      <c r="I1710" s="655"/>
      <c r="J1710" s="655"/>
      <c r="K1710" s="655"/>
      <c r="L1710" s="655"/>
      <c r="M1710" s="655"/>
      <c r="N1710" s="1310"/>
      <c r="P1710" s="656"/>
      <c r="Q1710" s="657"/>
      <c r="R1710" s="704"/>
      <c r="S1710" s="3180"/>
    </row>
    <row r="1711" spans="7:19">
      <c r="G1711" s="1047"/>
      <c r="H1711" s="655"/>
      <c r="I1711" s="655"/>
      <c r="J1711" s="655"/>
      <c r="K1711" s="655"/>
      <c r="L1711" s="655"/>
      <c r="M1711" s="655"/>
      <c r="N1711" s="1310"/>
      <c r="P1711" s="656"/>
      <c r="Q1711" s="657"/>
      <c r="R1711" s="704"/>
      <c r="S1711" s="3180"/>
    </row>
    <row r="1712" spans="7:19">
      <c r="G1712" s="1047"/>
      <c r="H1712" s="655"/>
      <c r="I1712" s="655"/>
      <c r="J1712" s="655"/>
      <c r="K1712" s="655"/>
      <c r="L1712" s="655"/>
      <c r="M1712" s="655"/>
      <c r="N1712" s="1310"/>
      <c r="P1712" s="656"/>
      <c r="Q1712" s="657"/>
      <c r="R1712" s="704"/>
      <c r="S1712" s="3180"/>
    </row>
    <row r="1713" spans="7:19">
      <c r="G1713" s="1047"/>
      <c r="H1713" s="655"/>
      <c r="I1713" s="655"/>
      <c r="J1713" s="655"/>
      <c r="K1713" s="655"/>
      <c r="L1713" s="655"/>
      <c r="M1713" s="655"/>
      <c r="N1713" s="1310"/>
      <c r="P1713" s="656"/>
      <c r="Q1713" s="657"/>
      <c r="R1713" s="704"/>
      <c r="S1713" s="3180"/>
    </row>
    <row r="1714" spans="7:19">
      <c r="G1714" s="1047"/>
      <c r="H1714" s="655"/>
      <c r="I1714" s="655"/>
      <c r="J1714" s="655"/>
      <c r="K1714" s="655"/>
      <c r="L1714" s="655"/>
      <c r="M1714" s="655"/>
      <c r="N1714" s="1310"/>
      <c r="P1714" s="656"/>
      <c r="Q1714" s="657"/>
      <c r="R1714" s="704"/>
      <c r="S1714" s="3180"/>
    </row>
    <row r="1715" spans="7:19">
      <c r="G1715" s="1047"/>
      <c r="H1715" s="655"/>
      <c r="I1715" s="655"/>
      <c r="J1715" s="655"/>
      <c r="K1715" s="655"/>
      <c r="L1715" s="655"/>
      <c r="M1715" s="655"/>
      <c r="N1715" s="1310"/>
      <c r="P1715" s="656"/>
      <c r="Q1715" s="657"/>
      <c r="R1715" s="704"/>
      <c r="S1715" s="3180"/>
    </row>
    <row r="1716" spans="7:19">
      <c r="G1716" s="1047"/>
      <c r="H1716" s="655"/>
      <c r="I1716" s="655"/>
      <c r="J1716" s="655"/>
      <c r="K1716" s="655"/>
      <c r="L1716" s="655"/>
      <c r="M1716" s="655"/>
      <c r="N1716" s="1310"/>
      <c r="P1716" s="656"/>
      <c r="Q1716" s="657"/>
      <c r="R1716" s="704"/>
      <c r="S1716" s="3180"/>
    </row>
    <row r="1717" spans="7:19">
      <c r="G1717" s="1047"/>
      <c r="H1717" s="655"/>
      <c r="I1717" s="655"/>
      <c r="J1717" s="655"/>
      <c r="K1717" s="655"/>
      <c r="L1717" s="655"/>
      <c r="M1717" s="655"/>
      <c r="N1717" s="1310"/>
      <c r="P1717" s="656"/>
      <c r="Q1717" s="657"/>
      <c r="R1717" s="704"/>
      <c r="S1717" s="3180"/>
    </row>
    <row r="1718" spans="7:19">
      <c r="G1718" s="1047"/>
      <c r="H1718" s="655"/>
      <c r="I1718" s="655"/>
      <c r="J1718" s="655"/>
      <c r="K1718" s="655"/>
      <c r="L1718" s="655"/>
      <c r="M1718" s="655"/>
      <c r="N1718" s="1310"/>
      <c r="P1718" s="656"/>
      <c r="Q1718" s="657"/>
      <c r="R1718" s="704"/>
      <c r="S1718" s="3180"/>
    </row>
    <row r="1719" spans="7:19">
      <c r="G1719" s="1047"/>
      <c r="H1719" s="655"/>
      <c r="I1719" s="655"/>
      <c r="J1719" s="655"/>
      <c r="K1719" s="655"/>
      <c r="L1719" s="655"/>
      <c r="M1719" s="655"/>
      <c r="N1719" s="1310"/>
      <c r="P1719" s="656"/>
      <c r="Q1719" s="657"/>
      <c r="R1719" s="704"/>
      <c r="S1719" s="3180"/>
    </row>
    <row r="1720" spans="7:19">
      <c r="G1720" s="1047"/>
      <c r="H1720" s="655"/>
      <c r="I1720" s="655"/>
      <c r="J1720" s="655"/>
      <c r="K1720" s="655"/>
      <c r="L1720" s="655"/>
      <c r="M1720" s="655"/>
      <c r="N1720" s="1310"/>
      <c r="P1720" s="656"/>
      <c r="Q1720" s="657"/>
      <c r="R1720" s="704"/>
      <c r="S1720" s="3180"/>
    </row>
    <row r="1721" spans="7:19">
      <c r="G1721" s="1047"/>
      <c r="H1721" s="655"/>
      <c r="I1721" s="655"/>
      <c r="J1721" s="655"/>
      <c r="K1721" s="655"/>
      <c r="L1721" s="655"/>
      <c r="M1721" s="655"/>
      <c r="N1721" s="1310"/>
      <c r="P1721" s="656"/>
      <c r="Q1721" s="657"/>
      <c r="R1721" s="704"/>
      <c r="S1721" s="3180"/>
    </row>
    <row r="1722" spans="7:19">
      <c r="G1722" s="1047"/>
      <c r="H1722" s="655"/>
      <c r="I1722" s="655"/>
      <c r="J1722" s="655"/>
      <c r="K1722" s="655"/>
      <c r="L1722" s="655"/>
      <c r="M1722" s="655"/>
      <c r="N1722" s="1310"/>
      <c r="P1722" s="656"/>
      <c r="Q1722" s="657"/>
      <c r="R1722" s="704"/>
      <c r="S1722" s="3180"/>
    </row>
    <row r="1723" spans="7:19">
      <c r="G1723" s="1047"/>
      <c r="H1723" s="655"/>
      <c r="I1723" s="655"/>
      <c r="J1723" s="655"/>
      <c r="K1723" s="655"/>
      <c r="L1723" s="655"/>
      <c r="M1723" s="655"/>
      <c r="N1723" s="1310"/>
      <c r="P1723" s="656"/>
      <c r="Q1723" s="657"/>
      <c r="R1723" s="704"/>
      <c r="S1723" s="3180"/>
    </row>
    <row r="1724" spans="7:19">
      <c r="G1724" s="1047"/>
      <c r="H1724" s="655"/>
      <c r="I1724" s="655"/>
      <c r="J1724" s="655"/>
      <c r="K1724" s="655"/>
      <c r="L1724" s="655"/>
      <c r="M1724" s="655"/>
      <c r="N1724" s="1310"/>
      <c r="P1724" s="656"/>
      <c r="Q1724" s="657"/>
      <c r="R1724" s="704"/>
      <c r="S1724" s="3180"/>
    </row>
    <row r="1725" spans="7:19">
      <c r="G1725" s="1047"/>
      <c r="H1725" s="655"/>
      <c r="I1725" s="655"/>
      <c r="J1725" s="655"/>
      <c r="K1725" s="655"/>
      <c r="L1725" s="655"/>
      <c r="M1725" s="655"/>
      <c r="N1725" s="1310"/>
      <c r="P1725" s="656"/>
      <c r="Q1725" s="657"/>
      <c r="R1725" s="704"/>
      <c r="S1725" s="3180"/>
    </row>
    <row r="1726" spans="7:19">
      <c r="G1726" s="1047"/>
      <c r="H1726" s="655"/>
      <c r="I1726" s="655"/>
      <c r="J1726" s="655"/>
      <c r="K1726" s="655"/>
      <c r="L1726" s="655"/>
      <c r="M1726" s="655"/>
      <c r="N1726" s="1310"/>
      <c r="P1726" s="656"/>
      <c r="Q1726" s="657"/>
      <c r="R1726" s="704"/>
      <c r="S1726" s="3180"/>
    </row>
    <row r="1727" spans="7:19">
      <c r="G1727" s="1047"/>
      <c r="H1727" s="655"/>
      <c r="I1727" s="655"/>
      <c r="J1727" s="655"/>
      <c r="K1727" s="655"/>
      <c r="L1727" s="655"/>
      <c r="M1727" s="655"/>
      <c r="N1727" s="1310"/>
      <c r="P1727" s="656"/>
      <c r="Q1727" s="657"/>
      <c r="R1727" s="704"/>
      <c r="S1727" s="3180"/>
    </row>
    <row r="1728" spans="7:19">
      <c r="G1728" s="1047"/>
      <c r="H1728" s="655"/>
      <c r="I1728" s="655"/>
      <c r="J1728" s="655"/>
      <c r="K1728" s="655"/>
      <c r="L1728" s="655"/>
      <c r="M1728" s="655"/>
      <c r="N1728" s="1310"/>
      <c r="P1728" s="656"/>
      <c r="Q1728" s="657"/>
      <c r="R1728" s="704"/>
      <c r="S1728" s="3180"/>
    </row>
    <row r="1729" spans="7:19">
      <c r="G1729" s="1047"/>
      <c r="H1729" s="655"/>
      <c r="I1729" s="655"/>
      <c r="J1729" s="655"/>
      <c r="K1729" s="655"/>
      <c r="L1729" s="655"/>
      <c r="M1729" s="655"/>
      <c r="N1729" s="1310"/>
      <c r="P1729" s="656"/>
      <c r="Q1729" s="657"/>
      <c r="R1729" s="704"/>
      <c r="S1729" s="3180"/>
    </row>
    <row r="1730" spans="7:19">
      <c r="G1730" s="1047"/>
      <c r="H1730" s="655"/>
      <c r="I1730" s="655"/>
      <c r="J1730" s="655"/>
      <c r="K1730" s="655"/>
      <c r="L1730" s="655"/>
      <c r="M1730" s="655"/>
      <c r="N1730" s="1310"/>
      <c r="P1730" s="656"/>
      <c r="Q1730" s="657"/>
      <c r="R1730" s="704"/>
      <c r="S1730" s="3180"/>
    </row>
    <row r="1731" spans="7:19">
      <c r="G1731" s="1047"/>
      <c r="H1731" s="655"/>
      <c r="I1731" s="655"/>
      <c r="J1731" s="655"/>
      <c r="K1731" s="655"/>
      <c r="L1731" s="655"/>
      <c r="M1731" s="655"/>
      <c r="N1731" s="1310"/>
      <c r="P1731" s="656"/>
      <c r="Q1731" s="657"/>
      <c r="R1731" s="704"/>
      <c r="S1731" s="3180"/>
    </row>
    <row r="1732" spans="7:19">
      <c r="G1732" s="1047"/>
      <c r="H1732" s="655"/>
      <c r="I1732" s="655"/>
      <c r="J1732" s="655"/>
      <c r="K1732" s="655"/>
      <c r="L1732" s="655"/>
      <c r="M1732" s="655"/>
      <c r="N1732" s="1310"/>
      <c r="P1732" s="656"/>
      <c r="Q1732" s="657"/>
      <c r="R1732" s="704"/>
      <c r="S1732" s="3180"/>
    </row>
    <row r="1733" spans="7:19">
      <c r="G1733" s="1047"/>
      <c r="H1733" s="655"/>
      <c r="I1733" s="655"/>
      <c r="J1733" s="655"/>
      <c r="K1733" s="655"/>
      <c r="L1733" s="655"/>
      <c r="M1733" s="655"/>
      <c r="N1733" s="1310"/>
      <c r="P1733" s="656"/>
      <c r="Q1733" s="657"/>
      <c r="R1733" s="704"/>
      <c r="S1733" s="3180"/>
    </row>
    <row r="1734" spans="7:19">
      <c r="G1734" s="1047"/>
      <c r="H1734" s="655"/>
      <c r="I1734" s="655"/>
      <c r="J1734" s="655"/>
      <c r="K1734" s="655"/>
      <c r="L1734" s="655"/>
      <c r="M1734" s="655"/>
      <c r="N1734" s="1310"/>
      <c r="P1734" s="656"/>
      <c r="Q1734" s="657"/>
      <c r="R1734" s="704"/>
      <c r="S1734" s="3180"/>
    </row>
    <row r="1735" spans="7:19">
      <c r="G1735" s="1047"/>
      <c r="H1735" s="655"/>
      <c r="I1735" s="655"/>
      <c r="J1735" s="655"/>
      <c r="K1735" s="655"/>
      <c r="L1735" s="655"/>
      <c r="M1735" s="655"/>
      <c r="N1735" s="1310"/>
      <c r="P1735" s="656"/>
      <c r="Q1735" s="657"/>
      <c r="R1735" s="704"/>
      <c r="S1735" s="3180"/>
    </row>
    <row r="1736" spans="7:19">
      <c r="G1736" s="1047"/>
      <c r="H1736" s="655"/>
      <c r="I1736" s="655"/>
      <c r="J1736" s="655"/>
      <c r="K1736" s="655"/>
      <c r="L1736" s="655"/>
      <c r="M1736" s="655"/>
      <c r="N1736" s="1310"/>
      <c r="P1736" s="656"/>
      <c r="Q1736" s="657"/>
      <c r="R1736" s="704"/>
      <c r="S1736" s="3180"/>
    </row>
    <row r="1737" spans="7:19">
      <c r="G1737" s="1047"/>
      <c r="H1737" s="655"/>
      <c r="I1737" s="655"/>
      <c r="J1737" s="655"/>
      <c r="K1737" s="655"/>
      <c r="L1737" s="655"/>
      <c r="M1737" s="655"/>
      <c r="N1737" s="1310"/>
      <c r="P1737" s="656"/>
      <c r="Q1737" s="657"/>
      <c r="R1737" s="704"/>
      <c r="S1737" s="3180"/>
    </row>
    <row r="1738" spans="7:19">
      <c r="G1738" s="1047"/>
      <c r="H1738" s="655"/>
      <c r="I1738" s="655"/>
      <c r="J1738" s="655"/>
      <c r="K1738" s="655"/>
      <c r="L1738" s="655"/>
      <c r="M1738" s="655"/>
      <c r="N1738" s="1310"/>
      <c r="P1738" s="656"/>
      <c r="Q1738" s="657"/>
      <c r="R1738" s="704"/>
      <c r="S1738" s="3180"/>
    </row>
    <row r="1739" spans="7:19">
      <c r="G1739" s="1047"/>
      <c r="H1739" s="655"/>
      <c r="I1739" s="655"/>
      <c r="J1739" s="655"/>
      <c r="K1739" s="655"/>
      <c r="L1739" s="655"/>
      <c r="M1739" s="655"/>
      <c r="N1739" s="1310"/>
      <c r="P1739" s="656"/>
      <c r="Q1739" s="657"/>
      <c r="R1739" s="704"/>
      <c r="S1739" s="3180"/>
    </row>
    <row r="1740" spans="7:19">
      <c r="G1740" s="1047"/>
      <c r="H1740" s="655"/>
      <c r="I1740" s="655"/>
      <c r="J1740" s="655"/>
      <c r="K1740" s="655"/>
      <c r="L1740" s="655"/>
      <c r="M1740" s="655"/>
      <c r="N1740" s="1310"/>
      <c r="P1740" s="656"/>
      <c r="Q1740" s="657"/>
      <c r="R1740" s="704"/>
      <c r="S1740" s="3180"/>
    </row>
    <row r="1741" spans="7:19">
      <c r="G1741" s="1047"/>
      <c r="H1741" s="655"/>
      <c r="I1741" s="655"/>
      <c r="J1741" s="655"/>
      <c r="K1741" s="655"/>
      <c r="L1741" s="655"/>
      <c r="M1741" s="655"/>
      <c r="N1741" s="1310"/>
      <c r="P1741" s="656"/>
      <c r="Q1741" s="657"/>
      <c r="R1741" s="704"/>
      <c r="S1741" s="3180"/>
    </row>
    <row r="1742" spans="7:19">
      <c r="G1742" s="1047"/>
      <c r="H1742" s="655"/>
      <c r="I1742" s="655"/>
      <c r="J1742" s="655"/>
      <c r="K1742" s="655"/>
      <c r="L1742" s="655"/>
      <c r="M1742" s="655"/>
      <c r="N1742" s="1310"/>
      <c r="P1742" s="656"/>
      <c r="Q1742" s="657"/>
      <c r="R1742" s="704"/>
      <c r="S1742" s="3180"/>
    </row>
    <row r="1743" spans="7:19">
      <c r="G1743" s="1047"/>
      <c r="H1743" s="655"/>
      <c r="I1743" s="655"/>
      <c r="J1743" s="655"/>
      <c r="K1743" s="655"/>
      <c r="L1743" s="655"/>
      <c r="M1743" s="655"/>
      <c r="N1743" s="1310"/>
      <c r="P1743" s="656"/>
      <c r="Q1743" s="657"/>
      <c r="R1743" s="704"/>
      <c r="S1743" s="3180"/>
    </row>
    <row r="1744" spans="7:19">
      <c r="G1744" s="1047"/>
      <c r="H1744" s="655"/>
      <c r="I1744" s="655"/>
      <c r="J1744" s="655"/>
      <c r="K1744" s="655"/>
      <c r="L1744" s="655"/>
      <c r="M1744" s="655"/>
      <c r="N1744" s="1310"/>
      <c r="P1744" s="656"/>
      <c r="Q1744" s="657"/>
      <c r="R1744" s="704"/>
      <c r="S1744" s="3180"/>
    </row>
    <row r="1745" spans="7:19">
      <c r="G1745" s="1047"/>
      <c r="H1745" s="655"/>
      <c r="I1745" s="655"/>
      <c r="J1745" s="655"/>
      <c r="K1745" s="655"/>
      <c r="L1745" s="655"/>
      <c r="M1745" s="655"/>
      <c r="N1745" s="1310"/>
      <c r="P1745" s="656"/>
      <c r="Q1745" s="657"/>
      <c r="R1745" s="704"/>
      <c r="S1745" s="3180"/>
    </row>
    <row r="1746" spans="7:19">
      <c r="G1746" s="1047"/>
      <c r="H1746" s="655"/>
      <c r="I1746" s="655"/>
      <c r="J1746" s="655"/>
      <c r="K1746" s="655"/>
      <c r="L1746" s="655"/>
      <c r="M1746" s="655"/>
      <c r="N1746" s="1310"/>
      <c r="P1746" s="656"/>
      <c r="Q1746" s="657"/>
      <c r="R1746" s="704"/>
      <c r="S1746" s="3180"/>
    </row>
    <row r="1747" spans="7:19">
      <c r="G1747" s="1047"/>
      <c r="H1747" s="655"/>
      <c r="I1747" s="655"/>
      <c r="J1747" s="655"/>
      <c r="K1747" s="655"/>
      <c r="L1747" s="655"/>
      <c r="M1747" s="655"/>
      <c r="N1747" s="1310"/>
      <c r="P1747" s="656"/>
      <c r="Q1747" s="657"/>
      <c r="R1747" s="704"/>
      <c r="S1747" s="3180"/>
    </row>
    <row r="1748" spans="7:19">
      <c r="G1748" s="1047"/>
      <c r="H1748" s="655"/>
      <c r="I1748" s="655"/>
      <c r="J1748" s="655"/>
      <c r="K1748" s="655"/>
      <c r="L1748" s="655"/>
      <c r="M1748" s="655"/>
      <c r="N1748" s="1310"/>
      <c r="P1748" s="656"/>
      <c r="Q1748" s="657"/>
      <c r="R1748" s="704"/>
      <c r="S1748" s="3180"/>
    </row>
    <row r="1749" spans="7:19">
      <c r="G1749" s="1047"/>
      <c r="H1749" s="655"/>
      <c r="I1749" s="655"/>
      <c r="J1749" s="655"/>
      <c r="K1749" s="655"/>
      <c r="L1749" s="655"/>
      <c r="M1749" s="655"/>
      <c r="N1749" s="1310"/>
      <c r="P1749" s="656"/>
      <c r="Q1749" s="657"/>
      <c r="R1749" s="704"/>
      <c r="S1749" s="3180"/>
    </row>
    <row r="1750" spans="7:19">
      <c r="G1750" s="1047"/>
      <c r="H1750" s="655"/>
      <c r="I1750" s="655"/>
      <c r="J1750" s="655"/>
      <c r="K1750" s="655"/>
      <c r="L1750" s="655"/>
      <c r="M1750" s="655"/>
      <c r="N1750" s="1310"/>
      <c r="P1750" s="656"/>
      <c r="Q1750" s="657"/>
      <c r="R1750" s="704"/>
      <c r="S1750" s="3180"/>
    </row>
    <row r="1751" spans="7:19">
      <c r="G1751" s="1047"/>
      <c r="H1751" s="655"/>
      <c r="I1751" s="655"/>
      <c r="J1751" s="655"/>
      <c r="K1751" s="655"/>
      <c r="L1751" s="655"/>
      <c r="M1751" s="655"/>
      <c r="N1751" s="1310"/>
      <c r="P1751" s="656"/>
      <c r="Q1751" s="657"/>
      <c r="R1751" s="704"/>
      <c r="S1751" s="3180"/>
    </row>
    <row r="1752" spans="7:19">
      <c r="G1752" s="1047"/>
      <c r="H1752" s="655"/>
      <c r="I1752" s="655"/>
      <c r="J1752" s="655"/>
      <c r="K1752" s="655"/>
      <c r="L1752" s="655"/>
      <c r="M1752" s="655"/>
      <c r="N1752" s="1310"/>
      <c r="P1752" s="656"/>
      <c r="Q1752" s="657"/>
      <c r="R1752" s="704"/>
      <c r="S1752" s="3180"/>
    </row>
    <row r="1753" spans="7:19">
      <c r="G1753" s="1047"/>
      <c r="H1753" s="655"/>
      <c r="I1753" s="655"/>
      <c r="J1753" s="655"/>
      <c r="K1753" s="655"/>
      <c r="L1753" s="655"/>
      <c r="M1753" s="655"/>
      <c r="N1753" s="1310"/>
      <c r="P1753" s="656"/>
      <c r="Q1753" s="657"/>
      <c r="R1753" s="704"/>
      <c r="S1753" s="3180"/>
    </row>
    <row r="1754" spans="7:19">
      <c r="G1754" s="1047"/>
      <c r="H1754" s="655"/>
      <c r="I1754" s="655"/>
      <c r="J1754" s="655"/>
      <c r="K1754" s="655"/>
      <c r="L1754" s="655"/>
      <c r="M1754" s="655"/>
      <c r="N1754" s="1310"/>
      <c r="P1754" s="656"/>
      <c r="Q1754" s="657"/>
      <c r="R1754" s="704"/>
      <c r="S1754" s="3180"/>
    </row>
    <row r="1755" spans="7:19">
      <c r="G1755" s="1047"/>
      <c r="H1755" s="655"/>
      <c r="I1755" s="655"/>
      <c r="J1755" s="655"/>
      <c r="K1755" s="655"/>
      <c r="L1755" s="655"/>
      <c r="M1755" s="655"/>
      <c r="N1755" s="1310"/>
      <c r="P1755" s="656"/>
      <c r="Q1755" s="657"/>
      <c r="R1755" s="704"/>
      <c r="S1755" s="3180"/>
    </row>
    <row r="1756" spans="7:19">
      <c r="G1756" s="1047"/>
      <c r="H1756" s="655"/>
      <c r="I1756" s="655"/>
      <c r="J1756" s="655"/>
      <c r="K1756" s="655"/>
      <c r="L1756" s="655"/>
      <c r="M1756" s="655"/>
      <c r="N1756" s="1310"/>
      <c r="P1756" s="656"/>
      <c r="Q1756" s="657"/>
      <c r="R1756" s="704"/>
      <c r="S1756" s="3180"/>
    </row>
    <row r="1757" spans="7:19">
      <c r="G1757" s="1047"/>
      <c r="H1757" s="655"/>
      <c r="I1757" s="655"/>
      <c r="J1757" s="655"/>
      <c r="K1757" s="655"/>
      <c r="L1757" s="655"/>
      <c r="M1757" s="655"/>
      <c r="N1757" s="1310"/>
      <c r="P1757" s="656"/>
      <c r="Q1757" s="657"/>
      <c r="R1757" s="704"/>
      <c r="S1757" s="3180"/>
    </row>
    <row r="1758" spans="7:19">
      <c r="G1758" s="1047"/>
      <c r="H1758" s="655"/>
      <c r="I1758" s="655"/>
      <c r="J1758" s="655"/>
      <c r="K1758" s="655"/>
      <c r="L1758" s="655"/>
      <c r="M1758" s="655"/>
      <c r="N1758" s="1310"/>
      <c r="P1758" s="656"/>
      <c r="Q1758" s="657"/>
      <c r="R1758" s="704"/>
      <c r="S1758" s="3180"/>
    </row>
    <row r="1759" spans="7:19">
      <c r="G1759" s="1047"/>
      <c r="H1759" s="655"/>
      <c r="I1759" s="655"/>
      <c r="J1759" s="655"/>
      <c r="K1759" s="655"/>
      <c r="L1759" s="655"/>
      <c r="M1759" s="655"/>
      <c r="N1759" s="1310"/>
      <c r="P1759" s="656"/>
      <c r="Q1759" s="657"/>
      <c r="R1759" s="704"/>
      <c r="S1759" s="3180"/>
    </row>
    <row r="1760" spans="7:19">
      <c r="G1760" s="1047"/>
      <c r="H1760" s="655"/>
      <c r="I1760" s="655"/>
      <c r="J1760" s="655"/>
      <c r="K1760" s="655"/>
      <c r="L1760" s="655"/>
      <c r="M1760" s="655"/>
      <c r="N1760" s="1310"/>
      <c r="P1760" s="656"/>
      <c r="Q1760" s="657"/>
      <c r="R1760" s="704"/>
      <c r="S1760" s="3180"/>
    </row>
    <row r="1761" spans="7:19">
      <c r="G1761" s="1047"/>
      <c r="H1761" s="655"/>
      <c r="I1761" s="655"/>
      <c r="J1761" s="655"/>
      <c r="K1761" s="655"/>
      <c r="L1761" s="655"/>
      <c r="M1761" s="655"/>
      <c r="N1761" s="1310"/>
      <c r="P1761" s="656"/>
      <c r="Q1761" s="657"/>
      <c r="R1761" s="704"/>
      <c r="S1761" s="3180"/>
    </row>
    <row r="1762" spans="7:19">
      <c r="G1762" s="1047"/>
      <c r="H1762" s="655"/>
      <c r="I1762" s="655"/>
      <c r="J1762" s="655"/>
      <c r="K1762" s="655"/>
      <c r="L1762" s="655"/>
      <c r="M1762" s="655"/>
      <c r="N1762" s="1310"/>
      <c r="P1762" s="656"/>
      <c r="Q1762" s="657"/>
      <c r="R1762" s="704"/>
      <c r="S1762" s="3180"/>
    </row>
    <row r="1763" spans="7:19">
      <c r="G1763" s="1047"/>
      <c r="H1763" s="655"/>
      <c r="I1763" s="655"/>
      <c r="J1763" s="655"/>
      <c r="K1763" s="655"/>
      <c r="L1763" s="655"/>
      <c r="M1763" s="655"/>
      <c r="N1763" s="1310"/>
      <c r="P1763" s="656"/>
      <c r="Q1763" s="657"/>
      <c r="R1763" s="704"/>
      <c r="S1763" s="3180"/>
    </row>
    <row r="1764" spans="7:19">
      <c r="G1764" s="1047"/>
      <c r="H1764" s="655"/>
      <c r="I1764" s="655"/>
      <c r="J1764" s="655"/>
      <c r="K1764" s="655"/>
      <c r="L1764" s="655"/>
      <c r="M1764" s="655"/>
      <c r="N1764" s="1310"/>
      <c r="P1764" s="656"/>
      <c r="Q1764" s="657"/>
      <c r="R1764" s="704"/>
      <c r="S1764" s="3180"/>
    </row>
    <row r="1765" spans="7:19">
      <c r="G1765" s="1047"/>
      <c r="H1765" s="655"/>
      <c r="I1765" s="655"/>
      <c r="J1765" s="655"/>
      <c r="K1765" s="655"/>
      <c r="L1765" s="655"/>
      <c r="M1765" s="655"/>
      <c r="N1765" s="1310"/>
      <c r="P1765" s="656"/>
      <c r="Q1765" s="657"/>
      <c r="R1765" s="704"/>
      <c r="S1765" s="3180"/>
    </row>
    <row r="1766" spans="7:19">
      <c r="G1766" s="1047"/>
      <c r="H1766" s="655"/>
      <c r="I1766" s="655"/>
      <c r="J1766" s="655"/>
      <c r="K1766" s="655"/>
      <c r="L1766" s="655"/>
      <c r="M1766" s="655"/>
      <c r="N1766" s="1310"/>
      <c r="P1766" s="656"/>
      <c r="Q1766" s="657"/>
      <c r="R1766" s="704"/>
      <c r="S1766" s="3180"/>
    </row>
    <row r="1767" spans="7:19">
      <c r="G1767" s="1047"/>
      <c r="H1767" s="655"/>
      <c r="I1767" s="655"/>
      <c r="J1767" s="655"/>
      <c r="K1767" s="655"/>
      <c r="L1767" s="655"/>
      <c r="M1767" s="655"/>
      <c r="N1767" s="1310"/>
      <c r="P1767" s="656"/>
      <c r="Q1767" s="657"/>
      <c r="R1767" s="704"/>
      <c r="S1767" s="3180"/>
    </row>
    <row r="1768" spans="7:19">
      <c r="G1768" s="1047"/>
      <c r="H1768" s="655"/>
      <c r="I1768" s="655"/>
      <c r="J1768" s="655"/>
      <c r="K1768" s="655"/>
      <c r="L1768" s="655"/>
      <c r="M1768" s="655"/>
      <c r="N1768" s="1310"/>
      <c r="P1768" s="656"/>
      <c r="Q1768" s="657"/>
      <c r="R1768" s="704"/>
      <c r="S1768" s="3180"/>
    </row>
    <row r="1769" spans="7:19">
      <c r="G1769" s="1047"/>
      <c r="H1769" s="655"/>
      <c r="I1769" s="655"/>
      <c r="J1769" s="655"/>
      <c r="K1769" s="655"/>
      <c r="L1769" s="655"/>
      <c r="M1769" s="655"/>
      <c r="N1769" s="1310"/>
      <c r="P1769" s="656"/>
      <c r="Q1769" s="657"/>
      <c r="R1769" s="704"/>
      <c r="S1769" s="3180"/>
    </row>
    <row r="1770" spans="7:19">
      <c r="G1770" s="1047"/>
      <c r="H1770" s="655"/>
      <c r="I1770" s="655"/>
      <c r="J1770" s="655"/>
      <c r="K1770" s="655"/>
      <c r="L1770" s="655"/>
      <c r="M1770" s="655"/>
      <c r="N1770" s="1310"/>
      <c r="P1770" s="656"/>
      <c r="Q1770" s="657"/>
      <c r="R1770" s="704"/>
      <c r="S1770" s="3180"/>
    </row>
    <row r="1771" spans="7:19">
      <c r="G1771" s="1047"/>
      <c r="H1771" s="655"/>
      <c r="I1771" s="655"/>
      <c r="J1771" s="655"/>
      <c r="K1771" s="655"/>
      <c r="L1771" s="655"/>
      <c r="M1771" s="655"/>
      <c r="N1771" s="1310"/>
      <c r="P1771" s="656"/>
      <c r="Q1771" s="657"/>
      <c r="R1771" s="704"/>
      <c r="S1771" s="3180"/>
    </row>
    <row r="1772" spans="7:19">
      <c r="G1772" s="1047"/>
      <c r="H1772" s="655"/>
      <c r="I1772" s="655"/>
      <c r="J1772" s="655"/>
      <c r="K1772" s="655"/>
      <c r="L1772" s="655"/>
      <c r="M1772" s="655"/>
      <c r="N1772" s="1310"/>
      <c r="P1772" s="656"/>
      <c r="Q1772" s="657"/>
      <c r="R1772" s="704"/>
      <c r="S1772" s="3180"/>
    </row>
    <row r="1773" spans="7:19">
      <c r="G1773" s="1047"/>
      <c r="H1773" s="655"/>
      <c r="I1773" s="655"/>
      <c r="J1773" s="655"/>
      <c r="K1773" s="655"/>
      <c r="L1773" s="655"/>
      <c r="M1773" s="655"/>
      <c r="N1773" s="1310"/>
      <c r="P1773" s="656"/>
      <c r="Q1773" s="657"/>
      <c r="R1773" s="704"/>
      <c r="S1773" s="3180"/>
    </row>
    <row r="1774" spans="7:19">
      <c r="G1774" s="1047"/>
      <c r="H1774" s="655"/>
      <c r="I1774" s="655"/>
      <c r="J1774" s="655"/>
      <c r="K1774" s="655"/>
      <c r="L1774" s="655"/>
      <c r="M1774" s="655"/>
      <c r="N1774" s="1310"/>
      <c r="P1774" s="656"/>
      <c r="Q1774" s="657"/>
      <c r="R1774" s="704"/>
      <c r="S1774" s="3180"/>
    </row>
    <row r="1775" spans="7:19">
      <c r="G1775" s="1047"/>
      <c r="H1775" s="655"/>
      <c r="I1775" s="655"/>
      <c r="J1775" s="655"/>
      <c r="K1775" s="655"/>
      <c r="L1775" s="655"/>
      <c r="M1775" s="655"/>
      <c r="N1775" s="1310"/>
      <c r="P1775" s="656"/>
      <c r="Q1775" s="657"/>
      <c r="R1775" s="704"/>
      <c r="S1775" s="3180"/>
    </row>
    <row r="1776" spans="7:19">
      <c r="G1776" s="1047"/>
      <c r="H1776" s="655"/>
      <c r="I1776" s="655"/>
      <c r="J1776" s="655"/>
      <c r="K1776" s="655"/>
      <c r="L1776" s="655"/>
      <c r="M1776" s="655"/>
      <c r="N1776" s="1310"/>
      <c r="P1776" s="656"/>
      <c r="Q1776" s="657"/>
      <c r="R1776" s="704"/>
      <c r="S1776" s="3180"/>
    </row>
    <row r="1777" spans="7:19">
      <c r="G1777" s="1047"/>
      <c r="H1777" s="655"/>
      <c r="I1777" s="655"/>
      <c r="J1777" s="655"/>
      <c r="K1777" s="655"/>
      <c r="L1777" s="655"/>
      <c r="M1777" s="655"/>
      <c r="N1777" s="1310"/>
      <c r="P1777" s="656"/>
      <c r="Q1777" s="657"/>
      <c r="R1777" s="704"/>
      <c r="S1777" s="3180"/>
    </row>
    <row r="1778" spans="7:19">
      <c r="G1778" s="1047"/>
      <c r="H1778" s="655"/>
      <c r="I1778" s="655"/>
      <c r="J1778" s="655"/>
      <c r="K1778" s="655"/>
      <c r="L1778" s="655"/>
      <c r="M1778" s="655"/>
      <c r="N1778" s="1310"/>
      <c r="P1778" s="656"/>
      <c r="Q1778" s="657"/>
      <c r="R1778" s="704"/>
      <c r="S1778" s="3180"/>
    </row>
    <row r="1779" spans="7:19">
      <c r="G1779" s="1047"/>
      <c r="H1779" s="655"/>
      <c r="I1779" s="655"/>
      <c r="J1779" s="655"/>
      <c r="K1779" s="655"/>
      <c r="L1779" s="655"/>
      <c r="M1779" s="655"/>
      <c r="N1779" s="1310"/>
      <c r="P1779" s="656"/>
      <c r="Q1779" s="657"/>
      <c r="R1779" s="704"/>
      <c r="S1779" s="3180"/>
    </row>
    <row r="1780" spans="7:19">
      <c r="G1780" s="1047"/>
      <c r="H1780" s="655"/>
      <c r="I1780" s="655"/>
      <c r="J1780" s="655"/>
      <c r="K1780" s="655"/>
      <c r="L1780" s="655"/>
      <c r="M1780" s="655"/>
      <c r="N1780" s="1310"/>
      <c r="P1780" s="656"/>
      <c r="Q1780" s="657"/>
      <c r="R1780" s="704"/>
      <c r="S1780" s="3180"/>
    </row>
    <row r="1781" spans="7:19">
      <c r="G1781" s="1047"/>
      <c r="H1781" s="655"/>
      <c r="I1781" s="655"/>
      <c r="J1781" s="655"/>
      <c r="K1781" s="655"/>
      <c r="L1781" s="655"/>
      <c r="M1781" s="655"/>
      <c r="N1781" s="1310"/>
      <c r="P1781" s="656"/>
      <c r="Q1781" s="657"/>
      <c r="R1781" s="704"/>
      <c r="S1781" s="3180"/>
    </row>
    <row r="1782" spans="7:19">
      <c r="G1782" s="1047"/>
      <c r="H1782" s="655"/>
      <c r="I1782" s="655"/>
      <c r="J1782" s="655"/>
      <c r="K1782" s="655"/>
      <c r="L1782" s="655"/>
      <c r="M1782" s="655"/>
      <c r="N1782" s="1310"/>
      <c r="P1782" s="656"/>
      <c r="Q1782" s="657"/>
      <c r="R1782" s="704"/>
      <c r="S1782" s="3180"/>
    </row>
    <row r="1783" spans="7:19">
      <c r="G1783" s="1047"/>
      <c r="H1783" s="655"/>
      <c r="I1783" s="655"/>
      <c r="J1783" s="655"/>
      <c r="K1783" s="655"/>
      <c r="L1783" s="655"/>
      <c r="M1783" s="655"/>
      <c r="N1783" s="1310"/>
      <c r="P1783" s="656"/>
      <c r="Q1783" s="657"/>
      <c r="R1783" s="704"/>
      <c r="S1783" s="3180"/>
    </row>
    <row r="1784" spans="7:19">
      <c r="G1784" s="1047"/>
      <c r="H1784" s="655"/>
      <c r="I1784" s="655"/>
      <c r="J1784" s="655"/>
      <c r="K1784" s="655"/>
      <c r="L1784" s="655"/>
      <c r="M1784" s="655"/>
      <c r="N1784" s="1310"/>
      <c r="P1784" s="656"/>
      <c r="Q1784" s="657"/>
      <c r="R1784" s="704"/>
      <c r="S1784" s="3180"/>
    </row>
    <row r="1785" spans="7:19">
      <c r="G1785" s="1047"/>
      <c r="H1785" s="655"/>
      <c r="I1785" s="655"/>
      <c r="J1785" s="655"/>
      <c r="K1785" s="655"/>
      <c r="L1785" s="655"/>
      <c r="M1785" s="655"/>
      <c r="N1785" s="1310"/>
      <c r="P1785" s="656"/>
      <c r="Q1785" s="657"/>
      <c r="R1785" s="704"/>
      <c r="S1785" s="3180"/>
    </row>
    <row r="1786" spans="7:19">
      <c r="G1786" s="1047"/>
      <c r="H1786" s="655"/>
      <c r="I1786" s="655"/>
      <c r="J1786" s="655"/>
      <c r="K1786" s="655"/>
      <c r="L1786" s="655"/>
      <c r="M1786" s="655"/>
      <c r="N1786" s="1310"/>
      <c r="P1786" s="656"/>
      <c r="Q1786" s="657"/>
      <c r="R1786" s="704"/>
      <c r="S1786" s="3180"/>
    </row>
    <row r="1787" spans="7:19">
      <c r="G1787" s="1047"/>
      <c r="H1787" s="655"/>
      <c r="I1787" s="655"/>
      <c r="J1787" s="655"/>
      <c r="K1787" s="655"/>
      <c r="L1787" s="655"/>
      <c r="M1787" s="655"/>
      <c r="N1787" s="1310"/>
      <c r="P1787" s="656"/>
      <c r="Q1787" s="657"/>
      <c r="R1787" s="704"/>
      <c r="S1787" s="3180"/>
    </row>
    <row r="1788" spans="7:19">
      <c r="G1788" s="1047"/>
      <c r="H1788" s="655"/>
      <c r="I1788" s="655"/>
      <c r="J1788" s="655"/>
      <c r="K1788" s="655"/>
      <c r="L1788" s="655"/>
      <c r="M1788" s="655"/>
      <c r="N1788" s="1310"/>
      <c r="P1788" s="656"/>
      <c r="Q1788" s="657"/>
      <c r="R1788" s="704"/>
      <c r="S1788" s="3180"/>
    </row>
    <row r="1789" spans="7:19">
      <c r="G1789" s="1047"/>
      <c r="H1789" s="655"/>
      <c r="I1789" s="655"/>
      <c r="J1789" s="655"/>
      <c r="K1789" s="655"/>
      <c r="L1789" s="655"/>
      <c r="M1789" s="655"/>
      <c r="N1789" s="1310"/>
      <c r="P1789" s="656"/>
      <c r="Q1789" s="657"/>
      <c r="R1789" s="704"/>
      <c r="S1789" s="3180"/>
    </row>
    <row r="1790" spans="7:19">
      <c r="G1790" s="1047"/>
      <c r="H1790" s="655"/>
      <c r="I1790" s="655"/>
      <c r="J1790" s="655"/>
      <c r="K1790" s="655"/>
      <c r="L1790" s="655"/>
      <c r="M1790" s="655"/>
      <c r="N1790" s="1310"/>
      <c r="P1790" s="656"/>
      <c r="Q1790" s="657"/>
      <c r="R1790" s="704"/>
      <c r="S1790" s="3180"/>
    </row>
    <row r="1791" spans="7:19">
      <c r="G1791" s="1047"/>
      <c r="H1791" s="655"/>
      <c r="I1791" s="655"/>
      <c r="J1791" s="655"/>
      <c r="K1791" s="655"/>
      <c r="L1791" s="655"/>
      <c r="M1791" s="655"/>
      <c r="N1791" s="1310"/>
      <c r="P1791" s="656"/>
      <c r="Q1791" s="657"/>
      <c r="R1791" s="704"/>
      <c r="S1791" s="3180"/>
    </row>
    <row r="1792" spans="7:19">
      <c r="G1792" s="1047"/>
      <c r="H1792" s="655"/>
      <c r="I1792" s="655"/>
      <c r="J1792" s="655"/>
      <c r="K1792" s="655"/>
      <c r="L1792" s="655"/>
      <c r="M1792" s="655"/>
      <c r="N1792" s="1310"/>
      <c r="P1792" s="656"/>
      <c r="Q1792" s="657"/>
      <c r="R1792" s="704"/>
      <c r="S1792" s="3180"/>
    </row>
    <row r="1793" spans="7:19">
      <c r="G1793" s="1047"/>
      <c r="H1793" s="655"/>
      <c r="I1793" s="655"/>
      <c r="J1793" s="655"/>
      <c r="K1793" s="655"/>
      <c r="L1793" s="655"/>
      <c r="M1793" s="655"/>
      <c r="N1793" s="1310"/>
      <c r="P1793" s="656"/>
      <c r="Q1793" s="657"/>
      <c r="R1793" s="704"/>
      <c r="S1793" s="3180"/>
    </row>
    <row r="1794" spans="7:19">
      <c r="G1794" s="1047"/>
      <c r="H1794" s="655"/>
      <c r="I1794" s="655"/>
      <c r="J1794" s="655"/>
      <c r="K1794" s="655"/>
      <c r="L1794" s="655"/>
      <c r="M1794" s="655"/>
      <c r="N1794" s="1310"/>
      <c r="P1794" s="656"/>
      <c r="Q1794" s="657"/>
      <c r="R1794" s="704"/>
      <c r="S1794" s="3180"/>
    </row>
    <row r="1795" spans="7:19">
      <c r="G1795" s="1047"/>
      <c r="H1795" s="655"/>
      <c r="I1795" s="655"/>
      <c r="J1795" s="655"/>
      <c r="K1795" s="655"/>
      <c r="L1795" s="655"/>
      <c r="M1795" s="655"/>
      <c r="N1795" s="1310"/>
      <c r="P1795" s="656"/>
      <c r="Q1795" s="657"/>
      <c r="R1795" s="704"/>
      <c r="S1795" s="3180"/>
    </row>
    <row r="1796" spans="7:19">
      <c r="G1796" s="1047"/>
      <c r="H1796" s="655"/>
      <c r="I1796" s="655"/>
      <c r="J1796" s="655"/>
      <c r="K1796" s="655"/>
      <c r="L1796" s="655"/>
      <c r="M1796" s="655"/>
      <c r="N1796" s="1310"/>
      <c r="P1796" s="656"/>
      <c r="Q1796" s="657"/>
      <c r="R1796" s="704"/>
      <c r="S1796" s="3180"/>
    </row>
    <row r="1797" spans="7:19">
      <c r="G1797" s="1047"/>
      <c r="H1797" s="655"/>
      <c r="I1797" s="655"/>
      <c r="J1797" s="655"/>
      <c r="K1797" s="655"/>
      <c r="L1797" s="655"/>
      <c r="M1797" s="655"/>
      <c r="N1797" s="1310"/>
      <c r="P1797" s="656"/>
      <c r="Q1797" s="657"/>
      <c r="R1797" s="704"/>
      <c r="S1797" s="3180"/>
    </row>
    <row r="1798" spans="7:19">
      <c r="G1798" s="1047"/>
      <c r="H1798" s="655"/>
      <c r="I1798" s="655"/>
      <c r="J1798" s="655"/>
      <c r="K1798" s="655"/>
      <c r="L1798" s="655"/>
      <c r="M1798" s="655"/>
      <c r="N1798" s="1310"/>
      <c r="P1798" s="656"/>
      <c r="Q1798" s="657"/>
      <c r="R1798" s="704"/>
      <c r="S1798" s="3180"/>
    </row>
    <row r="1799" spans="7:19">
      <c r="G1799" s="1047"/>
      <c r="H1799" s="655"/>
      <c r="I1799" s="655"/>
      <c r="J1799" s="655"/>
      <c r="K1799" s="655"/>
      <c r="L1799" s="655"/>
      <c r="M1799" s="655"/>
      <c r="N1799" s="1310"/>
      <c r="P1799" s="656"/>
      <c r="Q1799" s="657"/>
      <c r="R1799" s="704"/>
      <c r="S1799" s="3180"/>
    </row>
    <row r="1800" spans="7:19">
      <c r="G1800" s="1047"/>
      <c r="H1800" s="655"/>
      <c r="I1800" s="655"/>
      <c r="J1800" s="655"/>
      <c r="K1800" s="655"/>
      <c r="L1800" s="655"/>
      <c r="M1800" s="655"/>
      <c r="N1800" s="1310"/>
      <c r="P1800" s="656"/>
      <c r="Q1800" s="657"/>
      <c r="R1800" s="704"/>
      <c r="S1800" s="3180"/>
    </row>
    <row r="1801" spans="7:19">
      <c r="G1801" s="1047"/>
      <c r="H1801" s="655"/>
      <c r="I1801" s="655"/>
      <c r="J1801" s="655"/>
      <c r="K1801" s="655"/>
      <c r="L1801" s="655"/>
      <c r="M1801" s="655"/>
      <c r="N1801" s="1310"/>
      <c r="P1801" s="656"/>
      <c r="Q1801" s="657"/>
      <c r="R1801" s="704"/>
      <c r="S1801" s="3180"/>
    </row>
    <row r="1802" spans="7:19">
      <c r="G1802" s="1047"/>
      <c r="H1802" s="655"/>
      <c r="I1802" s="655"/>
      <c r="J1802" s="655"/>
      <c r="K1802" s="655"/>
      <c r="L1802" s="655"/>
      <c r="M1802" s="655"/>
      <c r="N1802" s="1310"/>
      <c r="P1802" s="656"/>
      <c r="Q1802" s="657"/>
      <c r="R1802" s="704"/>
      <c r="S1802" s="3180"/>
    </row>
    <row r="1803" spans="7:19">
      <c r="G1803" s="1047"/>
      <c r="H1803" s="655"/>
      <c r="I1803" s="655"/>
      <c r="J1803" s="655"/>
      <c r="K1803" s="655"/>
      <c r="L1803" s="655"/>
      <c r="M1803" s="655"/>
      <c r="N1803" s="1310"/>
      <c r="P1803" s="656"/>
      <c r="Q1803" s="657"/>
      <c r="R1803" s="704"/>
      <c r="S1803" s="3180"/>
    </row>
    <row r="1804" spans="7:19">
      <c r="G1804" s="1047"/>
      <c r="H1804" s="655"/>
      <c r="I1804" s="655"/>
      <c r="J1804" s="655"/>
      <c r="K1804" s="655"/>
      <c r="L1804" s="655"/>
      <c r="M1804" s="655"/>
      <c r="N1804" s="1310"/>
      <c r="P1804" s="656"/>
      <c r="Q1804" s="657"/>
      <c r="R1804" s="704"/>
      <c r="S1804" s="3180"/>
    </row>
    <row r="1805" spans="7:19">
      <c r="G1805" s="1047"/>
      <c r="H1805" s="655"/>
      <c r="I1805" s="655"/>
      <c r="J1805" s="655"/>
      <c r="K1805" s="655"/>
      <c r="L1805" s="655"/>
      <c r="M1805" s="655"/>
      <c r="N1805" s="1310"/>
      <c r="P1805" s="656"/>
      <c r="Q1805" s="657"/>
      <c r="R1805" s="704"/>
      <c r="S1805" s="3180"/>
    </row>
    <row r="1806" spans="7:19">
      <c r="G1806" s="1047"/>
      <c r="H1806" s="655"/>
      <c r="I1806" s="655"/>
      <c r="J1806" s="655"/>
      <c r="K1806" s="655"/>
      <c r="L1806" s="655"/>
      <c r="M1806" s="655"/>
      <c r="N1806" s="1310"/>
      <c r="P1806" s="656"/>
      <c r="Q1806" s="657"/>
      <c r="R1806" s="704"/>
      <c r="S1806" s="3180"/>
    </row>
    <row r="1807" spans="7:19">
      <c r="G1807" s="1047"/>
      <c r="H1807" s="655"/>
      <c r="I1807" s="655"/>
      <c r="J1807" s="655"/>
      <c r="K1807" s="655"/>
      <c r="L1807" s="655"/>
      <c r="M1807" s="655"/>
      <c r="N1807" s="1310"/>
      <c r="P1807" s="656"/>
      <c r="Q1807" s="657"/>
      <c r="R1807" s="704"/>
      <c r="S1807" s="3180"/>
    </row>
    <row r="1808" spans="7:19">
      <c r="G1808" s="1047"/>
      <c r="H1808" s="655"/>
      <c r="I1808" s="655"/>
      <c r="J1808" s="655"/>
      <c r="K1808" s="655"/>
      <c r="L1808" s="655"/>
      <c r="M1808" s="655"/>
      <c r="N1808" s="1310"/>
      <c r="P1808" s="656"/>
      <c r="Q1808" s="657"/>
      <c r="R1808" s="704"/>
      <c r="S1808" s="3180"/>
    </row>
    <row r="1809" spans="7:19">
      <c r="G1809" s="1047"/>
      <c r="H1809" s="655"/>
      <c r="I1809" s="655"/>
      <c r="J1809" s="655"/>
      <c r="K1809" s="655"/>
      <c r="L1809" s="655"/>
      <c r="M1809" s="655"/>
      <c r="N1809" s="1310"/>
      <c r="P1809" s="656"/>
      <c r="Q1809" s="657"/>
      <c r="R1809" s="704"/>
      <c r="S1809" s="3180"/>
    </row>
    <row r="1810" spans="7:19">
      <c r="G1810" s="1047"/>
      <c r="H1810" s="655"/>
      <c r="I1810" s="655"/>
      <c r="J1810" s="655"/>
      <c r="K1810" s="655"/>
      <c r="L1810" s="655"/>
      <c r="M1810" s="655"/>
      <c r="N1810" s="1310"/>
      <c r="P1810" s="656"/>
      <c r="Q1810" s="657"/>
      <c r="R1810" s="704"/>
      <c r="S1810" s="3180"/>
    </row>
    <row r="1811" spans="7:19">
      <c r="G1811" s="1047"/>
      <c r="H1811" s="655"/>
      <c r="I1811" s="655"/>
      <c r="J1811" s="655"/>
      <c r="K1811" s="655"/>
      <c r="L1811" s="655"/>
      <c r="M1811" s="655"/>
      <c r="N1811" s="1310"/>
      <c r="P1811" s="656"/>
      <c r="Q1811" s="657"/>
      <c r="R1811" s="704"/>
      <c r="S1811" s="3180"/>
    </row>
    <row r="1812" spans="7:19">
      <c r="G1812" s="1047"/>
      <c r="H1812" s="655"/>
      <c r="I1812" s="655"/>
      <c r="J1812" s="655"/>
      <c r="K1812" s="655"/>
      <c r="L1812" s="655"/>
      <c r="M1812" s="655"/>
      <c r="N1812" s="1310"/>
      <c r="P1812" s="656"/>
      <c r="Q1812" s="657"/>
      <c r="R1812" s="704"/>
      <c r="S1812" s="3180"/>
    </row>
    <row r="1813" spans="7:19">
      <c r="G1813" s="1047"/>
      <c r="H1813" s="655"/>
      <c r="I1813" s="655"/>
      <c r="J1813" s="655"/>
      <c r="K1813" s="655"/>
      <c r="L1813" s="655"/>
      <c r="M1813" s="655"/>
      <c r="N1813" s="1310"/>
      <c r="P1813" s="656"/>
      <c r="Q1813" s="657"/>
      <c r="R1813" s="704"/>
      <c r="S1813" s="3180"/>
    </row>
    <row r="1814" spans="7:19">
      <c r="G1814" s="1047"/>
      <c r="H1814" s="655"/>
      <c r="I1814" s="655"/>
      <c r="J1814" s="655"/>
      <c r="K1814" s="655"/>
      <c r="L1814" s="655"/>
      <c r="M1814" s="655"/>
      <c r="N1814" s="1310"/>
      <c r="P1814" s="656"/>
      <c r="Q1814" s="657"/>
      <c r="R1814" s="704"/>
      <c r="S1814" s="3180"/>
    </row>
    <row r="1815" spans="7:19">
      <c r="G1815" s="1047"/>
      <c r="H1815" s="655"/>
      <c r="I1815" s="655"/>
      <c r="J1815" s="655"/>
      <c r="K1815" s="655"/>
      <c r="L1815" s="655"/>
      <c r="M1815" s="655"/>
      <c r="N1815" s="1310"/>
      <c r="P1815" s="656"/>
      <c r="Q1815" s="657"/>
      <c r="R1815" s="704"/>
      <c r="S1815" s="3180"/>
    </row>
    <row r="1816" spans="7:19">
      <c r="G1816" s="1047"/>
      <c r="H1816" s="655"/>
      <c r="I1816" s="655"/>
      <c r="J1816" s="655"/>
      <c r="K1816" s="655"/>
      <c r="L1816" s="655"/>
      <c r="M1816" s="655"/>
      <c r="N1816" s="1310"/>
      <c r="P1816" s="656"/>
      <c r="Q1816" s="657"/>
      <c r="R1816" s="704"/>
      <c r="S1816" s="3180"/>
    </row>
    <row r="1817" spans="7:19">
      <c r="G1817" s="1047"/>
      <c r="H1817" s="655"/>
      <c r="I1817" s="655"/>
      <c r="J1817" s="655"/>
      <c r="K1817" s="655"/>
      <c r="L1817" s="655"/>
      <c r="M1817" s="655"/>
      <c r="N1817" s="1310"/>
      <c r="P1817" s="656"/>
      <c r="Q1817" s="657"/>
      <c r="R1817" s="704"/>
      <c r="S1817" s="3180"/>
    </row>
    <row r="1818" spans="7:19">
      <c r="G1818" s="1047"/>
      <c r="H1818" s="655"/>
      <c r="I1818" s="655"/>
      <c r="J1818" s="655"/>
      <c r="K1818" s="655"/>
      <c r="L1818" s="655"/>
      <c r="M1818" s="655"/>
      <c r="N1818" s="1310"/>
      <c r="P1818" s="656"/>
      <c r="Q1818" s="657"/>
      <c r="R1818" s="704"/>
      <c r="S1818" s="3180"/>
    </row>
    <row r="1819" spans="7:19">
      <c r="G1819" s="1047"/>
      <c r="H1819" s="655"/>
      <c r="I1819" s="655"/>
      <c r="J1819" s="655"/>
      <c r="K1819" s="655"/>
      <c r="L1819" s="655"/>
      <c r="M1819" s="655"/>
      <c r="N1819" s="1310"/>
      <c r="P1819" s="656"/>
      <c r="Q1819" s="657"/>
      <c r="R1819" s="704"/>
      <c r="S1819" s="3180"/>
    </row>
    <row r="1820" spans="7:19">
      <c r="G1820" s="1047"/>
      <c r="H1820" s="655"/>
      <c r="I1820" s="655"/>
      <c r="J1820" s="655"/>
      <c r="K1820" s="655"/>
      <c r="L1820" s="655"/>
      <c r="M1820" s="655"/>
      <c r="N1820" s="1310"/>
      <c r="P1820" s="656"/>
      <c r="Q1820" s="657"/>
      <c r="R1820" s="704"/>
      <c r="S1820" s="3180"/>
    </row>
    <row r="1821" spans="7:19">
      <c r="G1821" s="1047"/>
      <c r="H1821" s="655"/>
      <c r="I1821" s="655"/>
      <c r="J1821" s="655"/>
      <c r="K1821" s="655"/>
      <c r="L1821" s="655"/>
      <c r="M1821" s="655"/>
      <c r="N1821" s="1310"/>
      <c r="P1821" s="656"/>
      <c r="Q1821" s="657"/>
      <c r="R1821" s="704"/>
      <c r="S1821" s="3180"/>
    </row>
    <row r="1822" spans="7:19">
      <c r="G1822" s="1047"/>
      <c r="H1822" s="655"/>
      <c r="I1822" s="655"/>
      <c r="J1822" s="655"/>
      <c r="K1822" s="655"/>
      <c r="L1822" s="655"/>
      <c r="M1822" s="655"/>
      <c r="N1822" s="1310"/>
      <c r="P1822" s="656"/>
      <c r="Q1822" s="657"/>
      <c r="R1822" s="704"/>
      <c r="S1822" s="3180"/>
    </row>
    <row r="1823" spans="7:19">
      <c r="G1823" s="1047"/>
      <c r="H1823" s="655"/>
      <c r="I1823" s="655"/>
      <c r="J1823" s="655"/>
      <c r="K1823" s="655"/>
      <c r="L1823" s="655"/>
      <c r="M1823" s="655"/>
      <c r="N1823" s="1310"/>
      <c r="P1823" s="656"/>
      <c r="Q1823" s="657"/>
      <c r="R1823" s="704"/>
      <c r="S1823" s="3180"/>
    </row>
    <row r="1824" spans="7:19">
      <c r="G1824" s="1047"/>
      <c r="H1824" s="655"/>
      <c r="I1824" s="655"/>
      <c r="J1824" s="655"/>
      <c r="K1824" s="655"/>
      <c r="L1824" s="655"/>
      <c r="M1824" s="655"/>
      <c r="N1824" s="1310"/>
      <c r="P1824" s="656"/>
      <c r="Q1824" s="657"/>
      <c r="R1824" s="704"/>
      <c r="S1824" s="3180"/>
    </row>
    <row r="1825" spans="7:19">
      <c r="G1825" s="1047"/>
      <c r="H1825" s="655"/>
      <c r="I1825" s="655"/>
      <c r="J1825" s="655"/>
      <c r="K1825" s="655"/>
      <c r="L1825" s="655"/>
      <c r="M1825" s="655"/>
      <c r="N1825" s="1310"/>
      <c r="P1825" s="656"/>
      <c r="Q1825" s="657"/>
      <c r="R1825" s="704"/>
      <c r="S1825" s="3180"/>
    </row>
    <row r="1826" spans="7:19">
      <c r="G1826" s="1047"/>
      <c r="H1826" s="655"/>
      <c r="I1826" s="655"/>
      <c r="J1826" s="655"/>
      <c r="K1826" s="655"/>
      <c r="L1826" s="655"/>
      <c r="M1826" s="655"/>
      <c r="N1826" s="1310"/>
      <c r="P1826" s="656"/>
      <c r="Q1826" s="657"/>
      <c r="R1826" s="704"/>
      <c r="S1826" s="3180"/>
    </row>
    <row r="1827" spans="7:19">
      <c r="G1827" s="1047"/>
      <c r="H1827" s="655"/>
      <c r="I1827" s="655"/>
      <c r="J1827" s="655"/>
      <c r="K1827" s="655"/>
      <c r="L1827" s="655"/>
      <c r="M1827" s="655"/>
      <c r="N1827" s="1310"/>
      <c r="P1827" s="656"/>
      <c r="Q1827" s="657"/>
      <c r="R1827" s="704"/>
      <c r="S1827" s="3180"/>
    </row>
    <row r="1828" spans="7:19">
      <c r="G1828" s="1047"/>
      <c r="H1828" s="655"/>
      <c r="I1828" s="655"/>
      <c r="J1828" s="655"/>
      <c r="K1828" s="655"/>
      <c r="L1828" s="655"/>
      <c r="M1828" s="655"/>
      <c r="N1828" s="1310"/>
      <c r="P1828" s="656"/>
      <c r="Q1828" s="657"/>
      <c r="R1828" s="704"/>
      <c r="S1828" s="3180"/>
    </row>
    <row r="1829" spans="7:19">
      <c r="G1829" s="1047"/>
      <c r="H1829" s="655"/>
      <c r="I1829" s="655"/>
      <c r="J1829" s="655"/>
      <c r="K1829" s="655"/>
      <c r="L1829" s="655"/>
      <c r="M1829" s="655"/>
      <c r="N1829" s="1310"/>
      <c r="P1829" s="656"/>
      <c r="Q1829" s="657"/>
      <c r="R1829" s="704"/>
      <c r="S1829" s="3180"/>
    </row>
    <row r="1830" spans="7:19">
      <c r="G1830" s="1047"/>
      <c r="H1830" s="655"/>
      <c r="I1830" s="655"/>
      <c r="J1830" s="655"/>
      <c r="K1830" s="655"/>
      <c r="L1830" s="655"/>
      <c r="M1830" s="655"/>
      <c r="N1830" s="1310"/>
      <c r="P1830" s="656"/>
      <c r="Q1830" s="657"/>
      <c r="R1830" s="704"/>
      <c r="S1830" s="3180"/>
    </row>
    <row r="1831" spans="7:19">
      <c r="G1831" s="1047"/>
      <c r="H1831" s="655"/>
      <c r="I1831" s="655"/>
      <c r="J1831" s="655"/>
      <c r="K1831" s="655"/>
      <c r="L1831" s="655"/>
      <c r="M1831" s="655"/>
      <c r="N1831" s="1310"/>
      <c r="P1831" s="656"/>
      <c r="Q1831" s="657"/>
      <c r="R1831" s="704"/>
      <c r="S1831" s="3180"/>
    </row>
    <row r="1832" spans="7:19">
      <c r="G1832" s="1047"/>
      <c r="H1832" s="655"/>
      <c r="I1832" s="655"/>
      <c r="J1832" s="655"/>
      <c r="K1832" s="655"/>
      <c r="L1832" s="655"/>
      <c r="M1832" s="655"/>
      <c r="N1832" s="1310"/>
      <c r="P1832" s="656"/>
      <c r="Q1832" s="657"/>
      <c r="R1832" s="704"/>
      <c r="S1832" s="3180"/>
    </row>
    <row r="1833" spans="7:19">
      <c r="G1833" s="1047"/>
      <c r="H1833" s="655"/>
      <c r="I1833" s="655"/>
      <c r="J1833" s="655"/>
      <c r="K1833" s="655"/>
      <c r="L1833" s="655"/>
      <c r="M1833" s="655"/>
      <c r="N1833" s="1310"/>
      <c r="P1833" s="656"/>
      <c r="Q1833" s="657"/>
      <c r="R1833" s="704"/>
      <c r="S1833" s="3180"/>
    </row>
    <row r="1834" spans="7:19">
      <c r="G1834" s="1047"/>
      <c r="H1834" s="655"/>
      <c r="I1834" s="655"/>
      <c r="J1834" s="655"/>
      <c r="K1834" s="655"/>
      <c r="L1834" s="655"/>
      <c r="M1834" s="655"/>
      <c r="N1834" s="1310"/>
      <c r="P1834" s="656"/>
      <c r="Q1834" s="657"/>
      <c r="R1834" s="704"/>
      <c r="S1834" s="3180"/>
    </row>
    <row r="1835" spans="7:19">
      <c r="G1835" s="1047"/>
      <c r="H1835" s="655"/>
      <c r="I1835" s="655"/>
      <c r="J1835" s="655"/>
      <c r="K1835" s="655"/>
      <c r="L1835" s="655"/>
      <c r="M1835" s="655"/>
      <c r="N1835" s="1310"/>
      <c r="P1835" s="656"/>
      <c r="Q1835" s="657"/>
      <c r="R1835" s="704"/>
      <c r="S1835" s="3180"/>
    </row>
    <row r="1836" spans="7:19">
      <c r="G1836" s="1047"/>
      <c r="H1836" s="655"/>
      <c r="I1836" s="655"/>
      <c r="J1836" s="655"/>
      <c r="K1836" s="655"/>
      <c r="L1836" s="655"/>
      <c r="M1836" s="655"/>
      <c r="N1836" s="1310"/>
      <c r="P1836" s="656"/>
      <c r="Q1836" s="657"/>
      <c r="R1836" s="704"/>
      <c r="S1836" s="3180"/>
    </row>
    <row r="1837" spans="7:19">
      <c r="G1837" s="1047"/>
      <c r="H1837" s="655"/>
      <c r="I1837" s="655"/>
      <c r="J1837" s="655"/>
      <c r="K1837" s="655"/>
      <c r="L1837" s="655"/>
      <c r="M1837" s="655"/>
      <c r="N1837" s="1310"/>
      <c r="P1837" s="656"/>
      <c r="Q1837" s="657"/>
      <c r="R1837" s="704"/>
      <c r="S1837" s="3180"/>
    </row>
    <row r="1838" spans="7:19">
      <c r="G1838" s="1047"/>
      <c r="H1838" s="655"/>
      <c r="I1838" s="655"/>
      <c r="J1838" s="655"/>
      <c r="K1838" s="655"/>
      <c r="L1838" s="655"/>
      <c r="M1838" s="655"/>
      <c r="N1838" s="1310"/>
      <c r="P1838" s="656"/>
      <c r="Q1838" s="657"/>
      <c r="R1838" s="704"/>
      <c r="S1838" s="3180"/>
    </row>
    <row r="1839" spans="7:19">
      <c r="G1839" s="1047"/>
      <c r="H1839" s="655"/>
      <c r="I1839" s="655"/>
      <c r="J1839" s="655"/>
      <c r="K1839" s="655"/>
      <c r="L1839" s="655"/>
      <c r="M1839" s="655"/>
      <c r="N1839" s="1310"/>
      <c r="P1839" s="656"/>
      <c r="Q1839" s="657"/>
      <c r="R1839" s="704"/>
      <c r="S1839" s="3180"/>
    </row>
    <row r="1840" spans="7:19">
      <c r="G1840" s="1047"/>
      <c r="H1840" s="655"/>
      <c r="I1840" s="655"/>
      <c r="J1840" s="655"/>
      <c r="K1840" s="655"/>
      <c r="L1840" s="655"/>
      <c r="M1840" s="655"/>
      <c r="N1840" s="1310"/>
      <c r="P1840" s="656"/>
      <c r="Q1840" s="657"/>
      <c r="R1840" s="704"/>
      <c r="S1840" s="3180"/>
    </row>
    <row r="1841" spans="7:19">
      <c r="G1841" s="1047"/>
      <c r="H1841" s="655"/>
      <c r="I1841" s="655"/>
      <c r="J1841" s="655"/>
      <c r="K1841" s="655"/>
      <c r="L1841" s="655"/>
      <c r="M1841" s="655"/>
      <c r="N1841" s="1310"/>
      <c r="P1841" s="656"/>
      <c r="Q1841" s="657"/>
      <c r="R1841" s="704"/>
      <c r="S1841" s="3180"/>
    </row>
    <row r="1842" spans="7:19">
      <c r="G1842" s="1047"/>
      <c r="H1842" s="655"/>
      <c r="I1842" s="655"/>
      <c r="J1842" s="655"/>
      <c r="K1842" s="655"/>
      <c r="L1842" s="655"/>
      <c r="M1842" s="655"/>
      <c r="N1842" s="1310"/>
      <c r="P1842" s="656"/>
      <c r="Q1842" s="657"/>
      <c r="R1842" s="704"/>
      <c r="S1842" s="3180"/>
    </row>
    <row r="1843" spans="7:19">
      <c r="G1843" s="1047"/>
      <c r="H1843" s="655"/>
      <c r="I1843" s="655"/>
      <c r="J1843" s="655"/>
      <c r="K1843" s="655"/>
      <c r="L1843" s="655"/>
      <c r="M1843" s="655"/>
      <c r="N1843" s="1310"/>
      <c r="P1843" s="656"/>
      <c r="Q1843" s="657"/>
      <c r="R1843" s="704"/>
      <c r="S1843" s="3180"/>
    </row>
    <row r="1844" spans="7:19">
      <c r="G1844" s="1047"/>
      <c r="H1844" s="655"/>
      <c r="I1844" s="655"/>
      <c r="J1844" s="655"/>
      <c r="K1844" s="655"/>
      <c r="L1844" s="655"/>
      <c r="M1844" s="655"/>
      <c r="N1844" s="1310"/>
      <c r="P1844" s="656"/>
      <c r="Q1844" s="657"/>
      <c r="R1844" s="704"/>
      <c r="S1844" s="3180"/>
    </row>
    <row r="1845" spans="7:19">
      <c r="G1845" s="1047"/>
      <c r="H1845" s="655"/>
      <c r="I1845" s="655"/>
      <c r="J1845" s="655"/>
      <c r="K1845" s="655"/>
      <c r="L1845" s="655"/>
      <c r="M1845" s="655"/>
      <c r="N1845" s="1310"/>
      <c r="P1845" s="656"/>
      <c r="Q1845" s="657"/>
      <c r="R1845" s="704"/>
      <c r="S1845" s="3180"/>
    </row>
    <row r="1846" spans="7:19">
      <c r="G1846" s="1047"/>
      <c r="H1846" s="655"/>
      <c r="I1846" s="655"/>
      <c r="J1846" s="655"/>
      <c r="K1846" s="655"/>
      <c r="L1846" s="655"/>
      <c r="M1846" s="655"/>
      <c r="N1846" s="1310"/>
      <c r="P1846" s="656"/>
      <c r="Q1846" s="657"/>
      <c r="R1846" s="704"/>
      <c r="S1846" s="3180"/>
    </row>
    <row r="1847" spans="7:19">
      <c r="G1847" s="1047"/>
      <c r="H1847" s="655"/>
      <c r="I1847" s="655"/>
      <c r="J1847" s="655"/>
      <c r="K1847" s="655"/>
      <c r="L1847" s="655"/>
      <c r="M1847" s="655"/>
      <c r="N1847" s="1310"/>
      <c r="P1847" s="656"/>
      <c r="Q1847" s="657"/>
      <c r="R1847" s="704"/>
      <c r="S1847" s="3180"/>
    </row>
    <row r="1848" spans="7:19">
      <c r="G1848" s="1047"/>
      <c r="H1848" s="655"/>
      <c r="I1848" s="655"/>
      <c r="J1848" s="655"/>
      <c r="K1848" s="655"/>
      <c r="L1848" s="655"/>
      <c r="M1848" s="655"/>
      <c r="N1848" s="1310"/>
      <c r="P1848" s="656"/>
      <c r="Q1848" s="657"/>
      <c r="R1848" s="704"/>
      <c r="S1848" s="3180"/>
    </row>
    <row r="1849" spans="7:19">
      <c r="G1849" s="1047"/>
      <c r="H1849" s="655"/>
      <c r="I1849" s="655"/>
      <c r="J1849" s="655"/>
      <c r="K1849" s="655"/>
      <c r="L1849" s="655"/>
      <c r="M1849" s="655"/>
      <c r="N1849" s="1310"/>
      <c r="P1849" s="656"/>
      <c r="Q1849" s="657"/>
      <c r="R1849" s="704"/>
      <c r="S1849" s="3180"/>
    </row>
    <row r="1850" spans="7:19">
      <c r="G1850" s="1047"/>
      <c r="H1850" s="655"/>
      <c r="I1850" s="655"/>
      <c r="J1850" s="655"/>
      <c r="K1850" s="655"/>
      <c r="L1850" s="655"/>
      <c r="M1850" s="655"/>
      <c r="N1850" s="1310"/>
      <c r="P1850" s="656"/>
      <c r="Q1850" s="657"/>
      <c r="R1850" s="704"/>
      <c r="S1850" s="3180"/>
    </row>
    <row r="1851" spans="7:19">
      <c r="G1851" s="1047"/>
      <c r="H1851" s="655"/>
      <c r="I1851" s="655"/>
      <c r="J1851" s="655"/>
      <c r="K1851" s="655"/>
      <c r="L1851" s="655"/>
      <c r="M1851" s="655"/>
      <c r="N1851" s="1310"/>
      <c r="P1851" s="656"/>
      <c r="Q1851" s="657"/>
      <c r="R1851" s="704"/>
      <c r="S1851" s="3180"/>
    </row>
    <row r="1852" spans="7:19">
      <c r="G1852" s="1047"/>
      <c r="H1852" s="655"/>
      <c r="I1852" s="655"/>
      <c r="J1852" s="655"/>
      <c r="K1852" s="655"/>
      <c r="L1852" s="655"/>
      <c r="M1852" s="655"/>
      <c r="N1852" s="1310"/>
      <c r="P1852" s="656"/>
      <c r="Q1852" s="657"/>
      <c r="R1852" s="704"/>
      <c r="S1852" s="3180"/>
    </row>
    <row r="1853" spans="7:19">
      <c r="G1853" s="1047"/>
      <c r="H1853" s="655"/>
      <c r="I1853" s="655"/>
      <c r="J1853" s="655"/>
      <c r="K1853" s="655"/>
      <c r="L1853" s="655"/>
      <c r="M1853" s="655"/>
      <c r="N1853" s="1310"/>
      <c r="P1853" s="656"/>
      <c r="Q1853" s="657"/>
      <c r="R1853" s="704"/>
      <c r="S1853" s="3180"/>
    </row>
    <row r="1854" spans="7:19">
      <c r="G1854" s="1047"/>
      <c r="H1854" s="655"/>
      <c r="I1854" s="655"/>
      <c r="J1854" s="655"/>
      <c r="K1854" s="655"/>
      <c r="L1854" s="655"/>
      <c r="M1854" s="655"/>
      <c r="N1854" s="1310"/>
      <c r="P1854" s="656"/>
      <c r="Q1854" s="657"/>
      <c r="R1854" s="704"/>
      <c r="S1854" s="3180"/>
    </row>
    <row r="1855" spans="7:19">
      <c r="G1855" s="1047"/>
      <c r="H1855" s="655"/>
      <c r="I1855" s="655"/>
      <c r="J1855" s="655"/>
      <c r="K1855" s="655"/>
      <c r="L1855" s="655"/>
      <c r="M1855" s="655"/>
      <c r="N1855" s="1310"/>
      <c r="P1855" s="656"/>
      <c r="Q1855" s="657"/>
      <c r="R1855" s="704"/>
      <c r="S1855" s="3180"/>
    </row>
    <row r="1856" spans="7:19">
      <c r="G1856" s="1047"/>
      <c r="H1856" s="655"/>
      <c r="I1856" s="655"/>
      <c r="J1856" s="655"/>
      <c r="K1856" s="655"/>
      <c r="L1856" s="655"/>
      <c r="M1856" s="655"/>
      <c r="N1856" s="1310"/>
      <c r="P1856" s="656"/>
      <c r="Q1856" s="657"/>
      <c r="R1856" s="704"/>
      <c r="S1856" s="3180"/>
    </row>
    <row r="1857" spans="7:19">
      <c r="G1857" s="1047"/>
      <c r="H1857" s="655"/>
      <c r="I1857" s="655"/>
      <c r="J1857" s="655"/>
      <c r="K1857" s="655"/>
      <c r="L1857" s="655"/>
      <c r="M1857" s="655"/>
      <c r="N1857" s="1310"/>
      <c r="P1857" s="656"/>
      <c r="Q1857" s="657"/>
      <c r="R1857" s="704"/>
      <c r="S1857" s="3180"/>
    </row>
    <row r="1858" spans="7:19">
      <c r="G1858" s="1047"/>
      <c r="H1858" s="655"/>
      <c r="I1858" s="655"/>
      <c r="J1858" s="655"/>
      <c r="K1858" s="655"/>
      <c r="L1858" s="655"/>
      <c r="M1858" s="655"/>
      <c r="N1858" s="1310"/>
      <c r="P1858" s="656"/>
      <c r="Q1858" s="657"/>
      <c r="R1858" s="704"/>
      <c r="S1858" s="3180"/>
    </row>
    <row r="1859" spans="7:19">
      <c r="G1859" s="1047"/>
      <c r="H1859" s="655"/>
      <c r="I1859" s="655"/>
      <c r="J1859" s="655"/>
      <c r="K1859" s="655"/>
      <c r="L1859" s="655"/>
      <c r="M1859" s="655"/>
      <c r="N1859" s="1310"/>
      <c r="P1859" s="656"/>
      <c r="Q1859" s="657"/>
      <c r="R1859" s="704"/>
      <c r="S1859" s="3180"/>
    </row>
    <row r="1860" spans="7:19">
      <c r="G1860" s="1047"/>
      <c r="H1860" s="655"/>
      <c r="I1860" s="655"/>
      <c r="J1860" s="655"/>
      <c r="K1860" s="655"/>
      <c r="L1860" s="655"/>
      <c r="M1860" s="655"/>
      <c r="N1860" s="1310"/>
      <c r="P1860" s="656"/>
      <c r="Q1860" s="657"/>
      <c r="R1860" s="704"/>
      <c r="S1860" s="3180"/>
    </row>
    <row r="1861" spans="7:19">
      <c r="G1861" s="1047"/>
      <c r="H1861" s="655"/>
      <c r="I1861" s="655"/>
      <c r="J1861" s="655"/>
      <c r="K1861" s="655"/>
      <c r="L1861" s="655"/>
      <c r="M1861" s="655"/>
      <c r="N1861" s="1310"/>
      <c r="P1861" s="656"/>
      <c r="Q1861" s="657"/>
      <c r="R1861" s="704"/>
      <c r="S1861" s="3180"/>
    </row>
    <row r="1862" spans="7:19">
      <c r="G1862" s="1047"/>
      <c r="H1862" s="655"/>
      <c r="I1862" s="655"/>
      <c r="J1862" s="655"/>
      <c r="K1862" s="655"/>
      <c r="L1862" s="655"/>
      <c r="M1862" s="655"/>
      <c r="N1862" s="1310"/>
      <c r="P1862" s="656"/>
      <c r="Q1862" s="657"/>
      <c r="R1862" s="704"/>
      <c r="S1862" s="3180"/>
    </row>
    <row r="1863" spans="7:19">
      <c r="G1863" s="1047"/>
      <c r="H1863" s="655"/>
      <c r="I1863" s="655"/>
      <c r="J1863" s="655"/>
      <c r="K1863" s="655"/>
      <c r="L1863" s="655"/>
      <c r="M1863" s="655"/>
      <c r="N1863" s="1310"/>
      <c r="P1863" s="656"/>
      <c r="Q1863" s="657"/>
      <c r="R1863" s="704"/>
      <c r="S1863" s="3180"/>
    </row>
    <row r="1864" spans="7:19">
      <c r="G1864" s="1047"/>
      <c r="H1864" s="655"/>
      <c r="I1864" s="655"/>
      <c r="J1864" s="655"/>
      <c r="K1864" s="655"/>
      <c r="L1864" s="655"/>
      <c r="M1864" s="655"/>
      <c r="N1864" s="1310"/>
      <c r="P1864" s="656"/>
      <c r="Q1864" s="657"/>
      <c r="R1864" s="704"/>
      <c r="S1864" s="3180"/>
    </row>
    <row r="1865" spans="7:19">
      <c r="G1865" s="1047"/>
      <c r="H1865" s="655"/>
      <c r="I1865" s="655"/>
      <c r="J1865" s="655"/>
      <c r="K1865" s="655"/>
      <c r="L1865" s="655"/>
      <c r="M1865" s="655"/>
      <c r="N1865" s="1310"/>
      <c r="P1865" s="656"/>
      <c r="Q1865" s="657"/>
      <c r="R1865" s="704"/>
      <c r="S1865" s="3180"/>
    </row>
    <row r="1866" spans="7:19">
      <c r="G1866" s="1047"/>
      <c r="H1866" s="655"/>
      <c r="I1866" s="655"/>
      <c r="J1866" s="655"/>
      <c r="K1866" s="655"/>
      <c r="L1866" s="655"/>
      <c r="M1866" s="655"/>
      <c r="N1866" s="1310"/>
      <c r="P1866" s="656"/>
      <c r="Q1866" s="657"/>
      <c r="R1866" s="704"/>
      <c r="S1866" s="3180"/>
    </row>
    <row r="1867" spans="7:19">
      <c r="G1867" s="1047"/>
      <c r="H1867" s="655"/>
      <c r="I1867" s="655"/>
      <c r="J1867" s="655"/>
      <c r="K1867" s="655"/>
      <c r="L1867" s="655"/>
      <c r="M1867" s="655"/>
      <c r="N1867" s="1310"/>
      <c r="P1867" s="656"/>
      <c r="Q1867" s="657"/>
      <c r="R1867" s="704"/>
      <c r="S1867" s="3180"/>
    </row>
    <row r="1868" spans="7:19">
      <c r="G1868" s="1047"/>
      <c r="H1868" s="655"/>
      <c r="I1868" s="655"/>
      <c r="J1868" s="655"/>
      <c r="K1868" s="655"/>
      <c r="L1868" s="655"/>
      <c r="M1868" s="655"/>
      <c r="N1868" s="1310"/>
      <c r="P1868" s="656"/>
      <c r="Q1868" s="657"/>
      <c r="R1868" s="704"/>
      <c r="S1868" s="3180"/>
    </row>
    <row r="1869" spans="7:19">
      <c r="G1869" s="1047"/>
      <c r="H1869" s="655"/>
      <c r="I1869" s="655"/>
      <c r="J1869" s="655"/>
      <c r="K1869" s="655"/>
      <c r="L1869" s="655"/>
      <c r="M1869" s="655"/>
      <c r="N1869" s="1310"/>
      <c r="P1869" s="656"/>
      <c r="Q1869" s="657"/>
      <c r="R1869" s="704"/>
      <c r="S1869" s="3180"/>
    </row>
    <row r="1870" spans="7:19">
      <c r="G1870" s="1047"/>
      <c r="H1870" s="655"/>
      <c r="I1870" s="655"/>
      <c r="J1870" s="655"/>
      <c r="K1870" s="655"/>
      <c r="L1870" s="655"/>
      <c r="M1870" s="655"/>
      <c r="N1870" s="1310"/>
      <c r="P1870" s="656"/>
      <c r="Q1870" s="657"/>
      <c r="R1870" s="704"/>
      <c r="S1870" s="3180"/>
    </row>
    <row r="1871" spans="7:19">
      <c r="G1871" s="1047"/>
      <c r="H1871" s="655"/>
      <c r="I1871" s="655"/>
      <c r="J1871" s="655"/>
      <c r="K1871" s="655"/>
      <c r="L1871" s="655"/>
      <c r="M1871" s="655"/>
      <c r="N1871" s="1310"/>
      <c r="P1871" s="656"/>
      <c r="Q1871" s="657"/>
      <c r="R1871" s="704"/>
      <c r="S1871" s="3180"/>
    </row>
    <row r="1872" spans="7:19">
      <c r="G1872" s="1047"/>
      <c r="H1872" s="655"/>
      <c r="I1872" s="655"/>
      <c r="J1872" s="655"/>
      <c r="K1872" s="655"/>
      <c r="L1872" s="655"/>
      <c r="M1872" s="655"/>
      <c r="N1872" s="1310"/>
      <c r="P1872" s="656"/>
      <c r="Q1872" s="657"/>
      <c r="R1872" s="704"/>
      <c r="S1872" s="3180"/>
    </row>
    <row r="1873" spans="7:19">
      <c r="G1873" s="1047"/>
      <c r="H1873" s="655"/>
      <c r="I1873" s="655"/>
      <c r="J1873" s="655"/>
      <c r="K1873" s="655"/>
      <c r="L1873" s="655"/>
      <c r="M1873" s="655"/>
      <c r="N1873" s="1310"/>
      <c r="P1873" s="656"/>
      <c r="Q1873" s="657"/>
      <c r="R1873" s="704"/>
      <c r="S1873" s="3180"/>
    </row>
    <row r="1874" spans="7:19">
      <c r="G1874" s="1047"/>
      <c r="H1874" s="655"/>
      <c r="I1874" s="655"/>
      <c r="J1874" s="655"/>
      <c r="K1874" s="655"/>
      <c r="L1874" s="655"/>
      <c r="M1874" s="655"/>
      <c r="N1874" s="1310"/>
      <c r="P1874" s="656"/>
      <c r="Q1874" s="657"/>
      <c r="R1874" s="704"/>
      <c r="S1874" s="3180"/>
    </row>
    <row r="1875" spans="7:19">
      <c r="G1875" s="1047"/>
      <c r="H1875" s="655"/>
      <c r="I1875" s="655"/>
      <c r="J1875" s="655"/>
      <c r="K1875" s="655"/>
      <c r="L1875" s="655"/>
      <c r="M1875" s="655"/>
      <c r="N1875" s="1310"/>
      <c r="P1875" s="656"/>
      <c r="Q1875" s="657"/>
      <c r="R1875" s="704"/>
      <c r="S1875" s="3180"/>
    </row>
    <row r="1876" spans="7:19">
      <c r="G1876" s="1047"/>
      <c r="H1876" s="655"/>
      <c r="I1876" s="655"/>
      <c r="J1876" s="655"/>
      <c r="K1876" s="655"/>
      <c r="L1876" s="655"/>
      <c r="M1876" s="655"/>
      <c r="N1876" s="1310"/>
      <c r="P1876" s="656"/>
      <c r="Q1876" s="657"/>
      <c r="R1876" s="704"/>
      <c r="S1876" s="3180"/>
    </row>
    <row r="1877" spans="7:19">
      <c r="G1877" s="1047"/>
      <c r="H1877" s="655"/>
      <c r="I1877" s="655"/>
      <c r="J1877" s="655"/>
      <c r="K1877" s="655"/>
      <c r="L1877" s="655"/>
      <c r="M1877" s="655"/>
      <c r="N1877" s="1310"/>
      <c r="P1877" s="656"/>
      <c r="Q1877" s="657"/>
      <c r="R1877" s="704"/>
      <c r="S1877" s="3180"/>
    </row>
    <row r="1878" spans="7:19">
      <c r="G1878" s="1047"/>
      <c r="H1878" s="655"/>
      <c r="I1878" s="655"/>
      <c r="J1878" s="655"/>
      <c r="K1878" s="655"/>
      <c r="L1878" s="655"/>
      <c r="M1878" s="655"/>
      <c r="N1878" s="1310"/>
      <c r="P1878" s="656"/>
      <c r="Q1878" s="657"/>
      <c r="R1878" s="704"/>
      <c r="S1878" s="3180"/>
    </row>
    <row r="1879" spans="7:19">
      <c r="G1879" s="1047"/>
      <c r="H1879" s="655"/>
      <c r="I1879" s="655"/>
      <c r="J1879" s="655"/>
      <c r="K1879" s="655"/>
      <c r="L1879" s="655"/>
      <c r="M1879" s="655"/>
      <c r="N1879" s="1310"/>
      <c r="P1879" s="656"/>
      <c r="Q1879" s="657"/>
      <c r="R1879" s="704"/>
      <c r="S1879" s="3180"/>
    </row>
    <row r="1880" spans="7:19">
      <c r="G1880" s="1047"/>
      <c r="H1880" s="655"/>
      <c r="I1880" s="655"/>
      <c r="J1880" s="655"/>
      <c r="K1880" s="655"/>
      <c r="L1880" s="655"/>
      <c r="M1880" s="655"/>
      <c r="N1880" s="1310"/>
      <c r="P1880" s="656"/>
      <c r="Q1880" s="657"/>
      <c r="R1880" s="704"/>
      <c r="S1880" s="3180"/>
    </row>
    <row r="1881" spans="7:19">
      <c r="G1881" s="1047"/>
      <c r="H1881" s="655"/>
      <c r="I1881" s="655"/>
      <c r="J1881" s="655"/>
      <c r="K1881" s="655"/>
      <c r="L1881" s="655"/>
      <c r="M1881" s="655"/>
      <c r="N1881" s="1310"/>
      <c r="P1881" s="656"/>
      <c r="Q1881" s="657"/>
      <c r="R1881" s="704"/>
      <c r="S1881" s="3180"/>
    </row>
    <row r="1882" spans="7:19">
      <c r="G1882" s="1047"/>
      <c r="H1882" s="655"/>
      <c r="I1882" s="655"/>
      <c r="J1882" s="655"/>
      <c r="K1882" s="655"/>
      <c r="L1882" s="655"/>
      <c r="M1882" s="655"/>
      <c r="N1882" s="1310"/>
      <c r="P1882" s="656"/>
      <c r="Q1882" s="657"/>
      <c r="R1882" s="704"/>
      <c r="S1882" s="3180"/>
    </row>
    <row r="1883" spans="7:19">
      <c r="G1883" s="1047"/>
      <c r="H1883" s="655"/>
      <c r="I1883" s="655"/>
      <c r="J1883" s="655"/>
      <c r="K1883" s="655"/>
      <c r="L1883" s="655"/>
      <c r="M1883" s="655"/>
      <c r="N1883" s="1310"/>
      <c r="P1883" s="656"/>
      <c r="Q1883" s="657"/>
      <c r="R1883" s="704"/>
      <c r="S1883" s="3180"/>
    </row>
    <row r="1884" spans="7:19">
      <c r="G1884" s="1047"/>
      <c r="H1884" s="655"/>
      <c r="I1884" s="655"/>
      <c r="J1884" s="655"/>
      <c r="K1884" s="655"/>
      <c r="L1884" s="655"/>
      <c r="M1884" s="655"/>
      <c r="N1884" s="1310"/>
      <c r="P1884" s="656"/>
      <c r="Q1884" s="657"/>
      <c r="R1884" s="704"/>
      <c r="S1884" s="3180"/>
    </row>
    <row r="1885" spans="7:19">
      <c r="G1885" s="1047"/>
      <c r="H1885" s="655"/>
      <c r="I1885" s="655"/>
      <c r="J1885" s="655"/>
      <c r="K1885" s="655"/>
      <c r="L1885" s="655"/>
      <c r="M1885" s="655"/>
      <c r="N1885" s="1310"/>
      <c r="P1885" s="656"/>
      <c r="Q1885" s="657"/>
      <c r="R1885" s="704"/>
      <c r="S1885" s="3180"/>
    </row>
    <row r="1886" spans="7:19">
      <c r="G1886" s="1047"/>
      <c r="H1886" s="655"/>
      <c r="I1886" s="655"/>
      <c r="J1886" s="655"/>
      <c r="K1886" s="655"/>
      <c r="L1886" s="655"/>
      <c r="M1886" s="655"/>
      <c r="N1886" s="1310"/>
      <c r="P1886" s="656"/>
      <c r="Q1886" s="657"/>
      <c r="R1886" s="704"/>
      <c r="S1886" s="3180"/>
    </row>
    <row r="1887" spans="7:19">
      <c r="G1887" s="1047"/>
      <c r="H1887" s="655"/>
      <c r="I1887" s="655"/>
      <c r="J1887" s="655"/>
      <c r="K1887" s="655"/>
      <c r="L1887" s="655"/>
      <c r="M1887" s="655"/>
      <c r="N1887" s="1310"/>
      <c r="P1887" s="656"/>
      <c r="Q1887" s="657"/>
      <c r="R1887" s="704"/>
      <c r="S1887" s="3180"/>
    </row>
    <row r="1888" spans="7:19">
      <c r="G1888" s="1047"/>
      <c r="H1888" s="655"/>
      <c r="I1888" s="655"/>
      <c r="J1888" s="655"/>
      <c r="K1888" s="655"/>
      <c r="L1888" s="655"/>
      <c r="M1888" s="655"/>
      <c r="N1888" s="1310"/>
      <c r="P1888" s="656"/>
      <c r="Q1888" s="657"/>
      <c r="R1888" s="704"/>
      <c r="S1888" s="3180"/>
    </row>
    <row r="1889" spans="7:19">
      <c r="G1889" s="1047"/>
      <c r="H1889" s="655"/>
      <c r="I1889" s="655"/>
      <c r="J1889" s="655"/>
      <c r="K1889" s="655"/>
      <c r="L1889" s="655"/>
      <c r="M1889" s="655"/>
      <c r="N1889" s="1310"/>
      <c r="P1889" s="656"/>
      <c r="Q1889" s="657"/>
      <c r="R1889" s="704"/>
      <c r="S1889" s="3180"/>
    </row>
    <row r="1890" spans="7:19">
      <c r="G1890" s="1047"/>
      <c r="H1890" s="655"/>
      <c r="I1890" s="655"/>
      <c r="J1890" s="655"/>
      <c r="K1890" s="655"/>
      <c r="L1890" s="655"/>
      <c r="M1890" s="655"/>
      <c r="N1890" s="1310"/>
      <c r="P1890" s="656"/>
      <c r="Q1890" s="657"/>
      <c r="R1890" s="704"/>
      <c r="S1890" s="3180"/>
    </row>
    <row r="1891" spans="7:19">
      <c r="G1891" s="1047"/>
      <c r="H1891" s="655"/>
      <c r="I1891" s="655"/>
      <c r="J1891" s="655"/>
      <c r="K1891" s="655"/>
      <c r="L1891" s="655"/>
      <c r="M1891" s="655"/>
      <c r="N1891" s="1310"/>
      <c r="P1891" s="656"/>
      <c r="Q1891" s="657"/>
      <c r="R1891" s="704"/>
      <c r="S1891" s="3180"/>
    </row>
    <row r="1892" spans="7:19">
      <c r="S1892" s="3209"/>
    </row>
    <row r="1893" spans="7:19">
      <c r="S1893" s="3209"/>
    </row>
    <row r="1894" spans="7:19">
      <c r="S1894" s="3209"/>
    </row>
    <row r="1895" spans="7:19">
      <c r="S1895" s="3209"/>
    </row>
    <row r="1896" spans="7:19">
      <c r="S1896" s="3209"/>
    </row>
    <row r="1897" spans="7:19">
      <c r="S1897" s="3209"/>
    </row>
    <row r="1898" spans="7:19">
      <c r="S1898" s="3209"/>
    </row>
    <row r="1899" spans="7:19">
      <c r="S1899" s="3209"/>
    </row>
    <row r="1900" spans="7:19">
      <c r="S1900" s="3209"/>
    </row>
    <row r="1901" spans="7:19">
      <c r="S1901" s="3209"/>
    </row>
    <row r="1902" spans="7:19">
      <c r="S1902" s="3209"/>
    </row>
    <row r="1903" spans="7:19">
      <c r="S1903" s="3209"/>
    </row>
    <row r="1904" spans="7:19">
      <c r="S1904" s="3209"/>
    </row>
    <row r="1905" spans="19:19">
      <c r="S1905" s="3209"/>
    </row>
    <row r="1906" spans="19:19">
      <c r="S1906" s="3209"/>
    </row>
    <row r="1907" spans="19:19">
      <c r="S1907" s="3209"/>
    </row>
    <row r="1908" spans="19:19">
      <c r="S1908" s="3209"/>
    </row>
    <row r="1909" spans="19:19">
      <c r="S1909" s="3209"/>
    </row>
    <row r="1910" spans="19:19">
      <c r="S1910" s="3209"/>
    </row>
    <row r="1911" spans="19:19">
      <c r="S1911" s="3209"/>
    </row>
    <row r="1912" spans="19:19">
      <c r="S1912" s="3209"/>
    </row>
    <row r="1913" spans="19:19">
      <c r="S1913" s="3209"/>
    </row>
    <row r="1914" spans="19:19">
      <c r="S1914" s="3209"/>
    </row>
    <row r="1915" spans="19:19">
      <c r="S1915" s="3209"/>
    </row>
    <row r="1916" spans="19:19">
      <c r="S1916" s="3209"/>
    </row>
    <row r="1917" spans="19:19">
      <c r="S1917" s="3209"/>
    </row>
    <row r="1918" spans="19:19">
      <c r="S1918" s="3209"/>
    </row>
    <row r="1919" spans="19:19">
      <c r="S1919" s="3209"/>
    </row>
    <row r="1920" spans="19:19">
      <c r="S1920" s="3209"/>
    </row>
    <row r="1921" spans="19:19">
      <c r="S1921" s="3209"/>
    </row>
    <row r="1922" spans="19:19">
      <c r="S1922" s="3209"/>
    </row>
    <row r="1923" spans="19:19">
      <c r="S1923" s="3209"/>
    </row>
    <row r="1924" spans="19:19">
      <c r="S1924" s="3209"/>
    </row>
    <row r="1925" spans="19:19">
      <c r="S1925" s="3209"/>
    </row>
    <row r="1926" spans="19:19">
      <c r="S1926" s="3209"/>
    </row>
    <row r="1927" spans="19:19">
      <c r="S1927" s="3209"/>
    </row>
    <row r="1928" spans="19:19">
      <c r="S1928" s="3209"/>
    </row>
    <row r="1929" spans="19:19">
      <c r="S1929" s="3209"/>
    </row>
    <row r="1930" spans="19:19">
      <c r="S1930" s="3209"/>
    </row>
    <row r="1931" spans="19:19">
      <c r="S1931" s="3209"/>
    </row>
    <row r="1932" spans="19:19">
      <c r="S1932" s="3209"/>
    </row>
    <row r="1933" spans="19:19">
      <c r="S1933" s="3209"/>
    </row>
    <row r="1934" spans="19:19">
      <c r="S1934" s="3209"/>
    </row>
    <row r="1935" spans="19:19">
      <c r="S1935" s="3209"/>
    </row>
    <row r="1936" spans="19:19">
      <c r="S1936" s="3209"/>
    </row>
    <row r="1937" spans="19:19">
      <c r="S1937" s="3209"/>
    </row>
    <row r="1938" spans="19:19">
      <c r="S1938" s="3209"/>
    </row>
    <row r="1939" spans="19:19">
      <c r="S1939" s="3209"/>
    </row>
    <row r="1940" spans="19:19">
      <c r="S1940" s="3209"/>
    </row>
    <row r="1941" spans="19:19">
      <c r="S1941" s="3209"/>
    </row>
    <row r="1942" spans="19:19">
      <c r="S1942" s="3209"/>
    </row>
    <row r="1943" spans="19:19">
      <c r="S1943" s="3209"/>
    </row>
    <row r="1944" spans="19:19">
      <c r="S1944" s="3209"/>
    </row>
    <row r="1945" spans="19:19">
      <c r="S1945" s="3209"/>
    </row>
    <row r="1946" spans="19:19">
      <c r="S1946" s="3209"/>
    </row>
    <row r="1947" spans="19:19">
      <c r="S1947" s="3209"/>
    </row>
    <row r="1948" spans="19:19">
      <c r="S1948" s="3209"/>
    </row>
    <row r="1949" spans="19:19">
      <c r="S1949" s="3209"/>
    </row>
    <row r="1950" spans="19:19">
      <c r="S1950" s="3209"/>
    </row>
    <row r="1951" spans="19:19">
      <c r="S1951" s="3209"/>
    </row>
    <row r="1952" spans="19:19">
      <c r="S1952" s="3209"/>
    </row>
    <row r="1953" spans="19:19">
      <c r="S1953" s="3209"/>
    </row>
    <row r="1954" spans="19:19">
      <c r="S1954" s="3209"/>
    </row>
    <row r="1955" spans="19:19">
      <c r="S1955" s="3209"/>
    </row>
    <row r="1956" spans="19:19">
      <c r="S1956" s="3209"/>
    </row>
    <row r="1957" spans="19:19">
      <c r="S1957" s="3209"/>
    </row>
    <row r="1958" spans="19:19">
      <c r="S1958" s="3209"/>
    </row>
    <row r="1959" spans="19:19">
      <c r="S1959" s="3209"/>
    </row>
    <row r="1960" spans="19:19">
      <c r="S1960" s="3209"/>
    </row>
    <row r="1961" spans="19:19">
      <c r="S1961" s="3209"/>
    </row>
    <row r="1962" spans="19:19">
      <c r="S1962" s="3209"/>
    </row>
    <row r="1963" spans="19:19">
      <c r="S1963" s="3209"/>
    </row>
    <row r="1964" spans="19:19">
      <c r="S1964" s="3209"/>
    </row>
    <row r="1965" spans="19:19">
      <c r="S1965" s="3209"/>
    </row>
    <row r="1966" spans="19:19">
      <c r="S1966" s="3209"/>
    </row>
    <row r="1967" spans="19:19">
      <c r="S1967" s="3209"/>
    </row>
    <row r="1968" spans="19:19">
      <c r="S1968" s="3209"/>
    </row>
    <row r="1969" spans="19:19">
      <c r="S1969" s="3209"/>
    </row>
    <row r="1970" spans="19:19">
      <c r="S1970" s="3209"/>
    </row>
    <row r="1971" spans="19:19">
      <c r="S1971" s="3209"/>
    </row>
    <row r="1972" spans="19:19">
      <c r="S1972" s="3209"/>
    </row>
    <row r="1973" spans="19:19">
      <c r="S1973" s="3209"/>
    </row>
    <row r="1974" spans="19:19">
      <c r="S1974" s="3209"/>
    </row>
    <row r="1975" spans="19:19">
      <c r="S1975" s="3209"/>
    </row>
    <row r="1976" spans="19:19">
      <c r="S1976" s="3209"/>
    </row>
    <row r="1977" spans="19:19">
      <c r="S1977" s="3209"/>
    </row>
    <row r="1978" spans="19:19">
      <c r="S1978" s="3209"/>
    </row>
    <row r="1979" spans="19:19">
      <c r="S1979" s="3209"/>
    </row>
    <row r="1980" spans="19:19">
      <c r="S1980" s="3209"/>
    </row>
    <row r="1981" spans="19:19">
      <c r="S1981" s="3209"/>
    </row>
    <row r="1982" spans="19:19">
      <c r="S1982" s="3209"/>
    </row>
    <row r="1983" spans="19:19">
      <c r="S1983" s="3209"/>
    </row>
    <row r="1984" spans="19:19">
      <c r="S1984" s="3209"/>
    </row>
    <row r="1985" spans="19:19">
      <c r="S1985" s="3209"/>
    </row>
    <row r="1986" spans="19:19">
      <c r="S1986" s="3209"/>
    </row>
    <row r="1987" spans="19:19">
      <c r="S1987" s="3209"/>
    </row>
    <row r="1988" spans="19:19">
      <c r="S1988" s="3209"/>
    </row>
    <row r="1989" spans="19:19">
      <c r="S1989" s="3209"/>
    </row>
    <row r="1990" spans="19:19">
      <c r="S1990" s="3209"/>
    </row>
    <row r="1991" spans="19:19">
      <c r="S1991" s="3209"/>
    </row>
    <row r="1992" spans="19:19">
      <c r="S1992" s="3209"/>
    </row>
    <row r="1993" spans="19:19">
      <c r="S1993" s="3209"/>
    </row>
    <row r="1994" spans="19:19">
      <c r="S1994" s="3209"/>
    </row>
    <row r="1995" spans="19:19">
      <c r="S1995" s="3209"/>
    </row>
    <row r="1996" spans="19:19">
      <c r="S1996" s="3209"/>
    </row>
    <row r="1997" spans="19:19">
      <c r="S1997" s="3209"/>
    </row>
    <row r="1998" spans="19:19">
      <c r="S1998" s="3209"/>
    </row>
    <row r="1999" spans="19:19">
      <c r="S1999" s="3209"/>
    </row>
    <row r="2000" spans="19:19">
      <c r="S2000" s="3209"/>
    </row>
    <row r="2001" spans="19:19">
      <c r="S2001" s="3209"/>
    </row>
    <row r="2002" spans="19:19">
      <c r="S2002" s="3209"/>
    </row>
    <row r="2003" spans="19:19">
      <c r="S2003" s="3209"/>
    </row>
    <row r="2004" spans="19:19">
      <c r="S2004" s="3209"/>
    </row>
    <row r="2005" spans="19:19">
      <c r="S2005" s="3209"/>
    </row>
    <row r="2006" spans="19:19">
      <c r="S2006" s="3209"/>
    </row>
    <row r="2007" spans="19:19">
      <c r="S2007" s="3209"/>
    </row>
    <row r="2008" spans="19:19">
      <c r="S2008" s="3209"/>
    </row>
    <row r="2009" spans="19:19">
      <c r="S2009" s="3209"/>
    </row>
    <row r="2010" spans="19:19">
      <c r="S2010" s="3209"/>
    </row>
    <row r="2011" spans="19:19">
      <c r="S2011" s="3209"/>
    </row>
    <row r="2012" spans="19:19">
      <c r="S2012" s="3209"/>
    </row>
    <row r="2013" spans="19:19">
      <c r="S2013" s="3209"/>
    </row>
    <row r="2014" spans="19:19">
      <c r="S2014" s="3209"/>
    </row>
    <row r="2015" spans="19:19">
      <c r="S2015" s="3209"/>
    </row>
    <row r="2016" spans="19:19">
      <c r="S2016" s="3209"/>
    </row>
    <row r="2017" spans="19:19">
      <c r="S2017" s="3209"/>
    </row>
    <row r="2018" spans="19:19">
      <c r="S2018" s="3209"/>
    </row>
    <row r="2019" spans="19:19">
      <c r="S2019" s="3209"/>
    </row>
    <row r="2020" spans="19:19">
      <c r="S2020" s="3209"/>
    </row>
    <row r="2021" spans="19:19">
      <c r="S2021" s="3209"/>
    </row>
    <row r="2022" spans="19:19">
      <c r="S2022" s="3209"/>
    </row>
    <row r="2023" spans="19:19">
      <c r="S2023" s="3209"/>
    </row>
    <row r="2024" spans="19:19">
      <c r="S2024" s="3209"/>
    </row>
    <row r="2025" spans="19:19">
      <c r="S2025" s="3209"/>
    </row>
    <row r="2026" spans="19:19">
      <c r="S2026" s="3209"/>
    </row>
    <row r="2027" spans="19:19">
      <c r="S2027" s="3209"/>
    </row>
    <row r="2028" spans="19:19">
      <c r="S2028" s="3209"/>
    </row>
    <row r="2029" spans="19:19">
      <c r="S2029" s="3209"/>
    </row>
    <row r="2030" spans="19:19">
      <c r="S2030" s="3209"/>
    </row>
    <row r="2031" spans="19:19">
      <c r="S2031" s="3209"/>
    </row>
    <row r="2032" spans="19:19">
      <c r="S2032" s="3209"/>
    </row>
    <row r="2033" spans="19:19">
      <c r="S2033" s="3209"/>
    </row>
    <row r="2034" spans="19:19">
      <c r="S2034" s="3209"/>
    </row>
    <row r="2035" spans="19:19">
      <c r="S2035" s="3209"/>
    </row>
    <row r="2036" spans="19:19">
      <c r="S2036" s="3209"/>
    </row>
    <row r="2037" spans="19:19">
      <c r="S2037" s="3209"/>
    </row>
    <row r="2038" spans="19:19">
      <c r="S2038" s="3209"/>
    </row>
    <row r="2039" spans="19:19">
      <c r="S2039" s="3209"/>
    </row>
    <row r="2040" spans="19:19">
      <c r="S2040" s="3209"/>
    </row>
    <row r="2041" spans="19:19">
      <c r="S2041" s="3209"/>
    </row>
    <row r="2042" spans="19:19">
      <c r="S2042" s="3209"/>
    </row>
    <row r="2043" spans="19:19">
      <c r="S2043" s="3209"/>
    </row>
    <row r="2044" spans="19:19">
      <c r="S2044" s="3209"/>
    </row>
    <row r="2045" spans="19:19">
      <c r="S2045" s="3209"/>
    </row>
    <row r="2046" spans="19:19">
      <c r="S2046" s="3209"/>
    </row>
    <row r="2047" spans="19:19">
      <c r="S2047" s="3209"/>
    </row>
    <row r="2048" spans="19:19">
      <c r="S2048" s="3209"/>
    </row>
    <row r="2049" spans="19:19">
      <c r="S2049" s="3209"/>
    </row>
    <row r="2050" spans="19:19">
      <c r="S2050" s="3209"/>
    </row>
    <row r="2051" spans="19:19">
      <c r="S2051" s="3209"/>
    </row>
    <row r="2052" spans="19:19">
      <c r="S2052" s="3209"/>
    </row>
    <row r="2053" spans="19:19">
      <c r="S2053" s="3209"/>
    </row>
    <row r="2054" spans="19:19">
      <c r="S2054" s="3209"/>
    </row>
    <row r="2055" spans="19:19">
      <c r="S2055" s="3209"/>
    </row>
    <row r="2056" spans="19:19">
      <c r="S2056" s="3209"/>
    </row>
    <row r="2057" spans="19:19">
      <c r="S2057" s="3209"/>
    </row>
    <row r="2058" spans="19:19">
      <c r="S2058" s="3209"/>
    </row>
    <row r="2059" spans="19:19">
      <c r="S2059" s="3209"/>
    </row>
    <row r="2060" spans="19:19">
      <c r="S2060" s="3209"/>
    </row>
    <row r="2061" spans="19:19">
      <c r="S2061" s="3209"/>
    </row>
    <row r="2062" spans="19:19">
      <c r="S2062" s="3209"/>
    </row>
    <row r="2063" spans="19:19">
      <c r="S2063" s="3209"/>
    </row>
    <row r="2064" spans="19:19">
      <c r="S2064" s="3209"/>
    </row>
    <row r="2065" spans="19:19">
      <c r="S2065" s="3209"/>
    </row>
    <row r="2066" spans="19:19">
      <c r="S2066" s="3209"/>
    </row>
    <row r="2067" spans="19:19">
      <c r="S2067" s="3209"/>
    </row>
    <row r="2068" spans="19:19">
      <c r="S2068" s="3209"/>
    </row>
    <row r="2069" spans="19:19">
      <c r="S2069" s="3209"/>
    </row>
    <row r="2070" spans="19:19">
      <c r="S2070" s="3209"/>
    </row>
    <row r="2071" spans="19:19">
      <c r="S2071" s="3209"/>
    </row>
    <row r="2072" spans="19:19">
      <c r="S2072" s="3209"/>
    </row>
    <row r="2073" spans="19:19">
      <c r="S2073" s="3209"/>
    </row>
    <row r="2074" spans="19:19">
      <c r="S2074" s="3209"/>
    </row>
    <row r="2075" spans="19:19">
      <c r="S2075" s="3209"/>
    </row>
    <row r="2076" spans="19:19">
      <c r="S2076" s="3209"/>
    </row>
    <row r="2077" spans="19:19">
      <c r="S2077" s="3209"/>
    </row>
    <row r="2078" spans="19:19">
      <c r="S2078" s="3209"/>
    </row>
    <row r="2079" spans="19:19">
      <c r="S2079" s="3209"/>
    </row>
    <row r="2080" spans="19:19">
      <c r="S2080" s="3209"/>
    </row>
    <row r="2081" spans="19:19">
      <c r="S2081" s="3209"/>
    </row>
    <row r="2082" spans="19:19">
      <c r="S2082" s="3209"/>
    </row>
    <row r="2083" spans="19:19">
      <c r="S2083" s="3209"/>
    </row>
    <row r="2084" spans="19:19">
      <c r="S2084" s="3209"/>
    </row>
    <row r="2085" spans="19:19">
      <c r="S2085" s="3209"/>
    </row>
    <row r="2086" spans="19:19">
      <c r="S2086" s="3209"/>
    </row>
    <row r="2087" spans="19:19">
      <c r="S2087" s="3209"/>
    </row>
    <row r="2088" spans="19:19">
      <c r="S2088" s="3209"/>
    </row>
    <row r="2089" spans="19:19">
      <c r="S2089" s="3209"/>
    </row>
    <row r="2090" spans="19:19">
      <c r="S2090" s="3209"/>
    </row>
    <row r="2091" spans="19:19">
      <c r="S2091" s="3209"/>
    </row>
    <row r="2092" spans="19:19">
      <c r="S2092" s="3209"/>
    </row>
    <row r="2093" spans="19:19">
      <c r="S2093" s="3209"/>
    </row>
    <row r="2094" spans="19:19">
      <c r="S2094" s="3209"/>
    </row>
    <row r="2095" spans="19:19">
      <c r="S2095" s="3209"/>
    </row>
    <row r="2096" spans="19:19">
      <c r="S2096" s="3209"/>
    </row>
    <row r="2097" spans="19:19">
      <c r="S2097" s="3209"/>
    </row>
    <row r="2098" spans="19:19">
      <c r="S2098" s="3209"/>
    </row>
    <row r="2099" spans="19:19">
      <c r="S2099" s="3209"/>
    </row>
    <row r="2100" spans="19:19">
      <c r="S2100" s="3209"/>
    </row>
    <row r="2101" spans="19:19">
      <c r="S2101" s="3209"/>
    </row>
    <row r="2102" spans="19:19">
      <c r="S2102" s="3209"/>
    </row>
    <row r="2103" spans="19:19">
      <c r="S2103" s="3209"/>
    </row>
    <row r="2104" spans="19:19">
      <c r="S2104" s="3209"/>
    </row>
    <row r="2105" spans="19:19">
      <c r="S2105" s="3209"/>
    </row>
    <row r="2106" spans="19:19">
      <c r="S2106" s="3209"/>
    </row>
    <row r="2107" spans="19:19">
      <c r="S2107" s="3209"/>
    </row>
    <row r="2108" spans="19:19">
      <c r="S2108" s="3209"/>
    </row>
    <row r="2109" spans="19:19">
      <c r="S2109" s="3209"/>
    </row>
    <row r="2110" spans="19:19">
      <c r="S2110" s="3209"/>
    </row>
    <row r="2111" spans="19:19">
      <c r="S2111" s="3209"/>
    </row>
    <row r="2112" spans="19:19">
      <c r="S2112" s="3209"/>
    </row>
    <row r="2113" spans="19:19">
      <c r="S2113" s="3209"/>
    </row>
    <row r="2114" spans="19:19">
      <c r="S2114" s="3209"/>
    </row>
    <row r="2115" spans="19:19">
      <c r="S2115" s="3209"/>
    </row>
    <row r="2116" spans="19:19">
      <c r="S2116" s="3209"/>
    </row>
    <row r="2117" spans="19:19">
      <c r="S2117" s="3209"/>
    </row>
    <row r="2118" spans="19:19">
      <c r="S2118" s="3209"/>
    </row>
    <row r="2119" spans="19:19">
      <c r="S2119" s="3209"/>
    </row>
    <row r="2120" spans="19:19">
      <c r="S2120" s="3209"/>
    </row>
    <row r="2121" spans="19:19">
      <c r="S2121" s="3209"/>
    </row>
    <row r="2122" spans="19:19">
      <c r="S2122" s="3209"/>
    </row>
    <row r="2123" spans="19:19">
      <c r="S2123" s="3209"/>
    </row>
    <row r="2124" spans="19:19">
      <c r="S2124" s="3209"/>
    </row>
    <row r="2125" spans="19:19">
      <c r="S2125" s="3209"/>
    </row>
    <row r="2126" spans="19:19">
      <c r="S2126" s="3209"/>
    </row>
    <row r="2127" spans="19:19">
      <c r="S2127" s="3209"/>
    </row>
    <row r="2128" spans="19:19">
      <c r="S2128" s="3209"/>
    </row>
    <row r="2129" spans="19:19">
      <c r="S2129" s="3209"/>
    </row>
    <row r="2130" spans="19:19">
      <c r="S2130" s="3209"/>
    </row>
    <row r="2131" spans="19:19">
      <c r="S2131" s="3209"/>
    </row>
    <row r="2132" spans="19:19">
      <c r="S2132" s="3209"/>
    </row>
    <row r="2133" spans="19:19">
      <c r="S2133" s="3209"/>
    </row>
    <row r="2134" spans="19:19">
      <c r="S2134" s="3209"/>
    </row>
    <row r="2135" spans="19:19">
      <c r="S2135" s="3209"/>
    </row>
    <row r="2136" spans="19:19">
      <c r="S2136" s="3209"/>
    </row>
    <row r="2137" spans="19:19">
      <c r="S2137" s="3209"/>
    </row>
    <row r="2138" spans="19:19">
      <c r="S2138" s="3209"/>
    </row>
    <row r="2139" spans="19:19">
      <c r="S2139" s="3209"/>
    </row>
    <row r="2140" spans="19:19">
      <c r="S2140" s="3209"/>
    </row>
    <row r="2141" spans="19:19">
      <c r="S2141" s="3209"/>
    </row>
    <row r="2142" spans="19:19">
      <c r="S2142" s="3209"/>
    </row>
    <row r="2143" spans="19:19">
      <c r="S2143" s="3209"/>
    </row>
    <row r="2144" spans="19:19">
      <c r="S2144" s="3209"/>
    </row>
    <row r="2145" spans="19:19">
      <c r="S2145" s="3209"/>
    </row>
    <row r="2146" spans="19:19">
      <c r="S2146" s="3209"/>
    </row>
    <row r="2147" spans="19:19">
      <c r="S2147" s="3209"/>
    </row>
    <row r="2148" spans="19:19">
      <c r="S2148" s="3209"/>
    </row>
    <row r="2149" spans="19:19">
      <c r="S2149" s="3209"/>
    </row>
    <row r="2150" spans="19:19">
      <c r="S2150" s="3209"/>
    </row>
    <row r="2151" spans="19:19">
      <c r="S2151" s="3209"/>
    </row>
    <row r="2152" spans="19:19">
      <c r="S2152" s="3209"/>
    </row>
    <row r="2153" spans="19:19">
      <c r="S2153" s="3209"/>
    </row>
    <row r="2154" spans="19:19">
      <c r="S2154" s="3209"/>
    </row>
    <row r="2155" spans="19:19">
      <c r="S2155" s="3209"/>
    </row>
    <row r="2156" spans="19:19">
      <c r="S2156" s="3209"/>
    </row>
    <row r="2157" spans="19:19">
      <c r="S2157" s="3209"/>
    </row>
    <row r="2158" spans="19:19">
      <c r="S2158" s="3209"/>
    </row>
    <row r="2159" spans="19:19">
      <c r="S2159" s="3209"/>
    </row>
    <row r="2160" spans="19:19">
      <c r="S2160" s="3209"/>
    </row>
    <row r="2161" spans="19:19">
      <c r="S2161" s="3209"/>
    </row>
    <row r="2162" spans="19:19">
      <c r="S2162" s="3209"/>
    </row>
    <row r="2163" spans="19:19">
      <c r="S2163" s="3209"/>
    </row>
    <row r="2164" spans="19:19">
      <c r="S2164" s="3209"/>
    </row>
    <row r="2165" spans="19:19">
      <c r="S2165" s="3209"/>
    </row>
    <row r="2166" spans="19:19">
      <c r="S2166" s="3209"/>
    </row>
    <row r="2167" spans="19:19">
      <c r="S2167" s="3209"/>
    </row>
    <row r="2168" spans="19:19">
      <c r="S2168" s="3209"/>
    </row>
    <row r="2169" spans="19:19">
      <c r="S2169" s="3209"/>
    </row>
    <row r="2170" spans="19:19">
      <c r="S2170" s="3209"/>
    </row>
    <row r="2171" spans="19:19">
      <c r="S2171" s="3209"/>
    </row>
    <row r="2172" spans="19:19">
      <c r="S2172" s="3209"/>
    </row>
    <row r="2173" spans="19:19">
      <c r="S2173" s="3209"/>
    </row>
    <row r="2174" spans="19:19">
      <c r="S2174" s="3209"/>
    </row>
    <row r="2175" spans="19:19">
      <c r="S2175" s="3209"/>
    </row>
    <row r="2176" spans="19:19">
      <c r="S2176" s="3209"/>
    </row>
    <row r="2177" spans="19:19">
      <c r="S2177" s="3209"/>
    </row>
    <row r="2178" spans="19:19">
      <c r="S2178" s="3209"/>
    </row>
    <row r="2179" spans="19:19">
      <c r="S2179" s="3209"/>
    </row>
    <row r="2180" spans="19:19">
      <c r="S2180" s="3209"/>
    </row>
    <row r="2181" spans="19:19">
      <c r="S2181" s="3209"/>
    </row>
    <row r="2182" spans="19:19">
      <c r="S2182" s="3209"/>
    </row>
    <row r="2183" spans="19:19">
      <c r="S2183" s="3209"/>
    </row>
    <row r="2184" spans="19:19">
      <c r="S2184" s="3209"/>
    </row>
    <row r="2185" spans="19:19">
      <c r="S2185" s="3209"/>
    </row>
    <row r="2186" spans="19:19">
      <c r="S2186" s="3209"/>
    </row>
    <row r="2187" spans="19:19">
      <c r="S2187" s="3209"/>
    </row>
    <row r="2188" spans="19:19">
      <c r="S2188" s="3209"/>
    </row>
    <row r="2189" spans="19:19">
      <c r="S2189" s="3209"/>
    </row>
    <row r="2190" spans="19:19">
      <c r="S2190" s="3209"/>
    </row>
    <row r="2191" spans="19:19">
      <c r="S2191" s="3209"/>
    </row>
    <row r="2192" spans="19:19">
      <c r="S2192" s="3209"/>
    </row>
    <row r="2193" spans="19:19">
      <c r="S2193" s="3209"/>
    </row>
    <row r="2194" spans="19:19">
      <c r="S2194" s="3209"/>
    </row>
    <row r="2195" spans="19:19">
      <c r="S2195" s="3209"/>
    </row>
    <row r="2196" spans="19:19">
      <c r="S2196" s="3209"/>
    </row>
    <row r="2197" spans="19:19">
      <c r="S2197" s="3209"/>
    </row>
    <row r="2198" spans="19:19">
      <c r="S2198" s="3209"/>
    </row>
    <row r="2199" spans="19:19">
      <c r="S2199" s="3209"/>
    </row>
    <row r="2200" spans="19:19">
      <c r="S2200" s="3209"/>
    </row>
    <row r="2201" spans="19:19">
      <c r="S2201" s="3209"/>
    </row>
    <row r="2202" spans="19:19">
      <c r="S2202" s="3209"/>
    </row>
    <row r="2203" spans="19:19">
      <c r="S2203" s="3209"/>
    </row>
    <row r="2204" spans="19:19">
      <c r="S2204" s="3209"/>
    </row>
    <row r="2205" spans="19:19">
      <c r="S2205" s="3209"/>
    </row>
    <row r="2206" spans="19:19">
      <c r="S2206" s="3209"/>
    </row>
    <row r="2207" spans="19:19">
      <c r="S2207" s="3209"/>
    </row>
    <row r="2208" spans="19:19">
      <c r="S2208" s="3209"/>
    </row>
    <row r="2209" spans="19:19">
      <c r="S2209" s="3209"/>
    </row>
    <row r="2210" spans="19:19">
      <c r="S2210" s="3209"/>
    </row>
    <row r="2211" spans="19:19">
      <c r="S2211" s="3209"/>
    </row>
    <row r="2212" spans="19:19">
      <c r="S2212" s="3209"/>
    </row>
    <row r="2213" spans="19:19">
      <c r="S2213" s="3209"/>
    </row>
    <row r="2214" spans="19:19">
      <c r="S2214" s="3209"/>
    </row>
    <row r="2215" spans="19:19">
      <c r="S2215" s="3209"/>
    </row>
    <row r="2216" spans="19:19">
      <c r="S2216" s="3209"/>
    </row>
    <row r="2217" spans="19:19">
      <c r="S2217" s="3209"/>
    </row>
    <row r="2218" spans="19:19">
      <c r="S2218" s="3209"/>
    </row>
    <row r="2219" spans="19:19">
      <c r="S2219" s="3209"/>
    </row>
    <row r="2220" spans="19:19">
      <c r="S2220" s="3209"/>
    </row>
    <row r="2221" spans="19:19">
      <c r="S2221" s="3209"/>
    </row>
    <row r="2222" spans="19:19">
      <c r="S2222" s="3209"/>
    </row>
    <row r="2223" spans="19:19">
      <c r="S2223" s="3209"/>
    </row>
    <row r="2224" spans="19:19">
      <c r="S2224" s="3209"/>
    </row>
    <row r="2225" spans="19:19">
      <c r="S2225" s="3209"/>
    </row>
    <row r="2226" spans="19:19">
      <c r="S2226" s="3209"/>
    </row>
    <row r="2227" spans="19:19">
      <c r="S2227" s="3209"/>
    </row>
    <row r="2228" spans="19:19">
      <c r="S2228" s="3209"/>
    </row>
    <row r="2229" spans="19:19">
      <c r="S2229" s="3209"/>
    </row>
    <row r="2230" spans="19:19">
      <c r="S2230" s="3209"/>
    </row>
    <row r="2231" spans="19:19">
      <c r="S2231" s="3209"/>
    </row>
    <row r="2232" spans="19:19">
      <c r="S2232" s="3209"/>
    </row>
    <row r="2233" spans="19:19">
      <c r="S2233" s="3209"/>
    </row>
    <row r="2234" spans="19:19">
      <c r="S2234" s="3209"/>
    </row>
    <row r="2235" spans="19:19">
      <c r="S2235" s="3209"/>
    </row>
    <row r="2236" spans="19:19">
      <c r="S2236" s="3209"/>
    </row>
    <row r="2237" spans="19:19">
      <c r="S2237" s="3209"/>
    </row>
    <row r="2238" spans="19:19">
      <c r="S2238" s="3209"/>
    </row>
    <row r="2239" spans="19:19">
      <c r="S2239" s="3209"/>
    </row>
    <row r="2240" spans="19:19">
      <c r="S2240" s="3209"/>
    </row>
    <row r="2241" spans="19:19">
      <c r="S2241" s="3209"/>
    </row>
    <row r="2242" spans="19:19">
      <c r="S2242" s="3209"/>
    </row>
    <row r="2243" spans="19:19">
      <c r="S2243" s="3209"/>
    </row>
    <row r="2244" spans="19:19">
      <c r="S2244" s="3209"/>
    </row>
    <row r="2245" spans="19:19">
      <c r="S2245" s="3209"/>
    </row>
    <row r="2246" spans="19:19">
      <c r="S2246" s="3209"/>
    </row>
    <row r="2247" spans="19:19">
      <c r="S2247" s="3209"/>
    </row>
    <row r="2248" spans="19:19">
      <c r="S2248" s="3209"/>
    </row>
    <row r="2249" spans="19:19">
      <c r="S2249" s="3209"/>
    </row>
    <row r="2250" spans="19:19">
      <c r="S2250" s="3209"/>
    </row>
    <row r="2251" spans="19:19">
      <c r="S2251" s="3209"/>
    </row>
    <row r="2252" spans="19:19">
      <c r="S2252" s="3209"/>
    </row>
    <row r="2253" spans="19:19">
      <c r="S2253" s="3209"/>
    </row>
    <row r="2254" spans="19:19">
      <c r="S2254" s="3209"/>
    </row>
    <row r="2255" spans="19:19">
      <c r="S2255" s="3209"/>
    </row>
    <row r="2256" spans="19:19">
      <c r="S2256" s="3209"/>
    </row>
    <row r="2257" spans="19:19">
      <c r="S2257" s="3209"/>
    </row>
    <row r="2258" spans="19:19">
      <c r="S2258" s="3209"/>
    </row>
    <row r="2259" spans="19:19">
      <c r="S2259" s="3209"/>
    </row>
    <row r="2260" spans="19:19">
      <c r="S2260" s="3209"/>
    </row>
    <row r="2261" spans="19:19">
      <c r="S2261" s="3209"/>
    </row>
    <row r="2262" spans="19:19">
      <c r="S2262" s="3209"/>
    </row>
    <row r="2263" spans="19:19">
      <c r="S2263" s="3209"/>
    </row>
    <row r="2264" spans="19:19">
      <c r="S2264" s="3209"/>
    </row>
    <row r="2265" spans="19:19">
      <c r="S2265" s="3209"/>
    </row>
    <row r="2266" spans="19:19">
      <c r="S2266" s="3209"/>
    </row>
    <row r="2267" spans="19:19">
      <c r="S2267" s="3209"/>
    </row>
    <row r="2268" spans="19:19">
      <c r="S2268" s="3209"/>
    </row>
    <row r="2269" spans="19:19">
      <c r="S2269" s="3209"/>
    </row>
    <row r="2270" spans="19:19">
      <c r="S2270" s="3209"/>
    </row>
    <row r="2271" spans="19:19">
      <c r="S2271" s="3209"/>
    </row>
    <row r="2272" spans="19:19">
      <c r="S2272" s="3209"/>
    </row>
    <row r="2273" spans="19:19">
      <c r="S2273" s="3209"/>
    </row>
    <row r="2274" spans="19:19">
      <c r="S2274" s="3209"/>
    </row>
    <row r="2275" spans="19:19">
      <c r="S2275" s="3209"/>
    </row>
    <row r="2276" spans="19:19">
      <c r="S2276" s="3209"/>
    </row>
    <row r="2277" spans="19:19">
      <c r="S2277" s="3209"/>
    </row>
    <row r="2278" spans="19:19">
      <c r="S2278" s="3209"/>
    </row>
    <row r="2279" spans="19:19">
      <c r="S2279" s="3209"/>
    </row>
    <row r="2280" spans="19:19">
      <c r="S2280" s="3209"/>
    </row>
    <row r="2281" spans="19:19">
      <c r="S2281" s="3209"/>
    </row>
    <row r="2282" spans="19:19">
      <c r="S2282" s="3209"/>
    </row>
    <row r="2283" spans="19:19">
      <c r="S2283" s="3209"/>
    </row>
    <row r="2284" spans="19:19">
      <c r="S2284" s="3209"/>
    </row>
    <row r="2285" spans="19:19">
      <c r="S2285" s="3209"/>
    </row>
    <row r="2286" spans="19:19">
      <c r="S2286" s="3209"/>
    </row>
    <row r="2287" spans="19:19">
      <c r="S2287" s="3209"/>
    </row>
    <row r="2288" spans="19:19">
      <c r="S2288" s="3209"/>
    </row>
    <row r="2289" spans="19:19">
      <c r="S2289" s="3209"/>
    </row>
    <row r="2290" spans="19:19">
      <c r="S2290" s="3209"/>
    </row>
    <row r="2291" spans="19:19">
      <c r="S2291" s="3209"/>
    </row>
    <row r="2292" spans="19:19">
      <c r="S2292" s="3209"/>
    </row>
    <row r="2293" spans="19:19">
      <c r="S2293" s="3209"/>
    </row>
    <row r="2294" spans="19:19">
      <c r="S2294" s="3209"/>
    </row>
    <row r="2295" spans="19:19">
      <c r="S2295" s="3209"/>
    </row>
    <row r="2296" spans="19:19">
      <c r="S2296" s="3209"/>
    </row>
    <row r="2297" spans="19:19">
      <c r="S2297" s="3209"/>
    </row>
    <row r="2298" spans="19:19">
      <c r="S2298" s="3209"/>
    </row>
    <row r="2299" spans="19:19">
      <c r="S2299" s="3209"/>
    </row>
    <row r="2300" spans="19:19">
      <c r="S2300" s="3209"/>
    </row>
    <row r="2301" spans="19:19">
      <c r="S2301" s="3209"/>
    </row>
    <row r="2302" spans="19:19">
      <c r="S2302" s="3209"/>
    </row>
    <row r="2303" spans="19:19">
      <c r="S2303" s="3209"/>
    </row>
    <row r="2304" spans="19:19">
      <c r="S2304" s="3209"/>
    </row>
    <row r="2305" spans="19:19">
      <c r="S2305" s="3209"/>
    </row>
    <row r="2306" spans="19:19">
      <c r="S2306" s="3209"/>
    </row>
    <row r="2307" spans="19:19">
      <c r="S2307" s="3209"/>
    </row>
    <row r="2308" spans="19:19">
      <c r="S2308" s="3209"/>
    </row>
    <row r="2309" spans="19:19">
      <c r="S2309" s="3209"/>
    </row>
    <row r="2310" spans="19:19">
      <c r="S2310" s="3209"/>
    </row>
    <row r="2311" spans="19:19">
      <c r="S2311" s="3209"/>
    </row>
    <row r="2312" spans="19:19">
      <c r="S2312" s="3209"/>
    </row>
    <row r="2313" spans="19:19">
      <c r="S2313" s="3209"/>
    </row>
    <row r="2314" spans="19:19">
      <c r="S2314" s="3209"/>
    </row>
    <row r="2315" spans="19:19">
      <c r="S2315" s="3209"/>
    </row>
    <row r="2316" spans="19:19">
      <c r="S2316" s="3209"/>
    </row>
    <row r="2317" spans="19:19">
      <c r="S2317" s="3209"/>
    </row>
    <row r="2318" spans="19:19">
      <c r="S2318" s="3209"/>
    </row>
    <row r="2319" spans="19:19">
      <c r="S2319" s="3209"/>
    </row>
    <row r="2320" spans="19:19">
      <c r="S2320" s="3209"/>
    </row>
    <row r="2321" spans="19:19">
      <c r="S2321" s="3209"/>
    </row>
    <row r="2322" spans="19:19">
      <c r="S2322" s="3209"/>
    </row>
    <row r="2323" spans="19:19">
      <c r="S2323" s="3209"/>
    </row>
    <row r="2324" spans="19:19">
      <c r="S2324" s="3209"/>
    </row>
    <row r="2325" spans="19:19">
      <c r="S2325" s="3209"/>
    </row>
    <row r="2326" spans="19:19">
      <c r="S2326" s="3209"/>
    </row>
    <row r="2327" spans="19:19">
      <c r="S2327" s="3209"/>
    </row>
    <row r="2328" spans="19:19">
      <c r="S2328" s="3209"/>
    </row>
    <row r="2329" spans="19:19">
      <c r="S2329" s="3209"/>
    </row>
    <row r="2330" spans="19:19">
      <c r="S2330" s="3209"/>
    </row>
    <row r="2331" spans="19:19">
      <c r="S2331" s="3209"/>
    </row>
    <row r="2332" spans="19:19">
      <c r="S2332" s="3209"/>
    </row>
    <row r="2333" spans="19:19">
      <c r="S2333" s="3209"/>
    </row>
    <row r="2334" spans="19:19">
      <c r="S2334" s="3209"/>
    </row>
    <row r="2335" spans="19:19">
      <c r="S2335" s="3209"/>
    </row>
    <row r="2336" spans="19:19">
      <c r="S2336" s="3209"/>
    </row>
    <row r="2337" spans="19:19">
      <c r="S2337" s="3209"/>
    </row>
    <row r="2338" spans="19:19">
      <c r="S2338" s="3209"/>
    </row>
    <row r="2339" spans="19:19">
      <c r="S2339" s="3209"/>
    </row>
    <row r="2340" spans="19:19">
      <c r="S2340" s="3209"/>
    </row>
    <row r="2341" spans="19:19">
      <c r="S2341" s="3209"/>
    </row>
    <row r="2342" spans="19:19">
      <c r="S2342" s="3209"/>
    </row>
    <row r="2343" spans="19:19">
      <c r="S2343" s="3209"/>
    </row>
    <row r="2344" spans="19:19">
      <c r="S2344" s="3209"/>
    </row>
    <row r="2345" spans="19:19">
      <c r="S2345" s="3209"/>
    </row>
    <row r="2346" spans="19:19">
      <c r="S2346" s="3209"/>
    </row>
    <row r="2347" spans="19:19">
      <c r="S2347" s="3209"/>
    </row>
    <row r="2348" spans="19:19">
      <c r="S2348" s="3209"/>
    </row>
    <row r="2349" spans="19:19">
      <c r="S2349" s="3209"/>
    </row>
    <row r="2350" spans="19:19">
      <c r="S2350" s="3209"/>
    </row>
    <row r="2351" spans="19:19">
      <c r="S2351" s="3209"/>
    </row>
    <row r="2352" spans="19:19">
      <c r="S2352" s="3209"/>
    </row>
    <row r="2353" spans="19:19">
      <c r="S2353" s="3209"/>
    </row>
    <row r="2354" spans="19:19">
      <c r="S2354" s="3209"/>
    </row>
    <row r="2355" spans="19:19">
      <c r="S2355" s="3209"/>
    </row>
    <row r="2356" spans="19:19">
      <c r="S2356" s="3209"/>
    </row>
    <row r="2357" spans="19:19">
      <c r="S2357" s="3209"/>
    </row>
    <row r="2358" spans="19:19">
      <c r="S2358" s="3209"/>
    </row>
    <row r="2359" spans="19:19">
      <c r="S2359" s="3209"/>
    </row>
    <row r="2360" spans="19:19">
      <c r="S2360" s="3209"/>
    </row>
    <row r="2361" spans="19:19">
      <c r="S2361" s="3209"/>
    </row>
    <row r="2362" spans="19:19">
      <c r="S2362" s="3209"/>
    </row>
    <row r="2363" spans="19:19">
      <c r="S2363" s="3209"/>
    </row>
    <row r="2364" spans="19:19">
      <c r="S2364" s="3209"/>
    </row>
    <row r="2365" spans="19:19">
      <c r="S2365" s="3209"/>
    </row>
    <row r="2366" spans="19:19">
      <c r="S2366" s="3209"/>
    </row>
    <row r="2367" spans="19:19">
      <c r="S2367" s="3209"/>
    </row>
    <row r="2368" spans="19:19">
      <c r="S2368" s="3209"/>
    </row>
    <row r="2369" spans="19:19">
      <c r="S2369" s="3209"/>
    </row>
    <row r="2370" spans="19:19">
      <c r="S2370" s="3209"/>
    </row>
    <row r="2371" spans="19:19">
      <c r="S2371" s="3209"/>
    </row>
    <row r="2372" spans="19:19">
      <c r="S2372" s="3209"/>
    </row>
    <row r="2373" spans="19:19">
      <c r="S2373" s="3209"/>
    </row>
    <row r="2374" spans="19:19">
      <c r="S2374" s="3209"/>
    </row>
    <row r="2375" spans="19:19">
      <c r="S2375" s="3209"/>
    </row>
    <row r="2376" spans="19:19">
      <c r="S2376" s="3209"/>
    </row>
    <row r="2377" spans="19:19">
      <c r="S2377" s="3209"/>
    </row>
    <row r="2378" spans="19:19">
      <c r="S2378" s="3209"/>
    </row>
    <row r="2379" spans="19:19">
      <c r="S2379" s="3209"/>
    </row>
    <row r="2380" spans="19:19">
      <c r="S2380" s="3209"/>
    </row>
    <row r="2381" spans="19:19">
      <c r="S2381" s="3209"/>
    </row>
    <row r="2382" spans="19:19">
      <c r="S2382" s="3209"/>
    </row>
    <row r="2383" spans="19:19">
      <c r="S2383" s="3209"/>
    </row>
    <row r="2384" spans="19:19">
      <c r="S2384" s="3209"/>
    </row>
    <row r="2385" spans="19:19">
      <c r="S2385" s="3209"/>
    </row>
    <row r="2386" spans="19:19">
      <c r="S2386" s="3209"/>
    </row>
    <row r="2387" spans="19:19">
      <c r="S2387" s="3209"/>
    </row>
    <row r="2388" spans="19:19">
      <c r="S2388" s="3209"/>
    </row>
    <row r="2389" spans="19:19">
      <c r="S2389" s="3209"/>
    </row>
    <row r="2390" spans="19:19">
      <c r="S2390" s="3209"/>
    </row>
    <row r="2391" spans="19:19">
      <c r="S2391" s="3209"/>
    </row>
    <row r="2392" spans="19:19">
      <c r="S2392" s="3209"/>
    </row>
    <row r="2393" spans="19:19">
      <c r="S2393" s="3209"/>
    </row>
    <row r="2394" spans="19:19">
      <c r="S2394" s="3209"/>
    </row>
    <row r="2395" spans="19:19">
      <c r="S2395" s="3209"/>
    </row>
    <row r="2396" spans="19:19">
      <c r="S2396" s="3209"/>
    </row>
    <row r="2397" spans="19:19">
      <c r="S2397" s="3209"/>
    </row>
    <row r="2398" spans="19:19">
      <c r="S2398" s="3209"/>
    </row>
    <row r="2399" spans="19:19">
      <c r="S2399" s="3209"/>
    </row>
    <row r="2400" spans="19:19">
      <c r="S2400" s="3209"/>
    </row>
    <row r="2401" spans="19:19">
      <c r="S2401" s="3209"/>
    </row>
    <row r="2402" spans="19:19">
      <c r="S2402" s="3209"/>
    </row>
    <row r="2403" spans="19:19">
      <c r="S2403" s="3209"/>
    </row>
    <row r="2404" spans="19:19">
      <c r="S2404" s="3209"/>
    </row>
    <row r="2405" spans="19:19">
      <c r="S2405" s="3209"/>
    </row>
    <row r="2406" spans="19:19">
      <c r="S2406" s="3209"/>
    </row>
    <row r="2407" spans="19:19">
      <c r="S2407" s="3209"/>
    </row>
    <row r="2408" spans="19:19">
      <c r="S2408" s="3209"/>
    </row>
    <row r="2409" spans="19:19">
      <c r="S2409" s="3209"/>
    </row>
    <row r="2410" spans="19:19">
      <c r="S2410" s="3209"/>
    </row>
    <row r="2411" spans="19:19">
      <c r="S2411" s="3209"/>
    </row>
    <row r="2412" spans="19:19">
      <c r="S2412" s="3209"/>
    </row>
    <row r="2413" spans="19:19">
      <c r="S2413" s="3209"/>
    </row>
    <row r="2414" spans="19:19">
      <c r="S2414" s="3209"/>
    </row>
    <row r="2415" spans="19:19">
      <c r="S2415" s="3209"/>
    </row>
    <row r="2416" spans="19:19">
      <c r="S2416" s="3209"/>
    </row>
    <row r="2417" spans="19:19">
      <c r="S2417" s="3209"/>
    </row>
    <row r="2418" spans="19:19">
      <c r="S2418" s="3209"/>
    </row>
    <row r="2419" spans="19:19">
      <c r="S2419" s="3209"/>
    </row>
    <row r="2420" spans="19:19">
      <c r="S2420" s="3209"/>
    </row>
    <row r="2421" spans="19:19">
      <c r="S2421" s="3209"/>
    </row>
    <row r="2422" spans="19:19">
      <c r="S2422" s="3209"/>
    </row>
    <row r="2423" spans="19:19">
      <c r="S2423" s="3209"/>
    </row>
    <row r="2424" spans="19:19">
      <c r="S2424" s="3209"/>
    </row>
    <row r="2425" spans="19:19">
      <c r="S2425" s="3209"/>
    </row>
    <row r="2426" spans="19:19">
      <c r="S2426" s="3209"/>
    </row>
    <row r="2427" spans="19:19">
      <c r="S2427" s="3209"/>
    </row>
    <row r="2428" spans="19:19">
      <c r="S2428" s="3209"/>
    </row>
    <row r="2429" spans="19:19">
      <c r="S2429" s="3209"/>
    </row>
    <row r="2430" spans="19:19">
      <c r="S2430" s="3209"/>
    </row>
    <row r="2431" spans="19:19">
      <c r="S2431" s="3209"/>
    </row>
    <row r="2432" spans="19:19">
      <c r="S2432" s="3209"/>
    </row>
    <row r="2433" spans="19:19">
      <c r="S2433" s="3209"/>
    </row>
    <row r="2434" spans="19:19">
      <c r="S2434" s="3209"/>
    </row>
    <row r="2435" spans="19:19">
      <c r="S2435" s="3209"/>
    </row>
    <row r="2436" spans="19:19">
      <c r="S2436" s="3209"/>
    </row>
    <row r="2437" spans="19:19">
      <c r="S2437" s="3209"/>
    </row>
    <row r="2438" spans="19:19">
      <c r="S2438" s="3209"/>
    </row>
    <row r="2439" spans="19:19">
      <c r="S2439" s="3209"/>
    </row>
    <row r="2440" spans="19:19">
      <c r="S2440" s="3209"/>
    </row>
    <row r="2441" spans="19:19">
      <c r="S2441" s="3209"/>
    </row>
    <row r="2442" spans="19:19">
      <c r="S2442" s="3209"/>
    </row>
    <row r="2443" spans="19:19">
      <c r="S2443" s="3209"/>
    </row>
    <row r="2444" spans="19:19">
      <c r="S2444" s="3209"/>
    </row>
    <row r="2445" spans="19:19">
      <c r="S2445" s="3209"/>
    </row>
    <row r="2446" spans="19:19">
      <c r="S2446" s="3209"/>
    </row>
    <row r="2447" spans="19:19">
      <c r="S2447" s="3209"/>
    </row>
    <row r="2448" spans="19:19">
      <c r="S2448" s="3209"/>
    </row>
    <row r="2449" spans="19:19">
      <c r="S2449" s="3209"/>
    </row>
    <row r="2450" spans="19:19">
      <c r="S2450" s="3209"/>
    </row>
    <row r="2451" spans="19:19">
      <c r="S2451" s="3209"/>
    </row>
    <row r="2452" spans="19:19">
      <c r="S2452" s="3209"/>
    </row>
    <row r="2453" spans="19:19">
      <c r="S2453" s="3209"/>
    </row>
    <row r="2454" spans="19:19">
      <c r="S2454" s="3209"/>
    </row>
    <row r="2455" spans="19:19">
      <c r="S2455" s="3209"/>
    </row>
    <row r="2456" spans="19:19">
      <c r="S2456" s="3209"/>
    </row>
    <row r="2457" spans="19:19">
      <c r="S2457" s="3209"/>
    </row>
    <row r="2458" spans="19:19">
      <c r="S2458" s="3209"/>
    </row>
    <row r="2459" spans="19:19">
      <c r="S2459" s="3209"/>
    </row>
    <row r="2460" spans="19:19">
      <c r="S2460" s="3209"/>
    </row>
    <row r="2461" spans="19:19">
      <c r="S2461" s="3209"/>
    </row>
    <row r="2462" spans="19:19">
      <c r="S2462" s="3209"/>
    </row>
    <row r="2463" spans="19:19">
      <c r="S2463" s="3209"/>
    </row>
    <row r="2464" spans="19:19">
      <c r="S2464" s="3209"/>
    </row>
    <row r="2465" spans="19:19">
      <c r="S2465" s="3209"/>
    </row>
    <row r="2466" spans="19:19">
      <c r="S2466" s="3209"/>
    </row>
    <row r="2467" spans="19:19">
      <c r="S2467" s="3209"/>
    </row>
    <row r="2468" spans="19:19">
      <c r="S2468" s="3209"/>
    </row>
    <row r="2469" spans="19:19">
      <c r="S2469" s="3209"/>
    </row>
    <row r="2470" spans="19:19">
      <c r="S2470" s="3209"/>
    </row>
    <row r="2471" spans="19:19">
      <c r="S2471" s="3209"/>
    </row>
    <row r="2472" spans="19:19">
      <c r="S2472" s="3209"/>
    </row>
    <row r="2473" spans="19:19">
      <c r="S2473" s="3209"/>
    </row>
    <row r="2474" spans="19:19">
      <c r="S2474" s="3209"/>
    </row>
    <row r="2475" spans="19:19">
      <c r="S2475" s="3209"/>
    </row>
    <row r="2476" spans="19:19">
      <c r="S2476" s="3209"/>
    </row>
    <row r="2477" spans="19:19">
      <c r="S2477" s="3209"/>
    </row>
    <row r="2478" spans="19:19">
      <c r="S2478" s="3209"/>
    </row>
    <row r="2479" spans="19:19">
      <c r="S2479" s="3209"/>
    </row>
    <row r="2480" spans="19:19">
      <c r="S2480" s="3209"/>
    </row>
    <row r="2481" spans="19:19">
      <c r="S2481" s="3209"/>
    </row>
    <row r="2482" spans="19:19">
      <c r="S2482" s="3209"/>
    </row>
    <row r="2483" spans="19:19">
      <c r="S2483" s="3209"/>
    </row>
    <row r="2484" spans="19:19">
      <c r="S2484" s="3209"/>
    </row>
    <row r="2485" spans="19:19">
      <c r="S2485" s="3209"/>
    </row>
    <row r="2486" spans="19:19">
      <c r="S2486" s="3209"/>
    </row>
    <row r="2487" spans="19:19">
      <c r="S2487" s="3209"/>
    </row>
    <row r="2488" spans="19:19">
      <c r="S2488" s="3209"/>
    </row>
    <row r="2489" spans="19:19">
      <c r="S2489" s="3209"/>
    </row>
    <row r="2490" spans="19:19">
      <c r="S2490" s="3209"/>
    </row>
    <row r="2491" spans="19:19">
      <c r="S2491" s="3209"/>
    </row>
    <row r="2492" spans="19:19">
      <c r="S2492" s="3209"/>
    </row>
    <row r="2493" spans="19:19">
      <c r="S2493" s="3209"/>
    </row>
    <row r="2494" spans="19:19">
      <c r="S2494" s="3209"/>
    </row>
    <row r="2495" spans="19:19">
      <c r="S2495" s="3209"/>
    </row>
    <row r="2496" spans="19:19">
      <c r="S2496" s="3209"/>
    </row>
    <row r="2497" spans="19:19">
      <c r="S2497" s="3209"/>
    </row>
    <row r="2498" spans="19:19">
      <c r="S2498" s="3209"/>
    </row>
    <row r="2499" spans="19:19">
      <c r="S2499" s="3209"/>
    </row>
    <row r="2500" spans="19:19">
      <c r="S2500" s="3209"/>
    </row>
    <row r="2501" spans="19:19">
      <c r="S2501" s="3209"/>
    </row>
    <row r="2502" spans="19:19">
      <c r="S2502" s="3209"/>
    </row>
    <row r="2503" spans="19:19">
      <c r="S2503" s="3209"/>
    </row>
    <row r="2504" spans="19:19">
      <c r="S2504" s="3209"/>
    </row>
    <row r="2505" spans="19:19">
      <c r="S2505" s="3209"/>
    </row>
    <row r="2506" spans="19:19">
      <c r="S2506" s="3209"/>
    </row>
    <row r="2507" spans="19:19">
      <c r="S2507" s="3209"/>
    </row>
    <row r="2508" spans="19:19">
      <c r="S2508" s="3209"/>
    </row>
    <row r="2509" spans="19:19">
      <c r="S2509" s="3209"/>
    </row>
    <row r="2510" spans="19:19">
      <c r="S2510" s="3209"/>
    </row>
    <row r="2511" spans="19:19">
      <c r="S2511" s="3209"/>
    </row>
    <row r="2512" spans="19:19">
      <c r="S2512" s="3209"/>
    </row>
    <row r="2513" spans="19:19">
      <c r="S2513" s="3209"/>
    </row>
    <row r="2514" spans="19:19">
      <c r="S2514" s="3209"/>
    </row>
    <row r="2515" spans="19:19">
      <c r="S2515" s="3209"/>
    </row>
    <row r="2516" spans="19:19">
      <c r="S2516" s="3209"/>
    </row>
    <row r="2517" spans="19:19">
      <c r="S2517" s="3209"/>
    </row>
    <row r="2518" spans="19:19">
      <c r="S2518" s="3209"/>
    </row>
    <row r="2519" spans="19:19">
      <c r="S2519" s="3209"/>
    </row>
    <row r="2520" spans="19:19">
      <c r="S2520" s="3209"/>
    </row>
    <row r="2521" spans="19:19">
      <c r="S2521" s="3209"/>
    </row>
    <row r="2522" spans="19:19">
      <c r="S2522" s="3209"/>
    </row>
    <row r="2523" spans="19:19">
      <c r="S2523" s="3209"/>
    </row>
    <row r="2524" spans="19:19">
      <c r="S2524" s="3209"/>
    </row>
    <row r="2525" spans="19:19">
      <c r="S2525" s="3209"/>
    </row>
    <row r="2526" spans="19:19">
      <c r="S2526" s="3209"/>
    </row>
    <row r="2527" spans="19:19">
      <c r="S2527" s="3209"/>
    </row>
    <row r="2528" spans="19:19">
      <c r="S2528" s="3209"/>
    </row>
    <row r="2529" spans="19:19">
      <c r="S2529" s="3209"/>
    </row>
    <row r="2530" spans="19:19">
      <c r="S2530" s="3209"/>
    </row>
    <row r="2531" spans="19:19">
      <c r="S2531" s="3209"/>
    </row>
    <row r="2532" spans="19:19">
      <c r="S2532" s="3209"/>
    </row>
    <row r="2533" spans="19:19">
      <c r="S2533" s="3209"/>
    </row>
    <row r="2534" spans="19:19">
      <c r="S2534" s="3209"/>
    </row>
    <row r="2535" spans="19:19">
      <c r="S2535" s="3209"/>
    </row>
    <row r="2536" spans="19:19">
      <c r="S2536" s="3209"/>
    </row>
    <row r="2537" spans="19:19">
      <c r="S2537" s="3209"/>
    </row>
    <row r="2538" spans="19:19">
      <c r="S2538" s="3209"/>
    </row>
    <row r="2539" spans="19:19">
      <c r="S2539" s="3209"/>
    </row>
    <row r="2540" spans="19:19">
      <c r="S2540" s="3209"/>
    </row>
    <row r="2541" spans="19:19">
      <c r="S2541" s="3209"/>
    </row>
    <row r="2542" spans="19:19">
      <c r="S2542" s="3209"/>
    </row>
    <row r="2543" spans="19:19">
      <c r="S2543" s="3209"/>
    </row>
    <row r="2544" spans="19:19">
      <c r="S2544" s="3209"/>
    </row>
    <row r="2545" spans="19:19">
      <c r="S2545" s="3209"/>
    </row>
    <row r="2546" spans="19:19">
      <c r="S2546" s="3209"/>
    </row>
    <row r="2547" spans="19:19">
      <c r="S2547" s="3209"/>
    </row>
    <row r="2548" spans="19:19">
      <c r="S2548" s="3209"/>
    </row>
    <row r="2549" spans="19:19">
      <c r="S2549" s="3209"/>
    </row>
    <row r="2550" spans="19:19">
      <c r="S2550" s="3209"/>
    </row>
    <row r="2551" spans="19:19">
      <c r="S2551" s="3209"/>
    </row>
    <row r="2552" spans="19:19">
      <c r="S2552" s="3209"/>
    </row>
    <row r="2553" spans="19:19">
      <c r="S2553" s="3209"/>
    </row>
    <row r="2554" spans="19:19">
      <c r="S2554" s="3209"/>
    </row>
    <row r="2555" spans="19:19">
      <c r="S2555" s="3209"/>
    </row>
    <row r="2556" spans="19:19">
      <c r="S2556" s="3209"/>
    </row>
    <row r="2557" spans="19:19">
      <c r="S2557" s="3209"/>
    </row>
    <row r="2558" spans="19:19">
      <c r="S2558" s="3209"/>
    </row>
    <row r="2559" spans="19:19">
      <c r="S2559" s="3209"/>
    </row>
    <row r="2560" spans="19:19">
      <c r="S2560" s="3209"/>
    </row>
    <row r="2561" spans="19:19">
      <c r="S2561" s="3209"/>
    </row>
    <row r="2562" spans="19:19">
      <c r="S2562" s="3209"/>
    </row>
    <row r="2563" spans="19:19">
      <c r="S2563" s="3209"/>
    </row>
    <row r="2564" spans="19:19">
      <c r="S2564" s="3209"/>
    </row>
    <row r="2565" spans="19:19">
      <c r="S2565" s="3209"/>
    </row>
    <row r="2566" spans="19:19">
      <c r="S2566" s="3209"/>
    </row>
    <row r="2567" spans="19:19">
      <c r="S2567" s="3209"/>
    </row>
    <row r="2568" spans="19:19">
      <c r="S2568" s="3209"/>
    </row>
    <row r="2569" spans="19:19">
      <c r="S2569" s="3209"/>
    </row>
    <row r="2570" spans="19:19">
      <c r="S2570" s="3209"/>
    </row>
    <row r="2571" spans="19:19">
      <c r="S2571" s="3209"/>
    </row>
    <row r="2572" spans="19:19">
      <c r="S2572" s="3209"/>
    </row>
    <row r="2573" spans="19:19">
      <c r="S2573" s="3209"/>
    </row>
    <row r="2574" spans="19:19">
      <c r="S2574" s="3209"/>
    </row>
    <row r="2575" spans="19:19">
      <c r="S2575" s="3209"/>
    </row>
    <row r="2576" spans="19:19">
      <c r="S2576" s="3209"/>
    </row>
    <row r="2577" spans="19:19">
      <c r="S2577" s="3209"/>
    </row>
    <row r="2578" spans="19:19">
      <c r="S2578" s="3209"/>
    </row>
    <row r="2579" spans="19:19">
      <c r="S2579" s="3209"/>
    </row>
    <row r="2580" spans="19:19">
      <c r="S2580" s="3209"/>
    </row>
    <row r="2581" spans="19:19">
      <c r="S2581" s="3209"/>
    </row>
    <row r="2582" spans="19:19">
      <c r="S2582" s="3209"/>
    </row>
    <row r="2583" spans="19:19">
      <c r="S2583" s="3209"/>
    </row>
    <row r="2584" spans="19:19">
      <c r="S2584" s="3209"/>
    </row>
    <row r="2585" spans="19:19">
      <c r="S2585" s="3209"/>
    </row>
    <row r="2586" spans="19:19">
      <c r="S2586" s="3209"/>
    </row>
    <row r="2587" spans="19:19">
      <c r="S2587" s="3209"/>
    </row>
    <row r="2588" spans="19:19">
      <c r="S2588" s="3209"/>
    </row>
    <row r="2589" spans="19:19">
      <c r="S2589" s="3209"/>
    </row>
    <row r="2590" spans="19:19">
      <c r="S2590" s="3209"/>
    </row>
    <row r="2591" spans="19:19">
      <c r="S2591" s="3209"/>
    </row>
    <row r="2592" spans="19:19">
      <c r="S2592" s="3209"/>
    </row>
    <row r="2593" spans="19:19">
      <c r="S2593" s="3209"/>
    </row>
    <row r="2594" spans="19:19">
      <c r="S2594" s="3209"/>
    </row>
    <row r="2595" spans="19:19">
      <c r="S2595" s="3209"/>
    </row>
    <row r="2596" spans="19:19">
      <c r="S2596" s="3209"/>
    </row>
    <row r="2597" spans="19:19">
      <c r="S2597" s="3209"/>
    </row>
    <row r="2598" spans="19:19">
      <c r="S2598" s="3209"/>
    </row>
    <row r="2599" spans="19:19">
      <c r="S2599" s="3209"/>
    </row>
    <row r="2600" spans="19:19">
      <c r="S2600" s="3209"/>
    </row>
    <row r="2601" spans="19:19">
      <c r="S2601" s="3209"/>
    </row>
    <row r="2602" spans="19:19">
      <c r="S2602" s="3209"/>
    </row>
    <row r="2603" spans="19:19">
      <c r="S2603" s="3209"/>
    </row>
    <row r="2604" spans="19:19">
      <c r="S2604" s="3209"/>
    </row>
    <row r="2605" spans="19:19">
      <c r="S2605" s="3209"/>
    </row>
    <row r="2606" spans="19:19">
      <c r="S2606" s="3209"/>
    </row>
    <row r="2607" spans="19:19">
      <c r="S2607" s="3209"/>
    </row>
    <row r="2608" spans="19:19">
      <c r="S2608" s="3209"/>
    </row>
    <row r="2609" spans="19:19">
      <c r="S2609" s="3209"/>
    </row>
    <row r="2610" spans="19:19">
      <c r="S2610" s="3209"/>
    </row>
    <row r="2611" spans="19:19">
      <c r="S2611" s="3209"/>
    </row>
    <row r="2612" spans="19:19">
      <c r="S2612" s="3209"/>
    </row>
    <row r="2613" spans="19:19">
      <c r="S2613" s="3209"/>
    </row>
    <row r="2614" spans="19:19">
      <c r="S2614" s="3209"/>
    </row>
    <row r="2615" spans="19:19">
      <c r="S2615" s="3209"/>
    </row>
    <row r="2616" spans="19:19">
      <c r="S2616" s="3209"/>
    </row>
    <row r="2617" spans="19:19">
      <c r="S2617" s="3209"/>
    </row>
    <row r="2618" spans="19:19">
      <c r="S2618" s="3209"/>
    </row>
    <row r="2619" spans="19:19">
      <c r="S2619" s="3209"/>
    </row>
    <row r="2620" spans="19:19">
      <c r="S2620" s="3209"/>
    </row>
    <row r="2621" spans="19:19">
      <c r="S2621" s="3209"/>
    </row>
    <row r="2622" spans="19:19">
      <c r="S2622" s="3209"/>
    </row>
    <row r="2623" spans="19:19">
      <c r="S2623" s="3209"/>
    </row>
    <row r="2624" spans="19:19">
      <c r="S2624" s="3209"/>
    </row>
    <row r="2625" spans="19:19">
      <c r="S2625" s="3209"/>
    </row>
    <row r="2626" spans="19:19">
      <c r="S2626" s="3209"/>
    </row>
    <row r="2627" spans="19:19">
      <c r="S2627" s="3209"/>
    </row>
    <row r="2628" spans="19:19">
      <c r="S2628" s="3209"/>
    </row>
    <row r="2629" spans="19:19">
      <c r="S2629" s="3209"/>
    </row>
    <row r="2630" spans="19:19">
      <c r="S2630" s="3209"/>
    </row>
    <row r="2631" spans="19:19">
      <c r="S2631" s="3209"/>
    </row>
    <row r="2632" spans="19:19">
      <c r="S2632" s="3209"/>
    </row>
    <row r="2633" spans="19:19">
      <c r="S2633" s="3209"/>
    </row>
    <row r="2634" spans="19:19">
      <c r="S2634" s="3209"/>
    </row>
    <row r="2635" spans="19:19">
      <c r="S2635" s="3209"/>
    </row>
    <row r="2636" spans="19:19">
      <c r="S2636" s="3209"/>
    </row>
    <row r="2637" spans="19:19">
      <c r="S2637" s="3209"/>
    </row>
    <row r="2638" spans="19:19">
      <c r="S2638" s="3209"/>
    </row>
    <row r="2639" spans="19:19">
      <c r="S2639" s="3209"/>
    </row>
    <row r="2640" spans="19:19">
      <c r="S2640" s="3209"/>
    </row>
    <row r="2641" spans="19:19">
      <c r="S2641" s="3209"/>
    </row>
    <row r="2642" spans="19:19">
      <c r="S2642" s="3209"/>
    </row>
    <row r="2643" spans="19:19">
      <c r="S2643" s="3209"/>
    </row>
    <row r="2644" spans="19:19">
      <c r="S2644" s="3209"/>
    </row>
    <row r="2645" spans="19:19">
      <c r="S2645" s="3209"/>
    </row>
    <row r="2646" spans="19:19">
      <c r="S2646" s="3209"/>
    </row>
    <row r="2647" spans="19:19">
      <c r="S2647" s="3209"/>
    </row>
    <row r="2648" spans="19:19">
      <c r="S2648" s="3209"/>
    </row>
    <row r="2649" spans="19:19">
      <c r="S2649" s="3209"/>
    </row>
    <row r="2650" spans="19:19">
      <c r="S2650" s="3209"/>
    </row>
    <row r="2651" spans="19:19">
      <c r="S2651" s="3209"/>
    </row>
    <row r="2652" spans="19:19">
      <c r="S2652" s="3209"/>
    </row>
    <row r="2653" spans="19:19">
      <c r="S2653" s="3209"/>
    </row>
    <row r="2654" spans="19:19">
      <c r="S2654" s="3209"/>
    </row>
    <row r="2655" spans="19:19">
      <c r="S2655" s="3209"/>
    </row>
    <row r="2656" spans="19:19">
      <c r="S2656" s="3209"/>
    </row>
    <row r="2657" spans="19:19">
      <c r="S2657" s="3209"/>
    </row>
    <row r="2658" spans="19:19">
      <c r="S2658" s="3209"/>
    </row>
    <row r="2659" spans="19:19">
      <c r="S2659" s="3209"/>
    </row>
    <row r="2660" spans="19:19">
      <c r="S2660" s="3209"/>
    </row>
    <row r="2661" spans="19:19">
      <c r="S2661" s="3209"/>
    </row>
    <row r="2662" spans="19:19">
      <c r="S2662" s="3209"/>
    </row>
    <row r="2663" spans="19:19">
      <c r="S2663" s="3209"/>
    </row>
    <row r="2664" spans="19:19">
      <c r="S2664" s="3209"/>
    </row>
    <row r="2665" spans="19:19">
      <c r="S2665" s="3209"/>
    </row>
    <row r="2666" spans="19:19">
      <c r="S2666" s="3209"/>
    </row>
    <row r="2667" spans="19:19">
      <c r="S2667" s="3209"/>
    </row>
    <row r="2668" spans="19:19">
      <c r="S2668" s="3209"/>
    </row>
    <row r="2669" spans="19:19">
      <c r="S2669" s="3209"/>
    </row>
    <row r="2670" spans="19:19">
      <c r="S2670" s="3209"/>
    </row>
    <row r="2671" spans="19:19">
      <c r="S2671" s="3209"/>
    </row>
    <row r="2672" spans="19:19">
      <c r="S2672" s="3209"/>
    </row>
    <row r="2673" spans="19:19">
      <c r="S2673" s="3209"/>
    </row>
    <row r="2674" spans="19:19">
      <c r="S2674" s="3209"/>
    </row>
    <row r="2675" spans="19:19">
      <c r="S2675" s="3209"/>
    </row>
    <row r="2676" spans="19:19">
      <c r="S2676" s="3209"/>
    </row>
    <row r="2677" spans="19:19">
      <c r="S2677" s="3209"/>
    </row>
    <row r="2678" spans="19:19">
      <c r="S2678" s="3209"/>
    </row>
    <row r="2679" spans="19:19">
      <c r="S2679" s="3209"/>
    </row>
    <row r="2680" spans="19:19">
      <c r="S2680" s="3209"/>
    </row>
    <row r="2681" spans="19:19">
      <c r="S2681" s="3209"/>
    </row>
    <row r="2682" spans="19:19">
      <c r="S2682" s="3209"/>
    </row>
    <row r="2683" spans="19:19">
      <c r="S2683" s="3209"/>
    </row>
    <row r="2684" spans="19:19">
      <c r="S2684" s="3209"/>
    </row>
    <row r="2685" spans="19:19">
      <c r="S2685" s="3209"/>
    </row>
    <row r="2686" spans="19:19">
      <c r="S2686" s="3209"/>
    </row>
    <row r="2687" spans="19:19">
      <c r="S2687" s="3209"/>
    </row>
    <row r="2688" spans="19:19">
      <c r="S2688" s="3209"/>
    </row>
    <row r="2689" spans="19:19">
      <c r="S2689" s="3209"/>
    </row>
    <row r="2690" spans="19:19">
      <c r="S2690" s="3209"/>
    </row>
    <row r="2691" spans="19:19">
      <c r="S2691" s="3209"/>
    </row>
    <row r="2692" spans="19:19">
      <c r="S2692" s="3209"/>
    </row>
    <row r="2693" spans="19:19">
      <c r="S2693" s="3209"/>
    </row>
    <row r="2694" spans="19:19">
      <c r="S2694" s="3209"/>
    </row>
    <row r="2695" spans="19:19">
      <c r="S2695" s="3209"/>
    </row>
    <row r="2696" spans="19:19">
      <c r="S2696" s="3209"/>
    </row>
    <row r="2697" spans="19:19">
      <c r="S2697" s="3209"/>
    </row>
    <row r="2698" spans="19:19">
      <c r="S2698" s="3209"/>
    </row>
    <row r="2699" spans="19:19">
      <c r="S2699" s="3209"/>
    </row>
    <row r="2700" spans="19:19">
      <c r="S2700" s="3209"/>
    </row>
    <row r="2701" spans="19:19">
      <c r="S2701" s="3209"/>
    </row>
    <row r="2702" spans="19:19">
      <c r="S2702" s="3209"/>
    </row>
    <row r="2703" spans="19:19">
      <c r="S2703" s="3209"/>
    </row>
    <row r="2704" spans="19:19">
      <c r="S2704" s="3209"/>
    </row>
    <row r="2705" spans="19:19">
      <c r="S2705" s="3209"/>
    </row>
    <row r="2706" spans="19:19">
      <c r="S2706" s="3209"/>
    </row>
    <row r="2707" spans="19:19">
      <c r="S2707" s="3209"/>
    </row>
    <row r="2708" spans="19:19">
      <c r="S2708" s="3209"/>
    </row>
    <row r="2709" spans="19:19">
      <c r="S2709" s="3209"/>
    </row>
    <row r="2710" spans="19:19">
      <c r="S2710" s="3209"/>
    </row>
    <row r="2711" spans="19:19">
      <c r="S2711" s="3209"/>
    </row>
    <row r="2712" spans="19:19">
      <c r="S2712" s="3209"/>
    </row>
    <row r="2713" spans="19:19">
      <c r="S2713" s="3209"/>
    </row>
    <row r="2714" spans="19:19">
      <c r="S2714" s="3209"/>
    </row>
    <row r="2715" spans="19:19">
      <c r="S2715" s="3209"/>
    </row>
    <row r="2716" spans="19:19">
      <c r="S2716" s="3209"/>
    </row>
    <row r="2717" spans="19:19">
      <c r="S2717" s="3209"/>
    </row>
    <row r="2718" spans="19:19">
      <c r="S2718" s="3209"/>
    </row>
    <row r="2719" spans="19:19">
      <c r="S2719" s="3209"/>
    </row>
    <row r="2720" spans="19:19">
      <c r="S2720" s="3209"/>
    </row>
    <row r="2721" spans="19:19">
      <c r="S2721" s="3209"/>
    </row>
    <row r="2722" spans="19:19">
      <c r="S2722" s="3209"/>
    </row>
    <row r="2723" spans="19:19">
      <c r="S2723" s="3209"/>
    </row>
    <row r="2724" spans="19:19">
      <c r="S2724" s="3209"/>
    </row>
    <row r="2725" spans="19:19">
      <c r="S2725" s="3209"/>
    </row>
    <row r="2726" spans="19:19">
      <c r="S2726" s="3209"/>
    </row>
    <row r="2727" spans="19:19">
      <c r="S2727" s="3209"/>
    </row>
    <row r="2728" spans="19:19">
      <c r="S2728" s="3209"/>
    </row>
    <row r="2729" spans="19:19">
      <c r="S2729" s="3209"/>
    </row>
    <row r="2730" spans="19:19">
      <c r="S2730" s="3209"/>
    </row>
    <row r="2731" spans="19:19">
      <c r="S2731" s="3209"/>
    </row>
    <row r="2732" spans="19:19">
      <c r="S2732" s="3209"/>
    </row>
    <row r="2733" spans="19:19">
      <c r="S2733" s="3209"/>
    </row>
    <row r="2734" spans="19:19">
      <c r="S2734" s="3209"/>
    </row>
    <row r="2735" spans="19:19">
      <c r="S2735" s="3209"/>
    </row>
    <row r="2736" spans="19:19">
      <c r="S2736" s="3209"/>
    </row>
    <row r="2737" spans="19:19">
      <c r="S2737" s="3209"/>
    </row>
    <row r="2738" spans="19:19">
      <c r="S2738" s="3209"/>
    </row>
    <row r="2739" spans="19:19">
      <c r="S2739" s="3209"/>
    </row>
    <row r="2740" spans="19:19">
      <c r="S2740" s="3209"/>
    </row>
    <row r="2741" spans="19:19">
      <c r="S2741" s="3209"/>
    </row>
    <row r="2742" spans="19:19">
      <c r="S2742" s="3209"/>
    </row>
    <row r="2743" spans="19:19">
      <c r="S2743" s="3209"/>
    </row>
    <row r="2744" spans="19:19">
      <c r="S2744" s="3209"/>
    </row>
    <row r="2745" spans="19:19">
      <c r="S2745" s="3209"/>
    </row>
    <row r="2746" spans="19:19">
      <c r="S2746" s="3209"/>
    </row>
    <row r="2747" spans="19:19">
      <c r="S2747" s="3209"/>
    </row>
    <row r="2748" spans="19:19">
      <c r="S2748" s="3209"/>
    </row>
    <row r="2749" spans="19:19">
      <c r="S2749" s="3209"/>
    </row>
    <row r="2750" spans="19:19">
      <c r="S2750" s="3209"/>
    </row>
    <row r="2751" spans="19:19">
      <c r="S2751" s="3209"/>
    </row>
    <row r="2752" spans="19:19">
      <c r="S2752" s="3209"/>
    </row>
    <row r="2753" spans="19:19">
      <c r="S2753" s="3209"/>
    </row>
    <row r="2754" spans="19:19">
      <c r="S2754" s="3209"/>
    </row>
    <row r="2755" spans="19:19">
      <c r="S2755" s="3209"/>
    </row>
    <row r="2756" spans="19:19">
      <c r="S2756" s="3209"/>
    </row>
    <row r="2757" spans="19:19">
      <c r="S2757" s="3209"/>
    </row>
    <row r="2758" spans="19:19">
      <c r="S2758" s="3209"/>
    </row>
    <row r="2759" spans="19:19">
      <c r="S2759" s="3209"/>
    </row>
    <row r="2760" spans="19:19">
      <c r="S2760" s="3209"/>
    </row>
    <row r="2761" spans="19:19">
      <c r="S2761" s="3209"/>
    </row>
    <row r="2762" spans="19:19">
      <c r="S2762" s="3209"/>
    </row>
    <row r="2763" spans="19:19">
      <c r="S2763" s="3209"/>
    </row>
    <row r="2764" spans="19:19">
      <c r="S2764" s="3209"/>
    </row>
    <row r="2765" spans="19:19">
      <c r="S2765" s="3209"/>
    </row>
    <row r="2766" spans="19:19">
      <c r="S2766" s="3209"/>
    </row>
    <row r="2767" spans="19:19">
      <c r="S2767" s="3209"/>
    </row>
    <row r="2768" spans="19:19">
      <c r="S2768" s="3209"/>
    </row>
    <row r="2769" spans="19:19">
      <c r="S2769" s="3209"/>
    </row>
    <row r="2770" spans="19:19">
      <c r="S2770" s="3209"/>
    </row>
    <row r="2771" spans="19:19">
      <c r="S2771" s="3209"/>
    </row>
    <row r="2772" spans="19:19">
      <c r="S2772" s="3209"/>
    </row>
    <row r="2773" spans="19:19">
      <c r="S2773" s="3209"/>
    </row>
    <row r="2774" spans="19:19">
      <c r="S2774" s="3209"/>
    </row>
    <row r="2775" spans="19:19">
      <c r="S2775" s="3209"/>
    </row>
    <row r="2776" spans="19:19">
      <c r="S2776" s="3209"/>
    </row>
    <row r="2777" spans="19:19">
      <c r="S2777" s="3209"/>
    </row>
    <row r="2778" spans="19:19">
      <c r="S2778" s="3209"/>
    </row>
    <row r="2779" spans="19:19">
      <c r="S2779" s="3209"/>
    </row>
    <row r="2780" spans="19:19">
      <c r="S2780" s="3209"/>
    </row>
    <row r="2781" spans="19:19">
      <c r="S2781" s="3209"/>
    </row>
    <row r="2782" spans="19:19">
      <c r="S2782" s="3209"/>
    </row>
    <row r="2783" spans="19:19">
      <c r="S2783" s="3209"/>
    </row>
    <row r="2784" spans="19:19">
      <c r="S2784" s="3209"/>
    </row>
    <row r="2785" spans="19:19">
      <c r="S2785" s="3209"/>
    </row>
    <row r="2786" spans="19:19">
      <c r="S2786" s="3209"/>
    </row>
    <row r="2787" spans="19:19">
      <c r="S2787" s="3209"/>
    </row>
    <row r="2788" spans="19:19">
      <c r="S2788" s="3209"/>
    </row>
    <row r="2789" spans="19:19">
      <c r="S2789" s="3209"/>
    </row>
    <row r="2790" spans="19:19">
      <c r="S2790" s="3209"/>
    </row>
    <row r="2791" spans="19:19">
      <c r="S2791" s="3209"/>
    </row>
    <row r="2792" spans="19:19">
      <c r="S2792" s="3209"/>
    </row>
    <row r="2793" spans="19:19">
      <c r="S2793" s="3209"/>
    </row>
    <row r="2794" spans="19:19">
      <c r="S2794" s="3209"/>
    </row>
    <row r="2795" spans="19:19">
      <c r="S2795" s="3209"/>
    </row>
    <row r="2796" spans="19:19">
      <c r="S2796" s="3209"/>
    </row>
    <row r="2797" spans="19:19">
      <c r="S2797" s="3209"/>
    </row>
    <row r="2798" spans="19:19">
      <c r="S2798" s="3209"/>
    </row>
    <row r="2799" spans="19:19">
      <c r="S2799" s="3209"/>
    </row>
    <row r="2800" spans="19:19">
      <c r="S2800" s="3209"/>
    </row>
    <row r="2801" spans="19:19">
      <c r="S2801" s="3209"/>
    </row>
    <row r="2802" spans="19:19">
      <c r="S2802" s="3209"/>
    </row>
    <row r="2803" spans="19:19">
      <c r="S2803" s="3209"/>
    </row>
    <row r="2804" spans="19:19">
      <c r="S2804" s="3209"/>
    </row>
    <row r="2805" spans="19:19">
      <c r="S2805" s="3209"/>
    </row>
    <row r="2806" spans="19:19">
      <c r="S2806" s="3209"/>
    </row>
    <row r="2807" spans="19:19">
      <c r="S2807" s="3209"/>
    </row>
    <row r="2808" spans="19:19">
      <c r="S2808" s="3209"/>
    </row>
    <row r="2809" spans="19:19">
      <c r="S2809" s="3209"/>
    </row>
    <row r="2810" spans="19:19">
      <c r="S2810" s="3209"/>
    </row>
    <row r="2811" spans="19:19">
      <c r="S2811" s="3209"/>
    </row>
    <row r="2812" spans="19:19">
      <c r="S2812" s="3209"/>
    </row>
    <row r="2813" spans="19:19">
      <c r="S2813" s="3209"/>
    </row>
    <row r="2814" spans="19:19">
      <c r="S2814" s="3209"/>
    </row>
    <row r="2815" spans="19:19">
      <c r="S2815" s="3209"/>
    </row>
    <row r="2816" spans="19:19">
      <c r="S2816" s="3209"/>
    </row>
    <row r="2817" spans="19:19">
      <c r="S2817" s="3209"/>
    </row>
    <row r="2818" spans="19:19">
      <c r="S2818" s="3209"/>
    </row>
    <row r="2819" spans="19:19">
      <c r="S2819" s="3209"/>
    </row>
    <row r="2820" spans="19:19">
      <c r="S2820" s="3209"/>
    </row>
    <row r="2821" spans="19:19">
      <c r="S2821" s="3209"/>
    </row>
    <row r="2822" spans="19:19">
      <c r="S2822" s="3209"/>
    </row>
    <row r="2823" spans="19:19">
      <c r="S2823" s="3209"/>
    </row>
    <row r="2824" spans="19:19">
      <c r="S2824" s="3209"/>
    </row>
    <row r="2825" spans="19:19">
      <c r="S2825" s="3209"/>
    </row>
    <row r="2826" spans="19:19">
      <c r="S2826" s="3209"/>
    </row>
    <row r="2827" spans="19:19">
      <c r="S2827" s="3209"/>
    </row>
    <row r="2828" spans="19:19">
      <c r="S2828" s="3209"/>
    </row>
    <row r="2829" spans="19:19">
      <c r="S2829" s="3209"/>
    </row>
    <row r="2830" spans="19:19">
      <c r="S2830" s="3209"/>
    </row>
    <row r="2831" spans="19:19">
      <c r="S2831" s="3209"/>
    </row>
    <row r="2832" spans="19:19">
      <c r="S2832" s="3209"/>
    </row>
    <row r="2833" spans="19:19">
      <c r="S2833" s="3209"/>
    </row>
    <row r="2834" spans="19:19">
      <c r="S2834" s="3209"/>
    </row>
    <row r="2835" spans="19:19">
      <c r="S2835" s="3209"/>
    </row>
    <row r="2836" spans="19:19">
      <c r="S2836" s="3209"/>
    </row>
    <row r="2837" spans="19:19">
      <c r="S2837" s="3209"/>
    </row>
    <row r="2838" spans="19:19">
      <c r="S2838" s="3209"/>
    </row>
    <row r="2839" spans="19:19">
      <c r="S2839" s="3209"/>
    </row>
    <row r="2840" spans="19:19">
      <c r="S2840" s="3209"/>
    </row>
    <row r="2841" spans="19:19">
      <c r="S2841" s="3209"/>
    </row>
    <row r="2842" spans="19:19">
      <c r="S2842" s="3209"/>
    </row>
    <row r="2843" spans="19:19">
      <c r="S2843" s="3209"/>
    </row>
    <row r="2844" spans="19:19">
      <c r="S2844" s="3209"/>
    </row>
    <row r="2845" spans="19:19">
      <c r="S2845" s="3209"/>
    </row>
    <row r="2846" spans="19:19">
      <c r="S2846" s="3209"/>
    </row>
    <row r="2847" spans="19:19">
      <c r="S2847" s="3209"/>
    </row>
    <row r="2848" spans="19:19">
      <c r="S2848" s="3209"/>
    </row>
    <row r="2849" spans="19:19">
      <c r="S2849" s="3209"/>
    </row>
    <row r="2850" spans="19:19">
      <c r="S2850" s="3209"/>
    </row>
    <row r="2851" spans="19:19">
      <c r="S2851" s="3209"/>
    </row>
    <row r="2852" spans="19:19">
      <c r="S2852" s="3209"/>
    </row>
    <row r="2853" spans="19:19">
      <c r="S2853" s="3209"/>
    </row>
    <row r="2854" spans="19:19">
      <c r="S2854" s="3209"/>
    </row>
    <row r="2855" spans="19:19">
      <c r="S2855" s="3209"/>
    </row>
    <row r="2856" spans="19:19">
      <c r="S2856" s="3209"/>
    </row>
    <row r="2857" spans="19:19">
      <c r="S2857" s="3209"/>
    </row>
    <row r="2858" spans="19:19">
      <c r="S2858" s="3209"/>
    </row>
    <row r="2859" spans="19:19">
      <c r="S2859" s="3209"/>
    </row>
    <row r="2860" spans="19:19">
      <c r="S2860" s="3209"/>
    </row>
    <row r="2861" spans="19:19">
      <c r="S2861" s="3209"/>
    </row>
    <row r="2862" spans="19:19">
      <c r="S2862" s="3209"/>
    </row>
    <row r="2863" spans="19:19">
      <c r="S2863" s="3209"/>
    </row>
    <row r="2864" spans="19:19">
      <c r="S2864" s="3209"/>
    </row>
    <row r="2865" spans="19:19">
      <c r="S2865" s="3209"/>
    </row>
    <row r="2866" spans="19:19">
      <c r="S2866" s="3209"/>
    </row>
    <row r="2867" spans="19:19">
      <c r="S2867" s="3209"/>
    </row>
    <row r="2868" spans="19:19">
      <c r="S2868" s="3209"/>
    </row>
    <row r="2869" spans="19:19">
      <c r="S2869" s="3209"/>
    </row>
    <row r="2870" spans="19:19">
      <c r="S2870" s="3209"/>
    </row>
    <row r="2871" spans="19:19">
      <c r="S2871" s="3209"/>
    </row>
    <row r="2872" spans="19:19">
      <c r="S2872" s="3209"/>
    </row>
    <row r="2873" spans="19:19">
      <c r="S2873" s="3209"/>
    </row>
    <row r="2874" spans="19:19">
      <c r="S2874" s="3209"/>
    </row>
    <row r="2875" spans="19:19">
      <c r="S2875" s="3209"/>
    </row>
    <row r="2876" spans="19:19">
      <c r="S2876" s="3209"/>
    </row>
    <row r="2877" spans="19:19">
      <c r="S2877" s="3209"/>
    </row>
    <row r="2878" spans="19:19">
      <c r="S2878" s="3209"/>
    </row>
    <row r="2879" spans="19:19">
      <c r="S2879" s="3209"/>
    </row>
    <row r="2880" spans="19:19">
      <c r="S2880" s="3209"/>
    </row>
    <row r="2881" spans="19:19">
      <c r="S2881" s="3209"/>
    </row>
    <row r="2882" spans="19:19">
      <c r="S2882" s="3209"/>
    </row>
    <row r="2883" spans="19:19">
      <c r="S2883" s="3209"/>
    </row>
    <row r="2884" spans="19:19">
      <c r="S2884" s="3209"/>
    </row>
    <row r="2885" spans="19:19">
      <c r="S2885" s="3209"/>
    </row>
    <row r="2886" spans="19:19">
      <c r="S2886" s="3209"/>
    </row>
    <row r="2887" spans="19:19">
      <c r="S2887" s="3209"/>
    </row>
    <row r="2888" spans="19:19">
      <c r="S2888" s="3209"/>
    </row>
    <row r="2889" spans="19:19">
      <c r="S2889" s="3209"/>
    </row>
    <row r="2890" spans="19:19">
      <c r="S2890" s="3209"/>
    </row>
    <row r="2891" spans="19:19">
      <c r="S2891" s="3209"/>
    </row>
    <row r="2892" spans="19:19">
      <c r="S2892" s="3209"/>
    </row>
    <row r="2893" spans="19:19">
      <c r="S2893" s="3209"/>
    </row>
    <row r="2894" spans="19:19">
      <c r="S2894" s="3209"/>
    </row>
    <row r="2895" spans="19:19">
      <c r="S2895" s="3209"/>
    </row>
    <row r="2896" spans="19:19">
      <c r="S2896" s="3209"/>
    </row>
    <row r="2897" spans="19:19">
      <c r="S2897" s="3209"/>
    </row>
    <row r="2898" spans="19:19">
      <c r="S2898" s="3209"/>
    </row>
    <row r="2899" spans="19:19">
      <c r="S2899" s="3209"/>
    </row>
    <row r="2900" spans="19:19">
      <c r="S2900" s="3209"/>
    </row>
    <row r="2901" spans="19:19">
      <c r="S2901" s="3209"/>
    </row>
    <row r="2902" spans="19:19">
      <c r="S2902" s="3209"/>
    </row>
    <row r="2903" spans="19:19">
      <c r="S2903" s="3209"/>
    </row>
    <row r="2904" spans="19:19">
      <c r="S2904" s="3209"/>
    </row>
    <row r="2905" spans="19:19">
      <c r="S2905" s="3209"/>
    </row>
    <row r="2906" spans="19:19">
      <c r="S2906" s="3209"/>
    </row>
    <row r="2907" spans="19:19">
      <c r="S2907" s="3209"/>
    </row>
    <row r="2908" spans="19:19">
      <c r="S2908" s="3209"/>
    </row>
    <row r="2909" spans="19:19">
      <c r="S2909" s="3209"/>
    </row>
    <row r="2910" spans="19:19">
      <c r="S2910" s="3209"/>
    </row>
    <row r="2911" spans="19:19">
      <c r="S2911" s="3209"/>
    </row>
    <row r="2912" spans="19:19">
      <c r="S2912" s="3209"/>
    </row>
    <row r="2913" spans="19:19">
      <c r="S2913" s="3209"/>
    </row>
    <row r="2914" spans="19:19">
      <c r="S2914" s="3209"/>
    </row>
    <row r="2915" spans="19:19">
      <c r="S2915" s="3209"/>
    </row>
    <row r="2916" spans="19:19">
      <c r="S2916" s="3209"/>
    </row>
    <row r="2917" spans="19:19">
      <c r="S2917" s="3209"/>
    </row>
    <row r="2918" spans="19:19">
      <c r="S2918" s="3209"/>
    </row>
    <row r="2919" spans="19:19">
      <c r="S2919" s="3209"/>
    </row>
    <row r="2920" spans="19:19">
      <c r="S2920" s="3209"/>
    </row>
    <row r="2921" spans="19:19">
      <c r="S2921" s="3209"/>
    </row>
    <row r="2922" spans="19:19">
      <c r="S2922" s="3209"/>
    </row>
    <row r="2923" spans="19:19">
      <c r="S2923" s="3209"/>
    </row>
    <row r="2924" spans="19:19">
      <c r="S2924" s="3209"/>
    </row>
    <row r="2925" spans="19:19">
      <c r="S2925" s="3209"/>
    </row>
    <row r="2926" spans="19:19">
      <c r="S2926" s="3209"/>
    </row>
    <row r="2927" spans="19:19">
      <c r="S2927" s="3209"/>
    </row>
    <row r="2928" spans="19:19">
      <c r="S2928" s="3209"/>
    </row>
    <row r="2929" spans="19:19">
      <c r="S2929" s="3209"/>
    </row>
    <row r="2930" spans="19:19">
      <c r="S2930" s="3209"/>
    </row>
    <row r="2931" spans="19:19">
      <c r="S2931" s="3209"/>
    </row>
    <row r="2932" spans="19:19">
      <c r="S2932" s="3209"/>
    </row>
    <row r="2933" spans="19:19">
      <c r="S2933" s="3209"/>
    </row>
    <row r="2934" spans="19:19">
      <c r="S2934" s="3209"/>
    </row>
    <row r="2935" spans="19:19">
      <c r="S2935" s="3209"/>
    </row>
    <row r="2936" spans="19:19">
      <c r="S2936" s="3209"/>
    </row>
    <row r="2937" spans="19:19">
      <c r="S2937" s="3209"/>
    </row>
    <row r="2938" spans="19:19">
      <c r="S2938" s="3209"/>
    </row>
    <row r="2939" spans="19:19">
      <c r="S2939" s="3209"/>
    </row>
    <row r="2940" spans="19:19">
      <c r="S2940" s="3209"/>
    </row>
    <row r="2941" spans="19:19">
      <c r="S2941" s="3209"/>
    </row>
    <row r="2942" spans="19:19">
      <c r="S2942" s="3209"/>
    </row>
    <row r="2943" spans="19:19">
      <c r="S2943" s="3209"/>
    </row>
    <row r="2944" spans="19:19">
      <c r="S2944" s="3209"/>
    </row>
    <row r="2945" spans="19:19">
      <c r="S2945" s="3209"/>
    </row>
    <row r="2946" spans="19:19">
      <c r="S2946" s="3209"/>
    </row>
    <row r="2947" spans="19:19">
      <c r="S2947" s="3209"/>
    </row>
    <row r="2948" spans="19:19">
      <c r="S2948" s="3209"/>
    </row>
    <row r="2949" spans="19:19">
      <c r="S2949" s="3209"/>
    </row>
    <row r="2950" spans="19:19">
      <c r="S2950" s="3209"/>
    </row>
    <row r="2951" spans="19:19">
      <c r="S2951" s="3209"/>
    </row>
    <row r="2952" spans="19:19">
      <c r="S2952" s="3209"/>
    </row>
    <row r="2953" spans="19:19">
      <c r="S2953" s="3209"/>
    </row>
    <row r="2954" spans="19:19">
      <c r="S2954" s="3209"/>
    </row>
    <row r="2955" spans="19:19">
      <c r="S2955" s="3209"/>
    </row>
    <row r="2956" spans="19:19">
      <c r="S2956" s="3209"/>
    </row>
    <row r="2957" spans="19:19">
      <c r="S2957" s="3209"/>
    </row>
    <row r="2958" spans="19:19">
      <c r="S2958" s="3209"/>
    </row>
    <row r="2959" spans="19:19">
      <c r="S2959" s="3209"/>
    </row>
    <row r="2960" spans="19:19">
      <c r="S2960" s="3209"/>
    </row>
    <row r="2961" spans="19:19">
      <c r="S2961" s="3209"/>
    </row>
    <row r="2962" spans="19:19">
      <c r="S2962" s="3209"/>
    </row>
    <row r="2963" spans="19:19">
      <c r="S2963" s="3209"/>
    </row>
    <row r="2964" spans="19:19">
      <c r="S2964" s="3209"/>
    </row>
    <row r="2965" spans="19:19">
      <c r="S2965" s="3209"/>
    </row>
    <row r="2966" spans="19:19">
      <c r="S2966" s="3209"/>
    </row>
    <row r="2967" spans="19:19">
      <c r="S2967" s="3209"/>
    </row>
    <row r="2968" spans="19:19">
      <c r="S2968" s="3209"/>
    </row>
    <row r="2969" spans="19:19">
      <c r="S2969" s="3209"/>
    </row>
    <row r="2970" spans="19:19">
      <c r="S2970" s="3209"/>
    </row>
    <row r="2971" spans="19:19">
      <c r="S2971" s="3209"/>
    </row>
    <row r="2972" spans="19:19">
      <c r="S2972" s="3209"/>
    </row>
    <row r="2973" spans="19:19">
      <c r="S2973" s="3209"/>
    </row>
    <row r="2974" spans="19:19">
      <c r="S2974" s="3209"/>
    </row>
    <row r="2975" spans="19:19">
      <c r="S2975" s="3209"/>
    </row>
    <row r="2976" spans="19:19">
      <c r="S2976" s="3209"/>
    </row>
    <row r="2977" spans="19:19">
      <c r="S2977" s="3209"/>
    </row>
    <row r="2978" spans="19:19">
      <c r="S2978" s="3209"/>
    </row>
    <row r="2979" spans="19:19">
      <c r="S2979" s="3209"/>
    </row>
    <row r="2980" spans="19:19">
      <c r="S2980" s="3209"/>
    </row>
    <row r="2981" spans="19:19">
      <c r="S2981" s="3209"/>
    </row>
    <row r="2982" spans="19:19">
      <c r="S2982" s="3209"/>
    </row>
    <row r="2983" spans="19:19">
      <c r="S2983" s="3209"/>
    </row>
    <row r="2984" spans="19:19">
      <c r="S2984" s="3209"/>
    </row>
    <row r="2985" spans="19:19">
      <c r="S2985" s="3209"/>
    </row>
    <row r="2986" spans="19:19">
      <c r="S2986" s="3209"/>
    </row>
    <row r="2987" spans="19:19">
      <c r="S2987" s="3209"/>
    </row>
    <row r="2988" spans="19:19">
      <c r="S2988" s="3209"/>
    </row>
    <row r="2989" spans="19:19">
      <c r="S2989" s="3209"/>
    </row>
    <row r="2990" spans="19:19">
      <c r="S2990" s="3209"/>
    </row>
    <row r="2991" spans="19:19">
      <c r="S2991" s="3209"/>
    </row>
    <row r="2992" spans="19:19">
      <c r="S2992" s="3209"/>
    </row>
    <row r="2993" spans="19:19">
      <c r="S2993" s="3209"/>
    </row>
    <row r="2994" spans="19:19">
      <c r="S2994" s="3209"/>
    </row>
    <row r="2995" spans="19:19">
      <c r="S2995" s="3209"/>
    </row>
    <row r="2996" spans="19:19">
      <c r="S2996" s="3209"/>
    </row>
    <row r="2997" spans="19:19">
      <c r="S2997" s="3209"/>
    </row>
    <row r="2998" spans="19:19">
      <c r="S2998" s="3209"/>
    </row>
    <row r="2999" spans="19:19">
      <c r="S2999" s="3209"/>
    </row>
    <row r="3000" spans="19:19">
      <c r="S3000" s="3209"/>
    </row>
    <row r="3001" spans="19:19">
      <c r="S3001" s="3209"/>
    </row>
    <row r="3002" spans="19:19">
      <c r="S3002" s="3209"/>
    </row>
    <row r="3003" spans="19:19">
      <c r="S3003" s="3209"/>
    </row>
    <row r="3004" spans="19:19">
      <c r="S3004" s="3209"/>
    </row>
    <row r="3005" spans="19:19">
      <c r="S3005" s="3209"/>
    </row>
    <row r="3006" spans="19:19">
      <c r="S3006" s="3209"/>
    </row>
    <row r="3007" spans="19:19">
      <c r="S3007" s="3209"/>
    </row>
    <row r="3008" spans="19:19">
      <c r="S3008" s="3209"/>
    </row>
    <row r="3009" spans="19:19">
      <c r="S3009" s="3209"/>
    </row>
    <row r="3010" spans="19:19">
      <c r="S3010" s="3209"/>
    </row>
    <row r="3011" spans="19:19">
      <c r="S3011" s="3209"/>
    </row>
    <row r="3012" spans="19:19">
      <c r="S3012" s="3209"/>
    </row>
    <row r="3013" spans="19:19">
      <c r="S3013" s="3209"/>
    </row>
    <row r="3014" spans="19:19">
      <c r="S3014" s="3209"/>
    </row>
    <row r="3015" spans="19:19">
      <c r="S3015" s="3209"/>
    </row>
    <row r="3016" spans="19:19">
      <c r="S3016" s="3209"/>
    </row>
    <row r="3017" spans="19:19">
      <c r="S3017" s="3209"/>
    </row>
    <row r="3018" spans="19:19">
      <c r="S3018" s="3209"/>
    </row>
    <row r="3019" spans="19:19">
      <c r="S3019" s="3209"/>
    </row>
    <row r="3020" spans="19:19">
      <c r="S3020" s="3209"/>
    </row>
    <row r="3021" spans="19:19">
      <c r="S3021" s="3209"/>
    </row>
    <row r="3022" spans="19:19">
      <c r="S3022" s="3209"/>
    </row>
    <row r="3023" spans="19:19">
      <c r="S3023" s="3209"/>
    </row>
    <row r="3024" spans="19:19">
      <c r="S3024" s="3209"/>
    </row>
    <row r="3025" spans="19:19">
      <c r="S3025" s="3209"/>
    </row>
    <row r="3026" spans="19:19">
      <c r="S3026" s="3209"/>
    </row>
    <row r="3027" spans="19:19">
      <c r="S3027" s="3209"/>
    </row>
    <row r="3028" spans="19:19">
      <c r="S3028" s="3209"/>
    </row>
    <row r="3029" spans="19:19">
      <c r="S3029" s="3209"/>
    </row>
    <row r="3030" spans="19:19">
      <c r="S3030" s="3209"/>
    </row>
    <row r="3031" spans="19:19">
      <c r="S3031" s="3209"/>
    </row>
    <row r="3032" spans="19:19">
      <c r="S3032" s="3209"/>
    </row>
    <row r="3033" spans="19:19">
      <c r="S3033" s="3209"/>
    </row>
    <row r="3034" spans="19:19">
      <c r="S3034" s="3209"/>
    </row>
    <row r="3035" spans="19:19">
      <c r="S3035" s="3209"/>
    </row>
    <row r="3036" spans="19:19">
      <c r="S3036" s="3209"/>
    </row>
    <row r="3037" spans="19:19">
      <c r="S3037" s="3209"/>
    </row>
    <row r="3038" spans="19:19">
      <c r="S3038" s="3209"/>
    </row>
    <row r="3039" spans="19:19">
      <c r="S3039" s="3209"/>
    </row>
    <row r="3040" spans="19:19">
      <c r="S3040" s="3209"/>
    </row>
    <row r="3041" spans="19:19">
      <c r="S3041" s="3209"/>
    </row>
    <row r="3042" spans="19:19">
      <c r="S3042" s="3209"/>
    </row>
    <row r="3043" spans="19:19">
      <c r="S3043" s="3209"/>
    </row>
    <row r="3044" spans="19:19">
      <c r="S3044" s="3209"/>
    </row>
    <row r="3045" spans="19:19">
      <c r="S3045" s="3209"/>
    </row>
    <row r="3046" spans="19:19">
      <c r="S3046" s="3209"/>
    </row>
    <row r="3047" spans="19:19">
      <c r="S3047" s="3209"/>
    </row>
    <row r="3048" spans="19:19">
      <c r="S3048" s="3209"/>
    </row>
    <row r="3049" spans="19:19">
      <c r="S3049" s="3209"/>
    </row>
    <row r="3050" spans="19:19">
      <c r="S3050" s="3209"/>
    </row>
    <row r="3051" spans="19:19">
      <c r="S3051" s="3209"/>
    </row>
    <row r="3052" spans="19:19">
      <c r="S3052" s="3209"/>
    </row>
    <row r="3053" spans="19:19">
      <c r="S3053" s="3209"/>
    </row>
    <row r="3054" spans="19:19">
      <c r="S3054" s="3209"/>
    </row>
    <row r="3055" spans="19:19">
      <c r="S3055" s="3209"/>
    </row>
    <row r="3056" spans="19:19">
      <c r="S3056" s="3209"/>
    </row>
    <row r="3057" spans="19:19">
      <c r="S3057" s="3209"/>
    </row>
    <row r="3058" spans="19:19">
      <c r="S3058" s="3209"/>
    </row>
    <row r="3059" spans="19:19">
      <c r="S3059" s="3209"/>
    </row>
    <row r="3060" spans="19:19">
      <c r="S3060" s="3209"/>
    </row>
    <row r="3061" spans="19:19">
      <c r="S3061" s="3209"/>
    </row>
    <row r="3062" spans="19:19">
      <c r="S3062" s="3209"/>
    </row>
    <row r="3063" spans="19:19">
      <c r="S3063" s="3209"/>
    </row>
    <row r="3064" spans="19:19">
      <c r="S3064" s="3209"/>
    </row>
    <row r="3065" spans="19:19">
      <c r="S3065" s="3209"/>
    </row>
    <row r="3066" spans="19:19">
      <c r="S3066" s="3209"/>
    </row>
    <row r="3067" spans="19:19">
      <c r="S3067" s="3209"/>
    </row>
    <row r="3068" spans="19:19">
      <c r="S3068" s="3209"/>
    </row>
    <row r="3069" spans="19:19">
      <c r="S3069" s="3209"/>
    </row>
    <row r="3070" spans="19:19">
      <c r="S3070" s="3209"/>
    </row>
    <row r="3071" spans="19:19">
      <c r="S3071" s="3209"/>
    </row>
    <row r="3072" spans="19:19">
      <c r="S3072" s="3209"/>
    </row>
    <row r="3073" spans="19:19">
      <c r="S3073" s="3209"/>
    </row>
    <row r="3074" spans="19:19">
      <c r="S3074" s="3209"/>
    </row>
    <row r="3075" spans="19:19">
      <c r="S3075" s="3209"/>
    </row>
    <row r="3076" spans="19:19">
      <c r="S3076" s="3209"/>
    </row>
    <row r="3077" spans="19:19">
      <c r="S3077" s="3209"/>
    </row>
    <row r="3078" spans="19:19">
      <c r="S3078" s="3209"/>
    </row>
    <row r="3079" spans="19:19">
      <c r="S3079" s="3209"/>
    </row>
    <row r="3080" spans="19:19">
      <c r="S3080" s="3209"/>
    </row>
    <row r="3081" spans="19:19">
      <c r="S3081" s="3209"/>
    </row>
    <row r="3082" spans="19:19">
      <c r="S3082" s="3209"/>
    </row>
    <row r="3083" spans="19:19">
      <c r="S3083" s="3209"/>
    </row>
    <row r="3084" spans="19:19">
      <c r="S3084" s="3209"/>
    </row>
    <row r="3085" spans="19:19">
      <c r="S3085" s="3209"/>
    </row>
    <row r="3086" spans="19:19">
      <c r="S3086" s="3209"/>
    </row>
    <row r="3087" spans="19:19">
      <c r="S3087" s="3209"/>
    </row>
    <row r="3088" spans="19:19">
      <c r="S3088" s="3209"/>
    </row>
    <row r="3089" spans="19:19">
      <c r="S3089" s="3209"/>
    </row>
    <row r="3090" spans="19:19">
      <c r="S3090" s="3209"/>
    </row>
    <row r="3091" spans="19:19">
      <c r="S3091" s="3209"/>
    </row>
    <row r="3092" spans="19:19">
      <c r="S3092" s="3209"/>
    </row>
    <row r="3093" spans="19:19">
      <c r="S3093" s="3209"/>
    </row>
    <row r="3094" spans="19:19">
      <c r="S3094" s="3209"/>
    </row>
    <row r="3095" spans="19:19">
      <c r="S3095" s="3209"/>
    </row>
    <row r="3096" spans="19:19">
      <c r="S3096" s="3209"/>
    </row>
    <row r="3097" spans="19:19">
      <c r="S3097" s="3209"/>
    </row>
    <row r="3098" spans="19:19">
      <c r="S3098" s="3209"/>
    </row>
    <row r="3099" spans="19:19">
      <c r="S3099" s="3209"/>
    </row>
  </sheetData>
  <mergeCells count="7">
    <mergeCell ref="A1:S1"/>
    <mergeCell ref="A3:F3"/>
    <mergeCell ref="S3:S4"/>
    <mergeCell ref="R3:R4"/>
    <mergeCell ref="Q3:Q4"/>
    <mergeCell ref="P3:P4"/>
    <mergeCell ref="G3:O4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46" firstPageNumber="61" fitToHeight="0" orientation="portrait" useFirstPageNumber="1" r:id="rId1"/>
  <headerFooter scaleWithDoc="0" alignWithMargins="0">
    <oddFooter>&amp;C&amp;P</oddFooter>
  </headerFooter>
  <rowBreaks count="1" manualBreakCount="1">
    <brk id="76" max="18" man="1"/>
  </rowBreaks>
  <colBreaks count="1" manualBreakCount="1">
    <brk id="16" max="3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tabColor rgb="FF0070C0"/>
    <pageSetUpPr fitToPage="1"/>
  </sheetPr>
  <dimension ref="A1:XEN3099"/>
  <sheetViews>
    <sheetView view="pageBreakPreview" zoomScale="70" zoomScaleNormal="85" zoomScaleSheetLayoutView="70" workbookViewId="0">
      <pane ySplit="8" topLeftCell="A99" activePane="bottomLeft" state="frozen"/>
      <selection activeCell="R3077" sqref="R3077"/>
      <selection pane="bottomLeft" activeCell="P119" sqref="P119"/>
    </sheetView>
  </sheetViews>
  <sheetFormatPr defaultColWidth="9" defaultRowHeight="19.5"/>
  <cols>
    <col min="1" max="1" width="3.625" style="530" customWidth="1"/>
    <col min="2" max="3" width="3.625" style="531" customWidth="1"/>
    <col min="4" max="4" width="4.125" style="531" customWidth="1"/>
    <col min="5" max="5" width="10.625" style="594" customWidth="1"/>
    <col min="6" max="6" width="35.375" style="1722" customWidth="1"/>
    <col min="7" max="7" width="20.625" style="534" customWidth="1"/>
    <col min="8" max="8" width="2.625" style="533" customWidth="1"/>
    <col min="9" max="9" width="7.875" style="530" bestFit="1" customWidth="1"/>
    <col min="10" max="10" width="2.625" style="533" customWidth="1"/>
    <col min="11" max="11" width="7.5" style="530" bestFit="1" customWidth="1"/>
    <col min="12" max="12" width="2.625" style="533" customWidth="1"/>
    <col min="13" max="13" width="6.875" style="533" customWidth="1"/>
    <col min="14" max="14" width="2.625" style="535" customWidth="1"/>
    <col min="15" max="15" width="20.625" style="530" customWidth="1"/>
    <col min="16" max="16" width="12.625" style="536" customWidth="1"/>
    <col min="17" max="17" width="12.625" style="537" customWidth="1"/>
    <col min="18" max="18" width="12.625" style="706" customWidth="1"/>
    <col min="19" max="19" width="12.625" style="707" customWidth="1"/>
    <col min="20" max="21" width="9" style="68"/>
    <col min="22" max="22" width="9.5" style="68" bestFit="1" customWidth="1"/>
    <col min="23" max="16367" width="9" style="68"/>
    <col min="16368" max="16368" width="10.625" style="68" bestFit="1" customWidth="1"/>
    <col min="16369" max="16384" width="10.625" style="68" customWidth="1"/>
  </cols>
  <sheetData>
    <row r="1" spans="1:22" ht="35.1" customHeight="1">
      <c r="A1" s="3624" t="s">
        <v>2498</v>
      </c>
      <c r="B1" s="3624"/>
      <c r="C1" s="3624"/>
      <c r="D1" s="3624"/>
      <c r="E1" s="3624"/>
      <c r="F1" s="3624"/>
      <c r="G1" s="3624"/>
      <c r="H1" s="3624"/>
      <c r="I1" s="3624"/>
      <c r="J1" s="3624"/>
      <c r="K1" s="3624"/>
      <c r="L1" s="3624"/>
      <c r="M1" s="3624"/>
      <c r="N1" s="3624"/>
      <c r="O1" s="3624"/>
      <c r="P1" s="3624"/>
      <c r="Q1" s="3624"/>
      <c r="R1" s="3624"/>
      <c r="S1" s="3624"/>
    </row>
    <row r="2" spans="1:22" ht="15" customHeight="1" thickBot="1">
      <c r="A2" s="530" t="s">
        <v>85</v>
      </c>
      <c r="E2" s="588"/>
      <c r="S2" s="538" t="s">
        <v>239</v>
      </c>
    </row>
    <row r="3" spans="1:22" s="207" customFormat="1" ht="20.100000000000001" customHeight="1">
      <c r="A3" s="3607" t="s">
        <v>315</v>
      </c>
      <c r="B3" s="3608"/>
      <c r="C3" s="3608"/>
      <c r="D3" s="3608"/>
      <c r="E3" s="3608"/>
      <c r="F3" s="3609"/>
      <c r="G3" s="3610" t="s">
        <v>316</v>
      </c>
      <c r="H3" s="3611"/>
      <c r="I3" s="3611"/>
      <c r="J3" s="3611"/>
      <c r="K3" s="3611"/>
      <c r="L3" s="3611"/>
      <c r="M3" s="3611"/>
      <c r="N3" s="3611"/>
      <c r="O3" s="3612"/>
      <c r="P3" s="3622" t="s">
        <v>1235</v>
      </c>
      <c r="Q3" s="3620" t="s">
        <v>1237</v>
      </c>
      <c r="R3" s="3618" t="s">
        <v>4</v>
      </c>
      <c r="S3" s="3616" t="s">
        <v>5</v>
      </c>
    </row>
    <row r="4" spans="1:22" s="207" customFormat="1" ht="20.100000000000001" customHeight="1" thickBot="1">
      <c r="A4" s="539" t="s">
        <v>317</v>
      </c>
      <c r="B4" s="540" t="s">
        <v>318</v>
      </c>
      <c r="C4" s="540" t="s">
        <v>319</v>
      </c>
      <c r="D4" s="540" t="s">
        <v>92</v>
      </c>
      <c r="E4" s="540" t="s">
        <v>320</v>
      </c>
      <c r="F4" s="1723" t="s">
        <v>321</v>
      </c>
      <c r="G4" s="3613"/>
      <c r="H4" s="3614"/>
      <c r="I4" s="3614"/>
      <c r="J4" s="3614"/>
      <c r="K4" s="3614"/>
      <c r="L4" s="3614"/>
      <c r="M4" s="3614"/>
      <c r="N4" s="3614"/>
      <c r="O4" s="3615"/>
      <c r="P4" s="3623"/>
      <c r="Q4" s="3621"/>
      <c r="R4" s="3619"/>
      <c r="S4" s="3617"/>
    </row>
    <row r="5" spans="1:22" s="235" customFormat="1" ht="20.100000000000001" customHeight="1">
      <c r="A5" s="1724" t="s">
        <v>322</v>
      </c>
      <c r="B5" s="1725"/>
      <c r="C5" s="1725"/>
      <c r="D5" s="1725"/>
      <c r="E5" s="1726"/>
      <c r="F5" s="1727"/>
      <c r="G5" s="1728"/>
      <c r="H5" s="836"/>
      <c r="I5" s="836"/>
      <c r="J5" s="836"/>
      <c r="K5" s="836"/>
      <c r="L5" s="836"/>
      <c r="M5" s="836"/>
      <c r="N5" s="1729"/>
      <c r="O5" s="836"/>
      <c r="P5" s="839">
        <f>P6</f>
        <v>2059049000</v>
      </c>
      <c r="Q5" s="839">
        <f>Q6</f>
        <v>1933404000</v>
      </c>
      <c r="R5" s="674">
        <f t="shared" ref="R5" si="0">+P5-Q5</f>
        <v>125645000</v>
      </c>
      <c r="S5" s="3281">
        <f t="shared" ref="S5" si="1">+R5/Q5</f>
        <v>6.4986417737834409E-2</v>
      </c>
    </row>
    <row r="6" spans="1:22" ht="20.100000000000001" customHeight="1">
      <c r="A6" s="551"/>
      <c r="B6" s="1169" t="s">
        <v>323</v>
      </c>
      <c r="C6" s="709"/>
      <c r="D6" s="709"/>
      <c r="E6" s="709"/>
      <c r="F6" s="1730"/>
      <c r="G6" s="1210"/>
      <c r="H6" s="713"/>
      <c r="I6" s="713"/>
      <c r="J6" s="713"/>
      <c r="K6" s="713"/>
      <c r="L6" s="713"/>
      <c r="M6" s="713"/>
      <c r="N6" s="1731"/>
      <c r="O6" s="713"/>
      <c r="P6" s="564">
        <f>P7+P97+P452+P130+P439</f>
        <v>2059049000</v>
      </c>
      <c r="Q6" s="564">
        <f>Q7+Q97+Q452+Q130+Q439</f>
        <v>1933404000</v>
      </c>
      <c r="R6" s="673">
        <f t="shared" ref="R6:R80" si="2">+P6-Q6</f>
        <v>125645000</v>
      </c>
      <c r="S6" s="2772">
        <f t="shared" ref="S6:S80" si="3">+R6/Q6</f>
        <v>6.4986417737834409E-2</v>
      </c>
    </row>
    <row r="7" spans="1:22" ht="20.100000000000001" customHeight="1">
      <c r="A7" s="551"/>
      <c r="B7" s="559"/>
      <c r="C7" s="709" t="s">
        <v>324</v>
      </c>
      <c r="D7" s="709"/>
      <c r="E7" s="709"/>
      <c r="F7" s="1730"/>
      <c r="G7" s="1210"/>
      <c r="H7" s="713"/>
      <c r="I7" s="713"/>
      <c r="J7" s="713"/>
      <c r="K7" s="713"/>
      <c r="L7" s="713"/>
      <c r="M7" s="713"/>
      <c r="N7" s="1731"/>
      <c r="O7" s="713"/>
      <c r="P7" s="564">
        <f>P8+P71</f>
        <v>923504000</v>
      </c>
      <c r="Q7" s="564">
        <f>Q8+Q71</f>
        <v>923504000</v>
      </c>
      <c r="R7" s="673">
        <f t="shared" si="2"/>
        <v>0</v>
      </c>
      <c r="S7" s="2772">
        <f t="shared" si="3"/>
        <v>0</v>
      </c>
    </row>
    <row r="8" spans="1:22" s="235" customFormat="1" ht="20.100000000000001" customHeight="1">
      <c r="A8" s="1223"/>
      <c r="B8" s="1224"/>
      <c r="C8" s="1225"/>
      <c r="D8" s="566" t="s">
        <v>181</v>
      </c>
      <c r="E8" s="1133"/>
      <c r="F8" s="1226"/>
      <c r="G8" s="928"/>
      <c r="H8" s="568"/>
      <c r="I8" s="568"/>
      <c r="J8" s="568"/>
      <c r="K8" s="568"/>
      <c r="L8" s="568"/>
      <c r="M8" s="568"/>
      <c r="N8" s="1227"/>
      <c r="O8" s="568"/>
      <c r="P8" s="572">
        <f>P9+P18+P47+P66</f>
        <v>612394000</v>
      </c>
      <c r="Q8" s="572">
        <f>Q9+Q18+Q47+Q66</f>
        <v>612394000</v>
      </c>
      <c r="R8" s="674">
        <f t="shared" si="2"/>
        <v>0</v>
      </c>
      <c r="S8" s="3281">
        <f t="shared" si="3"/>
        <v>0</v>
      </c>
    </row>
    <row r="9" spans="1:22" ht="20.100000000000001" customHeight="1">
      <c r="A9" s="551"/>
      <c r="B9" s="565"/>
      <c r="C9" s="588"/>
      <c r="D9" s="559"/>
      <c r="E9" s="456" t="s">
        <v>1180</v>
      </c>
      <c r="F9" s="457"/>
      <c r="G9" s="2770"/>
      <c r="H9" s="1228"/>
      <c r="I9" s="457"/>
      <c r="J9" s="1228"/>
      <c r="K9" s="457"/>
      <c r="L9" s="457"/>
      <c r="M9" s="457"/>
      <c r="N9" s="457"/>
      <c r="O9" s="459"/>
      <c r="P9" s="573">
        <f>ROUNDUP((O10),-3)</f>
        <v>322814000</v>
      </c>
      <c r="Q9" s="573">
        <f>Q10</f>
        <v>347150000</v>
      </c>
      <c r="R9" s="631">
        <f t="shared" si="2"/>
        <v>-24336000</v>
      </c>
      <c r="S9" s="3170">
        <f t="shared" si="3"/>
        <v>-7.0102261270344232E-2</v>
      </c>
    </row>
    <row r="10" spans="1:22" ht="20.100000000000001" customHeight="1">
      <c r="A10" s="551"/>
      <c r="B10" s="565"/>
      <c r="C10" s="588"/>
      <c r="D10" s="565"/>
      <c r="E10" s="1732"/>
      <c r="F10" s="1733" t="s">
        <v>34</v>
      </c>
      <c r="G10" s="1734"/>
      <c r="H10" s="1733"/>
      <c r="I10" s="1733"/>
      <c r="J10" s="1733"/>
      <c r="K10" s="1733"/>
      <c r="L10" s="1733"/>
      <c r="M10" s="1733"/>
      <c r="N10" s="1735"/>
      <c r="O10" s="1736">
        <f>SUM(O11:O17)</f>
        <v>322814000</v>
      </c>
      <c r="P10" s="1737">
        <f>O10</f>
        <v>322814000</v>
      </c>
      <c r="Q10" s="1737">
        <v>347150000</v>
      </c>
      <c r="R10" s="1738">
        <f t="shared" si="2"/>
        <v>-24336000</v>
      </c>
      <c r="S10" s="3282">
        <f t="shared" si="3"/>
        <v>-7.0102261270344232E-2</v>
      </c>
    </row>
    <row r="11" spans="1:22" ht="20.100000000000001" customHeight="1">
      <c r="A11" s="551"/>
      <c r="B11" s="565"/>
      <c r="C11" s="588"/>
      <c r="D11" s="565"/>
      <c r="E11" s="1322"/>
      <c r="F11" s="1739" t="s">
        <v>2892</v>
      </c>
      <c r="G11" s="1740">
        <v>1200000</v>
      </c>
      <c r="H11" s="1741" t="s">
        <v>335</v>
      </c>
      <c r="I11" s="1742">
        <v>1</v>
      </c>
      <c r="J11" s="1741" t="s">
        <v>335</v>
      </c>
      <c r="K11" s="1743">
        <v>1</v>
      </c>
      <c r="L11" s="1743"/>
      <c r="M11" s="1743"/>
      <c r="N11" s="1744" t="s">
        <v>20</v>
      </c>
      <c r="O11" s="1745">
        <f t="shared" ref="O11:O17" si="4">ROUNDUP(PRODUCT(G11:M11),-3)</f>
        <v>1200000</v>
      </c>
      <c r="P11" s="1331"/>
      <c r="Q11" s="1331"/>
      <c r="R11" s="1332"/>
      <c r="S11" s="3252"/>
    </row>
    <row r="12" spans="1:22" ht="20.100000000000001" customHeight="1">
      <c r="A12" s="551"/>
      <c r="B12" s="565"/>
      <c r="C12" s="588"/>
      <c r="D12" s="565"/>
      <c r="E12" s="1746"/>
      <c r="F12" s="1739" t="s">
        <v>2893</v>
      </c>
      <c r="G12" s="1740">
        <v>4740700</v>
      </c>
      <c r="H12" s="1741" t="s">
        <v>335</v>
      </c>
      <c r="I12" s="1742">
        <v>1</v>
      </c>
      <c r="J12" s="1741" t="s">
        <v>335</v>
      </c>
      <c r="K12" s="1743">
        <v>11</v>
      </c>
      <c r="L12" s="1743"/>
      <c r="M12" s="1743"/>
      <c r="N12" s="1744" t="s">
        <v>20</v>
      </c>
      <c r="O12" s="1745">
        <f t="shared" si="4"/>
        <v>52148000</v>
      </c>
      <c r="P12" s="1331"/>
      <c r="Q12" s="1331"/>
      <c r="R12" s="1332"/>
      <c r="S12" s="3252"/>
      <c r="U12" s="68" t="s">
        <v>3353</v>
      </c>
      <c r="V12" s="179">
        <f>P8</f>
        <v>612394000</v>
      </c>
    </row>
    <row r="13" spans="1:22" ht="20.100000000000001" customHeight="1">
      <c r="A13" s="551"/>
      <c r="B13" s="565"/>
      <c r="C13" s="588"/>
      <c r="D13" s="565"/>
      <c r="E13" s="1746"/>
      <c r="F13" s="1739" t="s">
        <v>2861</v>
      </c>
      <c r="G13" s="1740">
        <v>3315300</v>
      </c>
      <c r="H13" s="1741" t="s">
        <v>335</v>
      </c>
      <c r="I13" s="1742">
        <v>1</v>
      </c>
      <c r="J13" s="1741" t="s">
        <v>335</v>
      </c>
      <c r="K13" s="1743">
        <v>1</v>
      </c>
      <c r="L13" s="1743"/>
      <c r="M13" s="1743"/>
      <c r="N13" s="1744" t="s">
        <v>20</v>
      </c>
      <c r="O13" s="1745">
        <f t="shared" si="4"/>
        <v>3316000</v>
      </c>
      <c r="P13" s="1331"/>
      <c r="Q13" s="1331"/>
      <c r="R13" s="1332"/>
      <c r="S13" s="3252"/>
      <c r="U13" s="68" t="s">
        <v>3359</v>
      </c>
      <c r="V13" s="179">
        <f>P71</f>
        <v>311110000</v>
      </c>
    </row>
    <row r="14" spans="1:22" ht="20.100000000000001" customHeight="1">
      <c r="A14" s="551"/>
      <c r="B14" s="565"/>
      <c r="C14" s="588"/>
      <c r="D14" s="565"/>
      <c r="E14" s="1746"/>
      <c r="F14" s="1739" t="s">
        <v>2861</v>
      </c>
      <c r="G14" s="1740">
        <v>3193100</v>
      </c>
      <c r="H14" s="1741" t="s">
        <v>335</v>
      </c>
      <c r="I14" s="1742">
        <v>1</v>
      </c>
      <c r="J14" s="1741" t="s">
        <v>335</v>
      </c>
      <c r="K14" s="1743">
        <v>12</v>
      </c>
      <c r="L14" s="1743"/>
      <c r="M14" s="1743"/>
      <c r="N14" s="1744" t="s">
        <v>20</v>
      </c>
      <c r="O14" s="1745">
        <f t="shared" si="4"/>
        <v>38318000</v>
      </c>
      <c r="P14" s="1331"/>
      <c r="Q14" s="1331"/>
      <c r="R14" s="1332"/>
      <c r="S14" s="3252"/>
      <c r="U14" s="68" t="s">
        <v>3349</v>
      </c>
      <c r="V14" s="179">
        <f>P118</f>
        <v>7600000</v>
      </c>
    </row>
    <row r="15" spans="1:22" ht="20.100000000000001" customHeight="1">
      <c r="A15" s="551"/>
      <c r="B15" s="565"/>
      <c r="C15" s="588"/>
      <c r="D15" s="565"/>
      <c r="E15" s="1746"/>
      <c r="F15" s="1739" t="s">
        <v>2894</v>
      </c>
      <c r="G15" s="1740">
        <v>3084400</v>
      </c>
      <c r="H15" s="1741" t="s">
        <v>335</v>
      </c>
      <c r="I15" s="1742">
        <v>1</v>
      </c>
      <c r="J15" s="1741" t="s">
        <v>335</v>
      </c>
      <c r="K15" s="1743">
        <v>12</v>
      </c>
      <c r="L15" s="1743"/>
      <c r="M15" s="1743"/>
      <c r="N15" s="1744" t="s">
        <v>20</v>
      </c>
      <c r="O15" s="1745">
        <f t="shared" si="4"/>
        <v>37013000</v>
      </c>
      <c r="P15" s="1331"/>
      <c r="Q15" s="1331"/>
      <c r="R15" s="1332"/>
      <c r="S15" s="3252"/>
      <c r="V15" s="179">
        <f>SUM(V12:V14)</f>
        <v>931104000</v>
      </c>
    </row>
    <row r="16" spans="1:22" ht="20.100000000000001" customHeight="1">
      <c r="A16" s="551"/>
      <c r="B16" s="565"/>
      <c r="C16" s="588"/>
      <c r="D16" s="565"/>
      <c r="E16" s="1746"/>
      <c r="F16" s="1739" t="s">
        <v>2862</v>
      </c>
      <c r="G16" s="1740">
        <v>2137120</v>
      </c>
      <c r="H16" s="1741" t="s">
        <v>335</v>
      </c>
      <c r="I16" s="1742">
        <v>7</v>
      </c>
      <c r="J16" s="1741" t="s">
        <v>335</v>
      </c>
      <c r="K16" s="1743">
        <v>12</v>
      </c>
      <c r="L16" s="1743"/>
      <c r="M16" s="1743"/>
      <c r="N16" s="1744" t="s">
        <v>20</v>
      </c>
      <c r="O16" s="1745">
        <f t="shared" si="4"/>
        <v>179519000</v>
      </c>
      <c r="P16" s="1331"/>
      <c r="Q16" s="1331"/>
      <c r="R16" s="1332"/>
      <c r="S16" s="3252"/>
    </row>
    <row r="17" spans="1:19" ht="20.100000000000001" customHeight="1">
      <c r="A17" s="551"/>
      <c r="B17" s="565"/>
      <c r="C17" s="588"/>
      <c r="D17" s="565"/>
      <c r="E17" s="1746"/>
      <c r="F17" s="1739" t="s">
        <v>2895</v>
      </c>
      <c r="G17" s="1740">
        <v>470833</v>
      </c>
      <c r="H17" s="1741" t="s">
        <v>335</v>
      </c>
      <c r="I17" s="1742">
        <v>2</v>
      </c>
      <c r="J17" s="1741" t="s">
        <v>335</v>
      </c>
      <c r="K17" s="1743">
        <v>12</v>
      </c>
      <c r="L17" s="1743"/>
      <c r="M17" s="1743"/>
      <c r="N17" s="1744" t="s">
        <v>20</v>
      </c>
      <c r="O17" s="1745">
        <f t="shared" si="4"/>
        <v>11300000</v>
      </c>
      <c r="P17" s="1331"/>
      <c r="Q17" s="1331"/>
      <c r="R17" s="1332"/>
      <c r="S17" s="3252"/>
    </row>
    <row r="18" spans="1:19" ht="20.100000000000001" customHeight="1">
      <c r="A18" s="551"/>
      <c r="B18" s="565"/>
      <c r="C18" s="588"/>
      <c r="D18" s="951"/>
      <c r="E18" s="456" t="s">
        <v>1181</v>
      </c>
      <c r="F18" s="457"/>
      <c r="G18" s="457"/>
      <c r="H18" s="1228"/>
      <c r="I18" s="457"/>
      <c r="J18" s="1228"/>
      <c r="K18" s="457"/>
      <c r="L18" s="457"/>
      <c r="M18" s="457"/>
      <c r="N18" s="457"/>
      <c r="O18" s="459"/>
      <c r="P18" s="573">
        <f>SUM(O19,O22,O24,O26,O32,O37,O42)</f>
        <v>159085000</v>
      </c>
      <c r="Q18" s="573">
        <f>SUM(Q19,Q22,Q24,Q26,Q32,Q37,Q42)</f>
        <v>170216000</v>
      </c>
      <c r="R18" s="631">
        <f t="shared" si="2"/>
        <v>-11131000</v>
      </c>
      <c r="S18" s="3170">
        <f t="shared" si="3"/>
        <v>-6.5393382525732013E-2</v>
      </c>
    </row>
    <row r="19" spans="1:19" ht="20.100000000000001" customHeight="1">
      <c r="A19" s="551"/>
      <c r="B19" s="565"/>
      <c r="C19" s="588"/>
      <c r="D19" s="951"/>
      <c r="E19" s="565"/>
      <c r="F19" s="1733" t="s">
        <v>336</v>
      </c>
      <c r="G19" s="1734"/>
      <c r="H19" s="1733"/>
      <c r="I19" s="1733"/>
      <c r="J19" s="1733"/>
      <c r="K19" s="1733"/>
      <c r="L19" s="1733"/>
      <c r="M19" s="1733"/>
      <c r="N19" s="1735"/>
      <c r="O19" s="1736">
        <f>SUM(O20:O21)</f>
        <v>6851000</v>
      </c>
      <c r="P19" s="1737">
        <f>O19</f>
        <v>6851000</v>
      </c>
      <c r="Q19" s="1737">
        <v>10800000</v>
      </c>
      <c r="R19" s="1738">
        <f t="shared" si="2"/>
        <v>-3949000</v>
      </c>
      <c r="S19" s="3282">
        <f t="shared" si="3"/>
        <v>-0.36564814814814817</v>
      </c>
    </row>
    <row r="20" spans="1:19" ht="20.100000000000001" customHeight="1">
      <c r="A20" s="551"/>
      <c r="B20" s="565"/>
      <c r="C20" s="588"/>
      <c r="D20" s="951"/>
      <c r="E20" s="565"/>
      <c r="F20" s="1747" t="s">
        <v>2176</v>
      </c>
      <c r="G20" s="1748">
        <v>135420</v>
      </c>
      <c r="H20" s="1741" t="s">
        <v>335</v>
      </c>
      <c r="I20" s="1742">
        <v>2</v>
      </c>
      <c r="J20" s="1741" t="s">
        <v>335</v>
      </c>
      <c r="K20" s="1743">
        <v>12</v>
      </c>
      <c r="L20" s="1743"/>
      <c r="M20" s="1743"/>
      <c r="N20" s="1329" t="s">
        <v>20</v>
      </c>
      <c r="O20" s="1749">
        <f>ROUNDUP(PRODUCT(G20:M20),-3)</f>
        <v>3251000</v>
      </c>
      <c r="P20" s="1331"/>
      <c r="Q20" s="1331"/>
      <c r="R20" s="1332"/>
      <c r="S20" s="3252"/>
    </row>
    <row r="21" spans="1:19" ht="20.100000000000001" customHeight="1">
      <c r="A21" s="551"/>
      <c r="B21" s="565"/>
      <c r="C21" s="588"/>
      <c r="D21" s="951"/>
      <c r="E21" s="565"/>
      <c r="F21" s="1747" t="s">
        <v>2177</v>
      </c>
      <c r="G21" s="1748">
        <v>100000</v>
      </c>
      <c r="H21" s="1741" t="s">
        <v>335</v>
      </c>
      <c r="I21" s="1742">
        <v>3</v>
      </c>
      <c r="J21" s="1741" t="s">
        <v>335</v>
      </c>
      <c r="K21" s="1743">
        <v>12</v>
      </c>
      <c r="L21" s="1743"/>
      <c r="M21" s="1743"/>
      <c r="N21" s="1329" t="s">
        <v>20</v>
      </c>
      <c r="O21" s="1330">
        <f>ROUNDUP(PRODUCT(G21:M21),-3)</f>
        <v>3600000</v>
      </c>
      <c r="P21" s="1331"/>
      <c r="Q21" s="1331"/>
      <c r="R21" s="1332"/>
      <c r="S21" s="3252"/>
    </row>
    <row r="22" spans="1:19" ht="20.100000000000001" customHeight="1">
      <c r="A22" s="551"/>
      <c r="B22" s="565"/>
      <c r="C22" s="588"/>
      <c r="D22" s="951"/>
      <c r="E22" s="565"/>
      <c r="F22" s="1733" t="s">
        <v>36</v>
      </c>
      <c r="G22" s="1734"/>
      <c r="H22" s="1733"/>
      <c r="I22" s="1733"/>
      <c r="J22" s="1733"/>
      <c r="K22" s="1733"/>
      <c r="L22" s="1733"/>
      <c r="M22" s="1733"/>
      <c r="N22" s="1735"/>
      <c r="O22" s="1736">
        <f>SUM(O23:O23)</f>
        <v>4560000</v>
      </c>
      <c r="P22" s="1737">
        <f>O22</f>
        <v>4560000</v>
      </c>
      <c r="Q22" s="1737">
        <v>4560000</v>
      </c>
      <c r="R22" s="1738">
        <f t="shared" si="2"/>
        <v>0</v>
      </c>
      <c r="S22" s="3282">
        <f t="shared" si="3"/>
        <v>0</v>
      </c>
    </row>
    <row r="23" spans="1:19" ht="20.100000000000001" customHeight="1">
      <c r="A23" s="551"/>
      <c r="B23" s="565"/>
      <c r="C23" s="588"/>
      <c r="D23" s="951"/>
      <c r="E23" s="565"/>
      <c r="F23" s="1747" t="s">
        <v>2866</v>
      </c>
      <c r="G23" s="1324">
        <v>380000</v>
      </c>
      <c r="H23" s="1325" t="s">
        <v>335</v>
      </c>
      <c r="I23" s="1327">
        <v>12</v>
      </c>
      <c r="J23" s="1325"/>
      <c r="K23" s="1327"/>
      <c r="L23" s="1327"/>
      <c r="M23" s="1327"/>
      <c r="N23" s="1329" t="s">
        <v>20</v>
      </c>
      <c r="O23" s="1745">
        <f>ROUNDUP(PRODUCT(G23:M23),-3)</f>
        <v>4560000</v>
      </c>
      <c r="P23" s="1331"/>
      <c r="Q23" s="1331"/>
      <c r="R23" s="1332"/>
      <c r="S23" s="3252"/>
    </row>
    <row r="24" spans="1:19" ht="20.100000000000001" customHeight="1">
      <c r="A24" s="551"/>
      <c r="B24" s="565"/>
      <c r="C24" s="588"/>
      <c r="D24" s="951"/>
      <c r="E24" s="565"/>
      <c r="F24" s="1733" t="s">
        <v>37</v>
      </c>
      <c r="G24" s="1734"/>
      <c r="H24" s="1733"/>
      <c r="I24" s="1733"/>
      <c r="J24" s="1733"/>
      <c r="K24" s="1733"/>
      <c r="L24" s="1733"/>
      <c r="M24" s="1733"/>
      <c r="N24" s="1735"/>
      <c r="O24" s="1736">
        <f>SUM(O25:O25)</f>
        <v>20280000</v>
      </c>
      <c r="P24" s="1737">
        <f>O24</f>
        <v>20280000</v>
      </c>
      <c r="Q24" s="1737">
        <v>21840000</v>
      </c>
      <c r="R24" s="1738">
        <f t="shared" si="2"/>
        <v>-1560000</v>
      </c>
      <c r="S24" s="3282">
        <f t="shared" si="3"/>
        <v>-7.1428571428571425E-2</v>
      </c>
    </row>
    <row r="25" spans="1:19" ht="20.100000000000001" customHeight="1">
      <c r="A25" s="551"/>
      <c r="B25" s="565"/>
      <c r="C25" s="588"/>
      <c r="D25" s="951"/>
      <c r="E25" s="565"/>
      <c r="F25" s="1750" t="s">
        <v>1538</v>
      </c>
      <c r="G25" s="1324">
        <v>130000</v>
      </c>
      <c r="H25" s="1325" t="s">
        <v>335</v>
      </c>
      <c r="I25" s="1326">
        <v>13</v>
      </c>
      <c r="J25" s="1325" t="s">
        <v>335</v>
      </c>
      <c r="K25" s="1327">
        <v>12</v>
      </c>
      <c r="L25" s="1327"/>
      <c r="M25" s="1327"/>
      <c r="N25" s="1329" t="s">
        <v>20</v>
      </c>
      <c r="O25" s="1745">
        <f>ROUNDUP(PRODUCT(G25:M25),-3)</f>
        <v>20280000</v>
      </c>
      <c r="P25" s="1331"/>
      <c r="Q25" s="1331"/>
      <c r="R25" s="1332"/>
      <c r="S25" s="3252"/>
    </row>
    <row r="26" spans="1:19" ht="20.100000000000001" customHeight="1">
      <c r="A26" s="551"/>
      <c r="B26" s="565"/>
      <c r="C26" s="588"/>
      <c r="D26" s="951"/>
      <c r="E26" s="565"/>
      <c r="F26" s="1733" t="s">
        <v>882</v>
      </c>
      <c r="G26" s="1734"/>
      <c r="H26" s="1733"/>
      <c r="I26" s="1733"/>
      <c r="J26" s="1733"/>
      <c r="K26" s="1733"/>
      <c r="L26" s="1733"/>
      <c r="M26" s="1733"/>
      <c r="N26" s="1735"/>
      <c r="O26" s="1736">
        <f>SUM(O27:O31)</f>
        <v>6120000</v>
      </c>
      <c r="P26" s="1737">
        <f>O26</f>
        <v>6120000</v>
      </c>
      <c r="Q26" s="1737">
        <v>4320000</v>
      </c>
      <c r="R26" s="1738">
        <f t="shared" si="2"/>
        <v>1800000</v>
      </c>
      <c r="S26" s="3282">
        <f t="shared" si="3"/>
        <v>0.41666666666666669</v>
      </c>
    </row>
    <row r="27" spans="1:19" ht="20.100000000000001" customHeight="1">
      <c r="A27" s="551"/>
      <c r="B27" s="565"/>
      <c r="C27" s="588"/>
      <c r="D27" s="951"/>
      <c r="E27" s="565"/>
      <c r="F27" s="1747" t="s">
        <v>2178</v>
      </c>
      <c r="G27" s="1748">
        <v>70000</v>
      </c>
      <c r="H27" s="1741" t="s">
        <v>335</v>
      </c>
      <c r="I27" s="1742">
        <v>3</v>
      </c>
      <c r="J27" s="1741" t="s">
        <v>335</v>
      </c>
      <c r="K27" s="1743">
        <v>12</v>
      </c>
      <c r="L27" s="1743"/>
      <c r="M27" s="1743"/>
      <c r="N27" s="1744" t="s">
        <v>20</v>
      </c>
      <c r="O27" s="1745">
        <f>ROUNDUP(PRODUCT(G27:M27),-3)</f>
        <v>2520000</v>
      </c>
      <c r="P27" s="1331"/>
      <c r="Q27" s="1331"/>
      <c r="R27" s="1332"/>
      <c r="S27" s="3252"/>
    </row>
    <row r="28" spans="1:19" ht="20.100000000000001" customHeight="1">
      <c r="A28" s="551"/>
      <c r="B28" s="565"/>
      <c r="C28" s="588"/>
      <c r="D28" s="951"/>
      <c r="E28" s="565"/>
      <c r="F28" s="1747" t="s">
        <v>2179</v>
      </c>
      <c r="G28" s="1748">
        <v>50000</v>
      </c>
      <c r="H28" s="1741" t="s">
        <v>335</v>
      </c>
      <c r="I28" s="1742">
        <v>1</v>
      </c>
      <c r="J28" s="1741" t="s">
        <v>335</v>
      </c>
      <c r="K28" s="1743">
        <v>12</v>
      </c>
      <c r="L28" s="1743"/>
      <c r="M28" s="1743"/>
      <c r="N28" s="1744" t="s">
        <v>20</v>
      </c>
      <c r="O28" s="1745">
        <f>ROUNDUP(PRODUCT(G28:M28),-3)</f>
        <v>600000</v>
      </c>
      <c r="P28" s="1331"/>
      <c r="Q28" s="1331"/>
      <c r="R28" s="1332"/>
      <c r="S28" s="3252"/>
    </row>
    <row r="29" spans="1:19" ht="20.100000000000001" customHeight="1">
      <c r="A29" s="551"/>
      <c r="B29" s="565"/>
      <c r="C29" s="588"/>
      <c r="D29" s="951"/>
      <c r="E29" s="565"/>
      <c r="F29" s="1751" t="s">
        <v>2180</v>
      </c>
      <c r="G29" s="1748">
        <v>50000</v>
      </c>
      <c r="H29" s="1741" t="s">
        <v>335</v>
      </c>
      <c r="I29" s="1742">
        <v>1</v>
      </c>
      <c r="J29" s="1741" t="s">
        <v>335</v>
      </c>
      <c r="K29" s="1743">
        <v>12</v>
      </c>
      <c r="L29" s="1743"/>
      <c r="M29" s="1743"/>
      <c r="N29" s="1744" t="s">
        <v>20</v>
      </c>
      <c r="O29" s="1745">
        <f>ROUNDUP(PRODUCT(G29:M29),-3)</f>
        <v>600000</v>
      </c>
      <c r="P29" s="1331"/>
      <c r="Q29" s="1331"/>
      <c r="R29" s="1332"/>
      <c r="S29" s="3252"/>
    </row>
    <row r="30" spans="1:19" ht="20.100000000000001" customHeight="1">
      <c r="A30" s="551"/>
      <c r="B30" s="565"/>
      <c r="C30" s="588"/>
      <c r="D30" s="951"/>
      <c r="E30" s="565"/>
      <c r="F30" s="1751" t="s">
        <v>2181</v>
      </c>
      <c r="G30" s="1748">
        <v>50000</v>
      </c>
      <c r="H30" s="1741" t="s">
        <v>335</v>
      </c>
      <c r="I30" s="1742">
        <v>1</v>
      </c>
      <c r="J30" s="1741" t="s">
        <v>335</v>
      </c>
      <c r="K30" s="1743">
        <v>12</v>
      </c>
      <c r="L30" s="1743"/>
      <c r="M30" s="1743"/>
      <c r="N30" s="1744" t="s">
        <v>20</v>
      </c>
      <c r="O30" s="1745">
        <f>ROUNDUP(PRODUCT(G30:M30),-3)</f>
        <v>600000</v>
      </c>
      <c r="P30" s="1331"/>
      <c r="Q30" s="1331"/>
      <c r="R30" s="1332"/>
      <c r="S30" s="3252"/>
    </row>
    <row r="31" spans="1:19" ht="20.100000000000001" customHeight="1">
      <c r="A31" s="551"/>
      <c r="B31" s="565"/>
      <c r="C31" s="588"/>
      <c r="D31" s="951"/>
      <c r="E31" s="565"/>
      <c r="F31" s="1751" t="s">
        <v>2865</v>
      </c>
      <c r="G31" s="1748">
        <v>30000</v>
      </c>
      <c r="H31" s="1741" t="s">
        <v>335</v>
      </c>
      <c r="I31" s="1742">
        <v>10</v>
      </c>
      <c r="J31" s="1741" t="s">
        <v>335</v>
      </c>
      <c r="K31" s="1743">
        <v>6</v>
      </c>
      <c r="L31" s="1743"/>
      <c r="M31" s="1743"/>
      <c r="N31" s="1744" t="s">
        <v>20</v>
      </c>
      <c r="O31" s="1745">
        <f>ROUNDUP(PRODUCT(G31:M31),-3)</f>
        <v>1800000</v>
      </c>
      <c r="P31" s="1331"/>
      <c r="Q31" s="1331"/>
      <c r="R31" s="1332"/>
      <c r="S31" s="3252"/>
    </row>
    <row r="32" spans="1:19" ht="20.100000000000001" customHeight="1">
      <c r="A32" s="551"/>
      <c r="B32" s="565"/>
      <c r="C32" s="588"/>
      <c r="D32" s="951"/>
      <c r="E32" s="565"/>
      <c r="F32" s="1733" t="s">
        <v>39</v>
      </c>
      <c r="G32" s="1734"/>
      <c r="H32" s="1733"/>
      <c r="I32" s="1733"/>
      <c r="J32" s="1733"/>
      <c r="K32" s="1733"/>
      <c r="L32" s="1733"/>
      <c r="M32" s="1733"/>
      <c r="N32" s="1735"/>
      <c r="O32" s="1736">
        <f>SUM(O33:O36)</f>
        <v>76025000</v>
      </c>
      <c r="P32" s="1737">
        <f>O32</f>
        <v>76025000</v>
      </c>
      <c r="Q32" s="1737">
        <v>84000000</v>
      </c>
      <c r="R32" s="1738">
        <f t="shared" si="2"/>
        <v>-7975000</v>
      </c>
      <c r="S32" s="3282">
        <f t="shared" si="3"/>
        <v>-9.4940476190476186E-2</v>
      </c>
    </row>
    <row r="33" spans="1:19" ht="20.100000000000001" customHeight="1">
      <c r="A33" s="551"/>
      <c r="B33" s="565"/>
      <c r="C33" s="588"/>
      <c r="D33" s="951"/>
      <c r="E33" s="565"/>
      <c r="F33" s="1739" t="s">
        <v>2863</v>
      </c>
      <c r="G33" s="1752">
        <v>873750</v>
      </c>
      <c r="H33" s="1741" t="s">
        <v>335</v>
      </c>
      <c r="I33" s="1743">
        <v>11</v>
      </c>
      <c r="J33" s="1753"/>
      <c r="K33" s="1753"/>
      <c r="L33" s="1753"/>
      <c r="M33" s="1753"/>
      <c r="N33" s="1744" t="s">
        <v>20</v>
      </c>
      <c r="O33" s="1745">
        <f>ROUNDUP(PRODUCT(G33:M33),-3)</f>
        <v>9612000</v>
      </c>
      <c r="P33" s="1331"/>
      <c r="Q33" s="1331"/>
      <c r="R33" s="1332"/>
      <c r="S33" s="3252"/>
    </row>
    <row r="34" spans="1:19" ht="20.100000000000001" customHeight="1">
      <c r="A34" s="551"/>
      <c r="B34" s="565"/>
      <c r="C34" s="588"/>
      <c r="D34" s="951"/>
      <c r="E34" s="565"/>
      <c r="F34" s="1755" t="s">
        <v>2115</v>
      </c>
      <c r="G34" s="1748">
        <v>717880</v>
      </c>
      <c r="H34" s="1741" t="s">
        <v>335</v>
      </c>
      <c r="I34" s="1743">
        <v>12</v>
      </c>
      <c r="J34" s="1741"/>
      <c r="K34" s="1743"/>
      <c r="L34" s="1741"/>
      <c r="M34" s="1756"/>
      <c r="N34" s="1744" t="s">
        <v>20</v>
      </c>
      <c r="O34" s="1745">
        <f>ROUNDUP(PRODUCT(G34:M34),-3)</f>
        <v>8615000</v>
      </c>
      <c r="P34" s="1331"/>
      <c r="Q34" s="1331"/>
      <c r="R34" s="1332"/>
      <c r="S34" s="3252"/>
    </row>
    <row r="35" spans="1:19" ht="20.100000000000001" customHeight="1">
      <c r="A35" s="551"/>
      <c r="B35" s="565"/>
      <c r="C35" s="588"/>
      <c r="D35" s="951"/>
      <c r="E35" s="565"/>
      <c r="F35" s="1755" t="s">
        <v>2864</v>
      </c>
      <c r="G35" s="1748">
        <v>1134005</v>
      </c>
      <c r="H35" s="1741" t="s">
        <v>335</v>
      </c>
      <c r="I35" s="1743">
        <v>12</v>
      </c>
      <c r="J35" s="1741"/>
      <c r="K35" s="1743"/>
      <c r="L35" s="1741"/>
      <c r="M35" s="1756"/>
      <c r="N35" s="1744" t="s">
        <v>20</v>
      </c>
      <c r="O35" s="1745">
        <f>ROUNDUP(PRODUCT(G35:M35),-3)</f>
        <v>13609000</v>
      </c>
      <c r="P35" s="1331"/>
      <c r="Q35" s="1331"/>
      <c r="R35" s="1332"/>
      <c r="S35" s="3252"/>
    </row>
    <row r="36" spans="1:19" ht="20.100000000000001" customHeight="1">
      <c r="A36" s="551"/>
      <c r="B36" s="565"/>
      <c r="C36" s="588"/>
      <c r="D36" s="951"/>
      <c r="E36" s="565"/>
      <c r="F36" s="1755" t="s">
        <v>2896</v>
      </c>
      <c r="G36" s="1748">
        <v>3682397</v>
      </c>
      <c r="H36" s="1741" t="s">
        <v>335</v>
      </c>
      <c r="I36" s="1743">
        <v>12</v>
      </c>
      <c r="J36" s="1741"/>
      <c r="K36" s="1743"/>
      <c r="L36" s="1741"/>
      <c r="M36" s="1756"/>
      <c r="N36" s="1744" t="s">
        <v>20</v>
      </c>
      <c r="O36" s="1745">
        <f>ROUNDUP(PRODUCT(G36:M36),-3)</f>
        <v>44189000</v>
      </c>
      <c r="P36" s="1331"/>
      <c r="Q36" s="1331"/>
      <c r="R36" s="1332"/>
      <c r="S36" s="3252"/>
    </row>
    <row r="37" spans="1:19" ht="20.100000000000001" customHeight="1">
      <c r="A37" s="551"/>
      <c r="B37" s="565"/>
      <c r="C37" s="588"/>
      <c r="D37" s="951"/>
      <c r="E37" s="565"/>
      <c r="F37" s="1733" t="s">
        <v>41</v>
      </c>
      <c r="G37" s="1734"/>
      <c r="H37" s="1733"/>
      <c r="I37" s="1733"/>
      <c r="J37" s="1733"/>
      <c r="K37" s="1733"/>
      <c r="L37" s="1733"/>
      <c r="M37" s="1733"/>
      <c r="N37" s="1735"/>
      <c r="O37" s="1736">
        <f>SUM(O38:O41)</f>
        <v>30808000</v>
      </c>
      <c r="P37" s="1737">
        <f>O37</f>
        <v>30808000</v>
      </c>
      <c r="Q37" s="1737">
        <v>33196000</v>
      </c>
      <c r="R37" s="1738">
        <f t="shared" si="2"/>
        <v>-2388000</v>
      </c>
      <c r="S37" s="3282">
        <f t="shared" si="3"/>
        <v>-7.1936377876852628E-2</v>
      </c>
    </row>
    <row r="38" spans="1:19" ht="20.100000000000001" customHeight="1">
      <c r="A38" s="551"/>
      <c r="B38" s="565"/>
      <c r="C38" s="588"/>
      <c r="D38" s="951"/>
      <c r="E38" s="565"/>
      <c r="F38" s="1755" t="s">
        <v>2863</v>
      </c>
      <c r="G38" s="1752">
        <v>2370350</v>
      </c>
      <c r="H38" s="1741" t="s">
        <v>335</v>
      </c>
      <c r="I38" s="1757">
        <v>2</v>
      </c>
      <c r="J38" s="1741"/>
      <c r="K38" s="1757"/>
      <c r="L38" s="1743"/>
      <c r="M38" s="1743"/>
      <c r="N38" s="1744" t="s">
        <v>20</v>
      </c>
      <c r="O38" s="1745">
        <f>ROUNDUP(PRODUCT(G38:M38),-3)</f>
        <v>4741000</v>
      </c>
      <c r="P38" s="1331"/>
      <c r="Q38" s="1331"/>
      <c r="R38" s="1332"/>
      <c r="S38" s="3252"/>
    </row>
    <row r="39" spans="1:19" ht="20.100000000000001" customHeight="1">
      <c r="A39" s="551"/>
      <c r="B39" s="565"/>
      <c r="C39" s="588"/>
      <c r="D39" s="951"/>
      <c r="E39" s="565"/>
      <c r="F39" s="1755" t="s">
        <v>2115</v>
      </c>
      <c r="G39" s="1752">
        <v>1596550</v>
      </c>
      <c r="H39" s="1741" t="s">
        <v>335</v>
      </c>
      <c r="I39" s="1757">
        <v>2</v>
      </c>
      <c r="J39" s="1741"/>
      <c r="K39" s="1757"/>
      <c r="L39" s="1743"/>
      <c r="M39" s="1743"/>
      <c r="N39" s="1744" t="s">
        <v>20</v>
      </c>
      <c r="O39" s="1745">
        <f>ROUNDUP(PRODUCT(G39:M39),-3)</f>
        <v>3194000</v>
      </c>
      <c r="P39" s="1331"/>
      <c r="Q39" s="1331"/>
      <c r="R39" s="1332"/>
      <c r="S39" s="3252"/>
    </row>
    <row r="40" spans="1:19" ht="20.100000000000001" customHeight="1">
      <c r="A40" s="551"/>
      <c r="B40" s="565"/>
      <c r="C40" s="588"/>
      <c r="D40" s="951"/>
      <c r="E40" s="565"/>
      <c r="F40" s="1755" t="s">
        <v>2116</v>
      </c>
      <c r="G40" s="1752">
        <v>2931250</v>
      </c>
      <c r="H40" s="1741" t="s">
        <v>335</v>
      </c>
      <c r="I40" s="1757">
        <v>2</v>
      </c>
      <c r="J40" s="1741"/>
      <c r="K40" s="1757"/>
      <c r="L40" s="1743"/>
      <c r="M40" s="1743"/>
      <c r="N40" s="1744" t="s">
        <v>20</v>
      </c>
      <c r="O40" s="1745">
        <f>ROUNDUP(PRODUCT(G40:M40),-3)</f>
        <v>5863000</v>
      </c>
      <c r="P40" s="1331"/>
      <c r="Q40" s="1331"/>
      <c r="R40" s="1332"/>
      <c r="S40" s="3252"/>
    </row>
    <row r="41" spans="1:19" ht="20.100000000000001" customHeight="1">
      <c r="A41" s="551"/>
      <c r="B41" s="565"/>
      <c r="C41" s="588"/>
      <c r="D41" s="951"/>
      <c r="E41" s="565"/>
      <c r="F41" s="1755" t="s">
        <v>2896</v>
      </c>
      <c r="G41" s="1752">
        <v>8504650</v>
      </c>
      <c r="H41" s="1741" t="s">
        <v>335</v>
      </c>
      <c r="I41" s="1757">
        <v>2</v>
      </c>
      <c r="J41" s="1741"/>
      <c r="K41" s="1757"/>
      <c r="L41" s="1743"/>
      <c r="M41" s="1743"/>
      <c r="N41" s="1744" t="s">
        <v>20</v>
      </c>
      <c r="O41" s="1745">
        <f>ROUNDUP(PRODUCT(G41:M41),-3)</f>
        <v>17010000</v>
      </c>
      <c r="P41" s="1331"/>
      <c r="Q41" s="1331"/>
      <c r="R41" s="1332"/>
      <c r="S41" s="3252"/>
    </row>
    <row r="42" spans="1:19" ht="20.100000000000001" customHeight="1">
      <c r="A42" s="551"/>
      <c r="B42" s="565"/>
      <c r="C42" s="588"/>
      <c r="D42" s="951"/>
      <c r="E42" s="565"/>
      <c r="F42" s="1733" t="s">
        <v>42</v>
      </c>
      <c r="G42" s="1734"/>
      <c r="H42" s="1733"/>
      <c r="I42" s="1733"/>
      <c r="J42" s="1733"/>
      <c r="K42" s="1733"/>
      <c r="L42" s="1733"/>
      <c r="M42" s="1733"/>
      <c r="N42" s="1735"/>
      <c r="O42" s="1736">
        <f>SUM(O43:O46)</f>
        <v>14441000</v>
      </c>
      <c r="P42" s="1737">
        <f>O42</f>
        <v>14441000</v>
      </c>
      <c r="Q42" s="1737">
        <v>11500000</v>
      </c>
      <c r="R42" s="1738">
        <f t="shared" si="2"/>
        <v>2941000</v>
      </c>
      <c r="S42" s="3282">
        <f t="shared" si="3"/>
        <v>0.25573913043478264</v>
      </c>
    </row>
    <row r="43" spans="1:19" ht="20.100000000000001" customHeight="1">
      <c r="A43" s="551"/>
      <c r="B43" s="565"/>
      <c r="C43" s="588"/>
      <c r="D43" s="951"/>
      <c r="E43" s="565"/>
      <c r="F43" s="1755" t="s">
        <v>2863</v>
      </c>
      <c r="G43" s="1752">
        <v>1677600</v>
      </c>
      <c r="H43" s="1741" t="s">
        <v>335</v>
      </c>
      <c r="I43" s="1758">
        <v>1</v>
      </c>
      <c r="J43" s="1753"/>
      <c r="K43" s="1759"/>
      <c r="L43" s="1760"/>
      <c r="M43" s="1760"/>
      <c r="N43" s="1754" t="s">
        <v>20</v>
      </c>
      <c r="O43" s="1761">
        <f>ROUNDUP(PRODUCT(G43:M43),-3)</f>
        <v>1678000</v>
      </c>
      <c r="P43" s="1331"/>
      <c r="Q43" s="1331"/>
      <c r="R43" s="1332"/>
      <c r="S43" s="3252"/>
    </row>
    <row r="44" spans="1:19" ht="20.100000000000001" customHeight="1">
      <c r="A44" s="551"/>
      <c r="B44" s="565"/>
      <c r="C44" s="588"/>
      <c r="D44" s="951"/>
      <c r="E44" s="565"/>
      <c r="F44" s="1755" t="s">
        <v>2115</v>
      </c>
      <c r="G44" s="1752">
        <v>3959000</v>
      </c>
      <c r="H44" s="1753" t="s">
        <v>335</v>
      </c>
      <c r="I44" s="1758">
        <v>1</v>
      </c>
      <c r="J44" s="1753"/>
      <c r="K44" s="1758"/>
      <c r="L44" s="1753"/>
      <c r="M44" s="1762"/>
      <c r="N44" s="1754" t="s">
        <v>20</v>
      </c>
      <c r="O44" s="1763">
        <f>ROUNDUP(PRODUCT(G44:M44),-3)</f>
        <v>3959000</v>
      </c>
      <c r="P44" s="1331"/>
      <c r="Q44" s="1331"/>
      <c r="R44" s="1332"/>
      <c r="S44" s="3252"/>
    </row>
    <row r="45" spans="1:19" ht="20.100000000000001" customHeight="1">
      <c r="A45" s="551"/>
      <c r="B45" s="565"/>
      <c r="C45" s="588"/>
      <c r="D45" s="951"/>
      <c r="E45" s="565"/>
      <c r="F45" s="1755" t="s">
        <v>2116</v>
      </c>
      <c r="G45" s="1748">
        <v>2188400</v>
      </c>
      <c r="H45" s="1741" t="s">
        <v>335</v>
      </c>
      <c r="I45" s="1758">
        <v>1</v>
      </c>
      <c r="J45" s="1753"/>
      <c r="K45" s="1758"/>
      <c r="L45" s="1753"/>
      <c r="M45" s="1762"/>
      <c r="N45" s="1754" t="s">
        <v>20</v>
      </c>
      <c r="O45" s="1763">
        <f>ROUNDUP(PRODUCT(G45:M45),-3)</f>
        <v>2189000</v>
      </c>
      <c r="P45" s="1331"/>
      <c r="Q45" s="1331"/>
      <c r="R45" s="1332"/>
      <c r="S45" s="3252"/>
    </row>
    <row r="46" spans="1:19" ht="20.100000000000001" customHeight="1">
      <c r="A46" s="551"/>
      <c r="B46" s="565"/>
      <c r="C46" s="588"/>
      <c r="D46" s="951"/>
      <c r="E46" s="565"/>
      <c r="F46" s="1755" t="s">
        <v>2896</v>
      </c>
      <c r="G46" s="1748">
        <v>6615000</v>
      </c>
      <c r="H46" s="1741" t="s">
        <v>335</v>
      </c>
      <c r="I46" s="1758">
        <v>1</v>
      </c>
      <c r="J46" s="1753"/>
      <c r="K46" s="1758"/>
      <c r="L46" s="1753"/>
      <c r="M46" s="1762"/>
      <c r="N46" s="1754" t="s">
        <v>20</v>
      </c>
      <c r="O46" s="1763">
        <f>ROUNDUP(PRODUCT(G46:M46),-3)</f>
        <v>6615000</v>
      </c>
      <c r="P46" s="1331"/>
      <c r="Q46" s="1331"/>
      <c r="R46" s="1332"/>
      <c r="S46" s="3252"/>
    </row>
    <row r="47" spans="1:19" ht="20.100000000000001" customHeight="1">
      <c r="A47" s="551"/>
      <c r="B47" s="565"/>
      <c r="C47" s="588"/>
      <c r="D47" s="951"/>
      <c r="E47" s="456" t="s">
        <v>325</v>
      </c>
      <c r="F47" s="457"/>
      <c r="G47" s="457"/>
      <c r="H47" s="1228"/>
      <c r="I47" s="457"/>
      <c r="J47" s="1228"/>
      <c r="K47" s="457"/>
      <c r="L47" s="457"/>
      <c r="M47" s="457"/>
      <c r="N47" s="457"/>
      <c r="O47" s="459"/>
      <c r="P47" s="573">
        <f>O48+O54+O60</f>
        <v>80341000</v>
      </c>
      <c r="Q47" s="573">
        <f>SUM(Q48,Q54,Q60)</f>
        <v>47920000</v>
      </c>
      <c r="R47" s="631">
        <f t="shared" si="2"/>
        <v>32421000</v>
      </c>
      <c r="S47" s="3170">
        <f t="shared" si="3"/>
        <v>0.67656510851419027</v>
      </c>
    </row>
    <row r="48" spans="1:19" ht="20.100000000000001" customHeight="1">
      <c r="A48" s="551"/>
      <c r="B48" s="565"/>
      <c r="C48" s="588"/>
      <c r="D48" s="951"/>
      <c r="E48" s="565"/>
      <c r="F48" s="1733" t="s">
        <v>883</v>
      </c>
      <c r="G48" s="1734"/>
      <c r="H48" s="1733"/>
      <c r="I48" s="1733"/>
      <c r="J48" s="1733"/>
      <c r="K48" s="1733"/>
      <c r="L48" s="1733"/>
      <c r="M48" s="1733"/>
      <c r="N48" s="1735"/>
      <c r="O48" s="1736">
        <f>SUM(O49:O53)</f>
        <v>24588000</v>
      </c>
      <c r="P48" s="1737">
        <f>O48</f>
        <v>24588000</v>
      </c>
      <c r="Q48" s="1737">
        <v>23960000</v>
      </c>
      <c r="R48" s="1738">
        <f t="shared" si="2"/>
        <v>628000</v>
      </c>
      <c r="S48" s="3282">
        <f t="shared" si="3"/>
        <v>2.6210350584307179E-2</v>
      </c>
    </row>
    <row r="49" spans="1:19" ht="20.100000000000001" customHeight="1">
      <c r="A49" s="551"/>
      <c r="B49" s="565"/>
      <c r="C49" s="588"/>
      <c r="D49" s="951"/>
      <c r="E49" s="565"/>
      <c r="F49" s="1764" t="s">
        <v>2120</v>
      </c>
      <c r="G49" s="1748">
        <v>1800000</v>
      </c>
      <c r="H49" s="1741" t="s">
        <v>335</v>
      </c>
      <c r="I49" s="1742">
        <v>1</v>
      </c>
      <c r="J49" s="1741" t="s">
        <v>335</v>
      </c>
      <c r="K49" s="1743">
        <v>12</v>
      </c>
      <c r="L49" s="1325"/>
      <c r="M49" s="1328"/>
      <c r="N49" s="1329" t="s">
        <v>20</v>
      </c>
      <c r="O49" s="1765">
        <f>ROUNDUP(PRODUCT(G49:M49),-3)</f>
        <v>21600000</v>
      </c>
      <c r="P49" s="1331"/>
      <c r="Q49" s="1331"/>
      <c r="R49" s="1332"/>
      <c r="S49" s="3252"/>
    </row>
    <row r="50" spans="1:19" ht="20.100000000000001" customHeight="1">
      <c r="A50" s="551"/>
      <c r="B50" s="565"/>
      <c r="C50" s="588"/>
      <c r="D50" s="951"/>
      <c r="E50" s="565"/>
      <c r="F50" s="1747" t="s">
        <v>1538</v>
      </c>
      <c r="G50" s="1748">
        <v>130000</v>
      </c>
      <c r="H50" s="1741" t="s">
        <v>335</v>
      </c>
      <c r="I50" s="1742">
        <v>1</v>
      </c>
      <c r="J50" s="1741" t="s">
        <v>335</v>
      </c>
      <c r="K50" s="1743">
        <v>12</v>
      </c>
      <c r="L50" s="1325"/>
      <c r="M50" s="1328"/>
      <c r="N50" s="1329" t="s">
        <v>627</v>
      </c>
      <c r="O50" s="1765">
        <f>ROUNDUP(PRODUCT(G50:M50),-3)</f>
        <v>1560000</v>
      </c>
      <c r="P50" s="1331"/>
      <c r="Q50" s="1331"/>
      <c r="R50" s="1332"/>
      <c r="S50" s="3252"/>
    </row>
    <row r="51" spans="1:19" ht="20.100000000000001" customHeight="1">
      <c r="A51" s="551"/>
      <c r="B51" s="565"/>
      <c r="C51" s="588"/>
      <c r="D51" s="951"/>
      <c r="E51" s="565"/>
      <c r="F51" s="1747" t="s">
        <v>1824</v>
      </c>
      <c r="G51" s="1748">
        <v>400000</v>
      </c>
      <c r="H51" s="1741" t="s">
        <v>335</v>
      </c>
      <c r="I51" s="1742">
        <v>1</v>
      </c>
      <c r="J51" s="1741" t="s">
        <v>335</v>
      </c>
      <c r="K51" s="1766">
        <v>2</v>
      </c>
      <c r="L51" s="1325"/>
      <c r="M51" s="1328"/>
      <c r="N51" s="1329" t="s">
        <v>884</v>
      </c>
      <c r="O51" s="1745">
        <f>ROUNDUP(PRODUCT(G51:M51),-3)</f>
        <v>800000</v>
      </c>
      <c r="P51" s="1331"/>
      <c r="Q51" s="1331"/>
      <c r="R51" s="1332"/>
      <c r="S51" s="3252"/>
    </row>
    <row r="52" spans="1:19" ht="20.100000000000001" customHeight="1">
      <c r="A52" s="551"/>
      <c r="B52" s="565"/>
      <c r="C52" s="588"/>
      <c r="D52" s="951"/>
      <c r="E52" s="565"/>
      <c r="F52" s="1747" t="s">
        <v>2897</v>
      </c>
      <c r="G52" s="1748">
        <v>27690</v>
      </c>
      <c r="H52" s="1741" t="s">
        <v>335</v>
      </c>
      <c r="I52" s="1742">
        <v>1</v>
      </c>
      <c r="J52" s="1741" t="s">
        <v>335</v>
      </c>
      <c r="K52" s="1743">
        <v>12</v>
      </c>
      <c r="L52" s="1325"/>
      <c r="M52" s="1328"/>
      <c r="N52" s="1329" t="s">
        <v>654</v>
      </c>
      <c r="O52" s="1745">
        <f>ROUNDUP(PRODUCT(G52:M52),-3)</f>
        <v>333000</v>
      </c>
      <c r="P52" s="1331"/>
      <c r="Q52" s="1331"/>
      <c r="R52" s="1332"/>
      <c r="S52" s="3252"/>
    </row>
    <row r="53" spans="1:19" ht="20.100000000000001" customHeight="1">
      <c r="A53" s="551"/>
      <c r="B53" s="565"/>
      <c r="C53" s="588"/>
      <c r="D53" s="951"/>
      <c r="E53" s="565"/>
      <c r="F53" s="1747" t="s">
        <v>2898</v>
      </c>
      <c r="G53" s="1752">
        <v>295000</v>
      </c>
      <c r="H53" s="1753" t="s">
        <v>335</v>
      </c>
      <c r="I53" s="1758">
        <v>1</v>
      </c>
      <c r="J53" s="1753"/>
      <c r="K53" s="1760"/>
      <c r="L53" s="1767"/>
      <c r="M53" s="1768"/>
      <c r="N53" s="1769" t="s">
        <v>654</v>
      </c>
      <c r="O53" s="1761">
        <f>ROUNDUP(PRODUCT(G53:M53),-3)</f>
        <v>295000</v>
      </c>
      <c r="P53" s="1331"/>
      <c r="Q53" s="1331"/>
      <c r="R53" s="1332"/>
      <c r="S53" s="3252"/>
    </row>
    <row r="54" spans="1:19" ht="20.100000000000001" customHeight="1">
      <c r="A54" s="551"/>
      <c r="B54" s="565"/>
      <c r="C54" s="588"/>
      <c r="D54" s="951"/>
      <c r="E54" s="565"/>
      <c r="F54" s="1733" t="s">
        <v>885</v>
      </c>
      <c r="G54" s="1734"/>
      <c r="H54" s="1733"/>
      <c r="I54" s="1733" t="s">
        <v>886</v>
      </c>
      <c r="J54" s="1733"/>
      <c r="K54" s="1733"/>
      <c r="L54" s="1733"/>
      <c r="M54" s="1733"/>
      <c r="N54" s="1735"/>
      <c r="O54" s="1736">
        <f>SUM(O55:O59)</f>
        <v>27744000</v>
      </c>
      <c r="P54" s="1737">
        <f>O54</f>
        <v>27744000</v>
      </c>
      <c r="Q54" s="1737">
        <v>23960000</v>
      </c>
      <c r="R54" s="1738">
        <f t="shared" si="2"/>
        <v>3784000</v>
      </c>
      <c r="S54" s="3282">
        <f t="shared" si="3"/>
        <v>0.15792988313856426</v>
      </c>
    </row>
    <row r="55" spans="1:19" ht="20.100000000000001" customHeight="1">
      <c r="A55" s="551"/>
      <c r="B55" s="565"/>
      <c r="C55" s="588"/>
      <c r="D55" s="951"/>
      <c r="E55" s="565"/>
      <c r="F55" s="1323" t="s">
        <v>2121</v>
      </c>
      <c r="G55" s="1324">
        <v>1800000</v>
      </c>
      <c r="H55" s="1325" t="s">
        <v>335</v>
      </c>
      <c r="I55" s="1326">
        <v>1</v>
      </c>
      <c r="J55" s="1325" t="s">
        <v>335</v>
      </c>
      <c r="K55" s="1327">
        <v>12</v>
      </c>
      <c r="L55" s="1325"/>
      <c r="M55" s="1328"/>
      <c r="N55" s="1329" t="s">
        <v>20</v>
      </c>
      <c r="O55" s="1330">
        <f>ROUNDUP(PRODUCT(G55:M55),-3)</f>
        <v>21600000</v>
      </c>
      <c r="P55" s="1331"/>
      <c r="Q55" s="1331"/>
      <c r="R55" s="1332"/>
      <c r="S55" s="3252"/>
    </row>
    <row r="56" spans="1:19" ht="20.100000000000001" customHeight="1">
      <c r="A56" s="551"/>
      <c r="B56" s="565"/>
      <c r="C56" s="588"/>
      <c r="D56" s="951"/>
      <c r="E56" s="565"/>
      <c r="F56" s="1750" t="s">
        <v>1538</v>
      </c>
      <c r="G56" s="1324">
        <v>130000</v>
      </c>
      <c r="H56" s="1325" t="s">
        <v>335</v>
      </c>
      <c r="I56" s="1326">
        <v>1</v>
      </c>
      <c r="J56" s="1325" t="s">
        <v>335</v>
      </c>
      <c r="K56" s="1327">
        <v>12</v>
      </c>
      <c r="L56" s="1325"/>
      <c r="M56" s="1328"/>
      <c r="N56" s="1329" t="s">
        <v>627</v>
      </c>
      <c r="O56" s="1330">
        <f>ROUNDUP(PRODUCT(G56:M56),-3)</f>
        <v>1560000</v>
      </c>
      <c r="P56" s="1331"/>
      <c r="Q56" s="1331"/>
      <c r="R56" s="1332"/>
      <c r="S56" s="3252"/>
    </row>
    <row r="57" spans="1:19" ht="20.100000000000001" customHeight="1">
      <c r="A57" s="551"/>
      <c r="B57" s="565"/>
      <c r="C57" s="588"/>
      <c r="D57" s="951"/>
      <c r="E57" s="565"/>
      <c r="F57" s="1750" t="s">
        <v>1824</v>
      </c>
      <c r="G57" s="1324">
        <v>400000</v>
      </c>
      <c r="H57" s="1325" t="s">
        <v>335</v>
      </c>
      <c r="I57" s="1326">
        <v>1</v>
      </c>
      <c r="J57" s="1325" t="s">
        <v>335</v>
      </c>
      <c r="K57" s="1770">
        <v>2</v>
      </c>
      <c r="L57" s="1325"/>
      <c r="M57" s="1328"/>
      <c r="N57" s="1329" t="s">
        <v>887</v>
      </c>
      <c r="O57" s="1330">
        <f>ROUNDUP(PRODUCT(G57:M57),-3)</f>
        <v>800000</v>
      </c>
      <c r="P57" s="1331"/>
      <c r="Q57" s="1331"/>
      <c r="R57" s="1332"/>
      <c r="S57" s="3252"/>
    </row>
    <row r="58" spans="1:19" ht="20.100000000000001" customHeight="1">
      <c r="A58" s="551"/>
      <c r="B58" s="565"/>
      <c r="C58" s="588"/>
      <c r="D58" s="951"/>
      <c r="E58" s="951"/>
      <c r="F58" s="1747" t="s">
        <v>2899</v>
      </c>
      <c r="G58" s="1748">
        <v>290750</v>
      </c>
      <c r="H58" s="1741" t="s">
        <v>335</v>
      </c>
      <c r="I58" s="1742">
        <v>1</v>
      </c>
      <c r="J58" s="1741" t="s">
        <v>335</v>
      </c>
      <c r="K58" s="1743">
        <v>12</v>
      </c>
      <c r="L58" s="1741"/>
      <c r="M58" s="1756"/>
      <c r="N58" s="1744" t="s">
        <v>654</v>
      </c>
      <c r="O58" s="1745">
        <f>ROUNDUP(PRODUCT(G58:M58),-3)</f>
        <v>3489000</v>
      </c>
      <c r="P58" s="1331"/>
      <c r="Q58" s="1331"/>
      <c r="R58" s="1332"/>
      <c r="S58" s="3252"/>
    </row>
    <row r="59" spans="1:19" ht="20.100000000000001" customHeight="1">
      <c r="A59" s="551"/>
      <c r="B59" s="565"/>
      <c r="C59" s="588"/>
      <c r="D59" s="951"/>
      <c r="E59" s="951"/>
      <c r="F59" s="1747" t="s">
        <v>2900</v>
      </c>
      <c r="G59" s="1752">
        <v>295000</v>
      </c>
      <c r="H59" s="1753" t="s">
        <v>335</v>
      </c>
      <c r="I59" s="1758">
        <v>1</v>
      </c>
      <c r="J59" s="1753"/>
      <c r="K59" s="1760"/>
      <c r="L59" s="1753"/>
      <c r="M59" s="1762"/>
      <c r="N59" s="1754" t="s">
        <v>2901</v>
      </c>
      <c r="O59" s="1761">
        <f>ROUNDUP(PRODUCT(G59:M59),-3)</f>
        <v>295000</v>
      </c>
      <c r="P59" s="1331"/>
      <c r="Q59" s="1331"/>
      <c r="R59" s="1332"/>
      <c r="S59" s="3252"/>
    </row>
    <row r="60" spans="1:19" ht="20.100000000000001" customHeight="1">
      <c r="A60" s="551"/>
      <c r="B60" s="565"/>
      <c r="C60" s="588"/>
      <c r="D60" s="951"/>
      <c r="E60" s="565"/>
      <c r="F60" s="1771" t="s">
        <v>2902</v>
      </c>
      <c r="G60" s="1772"/>
      <c r="H60" s="1773"/>
      <c r="I60" s="1773" t="s">
        <v>2903</v>
      </c>
      <c r="J60" s="1773"/>
      <c r="K60" s="1773"/>
      <c r="L60" s="1773"/>
      <c r="M60" s="1773"/>
      <c r="N60" s="1774"/>
      <c r="O60" s="1775">
        <f>SUM(O61:O65)</f>
        <v>28009000</v>
      </c>
      <c r="P60" s="1737">
        <f>O60</f>
        <v>28009000</v>
      </c>
      <c r="Q60" s="1737">
        <v>0</v>
      </c>
      <c r="R60" s="1738">
        <f t="shared" ref="R60" si="5">+P60-Q60</f>
        <v>28009000</v>
      </c>
      <c r="S60" s="3282"/>
    </row>
    <row r="61" spans="1:19" ht="20.100000000000001" customHeight="1">
      <c r="A61" s="551"/>
      <c r="B61" s="565"/>
      <c r="C61" s="588"/>
      <c r="D61" s="951"/>
      <c r="E61" s="565"/>
      <c r="F61" s="1764" t="s">
        <v>2904</v>
      </c>
      <c r="G61" s="1748">
        <v>1800000</v>
      </c>
      <c r="H61" s="1741" t="s">
        <v>335</v>
      </c>
      <c r="I61" s="1742">
        <v>1</v>
      </c>
      <c r="J61" s="1741" t="s">
        <v>335</v>
      </c>
      <c r="K61" s="1743">
        <v>12</v>
      </c>
      <c r="L61" s="1741"/>
      <c r="M61" s="1756"/>
      <c r="N61" s="1744" t="s">
        <v>20</v>
      </c>
      <c r="O61" s="1745">
        <f>ROUNDUP(PRODUCT(G61:M61),-3)</f>
        <v>21600000</v>
      </c>
      <c r="P61" s="1331"/>
      <c r="Q61" s="1331"/>
      <c r="R61" s="1332"/>
      <c r="S61" s="3252"/>
    </row>
    <row r="62" spans="1:19" ht="20.100000000000001" customHeight="1">
      <c r="A62" s="551"/>
      <c r="B62" s="565"/>
      <c r="C62" s="588"/>
      <c r="D62" s="951"/>
      <c r="E62" s="565"/>
      <c r="F62" s="1747" t="s">
        <v>1538</v>
      </c>
      <c r="G62" s="1748">
        <v>130000</v>
      </c>
      <c r="H62" s="1741" t="s">
        <v>335</v>
      </c>
      <c r="I62" s="1742">
        <v>1</v>
      </c>
      <c r="J62" s="1741" t="s">
        <v>335</v>
      </c>
      <c r="K62" s="1743">
        <v>12</v>
      </c>
      <c r="L62" s="1741"/>
      <c r="M62" s="1756"/>
      <c r="N62" s="1744" t="s">
        <v>2905</v>
      </c>
      <c r="O62" s="1745">
        <f>ROUNDUP(PRODUCT(G62:M62),-3)</f>
        <v>1560000</v>
      </c>
      <c r="P62" s="1331"/>
      <c r="Q62" s="1331"/>
      <c r="R62" s="1332"/>
      <c r="S62" s="3252"/>
    </row>
    <row r="63" spans="1:19" ht="20.100000000000001" customHeight="1">
      <c r="A63" s="551"/>
      <c r="B63" s="565"/>
      <c r="C63" s="588"/>
      <c r="D63" s="951"/>
      <c r="E63" s="565"/>
      <c r="F63" s="1747" t="s">
        <v>1824</v>
      </c>
      <c r="G63" s="1748">
        <v>400000</v>
      </c>
      <c r="H63" s="1741" t="s">
        <v>335</v>
      </c>
      <c r="I63" s="1742">
        <v>1</v>
      </c>
      <c r="J63" s="1741" t="s">
        <v>335</v>
      </c>
      <c r="K63" s="1766">
        <v>1</v>
      </c>
      <c r="L63" s="1741"/>
      <c r="M63" s="1756"/>
      <c r="N63" s="1744" t="s">
        <v>2884</v>
      </c>
      <c r="O63" s="1745">
        <f>ROUNDUP(PRODUCT(G63:M63),-3)</f>
        <v>400000</v>
      </c>
      <c r="P63" s="1331"/>
      <c r="Q63" s="1331"/>
      <c r="R63" s="1332"/>
      <c r="S63" s="3252"/>
    </row>
    <row r="64" spans="1:19" ht="20.100000000000001" customHeight="1">
      <c r="A64" s="551"/>
      <c r="B64" s="565"/>
      <c r="C64" s="588"/>
      <c r="D64" s="951"/>
      <c r="E64" s="951"/>
      <c r="F64" s="1747" t="s">
        <v>2906</v>
      </c>
      <c r="G64" s="1748">
        <v>346130</v>
      </c>
      <c r="H64" s="1741" t="s">
        <v>335</v>
      </c>
      <c r="I64" s="1742">
        <v>1</v>
      </c>
      <c r="J64" s="1741" t="s">
        <v>335</v>
      </c>
      <c r="K64" s="1743">
        <v>12</v>
      </c>
      <c r="L64" s="1741"/>
      <c r="M64" s="1756"/>
      <c r="N64" s="1744" t="s">
        <v>654</v>
      </c>
      <c r="O64" s="1745">
        <f>ROUNDUP(PRODUCT(G64:M64),-3)</f>
        <v>4154000</v>
      </c>
      <c r="P64" s="1331"/>
      <c r="Q64" s="1331"/>
      <c r="R64" s="1332"/>
      <c r="S64" s="3252"/>
    </row>
    <row r="65" spans="1:19" ht="20.100000000000001" customHeight="1">
      <c r="A65" s="551"/>
      <c r="B65" s="565"/>
      <c r="C65" s="588"/>
      <c r="D65" s="951"/>
      <c r="E65" s="951"/>
      <c r="F65" s="1747" t="s">
        <v>2907</v>
      </c>
      <c r="G65" s="1752">
        <v>295000</v>
      </c>
      <c r="H65" s="1753" t="s">
        <v>335</v>
      </c>
      <c r="I65" s="1758">
        <v>1</v>
      </c>
      <c r="J65" s="1753"/>
      <c r="K65" s="1760"/>
      <c r="L65" s="1753"/>
      <c r="M65" s="1762"/>
      <c r="N65" s="1754" t="s">
        <v>2908</v>
      </c>
      <c r="O65" s="1761">
        <f>ROUNDUP(PRODUCT(G65:M65),-3)</f>
        <v>295000</v>
      </c>
      <c r="P65" s="1331"/>
      <c r="Q65" s="1331"/>
      <c r="R65" s="1332"/>
      <c r="S65" s="3252"/>
    </row>
    <row r="66" spans="1:19" ht="20.100000000000001" customHeight="1">
      <c r="A66" s="551"/>
      <c r="B66" s="565"/>
      <c r="C66" s="588"/>
      <c r="D66" s="951"/>
      <c r="E66" s="456" t="s">
        <v>125</v>
      </c>
      <c r="F66" s="457"/>
      <c r="G66" s="457"/>
      <c r="H66" s="1228"/>
      <c r="I66" s="457"/>
      <c r="J66" s="1228"/>
      <c r="K66" s="457"/>
      <c r="L66" s="457"/>
      <c r="M66" s="457"/>
      <c r="N66" s="457"/>
      <c r="O66" s="459"/>
      <c r="P66" s="573">
        <f>ROUNDUP(O67+O69,-3)</f>
        <v>50154000</v>
      </c>
      <c r="Q66" s="573">
        <f>Q67</f>
        <v>47108000</v>
      </c>
      <c r="R66" s="631">
        <f t="shared" si="2"/>
        <v>3046000</v>
      </c>
      <c r="S66" s="3170">
        <f t="shared" si="3"/>
        <v>6.4659930372760466E-2</v>
      </c>
    </row>
    <row r="67" spans="1:19" ht="20.100000000000001" customHeight="1">
      <c r="A67" s="551"/>
      <c r="B67" s="565"/>
      <c r="C67" s="588"/>
      <c r="D67" s="951"/>
      <c r="E67" s="565"/>
      <c r="F67" s="1733" t="s">
        <v>44</v>
      </c>
      <c r="G67" s="1734"/>
      <c r="H67" s="1733"/>
      <c r="I67" s="1733"/>
      <c r="J67" s="1733"/>
      <c r="K67" s="1733"/>
      <c r="L67" s="1733"/>
      <c r="M67" s="1733"/>
      <c r="N67" s="1735"/>
      <c r="O67" s="1736">
        <f>SUM(O68)</f>
        <v>46854000</v>
      </c>
      <c r="P67" s="1737">
        <f>O67</f>
        <v>46854000</v>
      </c>
      <c r="Q67" s="1737">
        <v>47108000</v>
      </c>
      <c r="R67" s="1738">
        <f t="shared" si="2"/>
        <v>-254000</v>
      </c>
      <c r="S67" s="3282">
        <f t="shared" si="3"/>
        <v>-5.3918655005519229E-3</v>
      </c>
    </row>
    <row r="68" spans="1:19" ht="20.100000000000001" customHeight="1">
      <c r="A68" s="551"/>
      <c r="B68" s="565"/>
      <c r="C68" s="594"/>
      <c r="D68" s="951"/>
      <c r="E68" s="565"/>
      <c r="F68" s="1750" t="s">
        <v>1552</v>
      </c>
      <c r="G68" s="1324">
        <v>562240000</v>
      </c>
      <c r="H68" s="1325" t="s">
        <v>335</v>
      </c>
      <c r="I68" s="1776" t="s">
        <v>888</v>
      </c>
      <c r="J68" s="1777"/>
      <c r="K68" s="1327"/>
      <c r="L68" s="1327"/>
      <c r="M68" s="1327"/>
      <c r="N68" s="1329" t="s">
        <v>20</v>
      </c>
      <c r="O68" s="1330">
        <f>ROUNDUP(G68/12,-3)</f>
        <v>46854000</v>
      </c>
      <c r="P68" s="1331"/>
      <c r="Q68" s="1331"/>
      <c r="R68" s="1332"/>
      <c r="S68" s="3252"/>
    </row>
    <row r="69" spans="1:19" ht="20.100000000000001" customHeight="1">
      <c r="A69" s="551"/>
      <c r="B69" s="565"/>
      <c r="C69" s="588"/>
      <c r="D69" s="951"/>
      <c r="E69" s="565"/>
      <c r="F69" s="1773" t="s">
        <v>2867</v>
      </c>
      <c r="G69" s="1772"/>
      <c r="H69" s="1773"/>
      <c r="I69" s="1773"/>
      <c r="J69" s="1773"/>
      <c r="K69" s="1773"/>
      <c r="L69" s="1773"/>
      <c r="M69" s="1733"/>
      <c r="N69" s="1735"/>
      <c r="O69" s="1736">
        <f>SUM(O70)</f>
        <v>3300000</v>
      </c>
      <c r="P69" s="1737">
        <f>O69</f>
        <v>3300000</v>
      </c>
      <c r="Q69" s="1737">
        <v>0</v>
      </c>
      <c r="R69" s="1738">
        <f t="shared" ref="R69" si="6">+P69-Q69</f>
        <v>3300000</v>
      </c>
      <c r="S69" s="3282"/>
    </row>
    <row r="70" spans="1:19" ht="20.100000000000001" customHeight="1">
      <c r="A70" s="551"/>
      <c r="B70" s="565"/>
      <c r="C70" s="594"/>
      <c r="D70" s="951"/>
      <c r="E70" s="565"/>
      <c r="F70" s="1751" t="s">
        <v>2868</v>
      </c>
      <c r="G70" s="1748">
        <v>3300000</v>
      </c>
      <c r="H70" s="1741" t="s">
        <v>335</v>
      </c>
      <c r="I70" s="1778">
        <v>1</v>
      </c>
      <c r="J70" s="1779"/>
      <c r="K70" s="1743"/>
      <c r="L70" s="1743"/>
      <c r="M70" s="1327"/>
      <c r="N70" s="1329" t="s">
        <v>20</v>
      </c>
      <c r="O70" s="1330">
        <f>ROUNDUP(PRODUCT(G70:M70),-3)</f>
        <v>3300000</v>
      </c>
      <c r="P70" s="1331"/>
      <c r="Q70" s="1331"/>
      <c r="R70" s="1332"/>
      <c r="S70" s="3252"/>
    </row>
    <row r="71" spans="1:19" ht="20.100000000000001" customHeight="1">
      <c r="A71" s="551"/>
      <c r="B71" s="565"/>
      <c r="C71" s="588"/>
      <c r="D71" s="566" t="s">
        <v>1349</v>
      </c>
      <c r="E71" s="1133"/>
      <c r="F71" s="1226"/>
      <c r="G71" s="928"/>
      <c r="H71" s="568"/>
      <c r="I71" s="568"/>
      <c r="J71" s="568"/>
      <c r="K71" s="568"/>
      <c r="L71" s="568"/>
      <c r="M71" s="568"/>
      <c r="N71" s="1227"/>
      <c r="O71" s="568"/>
      <c r="P71" s="572">
        <f>P72+P79+P83+P88+P91+P94</f>
        <v>311110000</v>
      </c>
      <c r="Q71" s="572">
        <f>Q72+Q79+Q83+Q88+Q91+Q94</f>
        <v>311110000</v>
      </c>
      <c r="R71" s="674">
        <f t="shared" si="2"/>
        <v>0</v>
      </c>
      <c r="S71" s="3281">
        <f t="shared" si="3"/>
        <v>0</v>
      </c>
    </row>
    <row r="72" spans="1:19" ht="20.100000000000001" customHeight="1">
      <c r="A72" s="551"/>
      <c r="B72" s="565"/>
      <c r="C72" s="588"/>
      <c r="D72" s="951"/>
      <c r="E72" s="456" t="s">
        <v>1098</v>
      </c>
      <c r="F72" s="457"/>
      <c r="G72" s="457"/>
      <c r="H72" s="1228"/>
      <c r="I72" s="457"/>
      <c r="J72" s="1228"/>
      <c r="K72" s="457"/>
      <c r="L72" s="457"/>
      <c r="M72" s="457"/>
      <c r="N72" s="457"/>
      <c r="O72" s="459"/>
      <c r="P72" s="872">
        <f>ROUNDUP(O73,-3)</f>
        <v>57546000</v>
      </c>
      <c r="Q72" s="573">
        <f>Q73</f>
        <v>57546000</v>
      </c>
      <c r="R72" s="631">
        <f t="shared" si="2"/>
        <v>0</v>
      </c>
      <c r="S72" s="3170">
        <f t="shared" si="3"/>
        <v>0</v>
      </c>
    </row>
    <row r="73" spans="1:19" ht="20.100000000000001" customHeight="1">
      <c r="A73" s="1207"/>
      <c r="B73" s="582"/>
      <c r="C73" s="553"/>
      <c r="D73" s="552"/>
      <c r="E73" s="582"/>
      <c r="F73" s="1953" t="s">
        <v>47</v>
      </c>
      <c r="G73" s="1954"/>
      <c r="H73" s="1953"/>
      <c r="I73" s="1953"/>
      <c r="J73" s="1953"/>
      <c r="K73" s="1953"/>
      <c r="L73" s="1953"/>
      <c r="M73" s="1953"/>
      <c r="N73" s="1955"/>
      <c r="O73" s="1956">
        <f>SUM(O74:O78)</f>
        <v>57546000</v>
      </c>
      <c r="P73" s="1957">
        <f>O73</f>
        <v>57546000</v>
      </c>
      <c r="Q73" s="1957">
        <v>57546000</v>
      </c>
      <c r="R73" s="1958">
        <f t="shared" si="2"/>
        <v>0</v>
      </c>
      <c r="S73" s="3283">
        <f t="shared" si="3"/>
        <v>0</v>
      </c>
    </row>
    <row r="74" spans="1:19" ht="20.100000000000001" customHeight="1">
      <c r="A74" s="551"/>
      <c r="B74" s="565"/>
      <c r="C74" s="588"/>
      <c r="D74" s="951"/>
      <c r="E74" s="565"/>
      <c r="F74" s="1750" t="s">
        <v>1553</v>
      </c>
      <c r="G74" s="1748">
        <v>588477000</v>
      </c>
      <c r="H74" s="1741" t="s">
        <v>335</v>
      </c>
      <c r="I74" s="1780">
        <v>4.4999999999999998E-2</v>
      </c>
      <c r="J74" s="1781"/>
      <c r="K74" s="1327"/>
      <c r="L74" s="1327"/>
      <c r="M74" s="1327"/>
      <c r="N74" s="1329" t="s">
        <v>20</v>
      </c>
      <c r="O74" s="1765">
        <f>ROUNDUP(PRODUCT(G74:M74),-3)</f>
        <v>26482000</v>
      </c>
      <c r="P74" s="1331"/>
      <c r="Q74" s="1331"/>
      <c r="R74" s="1332"/>
      <c r="S74" s="3252"/>
    </row>
    <row r="75" spans="1:19" ht="20.100000000000001" customHeight="1">
      <c r="A75" s="551"/>
      <c r="B75" s="565"/>
      <c r="C75" s="588"/>
      <c r="D75" s="951"/>
      <c r="E75" s="565"/>
      <c r="F75" s="1750" t="s">
        <v>1554</v>
      </c>
      <c r="G75" s="1748">
        <v>588477000</v>
      </c>
      <c r="H75" s="1741" t="s">
        <v>335</v>
      </c>
      <c r="I75" s="1780">
        <v>3.2300000000000002E-2</v>
      </c>
      <c r="J75" s="1781"/>
      <c r="K75" s="1327"/>
      <c r="L75" s="1327"/>
      <c r="M75" s="1327"/>
      <c r="N75" s="1329" t="s">
        <v>20</v>
      </c>
      <c r="O75" s="1765">
        <f>ROUNDUP(PRODUCT(G75:M75),-3)</f>
        <v>19008000</v>
      </c>
      <c r="P75" s="1331"/>
      <c r="Q75" s="1331"/>
      <c r="R75" s="1332"/>
      <c r="S75" s="3252"/>
    </row>
    <row r="76" spans="1:19" ht="20.100000000000001" customHeight="1">
      <c r="A76" s="551"/>
      <c r="B76" s="565"/>
      <c r="C76" s="588"/>
      <c r="D76" s="951"/>
      <c r="E76" s="565"/>
      <c r="F76" s="1750" t="s">
        <v>1555</v>
      </c>
      <c r="G76" s="1752">
        <f>O75</f>
        <v>19008000</v>
      </c>
      <c r="H76" s="1753" t="s">
        <v>335</v>
      </c>
      <c r="I76" s="1780">
        <v>7.3800000000000004E-2</v>
      </c>
      <c r="J76" s="1781"/>
      <c r="K76" s="1782"/>
      <c r="L76" s="1782"/>
      <c r="M76" s="1782"/>
      <c r="N76" s="1769" t="s">
        <v>20</v>
      </c>
      <c r="O76" s="1763">
        <f>ROUNDUP(PRODUCT(G76:M76),-3)</f>
        <v>1403000</v>
      </c>
      <c r="P76" s="1331"/>
      <c r="Q76" s="1331"/>
      <c r="R76" s="1332"/>
      <c r="S76" s="3252"/>
    </row>
    <row r="77" spans="1:19" ht="20.100000000000001" customHeight="1">
      <c r="A77" s="551"/>
      <c r="B77" s="565"/>
      <c r="C77" s="588"/>
      <c r="D77" s="951"/>
      <c r="E77" s="565"/>
      <c r="F77" s="1750" t="s">
        <v>1556</v>
      </c>
      <c r="G77" s="1748">
        <f>G75</f>
        <v>588477000</v>
      </c>
      <c r="H77" s="1741" t="s">
        <v>335</v>
      </c>
      <c r="I77" s="1780">
        <v>8.9999999999999993E-3</v>
      </c>
      <c r="J77" s="1781"/>
      <c r="K77" s="1327"/>
      <c r="L77" s="1327"/>
      <c r="M77" s="1327"/>
      <c r="N77" s="1329" t="s">
        <v>20</v>
      </c>
      <c r="O77" s="1765">
        <f>ROUNDUP(PRODUCT(G77:M77),-3)</f>
        <v>5297000</v>
      </c>
      <c r="P77" s="1331"/>
      <c r="Q77" s="1331"/>
      <c r="R77" s="1332"/>
      <c r="S77" s="3252"/>
    </row>
    <row r="78" spans="1:19" ht="20.100000000000001" customHeight="1">
      <c r="A78" s="551"/>
      <c r="B78" s="565"/>
      <c r="C78" s="588"/>
      <c r="D78" s="951"/>
      <c r="E78" s="565"/>
      <c r="F78" s="1750" t="s">
        <v>1557</v>
      </c>
      <c r="G78" s="1748">
        <f>G77</f>
        <v>588477000</v>
      </c>
      <c r="H78" s="1741" t="s">
        <v>335</v>
      </c>
      <c r="I78" s="1780">
        <v>9.1000000000000004E-3</v>
      </c>
      <c r="J78" s="1781"/>
      <c r="K78" s="1327"/>
      <c r="L78" s="1327"/>
      <c r="M78" s="1327"/>
      <c r="N78" s="1329" t="s">
        <v>20</v>
      </c>
      <c r="O78" s="1765">
        <f>ROUNDUP(PRODUCT(G78:M78),-3)</f>
        <v>5356000</v>
      </c>
      <c r="P78" s="1331"/>
      <c r="Q78" s="1331"/>
      <c r="R78" s="1332"/>
      <c r="S78" s="3252"/>
    </row>
    <row r="79" spans="1:19" ht="20.100000000000001" customHeight="1">
      <c r="A79" s="551"/>
      <c r="B79" s="565"/>
      <c r="C79" s="588"/>
      <c r="D79" s="951"/>
      <c r="E79" s="456" t="s">
        <v>1176</v>
      </c>
      <c r="F79" s="457"/>
      <c r="G79" s="457"/>
      <c r="H79" s="1228"/>
      <c r="I79" s="457"/>
      <c r="J79" s="1228"/>
      <c r="K79" s="457"/>
      <c r="L79" s="457"/>
      <c r="M79" s="457"/>
      <c r="N79" s="457"/>
      <c r="O79" s="459"/>
      <c r="P79" s="573">
        <f>ROUNDUP(O80,-3)</f>
        <v>8400000</v>
      </c>
      <c r="Q79" s="573">
        <f>Q80</f>
        <v>8400000</v>
      </c>
      <c r="R79" s="631">
        <f t="shared" si="2"/>
        <v>0</v>
      </c>
      <c r="S79" s="3170">
        <f t="shared" si="3"/>
        <v>0</v>
      </c>
    </row>
    <row r="80" spans="1:19" ht="20.100000000000001" customHeight="1">
      <c r="A80" s="551"/>
      <c r="B80" s="565"/>
      <c r="C80" s="588"/>
      <c r="D80" s="951"/>
      <c r="E80" s="565"/>
      <c r="F80" s="1733" t="s">
        <v>51</v>
      </c>
      <c r="G80" s="1734"/>
      <c r="H80" s="1733"/>
      <c r="I80" s="1733"/>
      <c r="J80" s="1733"/>
      <c r="K80" s="1733"/>
      <c r="L80" s="1733"/>
      <c r="M80" s="1733"/>
      <c r="N80" s="1735"/>
      <c r="O80" s="1736">
        <f>SUM(O81:O82)</f>
        <v>8400000</v>
      </c>
      <c r="P80" s="1737">
        <f>O80</f>
        <v>8400000</v>
      </c>
      <c r="Q80" s="1737">
        <v>8400000</v>
      </c>
      <c r="R80" s="1738">
        <f t="shared" si="2"/>
        <v>0</v>
      </c>
      <c r="S80" s="3282">
        <f t="shared" si="3"/>
        <v>0</v>
      </c>
    </row>
    <row r="81" spans="1:19" ht="20.100000000000001" customHeight="1">
      <c r="A81" s="551"/>
      <c r="B81" s="565"/>
      <c r="C81" s="588"/>
      <c r="D81" s="951"/>
      <c r="E81" s="565"/>
      <c r="F81" s="1750" t="s">
        <v>2122</v>
      </c>
      <c r="G81" s="1324">
        <v>200000</v>
      </c>
      <c r="H81" s="1325" t="s">
        <v>335</v>
      </c>
      <c r="I81" s="1327">
        <v>12</v>
      </c>
      <c r="J81" s="1325"/>
      <c r="K81" s="1327"/>
      <c r="L81" s="1327"/>
      <c r="M81" s="1327"/>
      <c r="N81" s="1329" t="s">
        <v>20</v>
      </c>
      <c r="O81" s="1330">
        <f>ROUNDUP(G81*I81,-3)</f>
        <v>2400000</v>
      </c>
      <c r="P81" s="1331"/>
      <c r="Q81" s="1331"/>
      <c r="R81" s="1332"/>
      <c r="S81" s="3252"/>
    </row>
    <row r="82" spans="1:19" ht="20.100000000000001" customHeight="1">
      <c r="A82" s="551"/>
      <c r="B82" s="565"/>
      <c r="C82" s="588"/>
      <c r="D82" s="951"/>
      <c r="E82" s="565"/>
      <c r="F82" s="1750" t="s">
        <v>2123</v>
      </c>
      <c r="G82" s="1324">
        <v>500000</v>
      </c>
      <c r="H82" s="1325" t="s">
        <v>335</v>
      </c>
      <c r="I82" s="1327">
        <v>12</v>
      </c>
      <c r="J82" s="1325"/>
      <c r="K82" s="1327"/>
      <c r="L82" s="1327"/>
      <c r="M82" s="1327"/>
      <c r="N82" s="1329" t="s">
        <v>20</v>
      </c>
      <c r="O82" s="1330">
        <f>ROUNDUP(G82*I82,-3)</f>
        <v>6000000</v>
      </c>
      <c r="P82" s="1331"/>
      <c r="Q82" s="1331"/>
      <c r="R82" s="1332"/>
      <c r="S82" s="3252"/>
    </row>
    <row r="83" spans="1:19" ht="20.100000000000001" customHeight="1">
      <c r="A83" s="551"/>
      <c r="B83" s="565"/>
      <c r="C83" s="588"/>
      <c r="D83" s="951"/>
      <c r="E83" s="456" t="s">
        <v>1182</v>
      </c>
      <c r="F83" s="457"/>
      <c r="G83" s="457"/>
      <c r="H83" s="1228"/>
      <c r="I83" s="457"/>
      <c r="J83" s="1228"/>
      <c r="K83" s="457"/>
      <c r="L83" s="457"/>
      <c r="M83" s="457"/>
      <c r="N83" s="457"/>
      <c r="O83" s="459"/>
      <c r="P83" s="573">
        <f>O84</f>
        <v>116280000</v>
      </c>
      <c r="Q83" s="573">
        <f>Q84</f>
        <v>116280000</v>
      </c>
      <c r="R83" s="631">
        <f t="shared" ref="R83:R156" si="7">+P83-Q83</f>
        <v>0</v>
      </c>
      <c r="S83" s="3170">
        <f t="shared" ref="S83:S156" si="8">+R83/Q83</f>
        <v>0</v>
      </c>
    </row>
    <row r="84" spans="1:19" ht="20.100000000000001" customHeight="1">
      <c r="A84" s="551"/>
      <c r="B84" s="565"/>
      <c r="C84" s="588"/>
      <c r="D84" s="951"/>
      <c r="E84" s="565"/>
      <c r="F84" s="1733" t="s">
        <v>53</v>
      </c>
      <c r="G84" s="1734"/>
      <c r="H84" s="1733"/>
      <c r="I84" s="1733"/>
      <c r="J84" s="1733"/>
      <c r="K84" s="1733"/>
      <c r="L84" s="1733"/>
      <c r="M84" s="1733"/>
      <c r="N84" s="1735"/>
      <c r="O84" s="1736">
        <f>SUM(O85:O87)</f>
        <v>116280000</v>
      </c>
      <c r="P84" s="1737">
        <f>O84</f>
        <v>116280000</v>
      </c>
      <c r="Q84" s="1737">
        <v>116280000</v>
      </c>
      <c r="R84" s="1738">
        <f t="shared" si="7"/>
        <v>0</v>
      </c>
      <c r="S84" s="3282">
        <f t="shared" si="8"/>
        <v>0</v>
      </c>
    </row>
    <row r="85" spans="1:19" ht="20.100000000000001" customHeight="1">
      <c r="A85" s="551"/>
      <c r="B85" s="565"/>
      <c r="C85" s="588"/>
      <c r="D85" s="951"/>
      <c r="E85" s="565"/>
      <c r="F85" s="1750" t="s">
        <v>1946</v>
      </c>
      <c r="G85" s="1324">
        <v>4590000</v>
      </c>
      <c r="H85" s="1325" t="s">
        <v>335</v>
      </c>
      <c r="I85" s="1327">
        <v>12</v>
      </c>
      <c r="J85" s="1325" t="s">
        <v>802</v>
      </c>
      <c r="K85" s="1783"/>
      <c r="L85" s="1783"/>
      <c r="M85" s="1327"/>
      <c r="N85" s="1329" t="s">
        <v>20</v>
      </c>
      <c r="O85" s="1330">
        <f>G85*I85</f>
        <v>55080000</v>
      </c>
      <c r="P85" s="1331"/>
      <c r="Q85" s="1331"/>
      <c r="R85" s="1332"/>
      <c r="S85" s="3252"/>
    </row>
    <row r="86" spans="1:19" ht="20.100000000000001" customHeight="1">
      <c r="A86" s="551"/>
      <c r="B86" s="565"/>
      <c r="C86" s="588"/>
      <c r="D86" s="951"/>
      <c r="E86" s="565"/>
      <c r="F86" s="1750" t="s">
        <v>2124</v>
      </c>
      <c r="G86" s="1324">
        <v>4250000</v>
      </c>
      <c r="H86" s="1325" t="s">
        <v>335</v>
      </c>
      <c r="I86" s="1327">
        <v>12</v>
      </c>
      <c r="J86" s="1325"/>
      <c r="K86" s="1327"/>
      <c r="L86" s="1327"/>
      <c r="M86" s="1327"/>
      <c r="N86" s="1329" t="s">
        <v>20</v>
      </c>
      <c r="O86" s="1330">
        <f>G86*I86</f>
        <v>51000000</v>
      </c>
      <c r="P86" s="1331"/>
      <c r="Q86" s="1331"/>
      <c r="R86" s="1332"/>
      <c r="S86" s="3252"/>
    </row>
    <row r="87" spans="1:19" ht="20.100000000000001" customHeight="1">
      <c r="A87" s="551"/>
      <c r="B87" s="565"/>
      <c r="C87" s="588"/>
      <c r="D87" s="951"/>
      <c r="E87" s="582"/>
      <c r="F87" s="1784" t="s">
        <v>2125</v>
      </c>
      <c r="G87" s="1785">
        <v>850000</v>
      </c>
      <c r="H87" s="1786" t="s">
        <v>335</v>
      </c>
      <c r="I87" s="1787">
        <v>12</v>
      </c>
      <c r="J87" s="1786"/>
      <c r="K87" s="1787"/>
      <c r="L87" s="1787"/>
      <c r="M87" s="1787"/>
      <c r="N87" s="1788" t="s">
        <v>20</v>
      </c>
      <c r="O87" s="1789">
        <f>G87*I87</f>
        <v>10200000</v>
      </c>
      <c r="P87" s="1790"/>
      <c r="Q87" s="1790"/>
      <c r="R87" s="1791"/>
      <c r="S87" s="3284"/>
    </row>
    <row r="88" spans="1:19" ht="20.100000000000001" customHeight="1">
      <c r="A88" s="551"/>
      <c r="B88" s="565"/>
      <c r="C88" s="588"/>
      <c r="D88" s="951"/>
      <c r="E88" s="1257" t="s">
        <v>130</v>
      </c>
      <c r="F88" s="1258"/>
      <c r="G88" s="1258"/>
      <c r="H88" s="1259"/>
      <c r="I88" s="1258"/>
      <c r="J88" s="1259"/>
      <c r="K88" s="1258"/>
      <c r="L88" s="1258"/>
      <c r="M88" s="1258"/>
      <c r="N88" s="1258"/>
      <c r="O88" s="910"/>
      <c r="P88" s="872">
        <f>O89</f>
        <v>780000</v>
      </c>
      <c r="Q88" s="872">
        <f>Q89</f>
        <v>780000</v>
      </c>
      <c r="R88" s="873">
        <f t="shared" si="7"/>
        <v>0</v>
      </c>
      <c r="S88" s="3199">
        <f t="shared" si="8"/>
        <v>0</v>
      </c>
    </row>
    <row r="89" spans="1:19" ht="20.100000000000001" customHeight="1">
      <c r="A89" s="551"/>
      <c r="B89" s="565"/>
      <c r="C89" s="588"/>
      <c r="D89" s="951"/>
      <c r="E89" s="565"/>
      <c r="F89" s="1733" t="s">
        <v>60</v>
      </c>
      <c r="G89" s="1734"/>
      <c r="H89" s="1733"/>
      <c r="I89" s="1733"/>
      <c r="J89" s="1733"/>
      <c r="K89" s="1733"/>
      <c r="L89" s="1733"/>
      <c r="M89" s="1733"/>
      <c r="N89" s="1735"/>
      <c r="O89" s="1736">
        <f>SUM(O90:O90)</f>
        <v>780000</v>
      </c>
      <c r="P89" s="1737">
        <f>O89</f>
        <v>780000</v>
      </c>
      <c r="Q89" s="1737">
        <v>780000</v>
      </c>
      <c r="R89" s="1738">
        <f t="shared" si="7"/>
        <v>0</v>
      </c>
      <c r="S89" s="3282">
        <f t="shared" si="8"/>
        <v>0</v>
      </c>
    </row>
    <row r="90" spans="1:19" ht="20.100000000000001" customHeight="1">
      <c r="A90" s="551"/>
      <c r="B90" s="565"/>
      <c r="C90" s="951"/>
      <c r="D90" s="951"/>
      <c r="E90" s="565"/>
      <c r="F90" s="1750" t="s">
        <v>2126</v>
      </c>
      <c r="G90" s="1748">
        <v>65000</v>
      </c>
      <c r="H90" s="1741" t="s">
        <v>335</v>
      </c>
      <c r="I90" s="1743">
        <v>12</v>
      </c>
      <c r="J90" s="1792"/>
      <c r="K90" s="1327"/>
      <c r="L90" s="1327"/>
      <c r="M90" s="1327"/>
      <c r="N90" s="1329" t="s">
        <v>20</v>
      </c>
      <c r="O90" s="1765">
        <f>ROUNDUP(PRODUCT(G90:M90),-3)</f>
        <v>780000</v>
      </c>
      <c r="P90" s="1331"/>
      <c r="Q90" s="1331"/>
      <c r="R90" s="1332"/>
      <c r="S90" s="3252"/>
    </row>
    <row r="91" spans="1:19" ht="20.100000000000001" customHeight="1">
      <c r="A91" s="551"/>
      <c r="B91" s="565"/>
      <c r="C91" s="951"/>
      <c r="D91" s="951"/>
      <c r="E91" s="456" t="s">
        <v>133</v>
      </c>
      <c r="F91" s="457"/>
      <c r="G91" s="457"/>
      <c r="H91" s="1228"/>
      <c r="I91" s="457"/>
      <c r="J91" s="1228"/>
      <c r="K91" s="457"/>
      <c r="L91" s="457"/>
      <c r="M91" s="457"/>
      <c r="N91" s="457"/>
      <c r="O91" s="459"/>
      <c r="P91" s="573">
        <f>O92</f>
        <v>70000000</v>
      </c>
      <c r="Q91" s="573">
        <f>Q92</f>
        <v>70000000</v>
      </c>
      <c r="R91" s="631">
        <f t="shared" si="7"/>
        <v>0</v>
      </c>
      <c r="S91" s="3170">
        <f t="shared" si="8"/>
        <v>0</v>
      </c>
    </row>
    <row r="92" spans="1:19" ht="20.100000000000001" customHeight="1">
      <c r="A92" s="551"/>
      <c r="B92" s="565"/>
      <c r="C92" s="951"/>
      <c r="D92" s="951"/>
      <c r="E92" s="565"/>
      <c r="F92" s="1733" t="s">
        <v>62</v>
      </c>
      <c r="G92" s="1734"/>
      <c r="H92" s="1733"/>
      <c r="I92" s="1733"/>
      <c r="J92" s="1733"/>
      <c r="K92" s="1733"/>
      <c r="L92" s="1733"/>
      <c r="M92" s="1733"/>
      <c r="N92" s="1735"/>
      <c r="O92" s="1736">
        <f>SUM(O93:O93)</f>
        <v>70000000</v>
      </c>
      <c r="P92" s="1737">
        <f>O92</f>
        <v>70000000</v>
      </c>
      <c r="Q92" s="1737">
        <v>70000000</v>
      </c>
      <c r="R92" s="1738">
        <f t="shared" si="7"/>
        <v>0</v>
      </c>
      <c r="S92" s="3282">
        <f t="shared" si="8"/>
        <v>0</v>
      </c>
    </row>
    <row r="93" spans="1:19" ht="20.100000000000001" customHeight="1">
      <c r="A93" s="551"/>
      <c r="B93" s="565"/>
      <c r="C93" s="951"/>
      <c r="D93" s="951"/>
      <c r="E93" s="565"/>
      <c r="F93" s="1793" t="s">
        <v>2127</v>
      </c>
      <c r="G93" s="1794">
        <v>70000000</v>
      </c>
      <c r="H93" s="1767" t="s">
        <v>335</v>
      </c>
      <c r="I93" s="1795">
        <v>1</v>
      </c>
      <c r="J93" s="1767"/>
      <c r="K93" s="1767"/>
      <c r="L93" s="1767"/>
      <c r="M93" s="1767"/>
      <c r="N93" s="1769" t="s">
        <v>20</v>
      </c>
      <c r="O93" s="1749">
        <f>ROUNDUP(G93*I93,-3)</f>
        <v>70000000</v>
      </c>
      <c r="P93" s="1331"/>
      <c r="Q93" s="1331"/>
      <c r="R93" s="1332"/>
      <c r="S93" s="3252"/>
    </row>
    <row r="94" spans="1:19" ht="20.100000000000001" customHeight="1">
      <c r="A94" s="551"/>
      <c r="B94" s="565"/>
      <c r="C94" s="951"/>
      <c r="D94" s="951"/>
      <c r="E94" s="456" t="s">
        <v>1183</v>
      </c>
      <c r="F94" s="457"/>
      <c r="G94" s="457"/>
      <c r="H94" s="1228"/>
      <c r="I94" s="457"/>
      <c r="J94" s="1228"/>
      <c r="K94" s="457"/>
      <c r="L94" s="457"/>
      <c r="M94" s="457"/>
      <c r="N94" s="457"/>
      <c r="O94" s="459"/>
      <c r="P94" s="573">
        <f>ROUNDUP(O95,-3)</f>
        <v>58104000</v>
      </c>
      <c r="Q94" s="573">
        <f>Q95</f>
        <v>58104000</v>
      </c>
      <c r="R94" s="631">
        <f t="shared" si="7"/>
        <v>0</v>
      </c>
      <c r="S94" s="3170">
        <f t="shared" si="8"/>
        <v>0</v>
      </c>
    </row>
    <row r="95" spans="1:19" ht="20.100000000000001" customHeight="1">
      <c r="A95" s="551"/>
      <c r="B95" s="565"/>
      <c r="C95" s="951"/>
      <c r="D95" s="951"/>
      <c r="E95" s="565"/>
      <c r="F95" s="1733" t="s">
        <v>889</v>
      </c>
      <c r="G95" s="1734"/>
      <c r="H95" s="1733"/>
      <c r="I95" s="1733"/>
      <c r="J95" s="1733"/>
      <c r="K95" s="1733"/>
      <c r="L95" s="1733"/>
      <c r="M95" s="1733"/>
      <c r="N95" s="1735"/>
      <c r="O95" s="1736">
        <f>SUM(O96)</f>
        <v>58104000</v>
      </c>
      <c r="P95" s="1737">
        <f>O95</f>
        <v>58104000</v>
      </c>
      <c r="Q95" s="1737">
        <v>58104000</v>
      </c>
      <c r="R95" s="1738">
        <f t="shared" si="7"/>
        <v>0</v>
      </c>
      <c r="S95" s="3282">
        <f t="shared" si="8"/>
        <v>0</v>
      </c>
    </row>
    <row r="96" spans="1:19" ht="20.100000000000001" customHeight="1">
      <c r="A96" s="551"/>
      <c r="B96" s="565"/>
      <c r="C96" s="552"/>
      <c r="D96" s="552"/>
      <c r="E96" s="582"/>
      <c r="F96" s="1784" t="s">
        <v>2128</v>
      </c>
      <c r="G96" s="1796">
        <v>2421000</v>
      </c>
      <c r="H96" s="1797" t="s">
        <v>335</v>
      </c>
      <c r="I96" s="1798">
        <v>2</v>
      </c>
      <c r="J96" s="1797" t="s">
        <v>335</v>
      </c>
      <c r="K96" s="1799">
        <v>12</v>
      </c>
      <c r="L96" s="1800"/>
      <c r="M96" s="1800"/>
      <c r="N96" s="1801" t="s">
        <v>890</v>
      </c>
      <c r="O96" s="1802">
        <f>G96*I96*K96</f>
        <v>58104000</v>
      </c>
      <c r="P96" s="1803"/>
      <c r="Q96" s="1803"/>
      <c r="R96" s="1804"/>
      <c r="S96" s="3285"/>
    </row>
    <row r="97" spans="1:19" ht="20.100000000000001" customHeight="1">
      <c r="A97" s="551"/>
      <c r="B97" s="565"/>
      <c r="C97" s="1446" t="s">
        <v>1217</v>
      </c>
      <c r="D97" s="1447"/>
      <c r="E97" s="1447"/>
      <c r="F97" s="1297"/>
      <c r="G97" s="980"/>
      <c r="H97" s="1141"/>
      <c r="I97" s="980"/>
      <c r="J97" s="1141"/>
      <c r="K97" s="980"/>
      <c r="L97" s="980"/>
      <c r="M97" s="980"/>
      <c r="N97" s="980"/>
      <c r="O97" s="1448"/>
      <c r="P97" s="1449">
        <f>P98+P118</f>
        <v>243642000</v>
      </c>
      <c r="Q97" s="1449">
        <f>Q98+Q118</f>
        <v>191422000</v>
      </c>
      <c r="R97" s="673">
        <f t="shared" si="7"/>
        <v>52220000</v>
      </c>
      <c r="S97" s="2772">
        <f t="shared" si="8"/>
        <v>0.27280040956629853</v>
      </c>
    </row>
    <row r="98" spans="1:19" ht="20.100000000000001" customHeight="1">
      <c r="A98" s="551"/>
      <c r="B98" s="565"/>
      <c r="C98" s="588"/>
      <c r="D98" s="566" t="s">
        <v>1350</v>
      </c>
      <c r="E98" s="1133"/>
      <c r="F98" s="1226"/>
      <c r="G98" s="928"/>
      <c r="H98" s="568"/>
      <c r="I98" s="568"/>
      <c r="J98" s="568"/>
      <c r="K98" s="568"/>
      <c r="L98" s="568"/>
      <c r="M98" s="568"/>
      <c r="N98" s="1227"/>
      <c r="O98" s="568"/>
      <c r="P98" s="572">
        <f>ROUNDUP(P99+P108+P113,-3)</f>
        <v>236042000</v>
      </c>
      <c r="Q98" s="572">
        <f>ROUNDUP(Q99+Q108+Q113,-3)</f>
        <v>183822000</v>
      </c>
      <c r="R98" s="674">
        <f t="shared" si="7"/>
        <v>52220000</v>
      </c>
      <c r="S98" s="3281">
        <f t="shared" si="8"/>
        <v>0.28407916353864066</v>
      </c>
    </row>
    <row r="99" spans="1:19" ht="20.100000000000001" customHeight="1">
      <c r="A99" s="551"/>
      <c r="B99" s="565"/>
      <c r="C99" s="588"/>
      <c r="D99" s="565"/>
      <c r="E99" s="456" t="s">
        <v>187</v>
      </c>
      <c r="F99" s="457"/>
      <c r="G99" s="457"/>
      <c r="H99" s="1228"/>
      <c r="I99" s="457"/>
      <c r="J99" s="1228"/>
      <c r="K99" s="457"/>
      <c r="L99" s="457"/>
      <c r="M99" s="457"/>
      <c r="N99" s="457"/>
      <c r="O99" s="459"/>
      <c r="P99" s="573">
        <f>SUM(O100,O102,O104,O106)</f>
        <v>187922000</v>
      </c>
      <c r="Q99" s="573">
        <f>SUM(Q100,Q102,Q104)</f>
        <v>183822000</v>
      </c>
      <c r="R99" s="631">
        <f t="shared" si="7"/>
        <v>4100000</v>
      </c>
      <c r="S99" s="3170">
        <f t="shared" si="8"/>
        <v>2.2304185570823948E-2</v>
      </c>
    </row>
    <row r="100" spans="1:19" ht="20.100000000000001" customHeight="1">
      <c r="A100" s="551"/>
      <c r="B100" s="565"/>
      <c r="C100" s="1805"/>
      <c r="D100" s="1806"/>
      <c r="E100" s="1807"/>
      <c r="F100" s="1808" t="s">
        <v>1232</v>
      </c>
      <c r="G100" s="1809"/>
      <c r="H100" s="1810"/>
      <c r="I100" s="1811"/>
      <c r="J100" s="1810"/>
      <c r="K100" s="1812"/>
      <c r="L100" s="1812"/>
      <c r="M100" s="1812"/>
      <c r="N100" s="1813"/>
      <c r="O100" s="1814">
        <f>O101</f>
        <v>159502000</v>
      </c>
      <c r="P100" s="1815">
        <f>O100</f>
        <v>159502000</v>
      </c>
      <c r="Q100" s="1816">
        <v>159502000</v>
      </c>
      <c r="R100" s="890">
        <f t="shared" si="7"/>
        <v>0</v>
      </c>
      <c r="S100" s="3286">
        <f t="shared" si="8"/>
        <v>0</v>
      </c>
    </row>
    <row r="101" spans="1:19" ht="20.100000000000001" customHeight="1">
      <c r="A101" s="551"/>
      <c r="B101" s="565"/>
      <c r="C101" s="1805"/>
      <c r="D101" s="1806"/>
      <c r="E101" s="1807"/>
      <c r="F101" s="1817" t="s">
        <v>2129</v>
      </c>
      <c r="G101" s="1818">
        <v>159502000</v>
      </c>
      <c r="H101" s="1819" t="s">
        <v>335</v>
      </c>
      <c r="I101" s="1820">
        <v>1</v>
      </c>
      <c r="J101" s="1819"/>
      <c r="K101" s="1821"/>
      <c r="L101" s="1821"/>
      <c r="M101" s="1821"/>
      <c r="N101" s="1822" t="s">
        <v>20</v>
      </c>
      <c r="O101" s="1180">
        <f>ROUNDUP(G101*I101,-3)</f>
        <v>159502000</v>
      </c>
      <c r="P101" s="1823"/>
      <c r="Q101" s="1824"/>
      <c r="R101" s="1825"/>
      <c r="S101" s="3287"/>
    </row>
    <row r="102" spans="1:19" ht="20.100000000000001" customHeight="1">
      <c r="A102" s="551"/>
      <c r="B102" s="565"/>
      <c r="C102" s="1805"/>
      <c r="D102" s="1806"/>
      <c r="E102" s="1807"/>
      <c r="F102" s="1808" t="s">
        <v>1233</v>
      </c>
      <c r="G102" s="1809"/>
      <c r="H102" s="1810"/>
      <c r="I102" s="1811"/>
      <c r="J102" s="1810"/>
      <c r="K102" s="1812"/>
      <c r="L102" s="1812"/>
      <c r="M102" s="1812"/>
      <c r="N102" s="1813"/>
      <c r="O102" s="1814">
        <f>O103</f>
        <v>22320000</v>
      </c>
      <c r="P102" s="1826">
        <v>22320000</v>
      </c>
      <c r="Q102" s="1816">
        <v>22320000</v>
      </c>
      <c r="R102" s="890">
        <f t="shared" si="7"/>
        <v>0</v>
      </c>
      <c r="S102" s="3286">
        <f t="shared" si="8"/>
        <v>0</v>
      </c>
    </row>
    <row r="103" spans="1:19" ht="20.100000000000001" customHeight="1">
      <c r="A103" s="551"/>
      <c r="B103" s="565"/>
      <c r="C103" s="1805"/>
      <c r="D103" s="1806"/>
      <c r="E103" s="1807"/>
      <c r="F103" s="1817" t="s">
        <v>2130</v>
      </c>
      <c r="G103" s="1818">
        <v>22320000</v>
      </c>
      <c r="H103" s="1819" t="s">
        <v>335</v>
      </c>
      <c r="I103" s="1820">
        <v>1</v>
      </c>
      <c r="J103" s="1819"/>
      <c r="K103" s="1821"/>
      <c r="L103" s="1821"/>
      <c r="M103" s="1821"/>
      <c r="N103" s="1822" t="s">
        <v>20</v>
      </c>
      <c r="O103" s="1180">
        <f>ROUNDUP(G103*I103,-3)</f>
        <v>22320000</v>
      </c>
      <c r="P103" s="1823"/>
      <c r="Q103" s="1824"/>
      <c r="R103" s="1825"/>
      <c r="S103" s="3287"/>
    </row>
    <row r="104" spans="1:19" ht="20.100000000000001" customHeight="1">
      <c r="A104" s="551"/>
      <c r="B104" s="565"/>
      <c r="C104" s="1805"/>
      <c r="D104" s="1806"/>
      <c r="E104" s="1807"/>
      <c r="F104" s="1808" t="s">
        <v>1234</v>
      </c>
      <c r="G104" s="1809"/>
      <c r="H104" s="1810"/>
      <c r="I104" s="1811"/>
      <c r="J104" s="1810"/>
      <c r="K104" s="1812"/>
      <c r="L104" s="1812"/>
      <c r="M104" s="1812"/>
      <c r="N104" s="1813"/>
      <c r="O104" s="1814">
        <f>O105</f>
        <v>2000000</v>
      </c>
      <c r="P104" s="1826">
        <v>2000000</v>
      </c>
      <c r="Q104" s="1816">
        <v>2000000</v>
      </c>
      <c r="R104" s="890">
        <f t="shared" si="7"/>
        <v>0</v>
      </c>
      <c r="S104" s="3286">
        <f t="shared" si="8"/>
        <v>0</v>
      </c>
    </row>
    <row r="105" spans="1:19" ht="20.100000000000001" customHeight="1">
      <c r="A105" s="877"/>
      <c r="B105" s="878"/>
      <c r="C105" s="1805"/>
      <c r="D105" s="1806"/>
      <c r="E105" s="1807"/>
      <c r="F105" s="1817" t="s">
        <v>2131</v>
      </c>
      <c r="G105" s="1818">
        <v>2000000</v>
      </c>
      <c r="H105" s="1819" t="s">
        <v>335</v>
      </c>
      <c r="I105" s="1820">
        <v>1</v>
      </c>
      <c r="J105" s="1819"/>
      <c r="K105" s="1821"/>
      <c r="L105" s="1821"/>
      <c r="M105" s="1821"/>
      <c r="N105" s="1822" t="s">
        <v>20</v>
      </c>
      <c r="O105" s="1180">
        <f>ROUNDUP(G105*I105,-3)</f>
        <v>2000000</v>
      </c>
      <c r="P105" s="1823"/>
      <c r="Q105" s="1824"/>
      <c r="R105" s="1825"/>
      <c r="S105" s="3287"/>
    </row>
    <row r="106" spans="1:19" ht="20.100000000000001" customHeight="1">
      <c r="A106" s="877"/>
      <c r="B106" s="878"/>
      <c r="C106" s="1805"/>
      <c r="D106" s="1806"/>
      <c r="E106" s="1807"/>
      <c r="F106" s="1827" t="s">
        <v>2869</v>
      </c>
      <c r="G106" s="1828"/>
      <c r="H106" s="1829"/>
      <c r="I106" s="1830"/>
      <c r="J106" s="1829"/>
      <c r="K106" s="1831"/>
      <c r="L106" s="1831"/>
      <c r="M106" s="1831"/>
      <c r="N106" s="1832"/>
      <c r="O106" s="1833">
        <f>O107</f>
        <v>4100000</v>
      </c>
      <c r="P106" s="1826">
        <f>O106</f>
        <v>4100000</v>
      </c>
      <c r="Q106" s="1816">
        <v>0</v>
      </c>
      <c r="R106" s="890">
        <f t="shared" ref="R106" si="9">+P106-Q106</f>
        <v>4100000</v>
      </c>
      <c r="S106" s="3286"/>
    </row>
    <row r="107" spans="1:19" ht="20.100000000000001" customHeight="1">
      <c r="A107" s="877"/>
      <c r="B107" s="878"/>
      <c r="C107" s="1805"/>
      <c r="D107" s="1806"/>
      <c r="E107" s="1807"/>
      <c r="F107" s="1834" t="s">
        <v>2870</v>
      </c>
      <c r="G107" s="1835">
        <v>4100000</v>
      </c>
      <c r="H107" s="1836" t="s">
        <v>335</v>
      </c>
      <c r="I107" s="1837">
        <v>1</v>
      </c>
      <c r="J107" s="1836"/>
      <c r="K107" s="1838"/>
      <c r="L107" s="1838"/>
      <c r="M107" s="1839"/>
      <c r="N107" s="1840" t="s">
        <v>20</v>
      </c>
      <c r="O107" s="1180">
        <f>ROUNDUP(G107*I107,-3)</f>
        <v>4100000</v>
      </c>
      <c r="P107" s="1841"/>
      <c r="Q107" s="1842"/>
      <c r="R107" s="1843"/>
      <c r="S107" s="3288"/>
    </row>
    <row r="108" spans="1:19" ht="20.100000000000001" customHeight="1">
      <c r="A108" s="551"/>
      <c r="B108" s="565"/>
      <c r="C108" s="588"/>
      <c r="D108" s="951"/>
      <c r="E108" s="456" t="s">
        <v>188</v>
      </c>
      <c r="F108" s="457"/>
      <c r="G108" s="457"/>
      <c r="H108" s="1228"/>
      <c r="I108" s="457"/>
      <c r="J108" s="1228"/>
      <c r="K108" s="457"/>
      <c r="L108" s="457"/>
      <c r="M108" s="457"/>
      <c r="N108" s="457"/>
      <c r="O108" s="459"/>
      <c r="P108" s="872">
        <f>O109+O111</f>
        <v>24120000</v>
      </c>
      <c r="Q108" s="872">
        <v>0</v>
      </c>
      <c r="R108" s="873">
        <f t="shared" si="7"/>
        <v>24120000</v>
      </c>
      <c r="S108" s="3199"/>
    </row>
    <row r="109" spans="1:19" ht="20.100000000000001" customHeight="1">
      <c r="A109" s="877"/>
      <c r="B109" s="878"/>
      <c r="C109" s="1805"/>
      <c r="D109" s="1806"/>
      <c r="E109" s="1807"/>
      <c r="F109" s="1827" t="s">
        <v>2872</v>
      </c>
      <c r="G109" s="1828"/>
      <c r="H109" s="1829"/>
      <c r="I109" s="1830"/>
      <c r="J109" s="1829"/>
      <c r="K109" s="1831"/>
      <c r="L109" s="1831"/>
      <c r="M109" s="1831"/>
      <c r="N109" s="1832"/>
      <c r="O109" s="1833">
        <f>O110</f>
        <v>19320000</v>
      </c>
      <c r="P109" s="1815">
        <f>O109</f>
        <v>19320000</v>
      </c>
      <c r="Q109" s="1816">
        <v>0</v>
      </c>
      <c r="R109" s="890">
        <f t="shared" ref="R109" si="10">+P109-Q109</f>
        <v>19320000</v>
      </c>
      <c r="S109" s="3286"/>
    </row>
    <row r="110" spans="1:19" ht="20.100000000000001" customHeight="1">
      <c r="A110" s="877"/>
      <c r="B110" s="878"/>
      <c r="C110" s="1805"/>
      <c r="D110" s="1806"/>
      <c r="E110" s="1807"/>
      <c r="F110" s="1834" t="s">
        <v>2852</v>
      </c>
      <c r="G110" s="1835">
        <v>19320000</v>
      </c>
      <c r="H110" s="1836" t="s">
        <v>335</v>
      </c>
      <c r="I110" s="1837">
        <v>1</v>
      </c>
      <c r="J110" s="1836"/>
      <c r="K110" s="1838"/>
      <c r="L110" s="1838"/>
      <c r="M110" s="1838"/>
      <c r="N110" s="1844" t="s">
        <v>20</v>
      </c>
      <c r="O110" s="1845">
        <f>ROUNDUP(G110*I110,-3)</f>
        <v>19320000</v>
      </c>
      <c r="P110" s="1823"/>
      <c r="Q110" s="1824"/>
      <c r="R110" s="1825"/>
      <c r="S110" s="3287"/>
    </row>
    <row r="111" spans="1:19" ht="20.100000000000001" customHeight="1">
      <c r="A111" s="877"/>
      <c r="B111" s="878"/>
      <c r="C111" s="1805"/>
      <c r="D111" s="1806"/>
      <c r="E111" s="1807"/>
      <c r="F111" s="1827" t="s">
        <v>2873</v>
      </c>
      <c r="G111" s="1828"/>
      <c r="H111" s="1829"/>
      <c r="I111" s="1830"/>
      <c r="J111" s="1829"/>
      <c r="K111" s="1831"/>
      <c r="L111" s="1831"/>
      <c r="M111" s="1831"/>
      <c r="N111" s="1832"/>
      <c r="O111" s="1833">
        <f>O112</f>
        <v>4800000</v>
      </c>
      <c r="P111" s="1826">
        <f>O111</f>
        <v>4800000</v>
      </c>
      <c r="Q111" s="1816">
        <v>0</v>
      </c>
      <c r="R111" s="890">
        <f t="shared" ref="R111" si="11">+P111-Q111</f>
        <v>4800000</v>
      </c>
      <c r="S111" s="3286"/>
    </row>
    <row r="112" spans="1:19" ht="20.100000000000001" customHeight="1">
      <c r="A112" s="877"/>
      <c r="B112" s="878"/>
      <c r="C112" s="1805"/>
      <c r="D112" s="1806"/>
      <c r="E112" s="1807"/>
      <c r="F112" s="1846" t="s">
        <v>2874</v>
      </c>
      <c r="G112" s="1847">
        <v>4800000</v>
      </c>
      <c r="H112" s="1848" t="s">
        <v>335</v>
      </c>
      <c r="I112" s="1849">
        <v>1</v>
      </c>
      <c r="J112" s="1848"/>
      <c r="K112" s="1839"/>
      <c r="L112" s="1839"/>
      <c r="M112" s="1839"/>
      <c r="N112" s="1840" t="s">
        <v>20</v>
      </c>
      <c r="O112" s="1850">
        <f>ROUNDUP(G112*I112,-3)</f>
        <v>4800000</v>
      </c>
      <c r="P112" s="1841"/>
      <c r="Q112" s="1842"/>
      <c r="R112" s="1843"/>
      <c r="S112" s="3288"/>
    </row>
    <row r="113" spans="1:19 16368:16368" ht="20.100000000000001" customHeight="1">
      <c r="A113" s="551"/>
      <c r="B113" s="565"/>
      <c r="C113" s="588"/>
      <c r="D113" s="565"/>
      <c r="E113" s="456" t="s">
        <v>526</v>
      </c>
      <c r="F113" s="457"/>
      <c r="G113" s="457"/>
      <c r="H113" s="1228"/>
      <c r="I113" s="1258"/>
      <c r="J113" s="1259"/>
      <c r="K113" s="1258"/>
      <c r="L113" s="1258"/>
      <c r="M113" s="1258"/>
      <c r="N113" s="1258"/>
      <c r="O113" s="910"/>
      <c r="P113" s="872">
        <f>O114+O116</f>
        <v>24000000</v>
      </c>
      <c r="Q113" s="872">
        <v>0</v>
      </c>
      <c r="R113" s="873">
        <f t="shared" si="7"/>
        <v>24000000</v>
      </c>
      <c r="S113" s="3199"/>
    </row>
    <row r="114" spans="1:19 16368:16368" ht="20.100000000000001" customHeight="1">
      <c r="A114" s="877"/>
      <c r="B114" s="878"/>
      <c r="C114" s="1805"/>
      <c r="D114" s="1806"/>
      <c r="E114" s="1807"/>
      <c r="F114" s="1827" t="s">
        <v>2875</v>
      </c>
      <c r="G114" s="1828"/>
      <c r="H114" s="1829"/>
      <c r="I114" s="1830"/>
      <c r="J114" s="1829"/>
      <c r="K114" s="1831"/>
      <c r="L114" s="1831"/>
      <c r="M114" s="1831"/>
      <c r="N114" s="1832"/>
      <c r="O114" s="1833">
        <f>O115</f>
        <v>9000000</v>
      </c>
      <c r="P114" s="1815">
        <f>O114</f>
        <v>9000000</v>
      </c>
      <c r="Q114" s="1816">
        <v>0</v>
      </c>
      <c r="R114" s="890">
        <f t="shared" si="7"/>
        <v>9000000</v>
      </c>
      <c r="S114" s="3286"/>
    </row>
    <row r="115" spans="1:19 16368:16368" ht="20.100000000000001" customHeight="1">
      <c r="A115" s="877"/>
      <c r="B115" s="878"/>
      <c r="C115" s="1805"/>
      <c r="D115" s="1806"/>
      <c r="E115" s="1807"/>
      <c r="F115" s="1834" t="s">
        <v>2876</v>
      </c>
      <c r="G115" s="1835">
        <v>9000000</v>
      </c>
      <c r="H115" s="1836" t="s">
        <v>335</v>
      </c>
      <c r="I115" s="1837">
        <v>1</v>
      </c>
      <c r="J115" s="1836"/>
      <c r="K115" s="1838"/>
      <c r="L115" s="1838"/>
      <c r="M115" s="1838"/>
      <c r="N115" s="1844" t="s">
        <v>20</v>
      </c>
      <c r="O115" s="1845">
        <f>ROUNDUP(G115*I115,-3)</f>
        <v>9000000</v>
      </c>
      <c r="P115" s="1823"/>
      <c r="Q115" s="1824"/>
      <c r="R115" s="1825"/>
      <c r="S115" s="3287"/>
    </row>
    <row r="116" spans="1:19 16368:16368" ht="20.100000000000001" customHeight="1">
      <c r="A116" s="877"/>
      <c r="B116" s="878"/>
      <c r="C116" s="1805"/>
      <c r="D116" s="1806"/>
      <c r="E116" s="1807"/>
      <c r="F116" s="1827" t="s">
        <v>2877</v>
      </c>
      <c r="G116" s="1828"/>
      <c r="H116" s="1829"/>
      <c r="I116" s="1830"/>
      <c r="J116" s="1829"/>
      <c r="K116" s="1831"/>
      <c r="L116" s="1831"/>
      <c r="M116" s="1831"/>
      <c r="N116" s="1832"/>
      <c r="O116" s="1833">
        <f>O117</f>
        <v>15000000</v>
      </c>
      <c r="P116" s="1826">
        <f>O116</f>
        <v>15000000</v>
      </c>
      <c r="Q116" s="1816">
        <v>0</v>
      </c>
      <c r="R116" s="890">
        <f t="shared" ref="R116" si="12">+P116-Q116</f>
        <v>15000000</v>
      </c>
      <c r="S116" s="3286"/>
    </row>
    <row r="117" spans="1:19 16368:16368" ht="20.100000000000001" customHeight="1">
      <c r="A117" s="877"/>
      <c r="B117" s="878"/>
      <c r="C117" s="1805"/>
      <c r="D117" s="1806"/>
      <c r="E117" s="1807"/>
      <c r="F117" s="1834" t="s">
        <v>2878</v>
      </c>
      <c r="G117" s="1835">
        <v>15000000</v>
      </c>
      <c r="H117" s="1836" t="s">
        <v>335</v>
      </c>
      <c r="I117" s="1837">
        <v>1</v>
      </c>
      <c r="J117" s="1836"/>
      <c r="K117" s="1838"/>
      <c r="L117" s="1838"/>
      <c r="M117" s="1838"/>
      <c r="N117" s="1844" t="s">
        <v>20</v>
      </c>
      <c r="O117" s="1845">
        <f>ROUNDUP(G117*I117,-3)</f>
        <v>15000000</v>
      </c>
      <c r="P117" s="1841"/>
      <c r="Q117" s="1842"/>
      <c r="R117" s="1843"/>
      <c r="S117" s="3288"/>
    </row>
    <row r="118" spans="1:19 16368:16368" ht="20.100000000000001" customHeight="1">
      <c r="A118" s="551"/>
      <c r="B118" s="565"/>
      <c r="C118" s="588"/>
      <c r="D118" s="566" t="s">
        <v>1351</v>
      </c>
      <c r="E118" s="1133"/>
      <c r="F118" s="1226"/>
      <c r="G118" s="928"/>
      <c r="H118" s="568"/>
      <c r="I118" s="568"/>
      <c r="J118" s="568"/>
      <c r="K118" s="568"/>
      <c r="L118" s="568"/>
      <c r="M118" s="568"/>
      <c r="N118" s="1227"/>
      <c r="O118" s="568"/>
      <c r="P118" s="572">
        <f>P119</f>
        <v>7600000</v>
      </c>
      <c r="Q118" s="572">
        <f>Q119</f>
        <v>7600000</v>
      </c>
      <c r="R118" s="674">
        <f t="shared" si="7"/>
        <v>0</v>
      </c>
      <c r="S118" s="3281">
        <f t="shared" si="8"/>
        <v>0</v>
      </c>
    </row>
    <row r="119" spans="1:19 16368:16368" ht="20.100000000000001" customHeight="1">
      <c r="A119" s="551"/>
      <c r="B119" s="565"/>
      <c r="C119" s="588"/>
      <c r="D119" s="951"/>
      <c r="E119" s="456" t="s">
        <v>3286</v>
      </c>
      <c r="F119" s="457"/>
      <c r="G119" s="457"/>
      <c r="H119" s="1228"/>
      <c r="I119" s="457"/>
      <c r="J119" s="1228"/>
      <c r="K119" s="457"/>
      <c r="L119" s="457"/>
      <c r="M119" s="457"/>
      <c r="N119" s="457"/>
      <c r="O119" s="459"/>
      <c r="P119" s="573">
        <f>O120+O125+O128</f>
        <v>7600000</v>
      </c>
      <c r="Q119" s="573">
        <f>SUM(Q120,Q125,Q128)</f>
        <v>7600000</v>
      </c>
      <c r="R119" s="631">
        <f t="shared" si="7"/>
        <v>0</v>
      </c>
      <c r="S119" s="3170">
        <f t="shared" si="8"/>
        <v>0</v>
      </c>
    </row>
    <row r="120" spans="1:19 16368:16368" ht="20.100000000000001" customHeight="1">
      <c r="A120" s="551"/>
      <c r="B120" s="565"/>
      <c r="C120" s="588"/>
      <c r="D120" s="951"/>
      <c r="E120" s="559"/>
      <c r="F120" s="1733" t="s">
        <v>891</v>
      </c>
      <c r="G120" s="1734"/>
      <c r="H120" s="1733"/>
      <c r="I120" s="1733"/>
      <c r="J120" s="1733"/>
      <c r="K120" s="1733"/>
      <c r="L120" s="1733"/>
      <c r="M120" s="1733"/>
      <c r="N120" s="1735"/>
      <c r="O120" s="1736">
        <f>SUM(O121:O124)</f>
        <v>4800000</v>
      </c>
      <c r="P120" s="1737">
        <f>O120</f>
        <v>4800000</v>
      </c>
      <c r="Q120" s="1737">
        <v>4800000</v>
      </c>
      <c r="R120" s="1738">
        <f t="shared" si="7"/>
        <v>0</v>
      </c>
      <c r="S120" s="3282">
        <f t="shared" si="8"/>
        <v>0</v>
      </c>
    </row>
    <row r="121" spans="1:19 16368:16368" ht="20.100000000000001" customHeight="1">
      <c r="A121" s="551"/>
      <c r="B121" s="565"/>
      <c r="C121" s="588"/>
      <c r="D121" s="951"/>
      <c r="E121" s="565"/>
      <c r="F121" s="1751" t="s">
        <v>2132</v>
      </c>
      <c r="G121" s="1748">
        <v>75000</v>
      </c>
      <c r="H121" s="1741" t="s">
        <v>335</v>
      </c>
      <c r="I121" s="1766">
        <v>4</v>
      </c>
      <c r="J121" s="1741"/>
      <c r="K121" s="1741"/>
      <c r="L121" s="1741"/>
      <c r="M121" s="1741"/>
      <c r="N121" s="1744" t="s">
        <v>20</v>
      </c>
      <c r="O121" s="1745">
        <f>ROUNDUP(PRODUCT(G121:M121),-3)</f>
        <v>300000</v>
      </c>
      <c r="P121" s="1331"/>
      <c r="Q121" s="1331"/>
      <c r="R121" s="1332"/>
      <c r="S121" s="3289"/>
    </row>
    <row r="122" spans="1:19 16368:16368" ht="20.100000000000001" customHeight="1">
      <c r="A122" s="551"/>
      <c r="B122" s="565"/>
      <c r="C122" s="588"/>
      <c r="D122" s="951"/>
      <c r="E122" s="565"/>
      <c r="F122" s="1751" t="s">
        <v>2133</v>
      </c>
      <c r="G122" s="1752">
        <v>12015</v>
      </c>
      <c r="H122" s="1753" t="s">
        <v>335</v>
      </c>
      <c r="I122" s="1851">
        <v>52</v>
      </c>
      <c r="J122" s="1753" t="s">
        <v>335</v>
      </c>
      <c r="K122" s="1852">
        <v>4</v>
      </c>
      <c r="L122" s="1753"/>
      <c r="M122" s="1753"/>
      <c r="N122" s="1754" t="s">
        <v>20</v>
      </c>
      <c r="O122" s="1761">
        <f>ROUNDUP(PRODUCT(G122:M122),-3)</f>
        <v>2500000</v>
      </c>
      <c r="P122" s="1331"/>
      <c r="Q122" s="1331"/>
      <c r="R122" s="1332"/>
      <c r="S122" s="3289"/>
    </row>
    <row r="123" spans="1:19 16368:16368" ht="20.100000000000001" customHeight="1">
      <c r="A123" s="551"/>
      <c r="B123" s="565"/>
      <c r="C123" s="588"/>
      <c r="D123" s="951"/>
      <c r="E123" s="565"/>
      <c r="F123" s="1751" t="s">
        <v>2134</v>
      </c>
      <c r="G123" s="1752">
        <v>12500</v>
      </c>
      <c r="H123" s="1753" t="s">
        <v>335</v>
      </c>
      <c r="I123" s="1851">
        <v>8</v>
      </c>
      <c r="J123" s="1753" t="s">
        <v>335</v>
      </c>
      <c r="K123" s="1852">
        <v>4</v>
      </c>
      <c r="L123" s="1753"/>
      <c r="M123" s="1753"/>
      <c r="N123" s="1754" t="s">
        <v>20</v>
      </c>
      <c r="O123" s="1761">
        <f>ROUNDUP(PRODUCT(G123:M123),-3)</f>
        <v>400000</v>
      </c>
      <c r="P123" s="1331"/>
      <c r="Q123" s="1331"/>
      <c r="R123" s="1332"/>
      <c r="S123" s="3289"/>
    </row>
    <row r="124" spans="1:19 16368:16368" ht="20.100000000000001" customHeight="1">
      <c r="A124" s="551"/>
      <c r="B124" s="565"/>
      <c r="C124" s="588"/>
      <c r="D124" s="951"/>
      <c r="E124" s="565"/>
      <c r="F124" s="1751" t="s">
        <v>2135</v>
      </c>
      <c r="G124" s="1748">
        <v>400000</v>
      </c>
      <c r="H124" s="1741" t="s">
        <v>335</v>
      </c>
      <c r="I124" s="1766">
        <v>4</v>
      </c>
      <c r="J124" s="1741"/>
      <c r="K124" s="1741"/>
      <c r="L124" s="1741"/>
      <c r="M124" s="1741"/>
      <c r="N124" s="1744" t="s">
        <v>20</v>
      </c>
      <c r="O124" s="1745">
        <f>ROUNDUP(PRODUCT(G124:M124),-3)</f>
        <v>1600000</v>
      </c>
      <c r="P124" s="1331"/>
      <c r="Q124" s="1331"/>
      <c r="R124" s="1332"/>
      <c r="S124" s="3289"/>
    </row>
    <row r="125" spans="1:19 16368:16368" ht="20.100000000000001" customHeight="1">
      <c r="A125" s="551"/>
      <c r="B125" s="565"/>
      <c r="C125" s="588"/>
      <c r="D125" s="951"/>
      <c r="E125" s="565"/>
      <c r="F125" s="1733" t="s">
        <v>892</v>
      </c>
      <c r="G125" s="1734"/>
      <c r="H125" s="1733"/>
      <c r="I125" s="1733"/>
      <c r="J125" s="1733"/>
      <c r="K125" s="1733"/>
      <c r="L125" s="1733"/>
      <c r="M125" s="1733"/>
      <c r="N125" s="1735"/>
      <c r="O125" s="1736">
        <f>SUM(O126:O127)</f>
        <v>2699000</v>
      </c>
      <c r="P125" s="1737">
        <f>O125</f>
        <v>2699000</v>
      </c>
      <c r="Q125" s="1737">
        <v>2200000</v>
      </c>
      <c r="R125" s="1738">
        <f t="shared" si="7"/>
        <v>499000</v>
      </c>
      <c r="S125" s="3282">
        <f t="shared" si="8"/>
        <v>0.22681818181818181</v>
      </c>
    </row>
    <row r="126" spans="1:19 16368:16368" ht="20.100000000000001" customHeight="1">
      <c r="A126" s="551"/>
      <c r="B126" s="565"/>
      <c r="C126" s="588"/>
      <c r="D126" s="951"/>
      <c r="E126" s="565"/>
      <c r="F126" s="1751" t="s">
        <v>2136</v>
      </c>
      <c r="G126" s="1748">
        <v>419800</v>
      </c>
      <c r="H126" s="1741" t="s">
        <v>335</v>
      </c>
      <c r="I126" s="1766">
        <v>5</v>
      </c>
      <c r="J126" s="1741"/>
      <c r="K126" s="1741"/>
      <c r="L126" s="1741"/>
      <c r="M126" s="1741"/>
      <c r="N126" s="1744" t="s">
        <v>20</v>
      </c>
      <c r="O126" s="1765">
        <f>ROUNDUP(PRODUCT(G126:M126),-3)</f>
        <v>2099000</v>
      </c>
      <c r="P126" s="1331"/>
      <c r="Q126" s="1331"/>
      <c r="R126" s="1332"/>
      <c r="S126" s="3289"/>
    </row>
    <row r="127" spans="1:19 16368:16368" ht="20.100000000000001" customHeight="1">
      <c r="A127" s="551"/>
      <c r="B127" s="565"/>
      <c r="C127" s="588"/>
      <c r="D127" s="951"/>
      <c r="E127" s="565"/>
      <c r="F127" s="1747" t="s">
        <v>2137</v>
      </c>
      <c r="G127" s="1748">
        <v>12000</v>
      </c>
      <c r="H127" s="1741" t="s">
        <v>335</v>
      </c>
      <c r="I127" s="1853">
        <v>50</v>
      </c>
      <c r="J127" s="1741"/>
      <c r="K127" s="1743"/>
      <c r="L127" s="1743"/>
      <c r="M127" s="1743"/>
      <c r="N127" s="1744" t="s">
        <v>20</v>
      </c>
      <c r="O127" s="1854">
        <f>ROUNDUP(PRODUCT(G127:M127),-3)</f>
        <v>600000</v>
      </c>
      <c r="P127" s="1331"/>
      <c r="Q127" s="1331"/>
      <c r="R127" s="1332"/>
      <c r="S127" s="3289"/>
      <c r="XEN127" s="179">
        <f>SUM(P127:XEM127)</f>
        <v>0</v>
      </c>
    </row>
    <row r="128" spans="1:19 16368:16368" ht="20.100000000000001" customHeight="1">
      <c r="A128" s="551"/>
      <c r="B128" s="565"/>
      <c r="C128" s="588"/>
      <c r="D128" s="951"/>
      <c r="E128" s="565"/>
      <c r="F128" s="1855" t="s">
        <v>893</v>
      </c>
      <c r="G128" s="1734"/>
      <c r="H128" s="1733"/>
      <c r="I128" s="1733"/>
      <c r="J128" s="1733"/>
      <c r="K128" s="1733"/>
      <c r="L128" s="1733"/>
      <c r="M128" s="1733"/>
      <c r="N128" s="1735" t="s">
        <v>802</v>
      </c>
      <c r="O128" s="1856">
        <f>O129</f>
        <v>101000</v>
      </c>
      <c r="P128" s="1737">
        <f>O128</f>
        <v>101000</v>
      </c>
      <c r="Q128" s="1737">
        <v>600000</v>
      </c>
      <c r="R128" s="1738">
        <f t="shared" si="7"/>
        <v>-499000</v>
      </c>
      <c r="S128" s="3282">
        <f t="shared" si="8"/>
        <v>-0.83166666666666667</v>
      </c>
    </row>
    <row r="129" spans="1:19" ht="20.100000000000001" customHeight="1">
      <c r="A129" s="551"/>
      <c r="B129" s="565"/>
      <c r="C129" s="588"/>
      <c r="D129" s="951"/>
      <c r="E129" s="565"/>
      <c r="F129" s="1857" t="s">
        <v>2139</v>
      </c>
      <c r="G129" s="1858">
        <v>12000</v>
      </c>
      <c r="H129" s="1859" t="s">
        <v>335</v>
      </c>
      <c r="I129" s="1860">
        <v>8.4</v>
      </c>
      <c r="J129" s="1859" t="s">
        <v>335</v>
      </c>
      <c r="K129" s="1861">
        <v>1</v>
      </c>
      <c r="L129" s="1862"/>
      <c r="M129" s="1862"/>
      <c r="N129" s="1863" t="s">
        <v>20</v>
      </c>
      <c r="O129" s="1864">
        <f>ROUND(G129*I129*K129,-3)</f>
        <v>101000</v>
      </c>
      <c r="P129" s="1803"/>
      <c r="Q129" s="1803"/>
      <c r="R129" s="1804"/>
      <c r="S129" s="3290"/>
    </row>
    <row r="130" spans="1:19" s="219" customFormat="1" ht="20.100000000000001" customHeight="1">
      <c r="A130" s="551"/>
      <c r="B130" s="565"/>
      <c r="C130" s="560" t="s">
        <v>1218</v>
      </c>
      <c r="D130" s="561"/>
      <c r="E130" s="561"/>
      <c r="F130" s="1297"/>
      <c r="G130" s="980"/>
      <c r="H130" s="1141"/>
      <c r="I130" s="980"/>
      <c r="J130" s="1141"/>
      <c r="K130" s="980"/>
      <c r="L130" s="980"/>
      <c r="M130" s="980"/>
      <c r="N130" s="980"/>
      <c r="O130" s="1448"/>
      <c r="P130" s="1449">
        <f>P131+P154+P250+P243</f>
        <v>808091000</v>
      </c>
      <c r="Q130" s="1449">
        <f>Q131+Q154+Q250+Q243</f>
        <v>757488000</v>
      </c>
      <c r="R130" s="673">
        <f t="shared" si="7"/>
        <v>50603000</v>
      </c>
      <c r="S130" s="2772">
        <f t="shared" si="8"/>
        <v>6.6803698540438924E-2</v>
      </c>
    </row>
    <row r="131" spans="1:19" s="219" customFormat="1" ht="20.100000000000001" customHeight="1">
      <c r="A131" s="551"/>
      <c r="B131" s="565"/>
      <c r="C131" s="588"/>
      <c r="D131" s="566" t="s">
        <v>295</v>
      </c>
      <c r="E131" s="1133"/>
      <c r="F131" s="1226"/>
      <c r="G131" s="928"/>
      <c r="H131" s="568"/>
      <c r="I131" s="568"/>
      <c r="J131" s="568"/>
      <c r="K131" s="568"/>
      <c r="L131" s="568"/>
      <c r="M131" s="568"/>
      <c r="N131" s="1227"/>
      <c r="O131" s="568"/>
      <c r="P131" s="572">
        <f>P132+P140+P149+P137</f>
        <v>57547000</v>
      </c>
      <c r="Q131" s="572">
        <f>Q132+Q140+Q149+Q137</f>
        <v>35699000</v>
      </c>
      <c r="R131" s="674">
        <f t="shared" si="7"/>
        <v>21848000</v>
      </c>
      <c r="S131" s="3281">
        <f t="shared" si="8"/>
        <v>0.61200593854169583</v>
      </c>
    </row>
    <row r="132" spans="1:19" s="219" customFormat="1" ht="20.100000000000001" customHeight="1">
      <c r="A132" s="551"/>
      <c r="B132" s="565"/>
      <c r="C132" s="588"/>
      <c r="D132" s="951"/>
      <c r="E132" s="456" t="s">
        <v>124</v>
      </c>
      <c r="F132" s="457"/>
      <c r="G132" s="457"/>
      <c r="H132" s="1228"/>
      <c r="I132" s="457"/>
      <c r="J132" s="1228"/>
      <c r="K132" s="457"/>
      <c r="L132" s="457"/>
      <c r="M132" s="457"/>
      <c r="N132" s="457"/>
      <c r="O132" s="459"/>
      <c r="P132" s="573">
        <f>O133+O135</f>
        <v>19220000</v>
      </c>
      <c r="Q132" s="573">
        <f>SUM(Q133,Q135)</f>
        <v>10720000</v>
      </c>
      <c r="R132" s="631">
        <f t="shared" si="7"/>
        <v>8500000</v>
      </c>
      <c r="S132" s="3170">
        <f t="shared" si="8"/>
        <v>0.79291044776119401</v>
      </c>
    </row>
    <row r="133" spans="1:19" s="219" customFormat="1" ht="20.100000000000001" customHeight="1">
      <c r="A133" s="551"/>
      <c r="B133" s="565"/>
      <c r="C133" s="588"/>
      <c r="D133" s="951"/>
      <c r="E133" s="565"/>
      <c r="F133" s="1733" t="s">
        <v>894</v>
      </c>
      <c r="G133" s="1734"/>
      <c r="H133" s="1733"/>
      <c r="I133" s="1733"/>
      <c r="J133" s="1733"/>
      <c r="K133" s="1733"/>
      <c r="L133" s="1733"/>
      <c r="M133" s="1733"/>
      <c r="N133" s="1735"/>
      <c r="O133" s="1736">
        <f>SUM(O134)</f>
        <v>10720000</v>
      </c>
      <c r="P133" s="1737">
        <f>O133</f>
        <v>10720000</v>
      </c>
      <c r="Q133" s="1737">
        <v>10720000</v>
      </c>
      <c r="R133" s="1738">
        <f t="shared" si="7"/>
        <v>0</v>
      </c>
      <c r="S133" s="3282">
        <f t="shared" si="8"/>
        <v>0</v>
      </c>
    </row>
    <row r="134" spans="1:19" ht="20.100000000000001" customHeight="1">
      <c r="A134" s="551"/>
      <c r="B134" s="565"/>
      <c r="C134" s="588"/>
      <c r="D134" s="951"/>
      <c r="E134" s="565"/>
      <c r="F134" s="1750" t="s">
        <v>2140</v>
      </c>
      <c r="G134" s="1324">
        <f>7540000+3180000</f>
        <v>10720000</v>
      </c>
      <c r="H134" s="1325" t="s">
        <v>335</v>
      </c>
      <c r="I134" s="1865">
        <v>1</v>
      </c>
      <c r="J134" s="1325"/>
      <c r="K134" s="1327"/>
      <c r="L134" s="1327"/>
      <c r="M134" s="1327"/>
      <c r="N134" s="1329" t="s">
        <v>895</v>
      </c>
      <c r="O134" s="1765">
        <f>ROUNDUP(PRODUCT(G134:M134),-3)</f>
        <v>10720000</v>
      </c>
      <c r="P134" s="1866"/>
      <c r="Q134" s="1866"/>
      <c r="R134" s="1867"/>
      <c r="S134" s="3291"/>
    </row>
    <row r="135" spans="1:19" s="219" customFormat="1" ht="20.100000000000001" customHeight="1">
      <c r="A135" s="551"/>
      <c r="B135" s="565"/>
      <c r="C135" s="588"/>
      <c r="D135" s="951"/>
      <c r="E135" s="565"/>
      <c r="F135" s="1733" t="s">
        <v>2909</v>
      </c>
      <c r="G135" s="1734"/>
      <c r="H135" s="1733"/>
      <c r="I135" s="1733"/>
      <c r="J135" s="1733"/>
      <c r="K135" s="1733"/>
      <c r="L135" s="1733"/>
      <c r="M135" s="1733"/>
      <c r="N135" s="1735"/>
      <c r="O135" s="1736">
        <f>SUM(O136)</f>
        <v>8500000</v>
      </c>
      <c r="P135" s="1737">
        <f>O135</f>
        <v>8500000</v>
      </c>
      <c r="Q135" s="1737">
        <v>0</v>
      </c>
      <c r="R135" s="1738">
        <f t="shared" ref="R135" si="13">+P135-Q135</f>
        <v>8500000</v>
      </c>
      <c r="S135" s="3282"/>
    </row>
    <row r="136" spans="1:19" ht="20.100000000000001" customHeight="1">
      <c r="A136" s="551"/>
      <c r="B136" s="565"/>
      <c r="C136" s="588"/>
      <c r="D136" s="951"/>
      <c r="E136" s="565"/>
      <c r="F136" s="1750" t="s">
        <v>2910</v>
      </c>
      <c r="G136" s="1324">
        <v>8500000</v>
      </c>
      <c r="H136" s="1325" t="s">
        <v>335</v>
      </c>
      <c r="I136" s="1865">
        <v>1</v>
      </c>
      <c r="J136" s="1325"/>
      <c r="K136" s="1327"/>
      <c r="L136" s="1327"/>
      <c r="M136" s="1327"/>
      <c r="N136" s="1329" t="s">
        <v>627</v>
      </c>
      <c r="O136" s="1765">
        <f>ROUNDUP(PRODUCT(G136:M136),-3)</f>
        <v>8500000</v>
      </c>
      <c r="P136" s="1866"/>
      <c r="Q136" s="1866"/>
      <c r="R136" s="1867"/>
      <c r="S136" s="3291"/>
    </row>
    <row r="137" spans="1:19" ht="20.100000000000001" customHeight="1">
      <c r="A137" s="1868"/>
      <c r="B137" s="1869"/>
      <c r="C137" s="1870"/>
      <c r="D137" s="1869"/>
      <c r="E137" s="456" t="s">
        <v>2911</v>
      </c>
      <c r="F137" s="457"/>
      <c r="G137" s="457"/>
      <c r="H137" s="1228"/>
      <c r="I137" s="457"/>
      <c r="J137" s="1228"/>
      <c r="K137" s="457"/>
      <c r="L137" s="457"/>
      <c r="M137" s="457"/>
      <c r="N137" s="457"/>
      <c r="O137" s="459"/>
      <c r="P137" s="1320">
        <f>O139</f>
        <v>4000000</v>
      </c>
      <c r="Q137" s="573">
        <f>Q138</f>
        <v>0</v>
      </c>
      <c r="R137" s="1321">
        <f t="shared" ref="R137:R138" si="14">+P137-Q137</f>
        <v>4000000</v>
      </c>
      <c r="S137" s="3251"/>
    </row>
    <row r="138" spans="1:19" ht="20.100000000000001" customHeight="1">
      <c r="A138" s="1868"/>
      <c r="B138" s="1869"/>
      <c r="C138" s="1870"/>
      <c r="D138" s="1869"/>
      <c r="E138" s="1732"/>
      <c r="F138" s="1733" t="s">
        <v>2912</v>
      </c>
      <c r="G138" s="1734"/>
      <c r="H138" s="1733"/>
      <c r="I138" s="1733"/>
      <c r="J138" s="1733"/>
      <c r="K138" s="1733"/>
      <c r="L138" s="1733"/>
      <c r="M138" s="1733"/>
      <c r="N138" s="1735"/>
      <c r="O138" s="1736">
        <f>SUM(O139)</f>
        <v>4000000</v>
      </c>
      <c r="P138" s="1737">
        <f>O138</f>
        <v>4000000</v>
      </c>
      <c r="Q138" s="1737">
        <v>0</v>
      </c>
      <c r="R138" s="1738">
        <f t="shared" si="14"/>
        <v>4000000</v>
      </c>
      <c r="S138" s="3282"/>
    </row>
    <row r="139" spans="1:19" ht="20.100000000000001" customHeight="1">
      <c r="A139" s="1868"/>
      <c r="B139" s="1869"/>
      <c r="C139" s="1870"/>
      <c r="D139" s="1869"/>
      <c r="E139" s="1732"/>
      <c r="F139" s="1750" t="s">
        <v>2913</v>
      </c>
      <c r="G139" s="1748">
        <v>500000</v>
      </c>
      <c r="H139" s="1741" t="s">
        <v>335</v>
      </c>
      <c r="I139" s="1871">
        <v>2</v>
      </c>
      <c r="J139" s="1741" t="s">
        <v>335</v>
      </c>
      <c r="K139" s="1759">
        <v>4</v>
      </c>
      <c r="L139" s="1325"/>
      <c r="M139" s="1325"/>
      <c r="N139" s="1329" t="s">
        <v>20</v>
      </c>
      <c r="O139" s="1765">
        <f>ROUNDUP(PRODUCT(G139:M139),-3)</f>
        <v>4000000</v>
      </c>
      <c r="P139" s="1331"/>
      <c r="Q139" s="1331"/>
      <c r="R139" s="1332"/>
      <c r="S139" s="3252"/>
    </row>
    <row r="140" spans="1:19" ht="20.100000000000001" customHeight="1">
      <c r="A140" s="1868"/>
      <c r="B140" s="1869"/>
      <c r="C140" s="1870"/>
      <c r="D140" s="1869"/>
      <c r="E140" s="456" t="s">
        <v>325</v>
      </c>
      <c r="F140" s="457"/>
      <c r="G140" s="457"/>
      <c r="H140" s="1228"/>
      <c r="I140" s="457"/>
      <c r="J140" s="1228"/>
      <c r="K140" s="457"/>
      <c r="L140" s="457"/>
      <c r="M140" s="457"/>
      <c r="N140" s="457"/>
      <c r="O140" s="459"/>
      <c r="P140" s="1320">
        <f>ROUNDUP(O141+O143,-3)</f>
        <v>31548000</v>
      </c>
      <c r="Q140" s="573">
        <f>SUM(Q141,Q143)</f>
        <v>22200000</v>
      </c>
      <c r="R140" s="1321">
        <f t="shared" si="7"/>
        <v>9348000</v>
      </c>
      <c r="S140" s="3251">
        <f t="shared" si="8"/>
        <v>0.42108108108108105</v>
      </c>
    </row>
    <row r="141" spans="1:19" ht="20.100000000000001" customHeight="1">
      <c r="A141" s="1868"/>
      <c r="B141" s="1869"/>
      <c r="C141" s="1870"/>
      <c r="D141" s="1869"/>
      <c r="E141" s="1732"/>
      <c r="F141" s="1733" t="s">
        <v>523</v>
      </c>
      <c r="G141" s="1734"/>
      <c r="H141" s="1733"/>
      <c r="I141" s="1733"/>
      <c r="J141" s="1733"/>
      <c r="K141" s="1733"/>
      <c r="L141" s="1733"/>
      <c r="M141" s="1733"/>
      <c r="N141" s="1735"/>
      <c r="O141" s="1736">
        <f>SUM(O142)</f>
        <v>19200000</v>
      </c>
      <c r="P141" s="1737">
        <f>O141</f>
        <v>19200000</v>
      </c>
      <c r="Q141" s="1737">
        <v>19200000</v>
      </c>
      <c r="R141" s="1738">
        <f t="shared" si="7"/>
        <v>0</v>
      </c>
      <c r="S141" s="3282">
        <f t="shared" si="8"/>
        <v>0</v>
      </c>
    </row>
    <row r="142" spans="1:19" ht="20.100000000000001" customHeight="1">
      <c r="A142" s="1868"/>
      <c r="B142" s="1869"/>
      <c r="C142" s="1870"/>
      <c r="D142" s="1869"/>
      <c r="E142" s="1732"/>
      <c r="F142" s="1750" t="s">
        <v>2141</v>
      </c>
      <c r="G142" s="1324">
        <v>1600000</v>
      </c>
      <c r="H142" s="1325" t="s">
        <v>335</v>
      </c>
      <c r="I142" s="1393">
        <v>12</v>
      </c>
      <c r="J142" s="1325" t="s">
        <v>886</v>
      </c>
      <c r="K142" s="1325" t="s">
        <v>1080</v>
      </c>
      <c r="L142" s="1325"/>
      <c r="M142" s="1325"/>
      <c r="N142" s="1329" t="s">
        <v>20</v>
      </c>
      <c r="O142" s="1765">
        <f>ROUNDUP(PRODUCT(G142:M142),-3)</f>
        <v>19200000</v>
      </c>
      <c r="P142" s="1331"/>
      <c r="Q142" s="1331"/>
      <c r="R142" s="1332"/>
      <c r="S142" s="3252"/>
    </row>
    <row r="143" spans="1:19" ht="20.100000000000001" customHeight="1">
      <c r="A143" s="1868"/>
      <c r="B143" s="1869"/>
      <c r="C143" s="1870"/>
      <c r="D143" s="1869"/>
      <c r="E143" s="1732"/>
      <c r="F143" s="1733" t="s">
        <v>896</v>
      </c>
      <c r="G143" s="1734"/>
      <c r="H143" s="1733"/>
      <c r="I143" s="1733"/>
      <c r="J143" s="1733"/>
      <c r="K143" s="1733"/>
      <c r="L143" s="1733"/>
      <c r="M143" s="1733"/>
      <c r="N143" s="1735"/>
      <c r="O143" s="1736">
        <f>SUM(O144:O148)</f>
        <v>12348000</v>
      </c>
      <c r="P143" s="1737">
        <f>O143</f>
        <v>12348000</v>
      </c>
      <c r="Q143" s="1737">
        <v>3000000</v>
      </c>
      <c r="R143" s="1738">
        <f t="shared" si="7"/>
        <v>9348000</v>
      </c>
      <c r="S143" s="3282">
        <f t="shared" si="8"/>
        <v>3.1160000000000001</v>
      </c>
    </row>
    <row r="144" spans="1:19" ht="20.100000000000001" customHeight="1">
      <c r="A144" s="1950"/>
      <c r="B144" s="2847"/>
      <c r="C144" s="2851"/>
      <c r="D144" s="2847"/>
      <c r="E144" s="1939"/>
      <c r="F144" s="1784" t="s">
        <v>2142</v>
      </c>
      <c r="G144" s="1796">
        <v>3000000</v>
      </c>
      <c r="H144" s="1800" t="s">
        <v>335</v>
      </c>
      <c r="I144" s="2849">
        <v>1</v>
      </c>
      <c r="J144" s="1800"/>
      <c r="K144" s="2852"/>
      <c r="L144" s="2852"/>
      <c r="M144" s="2852"/>
      <c r="N144" s="1801" t="s">
        <v>887</v>
      </c>
      <c r="O144" s="2853">
        <f>ROUNDUP(PRODUCT(G144:M144),-3)</f>
        <v>3000000</v>
      </c>
      <c r="P144" s="1790"/>
      <c r="Q144" s="1790"/>
      <c r="R144" s="1791"/>
      <c r="S144" s="3284"/>
    </row>
    <row r="145" spans="1:19" ht="20.100000000000001" customHeight="1">
      <c r="A145" s="1868"/>
      <c r="B145" s="1869"/>
      <c r="C145" s="1870"/>
      <c r="D145" s="1869"/>
      <c r="E145" s="1732"/>
      <c r="F145" s="1747" t="s">
        <v>2914</v>
      </c>
      <c r="G145" s="1752">
        <v>130000</v>
      </c>
      <c r="H145" s="1753" t="s">
        <v>335</v>
      </c>
      <c r="I145" s="1872">
        <v>2</v>
      </c>
      <c r="J145" s="1753" t="s">
        <v>335</v>
      </c>
      <c r="K145" s="1873">
        <v>12</v>
      </c>
      <c r="L145" s="1782"/>
      <c r="M145" s="1782"/>
      <c r="N145" s="1769" t="s">
        <v>654</v>
      </c>
      <c r="O145" s="1763">
        <f>ROUNDUP(PRODUCT(G145:M145),-3)</f>
        <v>3120000</v>
      </c>
      <c r="P145" s="1331"/>
      <c r="Q145" s="1331"/>
      <c r="R145" s="1332"/>
      <c r="S145" s="3252"/>
    </row>
    <row r="146" spans="1:19" ht="20.100000000000001" customHeight="1">
      <c r="A146" s="1868"/>
      <c r="B146" s="1869"/>
      <c r="C146" s="1870"/>
      <c r="D146" s="1869"/>
      <c r="E146" s="1732"/>
      <c r="F146" s="1747" t="s">
        <v>2915</v>
      </c>
      <c r="G146" s="1752">
        <v>400000</v>
      </c>
      <c r="H146" s="1753" t="s">
        <v>335</v>
      </c>
      <c r="I146" s="1872">
        <v>2</v>
      </c>
      <c r="J146" s="1753" t="s">
        <v>335</v>
      </c>
      <c r="K146" s="1759">
        <v>2</v>
      </c>
      <c r="L146" s="1782"/>
      <c r="M146" s="1782"/>
      <c r="N146" s="1769" t="s">
        <v>654</v>
      </c>
      <c r="O146" s="1763">
        <f>ROUNDUP(PRODUCT(G146:M146),-3)</f>
        <v>1600000</v>
      </c>
      <c r="P146" s="1331"/>
      <c r="Q146" s="1331"/>
      <c r="R146" s="1332"/>
      <c r="S146" s="3252"/>
    </row>
    <row r="147" spans="1:19" ht="20.100000000000001" customHeight="1">
      <c r="A147" s="1868"/>
      <c r="B147" s="1869"/>
      <c r="C147" s="1870"/>
      <c r="D147" s="1869"/>
      <c r="E147" s="1732"/>
      <c r="F147" s="1747" t="s">
        <v>2916</v>
      </c>
      <c r="G147" s="1752">
        <v>172000</v>
      </c>
      <c r="H147" s="1753" t="s">
        <v>335</v>
      </c>
      <c r="I147" s="1872">
        <v>2</v>
      </c>
      <c r="J147" s="1753" t="s">
        <v>335</v>
      </c>
      <c r="K147" s="1873">
        <v>12</v>
      </c>
      <c r="L147" s="1782"/>
      <c r="M147" s="1782"/>
      <c r="N147" s="1769" t="s">
        <v>654</v>
      </c>
      <c r="O147" s="1763">
        <f>ROUNDUP(PRODUCT(G147:M147),-3)</f>
        <v>4128000</v>
      </c>
      <c r="P147" s="1331"/>
      <c r="Q147" s="1331"/>
      <c r="R147" s="1332"/>
      <c r="S147" s="3252"/>
    </row>
    <row r="148" spans="1:19" ht="20.100000000000001" customHeight="1">
      <c r="A148" s="1868"/>
      <c r="B148" s="1869"/>
      <c r="C148" s="1870"/>
      <c r="D148" s="1869"/>
      <c r="E148" s="1732"/>
      <c r="F148" s="1874" t="s">
        <v>2917</v>
      </c>
      <c r="G148" s="1875">
        <v>500000</v>
      </c>
      <c r="H148" s="1753" t="s">
        <v>335</v>
      </c>
      <c r="I148" s="1876">
        <v>1</v>
      </c>
      <c r="J148" s="1877"/>
      <c r="K148" s="1873"/>
      <c r="L148" s="1782"/>
      <c r="M148" s="1782"/>
      <c r="N148" s="1769" t="s">
        <v>654</v>
      </c>
      <c r="O148" s="1763">
        <f>ROUNDUP(PRODUCT(G148:M148),-3)</f>
        <v>500000</v>
      </c>
      <c r="P148" s="1331"/>
      <c r="Q148" s="1331"/>
      <c r="R148" s="1332"/>
      <c r="S148" s="3252"/>
    </row>
    <row r="149" spans="1:19" ht="20.100000000000001" customHeight="1">
      <c r="A149" s="551"/>
      <c r="B149" s="565"/>
      <c r="C149" s="588"/>
      <c r="D149" s="951"/>
      <c r="E149" s="456" t="s">
        <v>125</v>
      </c>
      <c r="F149" s="457"/>
      <c r="G149" s="457"/>
      <c r="H149" s="1228"/>
      <c r="I149" s="457"/>
      <c r="J149" s="1228"/>
      <c r="K149" s="457"/>
      <c r="L149" s="457"/>
      <c r="M149" s="457"/>
      <c r="N149" s="457"/>
      <c r="O149" s="459"/>
      <c r="P149" s="573">
        <f>O150+O152</f>
        <v>2779000</v>
      </c>
      <c r="Q149" s="573">
        <f>SUM(Q150,Q152)</f>
        <v>2779000</v>
      </c>
      <c r="R149" s="631">
        <f t="shared" si="7"/>
        <v>0</v>
      </c>
      <c r="S149" s="3170">
        <f t="shared" si="8"/>
        <v>0</v>
      </c>
    </row>
    <row r="150" spans="1:19" ht="20.100000000000001" customHeight="1">
      <c r="A150" s="551"/>
      <c r="B150" s="565"/>
      <c r="C150" s="588"/>
      <c r="D150" s="951"/>
      <c r="E150" s="1878"/>
      <c r="F150" s="1733" t="s">
        <v>44</v>
      </c>
      <c r="G150" s="1734"/>
      <c r="H150" s="1733"/>
      <c r="I150" s="1733"/>
      <c r="J150" s="1733"/>
      <c r="K150" s="1733"/>
      <c r="L150" s="1733"/>
      <c r="M150" s="1733"/>
      <c r="N150" s="1735"/>
      <c r="O150" s="1736">
        <f>SUM(O151)</f>
        <v>1850000</v>
      </c>
      <c r="P150" s="1737">
        <f>O150</f>
        <v>1850000</v>
      </c>
      <c r="Q150" s="1737">
        <v>1850000</v>
      </c>
      <c r="R150" s="1738">
        <f t="shared" si="7"/>
        <v>0</v>
      </c>
      <c r="S150" s="3282">
        <f t="shared" si="8"/>
        <v>0</v>
      </c>
    </row>
    <row r="151" spans="1:19" ht="20.100000000000001" customHeight="1">
      <c r="A151" s="551"/>
      <c r="B151" s="565"/>
      <c r="C151" s="588"/>
      <c r="D151" s="951"/>
      <c r="E151" s="1878"/>
      <c r="F151" s="1879" t="s">
        <v>1552</v>
      </c>
      <c r="G151" s="1880">
        <v>22200000</v>
      </c>
      <c r="H151" s="1881" t="s">
        <v>335</v>
      </c>
      <c r="I151" s="1882" t="s">
        <v>888</v>
      </c>
      <c r="J151" s="1883"/>
      <c r="K151" s="1884"/>
      <c r="L151" s="1884"/>
      <c r="M151" s="1885"/>
      <c r="N151" s="1769" t="s">
        <v>887</v>
      </c>
      <c r="O151" s="1749">
        <f>G151/12</f>
        <v>1850000</v>
      </c>
      <c r="P151" s="1331"/>
      <c r="Q151" s="1331"/>
      <c r="R151" s="1332"/>
      <c r="S151" s="3252"/>
    </row>
    <row r="152" spans="1:19" ht="20.100000000000001" customHeight="1">
      <c r="A152" s="551"/>
      <c r="B152" s="565"/>
      <c r="C152" s="588"/>
      <c r="D152" s="951"/>
      <c r="E152" s="1878"/>
      <c r="F152" s="1733" t="s">
        <v>897</v>
      </c>
      <c r="G152" s="1734"/>
      <c r="H152" s="1733"/>
      <c r="I152" s="1733"/>
      <c r="J152" s="1733"/>
      <c r="K152" s="1733"/>
      <c r="L152" s="1733"/>
      <c r="M152" s="1733"/>
      <c r="N152" s="1735"/>
      <c r="O152" s="1736">
        <f>SUM(O153)</f>
        <v>929000</v>
      </c>
      <c r="P152" s="1737">
        <f>O152</f>
        <v>929000</v>
      </c>
      <c r="Q152" s="1737">
        <v>929000</v>
      </c>
      <c r="R152" s="1738">
        <f t="shared" si="7"/>
        <v>0</v>
      </c>
      <c r="S152" s="3282">
        <f t="shared" si="8"/>
        <v>0</v>
      </c>
    </row>
    <row r="153" spans="1:19" ht="20.100000000000001" customHeight="1">
      <c r="A153" s="551"/>
      <c r="B153" s="565"/>
      <c r="C153" s="588"/>
      <c r="D153" s="951"/>
      <c r="E153" s="1886"/>
      <c r="F153" s="1750" t="s">
        <v>2140</v>
      </c>
      <c r="G153" s="1887">
        <v>929000</v>
      </c>
      <c r="H153" s="1325" t="s">
        <v>335</v>
      </c>
      <c r="I153" s="1865">
        <v>1</v>
      </c>
      <c r="J153" s="1392"/>
      <c r="K153" s="1393"/>
      <c r="L153" s="1393"/>
      <c r="M153" s="1394"/>
      <c r="N153" s="1329" t="s">
        <v>898</v>
      </c>
      <c r="O153" s="1765">
        <f>ROUNDUP(PRODUCT(G153:M153),-3)</f>
        <v>929000</v>
      </c>
      <c r="P153" s="1331"/>
      <c r="Q153" s="1331"/>
      <c r="R153" s="1332"/>
      <c r="S153" s="3252"/>
    </row>
    <row r="154" spans="1:19" ht="20.100000000000001" customHeight="1">
      <c r="A154" s="551"/>
      <c r="B154" s="565"/>
      <c r="C154" s="588"/>
      <c r="D154" s="566" t="s">
        <v>1012</v>
      </c>
      <c r="E154" s="1133"/>
      <c r="F154" s="1226"/>
      <c r="G154" s="928"/>
      <c r="H154" s="568"/>
      <c r="I154" s="568"/>
      <c r="J154" s="568"/>
      <c r="K154" s="568"/>
      <c r="L154" s="568"/>
      <c r="M154" s="568"/>
      <c r="N154" s="1227"/>
      <c r="O154" s="568"/>
      <c r="P154" s="572">
        <f>P155+P166+P171+P180+P186+P189+P194+P207+P212+P223+P226+P231+P236</f>
        <v>190514000</v>
      </c>
      <c r="Q154" s="572">
        <f>Q155+Q166+Q171+Q180+Q186+Q189+Q194+Q207+Q212+Q223+Q226+Q231+Q236</f>
        <v>153664000</v>
      </c>
      <c r="R154" s="674">
        <f t="shared" si="7"/>
        <v>36850000</v>
      </c>
      <c r="S154" s="3281">
        <f t="shared" si="8"/>
        <v>0.23980893377759266</v>
      </c>
    </row>
    <row r="155" spans="1:19" ht="20.100000000000001" customHeight="1">
      <c r="A155" s="551"/>
      <c r="B155" s="565"/>
      <c r="C155" s="588"/>
      <c r="D155" s="565"/>
      <c r="E155" s="456" t="s">
        <v>46</v>
      </c>
      <c r="F155" s="457"/>
      <c r="G155" s="457"/>
      <c r="H155" s="1228"/>
      <c r="I155" s="457"/>
      <c r="J155" s="1228"/>
      <c r="K155" s="457"/>
      <c r="L155" s="457"/>
      <c r="M155" s="457"/>
      <c r="N155" s="457"/>
      <c r="O155" s="459"/>
      <c r="P155" s="573">
        <f>O156+O163</f>
        <v>18308000</v>
      </c>
      <c r="Q155" s="573">
        <f>SUM(Q156,Q163)</f>
        <v>13808000</v>
      </c>
      <c r="R155" s="631">
        <f t="shared" si="7"/>
        <v>4500000</v>
      </c>
      <c r="S155" s="3170">
        <f t="shared" si="8"/>
        <v>0.32589803012746232</v>
      </c>
    </row>
    <row r="156" spans="1:19" ht="20.100000000000001" customHeight="1">
      <c r="A156" s="551"/>
      <c r="B156" s="565"/>
      <c r="C156" s="588"/>
      <c r="D156" s="951"/>
      <c r="E156" s="565"/>
      <c r="F156" s="1733" t="s">
        <v>47</v>
      </c>
      <c r="G156" s="1734"/>
      <c r="H156" s="1733"/>
      <c r="I156" s="1733"/>
      <c r="J156" s="1733"/>
      <c r="K156" s="1733"/>
      <c r="L156" s="1733"/>
      <c r="M156" s="1733"/>
      <c r="N156" s="1735"/>
      <c r="O156" s="1736">
        <f>SUM(O157:O162)</f>
        <v>9688000</v>
      </c>
      <c r="P156" s="1737">
        <f>O156</f>
        <v>9688000</v>
      </c>
      <c r="Q156" s="1737">
        <v>5688000</v>
      </c>
      <c r="R156" s="1738">
        <f t="shared" si="7"/>
        <v>4000000</v>
      </c>
      <c r="S156" s="3282">
        <f t="shared" si="8"/>
        <v>0.70323488045007032</v>
      </c>
    </row>
    <row r="157" spans="1:19" ht="20.100000000000001" customHeight="1">
      <c r="A157" s="551"/>
      <c r="B157" s="565"/>
      <c r="C157" s="588"/>
      <c r="D157" s="951"/>
      <c r="E157" s="565"/>
      <c r="F157" s="1750" t="s">
        <v>1553</v>
      </c>
      <c r="G157" s="1748">
        <v>32920000</v>
      </c>
      <c r="H157" s="1741" t="s">
        <v>335</v>
      </c>
      <c r="I157" s="1888">
        <v>4.4999999999999998E-2</v>
      </c>
      <c r="J157" s="1889"/>
      <c r="K157" s="1327"/>
      <c r="L157" s="1327"/>
      <c r="M157" s="1327"/>
      <c r="N157" s="1329" t="s">
        <v>20</v>
      </c>
      <c r="O157" s="1330">
        <f t="shared" ref="O157:O162" si="15">ROUNDUP(PRODUCT(G157:M157),-3)</f>
        <v>1482000</v>
      </c>
      <c r="P157" s="1331"/>
      <c r="Q157" s="1331"/>
      <c r="R157" s="1332"/>
      <c r="S157" s="3252"/>
    </row>
    <row r="158" spans="1:19" ht="20.100000000000001" customHeight="1">
      <c r="A158" s="551"/>
      <c r="B158" s="565"/>
      <c r="C158" s="588"/>
      <c r="D158" s="951"/>
      <c r="E158" s="565"/>
      <c r="F158" s="1750" t="s">
        <v>1554</v>
      </c>
      <c r="G158" s="1752">
        <v>32920000</v>
      </c>
      <c r="H158" s="1753" t="s">
        <v>335</v>
      </c>
      <c r="I158" s="1888">
        <v>3.2300000000000002E-2</v>
      </c>
      <c r="J158" s="1889"/>
      <c r="K158" s="1782"/>
      <c r="L158" s="1782"/>
      <c r="M158" s="1782"/>
      <c r="N158" s="1769" t="s">
        <v>20</v>
      </c>
      <c r="O158" s="1749">
        <f t="shared" si="15"/>
        <v>1064000</v>
      </c>
      <c r="P158" s="1331"/>
      <c r="Q158" s="1331"/>
      <c r="R158" s="1332"/>
      <c r="S158" s="3252"/>
    </row>
    <row r="159" spans="1:19" ht="20.100000000000001" customHeight="1">
      <c r="A159" s="551"/>
      <c r="B159" s="565"/>
      <c r="C159" s="588"/>
      <c r="D159" s="951"/>
      <c r="E159" s="565"/>
      <c r="F159" s="1750" t="s">
        <v>1555</v>
      </c>
      <c r="G159" s="1752">
        <f>O158</f>
        <v>1064000</v>
      </c>
      <c r="H159" s="1753" t="s">
        <v>335</v>
      </c>
      <c r="I159" s="1888">
        <v>7.3800000000000004E-2</v>
      </c>
      <c r="J159" s="1889"/>
      <c r="K159" s="1782"/>
      <c r="L159" s="1782"/>
      <c r="M159" s="1782"/>
      <c r="N159" s="1769" t="s">
        <v>20</v>
      </c>
      <c r="O159" s="1749">
        <f t="shared" si="15"/>
        <v>79000</v>
      </c>
      <c r="P159" s="1331"/>
      <c r="Q159" s="1331"/>
      <c r="R159" s="1332"/>
      <c r="S159" s="3252"/>
    </row>
    <row r="160" spans="1:19" ht="20.100000000000001" customHeight="1">
      <c r="A160" s="551"/>
      <c r="B160" s="565"/>
      <c r="C160" s="588"/>
      <c r="D160" s="951"/>
      <c r="E160" s="565"/>
      <c r="F160" s="1750" t="s">
        <v>1556</v>
      </c>
      <c r="G160" s="1752">
        <f>G158</f>
        <v>32920000</v>
      </c>
      <c r="H160" s="1753" t="s">
        <v>335</v>
      </c>
      <c r="I160" s="1888">
        <v>8.0000000000000002E-3</v>
      </c>
      <c r="J160" s="1889"/>
      <c r="K160" s="1782"/>
      <c r="L160" s="1782"/>
      <c r="M160" s="1782"/>
      <c r="N160" s="1769" t="s">
        <v>20</v>
      </c>
      <c r="O160" s="1749">
        <f t="shared" si="15"/>
        <v>264000</v>
      </c>
      <c r="P160" s="1331"/>
      <c r="Q160" s="1331"/>
      <c r="R160" s="1332"/>
      <c r="S160" s="3252"/>
    </row>
    <row r="161" spans="1:19" ht="20.100000000000001" customHeight="1">
      <c r="A161" s="551"/>
      <c r="B161" s="565"/>
      <c r="C161" s="588"/>
      <c r="D161" s="951"/>
      <c r="E161" s="565"/>
      <c r="F161" s="1750" t="s">
        <v>1557</v>
      </c>
      <c r="G161" s="1748">
        <f>G158</f>
        <v>32920000</v>
      </c>
      <c r="H161" s="1741" t="s">
        <v>335</v>
      </c>
      <c r="I161" s="1888">
        <v>8.5000000000000006E-2</v>
      </c>
      <c r="J161" s="1889"/>
      <c r="K161" s="1327"/>
      <c r="L161" s="1327"/>
      <c r="M161" s="1327"/>
      <c r="N161" s="1329" t="s">
        <v>20</v>
      </c>
      <c r="O161" s="1330">
        <f t="shared" si="15"/>
        <v>2799000</v>
      </c>
      <c r="P161" s="1331"/>
      <c r="Q161" s="1331"/>
      <c r="R161" s="1332"/>
      <c r="S161" s="3252"/>
    </row>
    <row r="162" spans="1:19" ht="20.100000000000001" customHeight="1">
      <c r="A162" s="551"/>
      <c r="B162" s="565"/>
      <c r="C162" s="588"/>
      <c r="D162" s="951"/>
      <c r="E162" s="565"/>
      <c r="F162" s="1747" t="s">
        <v>2918</v>
      </c>
      <c r="G162" s="1890">
        <f>166666</f>
        <v>166666</v>
      </c>
      <c r="H162" s="1891" t="s">
        <v>335</v>
      </c>
      <c r="I162" s="1892">
        <v>12</v>
      </c>
      <c r="J162" s="1891" t="s">
        <v>335</v>
      </c>
      <c r="K162" s="1893">
        <v>2</v>
      </c>
      <c r="L162" s="1743"/>
      <c r="M162" s="1743"/>
      <c r="N162" s="1744" t="s">
        <v>20</v>
      </c>
      <c r="O162" s="1745">
        <f t="shared" si="15"/>
        <v>4000000</v>
      </c>
      <c r="P162" s="1331"/>
      <c r="Q162" s="1331"/>
      <c r="R162" s="1332"/>
      <c r="S162" s="3252"/>
    </row>
    <row r="163" spans="1:19" ht="20.100000000000001" customHeight="1">
      <c r="A163" s="551"/>
      <c r="B163" s="565"/>
      <c r="C163" s="588"/>
      <c r="D163" s="951"/>
      <c r="E163" s="565"/>
      <c r="F163" s="1733" t="s">
        <v>520</v>
      </c>
      <c r="G163" s="1734"/>
      <c r="H163" s="1733"/>
      <c r="I163" s="1733"/>
      <c r="J163" s="1733"/>
      <c r="K163" s="1733"/>
      <c r="L163" s="1733"/>
      <c r="M163" s="1733"/>
      <c r="N163" s="1735"/>
      <c r="O163" s="1736">
        <f>SUM(O164:O165)</f>
        <v>8620000</v>
      </c>
      <c r="P163" s="1737">
        <f>O163</f>
        <v>8620000</v>
      </c>
      <c r="Q163" s="1737">
        <v>8120000</v>
      </c>
      <c r="R163" s="1738">
        <f t="shared" ref="R163:R227" si="16">+P163-Q163</f>
        <v>500000</v>
      </c>
      <c r="S163" s="3282">
        <f t="shared" ref="S163:S227" si="17">+R163/Q163</f>
        <v>6.1576354679802957E-2</v>
      </c>
    </row>
    <row r="164" spans="1:19" ht="20.100000000000001" customHeight="1">
      <c r="A164" s="551"/>
      <c r="B164" s="565"/>
      <c r="C164" s="588"/>
      <c r="D164" s="951"/>
      <c r="E164" s="565"/>
      <c r="F164" s="1747" t="s">
        <v>1735</v>
      </c>
      <c r="G164" s="1748">
        <v>153846</v>
      </c>
      <c r="H164" s="1741" t="s">
        <v>335</v>
      </c>
      <c r="I164" s="1871">
        <v>13</v>
      </c>
      <c r="J164" s="1741"/>
      <c r="K164" s="1743"/>
      <c r="L164" s="1743"/>
      <c r="M164" s="1743"/>
      <c r="N164" s="1744" t="s">
        <v>20</v>
      </c>
      <c r="O164" s="1745">
        <f>ROUNDUP(PRODUCT(G164:M164),-3)</f>
        <v>2000000</v>
      </c>
      <c r="P164" s="1331"/>
      <c r="Q164" s="1331"/>
      <c r="R164" s="1332"/>
      <c r="S164" s="3252"/>
    </row>
    <row r="165" spans="1:19" ht="20.100000000000001" customHeight="1">
      <c r="A165" s="551"/>
      <c r="B165" s="565"/>
      <c r="C165" s="588"/>
      <c r="D165" s="951"/>
      <c r="E165" s="565"/>
      <c r="F165" s="1874" t="s">
        <v>1558</v>
      </c>
      <c r="G165" s="1748">
        <v>4597</v>
      </c>
      <c r="H165" s="1741" t="s">
        <v>335</v>
      </c>
      <c r="I165" s="1894">
        <v>20</v>
      </c>
      <c r="J165" s="1741" t="s">
        <v>335</v>
      </c>
      <c r="K165" s="1895">
        <v>6</v>
      </c>
      <c r="L165" s="1741" t="s">
        <v>335</v>
      </c>
      <c r="M165" s="1896">
        <v>12</v>
      </c>
      <c r="N165" s="1744" t="s">
        <v>20</v>
      </c>
      <c r="O165" s="1745">
        <f>ROUNDUP(PRODUCT(G165:M165),-3)</f>
        <v>6620000</v>
      </c>
      <c r="P165" s="1331"/>
      <c r="Q165" s="1331"/>
      <c r="R165" s="1332"/>
      <c r="S165" s="3252"/>
    </row>
    <row r="166" spans="1:19" ht="20.100000000000001" customHeight="1">
      <c r="A166" s="551"/>
      <c r="B166" s="565"/>
      <c r="C166" s="588"/>
      <c r="D166" s="951"/>
      <c r="E166" s="456" t="s">
        <v>1184</v>
      </c>
      <c r="F166" s="457"/>
      <c r="G166" s="457"/>
      <c r="H166" s="1228"/>
      <c r="I166" s="457"/>
      <c r="J166" s="1228"/>
      <c r="K166" s="457"/>
      <c r="L166" s="457"/>
      <c r="M166" s="457"/>
      <c r="N166" s="457"/>
      <c r="O166" s="459"/>
      <c r="P166" s="573">
        <f>ROUNDUP(O167,-3)</f>
        <v>16760000</v>
      </c>
      <c r="Q166" s="573">
        <f>Q167</f>
        <v>16320000</v>
      </c>
      <c r="R166" s="631">
        <f t="shared" si="16"/>
        <v>440000</v>
      </c>
      <c r="S166" s="3170">
        <f t="shared" si="17"/>
        <v>2.6960784313725492E-2</v>
      </c>
    </row>
    <row r="167" spans="1:19" ht="20.100000000000001" customHeight="1">
      <c r="A167" s="551"/>
      <c r="B167" s="565"/>
      <c r="C167" s="588"/>
      <c r="D167" s="951"/>
      <c r="E167" s="565"/>
      <c r="F167" s="1733" t="s">
        <v>49</v>
      </c>
      <c r="G167" s="1734"/>
      <c r="H167" s="1733"/>
      <c r="I167" s="1733"/>
      <c r="J167" s="1733"/>
      <c r="K167" s="1733"/>
      <c r="L167" s="1733"/>
      <c r="M167" s="1733"/>
      <c r="N167" s="1735"/>
      <c r="O167" s="1736">
        <f>SUM(O168:O170)</f>
        <v>16760000</v>
      </c>
      <c r="P167" s="1737">
        <f>O167</f>
        <v>16760000</v>
      </c>
      <c r="Q167" s="1737">
        <v>16320000</v>
      </c>
      <c r="R167" s="1738">
        <f t="shared" si="16"/>
        <v>440000</v>
      </c>
      <c r="S167" s="3282">
        <f t="shared" si="17"/>
        <v>2.6960784313725492E-2</v>
      </c>
    </row>
    <row r="168" spans="1:19" ht="20.100000000000001" customHeight="1">
      <c r="A168" s="551"/>
      <c r="B168" s="565"/>
      <c r="C168" s="588"/>
      <c r="D168" s="951"/>
      <c r="E168" s="565"/>
      <c r="F168" s="1897" t="s">
        <v>1561</v>
      </c>
      <c r="G168" s="1324">
        <v>102000</v>
      </c>
      <c r="H168" s="1325" t="s">
        <v>335</v>
      </c>
      <c r="I168" s="1326">
        <v>6</v>
      </c>
      <c r="J168" s="1325" t="s">
        <v>335</v>
      </c>
      <c r="K168" s="1898">
        <v>20</v>
      </c>
      <c r="L168" s="1327"/>
      <c r="M168" s="1327"/>
      <c r="N168" s="1329" t="s">
        <v>20</v>
      </c>
      <c r="O168" s="1330">
        <f>ROUNDUP(PRODUCT(G168:M168),-3)</f>
        <v>12240000</v>
      </c>
      <c r="P168" s="1331"/>
      <c r="Q168" s="1331"/>
      <c r="R168" s="1332"/>
      <c r="S168" s="3252"/>
    </row>
    <row r="169" spans="1:19" ht="20.100000000000001" customHeight="1">
      <c r="A169" s="551"/>
      <c r="B169" s="565"/>
      <c r="C169" s="588"/>
      <c r="D169" s="565"/>
      <c r="E169" s="565"/>
      <c r="F169" s="1897" t="s">
        <v>1736</v>
      </c>
      <c r="G169" s="1324">
        <v>1020000</v>
      </c>
      <c r="H169" s="1325" t="s">
        <v>335</v>
      </c>
      <c r="I169" s="1326">
        <v>2</v>
      </c>
      <c r="J169" s="1325" t="s">
        <v>335</v>
      </c>
      <c r="K169" s="1898">
        <v>2</v>
      </c>
      <c r="L169" s="1327"/>
      <c r="M169" s="1327"/>
      <c r="N169" s="1329" t="s">
        <v>20</v>
      </c>
      <c r="O169" s="1330">
        <f>ROUNDUP(PRODUCT(G169:M169),-3)</f>
        <v>4080000</v>
      </c>
      <c r="P169" s="1331"/>
      <c r="Q169" s="1331"/>
      <c r="R169" s="1332"/>
      <c r="S169" s="3252"/>
    </row>
    <row r="170" spans="1:19" ht="20.100000000000001" customHeight="1">
      <c r="A170" s="551"/>
      <c r="B170" s="565"/>
      <c r="C170" s="588"/>
      <c r="D170" s="951"/>
      <c r="E170" s="565"/>
      <c r="F170" s="1747" t="s">
        <v>2919</v>
      </c>
      <c r="G170" s="1899">
        <v>18333</v>
      </c>
      <c r="H170" s="1900" t="s">
        <v>335</v>
      </c>
      <c r="I170" s="1851">
        <v>2</v>
      </c>
      <c r="J170" s="1753" t="s">
        <v>335</v>
      </c>
      <c r="K170" s="1873">
        <v>12</v>
      </c>
      <c r="L170" s="1782"/>
      <c r="M170" s="1782"/>
      <c r="N170" s="1769" t="s">
        <v>20</v>
      </c>
      <c r="O170" s="1749">
        <f>ROUNDUP(PRODUCT(G170:M170),-3)</f>
        <v>440000</v>
      </c>
      <c r="P170" s="1331"/>
      <c r="Q170" s="1331"/>
      <c r="R170" s="1332"/>
      <c r="S170" s="3252"/>
    </row>
    <row r="171" spans="1:19" ht="20.100000000000001" customHeight="1">
      <c r="A171" s="551"/>
      <c r="B171" s="565"/>
      <c r="C171" s="588"/>
      <c r="D171" s="951"/>
      <c r="E171" s="456" t="s">
        <v>127</v>
      </c>
      <c r="F171" s="457"/>
      <c r="G171" s="457"/>
      <c r="H171" s="1228"/>
      <c r="I171" s="457"/>
      <c r="J171" s="1228"/>
      <c r="K171" s="457"/>
      <c r="L171" s="457"/>
      <c r="M171" s="457"/>
      <c r="N171" s="457"/>
      <c r="O171" s="459"/>
      <c r="P171" s="573">
        <f>O172</f>
        <v>8100000</v>
      </c>
      <c r="Q171" s="573">
        <f>Q172</f>
        <v>8100000</v>
      </c>
      <c r="R171" s="631">
        <f t="shared" si="16"/>
        <v>0</v>
      </c>
      <c r="S171" s="3170">
        <f t="shared" si="17"/>
        <v>0</v>
      </c>
    </row>
    <row r="172" spans="1:19" ht="20.100000000000001" customHeight="1">
      <c r="A172" s="551"/>
      <c r="B172" s="565"/>
      <c r="C172" s="588"/>
      <c r="D172" s="951"/>
      <c r="E172" s="559"/>
      <c r="F172" s="1733" t="s">
        <v>899</v>
      </c>
      <c r="G172" s="1734"/>
      <c r="H172" s="1733"/>
      <c r="I172" s="1733"/>
      <c r="J172" s="1733"/>
      <c r="K172" s="1733"/>
      <c r="L172" s="1733"/>
      <c r="M172" s="1733"/>
      <c r="N172" s="1735"/>
      <c r="O172" s="1736">
        <f>SUM(O173:O179)</f>
        <v>8100000</v>
      </c>
      <c r="P172" s="1737">
        <f>O172</f>
        <v>8100000</v>
      </c>
      <c r="Q172" s="1737">
        <v>8100000</v>
      </c>
      <c r="R172" s="1738">
        <f t="shared" si="16"/>
        <v>0</v>
      </c>
      <c r="S172" s="3282">
        <f t="shared" si="17"/>
        <v>0</v>
      </c>
    </row>
    <row r="173" spans="1:19" ht="20.100000000000001" customHeight="1">
      <c r="A173" s="551"/>
      <c r="B173" s="565"/>
      <c r="C173" s="588"/>
      <c r="D173" s="951"/>
      <c r="E173" s="565"/>
      <c r="F173" s="1879" t="s">
        <v>2143</v>
      </c>
      <c r="G173" s="1880">
        <v>500000</v>
      </c>
      <c r="H173" s="1881" t="s">
        <v>335</v>
      </c>
      <c r="I173" s="1898">
        <v>1</v>
      </c>
      <c r="J173" s="1325"/>
      <c r="K173" s="1327"/>
      <c r="L173" s="1327"/>
      <c r="M173" s="1327"/>
      <c r="N173" s="1329" t="s">
        <v>20</v>
      </c>
      <c r="O173" s="1330">
        <f t="shared" ref="O173:O179" si="18">ROUNDUP(G173*I173,-3)</f>
        <v>500000</v>
      </c>
      <c r="P173" s="1331"/>
      <c r="Q173" s="1331"/>
      <c r="R173" s="1332"/>
      <c r="S173" s="3252"/>
    </row>
    <row r="174" spans="1:19" ht="20.100000000000001" customHeight="1">
      <c r="A174" s="551"/>
      <c r="B174" s="565"/>
      <c r="C174" s="588"/>
      <c r="D174" s="951"/>
      <c r="E174" s="565"/>
      <c r="F174" s="1879" t="s">
        <v>1669</v>
      </c>
      <c r="G174" s="1880">
        <v>3000000</v>
      </c>
      <c r="H174" s="1881" t="s">
        <v>335</v>
      </c>
      <c r="I174" s="1898">
        <v>1</v>
      </c>
      <c r="J174" s="1325"/>
      <c r="K174" s="1327"/>
      <c r="L174" s="1327"/>
      <c r="M174" s="1327"/>
      <c r="N174" s="1329" t="s">
        <v>20</v>
      </c>
      <c r="O174" s="1330">
        <f t="shared" si="18"/>
        <v>3000000</v>
      </c>
      <c r="P174" s="1331"/>
      <c r="Q174" s="1331"/>
      <c r="R174" s="1332"/>
      <c r="S174" s="3252"/>
    </row>
    <row r="175" spans="1:19" ht="20.100000000000001" customHeight="1">
      <c r="A175" s="551"/>
      <c r="B175" s="565"/>
      <c r="C175" s="588"/>
      <c r="D175" s="951"/>
      <c r="E175" s="565"/>
      <c r="F175" s="1879" t="s">
        <v>2144</v>
      </c>
      <c r="G175" s="1880">
        <v>1300000</v>
      </c>
      <c r="H175" s="1881" t="s">
        <v>335</v>
      </c>
      <c r="I175" s="1898">
        <v>1</v>
      </c>
      <c r="J175" s="1325"/>
      <c r="K175" s="1327"/>
      <c r="L175" s="1327"/>
      <c r="M175" s="1327"/>
      <c r="N175" s="1329" t="s">
        <v>20</v>
      </c>
      <c r="O175" s="1330">
        <f t="shared" si="18"/>
        <v>1300000</v>
      </c>
      <c r="P175" s="1331"/>
      <c r="Q175" s="1331"/>
      <c r="R175" s="1332"/>
      <c r="S175" s="3252"/>
    </row>
    <row r="176" spans="1:19" ht="20.100000000000001" customHeight="1">
      <c r="A176" s="551"/>
      <c r="B176" s="565"/>
      <c r="C176" s="588"/>
      <c r="D176" s="951"/>
      <c r="E176" s="565"/>
      <c r="F176" s="1879" t="s">
        <v>2145</v>
      </c>
      <c r="G176" s="1880">
        <v>1000000</v>
      </c>
      <c r="H176" s="1881" t="s">
        <v>335</v>
      </c>
      <c r="I176" s="1898">
        <v>1</v>
      </c>
      <c r="J176" s="1325"/>
      <c r="K176" s="1327"/>
      <c r="L176" s="1327"/>
      <c r="M176" s="1327"/>
      <c r="N176" s="1329" t="s">
        <v>20</v>
      </c>
      <c r="O176" s="1330">
        <f t="shared" si="18"/>
        <v>1000000</v>
      </c>
      <c r="P176" s="1331"/>
      <c r="Q176" s="1331"/>
      <c r="R176" s="1332"/>
      <c r="S176" s="3252"/>
    </row>
    <row r="177" spans="1:19" ht="20.100000000000001" customHeight="1">
      <c r="A177" s="551"/>
      <c r="B177" s="565"/>
      <c r="C177" s="588"/>
      <c r="D177" s="951"/>
      <c r="E177" s="565"/>
      <c r="F177" s="1879" t="s">
        <v>1737</v>
      </c>
      <c r="G177" s="1880">
        <v>200000</v>
      </c>
      <c r="H177" s="1881" t="s">
        <v>335</v>
      </c>
      <c r="I177" s="1898">
        <v>4</v>
      </c>
      <c r="J177" s="1325"/>
      <c r="K177" s="1327"/>
      <c r="L177" s="1327"/>
      <c r="M177" s="1327"/>
      <c r="N177" s="1329" t="s">
        <v>20</v>
      </c>
      <c r="O177" s="1330">
        <f t="shared" si="18"/>
        <v>800000</v>
      </c>
      <c r="P177" s="1331"/>
      <c r="Q177" s="1331"/>
      <c r="R177" s="1332"/>
      <c r="S177" s="3252"/>
    </row>
    <row r="178" spans="1:19" ht="20.100000000000001" customHeight="1">
      <c r="A178" s="551"/>
      <c r="B178" s="565"/>
      <c r="C178" s="588"/>
      <c r="D178" s="951"/>
      <c r="E178" s="565"/>
      <c r="F178" s="1879" t="s">
        <v>2146</v>
      </c>
      <c r="G178" s="1880">
        <v>250000</v>
      </c>
      <c r="H178" s="1881" t="s">
        <v>335</v>
      </c>
      <c r="I178" s="1898">
        <v>2</v>
      </c>
      <c r="J178" s="1325"/>
      <c r="K178" s="1327"/>
      <c r="L178" s="1327"/>
      <c r="M178" s="1327"/>
      <c r="N178" s="1329" t="s">
        <v>20</v>
      </c>
      <c r="O178" s="1330">
        <f t="shared" si="18"/>
        <v>500000</v>
      </c>
      <c r="P178" s="1331"/>
      <c r="Q178" s="1331"/>
      <c r="R178" s="1332"/>
      <c r="S178" s="3252"/>
    </row>
    <row r="179" spans="1:19" ht="20.100000000000001" customHeight="1">
      <c r="A179" s="551"/>
      <c r="B179" s="565"/>
      <c r="C179" s="588"/>
      <c r="D179" s="951"/>
      <c r="E179" s="582"/>
      <c r="F179" s="1901" t="s">
        <v>2147</v>
      </c>
      <c r="G179" s="1902">
        <v>1000000</v>
      </c>
      <c r="H179" s="1903" t="s">
        <v>335</v>
      </c>
      <c r="I179" s="1904">
        <v>1</v>
      </c>
      <c r="J179" s="1786"/>
      <c r="K179" s="1787"/>
      <c r="L179" s="1787"/>
      <c r="M179" s="1787"/>
      <c r="N179" s="1788" t="s">
        <v>20</v>
      </c>
      <c r="O179" s="1789">
        <f t="shared" si="18"/>
        <v>1000000</v>
      </c>
      <c r="P179" s="1790"/>
      <c r="Q179" s="1790"/>
      <c r="R179" s="1791"/>
      <c r="S179" s="3284"/>
    </row>
    <row r="180" spans="1:19" ht="20.100000000000001" customHeight="1">
      <c r="A180" s="551"/>
      <c r="B180" s="565"/>
      <c r="C180" s="588"/>
      <c r="D180" s="951"/>
      <c r="E180" s="456" t="s">
        <v>54</v>
      </c>
      <c r="F180" s="457"/>
      <c r="G180" s="457"/>
      <c r="H180" s="1228"/>
      <c r="I180" s="457"/>
      <c r="J180" s="1228"/>
      <c r="K180" s="457"/>
      <c r="L180" s="457"/>
      <c r="M180" s="457"/>
      <c r="N180" s="457"/>
      <c r="O180" s="459"/>
      <c r="P180" s="872">
        <f>ROUNDUP(O181,-3)</f>
        <v>19288000</v>
      </c>
      <c r="Q180" s="573">
        <f>Q181</f>
        <v>14688000</v>
      </c>
      <c r="R180" s="873">
        <f t="shared" si="16"/>
        <v>4600000</v>
      </c>
      <c r="S180" s="3199">
        <f t="shared" si="17"/>
        <v>0.31318082788671026</v>
      </c>
    </row>
    <row r="181" spans="1:19" ht="20.100000000000001" customHeight="1">
      <c r="A181" s="551"/>
      <c r="B181" s="565"/>
      <c r="C181" s="588"/>
      <c r="D181" s="951"/>
      <c r="E181" s="565"/>
      <c r="F181" s="1733" t="s">
        <v>900</v>
      </c>
      <c r="G181" s="1734"/>
      <c r="H181" s="1733"/>
      <c r="I181" s="1733"/>
      <c r="J181" s="1733"/>
      <c r="K181" s="1733"/>
      <c r="L181" s="1733"/>
      <c r="M181" s="1733"/>
      <c r="N181" s="1735"/>
      <c r="O181" s="1736">
        <f>SUM(O182:O185)</f>
        <v>19288000</v>
      </c>
      <c r="P181" s="1737">
        <f>O181</f>
        <v>19288000</v>
      </c>
      <c r="Q181" s="1737">
        <v>14688000</v>
      </c>
      <c r="R181" s="1738">
        <f t="shared" si="16"/>
        <v>4600000</v>
      </c>
      <c r="S181" s="3282">
        <f t="shared" si="17"/>
        <v>0.31318082788671026</v>
      </c>
    </row>
    <row r="182" spans="1:19" ht="20.100000000000001" customHeight="1">
      <c r="A182" s="551"/>
      <c r="B182" s="565"/>
      <c r="C182" s="588"/>
      <c r="D182" s="951"/>
      <c r="E182" s="565"/>
      <c r="F182" s="1905" t="s">
        <v>1673</v>
      </c>
      <c r="G182" s="1748">
        <f>204000+300000</f>
        <v>504000</v>
      </c>
      <c r="H182" s="1741" t="s">
        <v>335</v>
      </c>
      <c r="I182" s="1743">
        <v>12</v>
      </c>
      <c r="J182" s="1325"/>
      <c r="K182" s="1327"/>
      <c r="L182" s="1327"/>
      <c r="M182" s="1327"/>
      <c r="N182" s="1329" t="s">
        <v>20</v>
      </c>
      <c r="O182" s="1330">
        <f>ROUNDUP(PRODUCT(G182:M182),-3)</f>
        <v>6048000</v>
      </c>
      <c r="P182" s="1331"/>
      <c r="Q182" s="1331"/>
      <c r="R182" s="1332"/>
      <c r="S182" s="3252"/>
    </row>
    <row r="183" spans="1:19" ht="20.100000000000001" customHeight="1">
      <c r="A183" s="551"/>
      <c r="B183" s="565"/>
      <c r="C183" s="588"/>
      <c r="D183" s="951"/>
      <c r="E183" s="565"/>
      <c r="F183" s="1905" t="s">
        <v>2117</v>
      </c>
      <c r="G183" s="1748">
        <v>389333</v>
      </c>
      <c r="H183" s="1741" t="s">
        <v>335</v>
      </c>
      <c r="I183" s="1743">
        <v>12</v>
      </c>
      <c r="J183" s="1325"/>
      <c r="K183" s="1325"/>
      <c r="L183" s="1325"/>
      <c r="M183" s="1325"/>
      <c r="N183" s="1329" t="s">
        <v>20</v>
      </c>
      <c r="O183" s="1330">
        <f>ROUNDUP(PRODUCT(G183:M183),-3)</f>
        <v>4672000</v>
      </c>
      <c r="P183" s="1331"/>
      <c r="Q183" s="1331"/>
      <c r="R183" s="1332"/>
      <c r="S183" s="3252"/>
    </row>
    <row r="184" spans="1:19" ht="20.100000000000001" customHeight="1">
      <c r="A184" s="551"/>
      <c r="B184" s="565"/>
      <c r="C184" s="588"/>
      <c r="D184" s="951"/>
      <c r="E184" s="565"/>
      <c r="F184" s="1905" t="s">
        <v>2118</v>
      </c>
      <c r="G184" s="1324">
        <v>408000</v>
      </c>
      <c r="H184" s="1325" t="s">
        <v>335</v>
      </c>
      <c r="I184" s="1327">
        <v>12</v>
      </c>
      <c r="J184" s="1325"/>
      <c r="K184" s="1327"/>
      <c r="L184" s="1327"/>
      <c r="M184" s="1327"/>
      <c r="N184" s="1329" t="s">
        <v>20</v>
      </c>
      <c r="O184" s="1330">
        <f>ROUNDUP(PRODUCT(G184:M184),-3)</f>
        <v>4896000</v>
      </c>
      <c r="P184" s="1331"/>
      <c r="Q184" s="1331"/>
      <c r="R184" s="1332"/>
      <c r="S184" s="3252"/>
    </row>
    <row r="185" spans="1:19" ht="20.100000000000001" customHeight="1">
      <c r="A185" s="551"/>
      <c r="B185" s="565"/>
      <c r="C185" s="588"/>
      <c r="D185" s="951"/>
      <c r="E185" s="565"/>
      <c r="F185" s="1905" t="s">
        <v>2119</v>
      </c>
      <c r="G185" s="1324">
        <v>306000</v>
      </c>
      <c r="H185" s="1325" t="s">
        <v>335</v>
      </c>
      <c r="I185" s="1327">
        <v>12</v>
      </c>
      <c r="J185" s="1325"/>
      <c r="K185" s="1327"/>
      <c r="L185" s="1327"/>
      <c r="M185" s="1327"/>
      <c r="N185" s="1329" t="s">
        <v>20</v>
      </c>
      <c r="O185" s="1330">
        <f>ROUNDUP(PRODUCT(G185:M185),-3)</f>
        <v>3672000</v>
      </c>
      <c r="P185" s="1331"/>
      <c r="Q185" s="1331"/>
      <c r="R185" s="1332"/>
      <c r="S185" s="3252"/>
    </row>
    <row r="186" spans="1:19" ht="20.100000000000001" customHeight="1">
      <c r="A186" s="551"/>
      <c r="B186" s="565"/>
      <c r="C186" s="588"/>
      <c r="D186" s="951"/>
      <c r="E186" s="456" t="s">
        <v>1117</v>
      </c>
      <c r="F186" s="457"/>
      <c r="G186" s="457"/>
      <c r="H186" s="1228"/>
      <c r="I186" s="457"/>
      <c r="J186" s="1228"/>
      <c r="K186" s="457"/>
      <c r="L186" s="457"/>
      <c r="M186" s="457"/>
      <c r="N186" s="457"/>
      <c r="O186" s="459"/>
      <c r="P186" s="573">
        <f>ROUNDUP(O187,-3)</f>
        <v>6120000</v>
      </c>
      <c r="Q186" s="573">
        <f>Q187</f>
        <v>6120000</v>
      </c>
      <c r="R186" s="631">
        <f t="shared" si="16"/>
        <v>0</v>
      </c>
      <c r="S186" s="3170">
        <f t="shared" si="17"/>
        <v>0</v>
      </c>
    </row>
    <row r="187" spans="1:19" ht="20.100000000000001" customHeight="1">
      <c r="A187" s="551"/>
      <c r="B187" s="565"/>
      <c r="C187" s="588"/>
      <c r="D187" s="951"/>
      <c r="E187" s="565"/>
      <c r="F187" s="1733" t="s">
        <v>60</v>
      </c>
      <c r="G187" s="1734"/>
      <c r="H187" s="1733"/>
      <c r="I187" s="1733"/>
      <c r="J187" s="1733"/>
      <c r="K187" s="1733"/>
      <c r="L187" s="1733"/>
      <c r="M187" s="1733"/>
      <c r="N187" s="1735"/>
      <c r="O187" s="1736">
        <f>SUM(O188:O189)</f>
        <v>6120000</v>
      </c>
      <c r="P187" s="1737">
        <f>O187</f>
        <v>6120000</v>
      </c>
      <c r="Q187" s="1737">
        <v>6120000</v>
      </c>
      <c r="R187" s="1738">
        <f t="shared" si="16"/>
        <v>0</v>
      </c>
      <c r="S187" s="3282">
        <f t="shared" si="17"/>
        <v>0</v>
      </c>
    </row>
    <row r="188" spans="1:19" ht="20.100000000000001" customHeight="1">
      <c r="A188" s="551"/>
      <c r="B188" s="565"/>
      <c r="C188" s="588"/>
      <c r="D188" s="565"/>
      <c r="E188" s="582"/>
      <c r="F188" s="1784" t="s">
        <v>1744</v>
      </c>
      <c r="G188" s="1785">
        <v>510000</v>
      </c>
      <c r="H188" s="1786" t="s">
        <v>335</v>
      </c>
      <c r="I188" s="1904">
        <v>12</v>
      </c>
      <c r="J188" s="1786"/>
      <c r="K188" s="1787"/>
      <c r="L188" s="1787"/>
      <c r="M188" s="1787"/>
      <c r="N188" s="1788" t="s">
        <v>20</v>
      </c>
      <c r="O188" s="1789">
        <f>ROUNDUP(G188*I188,-3)</f>
        <v>6120000</v>
      </c>
      <c r="P188" s="1790"/>
      <c r="Q188" s="1790"/>
      <c r="R188" s="1791"/>
      <c r="S188" s="3284"/>
    </row>
    <row r="189" spans="1:19" ht="20.100000000000001" customHeight="1">
      <c r="A189" s="551"/>
      <c r="B189" s="565"/>
      <c r="C189" s="588"/>
      <c r="D189" s="951"/>
      <c r="E189" s="456" t="s">
        <v>1100</v>
      </c>
      <c r="F189" s="457"/>
      <c r="G189" s="457"/>
      <c r="H189" s="1228"/>
      <c r="I189" s="457"/>
      <c r="J189" s="1228"/>
      <c r="K189" s="457"/>
      <c r="L189" s="457"/>
      <c r="M189" s="457"/>
      <c r="N189" s="457"/>
      <c r="O189" s="459"/>
      <c r="P189" s="872">
        <f>ROUNDUP(O190,-3)</f>
        <v>8756000</v>
      </c>
      <c r="Q189" s="573">
        <f>Q190</f>
        <v>7956000</v>
      </c>
      <c r="R189" s="873">
        <f t="shared" si="16"/>
        <v>800000</v>
      </c>
      <c r="S189" s="3199">
        <f t="shared" si="17"/>
        <v>0.10055304172951232</v>
      </c>
    </row>
    <row r="190" spans="1:19" ht="20.100000000000001" customHeight="1">
      <c r="A190" s="551"/>
      <c r="B190" s="565"/>
      <c r="C190" s="588"/>
      <c r="D190" s="951"/>
      <c r="E190" s="565"/>
      <c r="F190" s="1733" t="s">
        <v>61</v>
      </c>
      <c r="G190" s="1734"/>
      <c r="H190" s="1733"/>
      <c r="I190" s="1733"/>
      <c r="J190" s="1733"/>
      <c r="K190" s="1733"/>
      <c r="L190" s="1733"/>
      <c r="M190" s="1733"/>
      <c r="N190" s="1735"/>
      <c r="O190" s="1736">
        <f>SUM(O191:O193)</f>
        <v>8756000</v>
      </c>
      <c r="P190" s="1737">
        <f>O190</f>
        <v>8756000</v>
      </c>
      <c r="Q190" s="1737">
        <v>7956000</v>
      </c>
      <c r="R190" s="1738">
        <f t="shared" si="16"/>
        <v>800000</v>
      </c>
      <c r="S190" s="3282">
        <f t="shared" si="17"/>
        <v>0.10055304172951232</v>
      </c>
    </row>
    <row r="191" spans="1:19" ht="20.100000000000001" customHeight="1">
      <c r="A191" s="551"/>
      <c r="B191" s="565"/>
      <c r="C191" s="588"/>
      <c r="D191" s="951"/>
      <c r="E191" s="565"/>
      <c r="F191" s="1879" t="s">
        <v>2148</v>
      </c>
      <c r="G191" s="1880">
        <v>153000</v>
      </c>
      <c r="H191" s="1881" t="s">
        <v>335</v>
      </c>
      <c r="I191" s="1884">
        <v>12</v>
      </c>
      <c r="J191" s="1881"/>
      <c r="K191" s="1884"/>
      <c r="L191" s="1884"/>
      <c r="M191" s="1885"/>
      <c r="N191" s="1329" t="s">
        <v>20</v>
      </c>
      <c r="O191" s="1330">
        <f>ROUNDUP(PRODUCT(G191:M191),-3)</f>
        <v>1836000</v>
      </c>
      <c r="P191" s="1331"/>
      <c r="Q191" s="1331"/>
      <c r="R191" s="1332"/>
      <c r="S191" s="3252"/>
    </row>
    <row r="192" spans="1:19" ht="20.100000000000001" customHeight="1">
      <c r="A192" s="551"/>
      <c r="B192" s="565"/>
      <c r="C192" s="588"/>
      <c r="D192" s="951"/>
      <c r="E192" s="565"/>
      <c r="F192" s="1879" t="s">
        <v>2149</v>
      </c>
      <c r="G192" s="1880">
        <v>153000</v>
      </c>
      <c r="H192" s="1881" t="s">
        <v>335</v>
      </c>
      <c r="I192" s="1884">
        <v>12</v>
      </c>
      <c r="J192" s="1881"/>
      <c r="K192" s="1884"/>
      <c r="L192" s="1884"/>
      <c r="M192" s="1885"/>
      <c r="N192" s="1329" t="s">
        <v>20</v>
      </c>
      <c r="O192" s="1330">
        <f>ROUNDUP(PRODUCT(G192:M192),-3)</f>
        <v>1836000</v>
      </c>
      <c r="P192" s="1331"/>
      <c r="Q192" s="1331"/>
      <c r="R192" s="1332"/>
      <c r="S192" s="3252"/>
    </row>
    <row r="193" spans="1:19" ht="20.100000000000001" customHeight="1">
      <c r="A193" s="551"/>
      <c r="B193" s="565"/>
      <c r="C193" s="588"/>
      <c r="D193" s="951"/>
      <c r="E193" s="565"/>
      <c r="F193" s="1879" t="s">
        <v>2150</v>
      </c>
      <c r="G193" s="1875">
        <v>423666</v>
      </c>
      <c r="H193" s="1906" t="s">
        <v>335</v>
      </c>
      <c r="I193" s="1873">
        <v>12</v>
      </c>
      <c r="J193" s="1881"/>
      <c r="K193" s="1884"/>
      <c r="L193" s="1884"/>
      <c r="M193" s="1885"/>
      <c r="N193" s="1329" t="s">
        <v>20</v>
      </c>
      <c r="O193" s="1330">
        <f>ROUNDUP(PRODUCT(G193:M193),-3)</f>
        <v>5084000</v>
      </c>
      <c r="P193" s="1331"/>
      <c r="Q193" s="1331"/>
      <c r="R193" s="1332"/>
      <c r="S193" s="3252"/>
    </row>
    <row r="194" spans="1:19" ht="20.100000000000001" customHeight="1">
      <c r="A194" s="551"/>
      <c r="B194" s="565"/>
      <c r="C194" s="588"/>
      <c r="D194" s="951"/>
      <c r="E194" s="456" t="s">
        <v>133</v>
      </c>
      <c r="F194" s="457"/>
      <c r="G194" s="457"/>
      <c r="H194" s="1228"/>
      <c r="I194" s="457"/>
      <c r="J194" s="1228"/>
      <c r="K194" s="457"/>
      <c r="L194" s="457"/>
      <c r="M194" s="457"/>
      <c r="N194" s="457"/>
      <c r="O194" s="459"/>
      <c r="P194" s="573">
        <f>ROUNDUP(O195,-3)</f>
        <v>51332000</v>
      </c>
      <c r="Q194" s="573">
        <f>Q195</f>
        <v>33702000</v>
      </c>
      <c r="R194" s="631">
        <f t="shared" si="16"/>
        <v>17630000</v>
      </c>
      <c r="S194" s="3170">
        <f t="shared" si="17"/>
        <v>0.52311435523114358</v>
      </c>
    </row>
    <row r="195" spans="1:19" ht="20.100000000000001" customHeight="1">
      <c r="A195" s="551"/>
      <c r="B195" s="565"/>
      <c r="C195" s="588"/>
      <c r="D195" s="951"/>
      <c r="E195" s="565"/>
      <c r="F195" s="1733" t="s">
        <v>62</v>
      </c>
      <c r="G195" s="1734"/>
      <c r="H195" s="1733"/>
      <c r="I195" s="1733"/>
      <c r="J195" s="1733"/>
      <c r="K195" s="1733"/>
      <c r="L195" s="1733"/>
      <c r="M195" s="1733"/>
      <c r="N195" s="1735"/>
      <c r="O195" s="1736">
        <f>SUM(O196:O206)</f>
        <v>51332000</v>
      </c>
      <c r="P195" s="1737">
        <f>O195</f>
        <v>51332000</v>
      </c>
      <c r="Q195" s="1737">
        <v>33702000</v>
      </c>
      <c r="R195" s="1738">
        <f t="shared" si="16"/>
        <v>17630000</v>
      </c>
      <c r="S195" s="3282">
        <f t="shared" si="17"/>
        <v>0.52311435523114358</v>
      </c>
    </row>
    <row r="196" spans="1:19" ht="20.100000000000001" customHeight="1">
      <c r="A196" s="551"/>
      <c r="B196" s="565"/>
      <c r="C196" s="588"/>
      <c r="D196" s="951"/>
      <c r="E196" s="565"/>
      <c r="F196" s="1874" t="s">
        <v>2151</v>
      </c>
      <c r="G196" s="1875">
        <f>1502500+41660</f>
        <v>1544160</v>
      </c>
      <c r="H196" s="1741" t="s">
        <v>335</v>
      </c>
      <c r="I196" s="1873">
        <v>12</v>
      </c>
      <c r="J196" s="1741"/>
      <c r="K196" s="1743"/>
      <c r="L196" s="1743"/>
      <c r="M196" s="1743"/>
      <c r="N196" s="1744" t="s">
        <v>20</v>
      </c>
      <c r="O196" s="1745">
        <f t="shared" ref="O196:O206" si="19">ROUNDUP(PRODUCT(G196:M196),-3)</f>
        <v>18530000</v>
      </c>
      <c r="P196" s="1331"/>
      <c r="Q196" s="1331"/>
      <c r="R196" s="1332"/>
      <c r="S196" s="3252"/>
    </row>
    <row r="197" spans="1:19" ht="20.100000000000001" customHeight="1">
      <c r="A197" s="551"/>
      <c r="B197" s="565"/>
      <c r="C197" s="588"/>
      <c r="D197" s="951"/>
      <c r="E197" s="565"/>
      <c r="F197" s="1874" t="s">
        <v>2153</v>
      </c>
      <c r="G197" s="1875">
        <v>250000</v>
      </c>
      <c r="H197" s="1741" t="s">
        <v>335</v>
      </c>
      <c r="I197" s="1759">
        <v>4</v>
      </c>
      <c r="J197" s="1741"/>
      <c r="K197" s="1743"/>
      <c r="L197" s="1743"/>
      <c r="M197" s="1743"/>
      <c r="N197" s="1744" t="s">
        <v>20</v>
      </c>
      <c r="O197" s="1745">
        <f t="shared" si="19"/>
        <v>1000000</v>
      </c>
      <c r="P197" s="1331"/>
      <c r="Q197" s="1331"/>
      <c r="R197" s="1332"/>
      <c r="S197" s="3252"/>
    </row>
    <row r="198" spans="1:19" ht="20.100000000000001" customHeight="1">
      <c r="A198" s="551"/>
      <c r="B198" s="565"/>
      <c r="C198" s="588"/>
      <c r="D198" s="951"/>
      <c r="E198" s="565"/>
      <c r="F198" s="1874" t="s">
        <v>2154</v>
      </c>
      <c r="G198" s="1875">
        <v>150000</v>
      </c>
      <c r="H198" s="1741" t="s">
        <v>335</v>
      </c>
      <c r="I198" s="1873">
        <v>12</v>
      </c>
      <c r="J198" s="1741"/>
      <c r="K198" s="1743"/>
      <c r="L198" s="1743"/>
      <c r="M198" s="1743"/>
      <c r="N198" s="1744" t="s">
        <v>20</v>
      </c>
      <c r="O198" s="1745">
        <f t="shared" si="19"/>
        <v>1800000</v>
      </c>
      <c r="P198" s="1331"/>
      <c r="Q198" s="1331"/>
      <c r="R198" s="1332"/>
      <c r="S198" s="3252"/>
    </row>
    <row r="199" spans="1:19" ht="20.100000000000001" customHeight="1">
      <c r="A199" s="551"/>
      <c r="B199" s="565"/>
      <c r="C199" s="588"/>
      <c r="D199" s="951"/>
      <c r="E199" s="565"/>
      <c r="F199" s="1874" t="s">
        <v>2155</v>
      </c>
      <c r="G199" s="1875">
        <v>150000</v>
      </c>
      <c r="H199" s="1741" t="s">
        <v>335</v>
      </c>
      <c r="I199" s="1873">
        <v>12</v>
      </c>
      <c r="J199" s="1741"/>
      <c r="K199" s="1743"/>
      <c r="L199" s="1743"/>
      <c r="M199" s="1743"/>
      <c r="N199" s="1744" t="s">
        <v>20</v>
      </c>
      <c r="O199" s="1745">
        <f t="shared" si="19"/>
        <v>1800000</v>
      </c>
      <c r="P199" s="1331"/>
      <c r="Q199" s="1331"/>
      <c r="R199" s="1332"/>
      <c r="S199" s="3252"/>
    </row>
    <row r="200" spans="1:19" ht="20.100000000000001" customHeight="1">
      <c r="A200" s="551"/>
      <c r="B200" s="565"/>
      <c r="C200" s="588"/>
      <c r="D200" s="951"/>
      <c r="E200" s="565"/>
      <c r="F200" s="1874" t="s">
        <v>2156</v>
      </c>
      <c r="G200" s="1875">
        <v>165000</v>
      </c>
      <c r="H200" s="1741" t="s">
        <v>335</v>
      </c>
      <c r="I200" s="1873">
        <v>12</v>
      </c>
      <c r="J200" s="1741"/>
      <c r="K200" s="1743"/>
      <c r="L200" s="1743"/>
      <c r="M200" s="1743"/>
      <c r="N200" s="1744" t="s">
        <v>20</v>
      </c>
      <c r="O200" s="1745">
        <f t="shared" si="19"/>
        <v>1980000</v>
      </c>
      <c r="P200" s="1331"/>
      <c r="Q200" s="1331"/>
      <c r="R200" s="1332"/>
      <c r="S200" s="3252"/>
    </row>
    <row r="201" spans="1:19" ht="20.100000000000001" customHeight="1">
      <c r="A201" s="551"/>
      <c r="B201" s="565"/>
      <c r="C201" s="588"/>
      <c r="D201" s="951"/>
      <c r="E201" s="565"/>
      <c r="F201" s="1907" t="s">
        <v>2157</v>
      </c>
      <c r="G201" s="1875">
        <v>305000</v>
      </c>
      <c r="H201" s="1741" t="s">
        <v>335</v>
      </c>
      <c r="I201" s="1873">
        <v>12</v>
      </c>
      <c r="J201" s="1741" t="s">
        <v>802</v>
      </c>
      <c r="K201" s="1743"/>
      <c r="L201" s="1743"/>
      <c r="M201" s="1743"/>
      <c r="N201" s="1744" t="s">
        <v>20</v>
      </c>
      <c r="O201" s="1745">
        <f t="shared" si="19"/>
        <v>3660000</v>
      </c>
      <c r="P201" s="1331"/>
      <c r="Q201" s="1331"/>
      <c r="R201" s="1332"/>
      <c r="S201" s="3252"/>
    </row>
    <row r="202" spans="1:19" ht="20.100000000000001" customHeight="1">
      <c r="A202" s="551"/>
      <c r="B202" s="565"/>
      <c r="C202" s="588"/>
      <c r="D202" s="951"/>
      <c r="E202" s="565"/>
      <c r="F202" s="1907" t="s">
        <v>2158</v>
      </c>
      <c r="G202" s="1875">
        <v>811666</v>
      </c>
      <c r="H202" s="1741" t="s">
        <v>335</v>
      </c>
      <c r="I202" s="1873">
        <v>12</v>
      </c>
      <c r="J202" s="1741"/>
      <c r="K202" s="1743"/>
      <c r="L202" s="1743"/>
      <c r="M202" s="1743"/>
      <c r="N202" s="1744" t="s">
        <v>20</v>
      </c>
      <c r="O202" s="1745">
        <f t="shared" si="19"/>
        <v>9740000</v>
      </c>
      <c r="P202" s="1331"/>
      <c r="Q202" s="1331"/>
      <c r="R202" s="1332"/>
      <c r="S202" s="3252"/>
    </row>
    <row r="203" spans="1:19" ht="20.100000000000001" customHeight="1">
      <c r="A203" s="551"/>
      <c r="B203" s="565"/>
      <c r="C203" s="588"/>
      <c r="D203" s="951"/>
      <c r="E203" s="565"/>
      <c r="F203" s="1907" t="s">
        <v>2159</v>
      </c>
      <c r="G203" s="1875">
        <v>550000</v>
      </c>
      <c r="H203" s="1741" t="s">
        <v>335</v>
      </c>
      <c r="I203" s="1759">
        <v>2</v>
      </c>
      <c r="J203" s="1741"/>
      <c r="K203" s="1743"/>
      <c r="L203" s="1743"/>
      <c r="M203" s="1743"/>
      <c r="N203" s="1744" t="s">
        <v>20</v>
      </c>
      <c r="O203" s="1745">
        <f t="shared" si="19"/>
        <v>1100000</v>
      </c>
      <c r="P203" s="1331"/>
      <c r="Q203" s="1331"/>
      <c r="R203" s="1332"/>
      <c r="S203" s="3252"/>
    </row>
    <row r="204" spans="1:19" ht="20.100000000000001" customHeight="1">
      <c r="A204" s="551"/>
      <c r="B204" s="565"/>
      <c r="C204" s="588"/>
      <c r="D204" s="951"/>
      <c r="E204" s="565"/>
      <c r="F204" s="1879" t="s">
        <v>1976</v>
      </c>
      <c r="G204" s="1880">
        <v>550000</v>
      </c>
      <c r="H204" s="1325" t="s">
        <v>335</v>
      </c>
      <c r="I204" s="1898">
        <v>2</v>
      </c>
      <c r="J204" s="1325"/>
      <c r="K204" s="1327"/>
      <c r="L204" s="1327"/>
      <c r="M204" s="1327"/>
      <c r="N204" s="1329" t="s">
        <v>20</v>
      </c>
      <c r="O204" s="1330">
        <f t="shared" si="19"/>
        <v>1100000</v>
      </c>
      <c r="P204" s="1331"/>
      <c r="Q204" s="1331"/>
      <c r="R204" s="1332"/>
      <c r="S204" s="3252"/>
    </row>
    <row r="205" spans="1:19" ht="20.100000000000001" customHeight="1">
      <c r="A205" s="551"/>
      <c r="B205" s="565"/>
      <c r="C205" s="588"/>
      <c r="D205" s="951"/>
      <c r="E205" s="565"/>
      <c r="F205" s="1879" t="s">
        <v>2879</v>
      </c>
      <c r="G205" s="1880">
        <v>8422000</v>
      </c>
      <c r="H205" s="1767" t="s">
        <v>335</v>
      </c>
      <c r="I205" s="1898">
        <v>1</v>
      </c>
      <c r="J205" s="1767"/>
      <c r="K205" s="1782"/>
      <c r="L205" s="1782"/>
      <c r="M205" s="1782"/>
      <c r="N205" s="1769" t="s">
        <v>20</v>
      </c>
      <c r="O205" s="1749">
        <f t="shared" si="19"/>
        <v>8422000</v>
      </c>
      <c r="P205" s="1331"/>
      <c r="Q205" s="1331"/>
      <c r="R205" s="1332"/>
      <c r="S205" s="3252"/>
    </row>
    <row r="206" spans="1:19" ht="20.100000000000001" customHeight="1">
      <c r="A206" s="551"/>
      <c r="B206" s="565"/>
      <c r="C206" s="588"/>
      <c r="D206" s="951"/>
      <c r="E206" s="565"/>
      <c r="F206" s="1901" t="s">
        <v>2160</v>
      </c>
      <c r="G206" s="1902">
        <v>550000</v>
      </c>
      <c r="H206" s="1786" t="s">
        <v>335</v>
      </c>
      <c r="I206" s="1904">
        <v>4</v>
      </c>
      <c r="J206" s="1786"/>
      <c r="K206" s="1787"/>
      <c r="L206" s="1787"/>
      <c r="M206" s="1787"/>
      <c r="N206" s="1788" t="s">
        <v>20</v>
      </c>
      <c r="O206" s="1789">
        <f t="shared" si="19"/>
        <v>2200000</v>
      </c>
      <c r="P206" s="1803"/>
      <c r="Q206" s="1803"/>
      <c r="R206" s="1804"/>
      <c r="S206" s="3292"/>
    </row>
    <row r="207" spans="1:19" ht="20.100000000000001" customHeight="1">
      <c r="A207" s="551"/>
      <c r="B207" s="565"/>
      <c r="C207" s="588"/>
      <c r="D207" s="951"/>
      <c r="E207" s="456" t="s">
        <v>135</v>
      </c>
      <c r="F207" s="457"/>
      <c r="G207" s="457"/>
      <c r="H207" s="1228"/>
      <c r="I207" s="1258"/>
      <c r="J207" s="1259"/>
      <c r="K207" s="1258"/>
      <c r="L207" s="1258"/>
      <c r="M207" s="1258"/>
      <c r="N207" s="1258"/>
      <c r="O207" s="910"/>
      <c r="P207" s="872">
        <f>ROUNDUP(O208,-3)</f>
        <v>4225000</v>
      </c>
      <c r="Q207" s="872">
        <f>Q208</f>
        <v>4225000</v>
      </c>
      <c r="R207" s="873">
        <f t="shared" si="16"/>
        <v>0</v>
      </c>
      <c r="S207" s="3199">
        <f t="shared" si="17"/>
        <v>0</v>
      </c>
    </row>
    <row r="208" spans="1:19" ht="20.100000000000001" customHeight="1">
      <c r="A208" s="551"/>
      <c r="B208" s="565"/>
      <c r="C208" s="588"/>
      <c r="D208" s="951"/>
      <c r="E208" s="565"/>
      <c r="F208" s="1733" t="s">
        <v>64</v>
      </c>
      <c r="G208" s="1734"/>
      <c r="H208" s="1733"/>
      <c r="I208" s="1733"/>
      <c r="J208" s="1733"/>
      <c r="K208" s="1733"/>
      <c r="L208" s="1733"/>
      <c r="M208" s="1733"/>
      <c r="N208" s="1735"/>
      <c r="O208" s="1736">
        <f>SUM(O209:O211)</f>
        <v>4225000</v>
      </c>
      <c r="P208" s="1737">
        <f>O208</f>
        <v>4225000</v>
      </c>
      <c r="Q208" s="1737">
        <v>4225000</v>
      </c>
      <c r="R208" s="1738">
        <f t="shared" si="16"/>
        <v>0</v>
      </c>
      <c r="S208" s="3282">
        <f t="shared" si="17"/>
        <v>0</v>
      </c>
    </row>
    <row r="209" spans="1:19" ht="20.100000000000001" customHeight="1">
      <c r="A209" s="551"/>
      <c r="B209" s="565"/>
      <c r="C209" s="588"/>
      <c r="D209" s="951"/>
      <c r="E209" s="565"/>
      <c r="F209" s="1323" t="s">
        <v>2161</v>
      </c>
      <c r="G209" s="1887">
        <v>400000</v>
      </c>
      <c r="H209" s="1325" t="s">
        <v>335</v>
      </c>
      <c r="I209" s="1898">
        <v>1</v>
      </c>
      <c r="J209" s="1325"/>
      <c r="K209" s="1327"/>
      <c r="L209" s="1327"/>
      <c r="M209" s="1327"/>
      <c r="N209" s="1329" t="s">
        <v>20</v>
      </c>
      <c r="O209" s="1330">
        <f>G209*I209</f>
        <v>400000</v>
      </c>
      <c r="P209" s="1331"/>
      <c r="Q209" s="1331"/>
      <c r="R209" s="1332"/>
      <c r="S209" s="3252"/>
    </row>
    <row r="210" spans="1:19" ht="20.100000000000001" customHeight="1">
      <c r="A210" s="551"/>
      <c r="B210" s="565"/>
      <c r="C210" s="588"/>
      <c r="D210" s="951"/>
      <c r="E210" s="565"/>
      <c r="F210" s="1323" t="s">
        <v>2162</v>
      </c>
      <c r="G210" s="1887">
        <v>1785000</v>
      </c>
      <c r="H210" s="1325" t="s">
        <v>335</v>
      </c>
      <c r="I210" s="1898">
        <v>1</v>
      </c>
      <c r="J210" s="1325"/>
      <c r="K210" s="1327"/>
      <c r="L210" s="1327"/>
      <c r="M210" s="1327"/>
      <c r="N210" s="1329" t="s">
        <v>20</v>
      </c>
      <c r="O210" s="1330">
        <f>G210*I210</f>
        <v>1785000</v>
      </c>
      <c r="P210" s="1331"/>
      <c r="Q210" s="1331"/>
      <c r="R210" s="1332"/>
      <c r="S210" s="3252"/>
    </row>
    <row r="211" spans="1:19" ht="20.100000000000001" customHeight="1">
      <c r="A211" s="551"/>
      <c r="B211" s="565"/>
      <c r="C211" s="588"/>
      <c r="D211" s="951"/>
      <c r="E211" s="582"/>
      <c r="F211" s="1908" t="s">
        <v>2163</v>
      </c>
      <c r="G211" s="1909">
        <v>2040000</v>
      </c>
      <c r="H211" s="1786" t="s">
        <v>335</v>
      </c>
      <c r="I211" s="1904">
        <v>1</v>
      </c>
      <c r="J211" s="1786"/>
      <c r="K211" s="1787"/>
      <c r="L211" s="1787"/>
      <c r="M211" s="1787"/>
      <c r="N211" s="1788" t="s">
        <v>20</v>
      </c>
      <c r="O211" s="1789">
        <f>G211*I211</f>
        <v>2040000</v>
      </c>
      <c r="P211" s="1790"/>
      <c r="Q211" s="1790"/>
      <c r="R211" s="1791"/>
      <c r="S211" s="3284"/>
    </row>
    <row r="212" spans="1:19" ht="20.100000000000001" customHeight="1">
      <c r="A212" s="551"/>
      <c r="B212" s="565"/>
      <c r="C212" s="588"/>
      <c r="D212" s="951"/>
      <c r="E212" s="456" t="s">
        <v>136</v>
      </c>
      <c r="F212" s="457"/>
      <c r="G212" s="457"/>
      <c r="H212" s="1228"/>
      <c r="I212" s="457"/>
      <c r="J212" s="1228"/>
      <c r="K212" s="457"/>
      <c r="L212" s="457"/>
      <c r="M212" s="457"/>
      <c r="N212" s="457"/>
      <c r="O212" s="459"/>
      <c r="P212" s="872">
        <f>ROUNDUP(O213,-3)</f>
        <v>29753000</v>
      </c>
      <c r="Q212" s="573">
        <f>Q213</f>
        <v>24653000</v>
      </c>
      <c r="R212" s="873">
        <f t="shared" si="16"/>
        <v>5100000</v>
      </c>
      <c r="S212" s="3199">
        <f t="shared" si="17"/>
        <v>0.20687137468056627</v>
      </c>
    </row>
    <row r="213" spans="1:19" ht="20.100000000000001" customHeight="1">
      <c r="A213" s="551"/>
      <c r="B213" s="565"/>
      <c r="C213" s="588"/>
      <c r="D213" s="951"/>
      <c r="E213" s="565"/>
      <c r="F213" s="1733" t="s">
        <v>340</v>
      </c>
      <c r="G213" s="1734"/>
      <c r="H213" s="1733"/>
      <c r="I213" s="1733"/>
      <c r="J213" s="1733"/>
      <c r="K213" s="1733"/>
      <c r="L213" s="1733"/>
      <c r="M213" s="1733"/>
      <c r="N213" s="1735"/>
      <c r="O213" s="1736">
        <f>SUM(O214:O222)</f>
        <v>29753000</v>
      </c>
      <c r="P213" s="1737">
        <f>O213</f>
        <v>29753000</v>
      </c>
      <c r="Q213" s="1737">
        <v>24653000</v>
      </c>
      <c r="R213" s="1738">
        <f t="shared" si="16"/>
        <v>5100000</v>
      </c>
      <c r="S213" s="3282">
        <f t="shared" si="17"/>
        <v>0.20687137468056627</v>
      </c>
    </row>
    <row r="214" spans="1:19" ht="20.100000000000001" customHeight="1">
      <c r="A214" s="1207"/>
      <c r="B214" s="582"/>
      <c r="C214" s="553"/>
      <c r="D214" s="552"/>
      <c r="E214" s="582"/>
      <c r="F214" s="1908" t="s">
        <v>2164</v>
      </c>
      <c r="G214" s="1909">
        <v>173400</v>
      </c>
      <c r="H214" s="1786" t="s">
        <v>335</v>
      </c>
      <c r="I214" s="1904">
        <v>5</v>
      </c>
      <c r="J214" s="1932"/>
      <c r="K214" s="1941"/>
      <c r="L214" s="1941"/>
      <c r="M214" s="1941"/>
      <c r="N214" s="1942" t="s">
        <v>20</v>
      </c>
      <c r="O214" s="1925">
        <f t="shared" ref="O214:O222" si="20">ROUNDUP(PRODUCT(G214:M214),-3)</f>
        <v>867000</v>
      </c>
      <c r="P214" s="1790"/>
      <c r="Q214" s="1790"/>
      <c r="R214" s="1791"/>
      <c r="S214" s="3284"/>
    </row>
    <row r="215" spans="1:19" ht="20.100000000000001" customHeight="1">
      <c r="A215" s="551"/>
      <c r="B215" s="565"/>
      <c r="C215" s="588"/>
      <c r="D215" s="951"/>
      <c r="E215" s="565"/>
      <c r="F215" s="1910" t="s">
        <v>2165</v>
      </c>
      <c r="G215" s="1911">
        <v>3000000</v>
      </c>
      <c r="H215" s="1741" t="s">
        <v>335</v>
      </c>
      <c r="I215" s="1759">
        <v>1</v>
      </c>
      <c r="J215" s="1741"/>
      <c r="K215" s="1743"/>
      <c r="L215" s="1743"/>
      <c r="M215" s="1743"/>
      <c r="N215" s="1744" t="s">
        <v>20</v>
      </c>
      <c r="O215" s="1765">
        <f t="shared" si="20"/>
        <v>3000000</v>
      </c>
      <c r="P215" s="1331"/>
      <c r="Q215" s="1331"/>
      <c r="R215" s="1332"/>
      <c r="S215" s="3252"/>
    </row>
    <row r="216" spans="1:19" ht="20.100000000000001" customHeight="1">
      <c r="A216" s="551"/>
      <c r="B216" s="565"/>
      <c r="C216" s="588"/>
      <c r="D216" s="951"/>
      <c r="E216" s="565"/>
      <c r="F216" s="1910" t="s">
        <v>1701</v>
      </c>
      <c r="G216" s="1911">
        <v>1530000</v>
      </c>
      <c r="H216" s="1741" t="s">
        <v>335</v>
      </c>
      <c r="I216" s="1759">
        <v>1</v>
      </c>
      <c r="J216" s="1741"/>
      <c r="K216" s="1743"/>
      <c r="L216" s="1743"/>
      <c r="M216" s="1743"/>
      <c r="N216" s="1744" t="s">
        <v>20</v>
      </c>
      <c r="O216" s="1765">
        <f t="shared" si="20"/>
        <v>1530000</v>
      </c>
      <c r="P216" s="1331"/>
      <c r="Q216" s="1331"/>
      <c r="R216" s="1332"/>
      <c r="S216" s="3252"/>
    </row>
    <row r="217" spans="1:19" ht="20.100000000000001" customHeight="1">
      <c r="A217" s="551"/>
      <c r="B217" s="565"/>
      <c r="C217" s="588"/>
      <c r="D217" s="951"/>
      <c r="E217" s="565"/>
      <c r="F217" s="1874" t="s">
        <v>2166</v>
      </c>
      <c r="G217" s="1911">
        <v>5040000</v>
      </c>
      <c r="H217" s="1741" t="s">
        <v>335</v>
      </c>
      <c r="I217" s="1912">
        <v>1</v>
      </c>
      <c r="J217" s="1741"/>
      <c r="K217" s="1743"/>
      <c r="L217" s="1743"/>
      <c r="M217" s="1743"/>
      <c r="N217" s="1744" t="s">
        <v>20</v>
      </c>
      <c r="O217" s="1765">
        <f t="shared" si="20"/>
        <v>5040000</v>
      </c>
      <c r="P217" s="1331"/>
      <c r="Q217" s="1331"/>
      <c r="R217" s="1332"/>
      <c r="S217" s="3252"/>
    </row>
    <row r="218" spans="1:19" ht="20.100000000000001" customHeight="1">
      <c r="A218" s="551"/>
      <c r="B218" s="565"/>
      <c r="C218" s="588"/>
      <c r="D218" s="951"/>
      <c r="E218" s="565"/>
      <c r="F218" s="1764" t="s">
        <v>2167</v>
      </c>
      <c r="G218" s="1911">
        <f>13216000-7000000</f>
        <v>6216000</v>
      </c>
      <c r="H218" s="1741" t="s">
        <v>335</v>
      </c>
      <c r="I218" s="1912">
        <v>1</v>
      </c>
      <c r="J218" s="1741"/>
      <c r="K218" s="1743"/>
      <c r="L218" s="1743"/>
      <c r="M218" s="1743"/>
      <c r="N218" s="1744" t="s">
        <v>20</v>
      </c>
      <c r="O218" s="1765">
        <f t="shared" si="20"/>
        <v>6216000</v>
      </c>
      <c r="P218" s="1331"/>
      <c r="Q218" s="1331"/>
      <c r="R218" s="1332"/>
      <c r="S218" s="3252"/>
    </row>
    <row r="219" spans="1:19" ht="20.100000000000001" customHeight="1">
      <c r="A219" s="551"/>
      <c r="B219" s="565"/>
      <c r="C219" s="588"/>
      <c r="D219" s="951"/>
      <c r="E219" s="565"/>
      <c r="F219" s="1764" t="s">
        <v>2168</v>
      </c>
      <c r="G219" s="1911">
        <v>3000000</v>
      </c>
      <c r="H219" s="1741" t="s">
        <v>335</v>
      </c>
      <c r="I219" s="1912">
        <v>1</v>
      </c>
      <c r="J219" s="1741"/>
      <c r="K219" s="1743"/>
      <c r="L219" s="1743"/>
      <c r="M219" s="1743"/>
      <c r="N219" s="1744" t="s">
        <v>20</v>
      </c>
      <c r="O219" s="1765">
        <f t="shared" si="20"/>
        <v>3000000</v>
      </c>
      <c r="P219" s="1331"/>
      <c r="Q219" s="1331"/>
      <c r="R219" s="1332"/>
      <c r="S219" s="3252"/>
    </row>
    <row r="220" spans="1:19" ht="20.100000000000001" customHeight="1">
      <c r="A220" s="551"/>
      <c r="B220" s="565"/>
      <c r="C220" s="588"/>
      <c r="D220" s="951"/>
      <c r="E220" s="565"/>
      <c r="F220" s="1764" t="s">
        <v>2169</v>
      </c>
      <c r="G220" s="1911">
        <v>1000000</v>
      </c>
      <c r="H220" s="1741" t="s">
        <v>335</v>
      </c>
      <c r="I220" s="1912">
        <v>1</v>
      </c>
      <c r="J220" s="1741"/>
      <c r="K220" s="1743"/>
      <c r="L220" s="1743"/>
      <c r="M220" s="1743"/>
      <c r="N220" s="1744" t="s">
        <v>20</v>
      </c>
      <c r="O220" s="1765">
        <f t="shared" si="20"/>
        <v>1000000</v>
      </c>
      <c r="P220" s="1331"/>
      <c r="Q220" s="1331"/>
      <c r="R220" s="1332"/>
      <c r="S220" s="3252"/>
    </row>
    <row r="221" spans="1:19" ht="20.100000000000001" customHeight="1">
      <c r="A221" s="551"/>
      <c r="B221" s="565"/>
      <c r="C221" s="588"/>
      <c r="D221" s="951"/>
      <c r="E221" s="565"/>
      <c r="F221" s="1874" t="s">
        <v>2152</v>
      </c>
      <c r="G221" s="1875">
        <v>300000</v>
      </c>
      <c r="H221" s="1741" t="s">
        <v>335</v>
      </c>
      <c r="I221" s="1873">
        <v>12</v>
      </c>
      <c r="J221" s="1741"/>
      <c r="K221" s="1743"/>
      <c r="L221" s="1743"/>
      <c r="M221" s="1743"/>
      <c r="N221" s="1744" t="s">
        <v>20</v>
      </c>
      <c r="O221" s="1765">
        <f t="shared" si="20"/>
        <v>3600000</v>
      </c>
      <c r="P221" s="1331"/>
      <c r="Q221" s="1331"/>
      <c r="R221" s="1332"/>
      <c r="S221" s="3252"/>
    </row>
    <row r="222" spans="1:19" ht="20.100000000000001" customHeight="1">
      <c r="A222" s="551"/>
      <c r="B222" s="565"/>
      <c r="C222" s="588"/>
      <c r="D222" s="951"/>
      <c r="E222" s="565"/>
      <c r="F222" s="1764" t="s">
        <v>2880</v>
      </c>
      <c r="G222" s="1911">
        <f>14000000-8500000</f>
        <v>5500000</v>
      </c>
      <c r="H222" s="1741" t="s">
        <v>335</v>
      </c>
      <c r="I222" s="1912">
        <v>1</v>
      </c>
      <c r="J222" s="1741"/>
      <c r="K222" s="1743"/>
      <c r="L222" s="1743"/>
      <c r="M222" s="1743"/>
      <c r="N222" s="1744" t="s">
        <v>20</v>
      </c>
      <c r="O222" s="1765">
        <f t="shared" si="20"/>
        <v>5500000</v>
      </c>
      <c r="P222" s="1331"/>
      <c r="Q222" s="1331"/>
      <c r="R222" s="1332"/>
      <c r="S222" s="3252"/>
    </row>
    <row r="223" spans="1:19" ht="20.100000000000001" customHeight="1">
      <c r="A223" s="551"/>
      <c r="B223" s="565"/>
      <c r="C223" s="588"/>
      <c r="D223" s="951"/>
      <c r="E223" s="456" t="s">
        <v>153</v>
      </c>
      <c r="F223" s="457"/>
      <c r="G223" s="457"/>
      <c r="H223" s="1228"/>
      <c r="I223" s="457"/>
      <c r="J223" s="1228"/>
      <c r="K223" s="457"/>
      <c r="L223" s="457"/>
      <c r="M223" s="457"/>
      <c r="N223" s="457"/>
      <c r="O223" s="459"/>
      <c r="P223" s="573">
        <f>O224</f>
        <v>3200000</v>
      </c>
      <c r="Q223" s="573">
        <f>Q224</f>
        <v>1200000</v>
      </c>
      <c r="R223" s="631">
        <f t="shared" si="16"/>
        <v>2000000</v>
      </c>
      <c r="S223" s="3170">
        <f t="shared" si="17"/>
        <v>1.6666666666666667</v>
      </c>
    </row>
    <row r="224" spans="1:19" ht="20.100000000000001" customHeight="1">
      <c r="A224" s="551"/>
      <c r="B224" s="565"/>
      <c r="C224" s="588"/>
      <c r="D224" s="951"/>
      <c r="E224" s="565"/>
      <c r="F224" s="1733" t="s">
        <v>672</v>
      </c>
      <c r="G224" s="1734"/>
      <c r="H224" s="1733"/>
      <c r="I224" s="1733"/>
      <c r="J224" s="1733"/>
      <c r="K224" s="1733"/>
      <c r="L224" s="1733"/>
      <c r="M224" s="1733"/>
      <c r="N224" s="1735"/>
      <c r="O224" s="1736">
        <f>SUM(O225:O226)</f>
        <v>3200000</v>
      </c>
      <c r="P224" s="1737">
        <f>O224</f>
        <v>3200000</v>
      </c>
      <c r="Q224" s="1737">
        <v>1200000</v>
      </c>
      <c r="R224" s="1738">
        <f t="shared" si="16"/>
        <v>2000000</v>
      </c>
      <c r="S224" s="3282">
        <f t="shared" si="17"/>
        <v>1.6666666666666667</v>
      </c>
    </row>
    <row r="225" spans="1:19" ht="20.100000000000001" customHeight="1">
      <c r="A225" s="551"/>
      <c r="B225" s="565"/>
      <c r="C225" s="588"/>
      <c r="D225" s="951"/>
      <c r="E225" s="565"/>
      <c r="F225" s="1750" t="s">
        <v>1593</v>
      </c>
      <c r="G225" s="1752">
        <f>204166+62500</f>
        <v>266666</v>
      </c>
      <c r="H225" s="1753" t="s">
        <v>335</v>
      </c>
      <c r="I225" s="1760">
        <v>12</v>
      </c>
      <c r="J225" s="1767"/>
      <c r="K225" s="1913"/>
      <c r="L225" s="1782"/>
      <c r="M225" s="1782"/>
      <c r="N225" s="1769" t="s">
        <v>20</v>
      </c>
      <c r="O225" s="1765">
        <f>ROUNDUP(PRODUCT(G225:M225),-3)</f>
        <v>3200000</v>
      </c>
      <c r="P225" s="1803"/>
      <c r="Q225" s="1803"/>
      <c r="R225" s="1804"/>
      <c r="S225" s="3292"/>
    </row>
    <row r="226" spans="1:19" ht="20.100000000000001" customHeight="1">
      <c r="A226" s="551"/>
      <c r="B226" s="565"/>
      <c r="C226" s="588"/>
      <c r="D226" s="951"/>
      <c r="E226" s="456" t="s">
        <v>1185</v>
      </c>
      <c r="F226" s="457"/>
      <c r="G226" s="457"/>
      <c r="H226" s="1228"/>
      <c r="I226" s="457"/>
      <c r="J226" s="1228"/>
      <c r="K226" s="457"/>
      <c r="L226" s="457"/>
      <c r="M226" s="457"/>
      <c r="N226" s="457"/>
      <c r="O226" s="459"/>
      <c r="P226" s="573">
        <f>O227+O229</f>
        <v>5380000</v>
      </c>
      <c r="Q226" s="573">
        <f>SUM(Q227,Q229)</f>
        <v>5200000</v>
      </c>
      <c r="R226" s="631">
        <f t="shared" si="16"/>
        <v>180000</v>
      </c>
      <c r="S226" s="3170">
        <f t="shared" si="17"/>
        <v>3.4615384615384617E-2</v>
      </c>
    </row>
    <row r="227" spans="1:19" ht="20.100000000000001" customHeight="1">
      <c r="A227" s="551"/>
      <c r="B227" s="565"/>
      <c r="C227" s="588"/>
      <c r="D227" s="951"/>
      <c r="E227" s="565"/>
      <c r="F227" s="1733" t="s">
        <v>901</v>
      </c>
      <c r="G227" s="1734"/>
      <c r="H227" s="1733"/>
      <c r="I227" s="1733"/>
      <c r="J227" s="1733"/>
      <c r="K227" s="1733"/>
      <c r="L227" s="1733"/>
      <c r="M227" s="1733"/>
      <c r="N227" s="1735"/>
      <c r="O227" s="1736">
        <f>SUM(O228)</f>
        <v>3600000</v>
      </c>
      <c r="P227" s="1737">
        <f>O227</f>
        <v>3600000</v>
      </c>
      <c r="Q227" s="1737">
        <v>3600000</v>
      </c>
      <c r="R227" s="1738">
        <f t="shared" si="16"/>
        <v>0</v>
      </c>
      <c r="S227" s="3282">
        <f t="shared" si="17"/>
        <v>0</v>
      </c>
    </row>
    <row r="228" spans="1:19" ht="20.100000000000001" customHeight="1">
      <c r="A228" s="551"/>
      <c r="B228" s="565"/>
      <c r="C228" s="588"/>
      <c r="D228" s="951"/>
      <c r="E228" s="565"/>
      <c r="F228" s="1750" t="s">
        <v>1594</v>
      </c>
      <c r="G228" s="1324">
        <v>300000</v>
      </c>
      <c r="H228" s="1325" t="s">
        <v>335</v>
      </c>
      <c r="I228" s="1327">
        <v>12</v>
      </c>
      <c r="J228" s="1325"/>
      <c r="K228" s="1914"/>
      <c r="L228" s="1327"/>
      <c r="M228" s="1327"/>
      <c r="N228" s="1329" t="s">
        <v>20</v>
      </c>
      <c r="O228" s="1765">
        <f>ROUNDUP(PRODUCT(G228:M228),-3)</f>
        <v>3600000</v>
      </c>
      <c r="P228" s="1331"/>
      <c r="Q228" s="1331"/>
      <c r="R228" s="1332"/>
      <c r="S228" s="3252"/>
    </row>
    <row r="229" spans="1:19" ht="20.100000000000001" customHeight="1">
      <c r="A229" s="551"/>
      <c r="B229" s="565"/>
      <c r="C229" s="588"/>
      <c r="D229" s="951"/>
      <c r="E229" s="565"/>
      <c r="F229" s="1733" t="s">
        <v>674</v>
      </c>
      <c r="G229" s="1734"/>
      <c r="H229" s="1733"/>
      <c r="I229" s="1733"/>
      <c r="J229" s="1733"/>
      <c r="K229" s="1733"/>
      <c r="L229" s="1733"/>
      <c r="M229" s="1733"/>
      <c r="N229" s="1735"/>
      <c r="O229" s="1736">
        <f>SUM(O230:O230)</f>
        <v>1780000</v>
      </c>
      <c r="P229" s="1737">
        <f>O229</f>
        <v>1780000</v>
      </c>
      <c r="Q229" s="1737">
        <v>1600000</v>
      </c>
      <c r="R229" s="1738">
        <f t="shared" ref="R229:R297" si="21">+P229-Q229</f>
        <v>180000</v>
      </c>
      <c r="S229" s="3282">
        <f t="shared" ref="S229:S297" si="22">+R229/Q229</f>
        <v>0.1125</v>
      </c>
    </row>
    <row r="230" spans="1:19" ht="20.100000000000001" customHeight="1">
      <c r="A230" s="551"/>
      <c r="B230" s="565"/>
      <c r="C230" s="588"/>
      <c r="D230" s="951"/>
      <c r="E230" s="565"/>
      <c r="F230" s="1750" t="s">
        <v>1595</v>
      </c>
      <c r="G230" s="1748">
        <v>98888</v>
      </c>
      <c r="H230" s="1741" t="s">
        <v>335</v>
      </c>
      <c r="I230" s="1742">
        <v>18</v>
      </c>
      <c r="J230" s="1325"/>
      <c r="K230" s="1325"/>
      <c r="L230" s="1325"/>
      <c r="M230" s="1325"/>
      <c r="N230" s="1329" t="s">
        <v>20</v>
      </c>
      <c r="O230" s="1765">
        <f>ROUNDUP(PRODUCT(G230:M230),-3)</f>
        <v>1780000</v>
      </c>
      <c r="P230" s="1331"/>
      <c r="Q230" s="1331"/>
      <c r="R230" s="1332"/>
      <c r="S230" s="3252"/>
    </row>
    <row r="231" spans="1:19" ht="20.100000000000001" customHeight="1">
      <c r="A231" s="551"/>
      <c r="B231" s="565"/>
      <c r="C231" s="588"/>
      <c r="D231" s="951"/>
      <c r="E231" s="456" t="s">
        <v>1152</v>
      </c>
      <c r="F231" s="457"/>
      <c r="G231" s="457"/>
      <c r="H231" s="1228"/>
      <c r="I231" s="457"/>
      <c r="J231" s="1228"/>
      <c r="K231" s="457"/>
      <c r="L231" s="457"/>
      <c r="M231" s="457"/>
      <c r="N231" s="457"/>
      <c r="O231" s="459"/>
      <c r="P231" s="573">
        <f>O232</f>
        <v>5292000</v>
      </c>
      <c r="Q231" s="573">
        <f>Q232</f>
        <v>4692000</v>
      </c>
      <c r="R231" s="631">
        <f t="shared" si="21"/>
        <v>600000</v>
      </c>
      <c r="S231" s="3170">
        <f t="shared" si="22"/>
        <v>0.12787723785166241</v>
      </c>
    </row>
    <row r="232" spans="1:19" ht="20.100000000000001" customHeight="1">
      <c r="A232" s="551"/>
      <c r="B232" s="565"/>
      <c r="C232" s="588"/>
      <c r="D232" s="951"/>
      <c r="E232" s="565"/>
      <c r="F232" s="1733" t="s">
        <v>902</v>
      </c>
      <c r="G232" s="1734"/>
      <c r="H232" s="1733"/>
      <c r="I232" s="1733"/>
      <c r="J232" s="1733"/>
      <c r="K232" s="1733"/>
      <c r="L232" s="1733"/>
      <c r="M232" s="1733"/>
      <c r="N232" s="1735"/>
      <c r="O232" s="1736">
        <f>SUM(O233:O235)</f>
        <v>5292000</v>
      </c>
      <c r="P232" s="1737">
        <f>O232</f>
        <v>5292000</v>
      </c>
      <c r="Q232" s="1737">
        <v>4692000</v>
      </c>
      <c r="R232" s="1738">
        <f t="shared" si="21"/>
        <v>600000</v>
      </c>
      <c r="S232" s="3282">
        <f t="shared" si="22"/>
        <v>0.12787723785166241</v>
      </c>
    </row>
    <row r="233" spans="1:19" ht="20.100000000000001" customHeight="1">
      <c r="A233" s="551"/>
      <c r="B233" s="565"/>
      <c r="C233" s="588"/>
      <c r="D233" s="951"/>
      <c r="E233" s="565"/>
      <c r="F233" s="1910" t="s">
        <v>2170</v>
      </c>
      <c r="G233" s="1748">
        <v>1020000</v>
      </c>
      <c r="H233" s="1741" t="s">
        <v>335</v>
      </c>
      <c r="I233" s="1759">
        <v>1</v>
      </c>
      <c r="J233" s="1325"/>
      <c r="K233" s="1327"/>
      <c r="L233" s="1327"/>
      <c r="M233" s="1327"/>
      <c r="N233" s="1329" t="s">
        <v>20</v>
      </c>
      <c r="O233" s="1765">
        <f>ROUNDUP(PRODUCT(G233:M233),-3)</f>
        <v>1020000</v>
      </c>
      <c r="P233" s="1331"/>
      <c r="Q233" s="1331"/>
      <c r="R233" s="1332"/>
      <c r="S233" s="3252"/>
    </row>
    <row r="234" spans="1:19" ht="20.100000000000001" customHeight="1">
      <c r="A234" s="551"/>
      <c r="B234" s="565"/>
      <c r="C234" s="588"/>
      <c r="D234" s="951"/>
      <c r="E234" s="565"/>
      <c r="F234" s="1910" t="s">
        <v>2171</v>
      </c>
      <c r="G234" s="1748">
        <v>306000</v>
      </c>
      <c r="H234" s="1741" t="s">
        <v>335</v>
      </c>
      <c r="I234" s="1759">
        <v>12</v>
      </c>
      <c r="J234" s="1325"/>
      <c r="K234" s="1325"/>
      <c r="L234" s="1325"/>
      <c r="M234" s="1325"/>
      <c r="N234" s="1329" t="s">
        <v>20</v>
      </c>
      <c r="O234" s="1765">
        <f>ROUNDUP(PRODUCT(G234:M234),-3)</f>
        <v>3672000</v>
      </c>
      <c r="P234" s="1331"/>
      <c r="Q234" s="1331"/>
      <c r="R234" s="1332"/>
      <c r="S234" s="3252"/>
    </row>
    <row r="235" spans="1:19" ht="20.100000000000001" customHeight="1">
      <c r="A235" s="551"/>
      <c r="B235" s="565"/>
      <c r="C235" s="588"/>
      <c r="D235" s="951"/>
      <c r="E235" s="565"/>
      <c r="F235" s="1915" t="s">
        <v>2920</v>
      </c>
      <c r="G235" s="1890">
        <v>50000</v>
      </c>
      <c r="H235" s="1891" t="s">
        <v>335</v>
      </c>
      <c r="I235" s="1760">
        <v>12</v>
      </c>
      <c r="J235" s="1325"/>
      <c r="K235" s="1325"/>
      <c r="L235" s="1325"/>
      <c r="M235" s="1325"/>
      <c r="N235" s="1329" t="s">
        <v>20</v>
      </c>
      <c r="O235" s="1765">
        <f>ROUNDUP(PRODUCT(G235:M235),-3)</f>
        <v>600000</v>
      </c>
      <c r="P235" s="1331"/>
      <c r="Q235" s="1331"/>
      <c r="R235" s="1332"/>
      <c r="S235" s="3252"/>
    </row>
    <row r="236" spans="1:19" ht="20.100000000000001" customHeight="1">
      <c r="A236" s="551"/>
      <c r="B236" s="565"/>
      <c r="C236" s="588"/>
      <c r="D236" s="951"/>
      <c r="E236" s="456" t="s">
        <v>3276</v>
      </c>
      <c r="F236" s="457"/>
      <c r="G236" s="457"/>
      <c r="H236" s="1228"/>
      <c r="I236" s="457"/>
      <c r="J236" s="1228"/>
      <c r="K236" s="457"/>
      <c r="L236" s="457"/>
      <c r="M236" s="457"/>
      <c r="N236" s="457"/>
      <c r="O236" s="459"/>
      <c r="P236" s="573">
        <f>O237+O241</f>
        <v>14000000</v>
      </c>
      <c r="Q236" s="573">
        <f>SUM(Q237,Q241)</f>
        <v>13000000</v>
      </c>
      <c r="R236" s="631">
        <f t="shared" si="21"/>
        <v>1000000</v>
      </c>
      <c r="S236" s="3170">
        <f t="shared" si="22"/>
        <v>7.6923076923076927E-2</v>
      </c>
    </row>
    <row r="237" spans="1:19" s="219" customFormat="1" ht="20.100000000000001" customHeight="1">
      <c r="A237" s="551"/>
      <c r="B237" s="565"/>
      <c r="C237" s="588"/>
      <c r="D237" s="951"/>
      <c r="E237" s="565"/>
      <c r="F237" s="1733" t="s">
        <v>3277</v>
      </c>
      <c r="G237" s="1734"/>
      <c r="H237" s="1733"/>
      <c r="I237" s="1733"/>
      <c r="J237" s="1733"/>
      <c r="K237" s="1733"/>
      <c r="L237" s="1733"/>
      <c r="M237" s="1733"/>
      <c r="N237" s="1735"/>
      <c r="O237" s="1736">
        <f>SUM(O238:O240)</f>
        <v>11000000</v>
      </c>
      <c r="P237" s="1737">
        <f>O237</f>
        <v>11000000</v>
      </c>
      <c r="Q237" s="1737">
        <v>11000000</v>
      </c>
      <c r="R237" s="1738">
        <f t="shared" si="21"/>
        <v>0</v>
      </c>
      <c r="S237" s="3282">
        <f t="shared" si="22"/>
        <v>0</v>
      </c>
    </row>
    <row r="238" spans="1:19" ht="20.100000000000001" customHeight="1">
      <c r="A238" s="551"/>
      <c r="B238" s="565"/>
      <c r="C238" s="588"/>
      <c r="D238" s="951"/>
      <c r="E238" s="565"/>
      <c r="F238" s="1750" t="s">
        <v>2272</v>
      </c>
      <c r="G238" s="1324">
        <v>500000</v>
      </c>
      <c r="H238" s="1325" t="s">
        <v>335</v>
      </c>
      <c r="I238" s="1916">
        <v>4</v>
      </c>
      <c r="J238" s="1325"/>
      <c r="K238" s="1770"/>
      <c r="L238" s="1327"/>
      <c r="M238" s="1327"/>
      <c r="N238" s="1329" t="s">
        <v>20</v>
      </c>
      <c r="O238" s="1330">
        <f>G238*I238</f>
        <v>2000000</v>
      </c>
      <c r="P238" s="1331"/>
      <c r="Q238" s="1331"/>
      <c r="R238" s="1332"/>
      <c r="S238" s="3252"/>
    </row>
    <row r="239" spans="1:19" ht="20.100000000000001" customHeight="1">
      <c r="A239" s="551"/>
      <c r="B239" s="565"/>
      <c r="C239" s="588"/>
      <c r="D239" s="951"/>
      <c r="E239" s="565"/>
      <c r="F239" s="1750" t="s">
        <v>2273</v>
      </c>
      <c r="G239" s="1324">
        <v>1250000</v>
      </c>
      <c r="H239" s="1325" t="s">
        <v>335</v>
      </c>
      <c r="I239" s="1916">
        <v>4</v>
      </c>
      <c r="J239" s="1325"/>
      <c r="K239" s="1770"/>
      <c r="L239" s="1327"/>
      <c r="M239" s="1327"/>
      <c r="N239" s="1329" t="s">
        <v>20</v>
      </c>
      <c r="O239" s="1330">
        <f>G239*I239</f>
        <v>5000000</v>
      </c>
      <c r="P239" s="1331"/>
      <c r="Q239" s="1331"/>
      <c r="R239" s="1332"/>
      <c r="S239" s="3252"/>
    </row>
    <row r="240" spans="1:19" ht="20.100000000000001" customHeight="1">
      <c r="A240" s="551"/>
      <c r="B240" s="565"/>
      <c r="C240" s="588"/>
      <c r="D240" s="951"/>
      <c r="E240" s="565"/>
      <c r="F240" s="1750" t="s">
        <v>2274</v>
      </c>
      <c r="G240" s="1324">
        <v>1000000</v>
      </c>
      <c r="H240" s="1325" t="s">
        <v>335</v>
      </c>
      <c r="I240" s="1916">
        <v>4</v>
      </c>
      <c r="J240" s="1325"/>
      <c r="K240" s="1770"/>
      <c r="L240" s="1327"/>
      <c r="M240" s="1327"/>
      <c r="N240" s="1329" t="s">
        <v>20</v>
      </c>
      <c r="O240" s="1330">
        <f>G240*I240</f>
        <v>4000000</v>
      </c>
      <c r="P240" s="1917"/>
      <c r="Q240" s="1917"/>
      <c r="R240" s="1918"/>
      <c r="S240" s="3252"/>
    </row>
    <row r="241" spans="1:19" ht="20.100000000000001" customHeight="1">
      <c r="A241" s="551"/>
      <c r="B241" s="565"/>
      <c r="C241" s="588"/>
      <c r="D241" s="951"/>
      <c r="E241" s="565"/>
      <c r="F241" s="1733" t="s">
        <v>903</v>
      </c>
      <c r="G241" s="1734"/>
      <c r="H241" s="1733"/>
      <c r="I241" s="1733"/>
      <c r="J241" s="1733"/>
      <c r="K241" s="1733"/>
      <c r="L241" s="1733"/>
      <c r="M241" s="1733"/>
      <c r="N241" s="1735"/>
      <c r="O241" s="1736">
        <f>SUM(O242:O242)</f>
        <v>3000000</v>
      </c>
      <c r="P241" s="1737">
        <f>O241</f>
        <v>3000000</v>
      </c>
      <c r="Q241" s="1737">
        <v>2000000</v>
      </c>
      <c r="R241" s="1738">
        <f t="shared" si="21"/>
        <v>1000000</v>
      </c>
      <c r="S241" s="3282">
        <f t="shared" si="22"/>
        <v>0.5</v>
      </c>
    </row>
    <row r="242" spans="1:19" ht="20.100000000000001" customHeight="1">
      <c r="A242" s="551"/>
      <c r="B242" s="565"/>
      <c r="C242" s="588"/>
      <c r="D242" s="951"/>
      <c r="E242" s="565"/>
      <c r="F242" s="1751" t="s">
        <v>2921</v>
      </c>
      <c r="G242" s="1752">
        <v>1500000</v>
      </c>
      <c r="H242" s="1753" t="s">
        <v>335</v>
      </c>
      <c r="I242" s="1759">
        <v>2</v>
      </c>
      <c r="J242" s="1753"/>
      <c r="K242" s="1760"/>
      <c r="L242" s="1760"/>
      <c r="M242" s="1760"/>
      <c r="N242" s="1754" t="s">
        <v>20</v>
      </c>
      <c r="O242" s="1761">
        <f>ROUNDUP(G242*I242,-3)</f>
        <v>3000000</v>
      </c>
      <c r="P242" s="1917"/>
      <c r="Q242" s="1917"/>
      <c r="R242" s="1918"/>
      <c r="S242" s="3252"/>
    </row>
    <row r="243" spans="1:19" ht="20.100000000000001" customHeight="1">
      <c r="A243" s="687"/>
      <c r="B243" s="690"/>
      <c r="C243" s="695"/>
      <c r="D243" s="566" t="s">
        <v>185</v>
      </c>
      <c r="E243" s="1133"/>
      <c r="F243" s="1226"/>
      <c r="G243" s="928"/>
      <c r="H243" s="568"/>
      <c r="I243" s="568"/>
      <c r="J243" s="568"/>
      <c r="K243" s="568"/>
      <c r="L243" s="568"/>
      <c r="M243" s="568"/>
      <c r="N243" s="1227"/>
      <c r="O243" s="568"/>
      <c r="P243" s="572">
        <f>P244</f>
        <v>9886000</v>
      </c>
      <c r="Q243" s="572">
        <f>Q244</f>
        <v>4960000</v>
      </c>
      <c r="R243" s="674">
        <f t="shared" si="21"/>
        <v>4926000</v>
      </c>
      <c r="S243" s="3281">
        <f t="shared" si="22"/>
        <v>0.9931451612903226</v>
      </c>
    </row>
    <row r="244" spans="1:19" ht="20.100000000000001" customHeight="1">
      <c r="A244" s="551"/>
      <c r="B244" s="565"/>
      <c r="C244" s="588"/>
      <c r="D244" s="951"/>
      <c r="E244" s="456" t="s">
        <v>1186</v>
      </c>
      <c r="F244" s="457"/>
      <c r="G244" s="457"/>
      <c r="H244" s="1228"/>
      <c r="I244" s="457"/>
      <c r="J244" s="1228"/>
      <c r="K244" s="457"/>
      <c r="L244" s="457"/>
      <c r="M244" s="457"/>
      <c r="N244" s="457"/>
      <c r="O244" s="459"/>
      <c r="P244" s="573">
        <f>ROUNDUP(O245,-3)</f>
        <v>9886000</v>
      </c>
      <c r="Q244" s="573">
        <f>Q245</f>
        <v>4960000</v>
      </c>
      <c r="R244" s="631">
        <f t="shared" si="21"/>
        <v>4926000</v>
      </c>
      <c r="S244" s="3170">
        <f t="shared" si="22"/>
        <v>0.9931451612903226</v>
      </c>
    </row>
    <row r="245" spans="1:19" ht="20.100000000000001" customHeight="1">
      <c r="A245" s="551"/>
      <c r="B245" s="565"/>
      <c r="C245" s="588"/>
      <c r="D245" s="951"/>
      <c r="E245" s="565"/>
      <c r="F245" s="1733" t="s">
        <v>243</v>
      </c>
      <c r="G245" s="1734"/>
      <c r="H245" s="1733"/>
      <c r="I245" s="1733"/>
      <c r="J245" s="1733"/>
      <c r="K245" s="1733"/>
      <c r="L245" s="1733"/>
      <c r="M245" s="1733"/>
      <c r="N245" s="1735"/>
      <c r="O245" s="1736">
        <f>SUM(O246:O249)</f>
        <v>9886000</v>
      </c>
      <c r="P245" s="1737">
        <f>O245</f>
        <v>9886000</v>
      </c>
      <c r="Q245" s="1737">
        <v>4960000</v>
      </c>
      <c r="R245" s="1738">
        <f t="shared" si="21"/>
        <v>4926000</v>
      </c>
      <c r="S245" s="3282">
        <f t="shared" si="22"/>
        <v>0.9931451612903226</v>
      </c>
    </row>
    <row r="246" spans="1:19" ht="20.100000000000001" customHeight="1">
      <c r="A246" s="551"/>
      <c r="B246" s="565"/>
      <c r="C246" s="588"/>
      <c r="D246" s="951"/>
      <c r="E246" s="565"/>
      <c r="F246" s="1751" t="s">
        <v>2922</v>
      </c>
      <c r="G246" s="1752">
        <v>1493000</v>
      </c>
      <c r="H246" s="1753" t="s">
        <v>335</v>
      </c>
      <c r="I246" s="1919">
        <v>2</v>
      </c>
      <c r="J246" s="1753"/>
      <c r="K246" s="1760"/>
      <c r="L246" s="1760"/>
      <c r="M246" s="1760"/>
      <c r="N246" s="1754" t="s">
        <v>20</v>
      </c>
      <c r="O246" s="1761">
        <f>G246*I246</f>
        <v>2986000</v>
      </c>
      <c r="P246" s="1331"/>
      <c r="Q246" s="1331"/>
      <c r="R246" s="1332"/>
      <c r="S246" s="3252"/>
    </row>
    <row r="247" spans="1:19" ht="20.100000000000001" customHeight="1">
      <c r="A247" s="551"/>
      <c r="B247" s="565"/>
      <c r="C247" s="588"/>
      <c r="D247" s="951"/>
      <c r="E247" s="565"/>
      <c r="F247" s="1751" t="s">
        <v>2923</v>
      </c>
      <c r="G247" s="1752">
        <v>1100000</v>
      </c>
      <c r="H247" s="1753" t="s">
        <v>335</v>
      </c>
      <c r="I247" s="1919">
        <v>1</v>
      </c>
      <c r="J247" s="1753"/>
      <c r="K247" s="1760"/>
      <c r="L247" s="1760"/>
      <c r="M247" s="1760"/>
      <c r="N247" s="1754" t="s">
        <v>20</v>
      </c>
      <c r="O247" s="1761">
        <f>G247*I247</f>
        <v>1100000</v>
      </c>
      <c r="P247" s="1331"/>
      <c r="Q247" s="1331"/>
      <c r="R247" s="1332"/>
      <c r="S247" s="3252"/>
    </row>
    <row r="248" spans="1:19" ht="20.100000000000001" customHeight="1">
      <c r="A248" s="551"/>
      <c r="B248" s="565"/>
      <c r="C248" s="588"/>
      <c r="D248" s="951"/>
      <c r="E248" s="565"/>
      <c r="F248" s="1751" t="s">
        <v>2924</v>
      </c>
      <c r="G248" s="1752">
        <v>1000000</v>
      </c>
      <c r="H248" s="1753" t="s">
        <v>335</v>
      </c>
      <c r="I248" s="1919">
        <v>1</v>
      </c>
      <c r="J248" s="1753"/>
      <c r="K248" s="1760"/>
      <c r="L248" s="1760"/>
      <c r="M248" s="1760"/>
      <c r="N248" s="1754" t="s">
        <v>20</v>
      </c>
      <c r="O248" s="1761">
        <f>G248*I248</f>
        <v>1000000</v>
      </c>
      <c r="P248" s="1331"/>
      <c r="Q248" s="1331"/>
      <c r="R248" s="1332"/>
      <c r="S248" s="3252"/>
    </row>
    <row r="249" spans="1:19" ht="20.100000000000001" customHeight="1">
      <c r="A249" s="551"/>
      <c r="B249" s="565"/>
      <c r="C249" s="588"/>
      <c r="D249" s="951"/>
      <c r="E249" s="565"/>
      <c r="F249" s="1751" t="s">
        <v>2925</v>
      </c>
      <c r="G249" s="1752">
        <v>1200000</v>
      </c>
      <c r="H249" s="1753" t="s">
        <v>335</v>
      </c>
      <c r="I249" s="1919">
        <v>4</v>
      </c>
      <c r="J249" s="1753"/>
      <c r="K249" s="1760"/>
      <c r="L249" s="1760"/>
      <c r="M249" s="1760"/>
      <c r="N249" s="1754" t="s">
        <v>20</v>
      </c>
      <c r="O249" s="1761">
        <f>G249*I249</f>
        <v>4800000</v>
      </c>
      <c r="P249" s="1331"/>
      <c r="Q249" s="1331"/>
      <c r="R249" s="1332"/>
      <c r="S249" s="3252"/>
    </row>
    <row r="250" spans="1:19" ht="20.100000000000001" customHeight="1">
      <c r="A250" s="551"/>
      <c r="B250" s="565"/>
      <c r="C250" s="588"/>
      <c r="D250" s="566" t="s">
        <v>944</v>
      </c>
      <c r="E250" s="1133"/>
      <c r="F250" s="1226"/>
      <c r="G250" s="928"/>
      <c r="H250" s="568"/>
      <c r="I250" s="568"/>
      <c r="J250" s="568"/>
      <c r="K250" s="568"/>
      <c r="L250" s="568"/>
      <c r="M250" s="568"/>
      <c r="N250" s="1227"/>
      <c r="O250" s="568"/>
      <c r="P250" s="572">
        <f>P251+P297+P332+P424+P429+P433+P436</f>
        <v>550144000</v>
      </c>
      <c r="Q250" s="572">
        <f>Q251+Q297+Q332+Q424+Q429+Q433+Q436</f>
        <v>563165000</v>
      </c>
      <c r="R250" s="674">
        <f t="shared" si="21"/>
        <v>-13021000</v>
      </c>
      <c r="S250" s="3281">
        <f t="shared" si="22"/>
        <v>-2.3121110154217681E-2</v>
      </c>
    </row>
    <row r="251" spans="1:19" ht="20.100000000000001" customHeight="1">
      <c r="A251" s="551"/>
      <c r="B251" s="565"/>
      <c r="C251" s="588"/>
      <c r="D251" s="951"/>
      <c r="E251" s="456" t="s">
        <v>3284</v>
      </c>
      <c r="F251" s="457"/>
      <c r="G251" s="457"/>
      <c r="H251" s="1228"/>
      <c r="I251" s="457"/>
      <c r="J251" s="1228"/>
      <c r="K251" s="457"/>
      <c r="L251" s="457"/>
      <c r="M251" s="457"/>
      <c r="N251" s="457"/>
      <c r="O251" s="459"/>
      <c r="P251" s="573">
        <f>O252+O264+O269+O276+O280+O284+O287+O261+O292</f>
        <v>72897000</v>
      </c>
      <c r="Q251" s="573">
        <f>SUM(Q252,Q261,Q264,Q269,Q276,Q280,Q284,Q287,Q292)</f>
        <v>71900000</v>
      </c>
      <c r="R251" s="631">
        <f t="shared" si="21"/>
        <v>997000</v>
      </c>
      <c r="S251" s="3170">
        <f t="shared" si="22"/>
        <v>1.3866481223922113E-2</v>
      </c>
    </row>
    <row r="252" spans="1:19" ht="20.100000000000001" customHeight="1">
      <c r="A252" s="551"/>
      <c r="B252" s="565"/>
      <c r="C252" s="588"/>
      <c r="D252" s="951"/>
      <c r="E252" s="565"/>
      <c r="F252" s="1733" t="s">
        <v>904</v>
      </c>
      <c r="G252" s="1734"/>
      <c r="H252" s="1733"/>
      <c r="I252" s="1733"/>
      <c r="J252" s="1733"/>
      <c r="K252" s="1733"/>
      <c r="L252" s="1733"/>
      <c r="M252" s="1733"/>
      <c r="N252" s="1735"/>
      <c r="O252" s="1736">
        <f>SUM(O253:O260)</f>
        <v>5000000</v>
      </c>
      <c r="P252" s="1737">
        <f>O252</f>
        <v>5000000</v>
      </c>
      <c r="Q252" s="1737">
        <v>5000000</v>
      </c>
      <c r="R252" s="1738">
        <f t="shared" si="21"/>
        <v>0</v>
      </c>
      <c r="S252" s="3282">
        <f t="shared" si="22"/>
        <v>0</v>
      </c>
    </row>
    <row r="253" spans="1:19" ht="20.100000000000001" customHeight="1">
      <c r="A253" s="551"/>
      <c r="B253" s="565"/>
      <c r="C253" s="588"/>
      <c r="D253" s="951"/>
      <c r="E253" s="565"/>
      <c r="F253" s="1793" t="s">
        <v>2185</v>
      </c>
      <c r="G253" s="1324">
        <v>800000</v>
      </c>
      <c r="H253" s="1325" t="s">
        <v>335</v>
      </c>
      <c r="I253" s="1920">
        <v>1</v>
      </c>
      <c r="J253" s="1325"/>
      <c r="K253" s="1921"/>
      <c r="L253" s="1327"/>
      <c r="M253" s="1327"/>
      <c r="N253" s="1329" t="s">
        <v>2881</v>
      </c>
      <c r="O253" s="1765">
        <f t="shared" ref="O253:O260" si="23">ROUNDUP(PRODUCT(G253:M253),-3)</f>
        <v>800000</v>
      </c>
      <c r="P253" s="1331"/>
      <c r="Q253" s="1331"/>
      <c r="R253" s="1332"/>
      <c r="S253" s="3252"/>
    </row>
    <row r="254" spans="1:19" ht="20.100000000000001" customHeight="1">
      <c r="A254" s="551"/>
      <c r="B254" s="565"/>
      <c r="C254" s="588"/>
      <c r="D254" s="951"/>
      <c r="E254" s="565"/>
      <c r="F254" s="1922" t="s">
        <v>2186</v>
      </c>
      <c r="G254" s="1752">
        <v>12000</v>
      </c>
      <c r="H254" s="1753" t="s">
        <v>335</v>
      </c>
      <c r="I254" s="1853">
        <v>25</v>
      </c>
      <c r="J254" s="1753" t="s">
        <v>335</v>
      </c>
      <c r="K254" s="1923">
        <v>5</v>
      </c>
      <c r="L254" s="1327"/>
      <c r="M254" s="1327"/>
      <c r="N254" s="1329" t="s">
        <v>654</v>
      </c>
      <c r="O254" s="1765">
        <f t="shared" si="23"/>
        <v>1500000</v>
      </c>
      <c r="P254" s="1331"/>
      <c r="Q254" s="1331"/>
      <c r="R254" s="1332"/>
      <c r="S254" s="3252"/>
    </row>
    <row r="255" spans="1:19" ht="20.100000000000001" customHeight="1">
      <c r="A255" s="551"/>
      <c r="B255" s="565"/>
      <c r="C255" s="588"/>
      <c r="D255" s="951"/>
      <c r="E255" s="565"/>
      <c r="F255" s="1922" t="s">
        <v>2187</v>
      </c>
      <c r="G255" s="1752">
        <v>200000</v>
      </c>
      <c r="H255" s="1753" t="s">
        <v>335</v>
      </c>
      <c r="I255" s="1923">
        <v>1</v>
      </c>
      <c r="J255" s="1753"/>
      <c r="K255" s="1923"/>
      <c r="L255" s="1327"/>
      <c r="M255" s="1327"/>
      <c r="N255" s="1329" t="s">
        <v>2881</v>
      </c>
      <c r="O255" s="1765">
        <f t="shared" si="23"/>
        <v>200000</v>
      </c>
      <c r="P255" s="1331"/>
      <c r="Q255" s="1331"/>
      <c r="R255" s="1332"/>
      <c r="S255" s="3252"/>
    </row>
    <row r="256" spans="1:19" ht="20.100000000000001" customHeight="1">
      <c r="A256" s="551"/>
      <c r="B256" s="565"/>
      <c r="C256" s="588"/>
      <c r="D256" s="951"/>
      <c r="E256" s="565"/>
      <c r="F256" s="1922" t="s">
        <v>2188</v>
      </c>
      <c r="G256" s="1752">
        <v>300000</v>
      </c>
      <c r="H256" s="1753" t="s">
        <v>335</v>
      </c>
      <c r="I256" s="1923">
        <v>1</v>
      </c>
      <c r="J256" s="1753"/>
      <c r="K256" s="1923"/>
      <c r="L256" s="1327"/>
      <c r="M256" s="1327"/>
      <c r="N256" s="1329" t="s">
        <v>654</v>
      </c>
      <c r="O256" s="1765">
        <f t="shared" si="23"/>
        <v>300000</v>
      </c>
      <c r="P256" s="1331"/>
      <c r="Q256" s="1331"/>
      <c r="R256" s="1332"/>
      <c r="S256" s="3252"/>
    </row>
    <row r="257" spans="1:19" ht="20.100000000000001" customHeight="1">
      <c r="A257" s="551"/>
      <c r="B257" s="565"/>
      <c r="C257" s="588"/>
      <c r="D257" s="951"/>
      <c r="E257" s="565"/>
      <c r="F257" s="1922" t="s">
        <v>2189</v>
      </c>
      <c r="G257" s="1752">
        <v>500000</v>
      </c>
      <c r="H257" s="1753" t="s">
        <v>335</v>
      </c>
      <c r="I257" s="1923">
        <v>1</v>
      </c>
      <c r="J257" s="1753"/>
      <c r="K257" s="1923"/>
      <c r="L257" s="1327"/>
      <c r="M257" s="1327"/>
      <c r="N257" s="1329" t="s">
        <v>2881</v>
      </c>
      <c r="O257" s="1765">
        <f t="shared" si="23"/>
        <v>500000</v>
      </c>
      <c r="P257" s="1331"/>
      <c r="Q257" s="1331"/>
      <c r="R257" s="1332"/>
      <c r="S257" s="3252"/>
    </row>
    <row r="258" spans="1:19" ht="20.100000000000001" customHeight="1">
      <c r="A258" s="551"/>
      <c r="B258" s="565"/>
      <c r="C258" s="588"/>
      <c r="D258" s="951"/>
      <c r="E258" s="565"/>
      <c r="F258" s="1922" t="s">
        <v>2926</v>
      </c>
      <c r="G258" s="1752">
        <v>1500000</v>
      </c>
      <c r="H258" s="1753" t="s">
        <v>335</v>
      </c>
      <c r="I258" s="1923">
        <v>1</v>
      </c>
      <c r="J258" s="1753"/>
      <c r="K258" s="1923"/>
      <c r="L258" s="1327"/>
      <c r="M258" s="1327"/>
      <c r="N258" s="1329" t="s">
        <v>2881</v>
      </c>
      <c r="O258" s="1765">
        <f t="shared" si="23"/>
        <v>1500000</v>
      </c>
      <c r="P258" s="1331"/>
      <c r="Q258" s="1331"/>
      <c r="R258" s="1332"/>
      <c r="S258" s="3252"/>
    </row>
    <row r="259" spans="1:19" ht="20.100000000000001" customHeight="1">
      <c r="A259" s="551"/>
      <c r="B259" s="565"/>
      <c r="C259" s="588"/>
      <c r="D259" s="951"/>
      <c r="E259" s="565"/>
      <c r="F259" s="1922" t="s">
        <v>2190</v>
      </c>
      <c r="G259" s="1752">
        <v>100000</v>
      </c>
      <c r="H259" s="1753" t="s">
        <v>335</v>
      </c>
      <c r="I259" s="1923">
        <v>1</v>
      </c>
      <c r="J259" s="1753"/>
      <c r="K259" s="1923"/>
      <c r="L259" s="1327"/>
      <c r="M259" s="1327"/>
      <c r="N259" s="1329" t="s">
        <v>2882</v>
      </c>
      <c r="O259" s="1765">
        <f t="shared" si="23"/>
        <v>100000</v>
      </c>
      <c r="P259" s="1331"/>
      <c r="Q259" s="1331"/>
      <c r="R259" s="1332"/>
      <c r="S259" s="3252"/>
    </row>
    <row r="260" spans="1:19" ht="20.100000000000001" customHeight="1">
      <c r="A260" s="551"/>
      <c r="B260" s="565"/>
      <c r="C260" s="588"/>
      <c r="D260" s="951"/>
      <c r="E260" s="565"/>
      <c r="F260" s="1922" t="s">
        <v>2191</v>
      </c>
      <c r="G260" s="1752">
        <v>10000</v>
      </c>
      <c r="H260" s="1753" t="s">
        <v>335</v>
      </c>
      <c r="I260" s="1853">
        <v>10</v>
      </c>
      <c r="J260" s="1753" t="s">
        <v>335</v>
      </c>
      <c r="K260" s="1923">
        <v>1</v>
      </c>
      <c r="L260" s="1327"/>
      <c r="M260" s="1327"/>
      <c r="N260" s="1329" t="s">
        <v>2881</v>
      </c>
      <c r="O260" s="1765">
        <f t="shared" si="23"/>
        <v>100000</v>
      </c>
      <c r="P260" s="1331"/>
      <c r="Q260" s="1331"/>
      <c r="R260" s="1332"/>
      <c r="S260" s="3252"/>
    </row>
    <row r="261" spans="1:19" ht="20.100000000000001" customHeight="1">
      <c r="A261" s="551"/>
      <c r="B261" s="565"/>
      <c r="C261" s="951"/>
      <c r="D261" s="951"/>
      <c r="E261" s="565"/>
      <c r="F261" s="1733" t="s">
        <v>893</v>
      </c>
      <c r="G261" s="1734"/>
      <c r="H261" s="1733"/>
      <c r="I261" s="1733"/>
      <c r="J261" s="1733"/>
      <c r="K261" s="1733"/>
      <c r="L261" s="1733"/>
      <c r="M261" s="1733"/>
      <c r="N261" s="1735" t="s">
        <v>802</v>
      </c>
      <c r="O261" s="1736">
        <f>SUM(O262:O263)</f>
        <v>7000000</v>
      </c>
      <c r="P261" s="1737">
        <f>O261</f>
        <v>7000000</v>
      </c>
      <c r="Q261" s="1737">
        <v>2400000</v>
      </c>
      <c r="R261" s="1738">
        <f t="shared" si="21"/>
        <v>4600000</v>
      </c>
      <c r="S261" s="3282">
        <f t="shared" si="22"/>
        <v>1.9166666666666667</v>
      </c>
    </row>
    <row r="262" spans="1:19" ht="20.100000000000001" customHeight="1">
      <c r="A262" s="551"/>
      <c r="B262" s="565"/>
      <c r="C262" s="951"/>
      <c r="D262" s="565"/>
      <c r="E262" s="565"/>
      <c r="F262" s="1751" t="s">
        <v>2139</v>
      </c>
      <c r="G262" s="1752">
        <v>300000</v>
      </c>
      <c r="H262" s="1753" t="s">
        <v>335</v>
      </c>
      <c r="I262" s="1926">
        <v>7</v>
      </c>
      <c r="J262" s="1753"/>
      <c r="K262" s="1760"/>
      <c r="L262" s="1760"/>
      <c r="M262" s="1760"/>
      <c r="N262" s="1754" t="s">
        <v>20</v>
      </c>
      <c r="O262" s="1761">
        <f>G262*I262</f>
        <v>2100000</v>
      </c>
      <c r="P262" s="1866"/>
      <c r="Q262" s="1866"/>
      <c r="R262" s="1867"/>
      <c r="S262" s="3293"/>
    </row>
    <row r="263" spans="1:19" ht="20.100000000000001" customHeight="1">
      <c r="A263" s="551"/>
      <c r="B263" s="565"/>
      <c r="C263" s="588"/>
      <c r="D263" s="951"/>
      <c r="E263" s="565"/>
      <c r="F263" s="1751" t="s">
        <v>2138</v>
      </c>
      <c r="G263" s="1752">
        <v>700000</v>
      </c>
      <c r="H263" s="1753" t="s">
        <v>335</v>
      </c>
      <c r="I263" s="1926">
        <v>7</v>
      </c>
      <c r="J263" s="1753"/>
      <c r="K263" s="1760"/>
      <c r="L263" s="1760"/>
      <c r="M263" s="1760"/>
      <c r="N263" s="1754" t="s">
        <v>20</v>
      </c>
      <c r="O263" s="1761">
        <f>G263*I263</f>
        <v>4900000</v>
      </c>
      <c r="P263" s="1866"/>
      <c r="Q263" s="1866"/>
      <c r="R263" s="1867"/>
      <c r="S263" s="3293"/>
    </row>
    <row r="264" spans="1:19" ht="20.100000000000001" customHeight="1">
      <c r="A264" s="551"/>
      <c r="B264" s="565"/>
      <c r="C264" s="588"/>
      <c r="D264" s="951"/>
      <c r="E264" s="565"/>
      <c r="F264" s="1733" t="s">
        <v>905</v>
      </c>
      <c r="G264" s="1734"/>
      <c r="H264" s="1733"/>
      <c r="I264" s="1733"/>
      <c r="J264" s="1733"/>
      <c r="K264" s="1733"/>
      <c r="L264" s="1733"/>
      <c r="M264" s="1733"/>
      <c r="N264" s="1735"/>
      <c r="O264" s="1736">
        <f>SUM(O265:O268)</f>
        <v>22823000</v>
      </c>
      <c r="P264" s="1737">
        <f>O264</f>
        <v>22823000</v>
      </c>
      <c r="Q264" s="1737">
        <v>30000000</v>
      </c>
      <c r="R264" s="1738">
        <f t="shared" si="21"/>
        <v>-7177000</v>
      </c>
      <c r="S264" s="3282">
        <f t="shared" si="22"/>
        <v>-0.23923333333333333</v>
      </c>
    </row>
    <row r="265" spans="1:19" ht="20.100000000000001" customHeight="1">
      <c r="A265" s="551"/>
      <c r="B265" s="565"/>
      <c r="C265" s="588"/>
      <c r="D265" s="951"/>
      <c r="E265" s="565"/>
      <c r="F265" s="1922" t="s">
        <v>2192</v>
      </c>
      <c r="G265" s="1748">
        <v>500000</v>
      </c>
      <c r="H265" s="1741" t="s">
        <v>335</v>
      </c>
      <c r="I265" s="1851">
        <v>30</v>
      </c>
      <c r="J265" s="1325" t="s">
        <v>335</v>
      </c>
      <c r="K265" s="1920">
        <v>1</v>
      </c>
      <c r="L265" s="1743"/>
      <c r="M265" s="1743"/>
      <c r="N265" s="1744" t="s">
        <v>2883</v>
      </c>
      <c r="O265" s="1765">
        <f>ROUNDUP(PRODUCT(G265:M265),-3)</f>
        <v>15000000</v>
      </c>
      <c r="P265" s="1331"/>
      <c r="Q265" s="1331"/>
      <c r="R265" s="1332"/>
      <c r="S265" s="3252"/>
    </row>
    <row r="266" spans="1:19" ht="20.100000000000001" customHeight="1">
      <c r="A266" s="551"/>
      <c r="B266" s="565"/>
      <c r="C266" s="588"/>
      <c r="D266" s="951"/>
      <c r="E266" s="565"/>
      <c r="F266" s="1922" t="s">
        <v>2193</v>
      </c>
      <c r="G266" s="1748">
        <v>500000</v>
      </c>
      <c r="H266" s="1741" t="s">
        <v>335</v>
      </c>
      <c r="I266" s="1923">
        <v>2</v>
      </c>
      <c r="J266" s="1792"/>
      <c r="K266" s="1927"/>
      <c r="L266" s="1743"/>
      <c r="M266" s="1743"/>
      <c r="N266" s="1744" t="s">
        <v>2884</v>
      </c>
      <c r="O266" s="1765">
        <f>ROUNDUP(PRODUCT(G266:M266),-3)</f>
        <v>1000000</v>
      </c>
      <c r="P266" s="1331"/>
      <c r="Q266" s="1331"/>
      <c r="R266" s="1332"/>
      <c r="S266" s="3252"/>
    </row>
    <row r="267" spans="1:19" ht="20.100000000000001" customHeight="1">
      <c r="A267" s="551"/>
      <c r="B267" s="565"/>
      <c r="C267" s="588"/>
      <c r="D267" s="951"/>
      <c r="E267" s="565"/>
      <c r="F267" s="1922" t="s">
        <v>2194</v>
      </c>
      <c r="G267" s="1748">
        <v>1023000</v>
      </c>
      <c r="H267" s="1741" t="s">
        <v>335</v>
      </c>
      <c r="I267" s="1923">
        <v>1</v>
      </c>
      <c r="J267" s="1325"/>
      <c r="K267" s="1920"/>
      <c r="L267" s="1743"/>
      <c r="M267" s="1743"/>
      <c r="N267" s="1744" t="s">
        <v>2884</v>
      </c>
      <c r="O267" s="1765">
        <f>ROUNDUP(PRODUCT(G267:M267),-3)</f>
        <v>1023000</v>
      </c>
      <c r="P267" s="1331"/>
      <c r="Q267" s="1331"/>
      <c r="R267" s="1332"/>
      <c r="S267" s="3252"/>
    </row>
    <row r="268" spans="1:19" ht="20.100000000000001" customHeight="1">
      <c r="A268" s="551"/>
      <c r="B268" s="565"/>
      <c r="C268" s="588"/>
      <c r="D268" s="951"/>
      <c r="E268" s="565"/>
      <c r="F268" s="1922" t="s">
        <v>2927</v>
      </c>
      <c r="G268" s="1748">
        <v>5800000</v>
      </c>
      <c r="H268" s="1741" t="s">
        <v>335</v>
      </c>
      <c r="I268" s="1923">
        <v>1</v>
      </c>
      <c r="J268" s="1792"/>
      <c r="K268" s="1927"/>
      <c r="L268" s="1743"/>
      <c r="M268" s="1743"/>
      <c r="N268" s="1744" t="s">
        <v>2884</v>
      </c>
      <c r="O268" s="1765">
        <f>ROUNDUP(PRODUCT(G268:M268),-3)</f>
        <v>5800000</v>
      </c>
      <c r="P268" s="1331"/>
      <c r="Q268" s="1331"/>
      <c r="R268" s="1332"/>
      <c r="S268" s="3252"/>
    </row>
    <row r="269" spans="1:19" ht="20.100000000000001" customHeight="1">
      <c r="A269" s="551"/>
      <c r="B269" s="565"/>
      <c r="C269" s="588"/>
      <c r="D269" s="951"/>
      <c r="E269" s="565"/>
      <c r="F269" s="1733" t="s">
        <v>906</v>
      </c>
      <c r="G269" s="1734"/>
      <c r="H269" s="1733"/>
      <c r="I269" s="1733"/>
      <c r="J269" s="1733"/>
      <c r="K269" s="1733"/>
      <c r="L269" s="1733"/>
      <c r="M269" s="1733"/>
      <c r="N269" s="1735"/>
      <c r="O269" s="1736">
        <f>SUM(O270:O275)</f>
        <v>5992000</v>
      </c>
      <c r="P269" s="1737">
        <f>O269</f>
        <v>5992000</v>
      </c>
      <c r="Q269" s="1737">
        <v>5000000</v>
      </c>
      <c r="R269" s="1738">
        <f t="shared" si="21"/>
        <v>992000</v>
      </c>
      <c r="S269" s="3282">
        <f t="shared" si="22"/>
        <v>0.19839999999999999</v>
      </c>
    </row>
    <row r="270" spans="1:19" ht="20.100000000000001" customHeight="1">
      <c r="A270" s="551"/>
      <c r="B270" s="565"/>
      <c r="C270" s="588"/>
      <c r="D270" s="951"/>
      <c r="E270" s="565"/>
      <c r="F270" s="1922" t="s">
        <v>2195</v>
      </c>
      <c r="G270" s="1752">
        <f>750000/2</f>
        <v>375000</v>
      </c>
      <c r="H270" s="1753" t="s">
        <v>335</v>
      </c>
      <c r="I270" s="1923">
        <v>2</v>
      </c>
      <c r="J270" s="1753"/>
      <c r="K270" s="1760"/>
      <c r="L270" s="1743"/>
      <c r="M270" s="1743"/>
      <c r="N270" s="1744" t="s">
        <v>654</v>
      </c>
      <c r="O270" s="1745">
        <f t="shared" ref="O270:O275" si="24">ROUNDUP(PRODUCT(G270:M270),-3)</f>
        <v>750000</v>
      </c>
      <c r="P270" s="1331"/>
      <c r="Q270" s="1331"/>
      <c r="R270" s="1332"/>
      <c r="S270" s="3252"/>
    </row>
    <row r="271" spans="1:19" ht="20.100000000000001" customHeight="1">
      <c r="A271" s="551"/>
      <c r="B271" s="565"/>
      <c r="C271" s="588"/>
      <c r="D271" s="951"/>
      <c r="E271" s="565"/>
      <c r="F271" s="1922" t="s">
        <v>2196</v>
      </c>
      <c r="G271" s="1752">
        <v>500000</v>
      </c>
      <c r="H271" s="1753" t="s">
        <v>335</v>
      </c>
      <c r="I271" s="1923">
        <v>1</v>
      </c>
      <c r="J271" s="1753"/>
      <c r="K271" s="1760"/>
      <c r="L271" s="1743"/>
      <c r="M271" s="1743"/>
      <c r="N271" s="1744" t="s">
        <v>84</v>
      </c>
      <c r="O271" s="1745">
        <f t="shared" si="24"/>
        <v>500000</v>
      </c>
      <c r="P271" s="1331"/>
      <c r="Q271" s="1331"/>
      <c r="R271" s="1332"/>
      <c r="S271" s="3252"/>
    </row>
    <row r="272" spans="1:19" ht="20.100000000000001" customHeight="1">
      <c r="A272" s="551"/>
      <c r="B272" s="565"/>
      <c r="C272" s="588"/>
      <c r="D272" s="951"/>
      <c r="E272" s="565"/>
      <c r="F272" s="1922" t="s">
        <v>2197</v>
      </c>
      <c r="G272" s="1752">
        <v>3600000</v>
      </c>
      <c r="H272" s="1753" t="s">
        <v>335</v>
      </c>
      <c r="I272" s="1923">
        <v>1</v>
      </c>
      <c r="J272" s="1753"/>
      <c r="K272" s="1760"/>
      <c r="L272" s="1743"/>
      <c r="M272" s="1743"/>
      <c r="N272" s="1744" t="s">
        <v>84</v>
      </c>
      <c r="O272" s="1745">
        <f t="shared" si="24"/>
        <v>3600000</v>
      </c>
      <c r="P272" s="1331"/>
      <c r="Q272" s="1331"/>
      <c r="R272" s="1332"/>
      <c r="S272" s="3252"/>
    </row>
    <row r="273" spans="1:19" ht="20.100000000000001" customHeight="1">
      <c r="A273" s="551"/>
      <c r="B273" s="565"/>
      <c r="C273" s="588"/>
      <c r="D273" s="951"/>
      <c r="E273" s="565"/>
      <c r="F273" s="1922" t="s">
        <v>2198</v>
      </c>
      <c r="G273" s="1752">
        <v>12000</v>
      </c>
      <c r="H273" s="1753" t="s">
        <v>335</v>
      </c>
      <c r="I273" s="1853">
        <v>71</v>
      </c>
      <c r="J273" s="1753" t="s">
        <v>335</v>
      </c>
      <c r="K273" s="1852">
        <v>1</v>
      </c>
      <c r="L273" s="1760"/>
      <c r="M273" s="1760"/>
      <c r="N273" s="1754" t="s">
        <v>84</v>
      </c>
      <c r="O273" s="1761">
        <f t="shared" si="24"/>
        <v>852000</v>
      </c>
      <c r="P273" s="1331"/>
      <c r="Q273" s="1331"/>
      <c r="R273" s="1332"/>
      <c r="S273" s="3252"/>
    </row>
    <row r="274" spans="1:19" ht="20.100000000000001" customHeight="1">
      <c r="A274" s="551"/>
      <c r="B274" s="565"/>
      <c r="C274" s="588"/>
      <c r="D274" s="951"/>
      <c r="E274" s="565"/>
      <c r="F274" s="1922" t="s">
        <v>2199</v>
      </c>
      <c r="G274" s="1752">
        <v>12000</v>
      </c>
      <c r="H274" s="1753" t="s">
        <v>335</v>
      </c>
      <c r="I274" s="1853">
        <v>16.600000000000001</v>
      </c>
      <c r="J274" s="1741" t="s">
        <v>335</v>
      </c>
      <c r="K274" s="1852">
        <v>1</v>
      </c>
      <c r="L274" s="1743"/>
      <c r="M274" s="1743"/>
      <c r="N274" s="1744" t="s">
        <v>84</v>
      </c>
      <c r="O274" s="1745">
        <f t="shared" si="24"/>
        <v>200000</v>
      </c>
      <c r="P274" s="1331"/>
      <c r="Q274" s="1331"/>
      <c r="R274" s="1332"/>
      <c r="S274" s="3252"/>
    </row>
    <row r="275" spans="1:19" ht="20.100000000000001" customHeight="1">
      <c r="A275" s="551"/>
      <c r="B275" s="565"/>
      <c r="C275" s="588"/>
      <c r="D275" s="951"/>
      <c r="E275" s="565"/>
      <c r="F275" s="1922" t="s">
        <v>2885</v>
      </c>
      <c r="G275" s="1752">
        <v>90000</v>
      </c>
      <c r="H275" s="1753" t="s">
        <v>335</v>
      </c>
      <c r="I275" s="1923">
        <v>1</v>
      </c>
      <c r="J275" s="1753"/>
      <c r="K275" s="1760"/>
      <c r="L275" s="1743"/>
      <c r="M275" s="1743"/>
      <c r="N275" s="1744" t="s">
        <v>84</v>
      </c>
      <c r="O275" s="1745">
        <f t="shared" si="24"/>
        <v>90000</v>
      </c>
      <c r="P275" s="1331"/>
      <c r="Q275" s="1331"/>
      <c r="R275" s="1332"/>
      <c r="S275" s="3252"/>
    </row>
    <row r="276" spans="1:19" ht="20.100000000000001" customHeight="1">
      <c r="A276" s="551"/>
      <c r="B276" s="565"/>
      <c r="C276" s="588"/>
      <c r="D276" s="951"/>
      <c r="E276" s="565"/>
      <c r="F276" s="1733" t="s">
        <v>907</v>
      </c>
      <c r="G276" s="1734" t="s">
        <v>886</v>
      </c>
      <c r="H276" s="1733"/>
      <c r="I276" s="1733"/>
      <c r="J276" s="1733"/>
      <c r="K276" s="1733"/>
      <c r="L276" s="1733"/>
      <c r="M276" s="1733"/>
      <c r="N276" s="1735"/>
      <c r="O276" s="1736">
        <f>SUM(O277:O279)</f>
        <v>1992000</v>
      </c>
      <c r="P276" s="1737">
        <f>O276</f>
        <v>1992000</v>
      </c>
      <c r="Q276" s="1737">
        <v>2000000</v>
      </c>
      <c r="R276" s="1738">
        <f t="shared" si="21"/>
        <v>-8000</v>
      </c>
      <c r="S276" s="3282">
        <f t="shared" si="22"/>
        <v>-4.0000000000000001E-3</v>
      </c>
    </row>
    <row r="277" spans="1:19" ht="20.100000000000001" customHeight="1">
      <c r="A277" s="551"/>
      <c r="B277" s="565"/>
      <c r="C277" s="588"/>
      <c r="D277" s="951"/>
      <c r="E277" s="565"/>
      <c r="F277" s="1922" t="s">
        <v>2200</v>
      </c>
      <c r="G277" s="1748">
        <v>100000</v>
      </c>
      <c r="H277" s="1741" t="s">
        <v>335</v>
      </c>
      <c r="I277" s="1923">
        <v>2</v>
      </c>
      <c r="J277" s="1741"/>
      <c r="K277" s="1743"/>
      <c r="L277" s="1743"/>
      <c r="M277" s="1327"/>
      <c r="N277" s="1329" t="s">
        <v>1056</v>
      </c>
      <c r="O277" s="1330">
        <f>ROUNDUP(PRODUCT(G277:M277),-3)</f>
        <v>200000</v>
      </c>
      <c r="P277" s="1331"/>
      <c r="Q277" s="1331"/>
      <c r="R277" s="1332"/>
      <c r="S277" s="3252"/>
    </row>
    <row r="278" spans="1:19" ht="20.100000000000001" customHeight="1">
      <c r="A278" s="551"/>
      <c r="B278" s="565"/>
      <c r="C278" s="588"/>
      <c r="D278" s="951"/>
      <c r="E278" s="565"/>
      <c r="F278" s="1922" t="s">
        <v>2201</v>
      </c>
      <c r="G278" s="1752">
        <v>12000</v>
      </c>
      <c r="H278" s="1753" t="s">
        <v>335</v>
      </c>
      <c r="I278" s="1853">
        <v>66</v>
      </c>
      <c r="J278" s="1753" t="s">
        <v>335</v>
      </c>
      <c r="K278" s="1852">
        <v>1</v>
      </c>
      <c r="L278" s="1760"/>
      <c r="M278" s="1782"/>
      <c r="N278" s="1769" t="s">
        <v>1056</v>
      </c>
      <c r="O278" s="1749">
        <f>ROUNDUP(PRODUCT(G278:M278),-3)</f>
        <v>792000</v>
      </c>
      <c r="P278" s="1331"/>
      <c r="Q278" s="1331"/>
      <c r="R278" s="1332"/>
      <c r="S278" s="3252"/>
    </row>
    <row r="279" spans="1:19" ht="20.100000000000001" customHeight="1">
      <c r="A279" s="551"/>
      <c r="B279" s="565"/>
      <c r="C279" s="588"/>
      <c r="D279" s="951"/>
      <c r="E279" s="565"/>
      <c r="F279" s="1922" t="s">
        <v>2202</v>
      </c>
      <c r="G279" s="1748">
        <v>1000000</v>
      </c>
      <c r="H279" s="1741" t="s">
        <v>335</v>
      </c>
      <c r="I279" s="1876">
        <v>1</v>
      </c>
      <c r="J279" s="1741"/>
      <c r="K279" s="1743"/>
      <c r="L279" s="1743"/>
      <c r="M279" s="1327"/>
      <c r="N279" s="1329" t="s">
        <v>1056</v>
      </c>
      <c r="O279" s="1330">
        <f>ROUNDUP(PRODUCT(G279:M279),-3)</f>
        <v>1000000</v>
      </c>
      <c r="P279" s="1331"/>
      <c r="Q279" s="1331"/>
      <c r="R279" s="1332"/>
      <c r="S279" s="3252"/>
    </row>
    <row r="280" spans="1:19" ht="20.100000000000001" customHeight="1">
      <c r="A280" s="551"/>
      <c r="B280" s="565"/>
      <c r="C280" s="588"/>
      <c r="D280" s="951"/>
      <c r="E280" s="565"/>
      <c r="F280" s="1733" t="s">
        <v>908</v>
      </c>
      <c r="G280" s="1734"/>
      <c r="H280" s="1733"/>
      <c r="I280" s="1733"/>
      <c r="J280" s="1733"/>
      <c r="K280" s="1733"/>
      <c r="L280" s="1733"/>
      <c r="M280" s="1733"/>
      <c r="N280" s="1735"/>
      <c r="O280" s="1736">
        <f>SUM(O281:O283)</f>
        <v>6000000</v>
      </c>
      <c r="P280" s="1737">
        <f>O280</f>
        <v>6000000</v>
      </c>
      <c r="Q280" s="1737">
        <v>6000000</v>
      </c>
      <c r="R280" s="1738">
        <f t="shared" si="21"/>
        <v>0</v>
      </c>
      <c r="S280" s="3282">
        <f t="shared" si="22"/>
        <v>0</v>
      </c>
    </row>
    <row r="281" spans="1:19" ht="20.100000000000001" customHeight="1">
      <c r="A281" s="551"/>
      <c r="B281" s="565"/>
      <c r="C281" s="588"/>
      <c r="D281" s="951"/>
      <c r="E281" s="565"/>
      <c r="F281" s="1922" t="s">
        <v>2203</v>
      </c>
      <c r="G281" s="1748">
        <v>275000</v>
      </c>
      <c r="H281" s="1741" t="s">
        <v>335</v>
      </c>
      <c r="I281" s="1853">
        <v>20</v>
      </c>
      <c r="J281" s="1325"/>
      <c r="K281" s="1327"/>
      <c r="L281" s="1327"/>
      <c r="M281" s="1327"/>
      <c r="N281" s="1329" t="s">
        <v>628</v>
      </c>
      <c r="O281" s="1330">
        <f>ROUNDUP(PRODUCT(G281:M281),-3)</f>
        <v>5500000</v>
      </c>
      <c r="P281" s="1331"/>
      <c r="Q281" s="1331"/>
      <c r="R281" s="1332"/>
      <c r="S281" s="3252"/>
    </row>
    <row r="282" spans="1:19" ht="20.100000000000001" customHeight="1">
      <c r="A282" s="551"/>
      <c r="B282" s="565"/>
      <c r="C282" s="588"/>
      <c r="D282" s="951"/>
      <c r="E282" s="565"/>
      <c r="F282" s="1922" t="s">
        <v>2204</v>
      </c>
      <c r="G282" s="1748">
        <v>400000</v>
      </c>
      <c r="H282" s="1741" t="s">
        <v>335</v>
      </c>
      <c r="I282" s="1852">
        <v>1</v>
      </c>
      <c r="J282" s="1325"/>
      <c r="K282" s="1327"/>
      <c r="L282" s="1327"/>
      <c r="M282" s="1327"/>
      <c r="N282" s="1329" t="s">
        <v>1055</v>
      </c>
      <c r="O282" s="1330">
        <f>ROUNDUP(PRODUCT(G282:M282),-3)</f>
        <v>400000</v>
      </c>
      <c r="P282" s="1331"/>
      <c r="Q282" s="1331"/>
      <c r="R282" s="1332"/>
      <c r="S282" s="3252"/>
    </row>
    <row r="283" spans="1:19" ht="20.100000000000001" customHeight="1">
      <c r="A283" s="551"/>
      <c r="B283" s="565"/>
      <c r="C283" s="588"/>
      <c r="D283" s="951"/>
      <c r="E283" s="565"/>
      <c r="F283" s="1922" t="s">
        <v>2205</v>
      </c>
      <c r="G283" s="1748">
        <v>100000</v>
      </c>
      <c r="H283" s="1741" t="s">
        <v>335</v>
      </c>
      <c r="I283" s="1852">
        <v>1</v>
      </c>
      <c r="J283" s="1325"/>
      <c r="K283" s="1327"/>
      <c r="L283" s="1327"/>
      <c r="M283" s="1327"/>
      <c r="N283" s="1329" t="s">
        <v>1055</v>
      </c>
      <c r="O283" s="1330">
        <f>ROUNDUP(PRODUCT(G283:M283),-3)</f>
        <v>100000</v>
      </c>
      <c r="P283" s="1331"/>
      <c r="Q283" s="1331"/>
      <c r="R283" s="1332"/>
      <c r="S283" s="3252"/>
    </row>
    <row r="284" spans="1:19" ht="20.100000000000001" customHeight="1">
      <c r="A284" s="551"/>
      <c r="B284" s="565"/>
      <c r="C284" s="588"/>
      <c r="D284" s="951"/>
      <c r="E284" s="565"/>
      <c r="F284" s="1733" t="s">
        <v>909</v>
      </c>
      <c r="G284" s="1734"/>
      <c r="H284" s="1733"/>
      <c r="I284" s="1733"/>
      <c r="J284" s="1733"/>
      <c r="K284" s="1733"/>
      <c r="L284" s="1733"/>
      <c r="M284" s="1733"/>
      <c r="N284" s="1735"/>
      <c r="O284" s="1736">
        <f>SUM(O285:O286)</f>
        <v>1500000</v>
      </c>
      <c r="P284" s="1737">
        <f>O284</f>
        <v>1500000</v>
      </c>
      <c r="Q284" s="1737">
        <v>1500000</v>
      </c>
      <c r="R284" s="1738">
        <f t="shared" si="21"/>
        <v>0</v>
      </c>
      <c r="S284" s="3282">
        <f t="shared" si="22"/>
        <v>0</v>
      </c>
    </row>
    <row r="285" spans="1:19" ht="20.100000000000001" customHeight="1">
      <c r="A285" s="1207"/>
      <c r="B285" s="582"/>
      <c r="C285" s="553"/>
      <c r="D285" s="552"/>
      <c r="E285" s="582"/>
      <c r="F285" s="1924" t="s">
        <v>2206</v>
      </c>
      <c r="G285" s="1931">
        <v>12000</v>
      </c>
      <c r="H285" s="1932" t="s">
        <v>335</v>
      </c>
      <c r="I285" s="1860">
        <v>75</v>
      </c>
      <c r="J285" s="1932" t="s">
        <v>335</v>
      </c>
      <c r="K285" s="2850">
        <v>1</v>
      </c>
      <c r="L285" s="1787"/>
      <c r="M285" s="1787"/>
      <c r="N285" s="1788" t="s">
        <v>1055</v>
      </c>
      <c r="O285" s="1789">
        <f>ROUNDUP(PRODUCT(G285:M285),-3)</f>
        <v>900000</v>
      </c>
      <c r="P285" s="1790"/>
      <c r="Q285" s="1790"/>
      <c r="R285" s="1791"/>
      <c r="S285" s="3284"/>
    </row>
    <row r="286" spans="1:19" ht="20.100000000000001" customHeight="1">
      <c r="A286" s="551"/>
      <c r="B286" s="565"/>
      <c r="C286" s="588"/>
      <c r="D286" s="951"/>
      <c r="E286" s="565"/>
      <c r="F286" s="1922" t="s">
        <v>2928</v>
      </c>
      <c r="G286" s="1748">
        <v>600000</v>
      </c>
      <c r="H286" s="1741" t="s">
        <v>335</v>
      </c>
      <c r="I286" s="1852">
        <v>1</v>
      </c>
      <c r="J286" s="1741"/>
      <c r="K286" s="1743"/>
      <c r="L286" s="1327"/>
      <c r="M286" s="1327"/>
      <c r="N286" s="1329" t="s">
        <v>1055</v>
      </c>
      <c r="O286" s="1330">
        <f>ROUNDUP(PRODUCT(G286:M286),-3)</f>
        <v>600000</v>
      </c>
      <c r="P286" s="1331"/>
      <c r="Q286" s="1331"/>
      <c r="R286" s="1332"/>
      <c r="S286" s="3252"/>
    </row>
    <row r="287" spans="1:19" ht="20.100000000000001" customHeight="1">
      <c r="A287" s="551"/>
      <c r="B287" s="565"/>
      <c r="C287" s="588"/>
      <c r="D287" s="951"/>
      <c r="E287" s="565"/>
      <c r="F287" s="1733" t="s">
        <v>1079</v>
      </c>
      <c r="G287" s="1734"/>
      <c r="H287" s="1733"/>
      <c r="I287" s="1733"/>
      <c r="J287" s="1733"/>
      <c r="K287" s="1733"/>
      <c r="L287" s="1733"/>
      <c r="M287" s="1733"/>
      <c r="N287" s="1735"/>
      <c r="O287" s="1736">
        <f>SUM(O288:O291)</f>
        <v>20000000</v>
      </c>
      <c r="P287" s="1737">
        <f>O287</f>
        <v>20000000</v>
      </c>
      <c r="Q287" s="1737">
        <v>20000000</v>
      </c>
      <c r="R287" s="1738">
        <f t="shared" si="21"/>
        <v>0</v>
      </c>
      <c r="S287" s="3282">
        <f t="shared" si="22"/>
        <v>0</v>
      </c>
    </row>
    <row r="288" spans="1:19" ht="20.100000000000001" customHeight="1">
      <c r="A288" s="551"/>
      <c r="B288" s="565"/>
      <c r="C288" s="588"/>
      <c r="D288" s="951"/>
      <c r="E288" s="565"/>
      <c r="F288" s="1922" t="s">
        <v>2886</v>
      </c>
      <c r="G288" s="1748">
        <v>250000</v>
      </c>
      <c r="H288" s="1741" t="s">
        <v>335</v>
      </c>
      <c r="I288" s="1928">
        <v>4</v>
      </c>
      <c r="J288" s="1325"/>
      <c r="K288" s="1327"/>
      <c r="L288" s="1327"/>
      <c r="M288" s="1327"/>
      <c r="N288" s="1329" t="s">
        <v>1057</v>
      </c>
      <c r="O288" s="1330">
        <f>ROUNDUP(PRODUCT(G288:M288),-3)</f>
        <v>1000000</v>
      </c>
      <c r="P288" s="1331"/>
      <c r="Q288" s="1331"/>
      <c r="R288" s="1332"/>
      <c r="S288" s="3252"/>
    </row>
    <row r="289" spans="1:19" ht="20.100000000000001" customHeight="1">
      <c r="A289" s="551"/>
      <c r="B289" s="565"/>
      <c r="C289" s="588"/>
      <c r="D289" s="951"/>
      <c r="E289" s="565"/>
      <c r="F289" s="1922" t="s">
        <v>2207</v>
      </c>
      <c r="G289" s="1748">
        <v>10000000</v>
      </c>
      <c r="H289" s="1741" t="s">
        <v>335</v>
      </c>
      <c r="I289" s="1928">
        <v>1</v>
      </c>
      <c r="J289" s="1325"/>
      <c r="K289" s="1327"/>
      <c r="L289" s="1327"/>
      <c r="M289" s="1327"/>
      <c r="N289" s="1329" t="s">
        <v>1058</v>
      </c>
      <c r="O289" s="1330">
        <f>ROUNDUP(PRODUCT(G289:M289),-3)</f>
        <v>10000000</v>
      </c>
      <c r="P289" s="1331"/>
      <c r="Q289" s="1331"/>
      <c r="R289" s="1332"/>
      <c r="S289" s="3252"/>
    </row>
    <row r="290" spans="1:19" ht="20.100000000000001" customHeight="1">
      <c r="A290" s="551"/>
      <c r="B290" s="565"/>
      <c r="C290" s="588"/>
      <c r="D290" s="951"/>
      <c r="E290" s="565"/>
      <c r="F290" s="1929" t="s">
        <v>2208</v>
      </c>
      <c r="G290" s="1748">
        <v>1000000</v>
      </c>
      <c r="H290" s="1741" t="s">
        <v>335</v>
      </c>
      <c r="I290" s="1928">
        <v>1</v>
      </c>
      <c r="J290" s="1325"/>
      <c r="K290" s="1327"/>
      <c r="L290" s="1327"/>
      <c r="M290" s="1327"/>
      <c r="N290" s="1329" t="s">
        <v>1059</v>
      </c>
      <c r="O290" s="1330">
        <f>ROUNDUP(PRODUCT(G290:M290),-3)</f>
        <v>1000000</v>
      </c>
      <c r="P290" s="1331"/>
      <c r="Q290" s="1331"/>
      <c r="R290" s="1332"/>
      <c r="S290" s="3252"/>
    </row>
    <row r="291" spans="1:19" ht="20.100000000000001" customHeight="1">
      <c r="A291" s="551"/>
      <c r="B291" s="565"/>
      <c r="C291" s="588"/>
      <c r="D291" s="951"/>
      <c r="E291" s="565"/>
      <c r="F291" s="1929" t="s">
        <v>2209</v>
      </c>
      <c r="G291" s="1748">
        <v>400000</v>
      </c>
      <c r="H291" s="1741" t="s">
        <v>335</v>
      </c>
      <c r="I291" s="1893">
        <v>20</v>
      </c>
      <c r="J291" s="1325"/>
      <c r="K291" s="1327"/>
      <c r="L291" s="1327"/>
      <c r="M291" s="1327"/>
      <c r="N291" s="1329" t="s">
        <v>1058</v>
      </c>
      <c r="O291" s="1330">
        <f>ROUNDUP(PRODUCT(G291:M291),-3)</f>
        <v>8000000</v>
      </c>
      <c r="P291" s="1331"/>
      <c r="Q291" s="1331"/>
      <c r="R291" s="1332"/>
      <c r="S291" s="3252"/>
    </row>
    <row r="292" spans="1:19" ht="20.100000000000001" customHeight="1">
      <c r="A292" s="551"/>
      <c r="B292" s="565"/>
      <c r="C292" s="588"/>
      <c r="D292" s="951"/>
      <c r="E292" s="565"/>
      <c r="F292" s="1733" t="s">
        <v>2887</v>
      </c>
      <c r="G292" s="1734"/>
      <c r="H292" s="1733"/>
      <c r="I292" s="1733"/>
      <c r="J292" s="1733"/>
      <c r="K292" s="1733"/>
      <c r="L292" s="1733"/>
      <c r="M292" s="1733"/>
      <c r="N292" s="1735"/>
      <c r="O292" s="1736">
        <f>SUM(O293:O296)</f>
        <v>2590000</v>
      </c>
      <c r="P292" s="1737">
        <f>O292</f>
        <v>2590000</v>
      </c>
      <c r="Q292" s="1737">
        <v>0</v>
      </c>
      <c r="R292" s="1738">
        <f t="shared" ref="R292" si="25">+P292-Q292</f>
        <v>2590000</v>
      </c>
      <c r="S292" s="3282"/>
    </row>
    <row r="293" spans="1:19" ht="20.100000000000001" customHeight="1">
      <c r="A293" s="551"/>
      <c r="B293" s="565"/>
      <c r="C293" s="588"/>
      <c r="D293" s="951"/>
      <c r="E293" s="565"/>
      <c r="F293" s="1922" t="s">
        <v>2888</v>
      </c>
      <c r="G293" s="1752">
        <v>140000</v>
      </c>
      <c r="H293" s="1753" t="s">
        <v>335</v>
      </c>
      <c r="I293" s="1930">
        <v>6</v>
      </c>
      <c r="J293" s="1767"/>
      <c r="K293" s="1782"/>
      <c r="L293" s="1782"/>
      <c r="M293" s="1782"/>
      <c r="N293" s="1769" t="s">
        <v>654</v>
      </c>
      <c r="O293" s="1749">
        <f>ROUNDUP(PRODUCT(G293:M293),-3)</f>
        <v>840000</v>
      </c>
      <c r="P293" s="1331"/>
      <c r="Q293" s="1331"/>
      <c r="R293" s="1332"/>
      <c r="S293" s="3252"/>
    </row>
    <row r="294" spans="1:19" ht="20.100000000000001" customHeight="1">
      <c r="A294" s="551"/>
      <c r="B294" s="565"/>
      <c r="C294" s="588"/>
      <c r="D294" s="951"/>
      <c r="E294" s="565"/>
      <c r="F294" s="1922" t="s">
        <v>2889</v>
      </c>
      <c r="G294" s="1748">
        <v>154000</v>
      </c>
      <c r="H294" s="1741" t="s">
        <v>335</v>
      </c>
      <c r="I294" s="1928">
        <v>1</v>
      </c>
      <c r="J294" s="1325"/>
      <c r="K294" s="1327"/>
      <c r="L294" s="1327"/>
      <c r="M294" s="1327"/>
      <c r="N294" s="1329" t="s">
        <v>654</v>
      </c>
      <c r="O294" s="1330">
        <f>ROUNDUP(PRODUCT(G294:M294),-3)</f>
        <v>154000</v>
      </c>
      <c r="P294" s="1331"/>
      <c r="Q294" s="1331"/>
      <c r="R294" s="1332"/>
      <c r="S294" s="3252"/>
    </row>
    <row r="295" spans="1:19" ht="20.100000000000001" customHeight="1">
      <c r="A295" s="551"/>
      <c r="B295" s="565"/>
      <c r="C295" s="588"/>
      <c r="D295" s="951"/>
      <c r="E295" s="565"/>
      <c r="F295" s="1922" t="s">
        <v>2890</v>
      </c>
      <c r="G295" s="1748">
        <v>161000</v>
      </c>
      <c r="H295" s="1741" t="s">
        <v>335</v>
      </c>
      <c r="I295" s="1928">
        <v>1</v>
      </c>
      <c r="J295" s="1325"/>
      <c r="K295" s="1327"/>
      <c r="L295" s="1327"/>
      <c r="M295" s="1327"/>
      <c r="N295" s="1329" t="s">
        <v>654</v>
      </c>
      <c r="O295" s="1330">
        <f>ROUNDUP(PRODUCT(G295:M295),-3)</f>
        <v>161000</v>
      </c>
      <c r="P295" s="1331"/>
      <c r="Q295" s="1331"/>
      <c r="R295" s="1332"/>
      <c r="S295" s="3252"/>
    </row>
    <row r="296" spans="1:19" ht="20.100000000000001" customHeight="1">
      <c r="A296" s="551"/>
      <c r="B296" s="565"/>
      <c r="C296" s="588"/>
      <c r="D296" s="565"/>
      <c r="E296" s="1202"/>
      <c r="F296" s="1924" t="s">
        <v>2891</v>
      </c>
      <c r="G296" s="1931">
        <v>1435000</v>
      </c>
      <c r="H296" s="1932" t="s">
        <v>335</v>
      </c>
      <c r="I296" s="1933">
        <v>1</v>
      </c>
      <c r="J296" s="1786"/>
      <c r="K296" s="1787"/>
      <c r="L296" s="1787"/>
      <c r="M296" s="1787"/>
      <c r="N296" s="1788" t="s">
        <v>654</v>
      </c>
      <c r="O296" s="1789">
        <f>ROUNDUP(PRODUCT(G296:M296),-3)</f>
        <v>1435000</v>
      </c>
      <c r="P296" s="1790"/>
      <c r="Q296" s="1790"/>
      <c r="R296" s="1791"/>
      <c r="S296" s="3284"/>
    </row>
    <row r="297" spans="1:19" ht="20.100000000000001" customHeight="1">
      <c r="A297" s="551"/>
      <c r="B297" s="565"/>
      <c r="C297" s="588"/>
      <c r="D297" s="951"/>
      <c r="E297" s="1257" t="s">
        <v>1187</v>
      </c>
      <c r="F297" s="1258"/>
      <c r="G297" s="1258"/>
      <c r="H297" s="1259"/>
      <c r="I297" s="1258"/>
      <c r="J297" s="1259"/>
      <c r="K297" s="1258"/>
      <c r="L297" s="1258"/>
      <c r="M297" s="1258"/>
      <c r="N297" s="1258"/>
      <c r="O297" s="910"/>
      <c r="P297" s="1934">
        <f>SUM(O298,O302,O310,O314,O316,O319,O327)</f>
        <v>125432000</v>
      </c>
      <c r="Q297" s="1934">
        <f>SUM(Q298,Q302,Q310,Q314,Q316,Q319,Q327)</f>
        <v>138460000</v>
      </c>
      <c r="R297" s="1935">
        <f t="shared" si="21"/>
        <v>-13028000</v>
      </c>
      <c r="S297" s="3294">
        <f t="shared" si="22"/>
        <v>-9.4092156579517555E-2</v>
      </c>
    </row>
    <row r="298" spans="1:19" ht="20.100000000000001" customHeight="1">
      <c r="A298" s="551"/>
      <c r="B298" s="565"/>
      <c r="C298" s="588"/>
      <c r="D298" s="951"/>
      <c r="E298" s="565"/>
      <c r="F298" s="1733" t="s">
        <v>910</v>
      </c>
      <c r="G298" s="1734"/>
      <c r="H298" s="1733"/>
      <c r="I298" s="1733"/>
      <c r="J298" s="1733"/>
      <c r="K298" s="1733"/>
      <c r="L298" s="1733"/>
      <c r="M298" s="1733"/>
      <c r="N298" s="1735"/>
      <c r="O298" s="1736">
        <f>SUM(O299:O301)</f>
        <v>1992000</v>
      </c>
      <c r="P298" s="1737">
        <f>O298</f>
        <v>1992000</v>
      </c>
      <c r="Q298" s="1737">
        <v>2000000</v>
      </c>
      <c r="R298" s="1738">
        <f t="shared" ref="R298:R333" si="26">+P298-Q298</f>
        <v>-8000</v>
      </c>
      <c r="S298" s="3282">
        <f t="shared" ref="S298:S333" si="27">+R298/Q298</f>
        <v>-4.0000000000000001E-3</v>
      </c>
    </row>
    <row r="299" spans="1:19" ht="20.100000000000001" customHeight="1">
      <c r="A299" s="551"/>
      <c r="B299" s="565"/>
      <c r="C299" s="588"/>
      <c r="D299" s="951"/>
      <c r="E299" s="565"/>
      <c r="F299" s="1922" t="s">
        <v>2210</v>
      </c>
      <c r="G299" s="1748">
        <v>150000</v>
      </c>
      <c r="H299" s="1741" t="s">
        <v>335</v>
      </c>
      <c r="I299" s="1928">
        <v>2</v>
      </c>
      <c r="J299" s="1741" t="s">
        <v>2929</v>
      </c>
      <c r="K299" s="1852" t="s">
        <v>2929</v>
      </c>
      <c r="L299" s="1743"/>
      <c r="M299" s="1743"/>
      <c r="N299" s="1744" t="s">
        <v>1060</v>
      </c>
      <c r="O299" s="1745">
        <f>ROUNDUP(PRODUCT(G299:M299),-3)</f>
        <v>300000</v>
      </c>
      <c r="P299" s="1331"/>
      <c r="Q299" s="1331"/>
      <c r="R299" s="1332"/>
      <c r="S299" s="3252"/>
    </row>
    <row r="300" spans="1:19" ht="20.100000000000001" customHeight="1">
      <c r="A300" s="551"/>
      <c r="B300" s="565"/>
      <c r="C300" s="588"/>
      <c r="D300" s="951"/>
      <c r="E300" s="565"/>
      <c r="F300" s="1922" t="s">
        <v>2211</v>
      </c>
      <c r="G300" s="1752">
        <v>12000</v>
      </c>
      <c r="H300" s="1753" t="s">
        <v>335</v>
      </c>
      <c r="I300" s="1853">
        <v>66</v>
      </c>
      <c r="J300" s="1753" t="s">
        <v>335</v>
      </c>
      <c r="K300" s="1852">
        <v>1</v>
      </c>
      <c r="L300" s="1760"/>
      <c r="M300" s="1760"/>
      <c r="N300" s="1754" t="s">
        <v>1055</v>
      </c>
      <c r="O300" s="1761">
        <f>ROUNDUP(PRODUCT(G300:M300),-3)</f>
        <v>792000</v>
      </c>
      <c r="P300" s="1331"/>
      <c r="Q300" s="1331"/>
      <c r="R300" s="1332"/>
      <c r="S300" s="3252"/>
    </row>
    <row r="301" spans="1:19" ht="20.100000000000001" customHeight="1">
      <c r="A301" s="551"/>
      <c r="B301" s="565"/>
      <c r="C301" s="588"/>
      <c r="D301" s="951"/>
      <c r="E301" s="565"/>
      <c r="F301" s="1922" t="s">
        <v>2212</v>
      </c>
      <c r="G301" s="1748">
        <v>900000</v>
      </c>
      <c r="H301" s="1741" t="s">
        <v>335</v>
      </c>
      <c r="I301" s="1852">
        <v>1</v>
      </c>
      <c r="J301" s="1741"/>
      <c r="K301" s="1743"/>
      <c r="L301" s="1743"/>
      <c r="M301" s="1743"/>
      <c r="N301" s="1744" t="s">
        <v>1055</v>
      </c>
      <c r="O301" s="1745">
        <f>ROUNDUP(PRODUCT(G301:M301),-3)</f>
        <v>900000</v>
      </c>
      <c r="P301" s="1331"/>
      <c r="Q301" s="1331"/>
      <c r="R301" s="1332"/>
      <c r="S301" s="3252"/>
    </row>
    <row r="302" spans="1:19" ht="20.100000000000001" customHeight="1">
      <c r="A302" s="551"/>
      <c r="B302" s="565"/>
      <c r="C302" s="588"/>
      <c r="D302" s="951"/>
      <c r="E302" s="565"/>
      <c r="F302" s="1733" t="s">
        <v>911</v>
      </c>
      <c r="G302" s="1734"/>
      <c r="H302" s="1733"/>
      <c r="I302" s="1733"/>
      <c r="J302" s="1733"/>
      <c r="K302" s="1733"/>
      <c r="L302" s="1733"/>
      <c r="M302" s="1733"/>
      <c r="N302" s="1735"/>
      <c r="O302" s="1736">
        <f>SUM(O303:O309)</f>
        <v>107370000</v>
      </c>
      <c r="P302" s="1737">
        <f>O302</f>
        <v>107370000</v>
      </c>
      <c r="Q302" s="1737">
        <v>120000000</v>
      </c>
      <c r="R302" s="1738">
        <f t="shared" si="26"/>
        <v>-12630000</v>
      </c>
      <c r="S302" s="3282">
        <f t="shared" si="27"/>
        <v>-0.10525</v>
      </c>
    </row>
    <row r="303" spans="1:19" ht="20.100000000000001" customHeight="1">
      <c r="A303" s="551"/>
      <c r="B303" s="565"/>
      <c r="C303" s="588"/>
      <c r="D303" s="951"/>
      <c r="E303" s="565"/>
      <c r="F303" s="1922" t="s">
        <v>2213</v>
      </c>
      <c r="G303" s="1748">
        <v>500000</v>
      </c>
      <c r="H303" s="1741" t="s">
        <v>335</v>
      </c>
      <c r="I303" s="1923">
        <v>25</v>
      </c>
      <c r="J303" s="1741"/>
      <c r="K303" s="1743"/>
      <c r="L303" s="1327"/>
      <c r="M303" s="1327"/>
      <c r="N303" s="1329" t="s">
        <v>1055</v>
      </c>
      <c r="O303" s="1330">
        <f t="shared" ref="O303:O309" si="28">ROUNDUP(PRODUCT(G303:M303),-3)</f>
        <v>12500000</v>
      </c>
      <c r="P303" s="1331"/>
      <c r="Q303" s="1331"/>
      <c r="R303" s="1332"/>
      <c r="S303" s="3252"/>
    </row>
    <row r="304" spans="1:19" ht="20.100000000000001" customHeight="1">
      <c r="A304" s="551"/>
      <c r="B304" s="565"/>
      <c r="C304" s="588"/>
      <c r="D304" s="951"/>
      <c r="E304" s="565"/>
      <c r="F304" s="1922" t="s">
        <v>2214</v>
      </c>
      <c r="G304" s="1748">
        <v>794800</v>
      </c>
      <c r="H304" s="1741" t="s">
        <v>335</v>
      </c>
      <c r="I304" s="1923">
        <v>25</v>
      </c>
      <c r="J304" s="1741"/>
      <c r="K304" s="1743"/>
      <c r="L304" s="1327"/>
      <c r="M304" s="1327"/>
      <c r="N304" s="1329" t="s">
        <v>1055</v>
      </c>
      <c r="O304" s="1330">
        <f t="shared" si="28"/>
        <v>19870000</v>
      </c>
      <c r="P304" s="1331"/>
      <c r="Q304" s="1331"/>
      <c r="R304" s="1332"/>
      <c r="S304" s="3252"/>
    </row>
    <row r="305" spans="1:19" ht="20.100000000000001" customHeight="1">
      <c r="A305" s="551"/>
      <c r="B305" s="565"/>
      <c r="C305" s="588"/>
      <c r="D305" s="951"/>
      <c r="E305" s="565"/>
      <c r="F305" s="1922" t="s">
        <v>2215</v>
      </c>
      <c r="G305" s="1748">
        <v>1200000</v>
      </c>
      <c r="H305" s="1741" t="s">
        <v>335</v>
      </c>
      <c r="I305" s="1923">
        <v>25</v>
      </c>
      <c r="J305" s="1741"/>
      <c r="K305" s="1743"/>
      <c r="L305" s="1327"/>
      <c r="M305" s="1327"/>
      <c r="N305" s="1329" t="s">
        <v>1055</v>
      </c>
      <c r="O305" s="1330">
        <f t="shared" si="28"/>
        <v>30000000</v>
      </c>
      <c r="P305" s="1331"/>
      <c r="Q305" s="1331"/>
      <c r="R305" s="1332"/>
      <c r="S305" s="3252"/>
    </row>
    <row r="306" spans="1:19" ht="20.100000000000001" customHeight="1">
      <c r="A306" s="551"/>
      <c r="B306" s="565"/>
      <c r="C306" s="588"/>
      <c r="D306" s="951"/>
      <c r="E306" s="565"/>
      <c r="F306" s="1922" t="s">
        <v>2216</v>
      </c>
      <c r="G306" s="1748">
        <v>40000</v>
      </c>
      <c r="H306" s="1741" t="s">
        <v>335</v>
      </c>
      <c r="I306" s="1923">
        <v>25</v>
      </c>
      <c r="J306" s="1741"/>
      <c r="K306" s="1743"/>
      <c r="L306" s="1327"/>
      <c r="M306" s="1327"/>
      <c r="N306" s="1329" t="s">
        <v>628</v>
      </c>
      <c r="O306" s="1330">
        <f t="shared" si="28"/>
        <v>1000000</v>
      </c>
      <c r="P306" s="1331"/>
      <c r="Q306" s="1331"/>
      <c r="R306" s="1332"/>
      <c r="S306" s="3252"/>
    </row>
    <row r="307" spans="1:19" ht="20.100000000000001" customHeight="1">
      <c r="A307" s="551"/>
      <c r="B307" s="565"/>
      <c r="C307" s="588"/>
      <c r="D307" s="951"/>
      <c r="E307" s="565"/>
      <c r="F307" s="1922" t="s">
        <v>2217</v>
      </c>
      <c r="G307" s="1748">
        <v>20000</v>
      </c>
      <c r="H307" s="1741" t="s">
        <v>335</v>
      </c>
      <c r="I307" s="1923">
        <v>25</v>
      </c>
      <c r="J307" s="1741"/>
      <c r="K307" s="1743"/>
      <c r="L307" s="1327"/>
      <c r="M307" s="1327"/>
      <c r="N307" s="1329" t="s">
        <v>1061</v>
      </c>
      <c r="O307" s="1330">
        <f t="shared" si="28"/>
        <v>500000</v>
      </c>
      <c r="P307" s="1331"/>
      <c r="Q307" s="1331"/>
      <c r="R307" s="1332"/>
      <c r="S307" s="3252"/>
    </row>
    <row r="308" spans="1:19" ht="20.100000000000001" customHeight="1">
      <c r="A308" s="551"/>
      <c r="B308" s="565"/>
      <c r="C308" s="588"/>
      <c r="D308" s="951"/>
      <c r="E308" s="565"/>
      <c r="F308" s="1922" t="s">
        <v>2218</v>
      </c>
      <c r="G308" s="1748">
        <v>120000</v>
      </c>
      <c r="H308" s="1741" t="s">
        <v>335</v>
      </c>
      <c r="I308" s="1853">
        <v>10</v>
      </c>
      <c r="J308" s="1741" t="s">
        <v>335</v>
      </c>
      <c r="K308" s="1928">
        <v>25</v>
      </c>
      <c r="L308" s="1327"/>
      <c r="M308" s="1327"/>
      <c r="N308" s="1329" t="s">
        <v>628</v>
      </c>
      <c r="O308" s="1330">
        <f t="shared" si="28"/>
        <v>30000000</v>
      </c>
      <c r="P308" s="1331"/>
      <c r="Q308" s="1331"/>
      <c r="R308" s="1332"/>
      <c r="S308" s="3252"/>
    </row>
    <row r="309" spans="1:19" ht="20.100000000000001" customHeight="1">
      <c r="A309" s="551"/>
      <c r="B309" s="565"/>
      <c r="C309" s="588"/>
      <c r="D309" s="951"/>
      <c r="E309" s="565"/>
      <c r="F309" s="1922" t="s">
        <v>2219</v>
      </c>
      <c r="G309" s="1748">
        <v>90000</v>
      </c>
      <c r="H309" s="1741" t="s">
        <v>335</v>
      </c>
      <c r="I309" s="1853">
        <v>6</v>
      </c>
      <c r="J309" s="1741" t="s">
        <v>335</v>
      </c>
      <c r="K309" s="1928">
        <v>25</v>
      </c>
      <c r="L309" s="1327"/>
      <c r="M309" s="1327"/>
      <c r="N309" s="1329" t="s">
        <v>628</v>
      </c>
      <c r="O309" s="1330">
        <f t="shared" si="28"/>
        <v>13500000</v>
      </c>
      <c r="P309" s="1331"/>
      <c r="Q309" s="1331"/>
      <c r="R309" s="1332"/>
      <c r="S309" s="3252"/>
    </row>
    <row r="310" spans="1:19" ht="20.100000000000001" customHeight="1">
      <c r="A310" s="551"/>
      <c r="B310" s="565"/>
      <c r="C310" s="588"/>
      <c r="D310" s="951"/>
      <c r="E310" s="565"/>
      <c r="F310" s="1733" t="s">
        <v>912</v>
      </c>
      <c r="G310" s="1734"/>
      <c r="H310" s="1733"/>
      <c r="I310" s="1733"/>
      <c r="J310" s="1733"/>
      <c r="K310" s="1733"/>
      <c r="L310" s="1733"/>
      <c r="M310" s="1733"/>
      <c r="N310" s="1735"/>
      <c r="O310" s="1736">
        <f>SUM(O311:O313)</f>
        <v>2000000</v>
      </c>
      <c r="P310" s="1737">
        <f>O310</f>
        <v>2000000</v>
      </c>
      <c r="Q310" s="1737">
        <v>2000000</v>
      </c>
      <c r="R310" s="1738">
        <f t="shared" si="26"/>
        <v>0</v>
      </c>
      <c r="S310" s="3282">
        <f t="shared" si="27"/>
        <v>0</v>
      </c>
    </row>
    <row r="311" spans="1:19" ht="20.100000000000001" customHeight="1">
      <c r="A311" s="551"/>
      <c r="B311" s="565"/>
      <c r="C311" s="588"/>
      <c r="D311" s="951"/>
      <c r="E311" s="565"/>
      <c r="F311" s="1922" t="s">
        <v>2268</v>
      </c>
      <c r="G311" s="1748">
        <v>12000</v>
      </c>
      <c r="H311" s="1741" t="s">
        <v>335</v>
      </c>
      <c r="I311" s="1853">
        <v>50</v>
      </c>
      <c r="J311" s="1741" t="s">
        <v>335</v>
      </c>
      <c r="K311" s="1778">
        <v>1</v>
      </c>
      <c r="L311" s="1327"/>
      <c r="M311" s="1327"/>
      <c r="N311" s="1329" t="s">
        <v>1062</v>
      </c>
      <c r="O311" s="1330">
        <f>ROUNDUP(PRODUCT(G311:M311),-3)</f>
        <v>600000</v>
      </c>
      <c r="P311" s="1331"/>
      <c r="Q311" s="1331"/>
      <c r="R311" s="1332"/>
      <c r="S311" s="3252"/>
    </row>
    <row r="312" spans="1:19" ht="20.100000000000001" customHeight="1">
      <c r="A312" s="551"/>
      <c r="B312" s="565"/>
      <c r="C312" s="588"/>
      <c r="D312" s="951"/>
      <c r="E312" s="565"/>
      <c r="F312" s="1922" t="s">
        <v>2269</v>
      </c>
      <c r="G312" s="1748">
        <v>400000</v>
      </c>
      <c r="H312" s="1741" t="s">
        <v>335</v>
      </c>
      <c r="I312" s="1852">
        <v>1</v>
      </c>
      <c r="J312" s="1741"/>
      <c r="K312" s="1743"/>
      <c r="L312" s="1327"/>
      <c r="M312" s="1327"/>
      <c r="N312" s="1329" t="s">
        <v>310</v>
      </c>
      <c r="O312" s="1330">
        <f>ROUNDUP(PRODUCT(G312:M312),-3)</f>
        <v>400000</v>
      </c>
      <c r="P312" s="1331"/>
      <c r="Q312" s="1331"/>
      <c r="R312" s="1332"/>
      <c r="S312" s="3252"/>
    </row>
    <row r="313" spans="1:19" ht="20.100000000000001" customHeight="1">
      <c r="A313" s="551"/>
      <c r="B313" s="565"/>
      <c r="C313" s="588"/>
      <c r="D313" s="951"/>
      <c r="E313" s="565"/>
      <c r="F313" s="1922" t="s">
        <v>2270</v>
      </c>
      <c r="G313" s="1748">
        <v>100000</v>
      </c>
      <c r="H313" s="1741" t="s">
        <v>335</v>
      </c>
      <c r="I313" s="1853">
        <v>10</v>
      </c>
      <c r="J313" s="1741" t="s">
        <v>335</v>
      </c>
      <c r="K313" s="1778">
        <v>1</v>
      </c>
      <c r="L313" s="1327"/>
      <c r="M313" s="1327"/>
      <c r="N313" s="1329" t="s">
        <v>1052</v>
      </c>
      <c r="O313" s="1330">
        <f>ROUNDUP(PRODUCT(G313:M313),-3)</f>
        <v>1000000</v>
      </c>
      <c r="P313" s="1331"/>
      <c r="Q313" s="1331"/>
      <c r="R313" s="1332"/>
      <c r="S313" s="3252"/>
    </row>
    <row r="314" spans="1:19" ht="20.100000000000001" customHeight="1">
      <c r="A314" s="551"/>
      <c r="B314" s="565"/>
      <c r="C314" s="588"/>
      <c r="D314" s="951"/>
      <c r="E314" s="565"/>
      <c r="F314" s="1733" t="s">
        <v>913</v>
      </c>
      <c r="G314" s="1734"/>
      <c r="H314" s="1733"/>
      <c r="I314" s="1733"/>
      <c r="J314" s="1733"/>
      <c r="K314" s="1733"/>
      <c r="L314" s="1733"/>
      <c r="M314" s="1733"/>
      <c r="N314" s="1735"/>
      <c r="O314" s="1736">
        <f>SUM(O315)</f>
        <v>840000</v>
      </c>
      <c r="P314" s="1737">
        <f>O314</f>
        <v>840000</v>
      </c>
      <c r="Q314" s="1737">
        <v>840000</v>
      </c>
      <c r="R314" s="1738">
        <f t="shared" si="26"/>
        <v>0</v>
      </c>
      <c r="S314" s="3282">
        <f t="shared" si="27"/>
        <v>0</v>
      </c>
    </row>
    <row r="315" spans="1:19" ht="20.100000000000001" customHeight="1">
      <c r="A315" s="551"/>
      <c r="B315" s="565"/>
      <c r="C315" s="588"/>
      <c r="D315" s="951"/>
      <c r="E315" s="565"/>
      <c r="F315" s="1793" t="s">
        <v>2271</v>
      </c>
      <c r="G315" s="1794">
        <v>70000</v>
      </c>
      <c r="H315" s="1767" t="s">
        <v>335</v>
      </c>
      <c r="I315" s="1936">
        <v>12</v>
      </c>
      <c r="J315" s="1767"/>
      <c r="K315" s="1782"/>
      <c r="L315" s="1782"/>
      <c r="M315" s="1782"/>
      <c r="N315" s="1769" t="s">
        <v>1063</v>
      </c>
      <c r="O315" s="1749">
        <f>G315*I315</f>
        <v>840000</v>
      </c>
      <c r="P315" s="1331"/>
      <c r="Q315" s="1331"/>
      <c r="R315" s="1332"/>
      <c r="S315" s="3252"/>
    </row>
    <row r="316" spans="1:19" ht="20.100000000000001" customHeight="1">
      <c r="A316" s="551"/>
      <c r="B316" s="565"/>
      <c r="C316" s="588"/>
      <c r="D316" s="951"/>
      <c r="E316" s="565"/>
      <c r="F316" s="1733" t="s">
        <v>914</v>
      </c>
      <c r="G316" s="1734"/>
      <c r="H316" s="1733"/>
      <c r="I316" s="1733"/>
      <c r="J316" s="1733"/>
      <c r="K316" s="1733"/>
      <c r="L316" s="1733"/>
      <c r="M316" s="1733"/>
      <c r="N316" s="1735"/>
      <c r="O316" s="1736">
        <f>SUM(O317:O318)</f>
        <v>3100000</v>
      </c>
      <c r="P316" s="1737">
        <f>O316</f>
        <v>3100000</v>
      </c>
      <c r="Q316" s="1737">
        <v>13620000</v>
      </c>
      <c r="R316" s="1738">
        <f t="shared" si="26"/>
        <v>-10520000</v>
      </c>
      <c r="S316" s="3282">
        <f t="shared" si="27"/>
        <v>-0.77239353891336271</v>
      </c>
    </row>
    <row r="317" spans="1:19" ht="20.100000000000001" customHeight="1">
      <c r="A317" s="551"/>
      <c r="B317" s="565"/>
      <c r="C317" s="588"/>
      <c r="D317" s="565"/>
      <c r="E317" s="588"/>
      <c r="F317" s="1929" t="s">
        <v>2942</v>
      </c>
      <c r="G317" s="1890">
        <v>1600000</v>
      </c>
      <c r="H317" s="1891" t="s">
        <v>335</v>
      </c>
      <c r="I317" s="1778">
        <v>1</v>
      </c>
      <c r="J317" s="1891"/>
      <c r="K317" s="1928"/>
      <c r="L317" s="1743"/>
      <c r="M317" s="1743"/>
      <c r="N317" s="1744" t="s">
        <v>627</v>
      </c>
      <c r="O317" s="1745">
        <f>ROUNDUP(PRODUCT(G317:M317),-3)</f>
        <v>1600000</v>
      </c>
      <c r="P317" s="1331"/>
      <c r="Q317" s="1331"/>
      <c r="R317" s="1332"/>
      <c r="S317" s="3252"/>
    </row>
    <row r="318" spans="1:19" ht="20.100000000000001" customHeight="1">
      <c r="A318" s="551"/>
      <c r="B318" s="565"/>
      <c r="C318" s="588"/>
      <c r="D318" s="565"/>
      <c r="E318" s="588"/>
      <c r="F318" s="1929" t="s">
        <v>2943</v>
      </c>
      <c r="G318" s="1890">
        <v>1500000</v>
      </c>
      <c r="H318" s="1891" t="s">
        <v>335</v>
      </c>
      <c r="I318" s="1778">
        <v>1</v>
      </c>
      <c r="J318" s="1891"/>
      <c r="K318" s="1928"/>
      <c r="L318" s="1743"/>
      <c r="M318" s="1743"/>
      <c r="N318" s="1744" t="s">
        <v>627</v>
      </c>
      <c r="O318" s="1745">
        <f>ROUNDUP(PRODUCT(G318:M318),-3)</f>
        <v>1500000</v>
      </c>
      <c r="P318" s="1331"/>
      <c r="Q318" s="1331"/>
      <c r="R318" s="1332"/>
      <c r="S318" s="3252"/>
    </row>
    <row r="319" spans="1:19" ht="20.100000000000001" customHeight="1">
      <c r="A319" s="551"/>
      <c r="B319" s="565"/>
      <c r="C319" s="588"/>
      <c r="D319" s="951"/>
      <c r="E319" s="565"/>
      <c r="F319" s="1733" t="s">
        <v>2849</v>
      </c>
      <c r="G319" s="1734"/>
      <c r="H319" s="1733"/>
      <c r="I319" s="1733"/>
      <c r="J319" s="1733"/>
      <c r="K319" s="1733"/>
      <c r="L319" s="1733"/>
      <c r="M319" s="1733"/>
      <c r="N319" s="1735"/>
      <c r="O319" s="1736">
        <f>SUM(O320:O326)</f>
        <v>8000000</v>
      </c>
      <c r="P319" s="1737">
        <f>O319</f>
        <v>8000000</v>
      </c>
      <c r="Q319" s="1737">
        <v>0</v>
      </c>
      <c r="R319" s="1738">
        <f t="shared" ref="R319" si="29">+P319-Q319</f>
        <v>8000000</v>
      </c>
      <c r="S319" s="3282"/>
    </row>
    <row r="320" spans="1:19" ht="20.100000000000001" customHeight="1">
      <c r="A320" s="551"/>
      <c r="B320" s="565"/>
      <c r="C320" s="588"/>
      <c r="D320" s="951"/>
      <c r="E320" s="565"/>
      <c r="F320" s="1929" t="s">
        <v>2930</v>
      </c>
      <c r="G320" s="1748">
        <v>50000</v>
      </c>
      <c r="H320" s="1741" t="s">
        <v>335</v>
      </c>
      <c r="I320" s="1928">
        <v>17</v>
      </c>
      <c r="J320" s="1741" t="s">
        <v>335</v>
      </c>
      <c r="K320" s="1893">
        <v>3</v>
      </c>
      <c r="L320" s="1743"/>
      <c r="M320" s="1743"/>
      <c r="N320" s="1329" t="s">
        <v>654</v>
      </c>
      <c r="O320" s="1330">
        <f t="shared" ref="O320:O326" si="30">ROUNDUP(PRODUCT(G320:M320),-3)</f>
        <v>2550000</v>
      </c>
      <c r="P320" s="1331"/>
      <c r="Q320" s="1331"/>
      <c r="R320" s="1332"/>
      <c r="S320" s="3252"/>
    </row>
    <row r="321" spans="1:19" ht="20.100000000000001" customHeight="1">
      <c r="A321" s="551"/>
      <c r="B321" s="565"/>
      <c r="C321" s="588"/>
      <c r="D321" s="951"/>
      <c r="E321" s="565"/>
      <c r="F321" s="1929" t="s">
        <v>2931</v>
      </c>
      <c r="G321" s="1748">
        <v>50000</v>
      </c>
      <c r="H321" s="1741" t="s">
        <v>335</v>
      </c>
      <c r="I321" s="1928">
        <v>17</v>
      </c>
      <c r="J321" s="1741"/>
      <c r="K321" s="1743"/>
      <c r="L321" s="1743"/>
      <c r="M321" s="1743"/>
      <c r="N321" s="1329" t="s">
        <v>654</v>
      </c>
      <c r="O321" s="1330">
        <f t="shared" si="30"/>
        <v>850000</v>
      </c>
      <c r="P321" s="1331"/>
      <c r="Q321" s="1331"/>
      <c r="R321" s="1332"/>
      <c r="S321" s="3252"/>
    </row>
    <row r="322" spans="1:19" ht="20.100000000000001" customHeight="1">
      <c r="A322" s="551"/>
      <c r="B322" s="565"/>
      <c r="C322" s="588"/>
      <c r="D322" s="951"/>
      <c r="E322" s="565"/>
      <c r="F322" s="1929" t="s">
        <v>2932</v>
      </c>
      <c r="G322" s="1748">
        <v>20000</v>
      </c>
      <c r="H322" s="1741" t="s">
        <v>335</v>
      </c>
      <c r="I322" s="1928">
        <v>17</v>
      </c>
      <c r="J322" s="1741"/>
      <c r="K322" s="1743"/>
      <c r="L322" s="1743"/>
      <c r="M322" s="1743"/>
      <c r="N322" s="1329" t="s">
        <v>654</v>
      </c>
      <c r="O322" s="1330">
        <f t="shared" si="30"/>
        <v>340000</v>
      </c>
      <c r="P322" s="1331"/>
      <c r="Q322" s="1331"/>
      <c r="R322" s="1332"/>
      <c r="S322" s="3252"/>
    </row>
    <row r="323" spans="1:19" ht="20.100000000000001" customHeight="1">
      <c r="A323" s="551"/>
      <c r="B323" s="565"/>
      <c r="C323" s="588"/>
      <c r="D323" s="951"/>
      <c r="E323" s="565"/>
      <c r="F323" s="1929" t="s">
        <v>2933</v>
      </c>
      <c r="G323" s="1890">
        <v>3000</v>
      </c>
      <c r="H323" s="1741" t="s">
        <v>335</v>
      </c>
      <c r="I323" s="1928">
        <v>34</v>
      </c>
      <c r="J323" s="1741" t="s">
        <v>335</v>
      </c>
      <c r="K323" s="1893">
        <v>10</v>
      </c>
      <c r="L323" s="1743"/>
      <c r="M323" s="1743"/>
      <c r="N323" s="1329" t="s">
        <v>654</v>
      </c>
      <c r="O323" s="1330">
        <f t="shared" si="30"/>
        <v>1020000</v>
      </c>
      <c r="P323" s="1331"/>
      <c r="Q323" s="1331"/>
      <c r="R323" s="1332"/>
      <c r="S323" s="3252"/>
    </row>
    <row r="324" spans="1:19" ht="20.100000000000001" customHeight="1">
      <c r="A324" s="551"/>
      <c r="B324" s="565"/>
      <c r="C324" s="588"/>
      <c r="D324" s="951"/>
      <c r="E324" s="565"/>
      <c r="F324" s="1929" t="s">
        <v>2934</v>
      </c>
      <c r="G324" s="1890">
        <v>100000</v>
      </c>
      <c r="H324" s="1741" t="s">
        <v>335</v>
      </c>
      <c r="I324" s="1928">
        <v>17</v>
      </c>
      <c r="J324" s="1891"/>
      <c r="K324" s="1928"/>
      <c r="L324" s="1743"/>
      <c r="M324" s="1743"/>
      <c r="N324" s="1329" t="s">
        <v>654</v>
      </c>
      <c r="O324" s="1330">
        <f t="shared" si="30"/>
        <v>1700000</v>
      </c>
      <c r="P324" s="1331"/>
      <c r="Q324" s="1331"/>
      <c r="R324" s="1332"/>
      <c r="S324" s="3252"/>
    </row>
    <row r="325" spans="1:19" ht="20.100000000000001" customHeight="1">
      <c r="A325" s="551"/>
      <c r="B325" s="565"/>
      <c r="C325" s="588"/>
      <c r="D325" s="951"/>
      <c r="E325" s="565"/>
      <c r="F325" s="1929" t="s">
        <v>2935</v>
      </c>
      <c r="G325" s="1890">
        <v>5000</v>
      </c>
      <c r="H325" s="1741" t="s">
        <v>335</v>
      </c>
      <c r="I325" s="1928">
        <v>17</v>
      </c>
      <c r="J325" s="1741" t="s">
        <v>335</v>
      </c>
      <c r="K325" s="1893">
        <v>10</v>
      </c>
      <c r="L325" s="1743"/>
      <c r="M325" s="1743"/>
      <c r="N325" s="1329" t="s">
        <v>654</v>
      </c>
      <c r="O325" s="1330">
        <f t="shared" si="30"/>
        <v>850000</v>
      </c>
      <c r="P325" s="1331"/>
      <c r="Q325" s="1331"/>
      <c r="R325" s="1332"/>
      <c r="S325" s="3252"/>
    </row>
    <row r="326" spans="1:19" ht="20.100000000000001" customHeight="1">
      <c r="A326" s="551"/>
      <c r="B326" s="565"/>
      <c r="C326" s="588"/>
      <c r="D326" s="951"/>
      <c r="E326" s="565"/>
      <c r="F326" s="1929" t="s">
        <v>2936</v>
      </c>
      <c r="G326" s="1890">
        <v>690000</v>
      </c>
      <c r="H326" s="1741" t="s">
        <v>335</v>
      </c>
      <c r="I326" s="1778">
        <v>1</v>
      </c>
      <c r="J326" s="1891"/>
      <c r="K326" s="1928"/>
      <c r="L326" s="1743"/>
      <c r="M326" s="1743"/>
      <c r="N326" s="1329" t="s">
        <v>84</v>
      </c>
      <c r="O326" s="1330">
        <f t="shared" si="30"/>
        <v>690000</v>
      </c>
      <c r="P326" s="1331"/>
      <c r="Q326" s="1331"/>
      <c r="R326" s="1332"/>
      <c r="S326" s="3252"/>
    </row>
    <row r="327" spans="1:19" ht="20.100000000000001" customHeight="1">
      <c r="A327" s="551"/>
      <c r="B327" s="565"/>
      <c r="C327" s="588"/>
      <c r="D327" s="951"/>
      <c r="E327" s="565"/>
      <c r="F327" s="1733" t="s">
        <v>2937</v>
      </c>
      <c r="G327" s="1734"/>
      <c r="H327" s="1733"/>
      <c r="I327" s="1733"/>
      <c r="J327" s="1733"/>
      <c r="K327" s="1733"/>
      <c r="L327" s="1733"/>
      <c r="M327" s="1733"/>
      <c r="N327" s="1735"/>
      <c r="O327" s="1736">
        <f>SUM(O328:O331)</f>
        <v>2130000</v>
      </c>
      <c r="P327" s="1737">
        <f>O327</f>
        <v>2130000</v>
      </c>
      <c r="Q327" s="1737">
        <v>0</v>
      </c>
      <c r="R327" s="1738">
        <f t="shared" ref="R327" si="31">+P327-Q327</f>
        <v>2130000</v>
      </c>
      <c r="S327" s="3282"/>
    </row>
    <row r="328" spans="1:19" ht="20.100000000000001" customHeight="1">
      <c r="A328" s="551"/>
      <c r="B328" s="565"/>
      <c r="C328" s="588"/>
      <c r="D328" s="951"/>
      <c r="E328" s="565"/>
      <c r="F328" s="1929" t="s">
        <v>2938</v>
      </c>
      <c r="G328" s="1748">
        <v>63000</v>
      </c>
      <c r="H328" s="1741" t="s">
        <v>335</v>
      </c>
      <c r="I328" s="1928">
        <v>10</v>
      </c>
      <c r="J328" s="1741"/>
      <c r="K328" s="1893"/>
      <c r="L328" s="1743"/>
      <c r="M328" s="1743"/>
      <c r="N328" s="1329" t="s">
        <v>654</v>
      </c>
      <c r="O328" s="1330">
        <f>ROUNDUP(PRODUCT(G328:M328),-3)</f>
        <v>630000</v>
      </c>
      <c r="P328" s="1331"/>
      <c r="Q328" s="1331"/>
      <c r="R328" s="1332"/>
      <c r="S328" s="3252"/>
    </row>
    <row r="329" spans="1:19" ht="20.100000000000001" customHeight="1">
      <c r="A329" s="551"/>
      <c r="B329" s="565"/>
      <c r="C329" s="588"/>
      <c r="D329" s="951"/>
      <c r="E329" s="565"/>
      <c r="F329" s="1929" t="s">
        <v>2939</v>
      </c>
      <c r="G329" s="1748">
        <v>100000</v>
      </c>
      <c r="H329" s="1741" t="s">
        <v>335</v>
      </c>
      <c r="I329" s="1928">
        <v>10</v>
      </c>
      <c r="J329" s="1741"/>
      <c r="K329" s="1743"/>
      <c r="L329" s="1743"/>
      <c r="M329" s="1743"/>
      <c r="N329" s="1329" t="s">
        <v>654</v>
      </c>
      <c r="O329" s="1330">
        <f>ROUNDUP(PRODUCT(G329:M329),-3)</f>
        <v>1000000</v>
      </c>
      <c r="P329" s="1331"/>
      <c r="Q329" s="1331"/>
      <c r="R329" s="1332"/>
      <c r="S329" s="3252"/>
    </row>
    <row r="330" spans="1:19" ht="20.100000000000001" customHeight="1">
      <c r="A330" s="551"/>
      <c r="B330" s="565"/>
      <c r="C330" s="588"/>
      <c r="D330" s="951"/>
      <c r="E330" s="565"/>
      <c r="F330" s="1929" t="s">
        <v>2940</v>
      </c>
      <c r="G330" s="1748">
        <v>100000</v>
      </c>
      <c r="H330" s="1741" t="s">
        <v>335</v>
      </c>
      <c r="I330" s="1928">
        <v>2</v>
      </c>
      <c r="J330" s="1741"/>
      <c r="K330" s="1743"/>
      <c r="L330" s="1743"/>
      <c r="M330" s="1743"/>
      <c r="N330" s="1329" t="s">
        <v>654</v>
      </c>
      <c r="O330" s="1330">
        <f>ROUNDUP(PRODUCT(G330:M330),-3)</f>
        <v>200000</v>
      </c>
      <c r="P330" s="1331"/>
      <c r="Q330" s="1331"/>
      <c r="R330" s="1332"/>
      <c r="S330" s="3252"/>
    </row>
    <row r="331" spans="1:19" ht="20.100000000000001" customHeight="1">
      <c r="A331" s="551"/>
      <c r="B331" s="565"/>
      <c r="C331" s="588"/>
      <c r="D331" s="951"/>
      <c r="E331" s="565"/>
      <c r="F331" s="1929" t="s">
        <v>2941</v>
      </c>
      <c r="G331" s="1890">
        <v>30000</v>
      </c>
      <c r="H331" s="1741" t="s">
        <v>335</v>
      </c>
      <c r="I331" s="1928">
        <v>10</v>
      </c>
      <c r="J331" s="1741"/>
      <c r="K331" s="1893"/>
      <c r="L331" s="1743"/>
      <c r="M331" s="1743"/>
      <c r="N331" s="1329" t="s">
        <v>654</v>
      </c>
      <c r="O331" s="1330">
        <f>ROUNDUP(PRODUCT(G331:M331),-3)</f>
        <v>300000</v>
      </c>
      <c r="P331" s="1331"/>
      <c r="Q331" s="1331"/>
      <c r="R331" s="1332"/>
      <c r="S331" s="3252"/>
    </row>
    <row r="332" spans="1:19" ht="20.100000000000001" customHeight="1">
      <c r="A332" s="551"/>
      <c r="B332" s="565"/>
      <c r="C332" s="588"/>
      <c r="D332" s="565"/>
      <c r="E332" s="456" t="s">
        <v>3285</v>
      </c>
      <c r="F332" s="457"/>
      <c r="G332" s="457"/>
      <c r="H332" s="1228"/>
      <c r="I332" s="457"/>
      <c r="J332" s="1228"/>
      <c r="K332" s="457"/>
      <c r="L332" s="457"/>
      <c r="M332" s="457"/>
      <c r="N332" s="457"/>
      <c r="O332" s="459"/>
      <c r="P332" s="1320">
        <f>SUM(O333,O378,O389,O395,O402,O405,O407,O410,O413,O379,O418,O422)</f>
        <v>294315000</v>
      </c>
      <c r="Q332" s="1320">
        <f>SUM(Q333,Q378,Q389,Q395,Q402,Q405,Q407,Q410,Q413,Q379)</f>
        <v>294315000</v>
      </c>
      <c r="R332" s="1321">
        <f t="shared" si="26"/>
        <v>0</v>
      </c>
      <c r="S332" s="3251">
        <f t="shared" si="27"/>
        <v>0</v>
      </c>
    </row>
    <row r="333" spans="1:19" ht="20.100000000000001" customHeight="1">
      <c r="A333" s="551"/>
      <c r="B333" s="565"/>
      <c r="C333" s="588"/>
      <c r="D333" s="565"/>
      <c r="E333" s="1732"/>
      <c r="F333" s="1733" t="s">
        <v>918</v>
      </c>
      <c r="G333" s="1734"/>
      <c r="H333" s="1733"/>
      <c r="I333" s="1733"/>
      <c r="J333" s="1733"/>
      <c r="K333" s="1733"/>
      <c r="L333" s="1733"/>
      <c r="M333" s="1733"/>
      <c r="N333" s="1735"/>
      <c r="O333" s="1736">
        <f>SUM(O334,O370,O375)</f>
        <v>242015000</v>
      </c>
      <c r="P333" s="1737">
        <f>O333</f>
        <v>242015000</v>
      </c>
      <c r="Q333" s="1737">
        <v>242015000</v>
      </c>
      <c r="R333" s="1738">
        <f t="shared" si="26"/>
        <v>0</v>
      </c>
      <c r="S333" s="3282">
        <f t="shared" si="27"/>
        <v>0</v>
      </c>
    </row>
    <row r="334" spans="1:19" ht="20.100000000000001" customHeight="1">
      <c r="A334" s="551"/>
      <c r="B334" s="565"/>
      <c r="C334" s="588"/>
      <c r="D334" s="565"/>
      <c r="E334" s="1732"/>
      <c r="F334" s="1793" t="s">
        <v>2182</v>
      </c>
      <c r="G334" s="1324"/>
      <c r="H334" s="1325"/>
      <c r="I334" s="1327"/>
      <c r="J334" s="1325"/>
      <c r="K334" s="1327"/>
      <c r="L334" s="1327"/>
      <c r="M334" s="1327"/>
      <c r="N334" s="1329"/>
      <c r="O334" s="1937">
        <f>SUM(O335:O369)</f>
        <v>229000000</v>
      </c>
      <c r="P334" s="1331"/>
      <c r="Q334" s="1331"/>
      <c r="R334" s="1332"/>
      <c r="S334" s="3252"/>
    </row>
    <row r="335" spans="1:19" ht="20.100000000000001" customHeight="1">
      <c r="A335" s="551"/>
      <c r="B335" s="565"/>
      <c r="C335" s="588"/>
      <c r="D335" s="565"/>
      <c r="E335" s="1732"/>
      <c r="F335" s="1938" t="s">
        <v>2944</v>
      </c>
      <c r="G335" s="1748">
        <v>600000</v>
      </c>
      <c r="H335" s="1741" t="s">
        <v>335</v>
      </c>
      <c r="I335" s="1743">
        <v>12</v>
      </c>
      <c r="J335" s="1741"/>
      <c r="K335" s="1743"/>
      <c r="L335" s="1743"/>
      <c r="M335" s="1743"/>
      <c r="N335" s="1744" t="s">
        <v>654</v>
      </c>
      <c r="O335" s="1745">
        <f t="shared" ref="O335:O369" si="32">ROUNDUP(PRODUCT(G335:M335),-3)</f>
        <v>7200000</v>
      </c>
      <c r="P335" s="1331"/>
      <c r="Q335" s="1331"/>
      <c r="R335" s="1332"/>
      <c r="S335" s="3252"/>
    </row>
    <row r="336" spans="1:19" ht="20.100000000000001" customHeight="1">
      <c r="A336" s="551"/>
      <c r="B336" s="565"/>
      <c r="C336" s="588"/>
      <c r="D336" s="565"/>
      <c r="E336" s="1732"/>
      <c r="F336" s="1938" t="s">
        <v>2232</v>
      </c>
      <c r="G336" s="1748">
        <v>200000</v>
      </c>
      <c r="H336" s="1741" t="s">
        <v>335</v>
      </c>
      <c r="I336" s="1743">
        <v>12</v>
      </c>
      <c r="J336" s="1741"/>
      <c r="K336" s="1743"/>
      <c r="L336" s="1743"/>
      <c r="M336" s="1743"/>
      <c r="N336" s="1744" t="s">
        <v>654</v>
      </c>
      <c r="O336" s="1745">
        <f t="shared" si="32"/>
        <v>2400000</v>
      </c>
      <c r="P336" s="1331"/>
      <c r="Q336" s="1331"/>
      <c r="R336" s="1332"/>
      <c r="S336" s="3252"/>
    </row>
    <row r="337" spans="1:19" ht="20.100000000000001" customHeight="1">
      <c r="A337" s="551"/>
      <c r="B337" s="565"/>
      <c r="C337" s="588"/>
      <c r="D337" s="565"/>
      <c r="E337" s="1732"/>
      <c r="F337" s="1938" t="s">
        <v>2233</v>
      </c>
      <c r="G337" s="1748">
        <v>350000</v>
      </c>
      <c r="H337" s="1741" t="s">
        <v>335</v>
      </c>
      <c r="I337" s="1743">
        <v>12</v>
      </c>
      <c r="J337" s="1741"/>
      <c r="K337" s="1743"/>
      <c r="L337" s="1743"/>
      <c r="M337" s="1743"/>
      <c r="N337" s="1744" t="s">
        <v>654</v>
      </c>
      <c r="O337" s="1745">
        <f t="shared" si="32"/>
        <v>4200000</v>
      </c>
      <c r="P337" s="1331"/>
      <c r="Q337" s="1331"/>
      <c r="R337" s="1332"/>
      <c r="S337" s="3252"/>
    </row>
    <row r="338" spans="1:19" ht="20.100000000000001" customHeight="1">
      <c r="A338" s="551"/>
      <c r="B338" s="565"/>
      <c r="C338" s="588"/>
      <c r="D338" s="565"/>
      <c r="E338" s="1732"/>
      <c r="F338" s="1938" t="s">
        <v>2234</v>
      </c>
      <c r="G338" s="1748">
        <v>200000</v>
      </c>
      <c r="H338" s="1741" t="s">
        <v>335</v>
      </c>
      <c r="I338" s="1743">
        <v>12</v>
      </c>
      <c r="J338" s="1741"/>
      <c r="K338" s="1743"/>
      <c r="L338" s="1743"/>
      <c r="M338" s="1743"/>
      <c r="N338" s="1744" t="s">
        <v>654</v>
      </c>
      <c r="O338" s="1745">
        <f t="shared" si="32"/>
        <v>2400000</v>
      </c>
      <c r="P338" s="1331"/>
      <c r="Q338" s="1331"/>
      <c r="R338" s="1332"/>
      <c r="S338" s="3252"/>
    </row>
    <row r="339" spans="1:19" ht="20.100000000000001" customHeight="1">
      <c r="A339" s="551"/>
      <c r="B339" s="565"/>
      <c r="C339" s="588"/>
      <c r="D339" s="565"/>
      <c r="E339" s="1732"/>
      <c r="F339" s="1938" t="s">
        <v>2235</v>
      </c>
      <c r="G339" s="1748">
        <v>200000</v>
      </c>
      <c r="H339" s="1741" t="s">
        <v>335</v>
      </c>
      <c r="I339" s="1743">
        <v>12</v>
      </c>
      <c r="J339" s="1741"/>
      <c r="K339" s="1743"/>
      <c r="L339" s="1743"/>
      <c r="M339" s="1743"/>
      <c r="N339" s="1744" t="s">
        <v>654</v>
      </c>
      <c r="O339" s="1745">
        <f t="shared" si="32"/>
        <v>2400000</v>
      </c>
      <c r="P339" s="1331"/>
      <c r="Q339" s="1331"/>
      <c r="R339" s="1332"/>
      <c r="S339" s="3252"/>
    </row>
    <row r="340" spans="1:19" ht="20.100000000000001" customHeight="1">
      <c r="A340" s="551"/>
      <c r="B340" s="565"/>
      <c r="C340" s="588"/>
      <c r="D340" s="565"/>
      <c r="E340" s="1732"/>
      <c r="F340" s="1938" t="s">
        <v>2236</v>
      </c>
      <c r="G340" s="1748">
        <v>400000</v>
      </c>
      <c r="H340" s="1741" t="s">
        <v>335</v>
      </c>
      <c r="I340" s="1743">
        <v>12</v>
      </c>
      <c r="J340" s="1741"/>
      <c r="K340" s="1743"/>
      <c r="L340" s="1743"/>
      <c r="M340" s="1743"/>
      <c r="N340" s="1744" t="s">
        <v>654</v>
      </c>
      <c r="O340" s="1745">
        <f t="shared" si="32"/>
        <v>4800000</v>
      </c>
      <c r="P340" s="1331"/>
      <c r="Q340" s="1331"/>
      <c r="R340" s="1332"/>
      <c r="S340" s="3252"/>
    </row>
    <row r="341" spans="1:19" ht="20.100000000000001" customHeight="1">
      <c r="A341" s="551"/>
      <c r="B341" s="565"/>
      <c r="C341" s="588"/>
      <c r="D341" s="565"/>
      <c r="E341" s="1732"/>
      <c r="F341" s="1938" t="s">
        <v>2945</v>
      </c>
      <c r="G341" s="1748">
        <v>400000</v>
      </c>
      <c r="H341" s="1741" t="s">
        <v>335</v>
      </c>
      <c r="I341" s="1743">
        <v>12</v>
      </c>
      <c r="J341" s="1741"/>
      <c r="K341" s="1743"/>
      <c r="L341" s="1743"/>
      <c r="M341" s="1743"/>
      <c r="N341" s="1744" t="s">
        <v>654</v>
      </c>
      <c r="O341" s="1745">
        <f t="shared" si="32"/>
        <v>4800000</v>
      </c>
      <c r="P341" s="1331"/>
      <c r="Q341" s="1331"/>
      <c r="R341" s="1332"/>
      <c r="S341" s="3252"/>
    </row>
    <row r="342" spans="1:19" ht="20.100000000000001" customHeight="1">
      <c r="A342" s="551"/>
      <c r="B342" s="565"/>
      <c r="C342" s="588"/>
      <c r="D342" s="565"/>
      <c r="E342" s="1732"/>
      <c r="F342" s="1938" t="s">
        <v>2237</v>
      </c>
      <c r="G342" s="1748">
        <v>600000</v>
      </c>
      <c r="H342" s="1741" t="s">
        <v>335</v>
      </c>
      <c r="I342" s="1743">
        <v>12</v>
      </c>
      <c r="J342" s="1741"/>
      <c r="K342" s="1743"/>
      <c r="L342" s="1743"/>
      <c r="M342" s="1743"/>
      <c r="N342" s="1744" t="s">
        <v>654</v>
      </c>
      <c r="O342" s="1745">
        <f t="shared" si="32"/>
        <v>7200000</v>
      </c>
      <c r="P342" s="1331"/>
      <c r="Q342" s="1331"/>
      <c r="R342" s="1332"/>
      <c r="S342" s="3252"/>
    </row>
    <row r="343" spans="1:19" ht="20.100000000000001" customHeight="1">
      <c r="A343" s="551"/>
      <c r="B343" s="565"/>
      <c r="C343" s="588"/>
      <c r="D343" s="565"/>
      <c r="E343" s="1732"/>
      <c r="F343" s="1938" t="s">
        <v>2238</v>
      </c>
      <c r="G343" s="1748">
        <v>1900000</v>
      </c>
      <c r="H343" s="1741" t="s">
        <v>335</v>
      </c>
      <c r="I343" s="1743">
        <v>12</v>
      </c>
      <c r="J343" s="1741"/>
      <c r="K343" s="1743"/>
      <c r="L343" s="1743"/>
      <c r="M343" s="1743"/>
      <c r="N343" s="1744" t="s">
        <v>654</v>
      </c>
      <c r="O343" s="1745">
        <f t="shared" si="32"/>
        <v>22800000</v>
      </c>
      <c r="P343" s="1331"/>
      <c r="Q343" s="1331"/>
      <c r="R343" s="1332"/>
      <c r="S343" s="3252"/>
    </row>
    <row r="344" spans="1:19" ht="20.100000000000001" customHeight="1">
      <c r="A344" s="551"/>
      <c r="B344" s="565"/>
      <c r="C344" s="588"/>
      <c r="D344" s="565"/>
      <c r="E344" s="1732"/>
      <c r="F344" s="1938" t="s">
        <v>2239</v>
      </c>
      <c r="G344" s="1748">
        <v>400000</v>
      </c>
      <c r="H344" s="1741" t="s">
        <v>335</v>
      </c>
      <c r="I344" s="1743">
        <v>12</v>
      </c>
      <c r="J344" s="1741"/>
      <c r="K344" s="1743"/>
      <c r="L344" s="1743"/>
      <c r="M344" s="1743"/>
      <c r="N344" s="1744" t="s">
        <v>654</v>
      </c>
      <c r="O344" s="1745">
        <f t="shared" si="32"/>
        <v>4800000</v>
      </c>
      <c r="P344" s="1331"/>
      <c r="Q344" s="1331"/>
      <c r="R344" s="1332"/>
      <c r="S344" s="3252"/>
    </row>
    <row r="345" spans="1:19" ht="20.100000000000001" customHeight="1">
      <c r="A345" s="551"/>
      <c r="B345" s="565"/>
      <c r="C345" s="588"/>
      <c r="D345" s="565"/>
      <c r="E345" s="1732"/>
      <c r="F345" s="1938" t="s">
        <v>2240</v>
      </c>
      <c r="G345" s="1748">
        <v>300000</v>
      </c>
      <c r="H345" s="1741" t="s">
        <v>335</v>
      </c>
      <c r="I345" s="1743">
        <v>12</v>
      </c>
      <c r="J345" s="1741"/>
      <c r="K345" s="1743"/>
      <c r="L345" s="1743"/>
      <c r="M345" s="1743"/>
      <c r="N345" s="1744" t="s">
        <v>654</v>
      </c>
      <c r="O345" s="1745">
        <f t="shared" si="32"/>
        <v>3600000</v>
      </c>
      <c r="P345" s="1331"/>
      <c r="Q345" s="1331"/>
      <c r="R345" s="1332"/>
      <c r="S345" s="3252"/>
    </row>
    <row r="346" spans="1:19" ht="20.100000000000001" customHeight="1">
      <c r="A346" s="551"/>
      <c r="B346" s="565"/>
      <c r="C346" s="588"/>
      <c r="D346" s="565"/>
      <c r="E346" s="1732"/>
      <c r="F346" s="1938" t="s">
        <v>2241</v>
      </c>
      <c r="G346" s="1748">
        <v>100000</v>
      </c>
      <c r="H346" s="1741" t="s">
        <v>335</v>
      </c>
      <c r="I346" s="1743">
        <v>12</v>
      </c>
      <c r="J346" s="1741"/>
      <c r="K346" s="1743"/>
      <c r="L346" s="1743"/>
      <c r="M346" s="1743"/>
      <c r="N346" s="1744" t="s">
        <v>654</v>
      </c>
      <c r="O346" s="1745">
        <f t="shared" si="32"/>
        <v>1200000</v>
      </c>
      <c r="P346" s="1331"/>
      <c r="Q346" s="1331"/>
      <c r="R346" s="1332"/>
      <c r="S346" s="3252"/>
    </row>
    <row r="347" spans="1:19" ht="20.100000000000001" customHeight="1">
      <c r="A347" s="551"/>
      <c r="B347" s="565"/>
      <c r="C347" s="588"/>
      <c r="D347" s="565"/>
      <c r="E347" s="1732"/>
      <c r="F347" s="1938" t="s">
        <v>2242</v>
      </c>
      <c r="G347" s="1748">
        <v>500000</v>
      </c>
      <c r="H347" s="1741" t="s">
        <v>335</v>
      </c>
      <c r="I347" s="1743">
        <v>12</v>
      </c>
      <c r="J347" s="1741"/>
      <c r="K347" s="1743"/>
      <c r="L347" s="1743"/>
      <c r="M347" s="1743"/>
      <c r="N347" s="1744" t="s">
        <v>654</v>
      </c>
      <c r="O347" s="1745">
        <f t="shared" si="32"/>
        <v>6000000</v>
      </c>
      <c r="P347" s="1331"/>
      <c r="Q347" s="1331"/>
      <c r="R347" s="1332"/>
      <c r="S347" s="3252"/>
    </row>
    <row r="348" spans="1:19" ht="20.100000000000001" customHeight="1">
      <c r="A348" s="551"/>
      <c r="B348" s="565"/>
      <c r="C348" s="588"/>
      <c r="D348" s="565"/>
      <c r="E348" s="1732"/>
      <c r="F348" s="1938" t="s">
        <v>2243</v>
      </c>
      <c r="G348" s="1748">
        <v>450000</v>
      </c>
      <c r="H348" s="1741" t="s">
        <v>335</v>
      </c>
      <c r="I348" s="1743">
        <v>12</v>
      </c>
      <c r="J348" s="1741"/>
      <c r="K348" s="1743"/>
      <c r="L348" s="1743"/>
      <c r="M348" s="1743"/>
      <c r="N348" s="1744" t="s">
        <v>2884</v>
      </c>
      <c r="O348" s="1745">
        <f t="shared" si="32"/>
        <v>5400000</v>
      </c>
      <c r="P348" s="1331"/>
      <c r="Q348" s="1331"/>
      <c r="R348" s="1332"/>
      <c r="S348" s="3252"/>
    </row>
    <row r="349" spans="1:19" ht="20.100000000000001" customHeight="1">
      <c r="A349" s="551"/>
      <c r="B349" s="565"/>
      <c r="C349" s="588"/>
      <c r="D349" s="565"/>
      <c r="E349" s="1732"/>
      <c r="F349" s="1938" t="s">
        <v>2244</v>
      </c>
      <c r="G349" s="1748">
        <v>100000</v>
      </c>
      <c r="H349" s="1741" t="s">
        <v>335</v>
      </c>
      <c r="I349" s="1743">
        <v>12</v>
      </c>
      <c r="J349" s="1741"/>
      <c r="K349" s="1743"/>
      <c r="L349" s="1743"/>
      <c r="M349" s="1743"/>
      <c r="N349" s="1744" t="s">
        <v>654</v>
      </c>
      <c r="O349" s="1745">
        <f t="shared" si="32"/>
        <v>1200000</v>
      </c>
      <c r="P349" s="1331"/>
      <c r="Q349" s="1331"/>
      <c r="R349" s="1332"/>
      <c r="S349" s="3252"/>
    </row>
    <row r="350" spans="1:19" ht="20.100000000000001" customHeight="1">
      <c r="A350" s="551"/>
      <c r="B350" s="565"/>
      <c r="C350" s="588"/>
      <c r="D350" s="565"/>
      <c r="E350" s="1732"/>
      <c r="F350" s="1938" t="s">
        <v>2245</v>
      </c>
      <c r="G350" s="1748">
        <v>450000</v>
      </c>
      <c r="H350" s="1741" t="s">
        <v>335</v>
      </c>
      <c r="I350" s="1743">
        <v>12</v>
      </c>
      <c r="J350" s="1741"/>
      <c r="K350" s="1743"/>
      <c r="L350" s="1743"/>
      <c r="M350" s="1743"/>
      <c r="N350" s="1744" t="s">
        <v>654</v>
      </c>
      <c r="O350" s="1745">
        <f t="shared" si="32"/>
        <v>5400000</v>
      </c>
      <c r="P350" s="1331"/>
      <c r="Q350" s="1331"/>
      <c r="R350" s="1332"/>
      <c r="S350" s="3252"/>
    </row>
    <row r="351" spans="1:19" ht="20.100000000000001" customHeight="1">
      <c r="A351" s="551"/>
      <c r="B351" s="565"/>
      <c r="C351" s="588"/>
      <c r="D351" s="565"/>
      <c r="E351" s="1732"/>
      <c r="F351" s="1938" t="s">
        <v>2246</v>
      </c>
      <c r="G351" s="1748">
        <v>450000</v>
      </c>
      <c r="H351" s="1741" t="s">
        <v>335</v>
      </c>
      <c r="I351" s="1743">
        <v>12</v>
      </c>
      <c r="J351" s="1741"/>
      <c r="K351" s="1743"/>
      <c r="L351" s="1743"/>
      <c r="M351" s="1743"/>
      <c r="N351" s="1744" t="s">
        <v>654</v>
      </c>
      <c r="O351" s="1745">
        <f t="shared" si="32"/>
        <v>5400000</v>
      </c>
      <c r="P351" s="1331"/>
      <c r="Q351" s="1331"/>
      <c r="R351" s="1332"/>
      <c r="S351" s="3252"/>
    </row>
    <row r="352" spans="1:19" ht="20.100000000000001" customHeight="1">
      <c r="A352" s="551"/>
      <c r="B352" s="565"/>
      <c r="C352" s="588"/>
      <c r="D352" s="565"/>
      <c r="E352" s="1732"/>
      <c r="F352" s="1938" t="s">
        <v>2247</v>
      </c>
      <c r="G352" s="1748">
        <v>300000</v>
      </c>
      <c r="H352" s="1741" t="s">
        <v>335</v>
      </c>
      <c r="I352" s="1743">
        <v>12</v>
      </c>
      <c r="J352" s="1741"/>
      <c r="K352" s="1743"/>
      <c r="L352" s="1743"/>
      <c r="M352" s="1743"/>
      <c r="N352" s="1744" t="s">
        <v>654</v>
      </c>
      <c r="O352" s="1745">
        <f t="shared" si="32"/>
        <v>3600000</v>
      </c>
      <c r="P352" s="1331"/>
      <c r="Q352" s="1331"/>
      <c r="R352" s="1332"/>
      <c r="S352" s="3252"/>
    </row>
    <row r="353" spans="1:19" ht="20.100000000000001" customHeight="1">
      <c r="A353" s="551"/>
      <c r="B353" s="565"/>
      <c r="C353" s="588"/>
      <c r="D353" s="565"/>
      <c r="E353" s="1732"/>
      <c r="F353" s="1938" t="s">
        <v>2248</v>
      </c>
      <c r="G353" s="1748">
        <v>300000</v>
      </c>
      <c r="H353" s="1741" t="s">
        <v>335</v>
      </c>
      <c r="I353" s="1743">
        <v>12</v>
      </c>
      <c r="J353" s="1741"/>
      <c r="K353" s="1743"/>
      <c r="L353" s="1743"/>
      <c r="M353" s="1743"/>
      <c r="N353" s="1744" t="s">
        <v>654</v>
      </c>
      <c r="O353" s="1745">
        <f t="shared" si="32"/>
        <v>3600000</v>
      </c>
      <c r="P353" s="1331"/>
      <c r="Q353" s="1331"/>
      <c r="R353" s="1332"/>
      <c r="S353" s="3252"/>
    </row>
    <row r="354" spans="1:19" ht="20.100000000000001" customHeight="1">
      <c r="A354" s="551"/>
      <c r="B354" s="565"/>
      <c r="C354" s="588"/>
      <c r="D354" s="565"/>
      <c r="E354" s="1732"/>
      <c r="F354" s="1938" t="s">
        <v>2946</v>
      </c>
      <c r="G354" s="1748">
        <v>300000</v>
      </c>
      <c r="H354" s="1741" t="s">
        <v>335</v>
      </c>
      <c r="I354" s="1743">
        <v>12</v>
      </c>
      <c r="J354" s="1741"/>
      <c r="K354" s="1743"/>
      <c r="L354" s="1743"/>
      <c r="M354" s="1743"/>
      <c r="N354" s="1744" t="s">
        <v>654</v>
      </c>
      <c r="O354" s="1745">
        <f t="shared" si="32"/>
        <v>3600000</v>
      </c>
      <c r="P354" s="1331"/>
      <c r="Q354" s="1331"/>
      <c r="R354" s="1332"/>
      <c r="S354" s="3252"/>
    </row>
    <row r="355" spans="1:19" ht="20.100000000000001" customHeight="1">
      <c r="A355" s="551"/>
      <c r="B355" s="565"/>
      <c r="C355" s="588"/>
      <c r="D355" s="565"/>
      <c r="E355" s="1732"/>
      <c r="F355" s="1938" t="s">
        <v>2249</v>
      </c>
      <c r="G355" s="1748">
        <v>1100000</v>
      </c>
      <c r="H355" s="1741" t="s">
        <v>335</v>
      </c>
      <c r="I355" s="1743">
        <v>12</v>
      </c>
      <c r="J355" s="1741"/>
      <c r="K355" s="1743"/>
      <c r="L355" s="1743"/>
      <c r="M355" s="1743"/>
      <c r="N355" s="1744" t="s">
        <v>654</v>
      </c>
      <c r="O355" s="1745">
        <f t="shared" si="32"/>
        <v>13200000</v>
      </c>
      <c r="P355" s="1331"/>
      <c r="Q355" s="1331"/>
      <c r="R355" s="1332"/>
      <c r="S355" s="3252"/>
    </row>
    <row r="356" spans="1:19" ht="20.100000000000001" customHeight="1">
      <c r="A356" s="1207"/>
      <c r="B356" s="582"/>
      <c r="C356" s="553"/>
      <c r="D356" s="582"/>
      <c r="E356" s="1939"/>
      <c r="F356" s="1940" t="s">
        <v>2250</v>
      </c>
      <c r="G356" s="1931">
        <v>750000</v>
      </c>
      <c r="H356" s="1932" t="s">
        <v>335</v>
      </c>
      <c r="I356" s="1941">
        <v>12</v>
      </c>
      <c r="J356" s="1932"/>
      <c r="K356" s="1941"/>
      <c r="L356" s="1941"/>
      <c r="M356" s="1941"/>
      <c r="N356" s="1942" t="s">
        <v>654</v>
      </c>
      <c r="O356" s="1943">
        <f t="shared" si="32"/>
        <v>9000000</v>
      </c>
      <c r="P356" s="1790"/>
      <c r="Q356" s="1790"/>
      <c r="R356" s="1791"/>
      <c r="S356" s="3284"/>
    </row>
    <row r="357" spans="1:19" ht="20.100000000000001" customHeight="1">
      <c r="A357" s="551"/>
      <c r="B357" s="565"/>
      <c r="C357" s="588"/>
      <c r="D357" s="565"/>
      <c r="E357" s="1732"/>
      <c r="F357" s="1938" t="s">
        <v>2251</v>
      </c>
      <c r="G357" s="1748">
        <v>300000</v>
      </c>
      <c r="H357" s="1741" t="s">
        <v>335</v>
      </c>
      <c r="I357" s="1743">
        <v>12</v>
      </c>
      <c r="J357" s="1741"/>
      <c r="K357" s="1743"/>
      <c r="L357" s="1743"/>
      <c r="M357" s="1743"/>
      <c r="N357" s="1744" t="s">
        <v>654</v>
      </c>
      <c r="O357" s="1745">
        <f t="shared" si="32"/>
        <v>3600000</v>
      </c>
      <c r="P357" s="1331"/>
      <c r="Q357" s="1331"/>
      <c r="R357" s="1332"/>
      <c r="S357" s="3252"/>
    </row>
    <row r="358" spans="1:19" ht="20.100000000000001" customHeight="1">
      <c r="A358" s="551"/>
      <c r="B358" s="565"/>
      <c r="C358" s="588"/>
      <c r="D358" s="565"/>
      <c r="E358" s="1732"/>
      <c r="F358" s="1938" t="s">
        <v>2947</v>
      </c>
      <c r="G358" s="1748">
        <v>100000</v>
      </c>
      <c r="H358" s="1741" t="s">
        <v>335</v>
      </c>
      <c r="I358" s="1743">
        <v>12</v>
      </c>
      <c r="J358" s="1741"/>
      <c r="K358" s="1743"/>
      <c r="L358" s="1743"/>
      <c r="M358" s="1743"/>
      <c r="N358" s="1744" t="s">
        <v>654</v>
      </c>
      <c r="O358" s="1745">
        <f t="shared" si="32"/>
        <v>1200000</v>
      </c>
      <c r="P358" s="1331"/>
      <c r="Q358" s="1331"/>
      <c r="R358" s="1332"/>
      <c r="S358" s="3252"/>
    </row>
    <row r="359" spans="1:19" ht="20.100000000000001" customHeight="1">
      <c r="A359" s="551"/>
      <c r="B359" s="565"/>
      <c r="C359" s="588"/>
      <c r="D359" s="565"/>
      <c r="E359" s="1732"/>
      <c r="F359" s="1938" t="s">
        <v>2252</v>
      </c>
      <c r="G359" s="1748">
        <v>1300000</v>
      </c>
      <c r="H359" s="1741" t="s">
        <v>335</v>
      </c>
      <c r="I359" s="1743">
        <v>12</v>
      </c>
      <c r="J359" s="1741"/>
      <c r="K359" s="1743"/>
      <c r="L359" s="1743"/>
      <c r="M359" s="1743"/>
      <c r="N359" s="1744" t="s">
        <v>654</v>
      </c>
      <c r="O359" s="1745">
        <f t="shared" si="32"/>
        <v>15600000</v>
      </c>
      <c r="P359" s="1331"/>
      <c r="Q359" s="1331"/>
      <c r="R359" s="1332"/>
      <c r="S359" s="3252"/>
    </row>
    <row r="360" spans="1:19" ht="20.100000000000001" customHeight="1">
      <c r="A360" s="551"/>
      <c r="B360" s="565"/>
      <c r="C360" s="588"/>
      <c r="D360" s="565"/>
      <c r="E360" s="1732"/>
      <c r="F360" s="1938" t="s">
        <v>2253</v>
      </c>
      <c r="G360" s="1748">
        <v>300000</v>
      </c>
      <c r="H360" s="1741" t="s">
        <v>335</v>
      </c>
      <c r="I360" s="1743">
        <v>12</v>
      </c>
      <c r="J360" s="1741"/>
      <c r="K360" s="1743"/>
      <c r="L360" s="1743"/>
      <c r="M360" s="1743"/>
      <c r="N360" s="1744" t="s">
        <v>654</v>
      </c>
      <c r="O360" s="1745">
        <f t="shared" si="32"/>
        <v>3600000</v>
      </c>
      <c r="P360" s="1331"/>
      <c r="Q360" s="1331"/>
      <c r="R360" s="1332"/>
      <c r="S360" s="3252"/>
    </row>
    <row r="361" spans="1:19" ht="20.100000000000001" customHeight="1">
      <c r="A361" s="551"/>
      <c r="B361" s="565"/>
      <c r="C361" s="588"/>
      <c r="D361" s="565"/>
      <c r="E361" s="1732"/>
      <c r="F361" s="1938" t="s">
        <v>2948</v>
      </c>
      <c r="G361" s="1748">
        <v>300000</v>
      </c>
      <c r="H361" s="1741" t="s">
        <v>335</v>
      </c>
      <c r="I361" s="1743">
        <v>12</v>
      </c>
      <c r="J361" s="1741"/>
      <c r="K361" s="1743"/>
      <c r="L361" s="1743"/>
      <c r="M361" s="1743"/>
      <c r="N361" s="1744" t="s">
        <v>654</v>
      </c>
      <c r="O361" s="1745">
        <f t="shared" si="32"/>
        <v>3600000</v>
      </c>
      <c r="P361" s="1331"/>
      <c r="Q361" s="1331"/>
      <c r="R361" s="1332"/>
      <c r="S361" s="3252"/>
    </row>
    <row r="362" spans="1:19" ht="20.100000000000001" customHeight="1">
      <c r="A362" s="551"/>
      <c r="B362" s="565"/>
      <c r="C362" s="588"/>
      <c r="D362" s="565"/>
      <c r="E362" s="1732"/>
      <c r="F362" s="1938" t="s">
        <v>2254</v>
      </c>
      <c r="G362" s="1748">
        <v>700000</v>
      </c>
      <c r="H362" s="1741" t="s">
        <v>335</v>
      </c>
      <c r="I362" s="1743">
        <v>10</v>
      </c>
      <c r="J362" s="1741"/>
      <c r="K362" s="1743"/>
      <c r="L362" s="1743"/>
      <c r="M362" s="1743"/>
      <c r="N362" s="1744" t="s">
        <v>654</v>
      </c>
      <c r="O362" s="1745">
        <f t="shared" si="32"/>
        <v>7000000</v>
      </c>
      <c r="P362" s="1331"/>
      <c r="Q362" s="1331"/>
      <c r="R362" s="1332"/>
      <c r="S362" s="3252"/>
    </row>
    <row r="363" spans="1:19" ht="20.100000000000001" customHeight="1">
      <c r="A363" s="551"/>
      <c r="B363" s="565"/>
      <c r="C363" s="588"/>
      <c r="D363" s="565"/>
      <c r="E363" s="1732"/>
      <c r="F363" s="1938" t="s">
        <v>2255</v>
      </c>
      <c r="G363" s="1748">
        <v>500000</v>
      </c>
      <c r="H363" s="1741" t="s">
        <v>335</v>
      </c>
      <c r="I363" s="1743">
        <v>12</v>
      </c>
      <c r="J363" s="1325"/>
      <c r="K363" s="1327"/>
      <c r="L363" s="1327"/>
      <c r="M363" s="1327"/>
      <c r="N363" s="1329" t="s">
        <v>654</v>
      </c>
      <c r="O363" s="1745">
        <f t="shared" si="32"/>
        <v>6000000</v>
      </c>
      <c r="P363" s="1331"/>
      <c r="Q363" s="1331"/>
      <c r="R363" s="1332"/>
      <c r="S363" s="3252"/>
    </row>
    <row r="364" spans="1:19" ht="20.100000000000001" customHeight="1">
      <c r="A364" s="551"/>
      <c r="B364" s="565"/>
      <c r="C364" s="588"/>
      <c r="D364" s="565"/>
      <c r="E364" s="1732"/>
      <c r="F364" s="1938" t="s">
        <v>2256</v>
      </c>
      <c r="G364" s="1748">
        <v>400000</v>
      </c>
      <c r="H364" s="1741" t="s">
        <v>335</v>
      </c>
      <c r="I364" s="1743">
        <v>12</v>
      </c>
      <c r="J364" s="1792"/>
      <c r="K364" s="1944"/>
      <c r="L364" s="1944"/>
      <c r="M364" s="1944"/>
      <c r="N364" s="1329" t="s">
        <v>654</v>
      </c>
      <c r="O364" s="1745">
        <f t="shared" si="32"/>
        <v>4800000</v>
      </c>
      <c r="P364" s="1331"/>
      <c r="Q364" s="1331"/>
      <c r="R364" s="1332"/>
      <c r="S364" s="3252"/>
    </row>
    <row r="365" spans="1:19" ht="20.100000000000001" customHeight="1">
      <c r="A365" s="551"/>
      <c r="B365" s="565"/>
      <c r="C365" s="588"/>
      <c r="D365" s="565"/>
      <c r="E365" s="1732"/>
      <c r="F365" s="1938" t="s">
        <v>2257</v>
      </c>
      <c r="G365" s="1748">
        <v>1500000</v>
      </c>
      <c r="H365" s="1741" t="s">
        <v>335</v>
      </c>
      <c r="I365" s="1743">
        <v>12</v>
      </c>
      <c r="J365" s="1325"/>
      <c r="K365" s="1327"/>
      <c r="L365" s="1327"/>
      <c r="M365" s="1327"/>
      <c r="N365" s="1329" t="s">
        <v>654</v>
      </c>
      <c r="O365" s="1745">
        <f t="shared" si="32"/>
        <v>18000000</v>
      </c>
      <c r="P365" s="1331"/>
      <c r="Q365" s="1331"/>
      <c r="R365" s="1332"/>
      <c r="S365" s="3252"/>
    </row>
    <row r="366" spans="1:19" ht="20.100000000000001" customHeight="1">
      <c r="A366" s="551"/>
      <c r="B366" s="565"/>
      <c r="C366" s="588"/>
      <c r="D366" s="565"/>
      <c r="E366" s="1732"/>
      <c r="F366" s="1938" t="s">
        <v>2258</v>
      </c>
      <c r="G366" s="1748">
        <v>2000000</v>
      </c>
      <c r="H366" s="1741" t="s">
        <v>335</v>
      </c>
      <c r="I366" s="1743">
        <v>12</v>
      </c>
      <c r="J366" s="1325"/>
      <c r="K366" s="1327"/>
      <c r="L366" s="1327"/>
      <c r="M366" s="1327"/>
      <c r="N366" s="1329" t="s">
        <v>654</v>
      </c>
      <c r="O366" s="1745">
        <f t="shared" si="32"/>
        <v>24000000</v>
      </c>
      <c r="P366" s="1331"/>
      <c r="Q366" s="1331"/>
      <c r="R366" s="1332"/>
      <c r="S366" s="3252"/>
    </row>
    <row r="367" spans="1:19" ht="20.100000000000001" customHeight="1">
      <c r="A367" s="551"/>
      <c r="B367" s="565"/>
      <c r="C367" s="588"/>
      <c r="D367" s="565"/>
      <c r="E367" s="1732"/>
      <c r="F367" s="1938" t="s">
        <v>2259</v>
      </c>
      <c r="G367" s="1748">
        <v>500000</v>
      </c>
      <c r="H367" s="1741" t="s">
        <v>335</v>
      </c>
      <c r="I367" s="1743">
        <v>12</v>
      </c>
      <c r="J367" s="1325"/>
      <c r="K367" s="1327"/>
      <c r="L367" s="1327"/>
      <c r="M367" s="1327"/>
      <c r="N367" s="1329" t="s">
        <v>654</v>
      </c>
      <c r="O367" s="1745">
        <f t="shared" si="32"/>
        <v>6000000</v>
      </c>
      <c r="P367" s="1331"/>
      <c r="Q367" s="1331"/>
      <c r="R367" s="1332"/>
      <c r="S367" s="3252"/>
    </row>
    <row r="368" spans="1:19" ht="20.100000000000001" customHeight="1">
      <c r="A368" s="551"/>
      <c r="B368" s="565"/>
      <c r="C368" s="588"/>
      <c r="D368" s="565"/>
      <c r="E368" s="1732"/>
      <c r="F368" s="1938" t="s">
        <v>2260</v>
      </c>
      <c r="G368" s="1748">
        <v>600000</v>
      </c>
      <c r="H368" s="1741" t="s">
        <v>335</v>
      </c>
      <c r="I368" s="1743">
        <v>12</v>
      </c>
      <c r="J368" s="1325"/>
      <c r="K368" s="1327"/>
      <c r="L368" s="1327"/>
      <c r="M368" s="1327"/>
      <c r="N368" s="1329" t="s">
        <v>654</v>
      </c>
      <c r="O368" s="1745">
        <f t="shared" si="32"/>
        <v>7200000</v>
      </c>
      <c r="P368" s="1331"/>
      <c r="Q368" s="1331"/>
      <c r="R368" s="1332"/>
      <c r="S368" s="3252"/>
    </row>
    <row r="369" spans="1:19" ht="20.100000000000001" customHeight="1">
      <c r="A369" s="551"/>
      <c r="B369" s="565"/>
      <c r="C369" s="588"/>
      <c r="D369" s="565"/>
      <c r="E369" s="1732"/>
      <c r="F369" s="1938" t="s">
        <v>2949</v>
      </c>
      <c r="G369" s="1748">
        <v>2100000</v>
      </c>
      <c r="H369" s="1741" t="s">
        <v>335</v>
      </c>
      <c r="I369" s="1743">
        <v>2</v>
      </c>
      <c r="J369" s="1325"/>
      <c r="K369" s="1327"/>
      <c r="L369" s="1327"/>
      <c r="M369" s="1327"/>
      <c r="N369" s="1329" t="s">
        <v>654</v>
      </c>
      <c r="O369" s="1745">
        <f t="shared" si="32"/>
        <v>4200000</v>
      </c>
      <c r="P369" s="1331"/>
      <c r="Q369" s="1331"/>
      <c r="R369" s="1332"/>
      <c r="S369" s="3252"/>
    </row>
    <row r="370" spans="1:19" ht="20.100000000000001" customHeight="1">
      <c r="A370" s="551"/>
      <c r="B370" s="565"/>
      <c r="C370" s="588"/>
      <c r="D370" s="565"/>
      <c r="E370" s="1732"/>
      <c r="F370" s="1793" t="s">
        <v>2183</v>
      </c>
      <c r="G370" s="1324" t="s">
        <v>1065</v>
      </c>
      <c r="H370" s="1325"/>
      <c r="I370" s="1327"/>
      <c r="J370" s="1325"/>
      <c r="K370" s="1327"/>
      <c r="L370" s="1327"/>
      <c r="M370" s="1327"/>
      <c r="N370" s="1329"/>
      <c r="O370" s="1937">
        <f>SUM(O371:O374)</f>
        <v>10415000</v>
      </c>
      <c r="P370" s="1331"/>
      <c r="Q370" s="1331"/>
      <c r="R370" s="1332"/>
      <c r="S370" s="3252"/>
    </row>
    <row r="371" spans="1:19" ht="20.100000000000001" customHeight="1">
      <c r="A371" s="551"/>
      <c r="B371" s="565"/>
      <c r="C371" s="588"/>
      <c r="D371" s="565"/>
      <c r="E371" s="1732"/>
      <c r="F371" s="1793" t="s">
        <v>2261</v>
      </c>
      <c r="G371" s="1748">
        <v>600000</v>
      </c>
      <c r="H371" s="1741" t="s">
        <v>335</v>
      </c>
      <c r="I371" s="1742">
        <v>12</v>
      </c>
      <c r="J371" s="1325"/>
      <c r="K371" s="1327"/>
      <c r="L371" s="1327"/>
      <c r="M371" s="1327"/>
      <c r="N371" s="1329" t="s">
        <v>881</v>
      </c>
      <c r="O371" s="1330">
        <f>ROUNDUP(PRODUCT(G371:M371),-3)</f>
        <v>7200000</v>
      </c>
      <c r="P371" s="1331"/>
      <c r="Q371" s="1331"/>
      <c r="R371" s="1332"/>
      <c r="S371" s="3252"/>
    </row>
    <row r="372" spans="1:19" ht="20.100000000000001" customHeight="1">
      <c r="A372" s="551"/>
      <c r="B372" s="565"/>
      <c r="C372" s="588"/>
      <c r="D372" s="565"/>
      <c r="E372" s="1732"/>
      <c r="F372" s="1793" t="s">
        <v>2262</v>
      </c>
      <c r="G372" s="1752">
        <v>35000</v>
      </c>
      <c r="H372" s="1753" t="s">
        <v>335</v>
      </c>
      <c r="I372" s="1851">
        <v>49</v>
      </c>
      <c r="J372" s="1767"/>
      <c r="K372" s="1782"/>
      <c r="L372" s="1782"/>
      <c r="M372" s="1782"/>
      <c r="N372" s="1769" t="s">
        <v>1064</v>
      </c>
      <c r="O372" s="1330">
        <f>ROUNDUP(PRODUCT(G372:M372),-3)</f>
        <v>1715000</v>
      </c>
      <c r="P372" s="1331"/>
      <c r="Q372" s="1331"/>
      <c r="R372" s="1332"/>
      <c r="S372" s="3252"/>
    </row>
    <row r="373" spans="1:19" ht="20.100000000000001" customHeight="1">
      <c r="A373" s="551"/>
      <c r="B373" s="565"/>
      <c r="C373" s="588"/>
      <c r="D373" s="565"/>
      <c r="E373" s="1732"/>
      <c r="F373" s="1793" t="s">
        <v>2263</v>
      </c>
      <c r="G373" s="1752">
        <v>100000</v>
      </c>
      <c r="H373" s="1753" t="s">
        <v>335</v>
      </c>
      <c r="I373" s="1851">
        <v>12</v>
      </c>
      <c r="J373" s="1767"/>
      <c r="K373" s="1782"/>
      <c r="L373" s="1782"/>
      <c r="M373" s="1782"/>
      <c r="N373" s="1769" t="s">
        <v>881</v>
      </c>
      <c r="O373" s="1330">
        <f>ROUNDUP(PRODUCT(G373:M373),-3)</f>
        <v>1200000</v>
      </c>
      <c r="P373" s="1331"/>
      <c r="Q373" s="1331"/>
      <c r="R373" s="1332"/>
      <c r="S373" s="3252"/>
    </row>
    <row r="374" spans="1:19" ht="20.100000000000001" customHeight="1">
      <c r="A374" s="551"/>
      <c r="B374" s="565"/>
      <c r="C374" s="588"/>
      <c r="D374" s="565"/>
      <c r="E374" s="1732"/>
      <c r="F374" s="1793" t="s">
        <v>2264</v>
      </c>
      <c r="G374" s="1752">
        <v>300000</v>
      </c>
      <c r="H374" s="1753" t="s">
        <v>335</v>
      </c>
      <c r="I374" s="1851">
        <v>1</v>
      </c>
      <c r="J374" s="1767"/>
      <c r="K374" s="1782"/>
      <c r="L374" s="1782"/>
      <c r="M374" s="1782"/>
      <c r="N374" s="1769" t="s">
        <v>881</v>
      </c>
      <c r="O374" s="1330">
        <f>ROUNDUP(PRODUCT(G374:M374),-3)</f>
        <v>300000</v>
      </c>
      <c r="P374" s="1331"/>
      <c r="Q374" s="1331"/>
      <c r="R374" s="1332"/>
      <c r="S374" s="3252"/>
    </row>
    <row r="375" spans="1:19" ht="20.100000000000001" customHeight="1">
      <c r="A375" s="551"/>
      <c r="B375" s="565"/>
      <c r="C375" s="588"/>
      <c r="D375" s="565"/>
      <c r="E375" s="1732"/>
      <c r="F375" s="1793" t="s">
        <v>2184</v>
      </c>
      <c r="G375" s="1324"/>
      <c r="H375" s="1325"/>
      <c r="I375" s="1327"/>
      <c r="J375" s="1325"/>
      <c r="K375" s="1327"/>
      <c r="L375" s="1327"/>
      <c r="M375" s="1327"/>
      <c r="N375" s="1329"/>
      <c r="O375" s="1937">
        <f>SUM(O376:O377)</f>
        <v>2600000</v>
      </c>
      <c r="P375" s="1331"/>
      <c r="Q375" s="1331"/>
      <c r="R375" s="1332"/>
      <c r="S375" s="3252"/>
    </row>
    <row r="376" spans="1:19" ht="20.100000000000001" customHeight="1">
      <c r="A376" s="551"/>
      <c r="B376" s="565"/>
      <c r="C376" s="588"/>
      <c r="D376" s="565"/>
      <c r="E376" s="1322"/>
      <c r="F376" s="1793" t="s">
        <v>2265</v>
      </c>
      <c r="G376" s="1324">
        <v>500000</v>
      </c>
      <c r="H376" s="1325" t="s">
        <v>335</v>
      </c>
      <c r="I376" s="1326">
        <v>2</v>
      </c>
      <c r="J376" s="1325"/>
      <c r="K376" s="1327"/>
      <c r="L376" s="1327"/>
      <c r="M376" s="1327"/>
      <c r="N376" s="1329" t="s">
        <v>1064</v>
      </c>
      <c r="O376" s="1330">
        <f>G376*I376</f>
        <v>1000000</v>
      </c>
      <c r="P376" s="1331"/>
      <c r="Q376" s="1331"/>
      <c r="R376" s="1332"/>
      <c r="S376" s="3252"/>
    </row>
    <row r="377" spans="1:19" ht="20.100000000000001" customHeight="1">
      <c r="A377" s="551"/>
      <c r="B377" s="565"/>
      <c r="C377" s="588"/>
      <c r="D377" s="565"/>
      <c r="E377" s="1322"/>
      <c r="F377" s="1793" t="s">
        <v>2261</v>
      </c>
      <c r="G377" s="1324">
        <v>800000</v>
      </c>
      <c r="H377" s="1325" t="s">
        <v>335</v>
      </c>
      <c r="I377" s="1865">
        <v>2</v>
      </c>
      <c r="J377" s="1325"/>
      <c r="K377" s="1327"/>
      <c r="L377" s="1327"/>
      <c r="M377" s="1327"/>
      <c r="N377" s="1329" t="s">
        <v>881</v>
      </c>
      <c r="O377" s="1330">
        <f>G377*I377</f>
        <v>1600000</v>
      </c>
      <c r="P377" s="1331"/>
      <c r="Q377" s="1331"/>
      <c r="R377" s="1332"/>
      <c r="S377" s="3252"/>
    </row>
    <row r="378" spans="1:19" ht="20.100000000000001" customHeight="1">
      <c r="A378" s="551"/>
      <c r="B378" s="565"/>
      <c r="C378" s="588"/>
      <c r="D378" s="565"/>
      <c r="E378" s="1746"/>
      <c r="F378" s="1733" t="s">
        <v>921</v>
      </c>
      <c r="G378" s="1734"/>
      <c r="H378" s="1733"/>
      <c r="I378" s="1733"/>
      <c r="J378" s="1733"/>
      <c r="K378" s="1733"/>
      <c r="L378" s="1733"/>
      <c r="M378" s="1733"/>
      <c r="N378" s="1735"/>
      <c r="O378" s="1736">
        <v>0</v>
      </c>
      <c r="P378" s="1737">
        <f>O378</f>
        <v>0</v>
      </c>
      <c r="Q378" s="1737">
        <v>20000000</v>
      </c>
      <c r="R378" s="1738">
        <f t="shared" ref="R378:R453" si="33">+P378-Q378</f>
        <v>-20000000</v>
      </c>
      <c r="S378" s="3282">
        <f t="shared" ref="S378:S453" si="34">+R378/Q378</f>
        <v>-1</v>
      </c>
    </row>
    <row r="379" spans="1:19" ht="20.100000000000001" customHeight="1">
      <c r="A379" s="551"/>
      <c r="B379" s="565"/>
      <c r="C379" s="588"/>
      <c r="D379" s="565"/>
      <c r="E379" s="1746"/>
      <c r="F379" s="1733" t="s">
        <v>2961</v>
      </c>
      <c r="G379" s="1734"/>
      <c r="H379" s="1733"/>
      <c r="I379" s="1733"/>
      <c r="J379" s="1733"/>
      <c r="K379" s="1733"/>
      <c r="L379" s="1733"/>
      <c r="M379" s="1733"/>
      <c r="N379" s="1735"/>
      <c r="O379" s="1736">
        <f>SUM(O380:O388)</f>
        <v>20000000</v>
      </c>
      <c r="P379" s="1737">
        <f>O379</f>
        <v>20000000</v>
      </c>
      <c r="Q379" s="1737">
        <v>0</v>
      </c>
      <c r="R379" s="1738">
        <f t="shared" ref="R379" si="35">+P379-Q379</f>
        <v>20000000</v>
      </c>
      <c r="S379" s="3282"/>
    </row>
    <row r="380" spans="1:19" ht="20.100000000000001" customHeight="1">
      <c r="A380" s="551"/>
      <c r="B380" s="565"/>
      <c r="C380" s="588"/>
      <c r="D380" s="565"/>
      <c r="E380" s="1746"/>
      <c r="F380" s="1922" t="s">
        <v>2950</v>
      </c>
      <c r="G380" s="1748">
        <v>200000</v>
      </c>
      <c r="H380" s="1741" t="s">
        <v>335</v>
      </c>
      <c r="I380" s="1923">
        <v>6</v>
      </c>
      <c r="J380" s="1741"/>
      <c r="K380" s="1743"/>
      <c r="L380" s="1743"/>
      <c r="M380" s="1743"/>
      <c r="N380" s="1744" t="s">
        <v>2951</v>
      </c>
      <c r="O380" s="1745">
        <f t="shared" ref="O380:O388" si="36">ROUNDUP(PRODUCT(G380:M380),-3)</f>
        <v>1200000</v>
      </c>
      <c r="P380" s="1331"/>
      <c r="Q380" s="1331"/>
      <c r="R380" s="1332"/>
      <c r="S380" s="3252"/>
    </row>
    <row r="381" spans="1:19" ht="20.100000000000001" customHeight="1">
      <c r="A381" s="551"/>
      <c r="B381" s="565"/>
      <c r="C381" s="588"/>
      <c r="D381" s="565"/>
      <c r="E381" s="1746"/>
      <c r="F381" s="1922" t="s">
        <v>2952</v>
      </c>
      <c r="G381" s="1748">
        <v>300000</v>
      </c>
      <c r="H381" s="1741" t="s">
        <v>335</v>
      </c>
      <c r="I381" s="1853">
        <v>8</v>
      </c>
      <c r="J381" s="1741"/>
      <c r="K381" s="1743"/>
      <c r="L381" s="1743"/>
      <c r="M381" s="1743"/>
      <c r="N381" s="1744" t="s">
        <v>2953</v>
      </c>
      <c r="O381" s="1745">
        <f t="shared" si="36"/>
        <v>2400000</v>
      </c>
      <c r="P381" s="1331"/>
      <c r="Q381" s="1331"/>
      <c r="R381" s="1332"/>
      <c r="S381" s="3252"/>
    </row>
    <row r="382" spans="1:19" ht="20.100000000000001" customHeight="1">
      <c r="A382" s="551"/>
      <c r="B382" s="565"/>
      <c r="C382" s="588"/>
      <c r="D382" s="565"/>
      <c r="E382" s="1746"/>
      <c r="F382" s="1922" t="s">
        <v>2954</v>
      </c>
      <c r="G382" s="1748">
        <v>200000</v>
      </c>
      <c r="H382" s="1741" t="s">
        <v>335</v>
      </c>
      <c r="I382" s="1853">
        <v>10</v>
      </c>
      <c r="J382" s="1741"/>
      <c r="K382" s="1743"/>
      <c r="L382" s="1743"/>
      <c r="M382" s="1743"/>
      <c r="N382" s="1744" t="s">
        <v>654</v>
      </c>
      <c r="O382" s="1745">
        <f t="shared" si="36"/>
        <v>2000000</v>
      </c>
      <c r="P382" s="1331"/>
      <c r="Q382" s="1331"/>
      <c r="R382" s="1332"/>
      <c r="S382" s="3252"/>
    </row>
    <row r="383" spans="1:19" ht="20.100000000000001" customHeight="1">
      <c r="A383" s="551"/>
      <c r="B383" s="565"/>
      <c r="C383" s="588"/>
      <c r="D383" s="565"/>
      <c r="E383" s="1746"/>
      <c r="F383" s="1922" t="s">
        <v>2955</v>
      </c>
      <c r="G383" s="1748">
        <v>1000000</v>
      </c>
      <c r="H383" s="1741" t="s">
        <v>335</v>
      </c>
      <c r="I383" s="1923">
        <v>6</v>
      </c>
      <c r="J383" s="1741"/>
      <c r="K383" s="1743"/>
      <c r="L383" s="1743"/>
      <c r="M383" s="1743"/>
      <c r="N383" s="1744" t="s">
        <v>654</v>
      </c>
      <c r="O383" s="1745">
        <f t="shared" si="36"/>
        <v>6000000</v>
      </c>
      <c r="P383" s="1331"/>
      <c r="Q383" s="1331"/>
      <c r="R383" s="1332"/>
      <c r="S383" s="3252"/>
    </row>
    <row r="384" spans="1:19" ht="20.100000000000001" customHeight="1">
      <c r="A384" s="551"/>
      <c r="B384" s="565"/>
      <c r="C384" s="588"/>
      <c r="D384" s="565"/>
      <c r="E384" s="1746"/>
      <c r="F384" s="1922" t="s">
        <v>2956</v>
      </c>
      <c r="G384" s="1748">
        <v>500000</v>
      </c>
      <c r="H384" s="1741" t="s">
        <v>335</v>
      </c>
      <c r="I384" s="1923">
        <v>6</v>
      </c>
      <c r="J384" s="1741"/>
      <c r="K384" s="1743"/>
      <c r="L384" s="1743"/>
      <c r="M384" s="1743"/>
      <c r="N384" s="1744" t="s">
        <v>654</v>
      </c>
      <c r="O384" s="1745">
        <f t="shared" si="36"/>
        <v>3000000</v>
      </c>
      <c r="P384" s="1331"/>
      <c r="Q384" s="1331"/>
      <c r="R384" s="1332"/>
      <c r="S384" s="3252"/>
    </row>
    <row r="385" spans="1:19" ht="20.100000000000001" customHeight="1">
      <c r="A385" s="551"/>
      <c r="B385" s="565"/>
      <c r="C385" s="588"/>
      <c r="D385" s="565"/>
      <c r="E385" s="1746"/>
      <c r="F385" s="1922" t="s">
        <v>2957</v>
      </c>
      <c r="G385" s="1748">
        <v>10000</v>
      </c>
      <c r="H385" s="1741" t="s">
        <v>335</v>
      </c>
      <c r="I385" s="1853">
        <v>6</v>
      </c>
      <c r="J385" s="1741" t="s">
        <v>335</v>
      </c>
      <c r="K385" s="1923">
        <v>6</v>
      </c>
      <c r="L385" s="1743"/>
      <c r="M385" s="1743"/>
      <c r="N385" s="1744" t="s">
        <v>654</v>
      </c>
      <c r="O385" s="1745">
        <f t="shared" si="36"/>
        <v>360000</v>
      </c>
      <c r="P385" s="1331"/>
      <c r="Q385" s="1331"/>
      <c r="R385" s="1332"/>
      <c r="S385" s="3252"/>
    </row>
    <row r="386" spans="1:19" ht="20.100000000000001" customHeight="1">
      <c r="A386" s="551"/>
      <c r="B386" s="565"/>
      <c r="C386" s="588"/>
      <c r="D386" s="565"/>
      <c r="E386" s="1746"/>
      <c r="F386" s="1922" t="s">
        <v>2958</v>
      </c>
      <c r="G386" s="1748">
        <v>240000</v>
      </c>
      <c r="H386" s="1741" t="s">
        <v>335</v>
      </c>
      <c r="I386" s="1923">
        <v>6</v>
      </c>
      <c r="J386" s="1741"/>
      <c r="K386" s="1743"/>
      <c r="L386" s="1743"/>
      <c r="M386" s="1743"/>
      <c r="N386" s="1744" t="s">
        <v>654</v>
      </c>
      <c r="O386" s="1745">
        <f t="shared" si="36"/>
        <v>1440000</v>
      </c>
      <c r="P386" s="1331"/>
      <c r="Q386" s="1331"/>
      <c r="R386" s="1332"/>
      <c r="S386" s="3252"/>
    </row>
    <row r="387" spans="1:19" ht="20.100000000000001" customHeight="1">
      <c r="A387" s="551"/>
      <c r="B387" s="565"/>
      <c r="C387" s="588"/>
      <c r="D387" s="565"/>
      <c r="E387" s="1746"/>
      <c r="F387" s="1922" t="s">
        <v>2959</v>
      </c>
      <c r="G387" s="1748">
        <v>300000</v>
      </c>
      <c r="H387" s="1741" t="s">
        <v>335</v>
      </c>
      <c r="I387" s="1923">
        <v>6</v>
      </c>
      <c r="J387" s="1741"/>
      <c r="K387" s="1743"/>
      <c r="L387" s="1743"/>
      <c r="M387" s="1743"/>
      <c r="N387" s="1744" t="s">
        <v>654</v>
      </c>
      <c r="O387" s="1745">
        <f t="shared" si="36"/>
        <v>1800000</v>
      </c>
      <c r="P387" s="1331"/>
      <c r="Q387" s="1331"/>
      <c r="R387" s="1332"/>
      <c r="S387" s="3252"/>
    </row>
    <row r="388" spans="1:19" ht="20.100000000000001" customHeight="1">
      <c r="A388" s="551"/>
      <c r="B388" s="565"/>
      <c r="C388" s="588"/>
      <c r="D388" s="565"/>
      <c r="E388" s="1746"/>
      <c r="F388" s="1922" t="s">
        <v>2960</v>
      </c>
      <c r="G388" s="1748">
        <v>300000</v>
      </c>
      <c r="H388" s="1741" t="s">
        <v>335</v>
      </c>
      <c r="I388" s="1923">
        <v>6</v>
      </c>
      <c r="J388" s="1741"/>
      <c r="K388" s="1743"/>
      <c r="L388" s="1743"/>
      <c r="M388" s="1743"/>
      <c r="N388" s="1744" t="s">
        <v>654</v>
      </c>
      <c r="O388" s="1745">
        <f t="shared" si="36"/>
        <v>1800000</v>
      </c>
      <c r="P388" s="1331"/>
      <c r="Q388" s="1331"/>
      <c r="R388" s="1332"/>
      <c r="S388" s="3252"/>
    </row>
    <row r="389" spans="1:19" ht="20.100000000000001" customHeight="1">
      <c r="A389" s="551"/>
      <c r="B389" s="565"/>
      <c r="C389" s="588"/>
      <c r="D389" s="565"/>
      <c r="E389" s="1746"/>
      <c r="F389" s="1733" t="s">
        <v>922</v>
      </c>
      <c r="G389" s="1734"/>
      <c r="H389" s="1733"/>
      <c r="I389" s="1733"/>
      <c r="J389" s="1733"/>
      <c r="K389" s="1733"/>
      <c r="L389" s="1733"/>
      <c r="M389" s="1733"/>
      <c r="N389" s="1735"/>
      <c r="O389" s="1736">
        <f>SUM(O390:O394)</f>
        <v>1250000</v>
      </c>
      <c r="P389" s="1737">
        <f>O389</f>
        <v>1250000</v>
      </c>
      <c r="Q389" s="1737">
        <v>2000000</v>
      </c>
      <c r="R389" s="1738">
        <f t="shared" si="33"/>
        <v>-750000</v>
      </c>
      <c r="S389" s="3282">
        <f t="shared" si="34"/>
        <v>-0.375</v>
      </c>
    </row>
    <row r="390" spans="1:19" ht="20.100000000000001" customHeight="1">
      <c r="A390" s="551"/>
      <c r="B390" s="565"/>
      <c r="C390" s="588"/>
      <c r="D390" s="565"/>
      <c r="E390" s="1746"/>
      <c r="F390" s="1945" t="s">
        <v>2962</v>
      </c>
      <c r="G390" s="1748">
        <v>50000</v>
      </c>
      <c r="H390" s="1741" t="s">
        <v>335</v>
      </c>
      <c r="I390" s="1923">
        <v>1</v>
      </c>
      <c r="J390" s="1741"/>
      <c r="K390" s="1743"/>
      <c r="L390" s="1743"/>
      <c r="M390" s="1743"/>
      <c r="N390" s="1744" t="s">
        <v>2963</v>
      </c>
      <c r="O390" s="1745">
        <f>ROUNDUP(PRODUCT(G390:M390),-3)</f>
        <v>50000</v>
      </c>
      <c r="P390" s="1331"/>
      <c r="Q390" s="1331"/>
      <c r="R390" s="1332"/>
      <c r="S390" s="3252"/>
    </row>
    <row r="391" spans="1:19" ht="20.100000000000001" customHeight="1">
      <c r="A391" s="551"/>
      <c r="B391" s="565"/>
      <c r="C391" s="588"/>
      <c r="D391" s="565"/>
      <c r="E391" s="1746"/>
      <c r="F391" s="1945" t="s">
        <v>2964</v>
      </c>
      <c r="G391" s="1748">
        <v>50000</v>
      </c>
      <c r="H391" s="1741" t="s">
        <v>335</v>
      </c>
      <c r="I391" s="1923">
        <v>4</v>
      </c>
      <c r="J391" s="1741"/>
      <c r="K391" s="1743"/>
      <c r="L391" s="1743"/>
      <c r="M391" s="1743"/>
      <c r="N391" s="1744" t="s">
        <v>2963</v>
      </c>
      <c r="O391" s="1745">
        <f>ROUNDUP(PRODUCT(G391:M391),-3)</f>
        <v>200000</v>
      </c>
      <c r="P391" s="1331"/>
      <c r="Q391" s="1331"/>
      <c r="R391" s="1332"/>
      <c r="S391" s="3252"/>
    </row>
    <row r="392" spans="1:19" ht="20.100000000000001" customHeight="1">
      <c r="A392" s="551"/>
      <c r="B392" s="565"/>
      <c r="C392" s="588"/>
      <c r="D392" s="565"/>
      <c r="E392" s="1746"/>
      <c r="F392" s="1945" t="s">
        <v>2965</v>
      </c>
      <c r="G392" s="1752">
        <v>12500</v>
      </c>
      <c r="H392" s="1753" t="s">
        <v>335</v>
      </c>
      <c r="I392" s="1853">
        <v>4</v>
      </c>
      <c r="J392" s="1753" t="s">
        <v>335</v>
      </c>
      <c r="K392" s="1923">
        <v>10</v>
      </c>
      <c r="L392" s="1760"/>
      <c r="M392" s="1760"/>
      <c r="N392" s="1754" t="s">
        <v>2963</v>
      </c>
      <c r="O392" s="1761">
        <f>ROUNDUP(PRODUCT(G392:M392),-3)</f>
        <v>500000</v>
      </c>
      <c r="P392" s="1331"/>
      <c r="Q392" s="1331"/>
      <c r="R392" s="1332"/>
      <c r="S392" s="3252"/>
    </row>
    <row r="393" spans="1:19" ht="20.100000000000001" customHeight="1">
      <c r="A393" s="551"/>
      <c r="B393" s="565"/>
      <c r="C393" s="588"/>
      <c r="D393" s="565"/>
      <c r="E393" s="1746"/>
      <c r="F393" s="1945" t="s">
        <v>2966</v>
      </c>
      <c r="G393" s="1748">
        <v>25000</v>
      </c>
      <c r="H393" s="1741" t="s">
        <v>335</v>
      </c>
      <c r="I393" s="1923">
        <v>4</v>
      </c>
      <c r="J393" s="1741"/>
      <c r="K393" s="1743"/>
      <c r="L393" s="1743"/>
      <c r="M393" s="1743"/>
      <c r="N393" s="1744" t="s">
        <v>654</v>
      </c>
      <c r="O393" s="1745">
        <f>ROUNDUP(PRODUCT(G393:M393),-3)</f>
        <v>100000</v>
      </c>
      <c r="P393" s="1331"/>
      <c r="Q393" s="1331"/>
      <c r="R393" s="1332"/>
      <c r="S393" s="3252"/>
    </row>
    <row r="394" spans="1:19" ht="20.100000000000001" customHeight="1">
      <c r="A394" s="551"/>
      <c r="B394" s="565"/>
      <c r="C394" s="588"/>
      <c r="D394" s="565"/>
      <c r="E394" s="1746"/>
      <c r="F394" s="1945" t="s">
        <v>2967</v>
      </c>
      <c r="G394" s="1748">
        <v>10000</v>
      </c>
      <c r="H394" s="1741" t="s">
        <v>335</v>
      </c>
      <c r="I394" s="1853">
        <v>4</v>
      </c>
      <c r="J394" s="1741" t="s">
        <v>335</v>
      </c>
      <c r="K394" s="1923">
        <v>10</v>
      </c>
      <c r="L394" s="1743"/>
      <c r="M394" s="1743"/>
      <c r="N394" s="1744" t="s">
        <v>2963</v>
      </c>
      <c r="O394" s="1745">
        <f>ROUNDUP(PRODUCT(G394:M394),-3)</f>
        <v>400000</v>
      </c>
      <c r="P394" s="1331"/>
      <c r="Q394" s="1331"/>
      <c r="R394" s="1332"/>
      <c r="S394" s="3252"/>
    </row>
    <row r="395" spans="1:19" ht="20.100000000000001" customHeight="1">
      <c r="A395" s="551"/>
      <c r="B395" s="565"/>
      <c r="C395" s="588"/>
      <c r="D395" s="565"/>
      <c r="E395" s="1746"/>
      <c r="F395" s="1733" t="s">
        <v>3337</v>
      </c>
      <c r="G395" s="1734" t="s">
        <v>919</v>
      </c>
      <c r="H395" s="1733"/>
      <c r="I395" s="1733"/>
      <c r="J395" s="1733"/>
      <c r="K395" s="1733"/>
      <c r="L395" s="1733"/>
      <c r="M395" s="1733"/>
      <c r="N395" s="1735"/>
      <c r="O395" s="1736">
        <f>SUM(O396:O401)</f>
        <v>1600000</v>
      </c>
      <c r="P395" s="1737">
        <f>O395</f>
        <v>1600000</v>
      </c>
      <c r="Q395" s="1737">
        <v>1600000</v>
      </c>
      <c r="R395" s="1738">
        <f t="shared" si="33"/>
        <v>0</v>
      </c>
      <c r="S395" s="3282">
        <f t="shared" si="34"/>
        <v>0</v>
      </c>
    </row>
    <row r="396" spans="1:19" ht="20.100000000000001" customHeight="1">
      <c r="A396" s="551"/>
      <c r="B396" s="565"/>
      <c r="C396" s="588"/>
      <c r="D396" s="565"/>
      <c r="E396" s="1746"/>
      <c r="F396" s="1945" t="s">
        <v>2968</v>
      </c>
      <c r="G396" s="1752">
        <v>41000</v>
      </c>
      <c r="H396" s="1753" t="s">
        <v>335</v>
      </c>
      <c r="I396" s="1923">
        <v>1</v>
      </c>
      <c r="J396" s="1753"/>
      <c r="K396" s="1760"/>
      <c r="L396" s="1760"/>
      <c r="M396" s="1760"/>
      <c r="N396" s="1754" t="s">
        <v>2963</v>
      </c>
      <c r="O396" s="1761">
        <f t="shared" ref="O396:O401" si="37">ROUNDUP(PRODUCT(G396:M396),-3)</f>
        <v>41000</v>
      </c>
      <c r="P396" s="1331"/>
      <c r="Q396" s="1331"/>
      <c r="R396" s="1332"/>
      <c r="S396" s="3252"/>
    </row>
    <row r="397" spans="1:19" ht="20.100000000000001" customHeight="1">
      <c r="A397" s="551"/>
      <c r="B397" s="565"/>
      <c r="C397" s="588"/>
      <c r="D397" s="565"/>
      <c r="E397" s="1746"/>
      <c r="F397" s="1945" t="s">
        <v>2969</v>
      </c>
      <c r="G397" s="1752">
        <v>1540</v>
      </c>
      <c r="H397" s="1753" t="s">
        <v>335</v>
      </c>
      <c r="I397" s="1853">
        <v>200</v>
      </c>
      <c r="J397" s="1753"/>
      <c r="K397" s="1760"/>
      <c r="L397" s="1760"/>
      <c r="M397" s="1760"/>
      <c r="N397" s="1754" t="s">
        <v>2963</v>
      </c>
      <c r="O397" s="1761">
        <f t="shared" si="37"/>
        <v>308000</v>
      </c>
      <c r="P397" s="1331"/>
      <c r="Q397" s="1331"/>
      <c r="R397" s="1332"/>
      <c r="S397" s="3252"/>
    </row>
    <row r="398" spans="1:19" ht="20.100000000000001" customHeight="1">
      <c r="A398" s="551"/>
      <c r="B398" s="565"/>
      <c r="C398" s="588"/>
      <c r="D398" s="565"/>
      <c r="E398" s="1746"/>
      <c r="F398" s="1945" t="s">
        <v>2970</v>
      </c>
      <c r="G398" s="1752">
        <v>41000</v>
      </c>
      <c r="H398" s="1753" t="s">
        <v>335</v>
      </c>
      <c r="I398" s="1923">
        <v>1</v>
      </c>
      <c r="J398" s="1753"/>
      <c r="K398" s="1760"/>
      <c r="L398" s="1760"/>
      <c r="M398" s="1760"/>
      <c r="N398" s="1754" t="s">
        <v>2963</v>
      </c>
      <c r="O398" s="1761">
        <f t="shared" si="37"/>
        <v>41000</v>
      </c>
      <c r="P398" s="1331"/>
      <c r="Q398" s="1331"/>
      <c r="R398" s="1332"/>
      <c r="S398" s="3252"/>
    </row>
    <row r="399" spans="1:19" ht="20.100000000000001" customHeight="1">
      <c r="A399" s="551"/>
      <c r="B399" s="565"/>
      <c r="C399" s="588"/>
      <c r="D399" s="565"/>
      <c r="E399" s="1746"/>
      <c r="F399" s="1945" t="s">
        <v>2971</v>
      </c>
      <c r="G399" s="1748">
        <v>4000</v>
      </c>
      <c r="H399" s="1741" t="s">
        <v>335</v>
      </c>
      <c r="I399" s="1923">
        <v>1</v>
      </c>
      <c r="J399" s="1741"/>
      <c r="K399" s="1743"/>
      <c r="L399" s="1743"/>
      <c r="M399" s="1743"/>
      <c r="N399" s="1744" t="s">
        <v>2963</v>
      </c>
      <c r="O399" s="1745">
        <f t="shared" si="37"/>
        <v>4000</v>
      </c>
      <c r="P399" s="1331"/>
      <c r="Q399" s="1331"/>
      <c r="R399" s="1332"/>
      <c r="S399" s="3252"/>
    </row>
    <row r="400" spans="1:19" ht="20.100000000000001" customHeight="1">
      <c r="A400" s="551"/>
      <c r="B400" s="565"/>
      <c r="C400" s="588"/>
      <c r="D400" s="565"/>
      <c r="E400" s="1746"/>
      <c r="F400" s="1945" t="s">
        <v>2972</v>
      </c>
      <c r="G400" s="1748">
        <v>400000</v>
      </c>
      <c r="H400" s="1741" t="s">
        <v>335</v>
      </c>
      <c r="I400" s="1923">
        <v>2</v>
      </c>
      <c r="J400" s="1741"/>
      <c r="K400" s="1743"/>
      <c r="L400" s="1743"/>
      <c r="M400" s="1743"/>
      <c r="N400" s="1744" t="s">
        <v>2963</v>
      </c>
      <c r="O400" s="1745">
        <f t="shared" si="37"/>
        <v>800000</v>
      </c>
      <c r="P400" s="1331"/>
      <c r="Q400" s="1331"/>
      <c r="R400" s="1332"/>
      <c r="S400" s="3252"/>
    </row>
    <row r="401" spans="1:19" ht="20.100000000000001" customHeight="1">
      <c r="A401" s="551"/>
      <c r="B401" s="565"/>
      <c r="C401" s="588"/>
      <c r="D401" s="565"/>
      <c r="E401" s="1746"/>
      <c r="F401" s="1945" t="s">
        <v>2973</v>
      </c>
      <c r="G401" s="1748">
        <v>2030</v>
      </c>
      <c r="H401" s="1741" t="s">
        <v>335</v>
      </c>
      <c r="I401" s="1853">
        <v>200</v>
      </c>
      <c r="J401" s="1741"/>
      <c r="K401" s="1743"/>
      <c r="L401" s="1743"/>
      <c r="M401" s="1743"/>
      <c r="N401" s="1744" t="s">
        <v>2963</v>
      </c>
      <c r="O401" s="1745">
        <f t="shared" si="37"/>
        <v>406000</v>
      </c>
      <c r="P401" s="1331"/>
      <c r="Q401" s="1331"/>
      <c r="R401" s="1332"/>
      <c r="S401" s="3252"/>
    </row>
    <row r="402" spans="1:19" ht="20.100000000000001" customHeight="1">
      <c r="A402" s="551"/>
      <c r="B402" s="565"/>
      <c r="C402" s="588"/>
      <c r="D402" s="565"/>
      <c r="E402" s="1746"/>
      <c r="F402" s="1733" t="s">
        <v>923</v>
      </c>
      <c r="G402" s="1734"/>
      <c r="H402" s="1733"/>
      <c r="I402" s="1733"/>
      <c r="J402" s="1733"/>
      <c r="K402" s="1733"/>
      <c r="L402" s="1733"/>
      <c r="M402" s="1733"/>
      <c r="N402" s="1735"/>
      <c r="O402" s="1736">
        <f>SUM(O403:O404)</f>
        <v>2000000</v>
      </c>
      <c r="P402" s="1737">
        <f>O402</f>
        <v>2000000</v>
      </c>
      <c r="Q402" s="1737">
        <v>2000000</v>
      </c>
      <c r="R402" s="1738">
        <f t="shared" si="33"/>
        <v>0</v>
      </c>
      <c r="S402" s="3282">
        <f t="shared" si="34"/>
        <v>0</v>
      </c>
    </row>
    <row r="403" spans="1:19" ht="20.100000000000001" customHeight="1">
      <c r="A403" s="551"/>
      <c r="B403" s="565"/>
      <c r="C403" s="588"/>
      <c r="D403" s="565"/>
      <c r="E403" s="1746"/>
      <c r="F403" s="1922" t="s">
        <v>2220</v>
      </c>
      <c r="G403" s="1748">
        <v>1000000</v>
      </c>
      <c r="H403" s="1741" t="s">
        <v>335</v>
      </c>
      <c r="I403" s="1876">
        <v>1</v>
      </c>
      <c r="J403" s="1741"/>
      <c r="K403" s="1743"/>
      <c r="L403" s="1327"/>
      <c r="M403" s="1327"/>
      <c r="N403" s="1329" t="s">
        <v>1055</v>
      </c>
      <c r="O403" s="1330">
        <f>ROUNDUP(PRODUCT(G403:M403),-3)</f>
        <v>1000000</v>
      </c>
      <c r="P403" s="1331"/>
      <c r="Q403" s="1331"/>
      <c r="R403" s="1332"/>
      <c r="S403" s="3252"/>
    </row>
    <row r="404" spans="1:19" ht="20.100000000000001" customHeight="1">
      <c r="A404" s="551"/>
      <c r="B404" s="565"/>
      <c r="C404" s="588"/>
      <c r="D404" s="565"/>
      <c r="E404" s="1746"/>
      <c r="F404" s="1922" t="s">
        <v>2221</v>
      </c>
      <c r="G404" s="1752">
        <v>12040</v>
      </c>
      <c r="H404" s="1753" t="s">
        <v>335</v>
      </c>
      <c r="I404" s="1853">
        <v>83</v>
      </c>
      <c r="J404" s="1753" t="s">
        <v>335</v>
      </c>
      <c r="K404" s="1876">
        <v>1</v>
      </c>
      <c r="L404" s="1782"/>
      <c r="M404" s="1782"/>
      <c r="N404" s="1769" t="s">
        <v>1055</v>
      </c>
      <c r="O404" s="1749">
        <f>ROUNDUP(PRODUCT(G404:M404),-3)</f>
        <v>1000000</v>
      </c>
      <c r="P404" s="1331"/>
      <c r="Q404" s="1331"/>
      <c r="R404" s="1332"/>
      <c r="S404" s="3252"/>
    </row>
    <row r="405" spans="1:19" ht="20.100000000000001" customHeight="1">
      <c r="A405" s="551"/>
      <c r="B405" s="565"/>
      <c r="C405" s="588"/>
      <c r="D405" s="565"/>
      <c r="E405" s="1746"/>
      <c r="F405" s="1733" t="s">
        <v>924</v>
      </c>
      <c r="G405" s="1734"/>
      <c r="H405" s="1733"/>
      <c r="I405" s="1733"/>
      <c r="J405" s="1733"/>
      <c r="K405" s="1733"/>
      <c r="L405" s="1733"/>
      <c r="M405" s="1733"/>
      <c r="N405" s="1735"/>
      <c r="O405" s="1736">
        <f>SUM(O406)</f>
        <v>1200000</v>
      </c>
      <c r="P405" s="1737">
        <f>O405</f>
        <v>1200000</v>
      </c>
      <c r="Q405" s="1737">
        <v>1200000</v>
      </c>
      <c r="R405" s="1738">
        <f t="shared" si="33"/>
        <v>0</v>
      </c>
      <c r="S405" s="3282">
        <f t="shared" si="34"/>
        <v>0</v>
      </c>
    </row>
    <row r="406" spans="1:19" ht="20.100000000000001" customHeight="1">
      <c r="A406" s="551"/>
      <c r="B406" s="565"/>
      <c r="C406" s="588"/>
      <c r="D406" s="565"/>
      <c r="E406" s="1746"/>
      <c r="F406" s="1793" t="s">
        <v>2222</v>
      </c>
      <c r="G406" s="1794">
        <v>4000</v>
      </c>
      <c r="H406" s="1767" t="s">
        <v>335</v>
      </c>
      <c r="I406" s="1946">
        <v>20</v>
      </c>
      <c r="J406" s="1767" t="s">
        <v>335</v>
      </c>
      <c r="K406" s="1865">
        <v>15</v>
      </c>
      <c r="L406" s="1782"/>
      <c r="M406" s="1782"/>
      <c r="N406" s="1769" t="s">
        <v>1066</v>
      </c>
      <c r="O406" s="1749">
        <f>G406*I406*K406</f>
        <v>1200000</v>
      </c>
      <c r="P406" s="1331"/>
      <c r="Q406" s="1331"/>
      <c r="R406" s="1332"/>
      <c r="S406" s="3252"/>
    </row>
    <row r="407" spans="1:19" ht="20.100000000000001" customHeight="1">
      <c r="A407" s="551"/>
      <c r="B407" s="565"/>
      <c r="C407" s="588"/>
      <c r="D407" s="565"/>
      <c r="E407" s="1746"/>
      <c r="F407" s="1733" t="s">
        <v>925</v>
      </c>
      <c r="G407" s="1734"/>
      <c r="H407" s="1733"/>
      <c r="I407" s="1733"/>
      <c r="J407" s="1733"/>
      <c r="K407" s="1733"/>
      <c r="L407" s="1733"/>
      <c r="M407" s="1733"/>
      <c r="N407" s="1735"/>
      <c r="O407" s="1736">
        <f>SUM(O408:O409)</f>
        <v>2100000</v>
      </c>
      <c r="P407" s="1737">
        <f>O407</f>
        <v>2100000</v>
      </c>
      <c r="Q407" s="1737">
        <v>3500000</v>
      </c>
      <c r="R407" s="1738">
        <f t="shared" si="33"/>
        <v>-1400000</v>
      </c>
      <c r="S407" s="3282">
        <f t="shared" si="34"/>
        <v>-0.4</v>
      </c>
    </row>
    <row r="408" spans="1:19" ht="20.100000000000001" customHeight="1">
      <c r="A408" s="551"/>
      <c r="B408" s="565"/>
      <c r="C408" s="588"/>
      <c r="D408" s="565"/>
      <c r="E408" s="1746"/>
      <c r="F408" s="1793" t="s">
        <v>2266</v>
      </c>
      <c r="G408" s="1324">
        <v>200000</v>
      </c>
      <c r="H408" s="1325" t="s">
        <v>335</v>
      </c>
      <c r="I408" s="1947">
        <v>1</v>
      </c>
      <c r="J408" s="1325"/>
      <c r="K408" s="1327"/>
      <c r="L408" s="1327"/>
      <c r="M408" s="1327"/>
      <c r="N408" s="1329" t="s">
        <v>1055</v>
      </c>
      <c r="O408" s="1330">
        <f>ROUNDUP(PRODUCT(G408:M408),-3)</f>
        <v>200000</v>
      </c>
      <c r="P408" s="1331"/>
      <c r="Q408" s="1331"/>
      <c r="R408" s="1332"/>
      <c r="S408" s="3252"/>
    </row>
    <row r="409" spans="1:19" ht="20.100000000000001" customHeight="1">
      <c r="A409" s="551"/>
      <c r="B409" s="565"/>
      <c r="C409" s="588"/>
      <c r="D409" s="565"/>
      <c r="E409" s="1746"/>
      <c r="F409" s="1793" t="s">
        <v>2267</v>
      </c>
      <c r="G409" s="1324">
        <v>1900000</v>
      </c>
      <c r="H409" s="1325" t="s">
        <v>335</v>
      </c>
      <c r="I409" s="1947">
        <v>1</v>
      </c>
      <c r="J409" s="1325"/>
      <c r="K409" s="1327"/>
      <c r="L409" s="1327"/>
      <c r="M409" s="1327"/>
      <c r="N409" s="1329" t="s">
        <v>1055</v>
      </c>
      <c r="O409" s="1330">
        <f>ROUNDUP(PRODUCT(G409:M409),-3)</f>
        <v>1900000</v>
      </c>
      <c r="P409" s="1331"/>
      <c r="Q409" s="1331"/>
      <c r="R409" s="1332"/>
      <c r="S409" s="3252"/>
    </row>
    <row r="410" spans="1:19" ht="20.100000000000001" customHeight="1">
      <c r="A410" s="551"/>
      <c r="B410" s="565"/>
      <c r="C410" s="588"/>
      <c r="D410" s="565"/>
      <c r="E410" s="1746"/>
      <c r="F410" s="1733" t="s">
        <v>926</v>
      </c>
      <c r="G410" s="1734"/>
      <c r="H410" s="1733"/>
      <c r="I410" s="1733"/>
      <c r="J410" s="1733"/>
      <c r="K410" s="1733"/>
      <c r="L410" s="1733"/>
      <c r="M410" s="1733"/>
      <c r="N410" s="1735"/>
      <c r="O410" s="1736">
        <f>SUM(O411:O412)</f>
        <v>2000000</v>
      </c>
      <c r="P410" s="1737">
        <f>O410</f>
        <v>2000000</v>
      </c>
      <c r="Q410" s="1737">
        <v>2000000</v>
      </c>
      <c r="R410" s="1738">
        <f t="shared" si="33"/>
        <v>0</v>
      </c>
      <c r="S410" s="3282">
        <f t="shared" si="34"/>
        <v>0</v>
      </c>
    </row>
    <row r="411" spans="1:19" ht="20.100000000000001" customHeight="1">
      <c r="A411" s="551"/>
      <c r="B411" s="565"/>
      <c r="C411" s="588"/>
      <c r="D411" s="565"/>
      <c r="E411" s="1746"/>
      <c r="F411" s="1922" t="s">
        <v>2223</v>
      </c>
      <c r="G411" s="1748">
        <v>1200000</v>
      </c>
      <c r="H411" s="1741" t="s">
        <v>335</v>
      </c>
      <c r="I411" s="1876">
        <v>1</v>
      </c>
      <c r="J411" s="1325"/>
      <c r="K411" s="1327"/>
      <c r="L411" s="1327"/>
      <c r="M411" s="1327"/>
      <c r="N411" s="1329" t="s">
        <v>1055</v>
      </c>
      <c r="O411" s="1330">
        <f>ROUNDUP(PRODUCT(G411:M411),-3)</f>
        <v>1200000</v>
      </c>
      <c r="P411" s="1331"/>
      <c r="Q411" s="1331"/>
      <c r="R411" s="1332"/>
      <c r="S411" s="3252"/>
    </row>
    <row r="412" spans="1:19" ht="20.100000000000001" customHeight="1">
      <c r="A412" s="551"/>
      <c r="B412" s="565"/>
      <c r="C412" s="588"/>
      <c r="D412" s="565"/>
      <c r="E412" s="1746"/>
      <c r="F412" s="1922" t="s">
        <v>2224</v>
      </c>
      <c r="G412" s="1748">
        <v>200000</v>
      </c>
      <c r="H412" s="1741" t="s">
        <v>335</v>
      </c>
      <c r="I412" s="1853">
        <v>4</v>
      </c>
      <c r="J412" s="1325"/>
      <c r="K412" s="1327"/>
      <c r="L412" s="1327"/>
      <c r="M412" s="1327"/>
      <c r="N412" s="1329" t="s">
        <v>1064</v>
      </c>
      <c r="O412" s="1330">
        <f>ROUNDUP(PRODUCT(G412:M412),-3)</f>
        <v>800000</v>
      </c>
      <c r="P412" s="1331"/>
      <c r="Q412" s="1331"/>
      <c r="R412" s="1332"/>
      <c r="S412" s="3252"/>
    </row>
    <row r="413" spans="1:19" s="183" customFormat="1" ht="20.100000000000001" customHeight="1">
      <c r="A413" s="551"/>
      <c r="B413" s="565"/>
      <c r="C413" s="588"/>
      <c r="D413" s="565"/>
      <c r="E413" s="1746"/>
      <c r="F413" s="1733" t="s">
        <v>927</v>
      </c>
      <c r="G413" s="1734" t="s">
        <v>886</v>
      </c>
      <c r="H413" s="1733"/>
      <c r="I413" s="1733"/>
      <c r="J413" s="1733"/>
      <c r="K413" s="1733"/>
      <c r="L413" s="1733"/>
      <c r="M413" s="1733"/>
      <c r="N413" s="1735"/>
      <c r="O413" s="1736">
        <f>SUM(O414:O417)</f>
        <v>20000000</v>
      </c>
      <c r="P413" s="1737">
        <f>O413</f>
        <v>20000000</v>
      </c>
      <c r="Q413" s="1737">
        <v>20000000</v>
      </c>
      <c r="R413" s="1738">
        <f t="shared" si="33"/>
        <v>0</v>
      </c>
      <c r="S413" s="3282">
        <f t="shared" si="34"/>
        <v>0</v>
      </c>
    </row>
    <row r="414" spans="1:19" s="183" customFormat="1" ht="20.100000000000001" customHeight="1">
      <c r="A414" s="551"/>
      <c r="B414" s="565"/>
      <c r="C414" s="588"/>
      <c r="D414" s="951"/>
      <c r="E414" s="1948"/>
      <c r="F414" s="1922" t="s">
        <v>2225</v>
      </c>
      <c r="G414" s="1748">
        <v>500000</v>
      </c>
      <c r="H414" s="1741" t="s">
        <v>335</v>
      </c>
      <c r="I414" s="1928">
        <v>2</v>
      </c>
      <c r="J414" s="1741"/>
      <c r="K414" s="1743"/>
      <c r="L414" s="1327"/>
      <c r="M414" s="1327"/>
      <c r="N414" s="1329" t="s">
        <v>1055</v>
      </c>
      <c r="O414" s="1330">
        <f>ROUNDUP(PRODUCT(G414:M414),-3)</f>
        <v>1000000</v>
      </c>
      <c r="P414" s="1331"/>
      <c r="Q414" s="1331"/>
      <c r="R414" s="1332"/>
      <c r="S414" s="3252"/>
    </row>
    <row r="415" spans="1:19" s="183" customFormat="1" ht="20.100000000000001" customHeight="1">
      <c r="A415" s="551"/>
      <c r="B415" s="565"/>
      <c r="C415" s="588"/>
      <c r="D415" s="951"/>
      <c r="E415" s="1948"/>
      <c r="F415" s="1922" t="s">
        <v>2226</v>
      </c>
      <c r="G415" s="1748">
        <v>200000</v>
      </c>
      <c r="H415" s="1741" t="s">
        <v>335</v>
      </c>
      <c r="I415" s="1853">
        <v>25</v>
      </c>
      <c r="J415" s="1741" t="s">
        <v>335</v>
      </c>
      <c r="K415" s="1928">
        <v>2</v>
      </c>
      <c r="L415" s="1327"/>
      <c r="M415" s="1327"/>
      <c r="N415" s="1329" t="s">
        <v>1055</v>
      </c>
      <c r="O415" s="1330">
        <f>ROUNDUP(PRODUCT(G415:M415),-3)</f>
        <v>10000000</v>
      </c>
      <c r="P415" s="1331"/>
      <c r="Q415" s="1331"/>
      <c r="R415" s="1332"/>
      <c r="S415" s="3252"/>
    </row>
    <row r="416" spans="1:19" s="183" customFormat="1" ht="20.100000000000001" customHeight="1">
      <c r="A416" s="551"/>
      <c r="B416" s="565"/>
      <c r="C416" s="588"/>
      <c r="D416" s="951"/>
      <c r="E416" s="1948"/>
      <c r="F416" s="1922" t="s">
        <v>2227</v>
      </c>
      <c r="G416" s="1748">
        <v>3500000</v>
      </c>
      <c r="H416" s="1741" t="s">
        <v>335</v>
      </c>
      <c r="I416" s="1928">
        <v>2</v>
      </c>
      <c r="J416" s="1741" t="s">
        <v>2974</v>
      </c>
      <c r="K416" s="1876"/>
      <c r="L416" s="1327"/>
      <c r="M416" s="1327"/>
      <c r="N416" s="1329" t="s">
        <v>881</v>
      </c>
      <c r="O416" s="1330">
        <f>ROUNDUP(PRODUCT(G416:M416),-3)</f>
        <v>7000000</v>
      </c>
      <c r="P416" s="1331"/>
      <c r="Q416" s="1331"/>
      <c r="R416" s="1332"/>
      <c r="S416" s="3252"/>
    </row>
    <row r="417" spans="1:19" s="183" customFormat="1" ht="20.100000000000001" customHeight="1">
      <c r="A417" s="551"/>
      <c r="B417" s="565"/>
      <c r="C417" s="588"/>
      <c r="D417" s="951"/>
      <c r="E417" s="1948"/>
      <c r="F417" s="1922" t="s">
        <v>2228</v>
      </c>
      <c r="G417" s="1748">
        <v>12045</v>
      </c>
      <c r="H417" s="1741" t="s">
        <v>335</v>
      </c>
      <c r="I417" s="1853">
        <v>83</v>
      </c>
      <c r="J417" s="1741" t="s">
        <v>335</v>
      </c>
      <c r="K417" s="1928">
        <v>2</v>
      </c>
      <c r="L417" s="1327"/>
      <c r="M417" s="1327"/>
      <c r="N417" s="1329" t="s">
        <v>1055</v>
      </c>
      <c r="O417" s="1330">
        <f>ROUNDUP(PRODUCT(G417:M417),-3)</f>
        <v>2000000</v>
      </c>
      <c r="P417" s="1331"/>
      <c r="Q417" s="1331"/>
      <c r="R417" s="1332"/>
      <c r="S417" s="3252"/>
    </row>
    <row r="418" spans="1:19" s="243" customFormat="1" ht="20.100000000000001" customHeight="1">
      <c r="A418" s="551"/>
      <c r="B418" s="565"/>
      <c r="C418" s="588"/>
      <c r="D418" s="565"/>
      <c r="E418" s="1746"/>
      <c r="F418" s="1733" t="s">
        <v>2975</v>
      </c>
      <c r="G418" s="1734" t="s">
        <v>2976</v>
      </c>
      <c r="H418" s="1733"/>
      <c r="I418" s="1733"/>
      <c r="J418" s="1733"/>
      <c r="K418" s="1733"/>
      <c r="L418" s="1733"/>
      <c r="M418" s="1733"/>
      <c r="N418" s="1735"/>
      <c r="O418" s="1736">
        <f>SUM(O419:O421)</f>
        <v>750000</v>
      </c>
      <c r="P418" s="1737">
        <f>O418</f>
        <v>750000</v>
      </c>
      <c r="Q418" s="1737">
        <v>0</v>
      </c>
      <c r="R418" s="1738">
        <f t="shared" ref="R418" si="38">+P418-Q418</f>
        <v>750000</v>
      </c>
      <c r="S418" s="3282"/>
    </row>
    <row r="419" spans="1:19" s="243" customFormat="1" ht="20.100000000000001" customHeight="1">
      <c r="A419" s="551"/>
      <c r="B419" s="565"/>
      <c r="C419" s="588"/>
      <c r="D419" s="951"/>
      <c r="E419" s="1948"/>
      <c r="F419" s="1922" t="s">
        <v>2977</v>
      </c>
      <c r="G419" s="1748">
        <v>30000</v>
      </c>
      <c r="H419" s="1741" t="s">
        <v>335</v>
      </c>
      <c r="I419" s="1928">
        <v>1</v>
      </c>
      <c r="J419" s="1741"/>
      <c r="K419" s="1743"/>
      <c r="L419" s="1327"/>
      <c r="M419" s="1327"/>
      <c r="N419" s="1329" t="s">
        <v>654</v>
      </c>
      <c r="O419" s="1330">
        <f>ROUNDUP(PRODUCT(G419:M419),-3)</f>
        <v>30000</v>
      </c>
      <c r="P419" s="1331"/>
      <c r="Q419" s="1331"/>
      <c r="R419" s="1332"/>
      <c r="S419" s="3252"/>
    </row>
    <row r="420" spans="1:19" s="243" customFormat="1" ht="20.100000000000001" customHeight="1">
      <c r="A420" s="551"/>
      <c r="B420" s="565"/>
      <c r="C420" s="588"/>
      <c r="D420" s="951"/>
      <c r="E420" s="1948"/>
      <c r="F420" s="1922" t="s">
        <v>2978</v>
      </c>
      <c r="G420" s="1748">
        <v>60000</v>
      </c>
      <c r="H420" s="1741" t="s">
        <v>335</v>
      </c>
      <c r="I420" s="1853">
        <v>2</v>
      </c>
      <c r="J420" s="1741"/>
      <c r="K420" s="1928"/>
      <c r="L420" s="1327"/>
      <c r="M420" s="1327"/>
      <c r="N420" s="1329" t="s">
        <v>654</v>
      </c>
      <c r="O420" s="1330">
        <f>ROUNDUP(PRODUCT(G420:M420),-3)</f>
        <v>120000</v>
      </c>
      <c r="P420" s="1331"/>
      <c r="Q420" s="1331"/>
      <c r="R420" s="1332"/>
      <c r="S420" s="3252"/>
    </row>
    <row r="421" spans="1:19" s="243" customFormat="1" ht="20.100000000000001" customHeight="1">
      <c r="A421" s="551"/>
      <c r="B421" s="565"/>
      <c r="C421" s="588"/>
      <c r="D421" s="951"/>
      <c r="E421" s="1948"/>
      <c r="F421" s="1922" t="s">
        <v>2979</v>
      </c>
      <c r="G421" s="1748">
        <v>6000</v>
      </c>
      <c r="H421" s="1741" t="s">
        <v>335</v>
      </c>
      <c r="I421" s="1928">
        <v>10</v>
      </c>
      <c r="J421" s="1741" t="s">
        <v>335</v>
      </c>
      <c r="K421" s="1876">
        <v>10</v>
      </c>
      <c r="L421" s="1327"/>
      <c r="M421" s="1327"/>
      <c r="N421" s="1329" t="s">
        <v>627</v>
      </c>
      <c r="O421" s="1330">
        <f>ROUNDUP(PRODUCT(G421:M421),-3)</f>
        <v>600000</v>
      </c>
      <c r="P421" s="1331"/>
      <c r="Q421" s="1331"/>
      <c r="R421" s="1332"/>
      <c r="S421" s="3252"/>
    </row>
    <row r="422" spans="1:19" s="243" customFormat="1" ht="20.100000000000001" customHeight="1">
      <c r="A422" s="551"/>
      <c r="B422" s="565"/>
      <c r="C422" s="588"/>
      <c r="D422" s="565"/>
      <c r="E422" s="1746"/>
      <c r="F422" s="1733" t="s">
        <v>2980</v>
      </c>
      <c r="G422" s="1734" t="s">
        <v>2976</v>
      </c>
      <c r="H422" s="1733"/>
      <c r="I422" s="1733"/>
      <c r="J422" s="1733"/>
      <c r="K422" s="1733"/>
      <c r="L422" s="1733"/>
      <c r="M422" s="1733"/>
      <c r="N422" s="1735"/>
      <c r="O422" s="1736">
        <f>SUM(O423:O423)</f>
        <v>1400000</v>
      </c>
      <c r="P422" s="1737">
        <f>O422</f>
        <v>1400000</v>
      </c>
      <c r="Q422" s="1737">
        <v>0</v>
      </c>
      <c r="R422" s="1738">
        <f t="shared" ref="R422" si="39">+P422-Q422</f>
        <v>1400000</v>
      </c>
      <c r="S422" s="3282"/>
    </row>
    <row r="423" spans="1:19" s="243" customFormat="1" ht="20.100000000000001" customHeight="1">
      <c r="A423" s="551"/>
      <c r="B423" s="565"/>
      <c r="C423" s="588"/>
      <c r="D423" s="951"/>
      <c r="E423" s="1948"/>
      <c r="F423" s="1922" t="s">
        <v>2981</v>
      </c>
      <c r="G423" s="1748">
        <v>700000</v>
      </c>
      <c r="H423" s="1741" t="s">
        <v>335</v>
      </c>
      <c r="I423" s="1928">
        <v>2</v>
      </c>
      <c r="J423" s="1741"/>
      <c r="K423" s="1743"/>
      <c r="L423" s="1327"/>
      <c r="M423" s="1327"/>
      <c r="N423" s="1329" t="s">
        <v>654</v>
      </c>
      <c r="O423" s="1330">
        <f>ROUNDUP(PRODUCT(G423:M423),-3)</f>
        <v>1400000</v>
      </c>
      <c r="P423" s="1331"/>
      <c r="Q423" s="1331"/>
      <c r="R423" s="1332"/>
      <c r="S423" s="3252"/>
    </row>
    <row r="424" spans="1:19" s="183" customFormat="1" ht="20.100000000000001" customHeight="1">
      <c r="A424" s="1868"/>
      <c r="B424" s="565"/>
      <c r="C424" s="1949"/>
      <c r="D424" s="1949"/>
      <c r="E424" s="456" t="s">
        <v>1188</v>
      </c>
      <c r="F424" s="457"/>
      <c r="G424" s="457"/>
      <c r="H424" s="1228"/>
      <c r="I424" s="457"/>
      <c r="J424" s="1228"/>
      <c r="K424" s="457"/>
      <c r="L424" s="457"/>
      <c r="M424" s="457"/>
      <c r="N424" s="457"/>
      <c r="O424" s="459"/>
      <c r="P424" s="1320">
        <f>ROUNDUP(O425+O428,-3)</f>
        <v>1000000</v>
      </c>
      <c r="Q424" s="1320">
        <f>SUM(Q425,Q428)</f>
        <v>1990000</v>
      </c>
      <c r="R424" s="1321">
        <f t="shared" si="33"/>
        <v>-990000</v>
      </c>
      <c r="S424" s="3251">
        <f t="shared" si="34"/>
        <v>-0.49748743718592964</v>
      </c>
    </row>
    <row r="425" spans="1:19" s="183" customFormat="1" ht="20.100000000000001" customHeight="1">
      <c r="A425" s="1868"/>
      <c r="B425" s="565"/>
      <c r="C425" s="1949"/>
      <c r="D425" s="1949"/>
      <c r="E425" s="1869"/>
      <c r="F425" s="1733" t="s">
        <v>928</v>
      </c>
      <c r="G425" s="1734"/>
      <c r="H425" s="1733"/>
      <c r="I425" s="1733"/>
      <c r="J425" s="1733"/>
      <c r="K425" s="1733"/>
      <c r="L425" s="1733"/>
      <c r="M425" s="1733"/>
      <c r="N425" s="1735"/>
      <c r="O425" s="1736">
        <f>SUM(O426:O427)</f>
        <v>1000000</v>
      </c>
      <c r="P425" s="1737">
        <f>O425</f>
        <v>1000000</v>
      </c>
      <c r="Q425" s="1737">
        <v>1000000</v>
      </c>
      <c r="R425" s="1738">
        <f t="shared" si="33"/>
        <v>0</v>
      </c>
      <c r="S425" s="3282">
        <f t="shared" si="34"/>
        <v>0</v>
      </c>
    </row>
    <row r="426" spans="1:19" s="183" customFormat="1" ht="20.100000000000001" customHeight="1">
      <c r="A426" s="1868"/>
      <c r="B426" s="565"/>
      <c r="C426" s="1949"/>
      <c r="D426" s="1949"/>
      <c r="E426" s="1869"/>
      <c r="F426" s="1793" t="s">
        <v>2229</v>
      </c>
      <c r="G426" s="1324">
        <v>400000</v>
      </c>
      <c r="H426" s="1325" t="s">
        <v>335</v>
      </c>
      <c r="I426" s="1865">
        <v>1</v>
      </c>
      <c r="J426" s="1325"/>
      <c r="K426" s="1327"/>
      <c r="L426" s="1327"/>
      <c r="M426" s="1327"/>
      <c r="N426" s="1329" t="s">
        <v>1055</v>
      </c>
      <c r="O426" s="1330">
        <f>G426*I426</f>
        <v>400000</v>
      </c>
      <c r="P426" s="1331"/>
      <c r="Q426" s="1331"/>
      <c r="R426" s="1332"/>
      <c r="S426" s="3289"/>
    </row>
    <row r="427" spans="1:19" s="219" customFormat="1" ht="20.100000000000001" customHeight="1">
      <c r="A427" s="1950"/>
      <c r="B427" s="582"/>
      <c r="C427" s="1951"/>
      <c r="D427" s="1951"/>
      <c r="E427" s="2847"/>
      <c r="F427" s="2848" t="s">
        <v>2230</v>
      </c>
      <c r="G427" s="1785">
        <v>600000</v>
      </c>
      <c r="H427" s="1786" t="s">
        <v>335</v>
      </c>
      <c r="I427" s="2849">
        <v>1</v>
      </c>
      <c r="J427" s="1786"/>
      <c r="K427" s="1787"/>
      <c r="L427" s="1787"/>
      <c r="M427" s="1787"/>
      <c r="N427" s="1788" t="s">
        <v>1055</v>
      </c>
      <c r="O427" s="1789">
        <f>G427*I427</f>
        <v>600000</v>
      </c>
      <c r="P427" s="1790"/>
      <c r="Q427" s="1790"/>
      <c r="R427" s="1791"/>
      <c r="S427" s="3295"/>
    </row>
    <row r="428" spans="1:19" s="219" customFormat="1" ht="20.100000000000001" customHeight="1">
      <c r="A428" s="1868"/>
      <c r="B428" s="565"/>
      <c r="C428" s="1949"/>
      <c r="D428" s="1949"/>
      <c r="E428" s="1869"/>
      <c r="F428" s="1733" t="s">
        <v>930</v>
      </c>
      <c r="G428" s="1734"/>
      <c r="H428" s="1733"/>
      <c r="I428" s="1733"/>
      <c r="J428" s="1733"/>
      <c r="K428" s="1733"/>
      <c r="L428" s="1733"/>
      <c r="M428" s="1733"/>
      <c r="N428" s="1735"/>
      <c r="O428" s="1736">
        <v>0</v>
      </c>
      <c r="P428" s="1737">
        <f>O428</f>
        <v>0</v>
      </c>
      <c r="Q428" s="1737">
        <v>990000</v>
      </c>
      <c r="R428" s="1738">
        <f t="shared" si="33"/>
        <v>-990000</v>
      </c>
      <c r="S428" s="3282">
        <f t="shared" si="34"/>
        <v>-1</v>
      </c>
    </row>
    <row r="429" spans="1:19" s="219" customFormat="1" ht="20.100000000000001" customHeight="1">
      <c r="A429" s="1868"/>
      <c r="B429" s="1949"/>
      <c r="C429" s="1949"/>
      <c r="D429" s="1949"/>
      <c r="E429" s="456" t="s">
        <v>1189</v>
      </c>
      <c r="F429" s="457"/>
      <c r="G429" s="457"/>
      <c r="H429" s="1228"/>
      <c r="I429" s="457"/>
      <c r="J429" s="1228"/>
      <c r="K429" s="457"/>
      <c r="L429" s="457"/>
      <c r="M429" s="457"/>
      <c r="N429" s="457"/>
      <c r="O429" s="459"/>
      <c r="P429" s="1320">
        <f>ROUNDUP(O430,-3)</f>
        <v>49500000</v>
      </c>
      <c r="Q429" s="573">
        <f>Q430</f>
        <v>49500000</v>
      </c>
      <c r="R429" s="1321">
        <f t="shared" si="33"/>
        <v>0</v>
      </c>
      <c r="S429" s="3251">
        <f t="shared" si="34"/>
        <v>0</v>
      </c>
    </row>
    <row r="430" spans="1:19" s="219" customFormat="1" ht="20.100000000000001" customHeight="1">
      <c r="A430" s="1868"/>
      <c r="B430" s="1949"/>
      <c r="C430" s="1949"/>
      <c r="D430" s="1949"/>
      <c r="E430" s="1948"/>
      <c r="F430" s="1953" t="s">
        <v>931</v>
      </c>
      <c r="G430" s="1954"/>
      <c r="H430" s="1953"/>
      <c r="I430" s="1953"/>
      <c r="J430" s="1953"/>
      <c r="K430" s="1953"/>
      <c r="L430" s="1953"/>
      <c r="M430" s="1953"/>
      <c r="N430" s="1955"/>
      <c r="O430" s="1956">
        <f>SUM(O431:O432)</f>
        <v>49500000</v>
      </c>
      <c r="P430" s="1957">
        <f>O430</f>
        <v>49500000</v>
      </c>
      <c r="Q430" s="1957">
        <v>49500000</v>
      </c>
      <c r="R430" s="1958">
        <f t="shared" si="33"/>
        <v>0</v>
      </c>
      <c r="S430" s="3283">
        <f t="shared" si="34"/>
        <v>0</v>
      </c>
    </row>
    <row r="431" spans="1:19" s="219" customFormat="1" ht="20.100000000000001" customHeight="1">
      <c r="A431" s="1868"/>
      <c r="B431" s="1949"/>
      <c r="C431" s="1949"/>
      <c r="D431" s="1949"/>
      <c r="E431" s="1948"/>
      <c r="F431" s="1959" t="s">
        <v>2172</v>
      </c>
      <c r="G431" s="1960">
        <v>4000000</v>
      </c>
      <c r="H431" s="1961" t="s">
        <v>335</v>
      </c>
      <c r="I431" s="1936">
        <v>12</v>
      </c>
      <c r="J431" s="1325"/>
      <c r="K431" s="1327"/>
      <c r="L431" s="1327"/>
      <c r="M431" s="1327"/>
      <c r="N431" s="1329" t="s">
        <v>887</v>
      </c>
      <c r="O431" s="1330">
        <f>G431*I431</f>
        <v>48000000</v>
      </c>
      <c r="P431" s="1331"/>
      <c r="Q431" s="1331"/>
      <c r="R431" s="1332"/>
      <c r="S431" s="3252"/>
    </row>
    <row r="432" spans="1:19" s="219" customFormat="1" ht="20.100000000000001" customHeight="1">
      <c r="A432" s="1868"/>
      <c r="B432" s="1949"/>
      <c r="C432" s="1949"/>
      <c r="D432" s="1949"/>
      <c r="E432" s="1948"/>
      <c r="F432" s="1959" t="s">
        <v>2173</v>
      </c>
      <c r="G432" s="1960">
        <v>1500000</v>
      </c>
      <c r="H432" s="1961" t="s">
        <v>335</v>
      </c>
      <c r="I432" s="1962">
        <v>1</v>
      </c>
      <c r="J432" s="1325"/>
      <c r="K432" s="1327"/>
      <c r="L432" s="1327"/>
      <c r="M432" s="1327"/>
      <c r="N432" s="1329" t="s">
        <v>932</v>
      </c>
      <c r="O432" s="1330">
        <f>G432*I432</f>
        <v>1500000</v>
      </c>
      <c r="P432" s="1331"/>
      <c r="Q432" s="1331"/>
      <c r="R432" s="1332"/>
      <c r="S432" s="3252"/>
    </row>
    <row r="433" spans="1:19" ht="20.100000000000001" customHeight="1">
      <c r="A433" s="1868"/>
      <c r="B433" s="1949"/>
      <c r="C433" s="1949"/>
      <c r="D433" s="1949"/>
      <c r="E433" s="456" t="s">
        <v>1190</v>
      </c>
      <c r="F433" s="457"/>
      <c r="G433" s="457"/>
      <c r="H433" s="1228"/>
      <c r="I433" s="457"/>
      <c r="J433" s="1228"/>
      <c r="K433" s="457"/>
      <c r="L433" s="457"/>
      <c r="M433" s="457"/>
      <c r="N433" s="457"/>
      <c r="O433" s="459"/>
      <c r="P433" s="1320">
        <f>ROUNDUP(O434,-3)</f>
        <v>6000000</v>
      </c>
      <c r="Q433" s="573">
        <f>Q434</f>
        <v>6000000</v>
      </c>
      <c r="R433" s="1321">
        <f t="shared" si="33"/>
        <v>0</v>
      </c>
      <c r="S433" s="3251">
        <f t="shared" si="34"/>
        <v>0</v>
      </c>
    </row>
    <row r="434" spans="1:19" ht="20.100000000000001" customHeight="1">
      <c r="A434" s="1868"/>
      <c r="B434" s="1869"/>
      <c r="C434" s="1949"/>
      <c r="D434" s="1949"/>
      <c r="E434" s="1948"/>
      <c r="F434" s="1733" t="s">
        <v>933</v>
      </c>
      <c r="G434" s="1734"/>
      <c r="H434" s="1733"/>
      <c r="I434" s="1733"/>
      <c r="J434" s="1733"/>
      <c r="K434" s="1733"/>
      <c r="L434" s="1733"/>
      <c r="M434" s="1733"/>
      <c r="N434" s="1735"/>
      <c r="O434" s="1736">
        <f>SUM(O435)</f>
        <v>6000000</v>
      </c>
      <c r="P434" s="1737">
        <f>O434</f>
        <v>6000000</v>
      </c>
      <c r="Q434" s="1737">
        <v>6000000</v>
      </c>
      <c r="R434" s="1738">
        <f t="shared" si="33"/>
        <v>0</v>
      </c>
      <c r="S434" s="3282">
        <f t="shared" si="34"/>
        <v>0</v>
      </c>
    </row>
    <row r="435" spans="1:19" ht="20.100000000000001" customHeight="1">
      <c r="A435" s="1868"/>
      <c r="B435" s="1869"/>
      <c r="C435" s="1949"/>
      <c r="D435" s="1949"/>
      <c r="E435" s="1948"/>
      <c r="F435" s="1959" t="s">
        <v>2174</v>
      </c>
      <c r="G435" s="1960">
        <v>6000000</v>
      </c>
      <c r="H435" s="1961" t="s">
        <v>335</v>
      </c>
      <c r="I435" s="1962">
        <v>1</v>
      </c>
      <c r="J435" s="1325"/>
      <c r="K435" s="1327"/>
      <c r="L435" s="1327"/>
      <c r="M435" s="1327"/>
      <c r="N435" s="1329" t="s">
        <v>929</v>
      </c>
      <c r="O435" s="1330">
        <f>G435*I435</f>
        <v>6000000</v>
      </c>
      <c r="P435" s="1331"/>
      <c r="Q435" s="1331"/>
      <c r="R435" s="1332"/>
      <c r="S435" s="3252"/>
    </row>
    <row r="436" spans="1:19" ht="20.100000000000001" customHeight="1">
      <c r="A436" s="1868"/>
      <c r="B436" s="1869"/>
      <c r="C436" s="1949"/>
      <c r="D436" s="1949"/>
      <c r="E436" s="456" t="s">
        <v>1191</v>
      </c>
      <c r="F436" s="457"/>
      <c r="G436" s="457"/>
      <c r="H436" s="1228"/>
      <c r="I436" s="457"/>
      <c r="J436" s="1228"/>
      <c r="K436" s="457"/>
      <c r="L436" s="457"/>
      <c r="M436" s="457"/>
      <c r="N436" s="457"/>
      <c r="O436" s="459"/>
      <c r="P436" s="1320">
        <f>ROUNDUP(O437,-3)</f>
        <v>1000000</v>
      </c>
      <c r="Q436" s="573">
        <f>Q437</f>
        <v>1000000</v>
      </c>
      <c r="R436" s="1321">
        <f t="shared" si="33"/>
        <v>0</v>
      </c>
      <c r="S436" s="3251">
        <f t="shared" si="34"/>
        <v>0</v>
      </c>
    </row>
    <row r="437" spans="1:19" ht="20.100000000000001" customHeight="1">
      <c r="A437" s="1868"/>
      <c r="B437" s="1869"/>
      <c r="C437" s="1949"/>
      <c r="D437" s="1949"/>
      <c r="E437" s="1948"/>
      <c r="F437" s="1733" t="s">
        <v>934</v>
      </c>
      <c r="G437" s="1734"/>
      <c r="H437" s="1733"/>
      <c r="I437" s="1733"/>
      <c r="J437" s="1733"/>
      <c r="K437" s="1733"/>
      <c r="L437" s="1733"/>
      <c r="M437" s="1733"/>
      <c r="N437" s="1735"/>
      <c r="O437" s="1736">
        <f>SUM(O438)</f>
        <v>1000000</v>
      </c>
      <c r="P437" s="1737">
        <f>O437</f>
        <v>1000000</v>
      </c>
      <c r="Q437" s="1737">
        <v>1000000</v>
      </c>
      <c r="R437" s="1738">
        <f t="shared" si="33"/>
        <v>0</v>
      </c>
      <c r="S437" s="3282">
        <f t="shared" si="34"/>
        <v>0</v>
      </c>
    </row>
    <row r="438" spans="1:19" ht="20.100000000000001" customHeight="1">
      <c r="A438" s="1868"/>
      <c r="B438" s="1869"/>
      <c r="C438" s="1951"/>
      <c r="D438" s="1951"/>
      <c r="E438" s="1952"/>
      <c r="F438" s="1963" t="s">
        <v>2175</v>
      </c>
      <c r="G438" s="1785">
        <v>1000000</v>
      </c>
      <c r="H438" s="1964" t="s">
        <v>335</v>
      </c>
      <c r="I438" s="1965">
        <v>1</v>
      </c>
      <c r="J438" s="1786"/>
      <c r="K438" s="1787"/>
      <c r="L438" s="1787"/>
      <c r="M438" s="1787"/>
      <c r="N438" s="1788" t="s">
        <v>935</v>
      </c>
      <c r="O438" s="1789">
        <f>G438*I438</f>
        <v>1000000</v>
      </c>
      <c r="P438" s="1790"/>
      <c r="Q438" s="1790"/>
      <c r="R438" s="1791"/>
      <c r="S438" s="3284"/>
    </row>
    <row r="439" spans="1:19" ht="20.100000000000001" customHeight="1">
      <c r="A439" s="551"/>
      <c r="B439" s="565"/>
      <c r="C439" s="560" t="s">
        <v>916</v>
      </c>
      <c r="D439" s="561"/>
      <c r="E439" s="561"/>
      <c r="F439" s="1221"/>
      <c r="G439" s="562"/>
      <c r="H439" s="1222"/>
      <c r="I439" s="562"/>
      <c r="J439" s="1222"/>
      <c r="K439" s="562"/>
      <c r="L439" s="562"/>
      <c r="M439" s="562"/>
      <c r="N439" s="562"/>
      <c r="O439" s="563"/>
      <c r="P439" s="558">
        <f>P440</f>
        <v>81909000</v>
      </c>
      <c r="Q439" s="558">
        <f>Q440</f>
        <v>50000000</v>
      </c>
      <c r="R439" s="673">
        <f t="shared" si="33"/>
        <v>31909000</v>
      </c>
      <c r="S439" s="2772">
        <f t="shared" si="34"/>
        <v>0.63817999999999997</v>
      </c>
    </row>
    <row r="440" spans="1:19" ht="20.100000000000001" customHeight="1">
      <c r="A440" s="551"/>
      <c r="B440" s="565"/>
      <c r="C440" s="565"/>
      <c r="D440" s="566" t="s">
        <v>1352</v>
      </c>
      <c r="E440" s="1133"/>
      <c r="F440" s="1226"/>
      <c r="G440" s="928"/>
      <c r="H440" s="568"/>
      <c r="I440" s="568"/>
      <c r="J440" s="568"/>
      <c r="K440" s="568"/>
      <c r="L440" s="568"/>
      <c r="M440" s="568"/>
      <c r="N440" s="1227"/>
      <c r="O440" s="568"/>
      <c r="P440" s="572">
        <f>P441+P447</f>
        <v>81909000</v>
      </c>
      <c r="Q440" s="572">
        <f>Q441+Q447</f>
        <v>50000000</v>
      </c>
      <c r="R440" s="674">
        <f t="shared" si="33"/>
        <v>31909000</v>
      </c>
      <c r="S440" s="3281">
        <f t="shared" si="34"/>
        <v>0.63817999999999997</v>
      </c>
    </row>
    <row r="441" spans="1:19" ht="20.100000000000001" customHeight="1">
      <c r="A441" s="551"/>
      <c r="B441" s="565"/>
      <c r="C441" s="588"/>
      <c r="D441" s="559"/>
      <c r="E441" s="456" t="s">
        <v>1354</v>
      </c>
      <c r="F441" s="457"/>
      <c r="G441" s="457"/>
      <c r="H441" s="1228"/>
      <c r="I441" s="457"/>
      <c r="J441" s="1228"/>
      <c r="K441" s="457"/>
      <c r="L441" s="457"/>
      <c r="M441" s="457"/>
      <c r="N441" s="457"/>
      <c r="O441" s="459"/>
      <c r="P441" s="573">
        <f>O444+O442</f>
        <v>51369000</v>
      </c>
      <c r="Q441" s="573">
        <f>SUM(Q442,Q444)</f>
        <v>20000000</v>
      </c>
      <c r="R441" s="631">
        <f t="shared" si="33"/>
        <v>31369000</v>
      </c>
      <c r="S441" s="3170">
        <f t="shared" si="34"/>
        <v>1.5684499999999999</v>
      </c>
    </row>
    <row r="442" spans="1:19" ht="20.100000000000001" customHeight="1">
      <c r="A442" s="551"/>
      <c r="B442" s="565"/>
      <c r="C442" s="588"/>
      <c r="D442" s="565"/>
      <c r="E442" s="870"/>
      <c r="F442" s="1291" t="s">
        <v>917</v>
      </c>
      <c r="G442" s="1966"/>
      <c r="H442" s="596"/>
      <c r="I442" s="1966"/>
      <c r="J442" s="596"/>
      <c r="K442" s="1966"/>
      <c r="L442" s="1966"/>
      <c r="M442" s="1966"/>
      <c r="N442" s="1966"/>
      <c r="O442" s="600">
        <f>SUM(O443)</f>
        <v>20000000</v>
      </c>
      <c r="P442" s="1737">
        <f>O442</f>
        <v>20000000</v>
      </c>
      <c r="Q442" s="1737">
        <v>20000000</v>
      </c>
      <c r="R442" s="1738">
        <f t="shared" ref="R442" si="40">+P442-Q442</f>
        <v>0</v>
      </c>
      <c r="S442" s="3282">
        <f t="shared" ref="S442" si="41">+R442/Q442</f>
        <v>0</v>
      </c>
    </row>
    <row r="443" spans="1:19" ht="20.100000000000001" customHeight="1">
      <c r="A443" s="551"/>
      <c r="B443" s="565"/>
      <c r="C443" s="588"/>
      <c r="D443" s="565"/>
      <c r="E443" s="565"/>
      <c r="F443" s="1967" t="s">
        <v>2982</v>
      </c>
      <c r="G443" s="1968">
        <v>20000000</v>
      </c>
      <c r="H443" s="1969" t="s">
        <v>335</v>
      </c>
      <c r="I443" s="1970">
        <v>1</v>
      </c>
      <c r="J443" s="653"/>
      <c r="K443" s="1971"/>
      <c r="L443" s="1972"/>
      <c r="M443" s="1972"/>
      <c r="N443" s="1973" t="s">
        <v>79</v>
      </c>
      <c r="O443" s="624">
        <f>ROUNDUP(PRODUCT(G443:M443),-3)</f>
        <v>20000000</v>
      </c>
      <c r="P443" s="593"/>
      <c r="Q443" s="593"/>
      <c r="R443" s="686"/>
      <c r="S443" s="3177"/>
    </row>
    <row r="444" spans="1:19" ht="20.100000000000001" customHeight="1">
      <c r="A444" s="551"/>
      <c r="B444" s="565"/>
      <c r="C444" s="588"/>
      <c r="D444" s="565"/>
      <c r="F444" s="1291" t="s">
        <v>2983</v>
      </c>
      <c r="G444" s="1966"/>
      <c r="H444" s="596"/>
      <c r="I444" s="1966"/>
      <c r="J444" s="596"/>
      <c r="K444" s="1966"/>
      <c r="L444" s="1966"/>
      <c r="M444" s="1966"/>
      <c r="N444" s="1966"/>
      <c r="O444" s="600">
        <f>ROUNDUP(SUM(O445:O446),-3)</f>
        <v>31369000</v>
      </c>
      <c r="P444" s="1737">
        <f>ROUNDUP(O444,-3)</f>
        <v>31369000</v>
      </c>
      <c r="Q444" s="1737">
        <v>0</v>
      </c>
      <c r="R444" s="1738">
        <f t="shared" si="33"/>
        <v>31369000</v>
      </c>
      <c r="S444" s="3282"/>
    </row>
    <row r="445" spans="1:19" ht="20.100000000000001" customHeight="1">
      <c r="A445" s="551"/>
      <c r="B445" s="565"/>
      <c r="C445" s="588"/>
      <c r="D445" s="565"/>
      <c r="F445" s="1974" t="s">
        <v>2984</v>
      </c>
      <c r="G445" s="1975">
        <v>20000000</v>
      </c>
      <c r="H445" s="1976" t="s">
        <v>335</v>
      </c>
      <c r="I445" s="1928">
        <v>1</v>
      </c>
      <c r="J445" s="653"/>
      <c r="K445" s="1971"/>
      <c r="L445" s="1972"/>
      <c r="M445" s="1972"/>
      <c r="N445" s="1973" t="s">
        <v>79</v>
      </c>
      <c r="O445" s="624">
        <f>ROUNDUP(PRODUCT(G445:M445),-3)</f>
        <v>20000000</v>
      </c>
      <c r="P445" s="593"/>
      <c r="Q445" s="593"/>
      <c r="R445" s="686"/>
      <c r="S445" s="3177"/>
    </row>
    <row r="446" spans="1:19" ht="20.100000000000001" customHeight="1">
      <c r="A446" s="551"/>
      <c r="B446" s="565"/>
      <c r="C446" s="588"/>
      <c r="D446" s="565"/>
      <c r="F446" s="1974" t="s">
        <v>2985</v>
      </c>
      <c r="G446" s="1968">
        <v>11368600</v>
      </c>
      <c r="H446" s="1969" t="s">
        <v>335</v>
      </c>
      <c r="I446" s="1970">
        <v>1</v>
      </c>
      <c r="J446" s="1977"/>
      <c r="K446" s="1978"/>
      <c r="L446" s="1979"/>
      <c r="M446" s="1979"/>
      <c r="N446" s="1980" t="s">
        <v>79</v>
      </c>
      <c r="O446" s="603">
        <f>G446*I446</f>
        <v>11368600</v>
      </c>
      <c r="P446" s="593"/>
      <c r="Q446" s="593"/>
      <c r="R446" s="686"/>
      <c r="S446" s="3177"/>
    </row>
    <row r="447" spans="1:19" ht="20.100000000000001" customHeight="1">
      <c r="A447" s="551"/>
      <c r="B447" s="565"/>
      <c r="C447" s="951"/>
      <c r="D447" s="565"/>
      <c r="E447" s="456" t="s">
        <v>3280</v>
      </c>
      <c r="F447" s="457"/>
      <c r="G447" s="457"/>
      <c r="H447" s="1228"/>
      <c r="I447" s="457"/>
      <c r="J447" s="1228"/>
      <c r="K447" s="457"/>
      <c r="L447" s="457"/>
      <c r="M447" s="457"/>
      <c r="N447" s="457"/>
      <c r="O447" s="459"/>
      <c r="P447" s="573">
        <f>O448+O450</f>
        <v>30540000</v>
      </c>
      <c r="Q447" s="573">
        <f>Q448+Q450</f>
        <v>30000000</v>
      </c>
      <c r="R447" s="631">
        <f t="shared" si="33"/>
        <v>540000</v>
      </c>
      <c r="S447" s="3170">
        <f t="shared" si="34"/>
        <v>1.7999999999999999E-2</v>
      </c>
    </row>
    <row r="448" spans="1:19" ht="20.100000000000001" customHeight="1">
      <c r="A448" s="551"/>
      <c r="B448" s="565"/>
      <c r="C448" s="951"/>
      <c r="D448" s="565"/>
      <c r="E448" s="870"/>
      <c r="F448" s="1291" t="s">
        <v>3338</v>
      </c>
      <c r="G448" s="1966"/>
      <c r="H448" s="596"/>
      <c r="I448" s="1966"/>
      <c r="J448" s="596"/>
      <c r="K448" s="1966"/>
      <c r="L448" s="1966"/>
      <c r="M448" s="1966"/>
      <c r="N448" s="1966"/>
      <c r="O448" s="600">
        <f>SUM(O449)</f>
        <v>30000000</v>
      </c>
      <c r="P448" s="1737">
        <f>O448</f>
        <v>30000000</v>
      </c>
      <c r="Q448" s="1737">
        <v>30000000</v>
      </c>
      <c r="R448" s="1738">
        <f t="shared" si="33"/>
        <v>0</v>
      </c>
      <c r="S448" s="3282">
        <f t="shared" si="34"/>
        <v>0</v>
      </c>
    </row>
    <row r="449" spans="1:19" ht="20.100000000000001" customHeight="1">
      <c r="A449" s="551"/>
      <c r="B449" s="565"/>
      <c r="C449" s="951"/>
      <c r="D449" s="565"/>
      <c r="F449" s="1981" t="s">
        <v>2986</v>
      </c>
      <c r="G449" s="1324">
        <v>30000000</v>
      </c>
      <c r="H449" s="1325" t="s">
        <v>335</v>
      </c>
      <c r="I449" s="1947">
        <v>1</v>
      </c>
      <c r="J449" s="653"/>
      <c r="K449" s="1971"/>
      <c r="L449" s="1972"/>
      <c r="M449" s="1972"/>
      <c r="N449" s="1973" t="s">
        <v>79</v>
      </c>
      <c r="O449" s="624">
        <f>ROUNDUP(PRODUCT(G449:M449),-3)</f>
        <v>30000000</v>
      </c>
      <c r="P449" s="593"/>
      <c r="Q449" s="593"/>
      <c r="R449" s="686"/>
      <c r="S449" s="3177"/>
    </row>
    <row r="450" spans="1:19" ht="20.100000000000001" customHeight="1">
      <c r="A450" s="551"/>
      <c r="B450" s="565"/>
      <c r="C450" s="951"/>
      <c r="D450" s="565"/>
      <c r="F450" s="1291" t="s">
        <v>2987</v>
      </c>
      <c r="G450" s="1966"/>
      <c r="H450" s="596"/>
      <c r="I450" s="1966"/>
      <c r="J450" s="596"/>
      <c r="K450" s="1966"/>
      <c r="L450" s="1966"/>
      <c r="M450" s="1966"/>
      <c r="N450" s="1966"/>
      <c r="O450" s="600">
        <f>SUM(O451)</f>
        <v>540000</v>
      </c>
      <c r="P450" s="1737">
        <f>O450</f>
        <v>540000</v>
      </c>
      <c r="Q450" s="1737">
        <v>0</v>
      </c>
      <c r="R450" s="1738">
        <f t="shared" ref="R450" si="42">+P450-Q450</f>
        <v>540000</v>
      </c>
      <c r="S450" s="3282"/>
    </row>
    <row r="451" spans="1:19" ht="20.100000000000001" customHeight="1">
      <c r="A451" s="551"/>
      <c r="B451" s="565"/>
      <c r="C451" s="552"/>
      <c r="D451" s="582"/>
      <c r="E451" s="1202"/>
      <c r="F451" s="1982" t="s">
        <v>2988</v>
      </c>
      <c r="G451" s="1785">
        <v>540000</v>
      </c>
      <c r="H451" s="1786" t="s">
        <v>335</v>
      </c>
      <c r="I451" s="1983">
        <v>1</v>
      </c>
      <c r="J451" s="555"/>
      <c r="K451" s="1984"/>
      <c r="L451" s="1985"/>
      <c r="M451" s="1985"/>
      <c r="N451" s="1220" t="s">
        <v>79</v>
      </c>
      <c r="O451" s="914">
        <f>ROUNDUP(PRODUCT(G451:M451),-3)</f>
        <v>540000</v>
      </c>
      <c r="P451" s="558"/>
      <c r="Q451" s="558"/>
      <c r="R451" s="673"/>
      <c r="S451" s="2772"/>
    </row>
    <row r="452" spans="1:19" ht="20.100000000000001" customHeight="1">
      <c r="A452" s="551"/>
      <c r="B452" s="565"/>
      <c r="C452" s="560" t="s">
        <v>190</v>
      </c>
      <c r="D452" s="561"/>
      <c r="E452" s="561"/>
      <c r="F452" s="1221"/>
      <c r="G452" s="562"/>
      <c r="H452" s="1222"/>
      <c r="I452" s="562"/>
      <c r="J452" s="1222"/>
      <c r="K452" s="562"/>
      <c r="L452" s="562"/>
      <c r="M452" s="562"/>
      <c r="N452" s="562"/>
      <c r="O452" s="563"/>
      <c r="P452" s="558">
        <f>P453</f>
        <v>1903000</v>
      </c>
      <c r="Q452" s="558">
        <f>Q453</f>
        <v>10990000</v>
      </c>
      <c r="R452" s="673">
        <f t="shared" si="33"/>
        <v>-9087000</v>
      </c>
      <c r="S452" s="2772">
        <f t="shared" si="34"/>
        <v>-0.82684258416742495</v>
      </c>
    </row>
    <row r="453" spans="1:19" ht="20.100000000000001" customHeight="1">
      <c r="A453" s="551"/>
      <c r="B453" s="565"/>
      <c r="C453" s="565"/>
      <c r="D453" s="566" t="s">
        <v>1353</v>
      </c>
      <c r="E453" s="1133"/>
      <c r="F453" s="1226"/>
      <c r="G453" s="928"/>
      <c r="H453" s="568"/>
      <c r="I453" s="568"/>
      <c r="J453" s="568"/>
      <c r="K453" s="568"/>
      <c r="L453" s="568"/>
      <c r="M453" s="568"/>
      <c r="N453" s="1227"/>
      <c r="O453" s="568"/>
      <c r="P453" s="572">
        <f>P454</f>
        <v>1903000</v>
      </c>
      <c r="Q453" s="572">
        <f>Q454</f>
        <v>10990000</v>
      </c>
      <c r="R453" s="674">
        <f t="shared" si="33"/>
        <v>-9087000</v>
      </c>
      <c r="S453" s="3281">
        <f t="shared" si="34"/>
        <v>-0.82684258416742495</v>
      </c>
    </row>
    <row r="454" spans="1:19" ht="20.100000000000001" customHeight="1">
      <c r="A454" s="551"/>
      <c r="B454" s="565"/>
      <c r="C454" s="588"/>
      <c r="D454" s="559"/>
      <c r="E454" s="456" t="s">
        <v>1105</v>
      </c>
      <c r="F454" s="457"/>
      <c r="G454" s="457"/>
      <c r="H454" s="1228"/>
      <c r="I454" s="457"/>
      <c r="J454" s="1228"/>
      <c r="K454" s="457"/>
      <c r="L454" s="457"/>
      <c r="M454" s="457"/>
      <c r="N454" s="457"/>
      <c r="O454" s="459"/>
      <c r="P454" s="573">
        <f>O455+O457+O459</f>
        <v>1903000</v>
      </c>
      <c r="Q454" s="573">
        <f>SUM(Q455,Q457,Q459)</f>
        <v>10990000</v>
      </c>
      <c r="R454" s="631">
        <f t="shared" ref="R454:R459" si="43">+P454-Q454</f>
        <v>-9087000</v>
      </c>
      <c r="S454" s="3170">
        <f t="shared" ref="S454:S459" si="44">+R454/Q454</f>
        <v>-0.82684258416742495</v>
      </c>
    </row>
    <row r="455" spans="1:19" ht="20.100000000000001" customHeight="1">
      <c r="A455" s="551"/>
      <c r="B455" s="565"/>
      <c r="C455" s="588"/>
      <c r="D455" s="565"/>
      <c r="E455" s="870"/>
      <c r="F455" s="1733" t="s">
        <v>936</v>
      </c>
      <c r="G455" s="1734"/>
      <c r="H455" s="1733"/>
      <c r="I455" s="1733"/>
      <c r="J455" s="1733"/>
      <c r="K455" s="1733"/>
      <c r="L455" s="1733"/>
      <c r="M455" s="1733"/>
      <c r="N455" s="1735"/>
      <c r="O455" s="1736">
        <f>SUM(O456)</f>
        <v>500000</v>
      </c>
      <c r="P455" s="1737">
        <f>O455</f>
        <v>500000</v>
      </c>
      <c r="Q455" s="1737">
        <v>500000</v>
      </c>
      <c r="R455" s="1738">
        <f t="shared" si="43"/>
        <v>0</v>
      </c>
      <c r="S455" s="3282">
        <f t="shared" si="44"/>
        <v>0</v>
      </c>
    </row>
    <row r="456" spans="1:19" ht="20.100000000000001" customHeight="1">
      <c r="A456" s="551"/>
      <c r="B456" s="565"/>
      <c r="C456" s="588"/>
      <c r="D456" s="565"/>
      <c r="F456" s="1750" t="s">
        <v>1445</v>
      </c>
      <c r="G456" s="1324">
        <v>500000</v>
      </c>
      <c r="H456" s="1325" t="s">
        <v>335</v>
      </c>
      <c r="I456" s="1986">
        <v>1</v>
      </c>
      <c r="J456" s="1325"/>
      <c r="K456" s="1325"/>
      <c r="L456" s="1325"/>
      <c r="M456" s="1325"/>
      <c r="N456" s="1329" t="s">
        <v>627</v>
      </c>
      <c r="O456" s="1387">
        <f>ROUNDUP(G456*I456,-3)</f>
        <v>500000</v>
      </c>
      <c r="P456" s="1331"/>
      <c r="Q456" s="1331"/>
      <c r="R456" s="1332"/>
      <c r="S456" s="3252"/>
    </row>
    <row r="457" spans="1:19" ht="20.100000000000001" customHeight="1">
      <c r="A457" s="551"/>
      <c r="B457" s="565"/>
      <c r="C457" s="588"/>
      <c r="D457" s="565"/>
      <c r="F457" s="1733" t="s">
        <v>937</v>
      </c>
      <c r="G457" s="1734"/>
      <c r="H457" s="1733"/>
      <c r="I457" s="1733"/>
      <c r="J457" s="1733"/>
      <c r="K457" s="1733"/>
      <c r="L457" s="1733"/>
      <c r="M457" s="1733"/>
      <c r="N457" s="1735"/>
      <c r="O457" s="1736">
        <f>SUM(O458:O458)</f>
        <v>1403000</v>
      </c>
      <c r="P457" s="1737">
        <f>O457</f>
        <v>1403000</v>
      </c>
      <c r="Q457" s="1737">
        <v>7490000</v>
      </c>
      <c r="R457" s="1738">
        <f t="shared" si="43"/>
        <v>-6087000</v>
      </c>
      <c r="S457" s="3282">
        <f t="shared" si="44"/>
        <v>-0.81268357810413883</v>
      </c>
    </row>
    <row r="458" spans="1:19" ht="20.100000000000001" customHeight="1">
      <c r="A458" s="551"/>
      <c r="B458" s="565"/>
      <c r="C458" s="588"/>
      <c r="D458" s="565"/>
      <c r="F458" s="1750" t="s">
        <v>1507</v>
      </c>
      <c r="G458" s="1114">
        <v>1403000</v>
      </c>
      <c r="H458" s="1325" t="s">
        <v>335</v>
      </c>
      <c r="I458" s="1865">
        <v>1</v>
      </c>
      <c r="J458" s="1325"/>
      <c r="K458" s="1325"/>
      <c r="L458" s="1325"/>
      <c r="M458" s="1325"/>
      <c r="N458" s="1329" t="s">
        <v>920</v>
      </c>
      <c r="O458" s="1987">
        <f>ROUNDUP(G458*I458,-3)</f>
        <v>1403000</v>
      </c>
      <c r="P458" s="1331"/>
      <c r="Q458" s="1331"/>
      <c r="R458" s="1332"/>
      <c r="S458" s="3252"/>
    </row>
    <row r="459" spans="1:19" ht="20.100000000000001" customHeight="1" thickBot="1">
      <c r="A459" s="639"/>
      <c r="B459" s="640"/>
      <c r="C459" s="641"/>
      <c r="D459" s="640"/>
      <c r="E459" s="1304"/>
      <c r="F459" s="1988" t="s">
        <v>938</v>
      </c>
      <c r="G459" s="1989"/>
      <c r="H459" s="1988"/>
      <c r="I459" s="1988"/>
      <c r="J459" s="1988"/>
      <c r="K459" s="1988"/>
      <c r="L459" s="1988"/>
      <c r="M459" s="1988"/>
      <c r="N459" s="1990"/>
      <c r="O459" s="1991">
        <v>0</v>
      </c>
      <c r="P459" s="1992">
        <f>O459</f>
        <v>0</v>
      </c>
      <c r="Q459" s="1992">
        <v>3000000</v>
      </c>
      <c r="R459" s="1993">
        <f t="shared" si="43"/>
        <v>-3000000</v>
      </c>
      <c r="S459" s="3296">
        <f t="shared" si="44"/>
        <v>-1</v>
      </c>
    </row>
    <row r="460" spans="1:19" ht="20.100000000000001" customHeight="1">
      <c r="G460" s="1047"/>
      <c r="H460" s="655"/>
      <c r="I460" s="655"/>
      <c r="J460" s="655"/>
      <c r="K460" s="655"/>
      <c r="L460" s="655"/>
      <c r="M460" s="655"/>
      <c r="N460" s="1310"/>
      <c r="O460" s="655"/>
      <c r="P460" s="656"/>
      <c r="Q460" s="657"/>
      <c r="R460" s="704"/>
      <c r="S460" s="3180"/>
    </row>
    <row r="461" spans="1:19" ht="20.100000000000001" customHeight="1">
      <c r="G461" s="1047"/>
      <c r="H461" s="655"/>
      <c r="I461" s="655"/>
      <c r="J461" s="655"/>
      <c r="K461" s="655"/>
      <c r="L461" s="655"/>
      <c r="M461" s="655"/>
      <c r="N461" s="1310"/>
      <c r="O461" s="655"/>
      <c r="P461" s="656"/>
      <c r="Q461" s="657"/>
      <c r="R461" s="704"/>
      <c r="S461" s="3180"/>
    </row>
    <row r="462" spans="1:19" ht="20.100000000000001" customHeight="1">
      <c r="G462" s="1047"/>
      <c r="H462" s="655"/>
      <c r="I462" s="655"/>
      <c r="J462" s="655"/>
      <c r="K462" s="655"/>
      <c r="L462" s="655"/>
      <c r="M462" s="655"/>
      <c r="N462" s="1310"/>
      <c r="O462" s="1478"/>
      <c r="P462" s="656"/>
      <c r="Q462" s="657"/>
      <c r="R462" s="704"/>
      <c r="S462" s="3180"/>
    </row>
    <row r="463" spans="1:19" ht="20.100000000000001" customHeight="1">
      <c r="G463" s="1047"/>
      <c r="H463" s="655"/>
      <c r="I463" s="655"/>
      <c r="J463" s="655"/>
      <c r="K463" s="655"/>
      <c r="L463" s="655"/>
      <c r="M463" s="655"/>
      <c r="N463" s="1310"/>
      <c r="O463" s="655"/>
      <c r="P463" s="656"/>
      <c r="Q463" s="657"/>
      <c r="R463" s="704"/>
      <c r="S463" s="3180"/>
    </row>
    <row r="464" spans="1:19" ht="20.100000000000001" customHeight="1">
      <c r="G464" s="1047"/>
      <c r="H464" s="655"/>
      <c r="I464" s="655"/>
      <c r="J464" s="655"/>
      <c r="K464" s="655"/>
      <c r="L464" s="655"/>
      <c r="M464" s="655"/>
      <c r="N464" s="1310"/>
      <c r="O464" s="655"/>
      <c r="P464" s="656"/>
      <c r="Q464" s="657"/>
      <c r="R464" s="704"/>
      <c r="S464" s="3180"/>
    </row>
    <row r="465" spans="7:19" ht="20.100000000000001" customHeight="1">
      <c r="G465" s="1047"/>
      <c r="H465" s="655"/>
      <c r="I465" s="655"/>
      <c r="J465" s="655"/>
      <c r="K465" s="655"/>
      <c r="L465" s="655"/>
      <c r="M465" s="655"/>
      <c r="N465" s="1310"/>
      <c r="O465" s="655"/>
      <c r="P465" s="656"/>
      <c r="Q465" s="657"/>
      <c r="R465" s="704"/>
      <c r="S465" s="3180"/>
    </row>
    <row r="466" spans="7:19" ht="20.100000000000001" customHeight="1">
      <c r="G466" s="1047"/>
      <c r="H466" s="655"/>
      <c r="I466" s="655"/>
      <c r="J466" s="655"/>
      <c r="K466" s="655"/>
      <c r="L466" s="655"/>
      <c r="M466" s="655"/>
      <c r="N466" s="1310"/>
      <c r="O466" s="655"/>
      <c r="P466" s="656"/>
      <c r="Q466" s="657"/>
      <c r="R466" s="704"/>
      <c r="S466" s="3180"/>
    </row>
    <row r="467" spans="7:19" ht="20.100000000000001" customHeight="1">
      <c r="G467" s="1047"/>
      <c r="H467" s="655"/>
      <c r="I467" s="655"/>
      <c r="J467" s="655"/>
      <c r="K467" s="655"/>
      <c r="L467" s="655"/>
      <c r="M467" s="655"/>
      <c r="N467" s="1310"/>
      <c r="O467" s="655"/>
      <c r="P467" s="656"/>
      <c r="Q467" s="657"/>
      <c r="R467" s="704"/>
      <c r="S467" s="3180"/>
    </row>
    <row r="468" spans="7:19" ht="20.100000000000001" customHeight="1">
      <c r="G468" s="1047"/>
      <c r="H468" s="655"/>
      <c r="I468" s="655"/>
      <c r="J468" s="655"/>
      <c r="K468" s="655"/>
      <c r="L468" s="655"/>
      <c r="M468" s="655"/>
      <c r="N468" s="1310"/>
      <c r="O468" s="655"/>
      <c r="P468" s="656"/>
      <c r="Q468" s="657"/>
      <c r="R468" s="704"/>
      <c r="S468" s="3180"/>
    </row>
    <row r="469" spans="7:19" ht="20.100000000000001" customHeight="1">
      <c r="G469" s="1047"/>
      <c r="H469" s="655"/>
      <c r="I469" s="655"/>
      <c r="J469" s="655"/>
      <c r="K469" s="655"/>
      <c r="L469" s="655"/>
      <c r="M469" s="655"/>
      <c r="N469" s="1310"/>
      <c r="O469" s="655"/>
      <c r="P469" s="656"/>
      <c r="Q469" s="657"/>
      <c r="R469" s="704"/>
      <c r="S469" s="3180"/>
    </row>
    <row r="470" spans="7:19" ht="20.100000000000001" customHeight="1">
      <c r="G470" s="1047"/>
      <c r="H470" s="655"/>
      <c r="I470" s="655"/>
      <c r="J470" s="655"/>
      <c r="K470" s="655"/>
      <c r="L470" s="655"/>
      <c r="M470" s="655"/>
      <c r="N470" s="1310"/>
      <c r="O470" s="655"/>
      <c r="P470" s="656"/>
      <c r="Q470" s="657"/>
      <c r="R470" s="704"/>
      <c r="S470" s="3180"/>
    </row>
    <row r="471" spans="7:19" ht="20.100000000000001" customHeight="1">
      <c r="G471" s="1047"/>
      <c r="H471" s="655"/>
      <c r="I471" s="655"/>
      <c r="J471" s="655"/>
      <c r="K471" s="655"/>
      <c r="L471" s="655"/>
      <c r="M471" s="655"/>
      <c r="N471" s="1310"/>
      <c r="O471" s="655"/>
      <c r="P471" s="656"/>
      <c r="Q471" s="657"/>
      <c r="R471" s="704"/>
      <c r="S471" s="3180"/>
    </row>
    <row r="472" spans="7:19" ht="20.100000000000001" customHeight="1">
      <c r="G472" s="1047"/>
      <c r="H472" s="655"/>
      <c r="I472" s="655"/>
      <c r="J472" s="655"/>
      <c r="K472" s="655"/>
      <c r="L472" s="655"/>
      <c r="M472" s="655"/>
      <c r="N472" s="1310"/>
      <c r="O472" s="655"/>
      <c r="P472" s="656"/>
      <c r="Q472" s="657"/>
      <c r="R472" s="704"/>
      <c r="S472" s="3180"/>
    </row>
    <row r="473" spans="7:19" ht="20.100000000000001" customHeight="1">
      <c r="G473" s="1047"/>
      <c r="H473" s="655"/>
      <c r="I473" s="655"/>
      <c r="J473" s="655"/>
      <c r="K473" s="655"/>
      <c r="L473" s="655"/>
      <c r="M473" s="655"/>
      <c r="N473" s="1310"/>
      <c r="O473" s="655"/>
      <c r="P473" s="656"/>
      <c r="Q473" s="657"/>
      <c r="R473" s="704"/>
      <c r="S473" s="3180"/>
    </row>
    <row r="474" spans="7:19" ht="20.100000000000001" customHeight="1">
      <c r="G474" s="1047"/>
      <c r="H474" s="655"/>
      <c r="I474" s="655"/>
      <c r="J474" s="655"/>
      <c r="K474" s="655"/>
      <c r="L474" s="655"/>
      <c r="M474" s="655"/>
      <c r="N474" s="1310"/>
      <c r="O474" s="655"/>
      <c r="P474" s="656"/>
      <c r="Q474" s="657"/>
      <c r="R474" s="704"/>
      <c r="S474" s="3180"/>
    </row>
    <row r="475" spans="7:19" ht="20.100000000000001" customHeight="1">
      <c r="G475" s="1047"/>
      <c r="H475" s="655"/>
      <c r="I475" s="655"/>
      <c r="J475" s="655"/>
      <c r="K475" s="655"/>
      <c r="L475" s="655"/>
      <c r="M475" s="655"/>
      <c r="N475" s="1310"/>
      <c r="O475" s="655"/>
      <c r="P475" s="656"/>
      <c r="Q475" s="657"/>
      <c r="R475" s="704"/>
      <c r="S475" s="3180"/>
    </row>
    <row r="476" spans="7:19" ht="20.100000000000001" customHeight="1">
      <c r="G476" s="1047"/>
      <c r="H476" s="655"/>
      <c r="I476" s="655"/>
      <c r="J476" s="655"/>
      <c r="K476" s="655"/>
      <c r="L476" s="655"/>
      <c r="M476" s="655"/>
      <c r="N476" s="1310"/>
      <c r="O476" s="655"/>
      <c r="P476" s="656"/>
      <c r="Q476" s="657"/>
      <c r="R476" s="704"/>
      <c r="S476" s="3180"/>
    </row>
    <row r="477" spans="7:19" ht="20.100000000000001" customHeight="1">
      <c r="G477" s="1047"/>
      <c r="H477" s="655"/>
      <c r="I477" s="655"/>
      <c r="J477" s="655"/>
      <c r="K477" s="655"/>
      <c r="L477" s="655"/>
      <c r="M477" s="655"/>
      <c r="N477" s="1310"/>
      <c r="O477" s="655"/>
      <c r="P477" s="656"/>
      <c r="Q477" s="657"/>
      <c r="R477" s="704"/>
      <c r="S477" s="3180"/>
    </row>
    <row r="478" spans="7:19" ht="20.100000000000001" customHeight="1">
      <c r="G478" s="1047"/>
      <c r="H478" s="655"/>
      <c r="I478" s="655"/>
      <c r="J478" s="655"/>
      <c r="K478" s="655"/>
      <c r="L478" s="655"/>
      <c r="M478" s="655"/>
      <c r="N478" s="1310"/>
      <c r="O478" s="655"/>
      <c r="P478" s="656"/>
      <c r="Q478" s="657"/>
      <c r="R478" s="704"/>
      <c r="S478" s="3180"/>
    </row>
    <row r="479" spans="7:19" ht="20.100000000000001" customHeight="1">
      <c r="G479" s="1047"/>
      <c r="H479" s="655"/>
      <c r="I479" s="655"/>
      <c r="J479" s="655"/>
      <c r="K479" s="655"/>
      <c r="L479" s="655"/>
      <c r="M479" s="655"/>
      <c r="N479" s="1310"/>
      <c r="O479" s="655"/>
      <c r="P479" s="656"/>
      <c r="Q479" s="657"/>
      <c r="R479" s="704"/>
      <c r="S479" s="3180"/>
    </row>
    <row r="480" spans="7:19" ht="20.100000000000001" customHeight="1">
      <c r="G480" s="1047"/>
      <c r="H480" s="655"/>
      <c r="I480" s="655"/>
      <c r="J480" s="655"/>
      <c r="K480" s="655"/>
      <c r="L480" s="655"/>
      <c r="M480" s="655"/>
      <c r="N480" s="1310"/>
      <c r="O480" s="655"/>
      <c r="P480" s="656"/>
      <c r="Q480" s="657"/>
      <c r="R480" s="704"/>
      <c r="S480" s="3180"/>
    </row>
    <row r="481" spans="7:19" ht="20.100000000000001" customHeight="1">
      <c r="G481" s="1047"/>
      <c r="H481" s="655"/>
      <c r="I481" s="655"/>
      <c r="J481" s="655"/>
      <c r="K481" s="655"/>
      <c r="L481" s="655"/>
      <c r="M481" s="655"/>
      <c r="N481" s="1310"/>
      <c r="O481" s="655"/>
      <c r="P481" s="656"/>
      <c r="Q481" s="657"/>
      <c r="R481" s="704"/>
      <c r="S481" s="3180"/>
    </row>
    <row r="482" spans="7:19" ht="20.100000000000001" customHeight="1">
      <c r="G482" s="1047"/>
      <c r="H482" s="655"/>
      <c r="I482" s="655"/>
      <c r="J482" s="655"/>
      <c r="K482" s="655"/>
      <c r="L482" s="655"/>
      <c r="M482" s="655"/>
      <c r="N482" s="1310"/>
      <c r="O482" s="655"/>
      <c r="P482" s="656"/>
      <c r="Q482" s="657"/>
      <c r="R482" s="704"/>
      <c r="S482" s="3180"/>
    </row>
    <row r="483" spans="7:19" ht="20.100000000000001" customHeight="1">
      <c r="G483" s="1047"/>
      <c r="H483" s="655"/>
      <c r="I483" s="655"/>
      <c r="J483" s="655"/>
      <c r="K483" s="655"/>
      <c r="L483" s="655"/>
      <c r="M483" s="655"/>
      <c r="N483" s="1310"/>
      <c r="O483" s="655"/>
      <c r="P483" s="656"/>
      <c r="Q483" s="657"/>
      <c r="R483" s="704"/>
      <c r="S483" s="3180"/>
    </row>
    <row r="484" spans="7:19" ht="20.100000000000001" customHeight="1">
      <c r="G484" s="1047"/>
      <c r="H484" s="655"/>
      <c r="I484" s="655"/>
      <c r="J484" s="655"/>
      <c r="K484" s="655"/>
      <c r="L484" s="655"/>
      <c r="M484" s="655"/>
      <c r="N484" s="1310"/>
      <c r="O484" s="655"/>
      <c r="P484" s="656"/>
      <c r="Q484" s="657"/>
      <c r="R484" s="704"/>
      <c r="S484" s="3180"/>
    </row>
    <row r="485" spans="7:19" ht="20.100000000000001" customHeight="1">
      <c r="G485" s="1047"/>
      <c r="H485" s="655"/>
      <c r="I485" s="655"/>
      <c r="J485" s="655"/>
      <c r="K485" s="655"/>
      <c r="L485" s="655"/>
      <c r="M485" s="655"/>
      <c r="N485" s="1310"/>
      <c r="O485" s="655"/>
      <c r="P485" s="656"/>
      <c r="Q485" s="657"/>
      <c r="R485" s="704"/>
      <c r="S485" s="3180"/>
    </row>
    <row r="486" spans="7:19" ht="20.100000000000001" customHeight="1">
      <c r="G486" s="1047"/>
      <c r="H486" s="655"/>
      <c r="I486" s="655"/>
      <c r="J486" s="655"/>
      <c r="K486" s="655"/>
      <c r="L486" s="655"/>
      <c r="M486" s="655"/>
      <c r="N486" s="1310"/>
      <c r="O486" s="655"/>
      <c r="P486" s="656"/>
      <c r="Q486" s="657"/>
      <c r="R486" s="704"/>
      <c r="S486" s="3180"/>
    </row>
    <row r="487" spans="7:19" ht="20.100000000000001" customHeight="1">
      <c r="G487" s="1047"/>
      <c r="H487" s="655"/>
      <c r="I487" s="655"/>
      <c r="J487" s="655"/>
      <c r="K487" s="655"/>
      <c r="L487" s="655"/>
      <c r="M487" s="655"/>
      <c r="N487" s="1310"/>
      <c r="O487" s="655"/>
      <c r="P487" s="656"/>
      <c r="Q487" s="657"/>
      <c r="R487" s="704"/>
      <c r="S487" s="3180"/>
    </row>
    <row r="488" spans="7:19" ht="20.100000000000001" customHeight="1">
      <c r="G488" s="1047"/>
      <c r="H488" s="655"/>
      <c r="I488" s="655"/>
      <c r="J488" s="655"/>
      <c r="K488" s="655"/>
      <c r="L488" s="655"/>
      <c r="M488" s="655"/>
      <c r="N488" s="1310"/>
      <c r="O488" s="655"/>
      <c r="P488" s="656"/>
      <c r="Q488" s="657"/>
      <c r="R488" s="704"/>
      <c r="S488" s="3180"/>
    </row>
    <row r="489" spans="7:19" ht="20.100000000000001" customHeight="1">
      <c r="G489" s="1047"/>
      <c r="H489" s="655"/>
      <c r="I489" s="655"/>
      <c r="J489" s="655"/>
      <c r="K489" s="655"/>
      <c r="L489" s="655"/>
      <c r="M489" s="655"/>
      <c r="N489" s="1310"/>
      <c r="O489" s="655"/>
      <c r="P489" s="656"/>
      <c r="Q489" s="657"/>
      <c r="R489" s="704"/>
      <c r="S489" s="3180"/>
    </row>
    <row r="490" spans="7:19" ht="20.100000000000001" customHeight="1">
      <c r="G490" s="1047"/>
      <c r="H490" s="655"/>
      <c r="I490" s="655"/>
      <c r="J490" s="655"/>
      <c r="K490" s="655"/>
      <c r="L490" s="655"/>
      <c r="M490" s="655"/>
      <c r="N490" s="1310"/>
      <c r="O490" s="655"/>
      <c r="P490" s="656"/>
      <c r="Q490" s="657"/>
      <c r="R490" s="704"/>
      <c r="S490" s="3180"/>
    </row>
    <row r="491" spans="7:19" ht="20.100000000000001" customHeight="1">
      <c r="G491" s="1047"/>
      <c r="H491" s="655"/>
      <c r="I491" s="655"/>
      <c r="J491" s="655"/>
      <c r="K491" s="655"/>
      <c r="L491" s="655"/>
      <c r="M491" s="655"/>
      <c r="N491" s="1310"/>
      <c r="O491" s="655"/>
      <c r="P491" s="656"/>
      <c r="Q491" s="657"/>
      <c r="R491" s="704"/>
      <c r="S491" s="3180"/>
    </row>
    <row r="492" spans="7:19" ht="20.100000000000001" customHeight="1">
      <c r="G492" s="1047"/>
      <c r="H492" s="655"/>
      <c r="I492" s="655"/>
      <c r="J492" s="655"/>
      <c r="K492" s="655"/>
      <c r="L492" s="655"/>
      <c r="M492" s="655"/>
      <c r="N492" s="1310"/>
      <c r="O492" s="655"/>
      <c r="P492" s="656"/>
      <c r="Q492" s="657"/>
      <c r="R492" s="704"/>
      <c r="S492" s="3180"/>
    </row>
    <row r="493" spans="7:19" ht="20.100000000000001" customHeight="1">
      <c r="G493" s="1047"/>
      <c r="H493" s="655"/>
      <c r="I493" s="655"/>
      <c r="J493" s="655"/>
      <c r="K493" s="655"/>
      <c r="L493" s="655"/>
      <c r="M493" s="655"/>
      <c r="N493" s="1310"/>
      <c r="O493" s="655"/>
      <c r="P493" s="656"/>
      <c r="Q493" s="657"/>
      <c r="R493" s="704"/>
      <c r="S493" s="3180"/>
    </row>
    <row r="494" spans="7:19" ht="20.100000000000001" customHeight="1">
      <c r="G494" s="1047"/>
      <c r="H494" s="655"/>
      <c r="I494" s="655"/>
      <c r="J494" s="655"/>
      <c r="K494" s="655"/>
      <c r="L494" s="655"/>
      <c r="M494" s="655"/>
      <c r="N494" s="1310"/>
      <c r="O494" s="655"/>
      <c r="P494" s="656"/>
      <c r="Q494" s="657"/>
      <c r="R494" s="704"/>
      <c r="S494" s="3180"/>
    </row>
    <row r="495" spans="7:19" ht="20.100000000000001" customHeight="1">
      <c r="G495" s="1047"/>
      <c r="H495" s="655"/>
      <c r="I495" s="655"/>
      <c r="J495" s="655"/>
      <c r="K495" s="655"/>
      <c r="L495" s="655"/>
      <c r="M495" s="655"/>
      <c r="N495" s="1310"/>
      <c r="O495" s="655"/>
      <c r="P495" s="656"/>
      <c r="Q495" s="657"/>
      <c r="R495" s="704"/>
      <c r="S495" s="3180"/>
    </row>
    <row r="496" spans="7:19" ht="20.100000000000001" customHeight="1">
      <c r="G496" s="1047"/>
      <c r="H496" s="655"/>
      <c r="I496" s="655"/>
      <c r="J496" s="655"/>
      <c r="K496" s="655"/>
      <c r="L496" s="655"/>
      <c r="M496" s="655"/>
      <c r="N496" s="1310"/>
      <c r="O496" s="655"/>
      <c r="P496" s="656"/>
      <c r="Q496" s="657"/>
      <c r="R496" s="704"/>
      <c r="S496" s="3180"/>
    </row>
    <row r="497" spans="7:19" ht="20.100000000000001" customHeight="1">
      <c r="G497" s="1047"/>
      <c r="H497" s="655"/>
      <c r="I497" s="655"/>
      <c r="J497" s="655"/>
      <c r="K497" s="655"/>
      <c r="L497" s="655"/>
      <c r="M497" s="655"/>
      <c r="N497" s="1310"/>
      <c r="O497" s="655"/>
      <c r="P497" s="656"/>
      <c r="Q497" s="657"/>
      <c r="R497" s="704"/>
      <c r="S497" s="3180"/>
    </row>
    <row r="498" spans="7:19" ht="20.100000000000001" customHeight="1">
      <c r="G498" s="1047"/>
      <c r="H498" s="655"/>
      <c r="I498" s="655"/>
      <c r="J498" s="655"/>
      <c r="K498" s="655"/>
      <c r="L498" s="655"/>
      <c r="M498" s="655"/>
      <c r="N498" s="1310"/>
      <c r="O498" s="655"/>
      <c r="P498" s="656"/>
      <c r="Q498" s="657"/>
      <c r="R498" s="704"/>
      <c r="S498" s="3180"/>
    </row>
    <row r="499" spans="7:19" ht="20.100000000000001" customHeight="1">
      <c r="G499" s="1047"/>
      <c r="H499" s="655"/>
      <c r="I499" s="655"/>
      <c r="J499" s="655"/>
      <c r="K499" s="655"/>
      <c r="L499" s="655"/>
      <c r="M499" s="655"/>
      <c r="N499" s="1310"/>
      <c r="O499" s="655"/>
      <c r="P499" s="656"/>
      <c r="Q499" s="657"/>
      <c r="R499" s="704"/>
      <c r="S499" s="3180"/>
    </row>
    <row r="500" spans="7:19" ht="20.100000000000001" customHeight="1">
      <c r="G500" s="1047"/>
      <c r="H500" s="655"/>
      <c r="I500" s="655"/>
      <c r="J500" s="655"/>
      <c r="K500" s="655"/>
      <c r="L500" s="655"/>
      <c r="M500" s="655"/>
      <c r="N500" s="1310"/>
      <c r="O500" s="655"/>
      <c r="P500" s="656"/>
      <c r="Q500" s="657"/>
      <c r="R500" s="704"/>
      <c r="S500" s="3180"/>
    </row>
    <row r="501" spans="7:19" ht="20.100000000000001" customHeight="1">
      <c r="G501" s="1047"/>
      <c r="H501" s="655"/>
      <c r="I501" s="655"/>
      <c r="J501" s="655"/>
      <c r="K501" s="655"/>
      <c r="L501" s="655"/>
      <c r="M501" s="655"/>
      <c r="N501" s="1310"/>
      <c r="O501" s="655"/>
      <c r="P501" s="656"/>
      <c r="Q501" s="657"/>
      <c r="R501" s="704"/>
      <c r="S501" s="3180"/>
    </row>
    <row r="502" spans="7:19" ht="20.100000000000001" customHeight="1">
      <c r="G502" s="1047"/>
      <c r="H502" s="655"/>
      <c r="I502" s="655"/>
      <c r="J502" s="655"/>
      <c r="K502" s="655"/>
      <c r="L502" s="655"/>
      <c r="M502" s="655"/>
      <c r="N502" s="1310"/>
      <c r="O502" s="655"/>
      <c r="P502" s="656"/>
      <c r="Q502" s="657"/>
      <c r="R502" s="704"/>
      <c r="S502" s="3180"/>
    </row>
    <row r="503" spans="7:19" ht="20.100000000000001" customHeight="1">
      <c r="G503" s="1047"/>
      <c r="H503" s="655"/>
      <c r="I503" s="655"/>
      <c r="J503" s="655"/>
      <c r="K503" s="655"/>
      <c r="L503" s="655"/>
      <c r="M503" s="655"/>
      <c r="N503" s="1310"/>
      <c r="O503" s="655"/>
      <c r="P503" s="656"/>
      <c r="Q503" s="657"/>
      <c r="R503" s="704"/>
      <c r="S503" s="3180"/>
    </row>
    <row r="504" spans="7:19" ht="20.100000000000001" customHeight="1">
      <c r="G504" s="1047"/>
      <c r="H504" s="655"/>
      <c r="I504" s="655"/>
      <c r="J504" s="655"/>
      <c r="K504" s="655"/>
      <c r="L504" s="655"/>
      <c r="M504" s="655"/>
      <c r="N504" s="1310"/>
      <c r="O504" s="655"/>
      <c r="P504" s="656"/>
      <c r="Q504" s="657"/>
      <c r="R504" s="704"/>
      <c r="S504" s="3180"/>
    </row>
    <row r="505" spans="7:19" ht="20.100000000000001" customHeight="1">
      <c r="G505" s="1047"/>
      <c r="H505" s="655"/>
      <c r="I505" s="655"/>
      <c r="J505" s="655"/>
      <c r="K505" s="655"/>
      <c r="L505" s="655"/>
      <c r="M505" s="655"/>
      <c r="N505" s="1310"/>
      <c r="O505" s="655"/>
      <c r="P505" s="656"/>
      <c r="Q505" s="657"/>
      <c r="R505" s="704"/>
      <c r="S505" s="3180"/>
    </row>
    <row r="506" spans="7:19" ht="20.100000000000001" customHeight="1">
      <c r="G506" s="1047"/>
      <c r="H506" s="655"/>
      <c r="I506" s="655"/>
      <c r="J506" s="655"/>
      <c r="K506" s="655"/>
      <c r="L506" s="655"/>
      <c r="M506" s="655"/>
      <c r="N506" s="1310"/>
      <c r="O506" s="655"/>
      <c r="P506" s="656"/>
      <c r="Q506" s="657"/>
      <c r="R506" s="704"/>
      <c r="S506" s="3180"/>
    </row>
    <row r="507" spans="7:19" ht="20.100000000000001" customHeight="1">
      <c r="G507" s="1047"/>
      <c r="H507" s="655"/>
      <c r="I507" s="655"/>
      <c r="J507" s="655"/>
      <c r="K507" s="655"/>
      <c r="L507" s="655"/>
      <c r="M507" s="655"/>
      <c r="N507" s="1310"/>
      <c r="O507" s="655"/>
      <c r="P507" s="656"/>
      <c r="Q507" s="657"/>
      <c r="R507" s="704"/>
      <c r="S507" s="3180"/>
    </row>
    <row r="508" spans="7:19" ht="20.100000000000001" customHeight="1">
      <c r="G508" s="1047"/>
      <c r="H508" s="655"/>
      <c r="I508" s="655"/>
      <c r="J508" s="655"/>
      <c r="K508" s="655"/>
      <c r="L508" s="655"/>
      <c r="M508" s="655"/>
      <c r="N508" s="1310"/>
      <c r="O508" s="655"/>
      <c r="P508" s="656"/>
      <c r="Q508" s="657"/>
      <c r="R508" s="704"/>
      <c r="S508" s="3180"/>
    </row>
    <row r="509" spans="7:19" ht="20.100000000000001" customHeight="1">
      <c r="G509" s="1047"/>
      <c r="H509" s="655"/>
      <c r="I509" s="655"/>
      <c r="J509" s="655"/>
      <c r="K509" s="655"/>
      <c r="L509" s="655"/>
      <c r="M509" s="655"/>
      <c r="N509" s="1310"/>
      <c r="O509" s="655"/>
      <c r="P509" s="656"/>
      <c r="Q509" s="657"/>
      <c r="R509" s="704"/>
      <c r="S509" s="3180"/>
    </row>
    <row r="510" spans="7:19" ht="20.100000000000001" customHeight="1">
      <c r="G510" s="1047"/>
      <c r="H510" s="655"/>
      <c r="I510" s="655"/>
      <c r="J510" s="655"/>
      <c r="K510" s="655"/>
      <c r="L510" s="655"/>
      <c r="M510" s="655"/>
      <c r="N510" s="1310"/>
      <c r="O510" s="655"/>
      <c r="P510" s="656"/>
      <c r="Q510" s="657"/>
      <c r="R510" s="704"/>
      <c r="S510" s="3180"/>
    </row>
    <row r="511" spans="7:19" ht="20.100000000000001" customHeight="1">
      <c r="G511" s="1047"/>
      <c r="H511" s="655"/>
      <c r="I511" s="655"/>
      <c r="J511" s="655"/>
      <c r="K511" s="655"/>
      <c r="L511" s="655"/>
      <c r="M511" s="655"/>
      <c r="N511" s="1310"/>
      <c r="O511" s="655"/>
      <c r="P511" s="656"/>
      <c r="Q511" s="657"/>
      <c r="R511" s="704"/>
      <c r="S511" s="3180"/>
    </row>
    <row r="512" spans="7:19" ht="20.100000000000001" customHeight="1">
      <c r="G512" s="1047"/>
      <c r="H512" s="655"/>
      <c r="I512" s="655"/>
      <c r="J512" s="655"/>
      <c r="K512" s="655"/>
      <c r="L512" s="655"/>
      <c r="M512" s="655"/>
      <c r="N512" s="1310"/>
      <c r="O512" s="655"/>
      <c r="P512" s="656"/>
      <c r="Q512" s="657"/>
      <c r="R512" s="704"/>
      <c r="S512" s="3180"/>
    </row>
    <row r="513" spans="7:19" ht="20.100000000000001" customHeight="1">
      <c r="G513" s="1047"/>
      <c r="H513" s="655"/>
      <c r="I513" s="655"/>
      <c r="J513" s="655"/>
      <c r="K513" s="655"/>
      <c r="L513" s="655"/>
      <c r="M513" s="655"/>
      <c r="N513" s="1310"/>
      <c r="O513" s="655"/>
      <c r="P513" s="656"/>
      <c r="Q513" s="657"/>
      <c r="R513" s="704"/>
      <c r="S513" s="3180"/>
    </row>
    <row r="514" spans="7:19" ht="20.100000000000001" customHeight="1">
      <c r="G514" s="1047"/>
      <c r="H514" s="655"/>
      <c r="I514" s="655"/>
      <c r="J514" s="655"/>
      <c r="K514" s="655"/>
      <c r="L514" s="655"/>
      <c r="M514" s="655"/>
      <c r="N514" s="1310"/>
      <c r="O514" s="655"/>
      <c r="P514" s="656"/>
      <c r="Q514" s="657"/>
      <c r="R514" s="704"/>
      <c r="S514" s="3180"/>
    </row>
    <row r="515" spans="7:19" ht="20.100000000000001" customHeight="1">
      <c r="G515" s="1047"/>
      <c r="H515" s="655"/>
      <c r="I515" s="655"/>
      <c r="J515" s="655"/>
      <c r="K515" s="655"/>
      <c r="L515" s="655"/>
      <c r="M515" s="655"/>
      <c r="N515" s="1310"/>
      <c r="O515" s="655"/>
      <c r="P515" s="656"/>
      <c r="Q515" s="657"/>
      <c r="R515" s="704"/>
      <c r="S515" s="3180"/>
    </row>
    <row r="516" spans="7:19" ht="20.100000000000001" customHeight="1">
      <c r="G516" s="1047"/>
      <c r="H516" s="655"/>
      <c r="I516" s="655"/>
      <c r="J516" s="655"/>
      <c r="K516" s="655"/>
      <c r="L516" s="655"/>
      <c r="M516" s="655"/>
      <c r="N516" s="1310"/>
      <c r="O516" s="655"/>
      <c r="P516" s="656"/>
      <c r="Q516" s="657"/>
      <c r="R516" s="704"/>
      <c r="S516" s="3180"/>
    </row>
    <row r="517" spans="7:19" ht="20.100000000000001" customHeight="1">
      <c r="G517" s="1047"/>
      <c r="H517" s="655"/>
      <c r="I517" s="655"/>
      <c r="J517" s="655"/>
      <c r="K517" s="655"/>
      <c r="L517" s="655"/>
      <c r="M517" s="655"/>
      <c r="N517" s="1310"/>
      <c r="O517" s="655"/>
      <c r="P517" s="656"/>
      <c r="Q517" s="657"/>
      <c r="R517" s="704"/>
      <c r="S517" s="3180"/>
    </row>
    <row r="518" spans="7:19" ht="20.100000000000001" customHeight="1">
      <c r="G518" s="1047"/>
      <c r="H518" s="655"/>
      <c r="I518" s="655"/>
      <c r="J518" s="655"/>
      <c r="K518" s="655"/>
      <c r="L518" s="655"/>
      <c r="M518" s="655"/>
      <c r="N518" s="1310"/>
      <c r="O518" s="655"/>
      <c r="P518" s="656"/>
      <c r="Q518" s="657"/>
      <c r="R518" s="704"/>
      <c r="S518" s="3180"/>
    </row>
    <row r="519" spans="7:19" ht="20.100000000000001" customHeight="1">
      <c r="G519" s="1047"/>
      <c r="H519" s="655"/>
      <c r="I519" s="655"/>
      <c r="J519" s="655"/>
      <c r="K519" s="655"/>
      <c r="L519" s="655"/>
      <c r="M519" s="655"/>
      <c r="N519" s="1310"/>
      <c r="O519" s="655"/>
      <c r="P519" s="656"/>
      <c r="Q519" s="657"/>
      <c r="R519" s="704"/>
      <c r="S519" s="3180"/>
    </row>
    <row r="520" spans="7:19" ht="20.100000000000001" customHeight="1">
      <c r="G520" s="1047"/>
      <c r="H520" s="655"/>
      <c r="I520" s="655"/>
      <c r="J520" s="655"/>
      <c r="K520" s="655"/>
      <c r="L520" s="655"/>
      <c r="M520" s="655"/>
      <c r="N520" s="1310"/>
      <c r="O520" s="655"/>
      <c r="P520" s="656"/>
      <c r="Q520" s="657"/>
      <c r="R520" s="704"/>
      <c r="S520" s="3180"/>
    </row>
    <row r="521" spans="7:19" ht="20.100000000000001" customHeight="1">
      <c r="G521" s="1047"/>
      <c r="H521" s="655"/>
      <c r="I521" s="655"/>
      <c r="J521" s="655"/>
      <c r="K521" s="655"/>
      <c r="L521" s="655"/>
      <c r="M521" s="655"/>
      <c r="N521" s="1310"/>
      <c r="O521" s="655"/>
      <c r="P521" s="656"/>
      <c r="Q521" s="657"/>
      <c r="R521" s="704"/>
      <c r="S521" s="3180"/>
    </row>
    <row r="522" spans="7:19" ht="20.100000000000001" customHeight="1">
      <c r="G522" s="1047"/>
      <c r="H522" s="655"/>
      <c r="I522" s="655"/>
      <c r="J522" s="655"/>
      <c r="K522" s="655"/>
      <c r="L522" s="655"/>
      <c r="M522" s="655"/>
      <c r="N522" s="1310"/>
      <c r="O522" s="655"/>
      <c r="P522" s="656"/>
      <c r="Q522" s="657"/>
      <c r="R522" s="704"/>
      <c r="S522" s="3180"/>
    </row>
    <row r="523" spans="7:19" ht="20.100000000000001" customHeight="1">
      <c r="G523" s="1047"/>
      <c r="H523" s="655"/>
      <c r="I523" s="655"/>
      <c r="J523" s="655"/>
      <c r="K523" s="655"/>
      <c r="L523" s="655"/>
      <c r="M523" s="655"/>
      <c r="N523" s="1310"/>
      <c r="O523" s="655"/>
      <c r="P523" s="656"/>
      <c r="Q523" s="657"/>
      <c r="R523" s="704"/>
      <c r="S523" s="3180"/>
    </row>
    <row r="524" spans="7:19" ht="20.100000000000001" customHeight="1">
      <c r="G524" s="1047"/>
      <c r="H524" s="655"/>
      <c r="I524" s="655"/>
      <c r="J524" s="655"/>
      <c r="K524" s="655"/>
      <c r="L524" s="655"/>
      <c r="M524" s="655"/>
      <c r="N524" s="1310"/>
      <c r="O524" s="655"/>
      <c r="P524" s="656"/>
      <c r="Q524" s="657"/>
      <c r="R524" s="704"/>
      <c r="S524" s="3180"/>
    </row>
    <row r="525" spans="7:19" ht="20.100000000000001" customHeight="1">
      <c r="G525" s="1047"/>
      <c r="H525" s="655"/>
      <c r="I525" s="655"/>
      <c r="J525" s="655"/>
      <c r="K525" s="655"/>
      <c r="L525" s="655"/>
      <c r="M525" s="655"/>
      <c r="N525" s="1310"/>
      <c r="O525" s="655"/>
      <c r="P525" s="656"/>
      <c r="Q525" s="657"/>
      <c r="R525" s="704"/>
      <c r="S525" s="3180"/>
    </row>
    <row r="526" spans="7:19" ht="20.100000000000001" customHeight="1">
      <c r="G526" s="1047"/>
      <c r="H526" s="655"/>
      <c r="I526" s="655"/>
      <c r="J526" s="655"/>
      <c r="K526" s="655"/>
      <c r="L526" s="655"/>
      <c r="M526" s="655"/>
      <c r="N526" s="1310"/>
      <c r="O526" s="655"/>
      <c r="P526" s="656"/>
      <c r="Q526" s="657"/>
      <c r="R526" s="704"/>
      <c r="S526" s="3180"/>
    </row>
    <row r="527" spans="7:19" ht="20.100000000000001" customHeight="1">
      <c r="G527" s="1047"/>
      <c r="H527" s="655"/>
      <c r="I527" s="655"/>
      <c r="J527" s="655"/>
      <c r="K527" s="655"/>
      <c r="L527" s="655"/>
      <c r="M527" s="655"/>
      <c r="N527" s="1310"/>
      <c r="O527" s="655"/>
      <c r="P527" s="656"/>
      <c r="Q527" s="657"/>
      <c r="R527" s="704"/>
      <c r="S527" s="3180"/>
    </row>
    <row r="528" spans="7:19" ht="20.100000000000001" customHeight="1">
      <c r="G528" s="1047"/>
      <c r="H528" s="655"/>
      <c r="I528" s="655"/>
      <c r="J528" s="655"/>
      <c r="K528" s="655"/>
      <c r="L528" s="655"/>
      <c r="M528" s="655"/>
      <c r="N528" s="1310"/>
      <c r="O528" s="655"/>
      <c r="P528" s="656"/>
      <c r="Q528" s="657"/>
      <c r="R528" s="704"/>
      <c r="S528" s="3180"/>
    </row>
    <row r="529" spans="7:19" ht="20.100000000000001" customHeight="1">
      <c r="G529" s="1047"/>
      <c r="H529" s="655"/>
      <c r="I529" s="655"/>
      <c r="J529" s="655"/>
      <c r="K529" s="655"/>
      <c r="L529" s="655"/>
      <c r="M529" s="655"/>
      <c r="N529" s="1310"/>
      <c r="O529" s="655"/>
      <c r="P529" s="656"/>
      <c r="Q529" s="657"/>
      <c r="R529" s="704"/>
      <c r="S529" s="3180"/>
    </row>
    <row r="530" spans="7:19" ht="20.100000000000001" customHeight="1">
      <c r="G530" s="1047"/>
      <c r="H530" s="655"/>
      <c r="I530" s="655"/>
      <c r="J530" s="655"/>
      <c r="K530" s="655"/>
      <c r="L530" s="655"/>
      <c r="M530" s="655"/>
      <c r="N530" s="1310"/>
      <c r="O530" s="655"/>
      <c r="P530" s="656"/>
      <c r="Q530" s="657"/>
      <c r="R530" s="704"/>
      <c r="S530" s="3180"/>
    </row>
    <row r="531" spans="7:19" ht="20.100000000000001" customHeight="1">
      <c r="G531" s="1047"/>
      <c r="H531" s="655"/>
      <c r="I531" s="655"/>
      <c r="J531" s="655"/>
      <c r="K531" s="655"/>
      <c r="L531" s="655"/>
      <c r="M531" s="655"/>
      <c r="N531" s="1310"/>
      <c r="O531" s="655"/>
      <c r="P531" s="656"/>
      <c r="Q531" s="657"/>
      <c r="R531" s="704"/>
      <c r="S531" s="3180"/>
    </row>
    <row r="532" spans="7:19" ht="20.100000000000001" customHeight="1">
      <c r="G532" s="1047"/>
      <c r="H532" s="655"/>
      <c r="I532" s="655"/>
      <c r="J532" s="655"/>
      <c r="K532" s="655"/>
      <c r="L532" s="655"/>
      <c r="M532" s="655"/>
      <c r="N532" s="1310"/>
      <c r="O532" s="655"/>
      <c r="P532" s="656"/>
      <c r="Q532" s="657"/>
      <c r="R532" s="704"/>
      <c r="S532" s="3180"/>
    </row>
    <row r="533" spans="7:19" ht="20.100000000000001" customHeight="1">
      <c r="G533" s="1047"/>
      <c r="H533" s="655"/>
      <c r="I533" s="655"/>
      <c r="J533" s="655"/>
      <c r="K533" s="655"/>
      <c r="L533" s="655"/>
      <c r="M533" s="655"/>
      <c r="N533" s="1310"/>
      <c r="O533" s="655"/>
      <c r="P533" s="656"/>
      <c r="Q533" s="657"/>
      <c r="R533" s="704"/>
      <c r="S533" s="3180"/>
    </row>
    <row r="534" spans="7:19" ht="20.100000000000001" customHeight="1">
      <c r="G534" s="1047"/>
      <c r="H534" s="655"/>
      <c r="I534" s="655"/>
      <c r="J534" s="655"/>
      <c r="K534" s="655"/>
      <c r="L534" s="655"/>
      <c r="M534" s="655"/>
      <c r="N534" s="1310"/>
      <c r="O534" s="655"/>
      <c r="P534" s="656"/>
      <c r="Q534" s="657"/>
      <c r="R534" s="704"/>
      <c r="S534" s="3180"/>
    </row>
    <row r="535" spans="7:19" ht="20.100000000000001" customHeight="1">
      <c r="G535" s="1047"/>
      <c r="H535" s="655"/>
      <c r="I535" s="655"/>
      <c r="J535" s="655"/>
      <c r="K535" s="655"/>
      <c r="L535" s="655"/>
      <c r="M535" s="655"/>
      <c r="N535" s="1310"/>
      <c r="O535" s="655"/>
      <c r="P535" s="656"/>
      <c r="Q535" s="657"/>
      <c r="R535" s="704"/>
      <c r="S535" s="3180"/>
    </row>
    <row r="536" spans="7:19" ht="20.100000000000001" customHeight="1">
      <c r="G536" s="1047"/>
      <c r="H536" s="655"/>
      <c r="I536" s="655"/>
      <c r="J536" s="655"/>
      <c r="K536" s="655"/>
      <c r="L536" s="655"/>
      <c r="M536" s="655"/>
      <c r="N536" s="1310"/>
      <c r="O536" s="655"/>
      <c r="P536" s="656"/>
      <c r="Q536" s="657"/>
      <c r="R536" s="704"/>
      <c r="S536" s="3180"/>
    </row>
    <row r="537" spans="7:19" ht="20.100000000000001" customHeight="1">
      <c r="G537" s="1047"/>
      <c r="H537" s="655"/>
      <c r="I537" s="655"/>
      <c r="J537" s="655"/>
      <c r="K537" s="655"/>
      <c r="L537" s="655"/>
      <c r="M537" s="655"/>
      <c r="N537" s="1310"/>
      <c r="O537" s="655"/>
      <c r="P537" s="656"/>
      <c r="Q537" s="657"/>
      <c r="R537" s="704"/>
      <c r="S537" s="3180"/>
    </row>
    <row r="538" spans="7:19" ht="20.100000000000001" customHeight="1">
      <c r="G538" s="1047"/>
      <c r="H538" s="655"/>
      <c r="I538" s="655"/>
      <c r="J538" s="655"/>
      <c r="K538" s="655"/>
      <c r="L538" s="655"/>
      <c r="M538" s="655"/>
      <c r="N538" s="1310"/>
      <c r="O538" s="655"/>
      <c r="P538" s="656"/>
      <c r="Q538" s="657"/>
      <c r="R538" s="704"/>
      <c r="S538" s="3180"/>
    </row>
    <row r="539" spans="7:19" ht="20.100000000000001" customHeight="1">
      <c r="G539" s="1047"/>
      <c r="H539" s="655"/>
      <c r="I539" s="655"/>
      <c r="J539" s="655"/>
      <c r="K539" s="655"/>
      <c r="L539" s="655"/>
      <c r="M539" s="655"/>
      <c r="N539" s="1310"/>
      <c r="O539" s="655"/>
      <c r="P539" s="656"/>
      <c r="Q539" s="657"/>
      <c r="R539" s="704"/>
      <c r="S539" s="3180"/>
    </row>
    <row r="540" spans="7:19" ht="20.100000000000001" customHeight="1">
      <c r="G540" s="1047"/>
      <c r="H540" s="655"/>
      <c r="I540" s="655"/>
      <c r="J540" s="655"/>
      <c r="K540" s="655"/>
      <c r="L540" s="655"/>
      <c r="M540" s="655"/>
      <c r="N540" s="1310"/>
      <c r="O540" s="655"/>
      <c r="P540" s="656"/>
      <c r="Q540" s="657"/>
      <c r="R540" s="704"/>
      <c r="S540" s="3180"/>
    </row>
    <row r="541" spans="7:19" ht="20.100000000000001" customHeight="1">
      <c r="G541" s="1047"/>
      <c r="H541" s="655"/>
      <c r="I541" s="655"/>
      <c r="J541" s="655"/>
      <c r="K541" s="655"/>
      <c r="L541" s="655"/>
      <c r="M541" s="655"/>
      <c r="N541" s="1310"/>
      <c r="O541" s="655"/>
      <c r="P541" s="656"/>
      <c r="Q541" s="657"/>
      <c r="R541" s="704"/>
      <c r="S541" s="3180"/>
    </row>
    <row r="542" spans="7:19" ht="20.100000000000001" customHeight="1">
      <c r="G542" s="1047"/>
      <c r="H542" s="655"/>
      <c r="I542" s="655"/>
      <c r="J542" s="655"/>
      <c r="K542" s="655"/>
      <c r="L542" s="655"/>
      <c r="M542" s="655"/>
      <c r="N542" s="1310"/>
      <c r="O542" s="655"/>
      <c r="P542" s="656"/>
      <c r="Q542" s="657"/>
      <c r="R542" s="704"/>
      <c r="S542" s="3180"/>
    </row>
    <row r="543" spans="7:19" ht="20.100000000000001" customHeight="1">
      <c r="G543" s="1047"/>
      <c r="H543" s="655"/>
      <c r="I543" s="655"/>
      <c r="J543" s="655"/>
      <c r="K543" s="655"/>
      <c r="L543" s="655"/>
      <c r="M543" s="655"/>
      <c r="N543" s="1310"/>
      <c r="O543" s="655"/>
      <c r="P543" s="656"/>
      <c r="Q543" s="657"/>
      <c r="R543" s="704"/>
      <c r="S543" s="3180"/>
    </row>
    <row r="544" spans="7:19" ht="20.100000000000001" customHeight="1">
      <c r="G544" s="1047"/>
      <c r="H544" s="655"/>
      <c r="I544" s="655"/>
      <c r="J544" s="655"/>
      <c r="K544" s="655"/>
      <c r="L544" s="655"/>
      <c r="M544" s="655"/>
      <c r="N544" s="1310"/>
      <c r="O544" s="655"/>
      <c r="P544" s="656"/>
      <c r="Q544" s="657"/>
      <c r="R544" s="704"/>
      <c r="S544" s="3180"/>
    </row>
    <row r="545" spans="7:19" ht="20.100000000000001" customHeight="1">
      <c r="G545" s="1047"/>
      <c r="H545" s="655"/>
      <c r="I545" s="655"/>
      <c r="J545" s="655"/>
      <c r="K545" s="655"/>
      <c r="L545" s="655"/>
      <c r="M545" s="655"/>
      <c r="N545" s="1310"/>
      <c r="O545" s="655"/>
      <c r="P545" s="656"/>
      <c r="Q545" s="657"/>
      <c r="R545" s="704"/>
      <c r="S545" s="3180"/>
    </row>
    <row r="546" spans="7:19" ht="20.100000000000001" customHeight="1">
      <c r="G546" s="1047"/>
      <c r="H546" s="655"/>
      <c r="I546" s="655"/>
      <c r="J546" s="655"/>
      <c r="K546" s="655"/>
      <c r="L546" s="655"/>
      <c r="M546" s="655"/>
      <c r="N546" s="1310"/>
      <c r="O546" s="655"/>
      <c r="P546" s="656"/>
      <c r="Q546" s="657"/>
      <c r="R546" s="704"/>
      <c r="S546" s="3180"/>
    </row>
    <row r="547" spans="7:19" ht="20.100000000000001" customHeight="1">
      <c r="G547" s="1047"/>
      <c r="H547" s="655"/>
      <c r="I547" s="655"/>
      <c r="J547" s="655"/>
      <c r="K547" s="655"/>
      <c r="L547" s="655"/>
      <c r="M547" s="655"/>
      <c r="N547" s="1310"/>
      <c r="O547" s="655"/>
      <c r="P547" s="656"/>
      <c r="Q547" s="657"/>
      <c r="R547" s="704"/>
      <c r="S547" s="3180"/>
    </row>
    <row r="548" spans="7:19" ht="20.100000000000001" customHeight="1">
      <c r="G548" s="1047"/>
      <c r="H548" s="655"/>
      <c r="I548" s="655"/>
      <c r="J548" s="655"/>
      <c r="K548" s="655"/>
      <c r="L548" s="655"/>
      <c r="M548" s="655"/>
      <c r="N548" s="1310"/>
      <c r="O548" s="655"/>
      <c r="P548" s="656"/>
      <c r="Q548" s="657"/>
      <c r="R548" s="704"/>
      <c r="S548" s="3180"/>
    </row>
    <row r="549" spans="7:19" ht="20.100000000000001" customHeight="1">
      <c r="G549" s="1047"/>
      <c r="H549" s="655"/>
      <c r="I549" s="655"/>
      <c r="J549" s="655"/>
      <c r="K549" s="655"/>
      <c r="L549" s="655"/>
      <c r="M549" s="655"/>
      <c r="N549" s="1310"/>
      <c r="O549" s="655"/>
      <c r="P549" s="656"/>
      <c r="Q549" s="657"/>
      <c r="R549" s="704"/>
      <c r="S549" s="3180"/>
    </row>
    <row r="550" spans="7:19" ht="20.100000000000001" customHeight="1">
      <c r="G550" s="1047"/>
      <c r="H550" s="655"/>
      <c r="I550" s="655"/>
      <c r="J550" s="655"/>
      <c r="K550" s="655"/>
      <c r="L550" s="655"/>
      <c r="M550" s="655"/>
      <c r="N550" s="1310"/>
      <c r="O550" s="655"/>
      <c r="P550" s="656"/>
      <c r="Q550" s="657"/>
      <c r="R550" s="704"/>
      <c r="S550" s="3180"/>
    </row>
    <row r="551" spans="7:19" ht="20.100000000000001" customHeight="1">
      <c r="G551" s="1047"/>
      <c r="H551" s="655"/>
      <c r="I551" s="655"/>
      <c r="J551" s="655"/>
      <c r="K551" s="655"/>
      <c r="L551" s="655"/>
      <c r="M551" s="655"/>
      <c r="N551" s="1310"/>
      <c r="O551" s="655"/>
      <c r="P551" s="656"/>
      <c r="Q551" s="657"/>
      <c r="R551" s="704"/>
      <c r="S551" s="3180"/>
    </row>
    <row r="552" spans="7:19" ht="20.100000000000001" customHeight="1">
      <c r="G552" s="1047"/>
      <c r="H552" s="655"/>
      <c r="I552" s="655"/>
      <c r="J552" s="655"/>
      <c r="K552" s="655"/>
      <c r="L552" s="655"/>
      <c r="M552" s="655"/>
      <c r="N552" s="1310"/>
      <c r="O552" s="655"/>
      <c r="P552" s="656"/>
      <c r="Q552" s="657"/>
      <c r="R552" s="704"/>
      <c r="S552" s="3180"/>
    </row>
    <row r="553" spans="7:19" ht="20.100000000000001" customHeight="1">
      <c r="G553" s="1047"/>
      <c r="H553" s="655"/>
      <c r="I553" s="655"/>
      <c r="J553" s="655"/>
      <c r="K553" s="655"/>
      <c r="L553" s="655"/>
      <c r="M553" s="655"/>
      <c r="N553" s="1310"/>
      <c r="O553" s="655"/>
      <c r="P553" s="656"/>
      <c r="Q553" s="657"/>
      <c r="R553" s="704"/>
      <c r="S553" s="3180"/>
    </row>
    <row r="554" spans="7:19" ht="20.100000000000001" customHeight="1">
      <c r="G554" s="1047"/>
      <c r="H554" s="655"/>
      <c r="I554" s="655"/>
      <c r="J554" s="655"/>
      <c r="K554" s="655"/>
      <c r="L554" s="655"/>
      <c r="M554" s="655"/>
      <c r="N554" s="1310"/>
      <c r="O554" s="655"/>
      <c r="P554" s="656"/>
      <c r="Q554" s="657"/>
      <c r="R554" s="704"/>
      <c r="S554" s="3180"/>
    </row>
    <row r="555" spans="7:19" ht="20.100000000000001" customHeight="1">
      <c r="G555" s="1047"/>
      <c r="H555" s="655"/>
      <c r="I555" s="655"/>
      <c r="J555" s="655"/>
      <c r="K555" s="655"/>
      <c r="L555" s="655"/>
      <c r="M555" s="655"/>
      <c r="N555" s="1310"/>
      <c r="O555" s="655"/>
      <c r="P555" s="656"/>
      <c r="Q555" s="657"/>
      <c r="R555" s="704"/>
      <c r="S555" s="3180"/>
    </row>
    <row r="556" spans="7:19" ht="20.100000000000001" customHeight="1">
      <c r="G556" s="1047"/>
      <c r="H556" s="655"/>
      <c r="I556" s="655"/>
      <c r="J556" s="655"/>
      <c r="K556" s="655"/>
      <c r="L556" s="655"/>
      <c r="M556" s="655"/>
      <c r="N556" s="1310"/>
      <c r="O556" s="655"/>
      <c r="P556" s="656"/>
      <c r="Q556" s="657"/>
      <c r="R556" s="704"/>
      <c r="S556" s="3180"/>
    </row>
    <row r="557" spans="7:19" ht="20.100000000000001" customHeight="1">
      <c r="G557" s="1047"/>
      <c r="H557" s="655"/>
      <c r="I557" s="655"/>
      <c r="J557" s="655"/>
      <c r="K557" s="655"/>
      <c r="L557" s="655"/>
      <c r="M557" s="655"/>
      <c r="N557" s="1310"/>
      <c r="O557" s="655"/>
      <c r="P557" s="656"/>
      <c r="Q557" s="657"/>
      <c r="R557" s="704"/>
      <c r="S557" s="3180"/>
    </row>
    <row r="558" spans="7:19" ht="20.100000000000001" customHeight="1">
      <c r="G558" s="1047"/>
      <c r="H558" s="655"/>
      <c r="I558" s="655"/>
      <c r="J558" s="655"/>
      <c r="K558" s="655"/>
      <c r="L558" s="655"/>
      <c r="M558" s="655"/>
      <c r="N558" s="1310"/>
      <c r="O558" s="655"/>
      <c r="P558" s="656"/>
      <c r="Q558" s="657"/>
      <c r="R558" s="704"/>
      <c r="S558" s="3180"/>
    </row>
    <row r="559" spans="7:19" ht="20.100000000000001" customHeight="1">
      <c r="G559" s="1047"/>
      <c r="H559" s="655"/>
      <c r="I559" s="655"/>
      <c r="J559" s="655"/>
      <c r="K559" s="655"/>
      <c r="L559" s="655"/>
      <c r="M559" s="655"/>
      <c r="N559" s="1310"/>
      <c r="O559" s="655"/>
      <c r="P559" s="656"/>
      <c r="Q559" s="657"/>
      <c r="R559" s="704"/>
      <c r="S559" s="3180"/>
    </row>
    <row r="560" spans="7:19" ht="20.100000000000001" customHeight="1">
      <c r="G560" s="1047"/>
      <c r="H560" s="655"/>
      <c r="I560" s="655"/>
      <c r="J560" s="655"/>
      <c r="K560" s="655"/>
      <c r="L560" s="655"/>
      <c r="M560" s="655"/>
      <c r="N560" s="1310"/>
      <c r="O560" s="655"/>
      <c r="P560" s="656"/>
      <c r="Q560" s="657"/>
      <c r="R560" s="704"/>
      <c r="S560" s="3180"/>
    </row>
    <row r="561" spans="7:19" ht="20.100000000000001" customHeight="1">
      <c r="G561" s="1047"/>
      <c r="H561" s="655"/>
      <c r="I561" s="655"/>
      <c r="J561" s="655"/>
      <c r="K561" s="655"/>
      <c r="L561" s="655"/>
      <c r="M561" s="655"/>
      <c r="N561" s="1310"/>
      <c r="O561" s="655"/>
      <c r="P561" s="656"/>
      <c r="Q561" s="657"/>
      <c r="R561" s="704"/>
      <c r="S561" s="3180"/>
    </row>
    <row r="562" spans="7:19" ht="20.100000000000001" customHeight="1">
      <c r="G562" s="1047"/>
      <c r="H562" s="655"/>
      <c r="I562" s="655"/>
      <c r="J562" s="655"/>
      <c r="K562" s="655"/>
      <c r="L562" s="655"/>
      <c r="M562" s="655"/>
      <c r="N562" s="1310"/>
      <c r="O562" s="655"/>
      <c r="P562" s="656"/>
      <c r="Q562" s="657"/>
      <c r="R562" s="704"/>
      <c r="S562" s="3180"/>
    </row>
    <row r="563" spans="7:19" ht="20.100000000000001" customHeight="1">
      <c r="G563" s="1047"/>
      <c r="H563" s="655"/>
      <c r="I563" s="655"/>
      <c r="J563" s="655"/>
      <c r="K563" s="655"/>
      <c r="L563" s="655"/>
      <c r="M563" s="655"/>
      <c r="N563" s="1310"/>
      <c r="O563" s="655"/>
      <c r="P563" s="656"/>
      <c r="Q563" s="657"/>
      <c r="R563" s="704"/>
      <c r="S563" s="3180"/>
    </row>
    <row r="564" spans="7:19" ht="20.100000000000001" customHeight="1">
      <c r="G564" s="1047"/>
      <c r="H564" s="655"/>
      <c r="I564" s="655"/>
      <c r="J564" s="655"/>
      <c r="K564" s="655"/>
      <c r="L564" s="655"/>
      <c r="M564" s="655"/>
      <c r="N564" s="1310"/>
      <c r="O564" s="655"/>
      <c r="P564" s="656"/>
      <c r="Q564" s="657"/>
      <c r="R564" s="704"/>
      <c r="S564" s="3180"/>
    </row>
    <row r="565" spans="7:19" ht="20.100000000000001" customHeight="1">
      <c r="G565" s="1047"/>
      <c r="H565" s="655"/>
      <c r="I565" s="655"/>
      <c r="J565" s="655"/>
      <c r="K565" s="655"/>
      <c r="L565" s="655"/>
      <c r="M565" s="655"/>
      <c r="N565" s="1310"/>
      <c r="O565" s="655"/>
      <c r="P565" s="656"/>
      <c r="Q565" s="657"/>
      <c r="R565" s="704"/>
      <c r="S565" s="3180"/>
    </row>
    <row r="566" spans="7:19" ht="20.100000000000001" customHeight="1">
      <c r="G566" s="1047"/>
      <c r="H566" s="655"/>
      <c r="I566" s="655"/>
      <c r="J566" s="655"/>
      <c r="K566" s="655"/>
      <c r="L566" s="655"/>
      <c r="M566" s="655"/>
      <c r="N566" s="1310"/>
      <c r="O566" s="655"/>
      <c r="P566" s="656"/>
      <c r="Q566" s="657"/>
      <c r="R566" s="704"/>
      <c r="S566" s="3180"/>
    </row>
    <row r="567" spans="7:19" ht="20.100000000000001" customHeight="1">
      <c r="G567" s="1047"/>
      <c r="H567" s="655"/>
      <c r="I567" s="655"/>
      <c r="J567" s="655"/>
      <c r="K567" s="655"/>
      <c r="L567" s="655"/>
      <c r="M567" s="655"/>
      <c r="N567" s="1310"/>
      <c r="O567" s="655"/>
      <c r="P567" s="656"/>
      <c r="Q567" s="657"/>
      <c r="R567" s="704"/>
      <c r="S567" s="3180"/>
    </row>
    <row r="568" spans="7:19" ht="20.100000000000001" customHeight="1">
      <c r="G568" s="1047"/>
      <c r="H568" s="655"/>
      <c r="I568" s="655"/>
      <c r="J568" s="655"/>
      <c r="K568" s="655"/>
      <c r="L568" s="655"/>
      <c r="M568" s="655"/>
      <c r="N568" s="1310"/>
      <c r="O568" s="655"/>
      <c r="P568" s="656"/>
      <c r="Q568" s="657"/>
      <c r="R568" s="704"/>
      <c r="S568" s="3180"/>
    </row>
    <row r="569" spans="7:19" ht="20.100000000000001" customHeight="1">
      <c r="G569" s="1047"/>
      <c r="H569" s="655"/>
      <c r="I569" s="655"/>
      <c r="J569" s="655"/>
      <c r="K569" s="655"/>
      <c r="L569" s="655"/>
      <c r="M569" s="655"/>
      <c r="N569" s="1310"/>
      <c r="O569" s="655"/>
      <c r="P569" s="656"/>
      <c r="Q569" s="657"/>
      <c r="R569" s="704"/>
      <c r="S569" s="3180"/>
    </row>
    <row r="570" spans="7:19" ht="20.100000000000001" customHeight="1">
      <c r="G570" s="1047"/>
      <c r="H570" s="655"/>
      <c r="I570" s="655"/>
      <c r="J570" s="655"/>
      <c r="K570" s="655"/>
      <c r="L570" s="655"/>
      <c r="M570" s="655"/>
      <c r="N570" s="1310"/>
      <c r="O570" s="655"/>
      <c r="P570" s="656"/>
      <c r="Q570" s="657"/>
      <c r="R570" s="704"/>
      <c r="S570" s="3180"/>
    </row>
    <row r="571" spans="7:19" ht="20.100000000000001" customHeight="1">
      <c r="G571" s="1047"/>
      <c r="H571" s="655"/>
      <c r="I571" s="655"/>
      <c r="J571" s="655"/>
      <c r="K571" s="655"/>
      <c r="L571" s="655"/>
      <c r="M571" s="655"/>
      <c r="N571" s="1310"/>
      <c r="O571" s="655"/>
      <c r="P571" s="656"/>
      <c r="Q571" s="657"/>
      <c r="R571" s="704"/>
      <c r="S571" s="3180"/>
    </row>
    <row r="572" spans="7:19" ht="20.100000000000001" customHeight="1">
      <c r="G572" s="1047"/>
      <c r="H572" s="655"/>
      <c r="I572" s="655"/>
      <c r="J572" s="655"/>
      <c r="K572" s="655"/>
      <c r="L572" s="655"/>
      <c r="M572" s="655"/>
      <c r="N572" s="1310"/>
      <c r="O572" s="655"/>
      <c r="P572" s="656"/>
      <c r="Q572" s="657"/>
      <c r="R572" s="704"/>
      <c r="S572" s="3180"/>
    </row>
    <row r="573" spans="7:19" ht="20.100000000000001" customHeight="1">
      <c r="G573" s="1047"/>
      <c r="H573" s="655"/>
      <c r="I573" s="655"/>
      <c r="J573" s="655"/>
      <c r="K573" s="655"/>
      <c r="L573" s="655"/>
      <c r="M573" s="655"/>
      <c r="N573" s="1310"/>
      <c r="O573" s="655"/>
      <c r="P573" s="656"/>
      <c r="Q573" s="657"/>
      <c r="R573" s="704"/>
      <c r="S573" s="3180"/>
    </row>
    <row r="574" spans="7:19" ht="20.100000000000001" customHeight="1">
      <c r="G574" s="1047"/>
      <c r="H574" s="655"/>
      <c r="I574" s="655"/>
      <c r="J574" s="655"/>
      <c r="K574" s="655"/>
      <c r="L574" s="655"/>
      <c r="M574" s="655"/>
      <c r="N574" s="1310"/>
      <c r="O574" s="655"/>
      <c r="P574" s="656"/>
      <c r="Q574" s="657"/>
      <c r="R574" s="704"/>
      <c r="S574" s="3180"/>
    </row>
    <row r="575" spans="7:19" ht="20.100000000000001" customHeight="1">
      <c r="G575" s="1047"/>
      <c r="H575" s="655"/>
      <c r="I575" s="655"/>
      <c r="J575" s="655"/>
      <c r="K575" s="655"/>
      <c r="L575" s="655"/>
      <c r="M575" s="655"/>
      <c r="N575" s="1310"/>
      <c r="O575" s="655"/>
      <c r="P575" s="656"/>
      <c r="Q575" s="657"/>
      <c r="R575" s="704"/>
      <c r="S575" s="3180"/>
    </row>
    <row r="576" spans="7:19" ht="20.100000000000001" customHeight="1">
      <c r="G576" s="1047"/>
      <c r="H576" s="655"/>
      <c r="I576" s="655"/>
      <c r="J576" s="655"/>
      <c r="K576" s="655"/>
      <c r="L576" s="655"/>
      <c r="M576" s="655"/>
      <c r="N576" s="1310"/>
      <c r="O576" s="655"/>
      <c r="P576" s="656"/>
      <c r="Q576" s="657"/>
      <c r="R576" s="704"/>
      <c r="S576" s="3180"/>
    </row>
    <row r="577" spans="7:19" ht="20.100000000000001" customHeight="1">
      <c r="G577" s="1047"/>
      <c r="H577" s="655"/>
      <c r="I577" s="655"/>
      <c r="J577" s="655"/>
      <c r="K577" s="655"/>
      <c r="L577" s="655"/>
      <c r="M577" s="655"/>
      <c r="N577" s="1310"/>
      <c r="O577" s="655"/>
      <c r="P577" s="656"/>
      <c r="Q577" s="657"/>
      <c r="R577" s="704"/>
      <c r="S577" s="3180"/>
    </row>
    <row r="578" spans="7:19" ht="20.100000000000001" customHeight="1">
      <c r="G578" s="1047"/>
      <c r="H578" s="655"/>
      <c r="I578" s="655"/>
      <c r="J578" s="655"/>
      <c r="K578" s="655"/>
      <c r="L578" s="655"/>
      <c r="M578" s="655"/>
      <c r="N578" s="1310"/>
      <c r="O578" s="655"/>
      <c r="P578" s="656"/>
      <c r="Q578" s="657"/>
      <c r="R578" s="704"/>
      <c r="S578" s="3180"/>
    </row>
    <row r="579" spans="7:19" ht="20.100000000000001" customHeight="1">
      <c r="G579" s="1047"/>
      <c r="H579" s="655"/>
      <c r="I579" s="655"/>
      <c r="J579" s="655"/>
      <c r="K579" s="655"/>
      <c r="L579" s="655"/>
      <c r="M579" s="655"/>
      <c r="N579" s="1310"/>
      <c r="O579" s="655"/>
      <c r="P579" s="656"/>
      <c r="Q579" s="657"/>
      <c r="R579" s="704"/>
      <c r="S579" s="3180"/>
    </row>
    <row r="580" spans="7:19" ht="20.100000000000001" customHeight="1">
      <c r="G580" s="1047"/>
      <c r="H580" s="655"/>
      <c r="I580" s="655"/>
      <c r="J580" s="655"/>
      <c r="K580" s="655"/>
      <c r="L580" s="655"/>
      <c r="M580" s="655"/>
      <c r="N580" s="1310"/>
      <c r="O580" s="655"/>
      <c r="P580" s="656"/>
      <c r="Q580" s="657"/>
      <c r="R580" s="704"/>
      <c r="S580" s="3180"/>
    </row>
    <row r="581" spans="7:19" ht="20.100000000000001" customHeight="1">
      <c r="G581" s="1047"/>
      <c r="H581" s="655"/>
      <c r="I581" s="655"/>
      <c r="J581" s="655"/>
      <c r="K581" s="655"/>
      <c r="L581" s="655"/>
      <c r="M581" s="655"/>
      <c r="N581" s="1310"/>
      <c r="O581" s="655"/>
      <c r="P581" s="656"/>
      <c r="Q581" s="657"/>
      <c r="R581" s="704"/>
      <c r="S581" s="3180"/>
    </row>
    <row r="582" spans="7:19" ht="20.100000000000001" customHeight="1">
      <c r="G582" s="1047"/>
      <c r="H582" s="655"/>
      <c r="I582" s="655"/>
      <c r="J582" s="655"/>
      <c r="K582" s="655"/>
      <c r="L582" s="655"/>
      <c r="M582" s="655"/>
      <c r="N582" s="1310"/>
      <c r="O582" s="655"/>
      <c r="P582" s="656"/>
      <c r="Q582" s="657"/>
      <c r="R582" s="704"/>
      <c r="S582" s="3180"/>
    </row>
    <row r="583" spans="7:19" ht="20.100000000000001" customHeight="1">
      <c r="G583" s="1047"/>
      <c r="H583" s="655"/>
      <c r="I583" s="655"/>
      <c r="J583" s="655"/>
      <c r="K583" s="655"/>
      <c r="L583" s="655"/>
      <c r="M583" s="655"/>
      <c r="N583" s="1310"/>
      <c r="O583" s="655"/>
      <c r="P583" s="656"/>
      <c r="Q583" s="657"/>
      <c r="R583" s="704"/>
      <c r="S583" s="3180"/>
    </row>
    <row r="584" spans="7:19" ht="20.100000000000001" customHeight="1">
      <c r="G584" s="1047"/>
      <c r="H584" s="655"/>
      <c r="I584" s="655"/>
      <c r="J584" s="655"/>
      <c r="K584" s="655"/>
      <c r="L584" s="655"/>
      <c r="M584" s="655"/>
      <c r="N584" s="1310"/>
      <c r="O584" s="655"/>
      <c r="P584" s="656"/>
      <c r="Q584" s="657"/>
      <c r="R584" s="704"/>
      <c r="S584" s="3180"/>
    </row>
    <row r="585" spans="7:19" ht="20.100000000000001" customHeight="1">
      <c r="G585" s="1047"/>
      <c r="H585" s="655"/>
      <c r="I585" s="655"/>
      <c r="J585" s="655"/>
      <c r="K585" s="655"/>
      <c r="L585" s="655"/>
      <c r="M585" s="655"/>
      <c r="N585" s="1310"/>
      <c r="O585" s="655"/>
      <c r="P585" s="656"/>
      <c r="Q585" s="657"/>
      <c r="R585" s="704"/>
      <c r="S585" s="3180"/>
    </row>
    <row r="586" spans="7:19" ht="20.100000000000001" customHeight="1">
      <c r="G586" s="1047"/>
      <c r="H586" s="655"/>
      <c r="I586" s="655"/>
      <c r="J586" s="655"/>
      <c r="K586" s="655"/>
      <c r="L586" s="655"/>
      <c r="M586" s="655"/>
      <c r="N586" s="1310"/>
      <c r="O586" s="655"/>
      <c r="P586" s="656"/>
      <c r="Q586" s="657"/>
      <c r="R586" s="704"/>
      <c r="S586" s="3180"/>
    </row>
    <row r="587" spans="7:19" ht="20.100000000000001" customHeight="1">
      <c r="G587" s="1047"/>
      <c r="H587" s="655"/>
      <c r="I587" s="655"/>
      <c r="J587" s="655"/>
      <c r="K587" s="655"/>
      <c r="L587" s="655"/>
      <c r="M587" s="655"/>
      <c r="N587" s="1310"/>
      <c r="O587" s="655"/>
      <c r="P587" s="656"/>
      <c r="Q587" s="657"/>
      <c r="R587" s="704"/>
      <c r="S587" s="3180"/>
    </row>
    <row r="588" spans="7:19" ht="20.100000000000001" customHeight="1">
      <c r="G588" s="1047"/>
      <c r="H588" s="655"/>
      <c r="I588" s="655"/>
      <c r="J588" s="655"/>
      <c r="K588" s="655"/>
      <c r="L588" s="655"/>
      <c r="M588" s="655"/>
      <c r="N588" s="1310"/>
      <c r="O588" s="655"/>
      <c r="P588" s="656"/>
      <c r="Q588" s="657"/>
      <c r="R588" s="704"/>
      <c r="S588" s="3180"/>
    </row>
    <row r="589" spans="7:19" ht="20.100000000000001" customHeight="1">
      <c r="G589" s="1047"/>
      <c r="H589" s="655"/>
      <c r="I589" s="655"/>
      <c r="J589" s="655"/>
      <c r="K589" s="655"/>
      <c r="L589" s="655"/>
      <c r="M589" s="655"/>
      <c r="N589" s="1310"/>
      <c r="O589" s="655"/>
      <c r="P589" s="656"/>
      <c r="Q589" s="657"/>
      <c r="R589" s="704"/>
      <c r="S589" s="3180"/>
    </row>
    <row r="590" spans="7:19" ht="20.100000000000001" customHeight="1">
      <c r="G590" s="1047"/>
      <c r="H590" s="655"/>
      <c r="I590" s="655"/>
      <c r="J590" s="655"/>
      <c r="K590" s="655"/>
      <c r="L590" s="655"/>
      <c r="M590" s="655"/>
      <c r="N590" s="1310"/>
      <c r="O590" s="655"/>
      <c r="P590" s="656"/>
      <c r="Q590" s="657"/>
      <c r="R590" s="704"/>
      <c r="S590" s="3180"/>
    </row>
    <row r="591" spans="7:19" ht="20.100000000000001" customHeight="1">
      <c r="G591" s="1047"/>
      <c r="H591" s="655"/>
      <c r="I591" s="655"/>
      <c r="J591" s="655"/>
      <c r="K591" s="655"/>
      <c r="L591" s="655"/>
      <c r="M591" s="655"/>
      <c r="N591" s="1310"/>
      <c r="O591" s="655"/>
      <c r="P591" s="656"/>
      <c r="Q591" s="657"/>
      <c r="R591" s="704"/>
      <c r="S591" s="3180"/>
    </row>
    <row r="592" spans="7:19" ht="20.100000000000001" customHeight="1">
      <c r="G592" s="1047"/>
      <c r="H592" s="655"/>
      <c r="I592" s="655"/>
      <c r="J592" s="655"/>
      <c r="K592" s="655"/>
      <c r="L592" s="655"/>
      <c r="M592" s="655"/>
      <c r="N592" s="1310"/>
      <c r="O592" s="655"/>
      <c r="P592" s="656"/>
      <c r="Q592" s="657"/>
      <c r="R592" s="704"/>
      <c r="S592" s="3180"/>
    </row>
    <row r="593" spans="7:19" ht="20.100000000000001" customHeight="1">
      <c r="G593" s="1047"/>
      <c r="H593" s="655"/>
      <c r="I593" s="655"/>
      <c r="J593" s="655"/>
      <c r="K593" s="655"/>
      <c r="L593" s="655"/>
      <c r="M593" s="655"/>
      <c r="N593" s="1310"/>
      <c r="O593" s="655"/>
      <c r="P593" s="656"/>
      <c r="Q593" s="657"/>
      <c r="R593" s="704"/>
      <c r="S593" s="3180"/>
    </row>
    <row r="594" spans="7:19" ht="20.100000000000001" customHeight="1">
      <c r="G594" s="1047"/>
      <c r="H594" s="655"/>
      <c r="I594" s="655"/>
      <c r="J594" s="655"/>
      <c r="K594" s="655"/>
      <c r="L594" s="655"/>
      <c r="M594" s="655"/>
      <c r="N594" s="1310"/>
      <c r="O594" s="655"/>
      <c r="P594" s="656"/>
      <c r="Q594" s="657"/>
      <c r="R594" s="704"/>
      <c r="S594" s="3180"/>
    </row>
    <row r="595" spans="7:19" ht="20.100000000000001" customHeight="1">
      <c r="G595" s="1047"/>
      <c r="H595" s="655"/>
      <c r="I595" s="655"/>
      <c r="J595" s="655"/>
      <c r="K595" s="655"/>
      <c r="L595" s="655"/>
      <c r="M595" s="655"/>
      <c r="N595" s="1310"/>
      <c r="O595" s="655"/>
      <c r="P595" s="656"/>
      <c r="Q595" s="657"/>
      <c r="R595" s="704"/>
      <c r="S595" s="3180"/>
    </row>
    <row r="596" spans="7:19" ht="20.100000000000001" customHeight="1">
      <c r="G596" s="1047"/>
      <c r="H596" s="655"/>
      <c r="I596" s="655"/>
      <c r="J596" s="655"/>
      <c r="K596" s="655"/>
      <c r="L596" s="655"/>
      <c r="M596" s="655"/>
      <c r="N596" s="1310"/>
      <c r="O596" s="655"/>
      <c r="P596" s="656"/>
      <c r="Q596" s="657"/>
      <c r="R596" s="704"/>
      <c r="S596" s="3180"/>
    </row>
    <row r="597" spans="7:19" ht="20.100000000000001" customHeight="1">
      <c r="G597" s="1047"/>
      <c r="H597" s="655"/>
      <c r="I597" s="655"/>
      <c r="J597" s="655"/>
      <c r="K597" s="655"/>
      <c r="L597" s="655"/>
      <c r="M597" s="655"/>
      <c r="N597" s="1310"/>
      <c r="O597" s="655"/>
      <c r="P597" s="656"/>
      <c r="Q597" s="657"/>
      <c r="R597" s="704"/>
      <c r="S597" s="3180"/>
    </row>
    <row r="598" spans="7:19" ht="20.100000000000001" customHeight="1">
      <c r="G598" s="1047"/>
      <c r="H598" s="655"/>
      <c r="I598" s="655"/>
      <c r="J598" s="655"/>
      <c r="K598" s="655"/>
      <c r="L598" s="655"/>
      <c r="M598" s="655"/>
      <c r="N598" s="1310"/>
      <c r="O598" s="655"/>
      <c r="P598" s="656"/>
      <c r="Q598" s="657"/>
      <c r="R598" s="704"/>
      <c r="S598" s="3180"/>
    </row>
    <row r="599" spans="7:19" ht="20.100000000000001" customHeight="1">
      <c r="G599" s="1047"/>
      <c r="H599" s="655"/>
      <c r="I599" s="655"/>
      <c r="J599" s="655"/>
      <c r="K599" s="655"/>
      <c r="L599" s="655"/>
      <c r="M599" s="655"/>
      <c r="N599" s="1310"/>
      <c r="O599" s="655"/>
      <c r="P599" s="656"/>
      <c r="Q599" s="657"/>
      <c r="R599" s="704"/>
      <c r="S599" s="3180"/>
    </row>
    <row r="600" spans="7:19" ht="20.100000000000001" customHeight="1">
      <c r="G600" s="1047"/>
      <c r="H600" s="655"/>
      <c r="I600" s="655"/>
      <c r="J600" s="655"/>
      <c r="K600" s="655"/>
      <c r="L600" s="655"/>
      <c r="M600" s="655"/>
      <c r="N600" s="1310"/>
      <c r="O600" s="655"/>
      <c r="P600" s="656"/>
      <c r="Q600" s="657"/>
      <c r="R600" s="704"/>
      <c r="S600" s="3180"/>
    </row>
    <row r="601" spans="7:19" ht="20.100000000000001" customHeight="1">
      <c r="G601" s="1047"/>
      <c r="H601" s="655"/>
      <c r="I601" s="655"/>
      <c r="J601" s="655"/>
      <c r="K601" s="655"/>
      <c r="L601" s="655"/>
      <c r="M601" s="655"/>
      <c r="N601" s="1310"/>
      <c r="O601" s="655"/>
      <c r="P601" s="656"/>
      <c r="Q601" s="657"/>
      <c r="R601" s="704"/>
      <c r="S601" s="3180"/>
    </row>
    <row r="602" spans="7:19" ht="20.100000000000001" customHeight="1">
      <c r="G602" s="1047"/>
      <c r="H602" s="655"/>
      <c r="I602" s="655"/>
      <c r="J602" s="655"/>
      <c r="K602" s="655"/>
      <c r="L602" s="655"/>
      <c r="M602" s="655"/>
      <c r="N602" s="1310"/>
      <c r="O602" s="655"/>
      <c r="P602" s="656"/>
      <c r="Q602" s="657"/>
      <c r="R602" s="704"/>
      <c r="S602" s="3180"/>
    </row>
    <row r="603" spans="7:19" ht="20.100000000000001" customHeight="1">
      <c r="G603" s="1047"/>
      <c r="H603" s="655"/>
      <c r="I603" s="655"/>
      <c r="J603" s="655"/>
      <c r="K603" s="655"/>
      <c r="L603" s="655"/>
      <c r="M603" s="655"/>
      <c r="N603" s="1310"/>
      <c r="O603" s="655"/>
      <c r="P603" s="656"/>
      <c r="Q603" s="657"/>
      <c r="R603" s="704"/>
      <c r="S603" s="3180"/>
    </row>
    <row r="604" spans="7:19" ht="20.100000000000001" customHeight="1">
      <c r="G604" s="1047"/>
      <c r="H604" s="655"/>
      <c r="I604" s="655"/>
      <c r="J604" s="655"/>
      <c r="K604" s="655"/>
      <c r="L604" s="655"/>
      <c r="M604" s="655"/>
      <c r="N604" s="1310"/>
      <c r="O604" s="655"/>
      <c r="P604" s="656"/>
      <c r="Q604" s="657"/>
      <c r="R604" s="704"/>
      <c r="S604" s="3180"/>
    </row>
    <row r="605" spans="7:19" ht="20.100000000000001" customHeight="1">
      <c r="G605" s="1047"/>
      <c r="H605" s="655"/>
      <c r="I605" s="655"/>
      <c r="J605" s="655"/>
      <c r="K605" s="655"/>
      <c r="L605" s="655"/>
      <c r="M605" s="655"/>
      <c r="N605" s="1310"/>
      <c r="O605" s="655"/>
      <c r="P605" s="656"/>
      <c r="Q605" s="657"/>
      <c r="R605" s="704"/>
      <c r="S605" s="3180"/>
    </row>
    <row r="606" spans="7:19" ht="20.100000000000001" customHeight="1">
      <c r="G606" s="1047"/>
      <c r="H606" s="655"/>
      <c r="I606" s="655"/>
      <c r="J606" s="655"/>
      <c r="K606" s="655"/>
      <c r="L606" s="655"/>
      <c r="M606" s="655"/>
      <c r="N606" s="1310"/>
      <c r="O606" s="655"/>
      <c r="P606" s="656"/>
      <c r="Q606" s="657"/>
      <c r="R606" s="704"/>
      <c r="S606" s="3180"/>
    </row>
    <row r="607" spans="7:19" ht="20.100000000000001" customHeight="1">
      <c r="G607" s="1047"/>
      <c r="H607" s="655"/>
      <c r="I607" s="655"/>
      <c r="J607" s="655"/>
      <c r="K607" s="655"/>
      <c r="L607" s="655"/>
      <c r="M607" s="655"/>
      <c r="N607" s="1310"/>
      <c r="O607" s="655"/>
      <c r="P607" s="656"/>
      <c r="Q607" s="657"/>
      <c r="R607" s="704"/>
      <c r="S607" s="3180"/>
    </row>
    <row r="608" spans="7:19" ht="20.100000000000001" customHeight="1">
      <c r="G608" s="1047"/>
      <c r="H608" s="655"/>
      <c r="I608" s="655"/>
      <c r="J608" s="655"/>
      <c r="K608" s="655"/>
      <c r="L608" s="655"/>
      <c r="M608" s="655"/>
      <c r="N608" s="1310"/>
      <c r="O608" s="655"/>
      <c r="P608" s="656"/>
      <c r="Q608" s="657"/>
      <c r="R608" s="704"/>
      <c r="S608" s="3180"/>
    </row>
    <row r="609" spans="7:19" ht="20.100000000000001" customHeight="1">
      <c r="G609" s="1047"/>
      <c r="H609" s="655"/>
      <c r="I609" s="655"/>
      <c r="J609" s="655"/>
      <c r="K609" s="655"/>
      <c r="L609" s="655"/>
      <c r="M609" s="655"/>
      <c r="N609" s="1310"/>
      <c r="O609" s="655"/>
      <c r="P609" s="656"/>
      <c r="Q609" s="657"/>
      <c r="R609" s="704"/>
      <c r="S609" s="3180"/>
    </row>
    <row r="610" spans="7:19" ht="20.100000000000001" customHeight="1">
      <c r="G610" s="1047"/>
      <c r="H610" s="655"/>
      <c r="I610" s="655"/>
      <c r="J610" s="655"/>
      <c r="K610" s="655"/>
      <c r="L610" s="655"/>
      <c r="M610" s="655"/>
      <c r="N610" s="1310"/>
      <c r="O610" s="655"/>
      <c r="P610" s="656"/>
      <c r="Q610" s="657"/>
      <c r="R610" s="704"/>
      <c r="S610" s="3180"/>
    </row>
    <row r="611" spans="7:19" ht="20.100000000000001" customHeight="1">
      <c r="G611" s="1047"/>
      <c r="H611" s="655"/>
      <c r="I611" s="655"/>
      <c r="J611" s="655"/>
      <c r="K611" s="655"/>
      <c r="L611" s="655"/>
      <c r="M611" s="655"/>
      <c r="N611" s="1310"/>
      <c r="O611" s="655"/>
      <c r="P611" s="656"/>
      <c r="Q611" s="657"/>
      <c r="R611" s="704"/>
      <c r="S611" s="3180"/>
    </row>
    <row r="612" spans="7:19" ht="20.100000000000001" customHeight="1">
      <c r="G612" s="1047"/>
      <c r="H612" s="655"/>
      <c r="I612" s="655"/>
      <c r="J612" s="655"/>
      <c r="K612" s="655"/>
      <c r="L612" s="655"/>
      <c r="M612" s="655"/>
      <c r="N612" s="1310"/>
      <c r="O612" s="655"/>
      <c r="P612" s="656"/>
      <c r="Q612" s="657"/>
      <c r="R612" s="704"/>
      <c r="S612" s="3180"/>
    </row>
    <row r="613" spans="7:19" ht="20.100000000000001" customHeight="1">
      <c r="G613" s="1047"/>
      <c r="H613" s="655"/>
      <c r="I613" s="655"/>
      <c r="J613" s="655"/>
      <c r="K613" s="655"/>
      <c r="L613" s="655"/>
      <c r="M613" s="655"/>
      <c r="N613" s="1310"/>
      <c r="O613" s="655"/>
      <c r="P613" s="656"/>
      <c r="Q613" s="657"/>
      <c r="R613" s="704"/>
      <c r="S613" s="3180"/>
    </row>
    <row r="614" spans="7:19" ht="20.100000000000001" customHeight="1">
      <c r="G614" s="1047"/>
      <c r="H614" s="655"/>
      <c r="I614" s="655"/>
      <c r="J614" s="655"/>
      <c r="K614" s="655"/>
      <c r="L614" s="655"/>
      <c r="M614" s="655"/>
      <c r="N614" s="1310"/>
      <c r="O614" s="655"/>
      <c r="P614" s="656"/>
      <c r="Q614" s="657"/>
      <c r="R614" s="704"/>
      <c r="S614" s="3180"/>
    </row>
    <row r="615" spans="7:19" ht="20.100000000000001" customHeight="1">
      <c r="G615" s="1047"/>
      <c r="H615" s="655"/>
      <c r="I615" s="655"/>
      <c r="J615" s="655"/>
      <c r="K615" s="655"/>
      <c r="L615" s="655"/>
      <c r="M615" s="655"/>
      <c r="N615" s="1310"/>
      <c r="O615" s="655"/>
      <c r="P615" s="656"/>
      <c r="Q615" s="657"/>
      <c r="R615" s="704"/>
      <c r="S615" s="3180"/>
    </row>
    <row r="616" spans="7:19" ht="20.100000000000001" customHeight="1">
      <c r="G616" s="1047"/>
      <c r="H616" s="655"/>
      <c r="I616" s="655"/>
      <c r="J616" s="655"/>
      <c r="K616" s="655"/>
      <c r="L616" s="655"/>
      <c r="M616" s="655"/>
      <c r="N616" s="1310"/>
      <c r="O616" s="655"/>
      <c r="P616" s="656"/>
      <c r="Q616" s="657"/>
      <c r="R616" s="704"/>
      <c r="S616" s="3180"/>
    </row>
    <row r="617" spans="7:19" ht="20.100000000000001" customHeight="1">
      <c r="G617" s="1047"/>
      <c r="H617" s="655"/>
      <c r="I617" s="655"/>
      <c r="J617" s="655"/>
      <c r="K617" s="655"/>
      <c r="L617" s="655"/>
      <c r="M617" s="655"/>
      <c r="N617" s="1310"/>
      <c r="O617" s="655"/>
      <c r="P617" s="656"/>
      <c r="Q617" s="657"/>
      <c r="R617" s="704"/>
      <c r="S617" s="3180"/>
    </row>
    <row r="618" spans="7:19" ht="20.100000000000001" customHeight="1">
      <c r="G618" s="1047"/>
      <c r="H618" s="655"/>
      <c r="I618" s="655"/>
      <c r="J618" s="655"/>
      <c r="K618" s="655"/>
      <c r="L618" s="655"/>
      <c r="M618" s="655"/>
      <c r="N618" s="1310"/>
      <c r="O618" s="655"/>
      <c r="P618" s="656"/>
      <c r="Q618" s="657"/>
      <c r="R618" s="704"/>
      <c r="S618" s="3180"/>
    </row>
    <row r="619" spans="7:19" ht="20.100000000000001" customHeight="1">
      <c r="G619" s="1047"/>
      <c r="H619" s="655"/>
      <c r="I619" s="655"/>
      <c r="J619" s="655"/>
      <c r="K619" s="655"/>
      <c r="L619" s="655"/>
      <c r="M619" s="655"/>
      <c r="N619" s="1310"/>
      <c r="O619" s="655"/>
      <c r="P619" s="656"/>
      <c r="Q619" s="657"/>
      <c r="R619" s="704"/>
      <c r="S619" s="3180"/>
    </row>
    <row r="620" spans="7:19" ht="20.100000000000001" customHeight="1">
      <c r="G620" s="1047"/>
      <c r="H620" s="655"/>
      <c r="I620" s="655"/>
      <c r="J620" s="655"/>
      <c r="K620" s="655"/>
      <c r="L620" s="655"/>
      <c r="M620" s="655"/>
      <c r="N620" s="1310"/>
      <c r="O620" s="655"/>
      <c r="P620" s="656"/>
      <c r="Q620" s="657"/>
      <c r="R620" s="704"/>
      <c r="S620" s="3180"/>
    </row>
    <row r="621" spans="7:19" ht="20.100000000000001" customHeight="1">
      <c r="G621" s="1047"/>
      <c r="H621" s="655"/>
      <c r="I621" s="655"/>
      <c r="J621" s="655"/>
      <c r="K621" s="655"/>
      <c r="L621" s="655"/>
      <c r="M621" s="655"/>
      <c r="N621" s="1310"/>
      <c r="O621" s="655"/>
      <c r="P621" s="656"/>
      <c r="Q621" s="657"/>
      <c r="R621" s="704"/>
      <c r="S621" s="3180"/>
    </row>
    <row r="622" spans="7:19" ht="20.100000000000001" customHeight="1">
      <c r="G622" s="1047"/>
      <c r="H622" s="655"/>
      <c r="I622" s="655"/>
      <c r="J622" s="655"/>
      <c r="K622" s="655"/>
      <c r="L622" s="655"/>
      <c r="M622" s="655"/>
      <c r="N622" s="1310"/>
      <c r="O622" s="655"/>
      <c r="P622" s="656"/>
      <c r="Q622" s="657"/>
      <c r="R622" s="704"/>
      <c r="S622" s="3180"/>
    </row>
    <row r="623" spans="7:19" ht="20.100000000000001" customHeight="1">
      <c r="G623" s="1047"/>
      <c r="H623" s="655"/>
      <c r="I623" s="655"/>
      <c r="J623" s="655"/>
      <c r="K623" s="655"/>
      <c r="L623" s="655"/>
      <c r="M623" s="655"/>
      <c r="N623" s="1310"/>
      <c r="O623" s="655"/>
      <c r="P623" s="656"/>
      <c r="Q623" s="657"/>
      <c r="R623" s="704"/>
      <c r="S623" s="3180"/>
    </row>
    <row r="624" spans="7:19" ht="20.100000000000001" customHeight="1">
      <c r="G624" s="1047"/>
      <c r="H624" s="655"/>
      <c r="I624" s="655"/>
      <c r="J624" s="655"/>
      <c r="K624" s="655"/>
      <c r="L624" s="655"/>
      <c r="M624" s="655"/>
      <c r="N624" s="1310"/>
      <c r="O624" s="655"/>
      <c r="P624" s="656"/>
      <c r="Q624" s="657"/>
      <c r="R624" s="704"/>
      <c r="S624" s="3180"/>
    </row>
    <row r="625" spans="7:19" ht="20.100000000000001" customHeight="1">
      <c r="G625" s="1047"/>
      <c r="H625" s="655"/>
      <c r="I625" s="655"/>
      <c r="J625" s="655"/>
      <c r="K625" s="655"/>
      <c r="L625" s="655"/>
      <c r="M625" s="655"/>
      <c r="N625" s="1310"/>
      <c r="O625" s="655"/>
      <c r="P625" s="656"/>
      <c r="Q625" s="657"/>
      <c r="R625" s="704"/>
      <c r="S625" s="3180"/>
    </row>
    <row r="626" spans="7:19" ht="20.100000000000001" customHeight="1">
      <c r="G626" s="1047"/>
      <c r="H626" s="655"/>
      <c r="I626" s="655"/>
      <c r="J626" s="655"/>
      <c r="K626" s="655"/>
      <c r="L626" s="655"/>
      <c r="M626" s="655"/>
      <c r="N626" s="1310"/>
      <c r="O626" s="655"/>
      <c r="P626" s="656"/>
      <c r="Q626" s="657"/>
      <c r="R626" s="704"/>
      <c r="S626" s="3180"/>
    </row>
    <row r="627" spans="7:19" ht="20.100000000000001" customHeight="1">
      <c r="G627" s="1047"/>
      <c r="H627" s="655"/>
      <c r="I627" s="655"/>
      <c r="J627" s="655"/>
      <c r="K627" s="655"/>
      <c r="L627" s="655"/>
      <c r="M627" s="655"/>
      <c r="N627" s="1310"/>
      <c r="O627" s="655"/>
      <c r="P627" s="656"/>
      <c r="Q627" s="657"/>
      <c r="R627" s="704"/>
      <c r="S627" s="3180"/>
    </row>
    <row r="628" spans="7:19" ht="20.100000000000001" customHeight="1">
      <c r="G628" s="1047"/>
      <c r="H628" s="655"/>
      <c r="I628" s="655"/>
      <c r="J628" s="655"/>
      <c r="K628" s="655"/>
      <c r="L628" s="655"/>
      <c r="M628" s="655"/>
      <c r="N628" s="1310"/>
      <c r="O628" s="655"/>
      <c r="P628" s="656"/>
      <c r="Q628" s="657"/>
      <c r="R628" s="704"/>
      <c r="S628" s="3180"/>
    </row>
    <row r="629" spans="7:19" ht="20.100000000000001" customHeight="1">
      <c r="G629" s="1047"/>
      <c r="H629" s="655"/>
      <c r="I629" s="655"/>
      <c r="J629" s="655"/>
      <c r="K629" s="655"/>
      <c r="L629" s="655"/>
      <c r="M629" s="655"/>
      <c r="N629" s="1310"/>
      <c r="O629" s="655"/>
      <c r="P629" s="656"/>
      <c r="Q629" s="657"/>
      <c r="R629" s="704"/>
      <c r="S629" s="3180"/>
    </row>
    <row r="630" spans="7:19" ht="20.100000000000001" customHeight="1">
      <c r="G630" s="1047"/>
      <c r="H630" s="655"/>
      <c r="I630" s="655"/>
      <c r="J630" s="655"/>
      <c r="K630" s="655"/>
      <c r="L630" s="655"/>
      <c r="M630" s="655"/>
      <c r="N630" s="1310"/>
      <c r="O630" s="655"/>
      <c r="P630" s="656"/>
      <c r="Q630" s="657"/>
      <c r="R630" s="704"/>
      <c r="S630" s="3180"/>
    </row>
    <row r="631" spans="7:19" ht="20.100000000000001" customHeight="1">
      <c r="G631" s="1047"/>
      <c r="H631" s="655"/>
      <c r="I631" s="655"/>
      <c r="J631" s="655"/>
      <c r="K631" s="655"/>
      <c r="L631" s="655"/>
      <c r="M631" s="655"/>
      <c r="N631" s="1310"/>
      <c r="O631" s="655"/>
      <c r="P631" s="656"/>
      <c r="Q631" s="657"/>
      <c r="R631" s="704"/>
      <c r="S631" s="3180"/>
    </row>
    <row r="632" spans="7:19" ht="20.100000000000001" customHeight="1">
      <c r="G632" s="1047"/>
      <c r="H632" s="655"/>
      <c r="I632" s="655"/>
      <c r="J632" s="655"/>
      <c r="K632" s="655"/>
      <c r="L632" s="655"/>
      <c r="M632" s="655"/>
      <c r="N632" s="1310"/>
      <c r="O632" s="655"/>
      <c r="P632" s="656"/>
      <c r="Q632" s="657"/>
      <c r="R632" s="704"/>
      <c r="S632" s="3180"/>
    </row>
    <row r="633" spans="7:19" ht="20.100000000000001" customHeight="1">
      <c r="G633" s="1047"/>
      <c r="H633" s="655"/>
      <c r="I633" s="655"/>
      <c r="J633" s="655"/>
      <c r="K633" s="655"/>
      <c r="L633" s="655"/>
      <c r="M633" s="655"/>
      <c r="N633" s="1310"/>
      <c r="O633" s="655"/>
      <c r="P633" s="656"/>
      <c r="Q633" s="657"/>
      <c r="R633" s="704"/>
      <c r="S633" s="3180"/>
    </row>
    <row r="634" spans="7:19" ht="20.100000000000001" customHeight="1">
      <c r="G634" s="1047"/>
      <c r="H634" s="655"/>
      <c r="I634" s="655"/>
      <c r="J634" s="655"/>
      <c r="K634" s="655"/>
      <c r="L634" s="655"/>
      <c r="M634" s="655"/>
      <c r="N634" s="1310"/>
      <c r="O634" s="655"/>
      <c r="P634" s="656"/>
      <c r="Q634" s="657"/>
      <c r="R634" s="704"/>
      <c r="S634" s="3180"/>
    </row>
    <row r="635" spans="7:19" ht="20.100000000000001" customHeight="1">
      <c r="G635" s="1047"/>
      <c r="H635" s="655"/>
      <c r="I635" s="655"/>
      <c r="J635" s="655"/>
      <c r="K635" s="655"/>
      <c r="L635" s="655"/>
      <c r="M635" s="655"/>
      <c r="N635" s="1310"/>
      <c r="O635" s="655"/>
      <c r="P635" s="656"/>
      <c r="Q635" s="657"/>
      <c r="R635" s="704"/>
      <c r="S635" s="3180"/>
    </row>
    <row r="636" spans="7:19" ht="20.100000000000001" customHeight="1">
      <c r="G636" s="1047"/>
      <c r="H636" s="655"/>
      <c r="I636" s="655"/>
      <c r="J636" s="655"/>
      <c r="K636" s="655"/>
      <c r="L636" s="655"/>
      <c r="M636" s="655"/>
      <c r="N636" s="1310"/>
      <c r="O636" s="655"/>
      <c r="P636" s="656"/>
      <c r="Q636" s="657"/>
      <c r="R636" s="704"/>
      <c r="S636" s="3180"/>
    </row>
    <row r="637" spans="7:19" ht="20.100000000000001" customHeight="1">
      <c r="G637" s="1047"/>
      <c r="H637" s="655"/>
      <c r="I637" s="655"/>
      <c r="J637" s="655"/>
      <c r="K637" s="655"/>
      <c r="L637" s="655"/>
      <c r="M637" s="655"/>
      <c r="N637" s="1310"/>
      <c r="O637" s="655"/>
      <c r="P637" s="656"/>
      <c r="Q637" s="657"/>
      <c r="R637" s="704"/>
      <c r="S637" s="3180"/>
    </row>
    <row r="638" spans="7:19" ht="20.100000000000001" customHeight="1">
      <c r="G638" s="1047"/>
      <c r="H638" s="655"/>
      <c r="I638" s="655"/>
      <c r="J638" s="655"/>
      <c r="K638" s="655"/>
      <c r="L638" s="655"/>
      <c r="M638" s="655"/>
      <c r="N638" s="1310"/>
      <c r="O638" s="655"/>
      <c r="P638" s="656"/>
      <c r="Q638" s="657"/>
      <c r="R638" s="704"/>
      <c r="S638" s="3180"/>
    </row>
    <row r="639" spans="7:19" ht="20.100000000000001" customHeight="1">
      <c r="G639" s="1047"/>
      <c r="H639" s="655"/>
      <c r="I639" s="655"/>
      <c r="J639" s="655"/>
      <c r="K639" s="655"/>
      <c r="L639" s="655"/>
      <c r="M639" s="655"/>
      <c r="N639" s="1310"/>
      <c r="O639" s="655"/>
      <c r="P639" s="656"/>
      <c r="Q639" s="657"/>
      <c r="R639" s="704"/>
      <c r="S639" s="3180"/>
    </row>
    <row r="640" spans="7:19" ht="20.100000000000001" customHeight="1">
      <c r="G640" s="1047"/>
      <c r="H640" s="655"/>
      <c r="I640" s="655"/>
      <c r="J640" s="655"/>
      <c r="K640" s="655"/>
      <c r="L640" s="655"/>
      <c r="M640" s="655"/>
      <c r="N640" s="1310"/>
      <c r="O640" s="655"/>
      <c r="P640" s="656"/>
      <c r="Q640" s="657"/>
      <c r="R640" s="704"/>
      <c r="S640" s="3180"/>
    </row>
    <row r="641" spans="7:19" ht="20.100000000000001" customHeight="1">
      <c r="G641" s="1047"/>
      <c r="H641" s="655"/>
      <c r="I641" s="655"/>
      <c r="J641" s="655"/>
      <c r="K641" s="655"/>
      <c r="L641" s="655"/>
      <c r="M641" s="655"/>
      <c r="N641" s="1310"/>
      <c r="O641" s="655"/>
      <c r="P641" s="656"/>
      <c r="Q641" s="657"/>
      <c r="R641" s="704"/>
      <c r="S641" s="3180"/>
    </row>
    <row r="642" spans="7:19" ht="20.100000000000001" customHeight="1">
      <c r="G642" s="1047"/>
      <c r="H642" s="655"/>
      <c r="I642" s="655"/>
      <c r="J642" s="655"/>
      <c r="K642" s="655"/>
      <c r="L642" s="655"/>
      <c r="M642" s="655"/>
      <c r="N642" s="1310"/>
      <c r="O642" s="655"/>
      <c r="P642" s="656"/>
      <c r="Q642" s="657"/>
      <c r="R642" s="704"/>
      <c r="S642" s="3180"/>
    </row>
    <row r="643" spans="7:19" ht="20.100000000000001" customHeight="1">
      <c r="G643" s="1047"/>
      <c r="H643" s="655"/>
      <c r="I643" s="655"/>
      <c r="J643" s="655"/>
      <c r="K643" s="655"/>
      <c r="L643" s="655"/>
      <c r="M643" s="655"/>
      <c r="N643" s="1310"/>
      <c r="O643" s="655"/>
      <c r="P643" s="656"/>
      <c r="Q643" s="657"/>
      <c r="R643" s="704"/>
      <c r="S643" s="3180"/>
    </row>
    <row r="644" spans="7:19" ht="20.100000000000001" customHeight="1">
      <c r="G644" s="1047"/>
      <c r="H644" s="655"/>
      <c r="I644" s="655"/>
      <c r="J644" s="655"/>
      <c r="K644" s="655"/>
      <c r="L644" s="655"/>
      <c r="M644" s="655"/>
      <c r="N644" s="1310"/>
      <c r="O644" s="655"/>
      <c r="P644" s="656"/>
      <c r="Q644" s="657"/>
      <c r="R644" s="704"/>
      <c r="S644" s="3180"/>
    </row>
    <row r="645" spans="7:19" ht="20.100000000000001" customHeight="1">
      <c r="G645" s="1047"/>
      <c r="H645" s="655"/>
      <c r="I645" s="655"/>
      <c r="J645" s="655"/>
      <c r="K645" s="655"/>
      <c r="L645" s="655"/>
      <c r="M645" s="655"/>
      <c r="N645" s="1310"/>
      <c r="O645" s="655"/>
      <c r="P645" s="656"/>
      <c r="Q645" s="657"/>
      <c r="R645" s="704"/>
      <c r="S645" s="3180"/>
    </row>
    <row r="646" spans="7:19" ht="20.100000000000001" customHeight="1">
      <c r="G646" s="1047"/>
      <c r="H646" s="655"/>
      <c r="I646" s="655"/>
      <c r="J646" s="655"/>
      <c r="K646" s="655"/>
      <c r="L646" s="655"/>
      <c r="M646" s="655"/>
      <c r="N646" s="1310"/>
      <c r="O646" s="655"/>
      <c r="P646" s="656"/>
      <c r="Q646" s="657"/>
      <c r="R646" s="704"/>
      <c r="S646" s="3180"/>
    </row>
    <row r="647" spans="7:19" ht="20.100000000000001" customHeight="1">
      <c r="G647" s="1047"/>
      <c r="H647" s="655"/>
      <c r="I647" s="655"/>
      <c r="J647" s="655"/>
      <c r="K647" s="655"/>
      <c r="L647" s="655"/>
      <c r="M647" s="655"/>
      <c r="N647" s="1310"/>
      <c r="O647" s="655"/>
      <c r="P647" s="656"/>
      <c r="Q647" s="657"/>
      <c r="R647" s="704"/>
      <c r="S647" s="3180"/>
    </row>
    <row r="648" spans="7:19" ht="15" customHeight="1">
      <c r="G648" s="1047"/>
      <c r="H648" s="655"/>
      <c r="I648" s="655"/>
      <c r="J648" s="655"/>
      <c r="K648" s="655"/>
      <c r="L648" s="655"/>
      <c r="M648" s="655"/>
      <c r="N648" s="1310"/>
      <c r="O648" s="655"/>
      <c r="P648" s="656"/>
      <c r="Q648" s="657"/>
      <c r="R648" s="704"/>
      <c r="S648" s="3180"/>
    </row>
    <row r="649" spans="7:19" ht="15" customHeight="1">
      <c r="G649" s="1047"/>
      <c r="H649" s="655"/>
      <c r="I649" s="655"/>
      <c r="J649" s="655"/>
      <c r="K649" s="655"/>
      <c r="L649" s="655"/>
      <c r="M649" s="655"/>
      <c r="N649" s="1310"/>
      <c r="O649" s="655"/>
      <c r="P649" s="656"/>
      <c r="Q649" s="657"/>
      <c r="R649" s="704"/>
      <c r="S649" s="3180"/>
    </row>
    <row r="650" spans="7:19" ht="15" customHeight="1">
      <c r="G650" s="1047"/>
      <c r="H650" s="655"/>
      <c r="I650" s="655"/>
      <c r="J650" s="655"/>
      <c r="K650" s="655"/>
      <c r="L650" s="655"/>
      <c r="M650" s="655"/>
      <c r="N650" s="1310"/>
      <c r="O650" s="655"/>
      <c r="P650" s="656"/>
      <c r="Q650" s="657"/>
      <c r="R650" s="704"/>
      <c r="S650" s="3180"/>
    </row>
    <row r="651" spans="7:19" ht="15" customHeight="1">
      <c r="G651" s="1047"/>
      <c r="H651" s="655"/>
      <c r="I651" s="655"/>
      <c r="J651" s="655"/>
      <c r="K651" s="655"/>
      <c r="L651" s="655"/>
      <c r="M651" s="655"/>
      <c r="N651" s="1310"/>
      <c r="O651" s="655"/>
      <c r="P651" s="656"/>
      <c r="Q651" s="657"/>
      <c r="R651" s="704"/>
      <c r="S651" s="3180"/>
    </row>
    <row r="652" spans="7:19" ht="15" customHeight="1">
      <c r="G652" s="1047"/>
      <c r="H652" s="655"/>
      <c r="I652" s="655"/>
      <c r="J652" s="655"/>
      <c r="K652" s="655"/>
      <c r="L652" s="655"/>
      <c r="M652" s="655"/>
      <c r="N652" s="1310"/>
      <c r="O652" s="655"/>
      <c r="P652" s="656"/>
      <c r="Q652" s="657"/>
      <c r="R652" s="704"/>
      <c r="S652" s="3180"/>
    </row>
    <row r="653" spans="7:19" ht="15" customHeight="1">
      <c r="G653" s="1047"/>
      <c r="H653" s="655"/>
      <c r="I653" s="655"/>
      <c r="J653" s="655"/>
      <c r="K653" s="655"/>
      <c r="L653" s="655"/>
      <c r="M653" s="655"/>
      <c r="N653" s="1310"/>
      <c r="O653" s="655"/>
      <c r="P653" s="656"/>
      <c r="Q653" s="657"/>
      <c r="R653" s="704"/>
      <c r="S653" s="3180"/>
    </row>
    <row r="654" spans="7:19" ht="15" customHeight="1">
      <c r="G654" s="1047"/>
      <c r="H654" s="655"/>
      <c r="I654" s="655"/>
      <c r="J654" s="655"/>
      <c r="K654" s="655"/>
      <c r="L654" s="655"/>
      <c r="M654" s="655"/>
      <c r="N654" s="1310"/>
      <c r="O654" s="655"/>
      <c r="P654" s="656"/>
      <c r="Q654" s="657"/>
      <c r="R654" s="704"/>
      <c r="S654" s="3180"/>
    </row>
    <row r="655" spans="7:19" ht="15" customHeight="1">
      <c r="G655" s="1047"/>
      <c r="H655" s="655"/>
      <c r="I655" s="655"/>
      <c r="J655" s="655"/>
      <c r="K655" s="655"/>
      <c r="L655" s="655"/>
      <c r="M655" s="655"/>
      <c r="N655" s="1310"/>
      <c r="O655" s="655"/>
      <c r="P655" s="656"/>
      <c r="Q655" s="657"/>
      <c r="R655" s="704"/>
      <c r="S655" s="3180"/>
    </row>
    <row r="656" spans="7:19" ht="15" customHeight="1">
      <c r="G656" s="1047"/>
      <c r="H656" s="655"/>
      <c r="I656" s="655"/>
      <c r="J656" s="655"/>
      <c r="K656" s="655"/>
      <c r="L656" s="655"/>
      <c r="M656" s="655"/>
      <c r="N656" s="1310"/>
      <c r="O656" s="655"/>
      <c r="P656" s="656"/>
      <c r="Q656" s="657"/>
      <c r="R656" s="704"/>
      <c r="S656" s="3180"/>
    </row>
    <row r="657" spans="7:19" ht="15" customHeight="1">
      <c r="G657" s="1047"/>
      <c r="H657" s="655"/>
      <c r="I657" s="655"/>
      <c r="J657" s="655"/>
      <c r="K657" s="655"/>
      <c r="L657" s="655"/>
      <c r="M657" s="655"/>
      <c r="N657" s="1310"/>
      <c r="O657" s="655"/>
      <c r="P657" s="656"/>
      <c r="Q657" s="657"/>
      <c r="R657" s="704"/>
      <c r="S657" s="3180"/>
    </row>
    <row r="658" spans="7:19" ht="15" customHeight="1">
      <c r="G658" s="1047"/>
      <c r="H658" s="655"/>
      <c r="I658" s="655"/>
      <c r="J658" s="655"/>
      <c r="K658" s="655"/>
      <c r="L658" s="655"/>
      <c r="M658" s="655"/>
      <c r="N658" s="1310"/>
      <c r="O658" s="655"/>
      <c r="P658" s="656"/>
      <c r="Q658" s="657"/>
      <c r="R658" s="704"/>
      <c r="S658" s="3180"/>
    </row>
    <row r="659" spans="7:19" ht="15" customHeight="1">
      <c r="G659" s="1047"/>
      <c r="H659" s="655"/>
      <c r="I659" s="655"/>
      <c r="J659" s="655"/>
      <c r="K659" s="655"/>
      <c r="L659" s="655"/>
      <c r="M659" s="655"/>
      <c r="N659" s="1310"/>
      <c r="O659" s="655"/>
      <c r="P659" s="656"/>
      <c r="Q659" s="657"/>
      <c r="R659" s="704"/>
      <c r="S659" s="3180"/>
    </row>
    <row r="660" spans="7:19" ht="15" customHeight="1">
      <c r="G660" s="1047"/>
      <c r="H660" s="655"/>
      <c r="I660" s="655"/>
      <c r="J660" s="655"/>
      <c r="K660" s="655"/>
      <c r="L660" s="655"/>
      <c r="M660" s="655"/>
      <c r="N660" s="1310"/>
      <c r="O660" s="655"/>
      <c r="P660" s="656"/>
      <c r="Q660" s="657"/>
      <c r="R660" s="704"/>
      <c r="S660" s="3180"/>
    </row>
    <row r="661" spans="7:19" ht="15" customHeight="1">
      <c r="G661" s="1047"/>
      <c r="H661" s="655"/>
      <c r="I661" s="655"/>
      <c r="J661" s="655"/>
      <c r="K661" s="655"/>
      <c r="L661" s="655"/>
      <c r="M661" s="655"/>
      <c r="N661" s="1310"/>
      <c r="O661" s="655"/>
      <c r="P661" s="656"/>
      <c r="Q661" s="657"/>
      <c r="R661" s="704"/>
      <c r="S661" s="3180"/>
    </row>
    <row r="662" spans="7:19" ht="15" customHeight="1">
      <c r="G662" s="1047"/>
      <c r="H662" s="655"/>
      <c r="I662" s="655"/>
      <c r="J662" s="655"/>
      <c r="K662" s="655"/>
      <c r="L662" s="655"/>
      <c r="M662" s="655"/>
      <c r="N662" s="1310"/>
      <c r="O662" s="655"/>
      <c r="P662" s="656"/>
      <c r="Q662" s="657"/>
      <c r="R662" s="704"/>
      <c r="S662" s="3180"/>
    </row>
    <row r="663" spans="7:19" ht="15" customHeight="1">
      <c r="G663" s="1047"/>
      <c r="H663" s="655"/>
      <c r="I663" s="655"/>
      <c r="J663" s="655"/>
      <c r="K663" s="655"/>
      <c r="L663" s="655"/>
      <c r="M663" s="655"/>
      <c r="N663" s="1310"/>
      <c r="O663" s="655"/>
      <c r="P663" s="656"/>
      <c r="Q663" s="657"/>
      <c r="R663" s="704"/>
      <c r="S663" s="3180"/>
    </row>
    <row r="664" spans="7:19" ht="15" customHeight="1">
      <c r="G664" s="1047"/>
      <c r="H664" s="655"/>
      <c r="I664" s="655"/>
      <c r="J664" s="655"/>
      <c r="K664" s="655"/>
      <c r="L664" s="655"/>
      <c r="M664" s="655"/>
      <c r="N664" s="1310"/>
      <c r="O664" s="655"/>
      <c r="P664" s="656"/>
      <c r="Q664" s="657"/>
      <c r="R664" s="704"/>
      <c r="S664" s="3180"/>
    </row>
    <row r="665" spans="7:19" ht="15" customHeight="1">
      <c r="G665" s="1047"/>
      <c r="H665" s="655"/>
      <c r="I665" s="655"/>
      <c r="J665" s="655"/>
      <c r="K665" s="655"/>
      <c r="L665" s="655"/>
      <c r="M665" s="655"/>
      <c r="N665" s="1310"/>
      <c r="O665" s="655"/>
      <c r="P665" s="656"/>
      <c r="Q665" s="657"/>
      <c r="R665" s="704"/>
      <c r="S665" s="3180"/>
    </row>
    <row r="666" spans="7:19" ht="15" customHeight="1">
      <c r="G666" s="1047"/>
      <c r="H666" s="655"/>
      <c r="I666" s="655"/>
      <c r="J666" s="655"/>
      <c r="K666" s="655"/>
      <c r="L666" s="655"/>
      <c r="M666" s="655"/>
      <c r="N666" s="1310"/>
      <c r="O666" s="655"/>
      <c r="P666" s="656"/>
      <c r="Q666" s="657"/>
      <c r="R666" s="704"/>
      <c r="S666" s="3180"/>
    </row>
    <row r="667" spans="7:19" ht="15" customHeight="1">
      <c r="G667" s="1047"/>
      <c r="H667" s="655"/>
      <c r="I667" s="655"/>
      <c r="J667" s="655"/>
      <c r="K667" s="655"/>
      <c r="L667" s="655"/>
      <c r="M667" s="655"/>
      <c r="N667" s="1310"/>
      <c r="O667" s="655"/>
      <c r="P667" s="656"/>
      <c r="Q667" s="657"/>
      <c r="R667" s="704"/>
      <c r="S667" s="3180"/>
    </row>
    <row r="668" spans="7:19" ht="15" customHeight="1">
      <c r="G668" s="1047"/>
      <c r="H668" s="655"/>
      <c r="I668" s="655"/>
      <c r="J668" s="655"/>
      <c r="K668" s="655"/>
      <c r="L668" s="655"/>
      <c r="M668" s="655"/>
      <c r="N668" s="1310"/>
      <c r="O668" s="655"/>
      <c r="P668" s="656"/>
      <c r="Q668" s="657"/>
      <c r="R668" s="704"/>
      <c r="S668" s="3180"/>
    </row>
    <row r="669" spans="7:19" ht="15" customHeight="1">
      <c r="G669" s="1047"/>
      <c r="H669" s="655"/>
      <c r="I669" s="655"/>
      <c r="J669" s="655"/>
      <c r="K669" s="655"/>
      <c r="L669" s="655"/>
      <c r="M669" s="655"/>
      <c r="N669" s="1310"/>
      <c r="O669" s="655"/>
      <c r="P669" s="656"/>
      <c r="Q669" s="657"/>
      <c r="R669" s="704"/>
      <c r="S669" s="3180"/>
    </row>
    <row r="670" spans="7:19" ht="15" customHeight="1">
      <c r="G670" s="1047"/>
      <c r="H670" s="655"/>
      <c r="I670" s="655"/>
      <c r="J670" s="655"/>
      <c r="K670" s="655"/>
      <c r="L670" s="655"/>
      <c r="M670" s="655"/>
      <c r="N670" s="1310"/>
      <c r="O670" s="655"/>
      <c r="P670" s="656"/>
      <c r="Q670" s="657"/>
      <c r="R670" s="704"/>
      <c r="S670" s="3180"/>
    </row>
    <row r="671" spans="7:19" ht="15" customHeight="1">
      <c r="G671" s="1047"/>
      <c r="H671" s="655"/>
      <c r="I671" s="655"/>
      <c r="J671" s="655"/>
      <c r="K671" s="655"/>
      <c r="L671" s="655"/>
      <c r="M671" s="655"/>
      <c r="N671" s="1310"/>
      <c r="O671" s="655"/>
      <c r="P671" s="656"/>
      <c r="Q671" s="657"/>
      <c r="R671" s="704"/>
      <c r="S671" s="3180"/>
    </row>
    <row r="672" spans="7:19" ht="15" customHeight="1">
      <c r="G672" s="1047"/>
      <c r="H672" s="655"/>
      <c r="I672" s="655"/>
      <c r="J672" s="655"/>
      <c r="K672" s="655"/>
      <c r="L672" s="655"/>
      <c r="M672" s="655"/>
      <c r="N672" s="1310"/>
      <c r="O672" s="655"/>
      <c r="P672" s="656"/>
      <c r="Q672" s="657"/>
      <c r="R672" s="704"/>
      <c r="S672" s="3180"/>
    </row>
    <row r="673" spans="7:19" ht="15" customHeight="1">
      <c r="G673" s="1047"/>
      <c r="H673" s="655"/>
      <c r="I673" s="655"/>
      <c r="J673" s="655"/>
      <c r="K673" s="655"/>
      <c r="L673" s="655"/>
      <c r="M673" s="655"/>
      <c r="N673" s="1310"/>
      <c r="O673" s="655"/>
      <c r="P673" s="656"/>
      <c r="Q673" s="657"/>
      <c r="R673" s="704"/>
      <c r="S673" s="3180"/>
    </row>
    <row r="674" spans="7:19" ht="15" customHeight="1">
      <c r="G674" s="1047"/>
      <c r="H674" s="655"/>
      <c r="I674" s="655"/>
      <c r="J674" s="655"/>
      <c r="K674" s="655"/>
      <c r="L674" s="655"/>
      <c r="M674" s="655"/>
      <c r="N674" s="1310"/>
      <c r="O674" s="655"/>
      <c r="P674" s="656"/>
      <c r="Q674" s="657"/>
      <c r="R674" s="704"/>
      <c r="S674" s="3180"/>
    </row>
    <row r="675" spans="7:19" ht="15" customHeight="1">
      <c r="G675" s="1047"/>
      <c r="H675" s="655"/>
      <c r="I675" s="655"/>
      <c r="J675" s="655"/>
      <c r="K675" s="655"/>
      <c r="L675" s="655"/>
      <c r="M675" s="655"/>
      <c r="N675" s="1310"/>
      <c r="O675" s="655"/>
      <c r="P675" s="656"/>
      <c r="Q675" s="657"/>
      <c r="R675" s="704"/>
      <c r="S675" s="3180"/>
    </row>
    <row r="676" spans="7:19" ht="15" customHeight="1">
      <c r="G676" s="1047"/>
      <c r="H676" s="655"/>
      <c r="I676" s="655"/>
      <c r="J676" s="655"/>
      <c r="K676" s="655"/>
      <c r="L676" s="655"/>
      <c r="M676" s="655"/>
      <c r="N676" s="1310"/>
      <c r="O676" s="655"/>
      <c r="P676" s="656"/>
      <c r="Q676" s="657"/>
      <c r="R676" s="704"/>
      <c r="S676" s="3180"/>
    </row>
    <row r="677" spans="7:19" ht="15" customHeight="1">
      <c r="G677" s="1047"/>
      <c r="H677" s="655"/>
      <c r="I677" s="655"/>
      <c r="J677" s="655"/>
      <c r="K677" s="655"/>
      <c r="L677" s="655"/>
      <c r="M677" s="655"/>
      <c r="N677" s="1310"/>
      <c r="O677" s="655"/>
      <c r="P677" s="656"/>
      <c r="Q677" s="657"/>
      <c r="R677" s="704"/>
      <c r="S677" s="3180"/>
    </row>
    <row r="678" spans="7:19" ht="15" customHeight="1">
      <c r="G678" s="1047"/>
      <c r="H678" s="655"/>
      <c r="I678" s="655"/>
      <c r="J678" s="655"/>
      <c r="K678" s="655"/>
      <c r="L678" s="655"/>
      <c r="M678" s="655"/>
      <c r="N678" s="1310"/>
      <c r="O678" s="655"/>
      <c r="P678" s="656"/>
      <c r="Q678" s="657"/>
      <c r="R678" s="704"/>
      <c r="S678" s="3180"/>
    </row>
    <row r="679" spans="7:19" ht="15" customHeight="1">
      <c r="G679" s="1047"/>
      <c r="H679" s="655"/>
      <c r="I679" s="655"/>
      <c r="J679" s="655"/>
      <c r="K679" s="655"/>
      <c r="L679" s="655"/>
      <c r="M679" s="655"/>
      <c r="N679" s="1310"/>
      <c r="O679" s="655"/>
      <c r="P679" s="656"/>
      <c r="Q679" s="657"/>
      <c r="R679" s="704"/>
      <c r="S679" s="3180"/>
    </row>
    <row r="680" spans="7:19" ht="15" customHeight="1">
      <c r="G680" s="1047"/>
      <c r="H680" s="655"/>
      <c r="I680" s="655"/>
      <c r="J680" s="655"/>
      <c r="K680" s="655"/>
      <c r="L680" s="655"/>
      <c r="M680" s="655"/>
      <c r="N680" s="1310"/>
      <c r="O680" s="655"/>
      <c r="P680" s="656"/>
      <c r="Q680" s="657"/>
      <c r="R680" s="704"/>
      <c r="S680" s="3180"/>
    </row>
    <row r="681" spans="7:19" ht="15" customHeight="1">
      <c r="G681" s="1047"/>
      <c r="H681" s="655"/>
      <c r="I681" s="655"/>
      <c r="J681" s="655"/>
      <c r="K681" s="655"/>
      <c r="L681" s="655"/>
      <c r="M681" s="655"/>
      <c r="N681" s="1310"/>
      <c r="O681" s="655"/>
      <c r="P681" s="656"/>
      <c r="Q681" s="657"/>
      <c r="R681" s="704"/>
      <c r="S681" s="3180"/>
    </row>
    <row r="682" spans="7:19" ht="15" customHeight="1">
      <c r="G682" s="1047"/>
      <c r="H682" s="655"/>
      <c r="I682" s="655"/>
      <c r="J682" s="655"/>
      <c r="K682" s="655"/>
      <c r="L682" s="655"/>
      <c r="M682" s="655"/>
      <c r="N682" s="1310"/>
      <c r="O682" s="655"/>
      <c r="P682" s="656"/>
      <c r="Q682" s="657"/>
      <c r="R682" s="704"/>
      <c r="S682" s="3180"/>
    </row>
    <row r="683" spans="7:19" ht="15" customHeight="1">
      <c r="G683" s="1047"/>
      <c r="H683" s="655"/>
      <c r="I683" s="655"/>
      <c r="J683" s="655"/>
      <c r="K683" s="655"/>
      <c r="L683" s="655"/>
      <c r="M683" s="655"/>
      <c r="N683" s="1310"/>
      <c r="O683" s="655"/>
      <c r="P683" s="656"/>
      <c r="Q683" s="657"/>
      <c r="R683" s="704"/>
      <c r="S683" s="3180"/>
    </row>
    <row r="684" spans="7:19" ht="15" customHeight="1">
      <c r="G684" s="1047"/>
      <c r="H684" s="655"/>
      <c r="I684" s="655"/>
      <c r="J684" s="655"/>
      <c r="K684" s="655"/>
      <c r="L684" s="655"/>
      <c r="M684" s="655"/>
      <c r="N684" s="1310"/>
      <c r="O684" s="655"/>
      <c r="P684" s="656"/>
      <c r="Q684" s="657"/>
      <c r="R684" s="704"/>
      <c r="S684" s="3180"/>
    </row>
    <row r="685" spans="7:19" ht="15" customHeight="1">
      <c r="G685" s="1047"/>
      <c r="H685" s="655"/>
      <c r="I685" s="655"/>
      <c r="J685" s="655"/>
      <c r="K685" s="655"/>
      <c r="L685" s="655"/>
      <c r="M685" s="655"/>
      <c r="N685" s="1310"/>
      <c r="O685" s="655"/>
      <c r="P685" s="656"/>
      <c r="Q685" s="657"/>
      <c r="R685" s="704"/>
      <c r="S685" s="3180"/>
    </row>
    <row r="686" spans="7:19" ht="15" customHeight="1">
      <c r="G686" s="1047"/>
      <c r="H686" s="655"/>
      <c r="I686" s="655"/>
      <c r="J686" s="655"/>
      <c r="K686" s="655"/>
      <c r="L686" s="655"/>
      <c r="M686" s="655"/>
      <c r="N686" s="1310"/>
      <c r="O686" s="655"/>
      <c r="P686" s="656"/>
      <c r="Q686" s="657"/>
      <c r="R686" s="704"/>
      <c r="S686" s="3180"/>
    </row>
    <row r="687" spans="7:19" ht="15" customHeight="1">
      <c r="G687" s="1047"/>
      <c r="H687" s="655"/>
      <c r="I687" s="655"/>
      <c r="J687" s="655"/>
      <c r="K687" s="655"/>
      <c r="L687" s="655"/>
      <c r="M687" s="655"/>
      <c r="N687" s="1310"/>
      <c r="O687" s="655"/>
      <c r="P687" s="656"/>
      <c r="Q687" s="657"/>
      <c r="R687" s="704"/>
      <c r="S687" s="3180"/>
    </row>
    <row r="688" spans="7:19" ht="15" customHeight="1">
      <c r="G688" s="1047"/>
      <c r="H688" s="655"/>
      <c r="I688" s="655"/>
      <c r="J688" s="655"/>
      <c r="K688" s="655"/>
      <c r="L688" s="655"/>
      <c r="M688" s="655"/>
      <c r="N688" s="1310"/>
      <c r="O688" s="655"/>
      <c r="P688" s="656"/>
      <c r="Q688" s="657"/>
      <c r="R688" s="704"/>
      <c r="S688" s="3180"/>
    </row>
    <row r="689" spans="7:19" ht="15" customHeight="1">
      <c r="G689" s="1047"/>
      <c r="H689" s="655"/>
      <c r="I689" s="655"/>
      <c r="J689" s="655"/>
      <c r="K689" s="655"/>
      <c r="L689" s="655"/>
      <c r="M689" s="655"/>
      <c r="N689" s="1310"/>
      <c r="O689" s="655"/>
      <c r="P689" s="656"/>
      <c r="Q689" s="657"/>
      <c r="R689" s="704"/>
      <c r="S689" s="3180"/>
    </row>
    <row r="690" spans="7:19" ht="15" customHeight="1">
      <c r="G690" s="1047"/>
      <c r="H690" s="655"/>
      <c r="I690" s="655"/>
      <c r="J690" s="655"/>
      <c r="K690" s="655"/>
      <c r="L690" s="655"/>
      <c r="M690" s="655"/>
      <c r="N690" s="1310"/>
      <c r="O690" s="655"/>
      <c r="P690" s="656"/>
      <c r="Q690" s="657"/>
      <c r="R690" s="704"/>
      <c r="S690" s="3180"/>
    </row>
    <row r="691" spans="7:19" ht="15" customHeight="1">
      <c r="G691" s="1047"/>
      <c r="H691" s="655"/>
      <c r="I691" s="655"/>
      <c r="J691" s="655"/>
      <c r="K691" s="655"/>
      <c r="L691" s="655"/>
      <c r="M691" s="655"/>
      <c r="N691" s="1310"/>
      <c r="O691" s="655"/>
      <c r="P691" s="656"/>
      <c r="Q691" s="657"/>
      <c r="R691" s="704"/>
      <c r="S691" s="3180"/>
    </row>
    <row r="692" spans="7:19" ht="15" customHeight="1">
      <c r="G692" s="1047"/>
      <c r="H692" s="655"/>
      <c r="I692" s="655"/>
      <c r="J692" s="655"/>
      <c r="K692" s="655"/>
      <c r="L692" s="655"/>
      <c r="M692" s="655"/>
      <c r="N692" s="1310"/>
      <c r="O692" s="655"/>
      <c r="P692" s="656"/>
      <c r="Q692" s="657"/>
      <c r="R692" s="704"/>
      <c r="S692" s="3180"/>
    </row>
    <row r="693" spans="7:19" ht="15" customHeight="1">
      <c r="G693" s="1047"/>
      <c r="H693" s="655"/>
      <c r="I693" s="655"/>
      <c r="J693" s="655"/>
      <c r="K693" s="655"/>
      <c r="L693" s="655"/>
      <c r="M693" s="655"/>
      <c r="N693" s="1310"/>
      <c r="O693" s="655"/>
      <c r="P693" s="656"/>
      <c r="Q693" s="657"/>
      <c r="R693" s="704"/>
      <c r="S693" s="3180"/>
    </row>
    <row r="694" spans="7:19" ht="15" customHeight="1">
      <c r="G694" s="1047"/>
      <c r="H694" s="655"/>
      <c r="I694" s="655"/>
      <c r="J694" s="655"/>
      <c r="K694" s="655"/>
      <c r="L694" s="655"/>
      <c r="M694" s="655"/>
      <c r="N694" s="1310"/>
      <c r="O694" s="655"/>
      <c r="P694" s="656"/>
      <c r="Q694" s="657"/>
      <c r="R694" s="704"/>
      <c r="S694" s="3180"/>
    </row>
    <row r="695" spans="7:19" ht="15" customHeight="1">
      <c r="G695" s="1047"/>
      <c r="H695" s="655"/>
      <c r="I695" s="655"/>
      <c r="J695" s="655"/>
      <c r="K695" s="655"/>
      <c r="L695" s="655"/>
      <c r="M695" s="655"/>
      <c r="N695" s="1310"/>
      <c r="O695" s="655"/>
      <c r="P695" s="656"/>
      <c r="Q695" s="657"/>
      <c r="R695" s="704"/>
      <c r="S695" s="3180"/>
    </row>
    <row r="696" spans="7:19" ht="15" customHeight="1">
      <c r="G696" s="1047"/>
      <c r="H696" s="655"/>
      <c r="I696" s="655"/>
      <c r="J696" s="655"/>
      <c r="K696" s="655"/>
      <c r="L696" s="655"/>
      <c r="M696" s="655"/>
      <c r="N696" s="1310"/>
      <c r="O696" s="655"/>
      <c r="P696" s="656"/>
      <c r="Q696" s="657"/>
      <c r="R696" s="704"/>
      <c r="S696" s="3180"/>
    </row>
    <row r="697" spans="7:19" ht="15" customHeight="1">
      <c r="G697" s="1047"/>
      <c r="H697" s="655"/>
      <c r="I697" s="655"/>
      <c r="J697" s="655"/>
      <c r="K697" s="655"/>
      <c r="L697" s="655"/>
      <c r="M697" s="655"/>
      <c r="N697" s="1310"/>
      <c r="O697" s="655"/>
      <c r="P697" s="656"/>
      <c r="Q697" s="657"/>
      <c r="R697" s="704"/>
      <c r="S697" s="3180"/>
    </row>
    <row r="698" spans="7:19" ht="15" customHeight="1">
      <c r="G698" s="1047"/>
      <c r="H698" s="655"/>
      <c r="I698" s="655"/>
      <c r="J698" s="655"/>
      <c r="K698" s="655"/>
      <c r="L698" s="655"/>
      <c r="M698" s="655"/>
      <c r="N698" s="1310"/>
      <c r="O698" s="655"/>
      <c r="P698" s="656"/>
      <c r="Q698" s="657"/>
      <c r="R698" s="704"/>
      <c r="S698" s="3180"/>
    </row>
    <row r="699" spans="7:19" ht="15" customHeight="1">
      <c r="G699" s="1047"/>
      <c r="H699" s="655"/>
      <c r="I699" s="655"/>
      <c r="J699" s="655"/>
      <c r="K699" s="655"/>
      <c r="L699" s="655"/>
      <c r="M699" s="655"/>
      <c r="N699" s="1310"/>
      <c r="O699" s="655"/>
      <c r="P699" s="656"/>
      <c r="Q699" s="657"/>
      <c r="R699" s="704"/>
      <c r="S699" s="3180"/>
    </row>
    <row r="700" spans="7:19" ht="15" customHeight="1">
      <c r="G700" s="1047"/>
      <c r="H700" s="655"/>
      <c r="I700" s="655"/>
      <c r="J700" s="655"/>
      <c r="K700" s="655"/>
      <c r="L700" s="655"/>
      <c r="M700" s="655"/>
      <c r="N700" s="1310"/>
      <c r="O700" s="655"/>
      <c r="P700" s="656"/>
      <c r="Q700" s="657"/>
      <c r="R700" s="704"/>
      <c r="S700" s="3180"/>
    </row>
    <row r="701" spans="7:19" ht="15" customHeight="1">
      <c r="G701" s="1047"/>
      <c r="H701" s="655"/>
      <c r="I701" s="655"/>
      <c r="J701" s="655"/>
      <c r="K701" s="655"/>
      <c r="L701" s="655"/>
      <c r="M701" s="655"/>
      <c r="N701" s="1310"/>
      <c r="O701" s="655"/>
      <c r="P701" s="656"/>
      <c r="Q701" s="657"/>
      <c r="R701" s="704"/>
      <c r="S701" s="3180"/>
    </row>
    <row r="702" spans="7:19" ht="15" customHeight="1">
      <c r="G702" s="1047"/>
      <c r="H702" s="655"/>
      <c r="I702" s="655"/>
      <c r="J702" s="655"/>
      <c r="K702" s="655"/>
      <c r="L702" s="655"/>
      <c r="M702" s="655"/>
      <c r="N702" s="1310"/>
      <c r="O702" s="655"/>
      <c r="P702" s="656"/>
      <c r="Q702" s="657"/>
      <c r="R702" s="704"/>
      <c r="S702" s="3180"/>
    </row>
    <row r="703" spans="7:19" ht="15" customHeight="1">
      <c r="G703" s="1047"/>
      <c r="H703" s="655"/>
      <c r="I703" s="655"/>
      <c r="J703" s="655"/>
      <c r="K703" s="655"/>
      <c r="L703" s="655"/>
      <c r="M703" s="655"/>
      <c r="N703" s="1310"/>
      <c r="O703" s="655"/>
      <c r="P703" s="656"/>
      <c r="Q703" s="657"/>
      <c r="R703" s="704"/>
      <c r="S703" s="3180"/>
    </row>
    <row r="704" spans="7:19" ht="15" customHeight="1">
      <c r="G704" s="1047"/>
      <c r="H704" s="655"/>
      <c r="I704" s="655"/>
      <c r="J704" s="655"/>
      <c r="K704" s="655"/>
      <c r="L704" s="655"/>
      <c r="M704" s="655"/>
      <c r="N704" s="1310"/>
      <c r="O704" s="655"/>
      <c r="P704" s="656"/>
      <c r="Q704" s="657"/>
      <c r="R704" s="704"/>
      <c r="S704" s="3180"/>
    </row>
    <row r="705" spans="7:19" ht="15" customHeight="1">
      <c r="G705" s="1047"/>
      <c r="H705" s="655"/>
      <c r="I705" s="655"/>
      <c r="J705" s="655"/>
      <c r="K705" s="655"/>
      <c r="L705" s="655"/>
      <c r="M705" s="655"/>
      <c r="N705" s="1310"/>
      <c r="O705" s="655"/>
      <c r="P705" s="656"/>
      <c r="Q705" s="657"/>
      <c r="R705" s="704"/>
      <c r="S705" s="3180"/>
    </row>
    <row r="706" spans="7:19" ht="15" customHeight="1">
      <c r="G706" s="1047"/>
      <c r="H706" s="655"/>
      <c r="I706" s="655"/>
      <c r="J706" s="655"/>
      <c r="K706" s="655"/>
      <c r="L706" s="655"/>
      <c r="M706" s="655"/>
      <c r="N706" s="1310"/>
      <c r="O706" s="655"/>
      <c r="P706" s="656"/>
      <c r="Q706" s="657"/>
      <c r="R706" s="704"/>
      <c r="S706" s="3180"/>
    </row>
    <row r="707" spans="7:19" ht="15" customHeight="1">
      <c r="G707" s="1047"/>
      <c r="H707" s="655"/>
      <c r="I707" s="655"/>
      <c r="J707" s="655"/>
      <c r="K707" s="655"/>
      <c r="L707" s="655"/>
      <c r="M707" s="655"/>
      <c r="N707" s="1310"/>
      <c r="O707" s="655"/>
      <c r="P707" s="656"/>
      <c r="Q707" s="657"/>
      <c r="R707" s="704"/>
      <c r="S707" s="3180"/>
    </row>
    <row r="708" spans="7:19" ht="15" customHeight="1">
      <c r="G708" s="1047"/>
      <c r="H708" s="655"/>
      <c r="I708" s="655"/>
      <c r="J708" s="655"/>
      <c r="K708" s="655"/>
      <c r="L708" s="655"/>
      <c r="M708" s="655"/>
      <c r="N708" s="1310"/>
      <c r="O708" s="655"/>
      <c r="P708" s="656"/>
      <c r="Q708" s="657"/>
      <c r="R708" s="704"/>
      <c r="S708" s="3180"/>
    </row>
    <row r="709" spans="7:19" ht="15" customHeight="1">
      <c r="G709" s="1047"/>
      <c r="H709" s="655"/>
      <c r="I709" s="655"/>
      <c r="J709" s="655"/>
      <c r="K709" s="655"/>
      <c r="L709" s="655"/>
      <c r="M709" s="655"/>
      <c r="N709" s="1310"/>
      <c r="O709" s="655"/>
      <c r="P709" s="656"/>
      <c r="Q709" s="657"/>
      <c r="R709" s="704"/>
      <c r="S709" s="3180"/>
    </row>
    <row r="710" spans="7:19" ht="15" customHeight="1">
      <c r="G710" s="1047"/>
      <c r="H710" s="655"/>
      <c r="I710" s="655"/>
      <c r="J710" s="655"/>
      <c r="K710" s="655"/>
      <c r="L710" s="655"/>
      <c r="M710" s="655"/>
      <c r="N710" s="1310"/>
      <c r="O710" s="655"/>
      <c r="P710" s="656"/>
      <c r="Q710" s="657"/>
      <c r="R710" s="704"/>
      <c r="S710" s="3180"/>
    </row>
    <row r="711" spans="7:19" ht="15" customHeight="1">
      <c r="G711" s="1047"/>
      <c r="H711" s="655"/>
      <c r="I711" s="655"/>
      <c r="J711" s="655"/>
      <c r="K711" s="655"/>
      <c r="L711" s="655"/>
      <c r="M711" s="655"/>
      <c r="N711" s="1310"/>
      <c r="O711" s="655"/>
      <c r="P711" s="656"/>
      <c r="Q711" s="657"/>
      <c r="R711" s="704"/>
      <c r="S711" s="3180"/>
    </row>
    <row r="712" spans="7:19" ht="15" customHeight="1">
      <c r="G712" s="1047"/>
      <c r="H712" s="655"/>
      <c r="I712" s="655"/>
      <c r="J712" s="655"/>
      <c r="K712" s="655"/>
      <c r="L712" s="655"/>
      <c r="M712" s="655"/>
      <c r="N712" s="1310"/>
      <c r="O712" s="655"/>
      <c r="P712" s="656"/>
      <c r="Q712" s="657"/>
      <c r="R712" s="704"/>
      <c r="S712" s="3180"/>
    </row>
    <row r="713" spans="7:19" ht="15" customHeight="1">
      <c r="G713" s="1047"/>
      <c r="H713" s="655"/>
      <c r="I713" s="655"/>
      <c r="J713" s="655"/>
      <c r="K713" s="655"/>
      <c r="L713" s="655"/>
      <c r="M713" s="655"/>
      <c r="N713" s="1310"/>
      <c r="O713" s="655"/>
      <c r="P713" s="656"/>
      <c r="Q713" s="657"/>
      <c r="R713" s="704"/>
      <c r="S713" s="3180"/>
    </row>
    <row r="714" spans="7:19" ht="15" customHeight="1">
      <c r="G714" s="1047"/>
      <c r="H714" s="655"/>
      <c r="I714" s="655"/>
      <c r="J714" s="655"/>
      <c r="K714" s="655"/>
      <c r="L714" s="655"/>
      <c r="M714" s="655"/>
      <c r="N714" s="1310"/>
      <c r="O714" s="655"/>
      <c r="P714" s="656"/>
      <c r="Q714" s="657"/>
      <c r="R714" s="704"/>
      <c r="S714" s="3180"/>
    </row>
    <row r="715" spans="7:19" ht="15" customHeight="1">
      <c r="G715" s="1047"/>
      <c r="H715" s="655"/>
      <c r="I715" s="655"/>
      <c r="J715" s="655"/>
      <c r="K715" s="655"/>
      <c r="L715" s="655"/>
      <c r="M715" s="655"/>
      <c r="N715" s="1310"/>
      <c r="O715" s="655"/>
      <c r="P715" s="656"/>
      <c r="Q715" s="657"/>
      <c r="R715" s="704"/>
      <c r="S715" s="3180"/>
    </row>
    <row r="716" spans="7:19" ht="15" customHeight="1">
      <c r="G716" s="1047"/>
      <c r="H716" s="655"/>
      <c r="I716" s="655"/>
      <c r="J716" s="655"/>
      <c r="K716" s="655"/>
      <c r="L716" s="655"/>
      <c r="M716" s="655"/>
      <c r="N716" s="1310"/>
      <c r="O716" s="655"/>
      <c r="P716" s="656"/>
      <c r="Q716" s="657"/>
      <c r="R716" s="704"/>
      <c r="S716" s="3180"/>
    </row>
    <row r="717" spans="7:19" ht="15" customHeight="1">
      <c r="G717" s="1047"/>
      <c r="H717" s="655"/>
      <c r="I717" s="655"/>
      <c r="J717" s="655"/>
      <c r="K717" s="655"/>
      <c r="L717" s="655"/>
      <c r="M717" s="655"/>
      <c r="N717" s="1310"/>
      <c r="O717" s="655"/>
      <c r="P717" s="656"/>
      <c r="Q717" s="657"/>
      <c r="R717" s="704"/>
      <c r="S717" s="3180"/>
    </row>
    <row r="718" spans="7:19" ht="15" customHeight="1">
      <c r="G718" s="1047"/>
      <c r="H718" s="655"/>
      <c r="I718" s="655"/>
      <c r="J718" s="655"/>
      <c r="K718" s="655"/>
      <c r="L718" s="655"/>
      <c r="M718" s="655"/>
      <c r="N718" s="1310"/>
      <c r="O718" s="655"/>
      <c r="P718" s="656"/>
      <c r="Q718" s="657"/>
      <c r="R718" s="704"/>
      <c r="S718" s="3180"/>
    </row>
    <row r="719" spans="7:19" ht="15" customHeight="1">
      <c r="G719" s="1047"/>
      <c r="H719" s="655"/>
      <c r="I719" s="655"/>
      <c r="J719" s="655"/>
      <c r="K719" s="655"/>
      <c r="L719" s="655"/>
      <c r="M719" s="655"/>
      <c r="N719" s="1310"/>
      <c r="O719" s="655"/>
      <c r="P719" s="656"/>
      <c r="Q719" s="657"/>
      <c r="R719" s="704"/>
      <c r="S719" s="3180"/>
    </row>
    <row r="720" spans="7:19" ht="15" customHeight="1">
      <c r="G720" s="1047"/>
      <c r="H720" s="655"/>
      <c r="I720" s="655"/>
      <c r="J720" s="655"/>
      <c r="K720" s="655"/>
      <c r="L720" s="655"/>
      <c r="M720" s="655"/>
      <c r="N720" s="1310"/>
      <c r="O720" s="655"/>
      <c r="P720" s="656"/>
      <c r="Q720" s="657"/>
      <c r="R720" s="704"/>
      <c r="S720" s="3180"/>
    </row>
    <row r="721" spans="7:19" ht="15" customHeight="1">
      <c r="G721" s="1047"/>
      <c r="H721" s="655"/>
      <c r="I721" s="655"/>
      <c r="J721" s="655"/>
      <c r="K721" s="655"/>
      <c r="L721" s="655"/>
      <c r="M721" s="655"/>
      <c r="N721" s="1310"/>
      <c r="O721" s="655"/>
      <c r="P721" s="656"/>
      <c r="Q721" s="657"/>
      <c r="R721" s="704"/>
      <c r="S721" s="3180"/>
    </row>
    <row r="722" spans="7:19" ht="15" customHeight="1">
      <c r="G722" s="1047"/>
      <c r="H722" s="655"/>
      <c r="I722" s="655"/>
      <c r="J722" s="655"/>
      <c r="K722" s="655"/>
      <c r="L722" s="655"/>
      <c r="M722" s="655"/>
      <c r="N722" s="1310"/>
      <c r="O722" s="655"/>
      <c r="P722" s="656"/>
      <c r="Q722" s="657"/>
      <c r="R722" s="704"/>
      <c r="S722" s="3180"/>
    </row>
    <row r="723" spans="7:19" ht="15" customHeight="1">
      <c r="G723" s="1047"/>
      <c r="H723" s="655"/>
      <c r="I723" s="655"/>
      <c r="J723" s="655"/>
      <c r="K723" s="655"/>
      <c r="L723" s="655"/>
      <c r="M723" s="655"/>
      <c r="N723" s="1310"/>
      <c r="O723" s="655"/>
      <c r="P723" s="656"/>
      <c r="Q723" s="657"/>
      <c r="R723" s="704"/>
      <c r="S723" s="3180"/>
    </row>
    <row r="724" spans="7:19" ht="15" customHeight="1">
      <c r="G724" s="1047"/>
      <c r="H724" s="655"/>
      <c r="I724" s="655"/>
      <c r="J724" s="655"/>
      <c r="K724" s="655"/>
      <c r="L724" s="655"/>
      <c r="M724" s="655"/>
      <c r="N724" s="1310"/>
      <c r="O724" s="655"/>
      <c r="P724" s="656"/>
      <c r="Q724" s="657"/>
      <c r="R724" s="704"/>
      <c r="S724" s="3180"/>
    </row>
    <row r="725" spans="7:19" ht="15" customHeight="1">
      <c r="G725" s="1047"/>
      <c r="H725" s="655"/>
      <c r="I725" s="655"/>
      <c r="J725" s="655"/>
      <c r="K725" s="655"/>
      <c r="L725" s="655"/>
      <c r="M725" s="655"/>
      <c r="N725" s="1310"/>
      <c r="O725" s="655"/>
      <c r="P725" s="656"/>
      <c r="Q725" s="657"/>
      <c r="R725" s="704"/>
      <c r="S725" s="3180"/>
    </row>
    <row r="726" spans="7:19" ht="15" customHeight="1">
      <c r="G726" s="1047"/>
      <c r="H726" s="655"/>
      <c r="I726" s="655"/>
      <c r="J726" s="655"/>
      <c r="K726" s="655"/>
      <c r="L726" s="655"/>
      <c r="M726" s="655"/>
      <c r="N726" s="1310"/>
      <c r="O726" s="655"/>
      <c r="P726" s="656"/>
      <c r="Q726" s="657"/>
      <c r="R726" s="704"/>
      <c r="S726" s="3180"/>
    </row>
    <row r="727" spans="7:19" ht="15" customHeight="1">
      <c r="G727" s="1047"/>
      <c r="H727" s="655"/>
      <c r="I727" s="655"/>
      <c r="J727" s="655"/>
      <c r="K727" s="655"/>
      <c r="L727" s="655"/>
      <c r="M727" s="655"/>
      <c r="N727" s="1310"/>
      <c r="O727" s="655"/>
      <c r="P727" s="656"/>
      <c r="Q727" s="657"/>
      <c r="R727" s="704"/>
      <c r="S727" s="3180"/>
    </row>
    <row r="728" spans="7:19" ht="15" customHeight="1">
      <c r="G728" s="1047"/>
      <c r="H728" s="655"/>
      <c r="I728" s="655"/>
      <c r="J728" s="655"/>
      <c r="K728" s="655"/>
      <c r="L728" s="655"/>
      <c r="M728" s="655"/>
      <c r="N728" s="1310"/>
      <c r="O728" s="655"/>
      <c r="P728" s="656"/>
      <c r="Q728" s="657"/>
      <c r="R728" s="704"/>
      <c r="S728" s="3180"/>
    </row>
    <row r="729" spans="7:19" ht="15" customHeight="1">
      <c r="G729" s="1047"/>
      <c r="H729" s="655"/>
      <c r="I729" s="655"/>
      <c r="J729" s="655"/>
      <c r="K729" s="655"/>
      <c r="L729" s="655"/>
      <c r="M729" s="655"/>
      <c r="N729" s="1310"/>
      <c r="O729" s="655"/>
      <c r="P729" s="656"/>
      <c r="Q729" s="657"/>
      <c r="R729" s="704"/>
      <c r="S729" s="3180"/>
    </row>
    <row r="730" spans="7:19" ht="15" customHeight="1">
      <c r="G730" s="1047"/>
      <c r="H730" s="655"/>
      <c r="I730" s="655"/>
      <c r="J730" s="655"/>
      <c r="K730" s="655"/>
      <c r="L730" s="655"/>
      <c r="M730" s="655"/>
      <c r="N730" s="1310"/>
      <c r="O730" s="655"/>
      <c r="P730" s="656"/>
      <c r="Q730" s="657"/>
      <c r="R730" s="704"/>
      <c r="S730" s="3180"/>
    </row>
    <row r="731" spans="7:19" ht="15" customHeight="1">
      <c r="G731" s="1047"/>
      <c r="H731" s="655"/>
      <c r="I731" s="655"/>
      <c r="J731" s="655"/>
      <c r="K731" s="655"/>
      <c r="L731" s="655"/>
      <c r="M731" s="655"/>
      <c r="N731" s="1310"/>
      <c r="O731" s="655"/>
      <c r="P731" s="656"/>
      <c r="Q731" s="657"/>
      <c r="R731" s="704"/>
      <c r="S731" s="3180"/>
    </row>
    <row r="732" spans="7:19" ht="15" customHeight="1">
      <c r="G732" s="1047"/>
      <c r="H732" s="655"/>
      <c r="I732" s="655"/>
      <c r="J732" s="655"/>
      <c r="K732" s="655"/>
      <c r="L732" s="655"/>
      <c r="M732" s="655"/>
      <c r="N732" s="1310"/>
      <c r="O732" s="655"/>
      <c r="P732" s="656"/>
      <c r="Q732" s="657"/>
      <c r="R732" s="704"/>
      <c r="S732" s="3180"/>
    </row>
    <row r="733" spans="7:19" ht="15" customHeight="1">
      <c r="G733" s="1047"/>
      <c r="H733" s="655"/>
      <c r="I733" s="655"/>
      <c r="J733" s="655"/>
      <c r="K733" s="655"/>
      <c r="L733" s="655"/>
      <c r="M733" s="655"/>
      <c r="N733" s="1310"/>
      <c r="O733" s="655"/>
      <c r="P733" s="656"/>
      <c r="Q733" s="657"/>
      <c r="R733" s="704"/>
      <c r="S733" s="3180"/>
    </row>
    <row r="734" spans="7:19" ht="15" customHeight="1">
      <c r="G734" s="1047"/>
      <c r="H734" s="655"/>
      <c r="I734" s="655"/>
      <c r="J734" s="655"/>
      <c r="K734" s="655"/>
      <c r="L734" s="655"/>
      <c r="M734" s="655"/>
      <c r="N734" s="1310"/>
      <c r="O734" s="655"/>
      <c r="P734" s="656"/>
      <c r="Q734" s="657"/>
      <c r="R734" s="704"/>
      <c r="S734" s="3180"/>
    </row>
    <row r="735" spans="7:19" ht="15" customHeight="1">
      <c r="G735" s="1047"/>
      <c r="H735" s="655"/>
      <c r="I735" s="655"/>
      <c r="J735" s="655"/>
      <c r="K735" s="655"/>
      <c r="L735" s="655"/>
      <c r="M735" s="655"/>
      <c r="N735" s="1310"/>
      <c r="O735" s="655"/>
      <c r="P735" s="656"/>
      <c r="Q735" s="657"/>
      <c r="R735" s="704"/>
      <c r="S735" s="3180"/>
    </row>
    <row r="736" spans="7:19" ht="15" customHeight="1">
      <c r="G736" s="1047"/>
      <c r="H736" s="655"/>
      <c r="I736" s="655"/>
      <c r="J736" s="655"/>
      <c r="K736" s="655"/>
      <c r="L736" s="655"/>
      <c r="M736" s="655"/>
      <c r="N736" s="1310"/>
      <c r="O736" s="655"/>
      <c r="P736" s="656"/>
      <c r="Q736" s="657"/>
      <c r="R736" s="704"/>
      <c r="S736" s="3180"/>
    </row>
    <row r="737" spans="7:19" ht="15" customHeight="1">
      <c r="G737" s="1047"/>
      <c r="H737" s="655"/>
      <c r="I737" s="655"/>
      <c r="J737" s="655"/>
      <c r="K737" s="655"/>
      <c r="L737" s="655"/>
      <c r="M737" s="655"/>
      <c r="N737" s="1310"/>
      <c r="O737" s="655"/>
      <c r="P737" s="656"/>
      <c r="Q737" s="657"/>
      <c r="R737" s="704"/>
      <c r="S737" s="3180"/>
    </row>
    <row r="738" spans="7:19" ht="15" customHeight="1">
      <c r="G738" s="1047"/>
      <c r="H738" s="655"/>
      <c r="I738" s="655"/>
      <c r="J738" s="655"/>
      <c r="K738" s="655"/>
      <c r="L738" s="655"/>
      <c r="M738" s="655"/>
      <c r="N738" s="1310"/>
      <c r="O738" s="655"/>
      <c r="P738" s="656"/>
      <c r="Q738" s="657"/>
      <c r="R738" s="704"/>
      <c r="S738" s="3180"/>
    </row>
    <row r="739" spans="7:19" ht="15" customHeight="1">
      <c r="G739" s="1047"/>
      <c r="H739" s="655"/>
      <c r="I739" s="655"/>
      <c r="J739" s="655"/>
      <c r="K739" s="655"/>
      <c r="L739" s="655"/>
      <c r="M739" s="655"/>
      <c r="N739" s="1310"/>
      <c r="O739" s="655"/>
      <c r="P739" s="656"/>
      <c r="Q739" s="657"/>
      <c r="R739" s="704"/>
      <c r="S739" s="3180"/>
    </row>
    <row r="740" spans="7:19" ht="15" customHeight="1">
      <c r="G740" s="1047"/>
      <c r="H740" s="655"/>
      <c r="I740" s="655"/>
      <c r="J740" s="655"/>
      <c r="K740" s="655"/>
      <c r="L740" s="655"/>
      <c r="M740" s="655"/>
      <c r="N740" s="1310"/>
      <c r="O740" s="655"/>
      <c r="P740" s="656"/>
      <c r="Q740" s="657"/>
      <c r="R740" s="704"/>
      <c r="S740" s="3180"/>
    </row>
    <row r="741" spans="7:19" ht="15" customHeight="1">
      <c r="G741" s="1047"/>
      <c r="H741" s="655"/>
      <c r="I741" s="655"/>
      <c r="J741" s="655"/>
      <c r="K741" s="655"/>
      <c r="L741" s="655"/>
      <c r="M741" s="655"/>
      <c r="N741" s="1310"/>
      <c r="O741" s="655"/>
      <c r="P741" s="656"/>
      <c r="Q741" s="657"/>
      <c r="R741" s="704"/>
      <c r="S741" s="3180"/>
    </row>
    <row r="742" spans="7:19" ht="15" customHeight="1">
      <c r="G742" s="1047"/>
      <c r="H742" s="655"/>
      <c r="I742" s="655"/>
      <c r="J742" s="655"/>
      <c r="K742" s="655"/>
      <c r="L742" s="655"/>
      <c r="M742" s="655"/>
      <c r="N742" s="1310"/>
      <c r="O742" s="655"/>
      <c r="P742" s="656"/>
      <c r="Q742" s="657"/>
      <c r="R742" s="704"/>
      <c r="S742" s="3180"/>
    </row>
    <row r="743" spans="7:19" ht="15" customHeight="1">
      <c r="G743" s="1047"/>
      <c r="H743" s="655"/>
      <c r="I743" s="655"/>
      <c r="J743" s="655"/>
      <c r="K743" s="655"/>
      <c r="L743" s="655"/>
      <c r="M743" s="655"/>
      <c r="N743" s="1310"/>
      <c r="O743" s="655"/>
      <c r="P743" s="656"/>
      <c r="Q743" s="657"/>
      <c r="R743" s="704"/>
      <c r="S743" s="3180"/>
    </row>
    <row r="744" spans="7:19" ht="15" customHeight="1">
      <c r="G744" s="1047"/>
      <c r="H744" s="655"/>
      <c r="I744" s="655"/>
      <c r="J744" s="655"/>
      <c r="K744" s="655"/>
      <c r="L744" s="655"/>
      <c r="M744" s="655"/>
      <c r="N744" s="1310"/>
      <c r="O744" s="655"/>
      <c r="P744" s="656"/>
      <c r="Q744" s="657"/>
      <c r="R744" s="704"/>
      <c r="S744" s="3180"/>
    </row>
    <row r="745" spans="7:19" ht="15" customHeight="1">
      <c r="G745" s="1047"/>
      <c r="H745" s="655"/>
      <c r="I745" s="655"/>
      <c r="J745" s="655"/>
      <c r="K745" s="655"/>
      <c r="L745" s="655"/>
      <c r="M745" s="655"/>
      <c r="N745" s="1310"/>
      <c r="O745" s="655"/>
      <c r="P745" s="656"/>
      <c r="Q745" s="657"/>
      <c r="R745" s="704"/>
      <c r="S745" s="3180"/>
    </row>
    <row r="746" spans="7:19" ht="15" customHeight="1">
      <c r="G746" s="1047"/>
      <c r="H746" s="655"/>
      <c r="I746" s="655"/>
      <c r="J746" s="655"/>
      <c r="K746" s="655"/>
      <c r="L746" s="655"/>
      <c r="M746" s="655"/>
      <c r="N746" s="1310"/>
      <c r="O746" s="655"/>
      <c r="P746" s="656"/>
      <c r="Q746" s="657"/>
      <c r="R746" s="704"/>
      <c r="S746" s="3180"/>
    </row>
    <row r="747" spans="7:19" ht="15" customHeight="1">
      <c r="G747" s="1047"/>
      <c r="H747" s="655"/>
      <c r="I747" s="655"/>
      <c r="J747" s="655"/>
      <c r="K747" s="655"/>
      <c r="L747" s="655"/>
      <c r="M747" s="655"/>
      <c r="N747" s="1310"/>
      <c r="O747" s="655"/>
      <c r="P747" s="656"/>
      <c r="Q747" s="657"/>
      <c r="R747" s="704"/>
      <c r="S747" s="3180"/>
    </row>
    <row r="748" spans="7:19" ht="15" customHeight="1">
      <c r="G748" s="1047"/>
      <c r="H748" s="655"/>
      <c r="I748" s="655"/>
      <c r="J748" s="655"/>
      <c r="K748" s="655"/>
      <c r="L748" s="655"/>
      <c r="M748" s="655"/>
      <c r="N748" s="1310"/>
      <c r="O748" s="655"/>
      <c r="P748" s="656"/>
      <c r="Q748" s="657"/>
      <c r="R748" s="704"/>
      <c r="S748" s="3180"/>
    </row>
    <row r="749" spans="7:19" ht="15" customHeight="1">
      <c r="G749" s="1047"/>
      <c r="H749" s="655"/>
      <c r="I749" s="655"/>
      <c r="J749" s="655"/>
      <c r="K749" s="655"/>
      <c r="L749" s="655"/>
      <c r="M749" s="655"/>
      <c r="N749" s="1310"/>
      <c r="O749" s="655"/>
      <c r="P749" s="656"/>
      <c r="Q749" s="657"/>
      <c r="R749" s="704"/>
      <c r="S749" s="3180"/>
    </row>
    <row r="750" spans="7:19" ht="15" customHeight="1">
      <c r="G750" s="1047"/>
      <c r="H750" s="655"/>
      <c r="I750" s="655"/>
      <c r="J750" s="655"/>
      <c r="K750" s="655"/>
      <c r="L750" s="655"/>
      <c r="M750" s="655"/>
      <c r="N750" s="1310"/>
      <c r="O750" s="655"/>
      <c r="P750" s="656"/>
      <c r="Q750" s="657"/>
      <c r="R750" s="704"/>
      <c r="S750" s="3180"/>
    </row>
    <row r="751" spans="7:19" ht="15" customHeight="1">
      <c r="G751" s="1047"/>
      <c r="H751" s="655"/>
      <c r="I751" s="655"/>
      <c r="J751" s="655"/>
      <c r="K751" s="655"/>
      <c r="L751" s="655"/>
      <c r="M751" s="655"/>
      <c r="N751" s="1310"/>
      <c r="O751" s="655"/>
      <c r="P751" s="656"/>
      <c r="Q751" s="657"/>
      <c r="R751" s="704"/>
      <c r="S751" s="3180"/>
    </row>
    <row r="752" spans="7:19" ht="15" customHeight="1">
      <c r="G752" s="1047"/>
      <c r="H752" s="655"/>
      <c r="I752" s="655"/>
      <c r="J752" s="655"/>
      <c r="K752" s="655"/>
      <c r="L752" s="655"/>
      <c r="M752" s="655"/>
      <c r="N752" s="1310"/>
      <c r="O752" s="655"/>
      <c r="P752" s="656"/>
      <c r="Q752" s="657"/>
      <c r="R752" s="704"/>
      <c r="S752" s="3180"/>
    </row>
    <row r="753" spans="7:19" ht="15" customHeight="1">
      <c r="G753" s="1047"/>
      <c r="H753" s="655"/>
      <c r="I753" s="655"/>
      <c r="J753" s="655"/>
      <c r="K753" s="655"/>
      <c r="L753" s="655"/>
      <c r="M753" s="655"/>
      <c r="N753" s="1310"/>
      <c r="O753" s="655"/>
      <c r="P753" s="656"/>
      <c r="Q753" s="657"/>
      <c r="R753" s="704"/>
      <c r="S753" s="3180"/>
    </row>
    <row r="754" spans="7:19" ht="15" customHeight="1">
      <c r="G754" s="1047"/>
      <c r="H754" s="655"/>
      <c r="I754" s="655"/>
      <c r="J754" s="655"/>
      <c r="K754" s="655"/>
      <c r="L754" s="655"/>
      <c r="M754" s="655"/>
      <c r="N754" s="1310"/>
      <c r="O754" s="655"/>
      <c r="P754" s="656"/>
      <c r="Q754" s="657"/>
      <c r="R754" s="704"/>
      <c r="S754" s="3180"/>
    </row>
    <row r="755" spans="7:19" ht="15" customHeight="1">
      <c r="G755" s="1047"/>
      <c r="H755" s="655"/>
      <c r="I755" s="655"/>
      <c r="J755" s="655"/>
      <c r="K755" s="655"/>
      <c r="L755" s="655"/>
      <c r="M755" s="655"/>
      <c r="N755" s="1310"/>
      <c r="O755" s="655"/>
      <c r="P755" s="656"/>
      <c r="Q755" s="657"/>
      <c r="R755" s="704"/>
      <c r="S755" s="3180"/>
    </row>
    <row r="756" spans="7:19" ht="15" customHeight="1">
      <c r="G756" s="1047"/>
      <c r="H756" s="655"/>
      <c r="I756" s="655"/>
      <c r="J756" s="655"/>
      <c r="K756" s="655"/>
      <c r="L756" s="655"/>
      <c r="M756" s="655"/>
      <c r="N756" s="1310"/>
      <c r="O756" s="655"/>
      <c r="P756" s="656"/>
      <c r="Q756" s="657"/>
      <c r="R756" s="704"/>
      <c r="S756" s="3180"/>
    </row>
    <row r="757" spans="7:19" ht="15" customHeight="1">
      <c r="G757" s="1047"/>
      <c r="H757" s="655"/>
      <c r="I757" s="655"/>
      <c r="J757" s="655"/>
      <c r="K757" s="655"/>
      <c r="L757" s="655"/>
      <c r="M757" s="655"/>
      <c r="N757" s="1310"/>
      <c r="O757" s="655"/>
      <c r="P757" s="656"/>
      <c r="Q757" s="657"/>
      <c r="R757" s="704"/>
      <c r="S757" s="3180"/>
    </row>
    <row r="758" spans="7:19" ht="15" customHeight="1">
      <c r="G758" s="1047"/>
      <c r="H758" s="655"/>
      <c r="I758" s="655"/>
      <c r="J758" s="655"/>
      <c r="K758" s="655"/>
      <c r="L758" s="655"/>
      <c r="M758" s="655"/>
      <c r="N758" s="1310"/>
      <c r="O758" s="655"/>
      <c r="P758" s="656"/>
      <c r="Q758" s="657"/>
      <c r="R758" s="704"/>
      <c r="S758" s="3180"/>
    </row>
    <row r="759" spans="7:19" ht="15" customHeight="1">
      <c r="G759" s="1047"/>
      <c r="H759" s="655"/>
      <c r="I759" s="655"/>
      <c r="J759" s="655"/>
      <c r="K759" s="655"/>
      <c r="L759" s="655"/>
      <c r="M759" s="655"/>
      <c r="N759" s="1310"/>
      <c r="O759" s="655"/>
      <c r="P759" s="656"/>
      <c r="Q759" s="657"/>
      <c r="R759" s="704"/>
      <c r="S759" s="3180"/>
    </row>
    <row r="760" spans="7:19" ht="15" customHeight="1">
      <c r="G760" s="1047"/>
      <c r="H760" s="655"/>
      <c r="I760" s="655"/>
      <c r="J760" s="655"/>
      <c r="K760" s="655"/>
      <c r="L760" s="655"/>
      <c r="M760" s="655"/>
      <c r="N760" s="1310"/>
      <c r="O760" s="655"/>
      <c r="P760" s="656"/>
      <c r="Q760" s="657"/>
      <c r="R760" s="704"/>
      <c r="S760" s="3180"/>
    </row>
    <row r="761" spans="7:19" ht="15" customHeight="1">
      <c r="G761" s="1047"/>
      <c r="H761" s="655"/>
      <c r="I761" s="655"/>
      <c r="J761" s="655"/>
      <c r="K761" s="655"/>
      <c r="L761" s="655"/>
      <c r="M761" s="655"/>
      <c r="N761" s="1310"/>
      <c r="O761" s="655"/>
      <c r="P761" s="656"/>
      <c r="Q761" s="657"/>
      <c r="R761" s="704"/>
      <c r="S761" s="3180"/>
    </row>
    <row r="762" spans="7:19" ht="15" customHeight="1">
      <c r="G762" s="1047"/>
      <c r="H762" s="655"/>
      <c r="I762" s="655"/>
      <c r="J762" s="655"/>
      <c r="K762" s="655"/>
      <c r="L762" s="655"/>
      <c r="M762" s="655"/>
      <c r="N762" s="1310"/>
      <c r="O762" s="655"/>
      <c r="P762" s="656"/>
      <c r="Q762" s="657"/>
      <c r="R762" s="704"/>
      <c r="S762" s="3180"/>
    </row>
    <row r="763" spans="7:19" ht="15" customHeight="1">
      <c r="G763" s="1047"/>
      <c r="H763" s="655"/>
      <c r="I763" s="655"/>
      <c r="J763" s="655"/>
      <c r="K763" s="655"/>
      <c r="L763" s="655"/>
      <c r="M763" s="655"/>
      <c r="N763" s="1310"/>
      <c r="O763" s="655"/>
      <c r="P763" s="656"/>
      <c r="Q763" s="657"/>
      <c r="R763" s="704"/>
      <c r="S763" s="3180"/>
    </row>
    <row r="764" spans="7:19" ht="15" customHeight="1">
      <c r="G764" s="1047"/>
      <c r="H764" s="655"/>
      <c r="I764" s="655"/>
      <c r="J764" s="655"/>
      <c r="K764" s="655"/>
      <c r="L764" s="655"/>
      <c r="M764" s="655"/>
      <c r="N764" s="1310"/>
      <c r="O764" s="655"/>
      <c r="P764" s="656"/>
      <c r="Q764" s="657"/>
      <c r="R764" s="704"/>
      <c r="S764" s="3180"/>
    </row>
    <row r="765" spans="7:19" ht="15" customHeight="1">
      <c r="G765" s="1047"/>
      <c r="H765" s="655"/>
      <c r="I765" s="655"/>
      <c r="J765" s="655"/>
      <c r="K765" s="655"/>
      <c r="L765" s="655"/>
      <c r="M765" s="655"/>
      <c r="N765" s="1310"/>
      <c r="O765" s="655"/>
      <c r="P765" s="656"/>
      <c r="Q765" s="657"/>
      <c r="R765" s="704"/>
      <c r="S765" s="3180"/>
    </row>
    <row r="766" spans="7:19" ht="15" customHeight="1">
      <c r="G766" s="1047"/>
      <c r="H766" s="655"/>
      <c r="I766" s="655"/>
      <c r="J766" s="655"/>
      <c r="K766" s="655"/>
      <c r="L766" s="655"/>
      <c r="M766" s="655"/>
      <c r="N766" s="1310"/>
      <c r="O766" s="655"/>
      <c r="P766" s="656"/>
      <c r="Q766" s="657"/>
      <c r="R766" s="704"/>
      <c r="S766" s="3180"/>
    </row>
    <row r="767" spans="7:19" ht="15" customHeight="1">
      <c r="G767" s="1047"/>
      <c r="H767" s="655"/>
      <c r="I767" s="655"/>
      <c r="J767" s="655"/>
      <c r="K767" s="655"/>
      <c r="L767" s="655"/>
      <c r="M767" s="655"/>
      <c r="N767" s="1310"/>
      <c r="O767" s="655"/>
      <c r="P767" s="656"/>
      <c r="Q767" s="657"/>
      <c r="R767" s="704"/>
      <c r="S767" s="3180"/>
    </row>
    <row r="768" spans="7:19" ht="15" customHeight="1">
      <c r="G768" s="1047"/>
      <c r="H768" s="655"/>
      <c r="I768" s="655"/>
      <c r="J768" s="655"/>
      <c r="K768" s="655"/>
      <c r="L768" s="655"/>
      <c r="M768" s="655"/>
      <c r="N768" s="1310"/>
      <c r="O768" s="655"/>
      <c r="P768" s="656"/>
      <c r="Q768" s="657"/>
      <c r="R768" s="704"/>
      <c r="S768" s="3180"/>
    </row>
    <row r="769" spans="7:19" ht="15" customHeight="1">
      <c r="G769" s="1047"/>
      <c r="H769" s="655"/>
      <c r="I769" s="655"/>
      <c r="J769" s="655"/>
      <c r="K769" s="655"/>
      <c r="L769" s="655"/>
      <c r="M769" s="655"/>
      <c r="N769" s="1310"/>
      <c r="O769" s="655"/>
      <c r="P769" s="656"/>
      <c r="Q769" s="657"/>
      <c r="R769" s="704"/>
      <c r="S769" s="3180"/>
    </row>
    <row r="770" spans="7:19" ht="15" customHeight="1">
      <c r="G770" s="1047"/>
      <c r="H770" s="655"/>
      <c r="I770" s="655"/>
      <c r="J770" s="655"/>
      <c r="K770" s="655"/>
      <c r="L770" s="655"/>
      <c r="M770" s="655"/>
      <c r="N770" s="1310"/>
      <c r="O770" s="655"/>
      <c r="P770" s="656"/>
      <c r="Q770" s="657"/>
      <c r="R770" s="704"/>
      <c r="S770" s="3180"/>
    </row>
    <row r="771" spans="7:19" ht="15" customHeight="1">
      <c r="G771" s="1047"/>
      <c r="H771" s="655"/>
      <c r="I771" s="655"/>
      <c r="J771" s="655"/>
      <c r="K771" s="655"/>
      <c r="L771" s="655"/>
      <c r="M771" s="655"/>
      <c r="N771" s="1310"/>
      <c r="O771" s="655"/>
      <c r="P771" s="656"/>
      <c r="Q771" s="657"/>
      <c r="R771" s="704"/>
      <c r="S771" s="3180"/>
    </row>
    <row r="772" spans="7:19" ht="15" customHeight="1">
      <c r="G772" s="1047"/>
      <c r="H772" s="655"/>
      <c r="I772" s="655"/>
      <c r="J772" s="655"/>
      <c r="K772" s="655"/>
      <c r="L772" s="655"/>
      <c r="M772" s="655"/>
      <c r="N772" s="1310"/>
      <c r="O772" s="655"/>
      <c r="P772" s="656"/>
      <c r="Q772" s="657"/>
      <c r="R772" s="704"/>
      <c r="S772" s="3180"/>
    </row>
    <row r="773" spans="7:19" ht="15" customHeight="1">
      <c r="G773" s="1047"/>
      <c r="H773" s="655"/>
      <c r="I773" s="655"/>
      <c r="J773" s="655"/>
      <c r="K773" s="655"/>
      <c r="L773" s="655"/>
      <c r="M773" s="655"/>
      <c r="N773" s="1310"/>
      <c r="O773" s="655"/>
      <c r="P773" s="656"/>
      <c r="Q773" s="657"/>
      <c r="R773" s="704"/>
      <c r="S773" s="3180"/>
    </row>
    <row r="774" spans="7:19" ht="15" customHeight="1">
      <c r="G774" s="1047"/>
      <c r="H774" s="655"/>
      <c r="I774" s="655"/>
      <c r="J774" s="655"/>
      <c r="K774" s="655"/>
      <c r="L774" s="655"/>
      <c r="M774" s="655"/>
      <c r="N774" s="1310"/>
      <c r="O774" s="655"/>
      <c r="P774" s="656"/>
      <c r="Q774" s="657"/>
      <c r="R774" s="704"/>
      <c r="S774" s="3180"/>
    </row>
    <row r="775" spans="7:19" ht="15" customHeight="1">
      <c r="G775" s="1047"/>
      <c r="H775" s="655"/>
      <c r="I775" s="655"/>
      <c r="J775" s="655"/>
      <c r="K775" s="655"/>
      <c r="L775" s="655"/>
      <c r="M775" s="655"/>
      <c r="N775" s="1310"/>
      <c r="O775" s="655"/>
      <c r="P775" s="656"/>
      <c r="Q775" s="657"/>
      <c r="R775" s="704"/>
      <c r="S775" s="3180"/>
    </row>
    <row r="776" spans="7:19" ht="15" customHeight="1">
      <c r="G776" s="1047"/>
      <c r="H776" s="655"/>
      <c r="I776" s="655"/>
      <c r="J776" s="655"/>
      <c r="K776" s="655"/>
      <c r="L776" s="655"/>
      <c r="M776" s="655"/>
      <c r="N776" s="1310"/>
      <c r="O776" s="655"/>
      <c r="P776" s="656"/>
      <c r="Q776" s="657"/>
      <c r="R776" s="704"/>
      <c r="S776" s="3180"/>
    </row>
    <row r="777" spans="7:19" ht="15" customHeight="1">
      <c r="G777" s="1047"/>
      <c r="H777" s="655"/>
      <c r="I777" s="655"/>
      <c r="J777" s="655"/>
      <c r="K777" s="655"/>
      <c r="L777" s="655"/>
      <c r="M777" s="655"/>
      <c r="N777" s="1310"/>
      <c r="O777" s="655"/>
      <c r="P777" s="656"/>
      <c r="Q777" s="657"/>
      <c r="R777" s="704"/>
      <c r="S777" s="3180"/>
    </row>
    <row r="778" spans="7:19" ht="15" customHeight="1">
      <c r="G778" s="1047"/>
      <c r="H778" s="655"/>
      <c r="I778" s="655"/>
      <c r="J778" s="655"/>
      <c r="K778" s="655"/>
      <c r="L778" s="655"/>
      <c r="M778" s="655"/>
      <c r="N778" s="1310"/>
      <c r="O778" s="655"/>
      <c r="P778" s="656"/>
      <c r="Q778" s="657"/>
      <c r="R778" s="704"/>
      <c r="S778" s="3180"/>
    </row>
    <row r="779" spans="7:19" ht="15" customHeight="1">
      <c r="G779" s="1047"/>
      <c r="H779" s="655"/>
      <c r="I779" s="655"/>
      <c r="J779" s="655"/>
      <c r="K779" s="655"/>
      <c r="L779" s="655"/>
      <c r="M779" s="655"/>
      <c r="N779" s="1310"/>
      <c r="O779" s="655"/>
      <c r="P779" s="656"/>
      <c r="Q779" s="657"/>
      <c r="R779" s="704"/>
      <c r="S779" s="3180"/>
    </row>
    <row r="780" spans="7:19" ht="15" customHeight="1">
      <c r="G780" s="1047"/>
      <c r="H780" s="655"/>
      <c r="I780" s="655"/>
      <c r="J780" s="655"/>
      <c r="K780" s="655"/>
      <c r="L780" s="655"/>
      <c r="M780" s="655"/>
      <c r="N780" s="1310"/>
      <c r="O780" s="655"/>
      <c r="P780" s="656"/>
      <c r="Q780" s="657"/>
      <c r="R780" s="704"/>
      <c r="S780" s="3180"/>
    </row>
    <row r="781" spans="7:19" ht="15" customHeight="1">
      <c r="G781" s="1047"/>
      <c r="H781" s="655"/>
      <c r="I781" s="655"/>
      <c r="J781" s="655"/>
      <c r="K781" s="655"/>
      <c r="L781" s="655"/>
      <c r="M781" s="655"/>
      <c r="N781" s="1310"/>
      <c r="O781" s="655"/>
      <c r="P781" s="656"/>
      <c r="Q781" s="657"/>
      <c r="R781" s="704"/>
      <c r="S781" s="3180"/>
    </row>
    <row r="782" spans="7:19" ht="15" customHeight="1">
      <c r="G782" s="1047"/>
      <c r="H782" s="655"/>
      <c r="I782" s="655"/>
      <c r="J782" s="655"/>
      <c r="K782" s="655"/>
      <c r="L782" s="655"/>
      <c r="M782" s="655"/>
      <c r="N782" s="1310"/>
      <c r="O782" s="655"/>
      <c r="P782" s="656"/>
      <c r="Q782" s="657"/>
      <c r="R782" s="704"/>
      <c r="S782" s="3180"/>
    </row>
    <row r="783" spans="7:19" ht="15" customHeight="1">
      <c r="G783" s="1047"/>
      <c r="H783" s="655"/>
      <c r="I783" s="655"/>
      <c r="J783" s="655"/>
      <c r="K783" s="655"/>
      <c r="L783" s="655"/>
      <c r="M783" s="655"/>
      <c r="N783" s="1310"/>
      <c r="O783" s="655"/>
      <c r="P783" s="656"/>
      <c r="Q783" s="657"/>
      <c r="R783" s="704"/>
      <c r="S783" s="3180"/>
    </row>
    <row r="784" spans="7:19" ht="15" customHeight="1">
      <c r="G784" s="1047"/>
      <c r="H784" s="655"/>
      <c r="I784" s="655"/>
      <c r="J784" s="655"/>
      <c r="K784" s="655"/>
      <c r="L784" s="655"/>
      <c r="M784" s="655"/>
      <c r="N784" s="1310"/>
      <c r="O784" s="655"/>
      <c r="P784" s="656"/>
      <c r="Q784" s="657"/>
      <c r="R784" s="704"/>
      <c r="S784" s="3180"/>
    </row>
    <row r="785" spans="7:19" ht="15" customHeight="1">
      <c r="G785" s="1047"/>
      <c r="H785" s="655"/>
      <c r="I785" s="655"/>
      <c r="J785" s="655"/>
      <c r="K785" s="655"/>
      <c r="L785" s="655"/>
      <c r="M785" s="655"/>
      <c r="N785" s="1310"/>
      <c r="O785" s="655"/>
      <c r="P785" s="656"/>
      <c r="Q785" s="657"/>
      <c r="R785" s="704"/>
      <c r="S785" s="3180"/>
    </row>
    <row r="786" spans="7:19" ht="15" customHeight="1">
      <c r="G786" s="1047"/>
      <c r="H786" s="655"/>
      <c r="I786" s="655"/>
      <c r="J786" s="655"/>
      <c r="K786" s="655"/>
      <c r="L786" s="655"/>
      <c r="M786" s="655"/>
      <c r="N786" s="1310"/>
      <c r="O786" s="655"/>
      <c r="P786" s="656"/>
      <c r="Q786" s="657"/>
      <c r="R786" s="704"/>
      <c r="S786" s="3180"/>
    </row>
    <row r="787" spans="7:19" ht="15" customHeight="1">
      <c r="G787" s="1047"/>
      <c r="H787" s="655"/>
      <c r="I787" s="655"/>
      <c r="J787" s="655"/>
      <c r="K787" s="655"/>
      <c r="L787" s="655"/>
      <c r="M787" s="655"/>
      <c r="N787" s="1310"/>
      <c r="O787" s="655"/>
      <c r="P787" s="656"/>
      <c r="Q787" s="657"/>
      <c r="R787" s="704"/>
      <c r="S787" s="3180"/>
    </row>
    <row r="788" spans="7:19" ht="15" customHeight="1">
      <c r="G788" s="1047"/>
      <c r="H788" s="655"/>
      <c r="I788" s="655"/>
      <c r="J788" s="655"/>
      <c r="K788" s="655"/>
      <c r="L788" s="655"/>
      <c r="M788" s="655"/>
      <c r="N788" s="1310"/>
      <c r="O788" s="655"/>
      <c r="P788" s="656"/>
      <c r="Q788" s="657"/>
      <c r="R788" s="704"/>
      <c r="S788" s="3180"/>
    </row>
    <row r="789" spans="7:19" ht="15" customHeight="1">
      <c r="G789" s="1047"/>
      <c r="H789" s="655"/>
      <c r="I789" s="655"/>
      <c r="J789" s="655"/>
      <c r="K789" s="655"/>
      <c r="L789" s="655"/>
      <c r="M789" s="655"/>
      <c r="N789" s="1310"/>
      <c r="O789" s="655"/>
      <c r="P789" s="656"/>
      <c r="Q789" s="657"/>
      <c r="R789" s="704"/>
      <c r="S789" s="3180"/>
    </row>
    <row r="790" spans="7:19" ht="15" customHeight="1">
      <c r="G790" s="1047"/>
      <c r="H790" s="655"/>
      <c r="I790" s="655"/>
      <c r="J790" s="655"/>
      <c r="K790" s="655"/>
      <c r="L790" s="655"/>
      <c r="M790" s="655"/>
      <c r="N790" s="1310"/>
      <c r="O790" s="655"/>
      <c r="P790" s="656"/>
      <c r="Q790" s="657"/>
      <c r="R790" s="704"/>
      <c r="S790" s="3180"/>
    </row>
    <row r="791" spans="7:19" ht="15" customHeight="1">
      <c r="G791" s="1047"/>
      <c r="H791" s="655"/>
      <c r="I791" s="655"/>
      <c r="J791" s="655"/>
      <c r="K791" s="655"/>
      <c r="L791" s="655"/>
      <c r="M791" s="655"/>
      <c r="N791" s="1310"/>
      <c r="O791" s="655"/>
      <c r="P791" s="656"/>
      <c r="Q791" s="657"/>
      <c r="R791" s="704"/>
      <c r="S791" s="3180"/>
    </row>
    <row r="792" spans="7:19" ht="15" customHeight="1">
      <c r="G792" s="1047"/>
      <c r="H792" s="655"/>
      <c r="I792" s="655"/>
      <c r="J792" s="655"/>
      <c r="K792" s="655"/>
      <c r="L792" s="655"/>
      <c r="M792" s="655"/>
      <c r="N792" s="1310"/>
      <c r="O792" s="655"/>
      <c r="P792" s="656"/>
      <c r="Q792" s="657"/>
      <c r="R792" s="704"/>
      <c r="S792" s="3180"/>
    </row>
    <row r="793" spans="7:19" ht="15" customHeight="1">
      <c r="G793" s="1047"/>
      <c r="H793" s="655"/>
      <c r="I793" s="655"/>
      <c r="J793" s="655"/>
      <c r="K793" s="655"/>
      <c r="L793" s="655"/>
      <c r="M793" s="655"/>
      <c r="N793" s="1310"/>
      <c r="O793" s="655"/>
      <c r="P793" s="656"/>
      <c r="Q793" s="657"/>
      <c r="R793" s="704"/>
      <c r="S793" s="3180"/>
    </row>
    <row r="794" spans="7:19" ht="15" customHeight="1">
      <c r="G794" s="1047"/>
      <c r="H794" s="655"/>
      <c r="I794" s="655"/>
      <c r="J794" s="655"/>
      <c r="K794" s="655"/>
      <c r="L794" s="655"/>
      <c r="M794" s="655"/>
      <c r="N794" s="1310"/>
      <c r="O794" s="655"/>
      <c r="P794" s="656"/>
      <c r="Q794" s="657"/>
      <c r="R794" s="704"/>
      <c r="S794" s="3180"/>
    </row>
    <row r="795" spans="7:19" ht="15" customHeight="1">
      <c r="G795" s="1047"/>
      <c r="H795" s="655"/>
      <c r="I795" s="655"/>
      <c r="J795" s="655"/>
      <c r="K795" s="655"/>
      <c r="L795" s="655"/>
      <c r="M795" s="655"/>
      <c r="N795" s="1310"/>
      <c r="O795" s="655"/>
      <c r="P795" s="656"/>
      <c r="Q795" s="657"/>
      <c r="R795" s="704"/>
      <c r="S795" s="3180"/>
    </row>
    <row r="796" spans="7:19" ht="15" customHeight="1">
      <c r="G796" s="1047"/>
      <c r="H796" s="655"/>
      <c r="I796" s="655"/>
      <c r="J796" s="655"/>
      <c r="K796" s="655"/>
      <c r="L796" s="655"/>
      <c r="M796" s="655"/>
      <c r="N796" s="1310"/>
      <c r="O796" s="655"/>
      <c r="P796" s="656"/>
      <c r="Q796" s="657"/>
      <c r="R796" s="704"/>
      <c r="S796" s="3180"/>
    </row>
    <row r="797" spans="7:19" ht="15" customHeight="1">
      <c r="G797" s="1047"/>
      <c r="H797" s="655"/>
      <c r="I797" s="655"/>
      <c r="J797" s="655"/>
      <c r="K797" s="655"/>
      <c r="L797" s="655"/>
      <c r="M797" s="655"/>
      <c r="N797" s="1310"/>
      <c r="O797" s="655"/>
      <c r="P797" s="656"/>
      <c r="Q797" s="657"/>
      <c r="R797" s="704"/>
      <c r="S797" s="3180"/>
    </row>
    <row r="798" spans="7:19" ht="15" customHeight="1">
      <c r="G798" s="1047"/>
      <c r="H798" s="655"/>
      <c r="I798" s="655"/>
      <c r="J798" s="655"/>
      <c r="K798" s="655"/>
      <c r="L798" s="655"/>
      <c r="M798" s="655"/>
      <c r="N798" s="1310"/>
      <c r="O798" s="655"/>
      <c r="P798" s="656"/>
      <c r="Q798" s="657"/>
      <c r="R798" s="704"/>
      <c r="S798" s="3180"/>
    </row>
    <row r="799" spans="7:19" ht="15" customHeight="1">
      <c r="G799" s="1047"/>
      <c r="H799" s="655"/>
      <c r="I799" s="655"/>
      <c r="J799" s="655"/>
      <c r="K799" s="655"/>
      <c r="L799" s="655"/>
      <c r="M799" s="655"/>
      <c r="N799" s="1310"/>
      <c r="O799" s="655"/>
      <c r="P799" s="656"/>
      <c r="Q799" s="657"/>
      <c r="R799" s="704"/>
      <c r="S799" s="3180"/>
    </row>
    <row r="800" spans="7:19" ht="15" customHeight="1">
      <c r="G800" s="1047"/>
      <c r="H800" s="655"/>
      <c r="I800" s="655"/>
      <c r="J800" s="655"/>
      <c r="K800" s="655"/>
      <c r="L800" s="655"/>
      <c r="M800" s="655"/>
      <c r="N800" s="1310"/>
      <c r="O800" s="655"/>
      <c r="P800" s="656"/>
      <c r="Q800" s="657"/>
      <c r="R800" s="704"/>
      <c r="S800" s="3180"/>
    </row>
    <row r="801" spans="7:19" ht="15" customHeight="1">
      <c r="G801" s="1047"/>
      <c r="H801" s="655"/>
      <c r="I801" s="655"/>
      <c r="J801" s="655"/>
      <c r="K801" s="655"/>
      <c r="L801" s="655"/>
      <c r="M801" s="655"/>
      <c r="N801" s="1310"/>
      <c r="O801" s="655"/>
      <c r="P801" s="656"/>
      <c r="Q801" s="657"/>
      <c r="R801" s="704"/>
      <c r="S801" s="3180"/>
    </row>
    <row r="802" spans="7:19" ht="15" customHeight="1">
      <c r="G802" s="1047"/>
      <c r="H802" s="655"/>
      <c r="I802" s="655"/>
      <c r="J802" s="655"/>
      <c r="K802" s="655"/>
      <c r="L802" s="655"/>
      <c r="M802" s="655"/>
      <c r="N802" s="1310"/>
      <c r="O802" s="655"/>
      <c r="P802" s="656"/>
      <c r="Q802" s="657"/>
      <c r="R802" s="704"/>
      <c r="S802" s="3180"/>
    </row>
    <row r="803" spans="7:19" ht="15" customHeight="1">
      <c r="G803" s="1047"/>
      <c r="H803" s="655"/>
      <c r="I803" s="655"/>
      <c r="J803" s="655"/>
      <c r="K803" s="655"/>
      <c r="L803" s="655"/>
      <c r="M803" s="655"/>
      <c r="N803" s="1310"/>
      <c r="O803" s="655"/>
      <c r="P803" s="656"/>
      <c r="Q803" s="657"/>
      <c r="R803" s="704"/>
      <c r="S803" s="3180"/>
    </row>
    <row r="804" spans="7:19" ht="15" customHeight="1">
      <c r="G804" s="1047"/>
      <c r="H804" s="655"/>
      <c r="I804" s="655"/>
      <c r="J804" s="655"/>
      <c r="K804" s="655"/>
      <c r="L804" s="655"/>
      <c r="M804" s="655"/>
      <c r="N804" s="1310"/>
      <c r="O804" s="655"/>
      <c r="P804" s="656"/>
      <c r="Q804" s="657"/>
      <c r="R804" s="704"/>
      <c r="S804" s="3180"/>
    </row>
    <row r="805" spans="7:19" ht="15" customHeight="1">
      <c r="G805" s="1047"/>
      <c r="H805" s="655"/>
      <c r="I805" s="655"/>
      <c r="J805" s="655"/>
      <c r="K805" s="655"/>
      <c r="L805" s="655"/>
      <c r="M805" s="655"/>
      <c r="N805" s="1310"/>
      <c r="O805" s="655"/>
      <c r="P805" s="656"/>
      <c r="Q805" s="657"/>
      <c r="R805" s="704"/>
      <c r="S805" s="3180"/>
    </row>
    <row r="806" spans="7:19" ht="15" customHeight="1">
      <c r="G806" s="1047"/>
      <c r="H806" s="655"/>
      <c r="I806" s="655"/>
      <c r="J806" s="655"/>
      <c r="K806" s="655"/>
      <c r="L806" s="655"/>
      <c r="M806" s="655"/>
      <c r="N806" s="1310"/>
      <c r="O806" s="655"/>
      <c r="P806" s="656"/>
      <c r="Q806" s="657"/>
      <c r="R806" s="704"/>
      <c r="S806" s="3180"/>
    </row>
    <row r="807" spans="7:19" ht="15" customHeight="1">
      <c r="G807" s="1047"/>
      <c r="H807" s="655"/>
      <c r="I807" s="655"/>
      <c r="J807" s="655"/>
      <c r="K807" s="655"/>
      <c r="L807" s="655"/>
      <c r="M807" s="655"/>
      <c r="N807" s="1310"/>
      <c r="O807" s="655"/>
      <c r="P807" s="656"/>
      <c r="Q807" s="657"/>
      <c r="R807" s="704"/>
      <c r="S807" s="3180"/>
    </row>
    <row r="808" spans="7:19" ht="15" customHeight="1">
      <c r="G808" s="1047"/>
      <c r="H808" s="655"/>
      <c r="I808" s="655"/>
      <c r="J808" s="655"/>
      <c r="K808" s="655"/>
      <c r="L808" s="655"/>
      <c r="M808" s="655"/>
      <c r="N808" s="1310"/>
      <c r="O808" s="655"/>
      <c r="P808" s="656"/>
      <c r="Q808" s="657"/>
      <c r="R808" s="704"/>
      <c r="S808" s="3180"/>
    </row>
    <row r="809" spans="7:19" ht="15" customHeight="1">
      <c r="G809" s="1047"/>
      <c r="H809" s="655"/>
      <c r="I809" s="655"/>
      <c r="J809" s="655"/>
      <c r="K809" s="655"/>
      <c r="L809" s="655"/>
      <c r="M809" s="655"/>
      <c r="N809" s="1310"/>
      <c r="O809" s="655"/>
      <c r="P809" s="656"/>
      <c r="Q809" s="657"/>
      <c r="R809" s="704"/>
      <c r="S809" s="3180"/>
    </row>
    <row r="810" spans="7:19" ht="15" customHeight="1">
      <c r="G810" s="1047"/>
      <c r="H810" s="655"/>
      <c r="I810" s="655"/>
      <c r="J810" s="655"/>
      <c r="K810" s="655"/>
      <c r="L810" s="655"/>
      <c r="M810" s="655"/>
      <c r="N810" s="1310"/>
      <c r="O810" s="655"/>
      <c r="P810" s="656"/>
      <c r="Q810" s="657"/>
      <c r="R810" s="704"/>
      <c r="S810" s="3180"/>
    </row>
    <row r="811" spans="7:19" ht="15" customHeight="1">
      <c r="G811" s="1047"/>
      <c r="H811" s="655"/>
      <c r="I811" s="655"/>
      <c r="J811" s="655"/>
      <c r="K811" s="655"/>
      <c r="L811" s="655"/>
      <c r="M811" s="655"/>
      <c r="N811" s="1310"/>
      <c r="O811" s="655"/>
      <c r="P811" s="656"/>
      <c r="Q811" s="657"/>
      <c r="R811" s="704"/>
      <c r="S811" s="3180"/>
    </row>
    <row r="812" spans="7:19" ht="15" customHeight="1">
      <c r="G812" s="1047"/>
      <c r="H812" s="655"/>
      <c r="I812" s="655"/>
      <c r="J812" s="655"/>
      <c r="K812" s="655"/>
      <c r="L812" s="655"/>
      <c r="M812" s="655"/>
      <c r="N812" s="1310"/>
      <c r="O812" s="655"/>
      <c r="P812" s="656"/>
      <c r="Q812" s="657"/>
      <c r="R812" s="704"/>
      <c r="S812" s="3180"/>
    </row>
    <row r="813" spans="7:19" ht="15" customHeight="1">
      <c r="G813" s="1047"/>
      <c r="H813" s="655"/>
      <c r="I813" s="655"/>
      <c r="J813" s="655"/>
      <c r="K813" s="655"/>
      <c r="L813" s="655"/>
      <c r="M813" s="655"/>
      <c r="N813" s="1310"/>
      <c r="O813" s="655"/>
      <c r="P813" s="656"/>
      <c r="Q813" s="657"/>
      <c r="R813" s="704"/>
      <c r="S813" s="3180"/>
    </row>
    <row r="814" spans="7:19" ht="15" customHeight="1">
      <c r="G814" s="1047"/>
      <c r="H814" s="655"/>
      <c r="I814" s="655"/>
      <c r="J814" s="655"/>
      <c r="K814" s="655"/>
      <c r="L814" s="655"/>
      <c r="M814" s="655"/>
      <c r="N814" s="1310"/>
      <c r="O814" s="655"/>
      <c r="P814" s="656"/>
      <c r="Q814" s="657"/>
      <c r="R814" s="704"/>
      <c r="S814" s="3180"/>
    </row>
    <row r="815" spans="7:19" ht="15" customHeight="1">
      <c r="G815" s="1047"/>
      <c r="H815" s="655"/>
      <c r="I815" s="655"/>
      <c r="J815" s="655"/>
      <c r="K815" s="655"/>
      <c r="L815" s="655"/>
      <c r="M815" s="655"/>
      <c r="N815" s="1310"/>
      <c r="O815" s="655"/>
      <c r="P815" s="656"/>
      <c r="Q815" s="657"/>
      <c r="R815" s="704"/>
      <c r="S815" s="3180"/>
    </row>
    <row r="816" spans="7:19" ht="15" customHeight="1">
      <c r="G816" s="1047"/>
      <c r="H816" s="655"/>
      <c r="I816" s="655"/>
      <c r="J816" s="655"/>
      <c r="K816" s="655"/>
      <c r="L816" s="655"/>
      <c r="M816" s="655"/>
      <c r="N816" s="1310"/>
      <c r="O816" s="655"/>
      <c r="P816" s="656"/>
      <c r="Q816" s="657"/>
      <c r="R816" s="704"/>
      <c r="S816" s="3180"/>
    </row>
    <row r="817" spans="7:19" ht="15" customHeight="1">
      <c r="G817" s="1047"/>
      <c r="H817" s="655"/>
      <c r="I817" s="655"/>
      <c r="J817" s="655"/>
      <c r="K817" s="655"/>
      <c r="L817" s="655"/>
      <c r="M817" s="655"/>
      <c r="N817" s="1310"/>
      <c r="O817" s="655"/>
      <c r="P817" s="656"/>
      <c r="Q817" s="657"/>
      <c r="R817" s="704"/>
      <c r="S817" s="3180"/>
    </row>
    <row r="818" spans="7:19" ht="15" customHeight="1">
      <c r="G818" s="1047"/>
      <c r="H818" s="655"/>
      <c r="I818" s="655"/>
      <c r="J818" s="655"/>
      <c r="K818" s="655"/>
      <c r="L818" s="655"/>
      <c r="M818" s="655"/>
      <c r="N818" s="1310"/>
      <c r="O818" s="655"/>
      <c r="P818" s="656"/>
      <c r="Q818" s="657"/>
      <c r="R818" s="704"/>
      <c r="S818" s="3180"/>
    </row>
    <row r="819" spans="7:19" ht="15" customHeight="1">
      <c r="G819" s="1047"/>
      <c r="H819" s="655"/>
      <c r="I819" s="655"/>
      <c r="J819" s="655"/>
      <c r="K819" s="655"/>
      <c r="L819" s="655"/>
      <c r="M819" s="655"/>
      <c r="N819" s="1310"/>
      <c r="O819" s="655"/>
      <c r="P819" s="656"/>
      <c r="Q819" s="657"/>
      <c r="R819" s="704"/>
      <c r="S819" s="3180"/>
    </row>
    <row r="820" spans="7:19" ht="15" customHeight="1">
      <c r="G820" s="1047"/>
      <c r="H820" s="655"/>
      <c r="I820" s="655"/>
      <c r="J820" s="655"/>
      <c r="K820" s="655"/>
      <c r="L820" s="655"/>
      <c r="M820" s="655"/>
      <c r="N820" s="1310"/>
      <c r="O820" s="655"/>
      <c r="P820" s="656"/>
      <c r="Q820" s="657"/>
      <c r="R820" s="704"/>
      <c r="S820" s="3180"/>
    </row>
    <row r="821" spans="7:19" ht="15" customHeight="1">
      <c r="G821" s="1047"/>
      <c r="H821" s="655"/>
      <c r="I821" s="655"/>
      <c r="J821" s="655"/>
      <c r="K821" s="655"/>
      <c r="L821" s="655"/>
      <c r="M821" s="655"/>
      <c r="N821" s="1310"/>
      <c r="O821" s="655"/>
      <c r="P821" s="656"/>
      <c r="Q821" s="657"/>
      <c r="R821" s="704"/>
      <c r="S821" s="3180"/>
    </row>
    <row r="822" spans="7:19" ht="15" customHeight="1">
      <c r="G822" s="1047"/>
      <c r="H822" s="655"/>
      <c r="I822" s="655"/>
      <c r="J822" s="655"/>
      <c r="K822" s="655"/>
      <c r="L822" s="655"/>
      <c r="M822" s="655"/>
      <c r="N822" s="1310"/>
      <c r="O822" s="655"/>
      <c r="P822" s="656"/>
      <c r="Q822" s="657"/>
      <c r="R822" s="704"/>
      <c r="S822" s="3180"/>
    </row>
    <row r="823" spans="7:19" ht="15" customHeight="1">
      <c r="G823" s="1047"/>
      <c r="H823" s="655"/>
      <c r="I823" s="655"/>
      <c r="J823" s="655"/>
      <c r="K823" s="655"/>
      <c r="L823" s="655"/>
      <c r="M823" s="655"/>
      <c r="N823" s="1310"/>
      <c r="O823" s="655"/>
      <c r="P823" s="656"/>
      <c r="Q823" s="657"/>
      <c r="R823" s="704"/>
      <c r="S823" s="3180"/>
    </row>
    <row r="824" spans="7:19" ht="15" customHeight="1">
      <c r="G824" s="1047"/>
      <c r="H824" s="655"/>
      <c r="I824" s="655"/>
      <c r="J824" s="655"/>
      <c r="K824" s="655"/>
      <c r="L824" s="655"/>
      <c r="M824" s="655"/>
      <c r="N824" s="1310"/>
      <c r="O824" s="655"/>
      <c r="P824" s="656"/>
      <c r="Q824" s="657"/>
      <c r="R824" s="704"/>
      <c r="S824" s="3180"/>
    </row>
    <row r="825" spans="7:19" ht="15" customHeight="1">
      <c r="G825" s="1047"/>
      <c r="H825" s="655"/>
      <c r="I825" s="655"/>
      <c r="J825" s="655"/>
      <c r="K825" s="655"/>
      <c r="L825" s="655"/>
      <c r="M825" s="655"/>
      <c r="N825" s="1310"/>
      <c r="O825" s="655"/>
      <c r="P825" s="656"/>
      <c r="Q825" s="657"/>
      <c r="R825" s="704"/>
      <c r="S825" s="3180"/>
    </row>
    <row r="826" spans="7:19" ht="15" customHeight="1">
      <c r="G826" s="1047"/>
      <c r="H826" s="655"/>
      <c r="I826" s="655"/>
      <c r="J826" s="655"/>
      <c r="K826" s="655"/>
      <c r="L826" s="655"/>
      <c r="M826" s="655"/>
      <c r="N826" s="1310"/>
      <c r="O826" s="655"/>
      <c r="P826" s="656"/>
      <c r="Q826" s="657"/>
      <c r="R826" s="704"/>
      <c r="S826" s="3180"/>
    </row>
    <row r="827" spans="7:19" ht="15" customHeight="1">
      <c r="G827" s="1047"/>
      <c r="H827" s="655"/>
      <c r="I827" s="655"/>
      <c r="J827" s="655"/>
      <c r="K827" s="655"/>
      <c r="L827" s="655"/>
      <c r="M827" s="655"/>
      <c r="N827" s="1310"/>
      <c r="O827" s="655"/>
      <c r="P827" s="656"/>
      <c r="Q827" s="657"/>
      <c r="R827" s="704"/>
      <c r="S827" s="3180"/>
    </row>
    <row r="828" spans="7:19" ht="15" customHeight="1">
      <c r="G828" s="1047"/>
      <c r="H828" s="655"/>
      <c r="I828" s="655"/>
      <c r="J828" s="655"/>
      <c r="K828" s="655"/>
      <c r="L828" s="655"/>
      <c r="M828" s="655"/>
      <c r="N828" s="1310"/>
      <c r="O828" s="655"/>
      <c r="P828" s="656"/>
      <c r="Q828" s="657"/>
      <c r="R828" s="704"/>
      <c r="S828" s="3180"/>
    </row>
    <row r="829" spans="7:19" ht="15" customHeight="1">
      <c r="G829" s="1047"/>
      <c r="H829" s="655"/>
      <c r="I829" s="655"/>
      <c r="J829" s="655"/>
      <c r="K829" s="655"/>
      <c r="L829" s="655"/>
      <c r="M829" s="655"/>
      <c r="N829" s="1310"/>
      <c r="O829" s="655"/>
      <c r="P829" s="656"/>
      <c r="Q829" s="657"/>
      <c r="R829" s="704"/>
      <c r="S829" s="3180"/>
    </row>
    <row r="830" spans="7:19" ht="15" customHeight="1">
      <c r="G830" s="1047"/>
      <c r="H830" s="655"/>
      <c r="I830" s="655"/>
      <c r="J830" s="655"/>
      <c r="K830" s="655"/>
      <c r="L830" s="655"/>
      <c r="M830" s="655"/>
      <c r="N830" s="1310"/>
      <c r="O830" s="655"/>
      <c r="P830" s="656"/>
      <c r="Q830" s="657"/>
      <c r="R830" s="704"/>
      <c r="S830" s="3180"/>
    </row>
    <row r="831" spans="7:19" ht="15" customHeight="1">
      <c r="G831" s="1047"/>
      <c r="H831" s="655"/>
      <c r="I831" s="655"/>
      <c r="J831" s="655"/>
      <c r="K831" s="655"/>
      <c r="L831" s="655"/>
      <c r="M831" s="655"/>
      <c r="N831" s="1310"/>
      <c r="O831" s="655"/>
      <c r="P831" s="656"/>
      <c r="Q831" s="657"/>
      <c r="R831" s="704"/>
      <c r="S831" s="3180"/>
    </row>
    <row r="832" spans="7:19" ht="15" customHeight="1">
      <c r="G832" s="1047"/>
      <c r="H832" s="655"/>
      <c r="I832" s="655"/>
      <c r="J832" s="655"/>
      <c r="K832" s="655"/>
      <c r="L832" s="655"/>
      <c r="M832" s="655"/>
      <c r="N832" s="1310"/>
      <c r="O832" s="655"/>
      <c r="P832" s="656"/>
      <c r="Q832" s="657"/>
      <c r="R832" s="704"/>
      <c r="S832" s="3180"/>
    </row>
    <row r="833" spans="7:19" ht="15" customHeight="1">
      <c r="G833" s="1047"/>
      <c r="H833" s="655"/>
      <c r="I833" s="655"/>
      <c r="J833" s="655"/>
      <c r="K833" s="655"/>
      <c r="L833" s="655"/>
      <c r="M833" s="655"/>
      <c r="N833" s="1310"/>
      <c r="O833" s="655"/>
      <c r="P833" s="656"/>
      <c r="Q833" s="657"/>
      <c r="R833" s="704"/>
      <c r="S833" s="3180"/>
    </row>
    <row r="834" spans="7:19" ht="15" customHeight="1">
      <c r="G834" s="1047"/>
      <c r="H834" s="655"/>
      <c r="I834" s="655"/>
      <c r="J834" s="655"/>
      <c r="K834" s="655"/>
      <c r="L834" s="655"/>
      <c r="M834" s="655"/>
      <c r="N834" s="1310"/>
      <c r="O834" s="655"/>
      <c r="P834" s="656"/>
      <c r="Q834" s="657"/>
      <c r="R834" s="704"/>
      <c r="S834" s="3180"/>
    </row>
    <row r="835" spans="7:19" ht="15" customHeight="1">
      <c r="G835" s="1047"/>
      <c r="H835" s="655"/>
      <c r="I835" s="655"/>
      <c r="J835" s="655"/>
      <c r="K835" s="655"/>
      <c r="L835" s="655"/>
      <c r="M835" s="655"/>
      <c r="N835" s="1310"/>
      <c r="O835" s="655"/>
      <c r="P835" s="656"/>
      <c r="Q835" s="657"/>
      <c r="R835" s="704"/>
      <c r="S835" s="3180"/>
    </row>
    <row r="836" spans="7:19" ht="15" customHeight="1">
      <c r="G836" s="1047"/>
      <c r="H836" s="655"/>
      <c r="I836" s="655"/>
      <c r="J836" s="655"/>
      <c r="K836" s="655"/>
      <c r="L836" s="655"/>
      <c r="M836" s="655"/>
      <c r="N836" s="1310"/>
      <c r="O836" s="655"/>
      <c r="P836" s="656"/>
      <c r="Q836" s="657"/>
      <c r="R836" s="704"/>
      <c r="S836" s="3180"/>
    </row>
    <row r="837" spans="7:19" ht="15" customHeight="1">
      <c r="G837" s="1047"/>
      <c r="H837" s="655"/>
      <c r="I837" s="655"/>
      <c r="J837" s="655"/>
      <c r="K837" s="655"/>
      <c r="L837" s="655"/>
      <c r="M837" s="655"/>
      <c r="N837" s="1310"/>
      <c r="O837" s="655"/>
      <c r="P837" s="656"/>
      <c r="Q837" s="657"/>
      <c r="R837" s="704"/>
      <c r="S837" s="3180"/>
    </row>
    <row r="838" spans="7:19" ht="15" customHeight="1">
      <c r="G838" s="1047"/>
      <c r="H838" s="655"/>
      <c r="I838" s="655"/>
      <c r="J838" s="655"/>
      <c r="K838" s="655"/>
      <c r="L838" s="655"/>
      <c r="M838" s="655"/>
      <c r="N838" s="1310"/>
      <c r="O838" s="655"/>
      <c r="P838" s="656"/>
      <c r="Q838" s="657"/>
      <c r="R838" s="704"/>
      <c r="S838" s="3180"/>
    </row>
    <row r="839" spans="7:19" ht="15" customHeight="1">
      <c r="G839" s="1047"/>
      <c r="H839" s="655"/>
      <c r="I839" s="655"/>
      <c r="J839" s="655"/>
      <c r="K839" s="655"/>
      <c r="L839" s="655"/>
      <c r="M839" s="655"/>
      <c r="N839" s="1310"/>
      <c r="O839" s="655"/>
      <c r="P839" s="656"/>
      <c r="Q839" s="657"/>
      <c r="R839" s="704"/>
      <c r="S839" s="3180"/>
    </row>
    <row r="840" spans="7:19" ht="15" customHeight="1">
      <c r="G840" s="1047"/>
      <c r="H840" s="655"/>
      <c r="I840" s="655"/>
      <c r="J840" s="655"/>
      <c r="K840" s="655"/>
      <c r="L840" s="655"/>
      <c r="M840" s="655"/>
      <c r="N840" s="1310"/>
      <c r="O840" s="655"/>
      <c r="P840" s="656"/>
      <c r="Q840" s="657"/>
      <c r="R840" s="704"/>
      <c r="S840" s="3180"/>
    </row>
    <row r="841" spans="7:19" ht="15" customHeight="1">
      <c r="G841" s="1047"/>
      <c r="H841" s="655"/>
      <c r="I841" s="655"/>
      <c r="J841" s="655"/>
      <c r="K841" s="655"/>
      <c r="L841" s="655"/>
      <c r="M841" s="655"/>
      <c r="N841" s="1310"/>
      <c r="O841" s="655"/>
      <c r="P841" s="656"/>
      <c r="Q841" s="657"/>
      <c r="R841" s="704"/>
      <c r="S841" s="3180"/>
    </row>
    <row r="842" spans="7:19" ht="15" customHeight="1">
      <c r="G842" s="1047"/>
      <c r="H842" s="655"/>
      <c r="I842" s="655"/>
      <c r="J842" s="655"/>
      <c r="K842" s="655"/>
      <c r="L842" s="655"/>
      <c r="M842" s="655"/>
      <c r="N842" s="1310"/>
      <c r="O842" s="655"/>
      <c r="P842" s="656"/>
      <c r="Q842" s="657"/>
      <c r="R842" s="704"/>
      <c r="S842" s="3180"/>
    </row>
    <row r="843" spans="7:19" ht="15" customHeight="1">
      <c r="G843" s="1047"/>
      <c r="H843" s="655"/>
      <c r="I843" s="655"/>
      <c r="J843" s="655"/>
      <c r="K843" s="655"/>
      <c r="L843" s="655"/>
      <c r="M843" s="655"/>
      <c r="N843" s="1310"/>
      <c r="O843" s="655"/>
      <c r="P843" s="656"/>
      <c r="Q843" s="657"/>
      <c r="R843" s="704"/>
      <c r="S843" s="3180"/>
    </row>
    <row r="844" spans="7:19" ht="15" customHeight="1">
      <c r="G844" s="1047"/>
      <c r="H844" s="655"/>
      <c r="I844" s="655"/>
      <c r="J844" s="655"/>
      <c r="K844" s="655"/>
      <c r="L844" s="655"/>
      <c r="M844" s="655"/>
      <c r="N844" s="1310"/>
      <c r="O844" s="655"/>
      <c r="P844" s="656"/>
      <c r="Q844" s="657"/>
      <c r="R844" s="704"/>
      <c r="S844" s="3180"/>
    </row>
    <row r="845" spans="7:19" ht="15" customHeight="1">
      <c r="G845" s="1047"/>
      <c r="H845" s="655"/>
      <c r="I845" s="655"/>
      <c r="J845" s="655"/>
      <c r="K845" s="655"/>
      <c r="L845" s="655"/>
      <c r="M845" s="655"/>
      <c r="N845" s="1310"/>
      <c r="O845" s="655"/>
      <c r="P845" s="656"/>
      <c r="Q845" s="657"/>
      <c r="R845" s="704"/>
      <c r="S845" s="3180"/>
    </row>
    <row r="846" spans="7:19" ht="15" customHeight="1">
      <c r="G846" s="1047"/>
      <c r="H846" s="655"/>
      <c r="I846" s="655"/>
      <c r="J846" s="655"/>
      <c r="K846" s="655"/>
      <c r="L846" s="655"/>
      <c r="M846" s="655"/>
      <c r="N846" s="1310"/>
      <c r="O846" s="655"/>
      <c r="P846" s="656"/>
      <c r="Q846" s="657"/>
      <c r="R846" s="704"/>
      <c r="S846" s="3180"/>
    </row>
    <row r="847" spans="7:19" ht="15" customHeight="1">
      <c r="G847" s="1047"/>
      <c r="H847" s="655"/>
      <c r="I847" s="655"/>
      <c r="J847" s="655"/>
      <c r="K847" s="655"/>
      <c r="L847" s="655"/>
      <c r="M847" s="655"/>
      <c r="N847" s="1310"/>
      <c r="O847" s="655"/>
      <c r="P847" s="656"/>
      <c r="Q847" s="657"/>
      <c r="R847" s="704"/>
      <c r="S847" s="3180"/>
    </row>
    <row r="848" spans="7:19" ht="15" customHeight="1">
      <c r="G848" s="1047"/>
      <c r="H848" s="655"/>
      <c r="I848" s="655"/>
      <c r="J848" s="655"/>
      <c r="K848" s="655"/>
      <c r="L848" s="655"/>
      <c r="M848" s="655"/>
      <c r="N848" s="1310"/>
      <c r="O848" s="655"/>
      <c r="P848" s="656"/>
      <c r="Q848" s="657"/>
      <c r="R848" s="704"/>
      <c r="S848" s="3180"/>
    </row>
    <row r="849" spans="7:19" ht="15" customHeight="1">
      <c r="G849" s="1047"/>
      <c r="H849" s="655"/>
      <c r="I849" s="655"/>
      <c r="J849" s="655"/>
      <c r="K849" s="655"/>
      <c r="L849" s="655"/>
      <c r="M849" s="655"/>
      <c r="N849" s="1310"/>
      <c r="O849" s="655"/>
      <c r="P849" s="656"/>
      <c r="Q849" s="657"/>
      <c r="R849" s="704"/>
      <c r="S849" s="3180"/>
    </row>
    <row r="850" spans="7:19" ht="15" customHeight="1">
      <c r="G850" s="1047"/>
      <c r="H850" s="655"/>
      <c r="I850" s="655"/>
      <c r="J850" s="655"/>
      <c r="K850" s="655"/>
      <c r="L850" s="655"/>
      <c r="M850" s="655"/>
      <c r="N850" s="1310"/>
      <c r="O850" s="655"/>
      <c r="P850" s="656"/>
      <c r="Q850" s="657"/>
      <c r="R850" s="704"/>
      <c r="S850" s="3180"/>
    </row>
    <row r="851" spans="7:19" ht="15" customHeight="1">
      <c r="G851" s="1047"/>
      <c r="H851" s="655"/>
      <c r="I851" s="655"/>
      <c r="J851" s="655"/>
      <c r="K851" s="655"/>
      <c r="L851" s="655"/>
      <c r="M851" s="655"/>
      <c r="N851" s="1310"/>
      <c r="O851" s="655"/>
      <c r="P851" s="656"/>
      <c r="Q851" s="657"/>
      <c r="R851" s="704"/>
      <c r="S851" s="3180"/>
    </row>
    <row r="852" spans="7:19" ht="15" customHeight="1">
      <c r="G852" s="1047"/>
      <c r="H852" s="655"/>
      <c r="I852" s="655"/>
      <c r="J852" s="655"/>
      <c r="K852" s="655"/>
      <c r="L852" s="655"/>
      <c r="M852" s="655"/>
      <c r="N852" s="1310"/>
      <c r="O852" s="655"/>
      <c r="P852" s="656"/>
      <c r="Q852" s="657"/>
      <c r="R852" s="704"/>
      <c r="S852" s="3180"/>
    </row>
    <row r="853" spans="7:19" ht="15" customHeight="1">
      <c r="G853" s="1047"/>
      <c r="H853" s="655"/>
      <c r="I853" s="655"/>
      <c r="J853" s="655"/>
      <c r="K853" s="655"/>
      <c r="L853" s="655"/>
      <c r="M853" s="655"/>
      <c r="N853" s="1310"/>
      <c r="O853" s="655"/>
      <c r="P853" s="656"/>
      <c r="Q853" s="657"/>
      <c r="R853" s="704"/>
      <c r="S853" s="3180"/>
    </row>
    <row r="854" spans="7:19" ht="15" customHeight="1">
      <c r="G854" s="1047"/>
      <c r="H854" s="655"/>
      <c r="I854" s="655"/>
      <c r="J854" s="655"/>
      <c r="K854" s="655"/>
      <c r="L854" s="655"/>
      <c r="M854" s="655"/>
      <c r="N854" s="1310"/>
      <c r="O854" s="655"/>
      <c r="P854" s="656"/>
      <c r="Q854" s="657"/>
      <c r="R854" s="704"/>
      <c r="S854" s="3180"/>
    </row>
    <row r="855" spans="7:19" ht="15" customHeight="1">
      <c r="G855" s="1047"/>
      <c r="H855" s="655"/>
      <c r="I855" s="655"/>
      <c r="J855" s="655"/>
      <c r="K855" s="655"/>
      <c r="L855" s="655"/>
      <c r="M855" s="655"/>
      <c r="N855" s="1310"/>
      <c r="O855" s="655"/>
      <c r="P855" s="656"/>
      <c r="Q855" s="657"/>
      <c r="R855" s="704"/>
      <c r="S855" s="3180"/>
    </row>
    <row r="856" spans="7:19" ht="15" customHeight="1">
      <c r="G856" s="1047"/>
      <c r="H856" s="655"/>
      <c r="I856" s="655"/>
      <c r="J856" s="655"/>
      <c r="K856" s="655"/>
      <c r="L856" s="655"/>
      <c r="M856" s="655"/>
      <c r="N856" s="1310"/>
      <c r="O856" s="655"/>
      <c r="P856" s="656"/>
      <c r="Q856" s="657"/>
      <c r="R856" s="704"/>
      <c r="S856" s="3180"/>
    </row>
    <row r="857" spans="7:19" ht="15" customHeight="1">
      <c r="G857" s="1047"/>
      <c r="H857" s="655"/>
      <c r="I857" s="655"/>
      <c r="J857" s="655"/>
      <c r="K857" s="655"/>
      <c r="L857" s="655"/>
      <c r="M857" s="655"/>
      <c r="N857" s="1310"/>
      <c r="O857" s="655"/>
      <c r="P857" s="656"/>
      <c r="Q857" s="657"/>
      <c r="R857" s="704"/>
      <c r="S857" s="3180"/>
    </row>
    <row r="858" spans="7:19" ht="15" customHeight="1">
      <c r="G858" s="1047"/>
      <c r="H858" s="655"/>
      <c r="I858" s="655"/>
      <c r="J858" s="655"/>
      <c r="K858" s="655"/>
      <c r="L858" s="655"/>
      <c r="M858" s="655"/>
      <c r="N858" s="1310"/>
      <c r="O858" s="655"/>
      <c r="P858" s="656"/>
      <c r="Q858" s="657"/>
      <c r="R858" s="704"/>
      <c r="S858" s="3180"/>
    </row>
    <row r="859" spans="7:19" ht="15" customHeight="1">
      <c r="G859" s="1047"/>
      <c r="H859" s="655"/>
      <c r="I859" s="655"/>
      <c r="J859" s="655"/>
      <c r="K859" s="655"/>
      <c r="L859" s="655"/>
      <c r="M859" s="655"/>
      <c r="N859" s="1310"/>
      <c r="O859" s="655"/>
      <c r="P859" s="656"/>
      <c r="Q859" s="657"/>
      <c r="R859" s="704"/>
      <c r="S859" s="3180"/>
    </row>
    <row r="860" spans="7:19" ht="15" customHeight="1">
      <c r="G860" s="1047"/>
      <c r="H860" s="655"/>
      <c r="I860" s="655"/>
      <c r="J860" s="655"/>
      <c r="K860" s="655"/>
      <c r="L860" s="655"/>
      <c r="M860" s="655"/>
      <c r="N860" s="1310"/>
      <c r="O860" s="655"/>
      <c r="P860" s="656"/>
      <c r="Q860" s="657"/>
      <c r="R860" s="704"/>
      <c r="S860" s="3180"/>
    </row>
    <row r="861" spans="7:19" ht="15" customHeight="1">
      <c r="G861" s="1047"/>
      <c r="H861" s="655"/>
      <c r="I861" s="655"/>
      <c r="J861" s="655"/>
      <c r="K861" s="655"/>
      <c r="L861" s="655"/>
      <c r="M861" s="655"/>
      <c r="N861" s="1310"/>
      <c r="O861" s="655"/>
      <c r="P861" s="656"/>
      <c r="Q861" s="657"/>
      <c r="R861" s="704"/>
      <c r="S861" s="3180"/>
    </row>
    <row r="862" spans="7:19" ht="15" customHeight="1">
      <c r="G862" s="1047"/>
      <c r="H862" s="655"/>
      <c r="I862" s="655"/>
      <c r="J862" s="655"/>
      <c r="K862" s="655"/>
      <c r="L862" s="655"/>
      <c r="M862" s="655"/>
      <c r="N862" s="1310"/>
      <c r="O862" s="655"/>
      <c r="P862" s="656"/>
      <c r="Q862" s="657"/>
      <c r="R862" s="704"/>
      <c r="S862" s="3180"/>
    </row>
    <row r="863" spans="7:19" ht="15" customHeight="1">
      <c r="G863" s="1047"/>
      <c r="H863" s="655"/>
      <c r="I863" s="655"/>
      <c r="J863" s="655"/>
      <c r="K863" s="655"/>
      <c r="L863" s="655"/>
      <c r="M863" s="655"/>
      <c r="N863" s="1310"/>
      <c r="O863" s="655"/>
      <c r="P863" s="656"/>
      <c r="Q863" s="657"/>
      <c r="R863" s="704"/>
      <c r="S863" s="3180"/>
    </row>
    <row r="864" spans="7:19" ht="15" customHeight="1">
      <c r="G864" s="1047"/>
      <c r="H864" s="655"/>
      <c r="I864" s="655"/>
      <c r="J864" s="655"/>
      <c r="K864" s="655"/>
      <c r="L864" s="655"/>
      <c r="M864" s="655"/>
      <c r="N864" s="1310"/>
      <c r="O864" s="655"/>
      <c r="P864" s="656"/>
      <c r="Q864" s="657"/>
      <c r="R864" s="704"/>
      <c r="S864" s="3180"/>
    </row>
    <row r="865" spans="7:19" ht="15" customHeight="1">
      <c r="G865" s="1047"/>
      <c r="H865" s="655"/>
      <c r="I865" s="655"/>
      <c r="J865" s="655"/>
      <c r="K865" s="655"/>
      <c r="L865" s="655"/>
      <c r="M865" s="655"/>
      <c r="N865" s="1310"/>
      <c r="O865" s="655"/>
      <c r="P865" s="656"/>
      <c r="Q865" s="657"/>
      <c r="R865" s="704"/>
      <c r="S865" s="3180"/>
    </row>
    <row r="866" spans="7:19" ht="15" customHeight="1">
      <c r="G866" s="1047"/>
      <c r="H866" s="655"/>
      <c r="I866" s="655"/>
      <c r="J866" s="655"/>
      <c r="K866" s="655"/>
      <c r="L866" s="655"/>
      <c r="M866" s="655"/>
      <c r="N866" s="1310"/>
      <c r="O866" s="655"/>
      <c r="P866" s="656"/>
      <c r="Q866" s="657"/>
      <c r="R866" s="704"/>
      <c r="S866" s="3180"/>
    </row>
    <row r="867" spans="7:19" ht="15" customHeight="1">
      <c r="G867" s="1047"/>
      <c r="H867" s="655"/>
      <c r="I867" s="655"/>
      <c r="J867" s="655"/>
      <c r="K867" s="655"/>
      <c r="L867" s="655"/>
      <c r="M867" s="655"/>
      <c r="N867" s="1310"/>
      <c r="O867" s="655"/>
      <c r="P867" s="656"/>
      <c r="Q867" s="657"/>
      <c r="R867" s="704"/>
      <c r="S867" s="3180"/>
    </row>
    <row r="868" spans="7:19" ht="15" customHeight="1">
      <c r="G868" s="1047"/>
      <c r="H868" s="655"/>
      <c r="I868" s="655"/>
      <c r="J868" s="655"/>
      <c r="K868" s="655"/>
      <c r="L868" s="655"/>
      <c r="M868" s="655"/>
      <c r="N868" s="1310"/>
      <c r="O868" s="655"/>
      <c r="P868" s="656"/>
      <c r="Q868" s="657"/>
      <c r="R868" s="704"/>
      <c r="S868" s="3180"/>
    </row>
    <row r="869" spans="7:19" ht="15" customHeight="1">
      <c r="G869" s="1047"/>
      <c r="H869" s="655"/>
      <c r="I869" s="655"/>
      <c r="J869" s="655"/>
      <c r="K869" s="655"/>
      <c r="L869" s="655"/>
      <c r="M869" s="655"/>
      <c r="N869" s="1310"/>
      <c r="O869" s="655"/>
      <c r="P869" s="656"/>
      <c r="Q869" s="657"/>
      <c r="R869" s="704"/>
      <c r="S869" s="3180"/>
    </row>
    <row r="870" spans="7:19" ht="15" customHeight="1">
      <c r="G870" s="1047"/>
      <c r="H870" s="655"/>
      <c r="I870" s="655"/>
      <c r="J870" s="655"/>
      <c r="K870" s="655"/>
      <c r="L870" s="655"/>
      <c r="M870" s="655"/>
      <c r="N870" s="1310"/>
      <c r="O870" s="655"/>
      <c r="P870" s="656"/>
      <c r="Q870" s="657"/>
      <c r="R870" s="704"/>
      <c r="S870" s="3180"/>
    </row>
    <row r="871" spans="7:19" ht="15" customHeight="1">
      <c r="G871" s="1047"/>
      <c r="H871" s="655"/>
      <c r="I871" s="655"/>
      <c r="J871" s="655"/>
      <c r="K871" s="655"/>
      <c r="L871" s="655"/>
      <c r="M871" s="655"/>
      <c r="N871" s="1310"/>
      <c r="O871" s="655"/>
      <c r="P871" s="656"/>
      <c r="Q871" s="657"/>
      <c r="R871" s="704"/>
      <c r="S871" s="3180"/>
    </row>
    <row r="872" spans="7:19" ht="15" customHeight="1">
      <c r="G872" s="1047"/>
      <c r="H872" s="655"/>
      <c r="I872" s="655"/>
      <c r="J872" s="655"/>
      <c r="K872" s="655"/>
      <c r="L872" s="655"/>
      <c r="M872" s="655"/>
      <c r="N872" s="1310"/>
      <c r="O872" s="655"/>
      <c r="P872" s="656"/>
      <c r="Q872" s="657"/>
      <c r="R872" s="704"/>
      <c r="S872" s="3180"/>
    </row>
    <row r="873" spans="7:19" ht="15" customHeight="1">
      <c r="G873" s="1047"/>
      <c r="H873" s="655"/>
      <c r="I873" s="655"/>
      <c r="J873" s="655"/>
      <c r="K873" s="655"/>
      <c r="L873" s="655"/>
      <c r="M873" s="655"/>
      <c r="N873" s="1310"/>
      <c r="O873" s="655"/>
      <c r="P873" s="656"/>
      <c r="Q873" s="657"/>
      <c r="R873" s="704"/>
      <c r="S873" s="3180"/>
    </row>
    <row r="874" spans="7:19" ht="15" customHeight="1">
      <c r="G874" s="1047"/>
      <c r="H874" s="655"/>
      <c r="I874" s="655"/>
      <c r="J874" s="655"/>
      <c r="K874" s="655"/>
      <c r="L874" s="655"/>
      <c r="M874" s="655"/>
      <c r="N874" s="1310"/>
      <c r="O874" s="655"/>
      <c r="P874" s="656"/>
      <c r="Q874" s="657"/>
      <c r="R874" s="704"/>
      <c r="S874" s="3180"/>
    </row>
    <row r="875" spans="7:19" ht="15" customHeight="1">
      <c r="G875" s="1047"/>
      <c r="H875" s="655"/>
      <c r="I875" s="655"/>
      <c r="J875" s="655"/>
      <c r="K875" s="655"/>
      <c r="L875" s="655"/>
      <c r="M875" s="655"/>
      <c r="N875" s="1310"/>
      <c r="O875" s="655"/>
      <c r="P875" s="656"/>
      <c r="Q875" s="657"/>
      <c r="R875" s="704"/>
      <c r="S875" s="3180"/>
    </row>
    <row r="876" spans="7:19" ht="15" customHeight="1">
      <c r="G876" s="1047"/>
      <c r="H876" s="655"/>
      <c r="I876" s="655"/>
      <c r="J876" s="655"/>
      <c r="K876" s="655"/>
      <c r="L876" s="655"/>
      <c r="M876" s="655"/>
      <c r="N876" s="1310"/>
      <c r="O876" s="655"/>
      <c r="P876" s="656"/>
      <c r="Q876" s="657"/>
      <c r="R876" s="704"/>
      <c r="S876" s="3180"/>
    </row>
    <row r="877" spans="7:19" ht="15" customHeight="1">
      <c r="G877" s="1047"/>
      <c r="H877" s="655"/>
      <c r="I877" s="655"/>
      <c r="J877" s="655"/>
      <c r="K877" s="655"/>
      <c r="L877" s="655"/>
      <c r="M877" s="655"/>
      <c r="N877" s="1310"/>
      <c r="O877" s="655"/>
      <c r="P877" s="656"/>
      <c r="Q877" s="657"/>
      <c r="R877" s="704"/>
      <c r="S877" s="3180"/>
    </row>
    <row r="878" spans="7:19" ht="15" customHeight="1">
      <c r="G878" s="1047"/>
      <c r="H878" s="655"/>
      <c r="I878" s="655"/>
      <c r="J878" s="655"/>
      <c r="K878" s="655"/>
      <c r="L878" s="655"/>
      <c r="M878" s="655"/>
      <c r="N878" s="1310"/>
      <c r="O878" s="655"/>
      <c r="P878" s="656"/>
      <c r="Q878" s="657"/>
      <c r="R878" s="704"/>
      <c r="S878" s="3180"/>
    </row>
    <row r="879" spans="7:19" ht="15" customHeight="1">
      <c r="G879" s="1047"/>
      <c r="H879" s="655"/>
      <c r="I879" s="655"/>
      <c r="J879" s="655"/>
      <c r="K879" s="655"/>
      <c r="L879" s="655"/>
      <c r="M879" s="655"/>
      <c r="N879" s="1310"/>
      <c r="O879" s="655"/>
      <c r="P879" s="656"/>
      <c r="Q879" s="657"/>
      <c r="R879" s="704"/>
      <c r="S879" s="3180"/>
    </row>
    <row r="880" spans="7:19" ht="15" customHeight="1">
      <c r="G880" s="1047"/>
      <c r="H880" s="655"/>
      <c r="I880" s="655"/>
      <c r="J880" s="655"/>
      <c r="K880" s="655"/>
      <c r="L880" s="655"/>
      <c r="M880" s="655"/>
      <c r="N880" s="1310"/>
      <c r="O880" s="655"/>
      <c r="P880" s="656"/>
      <c r="Q880" s="657"/>
      <c r="R880" s="704"/>
      <c r="S880" s="3180"/>
    </row>
    <row r="881" spans="7:19" ht="15" customHeight="1">
      <c r="G881" s="1047"/>
      <c r="H881" s="655"/>
      <c r="I881" s="655"/>
      <c r="J881" s="655"/>
      <c r="K881" s="655"/>
      <c r="L881" s="655"/>
      <c r="M881" s="655"/>
      <c r="N881" s="1310"/>
      <c r="O881" s="655"/>
      <c r="P881" s="656"/>
      <c r="Q881" s="657"/>
      <c r="R881" s="704"/>
      <c r="S881" s="3180"/>
    </row>
    <row r="882" spans="7:19" ht="15" customHeight="1">
      <c r="G882" s="1047"/>
      <c r="H882" s="655"/>
      <c r="I882" s="655"/>
      <c r="J882" s="655"/>
      <c r="K882" s="655"/>
      <c r="L882" s="655"/>
      <c r="M882" s="655"/>
      <c r="N882" s="1310"/>
      <c r="O882" s="655"/>
      <c r="P882" s="656"/>
      <c r="Q882" s="657"/>
      <c r="R882" s="704"/>
      <c r="S882" s="3180"/>
    </row>
    <row r="883" spans="7:19" ht="15" customHeight="1">
      <c r="G883" s="1047"/>
      <c r="H883" s="655"/>
      <c r="I883" s="655"/>
      <c r="J883" s="655"/>
      <c r="K883" s="655"/>
      <c r="L883" s="655"/>
      <c r="M883" s="655"/>
      <c r="N883" s="1310"/>
      <c r="O883" s="655"/>
      <c r="P883" s="656"/>
      <c r="Q883" s="657"/>
      <c r="R883" s="704"/>
      <c r="S883" s="3180"/>
    </row>
    <row r="884" spans="7:19" ht="15" customHeight="1">
      <c r="G884" s="1047"/>
      <c r="H884" s="655"/>
      <c r="I884" s="655"/>
      <c r="J884" s="655"/>
      <c r="K884" s="655"/>
      <c r="L884" s="655"/>
      <c r="M884" s="655"/>
      <c r="N884" s="1310"/>
      <c r="O884" s="655"/>
      <c r="P884" s="656"/>
      <c r="Q884" s="657"/>
      <c r="R884" s="704"/>
      <c r="S884" s="3180"/>
    </row>
    <row r="885" spans="7:19" ht="15" customHeight="1">
      <c r="G885" s="1047"/>
      <c r="H885" s="655"/>
      <c r="I885" s="655"/>
      <c r="J885" s="655"/>
      <c r="K885" s="655"/>
      <c r="L885" s="655"/>
      <c r="M885" s="655"/>
      <c r="N885" s="1310"/>
      <c r="O885" s="655"/>
      <c r="P885" s="656"/>
      <c r="Q885" s="657"/>
      <c r="R885" s="704"/>
      <c r="S885" s="3180"/>
    </row>
    <row r="886" spans="7:19" ht="15" customHeight="1">
      <c r="G886" s="1047"/>
      <c r="H886" s="655"/>
      <c r="I886" s="655"/>
      <c r="J886" s="655"/>
      <c r="K886" s="655"/>
      <c r="L886" s="655"/>
      <c r="M886" s="655"/>
      <c r="N886" s="1310"/>
      <c r="O886" s="655"/>
      <c r="P886" s="656"/>
      <c r="Q886" s="657"/>
      <c r="R886" s="704"/>
      <c r="S886" s="3180"/>
    </row>
    <row r="887" spans="7:19" ht="15" customHeight="1">
      <c r="G887" s="1047"/>
      <c r="H887" s="655"/>
      <c r="I887" s="655"/>
      <c r="J887" s="655"/>
      <c r="K887" s="655"/>
      <c r="L887" s="655"/>
      <c r="M887" s="655"/>
      <c r="N887" s="1310"/>
      <c r="O887" s="655"/>
      <c r="P887" s="656"/>
      <c r="Q887" s="657"/>
      <c r="R887" s="704"/>
      <c r="S887" s="3180"/>
    </row>
    <row r="888" spans="7:19" ht="15" customHeight="1">
      <c r="G888" s="1047"/>
      <c r="H888" s="655"/>
      <c r="I888" s="655"/>
      <c r="J888" s="655"/>
      <c r="K888" s="655"/>
      <c r="L888" s="655"/>
      <c r="M888" s="655"/>
      <c r="N888" s="1310"/>
      <c r="O888" s="655"/>
      <c r="P888" s="656"/>
      <c r="Q888" s="657"/>
      <c r="R888" s="704"/>
      <c r="S888" s="3180"/>
    </row>
    <row r="889" spans="7:19" ht="15" customHeight="1">
      <c r="G889" s="1047"/>
      <c r="H889" s="655"/>
      <c r="I889" s="655"/>
      <c r="J889" s="655"/>
      <c r="K889" s="655"/>
      <c r="L889" s="655"/>
      <c r="M889" s="655"/>
      <c r="N889" s="1310"/>
      <c r="O889" s="655"/>
      <c r="P889" s="656"/>
      <c r="Q889" s="657"/>
      <c r="R889" s="704"/>
      <c r="S889" s="3180"/>
    </row>
    <row r="890" spans="7:19" ht="15" customHeight="1">
      <c r="G890" s="1047"/>
      <c r="H890" s="655"/>
      <c r="I890" s="655"/>
      <c r="J890" s="655"/>
      <c r="K890" s="655"/>
      <c r="L890" s="655"/>
      <c r="M890" s="655"/>
      <c r="N890" s="1310"/>
      <c r="O890" s="655"/>
      <c r="P890" s="656"/>
      <c r="Q890" s="657"/>
      <c r="R890" s="704"/>
      <c r="S890" s="3180"/>
    </row>
    <row r="891" spans="7:19" ht="15" customHeight="1">
      <c r="G891" s="1047"/>
      <c r="H891" s="655"/>
      <c r="I891" s="655"/>
      <c r="J891" s="655"/>
      <c r="K891" s="655"/>
      <c r="L891" s="655"/>
      <c r="M891" s="655"/>
      <c r="N891" s="1310"/>
      <c r="O891" s="655"/>
      <c r="P891" s="656"/>
      <c r="Q891" s="657"/>
      <c r="R891" s="704"/>
      <c r="S891" s="3180"/>
    </row>
    <row r="892" spans="7:19" ht="15" customHeight="1">
      <c r="G892" s="1047"/>
      <c r="H892" s="655"/>
      <c r="I892" s="655"/>
      <c r="J892" s="655"/>
      <c r="K892" s="655"/>
      <c r="L892" s="655"/>
      <c r="M892" s="655"/>
      <c r="N892" s="1310"/>
      <c r="O892" s="655"/>
      <c r="P892" s="656"/>
      <c r="Q892" s="657"/>
      <c r="R892" s="704"/>
      <c r="S892" s="3180"/>
    </row>
    <row r="893" spans="7:19" ht="15" customHeight="1">
      <c r="G893" s="1047"/>
      <c r="H893" s="655"/>
      <c r="I893" s="655"/>
      <c r="J893" s="655"/>
      <c r="K893" s="655"/>
      <c r="L893" s="655"/>
      <c r="M893" s="655"/>
      <c r="N893" s="1310"/>
      <c r="O893" s="655"/>
      <c r="P893" s="656"/>
      <c r="Q893" s="657"/>
      <c r="R893" s="704"/>
      <c r="S893" s="3180"/>
    </row>
    <row r="894" spans="7:19" ht="15" customHeight="1">
      <c r="G894" s="1047"/>
      <c r="H894" s="655"/>
      <c r="I894" s="655"/>
      <c r="J894" s="655"/>
      <c r="K894" s="655"/>
      <c r="L894" s="655"/>
      <c r="M894" s="655"/>
      <c r="N894" s="1310"/>
      <c r="O894" s="655"/>
      <c r="P894" s="656"/>
      <c r="Q894" s="657"/>
      <c r="R894" s="704"/>
      <c r="S894" s="3180"/>
    </row>
    <row r="895" spans="7:19" ht="15" customHeight="1">
      <c r="G895" s="1047"/>
      <c r="H895" s="655"/>
      <c r="I895" s="655"/>
      <c r="J895" s="655"/>
      <c r="K895" s="655"/>
      <c r="L895" s="655"/>
      <c r="M895" s="655"/>
      <c r="N895" s="1310"/>
      <c r="O895" s="655"/>
      <c r="P895" s="656"/>
      <c r="Q895" s="657"/>
      <c r="R895" s="704"/>
      <c r="S895" s="3180"/>
    </row>
    <row r="896" spans="7:19" ht="15" customHeight="1">
      <c r="G896" s="1047"/>
      <c r="H896" s="655"/>
      <c r="I896" s="655"/>
      <c r="J896" s="655"/>
      <c r="K896" s="655"/>
      <c r="L896" s="655"/>
      <c r="M896" s="655"/>
      <c r="N896" s="1310"/>
      <c r="O896" s="655"/>
      <c r="P896" s="656"/>
      <c r="Q896" s="657"/>
      <c r="R896" s="704"/>
      <c r="S896" s="3180"/>
    </row>
    <row r="897" spans="7:19" ht="15" customHeight="1">
      <c r="G897" s="1047"/>
      <c r="H897" s="655"/>
      <c r="I897" s="655"/>
      <c r="J897" s="655"/>
      <c r="K897" s="655"/>
      <c r="L897" s="655"/>
      <c r="M897" s="655"/>
      <c r="N897" s="1310"/>
      <c r="O897" s="655"/>
      <c r="P897" s="656"/>
      <c r="Q897" s="657"/>
      <c r="R897" s="704"/>
      <c r="S897" s="3180"/>
    </row>
    <row r="898" spans="7:19" ht="15" customHeight="1">
      <c r="G898" s="1047"/>
      <c r="H898" s="655"/>
      <c r="I898" s="655"/>
      <c r="J898" s="655"/>
      <c r="K898" s="655"/>
      <c r="L898" s="655"/>
      <c r="M898" s="655"/>
      <c r="N898" s="1310"/>
      <c r="O898" s="655"/>
      <c r="P898" s="656"/>
      <c r="Q898" s="657"/>
      <c r="R898" s="704"/>
      <c r="S898" s="3180"/>
    </row>
    <row r="899" spans="7:19" ht="15" customHeight="1">
      <c r="G899" s="1047"/>
      <c r="H899" s="655"/>
      <c r="I899" s="655"/>
      <c r="J899" s="655"/>
      <c r="K899" s="655"/>
      <c r="L899" s="655"/>
      <c r="M899" s="655"/>
      <c r="N899" s="1310"/>
      <c r="O899" s="655"/>
      <c r="P899" s="656"/>
      <c r="Q899" s="657"/>
      <c r="R899" s="704"/>
      <c r="S899" s="3180"/>
    </row>
    <row r="900" spans="7:19" ht="15" customHeight="1">
      <c r="G900" s="1047"/>
      <c r="H900" s="655"/>
      <c r="I900" s="655"/>
      <c r="J900" s="655"/>
      <c r="K900" s="655"/>
      <c r="L900" s="655"/>
      <c r="M900" s="655"/>
      <c r="N900" s="1310"/>
      <c r="O900" s="655"/>
      <c r="P900" s="656"/>
      <c r="Q900" s="657"/>
      <c r="R900" s="704"/>
      <c r="S900" s="3180"/>
    </row>
    <row r="901" spans="7:19" ht="15" customHeight="1">
      <c r="G901" s="1047"/>
      <c r="H901" s="655"/>
      <c r="I901" s="655"/>
      <c r="J901" s="655"/>
      <c r="K901" s="655"/>
      <c r="L901" s="655"/>
      <c r="M901" s="655"/>
      <c r="N901" s="1310"/>
      <c r="O901" s="655"/>
      <c r="P901" s="656"/>
      <c r="Q901" s="657"/>
      <c r="R901" s="704"/>
      <c r="S901" s="3180"/>
    </row>
    <row r="902" spans="7:19" ht="15" customHeight="1">
      <c r="G902" s="1047"/>
      <c r="H902" s="655"/>
      <c r="I902" s="655"/>
      <c r="J902" s="655"/>
      <c r="K902" s="655"/>
      <c r="L902" s="655"/>
      <c r="M902" s="655"/>
      <c r="N902" s="1310"/>
      <c r="O902" s="655"/>
      <c r="P902" s="656"/>
      <c r="Q902" s="657"/>
      <c r="R902" s="704"/>
      <c r="S902" s="3180"/>
    </row>
    <row r="903" spans="7:19" ht="15" customHeight="1">
      <c r="G903" s="1047"/>
      <c r="H903" s="655"/>
      <c r="I903" s="655"/>
      <c r="J903" s="655"/>
      <c r="K903" s="655"/>
      <c r="L903" s="655"/>
      <c r="M903" s="655"/>
      <c r="N903" s="1310"/>
      <c r="O903" s="655"/>
      <c r="P903" s="656"/>
      <c r="Q903" s="657"/>
      <c r="R903" s="704"/>
      <c r="S903" s="3180"/>
    </row>
    <row r="904" spans="7:19" ht="15" customHeight="1">
      <c r="G904" s="1047"/>
      <c r="H904" s="655"/>
      <c r="I904" s="655"/>
      <c r="J904" s="655"/>
      <c r="K904" s="655"/>
      <c r="L904" s="655"/>
      <c r="M904" s="655"/>
      <c r="N904" s="1310"/>
      <c r="O904" s="655"/>
      <c r="P904" s="656"/>
      <c r="Q904" s="657"/>
      <c r="R904" s="704"/>
      <c r="S904" s="3180"/>
    </row>
    <row r="905" spans="7:19" ht="15" customHeight="1">
      <c r="G905" s="1047"/>
      <c r="H905" s="655"/>
      <c r="I905" s="655"/>
      <c r="J905" s="655"/>
      <c r="K905" s="655"/>
      <c r="L905" s="655"/>
      <c r="M905" s="655"/>
      <c r="N905" s="1310"/>
      <c r="O905" s="655"/>
      <c r="P905" s="656"/>
      <c r="Q905" s="657"/>
      <c r="R905" s="704"/>
      <c r="S905" s="3180"/>
    </row>
    <row r="906" spans="7:19" ht="15" customHeight="1">
      <c r="G906" s="1047"/>
      <c r="H906" s="655"/>
      <c r="I906" s="655"/>
      <c r="J906" s="655"/>
      <c r="K906" s="655"/>
      <c r="L906" s="655"/>
      <c r="M906" s="655"/>
      <c r="N906" s="1310"/>
      <c r="O906" s="655"/>
      <c r="P906" s="656"/>
      <c r="Q906" s="657"/>
      <c r="R906" s="704"/>
      <c r="S906" s="3180"/>
    </row>
    <row r="907" spans="7:19" ht="15" customHeight="1">
      <c r="G907" s="1047"/>
      <c r="H907" s="655"/>
      <c r="I907" s="655"/>
      <c r="J907" s="655"/>
      <c r="K907" s="655"/>
      <c r="L907" s="655"/>
      <c r="M907" s="655"/>
      <c r="N907" s="1310"/>
      <c r="O907" s="655"/>
      <c r="P907" s="656"/>
      <c r="Q907" s="657"/>
      <c r="R907" s="704"/>
      <c r="S907" s="3180"/>
    </row>
    <row r="908" spans="7:19" ht="15" customHeight="1">
      <c r="G908" s="1047"/>
      <c r="H908" s="655"/>
      <c r="I908" s="655"/>
      <c r="J908" s="655"/>
      <c r="K908" s="655"/>
      <c r="L908" s="655"/>
      <c r="M908" s="655"/>
      <c r="N908" s="1310"/>
      <c r="O908" s="655"/>
      <c r="P908" s="656"/>
      <c r="Q908" s="657"/>
      <c r="R908" s="704"/>
      <c r="S908" s="3180"/>
    </row>
    <row r="909" spans="7:19" ht="15" customHeight="1">
      <c r="G909" s="1047"/>
      <c r="H909" s="655"/>
      <c r="I909" s="655"/>
      <c r="J909" s="655"/>
      <c r="K909" s="655"/>
      <c r="L909" s="655"/>
      <c r="M909" s="655"/>
      <c r="N909" s="1310"/>
      <c r="O909" s="655"/>
      <c r="P909" s="656"/>
      <c r="Q909" s="657"/>
      <c r="R909" s="704"/>
      <c r="S909" s="3180"/>
    </row>
    <row r="910" spans="7:19" ht="15" customHeight="1">
      <c r="G910" s="1047"/>
      <c r="H910" s="655"/>
      <c r="I910" s="655"/>
      <c r="J910" s="655"/>
      <c r="K910" s="655"/>
      <c r="L910" s="655"/>
      <c r="M910" s="655"/>
      <c r="N910" s="1310"/>
      <c r="O910" s="655"/>
      <c r="P910" s="656"/>
      <c r="Q910" s="657"/>
      <c r="R910" s="704"/>
      <c r="S910" s="3180"/>
    </row>
    <row r="911" spans="7:19" ht="15" customHeight="1">
      <c r="G911" s="1047"/>
      <c r="H911" s="655"/>
      <c r="I911" s="655"/>
      <c r="J911" s="655"/>
      <c r="K911" s="655"/>
      <c r="L911" s="655"/>
      <c r="M911" s="655"/>
      <c r="N911" s="1310"/>
      <c r="O911" s="655"/>
      <c r="P911" s="656"/>
      <c r="Q911" s="657"/>
      <c r="R911" s="704"/>
      <c r="S911" s="3180"/>
    </row>
    <row r="912" spans="7:19" ht="15" customHeight="1">
      <c r="G912" s="1047"/>
      <c r="H912" s="655"/>
      <c r="I912" s="655"/>
      <c r="J912" s="655"/>
      <c r="K912" s="655"/>
      <c r="L912" s="655"/>
      <c r="M912" s="655"/>
      <c r="N912" s="1310"/>
      <c r="O912" s="655"/>
      <c r="P912" s="656"/>
      <c r="Q912" s="657"/>
      <c r="R912" s="704"/>
      <c r="S912" s="3180"/>
    </row>
    <row r="913" spans="7:19" ht="15" customHeight="1">
      <c r="G913" s="1047"/>
      <c r="H913" s="655"/>
      <c r="I913" s="655"/>
      <c r="J913" s="655"/>
      <c r="K913" s="655"/>
      <c r="L913" s="655"/>
      <c r="M913" s="655"/>
      <c r="N913" s="1310"/>
      <c r="O913" s="655"/>
      <c r="P913" s="656"/>
      <c r="Q913" s="657"/>
      <c r="R913" s="704"/>
      <c r="S913" s="3180"/>
    </row>
    <row r="914" spans="7:19" ht="15" customHeight="1">
      <c r="G914" s="1047"/>
      <c r="H914" s="655"/>
      <c r="I914" s="655"/>
      <c r="J914" s="655"/>
      <c r="K914" s="655"/>
      <c r="L914" s="655"/>
      <c r="M914" s="655"/>
      <c r="N914" s="1310"/>
      <c r="O914" s="655"/>
      <c r="P914" s="656"/>
      <c r="Q914" s="657"/>
      <c r="R914" s="704"/>
      <c r="S914" s="3180"/>
    </row>
    <row r="915" spans="7:19" ht="15" customHeight="1">
      <c r="G915" s="1047"/>
      <c r="H915" s="655"/>
      <c r="I915" s="655"/>
      <c r="J915" s="655"/>
      <c r="K915" s="655"/>
      <c r="L915" s="655"/>
      <c r="M915" s="655"/>
      <c r="N915" s="1310"/>
      <c r="O915" s="655"/>
      <c r="P915" s="656"/>
      <c r="Q915" s="657"/>
      <c r="R915" s="704"/>
      <c r="S915" s="3180"/>
    </row>
    <row r="916" spans="7:19" ht="15" customHeight="1">
      <c r="G916" s="1047"/>
      <c r="H916" s="655"/>
      <c r="I916" s="655"/>
      <c r="J916" s="655"/>
      <c r="K916" s="655"/>
      <c r="L916" s="655"/>
      <c r="M916" s="655"/>
      <c r="N916" s="1310"/>
      <c r="O916" s="655"/>
      <c r="P916" s="656"/>
      <c r="Q916" s="657"/>
      <c r="R916" s="704"/>
      <c r="S916" s="3180"/>
    </row>
    <row r="917" spans="7:19" ht="15" customHeight="1">
      <c r="G917" s="1047"/>
      <c r="H917" s="655"/>
      <c r="I917" s="655"/>
      <c r="J917" s="655"/>
      <c r="K917" s="655"/>
      <c r="L917" s="655"/>
      <c r="M917" s="655"/>
      <c r="N917" s="1310"/>
      <c r="O917" s="655"/>
      <c r="P917" s="656"/>
      <c r="Q917" s="657"/>
      <c r="R917" s="704"/>
      <c r="S917" s="3180"/>
    </row>
    <row r="918" spans="7:19" ht="15" customHeight="1">
      <c r="G918" s="1047"/>
      <c r="H918" s="655"/>
      <c r="I918" s="655"/>
      <c r="J918" s="655"/>
      <c r="K918" s="655"/>
      <c r="L918" s="655"/>
      <c r="M918" s="655"/>
      <c r="N918" s="1310"/>
      <c r="O918" s="655"/>
      <c r="P918" s="656"/>
      <c r="Q918" s="657"/>
      <c r="R918" s="704"/>
      <c r="S918" s="3180"/>
    </row>
    <row r="919" spans="7:19" ht="15" customHeight="1">
      <c r="G919" s="1047"/>
      <c r="H919" s="655"/>
      <c r="I919" s="655"/>
      <c r="J919" s="655"/>
      <c r="K919" s="655"/>
      <c r="L919" s="655"/>
      <c r="M919" s="655"/>
      <c r="N919" s="1310"/>
      <c r="O919" s="655"/>
      <c r="P919" s="656"/>
      <c r="Q919" s="657"/>
      <c r="R919" s="704"/>
      <c r="S919" s="3180"/>
    </row>
    <row r="920" spans="7:19" ht="15" customHeight="1">
      <c r="G920" s="1047"/>
      <c r="H920" s="655"/>
      <c r="I920" s="655"/>
      <c r="J920" s="655"/>
      <c r="K920" s="655"/>
      <c r="L920" s="655"/>
      <c r="M920" s="655"/>
      <c r="N920" s="1310"/>
      <c r="O920" s="655"/>
      <c r="P920" s="656"/>
      <c r="Q920" s="657"/>
      <c r="R920" s="704"/>
      <c r="S920" s="3180"/>
    </row>
    <row r="921" spans="7:19" ht="15" customHeight="1">
      <c r="G921" s="1047"/>
      <c r="H921" s="655"/>
      <c r="I921" s="655"/>
      <c r="J921" s="655"/>
      <c r="K921" s="655"/>
      <c r="L921" s="655"/>
      <c r="M921" s="655"/>
      <c r="N921" s="1310"/>
      <c r="O921" s="655"/>
      <c r="P921" s="656"/>
      <c r="Q921" s="657"/>
      <c r="R921" s="704"/>
      <c r="S921" s="3180"/>
    </row>
    <row r="922" spans="7:19" ht="15" customHeight="1">
      <c r="G922" s="1047"/>
      <c r="H922" s="655"/>
      <c r="I922" s="655"/>
      <c r="J922" s="655"/>
      <c r="K922" s="655"/>
      <c r="L922" s="655"/>
      <c r="M922" s="655"/>
      <c r="N922" s="1310"/>
      <c r="O922" s="655"/>
      <c r="P922" s="656"/>
      <c r="Q922" s="657"/>
      <c r="R922" s="704"/>
      <c r="S922" s="3180"/>
    </row>
    <row r="923" spans="7:19" ht="15" customHeight="1">
      <c r="G923" s="1047"/>
      <c r="H923" s="655"/>
      <c r="I923" s="655"/>
      <c r="J923" s="655"/>
      <c r="K923" s="655"/>
      <c r="L923" s="655"/>
      <c r="M923" s="655"/>
      <c r="N923" s="1310"/>
      <c r="O923" s="655"/>
      <c r="P923" s="656"/>
      <c r="Q923" s="657"/>
      <c r="R923" s="704"/>
      <c r="S923" s="3180"/>
    </row>
    <row r="924" spans="7:19" ht="15" customHeight="1">
      <c r="G924" s="1047"/>
      <c r="H924" s="655"/>
      <c r="I924" s="655"/>
      <c r="J924" s="655"/>
      <c r="K924" s="655"/>
      <c r="L924" s="655"/>
      <c r="M924" s="655"/>
      <c r="N924" s="1310"/>
      <c r="O924" s="655"/>
      <c r="P924" s="656"/>
      <c r="Q924" s="657"/>
      <c r="R924" s="704"/>
      <c r="S924" s="3180"/>
    </row>
    <row r="925" spans="7:19" ht="15" customHeight="1">
      <c r="G925" s="1047"/>
      <c r="H925" s="655"/>
      <c r="I925" s="655"/>
      <c r="J925" s="655"/>
      <c r="K925" s="655"/>
      <c r="L925" s="655"/>
      <c r="M925" s="655"/>
      <c r="N925" s="1310"/>
      <c r="O925" s="655"/>
      <c r="P925" s="656"/>
      <c r="Q925" s="657"/>
      <c r="R925" s="704"/>
      <c r="S925" s="3180"/>
    </row>
    <row r="926" spans="7:19" ht="15" customHeight="1">
      <c r="G926" s="1047"/>
      <c r="H926" s="655"/>
      <c r="I926" s="655"/>
      <c r="J926" s="655"/>
      <c r="K926" s="655"/>
      <c r="L926" s="655"/>
      <c r="M926" s="655"/>
      <c r="N926" s="1310"/>
      <c r="O926" s="655"/>
      <c r="P926" s="656"/>
      <c r="Q926" s="657"/>
      <c r="R926" s="704"/>
      <c r="S926" s="3180"/>
    </row>
    <row r="927" spans="7:19" ht="15" customHeight="1">
      <c r="G927" s="1047"/>
      <c r="H927" s="655"/>
      <c r="I927" s="655"/>
      <c r="J927" s="655"/>
      <c r="K927" s="655"/>
      <c r="L927" s="655"/>
      <c r="M927" s="655"/>
      <c r="N927" s="1310"/>
      <c r="O927" s="655"/>
      <c r="P927" s="656"/>
      <c r="Q927" s="657"/>
      <c r="R927" s="704"/>
      <c r="S927" s="3180"/>
    </row>
    <row r="928" spans="7:19" ht="15" customHeight="1">
      <c r="G928" s="1047"/>
      <c r="H928" s="655"/>
      <c r="I928" s="655"/>
      <c r="J928" s="655"/>
      <c r="K928" s="655"/>
      <c r="L928" s="655"/>
      <c r="M928" s="655"/>
      <c r="N928" s="1310"/>
      <c r="O928" s="655"/>
      <c r="P928" s="656"/>
      <c r="Q928" s="657"/>
      <c r="R928" s="704"/>
      <c r="S928" s="3180"/>
    </row>
    <row r="929" spans="7:19" ht="15" customHeight="1">
      <c r="G929" s="1047"/>
      <c r="H929" s="655"/>
      <c r="I929" s="655"/>
      <c r="J929" s="655"/>
      <c r="K929" s="655"/>
      <c r="L929" s="655"/>
      <c r="M929" s="655"/>
      <c r="N929" s="1310"/>
      <c r="O929" s="655"/>
      <c r="P929" s="656"/>
      <c r="Q929" s="657"/>
      <c r="R929" s="704"/>
      <c r="S929" s="3180"/>
    </row>
    <row r="930" spans="7:19" ht="15" customHeight="1">
      <c r="G930" s="1047"/>
      <c r="H930" s="655"/>
      <c r="I930" s="655"/>
      <c r="J930" s="655"/>
      <c r="K930" s="655"/>
      <c r="L930" s="655"/>
      <c r="M930" s="655"/>
      <c r="N930" s="1310"/>
      <c r="O930" s="655"/>
      <c r="P930" s="656"/>
      <c r="Q930" s="657"/>
      <c r="R930" s="704"/>
      <c r="S930" s="3180"/>
    </row>
    <row r="931" spans="7:19" ht="15" customHeight="1">
      <c r="G931" s="1047"/>
      <c r="H931" s="655"/>
      <c r="I931" s="655"/>
      <c r="J931" s="655"/>
      <c r="K931" s="655"/>
      <c r="L931" s="655"/>
      <c r="M931" s="655"/>
      <c r="N931" s="1310"/>
      <c r="O931" s="655"/>
      <c r="P931" s="656"/>
      <c r="Q931" s="657"/>
      <c r="R931" s="704"/>
      <c r="S931" s="3180"/>
    </row>
    <row r="932" spans="7:19" ht="15" customHeight="1">
      <c r="G932" s="1047"/>
      <c r="H932" s="655"/>
      <c r="I932" s="655"/>
      <c r="J932" s="655"/>
      <c r="K932" s="655"/>
      <c r="L932" s="655"/>
      <c r="M932" s="655"/>
      <c r="N932" s="1310"/>
      <c r="O932" s="655"/>
      <c r="P932" s="656"/>
      <c r="Q932" s="657"/>
      <c r="R932" s="704"/>
      <c r="S932" s="3180"/>
    </row>
    <row r="933" spans="7:19" ht="15" customHeight="1">
      <c r="G933" s="1047"/>
      <c r="H933" s="655"/>
      <c r="I933" s="655"/>
      <c r="J933" s="655"/>
      <c r="K933" s="655"/>
      <c r="L933" s="655"/>
      <c r="M933" s="655"/>
      <c r="N933" s="1310"/>
      <c r="O933" s="655"/>
      <c r="P933" s="656"/>
      <c r="Q933" s="657"/>
      <c r="R933" s="704"/>
      <c r="S933" s="3180"/>
    </row>
    <row r="934" spans="7:19" ht="15" customHeight="1">
      <c r="G934" s="1047"/>
      <c r="H934" s="655"/>
      <c r="I934" s="655"/>
      <c r="J934" s="655"/>
      <c r="K934" s="655"/>
      <c r="L934" s="655"/>
      <c r="M934" s="655"/>
      <c r="N934" s="1310"/>
      <c r="O934" s="655"/>
      <c r="P934" s="656"/>
      <c r="Q934" s="657"/>
      <c r="R934" s="704"/>
      <c r="S934" s="3180"/>
    </row>
    <row r="935" spans="7:19" ht="15" customHeight="1">
      <c r="G935" s="1047"/>
      <c r="H935" s="655"/>
      <c r="I935" s="655"/>
      <c r="J935" s="655"/>
      <c r="K935" s="655"/>
      <c r="L935" s="655"/>
      <c r="M935" s="655"/>
      <c r="N935" s="1310"/>
      <c r="O935" s="655"/>
      <c r="P935" s="656"/>
      <c r="Q935" s="657"/>
      <c r="R935" s="704"/>
      <c r="S935" s="3180"/>
    </row>
    <row r="936" spans="7:19" ht="15" customHeight="1">
      <c r="G936" s="1047"/>
      <c r="H936" s="655"/>
      <c r="I936" s="655"/>
      <c r="J936" s="655"/>
      <c r="K936" s="655"/>
      <c r="L936" s="655"/>
      <c r="M936" s="655"/>
      <c r="N936" s="1310"/>
      <c r="O936" s="655"/>
      <c r="P936" s="656"/>
      <c r="Q936" s="657"/>
      <c r="R936" s="704"/>
      <c r="S936" s="3180"/>
    </row>
    <row r="937" spans="7:19" ht="15" customHeight="1">
      <c r="G937" s="1047"/>
      <c r="H937" s="655"/>
      <c r="I937" s="655"/>
      <c r="J937" s="655"/>
      <c r="K937" s="655"/>
      <c r="L937" s="655"/>
      <c r="M937" s="655"/>
      <c r="N937" s="1310"/>
      <c r="O937" s="655"/>
      <c r="P937" s="656"/>
      <c r="Q937" s="657"/>
      <c r="R937" s="704"/>
      <c r="S937" s="3180"/>
    </row>
    <row r="938" spans="7:19" ht="15" customHeight="1">
      <c r="G938" s="1047"/>
      <c r="H938" s="655"/>
      <c r="I938" s="655"/>
      <c r="J938" s="655"/>
      <c r="K938" s="655"/>
      <c r="L938" s="655"/>
      <c r="M938" s="655"/>
      <c r="N938" s="1310"/>
      <c r="O938" s="655"/>
      <c r="P938" s="656"/>
      <c r="Q938" s="657"/>
      <c r="R938" s="704"/>
      <c r="S938" s="3180"/>
    </row>
    <row r="939" spans="7:19" ht="15" customHeight="1">
      <c r="G939" s="1047"/>
      <c r="H939" s="655"/>
      <c r="I939" s="655"/>
      <c r="J939" s="655"/>
      <c r="K939" s="655"/>
      <c r="L939" s="655"/>
      <c r="M939" s="655"/>
      <c r="N939" s="1310"/>
      <c r="O939" s="655"/>
      <c r="P939" s="656"/>
      <c r="Q939" s="657"/>
      <c r="R939" s="704"/>
      <c r="S939" s="3180"/>
    </row>
    <row r="940" spans="7:19" ht="15" customHeight="1">
      <c r="G940" s="1047"/>
      <c r="H940" s="655"/>
      <c r="I940" s="655"/>
      <c r="J940" s="655"/>
      <c r="K940" s="655"/>
      <c r="L940" s="655"/>
      <c r="M940" s="655"/>
      <c r="N940" s="1310"/>
      <c r="O940" s="655"/>
      <c r="P940" s="656"/>
      <c r="Q940" s="657"/>
      <c r="R940" s="704"/>
      <c r="S940" s="3180"/>
    </row>
    <row r="941" spans="7:19" ht="15" customHeight="1">
      <c r="G941" s="1047"/>
      <c r="H941" s="655"/>
      <c r="I941" s="655"/>
      <c r="J941" s="655"/>
      <c r="K941" s="655"/>
      <c r="L941" s="655"/>
      <c r="M941" s="655"/>
      <c r="N941" s="1310"/>
      <c r="O941" s="655"/>
      <c r="P941" s="656"/>
      <c r="Q941" s="657"/>
      <c r="R941" s="704"/>
      <c r="S941" s="3180"/>
    </row>
    <row r="942" spans="7:19" ht="15" customHeight="1">
      <c r="G942" s="1047"/>
      <c r="H942" s="655"/>
      <c r="I942" s="655"/>
      <c r="J942" s="655"/>
      <c r="K942" s="655"/>
      <c r="L942" s="655"/>
      <c r="M942" s="655"/>
      <c r="N942" s="1310"/>
      <c r="O942" s="655"/>
      <c r="P942" s="656"/>
      <c r="Q942" s="657"/>
      <c r="R942" s="704"/>
      <c r="S942" s="3180"/>
    </row>
    <row r="943" spans="7:19" ht="15" customHeight="1">
      <c r="G943" s="1047"/>
      <c r="H943" s="655"/>
      <c r="I943" s="655"/>
      <c r="J943" s="655"/>
      <c r="K943" s="655"/>
      <c r="L943" s="655"/>
      <c r="M943" s="655"/>
      <c r="N943" s="1310"/>
      <c r="O943" s="655"/>
      <c r="P943" s="656"/>
      <c r="Q943" s="657"/>
      <c r="R943" s="704"/>
      <c r="S943" s="3180"/>
    </row>
    <row r="944" spans="7:19" ht="15" customHeight="1">
      <c r="G944" s="1047"/>
      <c r="H944" s="655"/>
      <c r="I944" s="655"/>
      <c r="J944" s="655"/>
      <c r="K944" s="655"/>
      <c r="L944" s="655"/>
      <c r="M944" s="655"/>
      <c r="N944" s="1310"/>
      <c r="O944" s="655"/>
      <c r="P944" s="656"/>
      <c r="Q944" s="657"/>
      <c r="R944" s="704"/>
      <c r="S944" s="3180"/>
    </row>
    <row r="945" spans="7:19" ht="15" customHeight="1">
      <c r="G945" s="1047"/>
      <c r="H945" s="655"/>
      <c r="I945" s="655"/>
      <c r="J945" s="655"/>
      <c r="K945" s="655"/>
      <c r="L945" s="655"/>
      <c r="M945" s="655"/>
      <c r="N945" s="1310"/>
      <c r="O945" s="655"/>
      <c r="P945" s="656"/>
      <c r="Q945" s="657"/>
      <c r="R945" s="704"/>
      <c r="S945" s="3180"/>
    </row>
    <row r="946" spans="7:19" ht="15" customHeight="1">
      <c r="G946" s="1047"/>
      <c r="H946" s="655"/>
      <c r="I946" s="655"/>
      <c r="J946" s="655"/>
      <c r="K946" s="655"/>
      <c r="L946" s="655"/>
      <c r="M946" s="655"/>
      <c r="N946" s="1310"/>
      <c r="O946" s="655"/>
      <c r="P946" s="656"/>
      <c r="Q946" s="657"/>
      <c r="R946" s="704"/>
      <c r="S946" s="3180"/>
    </row>
    <row r="947" spans="7:19" ht="15" customHeight="1">
      <c r="G947" s="1047"/>
      <c r="H947" s="655"/>
      <c r="I947" s="655"/>
      <c r="J947" s="655"/>
      <c r="K947" s="655"/>
      <c r="L947" s="655"/>
      <c r="M947" s="655"/>
      <c r="N947" s="1310"/>
      <c r="O947" s="655"/>
      <c r="P947" s="656"/>
      <c r="Q947" s="657"/>
      <c r="R947" s="704"/>
      <c r="S947" s="3180"/>
    </row>
    <row r="948" spans="7:19" ht="15" customHeight="1">
      <c r="G948" s="1047"/>
      <c r="H948" s="655"/>
      <c r="I948" s="655"/>
      <c r="J948" s="655"/>
      <c r="K948" s="655"/>
      <c r="L948" s="655"/>
      <c r="M948" s="655"/>
      <c r="N948" s="1310"/>
      <c r="O948" s="655"/>
      <c r="P948" s="656"/>
      <c r="Q948" s="657"/>
      <c r="R948" s="704"/>
      <c r="S948" s="3180"/>
    </row>
    <row r="949" spans="7:19" ht="15" customHeight="1">
      <c r="G949" s="1047"/>
      <c r="H949" s="655"/>
      <c r="I949" s="655"/>
      <c r="J949" s="655"/>
      <c r="K949" s="655"/>
      <c r="L949" s="655"/>
      <c r="M949" s="655"/>
      <c r="N949" s="1310"/>
      <c r="O949" s="655"/>
      <c r="P949" s="656"/>
      <c r="Q949" s="657"/>
      <c r="R949" s="704"/>
      <c r="S949" s="3180"/>
    </row>
    <row r="950" spans="7:19" ht="15" customHeight="1">
      <c r="G950" s="1047"/>
      <c r="H950" s="655"/>
      <c r="I950" s="655"/>
      <c r="J950" s="655"/>
      <c r="K950" s="655"/>
      <c r="L950" s="655"/>
      <c r="M950" s="655"/>
      <c r="N950" s="1310"/>
      <c r="O950" s="655"/>
      <c r="P950" s="656"/>
      <c r="Q950" s="657"/>
      <c r="R950" s="704"/>
      <c r="S950" s="3180"/>
    </row>
    <row r="951" spans="7:19" ht="15" customHeight="1">
      <c r="G951" s="1047"/>
      <c r="H951" s="655"/>
      <c r="I951" s="655"/>
      <c r="J951" s="655"/>
      <c r="K951" s="655"/>
      <c r="L951" s="655"/>
      <c r="M951" s="655"/>
      <c r="N951" s="1310"/>
      <c r="O951" s="655"/>
      <c r="P951" s="656"/>
      <c r="Q951" s="657"/>
      <c r="R951" s="704"/>
      <c r="S951" s="3180"/>
    </row>
    <row r="952" spans="7:19" ht="15" customHeight="1">
      <c r="G952" s="1047"/>
      <c r="H952" s="655"/>
      <c r="I952" s="655"/>
      <c r="J952" s="655"/>
      <c r="K952" s="655"/>
      <c r="L952" s="655"/>
      <c r="M952" s="655"/>
      <c r="N952" s="1310"/>
      <c r="O952" s="655"/>
      <c r="P952" s="656"/>
      <c r="Q952" s="657"/>
      <c r="R952" s="704"/>
      <c r="S952" s="3180"/>
    </row>
    <row r="953" spans="7:19" ht="15" customHeight="1">
      <c r="G953" s="1047"/>
      <c r="H953" s="655"/>
      <c r="I953" s="655"/>
      <c r="J953" s="655"/>
      <c r="K953" s="655"/>
      <c r="L953" s="655"/>
      <c r="M953" s="655"/>
      <c r="N953" s="1310"/>
      <c r="O953" s="655"/>
      <c r="P953" s="656"/>
      <c r="Q953" s="657"/>
      <c r="R953" s="704"/>
      <c r="S953" s="3180"/>
    </row>
    <row r="954" spans="7:19" ht="15" customHeight="1">
      <c r="G954" s="1047"/>
      <c r="H954" s="655"/>
      <c r="I954" s="655"/>
      <c r="J954" s="655"/>
      <c r="K954" s="655"/>
      <c r="L954" s="655"/>
      <c r="M954" s="655"/>
      <c r="N954" s="1310"/>
      <c r="O954" s="655"/>
      <c r="P954" s="656"/>
      <c r="Q954" s="657"/>
      <c r="R954" s="704"/>
      <c r="S954" s="3180"/>
    </row>
    <row r="955" spans="7:19" ht="15" customHeight="1">
      <c r="G955" s="1047"/>
      <c r="H955" s="655"/>
      <c r="I955" s="655"/>
      <c r="J955" s="655"/>
      <c r="K955" s="655"/>
      <c r="L955" s="655"/>
      <c r="M955" s="655"/>
      <c r="N955" s="1310"/>
      <c r="O955" s="655"/>
      <c r="P955" s="656"/>
      <c r="Q955" s="657"/>
      <c r="R955" s="704"/>
      <c r="S955" s="3180"/>
    </row>
    <row r="956" spans="7:19" ht="15" customHeight="1">
      <c r="G956" s="1047"/>
      <c r="H956" s="655"/>
      <c r="I956" s="655"/>
      <c r="J956" s="655"/>
      <c r="K956" s="655"/>
      <c r="L956" s="655"/>
      <c r="M956" s="655"/>
      <c r="N956" s="1310"/>
      <c r="O956" s="655"/>
      <c r="P956" s="656"/>
      <c r="Q956" s="657"/>
      <c r="R956" s="704"/>
      <c r="S956" s="3180"/>
    </row>
    <row r="957" spans="7:19" ht="15" customHeight="1">
      <c r="G957" s="1047"/>
      <c r="H957" s="655"/>
      <c r="I957" s="655"/>
      <c r="J957" s="655"/>
      <c r="K957" s="655"/>
      <c r="L957" s="655"/>
      <c r="M957" s="655"/>
      <c r="N957" s="1310"/>
      <c r="O957" s="655"/>
      <c r="P957" s="656"/>
      <c r="Q957" s="657"/>
      <c r="R957" s="704"/>
      <c r="S957" s="3180"/>
    </row>
    <row r="958" spans="7:19" ht="15" customHeight="1">
      <c r="G958" s="1047"/>
      <c r="H958" s="655"/>
      <c r="I958" s="655"/>
      <c r="J958" s="655"/>
      <c r="K958" s="655"/>
      <c r="L958" s="655"/>
      <c r="M958" s="655"/>
      <c r="N958" s="1310"/>
      <c r="O958" s="655"/>
      <c r="P958" s="656"/>
      <c r="Q958" s="657"/>
      <c r="R958" s="704"/>
      <c r="S958" s="3180"/>
    </row>
    <row r="959" spans="7:19" ht="15" customHeight="1">
      <c r="G959" s="1047"/>
      <c r="H959" s="655"/>
      <c r="I959" s="655"/>
      <c r="J959" s="655"/>
      <c r="K959" s="655"/>
      <c r="L959" s="655"/>
      <c r="M959" s="655"/>
      <c r="N959" s="1310"/>
      <c r="O959" s="655"/>
      <c r="P959" s="656"/>
      <c r="Q959" s="657"/>
      <c r="R959" s="704"/>
      <c r="S959" s="3180"/>
    </row>
    <row r="960" spans="7:19" ht="15" customHeight="1">
      <c r="G960" s="1047"/>
      <c r="H960" s="655"/>
      <c r="I960" s="655"/>
      <c r="J960" s="655"/>
      <c r="K960" s="655"/>
      <c r="L960" s="655"/>
      <c r="M960" s="655"/>
      <c r="N960" s="1310"/>
      <c r="O960" s="655"/>
      <c r="P960" s="656"/>
      <c r="Q960" s="657"/>
      <c r="R960" s="704"/>
      <c r="S960" s="3180"/>
    </row>
    <row r="961" spans="7:19" ht="15" customHeight="1">
      <c r="G961" s="1047"/>
      <c r="H961" s="655"/>
      <c r="I961" s="655"/>
      <c r="J961" s="655"/>
      <c r="K961" s="655"/>
      <c r="L961" s="655"/>
      <c r="M961" s="655"/>
      <c r="N961" s="1310"/>
      <c r="O961" s="655"/>
      <c r="P961" s="656"/>
      <c r="Q961" s="657"/>
      <c r="R961" s="704"/>
      <c r="S961" s="3180"/>
    </row>
    <row r="962" spans="7:19" ht="15" customHeight="1">
      <c r="G962" s="1047"/>
      <c r="H962" s="655"/>
      <c r="I962" s="655"/>
      <c r="J962" s="655"/>
      <c r="K962" s="655"/>
      <c r="L962" s="655"/>
      <c r="M962" s="655"/>
      <c r="N962" s="1310"/>
      <c r="O962" s="655"/>
      <c r="P962" s="656"/>
      <c r="Q962" s="657"/>
      <c r="R962" s="704"/>
      <c r="S962" s="3180"/>
    </row>
    <row r="963" spans="7:19" ht="15" customHeight="1">
      <c r="G963" s="1047"/>
      <c r="H963" s="655"/>
      <c r="I963" s="655"/>
      <c r="J963" s="655"/>
      <c r="K963" s="655"/>
      <c r="L963" s="655"/>
      <c r="M963" s="655"/>
      <c r="N963" s="1310"/>
      <c r="O963" s="655"/>
      <c r="P963" s="656"/>
      <c r="Q963" s="657"/>
      <c r="R963" s="704"/>
      <c r="S963" s="3180"/>
    </row>
    <row r="964" spans="7:19" ht="15" customHeight="1">
      <c r="G964" s="1047"/>
      <c r="H964" s="655"/>
      <c r="I964" s="655"/>
      <c r="J964" s="655"/>
      <c r="K964" s="655"/>
      <c r="L964" s="655"/>
      <c r="M964" s="655"/>
      <c r="N964" s="1310"/>
      <c r="O964" s="655"/>
      <c r="P964" s="656"/>
      <c r="Q964" s="657"/>
      <c r="R964" s="704"/>
      <c r="S964" s="3180"/>
    </row>
    <row r="965" spans="7:19" ht="15" customHeight="1">
      <c r="G965" s="1047"/>
      <c r="H965" s="655"/>
      <c r="I965" s="655"/>
      <c r="J965" s="655"/>
      <c r="K965" s="655"/>
      <c r="L965" s="655"/>
      <c r="M965" s="655"/>
      <c r="N965" s="1310"/>
      <c r="O965" s="655"/>
      <c r="P965" s="656"/>
      <c r="Q965" s="657"/>
      <c r="R965" s="704"/>
      <c r="S965" s="3180"/>
    </row>
    <row r="966" spans="7:19" ht="15" customHeight="1">
      <c r="G966" s="1047"/>
      <c r="H966" s="655"/>
      <c r="I966" s="655"/>
      <c r="J966" s="655"/>
      <c r="K966" s="655"/>
      <c r="L966" s="655"/>
      <c r="M966" s="655"/>
      <c r="N966" s="1310"/>
      <c r="O966" s="655"/>
      <c r="P966" s="656"/>
      <c r="Q966" s="657"/>
      <c r="R966" s="704"/>
      <c r="S966" s="3180"/>
    </row>
    <row r="967" spans="7:19" ht="15" customHeight="1">
      <c r="G967" s="1047"/>
      <c r="H967" s="655"/>
      <c r="I967" s="655"/>
      <c r="J967" s="655"/>
      <c r="K967" s="655"/>
      <c r="L967" s="655"/>
      <c r="M967" s="655"/>
      <c r="N967" s="1310"/>
      <c r="O967" s="655"/>
      <c r="P967" s="656"/>
      <c r="Q967" s="657"/>
      <c r="R967" s="704"/>
      <c r="S967" s="3180"/>
    </row>
    <row r="968" spans="7:19" ht="15" customHeight="1">
      <c r="G968" s="1047"/>
      <c r="H968" s="655"/>
      <c r="I968" s="655"/>
      <c r="J968" s="655"/>
      <c r="K968" s="655"/>
      <c r="L968" s="655"/>
      <c r="M968" s="655"/>
      <c r="N968" s="1310"/>
      <c r="O968" s="655"/>
      <c r="P968" s="656"/>
      <c r="Q968" s="657"/>
      <c r="R968" s="704"/>
      <c r="S968" s="3180"/>
    </row>
    <row r="969" spans="7:19" ht="15" customHeight="1">
      <c r="G969" s="1047"/>
      <c r="H969" s="655"/>
      <c r="I969" s="655"/>
      <c r="J969" s="655"/>
      <c r="K969" s="655"/>
      <c r="L969" s="655"/>
      <c r="M969" s="655"/>
      <c r="N969" s="1310"/>
      <c r="O969" s="655"/>
      <c r="P969" s="656"/>
      <c r="Q969" s="657"/>
      <c r="R969" s="704"/>
      <c r="S969" s="3180"/>
    </row>
    <row r="970" spans="7:19" ht="15" customHeight="1">
      <c r="G970" s="1047"/>
      <c r="H970" s="655"/>
      <c r="I970" s="655"/>
      <c r="J970" s="655"/>
      <c r="K970" s="655"/>
      <c r="L970" s="655"/>
      <c r="M970" s="655"/>
      <c r="N970" s="1310"/>
      <c r="O970" s="655"/>
      <c r="P970" s="656"/>
      <c r="Q970" s="657"/>
      <c r="R970" s="704"/>
      <c r="S970" s="3180"/>
    </row>
    <row r="971" spans="7:19" ht="15" customHeight="1">
      <c r="G971" s="1047"/>
      <c r="H971" s="655"/>
      <c r="I971" s="655"/>
      <c r="J971" s="655"/>
      <c r="K971" s="655"/>
      <c r="L971" s="655"/>
      <c r="M971" s="655"/>
      <c r="N971" s="1310"/>
      <c r="O971" s="655"/>
      <c r="P971" s="656"/>
      <c r="Q971" s="657"/>
      <c r="R971" s="704"/>
      <c r="S971" s="3180"/>
    </row>
    <row r="972" spans="7:19" ht="15" customHeight="1">
      <c r="G972" s="1047"/>
      <c r="H972" s="655"/>
      <c r="I972" s="655"/>
      <c r="J972" s="655"/>
      <c r="K972" s="655"/>
      <c r="L972" s="655"/>
      <c r="M972" s="655"/>
      <c r="N972" s="1310"/>
      <c r="O972" s="655"/>
      <c r="P972" s="656"/>
      <c r="Q972" s="657"/>
      <c r="R972" s="704"/>
      <c r="S972" s="3180"/>
    </row>
    <row r="973" spans="7:19" ht="15" customHeight="1">
      <c r="G973" s="1047"/>
      <c r="H973" s="655"/>
      <c r="I973" s="655"/>
      <c r="J973" s="655"/>
      <c r="K973" s="655"/>
      <c r="L973" s="655"/>
      <c r="M973" s="655"/>
      <c r="N973" s="1310"/>
      <c r="O973" s="655"/>
      <c r="P973" s="656"/>
      <c r="Q973" s="657"/>
      <c r="R973" s="704"/>
      <c r="S973" s="3180"/>
    </row>
    <row r="974" spans="7:19" ht="15" customHeight="1">
      <c r="G974" s="1047"/>
      <c r="H974" s="655"/>
      <c r="I974" s="655"/>
      <c r="J974" s="655"/>
      <c r="K974" s="655"/>
      <c r="L974" s="655"/>
      <c r="M974" s="655"/>
      <c r="N974" s="1310"/>
      <c r="O974" s="655"/>
      <c r="P974" s="656"/>
      <c r="Q974" s="657"/>
      <c r="R974" s="704"/>
      <c r="S974" s="3180"/>
    </row>
    <row r="975" spans="7:19" ht="15" customHeight="1">
      <c r="G975" s="1047"/>
      <c r="H975" s="655"/>
      <c r="I975" s="655"/>
      <c r="J975" s="655"/>
      <c r="K975" s="655"/>
      <c r="L975" s="655"/>
      <c r="M975" s="655"/>
      <c r="N975" s="1310"/>
      <c r="O975" s="655"/>
      <c r="P975" s="656"/>
      <c r="Q975" s="657"/>
      <c r="R975" s="704"/>
      <c r="S975" s="3180"/>
    </row>
    <row r="976" spans="7:19" ht="15" customHeight="1">
      <c r="G976" s="1047"/>
      <c r="H976" s="655"/>
      <c r="I976" s="655"/>
      <c r="J976" s="655"/>
      <c r="K976" s="655"/>
      <c r="L976" s="655"/>
      <c r="M976" s="655"/>
      <c r="N976" s="1310"/>
      <c r="O976" s="655"/>
      <c r="P976" s="656"/>
      <c r="Q976" s="657"/>
      <c r="R976" s="704"/>
      <c r="S976" s="3180"/>
    </row>
    <row r="977" spans="7:19" ht="15" customHeight="1">
      <c r="G977" s="1047"/>
      <c r="H977" s="655"/>
      <c r="I977" s="655"/>
      <c r="J977" s="655"/>
      <c r="K977" s="655"/>
      <c r="L977" s="655"/>
      <c r="M977" s="655"/>
      <c r="N977" s="1310"/>
      <c r="O977" s="655"/>
      <c r="P977" s="656"/>
      <c r="Q977" s="657"/>
      <c r="R977" s="704"/>
      <c r="S977" s="3180"/>
    </row>
    <row r="978" spans="7:19" ht="15" customHeight="1">
      <c r="G978" s="1047"/>
      <c r="H978" s="655"/>
      <c r="I978" s="655"/>
      <c r="J978" s="655"/>
      <c r="K978" s="655"/>
      <c r="L978" s="655"/>
      <c r="M978" s="655"/>
      <c r="N978" s="1310"/>
      <c r="O978" s="655"/>
      <c r="P978" s="656"/>
      <c r="Q978" s="657"/>
      <c r="R978" s="704"/>
      <c r="S978" s="3180"/>
    </row>
    <row r="979" spans="7:19" ht="15" customHeight="1">
      <c r="G979" s="1047"/>
      <c r="H979" s="655"/>
      <c r="I979" s="655"/>
      <c r="J979" s="655"/>
      <c r="K979" s="655"/>
      <c r="L979" s="655"/>
      <c r="M979" s="655"/>
      <c r="N979" s="1310"/>
      <c r="O979" s="655"/>
      <c r="P979" s="656"/>
      <c r="Q979" s="657"/>
      <c r="R979" s="704"/>
      <c r="S979" s="3180"/>
    </row>
    <row r="980" spans="7:19" ht="15" customHeight="1">
      <c r="G980" s="1047"/>
      <c r="H980" s="655"/>
      <c r="I980" s="655"/>
      <c r="J980" s="655"/>
      <c r="K980" s="655"/>
      <c r="L980" s="655"/>
      <c r="M980" s="655"/>
      <c r="N980" s="1310"/>
      <c r="O980" s="655"/>
      <c r="P980" s="656"/>
      <c r="Q980" s="657"/>
      <c r="R980" s="704"/>
      <c r="S980" s="3180"/>
    </row>
    <row r="981" spans="7:19" ht="15" customHeight="1">
      <c r="G981" s="1047"/>
      <c r="H981" s="655"/>
      <c r="I981" s="655"/>
      <c r="J981" s="655"/>
      <c r="K981" s="655"/>
      <c r="L981" s="655"/>
      <c r="M981" s="655"/>
      <c r="N981" s="1310"/>
      <c r="O981" s="655"/>
      <c r="P981" s="656"/>
      <c r="Q981" s="657"/>
      <c r="R981" s="704"/>
      <c r="S981" s="3180"/>
    </row>
    <row r="982" spans="7:19" ht="15" customHeight="1">
      <c r="G982" s="1047"/>
      <c r="H982" s="655"/>
      <c r="I982" s="655"/>
      <c r="J982" s="655"/>
      <c r="K982" s="655"/>
      <c r="L982" s="655"/>
      <c r="M982" s="655"/>
      <c r="N982" s="1310"/>
      <c r="O982" s="655"/>
      <c r="P982" s="656"/>
      <c r="Q982" s="657"/>
      <c r="R982" s="704"/>
      <c r="S982" s="3180"/>
    </row>
    <row r="983" spans="7:19" ht="15" customHeight="1">
      <c r="G983" s="1047"/>
      <c r="H983" s="655"/>
      <c r="I983" s="655"/>
      <c r="J983" s="655"/>
      <c r="K983" s="655"/>
      <c r="L983" s="655"/>
      <c r="M983" s="655"/>
      <c r="N983" s="1310"/>
      <c r="O983" s="655"/>
      <c r="P983" s="656"/>
      <c r="Q983" s="657"/>
      <c r="R983" s="704"/>
      <c r="S983" s="3180"/>
    </row>
    <row r="984" spans="7:19" ht="15" customHeight="1">
      <c r="G984" s="1047"/>
      <c r="H984" s="655"/>
      <c r="I984" s="655"/>
      <c r="J984" s="655"/>
      <c r="K984" s="655"/>
      <c r="L984" s="655"/>
      <c r="M984" s="655"/>
      <c r="N984" s="1310"/>
      <c r="O984" s="655"/>
      <c r="P984" s="656"/>
      <c r="Q984" s="657"/>
      <c r="R984" s="704"/>
      <c r="S984" s="3180"/>
    </row>
    <row r="985" spans="7:19" ht="15" customHeight="1">
      <c r="G985" s="1047"/>
      <c r="H985" s="655"/>
      <c r="I985" s="655"/>
      <c r="J985" s="655"/>
      <c r="K985" s="655"/>
      <c r="L985" s="655"/>
      <c r="M985" s="655"/>
      <c r="N985" s="1310"/>
      <c r="O985" s="655"/>
      <c r="P985" s="656"/>
      <c r="Q985" s="657"/>
      <c r="R985" s="704"/>
      <c r="S985" s="3180"/>
    </row>
    <row r="986" spans="7:19" ht="15" customHeight="1">
      <c r="G986" s="1047"/>
      <c r="H986" s="655"/>
      <c r="I986" s="655"/>
      <c r="J986" s="655"/>
      <c r="K986" s="655"/>
      <c r="L986" s="655"/>
      <c r="M986" s="655"/>
      <c r="N986" s="1310"/>
      <c r="O986" s="655"/>
      <c r="P986" s="656"/>
      <c r="Q986" s="657"/>
      <c r="R986" s="704"/>
      <c r="S986" s="3180"/>
    </row>
    <row r="987" spans="7:19" ht="15" customHeight="1">
      <c r="G987" s="1047"/>
      <c r="H987" s="655"/>
      <c r="I987" s="655"/>
      <c r="J987" s="655"/>
      <c r="K987" s="655"/>
      <c r="L987" s="655"/>
      <c r="M987" s="655"/>
      <c r="N987" s="1310"/>
      <c r="O987" s="655"/>
      <c r="P987" s="656"/>
      <c r="Q987" s="657"/>
      <c r="R987" s="704"/>
      <c r="S987" s="3180"/>
    </row>
    <row r="988" spans="7:19" ht="15" customHeight="1">
      <c r="G988" s="1047"/>
      <c r="H988" s="655"/>
      <c r="I988" s="655"/>
      <c r="J988" s="655"/>
      <c r="K988" s="655"/>
      <c r="L988" s="655"/>
      <c r="M988" s="655"/>
      <c r="N988" s="1310"/>
      <c r="O988" s="655"/>
      <c r="P988" s="656"/>
      <c r="Q988" s="657"/>
      <c r="R988" s="704"/>
      <c r="S988" s="3180"/>
    </row>
    <row r="989" spans="7:19" ht="15" customHeight="1">
      <c r="G989" s="1047"/>
      <c r="H989" s="655"/>
      <c r="I989" s="655"/>
      <c r="J989" s="655"/>
      <c r="K989" s="655"/>
      <c r="L989" s="655"/>
      <c r="M989" s="655"/>
      <c r="N989" s="1310"/>
      <c r="O989" s="655"/>
      <c r="P989" s="656"/>
      <c r="Q989" s="657"/>
      <c r="R989" s="704"/>
      <c r="S989" s="3180"/>
    </row>
    <row r="990" spans="7:19" ht="15" customHeight="1">
      <c r="G990" s="1047"/>
      <c r="H990" s="655"/>
      <c r="I990" s="655"/>
      <c r="J990" s="655"/>
      <c r="K990" s="655"/>
      <c r="L990" s="655"/>
      <c r="M990" s="655"/>
      <c r="N990" s="1310"/>
      <c r="O990" s="655"/>
      <c r="P990" s="656"/>
      <c r="Q990" s="657"/>
      <c r="R990" s="704"/>
      <c r="S990" s="3180"/>
    </row>
    <row r="991" spans="7:19" ht="15" customHeight="1">
      <c r="G991" s="1047"/>
      <c r="H991" s="655"/>
      <c r="I991" s="655"/>
      <c r="J991" s="655"/>
      <c r="K991" s="655"/>
      <c r="L991" s="655"/>
      <c r="M991" s="655"/>
      <c r="N991" s="1310"/>
      <c r="O991" s="655"/>
      <c r="P991" s="656"/>
      <c r="Q991" s="657"/>
      <c r="R991" s="704"/>
      <c r="S991" s="3180"/>
    </row>
    <row r="992" spans="7:19" ht="15" customHeight="1">
      <c r="G992" s="1047"/>
      <c r="H992" s="655"/>
      <c r="I992" s="655"/>
      <c r="J992" s="655"/>
      <c r="K992" s="655"/>
      <c r="L992" s="655"/>
      <c r="M992" s="655"/>
      <c r="N992" s="1310"/>
      <c r="O992" s="655"/>
      <c r="P992" s="656"/>
      <c r="Q992" s="657"/>
      <c r="R992" s="704"/>
      <c r="S992" s="3180"/>
    </row>
    <row r="993" spans="7:19" ht="15" customHeight="1">
      <c r="G993" s="1047"/>
      <c r="H993" s="655"/>
      <c r="I993" s="655"/>
      <c r="J993" s="655"/>
      <c r="K993" s="655"/>
      <c r="L993" s="655"/>
      <c r="M993" s="655"/>
      <c r="N993" s="1310"/>
      <c r="O993" s="655"/>
      <c r="P993" s="656"/>
      <c r="Q993" s="657"/>
      <c r="R993" s="704"/>
      <c r="S993" s="3180"/>
    </row>
    <row r="994" spans="7:19" ht="15" customHeight="1">
      <c r="G994" s="1047"/>
      <c r="H994" s="655"/>
      <c r="I994" s="655"/>
      <c r="J994" s="655"/>
      <c r="K994" s="655"/>
      <c r="L994" s="655"/>
      <c r="M994" s="655"/>
      <c r="N994" s="1310"/>
      <c r="O994" s="655"/>
      <c r="P994" s="656"/>
      <c r="Q994" s="657"/>
      <c r="R994" s="704"/>
      <c r="S994" s="3180"/>
    </row>
    <row r="995" spans="7:19" ht="15" customHeight="1">
      <c r="G995" s="1047"/>
      <c r="H995" s="655"/>
      <c r="I995" s="655"/>
      <c r="J995" s="655"/>
      <c r="K995" s="655"/>
      <c r="L995" s="655"/>
      <c r="M995" s="655"/>
      <c r="N995" s="1310"/>
      <c r="O995" s="655"/>
      <c r="P995" s="656"/>
      <c r="Q995" s="657"/>
      <c r="R995" s="704"/>
      <c r="S995" s="3180"/>
    </row>
    <row r="996" spans="7:19" ht="15" customHeight="1">
      <c r="G996" s="1047"/>
      <c r="H996" s="655"/>
      <c r="I996" s="655"/>
      <c r="J996" s="655"/>
      <c r="K996" s="655"/>
      <c r="L996" s="655"/>
      <c r="M996" s="655"/>
      <c r="N996" s="1310"/>
      <c r="O996" s="655"/>
      <c r="P996" s="656"/>
      <c r="Q996" s="657"/>
      <c r="R996" s="704"/>
      <c r="S996" s="3180"/>
    </row>
    <row r="997" spans="7:19" ht="15" customHeight="1">
      <c r="G997" s="1047"/>
      <c r="H997" s="655"/>
      <c r="I997" s="655"/>
      <c r="J997" s="655"/>
      <c r="K997" s="655"/>
      <c r="L997" s="655"/>
      <c r="M997" s="655"/>
      <c r="N997" s="1310"/>
      <c r="O997" s="655"/>
      <c r="P997" s="656"/>
      <c r="Q997" s="657"/>
      <c r="R997" s="704"/>
      <c r="S997" s="3180"/>
    </row>
    <row r="998" spans="7:19" ht="15" customHeight="1">
      <c r="G998" s="1047"/>
      <c r="H998" s="655"/>
      <c r="I998" s="655"/>
      <c r="J998" s="655"/>
      <c r="K998" s="655"/>
      <c r="L998" s="655"/>
      <c r="M998" s="655"/>
      <c r="N998" s="1310"/>
      <c r="O998" s="655"/>
      <c r="P998" s="656"/>
      <c r="Q998" s="657"/>
      <c r="R998" s="704"/>
      <c r="S998" s="3180"/>
    </row>
    <row r="999" spans="7:19" ht="15" customHeight="1">
      <c r="G999" s="1047"/>
      <c r="H999" s="655"/>
      <c r="I999" s="655"/>
      <c r="J999" s="655"/>
      <c r="K999" s="655"/>
      <c r="L999" s="655"/>
      <c r="M999" s="655"/>
      <c r="N999" s="1310"/>
      <c r="O999" s="655"/>
      <c r="P999" s="656"/>
      <c r="Q999" s="657"/>
      <c r="R999" s="704"/>
      <c r="S999" s="3180"/>
    </row>
    <row r="1000" spans="7:19" ht="15" customHeight="1">
      <c r="G1000" s="1047"/>
      <c r="H1000" s="655"/>
      <c r="I1000" s="655"/>
      <c r="J1000" s="655"/>
      <c r="K1000" s="655"/>
      <c r="L1000" s="655"/>
      <c r="M1000" s="655"/>
      <c r="N1000" s="1310"/>
      <c r="O1000" s="655"/>
      <c r="P1000" s="656"/>
      <c r="Q1000" s="657"/>
      <c r="R1000" s="704"/>
      <c r="S1000" s="3180"/>
    </row>
    <row r="1001" spans="7:19" ht="15" customHeight="1">
      <c r="G1001" s="1047"/>
      <c r="H1001" s="655"/>
      <c r="I1001" s="655"/>
      <c r="J1001" s="655"/>
      <c r="K1001" s="655"/>
      <c r="L1001" s="655"/>
      <c r="M1001" s="655"/>
      <c r="N1001" s="1310"/>
      <c r="O1001" s="655"/>
      <c r="P1001" s="656"/>
      <c r="Q1001" s="657"/>
      <c r="R1001" s="704"/>
      <c r="S1001" s="3180"/>
    </row>
    <row r="1002" spans="7:19" ht="15" customHeight="1">
      <c r="G1002" s="1047"/>
      <c r="H1002" s="655"/>
      <c r="I1002" s="655"/>
      <c r="J1002" s="655"/>
      <c r="K1002" s="655"/>
      <c r="L1002" s="655"/>
      <c r="M1002" s="655"/>
      <c r="N1002" s="1310"/>
      <c r="O1002" s="655"/>
      <c r="P1002" s="656"/>
      <c r="Q1002" s="657"/>
      <c r="R1002" s="704"/>
      <c r="S1002" s="3180"/>
    </row>
    <row r="1003" spans="7:19" ht="15" customHeight="1">
      <c r="G1003" s="1047"/>
      <c r="H1003" s="655"/>
      <c r="I1003" s="655"/>
      <c r="J1003" s="655"/>
      <c r="K1003" s="655"/>
      <c r="L1003" s="655"/>
      <c r="M1003" s="655"/>
      <c r="N1003" s="1310"/>
      <c r="O1003" s="655"/>
      <c r="P1003" s="656"/>
      <c r="Q1003" s="657"/>
      <c r="R1003" s="704"/>
      <c r="S1003" s="3180"/>
    </row>
    <row r="1004" spans="7:19" ht="15" customHeight="1">
      <c r="G1004" s="1047"/>
      <c r="H1004" s="655"/>
      <c r="I1004" s="655"/>
      <c r="J1004" s="655"/>
      <c r="K1004" s="655"/>
      <c r="L1004" s="655"/>
      <c r="M1004" s="655"/>
      <c r="N1004" s="1310"/>
      <c r="O1004" s="655"/>
      <c r="P1004" s="656"/>
      <c r="Q1004" s="657"/>
      <c r="R1004" s="704"/>
      <c r="S1004" s="3180"/>
    </row>
    <row r="1005" spans="7:19" ht="15" customHeight="1">
      <c r="G1005" s="1047"/>
      <c r="H1005" s="655"/>
      <c r="I1005" s="655"/>
      <c r="J1005" s="655"/>
      <c r="K1005" s="655"/>
      <c r="L1005" s="655"/>
      <c r="M1005" s="655"/>
      <c r="N1005" s="1310"/>
      <c r="O1005" s="655"/>
      <c r="P1005" s="656"/>
      <c r="Q1005" s="657"/>
      <c r="R1005" s="704"/>
      <c r="S1005" s="3180"/>
    </row>
    <row r="1006" spans="7:19" ht="15" customHeight="1">
      <c r="G1006" s="1047"/>
      <c r="H1006" s="655"/>
      <c r="I1006" s="655"/>
      <c r="J1006" s="655"/>
      <c r="K1006" s="655"/>
      <c r="L1006" s="655"/>
      <c r="M1006" s="655"/>
      <c r="N1006" s="1310"/>
      <c r="O1006" s="655"/>
      <c r="P1006" s="656"/>
      <c r="Q1006" s="657"/>
      <c r="R1006" s="704"/>
      <c r="S1006" s="3180"/>
    </row>
    <row r="1007" spans="7:19" ht="15" customHeight="1">
      <c r="G1007" s="1047"/>
      <c r="H1007" s="655"/>
      <c r="I1007" s="655"/>
      <c r="J1007" s="655"/>
      <c r="K1007" s="655"/>
      <c r="L1007" s="655"/>
      <c r="M1007" s="655"/>
      <c r="N1007" s="1310"/>
      <c r="O1007" s="655"/>
      <c r="P1007" s="656"/>
      <c r="Q1007" s="657"/>
      <c r="R1007" s="704"/>
      <c r="S1007" s="3180"/>
    </row>
    <row r="1008" spans="7:19" ht="15" customHeight="1">
      <c r="G1008" s="1047"/>
      <c r="H1008" s="655"/>
      <c r="I1008" s="655"/>
      <c r="J1008" s="655"/>
      <c r="K1008" s="655"/>
      <c r="L1008" s="655"/>
      <c r="M1008" s="655"/>
      <c r="N1008" s="1310"/>
      <c r="O1008" s="655"/>
      <c r="P1008" s="656"/>
      <c r="Q1008" s="657"/>
      <c r="R1008" s="704"/>
      <c r="S1008" s="3180"/>
    </row>
    <row r="1009" spans="7:19" ht="15" customHeight="1">
      <c r="G1009" s="1047"/>
      <c r="H1009" s="655"/>
      <c r="I1009" s="655"/>
      <c r="J1009" s="655"/>
      <c r="K1009" s="655"/>
      <c r="L1009" s="655"/>
      <c r="M1009" s="655"/>
      <c r="N1009" s="1310"/>
      <c r="O1009" s="655"/>
      <c r="P1009" s="656"/>
      <c r="Q1009" s="657"/>
      <c r="R1009" s="704"/>
      <c r="S1009" s="3180"/>
    </row>
    <row r="1010" spans="7:19" ht="15" customHeight="1">
      <c r="G1010" s="1047"/>
      <c r="H1010" s="655"/>
      <c r="I1010" s="655"/>
      <c r="J1010" s="655"/>
      <c r="K1010" s="655"/>
      <c r="L1010" s="655"/>
      <c r="M1010" s="655"/>
      <c r="N1010" s="1310"/>
      <c r="O1010" s="655"/>
      <c r="P1010" s="656"/>
      <c r="Q1010" s="657"/>
      <c r="R1010" s="704"/>
      <c r="S1010" s="3180"/>
    </row>
    <row r="1011" spans="7:19" ht="15" customHeight="1">
      <c r="G1011" s="1047"/>
      <c r="H1011" s="655"/>
      <c r="I1011" s="655"/>
      <c r="J1011" s="655"/>
      <c r="K1011" s="655"/>
      <c r="L1011" s="655"/>
      <c r="M1011" s="655"/>
      <c r="N1011" s="1310"/>
      <c r="O1011" s="655"/>
      <c r="P1011" s="656"/>
      <c r="Q1011" s="657"/>
      <c r="R1011" s="704"/>
      <c r="S1011" s="3180"/>
    </row>
    <row r="1012" spans="7:19" ht="15" customHeight="1">
      <c r="G1012" s="1047"/>
      <c r="H1012" s="655"/>
      <c r="I1012" s="655"/>
      <c r="J1012" s="655"/>
      <c r="K1012" s="655"/>
      <c r="L1012" s="655"/>
      <c r="M1012" s="655"/>
      <c r="N1012" s="1310"/>
      <c r="O1012" s="655"/>
      <c r="P1012" s="656"/>
      <c r="Q1012" s="657"/>
      <c r="R1012" s="704"/>
      <c r="S1012" s="3180"/>
    </row>
    <row r="1013" spans="7:19" ht="15" customHeight="1">
      <c r="G1013" s="1047"/>
      <c r="H1013" s="655"/>
      <c r="I1013" s="655"/>
      <c r="J1013" s="655"/>
      <c r="K1013" s="655"/>
      <c r="L1013" s="655"/>
      <c r="M1013" s="655"/>
      <c r="N1013" s="1310"/>
      <c r="O1013" s="655"/>
      <c r="P1013" s="656"/>
      <c r="Q1013" s="657"/>
      <c r="R1013" s="704"/>
      <c r="S1013" s="3180"/>
    </row>
    <row r="1014" spans="7:19" ht="15" customHeight="1">
      <c r="G1014" s="1047"/>
      <c r="H1014" s="655"/>
      <c r="I1014" s="655"/>
      <c r="J1014" s="655"/>
      <c r="K1014" s="655"/>
      <c r="L1014" s="655"/>
      <c r="M1014" s="655"/>
      <c r="N1014" s="1310"/>
      <c r="O1014" s="655"/>
      <c r="P1014" s="656"/>
      <c r="Q1014" s="657"/>
      <c r="R1014" s="704"/>
      <c r="S1014" s="3180"/>
    </row>
    <row r="1015" spans="7:19" ht="15" customHeight="1">
      <c r="G1015" s="1047"/>
      <c r="H1015" s="655"/>
      <c r="I1015" s="655"/>
      <c r="J1015" s="655"/>
      <c r="K1015" s="655"/>
      <c r="L1015" s="655"/>
      <c r="M1015" s="655"/>
      <c r="N1015" s="1310"/>
      <c r="O1015" s="655"/>
      <c r="P1015" s="656"/>
      <c r="Q1015" s="657"/>
      <c r="R1015" s="704"/>
      <c r="S1015" s="3180"/>
    </row>
    <row r="1016" spans="7:19" ht="15" customHeight="1">
      <c r="G1016" s="1047"/>
      <c r="H1016" s="655"/>
      <c r="I1016" s="655"/>
      <c r="J1016" s="655"/>
      <c r="K1016" s="655"/>
      <c r="L1016" s="655"/>
      <c r="M1016" s="655"/>
      <c r="N1016" s="1310"/>
      <c r="O1016" s="655"/>
      <c r="P1016" s="656"/>
      <c r="Q1016" s="657"/>
      <c r="R1016" s="704"/>
      <c r="S1016" s="3180"/>
    </row>
    <row r="1017" spans="7:19" ht="15" customHeight="1">
      <c r="G1017" s="1047"/>
      <c r="H1017" s="655"/>
      <c r="I1017" s="655"/>
      <c r="J1017" s="655"/>
      <c r="K1017" s="655"/>
      <c r="L1017" s="655"/>
      <c r="M1017" s="655"/>
      <c r="N1017" s="1310"/>
      <c r="O1017" s="655"/>
      <c r="P1017" s="656"/>
      <c r="Q1017" s="657"/>
      <c r="R1017" s="704"/>
      <c r="S1017" s="3180"/>
    </row>
    <row r="1018" spans="7:19" ht="15" customHeight="1">
      <c r="G1018" s="1047"/>
      <c r="H1018" s="655"/>
      <c r="I1018" s="655"/>
      <c r="J1018" s="655"/>
      <c r="K1018" s="655"/>
      <c r="L1018" s="655"/>
      <c r="M1018" s="655"/>
      <c r="N1018" s="1310"/>
      <c r="O1018" s="655"/>
      <c r="P1018" s="656"/>
      <c r="Q1018" s="657"/>
      <c r="R1018" s="704"/>
      <c r="S1018" s="3180"/>
    </row>
    <row r="1019" spans="7:19" ht="15" customHeight="1">
      <c r="G1019" s="1047"/>
      <c r="H1019" s="655"/>
      <c r="I1019" s="655"/>
      <c r="J1019" s="655"/>
      <c r="K1019" s="655"/>
      <c r="L1019" s="655"/>
      <c r="M1019" s="655"/>
      <c r="N1019" s="1310"/>
      <c r="O1019" s="655"/>
      <c r="P1019" s="656"/>
      <c r="Q1019" s="657"/>
      <c r="R1019" s="704"/>
      <c r="S1019" s="3180"/>
    </row>
    <row r="1020" spans="7:19" ht="15" customHeight="1">
      <c r="G1020" s="1047"/>
      <c r="H1020" s="655"/>
      <c r="I1020" s="655"/>
      <c r="J1020" s="655"/>
      <c r="K1020" s="655"/>
      <c r="L1020" s="655"/>
      <c r="M1020" s="655"/>
      <c r="N1020" s="1310"/>
      <c r="O1020" s="655"/>
      <c r="P1020" s="656"/>
      <c r="Q1020" s="657"/>
      <c r="R1020" s="704"/>
      <c r="S1020" s="3180"/>
    </row>
    <row r="1021" spans="7:19" ht="15" customHeight="1">
      <c r="G1021" s="1047"/>
      <c r="H1021" s="655"/>
      <c r="I1021" s="655"/>
      <c r="J1021" s="655"/>
      <c r="K1021" s="655"/>
      <c r="L1021" s="655"/>
      <c r="M1021" s="655"/>
      <c r="N1021" s="1310"/>
      <c r="O1021" s="655"/>
      <c r="P1021" s="656"/>
      <c r="Q1021" s="657"/>
      <c r="R1021" s="704"/>
      <c r="S1021" s="3180"/>
    </row>
    <row r="1022" spans="7:19" ht="15" customHeight="1">
      <c r="G1022" s="1047"/>
      <c r="H1022" s="655"/>
      <c r="I1022" s="655"/>
      <c r="J1022" s="655"/>
      <c r="K1022" s="655"/>
      <c r="L1022" s="655"/>
      <c r="M1022" s="655"/>
      <c r="N1022" s="1310"/>
      <c r="O1022" s="655"/>
      <c r="P1022" s="656"/>
      <c r="Q1022" s="657"/>
      <c r="R1022" s="704"/>
      <c r="S1022" s="3180"/>
    </row>
    <row r="1023" spans="7:19" ht="15" customHeight="1">
      <c r="G1023" s="1047"/>
      <c r="H1023" s="655"/>
      <c r="I1023" s="655"/>
      <c r="J1023" s="655"/>
      <c r="K1023" s="655"/>
      <c r="L1023" s="655"/>
      <c r="M1023" s="655"/>
      <c r="N1023" s="1310"/>
      <c r="O1023" s="655"/>
      <c r="P1023" s="656"/>
      <c r="Q1023" s="657"/>
      <c r="R1023" s="704"/>
      <c r="S1023" s="3180"/>
    </row>
    <row r="1024" spans="7:19" ht="15" customHeight="1">
      <c r="G1024" s="1047"/>
      <c r="H1024" s="655"/>
      <c r="I1024" s="655"/>
      <c r="J1024" s="655"/>
      <c r="K1024" s="655"/>
      <c r="L1024" s="655"/>
      <c r="M1024" s="655"/>
      <c r="N1024" s="1310"/>
      <c r="O1024" s="655"/>
      <c r="P1024" s="656"/>
      <c r="Q1024" s="657"/>
      <c r="R1024" s="704"/>
      <c r="S1024" s="3180"/>
    </row>
    <row r="1025" spans="7:19" ht="15" customHeight="1">
      <c r="G1025" s="1047"/>
      <c r="H1025" s="655"/>
      <c r="I1025" s="655"/>
      <c r="J1025" s="655"/>
      <c r="K1025" s="655"/>
      <c r="L1025" s="655"/>
      <c r="M1025" s="655"/>
      <c r="N1025" s="1310"/>
      <c r="O1025" s="655"/>
      <c r="P1025" s="656"/>
      <c r="Q1025" s="657"/>
      <c r="R1025" s="704"/>
      <c r="S1025" s="3180"/>
    </row>
    <row r="1026" spans="7:19" ht="15" customHeight="1">
      <c r="G1026" s="1047"/>
      <c r="H1026" s="655"/>
      <c r="I1026" s="655"/>
      <c r="J1026" s="655"/>
      <c r="K1026" s="655"/>
      <c r="L1026" s="655"/>
      <c r="M1026" s="655"/>
      <c r="N1026" s="1310"/>
      <c r="O1026" s="655"/>
      <c r="P1026" s="656"/>
      <c r="Q1026" s="657"/>
      <c r="R1026" s="704"/>
      <c r="S1026" s="3180"/>
    </row>
    <row r="1027" spans="7:19" ht="15" customHeight="1">
      <c r="G1027" s="1047"/>
      <c r="H1027" s="655"/>
      <c r="I1027" s="655"/>
      <c r="J1027" s="655"/>
      <c r="K1027" s="655"/>
      <c r="L1027" s="655"/>
      <c r="M1027" s="655"/>
      <c r="N1027" s="1310"/>
      <c r="O1027" s="655"/>
      <c r="P1027" s="656"/>
      <c r="Q1027" s="657"/>
      <c r="R1027" s="704"/>
      <c r="S1027" s="3180"/>
    </row>
    <row r="1028" spans="7:19" ht="15" customHeight="1">
      <c r="G1028" s="1047"/>
      <c r="H1028" s="655"/>
      <c r="I1028" s="655"/>
      <c r="J1028" s="655"/>
      <c r="K1028" s="655"/>
      <c r="L1028" s="655"/>
      <c r="M1028" s="655"/>
      <c r="N1028" s="1310"/>
      <c r="O1028" s="655"/>
      <c r="P1028" s="656"/>
      <c r="Q1028" s="657"/>
      <c r="R1028" s="704"/>
      <c r="S1028" s="3180"/>
    </row>
    <row r="1029" spans="7:19" ht="15" customHeight="1">
      <c r="G1029" s="1047"/>
      <c r="H1029" s="655"/>
      <c r="I1029" s="655"/>
      <c r="J1029" s="655"/>
      <c r="K1029" s="655"/>
      <c r="L1029" s="655"/>
      <c r="M1029" s="655"/>
      <c r="N1029" s="1310"/>
      <c r="O1029" s="655"/>
      <c r="P1029" s="656"/>
      <c r="Q1029" s="657"/>
      <c r="R1029" s="704"/>
      <c r="S1029" s="3180"/>
    </row>
    <row r="1030" spans="7:19" ht="15" customHeight="1">
      <c r="G1030" s="1047"/>
      <c r="H1030" s="655"/>
      <c r="I1030" s="655"/>
      <c r="J1030" s="655"/>
      <c r="K1030" s="655"/>
      <c r="L1030" s="655"/>
      <c r="M1030" s="655"/>
      <c r="N1030" s="1310"/>
      <c r="O1030" s="655"/>
      <c r="P1030" s="656"/>
      <c r="Q1030" s="657"/>
      <c r="R1030" s="704"/>
      <c r="S1030" s="3180"/>
    </row>
    <row r="1031" spans="7:19" ht="15" customHeight="1">
      <c r="G1031" s="1047"/>
      <c r="H1031" s="655"/>
      <c r="I1031" s="655"/>
      <c r="J1031" s="655"/>
      <c r="K1031" s="655"/>
      <c r="L1031" s="655"/>
      <c r="M1031" s="655"/>
      <c r="N1031" s="1310"/>
      <c r="O1031" s="655"/>
      <c r="P1031" s="656"/>
      <c r="Q1031" s="657"/>
      <c r="R1031" s="704"/>
      <c r="S1031" s="3180"/>
    </row>
    <row r="1032" spans="7:19" ht="15" customHeight="1">
      <c r="G1032" s="1047"/>
      <c r="H1032" s="655"/>
      <c r="I1032" s="655"/>
      <c r="J1032" s="655"/>
      <c r="K1032" s="655"/>
      <c r="L1032" s="655"/>
      <c r="M1032" s="655"/>
      <c r="N1032" s="1310"/>
      <c r="O1032" s="655"/>
      <c r="P1032" s="656"/>
      <c r="Q1032" s="657"/>
      <c r="R1032" s="704"/>
      <c r="S1032" s="3180"/>
    </row>
    <row r="1033" spans="7:19" ht="15" customHeight="1">
      <c r="G1033" s="1047"/>
      <c r="H1033" s="655"/>
      <c r="I1033" s="655"/>
      <c r="J1033" s="655"/>
      <c r="K1033" s="655"/>
      <c r="L1033" s="655"/>
      <c r="M1033" s="655"/>
      <c r="N1033" s="1310"/>
      <c r="O1033" s="655"/>
      <c r="P1033" s="656"/>
      <c r="Q1033" s="657"/>
      <c r="R1033" s="704"/>
      <c r="S1033" s="3180"/>
    </row>
    <row r="1034" spans="7:19" ht="15" customHeight="1">
      <c r="G1034" s="1047"/>
      <c r="H1034" s="655"/>
      <c r="I1034" s="655"/>
      <c r="J1034" s="655"/>
      <c r="K1034" s="655"/>
      <c r="L1034" s="655"/>
      <c r="M1034" s="655"/>
      <c r="N1034" s="1310"/>
      <c r="O1034" s="655"/>
      <c r="P1034" s="656"/>
      <c r="Q1034" s="657"/>
      <c r="R1034" s="704"/>
      <c r="S1034" s="3180"/>
    </row>
    <row r="1035" spans="7:19" ht="15" customHeight="1">
      <c r="G1035" s="1047"/>
      <c r="H1035" s="655"/>
      <c r="I1035" s="655"/>
      <c r="J1035" s="655"/>
      <c r="K1035" s="655"/>
      <c r="L1035" s="655"/>
      <c r="M1035" s="655"/>
      <c r="N1035" s="1310"/>
      <c r="O1035" s="655"/>
      <c r="P1035" s="656"/>
      <c r="Q1035" s="657"/>
      <c r="R1035" s="704"/>
      <c r="S1035" s="3180"/>
    </row>
    <row r="1036" spans="7:19" ht="15" customHeight="1">
      <c r="G1036" s="1047"/>
      <c r="H1036" s="655"/>
      <c r="I1036" s="655"/>
      <c r="J1036" s="655"/>
      <c r="K1036" s="655"/>
      <c r="L1036" s="655"/>
      <c r="M1036" s="655"/>
      <c r="N1036" s="1310"/>
      <c r="O1036" s="655"/>
      <c r="P1036" s="656"/>
      <c r="Q1036" s="657"/>
      <c r="R1036" s="704"/>
      <c r="S1036" s="3180"/>
    </row>
    <row r="1037" spans="7:19" ht="15" customHeight="1">
      <c r="G1037" s="1047"/>
      <c r="H1037" s="655"/>
      <c r="I1037" s="655"/>
      <c r="J1037" s="655"/>
      <c r="K1037" s="655"/>
      <c r="L1037" s="655"/>
      <c r="M1037" s="655"/>
      <c r="N1037" s="1310"/>
      <c r="O1037" s="655"/>
      <c r="P1037" s="656"/>
      <c r="Q1037" s="657"/>
      <c r="R1037" s="704"/>
      <c r="S1037" s="3180"/>
    </row>
    <row r="1038" spans="7:19" ht="15" customHeight="1">
      <c r="G1038" s="1047"/>
      <c r="H1038" s="655"/>
      <c r="I1038" s="655"/>
      <c r="J1038" s="655"/>
      <c r="K1038" s="655"/>
      <c r="L1038" s="655"/>
      <c r="M1038" s="655"/>
      <c r="N1038" s="1310"/>
      <c r="O1038" s="655"/>
      <c r="P1038" s="656"/>
      <c r="Q1038" s="657"/>
      <c r="R1038" s="704"/>
      <c r="S1038" s="3180"/>
    </row>
    <row r="1039" spans="7:19" ht="15" customHeight="1">
      <c r="G1039" s="1047"/>
      <c r="H1039" s="655"/>
      <c r="I1039" s="655"/>
      <c r="J1039" s="655"/>
      <c r="K1039" s="655"/>
      <c r="L1039" s="655"/>
      <c r="M1039" s="655"/>
      <c r="N1039" s="1310"/>
      <c r="O1039" s="655"/>
      <c r="P1039" s="656"/>
      <c r="Q1039" s="657"/>
      <c r="R1039" s="704"/>
      <c r="S1039" s="3180"/>
    </row>
    <row r="1040" spans="7:19" ht="15" customHeight="1">
      <c r="G1040" s="1047"/>
      <c r="H1040" s="655"/>
      <c r="I1040" s="655"/>
      <c r="J1040" s="655"/>
      <c r="K1040" s="655"/>
      <c r="L1040" s="655"/>
      <c r="M1040" s="655"/>
      <c r="N1040" s="1310"/>
      <c r="O1040" s="655"/>
      <c r="P1040" s="656"/>
      <c r="Q1040" s="657"/>
      <c r="R1040" s="704"/>
      <c r="S1040" s="3180"/>
    </row>
    <row r="1041" spans="7:19" ht="15" customHeight="1">
      <c r="G1041" s="1047"/>
      <c r="H1041" s="655"/>
      <c r="I1041" s="655"/>
      <c r="J1041" s="655"/>
      <c r="K1041" s="655"/>
      <c r="L1041" s="655"/>
      <c r="M1041" s="655"/>
      <c r="N1041" s="1310"/>
      <c r="O1041" s="655"/>
      <c r="P1041" s="656"/>
      <c r="Q1041" s="657"/>
      <c r="R1041" s="704"/>
      <c r="S1041" s="3180"/>
    </row>
    <row r="1042" spans="7:19" ht="15" customHeight="1">
      <c r="G1042" s="1047"/>
      <c r="H1042" s="655"/>
      <c r="I1042" s="655"/>
      <c r="J1042" s="655"/>
      <c r="K1042" s="655"/>
      <c r="L1042" s="655"/>
      <c r="M1042" s="655"/>
      <c r="N1042" s="1310"/>
      <c r="O1042" s="655"/>
      <c r="P1042" s="656"/>
      <c r="Q1042" s="657"/>
      <c r="R1042" s="704"/>
      <c r="S1042" s="3180"/>
    </row>
    <row r="1043" spans="7:19" ht="15" customHeight="1">
      <c r="G1043" s="1047"/>
      <c r="H1043" s="655"/>
      <c r="I1043" s="655"/>
      <c r="J1043" s="655"/>
      <c r="K1043" s="655"/>
      <c r="L1043" s="655"/>
      <c r="M1043" s="655"/>
      <c r="N1043" s="1310"/>
      <c r="O1043" s="655"/>
      <c r="P1043" s="656"/>
      <c r="Q1043" s="657"/>
      <c r="R1043" s="704"/>
      <c r="S1043" s="3180"/>
    </row>
    <row r="1044" spans="7:19" ht="15" customHeight="1">
      <c r="G1044" s="1047"/>
      <c r="H1044" s="655"/>
      <c r="I1044" s="655"/>
      <c r="J1044" s="655"/>
      <c r="K1044" s="655"/>
      <c r="L1044" s="655"/>
      <c r="M1044" s="655"/>
      <c r="N1044" s="1310"/>
      <c r="O1044" s="655"/>
      <c r="P1044" s="656"/>
      <c r="Q1044" s="657"/>
      <c r="R1044" s="704"/>
      <c r="S1044" s="3180"/>
    </row>
    <row r="1045" spans="7:19" ht="15" customHeight="1">
      <c r="G1045" s="1047"/>
      <c r="H1045" s="655"/>
      <c r="I1045" s="655"/>
      <c r="J1045" s="655"/>
      <c r="K1045" s="655"/>
      <c r="L1045" s="655"/>
      <c r="M1045" s="655"/>
      <c r="N1045" s="1310"/>
      <c r="O1045" s="655"/>
      <c r="P1045" s="656"/>
      <c r="Q1045" s="657"/>
      <c r="R1045" s="704"/>
      <c r="S1045" s="3180"/>
    </row>
    <row r="1046" spans="7:19" ht="15" customHeight="1">
      <c r="G1046" s="1047"/>
      <c r="H1046" s="655"/>
      <c r="I1046" s="655"/>
      <c r="J1046" s="655"/>
      <c r="K1046" s="655"/>
      <c r="L1046" s="655"/>
      <c r="M1046" s="655"/>
      <c r="N1046" s="1310"/>
      <c r="O1046" s="655"/>
      <c r="P1046" s="656"/>
      <c r="Q1046" s="657"/>
      <c r="R1046" s="704"/>
      <c r="S1046" s="3180"/>
    </row>
    <row r="1047" spans="7:19" ht="15" customHeight="1">
      <c r="G1047" s="1047"/>
      <c r="H1047" s="655"/>
      <c r="I1047" s="655"/>
      <c r="J1047" s="655"/>
      <c r="K1047" s="655"/>
      <c r="L1047" s="655"/>
      <c r="M1047" s="655"/>
      <c r="N1047" s="1310"/>
      <c r="O1047" s="655"/>
      <c r="P1047" s="656"/>
      <c r="Q1047" s="657"/>
      <c r="R1047" s="704"/>
      <c r="S1047" s="3180"/>
    </row>
    <row r="1048" spans="7:19" ht="15" customHeight="1">
      <c r="G1048" s="1047"/>
      <c r="H1048" s="655"/>
      <c r="I1048" s="655"/>
      <c r="J1048" s="655"/>
      <c r="K1048" s="655"/>
      <c r="L1048" s="655"/>
      <c r="M1048" s="655"/>
      <c r="N1048" s="1310"/>
      <c r="O1048" s="655"/>
      <c r="P1048" s="656"/>
      <c r="Q1048" s="657"/>
      <c r="R1048" s="704"/>
      <c r="S1048" s="3180"/>
    </row>
    <row r="1049" spans="7:19" ht="15" customHeight="1">
      <c r="G1049" s="1047"/>
      <c r="H1049" s="655"/>
      <c r="I1049" s="655"/>
      <c r="J1049" s="655"/>
      <c r="K1049" s="655"/>
      <c r="L1049" s="655"/>
      <c r="M1049" s="655"/>
      <c r="N1049" s="1310"/>
      <c r="O1049" s="655"/>
      <c r="P1049" s="656"/>
      <c r="Q1049" s="657"/>
      <c r="R1049" s="704"/>
      <c r="S1049" s="3180"/>
    </row>
    <row r="1050" spans="7:19" ht="15" customHeight="1">
      <c r="G1050" s="1047"/>
      <c r="H1050" s="655"/>
      <c r="I1050" s="655"/>
      <c r="J1050" s="655"/>
      <c r="K1050" s="655"/>
      <c r="L1050" s="655"/>
      <c r="M1050" s="655"/>
      <c r="N1050" s="1310"/>
      <c r="O1050" s="655"/>
      <c r="P1050" s="656"/>
      <c r="Q1050" s="657"/>
      <c r="R1050" s="704"/>
      <c r="S1050" s="3180"/>
    </row>
    <row r="1051" spans="7:19" ht="15" customHeight="1">
      <c r="G1051" s="1047"/>
      <c r="H1051" s="655"/>
      <c r="I1051" s="655"/>
      <c r="J1051" s="655"/>
      <c r="K1051" s="655"/>
      <c r="L1051" s="655"/>
      <c r="M1051" s="655"/>
      <c r="N1051" s="1310"/>
      <c r="O1051" s="655"/>
      <c r="P1051" s="656"/>
      <c r="Q1051" s="657"/>
      <c r="R1051" s="704"/>
      <c r="S1051" s="3180"/>
    </row>
    <row r="1052" spans="7:19" ht="15" customHeight="1">
      <c r="G1052" s="1047"/>
      <c r="H1052" s="655"/>
      <c r="I1052" s="655"/>
      <c r="J1052" s="655"/>
      <c r="K1052" s="655"/>
      <c r="L1052" s="655"/>
      <c r="M1052" s="655"/>
      <c r="N1052" s="1310"/>
      <c r="O1052" s="655"/>
      <c r="P1052" s="656"/>
      <c r="Q1052" s="657"/>
      <c r="R1052" s="704"/>
      <c r="S1052" s="3180"/>
    </row>
    <row r="1053" spans="7:19" ht="15" customHeight="1">
      <c r="G1053" s="1047"/>
      <c r="H1053" s="655"/>
      <c r="I1053" s="655"/>
      <c r="J1053" s="655"/>
      <c r="K1053" s="655"/>
      <c r="L1053" s="655"/>
      <c r="M1053" s="655"/>
      <c r="N1053" s="1310"/>
      <c r="O1053" s="655"/>
      <c r="P1053" s="656"/>
      <c r="Q1053" s="657"/>
      <c r="R1053" s="704"/>
      <c r="S1053" s="3180"/>
    </row>
    <row r="1054" spans="7:19" ht="15" customHeight="1">
      <c r="G1054" s="1047"/>
      <c r="H1054" s="655"/>
      <c r="I1054" s="655"/>
      <c r="J1054" s="655"/>
      <c r="K1054" s="655"/>
      <c r="L1054" s="655"/>
      <c r="M1054" s="655"/>
      <c r="N1054" s="1310"/>
      <c r="O1054" s="655"/>
      <c r="P1054" s="656"/>
      <c r="Q1054" s="657"/>
      <c r="R1054" s="704"/>
      <c r="S1054" s="3180"/>
    </row>
    <row r="1055" spans="7:19" ht="15" customHeight="1">
      <c r="G1055" s="1047"/>
      <c r="H1055" s="655"/>
      <c r="I1055" s="655"/>
      <c r="J1055" s="655"/>
      <c r="K1055" s="655"/>
      <c r="L1055" s="655"/>
      <c r="M1055" s="655"/>
      <c r="N1055" s="1310"/>
      <c r="O1055" s="655"/>
      <c r="P1055" s="656"/>
      <c r="Q1055" s="657"/>
      <c r="R1055" s="704"/>
      <c r="S1055" s="3180"/>
    </row>
    <row r="1056" spans="7:19" ht="15" customHeight="1">
      <c r="G1056" s="1047"/>
      <c r="H1056" s="655"/>
      <c r="I1056" s="655"/>
      <c r="J1056" s="655"/>
      <c r="K1056" s="655"/>
      <c r="L1056" s="655"/>
      <c r="M1056" s="655"/>
      <c r="N1056" s="1310"/>
      <c r="O1056" s="655"/>
      <c r="P1056" s="656"/>
      <c r="Q1056" s="657"/>
      <c r="R1056" s="704"/>
      <c r="S1056" s="3180"/>
    </row>
    <row r="1057" spans="7:19" ht="15" customHeight="1">
      <c r="G1057" s="1047"/>
      <c r="H1057" s="655"/>
      <c r="I1057" s="655"/>
      <c r="J1057" s="655"/>
      <c r="K1057" s="655"/>
      <c r="L1057" s="655"/>
      <c r="M1057" s="655"/>
      <c r="N1057" s="1310"/>
      <c r="O1057" s="655"/>
      <c r="P1057" s="656"/>
      <c r="Q1057" s="657"/>
      <c r="R1057" s="704"/>
      <c r="S1057" s="3180"/>
    </row>
    <row r="1058" spans="7:19" ht="15" customHeight="1">
      <c r="G1058" s="1047"/>
      <c r="H1058" s="655"/>
      <c r="I1058" s="655"/>
      <c r="J1058" s="655"/>
      <c r="K1058" s="655"/>
      <c r="L1058" s="655"/>
      <c r="M1058" s="655"/>
      <c r="N1058" s="1310"/>
      <c r="O1058" s="655"/>
      <c r="P1058" s="656"/>
      <c r="Q1058" s="657"/>
      <c r="R1058" s="704"/>
      <c r="S1058" s="3180"/>
    </row>
    <row r="1059" spans="7:19" ht="15" customHeight="1">
      <c r="G1059" s="1047"/>
      <c r="H1059" s="655"/>
      <c r="I1059" s="655"/>
      <c r="J1059" s="655"/>
      <c r="K1059" s="655"/>
      <c r="L1059" s="655"/>
      <c r="M1059" s="655"/>
      <c r="N1059" s="1310"/>
      <c r="O1059" s="655"/>
      <c r="P1059" s="656"/>
      <c r="Q1059" s="657"/>
      <c r="R1059" s="704"/>
      <c r="S1059" s="3180"/>
    </row>
    <row r="1060" spans="7:19" ht="15" customHeight="1">
      <c r="G1060" s="1047"/>
      <c r="H1060" s="655"/>
      <c r="I1060" s="655"/>
      <c r="J1060" s="655"/>
      <c r="K1060" s="655"/>
      <c r="L1060" s="655"/>
      <c r="M1060" s="655"/>
      <c r="N1060" s="1310"/>
      <c r="O1060" s="655"/>
      <c r="P1060" s="656"/>
      <c r="Q1060" s="657"/>
      <c r="R1060" s="704"/>
      <c r="S1060" s="3180"/>
    </row>
    <row r="1061" spans="7:19" ht="15" customHeight="1">
      <c r="G1061" s="1047"/>
      <c r="H1061" s="655"/>
      <c r="I1061" s="655"/>
      <c r="J1061" s="655"/>
      <c r="K1061" s="655"/>
      <c r="L1061" s="655"/>
      <c r="M1061" s="655"/>
      <c r="N1061" s="1310"/>
      <c r="O1061" s="655"/>
      <c r="P1061" s="656"/>
      <c r="Q1061" s="657"/>
      <c r="R1061" s="704"/>
      <c r="S1061" s="3180"/>
    </row>
    <row r="1062" spans="7:19" ht="15" customHeight="1">
      <c r="G1062" s="1047"/>
      <c r="H1062" s="655"/>
      <c r="I1062" s="655"/>
      <c r="J1062" s="655"/>
      <c r="K1062" s="655"/>
      <c r="L1062" s="655"/>
      <c r="M1062" s="655"/>
      <c r="N1062" s="1310"/>
      <c r="O1062" s="655"/>
      <c r="P1062" s="656"/>
      <c r="Q1062" s="657"/>
      <c r="R1062" s="704"/>
      <c r="S1062" s="3180"/>
    </row>
    <row r="1063" spans="7:19" ht="15" customHeight="1">
      <c r="G1063" s="1047"/>
      <c r="H1063" s="655"/>
      <c r="I1063" s="655"/>
      <c r="J1063" s="655"/>
      <c r="K1063" s="655"/>
      <c r="L1063" s="655"/>
      <c r="M1063" s="655"/>
      <c r="N1063" s="1310"/>
      <c r="O1063" s="655"/>
      <c r="P1063" s="656"/>
      <c r="Q1063" s="657"/>
      <c r="R1063" s="704"/>
      <c r="S1063" s="3180"/>
    </row>
    <row r="1064" spans="7:19" ht="15" customHeight="1">
      <c r="G1064" s="1047"/>
      <c r="H1064" s="655"/>
      <c r="I1064" s="655"/>
      <c r="J1064" s="655"/>
      <c r="K1064" s="655"/>
      <c r="L1064" s="655"/>
      <c r="M1064" s="655"/>
      <c r="N1064" s="1310"/>
      <c r="O1064" s="655"/>
      <c r="P1064" s="656"/>
      <c r="Q1064" s="657"/>
      <c r="R1064" s="704"/>
      <c r="S1064" s="3180"/>
    </row>
    <row r="1065" spans="7:19" ht="15" customHeight="1">
      <c r="G1065" s="1047"/>
      <c r="H1065" s="655"/>
      <c r="I1065" s="655"/>
      <c r="J1065" s="655"/>
      <c r="K1065" s="655"/>
      <c r="L1065" s="655"/>
      <c r="M1065" s="655"/>
      <c r="N1065" s="1310"/>
      <c r="O1065" s="655"/>
      <c r="P1065" s="656"/>
      <c r="Q1065" s="657"/>
      <c r="R1065" s="704"/>
      <c r="S1065" s="3180"/>
    </row>
    <row r="1066" spans="7:19" ht="15" customHeight="1">
      <c r="G1066" s="1047"/>
      <c r="H1066" s="655"/>
      <c r="I1066" s="655"/>
      <c r="J1066" s="655"/>
      <c r="K1066" s="655"/>
      <c r="L1066" s="655"/>
      <c r="M1066" s="655"/>
      <c r="N1066" s="1310"/>
      <c r="O1066" s="655"/>
      <c r="P1066" s="656"/>
      <c r="Q1066" s="657"/>
      <c r="R1066" s="704"/>
      <c r="S1066" s="3180"/>
    </row>
    <row r="1067" spans="7:19" ht="15" customHeight="1">
      <c r="G1067" s="1047"/>
      <c r="H1067" s="655"/>
      <c r="I1067" s="655"/>
      <c r="J1067" s="655"/>
      <c r="K1067" s="655"/>
      <c r="L1067" s="655"/>
      <c r="M1067" s="655"/>
      <c r="N1067" s="1310"/>
      <c r="O1067" s="655"/>
      <c r="P1067" s="656"/>
      <c r="Q1067" s="657"/>
      <c r="R1067" s="704"/>
      <c r="S1067" s="3180"/>
    </row>
    <row r="1068" spans="7:19" ht="15" customHeight="1">
      <c r="G1068" s="1047"/>
      <c r="H1068" s="655"/>
      <c r="I1068" s="655"/>
      <c r="J1068" s="655"/>
      <c r="K1068" s="655"/>
      <c r="L1068" s="655"/>
      <c r="M1068" s="655"/>
      <c r="N1068" s="1310"/>
      <c r="O1068" s="655"/>
      <c r="P1068" s="656"/>
      <c r="Q1068" s="657"/>
      <c r="R1068" s="704"/>
      <c r="S1068" s="3180"/>
    </row>
    <row r="1069" spans="7:19" ht="15" customHeight="1">
      <c r="G1069" s="1047"/>
      <c r="H1069" s="655"/>
      <c r="I1069" s="655"/>
      <c r="J1069" s="655"/>
      <c r="K1069" s="655"/>
      <c r="L1069" s="655"/>
      <c r="M1069" s="655"/>
      <c r="N1069" s="1310"/>
      <c r="O1069" s="655"/>
      <c r="P1069" s="656"/>
      <c r="Q1069" s="657"/>
      <c r="R1069" s="704"/>
      <c r="S1069" s="3180"/>
    </row>
    <row r="1070" spans="7:19" ht="15" customHeight="1">
      <c r="G1070" s="1047"/>
      <c r="H1070" s="655"/>
      <c r="I1070" s="655"/>
      <c r="J1070" s="655"/>
      <c r="K1070" s="655"/>
      <c r="L1070" s="655"/>
      <c r="M1070" s="655"/>
      <c r="N1070" s="1310"/>
      <c r="O1070" s="655"/>
      <c r="P1070" s="656"/>
      <c r="Q1070" s="657"/>
      <c r="R1070" s="704"/>
      <c r="S1070" s="3180"/>
    </row>
    <row r="1071" spans="7:19" ht="15" customHeight="1">
      <c r="G1071" s="1047"/>
      <c r="H1071" s="655"/>
      <c r="I1071" s="655"/>
      <c r="J1071" s="655"/>
      <c r="K1071" s="655"/>
      <c r="L1071" s="655"/>
      <c r="M1071" s="655"/>
      <c r="N1071" s="1310"/>
      <c r="O1071" s="655"/>
      <c r="P1071" s="656"/>
      <c r="Q1071" s="657"/>
      <c r="R1071" s="704"/>
      <c r="S1071" s="3180"/>
    </row>
    <row r="1072" spans="7:19" ht="15" customHeight="1">
      <c r="G1072" s="1047"/>
      <c r="H1072" s="655"/>
      <c r="I1072" s="655"/>
      <c r="J1072" s="655"/>
      <c r="K1072" s="655"/>
      <c r="L1072" s="655"/>
      <c r="M1072" s="655"/>
      <c r="N1072" s="1310"/>
      <c r="O1072" s="655"/>
      <c r="P1072" s="656"/>
      <c r="Q1072" s="657"/>
      <c r="R1072" s="704"/>
      <c r="S1072" s="3180"/>
    </row>
    <row r="1073" spans="7:19" ht="15" customHeight="1">
      <c r="G1073" s="1047"/>
      <c r="H1073" s="655"/>
      <c r="I1073" s="655"/>
      <c r="J1073" s="655"/>
      <c r="K1073" s="655"/>
      <c r="L1073" s="655"/>
      <c r="M1073" s="655"/>
      <c r="N1073" s="1310"/>
      <c r="O1073" s="655"/>
      <c r="P1073" s="656"/>
      <c r="Q1073" s="657"/>
      <c r="R1073" s="704"/>
      <c r="S1073" s="3180"/>
    </row>
    <row r="1074" spans="7:19" ht="15" customHeight="1">
      <c r="G1074" s="1047"/>
      <c r="H1074" s="655"/>
      <c r="I1074" s="655"/>
      <c r="J1074" s="655"/>
      <c r="K1074" s="655"/>
      <c r="L1074" s="655"/>
      <c r="M1074" s="655"/>
      <c r="N1074" s="1310"/>
      <c r="O1074" s="655"/>
      <c r="P1074" s="656"/>
      <c r="Q1074" s="657"/>
      <c r="R1074" s="704"/>
      <c r="S1074" s="3180"/>
    </row>
    <row r="1075" spans="7:19" ht="15" customHeight="1">
      <c r="G1075" s="1047"/>
      <c r="H1075" s="655"/>
      <c r="I1075" s="655"/>
      <c r="J1075" s="655"/>
      <c r="K1075" s="655"/>
      <c r="L1075" s="655"/>
      <c r="M1075" s="655"/>
      <c r="N1075" s="1310"/>
      <c r="O1075" s="655"/>
      <c r="P1075" s="656"/>
      <c r="Q1075" s="657"/>
      <c r="R1075" s="704"/>
      <c r="S1075" s="3180"/>
    </row>
    <row r="1076" spans="7:19" ht="15" customHeight="1">
      <c r="G1076" s="1047"/>
      <c r="H1076" s="655"/>
      <c r="I1076" s="655"/>
      <c r="J1076" s="655"/>
      <c r="K1076" s="655"/>
      <c r="L1076" s="655"/>
      <c r="M1076" s="655"/>
      <c r="N1076" s="1310"/>
      <c r="O1076" s="655"/>
      <c r="P1076" s="656"/>
      <c r="Q1076" s="657"/>
      <c r="R1076" s="704"/>
      <c r="S1076" s="3180"/>
    </row>
    <row r="1077" spans="7:19" ht="15" customHeight="1">
      <c r="G1077" s="1047"/>
      <c r="H1077" s="655"/>
      <c r="I1077" s="655"/>
      <c r="J1077" s="655"/>
      <c r="K1077" s="655"/>
      <c r="L1077" s="655"/>
      <c r="M1077" s="655"/>
      <c r="N1077" s="1310"/>
      <c r="O1077" s="655"/>
      <c r="P1077" s="656"/>
      <c r="Q1077" s="657"/>
      <c r="R1077" s="704"/>
      <c r="S1077" s="3180"/>
    </row>
    <row r="1078" spans="7:19" ht="15" customHeight="1">
      <c r="G1078" s="1047"/>
      <c r="H1078" s="655"/>
      <c r="I1078" s="655"/>
      <c r="J1078" s="655"/>
      <c r="K1078" s="655"/>
      <c r="L1078" s="655"/>
      <c r="M1078" s="655"/>
      <c r="N1078" s="1310"/>
      <c r="O1078" s="655"/>
      <c r="P1078" s="656"/>
      <c r="Q1078" s="657"/>
      <c r="R1078" s="704"/>
      <c r="S1078" s="3180"/>
    </row>
    <row r="1079" spans="7:19" ht="15" customHeight="1">
      <c r="G1079" s="1047"/>
      <c r="H1079" s="655"/>
      <c r="I1079" s="655"/>
      <c r="J1079" s="655"/>
      <c r="K1079" s="655"/>
      <c r="L1079" s="655"/>
      <c r="M1079" s="655"/>
      <c r="N1079" s="1310"/>
      <c r="O1079" s="655"/>
      <c r="P1079" s="656"/>
      <c r="Q1079" s="657"/>
      <c r="R1079" s="704"/>
      <c r="S1079" s="3180"/>
    </row>
    <row r="1080" spans="7:19" ht="15" customHeight="1">
      <c r="G1080" s="1047"/>
      <c r="H1080" s="655"/>
      <c r="I1080" s="655"/>
      <c r="J1080" s="655"/>
      <c r="K1080" s="655"/>
      <c r="L1080" s="655"/>
      <c r="M1080" s="655"/>
      <c r="N1080" s="1310"/>
      <c r="O1080" s="655"/>
      <c r="P1080" s="656"/>
      <c r="Q1080" s="657"/>
      <c r="R1080" s="704"/>
      <c r="S1080" s="3180"/>
    </row>
    <row r="1081" spans="7:19" ht="15" customHeight="1">
      <c r="G1081" s="1047"/>
      <c r="H1081" s="655"/>
      <c r="I1081" s="655"/>
      <c r="J1081" s="655"/>
      <c r="K1081" s="655"/>
      <c r="L1081" s="655"/>
      <c r="M1081" s="655"/>
      <c r="N1081" s="1310"/>
      <c r="O1081" s="655"/>
      <c r="P1081" s="656"/>
      <c r="Q1081" s="657"/>
      <c r="R1081" s="704"/>
      <c r="S1081" s="3180"/>
    </row>
    <row r="1082" spans="7:19" ht="15" customHeight="1">
      <c r="G1082" s="1047"/>
      <c r="H1082" s="655"/>
      <c r="I1082" s="655"/>
      <c r="J1082" s="655"/>
      <c r="K1082" s="655"/>
      <c r="L1082" s="655"/>
      <c r="M1082" s="655"/>
      <c r="N1082" s="1310"/>
      <c r="O1082" s="655"/>
      <c r="P1082" s="656"/>
      <c r="Q1082" s="657"/>
      <c r="R1082" s="704"/>
      <c r="S1082" s="3180"/>
    </row>
    <row r="1083" spans="7:19" ht="15" customHeight="1">
      <c r="G1083" s="1047"/>
      <c r="H1083" s="655"/>
      <c r="I1083" s="655"/>
      <c r="J1083" s="655"/>
      <c r="K1083" s="655"/>
      <c r="L1083" s="655"/>
      <c r="M1083" s="655"/>
      <c r="N1083" s="1310"/>
      <c r="O1083" s="655"/>
      <c r="P1083" s="656"/>
      <c r="Q1083" s="657"/>
      <c r="R1083" s="704"/>
      <c r="S1083" s="3180"/>
    </row>
    <row r="1084" spans="7:19" ht="15" customHeight="1">
      <c r="G1084" s="1047"/>
      <c r="H1084" s="655"/>
      <c r="I1084" s="655"/>
      <c r="J1084" s="655"/>
      <c r="K1084" s="655"/>
      <c r="L1084" s="655"/>
      <c r="M1084" s="655"/>
      <c r="N1084" s="1310"/>
      <c r="O1084" s="655"/>
      <c r="P1084" s="656"/>
      <c r="Q1084" s="657"/>
      <c r="R1084" s="704"/>
      <c r="S1084" s="3180"/>
    </row>
    <row r="1085" spans="7:19" ht="15" customHeight="1">
      <c r="G1085" s="1047"/>
      <c r="H1085" s="655"/>
      <c r="I1085" s="655"/>
      <c r="J1085" s="655"/>
      <c r="K1085" s="655"/>
      <c r="L1085" s="655"/>
      <c r="M1085" s="655"/>
      <c r="N1085" s="1310"/>
      <c r="O1085" s="655"/>
      <c r="P1085" s="656"/>
      <c r="Q1085" s="657"/>
      <c r="R1085" s="704"/>
      <c r="S1085" s="3180"/>
    </row>
    <row r="1086" spans="7:19" ht="15" customHeight="1">
      <c r="G1086" s="1047"/>
      <c r="H1086" s="655"/>
      <c r="I1086" s="655"/>
      <c r="J1086" s="655"/>
      <c r="K1086" s="655"/>
      <c r="L1086" s="655"/>
      <c r="M1086" s="655"/>
      <c r="N1086" s="1310"/>
      <c r="O1086" s="655"/>
      <c r="P1086" s="656"/>
      <c r="Q1086" s="657"/>
      <c r="R1086" s="704"/>
      <c r="S1086" s="3180"/>
    </row>
    <row r="1087" spans="7:19" ht="15" customHeight="1">
      <c r="G1087" s="1047"/>
      <c r="H1087" s="655"/>
      <c r="I1087" s="655"/>
      <c r="J1087" s="655"/>
      <c r="K1087" s="655"/>
      <c r="L1087" s="655"/>
      <c r="M1087" s="655"/>
      <c r="N1087" s="1310"/>
      <c r="O1087" s="655"/>
      <c r="P1087" s="656"/>
      <c r="Q1087" s="657"/>
      <c r="R1087" s="704"/>
      <c r="S1087" s="3180"/>
    </row>
    <row r="1088" spans="7:19" ht="15" customHeight="1">
      <c r="G1088" s="1047"/>
      <c r="H1088" s="655"/>
      <c r="I1088" s="655"/>
      <c r="J1088" s="655"/>
      <c r="K1088" s="655"/>
      <c r="L1088" s="655"/>
      <c r="M1088" s="655"/>
      <c r="N1088" s="1310"/>
      <c r="O1088" s="655"/>
      <c r="P1088" s="656"/>
      <c r="Q1088" s="657"/>
      <c r="R1088" s="704"/>
      <c r="S1088" s="3180"/>
    </row>
    <row r="1089" spans="7:19" ht="15" customHeight="1">
      <c r="G1089" s="1047"/>
      <c r="H1089" s="655"/>
      <c r="I1089" s="655"/>
      <c r="J1089" s="655"/>
      <c r="K1089" s="655"/>
      <c r="L1089" s="655"/>
      <c r="M1089" s="655"/>
      <c r="N1089" s="1310"/>
      <c r="O1089" s="655"/>
      <c r="P1089" s="656"/>
      <c r="Q1089" s="657"/>
      <c r="R1089" s="704"/>
      <c r="S1089" s="3180"/>
    </row>
    <row r="1090" spans="7:19" ht="15" customHeight="1">
      <c r="G1090" s="1047"/>
      <c r="H1090" s="655"/>
      <c r="I1090" s="655"/>
      <c r="J1090" s="655"/>
      <c r="K1090" s="655"/>
      <c r="L1090" s="655"/>
      <c r="M1090" s="655"/>
      <c r="N1090" s="1310"/>
      <c r="O1090" s="655"/>
      <c r="P1090" s="656"/>
      <c r="Q1090" s="657"/>
      <c r="R1090" s="704"/>
      <c r="S1090" s="3180"/>
    </row>
    <row r="1091" spans="7:19" ht="15" customHeight="1">
      <c r="G1091" s="1047"/>
      <c r="H1091" s="655"/>
      <c r="I1091" s="655"/>
      <c r="J1091" s="655"/>
      <c r="K1091" s="655"/>
      <c r="L1091" s="655"/>
      <c r="M1091" s="655"/>
      <c r="N1091" s="1310"/>
      <c r="O1091" s="655"/>
      <c r="P1091" s="656"/>
      <c r="Q1091" s="657"/>
      <c r="R1091" s="704"/>
      <c r="S1091" s="3180"/>
    </row>
    <row r="1092" spans="7:19" ht="15" customHeight="1">
      <c r="G1092" s="1047"/>
      <c r="H1092" s="655"/>
      <c r="I1092" s="655"/>
      <c r="J1092" s="655"/>
      <c r="K1092" s="655"/>
      <c r="L1092" s="655"/>
      <c r="M1092" s="655"/>
      <c r="N1092" s="1310"/>
      <c r="O1092" s="655"/>
      <c r="P1092" s="656"/>
      <c r="Q1092" s="657"/>
      <c r="R1092" s="704"/>
      <c r="S1092" s="3180"/>
    </row>
    <row r="1093" spans="7:19" ht="15" customHeight="1">
      <c r="G1093" s="1047"/>
      <c r="H1093" s="655"/>
      <c r="I1093" s="655"/>
      <c r="J1093" s="655"/>
      <c r="K1093" s="655"/>
      <c r="L1093" s="655"/>
      <c r="M1093" s="655"/>
      <c r="N1093" s="1310"/>
      <c r="O1093" s="655"/>
      <c r="P1093" s="656"/>
      <c r="Q1093" s="657"/>
      <c r="R1093" s="704"/>
      <c r="S1093" s="3180"/>
    </row>
    <row r="1094" spans="7:19" ht="15" customHeight="1">
      <c r="G1094" s="1047"/>
      <c r="H1094" s="655"/>
      <c r="I1094" s="655"/>
      <c r="J1094" s="655"/>
      <c r="K1094" s="655"/>
      <c r="L1094" s="655"/>
      <c r="M1094" s="655"/>
      <c r="N1094" s="1310"/>
      <c r="O1094" s="655"/>
      <c r="P1094" s="656"/>
      <c r="Q1094" s="657"/>
      <c r="R1094" s="704"/>
      <c r="S1094" s="3180"/>
    </row>
    <row r="1095" spans="7:19" ht="15" customHeight="1">
      <c r="G1095" s="1047"/>
      <c r="H1095" s="655"/>
      <c r="I1095" s="655"/>
      <c r="J1095" s="655"/>
      <c r="K1095" s="655"/>
      <c r="L1095" s="655"/>
      <c r="M1095" s="655"/>
      <c r="N1095" s="1310"/>
      <c r="O1095" s="655"/>
      <c r="P1095" s="656"/>
      <c r="Q1095" s="657"/>
      <c r="R1095" s="704"/>
      <c r="S1095" s="3180"/>
    </row>
    <row r="1096" spans="7:19" ht="15" customHeight="1">
      <c r="G1096" s="1047"/>
      <c r="H1096" s="655"/>
      <c r="I1096" s="655"/>
      <c r="J1096" s="655"/>
      <c r="K1096" s="655"/>
      <c r="L1096" s="655"/>
      <c r="M1096" s="655"/>
      <c r="N1096" s="1310"/>
      <c r="O1096" s="655"/>
      <c r="P1096" s="656"/>
      <c r="Q1096" s="657"/>
      <c r="R1096" s="704"/>
      <c r="S1096" s="3180"/>
    </row>
    <row r="1097" spans="7:19" ht="15" customHeight="1">
      <c r="G1097" s="1047"/>
      <c r="H1097" s="655"/>
      <c r="I1097" s="655"/>
      <c r="J1097" s="655"/>
      <c r="K1097" s="655"/>
      <c r="L1097" s="655"/>
      <c r="M1097" s="655"/>
      <c r="N1097" s="1310"/>
      <c r="O1097" s="655"/>
      <c r="P1097" s="656"/>
      <c r="Q1097" s="657"/>
      <c r="R1097" s="704"/>
      <c r="S1097" s="3180"/>
    </row>
    <row r="1098" spans="7:19" ht="15" customHeight="1">
      <c r="G1098" s="1047"/>
      <c r="H1098" s="655"/>
      <c r="I1098" s="655"/>
      <c r="J1098" s="655"/>
      <c r="K1098" s="655"/>
      <c r="L1098" s="655"/>
      <c r="M1098" s="655"/>
      <c r="N1098" s="1310"/>
      <c r="O1098" s="655"/>
      <c r="P1098" s="656"/>
      <c r="Q1098" s="657"/>
      <c r="R1098" s="704"/>
      <c r="S1098" s="3180"/>
    </row>
    <row r="1099" spans="7:19" ht="15" customHeight="1">
      <c r="G1099" s="1047"/>
      <c r="H1099" s="655"/>
      <c r="I1099" s="655"/>
      <c r="J1099" s="655"/>
      <c r="K1099" s="655"/>
      <c r="L1099" s="655"/>
      <c r="M1099" s="655"/>
      <c r="N1099" s="1310"/>
      <c r="O1099" s="655"/>
      <c r="P1099" s="656"/>
      <c r="Q1099" s="657"/>
      <c r="R1099" s="704"/>
      <c r="S1099" s="3180"/>
    </row>
    <row r="1100" spans="7:19" ht="15" customHeight="1">
      <c r="G1100" s="1047"/>
      <c r="H1100" s="655"/>
      <c r="I1100" s="655"/>
      <c r="J1100" s="655"/>
      <c r="K1100" s="655"/>
      <c r="L1100" s="655"/>
      <c r="M1100" s="655"/>
      <c r="N1100" s="1310"/>
      <c r="O1100" s="655"/>
      <c r="P1100" s="656"/>
      <c r="Q1100" s="657"/>
      <c r="R1100" s="704"/>
      <c r="S1100" s="3180"/>
    </row>
    <row r="1101" spans="7:19" ht="15" customHeight="1">
      <c r="G1101" s="1047"/>
      <c r="H1101" s="655"/>
      <c r="I1101" s="655"/>
      <c r="J1101" s="655"/>
      <c r="K1101" s="655"/>
      <c r="L1101" s="655"/>
      <c r="M1101" s="655"/>
      <c r="N1101" s="1310"/>
      <c r="O1101" s="655"/>
      <c r="P1101" s="656"/>
      <c r="Q1101" s="657"/>
      <c r="R1101" s="704"/>
      <c r="S1101" s="3180"/>
    </row>
    <row r="1102" spans="7:19" ht="15" customHeight="1">
      <c r="G1102" s="1047"/>
      <c r="H1102" s="655"/>
      <c r="I1102" s="655"/>
      <c r="J1102" s="655"/>
      <c r="K1102" s="655"/>
      <c r="L1102" s="655"/>
      <c r="M1102" s="655"/>
      <c r="N1102" s="1310"/>
      <c r="O1102" s="655"/>
      <c r="P1102" s="656"/>
      <c r="Q1102" s="657"/>
      <c r="R1102" s="704"/>
      <c r="S1102" s="3180"/>
    </row>
    <row r="1103" spans="7:19" ht="15" customHeight="1">
      <c r="G1103" s="1047"/>
      <c r="H1103" s="655"/>
      <c r="I1103" s="655"/>
      <c r="J1103" s="655"/>
      <c r="K1103" s="655"/>
      <c r="L1103" s="655"/>
      <c r="M1103" s="655"/>
      <c r="N1103" s="1310"/>
      <c r="O1103" s="655"/>
      <c r="P1103" s="656"/>
      <c r="Q1103" s="657"/>
      <c r="R1103" s="704"/>
      <c r="S1103" s="3180"/>
    </row>
    <row r="1104" spans="7:19" ht="15" customHeight="1">
      <c r="G1104" s="1047"/>
      <c r="H1104" s="655"/>
      <c r="I1104" s="655"/>
      <c r="J1104" s="655"/>
      <c r="K1104" s="655"/>
      <c r="L1104" s="655"/>
      <c r="M1104" s="655"/>
      <c r="N1104" s="1310"/>
      <c r="O1104" s="655"/>
      <c r="P1104" s="656"/>
      <c r="Q1104" s="657"/>
      <c r="R1104" s="704"/>
      <c r="S1104" s="3180"/>
    </row>
    <row r="1105" spans="7:19" ht="15" customHeight="1">
      <c r="G1105" s="1047"/>
      <c r="H1105" s="655"/>
      <c r="I1105" s="655"/>
      <c r="J1105" s="655"/>
      <c r="K1105" s="655"/>
      <c r="L1105" s="655"/>
      <c r="M1105" s="655"/>
      <c r="N1105" s="1310"/>
      <c r="O1105" s="655"/>
      <c r="P1105" s="656"/>
      <c r="Q1105" s="657"/>
      <c r="R1105" s="704"/>
      <c r="S1105" s="3180"/>
    </row>
    <row r="1106" spans="7:19" ht="15" customHeight="1">
      <c r="G1106" s="1047"/>
      <c r="H1106" s="655"/>
      <c r="I1106" s="655"/>
      <c r="J1106" s="655"/>
      <c r="K1106" s="655"/>
      <c r="L1106" s="655"/>
      <c r="M1106" s="655"/>
      <c r="N1106" s="1310"/>
      <c r="O1106" s="655"/>
      <c r="P1106" s="656"/>
      <c r="Q1106" s="657"/>
      <c r="R1106" s="704"/>
      <c r="S1106" s="3180"/>
    </row>
    <row r="1107" spans="7:19" ht="15" customHeight="1">
      <c r="G1107" s="1047"/>
      <c r="H1107" s="655"/>
      <c r="I1107" s="655"/>
      <c r="J1107" s="655"/>
      <c r="K1107" s="655"/>
      <c r="L1107" s="655"/>
      <c r="M1107" s="655"/>
      <c r="N1107" s="1310"/>
      <c r="O1107" s="655"/>
      <c r="P1107" s="656"/>
      <c r="Q1107" s="657"/>
      <c r="R1107" s="704"/>
      <c r="S1107" s="3180"/>
    </row>
    <row r="1108" spans="7:19" ht="15" customHeight="1">
      <c r="G1108" s="1047"/>
      <c r="H1108" s="655"/>
      <c r="I1108" s="655"/>
      <c r="J1108" s="655"/>
      <c r="K1108" s="655"/>
      <c r="L1108" s="655"/>
      <c r="M1108" s="655"/>
      <c r="N1108" s="1310"/>
      <c r="O1108" s="655"/>
      <c r="P1108" s="656"/>
      <c r="Q1108" s="657"/>
      <c r="R1108" s="704"/>
      <c r="S1108" s="3180"/>
    </row>
    <row r="1109" spans="7:19" ht="15" customHeight="1">
      <c r="G1109" s="1047"/>
      <c r="H1109" s="655"/>
      <c r="I1109" s="655"/>
      <c r="J1109" s="655"/>
      <c r="K1109" s="655"/>
      <c r="L1109" s="655"/>
      <c r="M1109" s="655"/>
      <c r="N1109" s="1310"/>
      <c r="O1109" s="655"/>
      <c r="P1109" s="656"/>
      <c r="Q1109" s="657"/>
      <c r="R1109" s="704"/>
      <c r="S1109" s="3180"/>
    </row>
    <row r="1110" spans="7:19" ht="15" customHeight="1">
      <c r="G1110" s="1047"/>
      <c r="H1110" s="655"/>
      <c r="I1110" s="655"/>
      <c r="J1110" s="655"/>
      <c r="K1110" s="655"/>
      <c r="L1110" s="655"/>
      <c r="M1110" s="655"/>
      <c r="N1110" s="1310"/>
      <c r="O1110" s="655"/>
      <c r="P1110" s="656"/>
      <c r="Q1110" s="657"/>
      <c r="R1110" s="704"/>
      <c r="S1110" s="3180"/>
    </row>
    <row r="1111" spans="7:19" ht="15" customHeight="1">
      <c r="G1111" s="1047"/>
      <c r="H1111" s="655"/>
      <c r="I1111" s="655"/>
      <c r="J1111" s="655"/>
      <c r="K1111" s="655"/>
      <c r="L1111" s="655"/>
      <c r="M1111" s="655"/>
      <c r="N1111" s="1310"/>
      <c r="O1111" s="655"/>
      <c r="P1111" s="656"/>
      <c r="Q1111" s="657"/>
      <c r="R1111" s="704"/>
      <c r="S1111" s="3180"/>
    </row>
    <row r="1112" spans="7:19" ht="15" customHeight="1">
      <c r="G1112" s="1047"/>
      <c r="H1112" s="655"/>
      <c r="I1112" s="655"/>
      <c r="J1112" s="655"/>
      <c r="K1112" s="655"/>
      <c r="L1112" s="655"/>
      <c r="M1112" s="655"/>
      <c r="N1112" s="1310"/>
      <c r="O1112" s="655"/>
      <c r="P1112" s="656"/>
      <c r="Q1112" s="657"/>
      <c r="R1112" s="704"/>
      <c r="S1112" s="3180"/>
    </row>
    <row r="1113" spans="7:19" ht="15" customHeight="1">
      <c r="G1113" s="1047"/>
      <c r="H1113" s="655"/>
      <c r="I1113" s="655"/>
      <c r="J1113" s="655"/>
      <c r="K1113" s="655"/>
      <c r="L1113" s="655"/>
      <c r="M1113" s="655"/>
      <c r="N1113" s="1310"/>
      <c r="O1113" s="655"/>
      <c r="P1113" s="656"/>
      <c r="Q1113" s="657"/>
      <c r="R1113" s="704"/>
      <c r="S1113" s="3180"/>
    </row>
    <row r="1114" spans="7:19" ht="15" customHeight="1">
      <c r="G1114" s="1047"/>
      <c r="H1114" s="655"/>
      <c r="I1114" s="655"/>
      <c r="J1114" s="655"/>
      <c r="K1114" s="655"/>
      <c r="L1114" s="655"/>
      <c r="M1114" s="655"/>
      <c r="N1114" s="1310"/>
      <c r="O1114" s="655"/>
      <c r="P1114" s="656"/>
      <c r="Q1114" s="657"/>
      <c r="R1114" s="704"/>
      <c r="S1114" s="3180"/>
    </row>
    <row r="1115" spans="7:19" ht="15" customHeight="1">
      <c r="G1115" s="1047"/>
      <c r="H1115" s="655"/>
      <c r="I1115" s="655"/>
      <c r="J1115" s="655"/>
      <c r="K1115" s="655"/>
      <c r="L1115" s="655"/>
      <c r="M1115" s="655"/>
      <c r="N1115" s="1310"/>
      <c r="O1115" s="655"/>
      <c r="P1115" s="656"/>
      <c r="Q1115" s="657"/>
      <c r="R1115" s="704"/>
      <c r="S1115" s="3180"/>
    </row>
    <row r="1116" spans="7:19" ht="15" customHeight="1">
      <c r="G1116" s="1047"/>
      <c r="H1116" s="655"/>
      <c r="I1116" s="655"/>
      <c r="J1116" s="655"/>
      <c r="K1116" s="655"/>
      <c r="L1116" s="655"/>
      <c r="M1116" s="655"/>
      <c r="N1116" s="1310"/>
      <c r="O1116" s="655"/>
      <c r="P1116" s="656"/>
      <c r="Q1116" s="657"/>
      <c r="R1116" s="704"/>
      <c r="S1116" s="3180"/>
    </row>
    <row r="1117" spans="7:19" ht="15" customHeight="1">
      <c r="G1117" s="1047"/>
      <c r="H1117" s="655"/>
      <c r="I1117" s="655"/>
      <c r="J1117" s="655"/>
      <c r="K1117" s="655"/>
      <c r="L1117" s="655"/>
      <c r="M1117" s="655"/>
      <c r="N1117" s="1310"/>
      <c r="O1117" s="655"/>
      <c r="P1117" s="656"/>
      <c r="Q1117" s="657"/>
      <c r="R1117" s="704"/>
      <c r="S1117" s="3180"/>
    </row>
    <row r="1118" spans="7:19" ht="15" customHeight="1">
      <c r="G1118" s="1047"/>
      <c r="H1118" s="655"/>
      <c r="I1118" s="655"/>
      <c r="J1118" s="655"/>
      <c r="K1118" s="655"/>
      <c r="L1118" s="655"/>
      <c r="M1118" s="655"/>
      <c r="N1118" s="1310"/>
      <c r="O1118" s="655"/>
      <c r="P1118" s="656"/>
      <c r="Q1118" s="657"/>
      <c r="R1118" s="704"/>
      <c r="S1118" s="3180"/>
    </row>
    <row r="1119" spans="7:19" ht="15" customHeight="1">
      <c r="G1119" s="1047"/>
      <c r="H1119" s="655"/>
      <c r="I1119" s="655"/>
      <c r="J1119" s="655"/>
      <c r="K1119" s="655"/>
      <c r="L1119" s="655"/>
      <c r="M1119" s="655"/>
      <c r="N1119" s="1310"/>
      <c r="O1119" s="655"/>
      <c r="P1119" s="656"/>
      <c r="Q1119" s="657"/>
      <c r="R1119" s="704"/>
      <c r="S1119" s="3180"/>
    </row>
    <row r="1120" spans="7:19" ht="15" customHeight="1">
      <c r="G1120" s="1047"/>
      <c r="H1120" s="655"/>
      <c r="I1120" s="655"/>
      <c r="J1120" s="655"/>
      <c r="K1120" s="655"/>
      <c r="L1120" s="655"/>
      <c r="M1120" s="655"/>
      <c r="N1120" s="1310"/>
      <c r="O1120" s="655"/>
      <c r="P1120" s="656"/>
      <c r="Q1120" s="657"/>
      <c r="R1120" s="704"/>
      <c r="S1120" s="3180"/>
    </row>
    <row r="1121" spans="7:19" ht="15" customHeight="1">
      <c r="G1121" s="1047"/>
      <c r="H1121" s="655"/>
      <c r="I1121" s="655"/>
      <c r="J1121" s="655"/>
      <c r="K1121" s="655"/>
      <c r="L1121" s="655"/>
      <c r="M1121" s="655"/>
      <c r="N1121" s="1310"/>
      <c r="O1121" s="655"/>
      <c r="P1121" s="656"/>
      <c r="Q1121" s="657"/>
      <c r="R1121" s="704"/>
      <c r="S1121" s="3180"/>
    </row>
    <row r="1122" spans="7:19" ht="15" customHeight="1">
      <c r="G1122" s="1047"/>
      <c r="H1122" s="655"/>
      <c r="I1122" s="655"/>
      <c r="J1122" s="655"/>
      <c r="K1122" s="655"/>
      <c r="L1122" s="655"/>
      <c r="M1122" s="655"/>
      <c r="N1122" s="1310"/>
      <c r="O1122" s="655"/>
      <c r="P1122" s="656"/>
      <c r="Q1122" s="657"/>
      <c r="R1122" s="704"/>
      <c r="S1122" s="3180"/>
    </row>
    <row r="1123" spans="7:19" ht="15" customHeight="1">
      <c r="G1123" s="1047"/>
      <c r="H1123" s="655"/>
      <c r="I1123" s="655"/>
      <c r="J1123" s="655"/>
      <c r="K1123" s="655"/>
      <c r="L1123" s="655"/>
      <c r="M1123" s="655"/>
      <c r="N1123" s="1310"/>
      <c r="O1123" s="655"/>
      <c r="P1123" s="656"/>
      <c r="Q1123" s="657"/>
      <c r="R1123" s="704"/>
      <c r="S1123" s="3180"/>
    </row>
    <row r="1124" spans="7:19" ht="15" customHeight="1">
      <c r="G1124" s="1047"/>
      <c r="H1124" s="655"/>
      <c r="I1124" s="655"/>
      <c r="J1124" s="655"/>
      <c r="K1124" s="655"/>
      <c r="L1124" s="655"/>
      <c r="M1124" s="655"/>
      <c r="N1124" s="1310"/>
      <c r="O1124" s="655"/>
      <c r="P1124" s="656"/>
      <c r="Q1124" s="657"/>
      <c r="R1124" s="704"/>
      <c r="S1124" s="3180"/>
    </row>
    <row r="1125" spans="7:19" ht="15" customHeight="1">
      <c r="G1125" s="1047"/>
      <c r="H1125" s="655"/>
      <c r="I1125" s="655"/>
      <c r="J1125" s="655"/>
      <c r="K1125" s="655"/>
      <c r="L1125" s="655"/>
      <c r="M1125" s="655"/>
      <c r="N1125" s="1310"/>
      <c r="O1125" s="655"/>
      <c r="P1125" s="656"/>
      <c r="Q1125" s="657"/>
      <c r="R1125" s="704"/>
      <c r="S1125" s="3180"/>
    </row>
    <row r="1126" spans="7:19" ht="15" customHeight="1">
      <c r="G1126" s="1047"/>
      <c r="H1126" s="655"/>
      <c r="I1126" s="655"/>
      <c r="J1126" s="655"/>
      <c r="K1126" s="655"/>
      <c r="L1126" s="655"/>
      <c r="M1126" s="655"/>
      <c r="N1126" s="1310"/>
      <c r="O1126" s="655"/>
      <c r="P1126" s="656"/>
      <c r="Q1126" s="657"/>
      <c r="R1126" s="704"/>
      <c r="S1126" s="3180"/>
    </row>
    <row r="1127" spans="7:19" ht="15" customHeight="1">
      <c r="G1127" s="1047"/>
      <c r="H1127" s="655"/>
      <c r="I1127" s="655"/>
      <c r="J1127" s="655"/>
      <c r="K1127" s="655"/>
      <c r="L1127" s="655"/>
      <c r="M1127" s="655"/>
      <c r="N1127" s="1310"/>
      <c r="O1127" s="655"/>
      <c r="P1127" s="656"/>
      <c r="Q1127" s="657"/>
      <c r="R1127" s="704"/>
      <c r="S1127" s="3180"/>
    </row>
    <row r="1128" spans="7:19" ht="15" customHeight="1">
      <c r="G1128" s="1047"/>
      <c r="H1128" s="655"/>
      <c r="I1128" s="655"/>
      <c r="J1128" s="655"/>
      <c r="K1128" s="655"/>
      <c r="L1128" s="655"/>
      <c r="M1128" s="655"/>
      <c r="N1128" s="1310"/>
      <c r="O1128" s="655"/>
      <c r="P1128" s="656"/>
      <c r="Q1128" s="657"/>
      <c r="R1128" s="704"/>
      <c r="S1128" s="3180"/>
    </row>
    <row r="1129" spans="7:19" ht="15" customHeight="1">
      <c r="G1129" s="1047"/>
      <c r="H1129" s="655"/>
      <c r="I1129" s="655"/>
      <c r="J1129" s="655"/>
      <c r="K1129" s="655"/>
      <c r="L1129" s="655"/>
      <c r="M1129" s="655"/>
      <c r="N1129" s="1310"/>
      <c r="O1129" s="655"/>
      <c r="P1129" s="656"/>
      <c r="Q1129" s="657"/>
      <c r="R1129" s="704"/>
      <c r="S1129" s="3180"/>
    </row>
    <row r="1130" spans="7:19" ht="15" customHeight="1">
      <c r="G1130" s="1047"/>
      <c r="H1130" s="655"/>
      <c r="I1130" s="655"/>
      <c r="J1130" s="655"/>
      <c r="K1130" s="655"/>
      <c r="L1130" s="655"/>
      <c r="M1130" s="655"/>
      <c r="N1130" s="1310"/>
      <c r="O1130" s="655"/>
      <c r="P1130" s="656"/>
      <c r="Q1130" s="657"/>
      <c r="R1130" s="704"/>
      <c r="S1130" s="3180"/>
    </row>
    <row r="1131" spans="7:19" ht="15" customHeight="1">
      <c r="G1131" s="1047"/>
      <c r="H1131" s="655"/>
      <c r="I1131" s="655"/>
      <c r="J1131" s="655"/>
      <c r="K1131" s="655"/>
      <c r="L1131" s="655"/>
      <c r="M1131" s="655"/>
      <c r="N1131" s="1310"/>
      <c r="O1131" s="655"/>
      <c r="P1131" s="656"/>
      <c r="Q1131" s="657"/>
      <c r="R1131" s="704"/>
      <c r="S1131" s="3180"/>
    </row>
    <row r="1132" spans="7:19" ht="15" customHeight="1">
      <c r="G1132" s="1047"/>
      <c r="H1132" s="655"/>
      <c r="I1132" s="655"/>
      <c r="J1132" s="655"/>
      <c r="K1132" s="655"/>
      <c r="L1132" s="655"/>
      <c r="M1132" s="655"/>
      <c r="N1132" s="1310"/>
      <c r="O1132" s="655"/>
      <c r="P1132" s="656"/>
      <c r="Q1132" s="657"/>
      <c r="R1132" s="704"/>
      <c r="S1132" s="3180"/>
    </row>
    <row r="1133" spans="7:19" ht="15" customHeight="1">
      <c r="G1133" s="1047"/>
      <c r="H1133" s="655"/>
      <c r="I1133" s="655"/>
      <c r="J1133" s="655"/>
      <c r="K1133" s="655"/>
      <c r="L1133" s="655"/>
      <c r="M1133" s="655"/>
      <c r="N1133" s="1310"/>
      <c r="O1133" s="655"/>
      <c r="P1133" s="656"/>
      <c r="Q1133" s="657"/>
      <c r="R1133" s="704"/>
      <c r="S1133" s="3180"/>
    </row>
    <row r="1134" spans="7:19" ht="15" customHeight="1">
      <c r="G1134" s="1047"/>
      <c r="H1134" s="655"/>
      <c r="I1134" s="655"/>
      <c r="J1134" s="655"/>
      <c r="K1134" s="655"/>
      <c r="L1134" s="655"/>
      <c r="M1134" s="655"/>
      <c r="N1134" s="1310"/>
      <c r="O1134" s="655"/>
      <c r="P1134" s="656"/>
      <c r="Q1134" s="657"/>
      <c r="R1134" s="704"/>
      <c r="S1134" s="3180"/>
    </row>
    <row r="1135" spans="7:19" ht="15" customHeight="1">
      <c r="G1135" s="1047"/>
      <c r="H1135" s="655"/>
      <c r="I1135" s="655"/>
      <c r="J1135" s="655"/>
      <c r="K1135" s="655"/>
      <c r="L1135" s="655"/>
      <c r="M1135" s="655"/>
      <c r="N1135" s="1310"/>
      <c r="O1135" s="655"/>
      <c r="P1135" s="656"/>
      <c r="Q1135" s="657"/>
      <c r="R1135" s="704"/>
      <c r="S1135" s="3180"/>
    </row>
    <row r="1136" spans="7:19" ht="15" customHeight="1">
      <c r="G1136" s="1047"/>
      <c r="H1136" s="655"/>
      <c r="I1136" s="655"/>
      <c r="J1136" s="655"/>
      <c r="K1136" s="655"/>
      <c r="L1136" s="655"/>
      <c r="M1136" s="655"/>
      <c r="N1136" s="1310"/>
      <c r="O1136" s="655"/>
      <c r="P1136" s="656"/>
      <c r="Q1136" s="657"/>
      <c r="R1136" s="704"/>
      <c r="S1136" s="3180"/>
    </row>
    <row r="1137" spans="7:19" ht="15" customHeight="1">
      <c r="G1137" s="1047"/>
      <c r="H1137" s="655"/>
      <c r="I1137" s="655"/>
      <c r="J1137" s="655"/>
      <c r="K1137" s="655"/>
      <c r="L1137" s="655"/>
      <c r="M1137" s="655"/>
      <c r="N1137" s="1310"/>
      <c r="O1137" s="655"/>
      <c r="P1137" s="656"/>
      <c r="Q1137" s="657"/>
      <c r="R1137" s="704"/>
      <c r="S1137" s="3180"/>
    </row>
    <row r="1138" spans="7:19" ht="15" customHeight="1">
      <c r="G1138" s="1047"/>
      <c r="H1138" s="655"/>
      <c r="I1138" s="655"/>
      <c r="J1138" s="655"/>
      <c r="K1138" s="655"/>
      <c r="L1138" s="655"/>
      <c r="M1138" s="655"/>
      <c r="N1138" s="1310"/>
      <c r="O1138" s="655"/>
      <c r="P1138" s="656"/>
      <c r="Q1138" s="657"/>
      <c r="R1138" s="704"/>
      <c r="S1138" s="3180"/>
    </row>
    <row r="1139" spans="7:19" ht="15" customHeight="1">
      <c r="G1139" s="1047"/>
      <c r="H1139" s="655"/>
      <c r="I1139" s="655"/>
      <c r="J1139" s="655"/>
      <c r="K1139" s="655"/>
      <c r="L1139" s="655"/>
      <c r="M1139" s="655"/>
      <c r="N1139" s="1310"/>
      <c r="O1139" s="655"/>
      <c r="P1139" s="656"/>
      <c r="Q1139" s="657"/>
      <c r="R1139" s="704"/>
      <c r="S1139" s="3180"/>
    </row>
    <row r="1140" spans="7:19" ht="15" customHeight="1">
      <c r="G1140" s="1047"/>
      <c r="H1140" s="655"/>
      <c r="I1140" s="655"/>
      <c r="J1140" s="655"/>
      <c r="K1140" s="655"/>
      <c r="L1140" s="655"/>
      <c r="M1140" s="655"/>
      <c r="N1140" s="1310"/>
      <c r="O1140" s="655"/>
      <c r="P1140" s="656"/>
      <c r="Q1140" s="657"/>
      <c r="R1140" s="704"/>
      <c r="S1140" s="3180"/>
    </row>
    <row r="1141" spans="7:19" ht="15" customHeight="1">
      <c r="G1141" s="1047"/>
      <c r="H1141" s="655"/>
      <c r="I1141" s="655"/>
      <c r="J1141" s="655"/>
      <c r="K1141" s="655"/>
      <c r="L1141" s="655"/>
      <c r="M1141" s="655"/>
      <c r="N1141" s="1310"/>
      <c r="O1141" s="655"/>
      <c r="P1141" s="656"/>
      <c r="Q1141" s="657"/>
      <c r="R1141" s="704"/>
      <c r="S1141" s="3180"/>
    </row>
    <row r="1142" spans="7:19" ht="15" customHeight="1">
      <c r="G1142" s="1047"/>
      <c r="H1142" s="655"/>
      <c r="I1142" s="655"/>
      <c r="J1142" s="655"/>
      <c r="K1142" s="655"/>
      <c r="L1142" s="655"/>
      <c r="M1142" s="655"/>
      <c r="N1142" s="1310"/>
      <c r="O1142" s="655"/>
      <c r="P1142" s="656"/>
      <c r="Q1142" s="657"/>
      <c r="R1142" s="704"/>
      <c r="S1142" s="3180"/>
    </row>
    <row r="1143" spans="7:19" ht="15" customHeight="1">
      <c r="G1143" s="1047"/>
      <c r="H1143" s="655"/>
      <c r="I1143" s="655"/>
      <c r="J1143" s="655"/>
      <c r="K1143" s="655"/>
      <c r="L1143" s="655"/>
      <c r="M1143" s="655"/>
      <c r="N1143" s="1310"/>
      <c r="O1143" s="655"/>
      <c r="P1143" s="656"/>
      <c r="Q1143" s="657"/>
      <c r="R1143" s="704"/>
      <c r="S1143" s="3180"/>
    </row>
    <row r="1144" spans="7:19" ht="15" customHeight="1">
      <c r="G1144" s="1047"/>
      <c r="H1144" s="655"/>
      <c r="I1144" s="655"/>
      <c r="J1144" s="655"/>
      <c r="K1144" s="655"/>
      <c r="L1144" s="655"/>
      <c r="M1144" s="655"/>
      <c r="N1144" s="1310"/>
      <c r="O1144" s="655"/>
      <c r="P1144" s="656"/>
      <c r="Q1144" s="657"/>
      <c r="R1144" s="704"/>
      <c r="S1144" s="3180"/>
    </row>
    <row r="1145" spans="7:19" ht="15" customHeight="1">
      <c r="G1145" s="1047"/>
      <c r="H1145" s="655"/>
      <c r="I1145" s="655"/>
      <c r="J1145" s="655"/>
      <c r="K1145" s="655"/>
      <c r="L1145" s="655"/>
      <c r="M1145" s="655"/>
      <c r="N1145" s="1310"/>
      <c r="O1145" s="655"/>
      <c r="P1145" s="656"/>
      <c r="Q1145" s="657"/>
      <c r="R1145" s="704"/>
      <c r="S1145" s="3180"/>
    </row>
    <row r="1146" spans="7:19" ht="15" customHeight="1">
      <c r="G1146" s="1047"/>
      <c r="H1146" s="655"/>
      <c r="I1146" s="655"/>
      <c r="J1146" s="655"/>
      <c r="K1146" s="655"/>
      <c r="L1146" s="655"/>
      <c r="M1146" s="655"/>
      <c r="N1146" s="1310"/>
      <c r="O1146" s="655"/>
      <c r="P1146" s="656"/>
      <c r="Q1146" s="657"/>
      <c r="R1146" s="704"/>
      <c r="S1146" s="3180"/>
    </row>
    <row r="1147" spans="7:19" ht="15" customHeight="1">
      <c r="G1147" s="1047"/>
      <c r="H1147" s="655"/>
      <c r="I1147" s="655"/>
      <c r="J1147" s="655"/>
      <c r="K1147" s="655"/>
      <c r="L1147" s="655"/>
      <c r="M1147" s="655"/>
      <c r="N1147" s="1310"/>
      <c r="O1147" s="655"/>
      <c r="P1147" s="656"/>
      <c r="Q1147" s="657"/>
      <c r="R1147" s="704"/>
      <c r="S1147" s="3180"/>
    </row>
    <row r="1148" spans="7:19" ht="15" customHeight="1">
      <c r="G1148" s="1047"/>
      <c r="H1148" s="655"/>
      <c r="I1148" s="655"/>
      <c r="J1148" s="655"/>
      <c r="K1148" s="655"/>
      <c r="L1148" s="655"/>
      <c r="M1148" s="655"/>
      <c r="N1148" s="1310"/>
      <c r="O1148" s="655"/>
      <c r="P1148" s="656"/>
      <c r="Q1148" s="657"/>
      <c r="R1148" s="704"/>
      <c r="S1148" s="3180"/>
    </row>
    <row r="1149" spans="7:19" ht="15" customHeight="1">
      <c r="G1149" s="1047"/>
      <c r="H1149" s="655"/>
      <c r="I1149" s="655"/>
      <c r="J1149" s="655"/>
      <c r="K1149" s="655"/>
      <c r="L1149" s="655"/>
      <c r="M1149" s="655"/>
      <c r="N1149" s="1310"/>
      <c r="O1149" s="655"/>
      <c r="P1149" s="656"/>
      <c r="Q1149" s="657"/>
      <c r="R1149" s="704"/>
      <c r="S1149" s="3180"/>
    </row>
    <row r="1150" spans="7:19" ht="15" customHeight="1">
      <c r="G1150" s="1047"/>
      <c r="H1150" s="655"/>
      <c r="I1150" s="655"/>
      <c r="J1150" s="655"/>
      <c r="K1150" s="655"/>
      <c r="L1150" s="655"/>
      <c r="M1150" s="655"/>
      <c r="N1150" s="1310"/>
      <c r="O1150" s="655"/>
      <c r="P1150" s="656"/>
      <c r="Q1150" s="657"/>
      <c r="R1150" s="704"/>
      <c r="S1150" s="3180"/>
    </row>
    <row r="1151" spans="7:19" ht="15" customHeight="1">
      <c r="G1151" s="1047"/>
      <c r="H1151" s="655"/>
      <c r="I1151" s="655"/>
      <c r="J1151" s="655"/>
      <c r="K1151" s="655"/>
      <c r="L1151" s="655"/>
      <c r="M1151" s="655"/>
      <c r="N1151" s="1310"/>
      <c r="O1151" s="655"/>
      <c r="P1151" s="656"/>
      <c r="Q1151" s="657"/>
      <c r="R1151" s="704"/>
      <c r="S1151" s="3180"/>
    </row>
    <row r="1152" spans="7:19" ht="15" customHeight="1">
      <c r="G1152" s="1047"/>
      <c r="H1152" s="655"/>
      <c r="I1152" s="655"/>
      <c r="J1152" s="655"/>
      <c r="K1152" s="655"/>
      <c r="L1152" s="655"/>
      <c r="M1152" s="655"/>
      <c r="N1152" s="1310"/>
      <c r="O1152" s="655"/>
      <c r="P1152" s="656"/>
      <c r="Q1152" s="657"/>
      <c r="R1152" s="704"/>
      <c r="S1152" s="3180"/>
    </row>
    <row r="1153" spans="7:19" ht="15" customHeight="1">
      <c r="G1153" s="1047"/>
      <c r="H1153" s="655"/>
      <c r="I1153" s="655"/>
      <c r="J1153" s="655"/>
      <c r="K1153" s="655"/>
      <c r="L1153" s="655"/>
      <c r="M1153" s="655"/>
      <c r="N1153" s="1310"/>
      <c r="O1153" s="655"/>
      <c r="P1153" s="656"/>
      <c r="Q1153" s="657"/>
      <c r="R1153" s="704"/>
      <c r="S1153" s="3180"/>
    </row>
    <row r="1154" spans="7:19" ht="15" customHeight="1">
      <c r="G1154" s="1047"/>
      <c r="H1154" s="655"/>
      <c r="I1154" s="655"/>
      <c r="J1154" s="655"/>
      <c r="K1154" s="655"/>
      <c r="L1154" s="655"/>
      <c r="M1154" s="655"/>
      <c r="N1154" s="1310"/>
      <c r="O1154" s="655"/>
      <c r="P1154" s="656"/>
      <c r="Q1154" s="657"/>
      <c r="R1154" s="704"/>
      <c r="S1154" s="3180"/>
    </row>
    <row r="1155" spans="7:19" ht="15" customHeight="1">
      <c r="G1155" s="1047"/>
      <c r="H1155" s="655"/>
      <c r="I1155" s="655"/>
      <c r="J1155" s="655"/>
      <c r="K1155" s="655"/>
      <c r="L1155" s="655"/>
      <c r="M1155" s="655"/>
      <c r="N1155" s="1310"/>
      <c r="O1155" s="655"/>
      <c r="P1155" s="656"/>
      <c r="Q1155" s="657"/>
      <c r="R1155" s="704"/>
      <c r="S1155" s="3180"/>
    </row>
    <row r="1156" spans="7:19" ht="15" customHeight="1">
      <c r="G1156" s="1047"/>
      <c r="H1156" s="655"/>
      <c r="I1156" s="655"/>
      <c r="J1156" s="655"/>
      <c r="K1156" s="655"/>
      <c r="L1156" s="655"/>
      <c r="M1156" s="655"/>
      <c r="N1156" s="1310"/>
      <c r="O1156" s="655"/>
      <c r="P1156" s="656"/>
      <c r="Q1156" s="657"/>
      <c r="R1156" s="704"/>
      <c r="S1156" s="3180"/>
    </row>
    <row r="1157" spans="7:19" ht="15" customHeight="1">
      <c r="G1157" s="1047"/>
      <c r="H1157" s="655"/>
      <c r="I1157" s="655"/>
      <c r="J1157" s="655"/>
      <c r="K1157" s="655"/>
      <c r="L1157" s="655"/>
      <c r="M1157" s="655"/>
      <c r="N1157" s="1310"/>
      <c r="O1157" s="655"/>
      <c r="P1157" s="656"/>
      <c r="Q1157" s="657"/>
      <c r="R1157" s="704"/>
      <c r="S1157" s="3180"/>
    </row>
    <row r="1158" spans="7:19" ht="15" customHeight="1">
      <c r="G1158" s="1047"/>
      <c r="H1158" s="655"/>
      <c r="I1158" s="655"/>
      <c r="J1158" s="655"/>
      <c r="K1158" s="655"/>
      <c r="L1158" s="655"/>
      <c r="M1158" s="655"/>
      <c r="N1158" s="1310"/>
      <c r="O1158" s="655"/>
      <c r="P1158" s="656"/>
      <c r="Q1158" s="657"/>
      <c r="R1158" s="704"/>
      <c r="S1158" s="3180"/>
    </row>
    <row r="1159" spans="7:19" ht="15" customHeight="1">
      <c r="G1159" s="1047"/>
      <c r="H1159" s="655"/>
      <c r="I1159" s="655"/>
      <c r="J1159" s="655"/>
      <c r="K1159" s="655"/>
      <c r="L1159" s="655"/>
      <c r="M1159" s="655"/>
      <c r="N1159" s="1310"/>
      <c r="O1159" s="655"/>
      <c r="P1159" s="656"/>
      <c r="Q1159" s="657"/>
      <c r="R1159" s="704"/>
      <c r="S1159" s="3180"/>
    </row>
    <row r="1160" spans="7:19" ht="15" customHeight="1">
      <c r="G1160" s="1047"/>
      <c r="H1160" s="655"/>
      <c r="I1160" s="655"/>
      <c r="J1160" s="655"/>
      <c r="K1160" s="655"/>
      <c r="L1160" s="655"/>
      <c r="M1160" s="655"/>
      <c r="N1160" s="1310"/>
      <c r="O1160" s="655"/>
      <c r="P1160" s="656"/>
      <c r="Q1160" s="657"/>
      <c r="R1160" s="704"/>
      <c r="S1160" s="3180"/>
    </row>
    <row r="1161" spans="7:19" ht="15" customHeight="1">
      <c r="G1161" s="1047"/>
      <c r="H1161" s="655"/>
      <c r="I1161" s="655"/>
      <c r="J1161" s="655"/>
      <c r="K1161" s="655"/>
      <c r="L1161" s="655"/>
      <c r="M1161" s="655"/>
      <c r="N1161" s="1310"/>
      <c r="O1161" s="655"/>
      <c r="P1161" s="656"/>
      <c r="Q1161" s="657"/>
      <c r="R1161" s="704"/>
      <c r="S1161" s="3180"/>
    </row>
    <row r="1162" spans="7:19" ht="15" customHeight="1">
      <c r="G1162" s="1047"/>
      <c r="H1162" s="655"/>
      <c r="I1162" s="655"/>
      <c r="J1162" s="655"/>
      <c r="K1162" s="655"/>
      <c r="L1162" s="655"/>
      <c r="M1162" s="655"/>
      <c r="N1162" s="1310"/>
      <c r="O1162" s="655"/>
      <c r="P1162" s="656"/>
      <c r="Q1162" s="657"/>
      <c r="R1162" s="704"/>
      <c r="S1162" s="3180"/>
    </row>
    <row r="1163" spans="7:19" ht="15" customHeight="1">
      <c r="G1163" s="1047"/>
      <c r="H1163" s="655"/>
      <c r="I1163" s="655"/>
      <c r="J1163" s="655"/>
      <c r="K1163" s="655"/>
      <c r="L1163" s="655"/>
      <c r="M1163" s="655"/>
      <c r="N1163" s="1310"/>
      <c r="O1163" s="655"/>
      <c r="P1163" s="656"/>
      <c r="Q1163" s="657"/>
      <c r="R1163" s="704"/>
      <c r="S1163" s="3180"/>
    </row>
    <row r="1164" spans="7:19" ht="15" customHeight="1">
      <c r="G1164" s="1047"/>
      <c r="H1164" s="655"/>
      <c r="I1164" s="655"/>
      <c r="J1164" s="655"/>
      <c r="K1164" s="655"/>
      <c r="L1164" s="655"/>
      <c r="M1164" s="655"/>
      <c r="N1164" s="1310"/>
      <c r="O1164" s="655"/>
      <c r="P1164" s="656"/>
      <c r="Q1164" s="657"/>
      <c r="R1164" s="704"/>
      <c r="S1164" s="3180"/>
    </row>
    <row r="1165" spans="7:19" ht="15" customHeight="1">
      <c r="G1165" s="1047"/>
      <c r="H1165" s="655"/>
      <c r="I1165" s="655"/>
      <c r="J1165" s="655"/>
      <c r="K1165" s="655"/>
      <c r="L1165" s="655"/>
      <c r="M1165" s="655"/>
      <c r="N1165" s="1310"/>
      <c r="O1165" s="655"/>
      <c r="P1165" s="656"/>
      <c r="Q1165" s="657"/>
      <c r="R1165" s="704"/>
      <c r="S1165" s="3180"/>
    </row>
    <row r="1166" spans="7:19" ht="15" customHeight="1">
      <c r="G1166" s="1047"/>
      <c r="H1166" s="655"/>
      <c r="I1166" s="655"/>
      <c r="J1166" s="655"/>
      <c r="K1166" s="655"/>
      <c r="L1166" s="655"/>
      <c r="M1166" s="655"/>
      <c r="N1166" s="1310"/>
      <c r="O1166" s="655"/>
      <c r="P1166" s="656"/>
      <c r="Q1166" s="657"/>
      <c r="R1166" s="704"/>
      <c r="S1166" s="3180"/>
    </row>
    <row r="1167" spans="7:19" ht="15" customHeight="1">
      <c r="G1167" s="1047"/>
      <c r="H1167" s="655"/>
      <c r="I1167" s="655"/>
      <c r="J1167" s="655"/>
      <c r="K1167" s="655"/>
      <c r="L1167" s="655"/>
      <c r="M1167" s="655"/>
      <c r="N1167" s="1310"/>
      <c r="O1167" s="655"/>
      <c r="P1167" s="656"/>
      <c r="Q1167" s="657"/>
      <c r="R1167" s="704"/>
      <c r="S1167" s="3180"/>
    </row>
    <row r="1168" spans="7:19" ht="15" customHeight="1">
      <c r="G1168" s="1047"/>
      <c r="H1168" s="655"/>
      <c r="I1168" s="655"/>
      <c r="J1168" s="655"/>
      <c r="K1168" s="655"/>
      <c r="L1168" s="655"/>
      <c r="M1168" s="655"/>
      <c r="N1168" s="1310"/>
      <c r="O1168" s="655"/>
      <c r="P1168" s="656"/>
      <c r="Q1168" s="657"/>
      <c r="R1168" s="704"/>
      <c r="S1168" s="3180"/>
    </row>
    <row r="1169" spans="7:19" ht="15" customHeight="1">
      <c r="G1169" s="1047"/>
      <c r="H1169" s="655"/>
      <c r="I1169" s="655"/>
      <c r="J1169" s="655"/>
      <c r="K1169" s="655"/>
      <c r="L1169" s="655"/>
      <c r="M1169" s="655"/>
      <c r="N1169" s="1310"/>
      <c r="O1169" s="655"/>
      <c r="P1169" s="656"/>
      <c r="Q1169" s="657"/>
      <c r="R1169" s="704"/>
      <c r="S1169" s="3180"/>
    </row>
    <row r="1170" spans="7:19" ht="15" customHeight="1">
      <c r="G1170" s="1047"/>
      <c r="H1170" s="655"/>
      <c r="I1170" s="655"/>
      <c r="J1170" s="655"/>
      <c r="K1170" s="655"/>
      <c r="L1170" s="655"/>
      <c r="M1170" s="655"/>
      <c r="N1170" s="1310"/>
      <c r="O1170" s="655"/>
      <c r="P1170" s="656"/>
      <c r="Q1170" s="657"/>
      <c r="R1170" s="704"/>
      <c r="S1170" s="3180"/>
    </row>
    <row r="1171" spans="7:19" ht="15" customHeight="1">
      <c r="G1171" s="1047"/>
      <c r="H1171" s="655"/>
      <c r="I1171" s="655"/>
      <c r="J1171" s="655"/>
      <c r="K1171" s="655"/>
      <c r="L1171" s="655"/>
      <c r="M1171" s="655"/>
      <c r="N1171" s="1310"/>
      <c r="O1171" s="655"/>
      <c r="P1171" s="656"/>
      <c r="Q1171" s="657"/>
      <c r="R1171" s="704"/>
      <c r="S1171" s="3180"/>
    </row>
    <row r="1172" spans="7:19" ht="15" customHeight="1">
      <c r="G1172" s="1047"/>
      <c r="H1172" s="655"/>
      <c r="I1172" s="655"/>
      <c r="J1172" s="655"/>
      <c r="K1172" s="655"/>
      <c r="L1172" s="655"/>
      <c r="M1172" s="655"/>
      <c r="N1172" s="1310"/>
      <c r="O1172" s="655"/>
      <c r="P1172" s="656"/>
      <c r="Q1172" s="657"/>
      <c r="R1172" s="704"/>
      <c r="S1172" s="3180"/>
    </row>
    <row r="1173" spans="7:19" ht="15" customHeight="1">
      <c r="G1173" s="1047"/>
      <c r="H1173" s="655"/>
      <c r="I1173" s="655"/>
      <c r="J1173" s="655"/>
      <c r="K1173" s="655"/>
      <c r="L1173" s="655"/>
      <c r="M1173" s="655"/>
      <c r="N1173" s="1310"/>
      <c r="O1173" s="655"/>
      <c r="P1173" s="656"/>
      <c r="Q1173" s="657"/>
      <c r="R1173" s="704"/>
      <c r="S1173" s="3180"/>
    </row>
    <row r="1174" spans="7:19" ht="15" customHeight="1">
      <c r="G1174" s="1047"/>
      <c r="H1174" s="655"/>
      <c r="I1174" s="655"/>
      <c r="J1174" s="655"/>
      <c r="K1174" s="655"/>
      <c r="L1174" s="655"/>
      <c r="M1174" s="655"/>
      <c r="N1174" s="1310"/>
      <c r="O1174" s="655"/>
      <c r="P1174" s="656"/>
      <c r="Q1174" s="657"/>
      <c r="R1174" s="704"/>
      <c r="S1174" s="3180"/>
    </row>
    <row r="1175" spans="7:19" ht="15" customHeight="1">
      <c r="G1175" s="1047"/>
      <c r="H1175" s="655"/>
      <c r="I1175" s="655"/>
      <c r="J1175" s="655"/>
      <c r="K1175" s="655"/>
      <c r="L1175" s="655"/>
      <c r="M1175" s="655"/>
      <c r="N1175" s="1310"/>
      <c r="O1175" s="655"/>
      <c r="P1175" s="656"/>
      <c r="Q1175" s="657"/>
      <c r="R1175" s="704"/>
      <c r="S1175" s="3180"/>
    </row>
    <row r="1176" spans="7:19" ht="15" customHeight="1">
      <c r="G1176" s="1047"/>
      <c r="H1176" s="655"/>
      <c r="I1176" s="655"/>
      <c r="J1176" s="655"/>
      <c r="K1176" s="655"/>
      <c r="L1176" s="655"/>
      <c r="M1176" s="655"/>
      <c r="N1176" s="1310"/>
      <c r="O1176" s="655"/>
      <c r="P1176" s="656"/>
      <c r="Q1176" s="657"/>
      <c r="R1176" s="704"/>
      <c r="S1176" s="3180"/>
    </row>
    <row r="1177" spans="7:19" ht="15" customHeight="1">
      <c r="G1177" s="1047"/>
      <c r="H1177" s="655"/>
      <c r="I1177" s="655"/>
      <c r="J1177" s="655"/>
      <c r="K1177" s="655"/>
      <c r="L1177" s="655"/>
      <c r="M1177" s="655"/>
      <c r="N1177" s="1310"/>
      <c r="O1177" s="655"/>
      <c r="P1177" s="656"/>
      <c r="Q1177" s="657"/>
      <c r="R1177" s="704"/>
      <c r="S1177" s="3180"/>
    </row>
    <row r="1178" spans="7:19" ht="15" customHeight="1">
      <c r="G1178" s="1047"/>
      <c r="H1178" s="655"/>
      <c r="I1178" s="655"/>
      <c r="J1178" s="655"/>
      <c r="K1178" s="655"/>
      <c r="L1178" s="655"/>
      <c r="M1178" s="655"/>
      <c r="N1178" s="1310"/>
      <c r="O1178" s="655"/>
      <c r="P1178" s="656"/>
      <c r="Q1178" s="657"/>
      <c r="R1178" s="704"/>
      <c r="S1178" s="3180"/>
    </row>
    <row r="1179" spans="7:19" ht="15" customHeight="1">
      <c r="G1179" s="1047"/>
      <c r="H1179" s="655"/>
      <c r="I1179" s="655"/>
      <c r="J1179" s="655"/>
      <c r="K1179" s="655"/>
      <c r="L1179" s="655"/>
      <c r="M1179" s="655"/>
      <c r="N1179" s="1310"/>
      <c r="O1179" s="655"/>
      <c r="P1179" s="656"/>
      <c r="Q1179" s="657"/>
      <c r="R1179" s="704"/>
      <c r="S1179" s="3180"/>
    </row>
    <row r="1180" spans="7:19" ht="15" customHeight="1">
      <c r="G1180" s="1047"/>
      <c r="H1180" s="655"/>
      <c r="I1180" s="655"/>
      <c r="J1180" s="655"/>
      <c r="K1180" s="655"/>
      <c r="L1180" s="655"/>
      <c r="M1180" s="655"/>
      <c r="N1180" s="1310"/>
      <c r="O1180" s="655"/>
      <c r="P1180" s="656"/>
      <c r="Q1180" s="657"/>
      <c r="R1180" s="704"/>
      <c r="S1180" s="3180"/>
    </row>
    <row r="1181" spans="7:19" ht="15" customHeight="1">
      <c r="G1181" s="1047"/>
      <c r="H1181" s="655"/>
      <c r="I1181" s="655"/>
      <c r="J1181" s="655"/>
      <c r="K1181" s="655"/>
      <c r="L1181" s="655"/>
      <c r="M1181" s="655"/>
      <c r="N1181" s="1310"/>
      <c r="O1181" s="655"/>
      <c r="P1181" s="656"/>
      <c r="Q1181" s="657"/>
      <c r="R1181" s="704"/>
      <c r="S1181" s="3180"/>
    </row>
    <row r="1182" spans="7:19" ht="15" customHeight="1">
      <c r="G1182" s="1047"/>
      <c r="H1182" s="655"/>
      <c r="I1182" s="655"/>
      <c r="J1182" s="655"/>
      <c r="K1182" s="655"/>
      <c r="L1182" s="655"/>
      <c r="M1182" s="655"/>
      <c r="N1182" s="1310"/>
      <c r="O1182" s="655"/>
      <c r="P1182" s="656"/>
      <c r="Q1182" s="657"/>
      <c r="R1182" s="704"/>
      <c r="S1182" s="3180"/>
    </row>
    <row r="1183" spans="7:19" ht="15" customHeight="1">
      <c r="G1183" s="1047"/>
      <c r="H1183" s="655"/>
      <c r="I1183" s="655"/>
      <c r="J1183" s="655"/>
      <c r="K1183" s="655"/>
      <c r="L1183" s="655"/>
      <c r="M1183" s="655"/>
      <c r="N1183" s="1310"/>
      <c r="O1183" s="655"/>
      <c r="P1183" s="656"/>
      <c r="Q1183" s="657"/>
      <c r="R1183" s="704"/>
      <c r="S1183" s="3180"/>
    </row>
    <row r="1184" spans="7:19" ht="15" customHeight="1">
      <c r="G1184" s="1047"/>
      <c r="H1184" s="655"/>
      <c r="I1184" s="655"/>
      <c r="J1184" s="655"/>
      <c r="K1184" s="655"/>
      <c r="L1184" s="655"/>
      <c r="M1184" s="655"/>
      <c r="N1184" s="1310"/>
      <c r="O1184" s="655"/>
      <c r="P1184" s="656"/>
      <c r="Q1184" s="657"/>
      <c r="R1184" s="704"/>
      <c r="S1184" s="3180"/>
    </row>
    <row r="1185" spans="7:19" ht="15" customHeight="1">
      <c r="G1185" s="1047"/>
      <c r="H1185" s="655"/>
      <c r="I1185" s="655"/>
      <c r="J1185" s="655"/>
      <c r="K1185" s="655"/>
      <c r="L1185" s="655"/>
      <c r="M1185" s="655"/>
      <c r="N1185" s="1310"/>
      <c r="O1185" s="655"/>
      <c r="P1185" s="656"/>
      <c r="Q1185" s="657"/>
      <c r="R1185" s="704"/>
      <c r="S1185" s="3180"/>
    </row>
    <row r="1186" spans="7:19" ht="15" customHeight="1">
      <c r="G1186" s="1047"/>
      <c r="H1186" s="655"/>
      <c r="I1186" s="655"/>
      <c r="J1186" s="655"/>
      <c r="K1186" s="655"/>
      <c r="L1186" s="655"/>
      <c r="M1186" s="655"/>
      <c r="N1186" s="1310"/>
      <c r="O1186" s="655"/>
      <c r="P1186" s="656"/>
      <c r="Q1186" s="657"/>
      <c r="R1186" s="704"/>
      <c r="S1186" s="3180"/>
    </row>
    <row r="1187" spans="7:19" ht="15" customHeight="1">
      <c r="G1187" s="1047"/>
      <c r="H1187" s="655"/>
      <c r="I1187" s="655"/>
      <c r="J1187" s="655"/>
      <c r="K1187" s="655"/>
      <c r="L1187" s="655"/>
      <c r="M1187" s="655"/>
      <c r="N1187" s="1310"/>
      <c r="O1187" s="655"/>
      <c r="P1187" s="656"/>
      <c r="Q1187" s="657"/>
      <c r="R1187" s="704"/>
      <c r="S1187" s="3180"/>
    </row>
    <row r="1188" spans="7:19" ht="15" customHeight="1">
      <c r="G1188" s="1047"/>
      <c r="H1188" s="655"/>
      <c r="I1188" s="655"/>
      <c r="J1188" s="655"/>
      <c r="K1188" s="655"/>
      <c r="L1188" s="655"/>
      <c r="M1188" s="655"/>
      <c r="N1188" s="1310"/>
      <c r="O1188" s="655"/>
      <c r="P1188" s="656"/>
      <c r="Q1188" s="657"/>
      <c r="R1188" s="704"/>
      <c r="S1188" s="3180"/>
    </row>
    <row r="1189" spans="7:19" ht="15" customHeight="1">
      <c r="G1189" s="1047"/>
      <c r="H1189" s="655"/>
      <c r="I1189" s="655"/>
      <c r="J1189" s="655"/>
      <c r="K1189" s="655"/>
      <c r="L1189" s="655"/>
      <c r="M1189" s="655"/>
      <c r="N1189" s="1310"/>
      <c r="O1189" s="655"/>
      <c r="P1189" s="656"/>
      <c r="Q1189" s="657"/>
      <c r="R1189" s="704"/>
      <c r="S1189" s="3180"/>
    </row>
    <row r="1190" spans="7:19" ht="15" customHeight="1">
      <c r="G1190" s="1047"/>
      <c r="H1190" s="655"/>
      <c r="I1190" s="655"/>
      <c r="J1190" s="655"/>
      <c r="K1190" s="655"/>
      <c r="L1190" s="655"/>
      <c r="M1190" s="655"/>
      <c r="N1190" s="1310"/>
      <c r="O1190" s="655"/>
      <c r="P1190" s="656"/>
      <c r="Q1190" s="657"/>
      <c r="R1190" s="704"/>
      <c r="S1190" s="3180"/>
    </row>
    <row r="1191" spans="7:19" ht="15" customHeight="1">
      <c r="G1191" s="1047"/>
      <c r="H1191" s="655"/>
      <c r="I1191" s="655"/>
      <c r="J1191" s="655"/>
      <c r="K1191" s="655"/>
      <c r="L1191" s="655"/>
      <c r="M1191" s="655"/>
      <c r="N1191" s="1310"/>
      <c r="O1191" s="655"/>
      <c r="P1191" s="656"/>
      <c r="Q1191" s="657"/>
      <c r="R1191" s="704"/>
      <c r="S1191" s="3180"/>
    </row>
    <row r="1192" spans="7:19" ht="15" customHeight="1">
      <c r="G1192" s="1047"/>
      <c r="H1192" s="655"/>
      <c r="I1192" s="655"/>
      <c r="J1192" s="655"/>
      <c r="K1192" s="655"/>
      <c r="L1192" s="655"/>
      <c r="M1192" s="655"/>
      <c r="N1192" s="1310"/>
      <c r="O1192" s="655"/>
      <c r="P1192" s="656"/>
      <c r="Q1192" s="657"/>
      <c r="R1192" s="704"/>
      <c r="S1192" s="3180"/>
    </row>
    <row r="1193" spans="7:19" ht="15" customHeight="1">
      <c r="G1193" s="1047"/>
      <c r="H1193" s="655"/>
      <c r="I1193" s="655"/>
      <c r="J1193" s="655"/>
      <c r="K1193" s="655"/>
      <c r="L1193" s="655"/>
      <c r="M1193" s="655"/>
      <c r="N1193" s="1310"/>
      <c r="O1193" s="655"/>
      <c r="P1193" s="656"/>
      <c r="Q1193" s="657"/>
      <c r="R1193" s="704"/>
      <c r="S1193" s="3180"/>
    </row>
    <row r="1194" spans="7:19" ht="15" customHeight="1">
      <c r="G1194" s="1047"/>
      <c r="H1194" s="655"/>
      <c r="I1194" s="655"/>
      <c r="J1194" s="655"/>
      <c r="K1194" s="655"/>
      <c r="L1194" s="655"/>
      <c r="M1194" s="655"/>
      <c r="N1194" s="1310"/>
      <c r="O1194" s="655"/>
      <c r="P1194" s="656"/>
      <c r="Q1194" s="657"/>
      <c r="R1194" s="704"/>
      <c r="S1194" s="3180"/>
    </row>
    <row r="1195" spans="7:19" ht="15" customHeight="1">
      <c r="G1195" s="1047"/>
      <c r="H1195" s="655"/>
      <c r="I1195" s="655"/>
      <c r="J1195" s="655"/>
      <c r="K1195" s="655"/>
      <c r="L1195" s="655"/>
      <c r="M1195" s="655"/>
      <c r="N1195" s="1310"/>
      <c r="O1195" s="655"/>
      <c r="P1195" s="656"/>
      <c r="Q1195" s="657"/>
      <c r="R1195" s="704"/>
      <c r="S1195" s="3180"/>
    </row>
    <row r="1196" spans="7:19" ht="15" customHeight="1">
      <c r="G1196" s="1047"/>
      <c r="H1196" s="655"/>
      <c r="I1196" s="655"/>
      <c r="J1196" s="655"/>
      <c r="K1196" s="655"/>
      <c r="L1196" s="655"/>
      <c r="M1196" s="655"/>
      <c r="N1196" s="1310"/>
      <c r="O1196" s="655"/>
      <c r="P1196" s="656"/>
      <c r="Q1196" s="657"/>
      <c r="R1196" s="704"/>
      <c r="S1196" s="3180"/>
    </row>
    <row r="1197" spans="7:19" ht="15" customHeight="1">
      <c r="G1197" s="1047"/>
      <c r="H1197" s="655"/>
      <c r="I1197" s="655"/>
      <c r="J1197" s="655"/>
      <c r="K1197" s="655"/>
      <c r="L1197" s="655"/>
      <c r="M1197" s="655"/>
      <c r="N1197" s="1310"/>
      <c r="O1197" s="655"/>
      <c r="P1197" s="656"/>
      <c r="Q1197" s="657"/>
      <c r="R1197" s="704"/>
      <c r="S1197" s="3180"/>
    </row>
    <row r="1198" spans="7:19" ht="15" customHeight="1">
      <c r="G1198" s="1047"/>
      <c r="H1198" s="655"/>
      <c r="I1198" s="655"/>
      <c r="J1198" s="655"/>
      <c r="K1198" s="655"/>
      <c r="L1198" s="655"/>
      <c r="M1198" s="655"/>
      <c r="N1198" s="1310"/>
      <c r="O1198" s="655"/>
      <c r="P1198" s="656"/>
      <c r="Q1198" s="657"/>
      <c r="R1198" s="704"/>
      <c r="S1198" s="3180"/>
    </row>
    <row r="1199" spans="7:19" ht="15" customHeight="1">
      <c r="G1199" s="1047"/>
      <c r="H1199" s="655"/>
      <c r="I1199" s="655"/>
      <c r="J1199" s="655"/>
      <c r="K1199" s="655"/>
      <c r="L1199" s="655"/>
      <c r="M1199" s="655"/>
      <c r="N1199" s="1310"/>
      <c r="O1199" s="655"/>
      <c r="P1199" s="656"/>
      <c r="Q1199" s="657"/>
      <c r="R1199" s="704"/>
      <c r="S1199" s="3180"/>
    </row>
    <row r="1200" spans="7:19" ht="15" customHeight="1">
      <c r="G1200" s="1047"/>
      <c r="H1200" s="655"/>
      <c r="I1200" s="655"/>
      <c r="J1200" s="655"/>
      <c r="K1200" s="655"/>
      <c r="L1200" s="655"/>
      <c r="M1200" s="655"/>
      <c r="N1200" s="1310"/>
      <c r="O1200" s="655"/>
      <c r="P1200" s="656"/>
      <c r="Q1200" s="657"/>
      <c r="R1200" s="704"/>
      <c r="S1200" s="3180"/>
    </row>
    <row r="1201" spans="7:19" ht="15" customHeight="1">
      <c r="G1201" s="1047"/>
      <c r="H1201" s="655"/>
      <c r="I1201" s="655"/>
      <c r="J1201" s="655"/>
      <c r="K1201" s="655"/>
      <c r="L1201" s="655"/>
      <c r="M1201" s="655"/>
      <c r="N1201" s="1310"/>
      <c r="O1201" s="655"/>
      <c r="P1201" s="656"/>
      <c r="Q1201" s="657"/>
      <c r="R1201" s="704"/>
      <c r="S1201" s="3180"/>
    </row>
    <row r="1202" spans="7:19" ht="15" customHeight="1">
      <c r="G1202" s="1047"/>
      <c r="H1202" s="655"/>
      <c r="I1202" s="655"/>
      <c r="J1202" s="655"/>
      <c r="K1202" s="655"/>
      <c r="L1202" s="655"/>
      <c r="M1202" s="655"/>
      <c r="N1202" s="1310"/>
      <c r="O1202" s="655"/>
      <c r="P1202" s="656"/>
      <c r="Q1202" s="657"/>
      <c r="R1202" s="704"/>
      <c r="S1202" s="3180"/>
    </row>
    <row r="1203" spans="7:19" ht="15" customHeight="1">
      <c r="G1203" s="1047"/>
      <c r="H1203" s="655"/>
      <c r="I1203" s="655"/>
      <c r="J1203" s="655"/>
      <c r="K1203" s="655"/>
      <c r="L1203" s="655"/>
      <c r="M1203" s="655"/>
      <c r="N1203" s="1310"/>
      <c r="O1203" s="655"/>
      <c r="P1203" s="656"/>
      <c r="Q1203" s="657"/>
      <c r="R1203" s="704"/>
      <c r="S1203" s="3180"/>
    </row>
    <row r="1204" spans="7:19" ht="15" customHeight="1">
      <c r="G1204" s="1047"/>
      <c r="H1204" s="655"/>
      <c r="I1204" s="655"/>
      <c r="J1204" s="655"/>
      <c r="K1204" s="655"/>
      <c r="L1204" s="655"/>
      <c r="M1204" s="655"/>
      <c r="N1204" s="1310"/>
      <c r="O1204" s="655"/>
      <c r="P1204" s="656"/>
      <c r="Q1204" s="657"/>
      <c r="R1204" s="704"/>
      <c r="S1204" s="3180"/>
    </row>
    <row r="1205" spans="7:19" ht="15" customHeight="1">
      <c r="G1205" s="1047"/>
      <c r="H1205" s="655"/>
      <c r="I1205" s="655"/>
      <c r="J1205" s="655"/>
      <c r="K1205" s="655"/>
      <c r="L1205" s="655"/>
      <c r="M1205" s="655"/>
      <c r="N1205" s="1310"/>
      <c r="O1205" s="655"/>
      <c r="P1205" s="656"/>
      <c r="Q1205" s="657"/>
      <c r="R1205" s="704"/>
      <c r="S1205" s="3180"/>
    </row>
    <row r="1206" spans="7:19" ht="15" customHeight="1">
      <c r="G1206" s="1047"/>
      <c r="H1206" s="655"/>
      <c r="I1206" s="655"/>
      <c r="J1206" s="655"/>
      <c r="K1206" s="655"/>
      <c r="L1206" s="655"/>
      <c r="M1206" s="655"/>
      <c r="N1206" s="1310"/>
      <c r="O1206" s="655"/>
      <c r="P1206" s="656"/>
      <c r="Q1206" s="657"/>
      <c r="R1206" s="704"/>
      <c r="S1206" s="3180"/>
    </row>
    <row r="1207" spans="7:19" ht="15" customHeight="1">
      <c r="G1207" s="1047"/>
      <c r="H1207" s="655"/>
      <c r="I1207" s="655"/>
      <c r="J1207" s="655"/>
      <c r="K1207" s="655"/>
      <c r="L1207" s="655"/>
      <c r="M1207" s="655"/>
      <c r="N1207" s="1310"/>
      <c r="O1207" s="655"/>
      <c r="P1207" s="656"/>
      <c r="Q1207" s="657"/>
      <c r="R1207" s="704"/>
      <c r="S1207" s="3180"/>
    </row>
    <row r="1208" spans="7:19" ht="15" customHeight="1">
      <c r="G1208" s="1047"/>
      <c r="H1208" s="655"/>
      <c r="I1208" s="655"/>
      <c r="J1208" s="655"/>
      <c r="K1208" s="655"/>
      <c r="L1208" s="655"/>
      <c r="M1208" s="655"/>
      <c r="N1208" s="1310"/>
      <c r="O1208" s="655"/>
      <c r="P1208" s="656"/>
      <c r="Q1208" s="657"/>
      <c r="R1208" s="704"/>
      <c r="S1208" s="3180"/>
    </row>
    <row r="1209" spans="7:19" ht="15" customHeight="1">
      <c r="G1209" s="1047"/>
      <c r="H1209" s="655"/>
      <c r="I1209" s="655"/>
      <c r="J1209" s="655"/>
      <c r="K1209" s="655"/>
      <c r="L1209" s="655"/>
      <c r="M1209" s="655"/>
      <c r="N1209" s="1310"/>
      <c r="O1209" s="655"/>
      <c r="P1209" s="656"/>
      <c r="Q1209" s="657"/>
      <c r="R1209" s="704"/>
      <c r="S1209" s="3180"/>
    </row>
    <row r="1210" spans="7:19" ht="15" customHeight="1">
      <c r="G1210" s="1047"/>
      <c r="H1210" s="655"/>
      <c r="I1210" s="655"/>
      <c r="J1210" s="655"/>
      <c r="K1210" s="655"/>
      <c r="L1210" s="655"/>
      <c r="M1210" s="655"/>
      <c r="N1210" s="1310"/>
      <c r="O1210" s="655"/>
      <c r="P1210" s="656"/>
      <c r="Q1210" s="657"/>
      <c r="R1210" s="704"/>
      <c r="S1210" s="3180"/>
    </row>
    <row r="1211" spans="7:19" ht="15" customHeight="1">
      <c r="G1211" s="1047"/>
      <c r="H1211" s="655"/>
      <c r="I1211" s="655"/>
      <c r="J1211" s="655"/>
      <c r="K1211" s="655"/>
      <c r="L1211" s="655"/>
      <c r="M1211" s="655"/>
      <c r="N1211" s="1310"/>
      <c r="O1211" s="655"/>
      <c r="P1211" s="656"/>
      <c r="Q1211" s="657"/>
      <c r="R1211" s="704"/>
      <c r="S1211" s="3180"/>
    </row>
    <row r="1212" spans="7:19" ht="15" customHeight="1">
      <c r="G1212" s="1047"/>
      <c r="H1212" s="655"/>
      <c r="I1212" s="655"/>
      <c r="J1212" s="655"/>
      <c r="K1212" s="655"/>
      <c r="L1212" s="655"/>
      <c r="M1212" s="655"/>
      <c r="N1212" s="1310"/>
      <c r="O1212" s="655"/>
      <c r="P1212" s="656"/>
      <c r="Q1212" s="657"/>
      <c r="R1212" s="704"/>
      <c r="S1212" s="3180"/>
    </row>
    <row r="1213" spans="7:19" ht="15" customHeight="1">
      <c r="G1213" s="1047"/>
      <c r="H1213" s="655"/>
      <c r="I1213" s="655"/>
      <c r="J1213" s="655"/>
      <c r="K1213" s="655"/>
      <c r="L1213" s="655"/>
      <c r="M1213" s="655"/>
      <c r="N1213" s="1310"/>
      <c r="O1213" s="655"/>
      <c r="P1213" s="656"/>
      <c r="Q1213" s="657"/>
      <c r="R1213" s="704"/>
      <c r="S1213" s="3180"/>
    </row>
    <row r="1214" spans="7:19" ht="15" customHeight="1">
      <c r="G1214" s="1047"/>
      <c r="H1214" s="655"/>
      <c r="I1214" s="655"/>
      <c r="J1214" s="655"/>
      <c r="K1214" s="655"/>
      <c r="L1214" s="655"/>
      <c r="M1214" s="655"/>
      <c r="N1214" s="1310"/>
      <c r="O1214" s="655"/>
      <c r="P1214" s="656"/>
      <c r="Q1214" s="657"/>
      <c r="R1214" s="704"/>
      <c r="S1214" s="3180"/>
    </row>
    <row r="1215" spans="7:19" ht="15" customHeight="1">
      <c r="G1215" s="1047"/>
      <c r="H1215" s="655"/>
      <c r="I1215" s="655"/>
      <c r="J1215" s="655"/>
      <c r="K1215" s="655"/>
      <c r="L1215" s="655"/>
      <c r="M1215" s="655"/>
      <c r="N1215" s="1310"/>
      <c r="O1215" s="655"/>
      <c r="P1215" s="656"/>
      <c r="Q1215" s="657"/>
      <c r="R1215" s="704"/>
      <c r="S1215" s="3180"/>
    </row>
    <row r="1216" spans="7:19" ht="15" customHeight="1">
      <c r="G1216" s="1047"/>
      <c r="H1216" s="655"/>
      <c r="I1216" s="655"/>
      <c r="J1216" s="655"/>
      <c r="K1216" s="655"/>
      <c r="L1216" s="655"/>
      <c r="M1216" s="655"/>
      <c r="N1216" s="1310"/>
      <c r="O1216" s="655"/>
      <c r="P1216" s="656"/>
      <c r="Q1216" s="657"/>
      <c r="R1216" s="704"/>
      <c r="S1216" s="3180"/>
    </row>
    <row r="1217" spans="7:19" ht="15" customHeight="1">
      <c r="G1217" s="1047"/>
      <c r="H1217" s="655"/>
      <c r="I1217" s="655"/>
      <c r="J1217" s="655"/>
      <c r="K1217" s="655"/>
      <c r="L1217" s="655"/>
      <c r="M1217" s="655"/>
      <c r="N1217" s="1310"/>
      <c r="O1217" s="655"/>
      <c r="P1217" s="656"/>
      <c r="Q1217" s="657"/>
      <c r="R1217" s="704"/>
      <c r="S1217" s="3180"/>
    </row>
    <row r="1218" spans="7:19" ht="15" customHeight="1">
      <c r="G1218" s="1047"/>
      <c r="H1218" s="655"/>
      <c r="I1218" s="655"/>
      <c r="J1218" s="655"/>
      <c r="K1218" s="655"/>
      <c r="L1218" s="655"/>
      <c r="M1218" s="655"/>
      <c r="N1218" s="1310"/>
      <c r="O1218" s="655"/>
      <c r="P1218" s="656"/>
      <c r="Q1218" s="657"/>
      <c r="R1218" s="704"/>
      <c r="S1218" s="3180"/>
    </row>
    <row r="1219" spans="7:19" ht="15" customHeight="1">
      <c r="G1219" s="1047"/>
      <c r="H1219" s="655"/>
      <c r="I1219" s="655"/>
      <c r="J1219" s="655"/>
      <c r="K1219" s="655"/>
      <c r="L1219" s="655"/>
      <c r="M1219" s="655"/>
      <c r="N1219" s="1310"/>
      <c r="O1219" s="655"/>
      <c r="P1219" s="656"/>
      <c r="Q1219" s="657"/>
      <c r="R1219" s="704"/>
      <c r="S1219" s="3180"/>
    </row>
    <row r="1220" spans="7:19" ht="15" customHeight="1">
      <c r="G1220" s="1047"/>
      <c r="H1220" s="655"/>
      <c r="I1220" s="655"/>
      <c r="J1220" s="655"/>
      <c r="K1220" s="655"/>
      <c r="L1220" s="655"/>
      <c r="M1220" s="655"/>
      <c r="N1220" s="1310"/>
      <c r="O1220" s="655"/>
      <c r="P1220" s="656"/>
      <c r="Q1220" s="657"/>
      <c r="R1220" s="704"/>
      <c r="S1220" s="3180"/>
    </row>
    <row r="1221" spans="7:19" ht="15" customHeight="1">
      <c r="G1221" s="1047"/>
      <c r="H1221" s="655"/>
      <c r="I1221" s="655"/>
      <c r="J1221" s="655"/>
      <c r="K1221" s="655"/>
      <c r="L1221" s="655"/>
      <c r="M1221" s="655"/>
      <c r="N1221" s="1310"/>
      <c r="O1221" s="655"/>
      <c r="P1221" s="656"/>
      <c r="Q1221" s="657"/>
      <c r="R1221" s="704"/>
      <c r="S1221" s="3180"/>
    </row>
    <row r="1222" spans="7:19" ht="15" customHeight="1">
      <c r="G1222" s="1047"/>
      <c r="H1222" s="655"/>
      <c r="I1222" s="655"/>
      <c r="J1222" s="655"/>
      <c r="K1222" s="655"/>
      <c r="L1222" s="655"/>
      <c r="M1222" s="655"/>
      <c r="N1222" s="1310"/>
      <c r="O1222" s="655"/>
      <c r="P1222" s="656"/>
      <c r="Q1222" s="657"/>
      <c r="R1222" s="704"/>
      <c r="S1222" s="3180"/>
    </row>
    <row r="1223" spans="7:19" ht="15" customHeight="1">
      <c r="G1223" s="1047"/>
      <c r="H1223" s="655"/>
      <c r="I1223" s="655"/>
      <c r="J1223" s="655"/>
      <c r="K1223" s="655"/>
      <c r="L1223" s="655"/>
      <c r="M1223" s="655"/>
      <c r="N1223" s="1310"/>
      <c r="O1223" s="655"/>
      <c r="P1223" s="656"/>
      <c r="Q1223" s="657"/>
      <c r="R1223" s="704"/>
      <c r="S1223" s="3180"/>
    </row>
    <row r="1224" spans="7:19" ht="15" customHeight="1">
      <c r="G1224" s="1047"/>
      <c r="H1224" s="655"/>
      <c r="I1224" s="655"/>
      <c r="J1224" s="655"/>
      <c r="K1224" s="655"/>
      <c r="L1224" s="655"/>
      <c r="M1224" s="655"/>
      <c r="N1224" s="1310"/>
      <c r="O1224" s="655"/>
      <c r="P1224" s="656"/>
      <c r="Q1224" s="657"/>
      <c r="R1224" s="704"/>
      <c r="S1224" s="3180"/>
    </row>
    <row r="1225" spans="7:19" ht="15" customHeight="1">
      <c r="G1225" s="1047"/>
      <c r="H1225" s="655"/>
      <c r="I1225" s="655"/>
      <c r="J1225" s="655"/>
      <c r="K1225" s="655"/>
      <c r="L1225" s="655"/>
      <c r="M1225" s="655"/>
      <c r="N1225" s="1310"/>
      <c r="O1225" s="655"/>
      <c r="P1225" s="656"/>
      <c r="Q1225" s="657"/>
      <c r="R1225" s="704"/>
      <c r="S1225" s="3180"/>
    </row>
    <row r="1226" spans="7:19" ht="15" customHeight="1">
      <c r="G1226" s="1047"/>
      <c r="H1226" s="655"/>
      <c r="I1226" s="655"/>
      <c r="J1226" s="655"/>
      <c r="K1226" s="655"/>
      <c r="L1226" s="655"/>
      <c r="M1226" s="655"/>
      <c r="N1226" s="1310"/>
      <c r="O1226" s="655"/>
      <c r="P1226" s="656"/>
      <c r="Q1226" s="657"/>
      <c r="R1226" s="704"/>
      <c r="S1226" s="3180"/>
    </row>
    <row r="1227" spans="7:19" ht="15" customHeight="1">
      <c r="G1227" s="1047"/>
      <c r="H1227" s="655"/>
      <c r="I1227" s="655"/>
      <c r="J1227" s="655"/>
      <c r="K1227" s="655"/>
      <c r="L1227" s="655"/>
      <c r="M1227" s="655"/>
      <c r="N1227" s="1310"/>
      <c r="O1227" s="655"/>
      <c r="P1227" s="656"/>
      <c r="Q1227" s="657"/>
      <c r="R1227" s="704"/>
      <c r="S1227" s="3180"/>
    </row>
    <row r="1228" spans="7:19" ht="15" customHeight="1">
      <c r="G1228" s="1047"/>
      <c r="H1228" s="655"/>
      <c r="I1228" s="655"/>
      <c r="J1228" s="655"/>
      <c r="K1228" s="655"/>
      <c r="L1228" s="655"/>
      <c r="M1228" s="655"/>
      <c r="N1228" s="1310"/>
      <c r="O1228" s="655"/>
      <c r="P1228" s="656"/>
      <c r="Q1228" s="657"/>
      <c r="R1228" s="704"/>
      <c r="S1228" s="3180"/>
    </row>
    <row r="1229" spans="7:19" ht="15" customHeight="1">
      <c r="G1229" s="1047"/>
      <c r="H1229" s="655"/>
      <c r="I1229" s="655"/>
      <c r="J1229" s="655"/>
      <c r="K1229" s="655"/>
      <c r="L1229" s="655"/>
      <c r="M1229" s="655"/>
      <c r="N1229" s="1310"/>
      <c r="O1229" s="655"/>
      <c r="P1229" s="656"/>
      <c r="Q1229" s="657"/>
      <c r="R1229" s="704"/>
      <c r="S1229" s="3180"/>
    </row>
    <row r="1230" spans="7:19" ht="15" customHeight="1">
      <c r="G1230" s="1047"/>
      <c r="H1230" s="655"/>
      <c r="I1230" s="655"/>
      <c r="J1230" s="655"/>
      <c r="K1230" s="655"/>
      <c r="L1230" s="655"/>
      <c r="M1230" s="655"/>
      <c r="N1230" s="1310"/>
      <c r="O1230" s="655"/>
      <c r="P1230" s="656"/>
      <c r="Q1230" s="657"/>
      <c r="R1230" s="704"/>
      <c r="S1230" s="3180"/>
    </row>
    <row r="1231" spans="7:19" ht="15" customHeight="1">
      <c r="G1231" s="1047"/>
      <c r="H1231" s="655"/>
      <c r="I1231" s="655"/>
      <c r="J1231" s="655"/>
      <c r="K1231" s="655"/>
      <c r="L1231" s="655"/>
      <c r="M1231" s="655"/>
      <c r="N1231" s="1310"/>
      <c r="O1231" s="655"/>
      <c r="P1231" s="656"/>
      <c r="Q1231" s="657"/>
      <c r="R1231" s="704"/>
      <c r="S1231" s="3180"/>
    </row>
    <row r="1232" spans="7:19" ht="15" customHeight="1">
      <c r="G1232" s="1047"/>
      <c r="H1232" s="655"/>
      <c r="I1232" s="655"/>
      <c r="J1232" s="655"/>
      <c r="K1232" s="655"/>
      <c r="L1232" s="655"/>
      <c r="M1232" s="655"/>
      <c r="N1232" s="1310"/>
      <c r="O1232" s="655"/>
      <c r="P1232" s="656"/>
      <c r="Q1232" s="657"/>
      <c r="R1232" s="704"/>
      <c r="S1232" s="3180"/>
    </row>
    <row r="1233" spans="7:19" ht="15" customHeight="1">
      <c r="G1233" s="1047"/>
      <c r="H1233" s="655"/>
      <c r="I1233" s="655"/>
      <c r="J1233" s="655"/>
      <c r="K1233" s="655"/>
      <c r="L1233" s="655"/>
      <c r="M1233" s="655"/>
      <c r="N1233" s="1310"/>
      <c r="O1233" s="655"/>
      <c r="P1233" s="656"/>
      <c r="Q1233" s="657"/>
      <c r="R1233" s="704"/>
      <c r="S1233" s="3180"/>
    </row>
    <row r="1234" spans="7:19" ht="15" customHeight="1">
      <c r="G1234" s="1047"/>
      <c r="H1234" s="655"/>
      <c r="I1234" s="655"/>
      <c r="J1234" s="655"/>
      <c r="K1234" s="655"/>
      <c r="L1234" s="655"/>
      <c r="M1234" s="655"/>
      <c r="N1234" s="1310"/>
      <c r="O1234" s="655"/>
      <c r="P1234" s="656"/>
      <c r="Q1234" s="657"/>
      <c r="R1234" s="704"/>
      <c r="S1234" s="3180"/>
    </row>
    <row r="1235" spans="7:19" ht="15" customHeight="1">
      <c r="G1235" s="1047"/>
      <c r="H1235" s="655"/>
      <c r="I1235" s="655"/>
      <c r="J1235" s="655"/>
      <c r="K1235" s="655"/>
      <c r="L1235" s="655"/>
      <c r="M1235" s="655"/>
      <c r="N1235" s="1310"/>
      <c r="O1235" s="655"/>
      <c r="P1235" s="656"/>
      <c r="Q1235" s="657"/>
      <c r="R1235" s="704"/>
      <c r="S1235" s="3180"/>
    </row>
    <row r="1236" spans="7:19" ht="15" customHeight="1">
      <c r="G1236" s="1047"/>
      <c r="H1236" s="655"/>
      <c r="I1236" s="655"/>
      <c r="J1236" s="655"/>
      <c r="K1236" s="655"/>
      <c r="L1236" s="655"/>
      <c r="M1236" s="655"/>
      <c r="N1236" s="1310"/>
      <c r="O1236" s="655"/>
      <c r="P1236" s="656"/>
      <c r="Q1236" s="657"/>
      <c r="R1236" s="704"/>
      <c r="S1236" s="3180"/>
    </row>
    <row r="1237" spans="7:19" ht="15" customHeight="1">
      <c r="G1237" s="1047"/>
      <c r="H1237" s="655"/>
      <c r="I1237" s="655"/>
      <c r="J1237" s="655"/>
      <c r="K1237" s="655"/>
      <c r="L1237" s="655"/>
      <c r="M1237" s="655"/>
      <c r="N1237" s="1310"/>
      <c r="O1237" s="655"/>
      <c r="P1237" s="656"/>
      <c r="Q1237" s="657"/>
      <c r="R1237" s="704"/>
      <c r="S1237" s="3180"/>
    </row>
    <row r="1238" spans="7:19" ht="15" customHeight="1">
      <c r="G1238" s="1047"/>
      <c r="H1238" s="655"/>
      <c r="I1238" s="655"/>
      <c r="J1238" s="655"/>
      <c r="K1238" s="655"/>
      <c r="L1238" s="655"/>
      <c r="M1238" s="655"/>
      <c r="N1238" s="1310"/>
      <c r="O1238" s="655"/>
      <c r="P1238" s="656"/>
      <c r="Q1238" s="657"/>
      <c r="R1238" s="704"/>
      <c r="S1238" s="3180"/>
    </row>
    <row r="1239" spans="7:19" ht="15" customHeight="1">
      <c r="G1239" s="1047"/>
      <c r="H1239" s="655"/>
      <c r="I1239" s="655"/>
      <c r="J1239" s="655"/>
      <c r="K1239" s="655"/>
      <c r="L1239" s="655"/>
      <c r="M1239" s="655"/>
      <c r="N1239" s="1310"/>
      <c r="O1239" s="655"/>
      <c r="P1239" s="656"/>
      <c r="Q1239" s="657"/>
      <c r="R1239" s="704"/>
      <c r="S1239" s="3180"/>
    </row>
    <row r="1240" spans="7:19" ht="15" customHeight="1">
      <c r="G1240" s="1047"/>
      <c r="H1240" s="655"/>
      <c r="I1240" s="655"/>
      <c r="J1240" s="655"/>
      <c r="K1240" s="655"/>
      <c r="L1240" s="655"/>
      <c r="M1240" s="655"/>
      <c r="N1240" s="1310"/>
      <c r="O1240" s="655"/>
      <c r="P1240" s="656"/>
      <c r="Q1240" s="657"/>
      <c r="R1240" s="704"/>
      <c r="S1240" s="3180"/>
    </row>
    <row r="1241" spans="7:19" ht="15" customHeight="1">
      <c r="G1241" s="1047"/>
      <c r="H1241" s="655"/>
      <c r="I1241" s="655"/>
      <c r="J1241" s="655"/>
      <c r="K1241" s="655"/>
      <c r="L1241" s="655"/>
      <c r="M1241" s="655"/>
      <c r="N1241" s="1310"/>
      <c r="O1241" s="655"/>
      <c r="P1241" s="656"/>
      <c r="Q1241" s="657"/>
      <c r="R1241" s="704"/>
      <c r="S1241" s="3180"/>
    </row>
    <row r="1242" spans="7:19" ht="15" customHeight="1">
      <c r="G1242" s="1047"/>
      <c r="H1242" s="655"/>
      <c r="I1242" s="655"/>
      <c r="J1242" s="655"/>
      <c r="K1242" s="655"/>
      <c r="L1242" s="655"/>
      <c r="M1242" s="655"/>
      <c r="N1242" s="1310"/>
      <c r="O1242" s="655"/>
      <c r="P1242" s="656"/>
      <c r="Q1242" s="657"/>
      <c r="R1242" s="704"/>
      <c r="S1242" s="3180"/>
    </row>
    <row r="1243" spans="7:19" ht="15" customHeight="1">
      <c r="G1243" s="1047"/>
      <c r="H1243" s="655"/>
      <c r="I1243" s="655"/>
      <c r="J1243" s="655"/>
      <c r="K1243" s="655"/>
      <c r="L1243" s="655"/>
      <c r="M1243" s="655"/>
      <c r="N1243" s="1310"/>
      <c r="O1243" s="655"/>
      <c r="P1243" s="656"/>
      <c r="Q1243" s="657"/>
      <c r="R1243" s="704"/>
      <c r="S1243" s="3180"/>
    </row>
    <row r="1244" spans="7:19" ht="15" customHeight="1">
      <c r="G1244" s="1047"/>
      <c r="H1244" s="655"/>
      <c r="I1244" s="655"/>
      <c r="J1244" s="655"/>
      <c r="K1244" s="655"/>
      <c r="L1244" s="655"/>
      <c r="M1244" s="655"/>
      <c r="N1244" s="1310"/>
      <c r="O1244" s="655"/>
      <c r="P1244" s="656"/>
      <c r="Q1244" s="657"/>
      <c r="R1244" s="704"/>
      <c r="S1244" s="3180"/>
    </row>
    <row r="1245" spans="7:19" ht="15" customHeight="1">
      <c r="G1245" s="1047"/>
      <c r="H1245" s="655"/>
      <c r="I1245" s="655"/>
      <c r="J1245" s="655"/>
      <c r="K1245" s="655"/>
      <c r="L1245" s="655"/>
      <c r="M1245" s="655"/>
      <c r="N1245" s="1310"/>
      <c r="O1245" s="655"/>
      <c r="P1245" s="656"/>
      <c r="Q1245" s="657"/>
      <c r="R1245" s="704"/>
      <c r="S1245" s="3180"/>
    </row>
    <row r="1246" spans="7:19" ht="15" customHeight="1">
      <c r="G1246" s="1047"/>
      <c r="H1246" s="655"/>
      <c r="I1246" s="655"/>
      <c r="J1246" s="655"/>
      <c r="K1246" s="655"/>
      <c r="L1246" s="655"/>
      <c r="M1246" s="655"/>
      <c r="N1246" s="1310"/>
      <c r="O1246" s="655"/>
      <c r="P1246" s="656"/>
      <c r="Q1246" s="657"/>
      <c r="R1246" s="704"/>
      <c r="S1246" s="3180"/>
    </row>
    <row r="1247" spans="7:19" ht="15" customHeight="1">
      <c r="G1247" s="1047"/>
      <c r="H1247" s="655"/>
      <c r="I1247" s="655"/>
      <c r="J1247" s="655"/>
      <c r="K1247" s="655"/>
      <c r="L1247" s="655"/>
      <c r="M1247" s="655"/>
      <c r="N1247" s="1310"/>
      <c r="O1247" s="655"/>
      <c r="P1247" s="656"/>
      <c r="Q1247" s="657"/>
      <c r="R1247" s="704"/>
      <c r="S1247" s="3180"/>
    </row>
    <row r="1248" spans="7:19" ht="15" customHeight="1">
      <c r="G1248" s="1047"/>
      <c r="H1248" s="655"/>
      <c r="I1248" s="655"/>
      <c r="J1248" s="655"/>
      <c r="K1248" s="655"/>
      <c r="L1248" s="655"/>
      <c r="M1248" s="655"/>
      <c r="N1248" s="1310"/>
      <c r="O1248" s="655"/>
      <c r="P1248" s="656"/>
      <c r="Q1248" s="657"/>
      <c r="R1248" s="704"/>
      <c r="S1248" s="3180"/>
    </row>
    <row r="1249" spans="7:19" ht="15" customHeight="1">
      <c r="G1249" s="1047"/>
      <c r="H1249" s="655"/>
      <c r="I1249" s="655"/>
      <c r="J1249" s="655"/>
      <c r="K1249" s="655"/>
      <c r="L1249" s="655"/>
      <c r="M1249" s="655"/>
      <c r="N1249" s="1310"/>
      <c r="O1249" s="655"/>
      <c r="P1249" s="656"/>
      <c r="Q1249" s="657"/>
      <c r="R1249" s="704"/>
      <c r="S1249" s="3180"/>
    </row>
    <row r="1250" spans="7:19" ht="15" customHeight="1">
      <c r="G1250" s="1047"/>
      <c r="H1250" s="655"/>
      <c r="I1250" s="655"/>
      <c r="J1250" s="655"/>
      <c r="K1250" s="655"/>
      <c r="L1250" s="655"/>
      <c r="M1250" s="655"/>
      <c r="N1250" s="1310"/>
      <c r="O1250" s="655"/>
      <c r="P1250" s="656"/>
      <c r="Q1250" s="657"/>
      <c r="R1250" s="704"/>
      <c r="S1250" s="3180"/>
    </row>
    <row r="1251" spans="7:19" ht="15" customHeight="1">
      <c r="G1251" s="1047"/>
      <c r="H1251" s="655"/>
      <c r="I1251" s="655"/>
      <c r="J1251" s="655"/>
      <c r="K1251" s="655"/>
      <c r="L1251" s="655"/>
      <c r="M1251" s="655"/>
      <c r="N1251" s="1310"/>
      <c r="O1251" s="655"/>
      <c r="P1251" s="656"/>
      <c r="Q1251" s="657"/>
      <c r="R1251" s="704"/>
      <c r="S1251" s="3180"/>
    </row>
    <row r="1252" spans="7:19" ht="15" customHeight="1">
      <c r="G1252" s="1047"/>
      <c r="H1252" s="655"/>
      <c r="I1252" s="655"/>
      <c r="J1252" s="655"/>
      <c r="K1252" s="655"/>
      <c r="L1252" s="655"/>
      <c r="M1252" s="655"/>
      <c r="N1252" s="1310"/>
      <c r="O1252" s="655"/>
      <c r="P1252" s="656"/>
      <c r="Q1252" s="657"/>
      <c r="R1252" s="704"/>
      <c r="S1252" s="3180"/>
    </row>
    <row r="1253" spans="7:19" ht="15" customHeight="1">
      <c r="G1253" s="1047"/>
      <c r="H1253" s="655"/>
      <c r="I1253" s="655"/>
      <c r="J1253" s="655"/>
      <c r="K1253" s="655"/>
      <c r="L1253" s="655"/>
      <c r="M1253" s="655"/>
      <c r="N1253" s="1310"/>
      <c r="O1253" s="655"/>
      <c r="P1253" s="656"/>
      <c r="Q1253" s="657"/>
      <c r="R1253" s="704"/>
      <c r="S1253" s="3180"/>
    </row>
    <row r="1254" spans="7:19" ht="15" customHeight="1">
      <c r="G1254" s="1047"/>
      <c r="H1254" s="655"/>
      <c r="I1254" s="655"/>
      <c r="J1254" s="655"/>
      <c r="K1254" s="655"/>
      <c r="L1254" s="655"/>
      <c r="M1254" s="655"/>
      <c r="N1254" s="1310"/>
      <c r="O1254" s="655"/>
      <c r="P1254" s="656"/>
      <c r="Q1254" s="657"/>
      <c r="R1254" s="704"/>
      <c r="S1254" s="3180"/>
    </row>
    <row r="1255" spans="7:19" ht="15" customHeight="1">
      <c r="G1255" s="1047"/>
      <c r="H1255" s="655"/>
      <c r="I1255" s="655"/>
      <c r="J1255" s="655"/>
      <c r="K1255" s="655"/>
      <c r="L1255" s="655"/>
      <c r="M1255" s="655"/>
      <c r="N1255" s="1310"/>
      <c r="O1255" s="655"/>
      <c r="P1255" s="656"/>
      <c r="Q1255" s="657"/>
      <c r="R1255" s="704"/>
      <c r="S1255" s="3180"/>
    </row>
    <row r="1256" spans="7:19" ht="15" customHeight="1">
      <c r="G1256" s="1047"/>
      <c r="H1256" s="655"/>
      <c r="I1256" s="655"/>
      <c r="J1256" s="655"/>
      <c r="K1256" s="655"/>
      <c r="L1256" s="655"/>
      <c r="M1256" s="655"/>
      <c r="N1256" s="1310"/>
      <c r="O1256" s="655"/>
      <c r="P1256" s="656"/>
      <c r="Q1256" s="657"/>
      <c r="R1256" s="704"/>
      <c r="S1256" s="3180"/>
    </row>
    <row r="1257" spans="7:19" ht="15" customHeight="1">
      <c r="G1257" s="1047"/>
      <c r="H1257" s="655"/>
      <c r="I1257" s="655"/>
      <c r="J1257" s="655"/>
      <c r="K1257" s="655"/>
      <c r="L1257" s="655"/>
      <c r="M1257" s="655"/>
      <c r="N1257" s="1310"/>
      <c r="O1257" s="655"/>
      <c r="P1257" s="656"/>
      <c r="Q1257" s="657"/>
      <c r="R1257" s="704"/>
      <c r="S1257" s="3180"/>
    </row>
    <row r="1258" spans="7:19" ht="15" customHeight="1">
      <c r="G1258" s="1047"/>
      <c r="H1258" s="655"/>
      <c r="I1258" s="655"/>
      <c r="J1258" s="655"/>
      <c r="K1258" s="655"/>
      <c r="L1258" s="655"/>
      <c r="M1258" s="655"/>
      <c r="N1258" s="1310"/>
      <c r="O1258" s="655"/>
      <c r="P1258" s="656"/>
      <c r="Q1258" s="657"/>
      <c r="R1258" s="704"/>
      <c r="S1258" s="3180"/>
    </row>
    <row r="1259" spans="7:19" ht="15" customHeight="1">
      <c r="G1259" s="1047"/>
      <c r="H1259" s="655"/>
      <c r="I1259" s="655"/>
      <c r="J1259" s="655"/>
      <c r="K1259" s="655"/>
      <c r="L1259" s="655"/>
      <c r="M1259" s="655"/>
      <c r="N1259" s="1310"/>
      <c r="O1259" s="655"/>
      <c r="P1259" s="656"/>
      <c r="Q1259" s="657"/>
      <c r="R1259" s="704"/>
      <c r="S1259" s="3180"/>
    </row>
    <row r="1260" spans="7:19" ht="15" customHeight="1">
      <c r="G1260" s="1047"/>
      <c r="H1260" s="655"/>
      <c r="I1260" s="655"/>
      <c r="J1260" s="655"/>
      <c r="K1260" s="655"/>
      <c r="L1260" s="655"/>
      <c r="M1260" s="655"/>
      <c r="N1260" s="1310"/>
      <c r="O1260" s="655"/>
      <c r="P1260" s="656"/>
      <c r="Q1260" s="657"/>
      <c r="R1260" s="704"/>
      <c r="S1260" s="3180"/>
    </row>
    <row r="1261" spans="7:19" ht="15" customHeight="1">
      <c r="G1261" s="1047"/>
      <c r="H1261" s="655"/>
      <c r="I1261" s="655"/>
      <c r="J1261" s="655"/>
      <c r="K1261" s="655"/>
      <c r="L1261" s="655"/>
      <c r="M1261" s="655"/>
      <c r="N1261" s="1310"/>
      <c r="O1261" s="655"/>
      <c r="P1261" s="656"/>
      <c r="Q1261" s="657"/>
      <c r="R1261" s="704"/>
      <c r="S1261" s="3180"/>
    </row>
    <row r="1262" spans="7:19" ht="15" customHeight="1">
      <c r="G1262" s="1047"/>
      <c r="H1262" s="655"/>
      <c r="I1262" s="655"/>
      <c r="J1262" s="655"/>
      <c r="K1262" s="655"/>
      <c r="L1262" s="655"/>
      <c r="M1262" s="655"/>
      <c r="N1262" s="1310"/>
      <c r="O1262" s="655"/>
      <c r="P1262" s="656"/>
      <c r="Q1262" s="657"/>
      <c r="R1262" s="704"/>
      <c r="S1262" s="3180"/>
    </row>
    <row r="1263" spans="7:19" ht="15" customHeight="1">
      <c r="G1263" s="1047"/>
      <c r="H1263" s="655"/>
      <c r="I1263" s="655"/>
      <c r="J1263" s="655"/>
      <c r="K1263" s="655"/>
      <c r="L1263" s="655"/>
      <c r="M1263" s="655"/>
      <c r="N1263" s="1310"/>
      <c r="O1263" s="655"/>
      <c r="P1263" s="656"/>
      <c r="Q1263" s="657"/>
      <c r="R1263" s="704"/>
      <c r="S1263" s="3180"/>
    </row>
    <row r="1264" spans="7:19" ht="15" customHeight="1">
      <c r="G1264" s="1047"/>
      <c r="H1264" s="655"/>
      <c r="I1264" s="655"/>
      <c r="J1264" s="655"/>
      <c r="K1264" s="655"/>
      <c r="L1264" s="655"/>
      <c r="M1264" s="655"/>
      <c r="N1264" s="1310"/>
      <c r="O1264" s="655"/>
      <c r="P1264" s="656"/>
      <c r="Q1264" s="657"/>
      <c r="R1264" s="704"/>
      <c r="S1264" s="3180"/>
    </row>
    <row r="1265" spans="7:19" ht="15" customHeight="1">
      <c r="G1265" s="1047"/>
      <c r="H1265" s="655"/>
      <c r="I1265" s="655"/>
      <c r="J1265" s="655"/>
      <c r="K1265" s="655"/>
      <c r="L1265" s="655"/>
      <c r="M1265" s="655"/>
      <c r="N1265" s="1310"/>
      <c r="O1265" s="655"/>
      <c r="P1265" s="656"/>
      <c r="Q1265" s="657"/>
      <c r="R1265" s="704"/>
      <c r="S1265" s="3180"/>
    </row>
    <row r="1266" spans="7:19" ht="15" customHeight="1">
      <c r="G1266" s="1047"/>
      <c r="H1266" s="655"/>
      <c r="I1266" s="655"/>
      <c r="J1266" s="655"/>
      <c r="K1266" s="655"/>
      <c r="L1266" s="655"/>
      <c r="M1266" s="655"/>
      <c r="N1266" s="1310"/>
      <c r="O1266" s="655"/>
      <c r="P1266" s="656"/>
      <c r="Q1266" s="657"/>
      <c r="R1266" s="704"/>
      <c r="S1266" s="3180"/>
    </row>
    <row r="1267" spans="7:19" ht="15" customHeight="1">
      <c r="G1267" s="1047"/>
      <c r="H1267" s="655"/>
      <c r="I1267" s="655"/>
      <c r="J1267" s="655"/>
      <c r="K1267" s="655"/>
      <c r="L1267" s="655"/>
      <c r="M1267" s="655"/>
      <c r="N1267" s="1310"/>
      <c r="O1267" s="655"/>
      <c r="P1267" s="656"/>
      <c r="Q1267" s="657"/>
      <c r="R1267" s="704"/>
      <c r="S1267" s="3180"/>
    </row>
    <row r="1268" spans="7:19" ht="15" customHeight="1">
      <c r="G1268" s="1047"/>
      <c r="H1268" s="655"/>
      <c r="I1268" s="655"/>
      <c r="J1268" s="655"/>
      <c r="K1268" s="655"/>
      <c r="L1268" s="655"/>
      <c r="M1268" s="655"/>
      <c r="N1268" s="1310"/>
      <c r="O1268" s="655"/>
      <c r="P1268" s="656"/>
      <c r="Q1268" s="657"/>
      <c r="R1268" s="704"/>
      <c r="S1268" s="3180"/>
    </row>
    <row r="1269" spans="7:19" ht="15" customHeight="1">
      <c r="G1269" s="1047"/>
      <c r="H1269" s="655"/>
      <c r="I1269" s="655"/>
      <c r="J1269" s="655"/>
      <c r="K1269" s="655"/>
      <c r="L1269" s="655"/>
      <c r="M1269" s="655"/>
      <c r="N1269" s="1310"/>
      <c r="O1269" s="655"/>
      <c r="P1269" s="656"/>
      <c r="Q1269" s="657"/>
      <c r="R1269" s="704"/>
      <c r="S1269" s="3180"/>
    </row>
    <row r="1270" spans="7:19" ht="15" customHeight="1">
      <c r="G1270" s="1047"/>
      <c r="H1270" s="655"/>
      <c r="I1270" s="655"/>
      <c r="J1270" s="655"/>
      <c r="K1270" s="655"/>
      <c r="L1270" s="655"/>
      <c r="M1270" s="655"/>
      <c r="N1270" s="1310"/>
      <c r="O1270" s="655"/>
      <c r="P1270" s="656"/>
      <c r="Q1270" s="657"/>
      <c r="R1270" s="704"/>
      <c r="S1270" s="3180"/>
    </row>
    <row r="1271" spans="7:19" ht="15" customHeight="1">
      <c r="G1271" s="1047"/>
      <c r="H1271" s="655"/>
      <c r="I1271" s="655"/>
      <c r="J1271" s="655"/>
      <c r="K1271" s="655"/>
      <c r="L1271" s="655"/>
      <c r="M1271" s="655"/>
      <c r="N1271" s="1310"/>
      <c r="O1271" s="655"/>
      <c r="P1271" s="656"/>
      <c r="Q1271" s="657"/>
      <c r="R1271" s="704"/>
      <c r="S1271" s="3180"/>
    </row>
    <row r="1272" spans="7:19" ht="15" customHeight="1">
      <c r="G1272" s="1047"/>
      <c r="H1272" s="655"/>
      <c r="I1272" s="655"/>
      <c r="J1272" s="655"/>
      <c r="K1272" s="655"/>
      <c r="L1272" s="655"/>
      <c r="M1272" s="655"/>
      <c r="N1272" s="1310"/>
      <c r="O1272" s="655"/>
      <c r="P1272" s="656"/>
      <c r="Q1272" s="657"/>
      <c r="R1272" s="704"/>
      <c r="S1272" s="3180"/>
    </row>
    <row r="1273" spans="7:19" ht="15" customHeight="1">
      <c r="G1273" s="1047"/>
      <c r="H1273" s="655"/>
      <c r="I1273" s="655"/>
      <c r="J1273" s="655"/>
      <c r="K1273" s="655"/>
      <c r="L1273" s="655"/>
      <c r="M1273" s="655"/>
      <c r="N1273" s="1310"/>
      <c r="O1273" s="655"/>
      <c r="P1273" s="656"/>
      <c r="Q1273" s="657"/>
      <c r="R1273" s="704"/>
      <c r="S1273" s="3180"/>
    </row>
    <row r="1274" spans="7:19" ht="15" customHeight="1">
      <c r="G1274" s="1047"/>
      <c r="H1274" s="655"/>
      <c r="I1274" s="655"/>
      <c r="J1274" s="655"/>
      <c r="K1274" s="655"/>
      <c r="L1274" s="655"/>
      <c r="M1274" s="655"/>
      <c r="N1274" s="1310"/>
      <c r="O1274" s="655"/>
      <c r="P1274" s="656"/>
      <c r="Q1274" s="657"/>
      <c r="R1274" s="704"/>
      <c r="S1274" s="3180"/>
    </row>
    <row r="1275" spans="7:19" ht="15" customHeight="1">
      <c r="G1275" s="1047"/>
      <c r="H1275" s="655"/>
      <c r="I1275" s="655"/>
      <c r="J1275" s="655"/>
      <c r="K1275" s="655"/>
      <c r="L1275" s="655"/>
      <c r="M1275" s="655"/>
      <c r="N1275" s="1310"/>
      <c r="O1275" s="655"/>
      <c r="P1275" s="656"/>
      <c r="Q1275" s="657"/>
      <c r="R1275" s="704"/>
      <c r="S1275" s="3180"/>
    </row>
    <row r="1276" spans="7:19" ht="15" customHeight="1">
      <c r="G1276" s="1047"/>
      <c r="H1276" s="655"/>
      <c r="I1276" s="655"/>
      <c r="J1276" s="655"/>
      <c r="K1276" s="655"/>
      <c r="L1276" s="655"/>
      <c r="M1276" s="655"/>
      <c r="N1276" s="1310"/>
      <c r="O1276" s="655"/>
      <c r="P1276" s="656"/>
      <c r="Q1276" s="657"/>
      <c r="R1276" s="704"/>
      <c r="S1276" s="3180"/>
    </row>
    <row r="1277" spans="7:19" ht="15" customHeight="1">
      <c r="G1277" s="1047"/>
      <c r="H1277" s="655"/>
      <c r="I1277" s="655"/>
      <c r="J1277" s="655"/>
      <c r="K1277" s="655"/>
      <c r="L1277" s="655"/>
      <c r="M1277" s="655"/>
      <c r="N1277" s="1310"/>
      <c r="O1277" s="655"/>
      <c r="P1277" s="656"/>
      <c r="Q1277" s="657"/>
      <c r="R1277" s="704"/>
      <c r="S1277" s="3180"/>
    </row>
    <row r="1278" spans="7:19" ht="15" customHeight="1">
      <c r="G1278" s="1047"/>
      <c r="H1278" s="655"/>
      <c r="I1278" s="655"/>
      <c r="J1278" s="655"/>
      <c r="K1278" s="655"/>
      <c r="L1278" s="655"/>
      <c r="M1278" s="655"/>
      <c r="N1278" s="1310"/>
      <c r="O1278" s="655"/>
      <c r="P1278" s="656"/>
      <c r="Q1278" s="657"/>
      <c r="R1278" s="704"/>
      <c r="S1278" s="3180"/>
    </row>
    <row r="1279" spans="7:19" ht="15" customHeight="1">
      <c r="G1279" s="1047"/>
      <c r="H1279" s="655"/>
      <c r="I1279" s="655"/>
      <c r="J1279" s="655"/>
      <c r="K1279" s="655"/>
      <c r="L1279" s="655"/>
      <c r="M1279" s="655"/>
      <c r="N1279" s="1310"/>
      <c r="O1279" s="655"/>
      <c r="P1279" s="656"/>
      <c r="Q1279" s="657"/>
      <c r="R1279" s="704"/>
      <c r="S1279" s="3180"/>
    </row>
    <row r="1280" spans="7:19" ht="15" customHeight="1">
      <c r="G1280" s="1047"/>
      <c r="H1280" s="655"/>
      <c r="I1280" s="655"/>
      <c r="J1280" s="655"/>
      <c r="K1280" s="655"/>
      <c r="L1280" s="655"/>
      <c r="M1280" s="655"/>
      <c r="N1280" s="1310"/>
      <c r="O1280" s="655"/>
      <c r="P1280" s="656"/>
      <c r="Q1280" s="657"/>
      <c r="R1280" s="704"/>
      <c r="S1280" s="3180"/>
    </row>
    <row r="1281" spans="7:19" ht="15" customHeight="1">
      <c r="G1281" s="1047"/>
      <c r="H1281" s="655"/>
      <c r="I1281" s="655"/>
      <c r="J1281" s="655"/>
      <c r="K1281" s="655"/>
      <c r="L1281" s="655"/>
      <c r="M1281" s="655"/>
      <c r="N1281" s="1310"/>
      <c r="O1281" s="655"/>
      <c r="P1281" s="656"/>
      <c r="Q1281" s="657"/>
      <c r="R1281" s="704"/>
      <c r="S1281" s="3180"/>
    </row>
    <row r="1282" spans="7:19" ht="15" customHeight="1">
      <c r="G1282" s="1047"/>
      <c r="H1282" s="655"/>
      <c r="I1282" s="655"/>
      <c r="J1282" s="655"/>
      <c r="K1282" s="655"/>
      <c r="L1282" s="655"/>
      <c r="M1282" s="655"/>
      <c r="N1282" s="1310"/>
      <c r="O1282" s="655"/>
      <c r="P1282" s="656"/>
      <c r="Q1282" s="657"/>
      <c r="R1282" s="704"/>
      <c r="S1282" s="3180"/>
    </row>
    <row r="1283" spans="7:19" ht="15" customHeight="1">
      <c r="G1283" s="1047"/>
      <c r="H1283" s="655"/>
      <c r="I1283" s="655"/>
      <c r="J1283" s="655"/>
      <c r="K1283" s="655"/>
      <c r="L1283" s="655"/>
      <c r="M1283" s="655"/>
      <c r="N1283" s="1310"/>
      <c r="O1283" s="655"/>
      <c r="P1283" s="656"/>
      <c r="Q1283" s="657"/>
      <c r="R1283" s="704"/>
      <c r="S1283" s="3180"/>
    </row>
    <row r="1284" spans="7:19" ht="15" customHeight="1">
      <c r="G1284" s="1047"/>
      <c r="H1284" s="655"/>
      <c r="I1284" s="655"/>
      <c r="J1284" s="655"/>
      <c r="K1284" s="655"/>
      <c r="L1284" s="655"/>
      <c r="M1284" s="655"/>
      <c r="N1284" s="1310"/>
      <c r="O1284" s="655"/>
      <c r="P1284" s="656"/>
      <c r="Q1284" s="657"/>
      <c r="R1284" s="704"/>
      <c r="S1284" s="3180"/>
    </row>
    <row r="1285" spans="7:19" ht="15" customHeight="1">
      <c r="G1285" s="1047"/>
      <c r="H1285" s="655"/>
      <c r="I1285" s="655"/>
      <c r="J1285" s="655"/>
      <c r="K1285" s="655"/>
      <c r="L1285" s="655"/>
      <c r="M1285" s="655"/>
      <c r="N1285" s="1310"/>
      <c r="O1285" s="655"/>
      <c r="P1285" s="656"/>
      <c r="Q1285" s="657"/>
      <c r="R1285" s="704"/>
      <c r="S1285" s="3180"/>
    </row>
    <row r="1286" spans="7:19" ht="15" customHeight="1">
      <c r="G1286" s="1047"/>
      <c r="H1286" s="655"/>
      <c r="I1286" s="655"/>
      <c r="J1286" s="655"/>
      <c r="K1286" s="655"/>
      <c r="L1286" s="655"/>
      <c r="M1286" s="655"/>
      <c r="N1286" s="1310"/>
      <c r="O1286" s="655"/>
      <c r="P1286" s="656"/>
      <c r="Q1286" s="657"/>
      <c r="R1286" s="704"/>
      <c r="S1286" s="3180"/>
    </row>
    <row r="1287" spans="7:19" ht="15" customHeight="1">
      <c r="G1287" s="1047"/>
      <c r="H1287" s="655"/>
      <c r="I1287" s="655"/>
      <c r="J1287" s="655"/>
      <c r="K1287" s="655"/>
      <c r="L1287" s="655"/>
      <c r="M1287" s="655"/>
      <c r="N1287" s="1310"/>
      <c r="O1287" s="655"/>
      <c r="P1287" s="656"/>
      <c r="Q1287" s="657"/>
      <c r="R1287" s="704"/>
      <c r="S1287" s="3180"/>
    </row>
    <row r="1288" spans="7:19" ht="15" customHeight="1">
      <c r="G1288" s="1047"/>
      <c r="H1288" s="655"/>
      <c r="I1288" s="655"/>
      <c r="J1288" s="655"/>
      <c r="K1288" s="655"/>
      <c r="L1288" s="655"/>
      <c r="M1288" s="655"/>
      <c r="N1288" s="1310"/>
      <c r="O1288" s="655"/>
      <c r="P1288" s="656"/>
      <c r="Q1288" s="657"/>
      <c r="R1288" s="704"/>
      <c r="S1288" s="3180"/>
    </row>
    <row r="1289" spans="7:19" ht="15" customHeight="1">
      <c r="G1289" s="1047"/>
      <c r="H1289" s="655"/>
      <c r="I1289" s="655"/>
      <c r="J1289" s="655"/>
      <c r="K1289" s="655"/>
      <c r="L1289" s="655"/>
      <c r="M1289" s="655"/>
      <c r="N1289" s="1310"/>
      <c r="O1289" s="655"/>
      <c r="P1289" s="656"/>
      <c r="Q1289" s="657"/>
      <c r="R1289" s="704"/>
      <c r="S1289" s="3180"/>
    </row>
    <row r="1290" spans="7:19" ht="15" customHeight="1">
      <c r="G1290" s="1047"/>
      <c r="H1290" s="655"/>
      <c r="I1290" s="655"/>
      <c r="J1290" s="655"/>
      <c r="K1290" s="655"/>
      <c r="L1290" s="655"/>
      <c r="M1290" s="655"/>
      <c r="N1290" s="1310"/>
      <c r="O1290" s="655"/>
      <c r="P1290" s="656"/>
      <c r="Q1290" s="657"/>
      <c r="R1290" s="704"/>
      <c r="S1290" s="3180"/>
    </row>
    <row r="1291" spans="7:19" ht="15" customHeight="1">
      <c r="G1291" s="1047"/>
      <c r="H1291" s="655"/>
      <c r="I1291" s="655"/>
      <c r="J1291" s="655"/>
      <c r="K1291" s="655"/>
      <c r="L1291" s="655"/>
      <c r="M1291" s="655"/>
      <c r="N1291" s="1310"/>
      <c r="O1291" s="655"/>
      <c r="P1291" s="656"/>
      <c r="Q1291" s="657"/>
      <c r="R1291" s="704"/>
      <c r="S1291" s="3180"/>
    </row>
    <row r="1292" spans="7:19" ht="15" customHeight="1">
      <c r="G1292" s="1047"/>
      <c r="H1292" s="655"/>
      <c r="I1292" s="655"/>
      <c r="J1292" s="655"/>
      <c r="K1292" s="655"/>
      <c r="L1292" s="655"/>
      <c r="M1292" s="655"/>
      <c r="N1292" s="1310"/>
      <c r="O1292" s="655"/>
      <c r="P1292" s="656"/>
      <c r="Q1292" s="657"/>
      <c r="R1292" s="704"/>
      <c r="S1292" s="3180"/>
    </row>
    <row r="1293" spans="7:19" ht="15" customHeight="1">
      <c r="G1293" s="1047"/>
      <c r="H1293" s="655"/>
      <c r="I1293" s="655"/>
      <c r="J1293" s="655"/>
      <c r="K1293" s="655"/>
      <c r="L1293" s="655"/>
      <c r="M1293" s="655"/>
      <c r="N1293" s="1310"/>
      <c r="O1293" s="655"/>
      <c r="P1293" s="656"/>
      <c r="Q1293" s="657"/>
      <c r="R1293" s="704"/>
      <c r="S1293" s="3180"/>
    </row>
    <row r="1294" spans="7:19" ht="15" customHeight="1">
      <c r="G1294" s="1047"/>
      <c r="H1294" s="655"/>
      <c r="I1294" s="655"/>
      <c r="J1294" s="655"/>
      <c r="K1294" s="655"/>
      <c r="L1294" s="655"/>
      <c r="M1294" s="655"/>
      <c r="N1294" s="1310"/>
      <c r="O1294" s="655"/>
      <c r="P1294" s="656"/>
      <c r="Q1294" s="657"/>
      <c r="R1294" s="704"/>
      <c r="S1294" s="3180"/>
    </row>
    <row r="1295" spans="7:19" ht="15" customHeight="1">
      <c r="G1295" s="1047"/>
      <c r="H1295" s="655"/>
      <c r="I1295" s="655"/>
      <c r="J1295" s="655"/>
      <c r="K1295" s="655"/>
      <c r="L1295" s="655"/>
      <c r="M1295" s="655"/>
      <c r="N1295" s="1310"/>
      <c r="O1295" s="655"/>
      <c r="P1295" s="656"/>
      <c r="Q1295" s="657"/>
      <c r="R1295" s="704"/>
      <c r="S1295" s="3180"/>
    </row>
    <row r="1296" spans="7:19" ht="15" customHeight="1">
      <c r="G1296" s="1047"/>
      <c r="H1296" s="655"/>
      <c r="I1296" s="655"/>
      <c r="J1296" s="655"/>
      <c r="K1296" s="655"/>
      <c r="L1296" s="655"/>
      <c r="M1296" s="655"/>
      <c r="N1296" s="1310"/>
      <c r="O1296" s="655"/>
      <c r="P1296" s="656"/>
      <c r="Q1296" s="657"/>
      <c r="R1296" s="704"/>
      <c r="S1296" s="3180"/>
    </row>
    <row r="1297" spans="7:19" ht="15" customHeight="1">
      <c r="G1297" s="1047"/>
      <c r="H1297" s="655"/>
      <c r="I1297" s="655"/>
      <c r="J1297" s="655"/>
      <c r="K1297" s="655"/>
      <c r="L1297" s="655"/>
      <c r="M1297" s="655"/>
      <c r="N1297" s="1310"/>
      <c r="O1297" s="655"/>
      <c r="P1297" s="656"/>
      <c r="Q1297" s="657"/>
      <c r="R1297" s="704"/>
      <c r="S1297" s="3180"/>
    </row>
    <row r="1298" spans="7:19" ht="15" customHeight="1">
      <c r="G1298" s="1047"/>
      <c r="H1298" s="655"/>
      <c r="I1298" s="655"/>
      <c r="J1298" s="655"/>
      <c r="K1298" s="655"/>
      <c r="L1298" s="655"/>
      <c r="M1298" s="655"/>
      <c r="N1298" s="1310"/>
      <c r="O1298" s="655"/>
      <c r="P1298" s="656"/>
      <c r="Q1298" s="657"/>
      <c r="R1298" s="704"/>
      <c r="S1298" s="3180"/>
    </row>
    <row r="1299" spans="7:19" ht="15" customHeight="1">
      <c r="G1299" s="1047"/>
      <c r="H1299" s="655"/>
      <c r="I1299" s="655"/>
      <c r="J1299" s="655"/>
      <c r="K1299" s="655"/>
      <c r="L1299" s="655"/>
      <c r="M1299" s="655"/>
      <c r="N1299" s="1310"/>
      <c r="O1299" s="655"/>
      <c r="P1299" s="656"/>
      <c r="Q1299" s="657"/>
      <c r="R1299" s="704"/>
      <c r="S1299" s="3180"/>
    </row>
    <row r="1300" spans="7:19" ht="15" customHeight="1">
      <c r="G1300" s="1047"/>
      <c r="H1300" s="655"/>
      <c r="I1300" s="655"/>
      <c r="J1300" s="655"/>
      <c r="K1300" s="655"/>
      <c r="L1300" s="655"/>
      <c r="M1300" s="655"/>
      <c r="N1300" s="1310"/>
      <c r="O1300" s="655"/>
      <c r="P1300" s="656"/>
      <c r="Q1300" s="657"/>
      <c r="R1300" s="704"/>
      <c r="S1300" s="3180"/>
    </row>
    <row r="1301" spans="7:19" ht="15" customHeight="1">
      <c r="G1301" s="1047"/>
      <c r="H1301" s="655"/>
      <c r="I1301" s="655"/>
      <c r="J1301" s="655"/>
      <c r="K1301" s="655"/>
      <c r="L1301" s="655"/>
      <c r="M1301" s="655"/>
      <c r="N1301" s="1310"/>
      <c r="O1301" s="655"/>
      <c r="P1301" s="656"/>
      <c r="Q1301" s="657"/>
      <c r="R1301" s="704"/>
      <c r="S1301" s="3180"/>
    </row>
    <row r="1302" spans="7:19" ht="15" customHeight="1">
      <c r="G1302" s="1047"/>
      <c r="H1302" s="655"/>
      <c r="I1302" s="655"/>
      <c r="J1302" s="655"/>
      <c r="K1302" s="655"/>
      <c r="L1302" s="655"/>
      <c r="M1302" s="655"/>
      <c r="N1302" s="1310"/>
      <c r="O1302" s="655"/>
      <c r="P1302" s="656"/>
      <c r="Q1302" s="657"/>
      <c r="R1302" s="704"/>
      <c r="S1302" s="3180"/>
    </row>
    <row r="1303" spans="7:19" ht="15" customHeight="1">
      <c r="G1303" s="1047"/>
      <c r="H1303" s="655"/>
      <c r="I1303" s="655"/>
      <c r="J1303" s="655"/>
      <c r="K1303" s="655"/>
      <c r="L1303" s="655"/>
      <c r="M1303" s="655"/>
      <c r="N1303" s="1310"/>
      <c r="O1303" s="655"/>
      <c r="P1303" s="656"/>
      <c r="Q1303" s="657"/>
      <c r="R1303" s="704"/>
      <c r="S1303" s="3180"/>
    </row>
    <row r="1304" spans="7:19" ht="15" customHeight="1">
      <c r="G1304" s="1047"/>
      <c r="H1304" s="655"/>
      <c r="I1304" s="655"/>
      <c r="J1304" s="655"/>
      <c r="K1304" s="655"/>
      <c r="L1304" s="655"/>
      <c r="M1304" s="655"/>
      <c r="N1304" s="1310"/>
      <c r="O1304" s="655"/>
      <c r="P1304" s="656"/>
      <c r="Q1304" s="657"/>
      <c r="R1304" s="704"/>
      <c r="S1304" s="3180"/>
    </row>
    <row r="1305" spans="7:19" ht="15" customHeight="1">
      <c r="G1305" s="1047"/>
      <c r="H1305" s="655"/>
      <c r="I1305" s="655"/>
      <c r="J1305" s="655"/>
      <c r="K1305" s="655"/>
      <c r="L1305" s="655"/>
      <c r="M1305" s="655"/>
      <c r="N1305" s="1310"/>
      <c r="O1305" s="655"/>
      <c r="P1305" s="656"/>
      <c r="Q1305" s="657"/>
      <c r="R1305" s="704"/>
      <c r="S1305" s="3180"/>
    </row>
    <row r="1306" spans="7:19" ht="15" customHeight="1">
      <c r="G1306" s="1047"/>
      <c r="H1306" s="655"/>
      <c r="I1306" s="655"/>
      <c r="J1306" s="655"/>
      <c r="K1306" s="655"/>
      <c r="L1306" s="655"/>
      <c r="M1306" s="655"/>
      <c r="N1306" s="1310"/>
      <c r="O1306" s="655"/>
      <c r="P1306" s="656"/>
      <c r="Q1306" s="657"/>
      <c r="R1306" s="704"/>
      <c r="S1306" s="3180"/>
    </row>
    <row r="1307" spans="7:19" ht="15" customHeight="1">
      <c r="G1307" s="1047"/>
      <c r="H1307" s="655"/>
      <c r="I1307" s="655"/>
      <c r="J1307" s="655"/>
      <c r="K1307" s="655"/>
      <c r="L1307" s="655"/>
      <c r="M1307" s="655"/>
      <c r="N1307" s="1310"/>
      <c r="O1307" s="655"/>
      <c r="P1307" s="656"/>
      <c r="Q1307" s="657"/>
      <c r="R1307" s="704"/>
      <c r="S1307" s="3180"/>
    </row>
    <row r="1308" spans="7:19" ht="15" customHeight="1">
      <c r="G1308" s="1047"/>
      <c r="H1308" s="655"/>
      <c r="I1308" s="655"/>
      <c r="J1308" s="655"/>
      <c r="K1308" s="655"/>
      <c r="L1308" s="655"/>
      <c r="M1308" s="655"/>
      <c r="N1308" s="1310"/>
      <c r="O1308" s="655"/>
      <c r="P1308" s="656"/>
      <c r="Q1308" s="657"/>
      <c r="R1308" s="704"/>
      <c r="S1308" s="3180"/>
    </row>
    <row r="1309" spans="7:19" ht="15" customHeight="1">
      <c r="G1309" s="1047"/>
      <c r="H1309" s="655"/>
      <c r="I1309" s="655"/>
      <c r="J1309" s="655"/>
      <c r="K1309" s="655"/>
      <c r="L1309" s="655"/>
      <c r="M1309" s="655"/>
      <c r="N1309" s="1310"/>
      <c r="O1309" s="655"/>
      <c r="P1309" s="656"/>
      <c r="Q1309" s="657"/>
      <c r="R1309" s="704"/>
      <c r="S1309" s="3180"/>
    </row>
    <row r="1310" spans="7:19" ht="15" customHeight="1">
      <c r="G1310" s="1047"/>
      <c r="H1310" s="655"/>
      <c r="I1310" s="655"/>
      <c r="J1310" s="655"/>
      <c r="K1310" s="655"/>
      <c r="L1310" s="655"/>
      <c r="M1310" s="655"/>
      <c r="N1310" s="1310"/>
      <c r="O1310" s="655"/>
      <c r="P1310" s="656"/>
      <c r="Q1310" s="657"/>
      <c r="R1310" s="704"/>
      <c r="S1310" s="3180"/>
    </row>
    <row r="1311" spans="7:19" ht="15" customHeight="1">
      <c r="G1311" s="1047"/>
      <c r="H1311" s="655"/>
      <c r="I1311" s="655"/>
      <c r="J1311" s="655"/>
      <c r="K1311" s="655"/>
      <c r="L1311" s="655"/>
      <c r="M1311" s="655"/>
      <c r="N1311" s="1310"/>
      <c r="O1311" s="655"/>
      <c r="P1311" s="656"/>
      <c r="Q1311" s="657"/>
      <c r="R1311" s="704"/>
      <c r="S1311" s="3180"/>
    </row>
    <row r="1312" spans="7:19" ht="15" customHeight="1">
      <c r="G1312" s="1047"/>
      <c r="H1312" s="655"/>
      <c r="I1312" s="655"/>
      <c r="J1312" s="655"/>
      <c r="K1312" s="655"/>
      <c r="L1312" s="655"/>
      <c r="M1312" s="655"/>
      <c r="N1312" s="1310"/>
      <c r="O1312" s="655"/>
      <c r="P1312" s="656"/>
      <c r="Q1312" s="657"/>
      <c r="R1312" s="704"/>
      <c r="S1312" s="3180"/>
    </row>
    <row r="1313" spans="7:19" ht="15" customHeight="1">
      <c r="G1313" s="1047"/>
      <c r="H1313" s="655"/>
      <c r="I1313" s="655"/>
      <c r="J1313" s="655"/>
      <c r="K1313" s="655"/>
      <c r="L1313" s="655"/>
      <c r="M1313" s="655"/>
      <c r="N1313" s="1310"/>
      <c r="O1313" s="655"/>
      <c r="P1313" s="656"/>
      <c r="Q1313" s="657"/>
      <c r="R1313" s="704"/>
      <c r="S1313" s="3180"/>
    </row>
    <row r="1314" spans="7:19" ht="15" customHeight="1">
      <c r="G1314" s="1047"/>
      <c r="H1314" s="655"/>
      <c r="I1314" s="655"/>
      <c r="J1314" s="655"/>
      <c r="K1314" s="655"/>
      <c r="L1314" s="655"/>
      <c r="M1314" s="655"/>
      <c r="N1314" s="1310"/>
      <c r="O1314" s="655"/>
      <c r="P1314" s="656"/>
      <c r="Q1314" s="657"/>
      <c r="R1314" s="704"/>
      <c r="S1314" s="3180"/>
    </row>
    <row r="1315" spans="7:19" ht="15" customHeight="1">
      <c r="G1315" s="1047"/>
      <c r="H1315" s="655"/>
      <c r="I1315" s="655"/>
      <c r="J1315" s="655"/>
      <c r="K1315" s="655"/>
      <c r="L1315" s="655"/>
      <c r="M1315" s="655"/>
      <c r="N1315" s="1310"/>
      <c r="O1315" s="655"/>
      <c r="P1315" s="656"/>
      <c r="Q1315" s="657"/>
      <c r="R1315" s="704"/>
      <c r="S1315" s="3180"/>
    </row>
    <row r="1316" spans="7:19" ht="15" customHeight="1">
      <c r="G1316" s="1047"/>
      <c r="H1316" s="655"/>
      <c r="I1316" s="655"/>
      <c r="J1316" s="655"/>
      <c r="K1316" s="655"/>
      <c r="L1316" s="655"/>
      <c r="M1316" s="655"/>
      <c r="N1316" s="1310"/>
      <c r="O1316" s="655"/>
      <c r="P1316" s="656"/>
      <c r="Q1316" s="657"/>
      <c r="R1316" s="704"/>
      <c r="S1316" s="3180"/>
    </row>
    <row r="1317" spans="7:19" ht="15" customHeight="1">
      <c r="G1317" s="1047"/>
      <c r="H1317" s="655"/>
      <c r="I1317" s="655"/>
      <c r="J1317" s="655"/>
      <c r="K1317" s="655"/>
      <c r="L1317" s="655"/>
      <c r="M1317" s="655"/>
      <c r="N1317" s="1310"/>
      <c r="O1317" s="655"/>
      <c r="P1317" s="656"/>
      <c r="Q1317" s="657"/>
      <c r="R1317" s="704"/>
      <c r="S1317" s="3180"/>
    </row>
    <row r="1318" spans="7:19" ht="15" customHeight="1">
      <c r="G1318" s="1047"/>
      <c r="H1318" s="655"/>
      <c r="I1318" s="655"/>
      <c r="J1318" s="655"/>
      <c r="K1318" s="655"/>
      <c r="L1318" s="655"/>
      <c r="M1318" s="655"/>
      <c r="N1318" s="1310"/>
      <c r="O1318" s="655"/>
      <c r="P1318" s="656"/>
      <c r="Q1318" s="657"/>
      <c r="R1318" s="704"/>
      <c r="S1318" s="3180"/>
    </row>
    <row r="1319" spans="7:19" ht="15" customHeight="1">
      <c r="G1319" s="1047"/>
      <c r="H1319" s="655"/>
      <c r="I1319" s="655"/>
      <c r="J1319" s="655"/>
      <c r="K1319" s="655"/>
      <c r="L1319" s="655"/>
      <c r="M1319" s="655"/>
      <c r="N1319" s="1310"/>
      <c r="O1319" s="655"/>
      <c r="P1319" s="656"/>
      <c r="Q1319" s="657"/>
      <c r="R1319" s="704"/>
      <c r="S1319" s="3180"/>
    </row>
    <row r="1320" spans="7:19" ht="15" customHeight="1">
      <c r="G1320" s="1047"/>
      <c r="H1320" s="655"/>
      <c r="I1320" s="655"/>
      <c r="J1320" s="655"/>
      <c r="K1320" s="655"/>
      <c r="L1320" s="655"/>
      <c r="M1320" s="655"/>
      <c r="N1320" s="1310"/>
      <c r="O1320" s="655"/>
      <c r="P1320" s="656"/>
      <c r="Q1320" s="657"/>
      <c r="R1320" s="704"/>
      <c r="S1320" s="3180"/>
    </row>
    <row r="1321" spans="7:19" ht="15" customHeight="1">
      <c r="G1321" s="1047"/>
      <c r="H1321" s="655"/>
      <c r="I1321" s="655"/>
      <c r="J1321" s="655"/>
      <c r="K1321" s="655"/>
      <c r="L1321" s="655"/>
      <c r="M1321" s="655"/>
      <c r="N1321" s="1310"/>
      <c r="O1321" s="655"/>
      <c r="P1321" s="656"/>
      <c r="Q1321" s="657"/>
      <c r="R1321" s="704"/>
      <c r="S1321" s="3180"/>
    </row>
    <row r="1322" spans="7:19" ht="15" customHeight="1">
      <c r="G1322" s="1047"/>
      <c r="H1322" s="655"/>
      <c r="I1322" s="655"/>
      <c r="J1322" s="655"/>
      <c r="K1322" s="655"/>
      <c r="L1322" s="655"/>
      <c r="M1322" s="655"/>
      <c r="N1322" s="1310"/>
      <c r="O1322" s="655"/>
      <c r="P1322" s="656"/>
      <c r="Q1322" s="657"/>
      <c r="R1322" s="704"/>
      <c r="S1322" s="3180"/>
    </row>
    <row r="1323" spans="7:19" ht="15" customHeight="1">
      <c r="G1323" s="1047"/>
      <c r="H1323" s="655"/>
      <c r="I1323" s="655"/>
      <c r="J1323" s="655"/>
      <c r="K1323" s="655"/>
      <c r="L1323" s="655"/>
      <c r="M1323" s="655"/>
      <c r="N1323" s="1310"/>
      <c r="O1323" s="655"/>
      <c r="P1323" s="656"/>
      <c r="Q1323" s="657"/>
      <c r="R1323" s="704"/>
      <c r="S1323" s="3180"/>
    </row>
    <row r="1324" spans="7:19" ht="15" customHeight="1">
      <c r="G1324" s="1047"/>
      <c r="H1324" s="655"/>
      <c r="I1324" s="655"/>
      <c r="J1324" s="655"/>
      <c r="K1324" s="655"/>
      <c r="L1324" s="655"/>
      <c r="M1324" s="655"/>
      <c r="N1324" s="1310"/>
      <c r="O1324" s="655"/>
      <c r="P1324" s="656"/>
      <c r="Q1324" s="657"/>
      <c r="R1324" s="704"/>
      <c r="S1324" s="3180"/>
    </row>
    <row r="1325" spans="7:19" ht="15" customHeight="1">
      <c r="G1325" s="1047"/>
      <c r="H1325" s="655"/>
      <c r="I1325" s="655"/>
      <c r="J1325" s="655"/>
      <c r="K1325" s="655"/>
      <c r="L1325" s="655"/>
      <c r="M1325" s="655"/>
      <c r="N1325" s="1310"/>
      <c r="O1325" s="655"/>
      <c r="P1325" s="656"/>
      <c r="Q1325" s="657"/>
      <c r="R1325" s="704"/>
      <c r="S1325" s="3180"/>
    </row>
    <row r="1326" spans="7:19" ht="15" customHeight="1">
      <c r="G1326" s="1047"/>
      <c r="H1326" s="655"/>
      <c r="I1326" s="655"/>
      <c r="J1326" s="655"/>
      <c r="K1326" s="655"/>
      <c r="L1326" s="655"/>
      <c r="M1326" s="655"/>
      <c r="N1326" s="1310"/>
      <c r="O1326" s="655"/>
      <c r="P1326" s="656"/>
      <c r="Q1326" s="657"/>
      <c r="R1326" s="704"/>
      <c r="S1326" s="3180"/>
    </row>
    <row r="1327" spans="7:19" ht="15" customHeight="1">
      <c r="G1327" s="1047"/>
      <c r="H1327" s="655"/>
      <c r="I1327" s="655"/>
      <c r="J1327" s="655"/>
      <c r="K1327" s="655"/>
      <c r="L1327" s="655"/>
      <c r="M1327" s="655"/>
      <c r="N1327" s="1310"/>
      <c r="O1327" s="655"/>
      <c r="P1327" s="656"/>
      <c r="Q1327" s="657"/>
      <c r="R1327" s="704"/>
      <c r="S1327" s="3180"/>
    </row>
    <row r="1328" spans="7:19" ht="15" customHeight="1">
      <c r="G1328" s="1047"/>
      <c r="H1328" s="655"/>
      <c r="I1328" s="655"/>
      <c r="J1328" s="655"/>
      <c r="K1328" s="655"/>
      <c r="L1328" s="655"/>
      <c r="M1328" s="655"/>
      <c r="N1328" s="1310"/>
      <c r="O1328" s="655"/>
      <c r="P1328" s="656"/>
      <c r="Q1328" s="657"/>
      <c r="R1328" s="704"/>
      <c r="S1328" s="3180"/>
    </row>
    <row r="1329" spans="7:19" ht="15" customHeight="1">
      <c r="G1329" s="1047"/>
      <c r="H1329" s="655"/>
      <c r="I1329" s="655"/>
      <c r="J1329" s="655"/>
      <c r="K1329" s="655"/>
      <c r="L1329" s="655"/>
      <c r="M1329" s="655"/>
      <c r="N1329" s="1310"/>
      <c r="O1329" s="655"/>
      <c r="P1329" s="656"/>
      <c r="Q1329" s="657"/>
      <c r="R1329" s="704"/>
      <c r="S1329" s="3180"/>
    </row>
    <row r="1330" spans="7:19" ht="15" customHeight="1">
      <c r="G1330" s="1047"/>
      <c r="H1330" s="655"/>
      <c r="I1330" s="655"/>
      <c r="J1330" s="655"/>
      <c r="K1330" s="655"/>
      <c r="L1330" s="655"/>
      <c r="M1330" s="655"/>
      <c r="N1330" s="1310"/>
      <c r="O1330" s="655"/>
      <c r="P1330" s="656"/>
      <c r="Q1330" s="657"/>
      <c r="R1330" s="704"/>
      <c r="S1330" s="3180"/>
    </row>
    <row r="1331" spans="7:19" ht="15" customHeight="1">
      <c r="G1331" s="1047"/>
      <c r="H1331" s="655"/>
      <c r="I1331" s="655"/>
      <c r="J1331" s="655"/>
      <c r="K1331" s="655"/>
      <c r="L1331" s="655"/>
      <c r="M1331" s="655"/>
      <c r="N1331" s="1310"/>
      <c r="O1331" s="655"/>
      <c r="P1331" s="656"/>
      <c r="Q1331" s="657"/>
      <c r="R1331" s="704"/>
      <c r="S1331" s="3180"/>
    </row>
    <row r="1332" spans="7:19" ht="15" customHeight="1">
      <c r="G1332" s="1047"/>
      <c r="H1332" s="655"/>
      <c r="I1332" s="655"/>
      <c r="J1332" s="655"/>
      <c r="K1332" s="655"/>
      <c r="L1332" s="655"/>
      <c r="M1332" s="655"/>
      <c r="N1332" s="1310"/>
      <c r="O1332" s="655"/>
      <c r="P1332" s="656"/>
      <c r="Q1332" s="657"/>
      <c r="R1332" s="704"/>
      <c r="S1332" s="3180"/>
    </row>
    <row r="1333" spans="7:19" ht="15" customHeight="1">
      <c r="G1333" s="1047"/>
      <c r="H1333" s="655"/>
      <c r="I1333" s="655"/>
      <c r="J1333" s="655"/>
      <c r="K1333" s="655"/>
      <c r="L1333" s="655"/>
      <c r="M1333" s="655"/>
      <c r="N1333" s="1310"/>
      <c r="O1333" s="655"/>
      <c r="P1333" s="656"/>
      <c r="Q1333" s="657"/>
      <c r="R1333" s="704"/>
      <c r="S1333" s="3180"/>
    </row>
    <row r="1334" spans="7:19" ht="15" customHeight="1">
      <c r="G1334" s="1047"/>
      <c r="H1334" s="655"/>
      <c r="I1334" s="655"/>
      <c r="J1334" s="655"/>
      <c r="K1334" s="655"/>
      <c r="L1334" s="655"/>
      <c r="M1334" s="655"/>
      <c r="N1334" s="1310"/>
      <c r="O1334" s="655"/>
      <c r="P1334" s="656"/>
      <c r="Q1334" s="657"/>
      <c r="R1334" s="704"/>
      <c r="S1334" s="3180"/>
    </row>
    <row r="1335" spans="7:19" ht="15" customHeight="1">
      <c r="G1335" s="1047"/>
      <c r="H1335" s="655"/>
      <c r="I1335" s="655"/>
      <c r="J1335" s="655"/>
      <c r="K1335" s="655"/>
      <c r="L1335" s="655"/>
      <c r="M1335" s="655"/>
      <c r="N1335" s="1310"/>
      <c r="O1335" s="655"/>
      <c r="P1335" s="656"/>
      <c r="Q1335" s="657"/>
      <c r="R1335" s="704"/>
      <c r="S1335" s="3180"/>
    </row>
    <row r="1336" spans="7:19" ht="15" customHeight="1">
      <c r="G1336" s="1047"/>
      <c r="H1336" s="655"/>
      <c r="I1336" s="655"/>
      <c r="J1336" s="655"/>
      <c r="K1336" s="655"/>
      <c r="L1336" s="655"/>
      <c r="M1336" s="655"/>
      <c r="N1336" s="1310"/>
      <c r="O1336" s="655"/>
      <c r="P1336" s="656"/>
      <c r="Q1336" s="657"/>
      <c r="R1336" s="704"/>
      <c r="S1336" s="3180"/>
    </row>
    <row r="1337" spans="7:19" ht="15" customHeight="1">
      <c r="G1337" s="1047"/>
      <c r="H1337" s="655"/>
      <c r="I1337" s="655"/>
      <c r="J1337" s="655"/>
      <c r="K1337" s="655"/>
      <c r="L1337" s="655"/>
      <c r="M1337" s="655"/>
      <c r="N1337" s="1310"/>
      <c r="O1337" s="655"/>
      <c r="P1337" s="656"/>
      <c r="Q1337" s="657"/>
      <c r="R1337" s="704"/>
      <c r="S1337" s="3180"/>
    </row>
    <row r="1338" spans="7:19" ht="15" customHeight="1">
      <c r="G1338" s="1047"/>
      <c r="H1338" s="655"/>
      <c r="I1338" s="655"/>
      <c r="J1338" s="655"/>
      <c r="K1338" s="655"/>
      <c r="L1338" s="655"/>
      <c r="M1338" s="655"/>
      <c r="N1338" s="1310"/>
      <c r="O1338" s="655"/>
      <c r="P1338" s="656"/>
      <c r="Q1338" s="657"/>
      <c r="R1338" s="704"/>
      <c r="S1338" s="3180"/>
    </row>
    <row r="1339" spans="7:19" ht="15" customHeight="1">
      <c r="G1339" s="1047"/>
      <c r="H1339" s="655"/>
      <c r="I1339" s="655"/>
      <c r="J1339" s="655"/>
      <c r="K1339" s="655"/>
      <c r="L1339" s="655"/>
      <c r="M1339" s="655"/>
      <c r="N1339" s="1310"/>
      <c r="O1339" s="655"/>
      <c r="P1339" s="656"/>
      <c r="Q1339" s="657"/>
      <c r="R1339" s="704"/>
      <c r="S1339" s="3180"/>
    </row>
    <row r="1340" spans="7:19" ht="15" customHeight="1">
      <c r="G1340" s="1047"/>
      <c r="H1340" s="655"/>
      <c r="I1340" s="655"/>
      <c r="J1340" s="655"/>
      <c r="K1340" s="655"/>
      <c r="L1340" s="655"/>
      <c r="M1340" s="655"/>
      <c r="N1340" s="1310"/>
      <c r="O1340" s="655"/>
      <c r="P1340" s="656"/>
      <c r="Q1340" s="657"/>
      <c r="R1340" s="704"/>
      <c r="S1340" s="3180"/>
    </row>
    <row r="1341" spans="7:19" ht="15" customHeight="1">
      <c r="G1341" s="1047"/>
      <c r="H1341" s="655"/>
      <c r="I1341" s="655"/>
      <c r="J1341" s="655"/>
      <c r="K1341" s="655"/>
      <c r="L1341" s="655"/>
      <c r="M1341" s="655"/>
      <c r="N1341" s="1310"/>
      <c r="O1341" s="655"/>
      <c r="P1341" s="656"/>
      <c r="Q1341" s="657"/>
      <c r="R1341" s="704"/>
      <c r="S1341" s="3180"/>
    </row>
    <row r="1342" spans="7:19" ht="15" customHeight="1">
      <c r="G1342" s="1047"/>
      <c r="H1342" s="655"/>
      <c r="I1342" s="655"/>
      <c r="J1342" s="655"/>
      <c r="K1342" s="655"/>
      <c r="L1342" s="655"/>
      <c r="M1342" s="655"/>
      <c r="N1342" s="1310"/>
      <c r="O1342" s="655"/>
      <c r="P1342" s="656"/>
      <c r="Q1342" s="657"/>
      <c r="R1342" s="704"/>
      <c r="S1342" s="3180"/>
    </row>
    <row r="1343" spans="7:19" ht="15" customHeight="1">
      <c r="G1343" s="1047"/>
      <c r="H1343" s="655"/>
      <c r="I1343" s="655"/>
      <c r="J1343" s="655"/>
      <c r="K1343" s="655"/>
      <c r="L1343" s="655"/>
      <c r="M1343" s="655"/>
      <c r="N1343" s="1310"/>
      <c r="O1343" s="655"/>
      <c r="P1343" s="656"/>
      <c r="Q1343" s="657"/>
      <c r="R1343" s="704"/>
      <c r="S1343" s="3180"/>
    </row>
    <row r="1344" spans="7:19" ht="15" customHeight="1">
      <c r="G1344" s="1047"/>
      <c r="H1344" s="655"/>
      <c r="I1344" s="655"/>
      <c r="J1344" s="655"/>
      <c r="K1344" s="655"/>
      <c r="L1344" s="655"/>
      <c r="M1344" s="655"/>
      <c r="N1344" s="1310"/>
      <c r="O1344" s="655"/>
      <c r="P1344" s="656"/>
      <c r="Q1344" s="657"/>
      <c r="R1344" s="704"/>
      <c r="S1344" s="3180"/>
    </row>
    <row r="1345" spans="7:19" ht="15" customHeight="1">
      <c r="G1345" s="1047"/>
      <c r="H1345" s="655"/>
      <c r="I1345" s="655"/>
      <c r="J1345" s="655"/>
      <c r="K1345" s="655"/>
      <c r="L1345" s="655"/>
      <c r="M1345" s="655"/>
      <c r="N1345" s="1310"/>
      <c r="O1345" s="655"/>
      <c r="P1345" s="656"/>
      <c r="Q1345" s="657"/>
      <c r="R1345" s="704"/>
      <c r="S1345" s="3180"/>
    </row>
    <row r="1346" spans="7:19" ht="15" customHeight="1">
      <c r="G1346" s="1047"/>
      <c r="H1346" s="655"/>
      <c r="I1346" s="655"/>
      <c r="J1346" s="655"/>
      <c r="K1346" s="655"/>
      <c r="L1346" s="655"/>
      <c r="M1346" s="655"/>
      <c r="N1346" s="1310"/>
      <c r="O1346" s="655"/>
      <c r="P1346" s="656"/>
      <c r="Q1346" s="657"/>
      <c r="R1346" s="704"/>
      <c r="S1346" s="3180"/>
    </row>
    <row r="1347" spans="7:19" ht="15" customHeight="1">
      <c r="G1347" s="1047"/>
      <c r="H1347" s="655"/>
      <c r="I1347" s="655"/>
      <c r="J1347" s="655"/>
      <c r="K1347" s="655"/>
      <c r="L1347" s="655"/>
      <c r="M1347" s="655"/>
      <c r="N1347" s="1310"/>
      <c r="O1347" s="655"/>
      <c r="P1347" s="656"/>
      <c r="Q1347" s="657"/>
      <c r="R1347" s="704"/>
      <c r="S1347" s="3180"/>
    </row>
    <row r="1348" spans="7:19" ht="15" customHeight="1">
      <c r="G1348" s="1047"/>
      <c r="H1348" s="655"/>
      <c r="I1348" s="655"/>
      <c r="J1348" s="655"/>
      <c r="K1348" s="655"/>
      <c r="L1348" s="655"/>
      <c r="M1348" s="655"/>
      <c r="N1348" s="1310"/>
      <c r="O1348" s="655"/>
      <c r="P1348" s="656"/>
      <c r="Q1348" s="657"/>
      <c r="R1348" s="704"/>
      <c r="S1348" s="3180"/>
    </row>
    <row r="1349" spans="7:19" ht="15" customHeight="1">
      <c r="G1349" s="1047"/>
      <c r="H1349" s="655"/>
      <c r="I1349" s="655"/>
      <c r="J1349" s="655"/>
      <c r="K1349" s="655"/>
      <c r="L1349" s="655"/>
      <c r="M1349" s="655"/>
      <c r="N1349" s="1310"/>
      <c r="O1349" s="655"/>
      <c r="P1349" s="656"/>
      <c r="Q1349" s="657"/>
      <c r="R1349" s="704"/>
      <c r="S1349" s="3180"/>
    </row>
    <row r="1350" spans="7:19" ht="15" customHeight="1">
      <c r="G1350" s="1047"/>
      <c r="H1350" s="655"/>
      <c r="I1350" s="655"/>
      <c r="J1350" s="655"/>
      <c r="K1350" s="655"/>
      <c r="L1350" s="655"/>
      <c r="M1350" s="655"/>
      <c r="N1350" s="1310"/>
      <c r="O1350" s="655"/>
      <c r="P1350" s="656"/>
      <c r="Q1350" s="657"/>
      <c r="R1350" s="704"/>
      <c r="S1350" s="3180"/>
    </row>
    <row r="1351" spans="7:19" ht="15" customHeight="1">
      <c r="G1351" s="1047"/>
      <c r="H1351" s="655"/>
      <c r="I1351" s="655"/>
      <c r="J1351" s="655"/>
      <c r="K1351" s="655"/>
      <c r="L1351" s="655"/>
      <c r="M1351" s="655"/>
      <c r="N1351" s="1310"/>
      <c r="O1351" s="655"/>
      <c r="P1351" s="656"/>
      <c r="Q1351" s="657"/>
      <c r="R1351" s="704"/>
      <c r="S1351" s="3180"/>
    </row>
    <row r="1352" spans="7:19" ht="15" customHeight="1">
      <c r="G1352" s="1047"/>
      <c r="H1352" s="655"/>
      <c r="I1352" s="655"/>
      <c r="J1352" s="655"/>
      <c r="K1352" s="655"/>
      <c r="L1352" s="655"/>
      <c r="M1352" s="655"/>
      <c r="N1352" s="1310"/>
      <c r="O1352" s="655"/>
      <c r="P1352" s="656"/>
      <c r="Q1352" s="657"/>
      <c r="R1352" s="704"/>
      <c r="S1352" s="3180"/>
    </row>
    <row r="1353" spans="7:19" ht="15" customHeight="1">
      <c r="G1353" s="1047"/>
      <c r="H1353" s="655"/>
      <c r="I1353" s="655"/>
      <c r="J1353" s="655"/>
      <c r="K1353" s="655"/>
      <c r="L1353" s="655"/>
      <c r="M1353" s="655"/>
      <c r="N1353" s="1310"/>
      <c r="O1353" s="655"/>
      <c r="P1353" s="656"/>
      <c r="Q1353" s="657"/>
      <c r="R1353" s="704"/>
      <c r="S1353" s="3180"/>
    </row>
    <row r="1354" spans="7:19" ht="15" customHeight="1">
      <c r="G1354" s="1047"/>
      <c r="H1354" s="655"/>
      <c r="I1354" s="655"/>
      <c r="J1354" s="655"/>
      <c r="K1354" s="655"/>
      <c r="L1354" s="655"/>
      <c r="M1354" s="655"/>
      <c r="N1354" s="1310"/>
      <c r="O1354" s="655"/>
      <c r="P1354" s="656"/>
      <c r="Q1354" s="657"/>
      <c r="R1354" s="704"/>
      <c r="S1354" s="3180"/>
    </row>
    <row r="1355" spans="7:19" ht="15" customHeight="1">
      <c r="G1355" s="1047"/>
      <c r="H1355" s="655"/>
      <c r="I1355" s="655"/>
      <c r="J1355" s="655"/>
      <c r="K1355" s="655"/>
      <c r="L1355" s="655"/>
      <c r="M1355" s="655"/>
      <c r="N1355" s="1310"/>
      <c r="O1355" s="655"/>
      <c r="P1355" s="656"/>
      <c r="Q1355" s="657"/>
      <c r="R1355" s="704"/>
      <c r="S1355" s="3180"/>
    </row>
    <row r="1356" spans="7:19" ht="15" customHeight="1">
      <c r="G1356" s="1047"/>
      <c r="H1356" s="655"/>
      <c r="I1356" s="655"/>
      <c r="J1356" s="655"/>
      <c r="K1356" s="655"/>
      <c r="L1356" s="655"/>
      <c r="M1356" s="655"/>
      <c r="N1356" s="1310"/>
      <c r="O1356" s="655"/>
      <c r="P1356" s="656"/>
      <c r="Q1356" s="657"/>
      <c r="R1356" s="704"/>
      <c r="S1356" s="3180"/>
    </row>
    <row r="1357" spans="7:19" ht="15" customHeight="1">
      <c r="G1357" s="1047"/>
      <c r="H1357" s="655"/>
      <c r="I1357" s="655"/>
      <c r="J1357" s="655"/>
      <c r="K1357" s="655"/>
      <c r="L1357" s="655"/>
      <c r="M1357" s="655"/>
      <c r="N1357" s="1310"/>
      <c r="O1357" s="655"/>
      <c r="P1357" s="656"/>
      <c r="Q1357" s="657"/>
      <c r="R1357" s="704"/>
      <c r="S1357" s="3180"/>
    </row>
    <row r="1358" spans="7:19" ht="15" customHeight="1">
      <c r="G1358" s="1047"/>
      <c r="H1358" s="655"/>
      <c r="I1358" s="655"/>
      <c r="J1358" s="655"/>
      <c r="K1358" s="655"/>
      <c r="L1358" s="655"/>
      <c r="M1358" s="655"/>
      <c r="N1358" s="1310"/>
      <c r="O1358" s="655"/>
      <c r="P1358" s="656"/>
      <c r="Q1358" s="657"/>
      <c r="R1358" s="704"/>
      <c r="S1358" s="3180"/>
    </row>
    <row r="1359" spans="7:19" ht="15" customHeight="1">
      <c r="G1359" s="1047"/>
      <c r="H1359" s="655"/>
      <c r="I1359" s="655"/>
      <c r="J1359" s="655"/>
      <c r="K1359" s="655"/>
      <c r="L1359" s="655"/>
      <c r="M1359" s="655"/>
      <c r="N1359" s="1310"/>
      <c r="O1359" s="655"/>
      <c r="P1359" s="656"/>
      <c r="Q1359" s="657"/>
      <c r="R1359" s="704"/>
      <c r="S1359" s="3180"/>
    </row>
    <row r="1360" spans="7:19" ht="15" customHeight="1">
      <c r="G1360" s="1047"/>
      <c r="H1360" s="655"/>
      <c r="I1360" s="655"/>
      <c r="J1360" s="655"/>
      <c r="K1360" s="655"/>
      <c r="L1360" s="655"/>
      <c r="M1360" s="655"/>
      <c r="N1360" s="1310"/>
      <c r="O1360" s="655"/>
      <c r="P1360" s="656"/>
      <c r="Q1360" s="657"/>
      <c r="R1360" s="704"/>
      <c r="S1360" s="3180"/>
    </row>
    <row r="1361" spans="7:19" ht="15" customHeight="1">
      <c r="G1361" s="1047"/>
      <c r="H1361" s="655"/>
      <c r="I1361" s="655"/>
      <c r="J1361" s="655"/>
      <c r="K1361" s="655"/>
      <c r="L1361" s="655"/>
      <c r="M1361" s="655"/>
      <c r="N1361" s="1310"/>
      <c r="O1361" s="655"/>
      <c r="P1361" s="656"/>
      <c r="Q1361" s="657"/>
      <c r="R1361" s="704"/>
      <c r="S1361" s="3180"/>
    </row>
    <row r="1362" spans="7:19" ht="15" customHeight="1">
      <c r="G1362" s="1047"/>
      <c r="H1362" s="655"/>
      <c r="I1362" s="655"/>
      <c r="J1362" s="655"/>
      <c r="K1362" s="655"/>
      <c r="L1362" s="655"/>
      <c r="M1362" s="655"/>
      <c r="N1362" s="1310"/>
      <c r="O1362" s="655"/>
      <c r="P1362" s="656"/>
      <c r="Q1362" s="657"/>
      <c r="R1362" s="704"/>
      <c r="S1362" s="3180"/>
    </row>
    <row r="1363" spans="7:19" ht="15" customHeight="1">
      <c r="G1363" s="1047"/>
      <c r="H1363" s="655"/>
      <c r="I1363" s="655"/>
      <c r="J1363" s="655"/>
      <c r="K1363" s="655"/>
      <c r="L1363" s="655"/>
      <c r="M1363" s="655"/>
      <c r="N1363" s="1310"/>
      <c r="O1363" s="655"/>
      <c r="P1363" s="656"/>
      <c r="Q1363" s="657"/>
      <c r="R1363" s="704"/>
      <c r="S1363" s="3180"/>
    </row>
    <row r="1364" spans="7:19" ht="15" customHeight="1">
      <c r="G1364" s="1047"/>
      <c r="H1364" s="655"/>
      <c r="I1364" s="655"/>
      <c r="J1364" s="655"/>
      <c r="K1364" s="655"/>
      <c r="L1364" s="655"/>
      <c r="M1364" s="655"/>
      <c r="N1364" s="1310"/>
      <c r="O1364" s="655"/>
      <c r="P1364" s="656"/>
      <c r="Q1364" s="657"/>
      <c r="R1364" s="704"/>
      <c r="S1364" s="3180"/>
    </row>
    <row r="1365" spans="7:19" ht="15" customHeight="1">
      <c r="G1365" s="1047"/>
      <c r="H1365" s="655"/>
      <c r="I1365" s="655"/>
      <c r="J1365" s="655"/>
      <c r="K1365" s="655"/>
      <c r="L1365" s="655"/>
      <c r="M1365" s="655"/>
      <c r="N1365" s="1310"/>
      <c r="O1365" s="655"/>
      <c r="P1365" s="656"/>
      <c r="Q1365" s="657"/>
      <c r="R1365" s="704"/>
      <c r="S1365" s="3180"/>
    </row>
    <row r="1366" spans="7:19" ht="15" customHeight="1">
      <c r="G1366" s="1047"/>
      <c r="H1366" s="655"/>
      <c r="I1366" s="655"/>
      <c r="J1366" s="655"/>
      <c r="K1366" s="655"/>
      <c r="L1366" s="655"/>
      <c r="M1366" s="655"/>
      <c r="N1366" s="1310"/>
      <c r="O1366" s="655"/>
      <c r="P1366" s="656"/>
      <c r="Q1366" s="657"/>
      <c r="R1366" s="704"/>
      <c r="S1366" s="3180"/>
    </row>
    <row r="1367" spans="7:19" ht="15" customHeight="1">
      <c r="G1367" s="1047"/>
      <c r="H1367" s="655"/>
      <c r="I1367" s="655"/>
      <c r="J1367" s="655"/>
      <c r="K1367" s="655"/>
      <c r="L1367" s="655"/>
      <c r="M1367" s="655"/>
      <c r="N1367" s="1310"/>
      <c r="O1367" s="655"/>
      <c r="P1367" s="656"/>
      <c r="Q1367" s="657"/>
      <c r="R1367" s="704"/>
      <c r="S1367" s="3180"/>
    </row>
    <row r="1368" spans="7:19" ht="15" customHeight="1">
      <c r="G1368" s="1047"/>
      <c r="H1368" s="655"/>
      <c r="I1368" s="655"/>
      <c r="J1368" s="655"/>
      <c r="K1368" s="655"/>
      <c r="L1368" s="655"/>
      <c r="M1368" s="655"/>
      <c r="N1368" s="1310"/>
      <c r="O1368" s="655"/>
      <c r="P1368" s="656"/>
      <c r="Q1368" s="657"/>
      <c r="R1368" s="704"/>
      <c r="S1368" s="3180"/>
    </row>
    <row r="1369" spans="7:19" ht="15" customHeight="1">
      <c r="G1369" s="1047"/>
      <c r="H1369" s="655"/>
      <c r="I1369" s="655"/>
      <c r="J1369" s="655"/>
      <c r="K1369" s="655"/>
      <c r="L1369" s="655"/>
      <c r="M1369" s="655"/>
      <c r="N1369" s="1310"/>
      <c r="O1369" s="655"/>
      <c r="P1369" s="656"/>
      <c r="Q1369" s="657"/>
      <c r="R1369" s="704"/>
      <c r="S1369" s="3180"/>
    </row>
    <row r="1370" spans="7:19" ht="15" customHeight="1">
      <c r="G1370" s="1047"/>
      <c r="H1370" s="655"/>
      <c r="I1370" s="655"/>
      <c r="J1370" s="655"/>
      <c r="K1370" s="655"/>
      <c r="L1370" s="655"/>
      <c r="M1370" s="655"/>
      <c r="N1370" s="1310"/>
      <c r="O1370" s="655"/>
      <c r="P1370" s="656"/>
      <c r="Q1370" s="657"/>
      <c r="R1370" s="704"/>
      <c r="S1370" s="3180"/>
    </row>
    <row r="1371" spans="7:19" ht="15" customHeight="1">
      <c r="G1371" s="1047"/>
      <c r="H1371" s="655"/>
      <c r="I1371" s="655"/>
      <c r="J1371" s="655"/>
      <c r="K1371" s="655"/>
      <c r="L1371" s="655"/>
      <c r="M1371" s="655"/>
      <c r="N1371" s="1310"/>
      <c r="O1371" s="655"/>
      <c r="P1371" s="656"/>
      <c r="Q1371" s="657"/>
      <c r="R1371" s="704"/>
      <c r="S1371" s="3180"/>
    </row>
    <row r="1372" spans="7:19" ht="15" customHeight="1">
      <c r="G1372" s="1047"/>
      <c r="H1372" s="655"/>
      <c r="I1372" s="655"/>
      <c r="J1372" s="655"/>
      <c r="K1372" s="655"/>
      <c r="L1372" s="655"/>
      <c r="M1372" s="655"/>
      <c r="N1372" s="1310"/>
      <c r="O1372" s="655"/>
      <c r="P1372" s="656"/>
      <c r="Q1372" s="657"/>
      <c r="R1372" s="704"/>
      <c r="S1372" s="3180"/>
    </row>
    <row r="1373" spans="7:19" ht="15" customHeight="1">
      <c r="G1373" s="1047"/>
      <c r="H1373" s="655"/>
      <c r="I1373" s="655"/>
      <c r="J1373" s="655"/>
      <c r="K1373" s="655"/>
      <c r="L1373" s="655"/>
      <c r="M1373" s="655"/>
      <c r="N1373" s="1310"/>
      <c r="O1373" s="655"/>
      <c r="P1373" s="656"/>
      <c r="Q1373" s="657"/>
      <c r="R1373" s="704"/>
      <c r="S1373" s="3180"/>
    </row>
    <row r="1374" spans="7:19" ht="15" customHeight="1">
      <c r="G1374" s="1047"/>
      <c r="H1374" s="655"/>
      <c r="I1374" s="655"/>
      <c r="J1374" s="655"/>
      <c r="K1374" s="655"/>
      <c r="L1374" s="655"/>
      <c r="M1374" s="655"/>
      <c r="N1374" s="1310"/>
      <c r="O1374" s="655"/>
      <c r="P1374" s="656"/>
      <c r="Q1374" s="657"/>
      <c r="R1374" s="704"/>
      <c r="S1374" s="3180"/>
    </row>
    <row r="1375" spans="7:19" ht="15" customHeight="1">
      <c r="G1375" s="1047"/>
      <c r="H1375" s="655"/>
      <c r="I1375" s="655"/>
      <c r="J1375" s="655"/>
      <c r="K1375" s="655"/>
      <c r="L1375" s="655"/>
      <c r="M1375" s="655"/>
      <c r="N1375" s="1310"/>
      <c r="O1375" s="655"/>
      <c r="P1375" s="656"/>
      <c r="Q1375" s="657"/>
      <c r="R1375" s="704"/>
      <c r="S1375" s="3180"/>
    </row>
    <row r="1376" spans="7:19" ht="15" customHeight="1">
      <c r="G1376" s="1047"/>
      <c r="H1376" s="655"/>
      <c r="I1376" s="655"/>
      <c r="J1376" s="655"/>
      <c r="K1376" s="655"/>
      <c r="L1376" s="655"/>
      <c r="M1376" s="655"/>
      <c r="N1376" s="1310"/>
      <c r="O1376" s="655"/>
      <c r="P1376" s="656"/>
      <c r="Q1376" s="657"/>
      <c r="R1376" s="704"/>
      <c r="S1376" s="3180"/>
    </row>
    <row r="1377" spans="7:19" ht="15" customHeight="1">
      <c r="G1377" s="1047"/>
      <c r="H1377" s="655"/>
      <c r="I1377" s="655"/>
      <c r="J1377" s="655"/>
      <c r="K1377" s="655"/>
      <c r="L1377" s="655"/>
      <c r="M1377" s="655"/>
      <c r="N1377" s="1310"/>
      <c r="O1377" s="655"/>
      <c r="P1377" s="656"/>
      <c r="Q1377" s="657"/>
      <c r="R1377" s="704"/>
      <c r="S1377" s="3180"/>
    </row>
    <row r="1378" spans="7:19" ht="15" customHeight="1">
      <c r="G1378" s="1047"/>
      <c r="H1378" s="655"/>
      <c r="I1378" s="655"/>
      <c r="J1378" s="655"/>
      <c r="K1378" s="655"/>
      <c r="L1378" s="655"/>
      <c r="M1378" s="655"/>
      <c r="N1378" s="1310"/>
      <c r="O1378" s="655"/>
      <c r="P1378" s="656"/>
      <c r="Q1378" s="657"/>
      <c r="R1378" s="704"/>
      <c r="S1378" s="3180"/>
    </row>
    <row r="1379" spans="7:19" ht="15" customHeight="1">
      <c r="G1379" s="1047"/>
      <c r="H1379" s="655"/>
      <c r="I1379" s="655"/>
      <c r="J1379" s="655"/>
      <c r="K1379" s="655"/>
      <c r="L1379" s="655"/>
      <c r="M1379" s="655"/>
      <c r="N1379" s="1310"/>
      <c r="O1379" s="655"/>
      <c r="P1379" s="656"/>
      <c r="Q1379" s="657"/>
      <c r="R1379" s="704"/>
      <c r="S1379" s="3180"/>
    </row>
    <row r="1380" spans="7:19" ht="15" customHeight="1">
      <c r="G1380" s="1047"/>
      <c r="H1380" s="655"/>
      <c r="I1380" s="655"/>
      <c r="J1380" s="655"/>
      <c r="K1380" s="655"/>
      <c r="L1380" s="655"/>
      <c r="M1380" s="655"/>
      <c r="N1380" s="1310"/>
      <c r="O1380" s="655"/>
      <c r="P1380" s="656"/>
      <c r="Q1380" s="657"/>
      <c r="R1380" s="704"/>
      <c r="S1380" s="3180"/>
    </row>
    <row r="1381" spans="7:19" ht="15" customHeight="1">
      <c r="G1381" s="1047"/>
      <c r="H1381" s="655"/>
      <c r="I1381" s="655"/>
      <c r="J1381" s="655"/>
      <c r="K1381" s="655"/>
      <c r="L1381" s="655"/>
      <c r="M1381" s="655"/>
      <c r="N1381" s="1310"/>
      <c r="O1381" s="655"/>
      <c r="P1381" s="656"/>
      <c r="Q1381" s="657"/>
      <c r="R1381" s="704"/>
      <c r="S1381" s="3180"/>
    </row>
    <row r="1382" spans="7:19" ht="15" customHeight="1">
      <c r="G1382" s="1047"/>
      <c r="H1382" s="655"/>
      <c r="I1382" s="655"/>
      <c r="J1382" s="655"/>
      <c r="K1382" s="655"/>
      <c r="L1382" s="655"/>
      <c r="M1382" s="655"/>
      <c r="N1382" s="1310"/>
      <c r="O1382" s="655"/>
      <c r="P1382" s="656"/>
      <c r="Q1382" s="657"/>
      <c r="R1382" s="704"/>
      <c r="S1382" s="3180"/>
    </row>
    <row r="1383" spans="7:19" ht="15" customHeight="1">
      <c r="G1383" s="1047"/>
      <c r="H1383" s="655"/>
      <c r="I1383" s="655"/>
      <c r="J1383" s="655"/>
      <c r="K1383" s="655"/>
      <c r="L1383" s="655"/>
      <c r="M1383" s="655"/>
      <c r="N1383" s="1310"/>
      <c r="O1383" s="655"/>
      <c r="P1383" s="656"/>
      <c r="Q1383" s="657"/>
      <c r="R1383" s="704"/>
      <c r="S1383" s="3180"/>
    </row>
    <row r="1384" spans="7:19" ht="15" customHeight="1">
      <c r="G1384" s="1047"/>
      <c r="H1384" s="655"/>
      <c r="I1384" s="655"/>
      <c r="J1384" s="655"/>
      <c r="K1384" s="655"/>
      <c r="L1384" s="655"/>
      <c r="M1384" s="655"/>
      <c r="N1384" s="1310"/>
      <c r="O1384" s="655"/>
      <c r="P1384" s="656"/>
      <c r="Q1384" s="657"/>
      <c r="R1384" s="704"/>
      <c r="S1384" s="3180"/>
    </row>
    <row r="1385" spans="7:19" ht="15" customHeight="1">
      <c r="G1385" s="1047"/>
      <c r="H1385" s="655"/>
      <c r="I1385" s="655"/>
      <c r="J1385" s="655"/>
      <c r="K1385" s="655"/>
      <c r="L1385" s="655"/>
      <c r="M1385" s="655"/>
      <c r="N1385" s="1310"/>
      <c r="O1385" s="655"/>
      <c r="P1385" s="656"/>
      <c r="Q1385" s="657"/>
      <c r="R1385" s="704"/>
      <c r="S1385" s="3180"/>
    </row>
    <row r="1386" spans="7:19" ht="15" customHeight="1">
      <c r="G1386" s="1047"/>
      <c r="H1386" s="655"/>
      <c r="I1386" s="655"/>
      <c r="J1386" s="655"/>
      <c r="K1386" s="655"/>
      <c r="L1386" s="655"/>
      <c r="M1386" s="655"/>
      <c r="N1386" s="1310"/>
      <c r="O1386" s="655"/>
      <c r="P1386" s="656"/>
      <c r="Q1386" s="657"/>
      <c r="R1386" s="704"/>
      <c r="S1386" s="3180"/>
    </row>
    <row r="1387" spans="7:19" ht="15" customHeight="1">
      <c r="G1387" s="1047"/>
      <c r="H1387" s="655"/>
      <c r="I1387" s="655"/>
      <c r="J1387" s="655"/>
      <c r="K1387" s="655"/>
      <c r="L1387" s="655"/>
      <c r="M1387" s="655"/>
      <c r="N1387" s="1310"/>
      <c r="O1387" s="655"/>
      <c r="P1387" s="656"/>
      <c r="Q1387" s="657"/>
      <c r="R1387" s="704"/>
      <c r="S1387" s="3180"/>
    </row>
    <row r="1388" spans="7:19" ht="15" customHeight="1">
      <c r="G1388" s="1047"/>
      <c r="H1388" s="655"/>
      <c r="I1388" s="655"/>
      <c r="J1388" s="655"/>
      <c r="K1388" s="655"/>
      <c r="L1388" s="655"/>
      <c r="M1388" s="655"/>
      <c r="N1388" s="1310"/>
      <c r="O1388" s="655"/>
      <c r="P1388" s="656"/>
      <c r="Q1388" s="657"/>
      <c r="R1388" s="704"/>
      <c r="S1388" s="3180"/>
    </row>
    <row r="1389" spans="7:19" ht="15" customHeight="1">
      <c r="G1389" s="1047"/>
      <c r="H1389" s="655"/>
      <c r="I1389" s="655"/>
      <c r="J1389" s="655"/>
      <c r="K1389" s="655"/>
      <c r="L1389" s="655"/>
      <c r="M1389" s="655"/>
      <c r="N1389" s="1310"/>
      <c r="O1389" s="655"/>
      <c r="P1389" s="656"/>
      <c r="Q1389" s="657"/>
      <c r="R1389" s="704"/>
      <c r="S1389" s="3180"/>
    </row>
    <row r="1390" spans="7:19" ht="15" customHeight="1">
      <c r="G1390" s="1047"/>
      <c r="H1390" s="655"/>
      <c r="I1390" s="655"/>
      <c r="J1390" s="655"/>
      <c r="K1390" s="655"/>
      <c r="L1390" s="655"/>
      <c r="M1390" s="655"/>
      <c r="N1390" s="1310"/>
      <c r="O1390" s="655"/>
      <c r="P1390" s="656"/>
      <c r="Q1390" s="657"/>
      <c r="R1390" s="704"/>
      <c r="S1390" s="3180"/>
    </row>
    <row r="1391" spans="7:19" ht="15" customHeight="1">
      <c r="G1391" s="1047"/>
      <c r="H1391" s="655"/>
      <c r="I1391" s="655"/>
      <c r="J1391" s="655"/>
      <c r="K1391" s="655"/>
      <c r="L1391" s="655"/>
      <c r="M1391" s="655"/>
      <c r="N1391" s="1310"/>
      <c r="O1391" s="655"/>
      <c r="P1391" s="656"/>
      <c r="Q1391" s="657"/>
      <c r="R1391" s="704"/>
      <c r="S1391" s="3180"/>
    </row>
    <row r="1392" spans="7:19" ht="15" customHeight="1">
      <c r="G1392" s="1047"/>
      <c r="H1392" s="655"/>
      <c r="I1392" s="655"/>
      <c r="J1392" s="655"/>
      <c r="K1392" s="655"/>
      <c r="L1392" s="655"/>
      <c r="M1392" s="655"/>
      <c r="N1392" s="1310"/>
      <c r="O1392" s="655"/>
      <c r="P1392" s="656"/>
      <c r="Q1392" s="657"/>
      <c r="R1392" s="704"/>
      <c r="S1392" s="3180"/>
    </row>
    <row r="1393" spans="7:19" ht="15" customHeight="1">
      <c r="G1393" s="1047"/>
      <c r="H1393" s="655"/>
      <c r="I1393" s="655"/>
      <c r="J1393" s="655"/>
      <c r="K1393" s="655"/>
      <c r="L1393" s="655"/>
      <c r="M1393" s="655"/>
      <c r="N1393" s="1310"/>
      <c r="O1393" s="655"/>
      <c r="P1393" s="656"/>
      <c r="Q1393" s="657"/>
      <c r="R1393" s="704"/>
      <c r="S1393" s="3180"/>
    </row>
    <row r="1394" spans="7:19" ht="15" customHeight="1">
      <c r="G1394" s="1047"/>
      <c r="H1394" s="655"/>
      <c r="I1394" s="655"/>
      <c r="J1394" s="655"/>
      <c r="K1394" s="655"/>
      <c r="L1394" s="655"/>
      <c r="M1394" s="655"/>
      <c r="N1394" s="1310"/>
      <c r="O1394" s="655"/>
      <c r="P1394" s="656"/>
      <c r="Q1394" s="657"/>
      <c r="R1394" s="704"/>
      <c r="S1394" s="3180"/>
    </row>
    <row r="1395" spans="7:19" ht="15" customHeight="1">
      <c r="G1395" s="1047"/>
      <c r="H1395" s="655"/>
      <c r="I1395" s="655"/>
      <c r="J1395" s="655"/>
      <c r="K1395" s="655"/>
      <c r="L1395" s="655"/>
      <c r="M1395" s="655"/>
      <c r="N1395" s="1310"/>
      <c r="O1395" s="655"/>
      <c r="P1395" s="656"/>
      <c r="Q1395" s="657"/>
      <c r="R1395" s="704"/>
      <c r="S1395" s="3180"/>
    </row>
    <row r="1396" spans="7:19" ht="15" customHeight="1">
      <c r="G1396" s="1047"/>
      <c r="H1396" s="655"/>
      <c r="I1396" s="655"/>
      <c r="J1396" s="655"/>
      <c r="K1396" s="655"/>
      <c r="L1396" s="655"/>
      <c r="M1396" s="655"/>
      <c r="N1396" s="1310"/>
      <c r="O1396" s="655"/>
      <c r="P1396" s="656"/>
      <c r="Q1396" s="657"/>
      <c r="R1396" s="704"/>
      <c r="S1396" s="3180"/>
    </row>
    <row r="1397" spans="7:19" ht="15" customHeight="1">
      <c r="G1397" s="1047"/>
      <c r="H1397" s="655"/>
      <c r="I1397" s="655"/>
      <c r="J1397" s="655"/>
      <c r="K1397" s="655"/>
      <c r="L1397" s="655"/>
      <c r="M1397" s="655"/>
      <c r="N1397" s="1310"/>
      <c r="O1397" s="655"/>
      <c r="P1397" s="656"/>
      <c r="Q1397" s="657"/>
      <c r="R1397" s="704"/>
      <c r="S1397" s="3180"/>
    </row>
    <row r="1398" spans="7:19" ht="15" customHeight="1">
      <c r="G1398" s="1047"/>
      <c r="H1398" s="655"/>
      <c r="I1398" s="655"/>
      <c r="J1398" s="655"/>
      <c r="K1398" s="655"/>
      <c r="L1398" s="655"/>
      <c r="M1398" s="655"/>
      <c r="N1398" s="1310"/>
      <c r="O1398" s="655"/>
      <c r="P1398" s="656"/>
      <c r="Q1398" s="657"/>
      <c r="R1398" s="704"/>
      <c r="S1398" s="3180"/>
    </row>
    <row r="1399" spans="7:19" ht="15" customHeight="1">
      <c r="G1399" s="1047"/>
      <c r="H1399" s="655"/>
      <c r="I1399" s="655"/>
      <c r="J1399" s="655"/>
      <c r="K1399" s="655"/>
      <c r="L1399" s="655"/>
      <c r="M1399" s="655"/>
      <c r="N1399" s="1310"/>
      <c r="O1399" s="655"/>
      <c r="P1399" s="656"/>
      <c r="Q1399" s="657"/>
      <c r="R1399" s="704"/>
      <c r="S1399" s="3180"/>
    </row>
    <row r="1400" spans="7:19" ht="15" customHeight="1">
      <c r="G1400" s="1047"/>
      <c r="H1400" s="655"/>
      <c r="I1400" s="655"/>
      <c r="J1400" s="655"/>
      <c r="K1400" s="655"/>
      <c r="L1400" s="655"/>
      <c r="M1400" s="655"/>
      <c r="N1400" s="1310"/>
      <c r="O1400" s="655"/>
      <c r="P1400" s="656"/>
      <c r="Q1400" s="657"/>
      <c r="R1400" s="704"/>
      <c r="S1400" s="3180"/>
    </row>
    <row r="1401" spans="7:19" ht="15" customHeight="1">
      <c r="G1401" s="1047"/>
      <c r="H1401" s="655"/>
      <c r="I1401" s="655"/>
      <c r="J1401" s="655"/>
      <c r="K1401" s="655"/>
      <c r="L1401" s="655"/>
      <c r="M1401" s="655"/>
      <c r="N1401" s="1310"/>
      <c r="O1401" s="655"/>
      <c r="P1401" s="656"/>
      <c r="Q1401" s="657"/>
      <c r="R1401" s="704"/>
      <c r="S1401" s="3180"/>
    </row>
    <row r="1402" spans="7:19" ht="15" customHeight="1">
      <c r="G1402" s="1047"/>
      <c r="H1402" s="655"/>
      <c r="I1402" s="655"/>
      <c r="J1402" s="655"/>
      <c r="K1402" s="655"/>
      <c r="L1402" s="655"/>
      <c r="M1402" s="655"/>
      <c r="N1402" s="1310"/>
      <c r="O1402" s="655"/>
      <c r="P1402" s="656"/>
      <c r="Q1402" s="657"/>
      <c r="R1402" s="704"/>
      <c r="S1402" s="3180"/>
    </row>
    <row r="1403" spans="7:19" ht="15" customHeight="1">
      <c r="G1403" s="1047"/>
      <c r="H1403" s="655"/>
      <c r="I1403" s="655"/>
      <c r="J1403" s="655"/>
      <c r="K1403" s="655"/>
      <c r="L1403" s="655"/>
      <c r="M1403" s="655"/>
      <c r="N1403" s="1310"/>
      <c r="O1403" s="655"/>
      <c r="P1403" s="656"/>
      <c r="Q1403" s="657"/>
      <c r="R1403" s="704"/>
      <c r="S1403" s="3180"/>
    </row>
    <row r="1404" spans="7:19" ht="15" customHeight="1">
      <c r="G1404" s="1047"/>
      <c r="H1404" s="655"/>
      <c r="I1404" s="655"/>
      <c r="J1404" s="655"/>
      <c r="K1404" s="655"/>
      <c r="L1404" s="655"/>
      <c r="M1404" s="655"/>
      <c r="N1404" s="1310"/>
      <c r="O1404" s="655"/>
      <c r="P1404" s="656"/>
      <c r="Q1404" s="657"/>
      <c r="R1404" s="704"/>
      <c r="S1404" s="3180"/>
    </row>
    <row r="1405" spans="7:19" ht="15" customHeight="1">
      <c r="G1405" s="1047"/>
      <c r="H1405" s="655"/>
      <c r="I1405" s="655"/>
      <c r="J1405" s="655"/>
      <c r="K1405" s="655"/>
      <c r="L1405" s="655"/>
      <c r="M1405" s="655"/>
      <c r="N1405" s="1310"/>
      <c r="O1405" s="655"/>
      <c r="P1405" s="656"/>
      <c r="Q1405" s="657"/>
      <c r="R1405" s="704"/>
      <c r="S1405" s="3180"/>
    </row>
    <row r="1406" spans="7:19" ht="15" customHeight="1">
      <c r="G1406" s="1047"/>
      <c r="H1406" s="655"/>
      <c r="I1406" s="655"/>
      <c r="J1406" s="655"/>
      <c r="K1406" s="655"/>
      <c r="L1406" s="655"/>
      <c r="M1406" s="655"/>
      <c r="N1406" s="1310"/>
      <c r="O1406" s="655"/>
      <c r="P1406" s="656"/>
      <c r="Q1406" s="657"/>
      <c r="R1406" s="704"/>
      <c r="S1406" s="3180"/>
    </row>
    <row r="1407" spans="7:19" ht="15" customHeight="1">
      <c r="G1407" s="1047"/>
      <c r="H1407" s="655"/>
      <c r="I1407" s="655"/>
      <c r="J1407" s="655"/>
      <c r="K1407" s="655"/>
      <c r="L1407" s="655"/>
      <c r="M1407" s="655"/>
      <c r="N1407" s="1310"/>
      <c r="O1407" s="655"/>
      <c r="P1407" s="656"/>
      <c r="Q1407" s="657"/>
      <c r="R1407" s="704"/>
      <c r="S1407" s="3180"/>
    </row>
    <row r="1408" spans="7:19" ht="15" customHeight="1">
      <c r="G1408" s="1047"/>
      <c r="H1408" s="655"/>
      <c r="I1408" s="655"/>
      <c r="J1408" s="655"/>
      <c r="K1408" s="655"/>
      <c r="L1408" s="655"/>
      <c r="M1408" s="655"/>
      <c r="N1408" s="1310"/>
      <c r="O1408" s="655"/>
      <c r="P1408" s="656"/>
      <c r="Q1408" s="657"/>
      <c r="R1408" s="704"/>
      <c r="S1408" s="3180"/>
    </row>
    <row r="1409" spans="7:19" ht="15" customHeight="1">
      <c r="G1409" s="1047"/>
      <c r="H1409" s="655"/>
      <c r="I1409" s="655"/>
      <c r="J1409" s="655"/>
      <c r="K1409" s="655"/>
      <c r="L1409" s="655"/>
      <c r="M1409" s="655"/>
      <c r="N1409" s="1310"/>
      <c r="O1409" s="655"/>
      <c r="P1409" s="656"/>
      <c r="Q1409" s="657"/>
      <c r="R1409" s="704"/>
      <c r="S1409" s="3180"/>
    </row>
    <row r="1410" spans="7:19" ht="15" customHeight="1">
      <c r="G1410" s="1047"/>
      <c r="H1410" s="655"/>
      <c r="I1410" s="655"/>
      <c r="J1410" s="655"/>
      <c r="K1410" s="655"/>
      <c r="L1410" s="655"/>
      <c r="M1410" s="655"/>
      <c r="N1410" s="1310"/>
      <c r="O1410" s="655"/>
      <c r="P1410" s="656"/>
      <c r="Q1410" s="657"/>
      <c r="R1410" s="704"/>
      <c r="S1410" s="3180"/>
    </row>
    <row r="1411" spans="7:19" ht="15" customHeight="1">
      <c r="G1411" s="1047"/>
      <c r="H1411" s="655"/>
      <c r="I1411" s="655"/>
      <c r="J1411" s="655"/>
      <c r="K1411" s="655"/>
      <c r="L1411" s="655"/>
      <c r="M1411" s="655"/>
      <c r="N1411" s="1310"/>
      <c r="O1411" s="655"/>
      <c r="P1411" s="656"/>
      <c r="Q1411" s="657"/>
      <c r="R1411" s="704"/>
      <c r="S1411" s="3180"/>
    </row>
    <row r="1412" spans="7:19" ht="15" customHeight="1">
      <c r="G1412" s="1047"/>
      <c r="H1412" s="655"/>
      <c r="I1412" s="655"/>
      <c r="J1412" s="655"/>
      <c r="K1412" s="655"/>
      <c r="L1412" s="655"/>
      <c r="M1412" s="655"/>
      <c r="N1412" s="1310"/>
      <c r="O1412" s="655"/>
      <c r="P1412" s="656"/>
      <c r="Q1412" s="657"/>
      <c r="R1412" s="704"/>
      <c r="S1412" s="3180"/>
    </row>
    <row r="1413" spans="7:19" ht="15" customHeight="1">
      <c r="G1413" s="1047"/>
      <c r="H1413" s="655"/>
      <c r="I1413" s="655"/>
      <c r="J1413" s="655"/>
      <c r="K1413" s="655"/>
      <c r="L1413" s="655"/>
      <c r="M1413" s="655"/>
      <c r="N1413" s="1310"/>
      <c r="O1413" s="655"/>
      <c r="P1413" s="656"/>
      <c r="Q1413" s="657"/>
      <c r="R1413" s="704"/>
      <c r="S1413" s="3180"/>
    </row>
    <row r="1414" spans="7:19" ht="15" customHeight="1">
      <c r="G1414" s="1047"/>
      <c r="H1414" s="655"/>
      <c r="I1414" s="655"/>
      <c r="J1414" s="655"/>
      <c r="K1414" s="655"/>
      <c r="L1414" s="655"/>
      <c r="M1414" s="655"/>
      <c r="N1414" s="1310"/>
      <c r="O1414" s="655"/>
      <c r="P1414" s="656"/>
      <c r="Q1414" s="657"/>
      <c r="R1414" s="704"/>
      <c r="S1414" s="3180"/>
    </row>
    <row r="1415" spans="7:19" ht="15" customHeight="1">
      <c r="G1415" s="1047"/>
      <c r="H1415" s="655"/>
      <c r="I1415" s="655"/>
      <c r="J1415" s="655"/>
      <c r="K1415" s="655"/>
      <c r="L1415" s="655"/>
      <c r="M1415" s="655"/>
      <c r="N1415" s="1310"/>
      <c r="O1415" s="655"/>
      <c r="P1415" s="656"/>
      <c r="Q1415" s="657"/>
      <c r="R1415" s="704"/>
      <c r="S1415" s="3180"/>
    </row>
    <row r="1416" spans="7:19" ht="15" customHeight="1">
      <c r="G1416" s="1047"/>
      <c r="H1416" s="655"/>
      <c r="I1416" s="655"/>
      <c r="J1416" s="655"/>
      <c r="K1416" s="655"/>
      <c r="L1416" s="655"/>
      <c r="M1416" s="655"/>
      <c r="N1416" s="1310"/>
      <c r="O1416" s="655"/>
      <c r="P1416" s="656"/>
      <c r="Q1416" s="657"/>
      <c r="R1416" s="704"/>
      <c r="S1416" s="3180"/>
    </row>
    <row r="1417" spans="7:19" ht="15" customHeight="1">
      <c r="G1417" s="1047"/>
      <c r="H1417" s="655"/>
      <c r="I1417" s="655"/>
      <c r="J1417" s="655"/>
      <c r="K1417" s="655"/>
      <c r="L1417" s="655"/>
      <c r="M1417" s="655"/>
      <c r="N1417" s="1310"/>
      <c r="O1417" s="655"/>
      <c r="P1417" s="656"/>
      <c r="Q1417" s="657"/>
      <c r="R1417" s="704"/>
      <c r="S1417" s="3180"/>
    </row>
    <row r="1418" spans="7:19" ht="15" customHeight="1">
      <c r="G1418" s="1047"/>
      <c r="H1418" s="655"/>
      <c r="I1418" s="655"/>
      <c r="J1418" s="655"/>
      <c r="K1418" s="655"/>
      <c r="L1418" s="655"/>
      <c r="M1418" s="655"/>
      <c r="N1418" s="1310"/>
      <c r="O1418" s="655"/>
      <c r="P1418" s="656"/>
      <c r="Q1418" s="657"/>
      <c r="R1418" s="704"/>
      <c r="S1418" s="3180"/>
    </row>
    <row r="1419" spans="7:19" ht="15" customHeight="1">
      <c r="G1419" s="1047"/>
      <c r="H1419" s="655"/>
      <c r="I1419" s="655"/>
      <c r="J1419" s="655"/>
      <c r="K1419" s="655"/>
      <c r="L1419" s="655"/>
      <c r="M1419" s="655"/>
      <c r="N1419" s="1310"/>
      <c r="O1419" s="655"/>
      <c r="P1419" s="656"/>
      <c r="Q1419" s="657"/>
      <c r="R1419" s="704"/>
      <c r="S1419" s="3180"/>
    </row>
    <row r="1420" spans="7:19" ht="15" customHeight="1">
      <c r="G1420" s="1047"/>
      <c r="H1420" s="655"/>
      <c r="I1420" s="655"/>
      <c r="J1420" s="655"/>
      <c r="K1420" s="655"/>
      <c r="L1420" s="655"/>
      <c r="M1420" s="655"/>
      <c r="N1420" s="1310"/>
      <c r="O1420" s="655"/>
      <c r="P1420" s="656"/>
      <c r="Q1420" s="657"/>
      <c r="R1420" s="704"/>
      <c r="S1420" s="3180"/>
    </row>
    <row r="1421" spans="7:19" ht="15" customHeight="1">
      <c r="G1421" s="1047"/>
      <c r="H1421" s="655"/>
      <c r="I1421" s="655"/>
      <c r="J1421" s="655"/>
      <c r="K1421" s="655"/>
      <c r="L1421" s="655"/>
      <c r="M1421" s="655"/>
      <c r="N1421" s="1310"/>
      <c r="O1421" s="655"/>
      <c r="P1421" s="656"/>
      <c r="Q1421" s="657"/>
      <c r="R1421" s="704"/>
      <c r="S1421" s="3180"/>
    </row>
    <row r="1422" spans="7:19" ht="15" customHeight="1">
      <c r="G1422" s="1047"/>
      <c r="H1422" s="655"/>
      <c r="I1422" s="655"/>
      <c r="J1422" s="655"/>
      <c r="K1422" s="655"/>
      <c r="L1422" s="655"/>
      <c r="M1422" s="655"/>
      <c r="N1422" s="1310"/>
      <c r="O1422" s="655"/>
      <c r="P1422" s="656"/>
      <c r="Q1422" s="657"/>
      <c r="R1422" s="704"/>
      <c r="S1422" s="3180"/>
    </row>
    <row r="1423" spans="7:19" ht="15" customHeight="1">
      <c r="G1423" s="1047"/>
      <c r="H1423" s="655"/>
      <c r="I1423" s="655"/>
      <c r="J1423" s="655"/>
      <c r="K1423" s="655"/>
      <c r="L1423" s="655"/>
      <c r="M1423" s="655"/>
      <c r="N1423" s="1310"/>
      <c r="O1423" s="655"/>
      <c r="P1423" s="656"/>
      <c r="Q1423" s="657"/>
      <c r="R1423" s="704"/>
      <c r="S1423" s="3180"/>
    </row>
    <row r="1424" spans="7:19" ht="15" customHeight="1">
      <c r="G1424" s="1047"/>
      <c r="H1424" s="655"/>
      <c r="I1424" s="655"/>
      <c r="J1424" s="655"/>
      <c r="K1424" s="655"/>
      <c r="L1424" s="655"/>
      <c r="M1424" s="655"/>
      <c r="N1424" s="1310"/>
      <c r="O1424" s="655"/>
      <c r="P1424" s="656"/>
      <c r="Q1424" s="657"/>
      <c r="R1424" s="704"/>
      <c r="S1424" s="3180"/>
    </row>
    <row r="1425" spans="7:19" ht="15" customHeight="1">
      <c r="G1425" s="1047"/>
      <c r="H1425" s="655"/>
      <c r="I1425" s="655"/>
      <c r="J1425" s="655"/>
      <c r="K1425" s="655"/>
      <c r="L1425" s="655"/>
      <c r="M1425" s="655"/>
      <c r="N1425" s="1310"/>
      <c r="O1425" s="655"/>
      <c r="P1425" s="656"/>
      <c r="Q1425" s="657"/>
      <c r="R1425" s="704"/>
      <c r="S1425" s="3180"/>
    </row>
    <row r="1426" spans="7:19" ht="15" customHeight="1">
      <c r="G1426" s="1047"/>
      <c r="H1426" s="655"/>
      <c r="I1426" s="655"/>
      <c r="J1426" s="655"/>
      <c r="K1426" s="655"/>
      <c r="L1426" s="655"/>
      <c r="M1426" s="655"/>
      <c r="N1426" s="1310"/>
      <c r="O1426" s="655"/>
      <c r="P1426" s="656"/>
      <c r="Q1426" s="657"/>
      <c r="R1426" s="704"/>
      <c r="S1426" s="3180"/>
    </row>
    <row r="1427" spans="7:19" ht="15" customHeight="1">
      <c r="G1427" s="1047"/>
      <c r="H1427" s="655"/>
      <c r="I1427" s="655"/>
      <c r="J1427" s="655"/>
      <c r="K1427" s="655"/>
      <c r="L1427" s="655"/>
      <c r="M1427" s="655"/>
      <c r="N1427" s="1310"/>
      <c r="O1427" s="655"/>
      <c r="P1427" s="656"/>
      <c r="Q1427" s="657"/>
      <c r="R1427" s="704"/>
      <c r="S1427" s="3180"/>
    </row>
    <row r="1428" spans="7:19" ht="15" customHeight="1">
      <c r="G1428" s="1047"/>
      <c r="H1428" s="655"/>
      <c r="I1428" s="655"/>
      <c r="J1428" s="655"/>
      <c r="K1428" s="655"/>
      <c r="L1428" s="655"/>
      <c r="M1428" s="655"/>
      <c r="N1428" s="1310"/>
      <c r="O1428" s="655"/>
      <c r="P1428" s="656"/>
      <c r="Q1428" s="657"/>
      <c r="R1428" s="704"/>
      <c r="S1428" s="3180"/>
    </row>
    <row r="1429" spans="7:19" ht="15" customHeight="1">
      <c r="G1429" s="1047"/>
      <c r="H1429" s="655"/>
      <c r="I1429" s="655"/>
      <c r="J1429" s="655"/>
      <c r="K1429" s="655"/>
      <c r="L1429" s="655"/>
      <c r="M1429" s="655"/>
      <c r="N1429" s="1310"/>
      <c r="O1429" s="655"/>
      <c r="P1429" s="656"/>
      <c r="Q1429" s="657"/>
      <c r="R1429" s="704"/>
      <c r="S1429" s="3180"/>
    </row>
    <row r="1430" spans="7:19" ht="15" customHeight="1">
      <c r="G1430" s="1047"/>
      <c r="H1430" s="655"/>
      <c r="I1430" s="655"/>
      <c r="J1430" s="655"/>
      <c r="K1430" s="655"/>
      <c r="L1430" s="655"/>
      <c r="M1430" s="655"/>
      <c r="N1430" s="1310"/>
      <c r="O1430" s="655"/>
      <c r="P1430" s="656"/>
      <c r="Q1430" s="657"/>
      <c r="R1430" s="704"/>
      <c r="S1430" s="3180"/>
    </row>
    <row r="1431" spans="7:19" ht="15" customHeight="1">
      <c r="G1431" s="1047"/>
      <c r="H1431" s="655"/>
      <c r="I1431" s="655"/>
      <c r="J1431" s="655"/>
      <c r="K1431" s="655"/>
      <c r="L1431" s="655"/>
      <c r="M1431" s="655"/>
      <c r="N1431" s="1310"/>
      <c r="O1431" s="655"/>
      <c r="P1431" s="656"/>
      <c r="Q1431" s="657"/>
      <c r="R1431" s="704"/>
      <c r="S1431" s="3180"/>
    </row>
    <row r="1432" spans="7:19" ht="15" customHeight="1">
      <c r="G1432" s="1047"/>
      <c r="H1432" s="655"/>
      <c r="I1432" s="655"/>
      <c r="J1432" s="655"/>
      <c r="K1432" s="655"/>
      <c r="L1432" s="655"/>
      <c r="M1432" s="655"/>
      <c r="N1432" s="1310"/>
      <c r="O1432" s="655"/>
      <c r="P1432" s="656"/>
      <c r="Q1432" s="657"/>
      <c r="R1432" s="704"/>
      <c r="S1432" s="3180"/>
    </row>
    <row r="1433" spans="7:19" ht="15" customHeight="1">
      <c r="G1433" s="1047"/>
      <c r="H1433" s="655"/>
      <c r="I1433" s="655"/>
      <c r="J1433" s="655"/>
      <c r="K1433" s="655"/>
      <c r="L1433" s="655"/>
      <c r="M1433" s="655"/>
      <c r="N1433" s="1310"/>
      <c r="O1433" s="655"/>
      <c r="P1433" s="656"/>
      <c r="Q1433" s="657"/>
      <c r="R1433" s="704"/>
      <c r="S1433" s="3180"/>
    </row>
    <row r="1434" spans="7:19" ht="15" customHeight="1">
      <c r="G1434" s="1047"/>
      <c r="H1434" s="655"/>
      <c r="I1434" s="655"/>
      <c r="J1434" s="655"/>
      <c r="K1434" s="655"/>
      <c r="L1434" s="655"/>
      <c r="M1434" s="655"/>
      <c r="N1434" s="1310"/>
      <c r="O1434" s="655"/>
      <c r="P1434" s="656"/>
      <c r="Q1434" s="657"/>
      <c r="R1434" s="704"/>
      <c r="S1434" s="3180"/>
    </row>
    <row r="1435" spans="7:19" ht="15" customHeight="1">
      <c r="G1435" s="1047"/>
      <c r="H1435" s="655"/>
      <c r="I1435" s="655"/>
      <c r="J1435" s="655"/>
      <c r="K1435" s="655"/>
      <c r="L1435" s="655"/>
      <c r="M1435" s="655"/>
      <c r="N1435" s="1310"/>
      <c r="O1435" s="655"/>
      <c r="P1435" s="656"/>
      <c r="Q1435" s="657"/>
      <c r="R1435" s="704"/>
      <c r="S1435" s="3180"/>
    </row>
    <row r="1436" spans="7:19" ht="15" customHeight="1">
      <c r="G1436" s="1047"/>
      <c r="H1436" s="655"/>
      <c r="I1436" s="655"/>
      <c r="J1436" s="655"/>
      <c r="K1436" s="655"/>
      <c r="L1436" s="655"/>
      <c r="M1436" s="655"/>
      <c r="N1436" s="1310"/>
      <c r="O1436" s="655"/>
      <c r="P1436" s="656"/>
      <c r="Q1436" s="657"/>
      <c r="R1436" s="704"/>
      <c r="S1436" s="3180"/>
    </row>
    <row r="1437" spans="7:19" ht="15" customHeight="1">
      <c r="G1437" s="1047"/>
      <c r="H1437" s="655"/>
      <c r="I1437" s="655"/>
      <c r="J1437" s="655"/>
      <c r="K1437" s="655"/>
      <c r="L1437" s="655"/>
      <c r="M1437" s="655"/>
      <c r="N1437" s="1310"/>
      <c r="O1437" s="655"/>
      <c r="P1437" s="656"/>
      <c r="Q1437" s="657"/>
      <c r="R1437" s="704"/>
      <c r="S1437" s="3180"/>
    </row>
    <row r="1438" spans="7:19" ht="15" customHeight="1">
      <c r="G1438" s="1047"/>
      <c r="H1438" s="655"/>
      <c r="I1438" s="655"/>
      <c r="J1438" s="655"/>
      <c r="K1438" s="655"/>
      <c r="L1438" s="655"/>
      <c r="M1438" s="655"/>
      <c r="N1438" s="1310"/>
      <c r="O1438" s="655"/>
      <c r="P1438" s="656"/>
      <c r="Q1438" s="657"/>
      <c r="R1438" s="704"/>
      <c r="S1438" s="3180"/>
    </row>
    <row r="1439" spans="7:19" ht="15" customHeight="1">
      <c r="G1439" s="1047"/>
      <c r="H1439" s="655"/>
      <c r="I1439" s="655"/>
      <c r="J1439" s="655"/>
      <c r="K1439" s="655"/>
      <c r="L1439" s="655"/>
      <c r="M1439" s="655"/>
      <c r="N1439" s="1310"/>
      <c r="O1439" s="655"/>
      <c r="P1439" s="656"/>
      <c r="Q1439" s="657"/>
      <c r="R1439" s="704"/>
      <c r="S1439" s="3180"/>
    </row>
    <row r="1440" spans="7:19" ht="15" customHeight="1">
      <c r="G1440" s="1047"/>
      <c r="H1440" s="655"/>
      <c r="I1440" s="655"/>
      <c r="J1440" s="655"/>
      <c r="K1440" s="655"/>
      <c r="L1440" s="655"/>
      <c r="M1440" s="655"/>
      <c r="N1440" s="1310"/>
      <c r="O1440" s="655"/>
      <c r="P1440" s="656"/>
      <c r="Q1440" s="657"/>
      <c r="R1440" s="704"/>
      <c r="S1440" s="3180"/>
    </row>
    <row r="1441" spans="7:19" ht="15" customHeight="1">
      <c r="G1441" s="1047"/>
      <c r="H1441" s="655"/>
      <c r="I1441" s="655"/>
      <c r="J1441" s="655"/>
      <c r="K1441" s="655"/>
      <c r="L1441" s="655"/>
      <c r="M1441" s="655"/>
      <c r="N1441" s="1310"/>
      <c r="O1441" s="655"/>
      <c r="P1441" s="656"/>
      <c r="Q1441" s="657"/>
      <c r="R1441" s="704"/>
      <c r="S1441" s="3180"/>
    </row>
    <row r="1442" spans="7:19" ht="15" customHeight="1">
      <c r="G1442" s="1047"/>
      <c r="H1442" s="655"/>
      <c r="I1442" s="655"/>
      <c r="J1442" s="655"/>
      <c r="K1442" s="655"/>
      <c r="L1442" s="655"/>
      <c r="M1442" s="655"/>
      <c r="N1442" s="1310"/>
      <c r="O1442" s="655"/>
      <c r="P1442" s="656"/>
      <c r="Q1442" s="657"/>
      <c r="R1442" s="704"/>
      <c r="S1442" s="3180"/>
    </row>
    <row r="1443" spans="7:19" ht="15" customHeight="1">
      <c r="G1443" s="1047"/>
      <c r="H1443" s="655"/>
      <c r="I1443" s="655"/>
      <c r="J1443" s="655"/>
      <c r="K1443" s="655"/>
      <c r="L1443" s="655"/>
      <c r="M1443" s="655"/>
      <c r="N1443" s="1310"/>
      <c r="O1443" s="655"/>
      <c r="P1443" s="656"/>
      <c r="Q1443" s="657"/>
      <c r="R1443" s="704"/>
      <c r="S1443" s="3180"/>
    </row>
    <row r="1444" spans="7:19" ht="15" customHeight="1">
      <c r="G1444" s="1047"/>
      <c r="H1444" s="655"/>
      <c r="I1444" s="655"/>
      <c r="J1444" s="655"/>
      <c r="K1444" s="655"/>
      <c r="L1444" s="655"/>
      <c r="M1444" s="655"/>
      <c r="N1444" s="1310"/>
      <c r="O1444" s="655"/>
      <c r="P1444" s="656"/>
      <c r="Q1444" s="657"/>
      <c r="R1444" s="704"/>
      <c r="S1444" s="3180"/>
    </row>
    <row r="1445" spans="7:19" ht="15" customHeight="1">
      <c r="G1445" s="1047"/>
      <c r="H1445" s="655"/>
      <c r="I1445" s="655"/>
      <c r="J1445" s="655"/>
      <c r="K1445" s="655"/>
      <c r="L1445" s="655"/>
      <c r="M1445" s="655"/>
      <c r="N1445" s="1310"/>
      <c r="O1445" s="655"/>
      <c r="P1445" s="656"/>
      <c r="Q1445" s="657"/>
      <c r="R1445" s="704"/>
      <c r="S1445" s="3180"/>
    </row>
    <row r="1446" spans="7:19" ht="15" customHeight="1">
      <c r="G1446" s="1047"/>
      <c r="H1446" s="655"/>
      <c r="I1446" s="655"/>
      <c r="J1446" s="655"/>
      <c r="K1446" s="655"/>
      <c r="L1446" s="655"/>
      <c r="M1446" s="655"/>
      <c r="N1446" s="1310"/>
      <c r="O1446" s="655"/>
      <c r="P1446" s="656"/>
      <c r="Q1446" s="657"/>
      <c r="R1446" s="704"/>
      <c r="S1446" s="3180"/>
    </row>
    <row r="1447" spans="7:19" ht="15" customHeight="1">
      <c r="G1447" s="1047"/>
      <c r="H1447" s="655"/>
      <c r="I1447" s="655"/>
      <c r="J1447" s="655"/>
      <c r="K1447" s="655"/>
      <c r="L1447" s="655"/>
      <c r="M1447" s="655"/>
      <c r="N1447" s="1310"/>
      <c r="O1447" s="655"/>
      <c r="P1447" s="656"/>
      <c r="Q1447" s="657"/>
      <c r="R1447" s="704"/>
      <c r="S1447" s="3180"/>
    </row>
    <row r="1448" spans="7:19" ht="15" customHeight="1">
      <c r="G1448" s="1047"/>
      <c r="H1448" s="655"/>
      <c r="I1448" s="655"/>
      <c r="J1448" s="655"/>
      <c r="K1448" s="655"/>
      <c r="L1448" s="655"/>
      <c r="M1448" s="655"/>
      <c r="N1448" s="1310"/>
      <c r="O1448" s="655"/>
      <c r="P1448" s="656"/>
      <c r="Q1448" s="657"/>
      <c r="R1448" s="704"/>
      <c r="S1448" s="3180"/>
    </row>
    <row r="1449" spans="7:19" ht="15" customHeight="1">
      <c r="G1449" s="1047"/>
      <c r="H1449" s="655"/>
      <c r="I1449" s="655"/>
      <c r="J1449" s="655"/>
      <c r="K1449" s="655"/>
      <c r="L1449" s="655"/>
      <c r="M1449" s="655"/>
      <c r="N1449" s="1310"/>
      <c r="O1449" s="655"/>
      <c r="P1449" s="656"/>
      <c r="Q1449" s="657"/>
      <c r="R1449" s="704"/>
      <c r="S1449" s="3180"/>
    </row>
    <row r="1450" spans="7:19" ht="15" customHeight="1">
      <c r="G1450" s="1047"/>
      <c r="H1450" s="655"/>
      <c r="I1450" s="655"/>
      <c r="J1450" s="655"/>
      <c r="K1450" s="655"/>
      <c r="L1450" s="655"/>
      <c r="M1450" s="655"/>
      <c r="N1450" s="1310"/>
      <c r="O1450" s="655"/>
      <c r="P1450" s="656"/>
      <c r="Q1450" s="657"/>
      <c r="R1450" s="704"/>
      <c r="S1450" s="3180"/>
    </row>
    <row r="1451" spans="7:19" ht="15" customHeight="1">
      <c r="G1451" s="1047"/>
      <c r="H1451" s="655"/>
      <c r="I1451" s="655"/>
      <c r="J1451" s="655"/>
      <c r="K1451" s="655"/>
      <c r="L1451" s="655"/>
      <c r="M1451" s="655"/>
      <c r="N1451" s="1310"/>
      <c r="O1451" s="655"/>
      <c r="P1451" s="656"/>
      <c r="Q1451" s="657"/>
      <c r="R1451" s="704"/>
      <c r="S1451" s="3180"/>
    </row>
    <row r="1452" spans="7:19" ht="15" customHeight="1">
      <c r="G1452" s="1047"/>
      <c r="H1452" s="655"/>
      <c r="I1452" s="655"/>
      <c r="J1452" s="655"/>
      <c r="K1452" s="655"/>
      <c r="L1452" s="655"/>
      <c r="M1452" s="655"/>
      <c r="N1452" s="1310"/>
      <c r="O1452" s="655"/>
      <c r="P1452" s="656"/>
      <c r="Q1452" s="657"/>
      <c r="R1452" s="704"/>
      <c r="S1452" s="3180"/>
    </row>
    <row r="1453" spans="7:19" ht="15" customHeight="1">
      <c r="G1453" s="1047"/>
      <c r="H1453" s="655"/>
      <c r="I1453" s="655"/>
      <c r="J1453" s="655"/>
      <c r="K1453" s="655"/>
      <c r="L1453" s="655"/>
      <c r="M1453" s="655"/>
      <c r="N1453" s="1310"/>
      <c r="O1453" s="655"/>
      <c r="P1453" s="656"/>
      <c r="Q1453" s="657"/>
      <c r="R1453" s="704"/>
      <c r="S1453" s="3180"/>
    </row>
    <row r="1454" spans="7:19" ht="15" customHeight="1">
      <c r="G1454" s="1047"/>
      <c r="H1454" s="655"/>
      <c r="I1454" s="655"/>
      <c r="J1454" s="655"/>
      <c r="K1454" s="655"/>
      <c r="L1454" s="655"/>
      <c r="M1454" s="655"/>
      <c r="N1454" s="1310"/>
      <c r="O1454" s="655"/>
      <c r="P1454" s="656"/>
      <c r="Q1454" s="657"/>
      <c r="R1454" s="704"/>
      <c r="S1454" s="3180"/>
    </row>
    <row r="1455" spans="7:19" ht="15" customHeight="1">
      <c r="G1455" s="1047"/>
      <c r="H1455" s="655"/>
      <c r="I1455" s="655"/>
      <c r="J1455" s="655"/>
      <c r="K1455" s="655"/>
      <c r="L1455" s="655"/>
      <c r="M1455" s="655"/>
      <c r="N1455" s="1310"/>
      <c r="O1455" s="655"/>
      <c r="P1455" s="656"/>
      <c r="Q1455" s="657"/>
      <c r="R1455" s="704"/>
      <c r="S1455" s="3180"/>
    </row>
    <row r="1456" spans="7:19" ht="15" customHeight="1">
      <c r="G1456" s="1047"/>
      <c r="H1456" s="655"/>
      <c r="I1456" s="655"/>
      <c r="J1456" s="655"/>
      <c r="K1456" s="655"/>
      <c r="L1456" s="655"/>
      <c r="M1456" s="655"/>
      <c r="N1456" s="1310"/>
      <c r="O1456" s="655"/>
      <c r="P1456" s="656"/>
      <c r="Q1456" s="657"/>
      <c r="R1456" s="704"/>
      <c r="S1456" s="3180"/>
    </row>
    <row r="1457" spans="7:19" ht="15" customHeight="1">
      <c r="G1457" s="1047"/>
      <c r="H1457" s="655"/>
      <c r="I1457" s="655"/>
      <c r="J1457" s="655"/>
      <c r="K1457" s="655"/>
      <c r="L1457" s="655"/>
      <c r="M1457" s="655"/>
      <c r="N1457" s="1310"/>
      <c r="O1457" s="655"/>
      <c r="P1457" s="656"/>
      <c r="Q1457" s="657"/>
      <c r="R1457" s="704"/>
      <c r="S1457" s="3180"/>
    </row>
    <row r="1458" spans="7:19" ht="15" customHeight="1">
      <c r="G1458" s="1047"/>
      <c r="H1458" s="655"/>
      <c r="I1458" s="655"/>
      <c r="J1458" s="655"/>
      <c r="K1458" s="655"/>
      <c r="L1458" s="655"/>
      <c r="M1458" s="655"/>
      <c r="N1458" s="1310"/>
      <c r="O1458" s="655"/>
      <c r="P1458" s="656"/>
      <c r="Q1458" s="657"/>
      <c r="R1458" s="704"/>
      <c r="S1458" s="3180"/>
    </row>
    <row r="1459" spans="7:19" ht="15" customHeight="1">
      <c r="G1459" s="1047"/>
      <c r="H1459" s="655"/>
      <c r="I1459" s="655"/>
      <c r="J1459" s="655"/>
      <c r="K1459" s="655"/>
      <c r="L1459" s="655"/>
      <c r="M1459" s="655"/>
      <c r="N1459" s="1310"/>
      <c r="O1459" s="655"/>
      <c r="P1459" s="656"/>
      <c r="Q1459" s="657"/>
      <c r="R1459" s="704"/>
      <c r="S1459" s="3180"/>
    </row>
    <row r="1460" spans="7:19" ht="15" customHeight="1">
      <c r="G1460" s="1047"/>
      <c r="H1460" s="655"/>
      <c r="I1460" s="655"/>
      <c r="J1460" s="655"/>
      <c r="K1460" s="655"/>
      <c r="L1460" s="655"/>
      <c r="M1460" s="655"/>
      <c r="N1460" s="1310"/>
      <c r="O1460" s="655"/>
      <c r="P1460" s="656"/>
      <c r="Q1460" s="657"/>
      <c r="R1460" s="704"/>
      <c r="S1460" s="3180"/>
    </row>
    <row r="1461" spans="7:19" ht="15" customHeight="1">
      <c r="G1461" s="1047"/>
      <c r="H1461" s="655"/>
      <c r="I1461" s="655"/>
      <c r="J1461" s="655"/>
      <c r="K1461" s="655"/>
      <c r="L1461" s="655"/>
      <c r="M1461" s="655"/>
      <c r="N1461" s="1310"/>
      <c r="O1461" s="655"/>
      <c r="P1461" s="656"/>
      <c r="Q1461" s="657"/>
      <c r="R1461" s="704"/>
      <c r="S1461" s="3180"/>
    </row>
    <row r="1462" spans="7:19" ht="15" customHeight="1">
      <c r="G1462" s="1047"/>
      <c r="H1462" s="655"/>
      <c r="I1462" s="655"/>
      <c r="J1462" s="655"/>
      <c r="K1462" s="655"/>
      <c r="L1462" s="655"/>
      <c r="M1462" s="655"/>
      <c r="N1462" s="1310"/>
      <c r="O1462" s="655"/>
      <c r="P1462" s="656"/>
      <c r="Q1462" s="657"/>
      <c r="R1462" s="704"/>
      <c r="S1462" s="3180"/>
    </row>
    <row r="1463" spans="7:19" ht="15" customHeight="1">
      <c r="G1463" s="1047"/>
      <c r="H1463" s="655"/>
      <c r="I1463" s="655"/>
      <c r="J1463" s="655"/>
      <c r="K1463" s="655"/>
      <c r="L1463" s="655"/>
      <c r="M1463" s="655"/>
      <c r="N1463" s="1310"/>
      <c r="O1463" s="655"/>
      <c r="P1463" s="656"/>
      <c r="Q1463" s="657"/>
      <c r="R1463" s="704"/>
      <c r="S1463" s="3180"/>
    </row>
    <row r="1464" spans="7:19" ht="15" customHeight="1">
      <c r="G1464" s="1047"/>
      <c r="H1464" s="655"/>
      <c r="I1464" s="655"/>
      <c r="J1464" s="655"/>
      <c r="K1464" s="655"/>
      <c r="L1464" s="655"/>
      <c r="M1464" s="655"/>
      <c r="N1464" s="1310"/>
      <c r="O1464" s="655"/>
      <c r="P1464" s="656"/>
      <c r="Q1464" s="657"/>
      <c r="R1464" s="704"/>
      <c r="S1464" s="3180"/>
    </row>
    <row r="1465" spans="7:19" ht="15" customHeight="1">
      <c r="G1465" s="1047"/>
      <c r="H1465" s="655"/>
      <c r="I1465" s="655"/>
      <c r="J1465" s="655"/>
      <c r="K1465" s="655"/>
      <c r="L1465" s="655"/>
      <c r="M1465" s="655"/>
      <c r="N1465" s="1310"/>
      <c r="O1465" s="655"/>
      <c r="P1465" s="656"/>
      <c r="Q1465" s="657"/>
      <c r="R1465" s="704"/>
      <c r="S1465" s="3180"/>
    </row>
    <row r="1466" spans="7:19" ht="15" customHeight="1">
      <c r="G1466" s="1047"/>
      <c r="H1466" s="655"/>
      <c r="I1466" s="655"/>
      <c r="J1466" s="655"/>
      <c r="K1466" s="655"/>
      <c r="L1466" s="655"/>
      <c r="M1466" s="655"/>
      <c r="N1466" s="1310"/>
      <c r="O1466" s="655"/>
      <c r="P1466" s="656"/>
      <c r="Q1466" s="657"/>
      <c r="R1466" s="704"/>
      <c r="S1466" s="3180"/>
    </row>
    <row r="1467" spans="7:19" ht="15" customHeight="1">
      <c r="G1467" s="1047"/>
      <c r="H1467" s="655"/>
      <c r="I1467" s="655"/>
      <c r="J1467" s="655"/>
      <c r="K1467" s="655"/>
      <c r="L1467" s="655"/>
      <c r="M1467" s="655"/>
      <c r="N1467" s="1310"/>
      <c r="O1467" s="655"/>
      <c r="P1467" s="656"/>
      <c r="Q1467" s="657"/>
      <c r="R1467" s="704"/>
      <c r="S1467" s="3180"/>
    </row>
    <row r="1468" spans="7:19" ht="15" customHeight="1">
      <c r="G1468" s="1047"/>
      <c r="H1468" s="655"/>
      <c r="I1468" s="655"/>
      <c r="J1468" s="655"/>
      <c r="K1468" s="655"/>
      <c r="L1468" s="655"/>
      <c r="M1468" s="655"/>
      <c r="N1468" s="1310"/>
      <c r="O1468" s="655"/>
      <c r="P1468" s="656"/>
      <c r="Q1468" s="657"/>
      <c r="R1468" s="704"/>
      <c r="S1468" s="3180"/>
    </row>
    <row r="1469" spans="7:19" ht="15" customHeight="1">
      <c r="G1469" s="1047"/>
      <c r="H1469" s="655"/>
      <c r="I1469" s="655"/>
      <c r="J1469" s="655"/>
      <c r="K1469" s="655"/>
      <c r="L1469" s="655"/>
      <c r="M1469" s="655"/>
      <c r="N1469" s="1310"/>
      <c r="O1469" s="655"/>
      <c r="P1469" s="656"/>
      <c r="Q1469" s="657"/>
      <c r="R1469" s="704"/>
      <c r="S1469" s="3180"/>
    </row>
    <row r="1470" spans="7:19" ht="15" customHeight="1">
      <c r="G1470" s="1047"/>
      <c r="H1470" s="655"/>
      <c r="I1470" s="655"/>
      <c r="J1470" s="655"/>
      <c r="K1470" s="655"/>
      <c r="L1470" s="655"/>
      <c r="M1470" s="655"/>
      <c r="N1470" s="1310"/>
      <c r="O1470" s="655"/>
      <c r="P1470" s="656"/>
      <c r="Q1470" s="657"/>
      <c r="R1470" s="704"/>
      <c r="S1470" s="3180"/>
    </row>
    <row r="1471" spans="7:19" ht="15" customHeight="1">
      <c r="G1471" s="1047"/>
      <c r="H1471" s="655"/>
      <c r="I1471" s="655"/>
      <c r="J1471" s="655"/>
      <c r="K1471" s="655"/>
      <c r="L1471" s="655"/>
      <c r="M1471" s="655"/>
      <c r="N1471" s="1310"/>
      <c r="O1471" s="655"/>
      <c r="P1471" s="656"/>
      <c r="Q1471" s="657"/>
      <c r="R1471" s="704"/>
      <c r="S1471" s="3180"/>
    </row>
    <row r="1472" spans="7:19" ht="15" customHeight="1">
      <c r="G1472" s="1047"/>
      <c r="H1472" s="655"/>
      <c r="I1472" s="655"/>
      <c r="J1472" s="655"/>
      <c r="K1472" s="655"/>
      <c r="L1472" s="655"/>
      <c r="M1472" s="655"/>
      <c r="N1472" s="1310"/>
      <c r="O1472" s="655"/>
      <c r="P1472" s="656"/>
      <c r="Q1472" s="657"/>
      <c r="R1472" s="704"/>
      <c r="S1472" s="3180"/>
    </row>
    <row r="1473" spans="7:19" ht="15" customHeight="1">
      <c r="G1473" s="1047"/>
      <c r="H1473" s="655"/>
      <c r="I1473" s="655"/>
      <c r="J1473" s="655"/>
      <c r="K1473" s="655"/>
      <c r="L1473" s="655"/>
      <c r="M1473" s="655"/>
      <c r="N1473" s="1310"/>
      <c r="O1473" s="655"/>
      <c r="P1473" s="656"/>
      <c r="Q1473" s="657"/>
      <c r="R1473" s="704"/>
      <c r="S1473" s="3180"/>
    </row>
    <row r="1474" spans="7:19" ht="15" customHeight="1">
      <c r="G1474" s="1047"/>
      <c r="H1474" s="655"/>
      <c r="I1474" s="655"/>
      <c r="J1474" s="655"/>
      <c r="K1474" s="655"/>
      <c r="L1474" s="655"/>
      <c r="M1474" s="655"/>
      <c r="N1474" s="1310"/>
      <c r="O1474" s="655"/>
      <c r="P1474" s="656"/>
      <c r="Q1474" s="657"/>
      <c r="R1474" s="704"/>
      <c r="S1474" s="3180"/>
    </row>
    <row r="1475" spans="7:19" ht="15" customHeight="1">
      <c r="G1475" s="1047"/>
      <c r="H1475" s="655"/>
      <c r="I1475" s="655"/>
      <c r="J1475" s="655"/>
      <c r="K1475" s="655"/>
      <c r="L1475" s="655"/>
      <c r="M1475" s="655"/>
      <c r="N1475" s="1310"/>
      <c r="O1475" s="655"/>
      <c r="P1475" s="656"/>
      <c r="Q1475" s="657"/>
      <c r="R1475" s="704"/>
      <c r="S1475" s="3180"/>
    </row>
    <row r="1476" spans="7:19" ht="15" customHeight="1">
      <c r="G1476" s="1047"/>
      <c r="H1476" s="655"/>
      <c r="I1476" s="655"/>
      <c r="J1476" s="655"/>
      <c r="K1476" s="655"/>
      <c r="L1476" s="655"/>
      <c r="M1476" s="655"/>
      <c r="N1476" s="1310"/>
      <c r="O1476" s="655"/>
      <c r="P1476" s="656"/>
      <c r="Q1476" s="657"/>
      <c r="R1476" s="704"/>
      <c r="S1476" s="3180"/>
    </row>
    <row r="1477" spans="7:19" ht="15" customHeight="1">
      <c r="G1477" s="1047"/>
      <c r="H1477" s="655"/>
      <c r="I1477" s="655"/>
      <c r="J1477" s="655"/>
      <c r="K1477" s="655"/>
      <c r="L1477" s="655"/>
      <c r="M1477" s="655"/>
      <c r="N1477" s="1310"/>
      <c r="O1477" s="655"/>
      <c r="P1477" s="656"/>
      <c r="Q1477" s="657"/>
      <c r="R1477" s="704"/>
      <c r="S1477" s="3180"/>
    </row>
    <row r="1478" spans="7:19" ht="15" customHeight="1">
      <c r="G1478" s="1047"/>
      <c r="H1478" s="655"/>
      <c r="I1478" s="655"/>
      <c r="J1478" s="655"/>
      <c r="K1478" s="655"/>
      <c r="L1478" s="655"/>
      <c r="M1478" s="655"/>
      <c r="N1478" s="1310"/>
      <c r="O1478" s="655"/>
      <c r="P1478" s="656"/>
      <c r="Q1478" s="657"/>
      <c r="R1478" s="704"/>
      <c r="S1478" s="3180"/>
    </row>
    <row r="1479" spans="7:19" ht="15" customHeight="1">
      <c r="G1479" s="1047"/>
      <c r="H1479" s="655"/>
      <c r="I1479" s="655"/>
      <c r="J1479" s="655"/>
      <c r="K1479" s="655"/>
      <c r="L1479" s="655"/>
      <c r="M1479" s="655"/>
      <c r="N1479" s="1310"/>
      <c r="O1479" s="655"/>
      <c r="P1479" s="656"/>
      <c r="Q1479" s="657"/>
      <c r="R1479" s="704"/>
      <c r="S1479" s="3180"/>
    </row>
    <row r="1480" spans="7:19" ht="15" customHeight="1">
      <c r="G1480" s="1047"/>
      <c r="H1480" s="655"/>
      <c r="I1480" s="655"/>
      <c r="J1480" s="655"/>
      <c r="K1480" s="655"/>
      <c r="L1480" s="655"/>
      <c r="M1480" s="655"/>
      <c r="N1480" s="1310"/>
      <c r="O1480" s="655"/>
      <c r="P1480" s="656"/>
      <c r="Q1480" s="657"/>
      <c r="R1480" s="704"/>
      <c r="S1480" s="3180"/>
    </row>
    <row r="1481" spans="7:19" ht="15" customHeight="1">
      <c r="G1481" s="1047"/>
      <c r="H1481" s="655"/>
      <c r="I1481" s="655"/>
      <c r="J1481" s="655"/>
      <c r="K1481" s="655"/>
      <c r="L1481" s="655"/>
      <c r="M1481" s="655"/>
      <c r="N1481" s="1310"/>
      <c r="O1481" s="655"/>
      <c r="P1481" s="656"/>
      <c r="Q1481" s="657"/>
      <c r="R1481" s="704"/>
      <c r="S1481" s="3180"/>
    </row>
    <row r="1482" spans="7:19" ht="15" customHeight="1">
      <c r="G1482" s="1047"/>
      <c r="H1482" s="655"/>
      <c r="I1482" s="655"/>
      <c r="J1482" s="655"/>
      <c r="K1482" s="655"/>
      <c r="L1482" s="655"/>
      <c r="M1482" s="655"/>
      <c r="N1482" s="1310"/>
      <c r="O1482" s="655"/>
      <c r="P1482" s="656"/>
      <c r="Q1482" s="657"/>
      <c r="R1482" s="704"/>
      <c r="S1482" s="3180"/>
    </row>
    <row r="1483" spans="7:19" ht="15" customHeight="1">
      <c r="G1483" s="1047"/>
      <c r="H1483" s="655"/>
      <c r="I1483" s="655"/>
      <c r="J1483" s="655"/>
      <c r="K1483" s="655"/>
      <c r="L1483" s="655"/>
      <c r="M1483" s="655"/>
      <c r="N1483" s="1310"/>
      <c r="O1483" s="655"/>
      <c r="P1483" s="656"/>
      <c r="Q1483" s="657"/>
      <c r="R1483" s="704"/>
      <c r="S1483" s="3180"/>
    </row>
    <row r="1484" spans="7:19" ht="15" customHeight="1">
      <c r="G1484" s="1047"/>
      <c r="H1484" s="655"/>
      <c r="I1484" s="655"/>
      <c r="J1484" s="655"/>
      <c r="K1484" s="655"/>
      <c r="L1484" s="655"/>
      <c r="M1484" s="655"/>
      <c r="N1484" s="1310"/>
      <c r="O1484" s="655"/>
      <c r="P1484" s="656"/>
      <c r="Q1484" s="657"/>
      <c r="R1484" s="704"/>
      <c r="S1484" s="3180"/>
    </row>
    <row r="1485" spans="7:19" ht="15" customHeight="1">
      <c r="G1485" s="1047"/>
      <c r="H1485" s="655"/>
      <c r="I1485" s="655"/>
      <c r="J1485" s="655"/>
      <c r="K1485" s="655"/>
      <c r="L1485" s="655"/>
      <c r="M1485" s="655"/>
      <c r="N1485" s="1310"/>
      <c r="O1485" s="655"/>
      <c r="P1485" s="656"/>
      <c r="Q1485" s="657"/>
      <c r="R1485" s="704"/>
      <c r="S1485" s="3180"/>
    </row>
    <row r="1486" spans="7:19" ht="15" customHeight="1">
      <c r="G1486" s="1047"/>
      <c r="H1486" s="655"/>
      <c r="I1486" s="655"/>
      <c r="J1486" s="655"/>
      <c r="K1486" s="655"/>
      <c r="L1486" s="655"/>
      <c r="M1486" s="655"/>
      <c r="N1486" s="1310"/>
      <c r="O1486" s="655"/>
      <c r="P1486" s="656"/>
      <c r="Q1486" s="657"/>
      <c r="R1486" s="704"/>
      <c r="S1486" s="3180"/>
    </row>
    <row r="1487" spans="7:19" ht="15" customHeight="1">
      <c r="G1487" s="1047"/>
      <c r="H1487" s="655"/>
      <c r="I1487" s="655"/>
      <c r="J1487" s="655"/>
      <c r="K1487" s="655"/>
      <c r="L1487" s="655"/>
      <c r="M1487" s="655"/>
      <c r="N1487" s="1310"/>
      <c r="O1487" s="655"/>
      <c r="P1487" s="656"/>
      <c r="Q1487" s="657"/>
      <c r="R1487" s="704"/>
      <c r="S1487" s="3180"/>
    </row>
    <row r="1488" spans="7:19" ht="15" customHeight="1">
      <c r="G1488" s="1047"/>
      <c r="H1488" s="655"/>
      <c r="I1488" s="655"/>
      <c r="J1488" s="655"/>
      <c r="K1488" s="655"/>
      <c r="L1488" s="655"/>
      <c r="M1488" s="655"/>
      <c r="N1488" s="1310"/>
      <c r="O1488" s="655"/>
      <c r="P1488" s="656"/>
      <c r="Q1488" s="657"/>
      <c r="R1488" s="704"/>
      <c r="S1488" s="3180"/>
    </row>
    <row r="1489" spans="7:19" ht="15" customHeight="1">
      <c r="G1489" s="1047"/>
      <c r="H1489" s="655"/>
      <c r="I1489" s="655"/>
      <c r="J1489" s="655"/>
      <c r="K1489" s="655"/>
      <c r="L1489" s="655"/>
      <c r="M1489" s="655"/>
      <c r="N1489" s="1310"/>
      <c r="O1489" s="655"/>
      <c r="P1489" s="656"/>
      <c r="Q1489" s="657"/>
      <c r="R1489" s="704"/>
      <c r="S1489" s="3180"/>
    </row>
    <row r="1490" spans="7:19" ht="15" customHeight="1">
      <c r="G1490" s="1047"/>
      <c r="H1490" s="655"/>
      <c r="I1490" s="655"/>
      <c r="J1490" s="655"/>
      <c r="K1490" s="655"/>
      <c r="L1490" s="655"/>
      <c r="M1490" s="655"/>
      <c r="N1490" s="1310"/>
      <c r="O1490" s="655"/>
      <c r="P1490" s="656"/>
      <c r="Q1490" s="657"/>
      <c r="R1490" s="704"/>
      <c r="S1490" s="3180"/>
    </row>
    <row r="1491" spans="7:19" ht="15" customHeight="1">
      <c r="G1491" s="1047"/>
      <c r="H1491" s="655"/>
      <c r="I1491" s="655"/>
      <c r="J1491" s="655"/>
      <c r="K1491" s="655"/>
      <c r="L1491" s="655"/>
      <c r="M1491" s="655"/>
      <c r="N1491" s="1310"/>
      <c r="O1491" s="655"/>
      <c r="P1491" s="656"/>
      <c r="Q1491" s="657"/>
      <c r="R1491" s="704"/>
      <c r="S1491" s="3180"/>
    </row>
    <row r="1492" spans="7:19" ht="15" customHeight="1">
      <c r="G1492" s="1047"/>
      <c r="H1492" s="655"/>
      <c r="I1492" s="655"/>
      <c r="J1492" s="655"/>
      <c r="K1492" s="655"/>
      <c r="L1492" s="655"/>
      <c r="M1492" s="655"/>
      <c r="N1492" s="1310"/>
      <c r="O1492" s="655"/>
      <c r="P1492" s="656"/>
      <c r="Q1492" s="657"/>
      <c r="R1492" s="704"/>
      <c r="S1492" s="3180"/>
    </row>
    <row r="1493" spans="7:19" ht="15" customHeight="1">
      <c r="G1493" s="1047"/>
      <c r="H1493" s="655"/>
      <c r="I1493" s="655"/>
      <c r="J1493" s="655"/>
      <c r="K1493" s="655"/>
      <c r="L1493" s="655"/>
      <c r="M1493" s="655"/>
      <c r="N1493" s="1310"/>
      <c r="O1493" s="655"/>
      <c r="P1493" s="656"/>
      <c r="Q1493" s="657"/>
      <c r="R1493" s="704"/>
      <c r="S1493" s="3180"/>
    </row>
    <row r="1494" spans="7:19" ht="15" customHeight="1">
      <c r="G1494" s="1047"/>
      <c r="H1494" s="655"/>
      <c r="I1494" s="655"/>
      <c r="J1494" s="655"/>
      <c r="K1494" s="655"/>
      <c r="L1494" s="655"/>
      <c r="M1494" s="655"/>
      <c r="N1494" s="1310"/>
      <c r="O1494" s="655"/>
      <c r="P1494" s="656"/>
      <c r="Q1494" s="657"/>
      <c r="R1494" s="704"/>
      <c r="S1494" s="3180"/>
    </row>
    <row r="1495" spans="7:19" ht="15" customHeight="1">
      <c r="G1495" s="1047"/>
      <c r="H1495" s="655"/>
      <c r="I1495" s="655"/>
      <c r="J1495" s="655"/>
      <c r="K1495" s="655"/>
      <c r="L1495" s="655"/>
      <c r="M1495" s="655"/>
      <c r="N1495" s="1310"/>
      <c r="O1495" s="655"/>
      <c r="P1495" s="656"/>
      <c r="Q1495" s="657"/>
      <c r="R1495" s="704"/>
      <c r="S1495" s="3180"/>
    </row>
    <row r="1496" spans="7:19" ht="15" customHeight="1">
      <c r="G1496" s="1047"/>
      <c r="H1496" s="655"/>
      <c r="I1496" s="655"/>
      <c r="J1496" s="655"/>
      <c r="K1496" s="655"/>
      <c r="L1496" s="655"/>
      <c r="M1496" s="655"/>
      <c r="N1496" s="1310"/>
      <c r="O1496" s="655"/>
      <c r="P1496" s="656"/>
      <c r="Q1496" s="657"/>
      <c r="R1496" s="704"/>
      <c r="S1496" s="3180"/>
    </row>
    <row r="1497" spans="7:19" ht="15" customHeight="1">
      <c r="G1497" s="1047"/>
      <c r="H1497" s="655"/>
      <c r="I1497" s="655"/>
      <c r="J1497" s="655"/>
      <c r="K1497" s="655"/>
      <c r="L1497" s="655"/>
      <c r="M1497" s="655"/>
      <c r="N1497" s="1310"/>
      <c r="O1497" s="655"/>
      <c r="P1497" s="656"/>
      <c r="Q1497" s="657"/>
      <c r="R1497" s="704"/>
      <c r="S1497" s="3180"/>
    </row>
    <row r="1498" spans="7:19" ht="15" customHeight="1">
      <c r="G1498" s="1047"/>
      <c r="H1498" s="655"/>
      <c r="I1498" s="655"/>
      <c r="J1498" s="655"/>
      <c r="K1498" s="655"/>
      <c r="L1498" s="655"/>
      <c r="M1498" s="655"/>
      <c r="N1498" s="1310"/>
      <c r="O1498" s="655"/>
      <c r="P1498" s="656"/>
      <c r="Q1498" s="657"/>
      <c r="R1498" s="704"/>
      <c r="S1498" s="3180"/>
    </row>
    <row r="1499" spans="7:19" ht="15" customHeight="1">
      <c r="G1499" s="1047"/>
      <c r="H1499" s="655"/>
      <c r="I1499" s="655"/>
      <c r="J1499" s="655"/>
      <c r="K1499" s="655"/>
      <c r="L1499" s="655"/>
      <c r="M1499" s="655"/>
      <c r="N1499" s="1310"/>
      <c r="O1499" s="655"/>
      <c r="P1499" s="656"/>
      <c r="Q1499" s="657"/>
      <c r="R1499" s="704"/>
      <c r="S1499" s="3180"/>
    </row>
    <row r="1500" spans="7:19" ht="15" customHeight="1">
      <c r="G1500" s="1047"/>
      <c r="H1500" s="655"/>
      <c r="I1500" s="655"/>
      <c r="J1500" s="655"/>
      <c r="K1500" s="655"/>
      <c r="L1500" s="655"/>
      <c r="M1500" s="655"/>
      <c r="N1500" s="1310"/>
      <c r="O1500" s="655"/>
      <c r="P1500" s="656"/>
      <c r="Q1500" s="657"/>
      <c r="R1500" s="704"/>
      <c r="S1500" s="3180"/>
    </row>
    <row r="1501" spans="7:19" ht="15" customHeight="1">
      <c r="G1501" s="1047"/>
      <c r="H1501" s="655"/>
      <c r="I1501" s="655"/>
      <c r="J1501" s="655"/>
      <c r="K1501" s="655"/>
      <c r="L1501" s="655"/>
      <c r="M1501" s="655"/>
      <c r="N1501" s="1310"/>
      <c r="O1501" s="655"/>
      <c r="P1501" s="656"/>
      <c r="Q1501" s="657"/>
      <c r="R1501" s="704"/>
      <c r="S1501" s="3180"/>
    </row>
    <row r="1502" spans="7:19" ht="15" customHeight="1">
      <c r="G1502" s="1047"/>
      <c r="H1502" s="655"/>
      <c r="I1502" s="655"/>
      <c r="J1502" s="655"/>
      <c r="K1502" s="655"/>
      <c r="L1502" s="655"/>
      <c r="M1502" s="655"/>
      <c r="N1502" s="1310"/>
      <c r="O1502" s="655"/>
      <c r="P1502" s="656"/>
      <c r="Q1502" s="657"/>
      <c r="R1502" s="704"/>
      <c r="S1502" s="3180"/>
    </row>
    <row r="1503" spans="7:19" ht="15" customHeight="1">
      <c r="G1503" s="1047"/>
      <c r="H1503" s="655"/>
      <c r="I1503" s="655"/>
      <c r="J1503" s="655"/>
      <c r="K1503" s="655"/>
      <c r="L1503" s="655"/>
      <c r="M1503" s="655"/>
      <c r="N1503" s="1310"/>
      <c r="O1503" s="655"/>
      <c r="P1503" s="656"/>
      <c r="Q1503" s="657"/>
      <c r="R1503" s="704"/>
      <c r="S1503" s="3180"/>
    </row>
    <row r="1504" spans="7:19" ht="15" customHeight="1">
      <c r="G1504" s="1047"/>
      <c r="H1504" s="655"/>
      <c r="I1504" s="655"/>
      <c r="J1504" s="655"/>
      <c r="K1504" s="655"/>
      <c r="L1504" s="655"/>
      <c r="M1504" s="655"/>
      <c r="N1504" s="1310"/>
      <c r="O1504" s="655"/>
      <c r="P1504" s="656"/>
      <c r="Q1504" s="657"/>
      <c r="R1504" s="704"/>
      <c r="S1504" s="3180"/>
    </row>
    <row r="1505" spans="7:19" ht="15" customHeight="1">
      <c r="G1505" s="1047"/>
      <c r="H1505" s="655"/>
      <c r="I1505" s="655"/>
      <c r="J1505" s="655"/>
      <c r="K1505" s="655"/>
      <c r="L1505" s="655"/>
      <c r="M1505" s="655"/>
      <c r="N1505" s="1310"/>
      <c r="O1505" s="655"/>
      <c r="P1505" s="656"/>
      <c r="Q1505" s="657"/>
      <c r="R1505" s="704"/>
      <c r="S1505" s="3180"/>
    </row>
    <row r="1506" spans="7:19" ht="15" customHeight="1">
      <c r="G1506" s="1047"/>
      <c r="H1506" s="655"/>
      <c r="I1506" s="655"/>
      <c r="J1506" s="655"/>
      <c r="K1506" s="655"/>
      <c r="L1506" s="655"/>
      <c r="M1506" s="655"/>
      <c r="N1506" s="1310"/>
      <c r="O1506" s="655"/>
      <c r="P1506" s="656"/>
      <c r="Q1506" s="657"/>
      <c r="R1506" s="704"/>
      <c r="S1506" s="3180"/>
    </row>
    <row r="1507" spans="7:19" ht="15" customHeight="1">
      <c r="G1507" s="1047"/>
      <c r="H1507" s="655"/>
      <c r="I1507" s="655"/>
      <c r="J1507" s="655"/>
      <c r="K1507" s="655"/>
      <c r="L1507" s="655"/>
      <c r="M1507" s="655"/>
      <c r="N1507" s="1310"/>
      <c r="O1507" s="655"/>
      <c r="P1507" s="656"/>
      <c r="Q1507" s="657"/>
      <c r="R1507" s="704"/>
      <c r="S1507" s="3180"/>
    </row>
    <row r="1508" spans="7:19" ht="15" customHeight="1">
      <c r="G1508" s="1047"/>
      <c r="H1508" s="655"/>
      <c r="I1508" s="655"/>
      <c r="J1508" s="655"/>
      <c r="K1508" s="655"/>
      <c r="L1508" s="655"/>
      <c r="M1508" s="655"/>
      <c r="N1508" s="1310"/>
      <c r="O1508" s="655"/>
      <c r="P1508" s="656"/>
      <c r="Q1508" s="657"/>
      <c r="R1508" s="704"/>
      <c r="S1508" s="3180"/>
    </row>
    <row r="1509" spans="7:19" ht="15" customHeight="1">
      <c r="G1509" s="1047"/>
      <c r="H1509" s="655"/>
      <c r="I1509" s="655"/>
      <c r="J1509" s="655"/>
      <c r="K1509" s="655"/>
      <c r="L1509" s="655"/>
      <c r="M1509" s="655"/>
      <c r="N1509" s="1310"/>
      <c r="O1509" s="655"/>
      <c r="P1509" s="656"/>
      <c r="Q1509" s="657"/>
      <c r="R1509" s="704"/>
      <c r="S1509" s="3180"/>
    </row>
    <row r="1510" spans="7:19" ht="15" customHeight="1">
      <c r="G1510" s="1047"/>
      <c r="H1510" s="655"/>
      <c r="I1510" s="655"/>
      <c r="J1510" s="655"/>
      <c r="K1510" s="655"/>
      <c r="L1510" s="655"/>
      <c r="M1510" s="655"/>
      <c r="N1510" s="1310"/>
      <c r="O1510" s="655"/>
      <c r="P1510" s="656"/>
      <c r="Q1510" s="657"/>
      <c r="R1510" s="704"/>
      <c r="S1510" s="3180"/>
    </row>
    <row r="1511" spans="7:19" ht="15" customHeight="1">
      <c r="G1511" s="1047"/>
      <c r="H1511" s="655"/>
      <c r="I1511" s="655"/>
      <c r="J1511" s="655"/>
      <c r="K1511" s="655"/>
      <c r="L1511" s="655"/>
      <c r="M1511" s="655"/>
      <c r="N1511" s="1310"/>
      <c r="O1511" s="655"/>
      <c r="P1511" s="656"/>
      <c r="Q1511" s="657"/>
      <c r="R1511" s="704"/>
      <c r="S1511" s="3180"/>
    </row>
    <row r="1512" spans="7:19" ht="15" customHeight="1">
      <c r="G1512" s="1047"/>
      <c r="H1512" s="655"/>
      <c r="I1512" s="655"/>
      <c r="J1512" s="655"/>
      <c r="K1512" s="655"/>
      <c r="L1512" s="655"/>
      <c r="M1512" s="655"/>
      <c r="N1512" s="1310"/>
      <c r="O1512" s="655"/>
      <c r="P1512" s="656"/>
      <c r="Q1512" s="657"/>
      <c r="R1512" s="704"/>
      <c r="S1512" s="3180"/>
    </row>
    <row r="1513" spans="7:19" ht="15" customHeight="1">
      <c r="G1513" s="1047"/>
      <c r="H1513" s="655"/>
      <c r="I1513" s="655"/>
      <c r="J1513" s="655"/>
      <c r="K1513" s="655"/>
      <c r="L1513" s="655"/>
      <c r="M1513" s="655"/>
      <c r="N1513" s="1310"/>
      <c r="O1513" s="655"/>
      <c r="P1513" s="656"/>
      <c r="Q1513" s="657"/>
      <c r="R1513" s="704"/>
      <c r="S1513" s="3180"/>
    </row>
    <row r="1514" spans="7:19" ht="15" customHeight="1">
      <c r="G1514" s="1047"/>
      <c r="H1514" s="655"/>
      <c r="I1514" s="655"/>
      <c r="J1514" s="655"/>
      <c r="K1514" s="655"/>
      <c r="L1514" s="655"/>
      <c r="M1514" s="655"/>
      <c r="N1514" s="1310"/>
      <c r="O1514" s="655"/>
      <c r="P1514" s="656"/>
      <c r="Q1514" s="657"/>
      <c r="R1514" s="704"/>
      <c r="S1514" s="3180"/>
    </row>
    <row r="1515" spans="7:19" ht="15" customHeight="1">
      <c r="G1515" s="1047"/>
      <c r="H1515" s="655"/>
      <c r="I1515" s="655"/>
      <c r="J1515" s="655"/>
      <c r="K1515" s="655"/>
      <c r="L1515" s="655"/>
      <c r="M1515" s="655"/>
      <c r="N1515" s="1310"/>
      <c r="O1515" s="655"/>
      <c r="P1515" s="656"/>
      <c r="Q1515" s="657"/>
      <c r="R1515" s="704"/>
      <c r="S1515" s="3180"/>
    </row>
    <row r="1516" spans="7:19" ht="15" customHeight="1">
      <c r="G1516" s="1047"/>
      <c r="H1516" s="655"/>
      <c r="I1516" s="655"/>
      <c r="J1516" s="655"/>
      <c r="K1516" s="655"/>
      <c r="L1516" s="655"/>
      <c r="M1516" s="655"/>
      <c r="N1516" s="1310"/>
      <c r="O1516" s="655"/>
      <c r="P1516" s="656"/>
      <c r="Q1516" s="657"/>
      <c r="R1516" s="704"/>
      <c r="S1516" s="3180"/>
    </row>
    <row r="1517" spans="7:19" ht="15" customHeight="1">
      <c r="G1517" s="1047"/>
      <c r="H1517" s="655"/>
      <c r="I1517" s="655"/>
      <c r="J1517" s="655"/>
      <c r="K1517" s="655"/>
      <c r="L1517" s="655"/>
      <c r="M1517" s="655"/>
      <c r="N1517" s="1310"/>
      <c r="O1517" s="655"/>
      <c r="P1517" s="656"/>
      <c r="Q1517" s="657"/>
      <c r="R1517" s="704"/>
      <c r="S1517" s="3180"/>
    </row>
    <row r="1518" spans="7:19" ht="15" customHeight="1">
      <c r="G1518" s="1047"/>
      <c r="H1518" s="655"/>
      <c r="I1518" s="655"/>
      <c r="J1518" s="655"/>
      <c r="K1518" s="655"/>
      <c r="L1518" s="655"/>
      <c r="M1518" s="655"/>
      <c r="N1518" s="1310"/>
      <c r="O1518" s="655"/>
      <c r="P1518" s="656"/>
      <c r="Q1518" s="657"/>
      <c r="R1518" s="704"/>
      <c r="S1518" s="3180"/>
    </row>
    <row r="1519" spans="7:19" ht="15" customHeight="1">
      <c r="G1519" s="1047"/>
      <c r="H1519" s="655"/>
      <c r="I1519" s="655"/>
      <c r="J1519" s="655"/>
      <c r="K1519" s="655"/>
      <c r="L1519" s="655"/>
      <c r="M1519" s="655"/>
      <c r="N1519" s="1310"/>
      <c r="O1519" s="655"/>
      <c r="P1519" s="656"/>
      <c r="Q1519" s="657"/>
      <c r="R1519" s="704"/>
      <c r="S1519" s="3180"/>
    </row>
    <row r="1520" spans="7:19" ht="15" customHeight="1">
      <c r="G1520" s="1047"/>
      <c r="H1520" s="655"/>
      <c r="I1520" s="655"/>
      <c r="J1520" s="655"/>
      <c r="K1520" s="655"/>
      <c r="L1520" s="655"/>
      <c r="M1520" s="655"/>
      <c r="N1520" s="1310"/>
      <c r="O1520" s="655"/>
      <c r="P1520" s="656"/>
      <c r="Q1520" s="657"/>
      <c r="R1520" s="704"/>
      <c r="S1520" s="3180"/>
    </row>
    <row r="1521" spans="7:19" ht="15" customHeight="1">
      <c r="G1521" s="1047"/>
      <c r="H1521" s="655"/>
      <c r="I1521" s="655"/>
      <c r="J1521" s="655"/>
      <c r="K1521" s="655"/>
      <c r="L1521" s="655"/>
      <c r="M1521" s="655"/>
      <c r="N1521" s="1310"/>
      <c r="O1521" s="655"/>
      <c r="P1521" s="656"/>
      <c r="Q1521" s="657"/>
      <c r="R1521" s="704"/>
      <c r="S1521" s="3180"/>
    </row>
    <row r="1522" spans="7:19" ht="15" customHeight="1">
      <c r="G1522" s="1047"/>
      <c r="H1522" s="655"/>
      <c r="I1522" s="655"/>
      <c r="J1522" s="655"/>
      <c r="K1522" s="655"/>
      <c r="L1522" s="655"/>
      <c r="M1522" s="655"/>
      <c r="N1522" s="1310"/>
      <c r="O1522" s="655"/>
      <c r="P1522" s="656"/>
      <c r="Q1522" s="657"/>
      <c r="R1522" s="704"/>
      <c r="S1522" s="3180"/>
    </row>
    <row r="1523" spans="7:19" ht="15" customHeight="1">
      <c r="G1523" s="1047"/>
      <c r="H1523" s="655"/>
      <c r="I1523" s="655"/>
      <c r="J1523" s="655"/>
      <c r="K1523" s="655"/>
      <c r="L1523" s="655"/>
      <c r="M1523" s="655"/>
      <c r="N1523" s="1310"/>
      <c r="O1523" s="655"/>
      <c r="P1523" s="656"/>
      <c r="Q1523" s="657"/>
      <c r="R1523" s="704"/>
      <c r="S1523" s="3180"/>
    </row>
    <row r="1524" spans="7:19" ht="15" customHeight="1">
      <c r="G1524" s="1047"/>
      <c r="H1524" s="655"/>
      <c r="I1524" s="655"/>
      <c r="J1524" s="655"/>
      <c r="K1524" s="655"/>
      <c r="L1524" s="655"/>
      <c r="M1524" s="655"/>
      <c r="N1524" s="1310"/>
      <c r="O1524" s="655"/>
      <c r="P1524" s="656"/>
      <c r="Q1524" s="657"/>
      <c r="R1524" s="704"/>
      <c r="S1524" s="3180"/>
    </row>
    <row r="1525" spans="7:19" ht="15" customHeight="1">
      <c r="G1525" s="1047"/>
      <c r="H1525" s="655"/>
      <c r="I1525" s="655"/>
      <c r="J1525" s="655"/>
      <c r="K1525" s="655"/>
      <c r="L1525" s="655"/>
      <c r="M1525" s="655"/>
      <c r="N1525" s="1310"/>
      <c r="O1525" s="655"/>
      <c r="P1525" s="656"/>
      <c r="Q1525" s="657"/>
      <c r="R1525" s="704"/>
      <c r="S1525" s="3180"/>
    </row>
    <row r="1526" spans="7:19" ht="15" customHeight="1">
      <c r="G1526" s="1047"/>
      <c r="H1526" s="655"/>
      <c r="I1526" s="655"/>
      <c r="J1526" s="655"/>
      <c r="K1526" s="655"/>
      <c r="L1526" s="655"/>
      <c r="M1526" s="655"/>
      <c r="N1526" s="1310"/>
      <c r="O1526" s="655"/>
      <c r="P1526" s="656"/>
      <c r="Q1526" s="657"/>
      <c r="R1526" s="704"/>
      <c r="S1526" s="3180"/>
    </row>
    <row r="1527" spans="7:19" ht="15" customHeight="1">
      <c r="G1527" s="1047"/>
      <c r="H1527" s="655"/>
      <c r="I1527" s="655"/>
      <c r="J1527" s="655"/>
      <c r="K1527" s="655"/>
      <c r="L1527" s="655"/>
      <c r="M1527" s="655"/>
      <c r="N1527" s="1310"/>
      <c r="O1527" s="655"/>
      <c r="P1527" s="656"/>
      <c r="Q1527" s="657"/>
      <c r="R1527" s="704"/>
      <c r="S1527" s="3180"/>
    </row>
    <row r="1528" spans="7:19" ht="15" customHeight="1">
      <c r="G1528" s="1047"/>
      <c r="H1528" s="655"/>
      <c r="I1528" s="655"/>
      <c r="J1528" s="655"/>
      <c r="K1528" s="655"/>
      <c r="L1528" s="655"/>
      <c r="M1528" s="655"/>
      <c r="N1528" s="1310"/>
      <c r="O1528" s="655"/>
      <c r="P1528" s="656"/>
      <c r="Q1528" s="657"/>
      <c r="R1528" s="704"/>
      <c r="S1528" s="3180"/>
    </row>
    <row r="1529" spans="7:19" ht="15" customHeight="1">
      <c r="G1529" s="1047"/>
      <c r="H1529" s="655"/>
      <c r="I1529" s="655"/>
      <c r="J1529" s="655"/>
      <c r="K1529" s="655"/>
      <c r="L1529" s="655"/>
      <c r="M1529" s="655"/>
      <c r="N1529" s="1310"/>
      <c r="O1529" s="655"/>
      <c r="P1529" s="656"/>
      <c r="Q1529" s="657"/>
      <c r="R1529" s="704"/>
      <c r="S1529" s="3180"/>
    </row>
    <row r="1530" spans="7:19" ht="15" customHeight="1">
      <c r="G1530" s="1047"/>
      <c r="H1530" s="655"/>
      <c r="I1530" s="655"/>
      <c r="J1530" s="655"/>
      <c r="K1530" s="655"/>
      <c r="L1530" s="655"/>
      <c r="M1530" s="655"/>
      <c r="N1530" s="1310"/>
      <c r="O1530" s="655"/>
      <c r="P1530" s="656"/>
      <c r="Q1530" s="657"/>
      <c r="R1530" s="704"/>
      <c r="S1530" s="3180"/>
    </row>
    <row r="1531" spans="7:19" ht="15" customHeight="1">
      <c r="G1531" s="1047"/>
      <c r="H1531" s="655"/>
      <c r="I1531" s="655"/>
      <c r="J1531" s="655"/>
      <c r="K1531" s="655"/>
      <c r="L1531" s="655"/>
      <c r="M1531" s="655"/>
      <c r="N1531" s="1310"/>
      <c r="O1531" s="655"/>
      <c r="P1531" s="656"/>
      <c r="Q1531" s="657"/>
      <c r="R1531" s="704"/>
      <c r="S1531" s="3180"/>
    </row>
    <row r="1532" spans="7:19" ht="15" customHeight="1">
      <c r="G1532" s="1047"/>
      <c r="H1532" s="655"/>
      <c r="I1532" s="655"/>
      <c r="J1532" s="655"/>
      <c r="K1532" s="655"/>
      <c r="L1532" s="655"/>
      <c r="M1532" s="655"/>
      <c r="N1532" s="1310"/>
      <c r="O1532" s="655"/>
      <c r="P1532" s="656"/>
      <c r="Q1532" s="657"/>
      <c r="R1532" s="704"/>
      <c r="S1532" s="3180"/>
    </row>
    <row r="1533" spans="7:19" ht="15" customHeight="1">
      <c r="G1533" s="1047"/>
      <c r="H1533" s="655"/>
      <c r="I1533" s="655"/>
      <c r="J1533" s="655"/>
      <c r="K1533" s="655"/>
      <c r="L1533" s="655"/>
      <c r="M1533" s="655"/>
      <c r="N1533" s="1310"/>
      <c r="O1533" s="655"/>
      <c r="P1533" s="656"/>
      <c r="Q1533" s="657"/>
      <c r="R1533" s="704"/>
      <c r="S1533" s="3180"/>
    </row>
    <row r="1534" spans="7:19" ht="15" customHeight="1">
      <c r="G1534" s="1047"/>
      <c r="H1534" s="655"/>
      <c r="I1534" s="655"/>
      <c r="J1534" s="655"/>
      <c r="K1534" s="655"/>
      <c r="L1534" s="655"/>
      <c r="M1534" s="655"/>
      <c r="N1534" s="1310"/>
      <c r="O1534" s="655"/>
      <c r="P1534" s="656"/>
      <c r="Q1534" s="657"/>
      <c r="R1534" s="704"/>
      <c r="S1534" s="3180"/>
    </row>
    <row r="1535" spans="7:19" ht="15" customHeight="1">
      <c r="G1535" s="1047"/>
      <c r="H1535" s="655"/>
      <c r="I1535" s="655"/>
      <c r="J1535" s="655"/>
      <c r="K1535" s="655"/>
      <c r="L1535" s="655"/>
      <c r="M1535" s="655"/>
      <c r="N1535" s="1310"/>
      <c r="O1535" s="655"/>
      <c r="P1535" s="656"/>
      <c r="Q1535" s="657"/>
      <c r="R1535" s="704"/>
      <c r="S1535" s="3180"/>
    </row>
    <row r="1536" spans="7:19" ht="15" customHeight="1">
      <c r="G1536" s="1047"/>
      <c r="H1536" s="655"/>
      <c r="I1536" s="655"/>
      <c r="J1536" s="655"/>
      <c r="K1536" s="655"/>
      <c r="L1536" s="655"/>
      <c r="M1536" s="655"/>
      <c r="N1536" s="1310"/>
      <c r="O1536" s="655"/>
      <c r="P1536" s="656"/>
      <c r="Q1536" s="657"/>
      <c r="R1536" s="704"/>
      <c r="S1536" s="3180"/>
    </row>
    <row r="1537" spans="7:19" ht="15" customHeight="1">
      <c r="G1537" s="1047"/>
      <c r="H1537" s="655"/>
      <c r="I1537" s="655"/>
      <c r="J1537" s="655"/>
      <c r="K1537" s="655"/>
      <c r="L1537" s="655"/>
      <c r="M1537" s="655"/>
      <c r="N1537" s="1310"/>
      <c r="O1537" s="655"/>
      <c r="P1537" s="656"/>
      <c r="Q1537" s="657"/>
      <c r="R1537" s="704"/>
      <c r="S1537" s="3180"/>
    </row>
    <row r="1538" spans="7:19" ht="15" customHeight="1">
      <c r="G1538" s="1047"/>
      <c r="H1538" s="655"/>
      <c r="I1538" s="655"/>
      <c r="J1538" s="655"/>
      <c r="K1538" s="655"/>
      <c r="L1538" s="655"/>
      <c r="M1538" s="655"/>
      <c r="N1538" s="1310"/>
      <c r="O1538" s="655"/>
      <c r="P1538" s="656"/>
      <c r="Q1538" s="657"/>
      <c r="R1538" s="704"/>
      <c r="S1538" s="3180"/>
    </row>
    <row r="1539" spans="7:19" ht="15" customHeight="1">
      <c r="G1539" s="1047"/>
      <c r="H1539" s="655"/>
      <c r="I1539" s="655"/>
      <c r="J1539" s="655"/>
      <c r="K1539" s="655"/>
      <c r="L1539" s="655"/>
      <c r="M1539" s="655"/>
      <c r="N1539" s="1310"/>
      <c r="O1539" s="655"/>
      <c r="P1539" s="656"/>
      <c r="Q1539" s="657"/>
      <c r="R1539" s="704"/>
      <c r="S1539" s="3180"/>
    </row>
    <row r="1540" spans="7:19" ht="15" customHeight="1">
      <c r="G1540" s="1047"/>
      <c r="H1540" s="655"/>
      <c r="I1540" s="655"/>
      <c r="J1540" s="655"/>
      <c r="K1540" s="655"/>
      <c r="L1540" s="655"/>
      <c r="M1540" s="655"/>
      <c r="N1540" s="1310"/>
      <c r="O1540" s="655"/>
      <c r="P1540" s="656"/>
      <c r="Q1540" s="657"/>
      <c r="R1540" s="704"/>
      <c r="S1540" s="3180"/>
    </row>
    <row r="1541" spans="7:19" ht="15" customHeight="1">
      <c r="G1541" s="1047"/>
      <c r="H1541" s="655"/>
      <c r="I1541" s="655"/>
      <c r="J1541" s="655"/>
      <c r="K1541" s="655"/>
      <c r="L1541" s="655"/>
      <c r="M1541" s="655"/>
      <c r="N1541" s="1310"/>
      <c r="O1541" s="655"/>
      <c r="P1541" s="656"/>
      <c r="Q1541" s="657"/>
      <c r="R1541" s="704"/>
      <c r="S1541" s="3180"/>
    </row>
    <row r="1542" spans="7:19" ht="15" customHeight="1">
      <c r="G1542" s="1047"/>
      <c r="H1542" s="655"/>
      <c r="I1542" s="655"/>
      <c r="J1542" s="655"/>
      <c r="K1542" s="655"/>
      <c r="L1542" s="655"/>
      <c r="M1542" s="655"/>
      <c r="N1542" s="1310"/>
      <c r="O1542" s="655"/>
      <c r="P1542" s="656"/>
      <c r="Q1542" s="657"/>
      <c r="R1542" s="704"/>
      <c r="S1542" s="3180"/>
    </row>
    <row r="1543" spans="7:19" ht="15" customHeight="1">
      <c r="G1543" s="1047"/>
      <c r="H1543" s="655"/>
      <c r="I1543" s="655"/>
      <c r="J1543" s="655"/>
      <c r="K1543" s="655"/>
      <c r="L1543" s="655"/>
      <c r="M1543" s="655"/>
      <c r="N1543" s="1310"/>
      <c r="O1543" s="655"/>
      <c r="P1543" s="656"/>
      <c r="Q1543" s="657"/>
      <c r="R1543" s="704"/>
      <c r="S1543" s="3180"/>
    </row>
    <row r="1544" spans="7:19" ht="15" customHeight="1">
      <c r="G1544" s="1047"/>
      <c r="H1544" s="655"/>
      <c r="I1544" s="655"/>
      <c r="J1544" s="655"/>
      <c r="K1544" s="655"/>
      <c r="L1544" s="655"/>
      <c r="M1544" s="655"/>
      <c r="N1544" s="1310"/>
      <c r="O1544" s="655"/>
      <c r="P1544" s="656"/>
      <c r="Q1544" s="657"/>
      <c r="R1544" s="704"/>
      <c r="S1544" s="3180"/>
    </row>
    <row r="1545" spans="7:19" ht="15" customHeight="1">
      <c r="G1545" s="1047"/>
      <c r="H1545" s="655"/>
      <c r="I1545" s="655"/>
      <c r="J1545" s="655"/>
      <c r="K1545" s="655"/>
      <c r="L1545" s="655"/>
      <c r="M1545" s="655"/>
      <c r="N1545" s="1310"/>
      <c r="O1545" s="655"/>
      <c r="P1545" s="656"/>
      <c r="Q1545" s="657"/>
      <c r="R1545" s="704"/>
      <c r="S1545" s="3180"/>
    </row>
    <row r="1546" spans="7:19" ht="15" customHeight="1">
      <c r="G1546" s="1047"/>
      <c r="H1546" s="655"/>
      <c r="I1546" s="655"/>
      <c r="J1546" s="655"/>
      <c r="K1546" s="655"/>
      <c r="L1546" s="655"/>
      <c r="M1546" s="655"/>
      <c r="N1546" s="1310"/>
      <c r="O1546" s="655"/>
      <c r="P1546" s="656"/>
      <c r="Q1546" s="657"/>
      <c r="R1546" s="704"/>
      <c r="S1546" s="3180"/>
    </row>
    <row r="1547" spans="7:19" ht="15" customHeight="1">
      <c r="G1547" s="1047"/>
      <c r="H1547" s="655"/>
      <c r="I1547" s="655"/>
      <c r="J1547" s="655"/>
      <c r="K1547" s="655"/>
      <c r="L1547" s="655"/>
      <c r="M1547" s="655"/>
      <c r="N1547" s="1310"/>
      <c r="O1547" s="655"/>
      <c r="P1547" s="656"/>
      <c r="Q1547" s="657"/>
      <c r="R1547" s="704"/>
      <c r="S1547" s="3180"/>
    </row>
    <row r="1548" spans="7:19" ht="15" customHeight="1">
      <c r="G1548" s="1047"/>
      <c r="H1548" s="655"/>
      <c r="I1548" s="655"/>
      <c r="J1548" s="655"/>
      <c r="K1548" s="655"/>
      <c r="L1548" s="655"/>
      <c r="M1548" s="655"/>
      <c r="N1548" s="1310"/>
      <c r="O1548" s="655"/>
      <c r="P1548" s="656"/>
      <c r="Q1548" s="657"/>
      <c r="R1548" s="704"/>
      <c r="S1548" s="3180"/>
    </row>
    <row r="1549" spans="7:19" ht="15" customHeight="1">
      <c r="G1549" s="1047"/>
      <c r="H1549" s="655"/>
      <c r="I1549" s="655"/>
      <c r="J1549" s="655"/>
      <c r="K1549" s="655"/>
      <c r="L1549" s="655"/>
      <c r="M1549" s="655"/>
      <c r="N1549" s="1310"/>
      <c r="O1549" s="655"/>
      <c r="P1549" s="656"/>
      <c r="Q1549" s="657"/>
      <c r="R1549" s="704"/>
      <c r="S1549" s="3180"/>
    </row>
    <row r="1550" spans="7:19" ht="15" customHeight="1">
      <c r="G1550" s="1047"/>
      <c r="H1550" s="655"/>
      <c r="I1550" s="655"/>
      <c r="J1550" s="655"/>
      <c r="K1550" s="655"/>
      <c r="L1550" s="655"/>
      <c r="M1550" s="655"/>
      <c r="N1550" s="1310"/>
      <c r="O1550" s="655"/>
      <c r="P1550" s="656"/>
      <c r="Q1550" s="657"/>
      <c r="R1550" s="704"/>
      <c r="S1550" s="3180"/>
    </row>
    <row r="1551" spans="7:19" ht="15" customHeight="1">
      <c r="G1551" s="1047"/>
      <c r="H1551" s="655"/>
      <c r="I1551" s="655"/>
      <c r="J1551" s="655"/>
      <c r="K1551" s="655"/>
      <c r="L1551" s="655"/>
      <c r="M1551" s="655"/>
      <c r="N1551" s="1310"/>
      <c r="O1551" s="655"/>
      <c r="P1551" s="656"/>
      <c r="Q1551" s="657"/>
      <c r="R1551" s="704"/>
      <c r="S1551" s="3180"/>
    </row>
    <row r="1552" spans="7:19" ht="15" customHeight="1">
      <c r="G1552" s="1047"/>
      <c r="H1552" s="655"/>
      <c r="I1552" s="655"/>
      <c r="J1552" s="655"/>
      <c r="K1552" s="655"/>
      <c r="L1552" s="655"/>
      <c r="M1552" s="655"/>
      <c r="N1552" s="1310"/>
      <c r="O1552" s="655"/>
      <c r="P1552" s="656"/>
      <c r="Q1552" s="657"/>
      <c r="R1552" s="704"/>
      <c r="S1552" s="3180"/>
    </row>
    <row r="1553" spans="7:19" ht="15" customHeight="1">
      <c r="G1553" s="1047"/>
      <c r="H1553" s="655"/>
      <c r="I1553" s="655"/>
      <c r="J1553" s="655"/>
      <c r="K1553" s="655"/>
      <c r="L1553" s="655"/>
      <c r="M1553" s="655"/>
      <c r="N1553" s="1310"/>
      <c r="P1553" s="656"/>
      <c r="Q1553" s="657"/>
      <c r="R1553" s="704"/>
      <c r="S1553" s="3180"/>
    </row>
    <row r="1554" spans="7:19" ht="15" customHeight="1">
      <c r="G1554" s="1047"/>
      <c r="H1554" s="655"/>
      <c r="I1554" s="655"/>
      <c r="J1554" s="655"/>
      <c r="K1554" s="655"/>
      <c r="L1554" s="655"/>
      <c r="M1554" s="655"/>
      <c r="N1554" s="1310"/>
      <c r="P1554" s="656"/>
      <c r="Q1554" s="657"/>
      <c r="R1554" s="704"/>
      <c r="S1554" s="3180"/>
    </row>
    <row r="1555" spans="7:19" ht="15" customHeight="1">
      <c r="G1555" s="1047"/>
      <c r="H1555" s="655"/>
      <c r="I1555" s="655"/>
      <c r="J1555" s="655"/>
      <c r="K1555" s="655"/>
      <c r="L1555" s="655"/>
      <c r="M1555" s="655"/>
      <c r="N1555" s="1310"/>
      <c r="P1555" s="656"/>
      <c r="Q1555" s="657"/>
      <c r="R1555" s="704"/>
      <c r="S1555" s="3180"/>
    </row>
    <row r="1556" spans="7:19" ht="15" customHeight="1">
      <c r="G1556" s="1047"/>
      <c r="H1556" s="655"/>
      <c r="I1556" s="655"/>
      <c r="J1556" s="655"/>
      <c r="K1556" s="655"/>
      <c r="L1556" s="655"/>
      <c r="M1556" s="655"/>
      <c r="N1556" s="1310"/>
      <c r="P1556" s="656"/>
      <c r="Q1556" s="657"/>
      <c r="R1556" s="704"/>
      <c r="S1556" s="3180"/>
    </row>
    <row r="1557" spans="7:19" ht="15" customHeight="1">
      <c r="G1557" s="1047"/>
      <c r="H1557" s="655"/>
      <c r="I1557" s="655"/>
      <c r="J1557" s="655"/>
      <c r="K1557" s="655"/>
      <c r="L1557" s="655"/>
      <c r="M1557" s="655"/>
      <c r="N1557" s="1310"/>
      <c r="P1557" s="656"/>
      <c r="Q1557" s="657"/>
      <c r="R1557" s="704"/>
      <c r="S1557" s="3180"/>
    </row>
    <row r="1558" spans="7:19" ht="15" customHeight="1">
      <c r="G1558" s="1047"/>
      <c r="H1558" s="655"/>
      <c r="I1558" s="655"/>
      <c r="J1558" s="655"/>
      <c r="K1558" s="655"/>
      <c r="L1558" s="655"/>
      <c r="M1558" s="655"/>
      <c r="N1558" s="1310"/>
      <c r="P1558" s="656"/>
      <c r="Q1558" s="657"/>
      <c r="R1558" s="704"/>
      <c r="S1558" s="3180"/>
    </row>
    <row r="1559" spans="7:19" ht="15" customHeight="1">
      <c r="G1559" s="1047"/>
      <c r="H1559" s="655"/>
      <c r="I1559" s="655"/>
      <c r="J1559" s="655"/>
      <c r="K1559" s="655"/>
      <c r="L1559" s="655"/>
      <c r="M1559" s="655"/>
      <c r="N1559" s="1310"/>
      <c r="P1559" s="656"/>
      <c r="Q1559" s="657"/>
      <c r="R1559" s="704"/>
      <c r="S1559" s="3180"/>
    </row>
    <row r="1560" spans="7:19" ht="15" customHeight="1">
      <c r="G1560" s="1047"/>
      <c r="H1560" s="655"/>
      <c r="I1560" s="655"/>
      <c r="J1560" s="655"/>
      <c r="K1560" s="655"/>
      <c r="L1560" s="655"/>
      <c r="M1560" s="655"/>
      <c r="N1560" s="1310"/>
      <c r="P1560" s="656"/>
      <c r="Q1560" s="657"/>
      <c r="R1560" s="704"/>
      <c r="S1560" s="3180"/>
    </row>
    <row r="1561" spans="7:19" ht="15" customHeight="1">
      <c r="G1561" s="1047"/>
      <c r="H1561" s="655"/>
      <c r="I1561" s="655"/>
      <c r="J1561" s="655"/>
      <c r="K1561" s="655"/>
      <c r="L1561" s="655"/>
      <c r="M1561" s="655"/>
      <c r="N1561" s="1310"/>
      <c r="P1561" s="656"/>
      <c r="Q1561" s="657"/>
      <c r="R1561" s="704"/>
      <c r="S1561" s="3180"/>
    </row>
    <row r="1562" spans="7:19" ht="15" customHeight="1">
      <c r="G1562" s="1047"/>
      <c r="H1562" s="655"/>
      <c r="I1562" s="655"/>
      <c r="J1562" s="655"/>
      <c r="K1562" s="655"/>
      <c r="L1562" s="655"/>
      <c r="M1562" s="655"/>
      <c r="N1562" s="1310"/>
      <c r="P1562" s="656"/>
      <c r="Q1562" s="657"/>
      <c r="R1562" s="704"/>
      <c r="S1562" s="3180"/>
    </row>
    <row r="1563" spans="7:19" ht="15" customHeight="1">
      <c r="G1563" s="1047"/>
      <c r="H1563" s="655"/>
      <c r="I1563" s="655"/>
      <c r="J1563" s="655"/>
      <c r="K1563" s="655"/>
      <c r="L1563" s="655"/>
      <c r="M1563" s="655"/>
      <c r="N1563" s="1310"/>
      <c r="P1563" s="656"/>
      <c r="Q1563" s="657"/>
      <c r="R1563" s="704"/>
      <c r="S1563" s="3180"/>
    </row>
    <row r="1564" spans="7:19" ht="15" customHeight="1">
      <c r="G1564" s="1047"/>
      <c r="H1564" s="655"/>
      <c r="I1564" s="655"/>
      <c r="J1564" s="655"/>
      <c r="K1564" s="655"/>
      <c r="L1564" s="655"/>
      <c r="M1564" s="655"/>
      <c r="N1564" s="1310"/>
      <c r="P1564" s="656"/>
      <c r="Q1564" s="657"/>
      <c r="R1564" s="704"/>
      <c r="S1564" s="3180"/>
    </row>
    <row r="1565" spans="7:19" ht="15" customHeight="1">
      <c r="G1565" s="1047"/>
      <c r="H1565" s="655"/>
      <c r="I1565" s="655"/>
      <c r="J1565" s="655"/>
      <c r="K1565" s="655"/>
      <c r="L1565" s="655"/>
      <c r="M1565" s="655"/>
      <c r="N1565" s="1310"/>
      <c r="P1565" s="656"/>
      <c r="Q1565" s="657"/>
      <c r="R1565" s="704"/>
      <c r="S1565" s="3180"/>
    </row>
    <row r="1566" spans="7:19" ht="15" customHeight="1">
      <c r="G1566" s="1047"/>
      <c r="H1566" s="655"/>
      <c r="I1566" s="655"/>
      <c r="J1566" s="655"/>
      <c r="K1566" s="655"/>
      <c r="L1566" s="655"/>
      <c r="M1566" s="655"/>
      <c r="N1566" s="1310"/>
      <c r="P1566" s="656"/>
      <c r="Q1566" s="657"/>
      <c r="R1566" s="704"/>
      <c r="S1566" s="3180"/>
    </row>
    <row r="1567" spans="7:19" ht="15" customHeight="1">
      <c r="G1567" s="1047"/>
      <c r="H1567" s="655"/>
      <c r="I1567" s="655"/>
      <c r="J1567" s="655"/>
      <c r="K1567" s="655"/>
      <c r="L1567" s="655"/>
      <c r="M1567" s="655"/>
      <c r="N1567" s="1310"/>
      <c r="P1567" s="656"/>
      <c r="Q1567" s="657"/>
      <c r="R1567" s="704"/>
      <c r="S1567" s="3180"/>
    </row>
    <row r="1568" spans="7:19" ht="15" customHeight="1">
      <c r="G1568" s="1047"/>
      <c r="H1568" s="655"/>
      <c r="I1568" s="655"/>
      <c r="J1568" s="655"/>
      <c r="K1568" s="655"/>
      <c r="L1568" s="655"/>
      <c r="M1568" s="655"/>
      <c r="N1568" s="1310"/>
      <c r="P1568" s="656"/>
      <c r="Q1568" s="657"/>
      <c r="R1568" s="704"/>
      <c r="S1568" s="3180"/>
    </row>
    <row r="1569" spans="7:19" ht="15" customHeight="1">
      <c r="G1569" s="1047"/>
      <c r="H1569" s="655"/>
      <c r="I1569" s="655"/>
      <c r="J1569" s="655"/>
      <c r="K1569" s="655"/>
      <c r="L1569" s="655"/>
      <c r="M1569" s="655"/>
      <c r="N1569" s="1310"/>
      <c r="P1569" s="656"/>
      <c r="Q1569" s="657"/>
      <c r="R1569" s="704"/>
      <c r="S1569" s="3180"/>
    </row>
    <row r="1570" spans="7:19" ht="15" customHeight="1">
      <c r="G1570" s="1047"/>
      <c r="H1570" s="655"/>
      <c r="I1570" s="655"/>
      <c r="J1570" s="655"/>
      <c r="K1570" s="655"/>
      <c r="L1570" s="655"/>
      <c r="M1570" s="655"/>
      <c r="N1570" s="1310"/>
      <c r="P1570" s="656"/>
      <c r="Q1570" s="657"/>
      <c r="R1570" s="704"/>
      <c r="S1570" s="3180"/>
    </row>
    <row r="1571" spans="7:19" ht="15" customHeight="1">
      <c r="G1571" s="1047"/>
      <c r="H1571" s="655"/>
      <c r="I1571" s="655"/>
      <c r="J1571" s="655"/>
      <c r="K1571" s="655"/>
      <c r="L1571" s="655"/>
      <c r="M1571" s="655"/>
      <c r="N1571" s="1310"/>
      <c r="P1571" s="656"/>
      <c r="Q1571" s="657"/>
      <c r="R1571" s="704"/>
      <c r="S1571" s="3180"/>
    </row>
    <row r="1572" spans="7:19" ht="15" customHeight="1">
      <c r="G1572" s="1047"/>
      <c r="H1572" s="655"/>
      <c r="I1572" s="655"/>
      <c r="J1572" s="655"/>
      <c r="K1572" s="655"/>
      <c r="L1572" s="655"/>
      <c r="M1572" s="655"/>
      <c r="N1572" s="1310"/>
      <c r="P1572" s="656"/>
      <c r="Q1572" s="657"/>
      <c r="R1572" s="704"/>
      <c r="S1572" s="3180"/>
    </row>
    <row r="1573" spans="7:19" ht="15" customHeight="1">
      <c r="G1573" s="1047"/>
      <c r="H1573" s="655"/>
      <c r="I1573" s="655"/>
      <c r="J1573" s="655"/>
      <c r="K1573" s="655"/>
      <c r="L1573" s="655"/>
      <c r="M1573" s="655"/>
      <c r="N1573" s="1310"/>
      <c r="P1573" s="656"/>
      <c r="Q1573" s="657"/>
      <c r="R1573" s="704"/>
      <c r="S1573" s="3180"/>
    </row>
    <row r="1574" spans="7:19" ht="15" customHeight="1">
      <c r="G1574" s="1047"/>
      <c r="H1574" s="655"/>
      <c r="I1574" s="655"/>
      <c r="J1574" s="655"/>
      <c r="K1574" s="655"/>
      <c r="L1574" s="655"/>
      <c r="M1574" s="655"/>
      <c r="N1574" s="1310"/>
      <c r="P1574" s="656"/>
      <c r="Q1574" s="657"/>
      <c r="R1574" s="704"/>
      <c r="S1574" s="3180"/>
    </row>
    <row r="1575" spans="7:19" ht="15" customHeight="1">
      <c r="G1575" s="1047"/>
      <c r="H1575" s="655"/>
      <c r="I1575" s="655"/>
      <c r="J1575" s="655"/>
      <c r="K1575" s="655"/>
      <c r="L1575" s="655"/>
      <c r="M1575" s="655"/>
      <c r="N1575" s="1310"/>
      <c r="P1575" s="656"/>
      <c r="Q1575" s="657"/>
      <c r="R1575" s="704"/>
      <c r="S1575" s="3180"/>
    </row>
    <row r="1576" spans="7:19" ht="15" customHeight="1">
      <c r="G1576" s="1047"/>
      <c r="H1576" s="655"/>
      <c r="I1576" s="655"/>
      <c r="J1576" s="655"/>
      <c r="K1576" s="655"/>
      <c r="L1576" s="655"/>
      <c r="M1576" s="655"/>
      <c r="N1576" s="1310"/>
      <c r="P1576" s="656"/>
      <c r="Q1576" s="657"/>
      <c r="R1576" s="704"/>
      <c r="S1576" s="3180"/>
    </row>
    <row r="1577" spans="7:19" ht="15" customHeight="1">
      <c r="G1577" s="1047"/>
      <c r="H1577" s="655"/>
      <c r="I1577" s="655"/>
      <c r="J1577" s="655"/>
      <c r="K1577" s="655"/>
      <c r="L1577" s="655"/>
      <c r="M1577" s="655"/>
      <c r="N1577" s="1310"/>
      <c r="P1577" s="656"/>
      <c r="Q1577" s="657"/>
      <c r="R1577" s="704"/>
      <c r="S1577" s="3180"/>
    </row>
    <row r="1578" spans="7:19" ht="15" customHeight="1">
      <c r="G1578" s="1047"/>
      <c r="H1578" s="655"/>
      <c r="I1578" s="655"/>
      <c r="J1578" s="655"/>
      <c r="K1578" s="655"/>
      <c r="L1578" s="655"/>
      <c r="M1578" s="655"/>
      <c r="N1578" s="1310"/>
      <c r="P1578" s="656"/>
      <c r="Q1578" s="657"/>
      <c r="R1578" s="704"/>
      <c r="S1578" s="3180"/>
    </row>
    <row r="1579" spans="7:19" ht="15" customHeight="1">
      <c r="G1579" s="1047"/>
      <c r="H1579" s="655"/>
      <c r="I1579" s="655"/>
      <c r="J1579" s="655"/>
      <c r="K1579" s="655"/>
      <c r="L1579" s="655"/>
      <c r="M1579" s="655"/>
      <c r="N1579" s="1310"/>
      <c r="P1579" s="656"/>
      <c r="Q1579" s="657"/>
      <c r="R1579" s="704"/>
      <c r="S1579" s="3180"/>
    </row>
    <row r="1580" spans="7:19" ht="15" customHeight="1">
      <c r="G1580" s="1047"/>
      <c r="H1580" s="655"/>
      <c r="I1580" s="655"/>
      <c r="J1580" s="655"/>
      <c r="K1580" s="655"/>
      <c r="L1580" s="655"/>
      <c r="M1580" s="655"/>
      <c r="N1580" s="1310"/>
      <c r="P1580" s="656"/>
      <c r="Q1580" s="657"/>
      <c r="R1580" s="704"/>
      <c r="S1580" s="3180"/>
    </row>
    <row r="1581" spans="7:19" ht="15" customHeight="1">
      <c r="G1581" s="1047"/>
      <c r="H1581" s="655"/>
      <c r="I1581" s="655"/>
      <c r="J1581" s="655"/>
      <c r="K1581" s="655"/>
      <c r="L1581" s="655"/>
      <c r="M1581" s="655"/>
      <c r="N1581" s="1310"/>
      <c r="P1581" s="656"/>
      <c r="Q1581" s="657"/>
      <c r="R1581" s="704"/>
      <c r="S1581" s="3180"/>
    </row>
    <row r="1582" spans="7:19" ht="15" customHeight="1">
      <c r="G1582" s="1047"/>
      <c r="H1582" s="655"/>
      <c r="I1582" s="655"/>
      <c r="J1582" s="655"/>
      <c r="K1582" s="655"/>
      <c r="L1582" s="655"/>
      <c r="M1582" s="655"/>
      <c r="N1582" s="1310"/>
      <c r="P1582" s="656"/>
      <c r="Q1582" s="657"/>
      <c r="R1582" s="704"/>
      <c r="S1582" s="3180"/>
    </row>
    <row r="1583" spans="7:19" ht="15" customHeight="1">
      <c r="G1583" s="1047"/>
      <c r="H1583" s="655"/>
      <c r="I1583" s="655"/>
      <c r="J1583" s="655"/>
      <c r="K1583" s="655"/>
      <c r="L1583" s="655"/>
      <c r="M1583" s="655"/>
      <c r="N1583" s="1310"/>
      <c r="P1583" s="656"/>
      <c r="Q1583" s="657"/>
      <c r="R1583" s="704"/>
      <c r="S1583" s="3180"/>
    </row>
    <row r="1584" spans="7:19" ht="15" customHeight="1">
      <c r="G1584" s="1047"/>
      <c r="H1584" s="655"/>
      <c r="I1584" s="655"/>
      <c r="J1584" s="655"/>
      <c r="K1584" s="655"/>
      <c r="L1584" s="655"/>
      <c r="M1584" s="655"/>
      <c r="N1584" s="1310"/>
      <c r="P1584" s="656"/>
      <c r="Q1584" s="657"/>
      <c r="R1584" s="704"/>
      <c r="S1584" s="3180"/>
    </row>
    <row r="1585" spans="7:19" ht="15" customHeight="1">
      <c r="G1585" s="1047"/>
      <c r="H1585" s="655"/>
      <c r="I1585" s="655"/>
      <c r="J1585" s="655"/>
      <c r="K1585" s="655"/>
      <c r="L1585" s="655"/>
      <c r="M1585" s="655"/>
      <c r="N1585" s="1310"/>
      <c r="P1585" s="656"/>
      <c r="Q1585" s="657"/>
      <c r="R1585" s="704"/>
      <c r="S1585" s="3180"/>
    </row>
    <row r="1586" spans="7:19" ht="15" customHeight="1">
      <c r="G1586" s="1047"/>
      <c r="H1586" s="655"/>
      <c r="I1586" s="655"/>
      <c r="J1586" s="655"/>
      <c r="K1586" s="655"/>
      <c r="L1586" s="655"/>
      <c r="M1586" s="655"/>
      <c r="N1586" s="1310"/>
      <c r="P1586" s="656"/>
      <c r="Q1586" s="657"/>
      <c r="R1586" s="704"/>
      <c r="S1586" s="3180"/>
    </row>
    <row r="1587" spans="7:19" ht="15" customHeight="1">
      <c r="G1587" s="1047"/>
      <c r="H1587" s="655"/>
      <c r="I1587" s="655"/>
      <c r="J1587" s="655"/>
      <c r="K1587" s="655"/>
      <c r="L1587" s="655"/>
      <c r="M1587" s="655"/>
      <c r="N1587" s="1310"/>
      <c r="P1587" s="656"/>
      <c r="Q1587" s="657"/>
      <c r="R1587" s="704"/>
      <c r="S1587" s="3180"/>
    </row>
    <row r="1588" spans="7:19" ht="15" customHeight="1">
      <c r="G1588" s="1047"/>
      <c r="H1588" s="655"/>
      <c r="I1588" s="655"/>
      <c r="J1588" s="655"/>
      <c r="K1588" s="655"/>
      <c r="L1588" s="655"/>
      <c r="M1588" s="655"/>
      <c r="N1588" s="1310"/>
      <c r="P1588" s="656"/>
      <c r="Q1588" s="657"/>
      <c r="R1588" s="704"/>
      <c r="S1588" s="3180"/>
    </row>
    <row r="1589" spans="7:19" ht="15" customHeight="1">
      <c r="G1589" s="1047"/>
      <c r="H1589" s="655"/>
      <c r="I1589" s="655"/>
      <c r="J1589" s="655"/>
      <c r="K1589" s="655"/>
      <c r="L1589" s="655"/>
      <c r="M1589" s="655"/>
      <c r="N1589" s="1310"/>
      <c r="P1589" s="656"/>
      <c r="Q1589" s="657"/>
      <c r="R1589" s="704"/>
      <c r="S1589" s="3180"/>
    </row>
    <row r="1590" spans="7:19" ht="15" customHeight="1">
      <c r="G1590" s="1047"/>
      <c r="H1590" s="655"/>
      <c r="I1590" s="655"/>
      <c r="J1590" s="655"/>
      <c r="K1590" s="655"/>
      <c r="L1590" s="655"/>
      <c r="M1590" s="655"/>
      <c r="N1590" s="1310"/>
      <c r="P1590" s="656"/>
      <c r="Q1590" s="657"/>
      <c r="R1590" s="704"/>
      <c r="S1590" s="3180"/>
    </row>
    <row r="1591" spans="7:19" ht="15" customHeight="1">
      <c r="G1591" s="1047"/>
      <c r="H1591" s="655"/>
      <c r="I1591" s="655"/>
      <c r="J1591" s="655"/>
      <c r="K1591" s="655"/>
      <c r="L1591" s="655"/>
      <c r="M1591" s="655"/>
      <c r="N1591" s="1310"/>
      <c r="P1591" s="656"/>
      <c r="Q1591" s="657"/>
      <c r="R1591" s="704"/>
      <c r="S1591" s="3180"/>
    </row>
    <row r="1592" spans="7:19" ht="15" customHeight="1">
      <c r="G1592" s="1047"/>
      <c r="H1592" s="655"/>
      <c r="I1592" s="655"/>
      <c r="J1592" s="655"/>
      <c r="K1592" s="655"/>
      <c r="L1592" s="655"/>
      <c r="M1592" s="655"/>
      <c r="N1592" s="1310"/>
      <c r="P1592" s="656"/>
      <c r="Q1592" s="657"/>
      <c r="R1592" s="704"/>
      <c r="S1592" s="3180"/>
    </row>
    <row r="1593" spans="7:19" ht="15" customHeight="1">
      <c r="G1593" s="1047"/>
      <c r="H1593" s="655"/>
      <c r="I1593" s="655"/>
      <c r="J1593" s="655"/>
      <c r="K1593" s="655"/>
      <c r="L1593" s="655"/>
      <c r="M1593" s="655"/>
      <c r="N1593" s="1310"/>
      <c r="P1593" s="656"/>
      <c r="Q1593" s="657"/>
      <c r="R1593" s="704"/>
      <c r="S1593" s="3180"/>
    </row>
    <row r="1594" spans="7:19" ht="15" customHeight="1">
      <c r="G1594" s="1047"/>
      <c r="H1594" s="655"/>
      <c r="I1594" s="655"/>
      <c r="J1594" s="655"/>
      <c r="K1594" s="655"/>
      <c r="L1594" s="655"/>
      <c r="M1594" s="655"/>
      <c r="N1594" s="1310"/>
      <c r="P1594" s="656"/>
      <c r="Q1594" s="657"/>
      <c r="R1594" s="704"/>
      <c r="S1594" s="3180"/>
    </row>
    <row r="1595" spans="7:19" ht="15" customHeight="1">
      <c r="G1595" s="1047"/>
      <c r="H1595" s="655"/>
      <c r="I1595" s="655"/>
      <c r="J1595" s="655"/>
      <c r="K1595" s="655"/>
      <c r="L1595" s="655"/>
      <c r="M1595" s="655"/>
      <c r="N1595" s="1310"/>
      <c r="P1595" s="656"/>
      <c r="Q1595" s="657"/>
      <c r="R1595" s="704"/>
      <c r="S1595" s="3180"/>
    </row>
    <row r="1596" spans="7:19" ht="15" customHeight="1">
      <c r="G1596" s="1047"/>
      <c r="H1596" s="655"/>
      <c r="I1596" s="655"/>
      <c r="J1596" s="655"/>
      <c r="K1596" s="655"/>
      <c r="L1596" s="655"/>
      <c r="M1596" s="655"/>
      <c r="N1596" s="1310"/>
      <c r="P1596" s="656"/>
      <c r="Q1596" s="657"/>
      <c r="R1596" s="704"/>
      <c r="S1596" s="3180"/>
    </row>
    <row r="1597" spans="7:19" ht="15" customHeight="1">
      <c r="G1597" s="1047"/>
      <c r="H1597" s="655"/>
      <c r="I1597" s="655"/>
      <c r="J1597" s="655"/>
      <c r="K1597" s="655"/>
      <c r="L1597" s="655"/>
      <c r="M1597" s="655"/>
      <c r="N1597" s="1310"/>
      <c r="P1597" s="656"/>
      <c r="Q1597" s="657"/>
      <c r="R1597" s="704"/>
      <c r="S1597" s="3180"/>
    </row>
    <row r="1598" spans="7:19" ht="15" customHeight="1">
      <c r="G1598" s="1047"/>
      <c r="H1598" s="655"/>
      <c r="I1598" s="655"/>
      <c r="J1598" s="655"/>
      <c r="K1598" s="655"/>
      <c r="L1598" s="655"/>
      <c r="M1598" s="655"/>
      <c r="N1598" s="1310"/>
      <c r="P1598" s="656"/>
      <c r="Q1598" s="657"/>
      <c r="R1598" s="704"/>
      <c r="S1598" s="3180"/>
    </row>
    <row r="1599" spans="7:19" ht="15" customHeight="1">
      <c r="G1599" s="1047"/>
      <c r="H1599" s="655"/>
      <c r="I1599" s="655"/>
      <c r="J1599" s="655"/>
      <c r="K1599" s="655"/>
      <c r="L1599" s="655"/>
      <c r="M1599" s="655"/>
      <c r="N1599" s="1310"/>
      <c r="P1599" s="656"/>
      <c r="Q1599" s="657"/>
      <c r="R1599" s="704"/>
      <c r="S1599" s="3180"/>
    </row>
    <row r="1600" spans="7:19" ht="15" customHeight="1">
      <c r="G1600" s="1047"/>
      <c r="H1600" s="655"/>
      <c r="I1600" s="655"/>
      <c r="J1600" s="655"/>
      <c r="K1600" s="655"/>
      <c r="L1600" s="655"/>
      <c r="M1600" s="655"/>
      <c r="N1600" s="1310"/>
      <c r="P1600" s="656"/>
      <c r="Q1600" s="657"/>
      <c r="R1600" s="704"/>
      <c r="S1600" s="3180"/>
    </row>
    <row r="1601" spans="7:19" ht="15" customHeight="1">
      <c r="G1601" s="1047"/>
      <c r="H1601" s="655"/>
      <c r="I1601" s="655"/>
      <c r="J1601" s="655"/>
      <c r="K1601" s="655"/>
      <c r="L1601" s="655"/>
      <c r="M1601" s="655"/>
      <c r="N1601" s="1310"/>
      <c r="P1601" s="656"/>
      <c r="Q1601" s="657"/>
      <c r="R1601" s="704"/>
      <c r="S1601" s="3180"/>
    </row>
    <row r="1602" spans="7:19" ht="15" customHeight="1">
      <c r="G1602" s="1047"/>
      <c r="H1602" s="655"/>
      <c r="I1602" s="655"/>
      <c r="J1602" s="655"/>
      <c r="K1602" s="655"/>
      <c r="L1602" s="655"/>
      <c r="M1602" s="655"/>
      <c r="N1602" s="1310"/>
      <c r="P1602" s="656"/>
      <c r="Q1602" s="657"/>
      <c r="R1602" s="704"/>
      <c r="S1602" s="3180"/>
    </row>
    <row r="1603" spans="7:19" ht="15" customHeight="1">
      <c r="G1603" s="1047"/>
      <c r="H1603" s="655"/>
      <c r="I1603" s="655"/>
      <c r="J1603" s="655"/>
      <c r="K1603" s="655"/>
      <c r="L1603" s="655"/>
      <c r="M1603" s="655"/>
      <c r="N1603" s="1310"/>
      <c r="P1603" s="656"/>
      <c r="Q1603" s="657"/>
      <c r="R1603" s="704"/>
      <c r="S1603" s="3180"/>
    </row>
    <row r="1604" spans="7:19" ht="15" customHeight="1">
      <c r="G1604" s="1047"/>
      <c r="H1604" s="655"/>
      <c r="I1604" s="655"/>
      <c r="J1604" s="655"/>
      <c r="K1604" s="655"/>
      <c r="L1604" s="655"/>
      <c r="M1604" s="655"/>
      <c r="N1604" s="1310"/>
      <c r="P1604" s="656"/>
      <c r="Q1604" s="657"/>
      <c r="R1604" s="704"/>
      <c r="S1604" s="3180"/>
    </row>
    <row r="1605" spans="7:19" ht="15" customHeight="1">
      <c r="G1605" s="1047"/>
      <c r="H1605" s="655"/>
      <c r="I1605" s="655"/>
      <c r="J1605" s="655"/>
      <c r="K1605" s="655"/>
      <c r="L1605" s="655"/>
      <c r="M1605" s="655"/>
      <c r="N1605" s="1310"/>
      <c r="P1605" s="656"/>
      <c r="Q1605" s="657"/>
      <c r="R1605" s="704"/>
      <c r="S1605" s="3180"/>
    </row>
    <row r="1606" spans="7:19" ht="15" customHeight="1">
      <c r="G1606" s="1047"/>
      <c r="H1606" s="655"/>
      <c r="I1606" s="655"/>
      <c r="J1606" s="655"/>
      <c r="K1606" s="655"/>
      <c r="L1606" s="655"/>
      <c r="M1606" s="655"/>
      <c r="N1606" s="1310"/>
      <c r="P1606" s="656"/>
      <c r="Q1606" s="657"/>
      <c r="R1606" s="704"/>
      <c r="S1606" s="3180"/>
    </row>
    <row r="1607" spans="7:19" ht="15" customHeight="1">
      <c r="G1607" s="1047"/>
      <c r="H1607" s="655"/>
      <c r="I1607" s="655"/>
      <c r="J1607" s="655"/>
      <c r="K1607" s="655"/>
      <c r="L1607" s="655"/>
      <c r="M1607" s="655"/>
      <c r="N1607" s="1310"/>
      <c r="P1607" s="656"/>
      <c r="Q1607" s="657"/>
      <c r="R1607" s="704"/>
      <c r="S1607" s="3180"/>
    </row>
    <row r="1608" spans="7:19" ht="15" customHeight="1">
      <c r="G1608" s="1047"/>
      <c r="H1608" s="655"/>
      <c r="I1608" s="655"/>
      <c r="J1608" s="655"/>
      <c r="K1608" s="655"/>
      <c r="L1608" s="655"/>
      <c r="M1608" s="655"/>
      <c r="N1608" s="1310"/>
      <c r="P1608" s="656"/>
      <c r="Q1608" s="657"/>
      <c r="R1608" s="704"/>
      <c r="S1608" s="3180"/>
    </row>
    <row r="1609" spans="7:19" ht="15" customHeight="1">
      <c r="G1609" s="1047"/>
      <c r="H1609" s="655"/>
      <c r="I1609" s="655"/>
      <c r="J1609" s="655"/>
      <c r="K1609" s="655"/>
      <c r="L1609" s="655"/>
      <c r="M1609" s="655"/>
      <c r="N1609" s="1310"/>
      <c r="P1609" s="656"/>
      <c r="Q1609" s="657"/>
      <c r="R1609" s="704"/>
      <c r="S1609" s="3180"/>
    </row>
    <row r="1610" spans="7:19" ht="15" customHeight="1">
      <c r="G1610" s="1047"/>
      <c r="H1610" s="655"/>
      <c r="I1610" s="655"/>
      <c r="J1610" s="655"/>
      <c r="K1610" s="655"/>
      <c r="L1610" s="655"/>
      <c r="M1610" s="655"/>
      <c r="N1610" s="1310"/>
      <c r="P1610" s="656"/>
      <c r="Q1610" s="657"/>
      <c r="R1610" s="704"/>
      <c r="S1610" s="3180"/>
    </row>
    <row r="1611" spans="7:19" ht="15" customHeight="1">
      <c r="G1611" s="1047"/>
      <c r="H1611" s="655"/>
      <c r="I1611" s="655"/>
      <c r="J1611" s="655"/>
      <c r="K1611" s="655"/>
      <c r="L1611" s="655"/>
      <c r="M1611" s="655"/>
      <c r="N1611" s="1310"/>
      <c r="P1611" s="656"/>
      <c r="Q1611" s="657"/>
      <c r="R1611" s="704"/>
      <c r="S1611" s="3180"/>
    </row>
    <row r="1612" spans="7:19" ht="15" customHeight="1">
      <c r="G1612" s="1047"/>
      <c r="H1612" s="655"/>
      <c r="I1612" s="655"/>
      <c r="J1612" s="655"/>
      <c r="K1612" s="655"/>
      <c r="L1612" s="655"/>
      <c r="M1612" s="655"/>
      <c r="N1612" s="1310"/>
      <c r="P1612" s="656"/>
      <c r="Q1612" s="657"/>
      <c r="R1612" s="704"/>
      <c r="S1612" s="3180"/>
    </row>
    <row r="1613" spans="7:19" ht="15" customHeight="1">
      <c r="G1613" s="1047"/>
      <c r="H1613" s="655"/>
      <c r="I1613" s="655"/>
      <c r="J1613" s="655"/>
      <c r="K1613" s="655"/>
      <c r="L1613" s="655"/>
      <c r="M1613" s="655"/>
      <c r="N1613" s="1310"/>
      <c r="P1613" s="656"/>
      <c r="Q1613" s="657"/>
      <c r="R1613" s="704"/>
      <c r="S1613" s="3180"/>
    </row>
    <row r="1614" spans="7:19" ht="15" customHeight="1">
      <c r="G1614" s="1047"/>
      <c r="H1614" s="655"/>
      <c r="I1614" s="655"/>
      <c r="J1614" s="655"/>
      <c r="K1614" s="655"/>
      <c r="L1614" s="655"/>
      <c r="M1614" s="655"/>
      <c r="N1614" s="1310"/>
      <c r="P1614" s="656"/>
      <c r="Q1614" s="657"/>
      <c r="R1614" s="704"/>
      <c r="S1614" s="3180"/>
    </row>
    <row r="1615" spans="7:19" ht="15" customHeight="1">
      <c r="G1615" s="1047"/>
      <c r="H1615" s="655"/>
      <c r="I1615" s="655"/>
      <c r="J1615" s="655"/>
      <c r="K1615" s="655"/>
      <c r="L1615" s="655"/>
      <c r="M1615" s="655"/>
      <c r="N1615" s="1310"/>
      <c r="P1615" s="656"/>
      <c r="Q1615" s="657"/>
      <c r="R1615" s="704"/>
      <c r="S1615" s="3180"/>
    </row>
    <row r="1616" spans="7:19" ht="15" customHeight="1">
      <c r="G1616" s="1047"/>
      <c r="H1616" s="655"/>
      <c r="I1616" s="655"/>
      <c r="J1616" s="655"/>
      <c r="K1616" s="655"/>
      <c r="L1616" s="655"/>
      <c r="M1616" s="655"/>
      <c r="N1616" s="1310"/>
      <c r="P1616" s="656"/>
      <c r="Q1616" s="657"/>
      <c r="R1616" s="704"/>
      <c r="S1616" s="3180"/>
    </row>
    <row r="1617" spans="7:19" ht="15" customHeight="1">
      <c r="G1617" s="1047"/>
      <c r="H1617" s="655"/>
      <c r="I1617" s="655"/>
      <c r="J1617" s="655"/>
      <c r="K1617" s="655"/>
      <c r="L1617" s="655"/>
      <c r="M1617" s="655"/>
      <c r="N1617" s="1310"/>
      <c r="P1617" s="656"/>
      <c r="Q1617" s="657"/>
      <c r="R1617" s="704"/>
      <c r="S1617" s="3180"/>
    </row>
    <row r="1618" spans="7:19" ht="15" customHeight="1">
      <c r="G1618" s="1047"/>
      <c r="H1618" s="655"/>
      <c r="I1618" s="655"/>
      <c r="J1618" s="655"/>
      <c r="K1618" s="655"/>
      <c r="L1618" s="655"/>
      <c r="M1618" s="655"/>
      <c r="N1618" s="1310"/>
      <c r="P1618" s="656"/>
      <c r="Q1618" s="657"/>
      <c r="R1618" s="704"/>
      <c r="S1618" s="3180"/>
    </row>
    <row r="1619" spans="7:19" ht="15" customHeight="1">
      <c r="G1619" s="1047"/>
      <c r="H1619" s="655"/>
      <c r="I1619" s="655"/>
      <c r="J1619" s="655"/>
      <c r="K1619" s="655"/>
      <c r="L1619" s="655"/>
      <c r="M1619" s="655"/>
      <c r="N1619" s="1310"/>
      <c r="P1619" s="656"/>
      <c r="Q1619" s="657"/>
      <c r="R1619" s="704"/>
      <c r="S1619" s="3180"/>
    </row>
    <row r="1620" spans="7:19" ht="15" customHeight="1">
      <c r="G1620" s="1047"/>
      <c r="H1620" s="655"/>
      <c r="I1620" s="655"/>
      <c r="J1620" s="655"/>
      <c r="K1620" s="655"/>
      <c r="L1620" s="655"/>
      <c r="M1620" s="655"/>
      <c r="N1620" s="1310"/>
      <c r="P1620" s="656"/>
      <c r="Q1620" s="657"/>
      <c r="R1620" s="704"/>
      <c r="S1620" s="3180"/>
    </row>
    <row r="1621" spans="7:19" ht="15" customHeight="1">
      <c r="G1621" s="1047"/>
      <c r="H1621" s="655"/>
      <c r="I1621" s="655"/>
      <c r="J1621" s="655"/>
      <c r="K1621" s="655"/>
      <c r="L1621" s="655"/>
      <c r="M1621" s="655"/>
      <c r="N1621" s="1310"/>
      <c r="P1621" s="656"/>
      <c r="Q1621" s="657"/>
      <c r="R1621" s="704"/>
      <c r="S1621" s="3180"/>
    </row>
    <row r="1622" spans="7:19" ht="15" customHeight="1">
      <c r="G1622" s="1047"/>
      <c r="H1622" s="655"/>
      <c r="I1622" s="655"/>
      <c r="J1622" s="655"/>
      <c r="K1622" s="655"/>
      <c r="L1622" s="655"/>
      <c r="M1622" s="655"/>
      <c r="N1622" s="1310"/>
      <c r="P1622" s="656"/>
      <c r="Q1622" s="657"/>
      <c r="R1622" s="704"/>
      <c r="S1622" s="3180"/>
    </row>
    <row r="1623" spans="7:19" ht="15" customHeight="1">
      <c r="G1623" s="1047"/>
      <c r="H1623" s="655"/>
      <c r="I1623" s="655"/>
      <c r="J1623" s="655"/>
      <c r="K1623" s="655"/>
      <c r="L1623" s="655"/>
      <c r="M1623" s="655"/>
      <c r="N1623" s="1310"/>
      <c r="P1623" s="656"/>
      <c r="Q1623" s="657"/>
      <c r="R1623" s="704"/>
      <c r="S1623" s="3180"/>
    </row>
    <row r="1624" spans="7:19" ht="15" customHeight="1">
      <c r="G1624" s="1047"/>
      <c r="H1624" s="655"/>
      <c r="I1624" s="655"/>
      <c r="J1624" s="655"/>
      <c r="K1624" s="655"/>
      <c r="L1624" s="655"/>
      <c r="M1624" s="655"/>
      <c r="N1624" s="1310"/>
      <c r="P1624" s="656"/>
      <c r="Q1624" s="657"/>
      <c r="R1624" s="704"/>
      <c r="S1624" s="3180"/>
    </row>
    <row r="1625" spans="7:19" ht="15" customHeight="1">
      <c r="G1625" s="1047"/>
      <c r="H1625" s="655"/>
      <c r="I1625" s="655"/>
      <c r="J1625" s="655"/>
      <c r="K1625" s="655"/>
      <c r="L1625" s="655"/>
      <c r="M1625" s="655"/>
      <c r="N1625" s="1310"/>
      <c r="P1625" s="656"/>
      <c r="Q1625" s="657"/>
      <c r="R1625" s="704"/>
      <c r="S1625" s="3180"/>
    </row>
    <row r="1626" spans="7:19" ht="15" customHeight="1">
      <c r="G1626" s="1047"/>
      <c r="H1626" s="655"/>
      <c r="I1626" s="655"/>
      <c r="J1626" s="655"/>
      <c r="K1626" s="655"/>
      <c r="L1626" s="655"/>
      <c r="M1626" s="655"/>
      <c r="N1626" s="1310"/>
      <c r="P1626" s="656"/>
      <c r="Q1626" s="657"/>
      <c r="R1626" s="704"/>
      <c r="S1626" s="3180"/>
    </row>
    <row r="1627" spans="7:19" ht="15" customHeight="1">
      <c r="G1627" s="1047"/>
      <c r="H1627" s="655"/>
      <c r="I1627" s="655"/>
      <c r="J1627" s="655"/>
      <c r="K1627" s="655"/>
      <c r="L1627" s="655"/>
      <c r="M1627" s="655"/>
      <c r="N1627" s="1310"/>
      <c r="P1627" s="656"/>
      <c r="Q1627" s="657"/>
      <c r="R1627" s="704"/>
      <c r="S1627" s="3180"/>
    </row>
    <row r="1628" spans="7:19" ht="15" customHeight="1">
      <c r="G1628" s="1047"/>
      <c r="H1628" s="655"/>
      <c r="I1628" s="655"/>
      <c r="J1628" s="655"/>
      <c r="K1628" s="655"/>
      <c r="L1628" s="655"/>
      <c r="M1628" s="655"/>
      <c r="N1628" s="1310"/>
      <c r="P1628" s="656"/>
      <c r="Q1628" s="657"/>
      <c r="R1628" s="704"/>
      <c r="S1628" s="3180"/>
    </row>
    <row r="1629" spans="7:19" ht="15" customHeight="1">
      <c r="G1629" s="1047"/>
      <c r="H1629" s="655"/>
      <c r="I1629" s="655"/>
      <c r="J1629" s="655"/>
      <c r="K1629" s="655"/>
      <c r="L1629" s="655"/>
      <c r="M1629" s="655"/>
      <c r="N1629" s="1310"/>
      <c r="P1629" s="656"/>
      <c r="Q1629" s="657"/>
      <c r="R1629" s="704"/>
      <c r="S1629" s="3180"/>
    </row>
    <row r="1630" spans="7:19" ht="15" customHeight="1">
      <c r="G1630" s="1047"/>
      <c r="H1630" s="655"/>
      <c r="I1630" s="655"/>
      <c r="J1630" s="655"/>
      <c r="K1630" s="655"/>
      <c r="L1630" s="655"/>
      <c r="M1630" s="655"/>
      <c r="N1630" s="1310"/>
      <c r="P1630" s="656"/>
      <c r="Q1630" s="657"/>
      <c r="R1630" s="704"/>
      <c r="S1630" s="3180"/>
    </row>
    <row r="1631" spans="7:19" ht="15" customHeight="1">
      <c r="G1631" s="1047"/>
      <c r="H1631" s="655"/>
      <c r="I1631" s="655"/>
      <c r="J1631" s="655"/>
      <c r="K1631" s="655"/>
      <c r="L1631" s="655"/>
      <c r="M1631" s="655"/>
      <c r="N1631" s="1310"/>
      <c r="P1631" s="656"/>
      <c r="Q1631" s="657"/>
      <c r="R1631" s="704"/>
      <c r="S1631" s="3180"/>
    </row>
    <row r="1632" spans="7:19" ht="15" customHeight="1">
      <c r="G1632" s="1047"/>
      <c r="H1632" s="655"/>
      <c r="I1632" s="655"/>
      <c r="J1632" s="655"/>
      <c r="K1632" s="655"/>
      <c r="L1632" s="655"/>
      <c r="M1632" s="655"/>
      <c r="N1632" s="1310"/>
      <c r="P1632" s="656"/>
      <c r="Q1632" s="657"/>
      <c r="R1632" s="704"/>
      <c r="S1632" s="3180"/>
    </row>
    <row r="1633" spans="7:19" ht="15" customHeight="1">
      <c r="G1633" s="1047"/>
      <c r="H1633" s="655"/>
      <c r="I1633" s="655"/>
      <c r="J1633" s="655"/>
      <c r="K1633" s="655"/>
      <c r="L1633" s="655"/>
      <c r="M1633" s="655"/>
      <c r="N1633" s="1310"/>
      <c r="P1633" s="656"/>
      <c r="Q1633" s="657"/>
      <c r="R1633" s="704"/>
      <c r="S1633" s="3180"/>
    </row>
    <row r="1634" spans="7:19" ht="15" customHeight="1">
      <c r="G1634" s="1047"/>
      <c r="H1634" s="655"/>
      <c r="I1634" s="655"/>
      <c r="J1634" s="655"/>
      <c r="K1634" s="655"/>
      <c r="L1634" s="655"/>
      <c r="M1634" s="655"/>
      <c r="N1634" s="1310"/>
      <c r="P1634" s="656"/>
      <c r="Q1634" s="657"/>
      <c r="R1634" s="704"/>
      <c r="S1634" s="3180"/>
    </row>
    <row r="1635" spans="7:19" ht="15" customHeight="1">
      <c r="G1635" s="1047"/>
      <c r="H1635" s="655"/>
      <c r="I1635" s="655"/>
      <c r="J1635" s="655"/>
      <c r="K1635" s="655"/>
      <c r="L1635" s="655"/>
      <c r="M1635" s="655"/>
      <c r="N1635" s="1310"/>
      <c r="P1635" s="656"/>
      <c r="Q1635" s="657"/>
      <c r="R1635" s="704"/>
      <c r="S1635" s="3180"/>
    </row>
    <row r="1636" spans="7:19" ht="15" customHeight="1">
      <c r="G1636" s="1047"/>
      <c r="H1636" s="655"/>
      <c r="I1636" s="655"/>
      <c r="J1636" s="655"/>
      <c r="K1636" s="655"/>
      <c r="L1636" s="655"/>
      <c r="M1636" s="655"/>
      <c r="N1636" s="1310"/>
      <c r="P1636" s="656"/>
      <c r="Q1636" s="657"/>
      <c r="R1636" s="704"/>
      <c r="S1636" s="3180"/>
    </row>
    <row r="1637" spans="7:19" ht="15" customHeight="1">
      <c r="G1637" s="1047"/>
      <c r="H1637" s="655"/>
      <c r="I1637" s="655"/>
      <c r="J1637" s="655"/>
      <c r="K1637" s="655"/>
      <c r="L1637" s="655"/>
      <c r="M1637" s="655"/>
      <c r="N1637" s="1310"/>
      <c r="P1637" s="656"/>
      <c r="Q1637" s="657"/>
      <c r="R1637" s="704"/>
      <c r="S1637" s="3180"/>
    </row>
    <row r="1638" spans="7:19" ht="15" customHeight="1">
      <c r="G1638" s="1047"/>
      <c r="H1638" s="655"/>
      <c r="I1638" s="655"/>
      <c r="J1638" s="655"/>
      <c r="K1638" s="655"/>
      <c r="L1638" s="655"/>
      <c r="M1638" s="655"/>
      <c r="N1638" s="1310"/>
      <c r="P1638" s="656"/>
      <c r="Q1638" s="657"/>
      <c r="R1638" s="704"/>
      <c r="S1638" s="3180"/>
    </row>
    <row r="1639" spans="7:19" ht="15" customHeight="1">
      <c r="G1639" s="1047"/>
      <c r="H1639" s="655"/>
      <c r="I1639" s="655"/>
      <c r="J1639" s="655"/>
      <c r="K1639" s="655"/>
      <c r="L1639" s="655"/>
      <c r="M1639" s="655"/>
      <c r="N1639" s="1310"/>
      <c r="P1639" s="656"/>
      <c r="Q1639" s="657"/>
      <c r="R1639" s="704"/>
      <c r="S1639" s="3180"/>
    </row>
    <row r="1640" spans="7:19" ht="15" customHeight="1">
      <c r="G1640" s="1047"/>
      <c r="H1640" s="655"/>
      <c r="I1640" s="655"/>
      <c r="J1640" s="655"/>
      <c r="K1640" s="655"/>
      <c r="L1640" s="655"/>
      <c r="M1640" s="655"/>
      <c r="N1640" s="1310"/>
      <c r="P1640" s="656"/>
      <c r="Q1640" s="657"/>
      <c r="R1640" s="704"/>
      <c r="S1640" s="3180"/>
    </row>
    <row r="1641" spans="7:19" ht="15" customHeight="1">
      <c r="G1641" s="1047"/>
      <c r="H1641" s="655"/>
      <c r="I1641" s="655"/>
      <c r="J1641" s="655"/>
      <c r="K1641" s="655"/>
      <c r="L1641" s="655"/>
      <c r="M1641" s="655"/>
      <c r="N1641" s="1310"/>
      <c r="P1641" s="656"/>
      <c r="Q1641" s="657"/>
      <c r="R1641" s="704"/>
      <c r="S1641" s="3180"/>
    </row>
    <row r="1642" spans="7:19" ht="15" customHeight="1">
      <c r="G1642" s="1047"/>
      <c r="H1642" s="655"/>
      <c r="I1642" s="655"/>
      <c r="J1642" s="655"/>
      <c r="K1642" s="655"/>
      <c r="L1642" s="655"/>
      <c r="M1642" s="655"/>
      <c r="N1642" s="1310"/>
      <c r="P1642" s="656"/>
      <c r="Q1642" s="657"/>
      <c r="R1642" s="704"/>
      <c r="S1642" s="3180"/>
    </row>
    <row r="1643" spans="7:19" ht="15" customHeight="1">
      <c r="G1643" s="1047"/>
      <c r="H1643" s="655"/>
      <c r="I1643" s="655"/>
      <c r="J1643" s="655"/>
      <c r="K1643" s="655"/>
      <c r="L1643" s="655"/>
      <c r="M1643" s="655"/>
      <c r="N1643" s="1310"/>
      <c r="P1643" s="656"/>
      <c r="Q1643" s="657"/>
      <c r="R1643" s="704"/>
      <c r="S1643" s="3180"/>
    </row>
    <row r="1644" spans="7:19" ht="15" customHeight="1">
      <c r="G1644" s="1047"/>
      <c r="H1644" s="655"/>
      <c r="I1644" s="655"/>
      <c r="J1644" s="655"/>
      <c r="K1644" s="655"/>
      <c r="L1644" s="655"/>
      <c r="M1644" s="655"/>
      <c r="N1644" s="1310"/>
      <c r="P1644" s="656"/>
      <c r="Q1644" s="657"/>
      <c r="R1644" s="704"/>
      <c r="S1644" s="3180"/>
    </row>
    <row r="1645" spans="7:19" ht="15" customHeight="1">
      <c r="G1645" s="1047"/>
      <c r="H1645" s="655"/>
      <c r="I1645" s="655"/>
      <c r="J1645" s="655"/>
      <c r="K1645" s="655"/>
      <c r="L1645" s="655"/>
      <c r="M1645" s="655"/>
      <c r="N1645" s="1310"/>
      <c r="P1645" s="656"/>
      <c r="Q1645" s="657"/>
      <c r="R1645" s="704"/>
      <c r="S1645" s="3180"/>
    </row>
    <row r="1646" spans="7:19" ht="15" customHeight="1">
      <c r="G1646" s="1047"/>
      <c r="H1646" s="655"/>
      <c r="I1646" s="655"/>
      <c r="J1646" s="655"/>
      <c r="K1646" s="655"/>
      <c r="L1646" s="655"/>
      <c r="M1646" s="655"/>
      <c r="N1646" s="1310"/>
      <c r="P1646" s="656"/>
      <c r="Q1646" s="657"/>
      <c r="R1646" s="704"/>
      <c r="S1646" s="3180"/>
    </row>
    <row r="1647" spans="7:19" ht="15" customHeight="1">
      <c r="G1647" s="1047"/>
      <c r="H1647" s="655"/>
      <c r="I1647" s="655"/>
      <c r="J1647" s="655"/>
      <c r="K1647" s="655"/>
      <c r="L1647" s="655"/>
      <c r="M1647" s="655"/>
      <c r="N1647" s="1310"/>
      <c r="P1647" s="656"/>
      <c r="Q1647" s="657"/>
      <c r="R1647" s="704"/>
      <c r="S1647" s="3180"/>
    </row>
    <row r="1648" spans="7:19" ht="15" customHeight="1">
      <c r="G1648" s="1047"/>
      <c r="H1648" s="655"/>
      <c r="I1648" s="655"/>
      <c r="J1648" s="655"/>
      <c r="K1648" s="655"/>
      <c r="L1648" s="655"/>
      <c r="M1648" s="655"/>
      <c r="N1648" s="1310"/>
      <c r="P1648" s="656"/>
      <c r="Q1648" s="657"/>
      <c r="R1648" s="704"/>
      <c r="S1648" s="3180"/>
    </row>
    <row r="1649" spans="7:19" ht="15" customHeight="1">
      <c r="G1649" s="1047"/>
      <c r="H1649" s="655"/>
      <c r="I1649" s="655"/>
      <c r="J1649" s="655"/>
      <c r="K1649" s="655"/>
      <c r="L1649" s="655"/>
      <c r="M1649" s="655"/>
      <c r="N1649" s="1310"/>
      <c r="P1649" s="656"/>
      <c r="Q1649" s="657"/>
      <c r="R1649" s="704"/>
      <c r="S1649" s="3180"/>
    </row>
    <row r="1650" spans="7:19" ht="15" customHeight="1">
      <c r="G1650" s="1047"/>
      <c r="H1650" s="655"/>
      <c r="I1650" s="655"/>
      <c r="J1650" s="655"/>
      <c r="K1650" s="655"/>
      <c r="L1650" s="655"/>
      <c r="M1650" s="655"/>
      <c r="N1650" s="1310"/>
      <c r="P1650" s="656"/>
      <c r="Q1650" s="657"/>
      <c r="R1650" s="704"/>
      <c r="S1650" s="3180"/>
    </row>
    <row r="1651" spans="7:19" ht="15" customHeight="1">
      <c r="G1651" s="1047"/>
      <c r="H1651" s="655"/>
      <c r="I1651" s="655"/>
      <c r="J1651" s="655"/>
      <c r="K1651" s="655"/>
      <c r="L1651" s="655"/>
      <c r="M1651" s="655"/>
      <c r="N1651" s="1310"/>
      <c r="P1651" s="656"/>
      <c r="Q1651" s="657"/>
      <c r="R1651" s="704"/>
      <c r="S1651" s="3180"/>
    </row>
    <row r="1652" spans="7:19" ht="15" customHeight="1">
      <c r="G1652" s="1047"/>
      <c r="H1652" s="655"/>
      <c r="I1652" s="655"/>
      <c r="J1652" s="655"/>
      <c r="K1652" s="655"/>
      <c r="L1652" s="655"/>
      <c r="M1652" s="655"/>
      <c r="N1652" s="1310"/>
      <c r="P1652" s="656"/>
      <c r="Q1652" s="657"/>
      <c r="R1652" s="704"/>
      <c r="S1652" s="3180"/>
    </row>
    <row r="1653" spans="7:19" ht="15" customHeight="1">
      <c r="G1653" s="1047"/>
      <c r="H1653" s="655"/>
      <c r="I1653" s="655"/>
      <c r="J1653" s="655"/>
      <c r="K1653" s="655"/>
      <c r="L1653" s="655"/>
      <c r="M1653" s="655"/>
      <c r="N1653" s="1310"/>
      <c r="P1653" s="656"/>
      <c r="Q1653" s="657"/>
      <c r="R1653" s="704"/>
      <c r="S1653" s="3180"/>
    </row>
    <row r="1654" spans="7:19" ht="15" customHeight="1">
      <c r="G1654" s="1047"/>
      <c r="H1654" s="655"/>
      <c r="I1654" s="655"/>
      <c r="J1654" s="655"/>
      <c r="K1654" s="655"/>
      <c r="L1654" s="655"/>
      <c r="M1654" s="655"/>
      <c r="N1654" s="1310"/>
      <c r="P1654" s="656"/>
      <c r="Q1654" s="657"/>
      <c r="R1654" s="704"/>
      <c r="S1654" s="3180"/>
    </row>
    <row r="1655" spans="7:19" ht="15" customHeight="1">
      <c r="G1655" s="1047"/>
      <c r="H1655" s="655"/>
      <c r="I1655" s="655"/>
      <c r="J1655" s="655"/>
      <c r="K1655" s="655"/>
      <c r="L1655" s="655"/>
      <c r="M1655" s="655"/>
      <c r="N1655" s="1310"/>
      <c r="P1655" s="656"/>
      <c r="Q1655" s="657"/>
      <c r="R1655" s="704"/>
      <c r="S1655" s="3180"/>
    </row>
    <row r="1656" spans="7:19" ht="15" customHeight="1">
      <c r="G1656" s="1047"/>
      <c r="H1656" s="655"/>
      <c r="I1656" s="655"/>
      <c r="J1656" s="655"/>
      <c r="K1656" s="655"/>
      <c r="L1656" s="655"/>
      <c r="M1656" s="655"/>
      <c r="N1656" s="1310"/>
      <c r="P1656" s="656"/>
      <c r="Q1656" s="657"/>
      <c r="R1656" s="704"/>
      <c r="S1656" s="3180"/>
    </row>
    <row r="1657" spans="7:19" ht="15" customHeight="1">
      <c r="G1657" s="1047"/>
      <c r="H1657" s="655"/>
      <c r="I1657" s="655"/>
      <c r="J1657" s="655"/>
      <c r="K1657" s="655"/>
      <c r="L1657" s="655"/>
      <c r="M1657" s="655"/>
      <c r="N1657" s="1310"/>
      <c r="P1657" s="656"/>
      <c r="Q1657" s="657"/>
      <c r="R1657" s="704"/>
      <c r="S1657" s="3180"/>
    </row>
    <row r="1658" spans="7:19" ht="15" customHeight="1">
      <c r="G1658" s="1047"/>
      <c r="H1658" s="655"/>
      <c r="I1658" s="655"/>
      <c r="J1658" s="655"/>
      <c r="K1658" s="655"/>
      <c r="L1658" s="655"/>
      <c r="M1658" s="655"/>
      <c r="N1658" s="1310"/>
      <c r="P1658" s="656"/>
      <c r="Q1658" s="657"/>
      <c r="R1658" s="704"/>
      <c r="S1658" s="3180"/>
    </row>
    <row r="1659" spans="7:19" ht="15" customHeight="1">
      <c r="G1659" s="1047"/>
      <c r="H1659" s="655"/>
      <c r="I1659" s="655"/>
      <c r="J1659" s="655"/>
      <c r="K1659" s="655"/>
      <c r="L1659" s="655"/>
      <c r="M1659" s="655"/>
      <c r="N1659" s="1310"/>
      <c r="P1659" s="656"/>
      <c r="Q1659" s="657"/>
      <c r="R1659" s="704"/>
      <c r="S1659" s="3180"/>
    </row>
    <row r="1660" spans="7:19" ht="15" customHeight="1">
      <c r="G1660" s="1047"/>
      <c r="H1660" s="655"/>
      <c r="I1660" s="655"/>
      <c r="J1660" s="655"/>
      <c r="K1660" s="655"/>
      <c r="L1660" s="655"/>
      <c r="M1660" s="655"/>
      <c r="N1660" s="1310"/>
      <c r="P1660" s="656"/>
      <c r="Q1660" s="657"/>
      <c r="R1660" s="704"/>
      <c r="S1660" s="3180"/>
    </row>
    <row r="1661" spans="7:19" ht="15" customHeight="1">
      <c r="G1661" s="1047"/>
      <c r="H1661" s="655"/>
      <c r="I1661" s="655"/>
      <c r="J1661" s="655"/>
      <c r="K1661" s="655"/>
      <c r="L1661" s="655"/>
      <c r="M1661" s="655"/>
      <c r="N1661" s="1310"/>
      <c r="P1661" s="656"/>
      <c r="Q1661" s="657"/>
      <c r="R1661" s="704"/>
      <c r="S1661" s="3180"/>
    </row>
    <row r="1662" spans="7:19" ht="15" customHeight="1">
      <c r="G1662" s="1047"/>
      <c r="H1662" s="655"/>
      <c r="I1662" s="655"/>
      <c r="J1662" s="655"/>
      <c r="K1662" s="655"/>
      <c r="L1662" s="655"/>
      <c r="M1662" s="655"/>
      <c r="N1662" s="1310"/>
      <c r="P1662" s="656"/>
      <c r="Q1662" s="657"/>
      <c r="R1662" s="704"/>
      <c r="S1662" s="3180"/>
    </row>
    <row r="1663" spans="7:19" ht="15" customHeight="1">
      <c r="G1663" s="1047"/>
      <c r="H1663" s="655"/>
      <c r="I1663" s="655"/>
      <c r="J1663" s="655"/>
      <c r="K1663" s="655"/>
      <c r="L1663" s="655"/>
      <c r="M1663" s="655"/>
      <c r="N1663" s="1310"/>
      <c r="P1663" s="656"/>
      <c r="Q1663" s="657"/>
      <c r="R1663" s="704"/>
      <c r="S1663" s="3180"/>
    </row>
    <row r="1664" spans="7:19">
      <c r="G1664" s="1047"/>
      <c r="H1664" s="655"/>
      <c r="I1664" s="655"/>
      <c r="J1664" s="655"/>
      <c r="K1664" s="655"/>
      <c r="L1664" s="655"/>
      <c r="M1664" s="655"/>
      <c r="N1664" s="1310"/>
      <c r="P1664" s="656"/>
      <c r="Q1664" s="657"/>
      <c r="R1664" s="704"/>
      <c r="S1664" s="3180"/>
    </row>
    <row r="1665" spans="7:19">
      <c r="G1665" s="1047"/>
      <c r="H1665" s="655"/>
      <c r="I1665" s="655"/>
      <c r="J1665" s="655"/>
      <c r="K1665" s="655"/>
      <c r="L1665" s="655"/>
      <c r="M1665" s="655"/>
      <c r="N1665" s="1310"/>
      <c r="P1665" s="656"/>
      <c r="Q1665" s="657"/>
      <c r="R1665" s="704"/>
      <c r="S1665" s="3180"/>
    </row>
    <row r="1666" spans="7:19">
      <c r="G1666" s="1047"/>
      <c r="H1666" s="655"/>
      <c r="I1666" s="655"/>
      <c r="J1666" s="655"/>
      <c r="K1666" s="655"/>
      <c r="L1666" s="655"/>
      <c r="M1666" s="655"/>
      <c r="N1666" s="1310"/>
      <c r="P1666" s="656"/>
      <c r="Q1666" s="657"/>
      <c r="R1666" s="704"/>
      <c r="S1666" s="3180"/>
    </row>
    <row r="1667" spans="7:19">
      <c r="G1667" s="1047"/>
      <c r="H1667" s="655"/>
      <c r="I1667" s="655"/>
      <c r="J1667" s="655"/>
      <c r="K1667" s="655"/>
      <c r="L1667" s="655"/>
      <c r="M1667" s="655"/>
      <c r="N1667" s="1310"/>
      <c r="P1667" s="656"/>
      <c r="Q1667" s="657"/>
      <c r="R1667" s="704"/>
      <c r="S1667" s="3180"/>
    </row>
    <row r="1668" spans="7:19">
      <c r="G1668" s="1047"/>
      <c r="H1668" s="655"/>
      <c r="I1668" s="655"/>
      <c r="J1668" s="655"/>
      <c r="K1668" s="655"/>
      <c r="L1668" s="655"/>
      <c r="M1668" s="655"/>
      <c r="N1668" s="1310"/>
      <c r="P1668" s="656"/>
      <c r="Q1668" s="657"/>
      <c r="R1668" s="704"/>
      <c r="S1668" s="3180"/>
    </row>
    <row r="1669" spans="7:19">
      <c r="G1669" s="1047"/>
      <c r="H1669" s="655"/>
      <c r="I1669" s="655"/>
      <c r="J1669" s="655"/>
      <c r="K1669" s="655"/>
      <c r="L1669" s="655"/>
      <c r="M1669" s="655"/>
      <c r="N1669" s="1310"/>
      <c r="P1669" s="656"/>
      <c r="Q1669" s="657"/>
      <c r="R1669" s="704"/>
      <c r="S1669" s="3180"/>
    </row>
    <row r="1670" spans="7:19">
      <c r="G1670" s="1047"/>
      <c r="H1670" s="655"/>
      <c r="I1670" s="655"/>
      <c r="J1670" s="655"/>
      <c r="K1670" s="655"/>
      <c r="L1670" s="655"/>
      <c r="M1670" s="655"/>
      <c r="N1670" s="1310"/>
      <c r="P1670" s="656"/>
      <c r="Q1670" s="657"/>
      <c r="R1670" s="704"/>
      <c r="S1670" s="3180"/>
    </row>
    <row r="1671" spans="7:19">
      <c r="G1671" s="1047"/>
      <c r="H1671" s="655"/>
      <c r="I1671" s="655"/>
      <c r="J1671" s="655"/>
      <c r="K1671" s="655"/>
      <c r="L1671" s="655"/>
      <c r="M1671" s="655"/>
      <c r="N1671" s="1310"/>
      <c r="P1671" s="656"/>
      <c r="Q1671" s="657"/>
      <c r="R1671" s="704"/>
      <c r="S1671" s="3180"/>
    </row>
    <row r="1672" spans="7:19">
      <c r="G1672" s="1047"/>
      <c r="H1672" s="655"/>
      <c r="I1672" s="655"/>
      <c r="J1672" s="655"/>
      <c r="K1672" s="655"/>
      <c r="L1672" s="655"/>
      <c r="M1672" s="655"/>
      <c r="N1672" s="1310"/>
      <c r="P1672" s="656"/>
      <c r="Q1672" s="657"/>
      <c r="R1672" s="704"/>
      <c r="S1672" s="3180"/>
    </row>
    <row r="1673" spans="7:19">
      <c r="G1673" s="1047"/>
      <c r="H1673" s="655"/>
      <c r="I1673" s="655"/>
      <c r="J1673" s="655"/>
      <c r="K1673" s="655"/>
      <c r="L1673" s="655"/>
      <c r="M1673" s="655"/>
      <c r="N1673" s="1310"/>
      <c r="P1673" s="656"/>
      <c r="Q1673" s="657"/>
      <c r="R1673" s="704"/>
      <c r="S1673" s="3180"/>
    </row>
    <row r="1674" spans="7:19">
      <c r="G1674" s="1047"/>
      <c r="H1674" s="655"/>
      <c r="I1674" s="655"/>
      <c r="J1674" s="655"/>
      <c r="K1674" s="655"/>
      <c r="L1674" s="655"/>
      <c r="M1674" s="655"/>
      <c r="N1674" s="1310"/>
      <c r="P1674" s="656"/>
      <c r="Q1674" s="657"/>
      <c r="R1674" s="704"/>
      <c r="S1674" s="3180"/>
    </row>
    <row r="1675" spans="7:19">
      <c r="G1675" s="1047"/>
      <c r="H1675" s="655"/>
      <c r="I1675" s="655"/>
      <c r="J1675" s="655"/>
      <c r="K1675" s="655"/>
      <c r="L1675" s="655"/>
      <c r="M1675" s="655"/>
      <c r="N1675" s="1310"/>
      <c r="P1675" s="656"/>
      <c r="Q1675" s="657"/>
      <c r="R1675" s="704"/>
      <c r="S1675" s="3180"/>
    </row>
    <row r="1676" spans="7:19">
      <c r="G1676" s="1047"/>
      <c r="H1676" s="655"/>
      <c r="I1676" s="655"/>
      <c r="J1676" s="655"/>
      <c r="K1676" s="655"/>
      <c r="L1676" s="655"/>
      <c r="M1676" s="655"/>
      <c r="N1676" s="1310"/>
      <c r="P1676" s="656"/>
      <c r="Q1676" s="657"/>
      <c r="R1676" s="704"/>
      <c r="S1676" s="3180"/>
    </row>
    <row r="1677" spans="7:19">
      <c r="G1677" s="1047"/>
      <c r="H1677" s="655"/>
      <c r="I1677" s="655"/>
      <c r="J1677" s="655"/>
      <c r="K1677" s="655"/>
      <c r="L1677" s="655"/>
      <c r="M1677" s="655"/>
      <c r="N1677" s="1310"/>
      <c r="P1677" s="656"/>
      <c r="Q1677" s="657"/>
      <c r="R1677" s="704"/>
      <c r="S1677" s="3180"/>
    </row>
    <row r="1678" spans="7:19">
      <c r="G1678" s="1047"/>
      <c r="H1678" s="655"/>
      <c r="I1678" s="655"/>
      <c r="J1678" s="655"/>
      <c r="K1678" s="655"/>
      <c r="L1678" s="655"/>
      <c r="M1678" s="655"/>
      <c r="N1678" s="1310"/>
      <c r="P1678" s="656"/>
      <c r="Q1678" s="657"/>
      <c r="R1678" s="704"/>
      <c r="S1678" s="3180"/>
    </row>
    <row r="1679" spans="7:19">
      <c r="G1679" s="1047"/>
      <c r="H1679" s="655"/>
      <c r="I1679" s="655"/>
      <c r="J1679" s="655"/>
      <c r="K1679" s="655"/>
      <c r="L1679" s="655"/>
      <c r="M1679" s="655"/>
      <c r="N1679" s="1310"/>
      <c r="P1679" s="656"/>
      <c r="Q1679" s="657"/>
      <c r="R1679" s="704"/>
      <c r="S1679" s="3180"/>
    </row>
    <row r="1680" spans="7:19">
      <c r="G1680" s="1047"/>
      <c r="H1680" s="655"/>
      <c r="I1680" s="655"/>
      <c r="J1680" s="655"/>
      <c r="K1680" s="655"/>
      <c r="L1680" s="655"/>
      <c r="M1680" s="655"/>
      <c r="N1680" s="1310"/>
      <c r="P1680" s="656"/>
      <c r="Q1680" s="657"/>
      <c r="R1680" s="704"/>
      <c r="S1680" s="3180"/>
    </row>
    <row r="1681" spans="7:19">
      <c r="G1681" s="1047"/>
      <c r="H1681" s="655"/>
      <c r="I1681" s="655"/>
      <c r="J1681" s="655"/>
      <c r="K1681" s="655"/>
      <c r="L1681" s="655"/>
      <c r="M1681" s="655"/>
      <c r="N1681" s="1310"/>
      <c r="P1681" s="656"/>
      <c r="Q1681" s="657"/>
      <c r="R1681" s="704"/>
      <c r="S1681" s="3180"/>
    </row>
    <row r="1682" spans="7:19">
      <c r="G1682" s="1047"/>
      <c r="H1682" s="655"/>
      <c r="I1682" s="655"/>
      <c r="J1682" s="655"/>
      <c r="K1682" s="655"/>
      <c r="L1682" s="655"/>
      <c r="M1682" s="655"/>
      <c r="N1682" s="1310"/>
      <c r="P1682" s="656"/>
      <c r="Q1682" s="657"/>
      <c r="R1682" s="704"/>
      <c r="S1682" s="3180"/>
    </row>
    <row r="1683" spans="7:19">
      <c r="G1683" s="1047"/>
      <c r="H1683" s="655"/>
      <c r="I1683" s="655"/>
      <c r="J1683" s="655"/>
      <c r="K1683" s="655"/>
      <c r="L1683" s="655"/>
      <c r="M1683" s="655"/>
      <c r="N1683" s="1310"/>
      <c r="P1683" s="656"/>
      <c r="Q1683" s="657"/>
      <c r="R1683" s="704"/>
      <c r="S1683" s="3180"/>
    </row>
    <row r="1684" spans="7:19">
      <c r="G1684" s="1047"/>
      <c r="H1684" s="655"/>
      <c r="I1684" s="655"/>
      <c r="J1684" s="655"/>
      <c r="K1684" s="655"/>
      <c r="L1684" s="655"/>
      <c r="M1684" s="655"/>
      <c r="N1684" s="1310"/>
      <c r="P1684" s="656"/>
      <c r="Q1684" s="657"/>
      <c r="R1684" s="704"/>
      <c r="S1684" s="3180"/>
    </row>
    <row r="1685" spans="7:19">
      <c r="G1685" s="1047"/>
      <c r="H1685" s="655"/>
      <c r="I1685" s="655"/>
      <c r="J1685" s="655"/>
      <c r="K1685" s="655"/>
      <c r="L1685" s="655"/>
      <c r="M1685" s="655"/>
      <c r="N1685" s="1310"/>
      <c r="P1685" s="656"/>
      <c r="Q1685" s="657"/>
      <c r="R1685" s="704"/>
      <c r="S1685" s="3180"/>
    </row>
    <row r="1686" spans="7:19">
      <c r="G1686" s="1047"/>
      <c r="H1686" s="655"/>
      <c r="I1686" s="655"/>
      <c r="J1686" s="655"/>
      <c r="K1686" s="655"/>
      <c r="L1686" s="655"/>
      <c r="M1686" s="655"/>
      <c r="N1686" s="1310"/>
      <c r="P1686" s="656"/>
      <c r="Q1686" s="657"/>
      <c r="R1686" s="704"/>
      <c r="S1686" s="3180"/>
    </row>
    <row r="1687" spans="7:19">
      <c r="G1687" s="1047"/>
      <c r="H1687" s="655"/>
      <c r="I1687" s="655"/>
      <c r="J1687" s="655"/>
      <c r="K1687" s="655"/>
      <c r="L1687" s="655"/>
      <c r="M1687" s="655"/>
      <c r="N1687" s="1310"/>
      <c r="P1687" s="656"/>
      <c r="Q1687" s="657"/>
      <c r="R1687" s="704"/>
      <c r="S1687" s="3180"/>
    </row>
    <row r="1688" spans="7:19">
      <c r="G1688" s="1047"/>
      <c r="H1688" s="655"/>
      <c r="I1688" s="655"/>
      <c r="J1688" s="655"/>
      <c r="K1688" s="655"/>
      <c r="L1688" s="655"/>
      <c r="M1688" s="655"/>
      <c r="N1688" s="1310"/>
      <c r="P1688" s="656"/>
      <c r="Q1688" s="657"/>
      <c r="R1688" s="704"/>
      <c r="S1688" s="3180"/>
    </row>
    <row r="1689" spans="7:19">
      <c r="G1689" s="1047"/>
      <c r="H1689" s="655"/>
      <c r="I1689" s="655"/>
      <c r="J1689" s="655"/>
      <c r="K1689" s="655"/>
      <c r="L1689" s="655"/>
      <c r="M1689" s="655"/>
      <c r="N1689" s="1310"/>
      <c r="P1689" s="656"/>
      <c r="Q1689" s="657"/>
      <c r="R1689" s="704"/>
      <c r="S1689" s="3180"/>
    </row>
    <row r="1690" spans="7:19">
      <c r="G1690" s="1047"/>
      <c r="H1690" s="655"/>
      <c r="I1690" s="655"/>
      <c r="J1690" s="655"/>
      <c r="K1690" s="655"/>
      <c r="L1690" s="655"/>
      <c r="M1690" s="655"/>
      <c r="N1690" s="1310"/>
      <c r="P1690" s="656"/>
      <c r="Q1690" s="657"/>
      <c r="R1690" s="704"/>
      <c r="S1690" s="3180"/>
    </row>
    <row r="1691" spans="7:19">
      <c r="G1691" s="1047"/>
      <c r="H1691" s="655"/>
      <c r="I1691" s="655"/>
      <c r="J1691" s="655"/>
      <c r="K1691" s="655"/>
      <c r="L1691" s="655"/>
      <c r="M1691" s="655"/>
      <c r="N1691" s="1310"/>
      <c r="P1691" s="656"/>
      <c r="Q1691" s="657"/>
      <c r="R1691" s="704"/>
      <c r="S1691" s="3180"/>
    </row>
    <row r="1692" spans="7:19">
      <c r="G1692" s="1047"/>
      <c r="H1692" s="655"/>
      <c r="I1692" s="655"/>
      <c r="J1692" s="655"/>
      <c r="K1692" s="655"/>
      <c r="L1692" s="655"/>
      <c r="M1692" s="655"/>
      <c r="N1692" s="1310"/>
      <c r="P1692" s="656"/>
      <c r="Q1692" s="657"/>
      <c r="R1692" s="704"/>
      <c r="S1692" s="3180"/>
    </row>
    <row r="1693" spans="7:19">
      <c r="G1693" s="1047"/>
      <c r="H1693" s="655"/>
      <c r="I1693" s="655"/>
      <c r="J1693" s="655"/>
      <c r="K1693" s="655"/>
      <c r="L1693" s="655"/>
      <c r="M1693" s="655"/>
      <c r="N1693" s="1310"/>
      <c r="P1693" s="656"/>
      <c r="Q1693" s="657"/>
      <c r="R1693" s="704"/>
      <c r="S1693" s="3180"/>
    </row>
    <row r="1694" spans="7:19">
      <c r="G1694" s="1047"/>
      <c r="H1694" s="655"/>
      <c r="I1694" s="655"/>
      <c r="J1694" s="655"/>
      <c r="K1694" s="655"/>
      <c r="L1694" s="655"/>
      <c r="M1694" s="655"/>
      <c r="N1694" s="1310"/>
      <c r="P1694" s="656"/>
      <c r="Q1694" s="657"/>
      <c r="R1694" s="704"/>
      <c r="S1694" s="3180"/>
    </row>
    <row r="1695" spans="7:19">
      <c r="G1695" s="1047"/>
      <c r="H1695" s="655"/>
      <c r="I1695" s="655"/>
      <c r="J1695" s="655"/>
      <c r="K1695" s="655"/>
      <c r="L1695" s="655"/>
      <c r="M1695" s="655"/>
      <c r="N1695" s="1310"/>
      <c r="P1695" s="656"/>
      <c r="Q1695" s="657"/>
      <c r="R1695" s="704"/>
      <c r="S1695" s="3180"/>
    </row>
    <row r="1696" spans="7:19">
      <c r="G1696" s="1047"/>
      <c r="H1696" s="655"/>
      <c r="I1696" s="655"/>
      <c r="J1696" s="655"/>
      <c r="K1696" s="655"/>
      <c r="L1696" s="655"/>
      <c r="M1696" s="655"/>
      <c r="N1696" s="1310"/>
      <c r="P1696" s="656"/>
      <c r="Q1696" s="657"/>
      <c r="R1696" s="704"/>
      <c r="S1696" s="3180"/>
    </row>
    <row r="1697" spans="7:19">
      <c r="G1697" s="1047"/>
      <c r="H1697" s="655"/>
      <c r="I1697" s="655"/>
      <c r="J1697" s="655"/>
      <c r="K1697" s="655"/>
      <c r="L1697" s="655"/>
      <c r="M1697" s="655"/>
      <c r="N1697" s="1310"/>
      <c r="P1697" s="656"/>
      <c r="Q1697" s="657"/>
      <c r="R1697" s="704"/>
      <c r="S1697" s="3180"/>
    </row>
    <row r="1698" spans="7:19">
      <c r="G1698" s="1047"/>
      <c r="H1698" s="655"/>
      <c r="I1698" s="655"/>
      <c r="J1698" s="655"/>
      <c r="K1698" s="655"/>
      <c r="L1698" s="655"/>
      <c r="M1698" s="655"/>
      <c r="N1698" s="1310"/>
      <c r="P1698" s="656"/>
      <c r="Q1698" s="657"/>
      <c r="R1698" s="704"/>
      <c r="S1698" s="3180"/>
    </row>
    <row r="1699" spans="7:19">
      <c r="G1699" s="1047"/>
      <c r="H1699" s="655"/>
      <c r="I1699" s="655"/>
      <c r="J1699" s="655"/>
      <c r="K1699" s="655"/>
      <c r="L1699" s="655"/>
      <c r="M1699" s="655"/>
      <c r="N1699" s="1310"/>
      <c r="P1699" s="656"/>
      <c r="Q1699" s="657"/>
      <c r="R1699" s="704"/>
      <c r="S1699" s="3180"/>
    </row>
    <row r="1700" spans="7:19">
      <c r="G1700" s="1047"/>
      <c r="H1700" s="655"/>
      <c r="I1700" s="655"/>
      <c r="J1700" s="655"/>
      <c r="K1700" s="655"/>
      <c r="L1700" s="655"/>
      <c r="M1700" s="655"/>
      <c r="N1700" s="1310"/>
      <c r="P1700" s="656"/>
      <c r="Q1700" s="657"/>
      <c r="R1700" s="704"/>
      <c r="S1700" s="3180"/>
    </row>
    <row r="1701" spans="7:19">
      <c r="G1701" s="1047"/>
      <c r="H1701" s="655"/>
      <c r="I1701" s="655"/>
      <c r="J1701" s="655"/>
      <c r="K1701" s="655"/>
      <c r="L1701" s="655"/>
      <c r="M1701" s="655"/>
      <c r="N1701" s="1310"/>
      <c r="P1701" s="656"/>
      <c r="Q1701" s="657"/>
      <c r="R1701" s="704"/>
      <c r="S1701" s="3180"/>
    </row>
    <row r="1702" spans="7:19">
      <c r="G1702" s="1047"/>
      <c r="H1702" s="655"/>
      <c r="I1702" s="655"/>
      <c r="J1702" s="655"/>
      <c r="K1702" s="655"/>
      <c r="L1702" s="655"/>
      <c r="M1702" s="655"/>
      <c r="N1702" s="1310"/>
      <c r="P1702" s="656"/>
      <c r="Q1702" s="657"/>
      <c r="R1702" s="704"/>
      <c r="S1702" s="3180"/>
    </row>
    <row r="1703" spans="7:19">
      <c r="G1703" s="1047"/>
      <c r="H1703" s="655"/>
      <c r="I1703" s="655"/>
      <c r="J1703" s="655"/>
      <c r="K1703" s="655"/>
      <c r="L1703" s="655"/>
      <c r="M1703" s="655"/>
      <c r="N1703" s="1310"/>
      <c r="P1703" s="656"/>
      <c r="Q1703" s="657"/>
      <c r="R1703" s="704"/>
      <c r="S1703" s="3180"/>
    </row>
    <row r="1704" spans="7:19">
      <c r="G1704" s="1047"/>
      <c r="H1704" s="655"/>
      <c r="I1704" s="655"/>
      <c r="J1704" s="655"/>
      <c r="K1704" s="655"/>
      <c r="L1704" s="655"/>
      <c r="M1704" s="655"/>
      <c r="N1704" s="1310"/>
      <c r="P1704" s="656"/>
      <c r="Q1704" s="657"/>
      <c r="R1704" s="704"/>
      <c r="S1704" s="3180"/>
    </row>
    <row r="1705" spans="7:19">
      <c r="G1705" s="1047"/>
      <c r="H1705" s="655"/>
      <c r="I1705" s="655"/>
      <c r="J1705" s="655"/>
      <c r="K1705" s="655"/>
      <c r="L1705" s="655"/>
      <c r="M1705" s="655"/>
      <c r="N1705" s="1310"/>
      <c r="P1705" s="656"/>
      <c r="Q1705" s="657"/>
      <c r="R1705" s="704"/>
      <c r="S1705" s="3180"/>
    </row>
    <row r="1706" spans="7:19">
      <c r="G1706" s="1047"/>
      <c r="H1706" s="655"/>
      <c r="I1706" s="655"/>
      <c r="J1706" s="655"/>
      <c r="K1706" s="655"/>
      <c r="L1706" s="655"/>
      <c r="M1706" s="655"/>
      <c r="N1706" s="1310"/>
      <c r="P1706" s="656"/>
      <c r="Q1706" s="657"/>
      <c r="R1706" s="704"/>
      <c r="S1706" s="3180"/>
    </row>
    <row r="1707" spans="7:19">
      <c r="G1707" s="1047"/>
      <c r="H1707" s="655"/>
      <c r="I1707" s="655"/>
      <c r="J1707" s="655"/>
      <c r="K1707" s="655"/>
      <c r="L1707" s="655"/>
      <c r="M1707" s="655"/>
      <c r="N1707" s="1310"/>
      <c r="P1707" s="656"/>
      <c r="Q1707" s="657"/>
      <c r="R1707" s="704"/>
      <c r="S1707" s="3180"/>
    </row>
    <row r="1708" spans="7:19">
      <c r="G1708" s="1047"/>
      <c r="H1708" s="655"/>
      <c r="I1708" s="655"/>
      <c r="J1708" s="655"/>
      <c r="K1708" s="655"/>
      <c r="L1708" s="655"/>
      <c r="M1708" s="655"/>
      <c r="N1708" s="1310"/>
      <c r="P1708" s="656"/>
      <c r="Q1708" s="657"/>
      <c r="R1708" s="704"/>
      <c r="S1708" s="3180"/>
    </row>
    <row r="1709" spans="7:19">
      <c r="G1709" s="1047"/>
      <c r="H1709" s="655"/>
      <c r="I1709" s="655"/>
      <c r="J1709" s="655"/>
      <c r="K1709" s="655"/>
      <c r="L1709" s="655"/>
      <c r="M1709" s="655"/>
      <c r="N1709" s="1310"/>
      <c r="P1709" s="656"/>
      <c r="Q1709" s="657"/>
      <c r="R1709" s="704"/>
      <c r="S1709" s="3180"/>
    </row>
    <row r="1710" spans="7:19">
      <c r="G1710" s="1047"/>
      <c r="H1710" s="655"/>
      <c r="I1710" s="655"/>
      <c r="J1710" s="655"/>
      <c r="K1710" s="655"/>
      <c r="L1710" s="655"/>
      <c r="M1710" s="655"/>
      <c r="N1710" s="1310"/>
      <c r="P1710" s="656"/>
      <c r="Q1710" s="657"/>
      <c r="R1710" s="704"/>
      <c r="S1710" s="3180"/>
    </row>
    <row r="1711" spans="7:19">
      <c r="G1711" s="1047"/>
      <c r="H1711" s="655"/>
      <c r="I1711" s="655"/>
      <c r="J1711" s="655"/>
      <c r="K1711" s="655"/>
      <c r="L1711" s="655"/>
      <c r="M1711" s="655"/>
      <c r="N1711" s="1310"/>
      <c r="P1711" s="656"/>
      <c r="Q1711" s="657"/>
      <c r="R1711" s="704"/>
      <c r="S1711" s="3180"/>
    </row>
    <row r="1712" spans="7:19">
      <c r="G1712" s="1047"/>
      <c r="H1712" s="655"/>
      <c r="I1712" s="655"/>
      <c r="J1712" s="655"/>
      <c r="K1712" s="655"/>
      <c r="L1712" s="655"/>
      <c r="M1712" s="655"/>
      <c r="N1712" s="1310"/>
      <c r="P1712" s="656"/>
      <c r="Q1712" s="657"/>
      <c r="R1712" s="704"/>
      <c r="S1712" s="3180"/>
    </row>
    <row r="1713" spans="7:19">
      <c r="G1713" s="1047"/>
      <c r="H1713" s="655"/>
      <c r="I1713" s="655"/>
      <c r="J1713" s="655"/>
      <c r="K1713" s="655"/>
      <c r="L1713" s="655"/>
      <c r="M1713" s="655"/>
      <c r="N1713" s="1310"/>
      <c r="P1713" s="656"/>
      <c r="Q1713" s="657"/>
      <c r="R1713" s="704"/>
      <c r="S1713" s="3180"/>
    </row>
    <row r="1714" spans="7:19">
      <c r="G1714" s="1047"/>
      <c r="H1714" s="655"/>
      <c r="I1714" s="655"/>
      <c r="J1714" s="655"/>
      <c r="K1714" s="655"/>
      <c r="L1714" s="655"/>
      <c r="M1714" s="655"/>
      <c r="N1714" s="1310"/>
      <c r="P1714" s="656"/>
      <c r="Q1714" s="657"/>
      <c r="R1714" s="704"/>
      <c r="S1714" s="3180"/>
    </row>
    <row r="1715" spans="7:19">
      <c r="G1715" s="1047"/>
      <c r="H1715" s="655"/>
      <c r="I1715" s="655"/>
      <c r="J1715" s="655"/>
      <c r="K1715" s="655"/>
      <c r="L1715" s="655"/>
      <c r="M1715" s="655"/>
      <c r="N1715" s="1310"/>
      <c r="P1715" s="656"/>
      <c r="Q1715" s="657"/>
      <c r="R1715" s="704"/>
      <c r="S1715" s="3180"/>
    </row>
    <row r="1716" spans="7:19">
      <c r="G1716" s="1047"/>
      <c r="H1716" s="655"/>
      <c r="I1716" s="655"/>
      <c r="J1716" s="655"/>
      <c r="K1716" s="655"/>
      <c r="L1716" s="655"/>
      <c r="M1716" s="655"/>
      <c r="N1716" s="1310"/>
      <c r="P1716" s="656"/>
      <c r="Q1716" s="657"/>
      <c r="R1716" s="704"/>
      <c r="S1716" s="3180"/>
    </row>
    <row r="1717" spans="7:19">
      <c r="G1717" s="1047"/>
      <c r="H1717" s="655"/>
      <c r="I1717" s="655"/>
      <c r="J1717" s="655"/>
      <c r="K1717" s="655"/>
      <c r="L1717" s="655"/>
      <c r="M1717" s="655"/>
      <c r="N1717" s="1310"/>
      <c r="P1717" s="656"/>
      <c r="Q1717" s="657"/>
      <c r="R1717" s="704"/>
      <c r="S1717" s="3180"/>
    </row>
    <row r="1718" spans="7:19">
      <c r="G1718" s="1047"/>
      <c r="H1718" s="655"/>
      <c r="I1718" s="655"/>
      <c r="J1718" s="655"/>
      <c r="K1718" s="655"/>
      <c r="L1718" s="655"/>
      <c r="M1718" s="655"/>
      <c r="N1718" s="1310"/>
      <c r="P1718" s="656"/>
      <c r="Q1718" s="657"/>
      <c r="R1718" s="704"/>
      <c r="S1718" s="3180"/>
    </row>
    <row r="1719" spans="7:19">
      <c r="G1719" s="1047"/>
      <c r="H1719" s="655"/>
      <c r="I1719" s="655"/>
      <c r="J1719" s="655"/>
      <c r="K1719" s="655"/>
      <c r="L1719" s="655"/>
      <c r="M1719" s="655"/>
      <c r="N1719" s="1310"/>
      <c r="P1719" s="656"/>
      <c r="Q1719" s="657"/>
      <c r="R1719" s="704"/>
      <c r="S1719" s="3180"/>
    </row>
    <row r="1720" spans="7:19">
      <c r="G1720" s="1047"/>
      <c r="H1720" s="655"/>
      <c r="I1720" s="655"/>
      <c r="J1720" s="655"/>
      <c r="K1720" s="655"/>
      <c r="L1720" s="655"/>
      <c r="M1720" s="655"/>
      <c r="N1720" s="1310"/>
      <c r="P1720" s="656"/>
      <c r="Q1720" s="657"/>
      <c r="R1720" s="704"/>
      <c r="S1720" s="3180"/>
    </row>
    <row r="1721" spans="7:19">
      <c r="G1721" s="1047"/>
      <c r="H1721" s="655"/>
      <c r="I1721" s="655"/>
      <c r="J1721" s="655"/>
      <c r="K1721" s="655"/>
      <c r="L1721" s="655"/>
      <c r="M1721" s="655"/>
      <c r="N1721" s="1310"/>
      <c r="P1721" s="656"/>
      <c r="Q1721" s="657"/>
      <c r="R1721" s="704"/>
      <c r="S1721" s="3180"/>
    </row>
    <row r="1722" spans="7:19">
      <c r="G1722" s="1047"/>
      <c r="H1722" s="655"/>
      <c r="I1722" s="655"/>
      <c r="J1722" s="655"/>
      <c r="K1722" s="655"/>
      <c r="L1722" s="655"/>
      <c r="M1722" s="655"/>
      <c r="N1722" s="1310"/>
      <c r="P1722" s="656"/>
      <c r="Q1722" s="657"/>
      <c r="R1722" s="704"/>
      <c r="S1722" s="3180"/>
    </row>
    <row r="1723" spans="7:19">
      <c r="G1723" s="1047"/>
      <c r="H1723" s="655"/>
      <c r="I1723" s="655"/>
      <c r="J1723" s="655"/>
      <c r="K1723" s="655"/>
      <c r="L1723" s="655"/>
      <c r="M1723" s="655"/>
      <c r="N1723" s="1310"/>
      <c r="P1723" s="656"/>
      <c r="Q1723" s="657"/>
      <c r="R1723" s="704"/>
      <c r="S1723" s="3180"/>
    </row>
    <row r="1724" spans="7:19">
      <c r="G1724" s="1047"/>
      <c r="H1724" s="655"/>
      <c r="I1724" s="655"/>
      <c r="J1724" s="655"/>
      <c r="K1724" s="655"/>
      <c r="L1724" s="655"/>
      <c r="M1724" s="655"/>
      <c r="N1724" s="1310"/>
      <c r="P1724" s="656"/>
      <c r="Q1724" s="657"/>
      <c r="R1724" s="704"/>
      <c r="S1724" s="3180"/>
    </row>
    <row r="1725" spans="7:19">
      <c r="G1725" s="1047"/>
      <c r="H1725" s="655"/>
      <c r="I1725" s="655"/>
      <c r="J1725" s="655"/>
      <c r="K1725" s="655"/>
      <c r="L1725" s="655"/>
      <c r="M1725" s="655"/>
      <c r="N1725" s="1310"/>
      <c r="P1725" s="656"/>
      <c r="Q1725" s="657"/>
      <c r="R1725" s="704"/>
      <c r="S1725" s="3180"/>
    </row>
    <row r="1726" spans="7:19">
      <c r="G1726" s="1047"/>
      <c r="H1726" s="655"/>
      <c r="I1726" s="655"/>
      <c r="J1726" s="655"/>
      <c r="K1726" s="655"/>
      <c r="L1726" s="655"/>
      <c r="M1726" s="655"/>
      <c r="N1726" s="1310"/>
      <c r="P1726" s="656"/>
      <c r="Q1726" s="657"/>
      <c r="R1726" s="704"/>
      <c r="S1726" s="3180"/>
    </row>
    <row r="1727" spans="7:19">
      <c r="G1727" s="1047"/>
      <c r="H1727" s="655"/>
      <c r="I1727" s="655"/>
      <c r="J1727" s="655"/>
      <c r="K1727" s="655"/>
      <c r="L1727" s="655"/>
      <c r="M1727" s="655"/>
      <c r="N1727" s="1310"/>
      <c r="P1727" s="656"/>
      <c r="Q1727" s="657"/>
      <c r="R1727" s="704"/>
      <c r="S1727" s="3180"/>
    </row>
    <row r="1728" spans="7:19">
      <c r="G1728" s="1047"/>
      <c r="H1728" s="655"/>
      <c r="I1728" s="655"/>
      <c r="J1728" s="655"/>
      <c r="K1728" s="655"/>
      <c r="L1728" s="655"/>
      <c r="M1728" s="655"/>
      <c r="N1728" s="1310"/>
      <c r="P1728" s="656"/>
      <c r="Q1728" s="657"/>
      <c r="R1728" s="704"/>
      <c r="S1728" s="3180"/>
    </row>
    <row r="1729" spans="7:19">
      <c r="G1729" s="1047"/>
      <c r="H1729" s="655"/>
      <c r="I1729" s="655"/>
      <c r="J1729" s="655"/>
      <c r="K1729" s="655"/>
      <c r="L1729" s="655"/>
      <c r="M1729" s="655"/>
      <c r="N1729" s="1310"/>
      <c r="P1729" s="656"/>
      <c r="Q1729" s="657"/>
      <c r="R1729" s="704"/>
      <c r="S1729" s="3180"/>
    </row>
    <row r="1730" spans="7:19">
      <c r="G1730" s="1047"/>
      <c r="H1730" s="655"/>
      <c r="I1730" s="655"/>
      <c r="J1730" s="655"/>
      <c r="K1730" s="655"/>
      <c r="L1730" s="655"/>
      <c r="M1730" s="655"/>
      <c r="N1730" s="1310"/>
      <c r="P1730" s="656"/>
      <c r="Q1730" s="657"/>
      <c r="R1730" s="704"/>
      <c r="S1730" s="3180"/>
    </row>
    <row r="1731" spans="7:19">
      <c r="G1731" s="1047"/>
      <c r="H1731" s="655"/>
      <c r="I1731" s="655"/>
      <c r="J1731" s="655"/>
      <c r="K1731" s="655"/>
      <c r="L1731" s="655"/>
      <c r="M1731" s="655"/>
      <c r="N1731" s="1310"/>
      <c r="P1731" s="656"/>
      <c r="Q1731" s="657"/>
      <c r="R1731" s="704"/>
      <c r="S1731" s="3180"/>
    </row>
    <row r="1732" spans="7:19">
      <c r="G1732" s="1047"/>
      <c r="H1732" s="655"/>
      <c r="I1732" s="655"/>
      <c r="J1732" s="655"/>
      <c r="K1732" s="655"/>
      <c r="L1732" s="655"/>
      <c r="M1732" s="655"/>
      <c r="N1732" s="1310"/>
      <c r="P1732" s="656"/>
      <c r="Q1732" s="657"/>
      <c r="R1732" s="704"/>
      <c r="S1732" s="3180"/>
    </row>
    <row r="1733" spans="7:19">
      <c r="G1733" s="1047"/>
      <c r="H1733" s="655"/>
      <c r="I1733" s="655"/>
      <c r="J1733" s="655"/>
      <c r="K1733" s="655"/>
      <c r="L1733" s="655"/>
      <c r="M1733" s="655"/>
      <c r="N1733" s="1310"/>
      <c r="P1733" s="656"/>
      <c r="Q1733" s="657"/>
      <c r="R1733" s="704"/>
      <c r="S1733" s="3180"/>
    </row>
    <row r="1734" spans="7:19">
      <c r="G1734" s="1047"/>
      <c r="H1734" s="655"/>
      <c r="I1734" s="655"/>
      <c r="J1734" s="655"/>
      <c r="K1734" s="655"/>
      <c r="L1734" s="655"/>
      <c r="M1734" s="655"/>
      <c r="N1734" s="1310"/>
      <c r="P1734" s="656"/>
      <c r="Q1734" s="657"/>
      <c r="R1734" s="704"/>
      <c r="S1734" s="3180"/>
    </row>
    <row r="1735" spans="7:19">
      <c r="G1735" s="1047"/>
      <c r="H1735" s="655"/>
      <c r="I1735" s="655"/>
      <c r="J1735" s="655"/>
      <c r="K1735" s="655"/>
      <c r="L1735" s="655"/>
      <c r="M1735" s="655"/>
      <c r="N1735" s="1310"/>
      <c r="P1735" s="656"/>
      <c r="Q1735" s="657"/>
      <c r="R1735" s="704"/>
      <c r="S1735" s="3180"/>
    </row>
    <row r="1736" spans="7:19">
      <c r="G1736" s="1047"/>
      <c r="H1736" s="655"/>
      <c r="I1736" s="655"/>
      <c r="J1736" s="655"/>
      <c r="K1736" s="655"/>
      <c r="L1736" s="655"/>
      <c r="M1736" s="655"/>
      <c r="N1736" s="1310"/>
      <c r="P1736" s="656"/>
      <c r="Q1736" s="657"/>
      <c r="R1736" s="704"/>
      <c r="S1736" s="3180"/>
    </row>
    <row r="1737" spans="7:19">
      <c r="G1737" s="1047"/>
      <c r="H1737" s="655"/>
      <c r="I1737" s="655"/>
      <c r="J1737" s="655"/>
      <c r="K1737" s="655"/>
      <c r="L1737" s="655"/>
      <c r="M1737" s="655"/>
      <c r="N1737" s="1310"/>
      <c r="P1737" s="656"/>
      <c r="Q1737" s="657"/>
      <c r="R1737" s="704"/>
      <c r="S1737" s="3180"/>
    </row>
    <row r="1738" spans="7:19">
      <c r="G1738" s="1047"/>
      <c r="H1738" s="655"/>
      <c r="I1738" s="655"/>
      <c r="J1738" s="655"/>
      <c r="K1738" s="655"/>
      <c r="L1738" s="655"/>
      <c r="M1738" s="655"/>
      <c r="N1738" s="1310"/>
      <c r="P1738" s="656"/>
      <c r="Q1738" s="657"/>
      <c r="R1738" s="704"/>
      <c r="S1738" s="3180"/>
    </row>
    <row r="1739" spans="7:19">
      <c r="G1739" s="1047"/>
      <c r="H1739" s="655"/>
      <c r="I1739" s="655"/>
      <c r="J1739" s="655"/>
      <c r="K1739" s="655"/>
      <c r="L1739" s="655"/>
      <c r="M1739" s="655"/>
      <c r="N1739" s="1310"/>
      <c r="P1739" s="656"/>
      <c r="Q1739" s="657"/>
      <c r="R1739" s="704"/>
      <c r="S1739" s="3180"/>
    </row>
    <row r="1740" spans="7:19">
      <c r="G1740" s="1047"/>
      <c r="H1740" s="655"/>
      <c r="I1740" s="655"/>
      <c r="J1740" s="655"/>
      <c r="K1740" s="655"/>
      <c r="L1740" s="655"/>
      <c r="M1740" s="655"/>
      <c r="N1740" s="1310"/>
      <c r="P1740" s="656"/>
      <c r="Q1740" s="657"/>
      <c r="R1740" s="704"/>
      <c r="S1740" s="3180"/>
    </row>
    <row r="1741" spans="7:19">
      <c r="G1741" s="1047"/>
      <c r="H1741" s="655"/>
      <c r="I1741" s="655"/>
      <c r="J1741" s="655"/>
      <c r="K1741" s="655"/>
      <c r="L1741" s="655"/>
      <c r="M1741" s="655"/>
      <c r="N1741" s="1310"/>
      <c r="P1741" s="656"/>
      <c r="Q1741" s="657"/>
      <c r="R1741" s="704"/>
      <c r="S1741" s="3180"/>
    </row>
    <row r="1742" spans="7:19">
      <c r="G1742" s="1047"/>
      <c r="H1742" s="655"/>
      <c r="I1742" s="655"/>
      <c r="J1742" s="655"/>
      <c r="K1742" s="655"/>
      <c r="L1742" s="655"/>
      <c r="M1742" s="655"/>
      <c r="N1742" s="1310"/>
      <c r="P1742" s="656"/>
      <c r="Q1742" s="657"/>
      <c r="R1742" s="704"/>
      <c r="S1742" s="3180"/>
    </row>
    <row r="1743" spans="7:19">
      <c r="G1743" s="1047"/>
      <c r="H1743" s="655"/>
      <c r="I1743" s="655"/>
      <c r="J1743" s="655"/>
      <c r="K1743" s="655"/>
      <c r="L1743" s="655"/>
      <c r="M1743" s="655"/>
      <c r="N1743" s="1310"/>
      <c r="P1743" s="656"/>
      <c r="Q1743" s="657"/>
      <c r="R1743" s="704"/>
      <c r="S1743" s="3180"/>
    </row>
    <row r="1744" spans="7:19">
      <c r="G1744" s="1047"/>
      <c r="H1744" s="655"/>
      <c r="I1744" s="655"/>
      <c r="J1744" s="655"/>
      <c r="K1744" s="655"/>
      <c r="L1744" s="655"/>
      <c r="M1744" s="655"/>
      <c r="N1744" s="1310"/>
      <c r="P1744" s="656"/>
      <c r="Q1744" s="657"/>
      <c r="R1744" s="704"/>
      <c r="S1744" s="3180"/>
    </row>
    <row r="1745" spans="7:19">
      <c r="G1745" s="1047"/>
      <c r="H1745" s="655"/>
      <c r="I1745" s="655"/>
      <c r="J1745" s="655"/>
      <c r="K1745" s="655"/>
      <c r="L1745" s="655"/>
      <c r="M1745" s="655"/>
      <c r="N1745" s="1310"/>
      <c r="P1745" s="656"/>
      <c r="Q1745" s="657"/>
      <c r="R1745" s="704"/>
      <c r="S1745" s="3180"/>
    </row>
    <row r="1746" spans="7:19">
      <c r="G1746" s="1047"/>
      <c r="H1746" s="655"/>
      <c r="I1746" s="655"/>
      <c r="J1746" s="655"/>
      <c r="K1746" s="655"/>
      <c r="L1746" s="655"/>
      <c r="M1746" s="655"/>
      <c r="N1746" s="1310"/>
      <c r="P1746" s="656"/>
      <c r="Q1746" s="657"/>
      <c r="R1746" s="704"/>
      <c r="S1746" s="3180"/>
    </row>
    <row r="1747" spans="7:19">
      <c r="G1747" s="1047"/>
      <c r="H1747" s="655"/>
      <c r="I1747" s="655"/>
      <c r="J1747" s="655"/>
      <c r="K1747" s="655"/>
      <c r="L1747" s="655"/>
      <c r="M1747" s="655"/>
      <c r="N1747" s="1310"/>
      <c r="P1747" s="656"/>
      <c r="Q1747" s="657"/>
      <c r="R1747" s="704"/>
      <c r="S1747" s="3180"/>
    </row>
    <row r="1748" spans="7:19">
      <c r="G1748" s="1047"/>
      <c r="H1748" s="655"/>
      <c r="I1748" s="655"/>
      <c r="J1748" s="655"/>
      <c r="K1748" s="655"/>
      <c r="L1748" s="655"/>
      <c r="M1748" s="655"/>
      <c r="N1748" s="1310"/>
      <c r="P1748" s="656"/>
      <c r="Q1748" s="657"/>
      <c r="R1748" s="704"/>
      <c r="S1748" s="3180"/>
    </row>
    <row r="1749" spans="7:19">
      <c r="G1749" s="1047"/>
      <c r="H1749" s="655"/>
      <c r="I1749" s="655"/>
      <c r="J1749" s="655"/>
      <c r="K1749" s="655"/>
      <c r="L1749" s="655"/>
      <c r="M1749" s="655"/>
      <c r="N1749" s="1310"/>
      <c r="P1749" s="656"/>
      <c r="Q1749" s="657"/>
      <c r="R1749" s="704"/>
      <c r="S1749" s="3180"/>
    </row>
    <row r="1750" spans="7:19">
      <c r="G1750" s="1047"/>
      <c r="H1750" s="655"/>
      <c r="I1750" s="655"/>
      <c r="J1750" s="655"/>
      <c r="K1750" s="655"/>
      <c r="L1750" s="655"/>
      <c r="M1750" s="655"/>
      <c r="N1750" s="1310"/>
      <c r="P1750" s="656"/>
      <c r="Q1750" s="657"/>
      <c r="R1750" s="704"/>
      <c r="S1750" s="3180"/>
    </row>
    <row r="1751" spans="7:19">
      <c r="G1751" s="1047"/>
      <c r="H1751" s="655"/>
      <c r="I1751" s="655"/>
      <c r="J1751" s="655"/>
      <c r="K1751" s="655"/>
      <c r="L1751" s="655"/>
      <c r="M1751" s="655"/>
      <c r="N1751" s="1310"/>
      <c r="P1751" s="656"/>
      <c r="Q1751" s="657"/>
      <c r="R1751" s="704"/>
      <c r="S1751" s="3180"/>
    </row>
    <row r="1752" spans="7:19">
      <c r="G1752" s="1047"/>
      <c r="H1752" s="655"/>
      <c r="I1752" s="655"/>
      <c r="J1752" s="655"/>
      <c r="K1752" s="655"/>
      <c r="L1752" s="655"/>
      <c r="M1752" s="655"/>
      <c r="N1752" s="1310"/>
      <c r="P1752" s="656"/>
      <c r="Q1752" s="657"/>
      <c r="R1752" s="704"/>
      <c r="S1752" s="3180"/>
    </row>
    <row r="1753" spans="7:19">
      <c r="G1753" s="1047"/>
      <c r="H1753" s="655"/>
      <c r="I1753" s="655"/>
      <c r="J1753" s="655"/>
      <c r="K1753" s="655"/>
      <c r="L1753" s="655"/>
      <c r="M1753" s="655"/>
      <c r="N1753" s="1310"/>
      <c r="P1753" s="656"/>
      <c r="Q1753" s="657"/>
      <c r="R1753" s="704"/>
      <c r="S1753" s="3180"/>
    </row>
    <row r="1754" spans="7:19">
      <c r="G1754" s="1047"/>
      <c r="H1754" s="655"/>
      <c r="I1754" s="655"/>
      <c r="J1754" s="655"/>
      <c r="K1754" s="655"/>
      <c r="L1754" s="655"/>
      <c r="M1754" s="655"/>
      <c r="N1754" s="1310"/>
      <c r="P1754" s="656"/>
      <c r="Q1754" s="657"/>
      <c r="R1754" s="704"/>
      <c r="S1754" s="3180"/>
    </row>
    <row r="1755" spans="7:19">
      <c r="G1755" s="1047"/>
      <c r="H1755" s="655"/>
      <c r="I1755" s="655"/>
      <c r="J1755" s="655"/>
      <c r="K1755" s="655"/>
      <c r="L1755" s="655"/>
      <c r="M1755" s="655"/>
      <c r="N1755" s="1310"/>
      <c r="P1755" s="656"/>
      <c r="Q1755" s="657"/>
      <c r="R1755" s="704"/>
      <c r="S1755" s="3180"/>
    </row>
    <row r="1756" spans="7:19">
      <c r="G1756" s="1047"/>
      <c r="H1756" s="655"/>
      <c r="I1756" s="655"/>
      <c r="J1756" s="655"/>
      <c r="K1756" s="655"/>
      <c r="L1756" s="655"/>
      <c r="M1756" s="655"/>
      <c r="N1756" s="1310"/>
      <c r="P1756" s="656"/>
      <c r="Q1756" s="657"/>
      <c r="R1756" s="704"/>
      <c r="S1756" s="3180"/>
    </row>
    <row r="1757" spans="7:19">
      <c r="G1757" s="1047"/>
      <c r="H1757" s="655"/>
      <c r="I1757" s="655"/>
      <c r="J1757" s="655"/>
      <c r="K1757" s="655"/>
      <c r="L1757" s="655"/>
      <c r="M1757" s="655"/>
      <c r="N1757" s="1310"/>
      <c r="P1757" s="656"/>
      <c r="Q1757" s="657"/>
      <c r="R1757" s="704"/>
      <c r="S1757" s="3180"/>
    </row>
    <row r="1758" spans="7:19">
      <c r="G1758" s="1047"/>
      <c r="H1758" s="655"/>
      <c r="I1758" s="655"/>
      <c r="J1758" s="655"/>
      <c r="K1758" s="655"/>
      <c r="L1758" s="655"/>
      <c r="M1758" s="655"/>
      <c r="N1758" s="1310"/>
      <c r="P1758" s="656"/>
      <c r="Q1758" s="657"/>
      <c r="R1758" s="704"/>
      <c r="S1758" s="3180"/>
    </row>
    <row r="1759" spans="7:19">
      <c r="G1759" s="1047"/>
      <c r="H1759" s="655"/>
      <c r="I1759" s="655"/>
      <c r="J1759" s="655"/>
      <c r="K1759" s="655"/>
      <c r="L1759" s="655"/>
      <c r="M1759" s="655"/>
      <c r="N1759" s="1310"/>
      <c r="P1759" s="656"/>
      <c r="Q1759" s="657"/>
      <c r="R1759" s="704"/>
      <c r="S1759" s="3180"/>
    </row>
    <row r="1760" spans="7:19">
      <c r="G1760" s="1047"/>
      <c r="H1760" s="655"/>
      <c r="I1760" s="655"/>
      <c r="J1760" s="655"/>
      <c r="K1760" s="655"/>
      <c r="L1760" s="655"/>
      <c r="M1760" s="655"/>
      <c r="N1760" s="1310"/>
      <c r="P1760" s="656"/>
      <c r="Q1760" s="657"/>
      <c r="R1760" s="704"/>
      <c r="S1760" s="3180"/>
    </row>
    <row r="1761" spans="7:19">
      <c r="G1761" s="1047"/>
      <c r="H1761" s="655"/>
      <c r="I1761" s="655"/>
      <c r="J1761" s="655"/>
      <c r="K1761" s="655"/>
      <c r="L1761" s="655"/>
      <c r="M1761" s="655"/>
      <c r="N1761" s="1310"/>
      <c r="P1761" s="656"/>
      <c r="Q1761" s="657"/>
      <c r="R1761" s="704"/>
      <c r="S1761" s="3180"/>
    </row>
    <row r="1762" spans="7:19">
      <c r="G1762" s="1047"/>
      <c r="H1762" s="655"/>
      <c r="I1762" s="655"/>
      <c r="J1762" s="655"/>
      <c r="K1762" s="655"/>
      <c r="L1762" s="655"/>
      <c r="M1762" s="655"/>
      <c r="N1762" s="1310"/>
      <c r="P1762" s="656"/>
      <c r="Q1762" s="657"/>
      <c r="R1762" s="704"/>
      <c r="S1762" s="3180"/>
    </row>
    <row r="1763" spans="7:19">
      <c r="G1763" s="1047"/>
      <c r="H1763" s="655"/>
      <c r="I1763" s="655"/>
      <c r="J1763" s="655"/>
      <c r="K1763" s="655"/>
      <c r="L1763" s="655"/>
      <c r="M1763" s="655"/>
      <c r="N1763" s="1310"/>
      <c r="P1763" s="656"/>
      <c r="Q1763" s="657"/>
      <c r="R1763" s="704"/>
      <c r="S1763" s="3180"/>
    </row>
    <row r="1764" spans="7:19">
      <c r="G1764" s="1047"/>
      <c r="H1764" s="655"/>
      <c r="I1764" s="655"/>
      <c r="J1764" s="655"/>
      <c r="K1764" s="655"/>
      <c r="L1764" s="655"/>
      <c r="M1764" s="655"/>
      <c r="N1764" s="1310"/>
      <c r="P1764" s="656"/>
      <c r="Q1764" s="657"/>
      <c r="R1764" s="704"/>
      <c r="S1764" s="3180"/>
    </row>
    <row r="1765" spans="7:19">
      <c r="G1765" s="1047"/>
      <c r="H1765" s="655"/>
      <c r="I1765" s="655"/>
      <c r="J1765" s="655"/>
      <c r="K1765" s="655"/>
      <c r="L1765" s="655"/>
      <c r="M1765" s="655"/>
      <c r="N1765" s="1310"/>
      <c r="P1765" s="656"/>
      <c r="Q1765" s="657"/>
      <c r="R1765" s="704"/>
      <c r="S1765" s="3180"/>
    </row>
    <row r="1766" spans="7:19">
      <c r="G1766" s="1047"/>
      <c r="H1766" s="655"/>
      <c r="I1766" s="655"/>
      <c r="J1766" s="655"/>
      <c r="K1766" s="655"/>
      <c r="L1766" s="655"/>
      <c r="M1766" s="655"/>
      <c r="N1766" s="1310"/>
      <c r="P1766" s="656"/>
      <c r="Q1766" s="657"/>
      <c r="R1766" s="704"/>
      <c r="S1766" s="3180"/>
    </row>
    <row r="1767" spans="7:19">
      <c r="G1767" s="1047"/>
      <c r="H1767" s="655"/>
      <c r="I1767" s="655"/>
      <c r="J1767" s="655"/>
      <c r="K1767" s="655"/>
      <c r="L1767" s="655"/>
      <c r="M1767" s="655"/>
      <c r="N1767" s="1310"/>
      <c r="P1767" s="656"/>
      <c r="Q1767" s="657"/>
      <c r="R1767" s="704"/>
      <c r="S1767" s="3180"/>
    </row>
    <row r="1768" spans="7:19">
      <c r="G1768" s="1047"/>
      <c r="H1768" s="655"/>
      <c r="I1768" s="655"/>
      <c r="J1768" s="655"/>
      <c r="K1768" s="655"/>
      <c r="L1768" s="655"/>
      <c r="M1768" s="655"/>
      <c r="N1768" s="1310"/>
      <c r="P1768" s="656"/>
      <c r="Q1768" s="657"/>
      <c r="R1768" s="704"/>
      <c r="S1768" s="3180"/>
    </row>
    <row r="1769" spans="7:19">
      <c r="G1769" s="1047"/>
      <c r="H1769" s="655"/>
      <c r="I1769" s="655"/>
      <c r="J1769" s="655"/>
      <c r="K1769" s="655"/>
      <c r="L1769" s="655"/>
      <c r="M1769" s="655"/>
      <c r="N1769" s="1310"/>
      <c r="P1769" s="656"/>
      <c r="Q1769" s="657"/>
      <c r="R1769" s="704"/>
      <c r="S1769" s="3180"/>
    </row>
    <row r="1770" spans="7:19">
      <c r="G1770" s="1047"/>
      <c r="H1770" s="655"/>
      <c r="I1770" s="655"/>
      <c r="J1770" s="655"/>
      <c r="K1770" s="655"/>
      <c r="L1770" s="655"/>
      <c r="M1770" s="655"/>
      <c r="N1770" s="1310"/>
      <c r="P1770" s="656"/>
      <c r="Q1770" s="657"/>
      <c r="R1770" s="704"/>
      <c r="S1770" s="3180"/>
    </row>
    <row r="1771" spans="7:19">
      <c r="G1771" s="1047"/>
      <c r="H1771" s="655"/>
      <c r="I1771" s="655"/>
      <c r="J1771" s="655"/>
      <c r="K1771" s="655"/>
      <c r="L1771" s="655"/>
      <c r="M1771" s="655"/>
      <c r="N1771" s="1310"/>
      <c r="P1771" s="656"/>
      <c r="Q1771" s="657"/>
      <c r="R1771" s="704"/>
      <c r="S1771" s="3180"/>
    </row>
    <row r="1772" spans="7:19">
      <c r="G1772" s="1047"/>
      <c r="H1772" s="655"/>
      <c r="I1772" s="655"/>
      <c r="J1772" s="655"/>
      <c r="K1772" s="655"/>
      <c r="L1772" s="655"/>
      <c r="M1772" s="655"/>
      <c r="N1772" s="1310"/>
      <c r="P1772" s="656"/>
      <c r="Q1772" s="657"/>
      <c r="R1772" s="704"/>
      <c r="S1772" s="3180"/>
    </row>
    <row r="1773" spans="7:19">
      <c r="G1773" s="1047"/>
      <c r="H1773" s="655"/>
      <c r="I1773" s="655"/>
      <c r="J1773" s="655"/>
      <c r="K1773" s="655"/>
      <c r="L1773" s="655"/>
      <c r="M1773" s="655"/>
      <c r="N1773" s="1310"/>
      <c r="P1773" s="656"/>
      <c r="Q1773" s="657"/>
      <c r="R1773" s="704"/>
      <c r="S1773" s="3180"/>
    </row>
    <row r="1774" spans="7:19">
      <c r="G1774" s="1047"/>
      <c r="H1774" s="655"/>
      <c r="I1774" s="655"/>
      <c r="J1774" s="655"/>
      <c r="K1774" s="655"/>
      <c r="L1774" s="655"/>
      <c r="M1774" s="655"/>
      <c r="N1774" s="1310"/>
      <c r="P1774" s="656"/>
      <c r="Q1774" s="657"/>
      <c r="R1774" s="704"/>
      <c r="S1774" s="3180"/>
    </row>
    <row r="1775" spans="7:19">
      <c r="G1775" s="1047"/>
      <c r="H1775" s="655"/>
      <c r="I1775" s="655"/>
      <c r="J1775" s="655"/>
      <c r="K1775" s="655"/>
      <c r="L1775" s="655"/>
      <c r="M1775" s="655"/>
      <c r="N1775" s="1310"/>
      <c r="P1775" s="656"/>
      <c r="Q1775" s="657"/>
      <c r="R1775" s="704"/>
      <c r="S1775" s="3180"/>
    </row>
    <row r="1776" spans="7:19">
      <c r="G1776" s="1047"/>
      <c r="H1776" s="655"/>
      <c r="I1776" s="655"/>
      <c r="J1776" s="655"/>
      <c r="K1776" s="655"/>
      <c r="L1776" s="655"/>
      <c r="M1776" s="655"/>
      <c r="N1776" s="1310"/>
      <c r="P1776" s="656"/>
      <c r="Q1776" s="657"/>
      <c r="R1776" s="704"/>
      <c r="S1776" s="3180"/>
    </row>
    <row r="1777" spans="7:19">
      <c r="G1777" s="1047"/>
      <c r="H1777" s="655"/>
      <c r="I1777" s="655"/>
      <c r="J1777" s="655"/>
      <c r="K1777" s="655"/>
      <c r="L1777" s="655"/>
      <c r="M1777" s="655"/>
      <c r="N1777" s="1310"/>
      <c r="P1777" s="656"/>
      <c r="Q1777" s="657"/>
      <c r="R1777" s="704"/>
      <c r="S1777" s="3180"/>
    </row>
    <row r="1778" spans="7:19">
      <c r="G1778" s="1047"/>
      <c r="H1778" s="655"/>
      <c r="I1778" s="655"/>
      <c r="J1778" s="655"/>
      <c r="K1778" s="655"/>
      <c r="L1778" s="655"/>
      <c r="M1778" s="655"/>
      <c r="N1778" s="1310"/>
      <c r="P1778" s="656"/>
      <c r="Q1778" s="657"/>
      <c r="R1778" s="704"/>
      <c r="S1778" s="3180"/>
    </row>
    <row r="1779" spans="7:19">
      <c r="G1779" s="1047"/>
      <c r="H1779" s="655"/>
      <c r="I1779" s="655"/>
      <c r="J1779" s="655"/>
      <c r="K1779" s="655"/>
      <c r="L1779" s="655"/>
      <c r="M1779" s="655"/>
      <c r="N1779" s="1310"/>
      <c r="P1779" s="656"/>
      <c r="Q1779" s="657"/>
      <c r="R1779" s="704"/>
      <c r="S1779" s="3180"/>
    </row>
    <row r="1780" spans="7:19">
      <c r="G1780" s="1047"/>
      <c r="H1780" s="655"/>
      <c r="I1780" s="655"/>
      <c r="J1780" s="655"/>
      <c r="K1780" s="655"/>
      <c r="L1780" s="655"/>
      <c r="M1780" s="655"/>
      <c r="N1780" s="1310"/>
      <c r="P1780" s="656"/>
      <c r="Q1780" s="657"/>
      <c r="R1780" s="704"/>
      <c r="S1780" s="3180"/>
    </row>
    <row r="1781" spans="7:19">
      <c r="G1781" s="1047"/>
      <c r="H1781" s="655"/>
      <c r="I1781" s="655"/>
      <c r="J1781" s="655"/>
      <c r="K1781" s="655"/>
      <c r="L1781" s="655"/>
      <c r="M1781" s="655"/>
      <c r="N1781" s="1310"/>
      <c r="P1781" s="656"/>
      <c r="Q1781" s="657"/>
      <c r="R1781" s="704"/>
      <c r="S1781" s="3180"/>
    </row>
    <row r="1782" spans="7:19">
      <c r="G1782" s="1047"/>
      <c r="H1782" s="655"/>
      <c r="I1782" s="655"/>
      <c r="J1782" s="655"/>
      <c r="K1782" s="655"/>
      <c r="L1782" s="655"/>
      <c r="M1782" s="655"/>
      <c r="N1782" s="1310"/>
      <c r="P1782" s="656"/>
      <c r="Q1782" s="657"/>
      <c r="R1782" s="704"/>
      <c r="S1782" s="3180"/>
    </row>
    <row r="1783" spans="7:19">
      <c r="G1783" s="1047"/>
      <c r="H1783" s="655"/>
      <c r="I1783" s="655"/>
      <c r="J1783" s="655"/>
      <c r="K1783" s="655"/>
      <c r="L1783" s="655"/>
      <c r="M1783" s="655"/>
      <c r="N1783" s="1310"/>
      <c r="P1783" s="656"/>
      <c r="Q1783" s="657"/>
      <c r="R1783" s="704"/>
      <c r="S1783" s="3180"/>
    </row>
    <row r="1784" spans="7:19">
      <c r="G1784" s="1047"/>
      <c r="H1784" s="655"/>
      <c r="I1784" s="655"/>
      <c r="J1784" s="655"/>
      <c r="K1784" s="655"/>
      <c r="L1784" s="655"/>
      <c r="M1784" s="655"/>
      <c r="N1784" s="1310"/>
      <c r="P1784" s="656"/>
      <c r="Q1784" s="657"/>
      <c r="R1784" s="704"/>
      <c r="S1784" s="3180"/>
    </row>
    <row r="1785" spans="7:19">
      <c r="G1785" s="1047"/>
      <c r="H1785" s="655"/>
      <c r="I1785" s="655"/>
      <c r="J1785" s="655"/>
      <c r="K1785" s="655"/>
      <c r="L1785" s="655"/>
      <c r="M1785" s="655"/>
      <c r="N1785" s="1310"/>
      <c r="P1785" s="656"/>
      <c r="Q1785" s="657"/>
      <c r="R1785" s="704"/>
      <c r="S1785" s="3180"/>
    </row>
    <row r="1786" spans="7:19">
      <c r="G1786" s="1047"/>
      <c r="H1786" s="655"/>
      <c r="I1786" s="655"/>
      <c r="J1786" s="655"/>
      <c r="K1786" s="655"/>
      <c r="L1786" s="655"/>
      <c r="M1786" s="655"/>
      <c r="N1786" s="1310"/>
      <c r="P1786" s="656"/>
      <c r="Q1786" s="657"/>
      <c r="R1786" s="704"/>
      <c r="S1786" s="3180"/>
    </row>
    <row r="1787" spans="7:19">
      <c r="G1787" s="1047"/>
      <c r="H1787" s="655"/>
      <c r="I1787" s="655"/>
      <c r="J1787" s="655"/>
      <c r="K1787" s="655"/>
      <c r="L1787" s="655"/>
      <c r="M1787" s="655"/>
      <c r="N1787" s="1310"/>
      <c r="P1787" s="656"/>
      <c r="Q1787" s="657"/>
      <c r="R1787" s="704"/>
      <c r="S1787" s="3180"/>
    </row>
    <row r="1788" spans="7:19">
      <c r="G1788" s="1047"/>
      <c r="H1788" s="655"/>
      <c r="I1788" s="655"/>
      <c r="J1788" s="655"/>
      <c r="K1788" s="655"/>
      <c r="L1788" s="655"/>
      <c r="M1788" s="655"/>
      <c r="N1788" s="1310"/>
      <c r="P1788" s="656"/>
      <c r="Q1788" s="657"/>
      <c r="R1788" s="704"/>
      <c r="S1788" s="3180"/>
    </row>
    <row r="1789" spans="7:19">
      <c r="G1789" s="1047"/>
      <c r="H1789" s="655"/>
      <c r="I1789" s="655"/>
      <c r="J1789" s="655"/>
      <c r="K1789" s="655"/>
      <c r="L1789" s="655"/>
      <c r="M1789" s="655"/>
      <c r="N1789" s="1310"/>
      <c r="P1789" s="656"/>
      <c r="Q1789" s="657"/>
      <c r="R1789" s="704"/>
      <c r="S1789" s="3180"/>
    </row>
    <row r="1790" spans="7:19">
      <c r="G1790" s="1047"/>
      <c r="H1790" s="655"/>
      <c r="I1790" s="655"/>
      <c r="J1790" s="655"/>
      <c r="K1790" s="655"/>
      <c r="L1790" s="655"/>
      <c r="M1790" s="655"/>
      <c r="N1790" s="1310"/>
      <c r="P1790" s="656"/>
      <c r="Q1790" s="657"/>
      <c r="R1790" s="704"/>
      <c r="S1790" s="3180"/>
    </row>
    <row r="1791" spans="7:19">
      <c r="G1791" s="1047"/>
      <c r="H1791" s="655"/>
      <c r="I1791" s="655"/>
      <c r="J1791" s="655"/>
      <c r="K1791" s="655"/>
      <c r="L1791" s="655"/>
      <c r="M1791" s="655"/>
      <c r="N1791" s="1310"/>
      <c r="P1791" s="656"/>
      <c r="Q1791" s="657"/>
      <c r="R1791" s="704"/>
      <c r="S1791" s="3180"/>
    </row>
    <row r="1792" spans="7:19">
      <c r="G1792" s="1047"/>
      <c r="H1792" s="655"/>
      <c r="I1792" s="655"/>
      <c r="J1792" s="655"/>
      <c r="K1792" s="655"/>
      <c r="L1792" s="655"/>
      <c r="M1792" s="655"/>
      <c r="N1792" s="1310"/>
      <c r="P1792" s="656"/>
      <c r="Q1792" s="657"/>
      <c r="R1792" s="704"/>
      <c r="S1792" s="3180"/>
    </row>
    <row r="1793" spans="7:19">
      <c r="G1793" s="1047"/>
      <c r="H1793" s="655"/>
      <c r="I1793" s="655"/>
      <c r="J1793" s="655"/>
      <c r="K1793" s="655"/>
      <c r="L1793" s="655"/>
      <c r="M1793" s="655"/>
      <c r="N1793" s="1310"/>
      <c r="P1793" s="656"/>
      <c r="Q1793" s="657"/>
      <c r="R1793" s="704"/>
      <c r="S1793" s="3180"/>
    </row>
    <row r="1794" spans="7:19">
      <c r="G1794" s="1047"/>
      <c r="H1794" s="655"/>
      <c r="I1794" s="655"/>
      <c r="J1794" s="655"/>
      <c r="K1794" s="655"/>
      <c r="L1794" s="655"/>
      <c r="M1794" s="655"/>
      <c r="N1794" s="1310"/>
      <c r="P1794" s="656"/>
      <c r="Q1794" s="657"/>
      <c r="R1794" s="704"/>
      <c r="S1794" s="3180"/>
    </row>
    <row r="1795" spans="7:19">
      <c r="G1795" s="1047"/>
      <c r="H1795" s="655"/>
      <c r="I1795" s="655"/>
      <c r="J1795" s="655"/>
      <c r="K1795" s="655"/>
      <c r="L1795" s="655"/>
      <c r="M1795" s="655"/>
      <c r="N1795" s="1310"/>
      <c r="P1795" s="656"/>
      <c r="Q1795" s="657"/>
      <c r="R1795" s="704"/>
      <c r="S1795" s="3180"/>
    </row>
    <row r="1796" spans="7:19">
      <c r="G1796" s="1047"/>
      <c r="H1796" s="655"/>
      <c r="I1796" s="655"/>
      <c r="J1796" s="655"/>
      <c r="K1796" s="655"/>
      <c r="L1796" s="655"/>
      <c r="M1796" s="655"/>
      <c r="N1796" s="1310"/>
      <c r="P1796" s="656"/>
      <c r="Q1796" s="657"/>
      <c r="R1796" s="704"/>
      <c r="S1796" s="3180"/>
    </row>
    <row r="1797" spans="7:19">
      <c r="G1797" s="1047"/>
      <c r="H1797" s="655"/>
      <c r="I1797" s="655"/>
      <c r="J1797" s="655"/>
      <c r="K1797" s="655"/>
      <c r="L1797" s="655"/>
      <c r="M1797" s="655"/>
      <c r="N1797" s="1310"/>
      <c r="P1797" s="656"/>
      <c r="Q1797" s="657"/>
      <c r="R1797" s="704"/>
      <c r="S1797" s="3180"/>
    </row>
    <row r="1798" spans="7:19">
      <c r="G1798" s="1047"/>
      <c r="H1798" s="655"/>
      <c r="I1798" s="655"/>
      <c r="J1798" s="655"/>
      <c r="K1798" s="655"/>
      <c r="L1798" s="655"/>
      <c r="M1798" s="655"/>
      <c r="N1798" s="1310"/>
      <c r="P1798" s="656"/>
      <c r="Q1798" s="657"/>
      <c r="R1798" s="704"/>
      <c r="S1798" s="3180"/>
    </row>
    <row r="1799" spans="7:19">
      <c r="G1799" s="1047"/>
      <c r="H1799" s="655"/>
      <c r="I1799" s="655"/>
      <c r="J1799" s="655"/>
      <c r="K1799" s="655"/>
      <c r="L1799" s="655"/>
      <c r="M1799" s="655"/>
      <c r="N1799" s="1310"/>
      <c r="P1799" s="656"/>
      <c r="Q1799" s="657"/>
      <c r="R1799" s="704"/>
      <c r="S1799" s="3180"/>
    </row>
    <row r="1800" spans="7:19">
      <c r="G1800" s="1047"/>
      <c r="H1800" s="655"/>
      <c r="I1800" s="655"/>
      <c r="J1800" s="655"/>
      <c r="K1800" s="655"/>
      <c r="L1800" s="655"/>
      <c r="M1800" s="655"/>
      <c r="N1800" s="1310"/>
      <c r="P1800" s="656"/>
      <c r="Q1800" s="657"/>
      <c r="R1800" s="704"/>
      <c r="S1800" s="3180"/>
    </row>
    <row r="1801" spans="7:19">
      <c r="G1801" s="1047"/>
      <c r="H1801" s="655"/>
      <c r="I1801" s="655"/>
      <c r="J1801" s="655"/>
      <c r="K1801" s="655"/>
      <c r="L1801" s="655"/>
      <c r="M1801" s="655"/>
      <c r="N1801" s="1310"/>
      <c r="P1801" s="656"/>
      <c r="Q1801" s="657"/>
      <c r="R1801" s="704"/>
      <c r="S1801" s="3180"/>
    </row>
    <row r="1802" spans="7:19">
      <c r="G1802" s="1047"/>
      <c r="H1802" s="655"/>
      <c r="I1802" s="655"/>
      <c r="J1802" s="655"/>
      <c r="K1802" s="655"/>
      <c r="L1802" s="655"/>
      <c r="M1802" s="655"/>
      <c r="N1802" s="1310"/>
      <c r="P1802" s="656"/>
      <c r="Q1802" s="657"/>
      <c r="R1802" s="704"/>
      <c r="S1802" s="3180"/>
    </row>
    <row r="1803" spans="7:19">
      <c r="G1803" s="1047"/>
      <c r="H1803" s="655"/>
      <c r="I1803" s="655"/>
      <c r="J1803" s="655"/>
      <c r="K1803" s="655"/>
      <c r="L1803" s="655"/>
      <c r="M1803" s="655"/>
      <c r="N1803" s="1310"/>
      <c r="P1803" s="656"/>
      <c r="Q1803" s="657"/>
      <c r="R1803" s="704"/>
      <c r="S1803" s="3180"/>
    </row>
    <row r="1804" spans="7:19">
      <c r="G1804" s="1047"/>
      <c r="H1804" s="655"/>
      <c r="I1804" s="655"/>
      <c r="J1804" s="655"/>
      <c r="K1804" s="655"/>
      <c r="L1804" s="655"/>
      <c r="M1804" s="655"/>
      <c r="N1804" s="1310"/>
      <c r="P1804" s="656"/>
      <c r="Q1804" s="657"/>
      <c r="R1804" s="704"/>
      <c r="S1804" s="3180"/>
    </row>
    <row r="1805" spans="7:19">
      <c r="G1805" s="1047"/>
      <c r="H1805" s="655"/>
      <c r="I1805" s="655"/>
      <c r="J1805" s="655"/>
      <c r="K1805" s="655"/>
      <c r="L1805" s="655"/>
      <c r="M1805" s="655"/>
      <c r="N1805" s="1310"/>
      <c r="P1805" s="656"/>
      <c r="Q1805" s="657"/>
      <c r="R1805" s="704"/>
      <c r="S1805" s="3180"/>
    </row>
    <row r="1806" spans="7:19">
      <c r="G1806" s="1047"/>
      <c r="H1806" s="655"/>
      <c r="I1806" s="655"/>
      <c r="J1806" s="655"/>
      <c r="K1806" s="655"/>
      <c r="L1806" s="655"/>
      <c r="M1806" s="655"/>
      <c r="N1806" s="1310"/>
      <c r="P1806" s="656"/>
      <c r="Q1806" s="657"/>
      <c r="R1806" s="704"/>
      <c r="S1806" s="3180"/>
    </row>
    <row r="1807" spans="7:19">
      <c r="G1807" s="1047"/>
      <c r="H1807" s="655"/>
      <c r="I1807" s="655"/>
      <c r="J1807" s="655"/>
      <c r="K1807" s="655"/>
      <c r="L1807" s="655"/>
      <c r="M1807" s="655"/>
      <c r="N1807" s="1310"/>
      <c r="P1807" s="656"/>
      <c r="Q1807" s="657"/>
      <c r="R1807" s="704"/>
      <c r="S1807" s="3180"/>
    </row>
    <row r="1808" spans="7:19">
      <c r="G1808" s="1047"/>
      <c r="H1808" s="655"/>
      <c r="I1808" s="655"/>
      <c r="J1808" s="655"/>
      <c r="K1808" s="655"/>
      <c r="L1808" s="655"/>
      <c r="M1808" s="655"/>
      <c r="N1808" s="1310"/>
      <c r="P1808" s="656"/>
      <c r="Q1808" s="657"/>
      <c r="R1808" s="704"/>
      <c r="S1808" s="3180"/>
    </row>
    <row r="1809" spans="7:19">
      <c r="G1809" s="1047"/>
      <c r="H1809" s="655"/>
      <c r="I1809" s="655"/>
      <c r="J1809" s="655"/>
      <c r="K1809" s="655"/>
      <c r="L1809" s="655"/>
      <c r="M1809" s="655"/>
      <c r="N1809" s="1310"/>
      <c r="P1809" s="656"/>
      <c r="Q1809" s="657"/>
      <c r="R1809" s="704"/>
      <c r="S1809" s="3180"/>
    </row>
    <row r="1810" spans="7:19">
      <c r="G1810" s="1047"/>
      <c r="H1810" s="655"/>
      <c r="I1810" s="655"/>
      <c r="J1810" s="655"/>
      <c r="K1810" s="655"/>
      <c r="L1810" s="655"/>
      <c r="M1810" s="655"/>
      <c r="N1810" s="1310"/>
      <c r="P1810" s="656"/>
      <c r="Q1810" s="657"/>
      <c r="R1810" s="704"/>
      <c r="S1810" s="3180"/>
    </row>
    <row r="1811" spans="7:19">
      <c r="G1811" s="1047"/>
      <c r="H1811" s="655"/>
      <c r="I1811" s="655"/>
      <c r="J1811" s="655"/>
      <c r="K1811" s="655"/>
      <c r="L1811" s="655"/>
      <c r="M1811" s="655"/>
      <c r="N1811" s="1310"/>
      <c r="P1811" s="656"/>
      <c r="Q1811" s="657"/>
      <c r="R1811" s="704"/>
      <c r="S1811" s="3180"/>
    </row>
    <row r="1812" spans="7:19">
      <c r="G1812" s="1047"/>
      <c r="H1812" s="655"/>
      <c r="I1812" s="655"/>
      <c r="J1812" s="655"/>
      <c r="K1812" s="655"/>
      <c r="L1812" s="655"/>
      <c r="M1812" s="655"/>
      <c r="N1812" s="1310"/>
      <c r="P1812" s="656"/>
      <c r="Q1812" s="657"/>
      <c r="R1812" s="704"/>
      <c r="S1812" s="3180"/>
    </row>
    <row r="1813" spans="7:19">
      <c r="G1813" s="1047"/>
      <c r="H1813" s="655"/>
      <c r="I1813" s="655"/>
      <c r="J1813" s="655"/>
      <c r="K1813" s="655"/>
      <c r="L1813" s="655"/>
      <c r="M1813" s="655"/>
      <c r="N1813" s="1310"/>
      <c r="P1813" s="656"/>
      <c r="Q1813" s="657"/>
      <c r="R1813" s="704"/>
      <c r="S1813" s="3180"/>
    </row>
    <row r="1814" spans="7:19">
      <c r="G1814" s="1047"/>
      <c r="H1814" s="655"/>
      <c r="I1814" s="655"/>
      <c r="J1814" s="655"/>
      <c r="K1814" s="655"/>
      <c r="L1814" s="655"/>
      <c r="M1814" s="655"/>
      <c r="N1814" s="1310"/>
      <c r="P1814" s="656"/>
      <c r="Q1814" s="657"/>
      <c r="R1814" s="704"/>
      <c r="S1814" s="3180"/>
    </row>
    <row r="1815" spans="7:19">
      <c r="G1815" s="1047"/>
      <c r="H1815" s="655"/>
      <c r="I1815" s="655"/>
      <c r="J1815" s="655"/>
      <c r="K1815" s="655"/>
      <c r="L1815" s="655"/>
      <c r="M1815" s="655"/>
      <c r="N1815" s="1310"/>
      <c r="P1815" s="656"/>
      <c r="Q1815" s="657"/>
      <c r="R1815" s="704"/>
      <c r="S1815" s="3180"/>
    </row>
    <row r="1816" spans="7:19">
      <c r="G1816" s="1047"/>
      <c r="H1816" s="655"/>
      <c r="I1816" s="655"/>
      <c r="J1816" s="655"/>
      <c r="K1816" s="655"/>
      <c r="L1816" s="655"/>
      <c r="M1816" s="655"/>
      <c r="N1816" s="1310"/>
      <c r="P1816" s="656"/>
      <c r="Q1816" s="657"/>
      <c r="R1816" s="704"/>
      <c r="S1816" s="3180"/>
    </row>
    <row r="1817" spans="7:19">
      <c r="G1817" s="1047"/>
      <c r="H1817" s="655"/>
      <c r="I1817" s="655"/>
      <c r="J1817" s="655"/>
      <c r="K1817" s="655"/>
      <c r="L1817" s="655"/>
      <c r="M1817" s="655"/>
      <c r="N1817" s="1310"/>
      <c r="P1817" s="656"/>
      <c r="Q1817" s="657"/>
      <c r="R1817" s="704"/>
      <c r="S1817" s="3180"/>
    </row>
    <row r="1818" spans="7:19">
      <c r="G1818" s="1047"/>
      <c r="H1818" s="655"/>
      <c r="I1818" s="655"/>
      <c r="J1818" s="655"/>
      <c r="K1818" s="655"/>
      <c r="L1818" s="655"/>
      <c r="M1818" s="655"/>
      <c r="N1818" s="1310"/>
      <c r="P1818" s="656"/>
      <c r="Q1818" s="657"/>
      <c r="R1818" s="704"/>
      <c r="S1818" s="3180"/>
    </row>
    <row r="1819" spans="7:19">
      <c r="G1819" s="1047"/>
      <c r="H1819" s="655"/>
      <c r="I1819" s="655"/>
      <c r="J1819" s="655"/>
      <c r="K1819" s="655"/>
      <c r="L1819" s="655"/>
      <c r="M1819" s="655"/>
      <c r="N1819" s="1310"/>
      <c r="P1819" s="656"/>
      <c r="Q1819" s="657"/>
      <c r="R1819" s="704"/>
      <c r="S1819" s="3180"/>
    </row>
    <row r="1820" spans="7:19">
      <c r="G1820" s="1047"/>
      <c r="H1820" s="655"/>
      <c r="I1820" s="655"/>
      <c r="J1820" s="655"/>
      <c r="K1820" s="655"/>
      <c r="L1820" s="655"/>
      <c r="M1820" s="655"/>
      <c r="N1820" s="1310"/>
      <c r="P1820" s="656"/>
      <c r="Q1820" s="657"/>
      <c r="R1820" s="704"/>
      <c r="S1820" s="3180"/>
    </row>
    <row r="1821" spans="7:19">
      <c r="G1821" s="1047"/>
      <c r="H1821" s="655"/>
      <c r="I1821" s="655"/>
      <c r="J1821" s="655"/>
      <c r="K1821" s="655"/>
      <c r="L1821" s="655"/>
      <c r="M1821" s="655"/>
      <c r="N1821" s="1310"/>
      <c r="P1821" s="656"/>
      <c r="Q1821" s="657"/>
      <c r="R1821" s="704"/>
      <c r="S1821" s="3180"/>
    </row>
    <row r="1822" spans="7:19">
      <c r="G1822" s="1047"/>
      <c r="H1822" s="655"/>
      <c r="I1822" s="655"/>
      <c r="J1822" s="655"/>
      <c r="K1822" s="655"/>
      <c r="L1822" s="655"/>
      <c r="M1822" s="655"/>
      <c r="N1822" s="1310"/>
      <c r="P1822" s="656"/>
      <c r="Q1822" s="657"/>
      <c r="R1822" s="704"/>
      <c r="S1822" s="3180"/>
    </row>
    <row r="1823" spans="7:19">
      <c r="G1823" s="1047"/>
      <c r="H1823" s="655"/>
      <c r="I1823" s="655"/>
      <c r="J1823" s="655"/>
      <c r="K1823" s="655"/>
      <c r="L1823" s="655"/>
      <c r="M1823" s="655"/>
      <c r="N1823" s="1310"/>
      <c r="P1823" s="656"/>
      <c r="Q1823" s="657"/>
      <c r="R1823" s="704"/>
      <c r="S1823" s="3180"/>
    </row>
    <row r="1824" spans="7:19">
      <c r="G1824" s="1047"/>
      <c r="H1824" s="655"/>
      <c r="I1824" s="655"/>
      <c r="J1824" s="655"/>
      <c r="K1824" s="655"/>
      <c r="L1824" s="655"/>
      <c r="M1824" s="655"/>
      <c r="N1824" s="1310"/>
      <c r="P1824" s="656"/>
      <c r="Q1824" s="657"/>
      <c r="R1824" s="704"/>
      <c r="S1824" s="3180"/>
    </row>
    <row r="1825" spans="7:19">
      <c r="G1825" s="1047"/>
      <c r="H1825" s="655"/>
      <c r="I1825" s="655"/>
      <c r="J1825" s="655"/>
      <c r="K1825" s="655"/>
      <c r="L1825" s="655"/>
      <c r="M1825" s="655"/>
      <c r="N1825" s="1310"/>
      <c r="P1825" s="656"/>
      <c r="Q1825" s="657"/>
      <c r="R1825" s="704"/>
      <c r="S1825" s="3180"/>
    </row>
    <row r="1826" spans="7:19">
      <c r="G1826" s="1047"/>
      <c r="H1826" s="655"/>
      <c r="I1826" s="655"/>
      <c r="J1826" s="655"/>
      <c r="K1826" s="655"/>
      <c r="L1826" s="655"/>
      <c r="M1826" s="655"/>
      <c r="N1826" s="1310"/>
      <c r="P1826" s="656"/>
      <c r="Q1826" s="657"/>
      <c r="R1826" s="704"/>
      <c r="S1826" s="3180"/>
    </row>
    <row r="1827" spans="7:19">
      <c r="G1827" s="1047"/>
      <c r="H1827" s="655"/>
      <c r="I1827" s="655"/>
      <c r="J1827" s="655"/>
      <c r="K1827" s="655"/>
      <c r="L1827" s="655"/>
      <c r="M1827" s="655"/>
      <c r="N1827" s="1310"/>
      <c r="P1827" s="656"/>
      <c r="Q1827" s="657"/>
      <c r="R1827" s="704"/>
      <c r="S1827" s="3180"/>
    </row>
    <row r="1828" spans="7:19">
      <c r="G1828" s="1047"/>
      <c r="H1828" s="655"/>
      <c r="I1828" s="655"/>
      <c r="J1828" s="655"/>
      <c r="K1828" s="655"/>
      <c r="L1828" s="655"/>
      <c r="M1828" s="655"/>
      <c r="N1828" s="1310"/>
      <c r="P1828" s="656"/>
      <c r="Q1828" s="657"/>
      <c r="R1828" s="704"/>
      <c r="S1828" s="3180"/>
    </row>
    <row r="1829" spans="7:19">
      <c r="G1829" s="1047"/>
      <c r="H1829" s="655"/>
      <c r="I1829" s="655"/>
      <c r="J1829" s="655"/>
      <c r="K1829" s="655"/>
      <c r="L1829" s="655"/>
      <c r="M1829" s="655"/>
      <c r="N1829" s="1310"/>
      <c r="P1829" s="656"/>
      <c r="Q1829" s="657"/>
      <c r="R1829" s="704"/>
      <c r="S1829" s="3180"/>
    </row>
    <row r="1830" spans="7:19">
      <c r="G1830" s="1047"/>
      <c r="H1830" s="655"/>
      <c r="I1830" s="655"/>
      <c r="J1830" s="655"/>
      <c r="K1830" s="655"/>
      <c r="L1830" s="655"/>
      <c r="M1830" s="655"/>
      <c r="N1830" s="1310"/>
      <c r="P1830" s="656"/>
      <c r="Q1830" s="657"/>
      <c r="R1830" s="704"/>
      <c r="S1830" s="3180"/>
    </row>
    <row r="1831" spans="7:19">
      <c r="G1831" s="1047"/>
      <c r="H1831" s="655"/>
      <c r="I1831" s="655"/>
      <c r="J1831" s="655"/>
      <c r="K1831" s="655"/>
      <c r="L1831" s="655"/>
      <c r="M1831" s="655"/>
      <c r="N1831" s="1310"/>
      <c r="P1831" s="656"/>
      <c r="Q1831" s="657"/>
      <c r="R1831" s="704"/>
      <c r="S1831" s="3180"/>
    </row>
    <row r="1832" spans="7:19">
      <c r="G1832" s="1047"/>
      <c r="H1832" s="655"/>
      <c r="I1832" s="655"/>
      <c r="J1832" s="655"/>
      <c r="K1832" s="655"/>
      <c r="L1832" s="655"/>
      <c r="M1832" s="655"/>
      <c r="N1832" s="1310"/>
      <c r="P1832" s="656"/>
      <c r="Q1832" s="657"/>
      <c r="R1832" s="704"/>
      <c r="S1832" s="3180"/>
    </row>
    <row r="1833" spans="7:19">
      <c r="G1833" s="1047"/>
      <c r="H1833" s="655"/>
      <c r="I1833" s="655"/>
      <c r="J1833" s="655"/>
      <c r="K1833" s="655"/>
      <c r="L1833" s="655"/>
      <c r="M1833" s="655"/>
      <c r="N1833" s="1310"/>
      <c r="P1833" s="656"/>
      <c r="Q1833" s="657"/>
      <c r="R1833" s="704"/>
      <c r="S1833" s="3180"/>
    </row>
    <row r="1834" spans="7:19">
      <c r="G1834" s="1047"/>
      <c r="H1834" s="655"/>
      <c r="I1834" s="655"/>
      <c r="J1834" s="655"/>
      <c r="K1834" s="655"/>
      <c r="L1834" s="655"/>
      <c r="M1834" s="655"/>
      <c r="N1834" s="1310"/>
      <c r="P1834" s="656"/>
      <c r="Q1834" s="657"/>
      <c r="R1834" s="704"/>
      <c r="S1834" s="3180"/>
    </row>
    <row r="1835" spans="7:19">
      <c r="G1835" s="1047"/>
      <c r="H1835" s="655"/>
      <c r="I1835" s="655"/>
      <c r="J1835" s="655"/>
      <c r="K1835" s="655"/>
      <c r="L1835" s="655"/>
      <c r="M1835" s="655"/>
      <c r="N1835" s="1310"/>
      <c r="P1835" s="656"/>
      <c r="Q1835" s="657"/>
      <c r="R1835" s="704"/>
      <c r="S1835" s="3180"/>
    </row>
    <row r="1836" spans="7:19">
      <c r="G1836" s="1047"/>
      <c r="H1836" s="655"/>
      <c r="I1836" s="655"/>
      <c r="J1836" s="655"/>
      <c r="K1836" s="655"/>
      <c r="L1836" s="655"/>
      <c r="M1836" s="655"/>
      <c r="N1836" s="1310"/>
      <c r="P1836" s="656"/>
      <c r="Q1836" s="657"/>
      <c r="R1836" s="704"/>
      <c r="S1836" s="3180"/>
    </row>
    <row r="1837" spans="7:19">
      <c r="G1837" s="1047"/>
      <c r="H1837" s="655"/>
      <c r="I1837" s="655"/>
      <c r="J1837" s="655"/>
      <c r="K1837" s="655"/>
      <c r="L1837" s="655"/>
      <c r="M1837" s="655"/>
      <c r="N1837" s="1310"/>
      <c r="P1837" s="656"/>
      <c r="Q1837" s="657"/>
      <c r="R1837" s="704"/>
      <c r="S1837" s="3180"/>
    </row>
    <row r="1838" spans="7:19">
      <c r="G1838" s="1047"/>
      <c r="H1838" s="655"/>
      <c r="I1838" s="655"/>
      <c r="J1838" s="655"/>
      <c r="K1838" s="655"/>
      <c r="L1838" s="655"/>
      <c r="M1838" s="655"/>
      <c r="N1838" s="1310"/>
      <c r="P1838" s="656"/>
      <c r="Q1838" s="657"/>
      <c r="R1838" s="704"/>
      <c r="S1838" s="3180"/>
    </row>
    <row r="1839" spans="7:19">
      <c r="G1839" s="1047"/>
      <c r="H1839" s="655"/>
      <c r="I1839" s="655"/>
      <c r="J1839" s="655"/>
      <c r="K1839" s="655"/>
      <c r="L1839" s="655"/>
      <c r="M1839" s="655"/>
      <c r="N1839" s="1310"/>
      <c r="P1839" s="656"/>
      <c r="Q1839" s="657"/>
      <c r="R1839" s="704"/>
      <c r="S1839" s="3180"/>
    </row>
    <row r="1840" spans="7:19">
      <c r="G1840" s="1047"/>
      <c r="H1840" s="655"/>
      <c r="I1840" s="655"/>
      <c r="J1840" s="655"/>
      <c r="K1840" s="655"/>
      <c r="L1840" s="655"/>
      <c r="M1840" s="655"/>
      <c r="N1840" s="1310"/>
      <c r="P1840" s="656"/>
      <c r="Q1840" s="657"/>
      <c r="R1840" s="704"/>
      <c r="S1840" s="3180"/>
    </row>
    <row r="1841" spans="7:19">
      <c r="G1841" s="1047"/>
      <c r="H1841" s="655"/>
      <c r="I1841" s="655"/>
      <c r="J1841" s="655"/>
      <c r="K1841" s="655"/>
      <c r="L1841" s="655"/>
      <c r="M1841" s="655"/>
      <c r="N1841" s="1310"/>
      <c r="P1841" s="656"/>
      <c r="Q1841" s="657"/>
      <c r="R1841" s="704"/>
      <c r="S1841" s="3180"/>
    </row>
    <row r="1842" spans="7:19">
      <c r="G1842" s="1047"/>
      <c r="H1842" s="655"/>
      <c r="I1842" s="655"/>
      <c r="J1842" s="655"/>
      <c r="K1842" s="655"/>
      <c r="L1842" s="655"/>
      <c r="M1842" s="655"/>
      <c r="N1842" s="1310"/>
      <c r="P1842" s="656"/>
      <c r="Q1842" s="657"/>
      <c r="R1842" s="704"/>
      <c r="S1842" s="3180"/>
    </row>
    <row r="1843" spans="7:19">
      <c r="G1843" s="1047"/>
      <c r="H1843" s="655"/>
      <c r="I1843" s="655"/>
      <c r="J1843" s="655"/>
      <c r="K1843" s="655"/>
      <c r="L1843" s="655"/>
      <c r="M1843" s="655"/>
      <c r="N1843" s="1310"/>
      <c r="P1843" s="656"/>
      <c r="Q1843" s="657"/>
      <c r="R1843" s="704"/>
      <c r="S1843" s="3180"/>
    </row>
    <row r="1844" spans="7:19">
      <c r="G1844" s="1047"/>
      <c r="H1844" s="655"/>
      <c r="I1844" s="655"/>
      <c r="J1844" s="655"/>
      <c r="K1844" s="655"/>
      <c r="L1844" s="655"/>
      <c r="M1844" s="655"/>
      <c r="N1844" s="1310"/>
      <c r="P1844" s="656"/>
      <c r="Q1844" s="657"/>
      <c r="R1844" s="704"/>
      <c r="S1844" s="3180"/>
    </row>
    <row r="1845" spans="7:19">
      <c r="G1845" s="1047"/>
      <c r="H1845" s="655"/>
      <c r="I1845" s="655"/>
      <c r="J1845" s="655"/>
      <c r="K1845" s="655"/>
      <c r="L1845" s="655"/>
      <c r="M1845" s="655"/>
      <c r="N1845" s="1310"/>
      <c r="P1845" s="656"/>
      <c r="Q1845" s="657"/>
      <c r="R1845" s="704"/>
      <c r="S1845" s="3180"/>
    </row>
    <row r="1846" spans="7:19">
      <c r="G1846" s="1047"/>
      <c r="H1846" s="655"/>
      <c r="I1846" s="655"/>
      <c r="J1846" s="655"/>
      <c r="K1846" s="655"/>
      <c r="L1846" s="655"/>
      <c r="M1846" s="655"/>
      <c r="N1846" s="1310"/>
      <c r="P1846" s="656"/>
      <c r="Q1846" s="657"/>
      <c r="R1846" s="704"/>
      <c r="S1846" s="3180"/>
    </row>
    <row r="1847" spans="7:19">
      <c r="G1847" s="1047"/>
      <c r="H1847" s="655"/>
      <c r="I1847" s="655"/>
      <c r="J1847" s="655"/>
      <c r="K1847" s="655"/>
      <c r="L1847" s="655"/>
      <c r="M1847" s="655"/>
      <c r="N1847" s="1310"/>
      <c r="P1847" s="656"/>
      <c r="Q1847" s="657"/>
      <c r="R1847" s="704"/>
      <c r="S1847" s="3180"/>
    </row>
    <row r="1848" spans="7:19">
      <c r="G1848" s="1047"/>
      <c r="H1848" s="655"/>
      <c r="I1848" s="655"/>
      <c r="J1848" s="655"/>
      <c r="K1848" s="655"/>
      <c r="L1848" s="655"/>
      <c r="M1848" s="655"/>
      <c r="N1848" s="1310"/>
      <c r="P1848" s="656"/>
      <c r="Q1848" s="657"/>
      <c r="R1848" s="704"/>
      <c r="S1848" s="3180"/>
    </row>
    <row r="1849" spans="7:19">
      <c r="G1849" s="1047"/>
      <c r="H1849" s="655"/>
      <c r="I1849" s="655"/>
      <c r="J1849" s="655"/>
      <c r="K1849" s="655"/>
      <c r="L1849" s="655"/>
      <c r="M1849" s="655"/>
      <c r="N1849" s="1310"/>
      <c r="P1849" s="656"/>
      <c r="Q1849" s="657"/>
      <c r="R1849" s="704"/>
      <c r="S1849" s="3180"/>
    </row>
    <row r="1850" spans="7:19">
      <c r="G1850" s="1047"/>
      <c r="H1850" s="655"/>
      <c r="I1850" s="655"/>
      <c r="J1850" s="655"/>
      <c r="K1850" s="655"/>
      <c r="L1850" s="655"/>
      <c r="M1850" s="655"/>
      <c r="N1850" s="1310"/>
      <c r="P1850" s="656"/>
      <c r="Q1850" s="657"/>
      <c r="R1850" s="704"/>
      <c r="S1850" s="3180"/>
    </row>
    <row r="1851" spans="7:19">
      <c r="G1851" s="1047"/>
      <c r="H1851" s="655"/>
      <c r="I1851" s="655"/>
      <c r="J1851" s="655"/>
      <c r="K1851" s="655"/>
      <c r="L1851" s="655"/>
      <c r="M1851" s="655"/>
      <c r="N1851" s="1310"/>
      <c r="P1851" s="656"/>
      <c r="Q1851" s="657"/>
      <c r="R1851" s="704"/>
      <c r="S1851" s="3180"/>
    </row>
    <row r="1852" spans="7:19">
      <c r="G1852" s="1047"/>
      <c r="H1852" s="655"/>
      <c r="I1852" s="655"/>
      <c r="J1852" s="655"/>
      <c r="K1852" s="655"/>
      <c r="L1852" s="655"/>
      <c r="M1852" s="655"/>
      <c r="N1852" s="1310"/>
      <c r="P1852" s="656"/>
      <c r="Q1852" s="657"/>
      <c r="R1852" s="704"/>
      <c r="S1852" s="3180"/>
    </row>
    <row r="1853" spans="7:19">
      <c r="G1853" s="1047"/>
      <c r="H1853" s="655"/>
      <c r="I1853" s="655"/>
      <c r="J1853" s="655"/>
      <c r="K1853" s="655"/>
      <c r="L1853" s="655"/>
      <c r="M1853" s="655"/>
      <c r="N1853" s="1310"/>
      <c r="P1853" s="656"/>
      <c r="Q1853" s="657"/>
      <c r="R1853" s="704"/>
      <c r="S1853" s="3180"/>
    </row>
    <row r="1854" spans="7:19">
      <c r="G1854" s="1047"/>
      <c r="H1854" s="655"/>
      <c r="I1854" s="655"/>
      <c r="J1854" s="655"/>
      <c r="K1854" s="655"/>
      <c r="L1854" s="655"/>
      <c r="M1854" s="655"/>
      <c r="N1854" s="1310"/>
      <c r="P1854" s="656"/>
      <c r="Q1854" s="657"/>
      <c r="R1854" s="704"/>
      <c r="S1854" s="3180"/>
    </row>
    <row r="1855" spans="7:19">
      <c r="G1855" s="1047"/>
      <c r="H1855" s="655"/>
      <c r="I1855" s="655"/>
      <c r="J1855" s="655"/>
      <c r="K1855" s="655"/>
      <c r="L1855" s="655"/>
      <c r="M1855" s="655"/>
      <c r="N1855" s="1310"/>
      <c r="P1855" s="656"/>
      <c r="Q1855" s="657"/>
      <c r="R1855" s="704"/>
      <c r="S1855" s="3180"/>
    </row>
    <row r="1856" spans="7:19">
      <c r="G1856" s="1047"/>
      <c r="H1856" s="655"/>
      <c r="I1856" s="655"/>
      <c r="J1856" s="655"/>
      <c r="K1856" s="655"/>
      <c r="L1856" s="655"/>
      <c r="M1856" s="655"/>
      <c r="N1856" s="1310"/>
      <c r="P1856" s="656"/>
      <c r="Q1856" s="657"/>
      <c r="R1856" s="704"/>
      <c r="S1856" s="3180"/>
    </row>
    <row r="1857" spans="7:19">
      <c r="G1857" s="1047"/>
      <c r="H1857" s="655"/>
      <c r="I1857" s="655"/>
      <c r="J1857" s="655"/>
      <c r="K1857" s="655"/>
      <c r="L1857" s="655"/>
      <c r="M1857" s="655"/>
      <c r="N1857" s="1310"/>
      <c r="P1857" s="656"/>
      <c r="Q1857" s="657"/>
      <c r="R1857" s="704"/>
      <c r="S1857" s="3180"/>
    </row>
    <row r="1858" spans="7:19">
      <c r="G1858" s="1047"/>
      <c r="H1858" s="655"/>
      <c r="I1858" s="655"/>
      <c r="J1858" s="655"/>
      <c r="K1858" s="655"/>
      <c r="L1858" s="655"/>
      <c r="M1858" s="655"/>
      <c r="N1858" s="1310"/>
      <c r="P1858" s="656"/>
      <c r="Q1858" s="657"/>
      <c r="R1858" s="704"/>
      <c r="S1858" s="3180"/>
    </row>
    <row r="1859" spans="7:19">
      <c r="G1859" s="1047"/>
      <c r="H1859" s="655"/>
      <c r="I1859" s="655"/>
      <c r="J1859" s="655"/>
      <c r="K1859" s="655"/>
      <c r="L1859" s="655"/>
      <c r="M1859" s="655"/>
      <c r="N1859" s="1310"/>
      <c r="P1859" s="656"/>
      <c r="Q1859" s="657"/>
      <c r="R1859" s="704"/>
      <c r="S1859" s="3180"/>
    </row>
    <row r="1860" spans="7:19">
      <c r="G1860" s="1047"/>
      <c r="H1860" s="655"/>
      <c r="I1860" s="655"/>
      <c r="J1860" s="655"/>
      <c r="K1860" s="655"/>
      <c r="L1860" s="655"/>
      <c r="M1860" s="655"/>
      <c r="N1860" s="1310"/>
      <c r="P1860" s="656"/>
      <c r="Q1860" s="657"/>
      <c r="R1860" s="704"/>
      <c r="S1860" s="3180"/>
    </row>
    <row r="1861" spans="7:19">
      <c r="G1861" s="1047"/>
      <c r="H1861" s="655"/>
      <c r="I1861" s="655"/>
      <c r="J1861" s="655"/>
      <c r="K1861" s="655"/>
      <c r="L1861" s="655"/>
      <c r="M1861" s="655"/>
      <c r="N1861" s="1310"/>
      <c r="P1861" s="656"/>
      <c r="Q1861" s="657"/>
      <c r="R1861" s="704"/>
      <c r="S1861" s="3180"/>
    </row>
    <row r="1862" spans="7:19">
      <c r="G1862" s="1047"/>
      <c r="H1862" s="655"/>
      <c r="I1862" s="655"/>
      <c r="J1862" s="655"/>
      <c r="K1862" s="655"/>
      <c r="L1862" s="655"/>
      <c r="M1862" s="655"/>
      <c r="N1862" s="1310"/>
      <c r="P1862" s="656"/>
      <c r="Q1862" s="657"/>
      <c r="R1862" s="704"/>
      <c r="S1862" s="3180"/>
    </row>
    <row r="1863" spans="7:19">
      <c r="G1863" s="1047"/>
      <c r="H1863" s="655"/>
      <c r="I1863" s="655"/>
      <c r="J1863" s="655"/>
      <c r="K1863" s="655"/>
      <c r="L1863" s="655"/>
      <c r="M1863" s="655"/>
      <c r="N1863" s="1310"/>
      <c r="P1863" s="656"/>
      <c r="Q1863" s="657"/>
      <c r="R1863" s="704"/>
      <c r="S1863" s="3180"/>
    </row>
    <row r="1864" spans="7:19">
      <c r="G1864" s="1047"/>
      <c r="H1864" s="655"/>
      <c r="I1864" s="655"/>
      <c r="J1864" s="655"/>
      <c r="K1864" s="655"/>
      <c r="L1864" s="655"/>
      <c r="M1864" s="655"/>
      <c r="N1864" s="1310"/>
      <c r="P1864" s="656"/>
      <c r="Q1864" s="657"/>
      <c r="R1864" s="704"/>
      <c r="S1864" s="3180"/>
    </row>
    <row r="1865" spans="7:19">
      <c r="G1865" s="1047"/>
      <c r="H1865" s="655"/>
      <c r="I1865" s="655"/>
      <c r="J1865" s="655"/>
      <c r="K1865" s="655"/>
      <c r="L1865" s="655"/>
      <c r="M1865" s="655"/>
      <c r="N1865" s="1310"/>
      <c r="P1865" s="656"/>
      <c r="Q1865" s="657"/>
      <c r="R1865" s="704"/>
      <c r="S1865" s="3180"/>
    </row>
    <row r="1866" spans="7:19">
      <c r="G1866" s="1047"/>
      <c r="H1866" s="655"/>
      <c r="I1866" s="655"/>
      <c r="J1866" s="655"/>
      <c r="K1866" s="655"/>
      <c r="L1866" s="655"/>
      <c r="M1866" s="655"/>
      <c r="N1866" s="1310"/>
      <c r="P1866" s="656"/>
      <c r="Q1866" s="657"/>
      <c r="R1866" s="704"/>
      <c r="S1866" s="3180"/>
    </row>
    <row r="1867" spans="7:19">
      <c r="G1867" s="1047"/>
      <c r="H1867" s="655"/>
      <c r="I1867" s="655"/>
      <c r="J1867" s="655"/>
      <c r="K1867" s="655"/>
      <c r="L1867" s="655"/>
      <c r="M1867" s="655"/>
      <c r="N1867" s="1310"/>
      <c r="P1867" s="656"/>
      <c r="Q1867" s="657"/>
      <c r="R1867" s="704"/>
      <c r="S1867" s="3180"/>
    </row>
    <row r="1868" spans="7:19">
      <c r="G1868" s="1047"/>
      <c r="H1868" s="655"/>
      <c r="I1868" s="655"/>
      <c r="J1868" s="655"/>
      <c r="K1868" s="655"/>
      <c r="L1868" s="655"/>
      <c r="M1868" s="655"/>
      <c r="N1868" s="1310"/>
      <c r="P1868" s="656"/>
      <c r="Q1868" s="657"/>
      <c r="R1868" s="704"/>
      <c r="S1868" s="3180"/>
    </row>
    <row r="1869" spans="7:19">
      <c r="G1869" s="1047"/>
      <c r="H1869" s="655"/>
      <c r="I1869" s="655"/>
      <c r="J1869" s="655"/>
      <c r="K1869" s="655"/>
      <c r="L1869" s="655"/>
      <c r="M1869" s="655"/>
      <c r="N1869" s="1310"/>
      <c r="P1869" s="656"/>
      <c r="Q1869" s="657"/>
      <c r="R1869" s="704"/>
      <c r="S1869" s="3180"/>
    </row>
    <row r="1870" spans="7:19">
      <c r="G1870" s="1047"/>
      <c r="H1870" s="655"/>
      <c r="I1870" s="655"/>
      <c r="J1870" s="655"/>
      <c r="K1870" s="655"/>
      <c r="L1870" s="655"/>
      <c r="M1870" s="655"/>
      <c r="N1870" s="1310"/>
      <c r="P1870" s="656"/>
      <c r="Q1870" s="657"/>
      <c r="R1870" s="704"/>
      <c r="S1870" s="3180"/>
    </row>
    <row r="1871" spans="7:19">
      <c r="G1871" s="1047"/>
      <c r="H1871" s="655"/>
      <c r="I1871" s="655"/>
      <c r="J1871" s="655"/>
      <c r="K1871" s="655"/>
      <c r="L1871" s="655"/>
      <c r="M1871" s="655"/>
      <c r="N1871" s="1310"/>
      <c r="P1871" s="656"/>
      <c r="Q1871" s="657"/>
      <c r="R1871" s="704"/>
      <c r="S1871" s="3180"/>
    </row>
    <row r="1872" spans="7:19">
      <c r="G1872" s="1047"/>
      <c r="H1872" s="655"/>
      <c r="I1872" s="655"/>
      <c r="J1872" s="655"/>
      <c r="K1872" s="655"/>
      <c r="L1872" s="655"/>
      <c r="M1872" s="655"/>
      <c r="N1872" s="1310"/>
      <c r="P1872" s="656"/>
      <c r="Q1872" s="657"/>
      <c r="R1872" s="704"/>
      <c r="S1872" s="3180"/>
    </row>
    <row r="1873" spans="7:19">
      <c r="G1873" s="1047"/>
      <c r="H1873" s="655"/>
      <c r="I1873" s="655"/>
      <c r="J1873" s="655"/>
      <c r="K1873" s="655"/>
      <c r="L1873" s="655"/>
      <c r="M1873" s="655"/>
      <c r="N1873" s="1310"/>
      <c r="P1873" s="656"/>
      <c r="Q1873" s="657"/>
      <c r="R1873" s="704"/>
      <c r="S1873" s="3180"/>
    </row>
    <row r="1874" spans="7:19">
      <c r="G1874" s="1047"/>
      <c r="H1874" s="655"/>
      <c r="I1874" s="655"/>
      <c r="J1874" s="655"/>
      <c r="K1874" s="655"/>
      <c r="L1874" s="655"/>
      <c r="M1874" s="655"/>
      <c r="N1874" s="1310"/>
      <c r="P1874" s="656"/>
      <c r="Q1874" s="657"/>
      <c r="R1874" s="704"/>
      <c r="S1874" s="3180"/>
    </row>
    <row r="1875" spans="7:19">
      <c r="G1875" s="1047"/>
      <c r="H1875" s="655"/>
      <c r="I1875" s="655"/>
      <c r="J1875" s="655"/>
      <c r="K1875" s="655"/>
      <c r="L1875" s="655"/>
      <c r="M1875" s="655"/>
      <c r="N1875" s="1310"/>
      <c r="P1875" s="656"/>
      <c r="Q1875" s="657"/>
      <c r="R1875" s="704"/>
      <c r="S1875" s="3180"/>
    </row>
    <row r="1876" spans="7:19">
      <c r="G1876" s="1047"/>
      <c r="H1876" s="655"/>
      <c r="I1876" s="655"/>
      <c r="J1876" s="655"/>
      <c r="K1876" s="655"/>
      <c r="L1876" s="655"/>
      <c r="M1876" s="655"/>
      <c r="N1876" s="1310"/>
      <c r="P1876" s="656"/>
      <c r="Q1876" s="657"/>
      <c r="R1876" s="704"/>
      <c r="S1876" s="3180"/>
    </row>
    <row r="1877" spans="7:19">
      <c r="G1877" s="1047"/>
      <c r="H1877" s="655"/>
      <c r="I1877" s="655"/>
      <c r="J1877" s="655"/>
      <c r="K1877" s="655"/>
      <c r="L1877" s="655"/>
      <c r="M1877" s="655"/>
      <c r="N1877" s="1310"/>
      <c r="P1877" s="656"/>
      <c r="Q1877" s="657"/>
      <c r="R1877" s="704"/>
      <c r="S1877" s="3180"/>
    </row>
    <row r="1878" spans="7:19">
      <c r="G1878" s="1047"/>
      <c r="H1878" s="655"/>
      <c r="I1878" s="655"/>
      <c r="J1878" s="655"/>
      <c r="K1878" s="655"/>
      <c r="L1878" s="655"/>
      <c r="M1878" s="655"/>
      <c r="N1878" s="1310"/>
      <c r="P1878" s="656"/>
      <c r="Q1878" s="657"/>
      <c r="R1878" s="704"/>
      <c r="S1878" s="3180"/>
    </row>
    <row r="1879" spans="7:19">
      <c r="G1879" s="1047"/>
      <c r="H1879" s="655"/>
      <c r="I1879" s="655"/>
      <c r="J1879" s="655"/>
      <c r="K1879" s="655"/>
      <c r="L1879" s="655"/>
      <c r="M1879" s="655"/>
      <c r="N1879" s="1310"/>
      <c r="P1879" s="656"/>
      <c r="Q1879" s="657"/>
      <c r="R1879" s="704"/>
      <c r="S1879" s="3180"/>
    </row>
    <row r="1880" spans="7:19">
      <c r="G1880" s="1047"/>
      <c r="H1880" s="655"/>
      <c r="I1880" s="655"/>
      <c r="J1880" s="655"/>
      <c r="K1880" s="655"/>
      <c r="L1880" s="655"/>
      <c r="M1880" s="655"/>
      <c r="N1880" s="1310"/>
      <c r="P1880" s="656"/>
      <c r="Q1880" s="657"/>
      <c r="R1880" s="704"/>
      <c r="S1880" s="3180"/>
    </row>
    <row r="1881" spans="7:19">
      <c r="G1881" s="1047"/>
      <c r="H1881" s="655"/>
      <c r="I1881" s="655"/>
      <c r="J1881" s="655"/>
      <c r="K1881" s="655"/>
      <c r="L1881" s="655"/>
      <c r="M1881" s="655"/>
      <c r="N1881" s="1310"/>
      <c r="P1881" s="656"/>
      <c r="Q1881" s="657"/>
      <c r="R1881" s="704"/>
      <c r="S1881" s="3180"/>
    </row>
    <row r="1882" spans="7:19">
      <c r="G1882" s="1047"/>
      <c r="H1882" s="655"/>
      <c r="I1882" s="655"/>
      <c r="J1882" s="655"/>
      <c r="K1882" s="655"/>
      <c r="L1882" s="655"/>
      <c r="M1882" s="655"/>
      <c r="N1882" s="1310"/>
      <c r="P1882" s="656"/>
      <c r="Q1882" s="657"/>
      <c r="R1882" s="704"/>
      <c r="S1882" s="3180"/>
    </row>
    <row r="1883" spans="7:19">
      <c r="G1883" s="1047"/>
      <c r="H1883" s="655"/>
      <c r="I1883" s="655"/>
      <c r="J1883" s="655"/>
      <c r="K1883" s="655"/>
      <c r="L1883" s="655"/>
      <c r="M1883" s="655"/>
      <c r="N1883" s="1310"/>
      <c r="P1883" s="656"/>
      <c r="Q1883" s="657"/>
      <c r="R1883" s="704"/>
      <c r="S1883" s="3180"/>
    </row>
    <row r="1884" spans="7:19">
      <c r="G1884" s="1047"/>
      <c r="H1884" s="655"/>
      <c r="I1884" s="655"/>
      <c r="J1884" s="655"/>
      <c r="K1884" s="655"/>
      <c r="L1884" s="655"/>
      <c r="M1884" s="655"/>
      <c r="N1884" s="1310"/>
      <c r="P1884" s="656"/>
      <c r="Q1884" s="657"/>
      <c r="R1884" s="704"/>
      <c r="S1884" s="3180"/>
    </row>
    <row r="1885" spans="7:19">
      <c r="G1885" s="1047"/>
      <c r="H1885" s="655"/>
      <c r="I1885" s="655"/>
      <c r="J1885" s="655"/>
      <c r="K1885" s="655"/>
      <c r="L1885" s="655"/>
      <c r="M1885" s="655"/>
      <c r="N1885" s="1310"/>
      <c r="P1885" s="656"/>
      <c r="Q1885" s="657"/>
      <c r="R1885" s="704"/>
      <c r="S1885" s="3180"/>
    </row>
    <row r="1886" spans="7:19">
      <c r="G1886" s="1047"/>
      <c r="H1886" s="655"/>
      <c r="I1886" s="655"/>
      <c r="J1886" s="655"/>
      <c r="K1886" s="655"/>
      <c r="L1886" s="655"/>
      <c r="M1886" s="655"/>
      <c r="N1886" s="1310"/>
      <c r="P1886" s="656"/>
      <c r="Q1886" s="657"/>
      <c r="R1886" s="704"/>
      <c r="S1886" s="3180"/>
    </row>
    <row r="1887" spans="7:19">
      <c r="G1887" s="1047"/>
      <c r="H1887" s="655"/>
      <c r="I1887" s="655"/>
      <c r="J1887" s="655"/>
      <c r="K1887" s="655"/>
      <c r="L1887" s="655"/>
      <c r="M1887" s="655"/>
      <c r="N1887" s="1310"/>
      <c r="P1887" s="656"/>
      <c r="Q1887" s="657"/>
      <c r="R1887" s="704"/>
      <c r="S1887" s="3180"/>
    </row>
    <row r="1888" spans="7:19">
      <c r="G1888" s="1047"/>
      <c r="H1888" s="655"/>
      <c r="I1888" s="655"/>
      <c r="J1888" s="655"/>
      <c r="K1888" s="655"/>
      <c r="L1888" s="655"/>
      <c r="M1888" s="655"/>
      <c r="N1888" s="1310"/>
      <c r="P1888" s="656"/>
      <c r="Q1888" s="657"/>
      <c r="R1888" s="704"/>
      <c r="S1888" s="3180"/>
    </row>
    <row r="1889" spans="7:19">
      <c r="G1889" s="1047"/>
      <c r="H1889" s="655"/>
      <c r="I1889" s="655"/>
      <c r="J1889" s="655"/>
      <c r="K1889" s="655"/>
      <c r="L1889" s="655"/>
      <c r="M1889" s="655"/>
      <c r="N1889" s="1310"/>
      <c r="P1889" s="656"/>
      <c r="Q1889" s="657"/>
      <c r="R1889" s="704"/>
      <c r="S1889" s="3180"/>
    </row>
    <row r="1890" spans="7:19">
      <c r="G1890" s="1047"/>
      <c r="H1890" s="655"/>
      <c r="I1890" s="655"/>
      <c r="J1890" s="655"/>
      <c r="K1890" s="655"/>
      <c r="L1890" s="655"/>
      <c r="M1890" s="655"/>
      <c r="N1890" s="1310"/>
      <c r="P1890" s="656"/>
      <c r="Q1890" s="657"/>
      <c r="R1890" s="704"/>
      <c r="S1890" s="3180"/>
    </row>
    <row r="1891" spans="7:19">
      <c r="G1891" s="1047"/>
      <c r="H1891" s="655"/>
      <c r="I1891" s="655"/>
      <c r="J1891" s="655"/>
      <c r="K1891" s="655"/>
      <c r="L1891" s="655"/>
      <c r="M1891" s="655"/>
      <c r="N1891" s="1310"/>
      <c r="P1891" s="656"/>
      <c r="Q1891" s="657"/>
      <c r="R1891" s="704"/>
      <c r="S1891" s="3180"/>
    </row>
    <row r="1892" spans="7:19">
      <c r="G1892" s="1047"/>
      <c r="H1892" s="655"/>
      <c r="I1892" s="655"/>
      <c r="J1892" s="655"/>
      <c r="K1892" s="655"/>
      <c r="L1892" s="655"/>
      <c r="M1892" s="655"/>
      <c r="N1892" s="1310"/>
      <c r="P1892" s="656"/>
      <c r="Q1892" s="657"/>
      <c r="R1892" s="704"/>
      <c r="S1892" s="3180"/>
    </row>
    <row r="1893" spans="7:19">
      <c r="G1893" s="1047"/>
      <c r="H1893" s="655"/>
      <c r="I1893" s="655"/>
      <c r="J1893" s="655"/>
      <c r="K1893" s="655"/>
      <c r="L1893" s="655"/>
      <c r="M1893" s="655"/>
      <c r="N1893" s="1310"/>
      <c r="P1893" s="656"/>
      <c r="Q1893" s="657"/>
      <c r="R1893" s="704"/>
      <c r="S1893" s="3180"/>
    </row>
    <row r="1894" spans="7:19">
      <c r="G1894" s="1047"/>
      <c r="H1894" s="655"/>
      <c r="I1894" s="655"/>
      <c r="J1894" s="655"/>
      <c r="K1894" s="655"/>
      <c r="L1894" s="655"/>
      <c r="M1894" s="655"/>
      <c r="N1894" s="1310"/>
      <c r="P1894" s="656"/>
      <c r="Q1894" s="657"/>
      <c r="R1894" s="704"/>
      <c r="S1894" s="3180"/>
    </row>
    <row r="1895" spans="7:19">
      <c r="G1895" s="1047"/>
      <c r="H1895" s="655"/>
      <c r="I1895" s="655"/>
      <c r="J1895" s="655"/>
      <c r="K1895" s="655"/>
      <c r="L1895" s="655"/>
      <c r="M1895" s="655"/>
      <c r="N1895" s="1310"/>
      <c r="P1895" s="656"/>
      <c r="Q1895" s="657"/>
      <c r="R1895" s="704"/>
      <c r="S1895" s="3180"/>
    </row>
    <row r="1896" spans="7:19">
      <c r="G1896" s="1047"/>
      <c r="H1896" s="655"/>
      <c r="I1896" s="655"/>
      <c r="J1896" s="655"/>
      <c r="K1896" s="655"/>
      <c r="L1896" s="655"/>
      <c r="M1896" s="655"/>
      <c r="N1896" s="1310"/>
      <c r="P1896" s="656"/>
      <c r="Q1896" s="657"/>
      <c r="R1896" s="704"/>
      <c r="S1896" s="3180"/>
    </row>
    <row r="1897" spans="7:19">
      <c r="G1897" s="1047"/>
      <c r="H1897" s="655"/>
      <c r="I1897" s="655"/>
      <c r="J1897" s="655"/>
      <c r="K1897" s="655"/>
      <c r="L1897" s="655"/>
      <c r="M1897" s="655"/>
      <c r="N1897" s="1310"/>
      <c r="P1897" s="656"/>
      <c r="Q1897" s="657"/>
      <c r="R1897" s="704"/>
      <c r="S1897" s="3180"/>
    </row>
    <row r="1898" spans="7:19">
      <c r="G1898" s="1047"/>
      <c r="H1898" s="655"/>
      <c r="I1898" s="655"/>
      <c r="J1898" s="655"/>
      <c r="K1898" s="655"/>
      <c r="L1898" s="655"/>
      <c r="M1898" s="655"/>
      <c r="N1898" s="1310"/>
      <c r="P1898" s="656"/>
      <c r="Q1898" s="657"/>
      <c r="R1898" s="704"/>
      <c r="S1898" s="3180"/>
    </row>
    <row r="1899" spans="7:19">
      <c r="G1899" s="1047"/>
      <c r="H1899" s="655"/>
      <c r="I1899" s="655"/>
      <c r="J1899" s="655"/>
      <c r="K1899" s="655"/>
      <c r="L1899" s="655"/>
      <c r="M1899" s="655"/>
      <c r="N1899" s="1310"/>
      <c r="P1899" s="656"/>
      <c r="Q1899" s="657"/>
      <c r="R1899" s="704"/>
      <c r="S1899" s="3180"/>
    </row>
    <row r="1900" spans="7:19">
      <c r="G1900" s="1047"/>
      <c r="H1900" s="655"/>
      <c r="I1900" s="655"/>
      <c r="J1900" s="655"/>
      <c r="K1900" s="655"/>
      <c r="L1900" s="655"/>
      <c r="M1900" s="655"/>
      <c r="N1900" s="1310"/>
      <c r="P1900" s="656"/>
      <c r="Q1900" s="657"/>
      <c r="R1900" s="704"/>
      <c r="S1900" s="3180"/>
    </row>
    <row r="1901" spans="7:19">
      <c r="G1901" s="1047"/>
      <c r="H1901" s="655"/>
      <c r="I1901" s="655"/>
      <c r="J1901" s="655"/>
      <c r="K1901" s="655"/>
      <c r="L1901" s="655"/>
      <c r="M1901" s="655"/>
      <c r="N1901" s="1310"/>
      <c r="P1901" s="656"/>
      <c r="Q1901" s="657"/>
      <c r="R1901" s="704"/>
      <c r="S1901" s="3180"/>
    </row>
    <row r="1902" spans="7:19">
      <c r="G1902" s="1047"/>
      <c r="H1902" s="655"/>
      <c r="I1902" s="655"/>
      <c r="J1902" s="655"/>
      <c r="K1902" s="655"/>
      <c r="L1902" s="655"/>
      <c r="M1902" s="655"/>
      <c r="N1902" s="1310"/>
      <c r="P1902" s="656"/>
      <c r="Q1902" s="657"/>
      <c r="R1902" s="704"/>
      <c r="S1902" s="3180"/>
    </row>
    <row r="1903" spans="7:19">
      <c r="G1903" s="1047"/>
      <c r="H1903" s="655"/>
      <c r="I1903" s="655"/>
      <c r="J1903" s="655"/>
      <c r="K1903" s="655"/>
      <c r="L1903" s="655"/>
      <c r="M1903" s="655"/>
      <c r="N1903" s="1310"/>
      <c r="P1903" s="656"/>
      <c r="Q1903" s="657"/>
      <c r="R1903" s="704"/>
      <c r="S1903" s="3180"/>
    </row>
    <row r="1904" spans="7:19">
      <c r="G1904" s="1047"/>
      <c r="H1904" s="655"/>
      <c r="I1904" s="655"/>
      <c r="J1904" s="655"/>
      <c r="K1904" s="655"/>
      <c r="L1904" s="655"/>
      <c r="M1904" s="655"/>
      <c r="N1904" s="1310"/>
      <c r="P1904" s="656"/>
      <c r="Q1904" s="657"/>
      <c r="R1904" s="704"/>
      <c r="S1904" s="3180"/>
    </row>
    <row r="1905" spans="7:19">
      <c r="G1905" s="1047"/>
      <c r="H1905" s="655"/>
      <c r="I1905" s="655"/>
      <c r="J1905" s="655"/>
      <c r="K1905" s="655"/>
      <c r="L1905" s="655"/>
      <c r="M1905" s="655"/>
      <c r="N1905" s="1310"/>
      <c r="P1905" s="656"/>
      <c r="Q1905" s="657"/>
      <c r="R1905" s="704"/>
      <c r="S1905" s="3180"/>
    </row>
    <row r="1906" spans="7:19">
      <c r="G1906" s="1047"/>
      <c r="H1906" s="655"/>
      <c r="I1906" s="655"/>
      <c r="J1906" s="655"/>
      <c r="K1906" s="655"/>
      <c r="L1906" s="655"/>
      <c r="M1906" s="655"/>
      <c r="N1906" s="1310"/>
      <c r="P1906" s="656"/>
      <c r="Q1906" s="657"/>
      <c r="R1906" s="704"/>
      <c r="S1906" s="3180"/>
    </row>
    <row r="1907" spans="7:19">
      <c r="G1907" s="1047"/>
      <c r="H1907" s="655"/>
      <c r="I1907" s="655"/>
      <c r="J1907" s="655"/>
      <c r="K1907" s="655"/>
      <c r="L1907" s="655"/>
      <c r="M1907" s="655"/>
      <c r="N1907" s="1310"/>
      <c r="P1907" s="656"/>
      <c r="Q1907" s="657"/>
      <c r="R1907" s="704"/>
      <c r="S1907" s="3180"/>
    </row>
    <row r="1908" spans="7:19">
      <c r="G1908" s="1047"/>
      <c r="H1908" s="655"/>
      <c r="I1908" s="655"/>
      <c r="J1908" s="655"/>
      <c r="K1908" s="655"/>
      <c r="L1908" s="655"/>
      <c r="M1908" s="655"/>
      <c r="N1908" s="1310"/>
      <c r="P1908" s="656"/>
      <c r="Q1908" s="657"/>
      <c r="R1908" s="704"/>
      <c r="S1908" s="3180"/>
    </row>
    <row r="1909" spans="7:19">
      <c r="G1909" s="1047"/>
      <c r="H1909" s="655"/>
      <c r="I1909" s="655"/>
      <c r="J1909" s="655"/>
      <c r="K1909" s="655"/>
      <c r="L1909" s="655"/>
      <c r="M1909" s="655"/>
      <c r="N1909" s="1310"/>
      <c r="P1909" s="656"/>
      <c r="Q1909" s="657"/>
      <c r="R1909" s="704"/>
      <c r="S1909" s="3180"/>
    </row>
    <row r="1910" spans="7:19">
      <c r="G1910" s="1047"/>
      <c r="H1910" s="655"/>
      <c r="I1910" s="655"/>
      <c r="J1910" s="655"/>
      <c r="K1910" s="655"/>
      <c r="L1910" s="655"/>
      <c r="M1910" s="655"/>
      <c r="N1910" s="1310"/>
      <c r="P1910" s="656"/>
      <c r="Q1910" s="657"/>
      <c r="R1910" s="704"/>
      <c r="S1910" s="3180"/>
    </row>
    <row r="1911" spans="7:19">
      <c r="G1911" s="1047"/>
      <c r="H1911" s="655"/>
      <c r="I1911" s="655"/>
      <c r="J1911" s="655"/>
      <c r="K1911" s="655"/>
      <c r="L1911" s="655"/>
      <c r="M1911" s="655"/>
      <c r="N1911" s="1310"/>
      <c r="P1911" s="656"/>
      <c r="Q1911" s="657"/>
      <c r="R1911" s="704"/>
      <c r="S1911" s="3180"/>
    </row>
    <row r="1912" spans="7:19">
      <c r="G1912" s="1047"/>
      <c r="H1912" s="655"/>
      <c r="I1912" s="655"/>
      <c r="J1912" s="655"/>
      <c r="K1912" s="655"/>
      <c r="L1912" s="655"/>
      <c r="M1912" s="655"/>
      <c r="N1912" s="1310"/>
      <c r="P1912" s="656"/>
      <c r="Q1912" s="657"/>
      <c r="R1912" s="704"/>
      <c r="S1912" s="3180"/>
    </row>
    <row r="1913" spans="7:19">
      <c r="G1913" s="1047"/>
      <c r="H1913" s="655"/>
      <c r="I1913" s="655"/>
      <c r="J1913" s="655"/>
      <c r="K1913" s="655"/>
      <c r="L1913" s="655"/>
      <c r="M1913" s="655"/>
      <c r="N1913" s="1310"/>
      <c r="P1913" s="656"/>
      <c r="Q1913" s="657"/>
      <c r="R1913" s="704"/>
      <c r="S1913" s="3180"/>
    </row>
    <row r="1914" spans="7:19">
      <c r="G1914" s="1047"/>
      <c r="H1914" s="655"/>
      <c r="I1914" s="655"/>
      <c r="J1914" s="655"/>
      <c r="K1914" s="655"/>
      <c r="L1914" s="655"/>
      <c r="M1914" s="655"/>
      <c r="N1914" s="1310"/>
      <c r="P1914" s="656"/>
      <c r="Q1914" s="657"/>
      <c r="R1914" s="704"/>
      <c r="S1914" s="3180"/>
    </row>
    <row r="1915" spans="7:19">
      <c r="G1915" s="1047"/>
      <c r="H1915" s="655"/>
      <c r="I1915" s="655"/>
      <c r="J1915" s="655"/>
      <c r="K1915" s="655"/>
      <c r="L1915" s="655"/>
      <c r="M1915" s="655"/>
      <c r="N1915" s="1310"/>
      <c r="P1915" s="656"/>
      <c r="Q1915" s="657"/>
      <c r="R1915" s="704"/>
      <c r="S1915" s="3180"/>
    </row>
    <row r="1916" spans="7:19">
      <c r="G1916" s="1047"/>
      <c r="H1916" s="655"/>
      <c r="I1916" s="655"/>
      <c r="J1916" s="655"/>
      <c r="K1916" s="655"/>
      <c r="L1916" s="655"/>
      <c r="M1916" s="655"/>
      <c r="N1916" s="1310"/>
      <c r="P1916" s="656"/>
      <c r="Q1916" s="657"/>
      <c r="R1916" s="704"/>
      <c r="S1916" s="3180"/>
    </row>
    <row r="1917" spans="7:19">
      <c r="G1917" s="1047"/>
      <c r="H1917" s="655"/>
      <c r="I1917" s="655"/>
      <c r="J1917" s="655"/>
      <c r="K1917" s="655"/>
      <c r="L1917" s="655"/>
      <c r="M1917" s="655"/>
      <c r="N1917" s="1310"/>
      <c r="P1917" s="656"/>
      <c r="Q1917" s="657"/>
      <c r="R1917" s="704"/>
      <c r="S1917" s="3180"/>
    </row>
    <row r="1918" spans="7:19">
      <c r="G1918" s="1047"/>
      <c r="H1918" s="655"/>
      <c r="I1918" s="655"/>
      <c r="J1918" s="655"/>
      <c r="K1918" s="655"/>
      <c r="L1918" s="655"/>
      <c r="M1918" s="655"/>
      <c r="N1918" s="1310"/>
      <c r="P1918" s="656"/>
      <c r="Q1918" s="657"/>
      <c r="R1918" s="704"/>
      <c r="S1918" s="3180"/>
    </row>
    <row r="1919" spans="7:19">
      <c r="G1919" s="1047"/>
      <c r="H1919" s="655"/>
      <c r="I1919" s="655"/>
      <c r="J1919" s="655"/>
      <c r="K1919" s="655"/>
      <c r="L1919" s="655"/>
      <c r="M1919" s="655"/>
      <c r="N1919" s="1310"/>
      <c r="P1919" s="656"/>
      <c r="Q1919" s="657"/>
      <c r="R1919" s="704"/>
      <c r="S1919" s="3180"/>
    </row>
    <row r="1920" spans="7:19">
      <c r="G1920" s="1047"/>
      <c r="H1920" s="655"/>
      <c r="I1920" s="655"/>
      <c r="J1920" s="655"/>
      <c r="K1920" s="655"/>
      <c r="L1920" s="655"/>
      <c r="M1920" s="655"/>
      <c r="N1920" s="1310"/>
      <c r="P1920" s="656"/>
      <c r="Q1920" s="657"/>
      <c r="R1920" s="704"/>
      <c r="S1920" s="3180"/>
    </row>
    <row r="1921" spans="7:19">
      <c r="G1921" s="1047"/>
      <c r="H1921" s="655"/>
      <c r="I1921" s="655"/>
      <c r="J1921" s="655"/>
      <c r="K1921" s="655"/>
      <c r="L1921" s="655"/>
      <c r="M1921" s="655"/>
      <c r="N1921" s="1310"/>
      <c r="P1921" s="656"/>
      <c r="Q1921" s="657"/>
      <c r="R1921" s="704"/>
      <c r="S1921" s="3180"/>
    </row>
    <row r="1922" spans="7:19">
      <c r="G1922" s="1047"/>
      <c r="H1922" s="655"/>
      <c r="I1922" s="655"/>
      <c r="J1922" s="655"/>
      <c r="K1922" s="655"/>
      <c r="L1922" s="655"/>
      <c r="M1922" s="655"/>
      <c r="N1922" s="1310"/>
      <c r="P1922" s="656"/>
      <c r="Q1922" s="657"/>
      <c r="R1922" s="704"/>
      <c r="S1922" s="3180"/>
    </row>
    <row r="1923" spans="7:19">
      <c r="G1923" s="1047"/>
      <c r="H1923" s="655"/>
      <c r="I1923" s="655"/>
      <c r="J1923" s="655"/>
      <c r="K1923" s="655"/>
      <c r="L1923" s="655"/>
      <c r="M1923" s="655"/>
      <c r="N1923" s="1310"/>
      <c r="P1923" s="656"/>
      <c r="Q1923" s="657"/>
      <c r="R1923" s="704"/>
      <c r="S1923" s="3180"/>
    </row>
    <row r="1924" spans="7:19">
      <c r="G1924" s="1047"/>
      <c r="H1924" s="655"/>
      <c r="I1924" s="655"/>
      <c r="J1924" s="655"/>
      <c r="K1924" s="655"/>
      <c r="L1924" s="655"/>
      <c r="M1924" s="655"/>
      <c r="N1924" s="1310"/>
      <c r="P1924" s="656"/>
      <c r="Q1924" s="657"/>
      <c r="R1924" s="704"/>
      <c r="S1924" s="3180"/>
    </row>
    <row r="1925" spans="7:19">
      <c r="G1925" s="1047"/>
      <c r="H1925" s="655"/>
      <c r="I1925" s="655"/>
      <c r="J1925" s="655"/>
      <c r="K1925" s="655"/>
      <c r="L1925" s="655"/>
      <c r="M1925" s="655"/>
      <c r="N1925" s="1310"/>
      <c r="P1925" s="656"/>
      <c r="Q1925" s="657"/>
      <c r="R1925" s="704"/>
      <c r="S1925" s="3180"/>
    </row>
    <row r="1926" spans="7:19">
      <c r="G1926" s="1047"/>
      <c r="H1926" s="655"/>
      <c r="I1926" s="655"/>
      <c r="J1926" s="655"/>
      <c r="K1926" s="655"/>
      <c r="L1926" s="655"/>
      <c r="M1926" s="655"/>
      <c r="N1926" s="1310"/>
      <c r="P1926" s="656"/>
      <c r="Q1926" s="657"/>
      <c r="R1926" s="704"/>
      <c r="S1926" s="3180"/>
    </row>
    <row r="1927" spans="7:19">
      <c r="G1927" s="1047"/>
      <c r="H1927" s="655"/>
      <c r="I1927" s="655"/>
      <c r="J1927" s="655"/>
      <c r="K1927" s="655"/>
      <c r="L1927" s="655"/>
      <c r="M1927" s="655"/>
      <c r="N1927" s="1310"/>
      <c r="P1927" s="656"/>
      <c r="Q1927" s="657"/>
      <c r="R1927" s="704"/>
      <c r="S1927" s="3180"/>
    </row>
    <row r="1928" spans="7:19">
      <c r="G1928" s="1047"/>
      <c r="H1928" s="655"/>
      <c r="I1928" s="655"/>
      <c r="J1928" s="655"/>
      <c r="K1928" s="655"/>
      <c r="L1928" s="655"/>
      <c r="M1928" s="655"/>
      <c r="N1928" s="1310"/>
      <c r="P1928" s="656"/>
      <c r="Q1928" s="657"/>
      <c r="R1928" s="704"/>
      <c r="S1928" s="3180"/>
    </row>
    <row r="1929" spans="7:19">
      <c r="G1929" s="1047"/>
      <c r="H1929" s="655"/>
      <c r="I1929" s="655"/>
      <c r="J1929" s="655"/>
      <c r="K1929" s="655"/>
      <c r="L1929" s="655"/>
      <c r="M1929" s="655"/>
      <c r="N1929" s="1310"/>
      <c r="P1929" s="656"/>
      <c r="Q1929" s="657"/>
      <c r="R1929" s="704"/>
      <c r="S1929" s="3180"/>
    </row>
    <row r="1930" spans="7:19">
      <c r="G1930" s="1047"/>
      <c r="H1930" s="655"/>
      <c r="I1930" s="655"/>
      <c r="J1930" s="655"/>
      <c r="K1930" s="655"/>
      <c r="L1930" s="655"/>
      <c r="M1930" s="655"/>
      <c r="N1930" s="1310"/>
      <c r="P1930" s="656"/>
      <c r="Q1930" s="657"/>
      <c r="R1930" s="704"/>
      <c r="S1930" s="3180"/>
    </row>
    <row r="1931" spans="7:19">
      <c r="G1931" s="1047"/>
      <c r="H1931" s="655"/>
      <c r="I1931" s="655"/>
      <c r="J1931" s="655"/>
      <c r="K1931" s="655"/>
      <c r="L1931" s="655"/>
      <c r="M1931" s="655"/>
      <c r="N1931" s="1310"/>
      <c r="P1931" s="656"/>
      <c r="Q1931" s="657"/>
      <c r="R1931" s="704"/>
      <c r="S1931" s="3180"/>
    </row>
    <row r="1932" spans="7:19">
      <c r="G1932" s="1047"/>
      <c r="H1932" s="655"/>
      <c r="I1932" s="655"/>
      <c r="J1932" s="655"/>
      <c r="K1932" s="655"/>
      <c r="L1932" s="655"/>
      <c r="M1932" s="655"/>
      <c r="N1932" s="1310"/>
      <c r="P1932" s="656"/>
      <c r="Q1932" s="657"/>
      <c r="R1932" s="704"/>
      <c r="S1932" s="3180"/>
    </row>
    <row r="1933" spans="7:19">
      <c r="G1933" s="1047"/>
      <c r="H1933" s="655"/>
      <c r="I1933" s="655"/>
      <c r="J1933" s="655"/>
      <c r="K1933" s="655"/>
      <c r="L1933" s="655"/>
      <c r="M1933" s="655"/>
      <c r="N1933" s="1310"/>
      <c r="P1933" s="656"/>
      <c r="Q1933" s="657"/>
      <c r="R1933" s="704"/>
      <c r="S1933" s="3180"/>
    </row>
    <row r="1934" spans="7:19">
      <c r="G1934" s="1047"/>
      <c r="H1934" s="655"/>
      <c r="I1934" s="655"/>
      <c r="J1934" s="655"/>
      <c r="K1934" s="655"/>
      <c r="L1934" s="655"/>
      <c r="M1934" s="655"/>
      <c r="N1934" s="1310"/>
      <c r="P1934" s="656"/>
      <c r="Q1934" s="657"/>
      <c r="R1934" s="704"/>
      <c r="S1934" s="3180"/>
    </row>
    <row r="1935" spans="7:19">
      <c r="G1935" s="1047"/>
      <c r="H1935" s="655"/>
      <c r="I1935" s="655"/>
      <c r="J1935" s="655"/>
      <c r="K1935" s="655"/>
      <c r="L1935" s="655"/>
      <c r="M1935" s="655"/>
      <c r="N1935" s="1310"/>
      <c r="P1935" s="656"/>
      <c r="Q1935" s="657"/>
      <c r="R1935" s="704"/>
      <c r="S1935" s="3180"/>
    </row>
    <row r="1936" spans="7:19">
      <c r="G1936" s="1047"/>
      <c r="H1936" s="655"/>
      <c r="I1936" s="655"/>
      <c r="J1936" s="655"/>
      <c r="K1936" s="655"/>
      <c r="L1936" s="655"/>
      <c r="M1936" s="655"/>
      <c r="N1936" s="1310"/>
      <c r="P1936" s="656"/>
      <c r="Q1936" s="657"/>
      <c r="R1936" s="704"/>
      <c r="S1936" s="3180"/>
    </row>
    <row r="1937" spans="7:19">
      <c r="G1937" s="1047"/>
      <c r="H1937" s="655"/>
      <c r="I1937" s="655"/>
      <c r="J1937" s="655"/>
      <c r="K1937" s="655"/>
      <c r="L1937" s="655"/>
      <c r="M1937" s="655"/>
      <c r="N1937" s="1310"/>
      <c r="P1937" s="656"/>
      <c r="Q1937" s="657"/>
      <c r="R1937" s="704"/>
      <c r="S1937" s="3180"/>
    </row>
    <row r="1938" spans="7:19">
      <c r="G1938" s="1047"/>
      <c r="H1938" s="655"/>
      <c r="I1938" s="655"/>
      <c r="J1938" s="655"/>
      <c r="K1938" s="655"/>
      <c r="L1938" s="655"/>
      <c r="M1938" s="655"/>
      <c r="N1938" s="1310"/>
      <c r="P1938" s="656"/>
      <c r="Q1938" s="657"/>
      <c r="R1938" s="704"/>
      <c r="S1938" s="3180"/>
    </row>
    <row r="1939" spans="7:19">
      <c r="G1939" s="1047"/>
      <c r="H1939" s="655"/>
      <c r="I1939" s="655"/>
      <c r="J1939" s="655"/>
      <c r="K1939" s="655"/>
      <c r="L1939" s="655"/>
      <c r="M1939" s="655"/>
      <c r="N1939" s="1310"/>
      <c r="P1939" s="656"/>
      <c r="Q1939" s="657"/>
      <c r="R1939" s="704"/>
      <c r="S1939" s="3180"/>
    </row>
    <row r="1940" spans="7:19">
      <c r="G1940" s="1047"/>
      <c r="H1940" s="655"/>
      <c r="I1940" s="655"/>
      <c r="J1940" s="655"/>
      <c r="K1940" s="655"/>
      <c r="L1940" s="655"/>
      <c r="M1940" s="655"/>
      <c r="N1940" s="1310"/>
      <c r="P1940" s="656"/>
      <c r="Q1940" s="657"/>
      <c r="R1940" s="704"/>
      <c r="S1940" s="3180"/>
    </row>
    <row r="1941" spans="7:19">
      <c r="G1941" s="1047"/>
      <c r="H1941" s="655"/>
      <c r="I1941" s="655"/>
      <c r="J1941" s="655"/>
      <c r="K1941" s="655"/>
      <c r="L1941" s="655"/>
      <c r="M1941" s="655"/>
      <c r="N1941" s="1310"/>
      <c r="P1941" s="656"/>
      <c r="Q1941" s="657"/>
      <c r="R1941" s="704"/>
      <c r="S1941" s="3180"/>
    </row>
    <row r="1942" spans="7:19">
      <c r="G1942" s="1047"/>
      <c r="H1942" s="655"/>
      <c r="I1942" s="655"/>
      <c r="J1942" s="655"/>
      <c r="K1942" s="655"/>
      <c r="L1942" s="655"/>
      <c r="M1942" s="655"/>
      <c r="N1942" s="1310"/>
      <c r="P1942" s="656"/>
      <c r="Q1942" s="657"/>
      <c r="R1942" s="704"/>
      <c r="S1942" s="3180"/>
    </row>
    <row r="1943" spans="7:19">
      <c r="G1943" s="1047"/>
      <c r="H1943" s="655"/>
      <c r="I1943" s="655"/>
      <c r="J1943" s="655"/>
      <c r="K1943" s="655"/>
      <c r="L1943" s="655"/>
      <c r="M1943" s="655"/>
      <c r="N1943" s="1310"/>
      <c r="P1943" s="656"/>
      <c r="Q1943" s="657"/>
      <c r="R1943" s="704"/>
      <c r="S1943" s="3180"/>
    </row>
    <row r="1944" spans="7:19">
      <c r="G1944" s="1047"/>
      <c r="H1944" s="655"/>
      <c r="I1944" s="655"/>
      <c r="J1944" s="655"/>
      <c r="K1944" s="655"/>
      <c r="L1944" s="655"/>
      <c r="M1944" s="655"/>
      <c r="N1944" s="1310"/>
      <c r="P1944" s="656"/>
      <c r="Q1944" s="657"/>
      <c r="R1944" s="704"/>
      <c r="S1944" s="3180"/>
    </row>
    <row r="1945" spans="7:19">
      <c r="G1945" s="1047"/>
      <c r="H1945" s="655"/>
      <c r="I1945" s="655"/>
      <c r="J1945" s="655"/>
      <c r="K1945" s="655"/>
      <c r="L1945" s="655"/>
      <c r="M1945" s="655"/>
      <c r="N1945" s="1310"/>
      <c r="P1945" s="656"/>
      <c r="Q1945" s="657"/>
      <c r="R1945" s="704"/>
      <c r="S1945" s="3180"/>
    </row>
    <row r="1946" spans="7:19">
      <c r="G1946" s="1047"/>
      <c r="H1946" s="655"/>
      <c r="I1946" s="655"/>
      <c r="J1946" s="655"/>
      <c r="K1946" s="655"/>
      <c r="L1946" s="655"/>
      <c r="M1946" s="655"/>
      <c r="N1946" s="1310"/>
      <c r="P1946" s="656"/>
      <c r="Q1946" s="657"/>
      <c r="R1946" s="704"/>
      <c r="S1946" s="3180"/>
    </row>
    <row r="1947" spans="7:19">
      <c r="G1947" s="1047"/>
      <c r="H1947" s="655"/>
      <c r="I1947" s="655"/>
      <c r="J1947" s="655"/>
      <c r="K1947" s="655"/>
      <c r="L1947" s="655"/>
      <c r="M1947" s="655"/>
      <c r="N1947" s="1310"/>
      <c r="P1947" s="656"/>
      <c r="Q1947" s="657"/>
      <c r="R1947" s="704"/>
      <c r="S1947" s="3180"/>
    </row>
    <row r="1948" spans="7:19">
      <c r="G1948" s="1047"/>
      <c r="H1948" s="655"/>
      <c r="I1948" s="655"/>
      <c r="J1948" s="655"/>
      <c r="K1948" s="655"/>
      <c r="L1948" s="655"/>
      <c r="M1948" s="655"/>
      <c r="N1948" s="1310"/>
      <c r="P1948" s="656"/>
      <c r="Q1948" s="657"/>
      <c r="R1948" s="704"/>
      <c r="S1948" s="3180"/>
    </row>
    <row r="1949" spans="7:19">
      <c r="G1949" s="1047"/>
      <c r="H1949" s="655"/>
      <c r="I1949" s="655"/>
      <c r="J1949" s="655"/>
      <c r="K1949" s="655"/>
      <c r="L1949" s="655"/>
      <c r="M1949" s="655"/>
      <c r="N1949" s="1310"/>
      <c r="P1949" s="656"/>
      <c r="Q1949" s="657"/>
      <c r="R1949" s="704"/>
      <c r="S1949" s="3180"/>
    </row>
    <row r="1950" spans="7:19">
      <c r="G1950" s="1047"/>
      <c r="H1950" s="655"/>
      <c r="I1950" s="655"/>
      <c r="J1950" s="655"/>
      <c r="K1950" s="655"/>
      <c r="L1950" s="655"/>
      <c r="M1950" s="655"/>
      <c r="N1950" s="1310"/>
      <c r="P1950" s="656"/>
      <c r="Q1950" s="657"/>
      <c r="R1950" s="704"/>
      <c r="S1950" s="3180"/>
    </row>
    <row r="1951" spans="7:19">
      <c r="G1951" s="1047"/>
      <c r="H1951" s="655"/>
      <c r="I1951" s="655"/>
      <c r="J1951" s="655"/>
      <c r="K1951" s="655"/>
      <c r="L1951" s="655"/>
      <c r="M1951" s="655"/>
      <c r="N1951" s="1310"/>
      <c r="P1951" s="656"/>
      <c r="Q1951" s="657"/>
      <c r="R1951" s="704"/>
      <c r="S1951" s="3180"/>
    </row>
    <row r="1952" spans="7:19">
      <c r="G1952" s="1047"/>
      <c r="H1952" s="655"/>
      <c r="I1952" s="655"/>
      <c r="J1952" s="655"/>
      <c r="K1952" s="655"/>
      <c r="L1952" s="655"/>
      <c r="M1952" s="655"/>
      <c r="N1952" s="1310"/>
      <c r="P1952" s="656"/>
      <c r="Q1952" s="657"/>
      <c r="R1952" s="704"/>
      <c r="S1952" s="3180"/>
    </row>
    <row r="1953" spans="7:19">
      <c r="G1953" s="1047"/>
      <c r="H1953" s="655"/>
      <c r="I1953" s="655"/>
      <c r="J1953" s="655"/>
      <c r="K1953" s="655"/>
      <c r="L1953" s="655"/>
      <c r="M1953" s="655"/>
      <c r="N1953" s="1310"/>
      <c r="P1953" s="656"/>
      <c r="Q1953" s="657"/>
      <c r="R1953" s="704"/>
      <c r="S1953" s="3180"/>
    </row>
    <row r="1954" spans="7:19">
      <c r="G1954" s="1047"/>
      <c r="H1954" s="655"/>
      <c r="I1954" s="655"/>
      <c r="J1954" s="655"/>
      <c r="K1954" s="655"/>
      <c r="L1954" s="655"/>
      <c r="M1954" s="655"/>
      <c r="N1954" s="1310"/>
      <c r="P1954" s="656"/>
      <c r="Q1954" s="657"/>
      <c r="R1954" s="704"/>
      <c r="S1954" s="3180"/>
    </row>
    <row r="1955" spans="7:19">
      <c r="G1955" s="1047"/>
      <c r="H1955" s="655"/>
      <c r="I1955" s="655"/>
      <c r="J1955" s="655"/>
      <c r="K1955" s="655"/>
      <c r="L1955" s="655"/>
      <c r="M1955" s="655"/>
      <c r="N1955" s="1310"/>
      <c r="P1955" s="656"/>
      <c r="Q1955" s="657"/>
      <c r="R1955" s="704"/>
      <c r="S1955" s="3180"/>
    </row>
    <row r="1956" spans="7:19">
      <c r="G1956" s="1047"/>
      <c r="H1956" s="655"/>
      <c r="I1956" s="655"/>
      <c r="J1956" s="655"/>
      <c r="K1956" s="655"/>
      <c r="L1956" s="655"/>
      <c r="M1956" s="655"/>
      <c r="N1956" s="1310"/>
      <c r="P1956" s="656"/>
      <c r="Q1956" s="657"/>
      <c r="R1956" s="704"/>
      <c r="S1956" s="3180"/>
    </row>
    <row r="1957" spans="7:19">
      <c r="G1957" s="1047"/>
      <c r="H1957" s="655"/>
      <c r="I1957" s="655"/>
      <c r="J1957" s="655"/>
      <c r="K1957" s="655"/>
      <c r="L1957" s="655"/>
      <c r="M1957" s="655"/>
      <c r="N1957" s="1310"/>
      <c r="P1957" s="656"/>
      <c r="Q1957" s="657"/>
      <c r="R1957" s="704"/>
      <c r="S1957" s="3180"/>
    </row>
    <row r="1958" spans="7:19">
      <c r="G1958" s="1047"/>
      <c r="H1958" s="655"/>
      <c r="I1958" s="655"/>
      <c r="J1958" s="655"/>
      <c r="K1958" s="655"/>
      <c r="L1958" s="655"/>
      <c r="M1958" s="655"/>
      <c r="N1958" s="1310"/>
      <c r="P1958" s="656"/>
      <c r="Q1958" s="657"/>
      <c r="R1958" s="704"/>
      <c r="S1958" s="3180"/>
    </row>
    <row r="1959" spans="7:19">
      <c r="G1959" s="1047"/>
      <c r="H1959" s="655"/>
      <c r="I1959" s="655"/>
      <c r="J1959" s="655"/>
      <c r="K1959" s="655"/>
      <c r="L1959" s="655"/>
      <c r="M1959" s="655"/>
      <c r="N1959" s="1310"/>
      <c r="P1959" s="656"/>
      <c r="Q1959" s="657"/>
      <c r="R1959" s="704"/>
      <c r="S1959" s="3180"/>
    </row>
    <row r="1960" spans="7:19">
      <c r="G1960" s="1047"/>
      <c r="H1960" s="655"/>
      <c r="I1960" s="655"/>
      <c r="J1960" s="655"/>
      <c r="K1960" s="655"/>
      <c r="L1960" s="655"/>
      <c r="M1960" s="655"/>
      <c r="N1960" s="1310"/>
      <c r="P1960" s="656"/>
      <c r="Q1960" s="657"/>
      <c r="R1960" s="704"/>
      <c r="S1960" s="3180"/>
    </row>
    <row r="1961" spans="7:19">
      <c r="G1961" s="1047"/>
      <c r="H1961" s="655"/>
      <c r="I1961" s="655"/>
      <c r="J1961" s="655"/>
      <c r="K1961" s="655"/>
      <c r="L1961" s="655"/>
      <c r="M1961" s="655"/>
      <c r="N1961" s="1310"/>
      <c r="P1961" s="656"/>
      <c r="Q1961" s="657"/>
      <c r="R1961" s="704"/>
      <c r="S1961" s="3180"/>
    </row>
    <row r="1962" spans="7:19">
      <c r="G1962" s="1047"/>
      <c r="H1962" s="655"/>
      <c r="I1962" s="655"/>
      <c r="J1962" s="655"/>
      <c r="K1962" s="655"/>
      <c r="L1962" s="655"/>
      <c r="M1962" s="655"/>
      <c r="N1962" s="1310"/>
      <c r="P1962" s="656"/>
      <c r="Q1962" s="657"/>
      <c r="R1962" s="704"/>
      <c r="S1962" s="3180"/>
    </row>
    <row r="1963" spans="7:19">
      <c r="G1963" s="1047"/>
      <c r="H1963" s="655"/>
      <c r="I1963" s="655"/>
      <c r="J1963" s="655"/>
      <c r="K1963" s="655"/>
      <c r="L1963" s="655"/>
      <c r="M1963" s="655"/>
      <c r="N1963" s="1310"/>
      <c r="P1963" s="656"/>
      <c r="Q1963" s="657"/>
      <c r="R1963" s="704"/>
      <c r="S1963" s="3180"/>
    </row>
    <row r="1964" spans="7:19">
      <c r="G1964" s="1047"/>
      <c r="H1964" s="655"/>
      <c r="I1964" s="655"/>
      <c r="J1964" s="655"/>
      <c r="K1964" s="655"/>
      <c r="L1964" s="655"/>
      <c r="M1964" s="655"/>
      <c r="N1964" s="1310"/>
      <c r="P1964" s="656"/>
      <c r="Q1964" s="657"/>
      <c r="R1964" s="704"/>
      <c r="S1964" s="3180"/>
    </row>
    <row r="1965" spans="7:19">
      <c r="G1965" s="1047"/>
      <c r="H1965" s="655"/>
      <c r="I1965" s="655"/>
      <c r="J1965" s="655"/>
      <c r="K1965" s="655"/>
      <c r="L1965" s="655"/>
      <c r="M1965" s="655"/>
      <c r="N1965" s="1310"/>
      <c r="P1965" s="656"/>
      <c r="Q1965" s="657"/>
      <c r="R1965" s="704"/>
      <c r="S1965" s="3180"/>
    </row>
    <row r="1966" spans="7:19">
      <c r="G1966" s="1047"/>
      <c r="H1966" s="655"/>
      <c r="I1966" s="655"/>
      <c r="J1966" s="655"/>
      <c r="K1966" s="655"/>
      <c r="L1966" s="655"/>
      <c r="M1966" s="655"/>
      <c r="N1966" s="1310"/>
      <c r="P1966" s="656"/>
      <c r="Q1966" s="657"/>
      <c r="R1966" s="704"/>
      <c r="S1966" s="3180"/>
    </row>
    <row r="1967" spans="7:19">
      <c r="G1967" s="1047"/>
      <c r="H1967" s="655"/>
      <c r="I1967" s="655"/>
      <c r="J1967" s="655"/>
      <c r="K1967" s="655"/>
      <c r="L1967" s="655"/>
      <c r="M1967" s="655"/>
      <c r="N1967" s="1310"/>
      <c r="P1967" s="656"/>
      <c r="Q1967" s="657"/>
      <c r="R1967" s="704"/>
      <c r="S1967" s="3180"/>
    </row>
    <row r="1968" spans="7:19">
      <c r="G1968" s="1047"/>
      <c r="H1968" s="655"/>
      <c r="I1968" s="655"/>
      <c r="J1968" s="655"/>
      <c r="K1968" s="655"/>
      <c r="L1968" s="655"/>
      <c r="M1968" s="655"/>
      <c r="N1968" s="1310"/>
      <c r="P1968" s="656"/>
      <c r="Q1968" s="657"/>
      <c r="R1968" s="704"/>
      <c r="S1968" s="3180"/>
    </row>
    <row r="1969" spans="7:19">
      <c r="G1969" s="1047"/>
      <c r="H1969" s="655"/>
      <c r="I1969" s="655"/>
      <c r="J1969" s="655"/>
      <c r="K1969" s="655"/>
      <c r="L1969" s="655"/>
      <c r="M1969" s="655"/>
      <c r="N1969" s="1310"/>
      <c r="P1969" s="656"/>
      <c r="Q1969" s="657"/>
      <c r="R1969" s="704"/>
      <c r="S1969" s="3180"/>
    </row>
    <row r="1970" spans="7:19">
      <c r="G1970" s="1047"/>
      <c r="H1970" s="655"/>
      <c r="I1970" s="655"/>
      <c r="J1970" s="655"/>
      <c r="K1970" s="655"/>
      <c r="L1970" s="655"/>
      <c r="M1970" s="655"/>
      <c r="N1970" s="1310"/>
      <c r="P1970" s="656"/>
      <c r="Q1970" s="657"/>
      <c r="R1970" s="704"/>
      <c r="S1970" s="3180"/>
    </row>
    <row r="1971" spans="7:19">
      <c r="G1971" s="1047"/>
      <c r="H1971" s="655"/>
      <c r="I1971" s="655"/>
      <c r="J1971" s="655"/>
      <c r="K1971" s="655"/>
      <c r="L1971" s="655"/>
      <c r="M1971" s="655"/>
      <c r="N1971" s="1310"/>
      <c r="P1971" s="656"/>
      <c r="Q1971" s="657"/>
      <c r="R1971" s="704"/>
      <c r="S1971" s="3180"/>
    </row>
    <row r="1972" spans="7:19">
      <c r="G1972" s="1047"/>
      <c r="H1972" s="655"/>
      <c r="I1972" s="655"/>
      <c r="J1972" s="655"/>
      <c r="K1972" s="655"/>
      <c r="L1972" s="655"/>
      <c r="M1972" s="655"/>
      <c r="N1972" s="1310"/>
      <c r="P1972" s="656"/>
      <c r="Q1972" s="657"/>
      <c r="R1972" s="704"/>
      <c r="S1972" s="3180"/>
    </row>
    <row r="1973" spans="7:19">
      <c r="G1973" s="1047"/>
      <c r="H1973" s="655"/>
      <c r="I1973" s="655"/>
      <c r="J1973" s="655"/>
      <c r="K1973" s="655"/>
      <c r="L1973" s="655"/>
      <c r="M1973" s="655"/>
      <c r="N1973" s="1310"/>
      <c r="P1973" s="656"/>
      <c r="Q1973" s="657"/>
      <c r="R1973" s="704"/>
      <c r="S1973" s="3180"/>
    </row>
    <row r="1974" spans="7:19">
      <c r="G1974" s="1047"/>
      <c r="H1974" s="655"/>
      <c r="I1974" s="655"/>
      <c r="J1974" s="655"/>
      <c r="K1974" s="655"/>
      <c r="L1974" s="655"/>
      <c r="M1974" s="655"/>
      <c r="N1974" s="1310"/>
      <c r="P1974" s="656"/>
      <c r="Q1974" s="657"/>
      <c r="R1974" s="704"/>
      <c r="S1974" s="3180"/>
    </row>
    <row r="1975" spans="7:19">
      <c r="G1975" s="1047"/>
      <c r="H1975" s="655"/>
      <c r="I1975" s="655"/>
      <c r="J1975" s="655"/>
      <c r="K1975" s="655"/>
      <c r="L1975" s="655"/>
      <c r="M1975" s="655"/>
      <c r="N1975" s="1310"/>
      <c r="P1975" s="656"/>
      <c r="Q1975" s="657"/>
      <c r="R1975" s="704"/>
      <c r="S1975" s="3180"/>
    </row>
    <row r="1976" spans="7:19">
      <c r="G1976" s="1047"/>
      <c r="H1976" s="655"/>
      <c r="I1976" s="655"/>
      <c r="J1976" s="655"/>
      <c r="K1976" s="655"/>
      <c r="L1976" s="655"/>
      <c r="M1976" s="655"/>
      <c r="N1976" s="1310"/>
      <c r="P1976" s="656"/>
      <c r="Q1976" s="657"/>
      <c r="R1976" s="704"/>
      <c r="S1976" s="3180"/>
    </row>
    <row r="1977" spans="7:19">
      <c r="G1977" s="1047"/>
      <c r="H1977" s="655"/>
      <c r="I1977" s="655"/>
      <c r="J1977" s="655"/>
      <c r="K1977" s="655"/>
      <c r="L1977" s="655"/>
      <c r="M1977" s="655"/>
      <c r="N1977" s="1310"/>
      <c r="P1977" s="656"/>
      <c r="Q1977" s="657"/>
      <c r="R1977" s="704"/>
      <c r="S1977" s="3180"/>
    </row>
    <row r="1978" spans="7:19">
      <c r="G1978" s="1047"/>
      <c r="H1978" s="655"/>
      <c r="I1978" s="655"/>
      <c r="J1978" s="655"/>
      <c r="K1978" s="655"/>
      <c r="L1978" s="655"/>
      <c r="M1978" s="655"/>
      <c r="N1978" s="1310"/>
      <c r="P1978" s="656"/>
      <c r="Q1978" s="657"/>
      <c r="R1978" s="704"/>
      <c r="S1978" s="3180"/>
    </row>
    <row r="1979" spans="7:19">
      <c r="G1979" s="1047"/>
      <c r="H1979" s="655"/>
      <c r="I1979" s="655"/>
      <c r="J1979" s="655"/>
      <c r="K1979" s="655"/>
      <c r="L1979" s="655"/>
      <c r="M1979" s="655"/>
      <c r="N1979" s="1310"/>
      <c r="P1979" s="656"/>
      <c r="Q1979" s="657"/>
      <c r="R1979" s="704"/>
      <c r="S1979" s="3180"/>
    </row>
    <row r="1980" spans="7:19">
      <c r="G1980" s="1047"/>
      <c r="H1980" s="655"/>
      <c r="I1980" s="655"/>
      <c r="J1980" s="655"/>
      <c r="K1980" s="655"/>
      <c r="L1980" s="655"/>
      <c r="M1980" s="655"/>
      <c r="N1980" s="1310"/>
      <c r="P1980" s="656"/>
      <c r="Q1980" s="657"/>
      <c r="R1980" s="704"/>
      <c r="S1980" s="3180"/>
    </row>
    <row r="1981" spans="7:19">
      <c r="G1981" s="1047"/>
      <c r="H1981" s="655"/>
      <c r="I1981" s="655"/>
      <c r="J1981" s="655"/>
      <c r="K1981" s="655"/>
      <c r="L1981" s="655"/>
      <c r="M1981" s="655"/>
      <c r="N1981" s="1310"/>
      <c r="P1981" s="656"/>
      <c r="Q1981" s="657"/>
      <c r="R1981" s="704"/>
      <c r="S1981" s="3180"/>
    </row>
    <row r="1982" spans="7:19">
      <c r="G1982" s="1047"/>
      <c r="H1982" s="655"/>
      <c r="I1982" s="655"/>
      <c r="J1982" s="655"/>
      <c r="K1982" s="655"/>
      <c r="L1982" s="655"/>
      <c r="M1982" s="655"/>
      <c r="N1982" s="1310"/>
      <c r="P1982" s="656"/>
      <c r="Q1982" s="657"/>
      <c r="R1982" s="704"/>
      <c r="S1982" s="3180"/>
    </row>
    <row r="1983" spans="7:19">
      <c r="G1983" s="1047"/>
      <c r="H1983" s="655"/>
      <c r="I1983" s="655"/>
      <c r="J1983" s="655"/>
      <c r="K1983" s="655"/>
      <c r="L1983" s="655"/>
      <c r="M1983" s="655"/>
      <c r="N1983" s="1310"/>
      <c r="P1983" s="656"/>
      <c r="Q1983" s="657"/>
      <c r="R1983" s="704"/>
      <c r="S1983" s="3180"/>
    </row>
    <row r="1984" spans="7:19">
      <c r="G1984" s="1047"/>
      <c r="H1984" s="655"/>
      <c r="I1984" s="655"/>
      <c r="J1984" s="655"/>
      <c r="K1984" s="655"/>
      <c r="L1984" s="655"/>
      <c r="M1984" s="655"/>
      <c r="N1984" s="1310"/>
      <c r="P1984" s="656"/>
      <c r="Q1984" s="657"/>
      <c r="R1984" s="704"/>
      <c r="S1984" s="3180"/>
    </row>
    <row r="1985" spans="7:19">
      <c r="G1985" s="1047"/>
      <c r="H1985" s="655"/>
      <c r="I1985" s="655"/>
      <c r="J1985" s="655"/>
      <c r="K1985" s="655"/>
      <c r="L1985" s="655"/>
      <c r="M1985" s="655"/>
      <c r="N1985" s="1310"/>
      <c r="P1985" s="656"/>
      <c r="Q1985" s="657"/>
      <c r="R1985" s="704"/>
      <c r="S1985" s="3180"/>
    </row>
    <row r="1986" spans="7:19">
      <c r="G1986" s="1047"/>
      <c r="H1986" s="655"/>
      <c r="I1986" s="655"/>
      <c r="J1986" s="655"/>
      <c r="K1986" s="655"/>
      <c r="L1986" s="655"/>
      <c r="M1986" s="655"/>
      <c r="N1986" s="1310"/>
      <c r="P1986" s="656"/>
      <c r="Q1986" s="657"/>
      <c r="R1986" s="704"/>
      <c r="S1986" s="3180"/>
    </row>
    <row r="1987" spans="7:19">
      <c r="G1987" s="1047"/>
      <c r="H1987" s="655"/>
      <c r="I1987" s="655"/>
      <c r="J1987" s="655"/>
      <c r="K1987" s="655"/>
      <c r="L1987" s="655"/>
      <c r="M1987" s="655"/>
      <c r="N1987" s="1310"/>
      <c r="P1987" s="656"/>
      <c r="Q1987" s="657"/>
      <c r="R1987" s="704"/>
      <c r="S1987" s="3180"/>
    </row>
    <row r="1988" spans="7:19">
      <c r="G1988" s="1047"/>
      <c r="H1988" s="655"/>
      <c r="I1988" s="655"/>
      <c r="J1988" s="655"/>
      <c r="K1988" s="655"/>
      <c r="L1988" s="655"/>
      <c r="M1988" s="655"/>
      <c r="N1988" s="1310"/>
      <c r="P1988" s="656"/>
      <c r="Q1988" s="657"/>
      <c r="R1988" s="704"/>
      <c r="S1988" s="3180"/>
    </row>
    <row r="1989" spans="7:19">
      <c r="G1989" s="1047"/>
      <c r="H1989" s="655"/>
      <c r="I1989" s="655"/>
      <c r="J1989" s="655"/>
      <c r="K1989" s="655"/>
      <c r="L1989" s="655"/>
      <c r="M1989" s="655"/>
      <c r="N1989" s="1310"/>
      <c r="P1989" s="656"/>
      <c r="Q1989" s="657"/>
      <c r="R1989" s="704"/>
      <c r="S1989" s="3180"/>
    </row>
    <row r="1990" spans="7:19">
      <c r="G1990" s="1047"/>
      <c r="H1990" s="655"/>
      <c r="I1990" s="655"/>
      <c r="J1990" s="655"/>
      <c r="K1990" s="655"/>
      <c r="L1990" s="655"/>
      <c r="M1990" s="655"/>
      <c r="N1990" s="1310"/>
      <c r="P1990" s="656"/>
      <c r="Q1990" s="657"/>
      <c r="R1990" s="704"/>
      <c r="S1990" s="3180"/>
    </row>
    <row r="1991" spans="7:19">
      <c r="G1991" s="1047"/>
      <c r="H1991" s="655"/>
      <c r="I1991" s="655"/>
      <c r="J1991" s="655"/>
      <c r="K1991" s="655"/>
      <c r="L1991" s="655"/>
      <c r="M1991" s="655"/>
      <c r="N1991" s="1310"/>
      <c r="P1991" s="656"/>
      <c r="Q1991" s="657"/>
      <c r="R1991" s="704"/>
      <c r="S1991" s="3180"/>
    </row>
    <row r="1992" spans="7:19">
      <c r="G1992" s="1047"/>
      <c r="H1992" s="655"/>
      <c r="I1992" s="655"/>
      <c r="J1992" s="655"/>
      <c r="K1992" s="655"/>
      <c r="L1992" s="655"/>
      <c r="M1992" s="655"/>
      <c r="N1992" s="1310"/>
      <c r="P1992" s="656"/>
      <c r="Q1992" s="657"/>
      <c r="R1992" s="704"/>
      <c r="S1992" s="3180"/>
    </row>
    <row r="1993" spans="7:19">
      <c r="G1993" s="1047"/>
      <c r="H1993" s="655"/>
      <c r="I1993" s="655"/>
      <c r="J1993" s="655"/>
      <c r="K1993" s="655"/>
      <c r="L1993" s="655"/>
      <c r="M1993" s="655"/>
      <c r="N1993" s="1310"/>
      <c r="P1993" s="656"/>
      <c r="Q1993" s="657"/>
      <c r="R1993" s="704"/>
      <c r="S1993" s="3180"/>
    </row>
    <row r="1994" spans="7:19">
      <c r="G1994" s="1047"/>
      <c r="H1994" s="655"/>
      <c r="I1994" s="655"/>
      <c r="J1994" s="655"/>
      <c r="K1994" s="655"/>
      <c r="L1994" s="655"/>
      <c r="M1994" s="655"/>
      <c r="N1994" s="1310"/>
      <c r="P1994" s="656"/>
      <c r="Q1994" s="657"/>
      <c r="R1994" s="704"/>
      <c r="S1994" s="3180"/>
    </row>
    <row r="1995" spans="7:19">
      <c r="G1995" s="1047"/>
      <c r="H1995" s="655"/>
      <c r="I1995" s="655"/>
      <c r="J1995" s="655"/>
      <c r="K1995" s="655"/>
      <c r="L1995" s="655"/>
      <c r="M1995" s="655"/>
      <c r="N1995" s="1310"/>
      <c r="P1995" s="656"/>
      <c r="Q1995" s="657"/>
      <c r="R1995" s="704"/>
      <c r="S1995" s="3180"/>
    </row>
    <row r="1996" spans="7:19">
      <c r="G1996" s="1047"/>
      <c r="H1996" s="655"/>
      <c r="I1996" s="655"/>
      <c r="J1996" s="655"/>
      <c r="K1996" s="655"/>
      <c r="L1996" s="655"/>
      <c r="M1996" s="655"/>
      <c r="N1996" s="1310"/>
      <c r="P1996" s="656"/>
      <c r="Q1996" s="657"/>
      <c r="R1996" s="704"/>
      <c r="S1996" s="3180"/>
    </row>
    <row r="1997" spans="7:19">
      <c r="G1997" s="1047"/>
      <c r="H1997" s="655"/>
      <c r="I1997" s="655"/>
      <c r="J1997" s="655"/>
      <c r="K1997" s="655"/>
      <c r="L1997" s="655"/>
      <c r="M1997" s="655"/>
      <c r="N1997" s="1310"/>
      <c r="P1997" s="656"/>
      <c r="Q1997" s="657"/>
      <c r="R1997" s="704"/>
      <c r="S1997" s="3180"/>
    </row>
    <row r="1998" spans="7:19">
      <c r="G1998" s="1047"/>
      <c r="H1998" s="655"/>
      <c r="I1998" s="655"/>
      <c r="J1998" s="655"/>
      <c r="K1998" s="655"/>
      <c r="L1998" s="655"/>
      <c r="M1998" s="655"/>
      <c r="N1998" s="1310"/>
      <c r="P1998" s="656"/>
      <c r="Q1998" s="657"/>
      <c r="R1998" s="704"/>
      <c r="S1998" s="3180"/>
    </row>
    <row r="1999" spans="7:19">
      <c r="G1999" s="1047"/>
      <c r="H1999" s="655"/>
      <c r="I1999" s="655"/>
      <c r="J1999" s="655"/>
      <c r="K1999" s="655"/>
      <c r="L1999" s="655"/>
      <c r="M1999" s="655"/>
      <c r="N1999" s="1310"/>
      <c r="P1999" s="656"/>
      <c r="Q1999" s="657"/>
      <c r="R1999" s="704"/>
      <c r="S1999" s="3180"/>
    </row>
    <row r="2000" spans="7:19">
      <c r="G2000" s="1047"/>
      <c r="H2000" s="655"/>
      <c r="I2000" s="655"/>
      <c r="J2000" s="655"/>
      <c r="K2000" s="655"/>
      <c r="L2000" s="655"/>
      <c r="M2000" s="655"/>
      <c r="N2000" s="1310"/>
      <c r="P2000" s="656"/>
      <c r="Q2000" s="657"/>
      <c r="R2000" s="704"/>
      <c r="S2000" s="3180"/>
    </row>
    <row r="2001" spans="7:19">
      <c r="G2001" s="1047"/>
      <c r="H2001" s="655"/>
      <c r="I2001" s="655"/>
      <c r="J2001" s="655"/>
      <c r="K2001" s="655"/>
      <c r="L2001" s="655"/>
      <c r="M2001" s="655"/>
      <c r="N2001" s="1310"/>
      <c r="P2001" s="656"/>
      <c r="Q2001" s="657"/>
      <c r="R2001" s="704"/>
      <c r="S2001" s="3180"/>
    </row>
    <row r="2002" spans="7:19">
      <c r="G2002" s="1047"/>
      <c r="H2002" s="655"/>
      <c r="I2002" s="655"/>
      <c r="J2002" s="655"/>
      <c r="K2002" s="655"/>
      <c r="L2002" s="655"/>
      <c r="M2002" s="655"/>
      <c r="N2002" s="1310"/>
      <c r="P2002" s="656"/>
      <c r="Q2002" s="657"/>
      <c r="R2002" s="704"/>
      <c r="S2002" s="3180"/>
    </row>
    <row r="2003" spans="7:19">
      <c r="G2003" s="1047"/>
      <c r="H2003" s="655"/>
      <c r="I2003" s="655"/>
      <c r="J2003" s="655"/>
      <c r="K2003" s="655"/>
      <c r="L2003" s="655"/>
      <c r="M2003" s="655"/>
      <c r="N2003" s="1310"/>
      <c r="P2003" s="656"/>
      <c r="Q2003" s="657"/>
      <c r="R2003" s="704"/>
      <c r="S2003" s="3180"/>
    </row>
    <row r="2004" spans="7:19">
      <c r="G2004" s="1047"/>
      <c r="H2004" s="655"/>
      <c r="I2004" s="655"/>
      <c r="J2004" s="655"/>
      <c r="K2004" s="655"/>
      <c r="L2004" s="655"/>
      <c r="M2004" s="655"/>
      <c r="N2004" s="1310"/>
      <c r="P2004" s="656"/>
      <c r="Q2004" s="657"/>
      <c r="R2004" s="704"/>
      <c r="S2004" s="3180"/>
    </row>
    <row r="2005" spans="7:19">
      <c r="G2005" s="1047"/>
      <c r="H2005" s="655"/>
      <c r="I2005" s="655"/>
      <c r="J2005" s="655"/>
      <c r="K2005" s="655"/>
      <c r="L2005" s="655"/>
      <c r="M2005" s="655"/>
      <c r="N2005" s="1310"/>
      <c r="P2005" s="656"/>
      <c r="Q2005" s="657"/>
      <c r="R2005" s="704"/>
      <c r="S2005" s="3180"/>
    </row>
    <row r="2006" spans="7:19">
      <c r="G2006" s="1047"/>
      <c r="H2006" s="655"/>
      <c r="I2006" s="655"/>
      <c r="J2006" s="655"/>
      <c r="K2006" s="655"/>
      <c r="L2006" s="655"/>
      <c r="M2006" s="655"/>
      <c r="N2006" s="1310"/>
      <c r="P2006" s="656"/>
      <c r="Q2006" s="657"/>
      <c r="R2006" s="704"/>
      <c r="S2006" s="3180"/>
    </row>
    <row r="2007" spans="7:19">
      <c r="G2007" s="1047"/>
      <c r="H2007" s="655"/>
      <c r="I2007" s="655"/>
      <c r="J2007" s="655"/>
      <c r="K2007" s="655"/>
      <c r="L2007" s="655"/>
      <c r="M2007" s="655"/>
      <c r="N2007" s="1310"/>
      <c r="P2007" s="656"/>
      <c r="Q2007" s="657"/>
      <c r="R2007" s="704"/>
      <c r="S2007" s="3180"/>
    </row>
    <row r="2008" spans="7:19">
      <c r="G2008" s="1047"/>
      <c r="H2008" s="655"/>
      <c r="I2008" s="655"/>
      <c r="J2008" s="655"/>
      <c r="K2008" s="655"/>
      <c r="L2008" s="655"/>
      <c r="M2008" s="655"/>
      <c r="N2008" s="1310"/>
      <c r="P2008" s="656"/>
      <c r="Q2008" s="657"/>
      <c r="R2008" s="704"/>
      <c r="S2008" s="3180"/>
    </row>
    <row r="2009" spans="7:19">
      <c r="S2009" s="3209"/>
    </row>
    <row r="2010" spans="7:19">
      <c r="S2010" s="3209"/>
    </row>
    <row r="2011" spans="7:19">
      <c r="S2011" s="3209"/>
    </row>
    <row r="2012" spans="7:19">
      <c r="S2012" s="3209"/>
    </row>
    <row r="2013" spans="7:19">
      <c r="S2013" s="3209"/>
    </row>
    <row r="2014" spans="7:19">
      <c r="S2014" s="3209"/>
    </row>
    <row r="2015" spans="7:19">
      <c r="S2015" s="3209"/>
    </row>
    <row r="2016" spans="7:19">
      <c r="S2016" s="3209"/>
    </row>
    <row r="2017" spans="19:19">
      <c r="S2017" s="3209"/>
    </row>
    <row r="2018" spans="19:19">
      <c r="S2018" s="3209"/>
    </row>
    <row r="2019" spans="19:19">
      <c r="S2019" s="3209"/>
    </row>
    <row r="2020" spans="19:19">
      <c r="S2020" s="3209"/>
    </row>
    <row r="2021" spans="19:19">
      <c r="S2021" s="3209"/>
    </row>
    <row r="2022" spans="19:19">
      <c r="S2022" s="3209"/>
    </row>
    <row r="2023" spans="19:19">
      <c r="S2023" s="3209"/>
    </row>
    <row r="2024" spans="19:19">
      <c r="S2024" s="3209"/>
    </row>
    <row r="2025" spans="19:19">
      <c r="S2025" s="3209"/>
    </row>
    <row r="2026" spans="19:19">
      <c r="S2026" s="3209"/>
    </row>
    <row r="2027" spans="19:19">
      <c r="S2027" s="3209"/>
    </row>
    <row r="2028" spans="19:19">
      <c r="S2028" s="3209"/>
    </row>
    <row r="2029" spans="19:19">
      <c r="S2029" s="3209"/>
    </row>
    <row r="2030" spans="19:19">
      <c r="S2030" s="3209"/>
    </row>
    <row r="2031" spans="19:19">
      <c r="S2031" s="3209"/>
    </row>
    <row r="2032" spans="19:19">
      <c r="S2032" s="3209"/>
    </row>
    <row r="2033" spans="19:19">
      <c r="S2033" s="3209"/>
    </row>
    <row r="2034" spans="19:19">
      <c r="S2034" s="3209"/>
    </row>
    <row r="2035" spans="19:19">
      <c r="S2035" s="3209"/>
    </row>
    <row r="2036" spans="19:19">
      <c r="S2036" s="3209"/>
    </row>
    <row r="2037" spans="19:19">
      <c r="S2037" s="3209"/>
    </row>
    <row r="2038" spans="19:19">
      <c r="S2038" s="3209"/>
    </row>
    <row r="2039" spans="19:19">
      <c r="S2039" s="3209"/>
    </row>
    <row r="2040" spans="19:19">
      <c r="S2040" s="3209"/>
    </row>
    <row r="2041" spans="19:19">
      <c r="S2041" s="3209"/>
    </row>
    <row r="2042" spans="19:19">
      <c r="S2042" s="3209"/>
    </row>
    <row r="2043" spans="19:19">
      <c r="S2043" s="3209"/>
    </row>
    <row r="2044" spans="19:19">
      <c r="S2044" s="3209"/>
    </row>
    <row r="2045" spans="19:19">
      <c r="S2045" s="3209"/>
    </row>
    <row r="2046" spans="19:19">
      <c r="S2046" s="3209"/>
    </row>
    <row r="2047" spans="19:19">
      <c r="S2047" s="3209"/>
    </row>
    <row r="2048" spans="19:19">
      <c r="S2048" s="3209"/>
    </row>
    <row r="2049" spans="19:19">
      <c r="S2049" s="3209"/>
    </row>
    <row r="2050" spans="19:19">
      <c r="S2050" s="3209"/>
    </row>
    <row r="2051" spans="19:19">
      <c r="S2051" s="3209"/>
    </row>
    <row r="2052" spans="19:19">
      <c r="S2052" s="3209"/>
    </row>
    <row r="2053" spans="19:19">
      <c r="S2053" s="3209"/>
    </row>
    <row r="2054" spans="19:19">
      <c r="S2054" s="3209"/>
    </row>
    <row r="2055" spans="19:19">
      <c r="S2055" s="3209"/>
    </row>
    <row r="2056" spans="19:19">
      <c r="S2056" s="3209"/>
    </row>
    <row r="2057" spans="19:19">
      <c r="S2057" s="3209"/>
    </row>
    <row r="2058" spans="19:19">
      <c r="S2058" s="3209"/>
    </row>
    <row r="2059" spans="19:19">
      <c r="S2059" s="3209"/>
    </row>
    <row r="2060" spans="19:19">
      <c r="S2060" s="3209"/>
    </row>
    <row r="2061" spans="19:19">
      <c r="S2061" s="3209"/>
    </row>
    <row r="2062" spans="19:19">
      <c r="S2062" s="3209"/>
    </row>
    <row r="2063" spans="19:19">
      <c r="S2063" s="3209"/>
    </row>
    <row r="2064" spans="19:19">
      <c r="S2064" s="3209"/>
    </row>
    <row r="2065" spans="19:19">
      <c r="S2065" s="3209"/>
    </row>
    <row r="2066" spans="19:19">
      <c r="S2066" s="3209"/>
    </row>
    <row r="2067" spans="19:19">
      <c r="S2067" s="3209"/>
    </row>
    <row r="2068" spans="19:19">
      <c r="S2068" s="3209"/>
    </row>
    <row r="2069" spans="19:19">
      <c r="S2069" s="3209"/>
    </row>
    <row r="2070" spans="19:19">
      <c r="S2070" s="3209"/>
    </row>
    <row r="2071" spans="19:19">
      <c r="S2071" s="3209"/>
    </row>
    <row r="2072" spans="19:19">
      <c r="S2072" s="3209"/>
    </row>
    <row r="2073" spans="19:19">
      <c r="S2073" s="3209"/>
    </row>
    <row r="2074" spans="19:19">
      <c r="S2074" s="3209"/>
    </row>
    <row r="2075" spans="19:19">
      <c r="S2075" s="3209"/>
    </row>
    <row r="2076" spans="19:19">
      <c r="S2076" s="3209"/>
    </row>
    <row r="2077" spans="19:19">
      <c r="S2077" s="3209"/>
    </row>
    <row r="2078" spans="19:19">
      <c r="S2078" s="3209"/>
    </row>
    <row r="2079" spans="19:19">
      <c r="S2079" s="3209"/>
    </row>
    <row r="2080" spans="19:19">
      <c r="S2080" s="3209"/>
    </row>
    <row r="2081" spans="19:19">
      <c r="S2081" s="3209"/>
    </row>
    <row r="2082" spans="19:19">
      <c r="S2082" s="3209"/>
    </row>
    <row r="2083" spans="19:19">
      <c r="S2083" s="3209"/>
    </row>
    <row r="2084" spans="19:19">
      <c r="S2084" s="3209"/>
    </row>
    <row r="2085" spans="19:19">
      <c r="S2085" s="3209"/>
    </row>
    <row r="2086" spans="19:19">
      <c r="S2086" s="3209"/>
    </row>
    <row r="2087" spans="19:19">
      <c r="S2087" s="3209"/>
    </row>
    <row r="2088" spans="19:19">
      <c r="S2088" s="3209"/>
    </row>
    <row r="2089" spans="19:19">
      <c r="S2089" s="3209"/>
    </row>
    <row r="2090" spans="19:19">
      <c r="S2090" s="3209"/>
    </row>
    <row r="2091" spans="19:19">
      <c r="S2091" s="3209"/>
    </row>
    <row r="2092" spans="19:19">
      <c r="S2092" s="3209"/>
    </row>
    <row r="2093" spans="19:19">
      <c r="S2093" s="3209"/>
    </row>
    <row r="2094" spans="19:19">
      <c r="S2094" s="3209"/>
    </row>
    <row r="2095" spans="19:19">
      <c r="S2095" s="3209"/>
    </row>
    <row r="2096" spans="19:19">
      <c r="S2096" s="3209"/>
    </row>
    <row r="2097" spans="19:19">
      <c r="S2097" s="3209"/>
    </row>
    <row r="2098" spans="19:19">
      <c r="S2098" s="3209"/>
    </row>
    <row r="2099" spans="19:19">
      <c r="S2099" s="3209"/>
    </row>
    <row r="2100" spans="19:19">
      <c r="S2100" s="3209"/>
    </row>
    <row r="2101" spans="19:19">
      <c r="S2101" s="3209"/>
    </row>
    <row r="2102" spans="19:19">
      <c r="S2102" s="3209"/>
    </row>
    <row r="2103" spans="19:19">
      <c r="S2103" s="3209"/>
    </row>
    <row r="2104" spans="19:19">
      <c r="S2104" s="3209"/>
    </row>
    <row r="2105" spans="19:19">
      <c r="S2105" s="3209"/>
    </row>
    <row r="2106" spans="19:19">
      <c r="S2106" s="3209"/>
    </row>
    <row r="2107" spans="19:19">
      <c r="S2107" s="3209"/>
    </row>
    <row r="2108" spans="19:19">
      <c r="S2108" s="3209"/>
    </row>
    <row r="2109" spans="19:19">
      <c r="S2109" s="3209"/>
    </row>
    <row r="2110" spans="19:19">
      <c r="S2110" s="3209"/>
    </row>
    <row r="2111" spans="19:19">
      <c r="S2111" s="3209"/>
    </row>
    <row r="2112" spans="19:19">
      <c r="S2112" s="3209"/>
    </row>
    <row r="2113" spans="19:19">
      <c r="S2113" s="3209"/>
    </row>
    <row r="2114" spans="19:19">
      <c r="S2114" s="3209"/>
    </row>
    <row r="2115" spans="19:19">
      <c r="S2115" s="3209"/>
    </row>
    <row r="2116" spans="19:19">
      <c r="S2116" s="3209"/>
    </row>
    <row r="2117" spans="19:19">
      <c r="S2117" s="3209"/>
    </row>
    <row r="2118" spans="19:19">
      <c r="S2118" s="3209"/>
    </row>
    <row r="2119" spans="19:19">
      <c r="S2119" s="3209"/>
    </row>
    <row r="2120" spans="19:19">
      <c r="S2120" s="3209"/>
    </row>
    <row r="2121" spans="19:19">
      <c r="S2121" s="3209"/>
    </row>
    <row r="2122" spans="19:19">
      <c r="S2122" s="3209"/>
    </row>
    <row r="2123" spans="19:19">
      <c r="S2123" s="3209"/>
    </row>
    <row r="2124" spans="19:19">
      <c r="S2124" s="3209"/>
    </row>
    <row r="2125" spans="19:19">
      <c r="S2125" s="3209"/>
    </row>
    <row r="2126" spans="19:19">
      <c r="S2126" s="3209"/>
    </row>
    <row r="2127" spans="19:19">
      <c r="S2127" s="3209"/>
    </row>
    <row r="2128" spans="19:19">
      <c r="S2128" s="3209"/>
    </row>
    <row r="2129" spans="19:19">
      <c r="S2129" s="3209"/>
    </row>
    <row r="2130" spans="19:19">
      <c r="S2130" s="3209"/>
    </row>
    <row r="2131" spans="19:19">
      <c r="S2131" s="3209"/>
    </row>
    <row r="2132" spans="19:19">
      <c r="S2132" s="3209"/>
    </row>
    <row r="2133" spans="19:19">
      <c r="S2133" s="3209"/>
    </row>
    <row r="2134" spans="19:19">
      <c r="S2134" s="3209"/>
    </row>
    <row r="2135" spans="19:19">
      <c r="S2135" s="3209"/>
    </row>
    <row r="2136" spans="19:19">
      <c r="S2136" s="3209"/>
    </row>
    <row r="2137" spans="19:19">
      <c r="S2137" s="3209"/>
    </row>
    <row r="2138" spans="19:19">
      <c r="S2138" s="3209"/>
    </row>
    <row r="2139" spans="19:19">
      <c r="S2139" s="3209"/>
    </row>
    <row r="2140" spans="19:19">
      <c r="S2140" s="3209"/>
    </row>
    <row r="2141" spans="19:19">
      <c r="S2141" s="3209"/>
    </row>
    <row r="2142" spans="19:19">
      <c r="S2142" s="3209"/>
    </row>
    <row r="2143" spans="19:19">
      <c r="S2143" s="3209"/>
    </row>
    <row r="2144" spans="19:19">
      <c r="S2144" s="3209"/>
    </row>
    <row r="2145" spans="19:19">
      <c r="S2145" s="3209"/>
    </row>
    <row r="2146" spans="19:19">
      <c r="S2146" s="3209"/>
    </row>
    <row r="2147" spans="19:19">
      <c r="S2147" s="3209"/>
    </row>
    <row r="2148" spans="19:19">
      <c r="S2148" s="3209"/>
    </row>
    <row r="2149" spans="19:19">
      <c r="S2149" s="3209"/>
    </row>
    <row r="2150" spans="19:19">
      <c r="S2150" s="3209"/>
    </row>
    <row r="2151" spans="19:19">
      <c r="S2151" s="3209"/>
    </row>
    <row r="2152" spans="19:19">
      <c r="S2152" s="3209"/>
    </row>
    <row r="2153" spans="19:19">
      <c r="S2153" s="3209"/>
    </row>
    <row r="2154" spans="19:19">
      <c r="S2154" s="3209"/>
    </row>
    <row r="2155" spans="19:19">
      <c r="S2155" s="3209"/>
    </row>
    <row r="2156" spans="19:19">
      <c r="S2156" s="3209"/>
    </row>
    <row r="2157" spans="19:19">
      <c r="S2157" s="3209"/>
    </row>
    <row r="2158" spans="19:19">
      <c r="S2158" s="3209"/>
    </row>
    <row r="2159" spans="19:19">
      <c r="S2159" s="3209"/>
    </row>
    <row r="2160" spans="19:19">
      <c r="S2160" s="3209"/>
    </row>
    <row r="2161" spans="19:19">
      <c r="S2161" s="3209"/>
    </row>
    <row r="2162" spans="19:19">
      <c r="S2162" s="3209"/>
    </row>
    <row r="2163" spans="19:19">
      <c r="S2163" s="3209"/>
    </row>
    <row r="2164" spans="19:19">
      <c r="S2164" s="3209"/>
    </row>
    <row r="2165" spans="19:19">
      <c r="S2165" s="3209"/>
    </row>
    <row r="2166" spans="19:19">
      <c r="S2166" s="3209"/>
    </row>
    <row r="2167" spans="19:19">
      <c r="S2167" s="3209"/>
    </row>
    <row r="2168" spans="19:19">
      <c r="S2168" s="3209"/>
    </row>
    <row r="2169" spans="19:19">
      <c r="S2169" s="3209"/>
    </row>
    <row r="2170" spans="19:19">
      <c r="S2170" s="3209"/>
    </row>
    <row r="2171" spans="19:19">
      <c r="S2171" s="3209"/>
    </row>
    <row r="2172" spans="19:19">
      <c r="S2172" s="3209"/>
    </row>
    <row r="2173" spans="19:19">
      <c r="S2173" s="3209"/>
    </row>
    <row r="2174" spans="19:19">
      <c r="S2174" s="3209"/>
    </row>
    <row r="2175" spans="19:19">
      <c r="S2175" s="3209"/>
    </row>
    <row r="2176" spans="19:19">
      <c r="S2176" s="3209"/>
    </row>
    <row r="2177" spans="19:19">
      <c r="S2177" s="3209"/>
    </row>
    <row r="2178" spans="19:19">
      <c r="S2178" s="3209"/>
    </row>
    <row r="2179" spans="19:19">
      <c r="S2179" s="3209"/>
    </row>
    <row r="2180" spans="19:19">
      <c r="S2180" s="3209"/>
    </row>
    <row r="2181" spans="19:19">
      <c r="S2181" s="3209"/>
    </row>
    <row r="2182" spans="19:19">
      <c r="S2182" s="3209"/>
    </row>
    <row r="2183" spans="19:19">
      <c r="S2183" s="3209"/>
    </row>
    <row r="2184" spans="19:19">
      <c r="S2184" s="3209"/>
    </row>
    <row r="2185" spans="19:19">
      <c r="S2185" s="3209"/>
    </row>
    <row r="2186" spans="19:19">
      <c r="S2186" s="3209"/>
    </row>
    <row r="2187" spans="19:19">
      <c r="S2187" s="3209"/>
    </row>
    <row r="2188" spans="19:19">
      <c r="S2188" s="3209"/>
    </row>
    <row r="2189" spans="19:19">
      <c r="S2189" s="3209"/>
    </row>
    <row r="2190" spans="19:19">
      <c r="S2190" s="3209"/>
    </row>
    <row r="2191" spans="19:19">
      <c r="S2191" s="3209"/>
    </row>
    <row r="2192" spans="19:19">
      <c r="S2192" s="3209"/>
    </row>
    <row r="2193" spans="19:19">
      <c r="S2193" s="3209"/>
    </row>
    <row r="2194" spans="19:19">
      <c r="S2194" s="3209"/>
    </row>
    <row r="2195" spans="19:19">
      <c r="S2195" s="3209"/>
    </row>
    <row r="2196" spans="19:19">
      <c r="S2196" s="3209"/>
    </row>
    <row r="2197" spans="19:19">
      <c r="S2197" s="3209"/>
    </row>
    <row r="2198" spans="19:19">
      <c r="S2198" s="3209"/>
    </row>
    <row r="2199" spans="19:19">
      <c r="S2199" s="3209"/>
    </row>
    <row r="2200" spans="19:19">
      <c r="S2200" s="3209"/>
    </row>
    <row r="2201" spans="19:19">
      <c r="S2201" s="3209"/>
    </row>
    <row r="2202" spans="19:19">
      <c r="S2202" s="3209"/>
    </row>
    <row r="2203" spans="19:19">
      <c r="S2203" s="3209"/>
    </row>
    <row r="2204" spans="19:19">
      <c r="S2204" s="3209"/>
    </row>
    <row r="2205" spans="19:19">
      <c r="S2205" s="3209"/>
    </row>
    <row r="2206" spans="19:19">
      <c r="S2206" s="3209"/>
    </row>
    <row r="2207" spans="19:19">
      <c r="S2207" s="3209"/>
    </row>
    <row r="2208" spans="19:19">
      <c r="S2208" s="3209"/>
    </row>
    <row r="2209" spans="19:19">
      <c r="S2209" s="3209"/>
    </row>
    <row r="2210" spans="19:19">
      <c r="S2210" s="3209"/>
    </row>
    <row r="2211" spans="19:19">
      <c r="S2211" s="3209"/>
    </row>
    <row r="2212" spans="19:19">
      <c r="S2212" s="3209"/>
    </row>
    <row r="2213" spans="19:19">
      <c r="S2213" s="3209"/>
    </row>
    <row r="2214" spans="19:19">
      <c r="S2214" s="3209"/>
    </row>
    <row r="2215" spans="19:19">
      <c r="S2215" s="3209"/>
    </row>
    <row r="2216" spans="19:19">
      <c r="S2216" s="3209"/>
    </row>
    <row r="2217" spans="19:19">
      <c r="S2217" s="3209"/>
    </row>
    <row r="2218" spans="19:19">
      <c r="S2218" s="3209"/>
    </row>
    <row r="2219" spans="19:19">
      <c r="S2219" s="3209"/>
    </row>
    <row r="2220" spans="19:19">
      <c r="S2220" s="3209"/>
    </row>
    <row r="2221" spans="19:19">
      <c r="S2221" s="3209"/>
    </row>
    <row r="2222" spans="19:19">
      <c r="S2222" s="3209"/>
    </row>
    <row r="2223" spans="19:19">
      <c r="S2223" s="3209"/>
    </row>
    <row r="2224" spans="19:19">
      <c r="S2224" s="3209"/>
    </row>
    <row r="2225" spans="19:19">
      <c r="S2225" s="3209"/>
    </row>
    <row r="2226" spans="19:19">
      <c r="S2226" s="3209"/>
    </row>
    <row r="2227" spans="19:19">
      <c r="S2227" s="3209"/>
    </row>
    <row r="2228" spans="19:19">
      <c r="S2228" s="3209"/>
    </row>
    <row r="2229" spans="19:19">
      <c r="S2229" s="3209"/>
    </row>
    <row r="2230" spans="19:19">
      <c r="S2230" s="3209"/>
    </row>
    <row r="2231" spans="19:19">
      <c r="S2231" s="3209"/>
    </row>
    <row r="2232" spans="19:19">
      <c r="S2232" s="3209"/>
    </row>
    <row r="2233" spans="19:19">
      <c r="S2233" s="3209"/>
    </row>
    <row r="2234" spans="19:19">
      <c r="S2234" s="3209"/>
    </row>
    <row r="2235" spans="19:19">
      <c r="S2235" s="3209"/>
    </row>
    <row r="2236" spans="19:19">
      <c r="S2236" s="3209"/>
    </row>
    <row r="2237" spans="19:19">
      <c r="S2237" s="3209"/>
    </row>
    <row r="2238" spans="19:19">
      <c r="S2238" s="3209"/>
    </row>
    <row r="2239" spans="19:19">
      <c r="S2239" s="3209"/>
    </row>
    <row r="2240" spans="19:19">
      <c r="S2240" s="3209"/>
    </row>
    <row r="2241" spans="19:19">
      <c r="S2241" s="3209"/>
    </row>
    <row r="2242" spans="19:19">
      <c r="S2242" s="3209"/>
    </row>
    <row r="2243" spans="19:19">
      <c r="S2243" s="3209"/>
    </row>
    <row r="2244" spans="19:19">
      <c r="S2244" s="3209"/>
    </row>
    <row r="2245" spans="19:19">
      <c r="S2245" s="3209"/>
    </row>
    <row r="2246" spans="19:19">
      <c r="S2246" s="3209"/>
    </row>
    <row r="2247" spans="19:19">
      <c r="S2247" s="3209"/>
    </row>
    <row r="2248" spans="19:19">
      <c r="S2248" s="3209"/>
    </row>
    <row r="2249" spans="19:19">
      <c r="S2249" s="3209"/>
    </row>
    <row r="2250" spans="19:19">
      <c r="S2250" s="3209"/>
    </row>
    <row r="2251" spans="19:19">
      <c r="S2251" s="3209"/>
    </row>
    <row r="2252" spans="19:19">
      <c r="S2252" s="3209"/>
    </row>
    <row r="2253" spans="19:19">
      <c r="S2253" s="3209"/>
    </row>
    <row r="2254" spans="19:19">
      <c r="S2254" s="3209"/>
    </row>
    <row r="2255" spans="19:19">
      <c r="S2255" s="3209"/>
    </row>
    <row r="2256" spans="19:19">
      <c r="S2256" s="3209"/>
    </row>
    <row r="2257" spans="19:19">
      <c r="S2257" s="3209"/>
    </row>
    <row r="2258" spans="19:19">
      <c r="S2258" s="3209"/>
    </row>
    <row r="2259" spans="19:19">
      <c r="S2259" s="3209"/>
    </row>
    <row r="2260" spans="19:19">
      <c r="S2260" s="3209"/>
    </row>
    <row r="2261" spans="19:19">
      <c r="S2261" s="3209"/>
    </row>
    <row r="2262" spans="19:19">
      <c r="S2262" s="3209"/>
    </row>
    <row r="2263" spans="19:19">
      <c r="S2263" s="3209"/>
    </row>
    <row r="2264" spans="19:19">
      <c r="S2264" s="3209"/>
    </row>
    <row r="2265" spans="19:19">
      <c r="S2265" s="3209"/>
    </row>
    <row r="2266" spans="19:19">
      <c r="S2266" s="3209"/>
    </row>
    <row r="2267" spans="19:19">
      <c r="S2267" s="3209"/>
    </row>
    <row r="2268" spans="19:19">
      <c r="S2268" s="3209"/>
    </row>
    <row r="2269" spans="19:19">
      <c r="S2269" s="3209"/>
    </row>
    <row r="2270" spans="19:19">
      <c r="S2270" s="3209"/>
    </row>
    <row r="2271" spans="19:19">
      <c r="S2271" s="3209"/>
    </row>
    <row r="2272" spans="19:19">
      <c r="S2272" s="3209"/>
    </row>
    <row r="2273" spans="19:19">
      <c r="S2273" s="3209"/>
    </row>
    <row r="2274" spans="19:19">
      <c r="S2274" s="3209"/>
    </row>
    <row r="2275" spans="19:19">
      <c r="S2275" s="3209"/>
    </row>
    <row r="2276" spans="19:19">
      <c r="S2276" s="3209"/>
    </row>
    <row r="2277" spans="19:19">
      <c r="S2277" s="3209"/>
    </row>
    <row r="2278" spans="19:19">
      <c r="S2278" s="3209"/>
    </row>
    <row r="2279" spans="19:19">
      <c r="S2279" s="3209"/>
    </row>
    <row r="2280" spans="19:19">
      <c r="S2280" s="3209"/>
    </row>
    <row r="2281" spans="19:19">
      <c r="S2281" s="3209"/>
    </row>
    <row r="2282" spans="19:19">
      <c r="S2282" s="3209"/>
    </row>
    <row r="2283" spans="19:19">
      <c r="S2283" s="3209"/>
    </row>
    <row r="2284" spans="19:19">
      <c r="S2284" s="3209"/>
    </row>
    <row r="2285" spans="19:19">
      <c r="S2285" s="3209"/>
    </row>
    <row r="2286" spans="19:19">
      <c r="S2286" s="3209"/>
    </row>
    <row r="2287" spans="19:19">
      <c r="S2287" s="3209"/>
    </row>
    <row r="2288" spans="19:19">
      <c r="S2288" s="3209"/>
    </row>
    <row r="2289" spans="19:19">
      <c r="S2289" s="3209"/>
    </row>
    <row r="2290" spans="19:19">
      <c r="S2290" s="3209"/>
    </row>
    <row r="2291" spans="19:19">
      <c r="S2291" s="3209"/>
    </row>
    <row r="2292" spans="19:19">
      <c r="S2292" s="3209"/>
    </row>
    <row r="2293" spans="19:19">
      <c r="S2293" s="3209"/>
    </row>
    <row r="2294" spans="19:19">
      <c r="S2294" s="3209"/>
    </row>
    <row r="2295" spans="19:19">
      <c r="S2295" s="3209"/>
    </row>
    <row r="2296" spans="19:19">
      <c r="S2296" s="3209"/>
    </row>
    <row r="2297" spans="19:19">
      <c r="S2297" s="3209"/>
    </row>
    <row r="2298" spans="19:19">
      <c r="S2298" s="3209"/>
    </row>
    <row r="2299" spans="19:19">
      <c r="S2299" s="3209"/>
    </row>
    <row r="2300" spans="19:19">
      <c r="S2300" s="3209"/>
    </row>
    <row r="2301" spans="19:19">
      <c r="S2301" s="3209"/>
    </row>
    <row r="2302" spans="19:19">
      <c r="S2302" s="3209"/>
    </row>
    <row r="2303" spans="19:19">
      <c r="S2303" s="3209"/>
    </row>
    <row r="2304" spans="19:19">
      <c r="S2304" s="3209"/>
    </row>
    <row r="2305" spans="19:19">
      <c r="S2305" s="3209"/>
    </row>
    <row r="2306" spans="19:19">
      <c r="S2306" s="3209"/>
    </row>
    <row r="2307" spans="19:19">
      <c r="S2307" s="3209"/>
    </row>
    <row r="2308" spans="19:19">
      <c r="S2308" s="3209"/>
    </row>
    <row r="2309" spans="19:19">
      <c r="S2309" s="3209"/>
    </row>
    <row r="2310" spans="19:19">
      <c r="S2310" s="3209"/>
    </row>
    <row r="2311" spans="19:19">
      <c r="S2311" s="3209"/>
    </row>
    <row r="2312" spans="19:19">
      <c r="S2312" s="3209"/>
    </row>
    <row r="2313" spans="19:19">
      <c r="S2313" s="3209"/>
    </row>
    <row r="2314" spans="19:19">
      <c r="S2314" s="3209"/>
    </row>
    <row r="2315" spans="19:19">
      <c r="S2315" s="3209"/>
    </row>
    <row r="2316" spans="19:19">
      <c r="S2316" s="3209"/>
    </row>
    <row r="2317" spans="19:19">
      <c r="S2317" s="3209"/>
    </row>
    <row r="2318" spans="19:19">
      <c r="S2318" s="3209"/>
    </row>
    <row r="2319" spans="19:19">
      <c r="S2319" s="3209"/>
    </row>
    <row r="2320" spans="19:19">
      <c r="S2320" s="3209"/>
    </row>
    <row r="2321" spans="19:19">
      <c r="S2321" s="3209"/>
    </row>
    <row r="2322" spans="19:19">
      <c r="S2322" s="3209"/>
    </row>
    <row r="2323" spans="19:19">
      <c r="S2323" s="3209"/>
    </row>
    <row r="2324" spans="19:19">
      <c r="S2324" s="3209"/>
    </row>
    <row r="2325" spans="19:19">
      <c r="S2325" s="3209"/>
    </row>
    <row r="2326" spans="19:19">
      <c r="S2326" s="3209"/>
    </row>
    <row r="2327" spans="19:19">
      <c r="S2327" s="3209"/>
    </row>
    <row r="2328" spans="19:19">
      <c r="S2328" s="3209"/>
    </row>
    <row r="2329" spans="19:19">
      <c r="S2329" s="3209"/>
    </row>
    <row r="2330" spans="19:19">
      <c r="S2330" s="3209"/>
    </row>
    <row r="2331" spans="19:19">
      <c r="S2331" s="3209"/>
    </row>
    <row r="2332" spans="19:19">
      <c r="S2332" s="3209"/>
    </row>
    <row r="2333" spans="19:19">
      <c r="S2333" s="3209"/>
    </row>
    <row r="2334" spans="19:19">
      <c r="S2334" s="3209"/>
    </row>
    <row r="2335" spans="19:19">
      <c r="S2335" s="3209"/>
    </row>
    <row r="2336" spans="19:19">
      <c r="S2336" s="3209"/>
    </row>
    <row r="2337" spans="19:19">
      <c r="S2337" s="3209"/>
    </row>
    <row r="2338" spans="19:19">
      <c r="S2338" s="3209"/>
    </row>
    <row r="2339" spans="19:19">
      <c r="S2339" s="3209"/>
    </row>
    <row r="2340" spans="19:19">
      <c r="S2340" s="3209"/>
    </row>
    <row r="2341" spans="19:19">
      <c r="S2341" s="3209"/>
    </row>
    <row r="2342" spans="19:19">
      <c r="S2342" s="3209"/>
    </row>
    <row r="2343" spans="19:19">
      <c r="S2343" s="3209"/>
    </row>
    <row r="2344" spans="19:19">
      <c r="S2344" s="3209"/>
    </row>
    <row r="2345" spans="19:19">
      <c r="S2345" s="3209"/>
    </row>
    <row r="2346" spans="19:19">
      <c r="S2346" s="3209"/>
    </row>
    <row r="2347" spans="19:19">
      <c r="S2347" s="3209"/>
    </row>
    <row r="2348" spans="19:19">
      <c r="S2348" s="3209"/>
    </row>
    <row r="2349" spans="19:19">
      <c r="S2349" s="3209"/>
    </row>
    <row r="2350" spans="19:19">
      <c r="S2350" s="3209"/>
    </row>
    <row r="2351" spans="19:19">
      <c r="S2351" s="3209"/>
    </row>
    <row r="2352" spans="19:19">
      <c r="S2352" s="3209"/>
    </row>
    <row r="2353" spans="19:19">
      <c r="S2353" s="3209"/>
    </row>
    <row r="2354" spans="19:19">
      <c r="S2354" s="3209"/>
    </row>
    <row r="2355" spans="19:19">
      <c r="S2355" s="3209"/>
    </row>
    <row r="2356" spans="19:19">
      <c r="S2356" s="3209"/>
    </row>
    <row r="2357" spans="19:19">
      <c r="S2357" s="3209"/>
    </row>
    <row r="2358" spans="19:19">
      <c r="S2358" s="3209"/>
    </row>
    <row r="2359" spans="19:19">
      <c r="S2359" s="3209"/>
    </row>
    <row r="2360" spans="19:19">
      <c r="S2360" s="3209"/>
    </row>
    <row r="2361" spans="19:19">
      <c r="S2361" s="3209"/>
    </row>
    <row r="2362" spans="19:19">
      <c r="S2362" s="3209"/>
    </row>
    <row r="2363" spans="19:19">
      <c r="S2363" s="3209"/>
    </row>
    <row r="2364" spans="19:19">
      <c r="S2364" s="3209"/>
    </row>
    <row r="2365" spans="19:19">
      <c r="S2365" s="3209"/>
    </row>
    <row r="2366" spans="19:19">
      <c r="S2366" s="3209"/>
    </row>
    <row r="2367" spans="19:19">
      <c r="S2367" s="3209"/>
    </row>
    <row r="2368" spans="19:19">
      <c r="S2368" s="3209"/>
    </row>
    <row r="2369" spans="19:19">
      <c r="S2369" s="3209"/>
    </row>
    <row r="2370" spans="19:19">
      <c r="S2370" s="3209"/>
    </row>
    <row r="2371" spans="19:19">
      <c r="S2371" s="3209"/>
    </row>
    <row r="2372" spans="19:19">
      <c r="S2372" s="3209"/>
    </row>
    <row r="2373" spans="19:19">
      <c r="S2373" s="3209"/>
    </row>
    <row r="2374" spans="19:19">
      <c r="S2374" s="3209"/>
    </row>
    <row r="2375" spans="19:19">
      <c r="S2375" s="3209"/>
    </row>
    <row r="2376" spans="19:19">
      <c r="S2376" s="3209"/>
    </row>
    <row r="2377" spans="19:19">
      <c r="S2377" s="3209"/>
    </row>
    <row r="2378" spans="19:19">
      <c r="S2378" s="3209"/>
    </row>
    <row r="2379" spans="19:19">
      <c r="S2379" s="3209"/>
    </row>
    <row r="2380" spans="19:19">
      <c r="S2380" s="3209"/>
    </row>
    <row r="2381" spans="19:19">
      <c r="S2381" s="3209"/>
    </row>
    <row r="2382" spans="19:19">
      <c r="S2382" s="3209"/>
    </row>
    <row r="2383" spans="19:19">
      <c r="S2383" s="3209"/>
    </row>
    <row r="2384" spans="19:19">
      <c r="S2384" s="3209"/>
    </row>
    <row r="2385" spans="19:19">
      <c r="S2385" s="3209"/>
    </row>
    <row r="2386" spans="19:19">
      <c r="S2386" s="3209"/>
    </row>
    <row r="2387" spans="19:19">
      <c r="S2387" s="3209"/>
    </row>
    <row r="2388" spans="19:19">
      <c r="S2388" s="3209"/>
    </row>
    <row r="2389" spans="19:19">
      <c r="S2389" s="3209"/>
    </row>
    <row r="2390" spans="19:19">
      <c r="S2390" s="3209"/>
    </row>
    <row r="2391" spans="19:19">
      <c r="S2391" s="3209"/>
    </row>
    <row r="2392" spans="19:19">
      <c r="S2392" s="3209"/>
    </row>
    <row r="2393" spans="19:19">
      <c r="S2393" s="3209"/>
    </row>
    <row r="2394" spans="19:19">
      <c r="S2394" s="3209"/>
    </row>
    <row r="2395" spans="19:19">
      <c r="S2395" s="3209"/>
    </row>
    <row r="2396" spans="19:19">
      <c r="S2396" s="3209"/>
    </row>
    <row r="2397" spans="19:19">
      <c r="S2397" s="3209"/>
    </row>
    <row r="2398" spans="19:19">
      <c r="S2398" s="3209"/>
    </row>
    <row r="2399" spans="19:19">
      <c r="S2399" s="3209"/>
    </row>
    <row r="2400" spans="19:19">
      <c r="S2400" s="3209"/>
    </row>
    <row r="2401" spans="19:19">
      <c r="S2401" s="3209"/>
    </row>
    <row r="2402" spans="19:19">
      <c r="S2402" s="3209"/>
    </row>
    <row r="2403" spans="19:19">
      <c r="S2403" s="3209"/>
    </row>
    <row r="2404" spans="19:19">
      <c r="S2404" s="3209"/>
    </row>
    <row r="2405" spans="19:19">
      <c r="S2405" s="3209"/>
    </row>
    <row r="2406" spans="19:19">
      <c r="S2406" s="3209"/>
    </row>
    <row r="2407" spans="19:19">
      <c r="S2407" s="3209"/>
    </row>
    <row r="2408" spans="19:19">
      <c r="S2408" s="3209"/>
    </row>
    <row r="2409" spans="19:19">
      <c r="S2409" s="3209"/>
    </row>
    <row r="2410" spans="19:19">
      <c r="S2410" s="3209"/>
    </row>
    <row r="2411" spans="19:19">
      <c r="S2411" s="3209"/>
    </row>
    <row r="2412" spans="19:19">
      <c r="S2412" s="3209"/>
    </row>
    <row r="2413" spans="19:19">
      <c r="S2413" s="3209"/>
    </row>
    <row r="2414" spans="19:19">
      <c r="S2414" s="3209"/>
    </row>
    <row r="2415" spans="19:19">
      <c r="S2415" s="3209"/>
    </row>
    <row r="2416" spans="19:19">
      <c r="S2416" s="3209"/>
    </row>
    <row r="2417" spans="19:19">
      <c r="S2417" s="3209"/>
    </row>
    <row r="2418" spans="19:19">
      <c r="S2418" s="3209"/>
    </row>
    <row r="2419" spans="19:19">
      <c r="S2419" s="3209"/>
    </row>
    <row r="2420" spans="19:19">
      <c r="S2420" s="3209"/>
    </row>
    <row r="2421" spans="19:19">
      <c r="S2421" s="3209"/>
    </row>
    <row r="2422" spans="19:19">
      <c r="S2422" s="3209"/>
    </row>
    <row r="2423" spans="19:19">
      <c r="S2423" s="3209"/>
    </row>
    <row r="2424" spans="19:19">
      <c r="S2424" s="3209"/>
    </row>
    <row r="2425" spans="19:19">
      <c r="S2425" s="3209"/>
    </row>
    <row r="2426" spans="19:19">
      <c r="S2426" s="3209"/>
    </row>
    <row r="2427" spans="19:19">
      <c r="S2427" s="3209"/>
    </row>
    <row r="2428" spans="19:19">
      <c r="S2428" s="3209"/>
    </row>
    <row r="2429" spans="19:19">
      <c r="S2429" s="3209"/>
    </row>
    <row r="2430" spans="19:19">
      <c r="S2430" s="3209"/>
    </row>
    <row r="2431" spans="19:19">
      <c r="S2431" s="3209"/>
    </row>
    <row r="2432" spans="19:19">
      <c r="S2432" s="3209"/>
    </row>
    <row r="2433" spans="19:19">
      <c r="S2433" s="3209"/>
    </row>
    <row r="2434" spans="19:19">
      <c r="S2434" s="3209"/>
    </row>
    <row r="2435" spans="19:19">
      <c r="S2435" s="3209"/>
    </row>
    <row r="2436" spans="19:19">
      <c r="S2436" s="3209"/>
    </row>
    <row r="2437" spans="19:19">
      <c r="S2437" s="3209"/>
    </row>
    <row r="2438" spans="19:19">
      <c r="S2438" s="3209"/>
    </row>
    <row r="2439" spans="19:19">
      <c r="S2439" s="3209"/>
    </row>
    <row r="2440" spans="19:19">
      <c r="S2440" s="3209"/>
    </row>
    <row r="2441" spans="19:19">
      <c r="S2441" s="3209"/>
    </row>
    <row r="2442" spans="19:19">
      <c r="S2442" s="3209"/>
    </row>
    <row r="2443" spans="19:19">
      <c r="S2443" s="3209"/>
    </row>
    <row r="2444" spans="19:19">
      <c r="S2444" s="3209"/>
    </row>
    <row r="2445" spans="19:19">
      <c r="S2445" s="3209"/>
    </row>
    <row r="2446" spans="19:19">
      <c r="S2446" s="3209"/>
    </row>
    <row r="2447" spans="19:19">
      <c r="S2447" s="3209"/>
    </row>
    <row r="2448" spans="19:19">
      <c r="S2448" s="3209"/>
    </row>
    <row r="2449" spans="19:19">
      <c r="S2449" s="3209"/>
    </row>
    <row r="2450" spans="19:19">
      <c r="S2450" s="3209"/>
    </row>
    <row r="2451" spans="19:19">
      <c r="S2451" s="3209"/>
    </row>
    <row r="2452" spans="19:19">
      <c r="S2452" s="3209"/>
    </row>
    <row r="2453" spans="19:19">
      <c r="S2453" s="3209"/>
    </row>
    <row r="2454" spans="19:19">
      <c r="S2454" s="3209"/>
    </row>
    <row r="2455" spans="19:19">
      <c r="S2455" s="3209"/>
    </row>
    <row r="2456" spans="19:19">
      <c r="S2456" s="3209"/>
    </row>
    <row r="2457" spans="19:19">
      <c r="S2457" s="3209"/>
    </row>
    <row r="2458" spans="19:19">
      <c r="S2458" s="3209"/>
    </row>
    <row r="2459" spans="19:19">
      <c r="S2459" s="3209"/>
    </row>
    <row r="2460" spans="19:19">
      <c r="S2460" s="3209"/>
    </row>
    <row r="2461" spans="19:19">
      <c r="S2461" s="3209"/>
    </row>
    <row r="2462" spans="19:19">
      <c r="S2462" s="3209"/>
    </row>
    <row r="2463" spans="19:19">
      <c r="S2463" s="3209"/>
    </row>
    <row r="2464" spans="19:19">
      <c r="S2464" s="3209"/>
    </row>
    <row r="2465" spans="19:19">
      <c r="S2465" s="3209"/>
    </row>
    <row r="2466" spans="19:19">
      <c r="S2466" s="3209"/>
    </row>
    <row r="2467" spans="19:19">
      <c r="S2467" s="3209"/>
    </row>
    <row r="2468" spans="19:19">
      <c r="S2468" s="3209"/>
    </row>
    <row r="2469" spans="19:19">
      <c r="S2469" s="3209"/>
    </row>
    <row r="2470" spans="19:19">
      <c r="S2470" s="3209"/>
    </row>
    <row r="2471" spans="19:19">
      <c r="S2471" s="3209"/>
    </row>
    <row r="2472" spans="19:19">
      <c r="S2472" s="3209"/>
    </row>
    <row r="2473" spans="19:19">
      <c r="S2473" s="3209"/>
    </row>
    <row r="2474" spans="19:19">
      <c r="S2474" s="3209"/>
    </row>
    <row r="2475" spans="19:19">
      <c r="S2475" s="3209"/>
    </row>
    <row r="2476" spans="19:19">
      <c r="S2476" s="3209"/>
    </row>
    <row r="2477" spans="19:19">
      <c r="S2477" s="3209"/>
    </row>
    <row r="2478" spans="19:19">
      <c r="S2478" s="3209"/>
    </row>
    <row r="2479" spans="19:19">
      <c r="S2479" s="3209"/>
    </row>
    <row r="2480" spans="19:19">
      <c r="S2480" s="3209"/>
    </row>
    <row r="2481" spans="19:19">
      <c r="S2481" s="3209"/>
    </row>
    <row r="2482" spans="19:19">
      <c r="S2482" s="3209"/>
    </row>
    <row r="2483" spans="19:19">
      <c r="S2483" s="3209"/>
    </row>
    <row r="2484" spans="19:19">
      <c r="S2484" s="3209"/>
    </row>
    <row r="2485" spans="19:19">
      <c r="S2485" s="3209"/>
    </row>
    <row r="2486" spans="19:19">
      <c r="S2486" s="3209"/>
    </row>
    <row r="2487" spans="19:19">
      <c r="S2487" s="3209"/>
    </row>
    <row r="2488" spans="19:19">
      <c r="S2488" s="3209"/>
    </row>
    <row r="2489" spans="19:19">
      <c r="S2489" s="3209"/>
    </row>
    <row r="2490" spans="19:19">
      <c r="S2490" s="3209"/>
    </row>
    <row r="2491" spans="19:19">
      <c r="S2491" s="3209"/>
    </row>
    <row r="2492" spans="19:19">
      <c r="S2492" s="3209"/>
    </row>
    <row r="2493" spans="19:19">
      <c r="S2493" s="3209"/>
    </row>
    <row r="2494" spans="19:19">
      <c r="S2494" s="3209"/>
    </row>
    <row r="2495" spans="19:19">
      <c r="S2495" s="3209"/>
    </row>
    <row r="2496" spans="19:19">
      <c r="S2496" s="3209"/>
    </row>
    <row r="2497" spans="19:19">
      <c r="S2497" s="3209"/>
    </row>
    <row r="2498" spans="19:19">
      <c r="S2498" s="3209"/>
    </row>
    <row r="2499" spans="19:19">
      <c r="S2499" s="3209"/>
    </row>
    <row r="2500" spans="19:19">
      <c r="S2500" s="3209"/>
    </row>
    <row r="2501" spans="19:19">
      <c r="S2501" s="3209"/>
    </row>
    <row r="2502" spans="19:19">
      <c r="S2502" s="3209"/>
    </row>
    <row r="2503" spans="19:19">
      <c r="S2503" s="3209"/>
    </row>
    <row r="2504" spans="19:19">
      <c r="S2504" s="3209"/>
    </row>
    <row r="2505" spans="19:19">
      <c r="S2505" s="3209"/>
    </row>
    <row r="2506" spans="19:19">
      <c r="S2506" s="3209"/>
    </row>
    <row r="2507" spans="19:19">
      <c r="S2507" s="3209"/>
    </row>
    <row r="2508" spans="19:19">
      <c r="S2508" s="3209"/>
    </row>
    <row r="2509" spans="19:19">
      <c r="S2509" s="3209"/>
    </row>
    <row r="2510" spans="19:19">
      <c r="S2510" s="3209"/>
    </row>
    <row r="2511" spans="19:19">
      <c r="S2511" s="3209"/>
    </row>
    <row r="2512" spans="19:19">
      <c r="S2512" s="3209"/>
    </row>
    <row r="2513" spans="19:19">
      <c r="S2513" s="3209"/>
    </row>
    <row r="2514" spans="19:19">
      <c r="S2514" s="3209"/>
    </row>
    <row r="2515" spans="19:19">
      <c r="S2515" s="3209"/>
    </row>
    <row r="2516" spans="19:19">
      <c r="S2516" s="3209"/>
    </row>
    <row r="2517" spans="19:19">
      <c r="S2517" s="3209"/>
    </row>
    <row r="2518" spans="19:19">
      <c r="S2518" s="3209"/>
    </row>
    <row r="2519" spans="19:19">
      <c r="S2519" s="3209"/>
    </row>
    <row r="2520" spans="19:19">
      <c r="S2520" s="3209"/>
    </row>
    <row r="2521" spans="19:19">
      <c r="S2521" s="3209"/>
    </row>
    <row r="2522" spans="19:19">
      <c r="S2522" s="3209"/>
    </row>
    <row r="2523" spans="19:19">
      <c r="S2523" s="3209"/>
    </row>
    <row r="2524" spans="19:19">
      <c r="S2524" s="3209"/>
    </row>
    <row r="2525" spans="19:19">
      <c r="S2525" s="3209"/>
    </row>
    <row r="2526" spans="19:19">
      <c r="S2526" s="3209"/>
    </row>
    <row r="2527" spans="19:19">
      <c r="S2527" s="3209"/>
    </row>
    <row r="2528" spans="19:19">
      <c r="S2528" s="3209"/>
    </row>
    <row r="2529" spans="19:19">
      <c r="S2529" s="3209"/>
    </row>
    <row r="2530" spans="19:19">
      <c r="S2530" s="3209"/>
    </row>
    <row r="2531" spans="19:19">
      <c r="S2531" s="3209"/>
    </row>
    <row r="2532" spans="19:19">
      <c r="S2532" s="3209"/>
    </row>
    <row r="2533" spans="19:19">
      <c r="S2533" s="3209"/>
    </row>
    <row r="2534" spans="19:19">
      <c r="S2534" s="3209"/>
    </row>
    <row r="2535" spans="19:19">
      <c r="S2535" s="3209"/>
    </row>
    <row r="2536" spans="19:19">
      <c r="S2536" s="3209"/>
    </row>
    <row r="2537" spans="19:19">
      <c r="S2537" s="3209"/>
    </row>
    <row r="2538" spans="19:19">
      <c r="S2538" s="3209"/>
    </row>
    <row r="2539" spans="19:19">
      <c r="S2539" s="3209"/>
    </row>
    <row r="2540" spans="19:19">
      <c r="S2540" s="3209"/>
    </row>
    <row r="2541" spans="19:19">
      <c r="S2541" s="3209"/>
    </row>
    <row r="2542" spans="19:19">
      <c r="S2542" s="3209"/>
    </row>
    <row r="2543" spans="19:19">
      <c r="S2543" s="3209"/>
    </row>
    <row r="2544" spans="19:19">
      <c r="S2544" s="3209"/>
    </row>
    <row r="2545" spans="19:19">
      <c r="S2545" s="3209"/>
    </row>
    <row r="2546" spans="19:19">
      <c r="S2546" s="3209"/>
    </row>
    <row r="2547" spans="19:19">
      <c r="S2547" s="3209"/>
    </row>
    <row r="2548" spans="19:19">
      <c r="S2548" s="3209"/>
    </row>
    <row r="2549" spans="19:19">
      <c r="S2549" s="3209"/>
    </row>
    <row r="2550" spans="19:19">
      <c r="S2550" s="3209"/>
    </row>
    <row r="2551" spans="19:19">
      <c r="S2551" s="3209"/>
    </row>
    <row r="2552" spans="19:19">
      <c r="S2552" s="3209"/>
    </row>
    <row r="2553" spans="19:19">
      <c r="S2553" s="3209"/>
    </row>
    <row r="2554" spans="19:19">
      <c r="S2554" s="3209"/>
    </row>
    <row r="2555" spans="19:19">
      <c r="S2555" s="3209"/>
    </row>
    <row r="2556" spans="19:19">
      <c r="S2556" s="3209"/>
    </row>
    <row r="2557" spans="19:19">
      <c r="S2557" s="3209"/>
    </row>
    <row r="2558" spans="19:19">
      <c r="S2558" s="3209"/>
    </row>
    <row r="2559" spans="19:19">
      <c r="S2559" s="3209"/>
    </row>
    <row r="2560" spans="19:19">
      <c r="S2560" s="3209"/>
    </row>
    <row r="2561" spans="19:19">
      <c r="S2561" s="3209"/>
    </row>
    <row r="2562" spans="19:19">
      <c r="S2562" s="3209"/>
    </row>
    <row r="2563" spans="19:19">
      <c r="S2563" s="3209"/>
    </row>
    <row r="2564" spans="19:19">
      <c r="S2564" s="3209"/>
    </row>
    <row r="2565" spans="19:19">
      <c r="S2565" s="3209"/>
    </row>
    <row r="2566" spans="19:19">
      <c r="S2566" s="3209"/>
    </row>
    <row r="2567" spans="19:19">
      <c r="S2567" s="3209"/>
    </row>
    <row r="2568" spans="19:19">
      <c r="S2568" s="3209"/>
    </row>
    <row r="2569" spans="19:19">
      <c r="S2569" s="3209"/>
    </row>
    <row r="2570" spans="19:19">
      <c r="S2570" s="3209"/>
    </row>
    <row r="2571" spans="19:19">
      <c r="S2571" s="3209"/>
    </row>
    <row r="2572" spans="19:19">
      <c r="S2572" s="3209"/>
    </row>
    <row r="2573" spans="19:19">
      <c r="S2573" s="3209"/>
    </row>
    <row r="2574" spans="19:19">
      <c r="S2574" s="3209"/>
    </row>
    <row r="2575" spans="19:19">
      <c r="S2575" s="3209"/>
    </row>
    <row r="2576" spans="19:19">
      <c r="S2576" s="3209"/>
    </row>
    <row r="2577" spans="19:19">
      <c r="S2577" s="3209"/>
    </row>
    <row r="2578" spans="19:19">
      <c r="S2578" s="3209"/>
    </row>
    <row r="2579" spans="19:19">
      <c r="S2579" s="3209"/>
    </row>
    <row r="2580" spans="19:19">
      <c r="S2580" s="3209"/>
    </row>
    <row r="2581" spans="19:19">
      <c r="S2581" s="3209"/>
    </row>
    <row r="2582" spans="19:19">
      <c r="S2582" s="3209"/>
    </row>
    <row r="2583" spans="19:19">
      <c r="S2583" s="3209"/>
    </row>
    <row r="2584" spans="19:19">
      <c r="S2584" s="3209"/>
    </row>
    <row r="2585" spans="19:19">
      <c r="S2585" s="3209"/>
    </row>
    <row r="2586" spans="19:19">
      <c r="S2586" s="3209"/>
    </row>
    <row r="2587" spans="19:19">
      <c r="S2587" s="3209"/>
    </row>
    <row r="2588" spans="19:19">
      <c r="S2588" s="3209"/>
    </row>
    <row r="2589" spans="19:19">
      <c r="S2589" s="3209"/>
    </row>
    <row r="2590" spans="19:19">
      <c r="S2590" s="3209"/>
    </row>
    <row r="2591" spans="19:19">
      <c r="S2591" s="3209"/>
    </row>
    <row r="2592" spans="19:19">
      <c r="S2592" s="3209"/>
    </row>
    <row r="2593" spans="19:19">
      <c r="S2593" s="3209"/>
    </row>
    <row r="2594" spans="19:19">
      <c r="S2594" s="3209"/>
    </row>
    <row r="2595" spans="19:19">
      <c r="S2595" s="3209"/>
    </row>
    <row r="2596" spans="19:19">
      <c r="S2596" s="3209"/>
    </row>
    <row r="2597" spans="19:19">
      <c r="S2597" s="3209"/>
    </row>
    <row r="2598" spans="19:19">
      <c r="S2598" s="3209"/>
    </row>
    <row r="2599" spans="19:19">
      <c r="S2599" s="3209"/>
    </row>
    <row r="2600" spans="19:19">
      <c r="S2600" s="3209"/>
    </row>
    <row r="2601" spans="19:19">
      <c r="S2601" s="3209"/>
    </row>
    <row r="2602" spans="19:19">
      <c r="S2602" s="3209"/>
    </row>
    <row r="2603" spans="19:19">
      <c r="S2603" s="3209"/>
    </row>
    <row r="2604" spans="19:19">
      <c r="S2604" s="3209"/>
    </row>
    <row r="2605" spans="19:19">
      <c r="S2605" s="3209"/>
    </row>
    <row r="2606" spans="19:19">
      <c r="S2606" s="3209"/>
    </row>
    <row r="2607" spans="19:19">
      <c r="S2607" s="3209"/>
    </row>
    <row r="2608" spans="19:19">
      <c r="S2608" s="3209"/>
    </row>
    <row r="2609" spans="19:19">
      <c r="S2609" s="3209"/>
    </row>
    <row r="2610" spans="19:19">
      <c r="S2610" s="3209"/>
    </row>
    <row r="2611" spans="19:19">
      <c r="S2611" s="3209"/>
    </row>
    <row r="2612" spans="19:19">
      <c r="S2612" s="3209"/>
    </row>
    <row r="2613" spans="19:19">
      <c r="S2613" s="3209"/>
    </row>
    <row r="2614" spans="19:19">
      <c r="S2614" s="3209"/>
    </row>
    <row r="2615" spans="19:19">
      <c r="S2615" s="3209"/>
    </row>
    <row r="2616" spans="19:19">
      <c r="S2616" s="3209"/>
    </row>
    <row r="2617" spans="19:19">
      <c r="S2617" s="3209"/>
    </row>
    <row r="2618" spans="19:19">
      <c r="S2618" s="3209"/>
    </row>
    <row r="2619" spans="19:19">
      <c r="S2619" s="3209"/>
    </row>
    <row r="2620" spans="19:19">
      <c r="S2620" s="3209"/>
    </row>
    <row r="2621" spans="19:19">
      <c r="S2621" s="3209"/>
    </row>
    <row r="2622" spans="19:19">
      <c r="S2622" s="3209"/>
    </row>
    <row r="2623" spans="19:19">
      <c r="S2623" s="3209"/>
    </row>
    <row r="2624" spans="19:19">
      <c r="S2624" s="3209"/>
    </row>
    <row r="2625" spans="19:19">
      <c r="S2625" s="3209"/>
    </row>
    <row r="2626" spans="19:19">
      <c r="S2626" s="3209"/>
    </row>
    <row r="2627" spans="19:19">
      <c r="S2627" s="3209"/>
    </row>
    <row r="2628" spans="19:19">
      <c r="S2628" s="3209"/>
    </row>
    <row r="2629" spans="19:19">
      <c r="S2629" s="3209"/>
    </row>
    <row r="2630" spans="19:19">
      <c r="S2630" s="3209"/>
    </row>
    <row r="2631" spans="19:19">
      <c r="S2631" s="3209"/>
    </row>
    <row r="2632" spans="19:19">
      <c r="S2632" s="3209"/>
    </row>
    <row r="2633" spans="19:19">
      <c r="S2633" s="3209"/>
    </row>
    <row r="2634" spans="19:19">
      <c r="S2634" s="3209"/>
    </row>
    <row r="2635" spans="19:19">
      <c r="S2635" s="3209"/>
    </row>
    <row r="2636" spans="19:19">
      <c r="S2636" s="3209"/>
    </row>
    <row r="2637" spans="19:19">
      <c r="S2637" s="3209"/>
    </row>
    <row r="2638" spans="19:19">
      <c r="S2638" s="3209"/>
    </row>
    <row r="2639" spans="19:19">
      <c r="S2639" s="3209"/>
    </row>
    <row r="2640" spans="19:19">
      <c r="S2640" s="3209"/>
    </row>
    <row r="2641" spans="19:19">
      <c r="S2641" s="3209"/>
    </row>
    <row r="2642" spans="19:19">
      <c r="S2642" s="3209"/>
    </row>
    <row r="2643" spans="19:19">
      <c r="S2643" s="3209"/>
    </row>
    <row r="2644" spans="19:19">
      <c r="S2644" s="3209"/>
    </row>
    <row r="2645" spans="19:19">
      <c r="S2645" s="3209"/>
    </row>
    <row r="2646" spans="19:19">
      <c r="S2646" s="3209"/>
    </row>
    <row r="2647" spans="19:19">
      <c r="S2647" s="3209"/>
    </row>
    <row r="2648" spans="19:19">
      <c r="S2648" s="3209"/>
    </row>
    <row r="2649" spans="19:19">
      <c r="S2649" s="3209"/>
    </row>
    <row r="2650" spans="19:19">
      <c r="S2650" s="3209"/>
    </row>
    <row r="2651" spans="19:19">
      <c r="S2651" s="3209"/>
    </row>
    <row r="2652" spans="19:19">
      <c r="S2652" s="3209"/>
    </row>
    <row r="2653" spans="19:19">
      <c r="S2653" s="3209"/>
    </row>
    <row r="2654" spans="19:19">
      <c r="S2654" s="3209"/>
    </row>
    <row r="2655" spans="19:19">
      <c r="S2655" s="3209"/>
    </row>
    <row r="2656" spans="19:19">
      <c r="S2656" s="3209"/>
    </row>
    <row r="2657" spans="19:19">
      <c r="S2657" s="3209"/>
    </row>
    <row r="2658" spans="19:19">
      <c r="S2658" s="3209"/>
    </row>
    <row r="2659" spans="19:19">
      <c r="S2659" s="3209"/>
    </row>
    <row r="2660" spans="19:19">
      <c r="S2660" s="3209"/>
    </row>
    <row r="2661" spans="19:19">
      <c r="S2661" s="3209"/>
    </row>
    <row r="2662" spans="19:19">
      <c r="S2662" s="3209"/>
    </row>
    <row r="2663" spans="19:19">
      <c r="S2663" s="3209"/>
    </row>
    <row r="2664" spans="19:19">
      <c r="S2664" s="3209"/>
    </row>
    <row r="2665" spans="19:19">
      <c r="S2665" s="3209"/>
    </row>
    <row r="2666" spans="19:19">
      <c r="S2666" s="3209"/>
    </row>
    <row r="2667" spans="19:19">
      <c r="S2667" s="3209"/>
    </row>
    <row r="2668" spans="19:19">
      <c r="S2668" s="3209"/>
    </row>
    <row r="2669" spans="19:19">
      <c r="S2669" s="3209"/>
    </row>
    <row r="2670" spans="19:19">
      <c r="S2670" s="3209"/>
    </row>
    <row r="2671" spans="19:19">
      <c r="S2671" s="3209"/>
    </row>
    <row r="2672" spans="19:19">
      <c r="S2672" s="3209"/>
    </row>
    <row r="2673" spans="19:19">
      <c r="S2673" s="3209"/>
    </row>
    <row r="2674" spans="19:19">
      <c r="S2674" s="3209"/>
    </row>
    <row r="2675" spans="19:19">
      <c r="S2675" s="3209"/>
    </row>
    <row r="2676" spans="19:19">
      <c r="S2676" s="3209"/>
    </row>
    <row r="2677" spans="19:19">
      <c r="S2677" s="3209"/>
    </row>
    <row r="2678" spans="19:19">
      <c r="S2678" s="3209"/>
    </row>
    <row r="2679" spans="19:19">
      <c r="S2679" s="3209"/>
    </row>
    <row r="2680" spans="19:19">
      <c r="S2680" s="3209"/>
    </row>
    <row r="2681" spans="19:19">
      <c r="S2681" s="3209"/>
    </row>
    <row r="2682" spans="19:19">
      <c r="S2682" s="3209"/>
    </row>
    <row r="2683" spans="19:19">
      <c r="S2683" s="3209"/>
    </row>
    <row r="2684" spans="19:19">
      <c r="S2684" s="3209"/>
    </row>
    <row r="2685" spans="19:19">
      <c r="S2685" s="3209"/>
    </row>
    <row r="2686" spans="19:19">
      <c r="S2686" s="3209"/>
    </row>
    <row r="2687" spans="19:19">
      <c r="S2687" s="3209"/>
    </row>
    <row r="2688" spans="19:19">
      <c r="S2688" s="3209"/>
    </row>
    <row r="2689" spans="19:19">
      <c r="S2689" s="3209"/>
    </row>
    <row r="2690" spans="19:19">
      <c r="S2690" s="3209"/>
    </row>
    <row r="2691" spans="19:19">
      <c r="S2691" s="3209"/>
    </row>
    <row r="2692" spans="19:19">
      <c r="S2692" s="3209"/>
    </row>
    <row r="2693" spans="19:19">
      <c r="S2693" s="3209"/>
    </row>
    <row r="2694" spans="19:19">
      <c r="S2694" s="3209"/>
    </row>
    <row r="2695" spans="19:19">
      <c r="S2695" s="3209"/>
    </row>
    <row r="2696" spans="19:19">
      <c r="S2696" s="3209"/>
    </row>
    <row r="2697" spans="19:19">
      <c r="S2697" s="3209"/>
    </row>
    <row r="2698" spans="19:19">
      <c r="S2698" s="3209"/>
    </row>
    <row r="2699" spans="19:19">
      <c r="S2699" s="3209"/>
    </row>
    <row r="2700" spans="19:19">
      <c r="S2700" s="3209"/>
    </row>
    <row r="2701" spans="19:19">
      <c r="S2701" s="3209"/>
    </row>
    <row r="2702" spans="19:19">
      <c r="S2702" s="3209"/>
    </row>
    <row r="2703" spans="19:19">
      <c r="S2703" s="3209"/>
    </row>
    <row r="2704" spans="19:19">
      <c r="S2704" s="3209"/>
    </row>
    <row r="2705" spans="19:19">
      <c r="S2705" s="3209"/>
    </row>
    <row r="2706" spans="19:19">
      <c r="S2706" s="3209"/>
    </row>
    <row r="2707" spans="19:19">
      <c r="S2707" s="3209"/>
    </row>
    <row r="2708" spans="19:19">
      <c r="S2708" s="3209"/>
    </row>
    <row r="2709" spans="19:19">
      <c r="S2709" s="3209"/>
    </row>
    <row r="2710" spans="19:19">
      <c r="S2710" s="3209"/>
    </row>
    <row r="2711" spans="19:19">
      <c r="S2711" s="3209"/>
    </row>
    <row r="2712" spans="19:19">
      <c r="S2712" s="3209"/>
    </row>
    <row r="2713" spans="19:19">
      <c r="S2713" s="3209"/>
    </row>
    <row r="2714" spans="19:19">
      <c r="S2714" s="3209"/>
    </row>
    <row r="2715" spans="19:19">
      <c r="S2715" s="3209"/>
    </row>
    <row r="2716" spans="19:19">
      <c r="S2716" s="3209"/>
    </row>
    <row r="2717" spans="19:19">
      <c r="S2717" s="3209"/>
    </row>
    <row r="2718" spans="19:19">
      <c r="S2718" s="3209"/>
    </row>
    <row r="2719" spans="19:19">
      <c r="S2719" s="3209"/>
    </row>
    <row r="2720" spans="19:19">
      <c r="S2720" s="3209"/>
    </row>
    <row r="2721" spans="19:19">
      <c r="S2721" s="3209"/>
    </row>
    <row r="2722" spans="19:19">
      <c r="S2722" s="3209"/>
    </row>
    <row r="2723" spans="19:19">
      <c r="S2723" s="3209"/>
    </row>
    <row r="2724" spans="19:19">
      <c r="S2724" s="3209"/>
    </row>
    <row r="2725" spans="19:19">
      <c r="S2725" s="3209"/>
    </row>
    <row r="2726" spans="19:19">
      <c r="S2726" s="3209"/>
    </row>
    <row r="2727" spans="19:19">
      <c r="S2727" s="3209"/>
    </row>
    <row r="2728" spans="19:19">
      <c r="S2728" s="3209"/>
    </row>
    <row r="2729" spans="19:19">
      <c r="S2729" s="3209"/>
    </row>
    <row r="2730" spans="19:19">
      <c r="S2730" s="3209"/>
    </row>
    <row r="2731" spans="19:19">
      <c r="S2731" s="3209"/>
    </row>
    <row r="2732" spans="19:19">
      <c r="S2732" s="3209"/>
    </row>
    <row r="2733" spans="19:19">
      <c r="S2733" s="3209"/>
    </row>
    <row r="2734" spans="19:19">
      <c r="S2734" s="3209"/>
    </row>
    <row r="2735" spans="19:19">
      <c r="S2735" s="3209"/>
    </row>
    <row r="2736" spans="19:19">
      <c r="S2736" s="3209"/>
    </row>
    <row r="2737" spans="19:19">
      <c r="S2737" s="3209"/>
    </row>
    <row r="2738" spans="19:19">
      <c r="S2738" s="3209"/>
    </row>
    <row r="2739" spans="19:19">
      <c r="S2739" s="3209"/>
    </row>
    <row r="2740" spans="19:19">
      <c r="S2740" s="3209"/>
    </row>
    <row r="2741" spans="19:19">
      <c r="S2741" s="3209"/>
    </row>
    <row r="2742" spans="19:19">
      <c r="S2742" s="3209"/>
    </row>
    <row r="2743" spans="19:19">
      <c r="S2743" s="3209"/>
    </row>
    <row r="2744" spans="19:19">
      <c r="S2744" s="3209"/>
    </row>
    <row r="2745" spans="19:19">
      <c r="S2745" s="3209"/>
    </row>
    <row r="2746" spans="19:19">
      <c r="S2746" s="3209"/>
    </row>
    <row r="2747" spans="19:19">
      <c r="S2747" s="3209"/>
    </row>
    <row r="2748" spans="19:19">
      <c r="S2748" s="3209"/>
    </row>
    <row r="2749" spans="19:19">
      <c r="S2749" s="3209"/>
    </row>
    <row r="2750" spans="19:19">
      <c r="S2750" s="3209"/>
    </row>
    <row r="2751" spans="19:19">
      <c r="S2751" s="3209"/>
    </row>
    <row r="2752" spans="19:19">
      <c r="S2752" s="3209"/>
    </row>
    <row r="2753" spans="19:19">
      <c r="S2753" s="3209"/>
    </row>
    <row r="2754" spans="19:19">
      <c r="S2754" s="3209"/>
    </row>
    <row r="2755" spans="19:19">
      <c r="S2755" s="3209"/>
    </row>
    <row r="2756" spans="19:19">
      <c r="S2756" s="3209"/>
    </row>
    <row r="2757" spans="19:19">
      <c r="S2757" s="3209"/>
    </row>
    <row r="2758" spans="19:19">
      <c r="S2758" s="3209"/>
    </row>
    <row r="2759" spans="19:19">
      <c r="S2759" s="3209"/>
    </row>
    <row r="2760" spans="19:19">
      <c r="S2760" s="3209"/>
    </row>
    <row r="2761" spans="19:19">
      <c r="S2761" s="3209"/>
    </row>
    <row r="2762" spans="19:19">
      <c r="S2762" s="3209"/>
    </row>
    <row r="2763" spans="19:19">
      <c r="S2763" s="3209"/>
    </row>
    <row r="2764" spans="19:19">
      <c r="S2764" s="3209"/>
    </row>
    <row r="2765" spans="19:19">
      <c r="S2765" s="3209"/>
    </row>
    <row r="2766" spans="19:19">
      <c r="S2766" s="3209"/>
    </row>
    <row r="2767" spans="19:19">
      <c r="S2767" s="3209"/>
    </row>
    <row r="2768" spans="19:19">
      <c r="S2768" s="3209"/>
    </row>
    <row r="2769" spans="19:19">
      <c r="S2769" s="3209"/>
    </row>
    <row r="2770" spans="19:19">
      <c r="S2770" s="3209"/>
    </row>
    <row r="2771" spans="19:19">
      <c r="S2771" s="3209"/>
    </row>
    <row r="2772" spans="19:19">
      <c r="S2772" s="3209"/>
    </row>
    <row r="2773" spans="19:19">
      <c r="S2773" s="3209"/>
    </row>
    <row r="2774" spans="19:19">
      <c r="S2774" s="3209"/>
    </row>
    <row r="2775" spans="19:19">
      <c r="S2775" s="3209"/>
    </row>
    <row r="2776" spans="19:19">
      <c r="S2776" s="3209"/>
    </row>
    <row r="2777" spans="19:19">
      <c r="S2777" s="3209"/>
    </row>
    <row r="2778" spans="19:19">
      <c r="S2778" s="3209"/>
    </row>
    <row r="2779" spans="19:19">
      <c r="S2779" s="3209"/>
    </row>
    <row r="2780" spans="19:19">
      <c r="S2780" s="3209"/>
    </row>
    <row r="2781" spans="19:19">
      <c r="S2781" s="3209"/>
    </row>
    <row r="2782" spans="19:19">
      <c r="S2782" s="3209"/>
    </row>
    <row r="2783" spans="19:19">
      <c r="S2783" s="3209"/>
    </row>
    <row r="2784" spans="19:19">
      <c r="S2784" s="3209"/>
    </row>
    <row r="2785" spans="19:19">
      <c r="S2785" s="3209"/>
    </row>
    <row r="2786" spans="19:19">
      <c r="S2786" s="3209"/>
    </row>
    <row r="2787" spans="19:19">
      <c r="S2787" s="3209"/>
    </row>
    <row r="2788" spans="19:19">
      <c r="S2788" s="3209"/>
    </row>
    <row r="2789" spans="19:19">
      <c r="S2789" s="3209"/>
    </row>
    <row r="2790" spans="19:19">
      <c r="S2790" s="3209"/>
    </row>
    <row r="2791" spans="19:19">
      <c r="S2791" s="3209"/>
    </row>
    <row r="2792" spans="19:19">
      <c r="S2792" s="3209"/>
    </row>
    <row r="2793" spans="19:19">
      <c r="S2793" s="3209"/>
    </row>
    <row r="2794" spans="19:19">
      <c r="S2794" s="3209"/>
    </row>
    <row r="2795" spans="19:19">
      <c r="S2795" s="3209"/>
    </row>
    <row r="2796" spans="19:19">
      <c r="S2796" s="3209"/>
    </row>
    <row r="2797" spans="19:19">
      <c r="S2797" s="3209"/>
    </row>
    <row r="2798" spans="19:19">
      <c r="S2798" s="3209"/>
    </row>
    <row r="2799" spans="19:19">
      <c r="S2799" s="3209"/>
    </row>
    <row r="2800" spans="19:19">
      <c r="S2800" s="3209"/>
    </row>
    <row r="2801" spans="19:19">
      <c r="S2801" s="3209"/>
    </row>
    <row r="2802" spans="19:19">
      <c r="S2802" s="3209"/>
    </row>
    <row r="2803" spans="19:19">
      <c r="S2803" s="3209"/>
    </row>
    <row r="2804" spans="19:19">
      <c r="S2804" s="3209"/>
    </row>
    <row r="2805" spans="19:19">
      <c r="S2805" s="3209"/>
    </row>
    <row r="2806" spans="19:19">
      <c r="S2806" s="3209"/>
    </row>
    <row r="2807" spans="19:19">
      <c r="S2807" s="3209"/>
    </row>
    <row r="2808" spans="19:19">
      <c r="S2808" s="3209"/>
    </row>
    <row r="2809" spans="19:19">
      <c r="S2809" s="3209"/>
    </row>
    <row r="2810" spans="19:19">
      <c r="S2810" s="3209"/>
    </row>
    <row r="2811" spans="19:19">
      <c r="S2811" s="3209"/>
    </row>
    <row r="2812" spans="19:19">
      <c r="S2812" s="3209"/>
    </row>
    <row r="2813" spans="19:19">
      <c r="S2813" s="3209"/>
    </row>
    <row r="2814" spans="19:19">
      <c r="S2814" s="3209"/>
    </row>
    <row r="2815" spans="19:19">
      <c r="S2815" s="3209"/>
    </row>
    <row r="2816" spans="19:19">
      <c r="S2816" s="3209"/>
    </row>
    <row r="2817" spans="19:19">
      <c r="S2817" s="3209"/>
    </row>
    <row r="2818" spans="19:19">
      <c r="S2818" s="3209"/>
    </row>
    <row r="2819" spans="19:19">
      <c r="S2819" s="3209"/>
    </row>
    <row r="2820" spans="19:19">
      <c r="S2820" s="3209"/>
    </row>
    <row r="2821" spans="19:19">
      <c r="S2821" s="3209"/>
    </row>
    <row r="2822" spans="19:19">
      <c r="S2822" s="3209"/>
    </row>
    <row r="2823" spans="19:19">
      <c r="S2823" s="3209"/>
    </row>
    <row r="2824" spans="19:19">
      <c r="S2824" s="3209"/>
    </row>
    <row r="2825" spans="19:19">
      <c r="S2825" s="3209"/>
    </row>
    <row r="2826" spans="19:19">
      <c r="S2826" s="3209"/>
    </row>
    <row r="2827" spans="19:19">
      <c r="S2827" s="3209"/>
    </row>
    <row r="2828" spans="19:19">
      <c r="S2828" s="3209"/>
    </row>
    <row r="2829" spans="19:19">
      <c r="S2829" s="3209"/>
    </row>
    <row r="2830" spans="19:19">
      <c r="S2830" s="3209"/>
    </row>
    <row r="2831" spans="19:19">
      <c r="S2831" s="3209"/>
    </row>
    <row r="2832" spans="19:19">
      <c r="S2832" s="3209"/>
    </row>
    <row r="2833" spans="19:19">
      <c r="S2833" s="3209"/>
    </row>
    <row r="2834" spans="19:19">
      <c r="S2834" s="3209"/>
    </row>
    <row r="2835" spans="19:19">
      <c r="S2835" s="3209"/>
    </row>
    <row r="2836" spans="19:19">
      <c r="S2836" s="3209"/>
    </row>
    <row r="2837" spans="19:19">
      <c r="S2837" s="3209"/>
    </row>
    <row r="2838" spans="19:19">
      <c r="S2838" s="3209"/>
    </row>
    <row r="2839" spans="19:19">
      <c r="S2839" s="3209"/>
    </row>
    <row r="2840" spans="19:19">
      <c r="S2840" s="3209"/>
    </row>
    <row r="2841" spans="19:19">
      <c r="S2841" s="3209"/>
    </row>
    <row r="2842" spans="19:19">
      <c r="S2842" s="3209"/>
    </row>
    <row r="2843" spans="19:19">
      <c r="S2843" s="3209"/>
    </row>
    <row r="2844" spans="19:19">
      <c r="S2844" s="3209"/>
    </row>
    <row r="2845" spans="19:19">
      <c r="S2845" s="3209"/>
    </row>
    <row r="2846" spans="19:19">
      <c r="S2846" s="3209"/>
    </row>
    <row r="2847" spans="19:19">
      <c r="S2847" s="3209"/>
    </row>
    <row r="2848" spans="19:19">
      <c r="S2848" s="3209"/>
    </row>
    <row r="2849" spans="19:19">
      <c r="S2849" s="3209"/>
    </row>
    <row r="2850" spans="19:19">
      <c r="S2850" s="3209"/>
    </row>
    <row r="2851" spans="19:19">
      <c r="S2851" s="3209"/>
    </row>
    <row r="2852" spans="19:19">
      <c r="S2852" s="3209"/>
    </row>
    <row r="2853" spans="19:19">
      <c r="S2853" s="3209"/>
    </row>
    <row r="2854" spans="19:19">
      <c r="S2854" s="3209"/>
    </row>
    <row r="2855" spans="19:19">
      <c r="S2855" s="3209"/>
    </row>
    <row r="2856" spans="19:19">
      <c r="S2856" s="3209"/>
    </row>
    <row r="2857" spans="19:19">
      <c r="S2857" s="3209"/>
    </row>
    <row r="2858" spans="19:19">
      <c r="S2858" s="3209"/>
    </row>
    <row r="2859" spans="19:19">
      <c r="S2859" s="3209"/>
    </row>
    <row r="2860" spans="19:19">
      <c r="S2860" s="3209"/>
    </row>
    <row r="2861" spans="19:19">
      <c r="S2861" s="3209"/>
    </row>
    <row r="2862" spans="19:19">
      <c r="S2862" s="3209"/>
    </row>
    <row r="2863" spans="19:19">
      <c r="S2863" s="3209"/>
    </row>
    <row r="2864" spans="19:19">
      <c r="S2864" s="3209"/>
    </row>
    <row r="2865" spans="19:19">
      <c r="S2865" s="3209"/>
    </row>
    <row r="2866" spans="19:19">
      <c r="S2866" s="3209"/>
    </row>
    <row r="2867" spans="19:19">
      <c r="S2867" s="3209"/>
    </row>
    <row r="2868" spans="19:19">
      <c r="S2868" s="3209"/>
    </row>
    <row r="2869" spans="19:19">
      <c r="S2869" s="3209"/>
    </row>
    <row r="2870" spans="19:19">
      <c r="S2870" s="3209"/>
    </row>
    <row r="2871" spans="19:19">
      <c r="S2871" s="3209"/>
    </row>
    <row r="2872" spans="19:19">
      <c r="S2872" s="3209"/>
    </row>
    <row r="2873" spans="19:19">
      <c r="S2873" s="3209"/>
    </row>
    <row r="2874" spans="19:19">
      <c r="S2874" s="3209"/>
    </row>
    <row r="2875" spans="19:19">
      <c r="S2875" s="3209"/>
    </row>
    <row r="2876" spans="19:19">
      <c r="S2876" s="3209"/>
    </row>
    <row r="2877" spans="19:19">
      <c r="S2877" s="3209"/>
    </row>
    <row r="2878" spans="19:19">
      <c r="S2878" s="3209"/>
    </row>
    <row r="2879" spans="19:19">
      <c r="S2879" s="3209"/>
    </row>
    <row r="2880" spans="19:19">
      <c r="S2880" s="3209"/>
    </row>
    <row r="2881" spans="19:19">
      <c r="S2881" s="3209"/>
    </row>
    <row r="2882" spans="19:19">
      <c r="S2882" s="3209"/>
    </row>
    <row r="2883" spans="19:19">
      <c r="S2883" s="3209"/>
    </row>
    <row r="2884" spans="19:19">
      <c r="S2884" s="3209"/>
    </row>
    <row r="2885" spans="19:19">
      <c r="S2885" s="3209"/>
    </row>
    <row r="2886" spans="19:19">
      <c r="S2886" s="3209"/>
    </row>
    <row r="2887" spans="19:19">
      <c r="S2887" s="3209"/>
    </row>
    <row r="2888" spans="19:19">
      <c r="S2888" s="3209"/>
    </row>
    <row r="2889" spans="19:19">
      <c r="S2889" s="3209"/>
    </row>
    <row r="2890" spans="19:19">
      <c r="S2890" s="3209"/>
    </row>
    <row r="2891" spans="19:19">
      <c r="S2891" s="3209"/>
    </row>
    <row r="2892" spans="19:19">
      <c r="S2892" s="3209"/>
    </row>
    <row r="2893" spans="19:19">
      <c r="S2893" s="3209"/>
    </row>
    <row r="2894" spans="19:19">
      <c r="S2894" s="3209"/>
    </row>
    <row r="2895" spans="19:19">
      <c r="S2895" s="3209"/>
    </row>
    <row r="2896" spans="19:19">
      <c r="S2896" s="3209"/>
    </row>
    <row r="2897" spans="19:19">
      <c r="S2897" s="3209"/>
    </row>
    <row r="2898" spans="19:19">
      <c r="S2898" s="3209"/>
    </row>
    <row r="2899" spans="19:19">
      <c r="S2899" s="3209"/>
    </row>
    <row r="2900" spans="19:19">
      <c r="S2900" s="3209"/>
    </row>
    <row r="2901" spans="19:19">
      <c r="S2901" s="3209"/>
    </row>
    <row r="2902" spans="19:19">
      <c r="S2902" s="3209"/>
    </row>
    <row r="2903" spans="19:19">
      <c r="S2903" s="3209"/>
    </row>
    <row r="2904" spans="19:19">
      <c r="S2904" s="3209"/>
    </row>
    <row r="2905" spans="19:19">
      <c r="S2905" s="3209"/>
    </row>
    <row r="2906" spans="19:19">
      <c r="S2906" s="3209"/>
    </row>
    <row r="2907" spans="19:19">
      <c r="S2907" s="3209"/>
    </row>
    <row r="2908" spans="19:19">
      <c r="S2908" s="3209"/>
    </row>
    <row r="2909" spans="19:19">
      <c r="S2909" s="3209"/>
    </row>
    <row r="2910" spans="19:19">
      <c r="S2910" s="3209"/>
    </row>
    <row r="2911" spans="19:19">
      <c r="S2911" s="3209"/>
    </row>
    <row r="2912" spans="19:19">
      <c r="S2912" s="3209"/>
    </row>
    <row r="2913" spans="19:19">
      <c r="S2913" s="3209"/>
    </row>
    <row r="2914" spans="19:19">
      <c r="S2914" s="3209"/>
    </row>
    <row r="2915" spans="19:19">
      <c r="S2915" s="3209"/>
    </row>
    <row r="2916" spans="19:19">
      <c r="S2916" s="3209"/>
    </row>
    <row r="2917" spans="19:19">
      <c r="S2917" s="3209"/>
    </row>
    <row r="2918" spans="19:19">
      <c r="S2918" s="3209"/>
    </row>
    <row r="2919" spans="19:19">
      <c r="S2919" s="3209"/>
    </row>
    <row r="2920" spans="19:19">
      <c r="S2920" s="3209"/>
    </row>
    <row r="2921" spans="19:19">
      <c r="S2921" s="3209"/>
    </row>
    <row r="2922" spans="19:19">
      <c r="S2922" s="3209"/>
    </row>
    <row r="2923" spans="19:19">
      <c r="S2923" s="3209"/>
    </row>
    <row r="2924" spans="19:19">
      <c r="S2924" s="3209"/>
    </row>
    <row r="2925" spans="19:19">
      <c r="S2925" s="3209"/>
    </row>
    <row r="2926" spans="19:19">
      <c r="S2926" s="3209"/>
    </row>
    <row r="2927" spans="19:19">
      <c r="S2927" s="3209"/>
    </row>
    <row r="2928" spans="19:19">
      <c r="S2928" s="3209"/>
    </row>
    <row r="2929" spans="19:19">
      <c r="S2929" s="3209"/>
    </row>
    <row r="2930" spans="19:19">
      <c r="S2930" s="3209"/>
    </row>
    <row r="2931" spans="19:19">
      <c r="S2931" s="3209"/>
    </row>
    <row r="2932" spans="19:19">
      <c r="S2932" s="3209"/>
    </row>
    <row r="2933" spans="19:19">
      <c r="S2933" s="3209"/>
    </row>
    <row r="2934" spans="19:19">
      <c r="S2934" s="3209"/>
    </row>
    <row r="2935" spans="19:19">
      <c r="S2935" s="3209"/>
    </row>
    <row r="2936" spans="19:19">
      <c r="S2936" s="3209"/>
    </row>
    <row r="2937" spans="19:19">
      <c r="S2937" s="3209"/>
    </row>
    <row r="2938" spans="19:19">
      <c r="S2938" s="3209"/>
    </row>
    <row r="2939" spans="19:19">
      <c r="S2939" s="3209"/>
    </row>
    <row r="2940" spans="19:19">
      <c r="S2940" s="3209"/>
    </row>
    <row r="2941" spans="19:19">
      <c r="S2941" s="3209"/>
    </row>
    <row r="2942" spans="19:19">
      <c r="S2942" s="3209"/>
    </row>
    <row r="2943" spans="19:19">
      <c r="S2943" s="3209"/>
    </row>
    <row r="2944" spans="19:19">
      <c r="S2944" s="3209"/>
    </row>
    <row r="2945" spans="19:19">
      <c r="S2945" s="3209"/>
    </row>
    <row r="2946" spans="19:19">
      <c r="S2946" s="3209"/>
    </row>
    <row r="2947" spans="19:19">
      <c r="S2947" s="3209"/>
    </row>
    <row r="2948" spans="19:19">
      <c r="S2948" s="3209"/>
    </row>
    <row r="2949" spans="19:19">
      <c r="S2949" s="3209"/>
    </row>
    <row r="2950" spans="19:19">
      <c r="S2950" s="3209"/>
    </row>
    <row r="2951" spans="19:19">
      <c r="S2951" s="3209"/>
    </row>
    <row r="2952" spans="19:19">
      <c r="S2952" s="3209"/>
    </row>
    <row r="2953" spans="19:19">
      <c r="S2953" s="3209"/>
    </row>
    <row r="2954" spans="19:19">
      <c r="S2954" s="3209"/>
    </row>
    <row r="2955" spans="19:19">
      <c r="S2955" s="3209"/>
    </row>
    <row r="2956" spans="19:19">
      <c r="S2956" s="3209"/>
    </row>
    <row r="2957" spans="19:19">
      <c r="S2957" s="3209"/>
    </row>
    <row r="2958" spans="19:19">
      <c r="S2958" s="3209"/>
    </row>
    <row r="2959" spans="19:19">
      <c r="S2959" s="3209"/>
    </row>
    <row r="2960" spans="19:19">
      <c r="S2960" s="3209"/>
    </row>
    <row r="2961" spans="19:19">
      <c r="S2961" s="3209"/>
    </row>
    <row r="2962" spans="19:19">
      <c r="S2962" s="3209"/>
    </row>
    <row r="2963" spans="19:19">
      <c r="S2963" s="3209"/>
    </row>
    <row r="2964" spans="19:19">
      <c r="S2964" s="3209"/>
    </row>
    <row r="2965" spans="19:19">
      <c r="S2965" s="3209"/>
    </row>
    <row r="2966" spans="19:19">
      <c r="S2966" s="3209"/>
    </row>
    <row r="2967" spans="19:19">
      <c r="S2967" s="3209"/>
    </row>
    <row r="2968" spans="19:19">
      <c r="S2968" s="3209"/>
    </row>
    <row r="2969" spans="19:19">
      <c r="S2969" s="3209"/>
    </row>
    <row r="2970" spans="19:19">
      <c r="S2970" s="3209"/>
    </row>
    <row r="2971" spans="19:19">
      <c r="S2971" s="3209"/>
    </row>
    <row r="2972" spans="19:19">
      <c r="S2972" s="3209"/>
    </row>
    <row r="2973" spans="19:19">
      <c r="S2973" s="3209"/>
    </row>
    <row r="2974" spans="19:19">
      <c r="S2974" s="3209"/>
    </row>
    <row r="2975" spans="19:19">
      <c r="S2975" s="3209"/>
    </row>
    <row r="2976" spans="19:19">
      <c r="S2976" s="3209"/>
    </row>
    <row r="2977" spans="19:19">
      <c r="S2977" s="3209"/>
    </row>
    <row r="2978" spans="19:19">
      <c r="S2978" s="3209"/>
    </row>
    <row r="2979" spans="19:19">
      <c r="S2979" s="3209"/>
    </row>
    <row r="2980" spans="19:19">
      <c r="S2980" s="3209"/>
    </row>
    <row r="2981" spans="19:19">
      <c r="S2981" s="3209"/>
    </row>
    <row r="2982" spans="19:19">
      <c r="S2982" s="3209"/>
    </row>
    <row r="2983" spans="19:19">
      <c r="S2983" s="3209"/>
    </row>
    <row r="2984" spans="19:19">
      <c r="S2984" s="3209"/>
    </row>
    <row r="2985" spans="19:19">
      <c r="S2985" s="3209"/>
    </row>
    <row r="2986" spans="19:19">
      <c r="S2986" s="3209"/>
    </row>
    <row r="2987" spans="19:19">
      <c r="S2987" s="3209"/>
    </row>
    <row r="2988" spans="19:19">
      <c r="S2988" s="3209"/>
    </row>
    <row r="2989" spans="19:19">
      <c r="S2989" s="3209"/>
    </row>
    <row r="2990" spans="19:19">
      <c r="S2990" s="3209"/>
    </row>
    <row r="2991" spans="19:19">
      <c r="S2991" s="3209"/>
    </row>
    <row r="2992" spans="19:19">
      <c r="S2992" s="3209"/>
    </row>
    <row r="2993" spans="19:19">
      <c r="S2993" s="3209"/>
    </row>
    <row r="2994" spans="19:19">
      <c r="S2994" s="3209"/>
    </row>
    <row r="2995" spans="19:19">
      <c r="S2995" s="3209"/>
    </row>
    <row r="2996" spans="19:19">
      <c r="S2996" s="3209"/>
    </row>
    <row r="2997" spans="19:19">
      <c r="S2997" s="3209"/>
    </row>
    <row r="2998" spans="19:19">
      <c r="S2998" s="3209"/>
    </row>
    <row r="2999" spans="19:19">
      <c r="S2999" s="3209"/>
    </row>
    <row r="3000" spans="19:19">
      <c r="S3000" s="3209"/>
    </row>
    <row r="3001" spans="19:19">
      <c r="S3001" s="3209"/>
    </row>
    <row r="3002" spans="19:19">
      <c r="S3002" s="3209"/>
    </row>
    <row r="3003" spans="19:19">
      <c r="S3003" s="3209"/>
    </row>
    <row r="3004" spans="19:19">
      <c r="S3004" s="3209"/>
    </row>
    <row r="3005" spans="19:19">
      <c r="S3005" s="3209"/>
    </row>
    <row r="3006" spans="19:19">
      <c r="S3006" s="3209"/>
    </row>
    <row r="3007" spans="19:19">
      <c r="S3007" s="3209"/>
    </row>
    <row r="3008" spans="19:19">
      <c r="S3008" s="3209"/>
    </row>
    <row r="3009" spans="19:19">
      <c r="S3009" s="3209"/>
    </row>
    <row r="3010" spans="19:19">
      <c r="S3010" s="3209"/>
    </row>
    <row r="3011" spans="19:19">
      <c r="S3011" s="3209"/>
    </row>
    <row r="3012" spans="19:19">
      <c r="S3012" s="3209"/>
    </row>
    <row r="3013" spans="19:19">
      <c r="S3013" s="3209"/>
    </row>
    <row r="3014" spans="19:19">
      <c r="S3014" s="3209"/>
    </row>
    <row r="3015" spans="19:19">
      <c r="S3015" s="3209"/>
    </row>
    <row r="3016" spans="19:19">
      <c r="S3016" s="3209"/>
    </row>
    <row r="3017" spans="19:19">
      <c r="S3017" s="3209"/>
    </row>
    <row r="3018" spans="19:19">
      <c r="S3018" s="3209"/>
    </row>
    <row r="3019" spans="19:19">
      <c r="S3019" s="3209"/>
    </row>
    <row r="3020" spans="19:19">
      <c r="S3020" s="3209"/>
    </row>
    <row r="3021" spans="19:19">
      <c r="S3021" s="3209"/>
    </row>
    <row r="3022" spans="19:19">
      <c r="S3022" s="3209"/>
    </row>
    <row r="3023" spans="19:19">
      <c r="S3023" s="3209"/>
    </row>
    <row r="3024" spans="19:19">
      <c r="S3024" s="3209"/>
    </row>
    <row r="3025" spans="19:19">
      <c r="S3025" s="3209"/>
    </row>
    <row r="3026" spans="19:19">
      <c r="S3026" s="3209"/>
    </row>
    <row r="3027" spans="19:19">
      <c r="S3027" s="3209"/>
    </row>
    <row r="3028" spans="19:19">
      <c r="S3028" s="3209"/>
    </row>
    <row r="3029" spans="19:19">
      <c r="S3029" s="3209"/>
    </row>
    <row r="3030" spans="19:19">
      <c r="S3030" s="3209"/>
    </row>
    <row r="3031" spans="19:19">
      <c r="S3031" s="3209"/>
    </row>
    <row r="3032" spans="19:19">
      <c r="S3032" s="3209"/>
    </row>
    <row r="3033" spans="19:19">
      <c r="S3033" s="3209"/>
    </row>
    <row r="3034" spans="19:19">
      <c r="S3034" s="3209"/>
    </row>
    <row r="3035" spans="19:19">
      <c r="S3035" s="3209"/>
    </row>
    <row r="3036" spans="19:19">
      <c r="S3036" s="3209"/>
    </row>
    <row r="3037" spans="19:19">
      <c r="S3037" s="3209"/>
    </row>
    <row r="3038" spans="19:19">
      <c r="S3038" s="3209"/>
    </row>
    <row r="3039" spans="19:19">
      <c r="S3039" s="3209"/>
    </row>
    <row r="3040" spans="19:19">
      <c r="S3040" s="3209"/>
    </row>
    <row r="3041" spans="19:19">
      <c r="S3041" s="3209"/>
    </row>
    <row r="3042" spans="19:19">
      <c r="S3042" s="3209"/>
    </row>
    <row r="3043" spans="19:19">
      <c r="S3043" s="3209"/>
    </row>
    <row r="3044" spans="19:19">
      <c r="S3044" s="3209"/>
    </row>
    <row r="3045" spans="19:19">
      <c r="S3045" s="3209"/>
    </row>
    <row r="3046" spans="19:19">
      <c r="S3046" s="3209"/>
    </row>
    <row r="3047" spans="19:19">
      <c r="S3047" s="3209"/>
    </row>
    <row r="3048" spans="19:19">
      <c r="S3048" s="3209"/>
    </row>
    <row r="3049" spans="19:19">
      <c r="S3049" s="3209"/>
    </row>
    <row r="3050" spans="19:19">
      <c r="S3050" s="3209"/>
    </row>
    <row r="3051" spans="19:19">
      <c r="S3051" s="3209"/>
    </row>
    <row r="3052" spans="19:19">
      <c r="S3052" s="3209"/>
    </row>
    <row r="3053" spans="19:19">
      <c r="S3053" s="3209"/>
    </row>
    <row r="3054" spans="19:19">
      <c r="S3054" s="3209"/>
    </row>
    <row r="3055" spans="19:19">
      <c r="S3055" s="3209"/>
    </row>
    <row r="3056" spans="19:19">
      <c r="S3056" s="3209"/>
    </row>
    <row r="3057" spans="19:19">
      <c r="S3057" s="3209"/>
    </row>
    <row r="3058" spans="19:19">
      <c r="S3058" s="3209"/>
    </row>
    <row r="3059" spans="19:19">
      <c r="S3059" s="3209"/>
    </row>
    <row r="3060" spans="19:19">
      <c r="S3060" s="3209"/>
    </row>
    <row r="3061" spans="19:19">
      <c r="S3061" s="3209"/>
    </row>
    <row r="3062" spans="19:19">
      <c r="S3062" s="3209"/>
    </row>
    <row r="3063" spans="19:19">
      <c r="S3063" s="3209"/>
    </row>
    <row r="3064" spans="19:19">
      <c r="S3064" s="3209"/>
    </row>
    <row r="3065" spans="19:19">
      <c r="S3065" s="3209"/>
    </row>
    <row r="3066" spans="19:19">
      <c r="S3066" s="3209"/>
    </row>
    <row r="3067" spans="19:19">
      <c r="S3067" s="3209"/>
    </row>
    <row r="3068" spans="19:19">
      <c r="S3068" s="3209"/>
    </row>
    <row r="3069" spans="19:19">
      <c r="S3069" s="3209"/>
    </row>
    <row r="3070" spans="19:19">
      <c r="S3070" s="3209"/>
    </row>
    <row r="3071" spans="19:19">
      <c r="S3071" s="3209"/>
    </row>
    <row r="3072" spans="19:19">
      <c r="S3072" s="3209"/>
    </row>
    <row r="3073" spans="19:19">
      <c r="S3073" s="3209"/>
    </row>
    <row r="3074" spans="19:19">
      <c r="S3074" s="3209"/>
    </row>
    <row r="3075" spans="19:19">
      <c r="S3075" s="3209"/>
    </row>
    <row r="3076" spans="19:19">
      <c r="S3076" s="3209"/>
    </row>
    <row r="3077" spans="19:19">
      <c r="S3077" s="3209"/>
    </row>
    <row r="3078" spans="19:19">
      <c r="S3078" s="3209"/>
    </row>
    <row r="3079" spans="19:19">
      <c r="S3079" s="3209"/>
    </row>
    <row r="3080" spans="19:19">
      <c r="S3080" s="3209"/>
    </row>
    <row r="3081" spans="19:19">
      <c r="S3081" s="3209"/>
    </row>
    <row r="3082" spans="19:19">
      <c r="S3082" s="3209"/>
    </row>
    <row r="3083" spans="19:19">
      <c r="S3083" s="3209"/>
    </row>
    <row r="3084" spans="19:19">
      <c r="S3084" s="3209"/>
    </row>
    <row r="3085" spans="19:19">
      <c r="S3085" s="3209"/>
    </row>
    <row r="3086" spans="19:19">
      <c r="S3086" s="3209"/>
    </row>
    <row r="3087" spans="19:19">
      <c r="S3087" s="3209"/>
    </row>
    <row r="3088" spans="19:19">
      <c r="S3088" s="3209"/>
    </row>
    <row r="3089" spans="19:19">
      <c r="S3089" s="3209"/>
    </row>
    <row r="3090" spans="19:19">
      <c r="S3090" s="3209"/>
    </row>
    <row r="3091" spans="19:19">
      <c r="S3091" s="3209"/>
    </row>
    <row r="3092" spans="19:19">
      <c r="S3092" s="3209"/>
    </row>
    <row r="3093" spans="19:19">
      <c r="S3093" s="3209"/>
    </row>
    <row r="3094" spans="19:19">
      <c r="S3094" s="3209"/>
    </row>
    <row r="3095" spans="19:19">
      <c r="S3095" s="3209"/>
    </row>
    <row r="3096" spans="19:19">
      <c r="S3096" s="3209"/>
    </row>
    <row r="3097" spans="19:19">
      <c r="S3097" s="3209"/>
    </row>
    <row r="3098" spans="19:19">
      <c r="S3098" s="3209"/>
    </row>
    <row r="3099" spans="19:19">
      <c r="S3099" s="3209"/>
    </row>
  </sheetData>
  <mergeCells count="7">
    <mergeCell ref="A1:S1"/>
    <mergeCell ref="A3:F3"/>
    <mergeCell ref="S3:S4"/>
    <mergeCell ref="R3:R4"/>
    <mergeCell ref="Q3:Q4"/>
    <mergeCell ref="P3:P4"/>
    <mergeCell ref="G3:O4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49" firstPageNumber="66" fitToHeight="0" orientation="portrait" useFirstPageNumber="1" r:id="rId1"/>
  <headerFooter scaleWithDoc="0" alignWithMargins="0">
    <oddFooter>&amp;C&amp;P</oddFooter>
  </headerFooter>
  <rowBreaks count="1" manualBreakCount="1">
    <brk id="214" max="18" man="1"/>
  </rowBreaks>
  <colBreaks count="1" manualBreakCount="1">
    <brk id="16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tabColor rgb="FF0070C0"/>
    <pageSetUpPr fitToPage="1"/>
  </sheetPr>
  <dimension ref="A1:XEH3099"/>
  <sheetViews>
    <sheetView view="pageBreakPreview" zoomScale="70" zoomScaleNormal="85" zoomScaleSheetLayoutView="70" workbookViewId="0">
      <pane ySplit="7" topLeftCell="A128" activePane="bottomLeft" state="frozen"/>
      <selection activeCell="R3077" sqref="R3077"/>
      <selection pane="bottomLeft" activeCell="B163" sqref="B163"/>
    </sheetView>
  </sheetViews>
  <sheetFormatPr defaultColWidth="9" defaultRowHeight="19.5"/>
  <cols>
    <col min="1" max="1" width="3.625" style="1480" customWidth="1"/>
    <col min="2" max="4" width="3.625" style="1481" customWidth="1"/>
    <col min="5" max="5" width="10.625" style="1526" customWidth="1"/>
    <col min="6" max="6" width="34.875" style="1483" customWidth="1"/>
    <col min="7" max="7" width="20.625" style="1484" customWidth="1"/>
    <col min="8" max="8" width="2.625" style="1485" customWidth="1"/>
    <col min="9" max="9" width="7.5" style="1480" customWidth="1"/>
    <col min="10" max="10" width="2.625" style="1485" customWidth="1"/>
    <col min="11" max="11" width="5.875" style="1480" customWidth="1"/>
    <col min="12" max="12" width="2.625" style="1485" customWidth="1"/>
    <col min="13" max="13" width="5.375" style="1480" customWidth="1"/>
    <col min="14" max="14" width="2.625" style="1486" customWidth="1"/>
    <col min="15" max="15" width="20.625" style="1480" customWidth="1"/>
    <col min="16" max="16" width="12.625" style="1487" customWidth="1"/>
    <col min="17" max="17" width="12.625" style="1488" customWidth="1"/>
    <col min="18" max="18" width="12.625" style="1489" customWidth="1"/>
    <col min="19" max="19" width="12.625" style="1721" customWidth="1"/>
    <col min="20" max="21" width="9" style="191"/>
    <col min="22" max="22" width="14.25" style="191" customWidth="1"/>
    <col min="23" max="16361" width="9" style="191"/>
    <col min="16362" max="16362" width="12" style="191" bestFit="1" customWidth="1"/>
    <col min="16363" max="16384" width="9" style="191"/>
  </cols>
  <sheetData>
    <row r="1" spans="1:24" ht="35.1" customHeight="1">
      <c r="A1" s="3653" t="s">
        <v>2497</v>
      </c>
      <c r="B1" s="3653"/>
      <c r="C1" s="3653"/>
      <c r="D1" s="3653"/>
      <c r="E1" s="3653"/>
      <c r="F1" s="3653"/>
      <c r="G1" s="3653"/>
      <c r="H1" s="3653"/>
      <c r="I1" s="3653"/>
      <c r="J1" s="3653"/>
      <c r="K1" s="3653"/>
      <c r="L1" s="3653"/>
      <c r="M1" s="3653"/>
      <c r="N1" s="3653"/>
      <c r="O1" s="3653"/>
      <c r="P1" s="3653"/>
      <c r="Q1" s="3653"/>
      <c r="R1" s="3653"/>
      <c r="S1" s="3653"/>
    </row>
    <row r="2" spans="1:24" ht="15" customHeight="1" thickBot="1">
      <c r="A2" s="1480" t="s">
        <v>330</v>
      </c>
      <c r="E2" s="1482"/>
      <c r="S2" s="1490" t="s">
        <v>331</v>
      </c>
    </row>
    <row r="3" spans="1:24" s="208" customFormat="1" ht="20.100000000000001" customHeight="1">
      <c r="A3" s="3593" t="s">
        <v>2</v>
      </c>
      <c r="B3" s="3594"/>
      <c r="C3" s="3594"/>
      <c r="D3" s="3594"/>
      <c r="E3" s="3594"/>
      <c r="F3" s="3595"/>
      <c r="G3" s="3596" t="s">
        <v>3</v>
      </c>
      <c r="H3" s="3597"/>
      <c r="I3" s="3597"/>
      <c r="J3" s="3597"/>
      <c r="K3" s="3597"/>
      <c r="L3" s="3597"/>
      <c r="M3" s="3597"/>
      <c r="N3" s="3597"/>
      <c r="O3" s="3598"/>
      <c r="P3" s="3537" t="s">
        <v>1235</v>
      </c>
      <c r="Q3" s="3604" t="s">
        <v>1237</v>
      </c>
      <c r="R3" s="3541" t="s">
        <v>4</v>
      </c>
      <c r="S3" s="3543" t="s">
        <v>5</v>
      </c>
    </row>
    <row r="4" spans="1:24" s="208" customFormat="1" ht="20.100000000000001" customHeight="1" thickBot="1">
      <c r="A4" s="419" t="s">
        <v>6</v>
      </c>
      <c r="B4" s="420" t="s">
        <v>7</v>
      </c>
      <c r="C4" s="420" t="s">
        <v>8</v>
      </c>
      <c r="D4" s="420" t="s">
        <v>9</v>
      </c>
      <c r="E4" s="420" t="s">
        <v>10</v>
      </c>
      <c r="F4" s="1213" t="s">
        <v>11</v>
      </c>
      <c r="G4" s="3599"/>
      <c r="H4" s="3600"/>
      <c r="I4" s="3600"/>
      <c r="J4" s="3600"/>
      <c r="K4" s="3600"/>
      <c r="L4" s="3600"/>
      <c r="M4" s="3600"/>
      <c r="N4" s="3600"/>
      <c r="O4" s="3601"/>
      <c r="P4" s="3538"/>
      <c r="Q4" s="3605"/>
      <c r="R4" s="3542"/>
      <c r="S4" s="3544"/>
    </row>
    <row r="5" spans="1:24" s="236" customFormat="1" ht="20.100000000000001" customHeight="1" thickBot="1">
      <c r="A5" s="1491" t="s">
        <v>332</v>
      </c>
      <c r="B5" s="1492"/>
      <c r="C5" s="1492"/>
      <c r="D5" s="1492"/>
      <c r="E5" s="1493"/>
      <c r="F5" s="1494"/>
      <c r="G5" s="1495"/>
      <c r="H5" s="1496"/>
      <c r="I5" s="1496"/>
      <c r="J5" s="1496"/>
      <c r="K5" s="1496"/>
      <c r="L5" s="1496"/>
      <c r="M5" s="1496"/>
      <c r="N5" s="1497"/>
      <c r="O5" s="1496"/>
      <c r="P5" s="1498">
        <f>P6</f>
        <v>1335835800</v>
      </c>
      <c r="Q5" s="1498">
        <f>Q6</f>
        <v>1311228000</v>
      </c>
      <c r="R5" s="1499">
        <f t="shared" ref="R5" si="0">P5-Q5</f>
        <v>24607800</v>
      </c>
      <c r="S5" s="3259">
        <f t="shared" ref="S5" si="1">R5/Q5</f>
        <v>1.8766987892265875E-2</v>
      </c>
      <c r="V5" s="270"/>
      <c r="X5" s="275"/>
    </row>
    <row r="6" spans="1:24" ht="20.100000000000001" customHeight="1">
      <c r="A6" s="1500"/>
      <c r="B6" s="1501" t="s">
        <v>333</v>
      </c>
      <c r="C6" s="1502"/>
      <c r="D6" s="1502"/>
      <c r="E6" s="1502"/>
      <c r="F6" s="1503"/>
      <c r="G6" s="1504"/>
      <c r="H6" s="1505"/>
      <c r="I6" s="1505"/>
      <c r="J6" s="1505"/>
      <c r="K6" s="1505"/>
      <c r="L6" s="1505"/>
      <c r="M6" s="1505"/>
      <c r="N6" s="1506"/>
      <c r="O6" s="1505"/>
      <c r="P6" s="1507">
        <f>+SUM(P7+P136+P230+P188)</f>
        <v>1335835800</v>
      </c>
      <c r="Q6" s="1507">
        <f>+SUM(Q7+Q136+Q230+Q188)</f>
        <v>1311228000</v>
      </c>
      <c r="R6" s="1508">
        <f t="shared" ref="R6:R66" si="2">P6-Q6</f>
        <v>24607800</v>
      </c>
      <c r="S6" s="3260">
        <f t="shared" ref="S6:S66" si="3">R6/Q6</f>
        <v>1.8766987892265875E-2</v>
      </c>
    </row>
    <row r="7" spans="1:24" ht="20.100000000000001" customHeight="1">
      <c r="A7" s="1500"/>
      <c r="B7" s="1509"/>
      <c r="C7" s="560" t="s">
        <v>1219</v>
      </c>
      <c r="D7" s="561"/>
      <c r="E7" s="561"/>
      <c r="F7" s="1221"/>
      <c r="G7" s="562"/>
      <c r="H7" s="1222"/>
      <c r="I7" s="562"/>
      <c r="J7" s="1222"/>
      <c r="K7" s="562"/>
      <c r="L7" s="562"/>
      <c r="M7" s="562"/>
      <c r="N7" s="562"/>
      <c r="O7" s="563"/>
      <c r="P7" s="1510">
        <f>+SUM(P8+P78+P132)</f>
        <v>371039000</v>
      </c>
      <c r="Q7" s="1510">
        <f>+SUM(Q8+Q78+Q132)</f>
        <v>363780000</v>
      </c>
      <c r="R7" s="1511">
        <f t="shared" si="2"/>
        <v>7259000</v>
      </c>
      <c r="S7" s="3260">
        <f t="shared" si="3"/>
        <v>1.995436802463027E-2</v>
      </c>
    </row>
    <row r="8" spans="1:24" s="236" customFormat="1" ht="20.100000000000001" customHeight="1" thickBot="1">
      <c r="A8" s="1512"/>
      <c r="B8" s="1513"/>
      <c r="C8" s="1514"/>
      <c r="D8" s="1515" t="s">
        <v>334</v>
      </c>
      <c r="E8" s="1516"/>
      <c r="F8" s="1517"/>
      <c r="G8" s="1518"/>
      <c r="H8" s="1519"/>
      <c r="I8" s="1519"/>
      <c r="J8" s="1519"/>
      <c r="K8" s="1519"/>
      <c r="L8" s="1519"/>
      <c r="M8" s="1519"/>
      <c r="N8" s="1520"/>
      <c r="O8" s="1519"/>
      <c r="P8" s="1521">
        <f>P9+P21+P61+P68+P75</f>
        <v>309399000</v>
      </c>
      <c r="Q8" s="1521">
        <f>Q9+Q21+Q61+Q68+Q75</f>
        <v>309399000</v>
      </c>
      <c r="R8" s="1522">
        <f t="shared" si="2"/>
        <v>0</v>
      </c>
      <c r="S8" s="3261">
        <f t="shared" si="3"/>
        <v>0</v>
      </c>
    </row>
    <row r="9" spans="1:24" ht="20.100000000000001" customHeight="1">
      <c r="A9" s="1500"/>
      <c r="B9" s="1523"/>
      <c r="C9" s="1482"/>
      <c r="D9" s="1523"/>
      <c r="E9" s="456" t="s">
        <v>1192</v>
      </c>
      <c r="F9" s="457"/>
      <c r="G9" s="2770"/>
      <c r="H9" s="1228"/>
      <c r="I9" s="457"/>
      <c r="J9" s="1228"/>
      <c r="K9" s="457"/>
      <c r="L9" s="457"/>
      <c r="M9" s="457"/>
      <c r="N9" s="457"/>
      <c r="O9" s="459"/>
      <c r="P9" s="1524">
        <f>ROUNDUP(SUM(O10),-3)</f>
        <v>157383000</v>
      </c>
      <c r="Q9" s="1524">
        <f>Q10</f>
        <v>155076000</v>
      </c>
      <c r="R9" s="1525">
        <f t="shared" si="2"/>
        <v>2307000</v>
      </c>
      <c r="S9" s="3262">
        <f t="shared" si="3"/>
        <v>1.4876576646289561E-2</v>
      </c>
    </row>
    <row r="10" spans="1:24" ht="20.100000000000001" customHeight="1">
      <c r="A10" s="1500"/>
      <c r="B10" s="1523"/>
      <c r="C10" s="1482"/>
      <c r="D10" s="1523"/>
      <c r="F10" s="1527" t="s">
        <v>34</v>
      </c>
      <c r="G10" s="1229"/>
      <c r="H10" s="1527"/>
      <c r="I10" s="1527"/>
      <c r="J10" s="1527"/>
      <c r="K10" s="1527"/>
      <c r="L10" s="1527"/>
      <c r="M10" s="1528"/>
      <c r="N10" s="1528"/>
      <c r="O10" s="1529">
        <f>SUM(O11:O20)</f>
        <v>157383000</v>
      </c>
      <c r="P10" s="1530">
        <f>O10</f>
        <v>157383000</v>
      </c>
      <c r="Q10" s="1530">
        <v>155076000</v>
      </c>
      <c r="R10" s="1531">
        <f t="shared" si="2"/>
        <v>2307000</v>
      </c>
      <c r="S10" s="3183">
        <f t="shared" si="3"/>
        <v>1.4876576646289561E-2</v>
      </c>
    </row>
    <row r="11" spans="1:24" ht="20.100000000000001" customHeight="1">
      <c r="A11" s="1500"/>
      <c r="B11" s="1523"/>
      <c r="C11" s="1482"/>
      <c r="D11" s="1523"/>
      <c r="F11" s="1532" t="s">
        <v>2275</v>
      </c>
      <c r="G11" s="1533">
        <v>3393500</v>
      </c>
      <c r="H11" s="1534" t="s">
        <v>335</v>
      </c>
      <c r="I11" s="1535">
        <v>1</v>
      </c>
      <c r="J11" s="1534" t="s">
        <v>335</v>
      </c>
      <c r="K11" s="1536">
        <v>1</v>
      </c>
      <c r="L11" s="1537"/>
      <c r="M11" s="1538"/>
      <c r="N11" s="1538" t="s">
        <v>20</v>
      </c>
      <c r="O11" s="1539">
        <f t="shared" ref="O11:O20" si="4">ROUNDUP(PRODUCT(G11:M11),-3)</f>
        <v>3394000</v>
      </c>
      <c r="P11" s="1540"/>
      <c r="Q11" s="1540"/>
      <c r="R11" s="1541"/>
      <c r="S11" s="3263"/>
    </row>
    <row r="12" spans="1:24" ht="20.100000000000001" customHeight="1">
      <c r="A12" s="1500"/>
      <c r="B12" s="1523"/>
      <c r="C12" s="1482"/>
      <c r="D12" s="1523"/>
      <c r="F12" s="1532" t="s">
        <v>2275</v>
      </c>
      <c r="G12" s="1533">
        <v>3448500</v>
      </c>
      <c r="H12" s="1534" t="s">
        <v>335</v>
      </c>
      <c r="I12" s="1535">
        <v>1</v>
      </c>
      <c r="J12" s="1534" t="s">
        <v>335</v>
      </c>
      <c r="K12" s="1536">
        <v>11</v>
      </c>
      <c r="L12" s="1537"/>
      <c r="M12" s="1538"/>
      <c r="N12" s="1538" t="s">
        <v>20</v>
      </c>
      <c r="O12" s="1539">
        <f t="shared" si="4"/>
        <v>37934000</v>
      </c>
      <c r="P12" s="1540"/>
      <c r="Q12" s="1540"/>
      <c r="R12" s="1541"/>
      <c r="S12" s="3263"/>
    </row>
    <row r="13" spans="1:24" ht="20.100000000000001" customHeight="1">
      <c r="A13" s="1500"/>
      <c r="B13" s="1523"/>
      <c r="C13" s="1482"/>
      <c r="D13" s="1523"/>
      <c r="F13" s="1532" t="s">
        <v>2276</v>
      </c>
      <c r="G13" s="1533">
        <v>2705200</v>
      </c>
      <c r="H13" s="1534" t="s">
        <v>335</v>
      </c>
      <c r="I13" s="1535">
        <v>1</v>
      </c>
      <c r="J13" s="1534" t="s">
        <v>335</v>
      </c>
      <c r="K13" s="1536">
        <v>8</v>
      </c>
      <c r="L13" s="1537"/>
      <c r="M13" s="1538"/>
      <c r="N13" s="1538" t="s">
        <v>20</v>
      </c>
      <c r="O13" s="1539">
        <f t="shared" si="4"/>
        <v>21642000</v>
      </c>
      <c r="P13" s="1540"/>
      <c r="Q13" s="1540"/>
      <c r="R13" s="1541"/>
      <c r="S13" s="3263"/>
    </row>
    <row r="14" spans="1:24" ht="20.100000000000001" customHeight="1">
      <c r="A14" s="1500"/>
      <c r="B14" s="1523"/>
      <c r="C14" s="1482"/>
      <c r="D14" s="1523"/>
      <c r="F14" s="1532" t="s">
        <v>2276</v>
      </c>
      <c r="G14" s="1533">
        <v>2753200</v>
      </c>
      <c r="H14" s="1534" t="s">
        <v>335</v>
      </c>
      <c r="I14" s="1535">
        <v>1</v>
      </c>
      <c r="J14" s="1534" t="s">
        <v>335</v>
      </c>
      <c r="K14" s="1536">
        <v>4</v>
      </c>
      <c r="L14" s="1537"/>
      <c r="M14" s="1538"/>
      <c r="N14" s="1538" t="s">
        <v>20</v>
      </c>
      <c r="O14" s="1539">
        <f t="shared" si="4"/>
        <v>11013000</v>
      </c>
      <c r="P14" s="1540"/>
      <c r="Q14" s="1540"/>
      <c r="R14" s="1541"/>
      <c r="S14" s="3263"/>
    </row>
    <row r="15" spans="1:24" ht="20.100000000000001" customHeight="1">
      <c r="A15" s="1500"/>
      <c r="B15" s="1523"/>
      <c r="C15" s="1482"/>
      <c r="D15" s="1523"/>
      <c r="F15" s="1532" t="s">
        <v>2277</v>
      </c>
      <c r="G15" s="1533">
        <v>2705200</v>
      </c>
      <c r="H15" s="1534" t="s">
        <v>335</v>
      </c>
      <c r="I15" s="1535">
        <v>1</v>
      </c>
      <c r="J15" s="1534" t="s">
        <v>335</v>
      </c>
      <c r="K15" s="1536">
        <v>10</v>
      </c>
      <c r="L15" s="1537"/>
      <c r="M15" s="1538"/>
      <c r="N15" s="1538" t="s">
        <v>20</v>
      </c>
      <c r="O15" s="1539">
        <f t="shared" si="4"/>
        <v>27052000</v>
      </c>
      <c r="P15" s="1540"/>
      <c r="Q15" s="1540"/>
      <c r="R15" s="1541"/>
      <c r="S15" s="3263"/>
      <c r="U15" s="191" t="s">
        <v>3356</v>
      </c>
    </row>
    <row r="16" spans="1:24" ht="20.100000000000001" customHeight="1">
      <c r="A16" s="1500"/>
      <c r="B16" s="1523"/>
      <c r="C16" s="1482"/>
      <c r="D16" s="1523"/>
      <c r="F16" s="1532" t="s">
        <v>2277</v>
      </c>
      <c r="G16" s="1533">
        <v>2753200</v>
      </c>
      <c r="H16" s="1534" t="s">
        <v>335</v>
      </c>
      <c r="I16" s="1535">
        <v>1</v>
      </c>
      <c r="J16" s="1534" t="s">
        <v>335</v>
      </c>
      <c r="K16" s="1536">
        <v>2</v>
      </c>
      <c r="L16" s="1537"/>
      <c r="M16" s="1538"/>
      <c r="N16" s="1538" t="s">
        <v>20</v>
      </c>
      <c r="O16" s="1539">
        <f t="shared" si="4"/>
        <v>5507000</v>
      </c>
      <c r="P16" s="1540"/>
      <c r="Q16" s="1540"/>
      <c r="R16" s="1541"/>
      <c r="S16" s="3263"/>
      <c r="U16" s="191" t="s">
        <v>3357</v>
      </c>
    </row>
    <row r="17" spans="1:21" ht="20.100000000000001" customHeight="1">
      <c r="A17" s="1500"/>
      <c r="B17" s="1523"/>
      <c r="C17" s="1482"/>
      <c r="D17" s="1523"/>
      <c r="F17" s="1532" t="s">
        <v>2278</v>
      </c>
      <c r="G17" s="1533">
        <v>1947000</v>
      </c>
      <c r="H17" s="1534" t="s">
        <v>335</v>
      </c>
      <c r="I17" s="1535">
        <v>1</v>
      </c>
      <c r="J17" s="1534" t="s">
        <v>335</v>
      </c>
      <c r="K17" s="1536">
        <v>2</v>
      </c>
      <c r="L17" s="1537"/>
      <c r="M17" s="1538"/>
      <c r="N17" s="1542" t="str">
        <f>N16</f>
        <v>=</v>
      </c>
      <c r="O17" s="1539">
        <f t="shared" si="4"/>
        <v>3894000</v>
      </c>
      <c r="P17" s="1540"/>
      <c r="Q17" s="1540"/>
      <c r="R17" s="1541"/>
      <c r="S17" s="3263"/>
      <c r="U17" s="191" t="s">
        <v>3355</v>
      </c>
    </row>
    <row r="18" spans="1:21" ht="20.100000000000001" customHeight="1">
      <c r="A18" s="1500"/>
      <c r="B18" s="1523"/>
      <c r="C18" s="1482"/>
      <c r="D18" s="1523"/>
      <c r="F18" s="1532" t="s">
        <v>2278</v>
      </c>
      <c r="G18" s="1533">
        <v>1992000</v>
      </c>
      <c r="H18" s="1534" t="s">
        <v>335</v>
      </c>
      <c r="I18" s="1535">
        <v>1</v>
      </c>
      <c r="J18" s="1534" t="s">
        <v>335</v>
      </c>
      <c r="K18" s="1536">
        <v>10</v>
      </c>
      <c r="L18" s="1537"/>
      <c r="M18" s="1538"/>
      <c r="N18" s="1542" t="s">
        <v>20</v>
      </c>
      <c r="O18" s="1539">
        <f t="shared" si="4"/>
        <v>19920000</v>
      </c>
      <c r="P18" s="1540"/>
      <c r="Q18" s="1540"/>
      <c r="R18" s="1541"/>
      <c r="S18" s="3263"/>
      <c r="U18" s="191" t="s">
        <v>3352</v>
      </c>
    </row>
    <row r="19" spans="1:21" ht="20.100000000000001" customHeight="1">
      <c r="A19" s="1500"/>
      <c r="B19" s="1523"/>
      <c r="C19" s="1482"/>
      <c r="D19" s="1523"/>
      <c r="F19" s="1532" t="s">
        <v>2279</v>
      </c>
      <c r="G19" s="1533">
        <v>2247200</v>
      </c>
      <c r="H19" s="1534" t="s">
        <v>335</v>
      </c>
      <c r="I19" s="1535">
        <v>1</v>
      </c>
      <c r="J19" s="1534" t="s">
        <v>335</v>
      </c>
      <c r="K19" s="1536">
        <v>10</v>
      </c>
      <c r="L19" s="1537"/>
      <c r="M19" s="1538"/>
      <c r="N19" s="1538" t="s">
        <v>20</v>
      </c>
      <c r="O19" s="1539">
        <f t="shared" si="4"/>
        <v>22472000</v>
      </c>
      <c r="P19" s="1540"/>
      <c r="Q19" s="1540"/>
      <c r="R19" s="1541"/>
      <c r="S19" s="3263"/>
    </row>
    <row r="20" spans="1:21" ht="20.100000000000001" customHeight="1">
      <c r="A20" s="1500"/>
      <c r="B20" s="1523"/>
      <c r="C20" s="1482"/>
      <c r="D20" s="1523"/>
      <c r="F20" s="1532" t="s">
        <v>2279</v>
      </c>
      <c r="G20" s="1533">
        <v>2277200</v>
      </c>
      <c r="H20" s="1534" t="s">
        <v>335</v>
      </c>
      <c r="I20" s="1535">
        <v>1</v>
      </c>
      <c r="J20" s="1534" t="s">
        <v>335</v>
      </c>
      <c r="K20" s="1536">
        <v>2</v>
      </c>
      <c r="L20" s="1537"/>
      <c r="M20" s="1538"/>
      <c r="N20" s="1538" t="s">
        <v>20</v>
      </c>
      <c r="O20" s="1539">
        <f t="shared" si="4"/>
        <v>4555000</v>
      </c>
      <c r="P20" s="1540"/>
      <c r="Q20" s="1540"/>
      <c r="R20" s="1541"/>
      <c r="S20" s="3263"/>
      <c r="U20" s="191" t="s">
        <v>3366</v>
      </c>
    </row>
    <row r="21" spans="1:21" ht="20.100000000000001" customHeight="1">
      <c r="A21" s="1500"/>
      <c r="B21" s="1523"/>
      <c r="C21" s="1482"/>
      <c r="D21" s="1523"/>
      <c r="E21" s="456" t="s">
        <v>1193</v>
      </c>
      <c r="F21" s="457"/>
      <c r="G21" s="457"/>
      <c r="H21" s="1228"/>
      <c r="I21" s="457"/>
      <c r="J21" s="1228"/>
      <c r="K21" s="457"/>
      <c r="L21" s="457"/>
      <c r="M21" s="457"/>
      <c r="N21" s="457"/>
      <c r="O21" s="459"/>
      <c r="P21" s="1524">
        <f>SUM(O22,O28,O31,O33,O38,O44,O52,O54,O56)</f>
        <v>80252000</v>
      </c>
      <c r="Q21" s="1524">
        <f>SUM(Q22,Q28,Q31,Q33,Q38,Q44,Q52,Q54,Q56)</f>
        <v>74767000</v>
      </c>
      <c r="R21" s="1525">
        <f t="shared" si="2"/>
        <v>5485000</v>
      </c>
      <c r="S21" s="3262">
        <f t="shared" si="3"/>
        <v>7.3361242259285517E-2</v>
      </c>
      <c r="U21" s="191" t="s">
        <v>3364</v>
      </c>
    </row>
    <row r="22" spans="1:21" ht="20.100000000000001" customHeight="1">
      <c r="A22" s="1500"/>
      <c r="B22" s="1523"/>
      <c r="C22" s="1482"/>
      <c r="D22" s="1523"/>
      <c r="E22" s="1543"/>
      <c r="F22" s="1527" t="s">
        <v>336</v>
      </c>
      <c r="G22" s="1229"/>
      <c r="H22" s="1527"/>
      <c r="I22" s="1527"/>
      <c r="J22" s="1527"/>
      <c r="K22" s="1527"/>
      <c r="L22" s="1527"/>
      <c r="M22" s="1528"/>
      <c r="N22" s="1528"/>
      <c r="O22" s="1529">
        <f>SUM(O23:O27)</f>
        <v>15720000</v>
      </c>
      <c r="P22" s="1530">
        <f>O22</f>
        <v>15720000</v>
      </c>
      <c r="Q22" s="1530">
        <v>15720000</v>
      </c>
      <c r="R22" s="1531">
        <f t="shared" si="2"/>
        <v>0</v>
      </c>
      <c r="S22" s="3183">
        <f t="shared" si="3"/>
        <v>0</v>
      </c>
      <c r="U22" s="191" t="s">
        <v>3367</v>
      </c>
    </row>
    <row r="23" spans="1:21" ht="20.100000000000001" customHeight="1">
      <c r="A23" s="1500"/>
      <c r="B23" s="1523"/>
      <c r="C23" s="1482"/>
      <c r="D23" s="1523"/>
      <c r="E23" s="1544"/>
      <c r="F23" s="1532" t="s">
        <v>2275</v>
      </c>
      <c r="G23" s="1114">
        <v>280000</v>
      </c>
      <c r="H23" s="1534" t="s">
        <v>335</v>
      </c>
      <c r="I23" s="1535">
        <v>1</v>
      </c>
      <c r="J23" s="1534" t="s">
        <v>335</v>
      </c>
      <c r="K23" s="1536">
        <v>12</v>
      </c>
      <c r="L23" s="1537"/>
      <c r="M23" s="1538"/>
      <c r="N23" s="1538" t="s">
        <v>20</v>
      </c>
      <c r="O23" s="1539">
        <f>ROUNDUP(PRODUCT(G23:M23),-3)</f>
        <v>3360000</v>
      </c>
      <c r="P23" s="1545"/>
      <c r="Q23" s="1545"/>
      <c r="R23" s="1546"/>
      <c r="S23" s="3264"/>
    </row>
    <row r="24" spans="1:21" ht="20.100000000000001" customHeight="1">
      <c r="A24" s="1500"/>
      <c r="B24" s="1523"/>
      <c r="C24" s="1482"/>
      <c r="D24" s="1523"/>
      <c r="E24" s="1544"/>
      <c r="F24" s="1547" t="s">
        <v>2280</v>
      </c>
      <c r="G24" s="1453">
        <v>200000</v>
      </c>
      <c r="H24" s="1548" t="s">
        <v>335</v>
      </c>
      <c r="I24" s="1549">
        <v>1</v>
      </c>
      <c r="J24" s="1548" t="s">
        <v>335</v>
      </c>
      <c r="K24" s="1550">
        <v>12</v>
      </c>
      <c r="L24" s="1551"/>
      <c r="M24" s="1552"/>
      <c r="N24" s="1553" t="s">
        <v>20</v>
      </c>
      <c r="O24" s="1539">
        <f>ROUNDUP(PRODUCT(G24:M24),-3)</f>
        <v>2400000</v>
      </c>
      <c r="P24" s="1545"/>
      <c r="Q24" s="1545"/>
      <c r="R24" s="1546"/>
      <c r="S24" s="3264"/>
    </row>
    <row r="25" spans="1:21" ht="20.100000000000001" customHeight="1">
      <c r="A25" s="1500"/>
      <c r="B25" s="1523"/>
      <c r="C25" s="1482"/>
      <c r="D25" s="1523"/>
      <c r="F25" s="1532" t="s">
        <v>2177</v>
      </c>
      <c r="G25" s="1114">
        <v>200000</v>
      </c>
      <c r="H25" s="1534" t="s">
        <v>335</v>
      </c>
      <c r="I25" s="1535">
        <v>2</v>
      </c>
      <c r="J25" s="1534" t="s">
        <v>335</v>
      </c>
      <c r="K25" s="1536">
        <v>12</v>
      </c>
      <c r="L25" s="1537"/>
      <c r="M25" s="1538"/>
      <c r="N25" s="1554" t="s">
        <v>20</v>
      </c>
      <c r="O25" s="1539">
        <f>ROUNDUP(PRODUCT(G25:M25),-3)</f>
        <v>4800000</v>
      </c>
      <c r="P25" s="1545"/>
      <c r="Q25" s="1545"/>
      <c r="R25" s="1546"/>
      <c r="S25" s="3264"/>
    </row>
    <row r="26" spans="1:21" ht="20.100000000000001" customHeight="1">
      <c r="A26" s="1500"/>
      <c r="B26" s="1523"/>
      <c r="C26" s="1482"/>
      <c r="D26" s="1523"/>
      <c r="F26" s="1532" t="s">
        <v>2278</v>
      </c>
      <c r="G26" s="1114">
        <v>150000</v>
      </c>
      <c r="H26" s="1534" t="s">
        <v>335</v>
      </c>
      <c r="I26" s="1535">
        <v>2</v>
      </c>
      <c r="J26" s="1534" t="s">
        <v>335</v>
      </c>
      <c r="K26" s="1536">
        <v>12</v>
      </c>
      <c r="L26" s="1537"/>
      <c r="M26" s="1538"/>
      <c r="N26" s="1554" t="s">
        <v>20</v>
      </c>
      <c r="O26" s="1539">
        <f>ROUNDUP(PRODUCT(G26:M26),-3)</f>
        <v>3600000</v>
      </c>
      <c r="P26" s="1545"/>
      <c r="Q26" s="1545"/>
      <c r="R26" s="1546"/>
      <c r="S26" s="3264"/>
    </row>
    <row r="27" spans="1:21" ht="20.100000000000001" customHeight="1">
      <c r="A27" s="1500"/>
      <c r="B27" s="1523"/>
      <c r="C27" s="1482"/>
      <c r="D27" s="1523"/>
      <c r="F27" s="1532" t="s">
        <v>2279</v>
      </c>
      <c r="G27" s="1114">
        <v>130000</v>
      </c>
      <c r="H27" s="1534" t="s">
        <v>335</v>
      </c>
      <c r="I27" s="1535">
        <v>1</v>
      </c>
      <c r="J27" s="1534" t="s">
        <v>335</v>
      </c>
      <c r="K27" s="1536">
        <v>12</v>
      </c>
      <c r="L27" s="1537"/>
      <c r="M27" s="1538"/>
      <c r="N27" s="1538" t="s">
        <v>20</v>
      </c>
      <c r="O27" s="1539">
        <f>ROUNDUP(PRODUCT(G27:M27),-3)</f>
        <v>1560000</v>
      </c>
      <c r="P27" s="1545"/>
      <c r="Q27" s="1545"/>
      <c r="R27" s="1546"/>
      <c r="S27" s="3264"/>
    </row>
    <row r="28" spans="1:21" ht="20.100000000000001" customHeight="1">
      <c r="A28" s="1500"/>
      <c r="B28" s="1523"/>
      <c r="C28" s="1482"/>
      <c r="D28" s="1523"/>
      <c r="F28" s="1527" t="s">
        <v>36</v>
      </c>
      <c r="G28" s="1229"/>
      <c r="H28" s="1527"/>
      <c r="I28" s="1527"/>
      <c r="J28" s="1527"/>
      <c r="K28" s="1555"/>
      <c r="L28" s="1527"/>
      <c r="M28" s="1528"/>
      <c r="N28" s="1528"/>
      <c r="O28" s="1529">
        <f>SUM(O29:O30)</f>
        <v>6480000</v>
      </c>
      <c r="P28" s="1530">
        <f>O28</f>
        <v>6480000</v>
      </c>
      <c r="Q28" s="1530">
        <v>4560000</v>
      </c>
      <c r="R28" s="1531">
        <f t="shared" si="2"/>
        <v>1920000</v>
      </c>
      <c r="S28" s="3183">
        <f t="shared" si="3"/>
        <v>0.42105263157894735</v>
      </c>
    </row>
    <row r="29" spans="1:21" ht="20.100000000000001" customHeight="1">
      <c r="A29" s="1500"/>
      <c r="B29" s="1523"/>
      <c r="C29" s="1482"/>
      <c r="D29" s="1523"/>
      <c r="F29" s="1532" t="s">
        <v>2281</v>
      </c>
      <c r="G29" s="1114">
        <v>120000</v>
      </c>
      <c r="H29" s="1534" t="s">
        <v>335</v>
      </c>
      <c r="I29" s="1535">
        <v>4</v>
      </c>
      <c r="J29" s="1534" t="s">
        <v>335</v>
      </c>
      <c r="K29" s="1536">
        <v>12</v>
      </c>
      <c r="L29" s="1534"/>
      <c r="M29" s="1538"/>
      <c r="N29" s="1538" t="s">
        <v>20</v>
      </c>
      <c r="O29" s="1539">
        <f>ROUNDUP(PRODUCT(G29:M29),-3)</f>
        <v>5760000</v>
      </c>
      <c r="P29" s="1545"/>
      <c r="Q29" s="1545"/>
      <c r="R29" s="1546"/>
      <c r="S29" s="3264"/>
    </row>
    <row r="30" spans="1:21" ht="20.100000000000001" customHeight="1">
      <c r="A30" s="1500"/>
      <c r="B30" s="1523"/>
      <c r="C30" s="1482"/>
      <c r="D30" s="1523"/>
      <c r="F30" s="1532" t="s">
        <v>2177</v>
      </c>
      <c r="G30" s="1114">
        <v>60000</v>
      </c>
      <c r="H30" s="1534" t="s">
        <v>335</v>
      </c>
      <c r="I30" s="1535">
        <v>1</v>
      </c>
      <c r="J30" s="1534" t="s">
        <v>335</v>
      </c>
      <c r="K30" s="1536">
        <v>12</v>
      </c>
      <c r="L30" s="1534"/>
      <c r="M30" s="1538"/>
      <c r="N30" s="1538" t="s">
        <v>20</v>
      </c>
      <c r="O30" s="1539">
        <f>ROUNDUP(PRODUCT(G30:M30),-3)</f>
        <v>720000</v>
      </c>
      <c r="P30" s="1545"/>
      <c r="Q30" s="1545"/>
      <c r="R30" s="1546"/>
      <c r="S30" s="3264"/>
    </row>
    <row r="31" spans="1:21" ht="20.100000000000001" customHeight="1">
      <c r="A31" s="1500"/>
      <c r="B31" s="1523"/>
      <c r="C31" s="1482"/>
      <c r="D31" s="1523"/>
      <c r="F31" s="1527" t="s">
        <v>337</v>
      </c>
      <c r="G31" s="1229"/>
      <c r="H31" s="1527"/>
      <c r="I31" s="1527"/>
      <c r="J31" s="1527"/>
      <c r="K31" s="1555"/>
      <c r="L31" s="1527"/>
      <c r="M31" s="1528"/>
      <c r="N31" s="1528"/>
      <c r="O31" s="1529">
        <f>SUM(O32)</f>
        <v>10920000</v>
      </c>
      <c r="P31" s="1530">
        <f>O31</f>
        <v>10920000</v>
      </c>
      <c r="Q31" s="1530">
        <v>10920000</v>
      </c>
      <c r="R31" s="1531">
        <f t="shared" si="2"/>
        <v>0</v>
      </c>
      <c r="S31" s="3183">
        <f t="shared" si="3"/>
        <v>0</v>
      </c>
    </row>
    <row r="32" spans="1:21" ht="20.100000000000001" customHeight="1">
      <c r="A32" s="1500"/>
      <c r="B32" s="1523"/>
      <c r="C32" s="1482"/>
      <c r="D32" s="1523"/>
      <c r="F32" s="1532" t="s">
        <v>1835</v>
      </c>
      <c r="G32" s="1114">
        <v>130000</v>
      </c>
      <c r="H32" s="1534" t="s">
        <v>335</v>
      </c>
      <c r="I32" s="1535">
        <v>7</v>
      </c>
      <c r="J32" s="1534" t="s">
        <v>335</v>
      </c>
      <c r="K32" s="1536">
        <v>12</v>
      </c>
      <c r="L32" s="1534"/>
      <c r="M32" s="1538"/>
      <c r="N32" s="1538" t="s">
        <v>20</v>
      </c>
      <c r="O32" s="1539">
        <f>ROUNDUP(PRODUCT(G32:M32),-3)</f>
        <v>10920000</v>
      </c>
      <c r="P32" s="1545"/>
      <c r="Q32" s="1545"/>
      <c r="R32" s="1546"/>
      <c r="S32" s="3264"/>
    </row>
    <row r="33" spans="1:19 16362:16362" ht="20.100000000000001" customHeight="1">
      <c r="A33" s="1500"/>
      <c r="B33" s="1523"/>
      <c r="C33" s="1482"/>
      <c r="D33" s="1523"/>
      <c r="F33" s="1527" t="s">
        <v>338</v>
      </c>
      <c r="G33" s="1229"/>
      <c r="H33" s="1527"/>
      <c r="I33" s="1527"/>
      <c r="J33" s="1527"/>
      <c r="K33" s="1555"/>
      <c r="L33" s="1527"/>
      <c r="M33" s="1528"/>
      <c r="N33" s="1528"/>
      <c r="O33" s="1529">
        <f>SUM(O34:O37)</f>
        <v>3020000</v>
      </c>
      <c r="P33" s="1530">
        <f>O33</f>
        <v>3020000</v>
      </c>
      <c r="Q33" s="1530">
        <v>3960000</v>
      </c>
      <c r="R33" s="1531">
        <f t="shared" si="2"/>
        <v>-940000</v>
      </c>
      <c r="S33" s="3183">
        <f t="shared" si="3"/>
        <v>-0.23737373737373738</v>
      </c>
    </row>
    <row r="34" spans="1:19 16362:16362" ht="20.100000000000001" customHeight="1">
      <c r="A34" s="1500"/>
      <c r="B34" s="1523"/>
      <c r="C34" s="1482"/>
      <c r="D34" s="1523"/>
      <c r="F34" s="1532" t="s">
        <v>3079</v>
      </c>
      <c r="G34" s="1533">
        <v>80000</v>
      </c>
      <c r="H34" s="1534" t="s">
        <v>3081</v>
      </c>
      <c r="I34" s="1535">
        <v>1</v>
      </c>
      <c r="J34" s="1534" t="s">
        <v>335</v>
      </c>
      <c r="K34" s="1536">
        <v>12</v>
      </c>
      <c r="L34" s="1534"/>
      <c r="M34" s="1538"/>
      <c r="N34" s="1538" t="s">
        <v>20</v>
      </c>
      <c r="O34" s="1539">
        <f>ROUNDUP(G34*I34*K34,-3)</f>
        <v>960000</v>
      </c>
      <c r="P34" s="1545"/>
      <c r="Q34" s="1545"/>
      <c r="R34" s="1546"/>
      <c r="S34" s="3264"/>
    </row>
    <row r="35" spans="1:19 16362:16362" ht="20.100000000000001" customHeight="1">
      <c r="A35" s="1500"/>
      <c r="B35" s="1523"/>
      <c r="C35" s="1482"/>
      <c r="D35" s="1523"/>
      <c r="F35" s="1532" t="s">
        <v>1544</v>
      </c>
      <c r="G35" s="1533">
        <v>60000</v>
      </c>
      <c r="H35" s="1534" t="s">
        <v>335</v>
      </c>
      <c r="I35" s="1535">
        <v>2</v>
      </c>
      <c r="J35" s="1534" t="s">
        <v>335</v>
      </c>
      <c r="K35" s="1536">
        <v>12</v>
      </c>
      <c r="L35" s="1534"/>
      <c r="M35" s="1538"/>
      <c r="N35" s="1538" t="s">
        <v>20</v>
      </c>
      <c r="O35" s="1539">
        <f>ROUNDUP(G35*I35*K35,-3)</f>
        <v>1440000</v>
      </c>
      <c r="P35" s="1545"/>
      <c r="Q35" s="1545"/>
      <c r="R35" s="1546"/>
      <c r="S35" s="3264"/>
    </row>
    <row r="36" spans="1:19 16362:16362" ht="20.100000000000001" customHeight="1">
      <c r="A36" s="1500"/>
      <c r="B36" s="1523"/>
      <c r="C36" s="1482"/>
      <c r="D36" s="1523"/>
      <c r="F36" s="1532" t="s">
        <v>3082</v>
      </c>
      <c r="G36" s="1533">
        <v>60000</v>
      </c>
      <c r="H36" s="1534" t="s">
        <v>3083</v>
      </c>
      <c r="I36" s="1535">
        <v>1</v>
      </c>
      <c r="J36" s="1534" t="s">
        <v>3080</v>
      </c>
      <c r="K36" s="1536">
        <v>2</v>
      </c>
      <c r="L36" s="1534"/>
      <c r="M36" s="1538"/>
      <c r="N36" s="1538" t="s">
        <v>627</v>
      </c>
      <c r="O36" s="1539">
        <f>ROUNDUP(G36*I36*K36,-3)</f>
        <v>120000</v>
      </c>
      <c r="P36" s="1545"/>
      <c r="Q36" s="1545"/>
      <c r="R36" s="1546"/>
      <c r="S36" s="3264"/>
    </row>
    <row r="37" spans="1:19 16362:16362" ht="20.100000000000001" customHeight="1">
      <c r="A37" s="1500"/>
      <c r="B37" s="1523"/>
      <c r="C37" s="1482"/>
      <c r="D37" s="1523"/>
      <c r="F37" s="1532" t="s">
        <v>3084</v>
      </c>
      <c r="G37" s="1114">
        <v>50000</v>
      </c>
      <c r="H37" s="1534" t="s">
        <v>3085</v>
      </c>
      <c r="I37" s="1535">
        <v>1</v>
      </c>
      <c r="J37" s="1534" t="s">
        <v>335</v>
      </c>
      <c r="K37" s="1536">
        <v>10</v>
      </c>
      <c r="L37" s="1534"/>
      <c r="M37" s="1538"/>
      <c r="N37" s="1538" t="s">
        <v>20</v>
      </c>
      <c r="O37" s="1539">
        <f>ROUNDUP(G37*I37*K37,-3)</f>
        <v>500000</v>
      </c>
      <c r="P37" s="1545"/>
      <c r="Q37" s="1545"/>
      <c r="R37" s="1546"/>
      <c r="S37" s="3264"/>
    </row>
    <row r="38" spans="1:19 16362:16362" ht="20.100000000000001" customHeight="1">
      <c r="A38" s="1500"/>
      <c r="B38" s="1523"/>
      <c r="C38" s="1482"/>
      <c r="D38" s="1523"/>
      <c r="F38" s="1527" t="s">
        <v>40</v>
      </c>
      <c r="G38" s="1229"/>
      <c r="H38" s="1527"/>
      <c r="I38" s="1527"/>
      <c r="J38" s="1527"/>
      <c r="K38" s="1527"/>
      <c r="L38" s="1527"/>
      <c r="M38" s="1528"/>
      <c r="N38" s="1528"/>
      <c r="O38" s="1529">
        <f>SUM(O39:O43)</f>
        <v>11509000</v>
      </c>
      <c r="P38" s="1530">
        <f>O38</f>
        <v>11509000</v>
      </c>
      <c r="Q38" s="1530">
        <v>11345000</v>
      </c>
      <c r="R38" s="1531">
        <f t="shared" si="2"/>
        <v>164000</v>
      </c>
      <c r="S38" s="3183">
        <f t="shared" si="3"/>
        <v>1.4455707360070515E-2</v>
      </c>
    </row>
    <row r="39" spans="1:19 16362:16362" ht="20.100000000000001" customHeight="1">
      <c r="A39" s="1500"/>
      <c r="B39" s="1523"/>
      <c r="C39" s="1482"/>
      <c r="D39" s="1523"/>
      <c r="F39" s="1532" t="s">
        <v>3086</v>
      </c>
      <c r="G39" s="1556">
        <v>3448500</v>
      </c>
      <c r="H39" s="1534" t="s">
        <v>335</v>
      </c>
      <c r="I39" s="1557">
        <v>1</v>
      </c>
      <c r="J39" s="1534"/>
      <c r="K39" s="1534"/>
      <c r="L39" s="1534"/>
      <c r="M39" s="1538"/>
      <c r="N39" s="1538" t="s">
        <v>20</v>
      </c>
      <c r="O39" s="1558">
        <f>ROUNDUP(G39*I39,-3)</f>
        <v>3449000</v>
      </c>
      <c r="P39" s="1545"/>
      <c r="Q39" s="1545"/>
      <c r="R39" s="1546"/>
      <c r="S39" s="3264"/>
    </row>
    <row r="40" spans="1:19 16362:16362" ht="20.100000000000001" customHeight="1">
      <c r="A40" s="1500"/>
      <c r="B40" s="1523"/>
      <c r="C40" s="1482"/>
      <c r="D40" s="1523"/>
      <c r="F40" s="1532" t="s">
        <v>2177</v>
      </c>
      <c r="G40" s="1114">
        <v>2705200</v>
      </c>
      <c r="H40" s="1534" t="s">
        <v>335</v>
      </c>
      <c r="I40" s="1557">
        <v>1</v>
      </c>
      <c r="J40" s="1534"/>
      <c r="K40" s="1559"/>
      <c r="L40" s="1534"/>
      <c r="M40" s="1538"/>
      <c r="N40" s="1538" t="s">
        <v>20</v>
      </c>
      <c r="O40" s="1558">
        <f>ROUNDUP(G40*I40,-3)</f>
        <v>2706000</v>
      </c>
      <c r="P40" s="1545"/>
      <c r="Q40" s="1545"/>
      <c r="R40" s="1546"/>
      <c r="S40" s="3264"/>
    </row>
    <row r="41" spans="1:19 16362:16362" ht="20.100000000000001" customHeight="1">
      <c r="A41" s="1500"/>
      <c r="B41" s="1523"/>
      <c r="C41" s="1482"/>
      <c r="D41" s="1523"/>
      <c r="F41" s="1532" t="s">
        <v>2177</v>
      </c>
      <c r="G41" s="1114">
        <v>2705200</v>
      </c>
      <c r="H41" s="1534" t="s">
        <v>335</v>
      </c>
      <c r="I41" s="1557">
        <v>1</v>
      </c>
      <c r="J41" s="1534"/>
      <c r="K41" s="1559"/>
      <c r="L41" s="1534"/>
      <c r="M41" s="1538"/>
      <c r="N41" s="1538" t="s">
        <v>20</v>
      </c>
      <c r="O41" s="1558">
        <f>ROUNDUP(G41*I41,-3)</f>
        <v>2706000</v>
      </c>
      <c r="P41" s="1545"/>
      <c r="Q41" s="1545"/>
      <c r="R41" s="1546"/>
      <c r="S41" s="3264"/>
    </row>
    <row r="42" spans="1:19 16362:16362" ht="20.100000000000001" customHeight="1">
      <c r="A42" s="1500"/>
      <c r="B42" s="1523"/>
      <c r="C42" s="1482"/>
      <c r="D42" s="1523"/>
      <c r="F42" s="1532" t="s">
        <v>2278</v>
      </c>
      <c r="G42" s="1114">
        <v>1992000</v>
      </c>
      <c r="H42" s="1534" t="s">
        <v>335</v>
      </c>
      <c r="I42" s="1557">
        <v>0.3</v>
      </c>
      <c r="J42" s="1534"/>
      <c r="K42" s="1537"/>
      <c r="L42" s="1534"/>
      <c r="M42" s="1538"/>
      <c r="N42" s="1538" t="s">
        <v>20</v>
      </c>
      <c r="O42" s="1558">
        <f>ROUNDUP(G42*I42,-3)</f>
        <v>598000</v>
      </c>
      <c r="P42" s="1545"/>
      <c r="Q42" s="1545"/>
      <c r="R42" s="1546"/>
      <c r="S42" s="3264"/>
    </row>
    <row r="43" spans="1:19 16362:16362" ht="20.100000000000001" customHeight="1">
      <c r="A43" s="1500"/>
      <c r="B43" s="1523"/>
      <c r="C43" s="1482"/>
      <c r="D43" s="1523"/>
      <c r="F43" s="1532" t="s">
        <v>2279</v>
      </c>
      <c r="G43" s="1114">
        <v>2277200</v>
      </c>
      <c r="H43" s="1534" t="s">
        <v>335</v>
      </c>
      <c r="I43" s="1557">
        <v>0.9</v>
      </c>
      <c r="J43" s="1534"/>
      <c r="K43" s="1537"/>
      <c r="L43" s="1537"/>
      <c r="M43" s="1538"/>
      <c r="N43" s="1538" t="s">
        <v>20</v>
      </c>
      <c r="O43" s="1558">
        <f>ROUNDUP(G43*I43,-3)</f>
        <v>2050000</v>
      </c>
      <c r="P43" s="1545"/>
      <c r="Q43" s="1545"/>
      <c r="R43" s="1546"/>
      <c r="S43" s="3264"/>
    </row>
    <row r="44" spans="1:19 16362:16362" ht="20.100000000000001" customHeight="1">
      <c r="A44" s="1500"/>
      <c r="B44" s="1523"/>
      <c r="C44" s="1482"/>
      <c r="D44" s="1523"/>
      <c r="F44" s="1527" t="s">
        <v>41</v>
      </c>
      <c r="G44" s="1229"/>
      <c r="H44" s="1527"/>
      <c r="I44" s="1527"/>
      <c r="J44" s="1527"/>
      <c r="K44" s="1527"/>
      <c r="L44" s="1527"/>
      <c r="M44" s="1528"/>
      <c r="N44" s="1528"/>
      <c r="O44" s="1529">
        <f>SUM(O45:O51)</f>
        <v>15724000</v>
      </c>
      <c r="P44" s="1530">
        <f>O44</f>
        <v>15724000</v>
      </c>
      <c r="Q44" s="1530">
        <v>15662000</v>
      </c>
      <c r="R44" s="1531">
        <f t="shared" si="2"/>
        <v>62000</v>
      </c>
      <c r="S44" s="3183">
        <f t="shared" si="3"/>
        <v>3.9586259736942922E-3</v>
      </c>
    </row>
    <row r="45" spans="1:19 16362:16362" ht="20.100000000000001" customHeight="1">
      <c r="A45" s="1500"/>
      <c r="B45" s="1523"/>
      <c r="C45" s="1482"/>
      <c r="D45" s="1523"/>
      <c r="F45" s="1532" t="s">
        <v>2275</v>
      </c>
      <c r="G45" s="1114">
        <v>3448500</v>
      </c>
      <c r="H45" s="1534" t="s">
        <v>335</v>
      </c>
      <c r="I45" s="1557">
        <v>1.2</v>
      </c>
      <c r="J45" s="1534"/>
      <c r="K45" s="1537"/>
      <c r="L45" s="1534"/>
      <c r="M45" s="1538"/>
      <c r="N45" s="1538" t="s">
        <v>20</v>
      </c>
      <c r="O45" s="1558">
        <f t="shared" ref="O45:O51" si="5">ROUNDUP(G45*I45,-3)</f>
        <v>4139000</v>
      </c>
      <c r="P45" s="1545"/>
      <c r="Q45" s="1545"/>
      <c r="R45" s="1546"/>
      <c r="S45" s="3264"/>
    </row>
    <row r="46" spans="1:19 16362:16362" ht="20.100000000000001" customHeight="1">
      <c r="A46" s="1500"/>
      <c r="B46" s="1523"/>
      <c r="C46" s="1482"/>
      <c r="D46" s="1523"/>
      <c r="F46" s="1532" t="s">
        <v>2177</v>
      </c>
      <c r="G46" s="1114">
        <v>2705200</v>
      </c>
      <c r="H46" s="1534" t="s">
        <v>335</v>
      </c>
      <c r="I46" s="1557">
        <v>0.6</v>
      </c>
      <c r="J46" s="1534"/>
      <c r="K46" s="1537"/>
      <c r="L46" s="1534"/>
      <c r="M46" s="1538"/>
      <c r="N46" s="1538" t="s">
        <v>20</v>
      </c>
      <c r="O46" s="1558">
        <f t="shared" si="5"/>
        <v>1624000</v>
      </c>
      <c r="P46" s="1545"/>
      <c r="Q46" s="1545"/>
      <c r="R46" s="1546"/>
      <c r="S46" s="3264"/>
      <c r="XEH46" s="191">
        <f>SUM(A46:XEG46)</f>
        <v>4329200.5999999996</v>
      </c>
    </row>
    <row r="47" spans="1:19 16362:16362" ht="20.100000000000001" customHeight="1">
      <c r="A47" s="1500"/>
      <c r="B47" s="1523"/>
      <c r="C47" s="1482"/>
      <c r="D47" s="1523"/>
      <c r="F47" s="1532" t="s">
        <v>2177</v>
      </c>
      <c r="G47" s="1114">
        <v>2753200</v>
      </c>
      <c r="H47" s="1534" t="s">
        <v>335</v>
      </c>
      <c r="I47" s="1557">
        <v>0.6</v>
      </c>
      <c r="J47" s="1534"/>
      <c r="K47" s="1537"/>
      <c r="L47" s="1534"/>
      <c r="M47" s="1538"/>
      <c r="N47" s="1538" t="s">
        <v>20</v>
      </c>
      <c r="O47" s="1558">
        <f t="shared" si="5"/>
        <v>1652000</v>
      </c>
      <c r="P47" s="1545"/>
      <c r="Q47" s="1545"/>
      <c r="R47" s="1546"/>
      <c r="S47" s="3264"/>
    </row>
    <row r="48" spans="1:19 16362:16362" ht="20.100000000000001" customHeight="1">
      <c r="A48" s="1500"/>
      <c r="B48" s="1523"/>
      <c r="C48" s="1482"/>
      <c r="D48" s="1523"/>
      <c r="F48" s="1532" t="s">
        <v>2177</v>
      </c>
      <c r="G48" s="1114">
        <v>2705200</v>
      </c>
      <c r="H48" s="1534" t="s">
        <v>335</v>
      </c>
      <c r="I48" s="1557">
        <v>1.2</v>
      </c>
      <c r="J48" s="1534"/>
      <c r="K48" s="1537"/>
      <c r="L48" s="1534"/>
      <c r="M48" s="1538"/>
      <c r="N48" s="1538" t="s">
        <v>20</v>
      </c>
      <c r="O48" s="1558">
        <f t="shared" si="5"/>
        <v>3247000</v>
      </c>
      <c r="P48" s="1545"/>
      <c r="Q48" s="1545"/>
      <c r="R48" s="1546"/>
      <c r="S48" s="3264"/>
    </row>
    <row r="49" spans="1:19 16362:16362" ht="20.100000000000001" customHeight="1">
      <c r="A49" s="1500"/>
      <c r="B49" s="1523"/>
      <c r="C49" s="1482"/>
      <c r="D49" s="1523"/>
      <c r="F49" s="1532" t="s">
        <v>2278</v>
      </c>
      <c r="G49" s="1114">
        <v>1947000</v>
      </c>
      <c r="H49" s="1534" t="s">
        <v>335</v>
      </c>
      <c r="I49" s="1557">
        <v>0.6</v>
      </c>
      <c r="J49" s="1534"/>
      <c r="K49" s="1537"/>
      <c r="L49" s="1534"/>
      <c r="M49" s="1538"/>
      <c r="N49" s="1538" t="s">
        <v>20</v>
      </c>
      <c r="O49" s="1558">
        <f t="shared" si="5"/>
        <v>1169000</v>
      </c>
      <c r="P49" s="1545"/>
      <c r="Q49" s="1545"/>
      <c r="R49" s="1546"/>
      <c r="S49" s="3264"/>
    </row>
    <row r="50" spans="1:19 16362:16362" ht="20.100000000000001" customHeight="1">
      <c r="A50" s="1500"/>
      <c r="B50" s="1523"/>
      <c r="C50" s="1482"/>
      <c r="D50" s="1523"/>
      <c r="F50" s="1532" t="s">
        <v>2278</v>
      </c>
      <c r="G50" s="1114">
        <v>1992000</v>
      </c>
      <c r="H50" s="1534" t="s">
        <v>335</v>
      </c>
      <c r="I50" s="1557">
        <v>0.6</v>
      </c>
      <c r="J50" s="1534"/>
      <c r="K50" s="1537"/>
      <c r="L50" s="1534"/>
      <c r="M50" s="1538"/>
      <c r="N50" s="1538" t="s">
        <v>20</v>
      </c>
      <c r="O50" s="1558">
        <f t="shared" si="5"/>
        <v>1196000</v>
      </c>
      <c r="P50" s="1545"/>
      <c r="Q50" s="1545"/>
      <c r="R50" s="1546"/>
      <c r="S50" s="3264"/>
    </row>
    <row r="51" spans="1:19 16362:16362" ht="20.100000000000001" customHeight="1">
      <c r="A51" s="1500"/>
      <c r="B51" s="1523"/>
      <c r="C51" s="1482"/>
      <c r="D51" s="1523"/>
      <c r="F51" s="1532" t="s">
        <v>2279</v>
      </c>
      <c r="G51" s="1114">
        <v>2247200</v>
      </c>
      <c r="H51" s="1534" t="s">
        <v>335</v>
      </c>
      <c r="I51" s="1557">
        <v>1.2</v>
      </c>
      <c r="J51" s="1534"/>
      <c r="K51" s="1537"/>
      <c r="L51" s="1534"/>
      <c r="M51" s="1538"/>
      <c r="N51" s="1538" t="s">
        <v>20</v>
      </c>
      <c r="O51" s="1558">
        <f t="shared" si="5"/>
        <v>2697000</v>
      </c>
      <c r="P51" s="1545"/>
      <c r="Q51" s="1545"/>
      <c r="R51" s="1546"/>
      <c r="S51" s="3264"/>
    </row>
    <row r="52" spans="1:19 16362:16362" ht="20.100000000000001" customHeight="1">
      <c r="A52" s="1500"/>
      <c r="B52" s="1523"/>
      <c r="C52" s="1482"/>
      <c r="D52" s="1523"/>
      <c r="F52" s="1527" t="s">
        <v>38</v>
      </c>
      <c r="G52" s="1229"/>
      <c r="H52" s="1527"/>
      <c r="I52" s="1527"/>
      <c r="J52" s="1527"/>
      <c r="K52" s="1527"/>
      <c r="L52" s="1527"/>
      <c r="M52" s="1528"/>
      <c r="N52" s="1528"/>
      <c r="O52" s="1529">
        <f>SUM(O53:O53)</f>
        <v>4200000</v>
      </c>
      <c r="P52" s="1530">
        <f>O52</f>
        <v>4200000</v>
      </c>
      <c r="Q52" s="1530">
        <v>4200000</v>
      </c>
      <c r="R52" s="1531">
        <f t="shared" si="2"/>
        <v>0</v>
      </c>
      <c r="S52" s="3183">
        <f t="shared" si="3"/>
        <v>0</v>
      </c>
    </row>
    <row r="53" spans="1:19 16362:16362" ht="20.100000000000001" customHeight="1">
      <c r="A53" s="1500"/>
      <c r="B53" s="1523"/>
      <c r="C53" s="1482"/>
      <c r="D53" s="1523"/>
      <c r="F53" s="1532" t="s">
        <v>2310</v>
      </c>
      <c r="G53" s="1114">
        <v>50000</v>
      </c>
      <c r="H53" s="1534" t="s">
        <v>335</v>
      </c>
      <c r="I53" s="1535">
        <v>7</v>
      </c>
      <c r="J53" s="1534" t="s">
        <v>335</v>
      </c>
      <c r="K53" s="1536">
        <v>12</v>
      </c>
      <c r="L53" s="1534"/>
      <c r="M53" s="1538"/>
      <c r="N53" s="1538" t="s">
        <v>20</v>
      </c>
      <c r="O53" s="1539">
        <f>ROUNDUP(G53*I53*K53,-3)</f>
        <v>4200000</v>
      </c>
      <c r="P53" s="1545"/>
      <c r="Q53" s="1545"/>
      <c r="R53" s="1546"/>
      <c r="S53" s="3264"/>
    </row>
    <row r="54" spans="1:19 16362:16362" ht="20.100000000000001" customHeight="1">
      <c r="A54" s="1500"/>
      <c r="B54" s="1523"/>
      <c r="C54" s="1482"/>
      <c r="D54" s="1523"/>
      <c r="F54" s="1560" t="s">
        <v>339</v>
      </c>
      <c r="G54" s="1229"/>
      <c r="H54" s="1527"/>
      <c r="I54" s="1527"/>
      <c r="J54" s="1527"/>
      <c r="K54" s="1527"/>
      <c r="L54" s="1527"/>
      <c r="M54" s="1528"/>
      <c r="N54" s="1528"/>
      <c r="O54" s="1529">
        <f>O55</f>
        <v>8400000</v>
      </c>
      <c r="P54" s="1530">
        <f>O54</f>
        <v>8400000</v>
      </c>
      <c r="Q54" s="1530">
        <v>8400000</v>
      </c>
      <c r="R54" s="1531">
        <f t="shared" si="2"/>
        <v>0</v>
      </c>
      <c r="S54" s="3183">
        <f t="shared" si="3"/>
        <v>0</v>
      </c>
    </row>
    <row r="55" spans="1:19 16362:16362" ht="20.100000000000001" customHeight="1">
      <c r="A55" s="1500"/>
      <c r="B55" s="1523"/>
      <c r="C55" s="1482"/>
      <c r="D55" s="1523"/>
      <c r="F55" s="1561" t="s">
        <v>2282</v>
      </c>
      <c r="G55" s="1114">
        <v>100000</v>
      </c>
      <c r="H55" s="1534" t="s">
        <v>335</v>
      </c>
      <c r="I55" s="1535">
        <v>7</v>
      </c>
      <c r="J55" s="1534" t="s">
        <v>335</v>
      </c>
      <c r="K55" s="1536">
        <v>12</v>
      </c>
      <c r="L55" s="1534"/>
      <c r="M55" s="1538"/>
      <c r="N55" s="1538" t="s">
        <v>20</v>
      </c>
      <c r="O55" s="1539">
        <f>ROUNDUP(G55*I55*K55,-3)</f>
        <v>8400000</v>
      </c>
      <c r="P55" s="1545"/>
      <c r="Q55" s="1545"/>
      <c r="R55" s="1546"/>
      <c r="S55" s="3264"/>
    </row>
    <row r="56" spans="1:19 16362:16362" ht="20.100000000000001" customHeight="1">
      <c r="A56" s="1500"/>
      <c r="B56" s="1523"/>
      <c r="C56" s="1482"/>
      <c r="D56" s="1523"/>
      <c r="F56" s="1527" t="s">
        <v>3181</v>
      </c>
      <c r="G56" s="1229"/>
      <c r="H56" s="1527"/>
      <c r="I56" s="1527"/>
      <c r="J56" s="1527"/>
      <c r="K56" s="1527"/>
      <c r="L56" s="1527"/>
      <c r="M56" s="1528"/>
      <c r="N56" s="1528"/>
      <c r="O56" s="1529">
        <f>SUM(O57:O60)</f>
        <v>4279000</v>
      </c>
      <c r="P56" s="1530">
        <f>O56</f>
        <v>4279000</v>
      </c>
      <c r="Q56" s="1530">
        <v>0</v>
      </c>
      <c r="R56" s="1531">
        <f t="shared" ref="R56" si="6">P56-Q56</f>
        <v>4279000</v>
      </c>
      <c r="S56" s="3183"/>
    </row>
    <row r="57" spans="1:19 16362:16362" ht="20.100000000000001" customHeight="1">
      <c r="A57" s="1500"/>
      <c r="B57" s="1523"/>
      <c r="C57" s="1482"/>
      <c r="D57" s="1523"/>
      <c r="F57" s="1532" t="s">
        <v>3087</v>
      </c>
      <c r="G57" s="1114">
        <v>17060</v>
      </c>
      <c r="H57" s="1534" t="s">
        <v>335</v>
      </c>
      <c r="I57" s="1562">
        <v>10</v>
      </c>
      <c r="J57" s="1534" t="s">
        <v>335</v>
      </c>
      <c r="K57" s="1536">
        <v>2</v>
      </c>
      <c r="L57" s="1534"/>
      <c r="M57" s="1538"/>
      <c r="N57" s="1538" t="s">
        <v>3088</v>
      </c>
      <c r="O57" s="1539">
        <f>ROUNDUP(G57*I57*K57,-3)</f>
        <v>342000</v>
      </c>
      <c r="P57" s="1563"/>
      <c r="Q57" s="1545"/>
      <c r="R57" s="1546"/>
      <c r="S57" s="3264"/>
    </row>
    <row r="58" spans="1:19 16362:16362" ht="20.100000000000001" customHeight="1">
      <c r="A58" s="1500"/>
      <c r="B58" s="1523"/>
      <c r="C58" s="1482"/>
      <c r="D58" s="1523"/>
      <c r="F58" s="1532"/>
      <c r="G58" s="1114">
        <v>17383</v>
      </c>
      <c r="H58" s="1534" t="s">
        <v>335</v>
      </c>
      <c r="I58" s="1562">
        <v>9</v>
      </c>
      <c r="J58" s="1534" t="s">
        <v>335</v>
      </c>
      <c r="K58" s="1536">
        <v>10</v>
      </c>
      <c r="L58" s="1534"/>
      <c r="M58" s="1538"/>
      <c r="N58" s="1538" t="s">
        <v>3088</v>
      </c>
      <c r="O58" s="1539">
        <f>ROUNDUP(G58*I58*K58,-3)</f>
        <v>1565000</v>
      </c>
      <c r="P58" s="1563"/>
      <c r="Q58" s="1545"/>
      <c r="R58" s="1546"/>
      <c r="S58" s="3264"/>
      <c r="XEH58" s="191">
        <f>SUM(A58:XEG58)</f>
        <v>1582402</v>
      </c>
    </row>
    <row r="59" spans="1:19 16362:16362" ht="20.100000000000001" customHeight="1">
      <c r="A59" s="1500"/>
      <c r="B59" s="1523"/>
      <c r="C59" s="1482"/>
      <c r="D59" s="1523"/>
      <c r="F59" s="1532" t="s">
        <v>3089</v>
      </c>
      <c r="G59" s="1114">
        <v>19721</v>
      </c>
      <c r="H59" s="1534" t="s">
        <v>335</v>
      </c>
      <c r="I59" s="1564">
        <v>10</v>
      </c>
      <c r="J59" s="1534" t="s">
        <v>335</v>
      </c>
      <c r="K59" s="1536">
        <v>10</v>
      </c>
      <c r="L59" s="1534"/>
      <c r="M59" s="1538"/>
      <c r="N59" s="1538" t="s">
        <v>3017</v>
      </c>
      <c r="O59" s="1539">
        <f>ROUNDUP(G59*I59*K59,-3)</f>
        <v>1973000</v>
      </c>
      <c r="P59" s="1563"/>
      <c r="Q59" s="1545"/>
      <c r="R59" s="1546"/>
      <c r="S59" s="3264"/>
    </row>
    <row r="60" spans="1:19 16362:16362" ht="20.100000000000001" customHeight="1">
      <c r="A60" s="1500"/>
      <c r="B60" s="1523"/>
      <c r="C60" s="1482"/>
      <c r="D60" s="1523"/>
      <c r="F60" s="1532"/>
      <c r="G60" s="1114">
        <v>19932</v>
      </c>
      <c r="H60" s="1534" t="s">
        <v>335</v>
      </c>
      <c r="I60" s="1564">
        <v>10</v>
      </c>
      <c r="J60" s="1534" t="s">
        <v>335</v>
      </c>
      <c r="K60" s="1536">
        <v>2</v>
      </c>
      <c r="L60" s="1534"/>
      <c r="M60" s="1538"/>
      <c r="N60" s="1538" t="s">
        <v>3088</v>
      </c>
      <c r="O60" s="1539">
        <f>ROUNDUP(G60*I60*K60,-3)</f>
        <v>399000</v>
      </c>
      <c r="P60" s="1563"/>
      <c r="Q60" s="1545"/>
      <c r="R60" s="1546"/>
      <c r="S60" s="3264"/>
    </row>
    <row r="61" spans="1:19 16362:16362" s="192" customFormat="1" ht="20.100000000000001" customHeight="1">
      <c r="A61" s="1565"/>
      <c r="B61" s="1566"/>
      <c r="C61" s="1567"/>
      <c r="D61" s="1566"/>
      <c r="E61" s="456" t="s">
        <v>1159</v>
      </c>
      <c r="F61" s="457"/>
      <c r="G61" s="457"/>
      <c r="H61" s="1228"/>
      <c r="I61" s="457"/>
      <c r="J61" s="1228"/>
      <c r="K61" s="457"/>
      <c r="L61" s="457"/>
      <c r="M61" s="457"/>
      <c r="N61" s="457"/>
      <c r="O61" s="459"/>
      <c r="P61" s="1568">
        <f>ROUNDUP(O62+O66+O64,-3)</f>
        <v>18280000</v>
      </c>
      <c r="Q61" s="1568">
        <f>SUM(Q62,Q66,Q64)</f>
        <v>19261000</v>
      </c>
      <c r="R61" s="1569">
        <f t="shared" si="2"/>
        <v>-981000</v>
      </c>
      <c r="S61" s="3265">
        <f t="shared" si="3"/>
        <v>-5.0931934998182854E-2</v>
      </c>
    </row>
    <row r="62" spans="1:19 16362:16362" s="192" customFormat="1" ht="20.100000000000001" customHeight="1">
      <c r="A62" s="1565"/>
      <c r="B62" s="1566"/>
      <c r="C62" s="1567"/>
      <c r="D62" s="1566"/>
      <c r="E62" s="1570"/>
      <c r="F62" s="1527" t="s">
        <v>1002</v>
      </c>
      <c r="G62" s="1229"/>
      <c r="H62" s="1527"/>
      <c r="I62" s="1571"/>
      <c r="J62" s="1527"/>
      <c r="K62" s="1572"/>
      <c r="L62" s="1527"/>
      <c r="M62" s="1528"/>
      <c r="N62" s="1528"/>
      <c r="O62" s="1529">
        <f>SUM(O63:O63)</f>
        <v>10080000</v>
      </c>
      <c r="P62" s="1530">
        <f>O62</f>
        <v>10080000</v>
      </c>
      <c r="Q62" s="1530">
        <v>10320000</v>
      </c>
      <c r="R62" s="1531">
        <f t="shared" si="2"/>
        <v>-240000</v>
      </c>
      <c r="S62" s="3266">
        <f t="shared" si="3"/>
        <v>-2.3255813953488372E-2</v>
      </c>
    </row>
    <row r="63" spans="1:19 16362:16362" s="192" customFormat="1" ht="20.100000000000001" customHeight="1">
      <c r="A63" s="1565"/>
      <c r="B63" s="1566"/>
      <c r="C63" s="1567"/>
      <c r="D63" s="1566"/>
      <c r="E63" s="1570"/>
      <c r="F63" s="1532" t="s">
        <v>3090</v>
      </c>
      <c r="G63" s="1114">
        <v>420000</v>
      </c>
      <c r="H63" s="1534" t="s">
        <v>335</v>
      </c>
      <c r="I63" s="1535">
        <v>2</v>
      </c>
      <c r="J63" s="1534" t="s">
        <v>335</v>
      </c>
      <c r="K63" s="1536">
        <v>12</v>
      </c>
      <c r="L63" s="1534"/>
      <c r="M63" s="1538"/>
      <c r="N63" s="1538" t="s">
        <v>1000</v>
      </c>
      <c r="O63" s="1539">
        <f>ROUNDUP(G63*I63*K63,-3)</f>
        <v>10080000</v>
      </c>
      <c r="P63" s="1545"/>
      <c r="Q63" s="1545"/>
      <c r="R63" s="1546"/>
      <c r="S63" s="3264"/>
    </row>
    <row r="64" spans="1:19 16362:16362" s="192" customFormat="1" ht="20.100000000000001" customHeight="1">
      <c r="A64" s="1565"/>
      <c r="B64" s="1566"/>
      <c r="C64" s="1567"/>
      <c r="D64" s="1566"/>
      <c r="E64" s="1570"/>
      <c r="F64" s="1527" t="s">
        <v>3092</v>
      </c>
      <c r="G64" s="1229"/>
      <c r="H64" s="1527"/>
      <c r="I64" s="1571"/>
      <c r="J64" s="1527"/>
      <c r="K64" s="1572"/>
      <c r="L64" s="1527"/>
      <c r="M64" s="1528"/>
      <c r="N64" s="1528"/>
      <c r="O64" s="1529">
        <f>SUM(O65:O65)</f>
        <v>5800000</v>
      </c>
      <c r="P64" s="1530">
        <f>O64</f>
        <v>5800000</v>
      </c>
      <c r="Q64" s="1530">
        <v>0</v>
      </c>
      <c r="R64" s="1531">
        <f t="shared" ref="R64" si="7">P64-Q64</f>
        <v>5800000</v>
      </c>
      <c r="S64" s="3266"/>
    </row>
    <row r="65" spans="1:19" s="192" customFormat="1" ht="20.100000000000001" customHeight="1">
      <c r="A65" s="1565"/>
      <c r="B65" s="1566"/>
      <c r="C65" s="1567"/>
      <c r="D65" s="1566"/>
      <c r="E65" s="1570"/>
      <c r="F65" s="1532" t="s">
        <v>3091</v>
      </c>
      <c r="G65" s="1114">
        <v>580000</v>
      </c>
      <c r="H65" s="1534" t="s">
        <v>335</v>
      </c>
      <c r="I65" s="1535">
        <v>1</v>
      </c>
      <c r="J65" s="1534" t="s">
        <v>335</v>
      </c>
      <c r="K65" s="1536">
        <v>10</v>
      </c>
      <c r="L65" s="1534"/>
      <c r="M65" s="1538"/>
      <c r="N65" s="1538" t="s">
        <v>627</v>
      </c>
      <c r="O65" s="1539">
        <f>ROUNDUP(G65*I65*K65,-3)</f>
        <v>5800000</v>
      </c>
      <c r="P65" s="1545"/>
      <c r="Q65" s="1545"/>
      <c r="R65" s="1546"/>
      <c r="S65" s="3264"/>
    </row>
    <row r="66" spans="1:19" s="192" customFormat="1" ht="20.100000000000001" customHeight="1">
      <c r="A66" s="1565"/>
      <c r="B66" s="1566"/>
      <c r="C66" s="1567"/>
      <c r="D66" s="1566"/>
      <c r="E66" s="1570"/>
      <c r="F66" s="1527" t="s">
        <v>1001</v>
      </c>
      <c r="G66" s="1229"/>
      <c r="H66" s="1527"/>
      <c r="I66" s="1571"/>
      <c r="J66" s="1527"/>
      <c r="K66" s="1572"/>
      <c r="L66" s="1527"/>
      <c r="M66" s="1528"/>
      <c r="N66" s="1528"/>
      <c r="O66" s="1529">
        <f>SUM(O67:O67)</f>
        <v>2400000</v>
      </c>
      <c r="P66" s="1530">
        <f>O66</f>
        <v>2400000</v>
      </c>
      <c r="Q66" s="1530">
        <v>8941000</v>
      </c>
      <c r="R66" s="1531">
        <f t="shared" si="2"/>
        <v>-6541000</v>
      </c>
      <c r="S66" s="3183">
        <f t="shared" si="3"/>
        <v>-0.73157364947992398</v>
      </c>
    </row>
    <row r="67" spans="1:19" s="192" customFormat="1" ht="20.100000000000001" customHeight="1">
      <c r="A67" s="1565"/>
      <c r="B67" s="1566"/>
      <c r="C67" s="1567"/>
      <c r="D67" s="1566"/>
      <c r="E67" s="1570"/>
      <c r="F67" s="1532" t="s">
        <v>3093</v>
      </c>
      <c r="G67" s="1114">
        <v>100000</v>
      </c>
      <c r="H67" s="1534" t="s">
        <v>335</v>
      </c>
      <c r="I67" s="1535">
        <v>2</v>
      </c>
      <c r="J67" s="1534" t="s">
        <v>335</v>
      </c>
      <c r="K67" s="1536">
        <v>12</v>
      </c>
      <c r="L67" s="1534"/>
      <c r="M67" s="1538"/>
      <c r="N67" s="1538" t="s">
        <v>1000</v>
      </c>
      <c r="O67" s="1539">
        <f>ROUNDUP(G67*I67*K67,-3)</f>
        <v>2400000</v>
      </c>
      <c r="P67" s="1545"/>
      <c r="Q67" s="1545"/>
      <c r="R67" s="1546"/>
      <c r="S67" s="3264"/>
    </row>
    <row r="68" spans="1:19" s="192" customFormat="1" ht="20.100000000000001" customHeight="1">
      <c r="A68" s="1565"/>
      <c r="B68" s="1566"/>
      <c r="C68" s="1567"/>
      <c r="D68" s="1566"/>
      <c r="E68" s="456" t="s">
        <v>325</v>
      </c>
      <c r="F68" s="457"/>
      <c r="G68" s="457"/>
      <c r="H68" s="1228"/>
      <c r="I68" s="457"/>
      <c r="J68" s="1228"/>
      <c r="K68" s="457"/>
      <c r="L68" s="457"/>
      <c r="M68" s="457"/>
      <c r="N68" s="457"/>
      <c r="O68" s="459"/>
      <c r="P68" s="1568">
        <f>O69+O74+O72</f>
        <v>26240000</v>
      </c>
      <c r="Q68" s="1568">
        <f>SUM(Q69,Q74,Q72)</f>
        <v>35383000</v>
      </c>
      <c r="R68" s="1569">
        <f t="shared" ref="R68:R137" si="8">P68-Q68</f>
        <v>-9143000</v>
      </c>
      <c r="S68" s="3265">
        <f t="shared" ref="S68:S134" si="9">R68/Q68</f>
        <v>-0.25840092699884126</v>
      </c>
    </row>
    <row r="69" spans="1:19" s="192" customFormat="1" ht="20.100000000000001" customHeight="1">
      <c r="A69" s="1565"/>
      <c r="B69" s="1566"/>
      <c r="C69" s="1567"/>
      <c r="D69" s="1566"/>
      <c r="E69" s="1570"/>
      <c r="F69" s="1527" t="s">
        <v>999</v>
      </c>
      <c r="G69" s="1229"/>
      <c r="H69" s="1527"/>
      <c r="I69" s="1571"/>
      <c r="J69" s="1527"/>
      <c r="K69" s="1572"/>
      <c r="L69" s="1527"/>
      <c r="M69" s="1528"/>
      <c r="N69" s="1528"/>
      <c r="O69" s="1529">
        <f>SUM(O70:O71)</f>
        <v>22040000</v>
      </c>
      <c r="P69" s="1530">
        <f>O69</f>
        <v>22040000</v>
      </c>
      <c r="Q69" s="1530">
        <v>27840000</v>
      </c>
      <c r="R69" s="1531">
        <f t="shared" si="8"/>
        <v>-5800000</v>
      </c>
      <c r="S69" s="3183">
        <f t="shared" si="9"/>
        <v>-0.20833333333333334</v>
      </c>
    </row>
    <row r="70" spans="1:19" s="192" customFormat="1" ht="20.100000000000001" customHeight="1">
      <c r="A70" s="1565"/>
      <c r="B70" s="1566"/>
      <c r="C70" s="1567"/>
      <c r="D70" s="1566"/>
      <c r="E70" s="1570"/>
      <c r="F70" s="1532" t="s">
        <v>3095</v>
      </c>
      <c r="G70" s="1114">
        <v>580000</v>
      </c>
      <c r="H70" s="1534" t="s">
        <v>335</v>
      </c>
      <c r="I70" s="1535">
        <v>3</v>
      </c>
      <c r="J70" s="1534" t="s">
        <v>335</v>
      </c>
      <c r="K70" s="1536">
        <v>12</v>
      </c>
      <c r="L70" s="1534"/>
      <c r="M70" s="1538"/>
      <c r="N70" s="1538" t="s">
        <v>627</v>
      </c>
      <c r="O70" s="1573">
        <f>ROUNDUP(G70*I70*K70,-3)</f>
        <v>20880000</v>
      </c>
      <c r="P70" s="1540"/>
      <c r="Q70" s="1540"/>
      <c r="R70" s="1541"/>
      <c r="S70" s="3267"/>
    </row>
    <row r="71" spans="1:19" s="192" customFormat="1" ht="20.100000000000001" customHeight="1">
      <c r="A71" s="2874"/>
      <c r="B71" s="2875"/>
      <c r="C71" s="2876"/>
      <c r="D71" s="2875"/>
      <c r="E71" s="2877"/>
      <c r="F71" s="1581" t="s">
        <v>3096</v>
      </c>
      <c r="G71" s="1199">
        <v>580000</v>
      </c>
      <c r="H71" s="1582" t="s">
        <v>3080</v>
      </c>
      <c r="I71" s="2878">
        <v>1</v>
      </c>
      <c r="J71" s="1582" t="s">
        <v>3080</v>
      </c>
      <c r="K71" s="1599">
        <v>2</v>
      </c>
      <c r="L71" s="1582"/>
      <c r="M71" s="1586"/>
      <c r="N71" s="1586" t="s">
        <v>28</v>
      </c>
      <c r="O71" s="1680">
        <f>ROUNDUP(G71*I71*K71,-3)</f>
        <v>1160000</v>
      </c>
      <c r="P71" s="2879"/>
      <c r="Q71" s="2879"/>
      <c r="R71" s="2880"/>
      <c r="S71" s="3268"/>
    </row>
    <row r="72" spans="1:19" s="192" customFormat="1" ht="20.100000000000001" customHeight="1">
      <c r="A72" s="2863"/>
      <c r="B72" s="2864"/>
      <c r="C72" s="2865"/>
      <c r="D72" s="2864"/>
      <c r="E72" s="2866"/>
      <c r="F72" s="1605" t="s">
        <v>3143</v>
      </c>
      <c r="G72" s="1264"/>
      <c r="H72" s="1605"/>
      <c r="I72" s="2867"/>
      <c r="J72" s="1605"/>
      <c r="K72" s="2868"/>
      <c r="L72" s="1605"/>
      <c r="M72" s="1606"/>
      <c r="N72" s="1606"/>
      <c r="O72" s="1607">
        <f>SUM(O73:O73)</f>
        <v>4200000</v>
      </c>
      <c r="P72" s="2869">
        <f>O72</f>
        <v>4200000</v>
      </c>
      <c r="Q72" s="2869">
        <v>0</v>
      </c>
      <c r="R72" s="2870">
        <f t="shared" ref="R72" si="10">P72-Q72</f>
        <v>4200000</v>
      </c>
      <c r="S72" s="3185"/>
    </row>
    <row r="73" spans="1:19" s="192" customFormat="1" ht="20.100000000000001" customHeight="1">
      <c r="A73" s="1565"/>
      <c r="B73" s="1566"/>
      <c r="C73" s="1567"/>
      <c r="D73" s="1566"/>
      <c r="E73" s="1570"/>
      <c r="F73" s="1574" t="s">
        <v>3094</v>
      </c>
      <c r="G73" s="1575">
        <v>420000</v>
      </c>
      <c r="H73" s="1576" t="s">
        <v>335</v>
      </c>
      <c r="I73" s="1577">
        <v>1</v>
      </c>
      <c r="J73" s="1576" t="s">
        <v>335</v>
      </c>
      <c r="K73" s="1578">
        <v>10</v>
      </c>
      <c r="L73" s="1574"/>
      <c r="M73" s="1574"/>
      <c r="N73" s="1574" t="s">
        <v>3014</v>
      </c>
      <c r="O73" s="1575">
        <f>ROUNDUP(G73*I73*K73,-3)</f>
        <v>4200000</v>
      </c>
      <c r="P73" s="1540"/>
      <c r="Q73" s="1540"/>
      <c r="R73" s="1541"/>
      <c r="S73" s="3267"/>
    </row>
    <row r="74" spans="1:19" s="192" customFormat="1" ht="20.100000000000001" customHeight="1">
      <c r="A74" s="1565"/>
      <c r="B74" s="1566"/>
      <c r="C74" s="1567"/>
      <c r="D74" s="1566"/>
      <c r="E74" s="1570"/>
      <c r="F74" s="1527" t="s">
        <v>1001</v>
      </c>
      <c r="G74" s="1229"/>
      <c r="H74" s="1527"/>
      <c r="I74" s="1571"/>
      <c r="J74" s="1527"/>
      <c r="K74" s="1572"/>
      <c r="L74" s="1527"/>
      <c r="M74" s="1528"/>
      <c r="N74" s="1528"/>
      <c r="O74" s="1529">
        <v>0</v>
      </c>
      <c r="P74" s="1530">
        <f>O74</f>
        <v>0</v>
      </c>
      <c r="Q74" s="1530">
        <v>7543000</v>
      </c>
      <c r="R74" s="1531">
        <f t="shared" si="8"/>
        <v>-7543000</v>
      </c>
      <c r="S74" s="3183">
        <f t="shared" si="9"/>
        <v>-1</v>
      </c>
    </row>
    <row r="75" spans="1:19" ht="20.100000000000001" customHeight="1">
      <c r="A75" s="1565"/>
      <c r="B75" s="1566"/>
      <c r="C75" s="1567"/>
      <c r="D75" s="1523"/>
      <c r="E75" s="456" t="s">
        <v>125</v>
      </c>
      <c r="F75" s="457"/>
      <c r="G75" s="457"/>
      <c r="H75" s="1228"/>
      <c r="I75" s="457"/>
      <c r="J75" s="1228"/>
      <c r="K75" s="457"/>
      <c r="L75" s="457"/>
      <c r="M75" s="457"/>
      <c r="N75" s="457"/>
      <c r="O75" s="459"/>
      <c r="P75" s="1524">
        <f>O76</f>
        <v>27244000</v>
      </c>
      <c r="Q75" s="1524">
        <v>24912000</v>
      </c>
      <c r="R75" s="1525">
        <f t="shared" si="8"/>
        <v>2332000</v>
      </c>
      <c r="S75" s="3262">
        <f t="shared" si="9"/>
        <v>9.3609505459216438E-2</v>
      </c>
    </row>
    <row r="76" spans="1:19" ht="20.100000000000001" customHeight="1">
      <c r="A76" s="1565"/>
      <c r="B76" s="1566"/>
      <c r="C76" s="1567"/>
      <c r="D76" s="1523"/>
      <c r="E76" s="1570"/>
      <c r="F76" s="1527" t="s">
        <v>44</v>
      </c>
      <c r="G76" s="1229"/>
      <c r="H76" s="1527"/>
      <c r="I76" s="1527"/>
      <c r="J76" s="1527"/>
      <c r="K76" s="1527"/>
      <c r="L76" s="1527"/>
      <c r="M76" s="1528"/>
      <c r="N76" s="1528"/>
      <c r="O76" s="1529">
        <f>SUM(O77:O77)</f>
        <v>27244000</v>
      </c>
      <c r="P76" s="1530">
        <f>O76</f>
        <v>27244000</v>
      </c>
      <c r="Q76" s="1530">
        <v>24912000</v>
      </c>
      <c r="R76" s="1531">
        <f t="shared" si="8"/>
        <v>2332000</v>
      </c>
      <c r="S76" s="3183">
        <f t="shared" si="9"/>
        <v>9.3609505459216438E-2</v>
      </c>
    </row>
    <row r="77" spans="1:19" ht="20.100000000000001" customHeight="1">
      <c r="A77" s="1565"/>
      <c r="B77" s="1566"/>
      <c r="C77" s="1567"/>
      <c r="D77" s="1579"/>
      <c r="E77" s="1580"/>
      <c r="F77" s="1581" t="s">
        <v>1552</v>
      </c>
      <c r="G77" s="1199">
        <v>326938000</v>
      </c>
      <c r="H77" s="1582" t="s">
        <v>335</v>
      </c>
      <c r="I77" s="1583">
        <v>12</v>
      </c>
      <c r="J77" s="1584"/>
      <c r="K77" s="1585"/>
      <c r="L77" s="1585"/>
      <c r="M77" s="1586"/>
      <c r="N77" s="1586" t="s">
        <v>20</v>
      </c>
      <c r="O77" s="1587">
        <f>ROUNDDOWN((G77/12),-3)</f>
        <v>27244000</v>
      </c>
      <c r="P77" s="1588"/>
      <c r="Q77" s="1588"/>
      <c r="R77" s="1589"/>
      <c r="S77" s="3269"/>
    </row>
    <row r="78" spans="1:19" ht="20.100000000000001" customHeight="1" thickBot="1">
      <c r="A78" s="1565"/>
      <c r="B78" s="1566"/>
      <c r="C78" s="1567"/>
      <c r="D78" s="1515" t="s">
        <v>1012</v>
      </c>
      <c r="E78" s="1516"/>
      <c r="F78" s="1517"/>
      <c r="G78" s="1518"/>
      <c r="H78" s="1519"/>
      <c r="I78" s="1519"/>
      <c r="J78" s="1519"/>
      <c r="K78" s="1519"/>
      <c r="L78" s="1519"/>
      <c r="M78" s="1519"/>
      <c r="N78" s="1520"/>
      <c r="O78" s="1519"/>
      <c r="P78" s="1521">
        <f>ROUNDUP(P79+P86+P89+P95+P99+P102+P107+P113+P118+P122+P125+P129+P110,-3)</f>
        <v>60440000</v>
      </c>
      <c r="Q78" s="1521">
        <f>ROUNDUP(Q79+Q86+Q89+Q95+Q99+Q102+Q107+Q113+Q118+Q122+Q125+Q129+Q110,-3)</f>
        <v>53181000</v>
      </c>
      <c r="R78" s="1522">
        <f t="shared" si="8"/>
        <v>7259000</v>
      </c>
      <c r="S78" s="3261">
        <f t="shared" si="9"/>
        <v>0.13649611703427916</v>
      </c>
    </row>
    <row r="79" spans="1:19" ht="20.100000000000001" customHeight="1">
      <c r="A79" s="1565"/>
      <c r="B79" s="1566"/>
      <c r="C79" s="1567"/>
      <c r="D79" s="1523"/>
      <c r="E79" s="456" t="s">
        <v>46</v>
      </c>
      <c r="F79" s="457"/>
      <c r="G79" s="457"/>
      <c r="H79" s="1228"/>
      <c r="I79" s="457"/>
      <c r="J79" s="1228"/>
      <c r="K79" s="457"/>
      <c r="L79" s="457"/>
      <c r="M79" s="457"/>
      <c r="N79" s="457"/>
      <c r="O79" s="459"/>
      <c r="P79" s="1524">
        <f>ROUNDUP(SUM(O80),-3)</f>
        <v>28986000</v>
      </c>
      <c r="Q79" s="1524">
        <f>Q80</f>
        <v>27990000</v>
      </c>
      <c r="R79" s="1525">
        <f t="shared" si="8"/>
        <v>996000</v>
      </c>
      <c r="S79" s="3262">
        <f t="shared" si="9"/>
        <v>3.5584137191854236E-2</v>
      </c>
    </row>
    <row r="80" spans="1:19" ht="20.100000000000001" customHeight="1">
      <c r="A80" s="1565"/>
      <c r="B80" s="1566"/>
      <c r="C80" s="1567"/>
      <c r="D80" s="1523"/>
      <c r="F80" s="1527" t="s">
        <v>47</v>
      </c>
      <c r="G80" s="1229"/>
      <c r="H80" s="1527"/>
      <c r="I80" s="1527"/>
      <c r="J80" s="1527"/>
      <c r="K80" s="1527"/>
      <c r="L80" s="1527"/>
      <c r="M80" s="1528"/>
      <c r="N80" s="1528"/>
      <c r="O80" s="1529">
        <f>SUM(O81:O85)</f>
        <v>28986000</v>
      </c>
      <c r="P80" s="1530">
        <f>O80</f>
        <v>28986000</v>
      </c>
      <c r="Q80" s="1530">
        <v>27990000</v>
      </c>
      <c r="R80" s="1531">
        <f t="shared" si="8"/>
        <v>996000</v>
      </c>
      <c r="S80" s="3183">
        <f t="shared" si="9"/>
        <v>3.5584137191854236E-2</v>
      </c>
    </row>
    <row r="81" spans="1:21" ht="20.100000000000001" customHeight="1">
      <c r="A81" s="1565"/>
      <c r="B81" s="1566"/>
      <c r="C81" s="1567"/>
      <c r="D81" s="1523"/>
      <c r="E81" s="1543"/>
      <c r="F81" s="1547" t="s">
        <v>1553</v>
      </c>
      <c r="G81" s="1114">
        <v>310047000</v>
      </c>
      <c r="H81" s="1534" t="s">
        <v>335</v>
      </c>
      <c r="I81" s="1590">
        <v>4.4999999999999998E-2</v>
      </c>
      <c r="J81" s="1591"/>
      <c r="K81" s="1537"/>
      <c r="L81" s="1537"/>
      <c r="M81" s="1537"/>
      <c r="N81" s="1538" t="s">
        <v>20</v>
      </c>
      <c r="O81" s="1592">
        <f>ROUNDUP(G81*I81,-3)</f>
        <v>13953000</v>
      </c>
      <c r="P81" s="1545"/>
      <c r="Q81" s="1545"/>
      <c r="R81" s="1546"/>
      <c r="S81" s="3264"/>
    </row>
    <row r="82" spans="1:21" ht="20.100000000000001" customHeight="1">
      <c r="A82" s="1500"/>
      <c r="B82" s="1523"/>
      <c r="C82" s="1482"/>
      <c r="D82" s="1523"/>
      <c r="E82" s="1544"/>
      <c r="F82" s="1547" t="s">
        <v>1554</v>
      </c>
      <c r="G82" s="1114">
        <v>310047000</v>
      </c>
      <c r="H82" s="1534" t="s">
        <v>335</v>
      </c>
      <c r="I82" s="1590">
        <v>3.2300000000000002E-2</v>
      </c>
      <c r="J82" s="1591"/>
      <c r="K82" s="1537"/>
      <c r="L82" s="1537"/>
      <c r="M82" s="1537"/>
      <c r="N82" s="1538" t="s">
        <v>20</v>
      </c>
      <c r="O82" s="1592">
        <f>ROUNDUP(G82*I82,-3)</f>
        <v>10015000</v>
      </c>
      <c r="P82" s="1545"/>
      <c r="Q82" s="1545"/>
      <c r="R82" s="1546"/>
      <c r="S82" s="3264"/>
    </row>
    <row r="83" spans="1:21" ht="20.100000000000001" customHeight="1">
      <c r="A83" s="1500"/>
      <c r="B83" s="1523"/>
      <c r="C83" s="1482"/>
      <c r="D83" s="1523"/>
      <c r="E83" s="1544"/>
      <c r="F83" s="1547" t="s">
        <v>1555</v>
      </c>
      <c r="G83" s="1114">
        <v>10015000</v>
      </c>
      <c r="H83" s="1534" t="s">
        <v>335</v>
      </c>
      <c r="I83" s="1590">
        <v>8.5099999999999995E-2</v>
      </c>
      <c r="J83" s="1591"/>
      <c r="K83" s="1537"/>
      <c r="L83" s="1537"/>
      <c r="M83" s="1537"/>
      <c r="N83" s="1538" t="s">
        <v>20</v>
      </c>
      <c r="O83" s="1592">
        <f>ROUNDUP(G83*I83,-3)</f>
        <v>853000</v>
      </c>
      <c r="P83" s="1545"/>
      <c r="Q83" s="1545"/>
      <c r="R83" s="1546"/>
      <c r="S83" s="3264"/>
    </row>
    <row r="84" spans="1:21" ht="20.100000000000001" customHeight="1">
      <c r="A84" s="1500"/>
      <c r="B84" s="1523"/>
      <c r="C84" s="1482"/>
      <c r="D84" s="1523"/>
      <c r="E84" s="1544"/>
      <c r="F84" s="1547" t="s">
        <v>1556</v>
      </c>
      <c r="G84" s="1114">
        <v>310047000</v>
      </c>
      <c r="H84" s="1534" t="s">
        <v>335</v>
      </c>
      <c r="I84" s="1590">
        <v>6.4999999999999997E-3</v>
      </c>
      <c r="J84" s="1591"/>
      <c r="K84" s="1537"/>
      <c r="L84" s="1537"/>
      <c r="M84" s="1537"/>
      <c r="N84" s="1538" t="s">
        <v>20</v>
      </c>
      <c r="O84" s="1592">
        <f>ROUNDUP(G84*I84,-3)</f>
        <v>2016000</v>
      </c>
      <c r="P84" s="1545"/>
      <c r="Q84" s="1545"/>
      <c r="R84" s="1546"/>
      <c r="S84" s="3264"/>
      <c r="U84" s="3488">
        <f>P78+P132</f>
        <v>61640000</v>
      </c>
    </row>
    <row r="85" spans="1:21" ht="20.100000000000001" customHeight="1">
      <c r="A85" s="1500"/>
      <c r="B85" s="1523"/>
      <c r="C85" s="1482"/>
      <c r="D85" s="1523"/>
      <c r="E85" s="1544"/>
      <c r="F85" s="1547" t="s">
        <v>1557</v>
      </c>
      <c r="G85" s="1114">
        <v>310047000</v>
      </c>
      <c r="H85" s="1534" t="s">
        <v>335</v>
      </c>
      <c r="I85" s="1590">
        <v>6.9300000000000004E-3</v>
      </c>
      <c r="J85" s="1591"/>
      <c r="K85" s="1537"/>
      <c r="L85" s="1537"/>
      <c r="M85" s="1537"/>
      <c r="N85" s="1538" t="s">
        <v>20</v>
      </c>
      <c r="O85" s="1592">
        <f>ROUNDUP(G85*I85,-3)</f>
        <v>2149000</v>
      </c>
      <c r="P85" s="1545"/>
      <c r="Q85" s="1545"/>
      <c r="R85" s="1546"/>
      <c r="S85" s="3264"/>
    </row>
    <row r="86" spans="1:21" ht="20.100000000000001" customHeight="1">
      <c r="A86" s="1500"/>
      <c r="B86" s="1523"/>
      <c r="C86" s="1482"/>
      <c r="D86" s="1523"/>
      <c r="E86" s="456" t="s">
        <v>148</v>
      </c>
      <c r="F86" s="457"/>
      <c r="G86" s="457"/>
      <c r="H86" s="1596"/>
      <c r="I86" s="457"/>
      <c r="J86" s="1228"/>
      <c r="K86" s="457"/>
      <c r="L86" s="457"/>
      <c r="M86" s="457"/>
      <c r="N86" s="457"/>
      <c r="O86" s="459"/>
      <c r="P86" s="1524">
        <f>ROUNDUP(SUM(O87),-3)</f>
        <v>6300000</v>
      </c>
      <c r="Q86" s="1524">
        <f>Q87</f>
        <v>6300000</v>
      </c>
      <c r="R86" s="1525">
        <f t="shared" si="8"/>
        <v>0</v>
      </c>
      <c r="S86" s="3262">
        <f t="shared" si="9"/>
        <v>0</v>
      </c>
    </row>
    <row r="87" spans="1:21" ht="20.100000000000001" customHeight="1">
      <c r="A87" s="1500"/>
      <c r="B87" s="1523"/>
      <c r="C87" s="1482"/>
      <c r="D87" s="1523"/>
      <c r="F87" s="1527" t="s">
        <v>49</v>
      </c>
      <c r="G87" s="1229"/>
      <c r="H87" s="1527"/>
      <c r="I87" s="1527"/>
      <c r="J87" s="1527"/>
      <c r="K87" s="1527"/>
      <c r="L87" s="1527"/>
      <c r="M87" s="1528"/>
      <c r="N87" s="1528"/>
      <c r="O87" s="1529">
        <f>SUM(O88:O88)</f>
        <v>6300000</v>
      </c>
      <c r="P87" s="1530">
        <f>O87</f>
        <v>6300000</v>
      </c>
      <c r="Q87" s="1530">
        <v>6300000</v>
      </c>
      <c r="R87" s="1531">
        <f t="shared" si="8"/>
        <v>0</v>
      </c>
      <c r="S87" s="3183">
        <f t="shared" si="9"/>
        <v>0</v>
      </c>
    </row>
    <row r="88" spans="1:21" ht="20.100000000000001" customHeight="1">
      <c r="A88" s="1500"/>
      <c r="B88" s="1523"/>
      <c r="C88" s="1482"/>
      <c r="D88" s="1523"/>
      <c r="E88" s="1543"/>
      <c r="F88" s="1547" t="s">
        <v>1561</v>
      </c>
      <c r="G88" s="1114">
        <v>105000</v>
      </c>
      <c r="H88" s="1534" t="s">
        <v>335</v>
      </c>
      <c r="I88" s="1535">
        <v>5</v>
      </c>
      <c r="J88" s="1534" t="s">
        <v>335</v>
      </c>
      <c r="K88" s="1536">
        <v>12</v>
      </c>
      <c r="L88" s="1537"/>
      <c r="M88" s="1537"/>
      <c r="N88" s="1538" t="s">
        <v>20</v>
      </c>
      <c r="O88" s="1592">
        <f>G88*I88*K88</f>
        <v>6300000</v>
      </c>
      <c r="P88" s="1545"/>
      <c r="Q88" s="1545"/>
      <c r="R88" s="1546"/>
      <c r="S88" s="3264"/>
    </row>
    <row r="89" spans="1:21" ht="20.100000000000001" customHeight="1">
      <c r="A89" s="1500"/>
      <c r="B89" s="1523"/>
      <c r="C89" s="1482"/>
      <c r="D89" s="1523"/>
      <c r="E89" s="456" t="s">
        <v>127</v>
      </c>
      <c r="F89" s="457"/>
      <c r="G89" s="457"/>
      <c r="H89" s="1228"/>
      <c r="I89" s="457"/>
      <c r="J89" s="1228"/>
      <c r="K89" s="457"/>
      <c r="L89" s="457"/>
      <c r="M89" s="457"/>
      <c r="N89" s="457"/>
      <c r="O89" s="459"/>
      <c r="P89" s="1524">
        <f>SUM(O90,O93)</f>
        <v>4980000</v>
      </c>
      <c r="Q89" s="1524">
        <f>SUM(Q90,Q93)</f>
        <v>4800000</v>
      </c>
      <c r="R89" s="1525">
        <f t="shared" si="8"/>
        <v>180000</v>
      </c>
      <c r="S89" s="3262">
        <f t="shared" si="9"/>
        <v>3.7499999999999999E-2</v>
      </c>
    </row>
    <row r="90" spans="1:21" ht="20.100000000000001" customHeight="1">
      <c r="A90" s="1500"/>
      <c r="B90" s="1523"/>
      <c r="C90" s="1482"/>
      <c r="D90" s="1523"/>
      <c r="F90" s="1527" t="s">
        <v>51</v>
      </c>
      <c r="G90" s="1229"/>
      <c r="H90" s="1527"/>
      <c r="I90" s="1527"/>
      <c r="J90" s="1527"/>
      <c r="K90" s="1527"/>
      <c r="L90" s="1527"/>
      <c r="M90" s="1528"/>
      <c r="N90" s="1528"/>
      <c r="O90" s="1529">
        <f>SUM(O91:O92)</f>
        <v>4200000</v>
      </c>
      <c r="P90" s="1530">
        <f>O90</f>
        <v>4200000</v>
      </c>
      <c r="Q90" s="1530">
        <v>4020000</v>
      </c>
      <c r="R90" s="1531">
        <f t="shared" si="8"/>
        <v>180000</v>
      </c>
      <c r="S90" s="3183">
        <f t="shared" si="9"/>
        <v>4.4776119402985072E-2</v>
      </c>
    </row>
    <row r="91" spans="1:21" ht="20.100000000000001" customHeight="1">
      <c r="A91" s="1500"/>
      <c r="B91" s="1523"/>
      <c r="C91" s="1482"/>
      <c r="D91" s="1523"/>
      <c r="E91" s="1543"/>
      <c r="F91" s="1547" t="s">
        <v>1564</v>
      </c>
      <c r="G91" s="1453">
        <v>335000</v>
      </c>
      <c r="H91" s="1548" t="s">
        <v>335</v>
      </c>
      <c r="I91" s="1536">
        <v>12</v>
      </c>
      <c r="J91" s="1548"/>
      <c r="K91" s="1551"/>
      <c r="L91" s="1551"/>
      <c r="M91" s="1551"/>
      <c r="N91" s="1552" t="s">
        <v>20</v>
      </c>
      <c r="O91" s="1539">
        <f>G91*I91</f>
        <v>4020000</v>
      </c>
      <c r="P91" s="1545"/>
      <c r="Q91" s="1545"/>
      <c r="R91" s="1546"/>
      <c r="S91" s="3264"/>
    </row>
    <row r="92" spans="1:21" ht="20.100000000000001" customHeight="1">
      <c r="A92" s="1500"/>
      <c r="B92" s="1523"/>
      <c r="C92" s="1482"/>
      <c r="D92" s="1523"/>
      <c r="E92" s="1543"/>
      <c r="F92" s="1547" t="s">
        <v>3097</v>
      </c>
      <c r="G92" s="1453">
        <v>90000</v>
      </c>
      <c r="H92" s="1548" t="s">
        <v>335</v>
      </c>
      <c r="I92" s="1597">
        <v>2</v>
      </c>
      <c r="J92" s="1548"/>
      <c r="K92" s="1551"/>
      <c r="L92" s="1551"/>
      <c r="M92" s="1551"/>
      <c r="N92" s="1552" t="s">
        <v>20</v>
      </c>
      <c r="O92" s="1539">
        <f>G92*I92</f>
        <v>180000</v>
      </c>
      <c r="P92" s="1545"/>
      <c r="Q92" s="1545"/>
      <c r="R92" s="1546"/>
      <c r="S92" s="3264"/>
    </row>
    <row r="93" spans="1:21" ht="20.100000000000001" customHeight="1">
      <c r="A93" s="1500"/>
      <c r="B93" s="1523"/>
      <c r="C93" s="1482"/>
      <c r="D93" s="1523"/>
      <c r="F93" s="1527" t="s">
        <v>50</v>
      </c>
      <c r="G93" s="1229"/>
      <c r="H93" s="1527"/>
      <c r="I93" s="1527"/>
      <c r="J93" s="1527"/>
      <c r="K93" s="1527"/>
      <c r="L93" s="1527"/>
      <c r="M93" s="1528"/>
      <c r="N93" s="1528"/>
      <c r="O93" s="1529">
        <f>SUM(O94:O94)</f>
        <v>780000</v>
      </c>
      <c r="P93" s="1530">
        <f>O93</f>
        <v>780000</v>
      </c>
      <c r="Q93" s="1530">
        <v>780000</v>
      </c>
      <c r="R93" s="1531">
        <f t="shared" si="8"/>
        <v>0</v>
      </c>
      <c r="S93" s="3183">
        <f t="shared" si="9"/>
        <v>0</v>
      </c>
    </row>
    <row r="94" spans="1:21" ht="20.100000000000001" customHeight="1">
      <c r="A94" s="1500"/>
      <c r="B94" s="1523"/>
      <c r="C94" s="1482"/>
      <c r="D94" s="1523"/>
      <c r="E94" s="1598"/>
      <c r="F94" s="1595" t="s">
        <v>1563</v>
      </c>
      <c r="G94" s="1199">
        <v>65000</v>
      </c>
      <c r="H94" s="1582" t="s">
        <v>335</v>
      </c>
      <c r="I94" s="1599">
        <v>12</v>
      </c>
      <c r="J94" s="1582"/>
      <c r="K94" s="1585"/>
      <c r="L94" s="1585"/>
      <c r="M94" s="1585"/>
      <c r="N94" s="1586" t="s">
        <v>20</v>
      </c>
      <c r="O94" s="1587">
        <f>ROUNDUP(G94*I94,-3)</f>
        <v>780000</v>
      </c>
      <c r="P94" s="1588"/>
      <c r="Q94" s="1588"/>
      <c r="R94" s="1589"/>
      <c r="S94" s="3269"/>
    </row>
    <row r="95" spans="1:21" ht="20.100000000000001" customHeight="1">
      <c r="A95" s="1500"/>
      <c r="B95" s="1523"/>
      <c r="C95" s="1482"/>
      <c r="D95" s="1523"/>
      <c r="E95" s="456" t="s">
        <v>54</v>
      </c>
      <c r="F95" s="457"/>
      <c r="G95" s="457"/>
      <c r="H95" s="1228"/>
      <c r="I95" s="457"/>
      <c r="J95" s="1228"/>
      <c r="K95" s="457"/>
      <c r="L95" s="457"/>
      <c r="M95" s="457"/>
      <c r="N95" s="457"/>
      <c r="O95" s="459"/>
      <c r="P95" s="1600">
        <f>O96</f>
        <v>2000000</v>
      </c>
      <c r="Q95" s="1524">
        <f>Q96</f>
        <v>2000000</v>
      </c>
      <c r="R95" s="1601">
        <f t="shared" si="8"/>
        <v>0</v>
      </c>
      <c r="S95" s="3270">
        <f t="shared" si="9"/>
        <v>0</v>
      </c>
    </row>
    <row r="96" spans="1:21" ht="20.100000000000001" customHeight="1">
      <c r="A96" s="1500"/>
      <c r="B96" s="1523"/>
      <c r="C96" s="1482"/>
      <c r="D96" s="1523"/>
      <c r="F96" s="1527" t="s">
        <v>55</v>
      </c>
      <c r="G96" s="1229"/>
      <c r="H96" s="1527"/>
      <c r="I96" s="1527"/>
      <c r="J96" s="1527"/>
      <c r="K96" s="1527"/>
      <c r="L96" s="1527"/>
      <c r="M96" s="1528"/>
      <c r="N96" s="1528"/>
      <c r="O96" s="1529">
        <f>SUM(O97:O98)</f>
        <v>2000000</v>
      </c>
      <c r="P96" s="1530">
        <f>O96</f>
        <v>2000000</v>
      </c>
      <c r="Q96" s="1530">
        <v>2000000</v>
      </c>
      <c r="R96" s="1531">
        <f t="shared" si="8"/>
        <v>0</v>
      </c>
      <c r="S96" s="3183">
        <f t="shared" si="9"/>
        <v>0</v>
      </c>
    </row>
    <row r="97" spans="1:24" ht="20.100000000000001" customHeight="1">
      <c r="A97" s="1500"/>
      <c r="B97" s="1523"/>
      <c r="C97" s="1482"/>
      <c r="D97" s="1523"/>
      <c r="F97" s="1547" t="s">
        <v>3098</v>
      </c>
      <c r="G97" s="1114">
        <v>150000</v>
      </c>
      <c r="H97" s="1534" t="s">
        <v>335</v>
      </c>
      <c r="I97" s="1559">
        <v>10</v>
      </c>
      <c r="J97" s="1534"/>
      <c r="K97" s="1537"/>
      <c r="L97" s="1537"/>
      <c r="M97" s="1537"/>
      <c r="N97" s="1538" t="s">
        <v>20</v>
      </c>
      <c r="O97" s="1592">
        <f>ROUNDUP(G97*I97,-3)</f>
        <v>1500000</v>
      </c>
      <c r="P97" s="1545"/>
      <c r="Q97" s="1545"/>
      <c r="R97" s="1546"/>
      <c r="S97" s="3264"/>
    </row>
    <row r="98" spans="1:24" ht="20.100000000000001" customHeight="1">
      <c r="A98" s="1500"/>
      <c r="B98" s="1523"/>
      <c r="C98" s="1482"/>
      <c r="D98" s="1523"/>
      <c r="E98" s="1602"/>
      <c r="F98" s="1547" t="s">
        <v>3099</v>
      </c>
      <c r="G98" s="1114">
        <v>250000</v>
      </c>
      <c r="H98" s="1534" t="s">
        <v>335</v>
      </c>
      <c r="I98" s="1559">
        <v>2</v>
      </c>
      <c r="J98" s="1534"/>
      <c r="K98" s="1537"/>
      <c r="L98" s="1537"/>
      <c r="M98" s="1537"/>
      <c r="N98" s="1538" t="s">
        <v>887</v>
      </c>
      <c r="O98" s="1587">
        <f>ROUNDUP(G98*I98,-3)</f>
        <v>500000</v>
      </c>
      <c r="P98" s="1588"/>
      <c r="Q98" s="1588"/>
      <c r="R98" s="1546"/>
      <c r="S98" s="3264"/>
    </row>
    <row r="99" spans="1:24" ht="20.100000000000001" customHeight="1">
      <c r="A99" s="1500"/>
      <c r="B99" s="1523"/>
      <c r="C99" s="1482"/>
      <c r="D99" s="1523"/>
      <c r="E99" s="456" t="s">
        <v>1134</v>
      </c>
      <c r="F99" s="457"/>
      <c r="G99" s="457"/>
      <c r="H99" s="1228"/>
      <c r="I99" s="457"/>
      <c r="J99" s="1228"/>
      <c r="K99" s="457"/>
      <c r="L99" s="457"/>
      <c r="M99" s="457"/>
      <c r="N99" s="457"/>
      <c r="O99" s="910"/>
      <c r="P99" s="1600">
        <f>O100</f>
        <v>100000</v>
      </c>
      <c r="Q99" s="1524">
        <f>Q100</f>
        <v>100000</v>
      </c>
      <c r="R99" s="1525">
        <f t="shared" si="8"/>
        <v>0</v>
      </c>
      <c r="S99" s="3262">
        <f t="shared" si="9"/>
        <v>0</v>
      </c>
    </row>
    <row r="100" spans="1:24" ht="20.100000000000001" customHeight="1">
      <c r="A100" s="1500"/>
      <c r="B100" s="1523"/>
      <c r="C100" s="1482"/>
      <c r="D100" s="1523"/>
      <c r="F100" s="1527" t="s">
        <v>60</v>
      </c>
      <c r="G100" s="1229"/>
      <c r="H100" s="1527"/>
      <c r="I100" s="1527"/>
      <c r="J100" s="1527"/>
      <c r="K100" s="1527"/>
      <c r="L100" s="1527"/>
      <c r="M100" s="1528"/>
      <c r="N100" s="1528"/>
      <c r="O100" s="1529">
        <f>SUM(O101:O101)</f>
        <v>100000</v>
      </c>
      <c r="P100" s="1530">
        <f>O100</f>
        <v>100000</v>
      </c>
      <c r="Q100" s="1530">
        <v>100000</v>
      </c>
      <c r="R100" s="1531">
        <f t="shared" si="8"/>
        <v>0</v>
      </c>
      <c r="S100" s="3183">
        <f t="shared" si="9"/>
        <v>0</v>
      </c>
    </row>
    <row r="101" spans="1:24" ht="20.100000000000001" customHeight="1">
      <c r="A101" s="1500"/>
      <c r="B101" s="1523"/>
      <c r="C101" s="1482"/>
      <c r="D101" s="1523"/>
      <c r="E101" s="1598"/>
      <c r="F101" s="1595" t="s">
        <v>2283</v>
      </c>
      <c r="G101" s="1199">
        <v>50000</v>
      </c>
      <c r="H101" s="1582" t="s">
        <v>335</v>
      </c>
      <c r="I101" s="1603">
        <v>2</v>
      </c>
      <c r="J101" s="1582"/>
      <c r="K101" s="1585"/>
      <c r="L101" s="1585"/>
      <c r="M101" s="1585"/>
      <c r="N101" s="1586" t="s">
        <v>20</v>
      </c>
      <c r="O101" s="1587">
        <f>ROUNDUP(G101*I101,-3)</f>
        <v>100000</v>
      </c>
      <c r="P101" s="1588"/>
      <c r="Q101" s="1588"/>
      <c r="R101" s="1589"/>
      <c r="S101" s="3269"/>
    </row>
    <row r="102" spans="1:24" ht="20.100000000000001" customHeight="1">
      <c r="A102" s="1500"/>
      <c r="B102" s="1523"/>
      <c r="C102" s="1482"/>
      <c r="D102" s="1523"/>
      <c r="E102" s="456" t="s">
        <v>1147</v>
      </c>
      <c r="F102" s="457"/>
      <c r="G102" s="457"/>
      <c r="H102" s="1228"/>
      <c r="I102" s="457"/>
      <c r="J102" s="1228"/>
      <c r="K102" s="457"/>
      <c r="L102" s="457"/>
      <c r="M102" s="457"/>
      <c r="N102" s="457"/>
      <c r="O102" s="459"/>
      <c r="P102" s="1600">
        <f>O103</f>
        <v>5673000</v>
      </c>
      <c r="Q102" s="1524">
        <f>Q103</f>
        <v>5685000</v>
      </c>
      <c r="R102" s="1525">
        <f t="shared" si="8"/>
        <v>-12000</v>
      </c>
      <c r="S102" s="3262">
        <f t="shared" si="9"/>
        <v>-2.1108179419525065E-3</v>
      </c>
    </row>
    <row r="103" spans="1:24" ht="20.100000000000001" customHeight="1">
      <c r="A103" s="1500"/>
      <c r="B103" s="1523"/>
      <c r="C103" s="1482"/>
      <c r="D103" s="1523"/>
      <c r="F103" s="1527" t="s">
        <v>61</v>
      </c>
      <c r="G103" s="1229"/>
      <c r="H103" s="1527"/>
      <c r="I103" s="1527"/>
      <c r="J103" s="1527"/>
      <c r="K103" s="1527"/>
      <c r="L103" s="1527"/>
      <c r="M103" s="1528"/>
      <c r="N103" s="1528"/>
      <c r="O103" s="1529">
        <f>SUM(O104:O106)</f>
        <v>5673000</v>
      </c>
      <c r="P103" s="1530">
        <f>O103</f>
        <v>5673000</v>
      </c>
      <c r="Q103" s="1530">
        <v>5685000</v>
      </c>
      <c r="R103" s="1531">
        <f t="shared" si="8"/>
        <v>-12000</v>
      </c>
      <c r="S103" s="3183">
        <f t="shared" si="9"/>
        <v>-2.1108179419525065E-3</v>
      </c>
      <c r="X103" s="3488">
        <f>P132+P78</f>
        <v>61640000</v>
      </c>
    </row>
    <row r="104" spans="1:24" ht="20.100000000000001" customHeight="1">
      <c r="A104" s="1500"/>
      <c r="B104" s="1523"/>
      <c r="C104" s="1482"/>
      <c r="D104" s="1523"/>
      <c r="E104" s="1543"/>
      <c r="F104" s="1547" t="s">
        <v>1676</v>
      </c>
      <c r="G104" s="1114">
        <v>175000</v>
      </c>
      <c r="H104" s="1534" t="s">
        <v>335</v>
      </c>
      <c r="I104" s="1597">
        <v>1</v>
      </c>
      <c r="J104" s="1534" t="s">
        <v>335</v>
      </c>
      <c r="K104" s="1536">
        <v>12</v>
      </c>
      <c r="L104" s="1537"/>
      <c r="M104" s="1537"/>
      <c r="N104" s="1538" t="s">
        <v>20</v>
      </c>
      <c r="O104" s="1592">
        <f>ROUNDUP(G104*I104*K104,-3)</f>
        <v>2100000</v>
      </c>
      <c r="P104" s="1545"/>
      <c r="Q104" s="1545"/>
      <c r="R104" s="1546"/>
      <c r="S104" s="3264"/>
    </row>
    <row r="105" spans="1:24" ht="20.100000000000001" customHeight="1">
      <c r="A105" s="1500"/>
      <c r="B105" s="1523"/>
      <c r="C105" s="1482"/>
      <c r="D105" s="1523"/>
      <c r="E105" s="1544"/>
      <c r="F105" s="1547" t="s">
        <v>2284</v>
      </c>
      <c r="G105" s="1114">
        <v>275000</v>
      </c>
      <c r="H105" s="1534" t="s">
        <v>335</v>
      </c>
      <c r="I105" s="1597">
        <v>1</v>
      </c>
      <c r="J105" s="1534" t="s">
        <v>335</v>
      </c>
      <c r="K105" s="1536">
        <v>12</v>
      </c>
      <c r="L105" s="1537"/>
      <c r="M105" s="1537"/>
      <c r="N105" s="1538" t="s">
        <v>20</v>
      </c>
      <c r="O105" s="1592">
        <f>ROUNDUP(G105*I105*K105,-3)</f>
        <v>3300000</v>
      </c>
      <c r="P105" s="1545"/>
      <c r="Q105" s="1545"/>
      <c r="R105" s="1546"/>
      <c r="S105" s="3271"/>
    </row>
    <row r="106" spans="1:24" ht="20.100000000000001" customHeight="1">
      <c r="A106" s="1500"/>
      <c r="B106" s="1523"/>
      <c r="C106" s="1482"/>
      <c r="D106" s="1523"/>
      <c r="E106" s="1544"/>
      <c r="F106" s="1547" t="s">
        <v>1681</v>
      </c>
      <c r="G106" s="1114">
        <v>22700</v>
      </c>
      <c r="H106" s="1534" t="s">
        <v>335</v>
      </c>
      <c r="I106" s="1597">
        <v>1</v>
      </c>
      <c r="J106" s="1534" t="s">
        <v>335</v>
      </c>
      <c r="K106" s="1536">
        <v>12</v>
      </c>
      <c r="L106" s="1537"/>
      <c r="M106" s="1537"/>
      <c r="N106" s="1538" t="s">
        <v>20</v>
      </c>
      <c r="O106" s="1592">
        <f>ROUNDUP(G106*I106*K106,-3)</f>
        <v>273000</v>
      </c>
      <c r="P106" s="1545"/>
      <c r="Q106" s="1545"/>
      <c r="R106" s="1546"/>
      <c r="S106" s="3271"/>
    </row>
    <row r="107" spans="1:24" ht="20.100000000000001" customHeight="1">
      <c r="A107" s="1500"/>
      <c r="B107" s="1523"/>
      <c r="C107" s="1482"/>
      <c r="D107" s="1523"/>
      <c r="E107" s="456" t="s">
        <v>1194</v>
      </c>
      <c r="F107" s="457"/>
      <c r="G107" s="457"/>
      <c r="H107" s="1228"/>
      <c r="I107" s="457"/>
      <c r="J107" s="1228"/>
      <c r="K107" s="457"/>
      <c r="L107" s="457"/>
      <c r="M107" s="457"/>
      <c r="N107" s="457"/>
      <c r="O107" s="459"/>
      <c r="P107" s="1524">
        <f>O108</f>
        <v>2000000</v>
      </c>
      <c r="Q107" s="1524">
        <f>Q108</f>
        <v>2400000</v>
      </c>
      <c r="R107" s="1525">
        <f t="shared" si="8"/>
        <v>-400000</v>
      </c>
      <c r="S107" s="3262">
        <f t="shared" si="9"/>
        <v>-0.16666666666666666</v>
      </c>
    </row>
    <row r="108" spans="1:24" ht="20.100000000000001" customHeight="1">
      <c r="A108" s="1500"/>
      <c r="B108" s="1523"/>
      <c r="C108" s="1482"/>
      <c r="D108" s="1523"/>
      <c r="F108" s="1527" t="s">
        <v>62</v>
      </c>
      <c r="G108" s="1229"/>
      <c r="H108" s="1527"/>
      <c r="I108" s="1527"/>
      <c r="J108" s="1527"/>
      <c r="K108" s="1527"/>
      <c r="L108" s="1527"/>
      <c r="M108" s="1528"/>
      <c r="N108" s="1528"/>
      <c r="O108" s="1529">
        <f>SUM(O109:O109)</f>
        <v>2000000</v>
      </c>
      <c r="P108" s="1530">
        <f>O108</f>
        <v>2000000</v>
      </c>
      <c r="Q108" s="1530">
        <v>2400000</v>
      </c>
      <c r="R108" s="1531">
        <f t="shared" si="8"/>
        <v>-400000</v>
      </c>
      <c r="S108" s="3183">
        <f t="shared" si="9"/>
        <v>-0.16666666666666666</v>
      </c>
    </row>
    <row r="109" spans="1:24" ht="20.100000000000001" customHeight="1">
      <c r="A109" s="1500"/>
      <c r="B109" s="1523"/>
      <c r="C109" s="1482"/>
      <c r="D109" s="1523"/>
      <c r="E109" s="1543"/>
      <c r="F109" s="1547" t="s">
        <v>2285</v>
      </c>
      <c r="G109" s="1114">
        <v>500000</v>
      </c>
      <c r="H109" s="1534" t="s">
        <v>335</v>
      </c>
      <c r="I109" s="1559">
        <v>4</v>
      </c>
      <c r="J109" s="1534"/>
      <c r="K109" s="1537"/>
      <c r="L109" s="1537"/>
      <c r="M109" s="1537"/>
      <c r="N109" s="1538" t="s">
        <v>20</v>
      </c>
      <c r="O109" s="1592">
        <f>ROUNDUP(G109*I109,-3)</f>
        <v>2000000</v>
      </c>
      <c r="P109" s="1545"/>
      <c r="Q109" s="1545"/>
      <c r="R109" s="1546"/>
      <c r="S109" s="3271"/>
    </row>
    <row r="110" spans="1:24" ht="20.100000000000001" customHeight="1">
      <c r="A110" s="1500"/>
      <c r="B110" s="1523"/>
      <c r="C110" s="1482"/>
      <c r="D110" s="1523"/>
      <c r="E110" s="456" t="s">
        <v>3111</v>
      </c>
      <c r="F110" s="457"/>
      <c r="G110" s="457"/>
      <c r="H110" s="1228"/>
      <c r="I110" s="457"/>
      <c r="J110" s="1228"/>
      <c r="K110" s="457"/>
      <c r="L110" s="457"/>
      <c r="M110" s="457"/>
      <c r="N110" s="457"/>
      <c r="O110" s="459"/>
      <c r="P110" s="1524">
        <f>O111</f>
        <v>1800000</v>
      </c>
      <c r="Q110" s="1524">
        <f>Q111</f>
        <v>0</v>
      </c>
      <c r="R110" s="1525">
        <f t="shared" ref="R110:R111" si="11">P110-Q110</f>
        <v>1800000</v>
      </c>
      <c r="S110" s="3262"/>
    </row>
    <row r="111" spans="1:24" ht="20.100000000000001" customHeight="1">
      <c r="A111" s="1500"/>
      <c r="B111" s="1523"/>
      <c r="C111" s="1482"/>
      <c r="D111" s="1523"/>
      <c r="F111" s="1527" t="s">
        <v>63</v>
      </c>
      <c r="G111" s="1229"/>
      <c r="H111" s="1527"/>
      <c r="I111" s="1527"/>
      <c r="J111" s="1527"/>
      <c r="K111" s="1527"/>
      <c r="L111" s="1527"/>
      <c r="M111" s="1528"/>
      <c r="N111" s="1528"/>
      <c r="O111" s="1529">
        <f>SUM(O112:O112)</f>
        <v>1800000</v>
      </c>
      <c r="P111" s="1530">
        <f>O111</f>
        <v>1800000</v>
      </c>
      <c r="Q111" s="1530">
        <v>0</v>
      </c>
      <c r="R111" s="1531">
        <f t="shared" si="11"/>
        <v>1800000</v>
      </c>
      <c r="S111" s="3183"/>
    </row>
    <row r="112" spans="1:24" ht="20.100000000000001" customHeight="1">
      <c r="A112" s="1500"/>
      <c r="B112" s="1523"/>
      <c r="C112" s="1482"/>
      <c r="D112" s="1523"/>
      <c r="E112" s="1543"/>
      <c r="F112" s="1547" t="s">
        <v>3110</v>
      </c>
      <c r="G112" s="1114">
        <v>150000</v>
      </c>
      <c r="H112" s="1534" t="s">
        <v>335</v>
      </c>
      <c r="I112" s="1559">
        <v>12</v>
      </c>
      <c r="J112" s="1534"/>
      <c r="K112" s="1537"/>
      <c r="L112" s="1537"/>
      <c r="M112" s="1537"/>
      <c r="N112" s="1538" t="s">
        <v>20</v>
      </c>
      <c r="O112" s="1592">
        <f>ROUNDUP(G112*I112,-3)</f>
        <v>1800000</v>
      </c>
      <c r="P112" s="1545"/>
      <c r="Q112" s="1545"/>
      <c r="R112" s="1546"/>
      <c r="S112" s="3271"/>
    </row>
    <row r="113" spans="1:19" ht="20.100000000000001" customHeight="1">
      <c r="A113" s="1500"/>
      <c r="B113" s="1523"/>
      <c r="C113" s="1482"/>
      <c r="D113" s="1523"/>
      <c r="E113" s="456" t="s">
        <v>135</v>
      </c>
      <c r="F113" s="457"/>
      <c r="G113" s="457"/>
      <c r="H113" s="1228"/>
      <c r="I113" s="457"/>
      <c r="J113" s="1228"/>
      <c r="K113" s="457"/>
      <c r="L113" s="457"/>
      <c r="M113" s="457"/>
      <c r="N113" s="457"/>
      <c r="O113" s="459"/>
      <c r="P113" s="1524">
        <f>O114</f>
        <v>1399000</v>
      </c>
      <c r="Q113" s="1524">
        <f>Q114</f>
        <v>510000</v>
      </c>
      <c r="R113" s="1525">
        <f t="shared" si="8"/>
        <v>889000</v>
      </c>
      <c r="S113" s="3262">
        <f t="shared" si="9"/>
        <v>1.7431372549019608</v>
      </c>
    </row>
    <row r="114" spans="1:19" ht="20.100000000000001" customHeight="1">
      <c r="A114" s="1500"/>
      <c r="B114" s="1523"/>
      <c r="C114" s="1482"/>
      <c r="D114" s="1523"/>
      <c r="E114" s="1604"/>
      <c r="F114" s="1527" t="s">
        <v>64</v>
      </c>
      <c r="G114" s="1229"/>
      <c r="H114" s="1527"/>
      <c r="I114" s="1527"/>
      <c r="J114" s="1527"/>
      <c r="K114" s="1527"/>
      <c r="L114" s="1527"/>
      <c r="M114" s="1528"/>
      <c r="N114" s="1528"/>
      <c r="O114" s="1529">
        <f>SUM(O115:O117)</f>
        <v>1399000</v>
      </c>
      <c r="P114" s="1530">
        <f>O114</f>
        <v>1399000</v>
      </c>
      <c r="Q114" s="1530">
        <v>510000</v>
      </c>
      <c r="R114" s="1531">
        <f t="shared" si="8"/>
        <v>889000</v>
      </c>
      <c r="S114" s="3183">
        <f t="shared" si="9"/>
        <v>1.7431372549019608</v>
      </c>
    </row>
    <row r="115" spans="1:19" ht="20.100000000000001" customHeight="1">
      <c r="A115" s="1500"/>
      <c r="B115" s="1523"/>
      <c r="C115" s="1482"/>
      <c r="D115" s="1523"/>
      <c r="E115" s="1544"/>
      <c r="F115" s="1547" t="s">
        <v>2286</v>
      </c>
      <c r="G115" s="1114">
        <v>25000</v>
      </c>
      <c r="H115" s="1534" t="s">
        <v>335</v>
      </c>
      <c r="I115" s="1535">
        <v>19</v>
      </c>
      <c r="J115" s="1534"/>
      <c r="K115" s="1537"/>
      <c r="L115" s="1537"/>
      <c r="M115" s="1537"/>
      <c r="N115" s="1538" t="s">
        <v>20</v>
      </c>
      <c r="O115" s="1592">
        <f>ROUNDUP(G115*I115,-3)</f>
        <v>475000</v>
      </c>
      <c r="P115" s="1545"/>
      <c r="Q115" s="1545"/>
      <c r="R115" s="1546"/>
      <c r="S115" s="3271"/>
    </row>
    <row r="116" spans="1:19" ht="20.100000000000001" customHeight="1">
      <c r="A116" s="1500"/>
      <c r="B116" s="1523"/>
      <c r="C116" s="1482"/>
      <c r="D116" s="1523"/>
      <c r="E116" s="1544"/>
      <c r="F116" s="1547" t="s">
        <v>3100</v>
      </c>
      <c r="G116" s="1114">
        <v>800000</v>
      </c>
      <c r="H116" s="1534" t="s">
        <v>335</v>
      </c>
      <c r="I116" s="1535">
        <v>1</v>
      </c>
      <c r="J116" s="1534"/>
      <c r="K116" s="1537"/>
      <c r="L116" s="1537"/>
      <c r="M116" s="1537"/>
      <c r="N116" s="1538" t="s">
        <v>20</v>
      </c>
      <c r="O116" s="1592">
        <f>ROUNDUP(G116*I116,-3)</f>
        <v>800000</v>
      </c>
      <c r="P116" s="1545"/>
      <c r="Q116" s="1545"/>
      <c r="R116" s="1546"/>
      <c r="S116" s="3271"/>
    </row>
    <row r="117" spans="1:19" ht="20.100000000000001" customHeight="1">
      <c r="A117" s="1500"/>
      <c r="B117" s="1523"/>
      <c r="C117" s="1482"/>
      <c r="D117" s="1523"/>
      <c r="E117" s="1544"/>
      <c r="F117" s="1547" t="s">
        <v>3101</v>
      </c>
      <c r="G117" s="1114">
        <v>6500</v>
      </c>
      <c r="H117" s="1534" t="s">
        <v>335</v>
      </c>
      <c r="I117" s="1535">
        <v>19</v>
      </c>
      <c r="J117" s="1534"/>
      <c r="K117" s="1537"/>
      <c r="L117" s="1537"/>
      <c r="M117" s="1537"/>
      <c r="N117" s="1538" t="s">
        <v>20</v>
      </c>
      <c r="O117" s="1592">
        <f>ROUNDUP(G117*I117,-3)</f>
        <v>124000</v>
      </c>
      <c r="P117" s="1588"/>
      <c r="Q117" s="1588"/>
      <c r="R117" s="1589"/>
      <c r="S117" s="3271"/>
    </row>
    <row r="118" spans="1:19" ht="20.100000000000001" customHeight="1">
      <c r="A118" s="1500"/>
      <c r="B118" s="1523"/>
      <c r="C118" s="1482"/>
      <c r="D118" s="1523"/>
      <c r="E118" s="456" t="s">
        <v>1153</v>
      </c>
      <c r="F118" s="457"/>
      <c r="G118" s="457"/>
      <c r="H118" s="1228"/>
      <c r="I118" s="457"/>
      <c r="J118" s="1228"/>
      <c r="K118" s="457"/>
      <c r="L118" s="457"/>
      <c r="M118" s="457"/>
      <c r="N118" s="457"/>
      <c r="O118" s="459"/>
      <c r="P118" s="1600">
        <f>O119</f>
        <v>1596000</v>
      </c>
      <c r="Q118" s="1524">
        <f>Q119</f>
        <v>2196000</v>
      </c>
      <c r="R118" s="1525">
        <f t="shared" si="8"/>
        <v>-600000</v>
      </c>
      <c r="S118" s="3262">
        <f t="shared" si="9"/>
        <v>-0.27322404371584702</v>
      </c>
    </row>
    <row r="119" spans="1:19" ht="20.100000000000001" customHeight="1">
      <c r="A119" s="1500"/>
      <c r="B119" s="1523"/>
      <c r="C119" s="1482"/>
      <c r="D119" s="1523"/>
      <c r="E119" s="1509"/>
      <c r="F119" s="1605" t="s">
        <v>340</v>
      </c>
      <c r="G119" s="1264"/>
      <c r="H119" s="1605"/>
      <c r="I119" s="1605"/>
      <c r="J119" s="1605"/>
      <c r="K119" s="1605"/>
      <c r="L119" s="1605"/>
      <c r="M119" s="1606"/>
      <c r="N119" s="1606"/>
      <c r="O119" s="1607">
        <f>SUM(O120:O121)</f>
        <v>1596000</v>
      </c>
      <c r="P119" s="1530">
        <f>O119</f>
        <v>1596000</v>
      </c>
      <c r="Q119" s="1530">
        <v>2196000</v>
      </c>
      <c r="R119" s="1531">
        <f t="shared" si="8"/>
        <v>-600000</v>
      </c>
      <c r="S119" s="3183">
        <f t="shared" si="9"/>
        <v>-0.27322404371584702</v>
      </c>
    </row>
    <row r="120" spans="1:19" ht="20.100000000000001" customHeight="1">
      <c r="A120" s="1500"/>
      <c r="B120" s="1523"/>
      <c r="C120" s="1482"/>
      <c r="D120" s="1523"/>
      <c r="E120" s="1602"/>
      <c r="F120" s="1547" t="s">
        <v>2311</v>
      </c>
      <c r="G120" s="1114">
        <v>100000</v>
      </c>
      <c r="H120" s="1534" t="s">
        <v>335</v>
      </c>
      <c r="I120" s="1536">
        <v>12</v>
      </c>
      <c r="J120" s="1534"/>
      <c r="K120" s="1537"/>
      <c r="L120" s="1537"/>
      <c r="M120" s="1537"/>
      <c r="N120" s="1538" t="s">
        <v>20</v>
      </c>
      <c r="O120" s="1592">
        <f>ROUNDUP(G120*I120,-3)</f>
        <v>1200000</v>
      </c>
      <c r="P120" s="1545"/>
      <c r="Q120" s="1545"/>
      <c r="R120" s="1546"/>
      <c r="S120" s="3271"/>
    </row>
    <row r="121" spans="1:19" ht="20.100000000000001" customHeight="1">
      <c r="A121" s="1500"/>
      <c r="B121" s="1523"/>
      <c r="C121" s="1482"/>
      <c r="D121" s="1523"/>
      <c r="E121" s="1602"/>
      <c r="F121" s="1547" t="s">
        <v>2312</v>
      </c>
      <c r="G121" s="1114">
        <v>33000</v>
      </c>
      <c r="H121" s="1534" t="s">
        <v>335</v>
      </c>
      <c r="I121" s="1536">
        <v>12</v>
      </c>
      <c r="J121" s="1534"/>
      <c r="K121" s="1537"/>
      <c r="L121" s="1537"/>
      <c r="M121" s="1537"/>
      <c r="N121" s="1538" t="s">
        <v>915</v>
      </c>
      <c r="O121" s="1592">
        <f>ROUNDUP(G121*I121,-3)</f>
        <v>396000</v>
      </c>
      <c r="P121" s="1545"/>
      <c r="Q121" s="1545"/>
      <c r="R121" s="1546"/>
      <c r="S121" s="3271"/>
    </row>
    <row r="122" spans="1:19" ht="20.100000000000001" customHeight="1">
      <c r="A122" s="1500"/>
      <c r="B122" s="1523"/>
      <c r="C122" s="1482"/>
      <c r="D122" s="1523"/>
      <c r="E122" s="456" t="s">
        <v>153</v>
      </c>
      <c r="F122" s="457"/>
      <c r="G122" s="457"/>
      <c r="H122" s="1228"/>
      <c r="I122" s="457"/>
      <c r="J122" s="1228"/>
      <c r="K122" s="457"/>
      <c r="L122" s="457"/>
      <c r="M122" s="457"/>
      <c r="N122" s="457"/>
      <c r="O122" s="459"/>
      <c r="P122" s="1524">
        <f>ROUNDUP(SUM(O123),-3)</f>
        <v>1476000</v>
      </c>
      <c r="Q122" s="1524">
        <f>Q123</f>
        <v>1200000</v>
      </c>
      <c r="R122" s="1525">
        <f t="shared" si="8"/>
        <v>276000</v>
      </c>
      <c r="S122" s="3262">
        <f t="shared" si="9"/>
        <v>0.23</v>
      </c>
    </row>
    <row r="123" spans="1:19" ht="20.100000000000001" customHeight="1">
      <c r="A123" s="1500"/>
      <c r="B123" s="1523"/>
      <c r="C123" s="1482"/>
      <c r="D123" s="1523"/>
      <c r="E123" s="1523"/>
      <c r="F123" s="1527" t="s">
        <v>341</v>
      </c>
      <c r="G123" s="1229"/>
      <c r="H123" s="1527"/>
      <c r="I123" s="1605"/>
      <c r="J123" s="1605"/>
      <c r="K123" s="1605"/>
      <c r="L123" s="1605"/>
      <c r="M123" s="1606"/>
      <c r="N123" s="1528"/>
      <c r="O123" s="1529">
        <f>SUM(O124:O124)</f>
        <v>1476000</v>
      </c>
      <c r="P123" s="1530">
        <f>O123</f>
        <v>1476000</v>
      </c>
      <c r="Q123" s="1530">
        <v>1200000</v>
      </c>
      <c r="R123" s="1531">
        <f t="shared" si="8"/>
        <v>276000</v>
      </c>
      <c r="S123" s="3183">
        <f t="shared" si="9"/>
        <v>0.23</v>
      </c>
    </row>
    <row r="124" spans="1:19" ht="20.100000000000001" customHeight="1">
      <c r="A124" s="1500"/>
      <c r="B124" s="1523"/>
      <c r="C124" s="1482"/>
      <c r="D124" s="1523"/>
      <c r="E124" s="1608"/>
      <c r="F124" s="1595" t="s">
        <v>2313</v>
      </c>
      <c r="G124" s="1199">
        <v>123000</v>
      </c>
      <c r="H124" s="1582" t="s">
        <v>335</v>
      </c>
      <c r="I124" s="1599">
        <v>12</v>
      </c>
      <c r="J124" s="1582"/>
      <c r="K124" s="1599"/>
      <c r="L124" s="1585"/>
      <c r="M124" s="1585"/>
      <c r="N124" s="1586" t="s">
        <v>20</v>
      </c>
      <c r="O124" s="1587">
        <f>ROUNDUP(G124*I124,-3)</f>
        <v>1476000</v>
      </c>
      <c r="P124" s="1588"/>
      <c r="Q124" s="1588"/>
      <c r="R124" s="1589"/>
      <c r="S124" s="3272"/>
    </row>
    <row r="125" spans="1:19" ht="20.100000000000001" customHeight="1">
      <c r="A125" s="1500"/>
      <c r="B125" s="1523"/>
      <c r="C125" s="1482"/>
      <c r="D125" s="1523"/>
      <c r="E125" s="456" t="s">
        <v>3102</v>
      </c>
      <c r="F125" s="457"/>
      <c r="G125" s="457"/>
      <c r="H125" s="1228"/>
      <c r="I125" s="457"/>
      <c r="J125" s="1228"/>
      <c r="K125" s="457"/>
      <c r="L125" s="457"/>
      <c r="M125" s="457"/>
      <c r="N125" s="457"/>
      <c r="O125" s="459"/>
      <c r="P125" s="1524">
        <f>ROUNDUP(SUM(O126),-3)</f>
        <v>3270000</v>
      </c>
      <c r="Q125" s="1524">
        <f>Q126</f>
        <v>0</v>
      </c>
      <c r="R125" s="1525">
        <f t="shared" ref="R125:R126" si="12">P125-Q125</f>
        <v>3270000</v>
      </c>
      <c r="S125" s="3262"/>
    </row>
    <row r="126" spans="1:19" ht="20.100000000000001" customHeight="1">
      <c r="A126" s="1500"/>
      <c r="B126" s="1523"/>
      <c r="C126" s="1482"/>
      <c r="D126" s="1523"/>
      <c r="E126" s="1523"/>
      <c r="F126" s="1527" t="s">
        <v>3103</v>
      </c>
      <c r="G126" s="1229"/>
      <c r="H126" s="1527"/>
      <c r="I126" s="1605"/>
      <c r="J126" s="1605"/>
      <c r="K126" s="1605"/>
      <c r="L126" s="1605"/>
      <c r="M126" s="1606"/>
      <c r="N126" s="1528"/>
      <c r="O126" s="1529">
        <f>SUM(O127:O128)</f>
        <v>3270000</v>
      </c>
      <c r="P126" s="1530">
        <f>O126</f>
        <v>3270000</v>
      </c>
      <c r="Q126" s="1530">
        <v>0</v>
      </c>
      <c r="R126" s="1531">
        <f t="shared" si="12"/>
        <v>3270000</v>
      </c>
      <c r="S126" s="3183"/>
    </row>
    <row r="127" spans="1:19" ht="20.100000000000001" customHeight="1">
      <c r="A127" s="1500"/>
      <c r="B127" s="1523"/>
      <c r="C127" s="1482"/>
      <c r="D127" s="1523"/>
      <c r="E127" s="1602"/>
      <c r="F127" s="1547" t="s">
        <v>3104</v>
      </c>
      <c r="G127" s="1114">
        <v>250000</v>
      </c>
      <c r="H127" s="1609" t="s">
        <v>3106</v>
      </c>
      <c r="I127" s="1536">
        <v>7</v>
      </c>
      <c r="J127" s="1534"/>
      <c r="K127" s="1536"/>
      <c r="L127" s="1537"/>
      <c r="M127" s="1537"/>
      <c r="N127" s="1538" t="s">
        <v>20</v>
      </c>
      <c r="O127" s="1592">
        <f>ROUNDUP(G127*I127,-3)</f>
        <v>1750000</v>
      </c>
      <c r="P127" s="1545"/>
      <c r="Q127" s="1545"/>
      <c r="R127" s="1546"/>
      <c r="S127" s="3271"/>
    </row>
    <row r="128" spans="1:19" ht="20.100000000000001" customHeight="1">
      <c r="A128" s="1500"/>
      <c r="B128" s="1523"/>
      <c r="C128" s="1482"/>
      <c r="D128" s="1523"/>
      <c r="E128" s="1543"/>
      <c r="F128" s="1547" t="s">
        <v>3105</v>
      </c>
      <c r="G128" s="1199">
        <v>80000</v>
      </c>
      <c r="H128" s="1582" t="s">
        <v>3106</v>
      </c>
      <c r="I128" s="1610">
        <v>19</v>
      </c>
      <c r="J128" s="1534"/>
      <c r="K128" s="1536"/>
      <c r="L128" s="1537"/>
      <c r="M128" s="1537"/>
      <c r="N128" s="1538" t="s">
        <v>20</v>
      </c>
      <c r="O128" s="1592">
        <f>ROUNDUP(G128*I128,-3)</f>
        <v>1520000</v>
      </c>
      <c r="P128" s="1545"/>
      <c r="Q128" s="1545"/>
      <c r="R128" s="1546"/>
      <c r="S128" s="3271"/>
    </row>
    <row r="129" spans="1:22" ht="20.100000000000001" customHeight="1">
      <c r="A129" s="1500"/>
      <c r="B129" s="1523"/>
      <c r="C129" s="1482"/>
      <c r="D129" s="1523"/>
      <c r="E129" s="456" t="s">
        <v>3107</v>
      </c>
      <c r="F129" s="457"/>
      <c r="G129" s="457"/>
      <c r="H129" s="1228"/>
      <c r="I129" s="457"/>
      <c r="J129" s="1228"/>
      <c r="K129" s="457"/>
      <c r="L129" s="457"/>
      <c r="M129" s="457"/>
      <c r="N129" s="457"/>
      <c r="O129" s="459"/>
      <c r="P129" s="1524">
        <f>ROUNDUP(SUM(O130),-3)</f>
        <v>860000</v>
      </c>
      <c r="Q129" s="1524">
        <f>Q130</f>
        <v>0</v>
      </c>
      <c r="R129" s="1525">
        <f t="shared" ref="R129:R130" si="13">P129-Q129</f>
        <v>860000</v>
      </c>
      <c r="S129" s="3262"/>
    </row>
    <row r="130" spans="1:22" ht="20.100000000000001" customHeight="1">
      <c r="A130" s="1500"/>
      <c r="B130" s="1523"/>
      <c r="C130" s="1482"/>
      <c r="D130" s="1523"/>
      <c r="E130" s="1523"/>
      <c r="F130" s="1527" t="s">
        <v>3108</v>
      </c>
      <c r="G130" s="1229"/>
      <c r="H130" s="1527"/>
      <c r="I130" s="1605"/>
      <c r="J130" s="1605"/>
      <c r="K130" s="1605"/>
      <c r="L130" s="1605"/>
      <c r="M130" s="1606"/>
      <c r="N130" s="1528"/>
      <c r="O130" s="1529">
        <f>SUM(O131:O131)</f>
        <v>860000</v>
      </c>
      <c r="P130" s="1530">
        <f>O130</f>
        <v>860000</v>
      </c>
      <c r="Q130" s="1530">
        <v>0</v>
      </c>
      <c r="R130" s="1531">
        <f t="shared" si="13"/>
        <v>860000</v>
      </c>
      <c r="S130" s="3183"/>
    </row>
    <row r="131" spans="1:22" ht="20.100000000000001" customHeight="1">
      <c r="A131" s="1500"/>
      <c r="B131" s="1523"/>
      <c r="C131" s="1482"/>
      <c r="D131" s="1523"/>
      <c r="E131" s="1602"/>
      <c r="F131" s="1547" t="s">
        <v>3219</v>
      </c>
      <c r="G131" s="1199">
        <v>860000</v>
      </c>
      <c r="H131" s="1582" t="s">
        <v>3109</v>
      </c>
      <c r="I131" s="1611">
        <v>1</v>
      </c>
      <c r="J131" s="1534"/>
      <c r="K131" s="1536"/>
      <c r="L131" s="1537"/>
      <c r="M131" s="1537"/>
      <c r="N131" s="1538" t="s">
        <v>20</v>
      </c>
      <c r="O131" s="1592">
        <f>ROUNDUP(G131*I131,-3)</f>
        <v>860000</v>
      </c>
      <c r="P131" s="1545"/>
      <c r="Q131" s="1545"/>
      <c r="R131" s="1546"/>
      <c r="S131" s="3271"/>
    </row>
    <row r="132" spans="1:22" s="68" customFormat="1" ht="20.100000000000001" customHeight="1" thickBot="1">
      <c r="A132" s="551"/>
      <c r="B132" s="565"/>
      <c r="C132" s="588"/>
      <c r="D132" s="1515" t="s">
        <v>1355</v>
      </c>
      <c r="E132" s="1516"/>
      <c r="F132" s="1517"/>
      <c r="G132" s="1518"/>
      <c r="H132" s="1519"/>
      <c r="I132" s="1519"/>
      <c r="J132" s="1519"/>
      <c r="K132" s="1519"/>
      <c r="L132" s="1519"/>
      <c r="M132" s="1519"/>
      <c r="N132" s="1520"/>
      <c r="O132" s="1519"/>
      <c r="P132" s="1521">
        <f>P133</f>
        <v>1200000</v>
      </c>
      <c r="Q132" s="1521">
        <f>Q133</f>
        <v>1200000</v>
      </c>
      <c r="R132" s="1522">
        <f t="shared" si="8"/>
        <v>0</v>
      </c>
      <c r="S132" s="3261">
        <f t="shared" si="9"/>
        <v>0</v>
      </c>
      <c r="T132" s="191"/>
    </row>
    <row r="133" spans="1:22" s="68" customFormat="1" ht="20.100000000000001" customHeight="1">
      <c r="A133" s="551"/>
      <c r="B133" s="565"/>
      <c r="C133" s="588"/>
      <c r="D133" s="565"/>
      <c r="E133" s="456" t="s">
        <v>1110</v>
      </c>
      <c r="F133" s="457"/>
      <c r="G133" s="457"/>
      <c r="H133" s="1228"/>
      <c r="I133" s="457"/>
      <c r="J133" s="1228"/>
      <c r="K133" s="457"/>
      <c r="L133" s="457"/>
      <c r="M133" s="457"/>
      <c r="N133" s="457"/>
      <c r="O133" s="459"/>
      <c r="P133" s="573">
        <f>+O134</f>
        <v>1200000</v>
      </c>
      <c r="Q133" s="1524">
        <f>Q134</f>
        <v>1200000</v>
      </c>
      <c r="R133" s="631">
        <f t="shared" si="8"/>
        <v>0</v>
      </c>
      <c r="S133" s="3262">
        <f t="shared" si="9"/>
        <v>0</v>
      </c>
      <c r="T133" s="191"/>
      <c r="V133" s="179">
        <f>P122+P125</f>
        <v>4746000</v>
      </c>
    </row>
    <row r="134" spans="1:22" s="68" customFormat="1" ht="20.100000000000001" customHeight="1">
      <c r="A134" s="551"/>
      <c r="B134" s="565"/>
      <c r="C134" s="588"/>
      <c r="D134" s="565"/>
      <c r="E134" s="594"/>
      <c r="F134" s="1527" t="s">
        <v>1241</v>
      </c>
      <c r="G134" s="1229"/>
      <c r="H134" s="1527"/>
      <c r="I134" s="1527"/>
      <c r="J134" s="1527"/>
      <c r="K134" s="1527"/>
      <c r="L134" s="1527"/>
      <c r="M134" s="1528"/>
      <c r="N134" s="1528"/>
      <c r="O134" s="1529">
        <f>SUM(O135:O135)</f>
        <v>1200000</v>
      </c>
      <c r="P134" s="1530">
        <f>O134</f>
        <v>1200000</v>
      </c>
      <c r="Q134" s="1530">
        <v>1200000</v>
      </c>
      <c r="R134" s="1531">
        <f t="shared" si="8"/>
        <v>0</v>
      </c>
      <c r="S134" s="3183">
        <f t="shared" si="9"/>
        <v>0</v>
      </c>
      <c r="T134" s="191"/>
    </row>
    <row r="135" spans="1:22" s="68" customFormat="1" ht="20.100000000000001" customHeight="1">
      <c r="A135" s="551"/>
      <c r="B135" s="565"/>
      <c r="C135" s="588"/>
      <c r="D135" s="582"/>
      <c r="E135" s="1236"/>
      <c r="F135" s="1547" t="s">
        <v>3218</v>
      </c>
      <c r="G135" s="1114">
        <v>100000</v>
      </c>
      <c r="H135" s="1534" t="s">
        <v>335</v>
      </c>
      <c r="I135" s="1597">
        <v>12</v>
      </c>
      <c r="J135" s="1582"/>
      <c r="K135" s="1585"/>
      <c r="L135" s="1585"/>
      <c r="M135" s="1585"/>
      <c r="N135" s="1586" t="s">
        <v>1067</v>
      </c>
      <c r="O135" s="1587">
        <f>ROUNDUP(G135*I135,-3)</f>
        <v>1200000</v>
      </c>
      <c r="P135" s="1588"/>
      <c r="Q135" s="1588"/>
      <c r="R135" s="1589"/>
      <c r="S135" s="3271"/>
      <c r="T135" s="191"/>
    </row>
    <row r="136" spans="1:22" ht="20.100000000000001" customHeight="1">
      <c r="A136" s="1500"/>
      <c r="B136" s="1523"/>
      <c r="C136" s="560" t="s">
        <v>1220</v>
      </c>
      <c r="D136" s="561"/>
      <c r="E136" s="561"/>
      <c r="F136" s="1221"/>
      <c r="G136" s="562"/>
      <c r="H136" s="1222"/>
      <c r="I136" s="562"/>
      <c r="J136" s="1222"/>
      <c r="K136" s="562"/>
      <c r="L136" s="562"/>
      <c r="M136" s="562"/>
      <c r="N136" s="562"/>
      <c r="O136" s="563"/>
      <c r="P136" s="1510">
        <f>P137+P155</f>
        <v>913123800</v>
      </c>
      <c r="Q136" s="1510">
        <f>Q137+Q155</f>
        <v>899321000</v>
      </c>
      <c r="R136" s="1511">
        <f t="shared" si="8"/>
        <v>13802800</v>
      </c>
      <c r="S136" s="3260">
        <f>R136/Q136</f>
        <v>1.5348023675639732E-2</v>
      </c>
    </row>
    <row r="137" spans="1:22" s="209" customFormat="1" ht="20.100000000000001" customHeight="1" thickBot="1">
      <c r="A137" s="431"/>
      <c r="B137" s="440"/>
      <c r="C137" s="447"/>
      <c r="D137" s="1515" t="s">
        <v>1356</v>
      </c>
      <c r="E137" s="1516"/>
      <c r="F137" s="1517"/>
      <c r="G137" s="1518"/>
      <c r="H137" s="1519"/>
      <c r="I137" s="1519"/>
      <c r="J137" s="1519"/>
      <c r="K137" s="1519"/>
      <c r="L137" s="1519"/>
      <c r="M137" s="1519"/>
      <c r="N137" s="1520"/>
      <c r="O137" s="1519"/>
      <c r="P137" s="1521">
        <f>P138</f>
        <v>895955800</v>
      </c>
      <c r="Q137" s="1521">
        <f>Q138</f>
        <v>887153000</v>
      </c>
      <c r="R137" s="1522">
        <f t="shared" si="8"/>
        <v>8802800</v>
      </c>
      <c r="S137" s="3261">
        <f t="shared" ref="S137:S147" si="14">R137/Q137</f>
        <v>9.9225274558052551E-3</v>
      </c>
    </row>
    <row r="138" spans="1:22" s="209" customFormat="1" ht="20.100000000000001" customHeight="1">
      <c r="A138" s="431"/>
      <c r="B138" s="440"/>
      <c r="C138" s="440"/>
      <c r="D138" s="1612"/>
      <c r="E138" s="456" t="s">
        <v>1195</v>
      </c>
      <c r="F138" s="457"/>
      <c r="G138" s="457"/>
      <c r="H138" s="1228"/>
      <c r="I138" s="457"/>
      <c r="J138" s="1228"/>
      <c r="K138" s="457"/>
      <c r="L138" s="457"/>
      <c r="M138" s="457"/>
      <c r="N138" s="457"/>
      <c r="O138" s="459"/>
      <c r="P138" s="460">
        <f>SUM(O139,O141,O143,O145,O147,O149,O151,O153)</f>
        <v>895955800</v>
      </c>
      <c r="Q138" s="460">
        <f>SUM(Q139,Q141,Q143,Q145,Q147)</f>
        <v>887153000</v>
      </c>
      <c r="R138" s="1525">
        <f t="shared" ref="R138:R224" si="15">P138-Q138</f>
        <v>8802800</v>
      </c>
      <c r="S138" s="3262">
        <f t="shared" si="14"/>
        <v>9.9225274558052551E-3</v>
      </c>
    </row>
    <row r="139" spans="1:22" s="209" customFormat="1" ht="20.100000000000001" customHeight="1">
      <c r="A139" s="1613"/>
      <c r="B139" s="1614"/>
      <c r="C139" s="1615"/>
      <c r="D139" s="1614"/>
      <c r="E139" s="1616"/>
      <c r="F139" s="1527" t="s">
        <v>1242</v>
      </c>
      <c r="G139" s="1617"/>
      <c r="H139" s="1618"/>
      <c r="I139" s="1619"/>
      <c r="J139" s="1620"/>
      <c r="K139" s="1621"/>
      <c r="L139" s="1621"/>
      <c r="M139" s="1621"/>
      <c r="N139" s="1622"/>
      <c r="O139" s="1623">
        <f>O140</f>
        <v>94700000</v>
      </c>
      <c r="P139" s="1624">
        <f>O139</f>
        <v>94700000</v>
      </c>
      <c r="Q139" s="1625">
        <v>94700000</v>
      </c>
      <c r="R139" s="1626">
        <f t="shared" si="15"/>
        <v>0</v>
      </c>
      <c r="S139" s="3273">
        <f t="shared" si="14"/>
        <v>0</v>
      </c>
    </row>
    <row r="140" spans="1:22" s="209" customFormat="1" ht="20.100000000000001" customHeight="1">
      <c r="A140" s="2856"/>
      <c r="B140" s="2857"/>
      <c r="C140" s="2858"/>
      <c r="D140" s="2857"/>
      <c r="E140" s="2859"/>
      <c r="F140" s="1595" t="s">
        <v>2316</v>
      </c>
      <c r="G140" s="2860">
        <v>94700000</v>
      </c>
      <c r="H140" s="1642" t="s">
        <v>335</v>
      </c>
      <c r="I140" s="2861">
        <v>1</v>
      </c>
      <c r="J140" s="1642"/>
      <c r="K140" s="1643"/>
      <c r="L140" s="1643"/>
      <c r="M140" s="1643"/>
      <c r="N140" s="1644" t="s">
        <v>1239</v>
      </c>
      <c r="O140" s="1645">
        <f>ROUNDUP(G140*I140,-3)</f>
        <v>94700000</v>
      </c>
      <c r="P140" s="1646"/>
      <c r="Q140" s="1647"/>
      <c r="R140" s="2862"/>
      <c r="S140" s="3274"/>
    </row>
    <row r="141" spans="1:22" ht="20.100000000000001" customHeight="1">
      <c r="A141" s="1613"/>
      <c r="B141" s="1614"/>
      <c r="C141" s="1615"/>
      <c r="D141" s="1614"/>
      <c r="E141" s="1616"/>
      <c r="F141" s="1527" t="s">
        <v>1518</v>
      </c>
      <c r="G141" s="1617"/>
      <c r="H141" s="1618"/>
      <c r="I141" s="1619"/>
      <c r="J141" s="1618"/>
      <c r="K141" s="1636"/>
      <c r="L141" s="1636"/>
      <c r="M141" s="1636"/>
      <c r="N141" s="1637"/>
      <c r="O141" s="1638">
        <f>O142</f>
        <v>416486000</v>
      </c>
      <c r="P141" s="1639">
        <f>O141</f>
        <v>416486000</v>
      </c>
      <c r="Q141" s="1640">
        <v>416486000</v>
      </c>
      <c r="R141" s="1641">
        <f t="shared" si="15"/>
        <v>0</v>
      </c>
      <c r="S141" s="3273">
        <f t="shared" si="14"/>
        <v>0</v>
      </c>
    </row>
    <row r="142" spans="1:22" ht="20.100000000000001" customHeight="1">
      <c r="A142" s="1613"/>
      <c r="B142" s="1614"/>
      <c r="C142" s="1615"/>
      <c r="D142" s="1614"/>
      <c r="E142" s="1616"/>
      <c r="F142" s="1547" t="s">
        <v>2472</v>
      </c>
      <c r="G142" s="1627">
        <v>416486000</v>
      </c>
      <c r="H142" s="1628" t="s">
        <v>335</v>
      </c>
      <c r="I142" s="1629">
        <v>1</v>
      </c>
      <c r="J142" s="1628"/>
      <c r="K142" s="1630"/>
      <c r="L142" s="1630"/>
      <c r="M142" s="1630"/>
      <c r="N142" s="1631" t="s">
        <v>1239</v>
      </c>
      <c r="O142" s="1632">
        <f>ROUNDUP(G142*I142,-3)</f>
        <v>416486000</v>
      </c>
      <c r="P142" s="1633"/>
      <c r="Q142" s="1634"/>
      <c r="R142" s="1635"/>
      <c r="S142" s="3275"/>
    </row>
    <row r="143" spans="1:22" ht="20.100000000000001" customHeight="1">
      <c r="A143" s="1613"/>
      <c r="B143" s="1614"/>
      <c r="C143" s="1615"/>
      <c r="D143" s="1614"/>
      <c r="E143" s="1616"/>
      <c r="F143" s="1527" t="s">
        <v>1243</v>
      </c>
      <c r="G143" s="1617"/>
      <c r="H143" s="1618"/>
      <c r="I143" s="1619"/>
      <c r="J143" s="1618"/>
      <c r="K143" s="1636"/>
      <c r="L143" s="1636"/>
      <c r="M143" s="1636"/>
      <c r="N143" s="1637"/>
      <c r="O143" s="1638">
        <f>O144</f>
        <v>175237000</v>
      </c>
      <c r="P143" s="1639">
        <f>O143</f>
        <v>175237000</v>
      </c>
      <c r="Q143" s="1640">
        <v>175237000</v>
      </c>
      <c r="R143" s="1641">
        <f t="shared" si="15"/>
        <v>0</v>
      </c>
      <c r="S143" s="3273">
        <f t="shared" si="14"/>
        <v>0</v>
      </c>
    </row>
    <row r="144" spans="1:22" ht="20.100000000000001" customHeight="1">
      <c r="A144" s="1613"/>
      <c r="B144" s="1614"/>
      <c r="C144" s="1615"/>
      <c r="D144" s="1614"/>
      <c r="E144" s="1616"/>
      <c r="F144" s="1547" t="s">
        <v>2314</v>
      </c>
      <c r="G144" s="1627">
        <v>175237000</v>
      </c>
      <c r="H144" s="1628" t="s">
        <v>335</v>
      </c>
      <c r="I144" s="1629">
        <v>1</v>
      </c>
      <c r="J144" s="1628"/>
      <c r="K144" s="1630"/>
      <c r="L144" s="1630"/>
      <c r="M144" s="1630"/>
      <c r="N144" s="1631" t="s">
        <v>627</v>
      </c>
      <c r="O144" s="1632">
        <f>ROUNDUP(G144*I144,-3)</f>
        <v>175237000</v>
      </c>
      <c r="P144" s="1633"/>
      <c r="Q144" s="1634"/>
      <c r="R144" s="1635"/>
      <c r="S144" s="3275"/>
    </row>
    <row r="145" spans="1:19" ht="20.100000000000001" customHeight="1">
      <c r="A145" s="1613"/>
      <c r="B145" s="1614"/>
      <c r="C145" s="1615"/>
      <c r="D145" s="1614"/>
      <c r="E145" s="1616"/>
      <c r="F145" s="1527" t="s">
        <v>1244</v>
      </c>
      <c r="G145" s="1617"/>
      <c r="H145" s="1618"/>
      <c r="I145" s="1619"/>
      <c r="J145" s="1618"/>
      <c r="K145" s="1636"/>
      <c r="L145" s="1636"/>
      <c r="M145" s="1636"/>
      <c r="N145" s="1637"/>
      <c r="O145" s="1638">
        <f>O146</f>
        <v>160730000</v>
      </c>
      <c r="P145" s="1639">
        <f>O145</f>
        <v>160730000</v>
      </c>
      <c r="Q145" s="1640">
        <v>160730000</v>
      </c>
      <c r="R145" s="1641">
        <f t="shared" si="15"/>
        <v>0</v>
      </c>
      <c r="S145" s="3273">
        <f t="shared" si="14"/>
        <v>0</v>
      </c>
    </row>
    <row r="146" spans="1:19" ht="20.100000000000001" customHeight="1">
      <c r="A146" s="1613"/>
      <c r="B146" s="1614"/>
      <c r="C146" s="1615"/>
      <c r="D146" s="1614"/>
      <c r="E146" s="1616"/>
      <c r="F146" s="1547" t="s">
        <v>2315</v>
      </c>
      <c r="G146" s="1627">
        <v>160730000</v>
      </c>
      <c r="H146" s="1628" t="s">
        <v>335</v>
      </c>
      <c r="I146" s="1629">
        <v>1</v>
      </c>
      <c r="J146" s="1628"/>
      <c r="K146" s="1630"/>
      <c r="L146" s="1630"/>
      <c r="M146" s="1630"/>
      <c r="N146" s="1631" t="s">
        <v>1240</v>
      </c>
      <c r="O146" s="1632">
        <f>ROUNDUP(G146*I146,-3)</f>
        <v>160730000</v>
      </c>
      <c r="P146" s="1633"/>
      <c r="Q146" s="1634"/>
      <c r="R146" s="1635"/>
      <c r="S146" s="3275"/>
    </row>
    <row r="147" spans="1:19" ht="20.100000000000001" customHeight="1">
      <c r="A147" s="1613"/>
      <c r="B147" s="1614"/>
      <c r="C147" s="1615"/>
      <c r="D147" s="1614"/>
      <c r="E147" s="1616"/>
      <c r="F147" s="1527" t="s">
        <v>3334</v>
      </c>
      <c r="G147" s="1617"/>
      <c r="H147" s="1618"/>
      <c r="I147" s="1619"/>
      <c r="J147" s="1618"/>
      <c r="K147" s="1636"/>
      <c r="L147" s="1636"/>
      <c r="M147" s="1636"/>
      <c r="N147" s="1637"/>
      <c r="O147" s="1638">
        <f>O148</f>
        <v>40000000</v>
      </c>
      <c r="P147" s="1639">
        <f>O147</f>
        <v>40000000</v>
      </c>
      <c r="Q147" s="1640">
        <v>40000000</v>
      </c>
      <c r="R147" s="1641">
        <f t="shared" si="15"/>
        <v>0</v>
      </c>
      <c r="S147" s="3273">
        <f t="shared" si="14"/>
        <v>0</v>
      </c>
    </row>
    <row r="148" spans="1:19" ht="20.100000000000001" customHeight="1">
      <c r="A148" s="1613"/>
      <c r="B148" s="1614"/>
      <c r="C148" s="1615"/>
      <c r="D148" s="1614"/>
      <c r="E148" s="1616"/>
      <c r="F148" s="1547" t="s">
        <v>3333</v>
      </c>
      <c r="G148" s="1627">
        <v>40000000</v>
      </c>
      <c r="H148" s="1628" t="s">
        <v>335</v>
      </c>
      <c r="I148" s="1629">
        <v>1</v>
      </c>
      <c r="J148" s="1628"/>
      <c r="K148" s="1630"/>
      <c r="L148" s="1630"/>
      <c r="M148" s="1630"/>
      <c r="N148" s="1631" t="s">
        <v>627</v>
      </c>
      <c r="O148" s="1632">
        <f>ROUNDUP(G148*I148,-3)</f>
        <v>40000000</v>
      </c>
      <c r="P148" s="1633"/>
      <c r="Q148" s="1634"/>
      <c r="R148" s="1635"/>
      <c r="S148" s="3275"/>
    </row>
    <row r="149" spans="1:19" ht="20.100000000000001" customHeight="1">
      <c r="A149" s="1613"/>
      <c r="B149" s="1614"/>
      <c r="C149" s="1615"/>
      <c r="D149" s="1614"/>
      <c r="E149" s="1616"/>
      <c r="F149" s="1527" t="s">
        <v>3075</v>
      </c>
      <c r="G149" s="1617"/>
      <c r="H149" s="1618"/>
      <c r="I149" s="1619"/>
      <c r="J149" s="1618"/>
      <c r="K149" s="1636"/>
      <c r="L149" s="1636"/>
      <c r="M149" s="1636"/>
      <c r="N149" s="1637"/>
      <c r="O149" s="1638">
        <f>O150</f>
        <v>700000</v>
      </c>
      <c r="P149" s="1639">
        <f>O149</f>
        <v>700000</v>
      </c>
      <c r="Q149" s="1640">
        <v>0</v>
      </c>
      <c r="R149" s="1641">
        <f t="shared" ref="R149" si="16">P149-Q149</f>
        <v>700000</v>
      </c>
      <c r="S149" s="3273"/>
    </row>
    <row r="150" spans="1:19" ht="20.100000000000001" customHeight="1">
      <c r="A150" s="1613"/>
      <c r="B150" s="1614"/>
      <c r="C150" s="1615"/>
      <c r="D150" s="1614"/>
      <c r="E150" s="1616"/>
      <c r="F150" s="1547" t="s">
        <v>3112</v>
      </c>
      <c r="G150" s="1627">
        <v>700000</v>
      </c>
      <c r="H150" s="1628" t="s">
        <v>335</v>
      </c>
      <c r="I150" s="1629">
        <v>1</v>
      </c>
      <c r="J150" s="1628"/>
      <c r="K150" s="1630"/>
      <c r="L150" s="1630"/>
      <c r="M150" s="1630"/>
      <c r="N150" s="1631" t="s">
        <v>627</v>
      </c>
      <c r="O150" s="1632">
        <f>ROUNDUP(G150*I150,-3)</f>
        <v>700000</v>
      </c>
      <c r="P150" s="1633"/>
      <c r="Q150" s="1634"/>
      <c r="R150" s="1635"/>
      <c r="S150" s="3275"/>
    </row>
    <row r="151" spans="1:19" ht="20.100000000000001" customHeight="1">
      <c r="A151" s="1613"/>
      <c r="B151" s="1614"/>
      <c r="C151" s="1615"/>
      <c r="D151" s="1614"/>
      <c r="E151" s="1616"/>
      <c r="F151" s="1527" t="s">
        <v>3214</v>
      </c>
      <c r="G151" s="1617"/>
      <c r="H151" s="1618"/>
      <c r="I151" s="1619"/>
      <c r="J151" s="1618"/>
      <c r="K151" s="1636"/>
      <c r="L151" s="1636"/>
      <c r="M151" s="1636"/>
      <c r="N151" s="1637"/>
      <c r="O151" s="1638">
        <f>O152</f>
        <v>1400000</v>
      </c>
      <c r="P151" s="1639">
        <f>O151</f>
        <v>1400000</v>
      </c>
      <c r="Q151" s="1640">
        <v>0</v>
      </c>
      <c r="R151" s="1641">
        <f t="shared" ref="R151" si="17">P151-Q151</f>
        <v>1400000</v>
      </c>
      <c r="S151" s="3273"/>
    </row>
    <row r="152" spans="1:19" ht="20.100000000000001" customHeight="1">
      <c r="A152" s="1613"/>
      <c r="B152" s="1614"/>
      <c r="C152" s="1615"/>
      <c r="D152" s="1614"/>
      <c r="E152" s="1616"/>
      <c r="F152" s="2977" t="s">
        <v>3215</v>
      </c>
      <c r="G152" s="1627">
        <v>1400000</v>
      </c>
      <c r="H152" s="1628" t="s">
        <v>335</v>
      </c>
      <c r="I152" s="1629">
        <v>1</v>
      </c>
      <c r="J152" s="1628"/>
      <c r="K152" s="1630"/>
      <c r="L152" s="1630"/>
      <c r="M152" s="1630"/>
      <c r="N152" s="1631" t="s">
        <v>627</v>
      </c>
      <c r="O152" s="1632">
        <f>ROUNDUP(G152*I152,-3)</f>
        <v>1400000</v>
      </c>
      <c r="P152" s="1633"/>
      <c r="Q152" s="1634"/>
      <c r="R152" s="1635"/>
      <c r="S152" s="3275"/>
    </row>
    <row r="153" spans="1:19" ht="20.100000000000001" customHeight="1">
      <c r="A153" s="1613"/>
      <c r="B153" s="1614"/>
      <c r="C153" s="1615"/>
      <c r="D153" s="1614"/>
      <c r="E153" s="1616"/>
      <c r="F153" s="3651" t="s">
        <v>3216</v>
      </c>
      <c r="G153" s="3652"/>
      <c r="H153" s="1618"/>
      <c r="I153" s="1619"/>
      <c r="J153" s="1618"/>
      <c r="K153" s="1636"/>
      <c r="L153" s="1636"/>
      <c r="M153" s="1636"/>
      <c r="N153" s="1637"/>
      <c r="O153" s="1638">
        <f>O154</f>
        <v>6702800</v>
      </c>
      <c r="P153" s="1639">
        <f>O153</f>
        <v>6702800</v>
      </c>
      <c r="Q153" s="1640">
        <v>0</v>
      </c>
      <c r="R153" s="1641">
        <f t="shared" ref="R153" si="18">P153-Q153</f>
        <v>6702800</v>
      </c>
      <c r="S153" s="3273"/>
    </row>
    <row r="154" spans="1:19" ht="20.100000000000001" customHeight="1">
      <c r="A154" s="1613"/>
      <c r="B154" s="1614"/>
      <c r="C154" s="1615"/>
      <c r="D154" s="1614"/>
      <c r="E154" s="1616"/>
      <c r="F154" s="2977" t="s">
        <v>3217</v>
      </c>
      <c r="G154" s="1627">
        <v>6702800</v>
      </c>
      <c r="H154" s="1628" t="s">
        <v>335</v>
      </c>
      <c r="I154" s="1629">
        <v>1</v>
      </c>
      <c r="J154" s="1642"/>
      <c r="K154" s="1643"/>
      <c r="L154" s="1643"/>
      <c r="M154" s="1643"/>
      <c r="N154" s="1644" t="s">
        <v>627</v>
      </c>
      <c r="O154" s="1645">
        <f>G154*I154</f>
        <v>6702800</v>
      </c>
      <c r="P154" s="1646"/>
      <c r="Q154" s="1647"/>
      <c r="R154" s="1635"/>
      <c r="S154" s="3275"/>
    </row>
    <row r="155" spans="1:19" ht="20.100000000000001" customHeight="1" thickBot="1">
      <c r="A155" s="1500"/>
      <c r="B155" s="1523"/>
      <c r="C155" s="440"/>
      <c r="D155" s="1515" t="s">
        <v>1357</v>
      </c>
      <c r="E155" s="1516"/>
      <c r="F155" s="1517"/>
      <c r="G155" s="1518"/>
      <c r="H155" s="1519"/>
      <c r="I155" s="1519"/>
      <c r="J155" s="1519"/>
      <c r="K155" s="1519"/>
      <c r="L155" s="1519"/>
      <c r="M155" s="1519"/>
      <c r="N155" s="1520"/>
      <c r="O155" s="1519"/>
      <c r="P155" s="1521">
        <f>P156</f>
        <v>17168000</v>
      </c>
      <c r="Q155" s="1521">
        <f>Q156</f>
        <v>12168000</v>
      </c>
      <c r="R155" s="1522">
        <f t="shared" si="15"/>
        <v>5000000</v>
      </c>
      <c r="S155" s="3261">
        <f t="shared" ref="S155:S224" si="19">R155/Q155</f>
        <v>0.41091387245233402</v>
      </c>
    </row>
    <row r="156" spans="1:19" ht="20.100000000000001" customHeight="1">
      <c r="A156" s="1500"/>
      <c r="B156" s="1523"/>
      <c r="C156" s="440"/>
      <c r="D156" s="1509"/>
      <c r="E156" s="456" t="s">
        <v>1102</v>
      </c>
      <c r="F156" s="457"/>
      <c r="G156" s="457"/>
      <c r="H156" s="1228"/>
      <c r="I156" s="457"/>
      <c r="J156" s="1228"/>
      <c r="K156" s="457"/>
      <c r="L156" s="457"/>
      <c r="M156" s="457"/>
      <c r="N156" s="457"/>
      <c r="O156" s="459"/>
      <c r="P156" s="1524">
        <f>SUM(O157,O161,O164,O168,O172,O176,O178,O182)</f>
        <v>17168000</v>
      </c>
      <c r="Q156" s="1524">
        <f>SUM(Q157,Q161,Q164,Q168,Q172,Q176,Q178,Q182)</f>
        <v>12168000</v>
      </c>
      <c r="R156" s="1525">
        <f t="shared" si="15"/>
        <v>5000000</v>
      </c>
      <c r="S156" s="3262">
        <f t="shared" si="19"/>
        <v>0.41091387245233402</v>
      </c>
    </row>
    <row r="157" spans="1:19" ht="20.100000000000001" customHeight="1">
      <c r="A157" s="1500"/>
      <c r="B157" s="1523"/>
      <c r="C157" s="440"/>
      <c r="D157" s="1523"/>
      <c r="F157" s="1527" t="s">
        <v>343</v>
      </c>
      <c r="G157" s="1229"/>
      <c r="H157" s="1527"/>
      <c r="I157" s="1527"/>
      <c r="J157" s="1527"/>
      <c r="K157" s="1527"/>
      <c r="L157" s="1527"/>
      <c r="M157" s="1528"/>
      <c r="N157" s="1528"/>
      <c r="O157" s="1529">
        <f>SUM(O158:O160)</f>
        <v>2400000</v>
      </c>
      <c r="P157" s="1530">
        <f>O157</f>
        <v>2400000</v>
      </c>
      <c r="Q157" s="1530">
        <v>2400000</v>
      </c>
      <c r="R157" s="1531">
        <f t="shared" si="15"/>
        <v>0</v>
      </c>
      <c r="S157" s="3183">
        <f t="shared" si="19"/>
        <v>0</v>
      </c>
    </row>
    <row r="158" spans="1:19" ht="20.100000000000001" customHeight="1">
      <c r="A158" s="1500"/>
      <c r="B158" s="1523"/>
      <c r="C158" s="440"/>
      <c r="D158" s="1523"/>
      <c r="F158" s="1547" t="s">
        <v>2287</v>
      </c>
      <c r="G158" s="1453">
        <v>70000</v>
      </c>
      <c r="H158" s="1548" t="s">
        <v>335</v>
      </c>
      <c r="I158" s="1648">
        <v>20</v>
      </c>
      <c r="J158" s="1548"/>
      <c r="K158" s="1551"/>
      <c r="L158" s="1551"/>
      <c r="M158" s="1552"/>
      <c r="N158" s="1552" t="s">
        <v>20</v>
      </c>
      <c r="O158" s="1539">
        <f>G158*I158</f>
        <v>1400000</v>
      </c>
      <c r="P158" s="1545"/>
      <c r="Q158" s="1545"/>
      <c r="R158" s="1546"/>
      <c r="S158" s="3264"/>
    </row>
    <row r="159" spans="1:19" ht="20.100000000000001" customHeight="1">
      <c r="A159" s="1500"/>
      <c r="B159" s="1523"/>
      <c r="C159" s="1482"/>
      <c r="D159" s="1523"/>
      <c r="F159" s="1547" t="s">
        <v>2288</v>
      </c>
      <c r="G159" s="1453">
        <v>20000</v>
      </c>
      <c r="H159" s="1548" t="s">
        <v>335</v>
      </c>
      <c r="I159" s="1649">
        <v>20</v>
      </c>
      <c r="J159" s="1548"/>
      <c r="K159" s="1551"/>
      <c r="L159" s="1551"/>
      <c r="M159" s="1552"/>
      <c r="N159" s="1552" t="s">
        <v>20</v>
      </c>
      <c r="O159" s="1539">
        <f>G159*I159</f>
        <v>400000</v>
      </c>
      <c r="P159" s="1545"/>
      <c r="Q159" s="1545"/>
      <c r="R159" s="1546"/>
      <c r="S159" s="3264"/>
    </row>
    <row r="160" spans="1:19" ht="20.100000000000001" customHeight="1">
      <c r="A160" s="1500"/>
      <c r="B160" s="1523"/>
      <c r="C160" s="440"/>
      <c r="D160" s="1523"/>
      <c r="F160" s="1547" t="s">
        <v>2289</v>
      </c>
      <c r="G160" s="1453">
        <v>600000</v>
      </c>
      <c r="H160" s="1548" t="s">
        <v>335</v>
      </c>
      <c r="I160" s="1649">
        <v>1</v>
      </c>
      <c r="J160" s="1548"/>
      <c r="K160" s="1551"/>
      <c r="L160" s="1551"/>
      <c r="M160" s="1552"/>
      <c r="N160" s="1552" t="s">
        <v>20</v>
      </c>
      <c r="O160" s="1539">
        <f>G160*I160</f>
        <v>600000</v>
      </c>
      <c r="P160" s="1545"/>
      <c r="Q160" s="1545"/>
      <c r="R160" s="1546"/>
      <c r="S160" s="3264"/>
    </row>
    <row r="161" spans="1:19" ht="20.100000000000001" customHeight="1">
      <c r="A161" s="1500"/>
      <c r="B161" s="1523"/>
      <c r="C161" s="1482"/>
      <c r="D161" s="1523"/>
      <c r="F161" s="1527" t="s">
        <v>344</v>
      </c>
      <c r="G161" s="1229"/>
      <c r="H161" s="1527"/>
      <c r="I161" s="1527"/>
      <c r="J161" s="1527"/>
      <c r="K161" s="1527"/>
      <c r="L161" s="1527"/>
      <c r="M161" s="1528"/>
      <c r="N161" s="1528"/>
      <c r="O161" s="1529">
        <f>SUM(O162:O163)</f>
        <v>540000</v>
      </c>
      <c r="P161" s="1530">
        <f>O161</f>
        <v>540000</v>
      </c>
      <c r="Q161" s="1530">
        <v>540000</v>
      </c>
      <c r="R161" s="1531">
        <f t="shared" si="15"/>
        <v>0</v>
      </c>
      <c r="S161" s="3183">
        <f t="shared" si="19"/>
        <v>0</v>
      </c>
    </row>
    <row r="162" spans="1:19" ht="20.100000000000001" customHeight="1">
      <c r="A162" s="1500"/>
      <c r="B162" s="1523"/>
      <c r="C162" s="440"/>
      <c r="D162" s="1523"/>
      <c r="F162" s="1547" t="s">
        <v>2290</v>
      </c>
      <c r="G162" s="1453">
        <v>70000</v>
      </c>
      <c r="H162" s="1548" t="s">
        <v>335</v>
      </c>
      <c r="I162" s="1649">
        <v>6</v>
      </c>
      <c r="J162" s="1548"/>
      <c r="K162" s="1551"/>
      <c r="L162" s="1551"/>
      <c r="M162" s="1552"/>
      <c r="N162" s="1552" t="s">
        <v>20</v>
      </c>
      <c r="O162" s="1539">
        <f>G162*I162</f>
        <v>420000</v>
      </c>
      <c r="P162" s="1545"/>
      <c r="Q162" s="1545"/>
      <c r="R162" s="1546"/>
      <c r="S162" s="3264"/>
    </row>
    <row r="163" spans="1:19" ht="20.100000000000001" customHeight="1">
      <c r="A163" s="1500"/>
      <c r="B163" s="1523"/>
      <c r="C163" s="1482"/>
      <c r="D163" s="1523"/>
      <c r="F163" s="1547" t="s">
        <v>2291</v>
      </c>
      <c r="G163" s="1453">
        <v>20000</v>
      </c>
      <c r="H163" s="1548" t="s">
        <v>335</v>
      </c>
      <c r="I163" s="1649">
        <v>6</v>
      </c>
      <c r="J163" s="1548"/>
      <c r="K163" s="1551"/>
      <c r="L163" s="1551"/>
      <c r="M163" s="1552"/>
      <c r="N163" s="1552" t="s">
        <v>20</v>
      </c>
      <c r="O163" s="1573">
        <f>G163*I163</f>
        <v>120000</v>
      </c>
      <c r="P163" s="1545"/>
      <c r="Q163" s="1545"/>
      <c r="R163" s="1546"/>
      <c r="S163" s="3264"/>
    </row>
    <row r="164" spans="1:19" ht="20.100000000000001" customHeight="1">
      <c r="A164" s="1500"/>
      <c r="B164" s="1523"/>
      <c r="C164" s="1482"/>
      <c r="D164" s="1523"/>
      <c r="F164" s="1527" t="s">
        <v>940</v>
      </c>
      <c r="G164" s="1229"/>
      <c r="H164" s="1527"/>
      <c r="I164" s="1527"/>
      <c r="J164" s="1527"/>
      <c r="K164" s="1527"/>
      <c r="L164" s="1527"/>
      <c r="M164" s="1528"/>
      <c r="N164" s="1528"/>
      <c r="O164" s="1529">
        <f>SUM(O165:O167)</f>
        <v>1675000</v>
      </c>
      <c r="P164" s="1530">
        <f>O164</f>
        <v>1675000</v>
      </c>
      <c r="Q164" s="1530">
        <v>1675000</v>
      </c>
      <c r="R164" s="1531">
        <f t="shared" si="15"/>
        <v>0</v>
      </c>
      <c r="S164" s="3183">
        <f t="shared" si="19"/>
        <v>0</v>
      </c>
    </row>
    <row r="165" spans="1:19" ht="20.100000000000001" customHeight="1">
      <c r="A165" s="1500"/>
      <c r="B165" s="1523"/>
      <c r="C165" s="1482"/>
      <c r="D165" s="1523"/>
      <c r="F165" s="1547" t="s">
        <v>2292</v>
      </c>
      <c r="G165" s="1453">
        <v>250000</v>
      </c>
      <c r="H165" s="1548" t="s">
        <v>335</v>
      </c>
      <c r="I165" s="1649">
        <v>5</v>
      </c>
      <c r="J165" s="1548"/>
      <c r="K165" s="1551"/>
      <c r="L165" s="1551"/>
      <c r="M165" s="1552"/>
      <c r="N165" s="1552" t="s">
        <v>20</v>
      </c>
      <c r="O165" s="1573">
        <f>G165*I165</f>
        <v>1250000</v>
      </c>
      <c r="P165" s="1545"/>
      <c r="Q165" s="1545"/>
      <c r="R165" s="1546"/>
      <c r="S165" s="3264"/>
    </row>
    <row r="166" spans="1:19" ht="20.100000000000001" customHeight="1">
      <c r="A166" s="1500"/>
      <c r="B166" s="1523"/>
      <c r="C166" s="1482"/>
      <c r="D166" s="1523"/>
      <c r="F166" s="1547" t="s">
        <v>2293</v>
      </c>
      <c r="G166" s="1453">
        <v>25000</v>
      </c>
      <c r="H166" s="1548" t="s">
        <v>335</v>
      </c>
      <c r="I166" s="1649">
        <v>5</v>
      </c>
      <c r="J166" s="1548"/>
      <c r="K166" s="1551"/>
      <c r="L166" s="1551"/>
      <c r="M166" s="1552"/>
      <c r="N166" s="1552" t="s">
        <v>20</v>
      </c>
      <c r="O166" s="1573">
        <f>G166*I166</f>
        <v>125000</v>
      </c>
      <c r="P166" s="1545"/>
      <c r="Q166" s="1545"/>
      <c r="R166" s="1546"/>
      <c r="S166" s="3264"/>
    </row>
    <row r="167" spans="1:19" ht="20.100000000000001" customHeight="1">
      <c r="A167" s="1500"/>
      <c r="B167" s="1523"/>
      <c r="C167" s="1482"/>
      <c r="D167" s="1523"/>
      <c r="F167" s="1547" t="s">
        <v>2294</v>
      </c>
      <c r="G167" s="1453">
        <v>150000</v>
      </c>
      <c r="H167" s="1548" t="s">
        <v>335</v>
      </c>
      <c r="I167" s="1649">
        <v>2</v>
      </c>
      <c r="J167" s="1548"/>
      <c r="K167" s="1551"/>
      <c r="L167" s="1551"/>
      <c r="M167" s="1552"/>
      <c r="N167" s="1552" t="s">
        <v>20</v>
      </c>
      <c r="O167" s="1573">
        <f>G167*I167</f>
        <v>300000</v>
      </c>
      <c r="P167" s="1545"/>
      <c r="Q167" s="1545"/>
      <c r="R167" s="1546"/>
      <c r="S167" s="3264"/>
    </row>
    <row r="168" spans="1:19" ht="20.100000000000001" customHeight="1">
      <c r="A168" s="1500"/>
      <c r="B168" s="1523"/>
      <c r="C168" s="1482"/>
      <c r="D168" s="1523"/>
      <c r="F168" s="1527" t="s">
        <v>941</v>
      </c>
      <c r="G168" s="1229"/>
      <c r="H168" s="1527"/>
      <c r="I168" s="1527"/>
      <c r="J168" s="1527"/>
      <c r="K168" s="1527"/>
      <c r="L168" s="1527"/>
      <c r="M168" s="1528"/>
      <c r="N168" s="1528"/>
      <c r="O168" s="1529">
        <f>SUM(O169:O171)</f>
        <v>2775000</v>
      </c>
      <c r="P168" s="1530">
        <f>O168</f>
        <v>2775000</v>
      </c>
      <c r="Q168" s="1530">
        <v>2775000</v>
      </c>
      <c r="R168" s="1531">
        <f t="shared" si="15"/>
        <v>0</v>
      </c>
      <c r="S168" s="3183">
        <f t="shared" si="19"/>
        <v>0</v>
      </c>
    </row>
    <row r="169" spans="1:19" ht="20.100000000000001" customHeight="1">
      <c r="A169" s="1500"/>
      <c r="B169" s="1523"/>
      <c r="C169" s="1482"/>
      <c r="D169" s="1523"/>
      <c r="F169" s="1547" t="s">
        <v>2295</v>
      </c>
      <c r="G169" s="1453">
        <v>250000</v>
      </c>
      <c r="H169" s="1548" t="s">
        <v>335</v>
      </c>
      <c r="I169" s="1649">
        <v>9</v>
      </c>
      <c r="J169" s="1548"/>
      <c r="K169" s="1551"/>
      <c r="L169" s="1551"/>
      <c r="M169" s="1552"/>
      <c r="N169" s="1552" t="s">
        <v>20</v>
      </c>
      <c r="O169" s="1573">
        <f>G169*I169</f>
        <v>2250000</v>
      </c>
      <c r="P169" s="1545"/>
      <c r="Q169" s="1545"/>
      <c r="R169" s="1546"/>
      <c r="S169" s="3264"/>
    </row>
    <row r="170" spans="1:19" ht="20.100000000000001" customHeight="1">
      <c r="A170" s="1500"/>
      <c r="B170" s="1523"/>
      <c r="C170" s="1482"/>
      <c r="D170" s="1523"/>
      <c r="F170" s="1547" t="s">
        <v>2296</v>
      </c>
      <c r="G170" s="1453">
        <v>25000</v>
      </c>
      <c r="H170" s="1548" t="s">
        <v>335</v>
      </c>
      <c r="I170" s="1649">
        <v>9</v>
      </c>
      <c r="J170" s="1548"/>
      <c r="K170" s="1551"/>
      <c r="L170" s="1551"/>
      <c r="M170" s="1552"/>
      <c r="N170" s="1552" t="s">
        <v>20</v>
      </c>
      <c r="O170" s="1453">
        <f>G170*I170</f>
        <v>225000</v>
      </c>
      <c r="P170" s="1545"/>
      <c r="Q170" s="1545"/>
      <c r="R170" s="1546"/>
      <c r="S170" s="3264"/>
    </row>
    <row r="171" spans="1:19" ht="20.100000000000001" customHeight="1">
      <c r="A171" s="1500"/>
      <c r="B171" s="1523"/>
      <c r="C171" s="1482"/>
      <c r="D171" s="1523"/>
      <c r="F171" s="1547" t="s">
        <v>2297</v>
      </c>
      <c r="G171" s="1453">
        <v>150000</v>
      </c>
      <c r="H171" s="1548" t="s">
        <v>335</v>
      </c>
      <c r="I171" s="1649">
        <v>2</v>
      </c>
      <c r="J171" s="1548"/>
      <c r="K171" s="1551"/>
      <c r="L171" s="1551"/>
      <c r="M171" s="1552"/>
      <c r="N171" s="1552" t="s">
        <v>20</v>
      </c>
      <c r="O171" s="1573">
        <f>G171*I171</f>
        <v>300000</v>
      </c>
      <c r="P171" s="1545"/>
      <c r="Q171" s="1545"/>
      <c r="R171" s="1546"/>
      <c r="S171" s="3264"/>
    </row>
    <row r="172" spans="1:19" ht="20.100000000000001" customHeight="1">
      <c r="A172" s="1500"/>
      <c r="B172" s="1523"/>
      <c r="C172" s="1482"/>
      <c r="D172" s="1523"/>
      <c r="F172" s="1527" t="s">
        <v>345</v>
      </c>
      <c r="G172" s="1229"/>
      <c r="H172" s="1527"/>
      <c r="I172" s="1527"/>
      <c r="J172" s="1527"/>
      <c r="K172" s="1527"/>
      <c r="L172" s="1527"/>
      <c r="M172" s="1528"/>
      <c r="N172" s="1528"/>
      <c r="O172" s="1529">
        <f>SUM(O173:O175)</f>
        <v>2380000</v>
      </c>
      <c r="P172" s="1530">
        <f>O172</f>
        <v>2380000</v>
      </c>
      <c r="Q172" s="1530">
        <v>2380000</v>
      </c>
      <c r="R172" s="1531">
        <f t="shared" si="15"/>
        <v>0</v>
      </c>
      <c r="S172" s="3183">
        <f t="shared" si="19"/>
        <v>0</v>
      </c>
    </row>
    <row r="173" spans="1:19" ht="20.100000000000001" customHeight="1">
      <c r="A173" s="1500"/>
      <c r="B173" s="1523"/>
      <c r="C173" s="1482"/>
      <c r="D173" s="1523"/>
      <c r="F173" s="1547" t="s">
        <v>2298</v>
      </c>
      <c r="G173" s="1453">
        <v>70000</v>
      </c>
      <c r="H173" s="1548" t="s">
        <v>335</v>
      </c>
      <c r="I173" s="1649">
        <v>26</v>
      </c>
      <c r="J173" s="1548"/>
      <c r="K173" s="1551"/>
      <c r="L173" s="1551"/>
      <c r="M173" s="1552"/>
      <c r="N173" s="1552" t="s">
        <v>20</v>
      </c>
      <c r="O173" s="1573">
        <f>G173*I173</f>
        <v>1820000</v>
      </c>
      <c r="P173" s="1545"/>
      <c r="Q173" s="1545"/>
      <c r="R173" s="1546"/>
      <c r="S173" s="3264"/>
    </row>
    <row r="174" spans="1:19" ht="20.100000000000001" customHeight="1">
      <c r="A174" s="1500"/>
      <c r="B174" s="1523"/>
      <c r="C174" s="1482"/>
      <c r="D174" s="1523"/>
      <c r="F174" s="1547" t="s">
        <v>2299</v>
      </c>
      <c r="G174" s="1453">
        <v>10000</v>
      </c>
      <c r="H174" s="1548" t="s">
        <v>335</v>
      </c>
      <c r="I174" s="1649">
        <v>26</v>
      </c>
      <c r="J174" s="1548"/>
      <c r="K174" s="1551"/>
      <c r="L174" s="1551"/>
      <c r="M174" s="1552"/>
      <c r="N174" s="1552" t="s">
        <v>20</v>
      </c>
      <c r="O174" s="1573">
        <f>G174*I174</f>
        <v>260000</v>
      </c>
      <c r="P174" s="1545"/>
      <c r="Q174" s="1545"/>
      <c r="R174" s="1546"/>
      <c r="S174" s="3264"/>
    </row>
    <row r="175" spans="1:19" ht="20.100000000000001" customHeight="1">
      <c r="A175" s="1500"/>
      <c r="B175" s="1523"/>
      <c r="C175" s="1482"/>
      <c r="D175" s="1523"/>
      <c r="F175" s="1547" t="s">
        <v>2300</v>
      </c>
      <c r="G175" s="1453">
        <v>150000</v>
      </c>
      <c r="H175" s="1548" t="s">
        <v>335</v>
      </c>
      <c r="I175" s="1651">
        <v>2</v>
      </c>
      <c r="J175" s="1548"/>
      <c r="K175" s="1551"/>
      <c r="L175" s="1551"/>
      <c r="M175" s="1552"/>
      <c r="N175" s="1552" t="s">
        <v>20</v>
      </c>
      <c r="O175" s="1573">
        <f>G175*I175</f>
        <v>300000</v>
      </c>
      <c r="P175" s="1545"/>
      <c r="Q175" s="1545"/>
      <c r="R175" s="1546"/>
      <c r="S175" s="3264"/>
    </row>
    <row r="176" spans="1:19" ht="20.100000000000001" customHeight="1">
      <c r="A176" s="1500"/>
      <c r="B176" s="1523"/>
      <c r="C176" s="1482"/>
      <c r="D176" s="1523"/>
      <c r="F176" s="1527" t="s">
        <v>346</v>
      </c>
      <c r="G176" s="1229"/>
      <c r="H176" s="1527"/>
      <c r="I176" s="1527"/>
      <c r="J176" s="1527"/>
      <c r="K176" s="1527"/>
      <c r="L176" s="1527"/>
      <c r="M176" s="1528"/>
      <c r="N176" s="1528"/>
      <c r="O176" s="1529">
        <f>SUM(O177:O177)</f>
        <v>1000000</v>
      </c>
      <c r="P176" s="1530">
        <f>O176</f>
        <v>1000000</v>
      </c>
      <c r="Q176" s="1530">
        <v>1000000</v>
      </c>
      <c r="R176" s="1531">
        <f t="shared" si="15"/>
        <v>0</v>
      </c>
      <c r="S176" s="3183">
        <f t="shared" si="19"/>
        <v>0</v>
      </c>
    </row>
    <row r="177" spans="1:19" ht="20.100000000000001" customHeight="1">
      <c r="A177" s="1500"/>
      <c r="B177" s="1523"/>
      <c r="C177" s="1482"/>
      <c r="D177" s="1523"/>
      <c r="F177" s="1547" t="s">
        <v>2301</v>
      </c>
      <c r="G177" s="1453">
        <v>500000</v>
      </c>
      <c r="H177" s="1548" t="s">
        <v>335</v>
      </c>
      <c r="I177" s="1652">
        <v>2</v>
      </c>
      <c r="J177" s="1548"/>
      <c r="K177" s="1551"/>
      <c r="L177" s="1551"/>
      <c r="M177" s="1552"/>
      <c r="N177" s="1552" t="s">
        <v>20</v>
      </c>
      <c r="O177" s="1573">
        <f>G177*I177</f>
        <v>1000000</v>
      </c>
      <c r="P177" s="1545"/>
      <c r="Q177" s="1545"/>
      <c r="R177" s="1546"/>
      <c r="S177" s="3264"/>
    </row>
    <row r="178" spans="1:19" ht="20.100000000000001" customHeight="1">
      <c r="A178" s="1500"/>
      <c r="B178" s="1523"/>
      <c r="C178" s="1482"/>
      <c r="D178" s="1523"/>
      <c r="F178" s="1527" t="s">
        <v>347</v>
      </c>
      <c r="G178" s="1229"/>
      <c r="H178" s="1527"/>
      <c r="I178" s="1527"/>
      <c r="J178" s="1527"/>
      <c r="K178" s="1527"/>
      <c r="L178" s="1527"/>
      <c r="M178" s="1528"/>
      <c r="N178" s="1528"/>
      <c r="O178" s="1653">
        <f>SUM(O179:O181)</f>
        <v>1398000</v>
      </c>
      <c r="P178" s="1530">
        <f>O178</f>
        <v>1398000</v>
      </c>
      <c r="Q178" s="1530">
        <v>1398000</v>
      </c>
      <c r="R178" s="1531">
        <f t="shared" si="15"/>
        <v>0</v>
      </c>
      <c r="S178" s="3183">
        <f t="shared" si="19"/>
        <v>0</v>
      </c>
    </row>
    <row r="179" spans="1:19" ht="20.100000000000001" customHeight="1">
      <c r="A179" s="1500"/>
      <c r="B179" s="1523"/>
      <c r="C179" s="1482"/>
      <c r="D179" s="1523"/>
      <c r="F179" s="1547" t="s">
        <v>2302</v>
      </c>
      <c r="G179" s="1453">
        <v>250000</v>
      </c>
      <c r="H179" s="1548" t="s">
        <v>335</v>
      </c>
      <c r="I179" s="1649">
        <v>4</v>
      </c>
      <c r="J179" s="1548"/>
      <c r="K179" s="1551"/>
      <c r="L179" s="1551"/>
      <c r="M179" s="1552"/>
      <c r="N179" s="1552" t="s">
        <v>20</v>
      </c>
      <c r="O179" s="1573">
        <f>G179*I179</f>
        <v>1000000</v>
      </c>
      <c r="P179" s="1545"/>
      <c r="Q179" s="1545"/>
      <c r="R179" s="1546"/>
      <c r="S179" s="3264"/>
    </row>
    <row r="180" spans="1:19" ht="20.100000000000001" customHeight="1">
      <c r="A180" s="1500"/>
      <c r="B180" s="1523"/>
      <c r="C180" s="1482"/>
      <c r="D180" s="1523"/>
      <c r="F180" s="1547" t="s">
        <v>2303</v>
      </c>
      <c r="G180" s="1453">
        <v>40000</v>
      </c>
      <c r="H180" s="1548" t="s">
        <v>335</v>
      </c>
      <c r="I180" s="1649">
        <v>4</v>
      </c>
      <c r="J180" s="1548"/>
      <c r="K180" s="1551"/>
      <c r="L180" s="1551"/>
      <c r="M180" s="1552"/>
      <c r="N180" s="1552" t="s">
        <v>20</v>
      </c>
      <c r="O180" s="1573">
        <f>G180*I180</f>
        <v>160000</v>
      </c>
      <c r="P180" s="1545"/>
      <c r="Q180" s="1545"/>
      <c r="R180" s="1546"/>
      <c r="S180" s="3264"/>
    </row>
    <row r="181" spans="1:19" ht="20.100000000000001" customHeight="1">
      <c r="A181" s="1500"/>
      <c r="B181" s="1523"/>
      <c r="C181" s="1482"/>
      <c r="D181" s="1523"/>
      <c r="F181" s="1547" t="s">
        <v>2304</v>
      </c>
      <c r="G181" s="1453">
        <v>7000</v>
      </c>
      <c r="H181" s="1548" t="s">
        <v>335</v>
      </c>
      <c r="I181" s="1649">
        <v>2</v>
      </c>
      <c r="J181" s="1548" t="s">
        <v>335</v>
      </c>
      <c r="K181" s="1549">
        <v>17</v>
      </c>
      <c r="L181" s="1551"/>
      <c r="M181" s="1552"/>
      <c r="N181" s="1552" t="s">
        <v>20</v>
      </c>
      <c r="O181" s="1573">
        <f>G181*I181*K181</f>
        <v>238000</v>
      </c>
      <c r="P181" s="1545"/>
      <c r="Q181" s="1545"/>
      <c r="R181" s="1546"/>
      <c r="S181" s="3264"/>
    </row>
    <row r="182" spans="1:19" ht="20.100000000000001" customHeight="1">
      <c r="A182" s="1500"/>
      <c r="B182" s="1523"/>
      <c r="C182" s="1482"/>
      <c r="D182" s="1523"/>
      <c r="F182" s="1527" t="s">
        <v>3113</v>
      </c>
      <c r="G182" s="1229"/>
      <c r="H182" s="1527"/>
      <c r="I182" s="1527"/>
      <c r="J182" s="1527"/>
      <c r="K182" s="1527"/>
      <c r="L182" s="1527"/>
      <c r="M182" s="1528"/>
      <c r="N182" s="1528"/>
      <c r="O182" s="1653">
        <f>SUM(O183:O187)</f>
        <v>5000000</v>
      </c>
      <c r="P182" s="1530">
        <f>O182</f>
        <v>5000000</v>
      </c>
      <c r="Q182" s="1530">
        <v>0</v>
      </c>
      <c r="R182" s="1531">
        <f t="shared" ref="R182" si="20">P182-Q182</f>
        <v>5000000</v>
      </c>
      <c r="S182" s="3183"/>
    </row>
    <row r="183" spans="1:19" ht="20.100000000000001" customHeight="1">
      <c r="A183" s="1500"/>
      <c r="B183" s="1523"/>
      <c r="C183" s="1482"/>
      <c r="D183" s="1523"/>
      <c r="F183" s="1547" t="s">
        <v>3114</v>
      </c>
      <c r="G183" s="1453">
        <v>35000</v>
      </c>
      <c r="H183" s="1548" t="s">
        <v>3080</v>
      </c>
      <c r="I183" s="1654">
        <v>100</v>
      </c>
      <c r="J183" s="1548"/>
      <c r="K183" s="1549"/>
      <c r="L183" s="1551"/>
      <c r="M183" s="1552"/>
      <c r="N183" s="1552" t="s">
        <v>20</v>
      </c>
      <c r="O183" s="1573">
        <f>PRODUCT(G183:M183)</f>
        <v>3500000</v>
      </c>
      <c r="P183" s="1545"/>
      <c r="Q183" s="1545"/>
      <c r="R183" s="1546"/>
      <c r="S183" s="3264"/>
    </row>
    <row r="184" spans="1:19" ht="20.100000000000001" customHeight="1">
      <c r="A184" s="1500"/>
      <c r="B184" s="1523"/>
      <c r="C184" s="1482"/>
      <c r="D184" s="1523"/>
      <c r="F184" s="1547" t="s">
        <v>3115</v>
      </c>
      <c r="G184" s="1453">
        <v>35000</v>
      </c>
      <c r="H184" s="1548" t="s">
        <v>335</v>
      </c>
      <c r="I184" s="1654">
        <v>12</v>
      </c>
      <c r="J184" s="1548" t="s">
        <v>335</v>
      </c>
      <c r="K184" s="1549">
        <v>3</v>
      </c>
      <c r="L184" s="1551"/>
      <c r="M184" s="1552"/>
      <c r="N184" s="1552" t="s">
        <v>20</v>
      </c>
      <c r="O184" s="1573">
        <f>PRODUCT(G184:M184)</f>
        <v>1260000</v>
      </c>
      <c r="P184" s="1545"/>
      <c r="Q184" s="1545"/>
      <c r="R184" s="1546"/>
      <c r="S184" s="3264"/>
    </row>
    <row r="185" spans="1:19" ht="20.100000000000001" customHeight="1">
      <c r="A185" s="1500"/>
      <c r="B185" s="1523"/>
      <c r="C185" s="1482"/>
      <c r="D185" s="1523"/>
      <c r="F185" s="1547" t="s">
        <v>3116</v>
      </c>
      <c r="G185" s="1453">
        <v>15000</v>
      </c>
      <c r="H185" s="1548" t="s">
        <v>335</v>
      </c>
      <c r="I185" s="1649">
        <v>3</v>
      </c>
      <c r="J185" s="1548"/>
      <c r="K185" s="1549"/>
      <c r="L185" s="1551"/>
      <c r="M185" s="1552"/>
      <c r="N185" s="1552" t="s">
        <v>20</v>
      </c>
      <c r="O185" s="1573">
        <f>PRODUCT(G185:M185)</f>
        <v>45000</v>
      </c>
      <c r="P185" s="1545"/>
      <c r="Q185" s="1545"/>
      <c r="R185" s="1546"/>
      <c r="S185" s="3264"/>
    </row>
    <row r="186" spans="1:19" ht="20.100000000000001" customHeight="1">
      <c r="A186" s="1500"/>
      <c r="B186" s="1523"/>
      <c r="C186" s="1482"/>
      <c r="D186" s="1523"/>
      <c r="F186" s="1547" t="s">
        <v>3117</v>
      </c>
      <c r="G186" s="1453">
        <v>62500</v>
      </c>
      <c r="H186" s="1548" t="s">
        <v>335</v>
      </c>
      <c r="I186" s="1649">
        <v>2</v>
      </c>
      <c r="J186" s="1548"/>
      <c r="K186" s="1549"/>
      <c r="L186" s="1551"/>
      <c r="M186" s="1552"/>
      <c r="N186" s="1552" t="s">
        <v>20</v>
      </c>
      <c r="O186" s="1573">
        <f>PRODUCT(G186:M186)</f>
        <v>125000</v>
      </c>
      <c r="P186" s="1545"/>
      <c r="Q186" s="1545"/>
      <c r="R186" s="1546"/>
      <c r="S186" s="3264"/>
    </row>
    <row r="187" spans="1:19" ht="20.100000000000001" customHeight="1">
      <c r="A187" s="1500"/>
      <c r="B187" s="1523"/>
      <c r="C187" s="1482"/>
      <c r="D187" s="1523"/>
      <c r="F187" s="1547" t="s">
        <v>3118</v>
      </c>
      <c r="G187" s="1453">
        <v>7000</v>
      </c>
      <c r="H187" s="1548" t="s">
        <v>335</v>
      </c>
      <c r="I187" s="1655">
        <v>10</v>
      </c>
      <c r="J187" s="1548"/>
      <c r="K187" s="1549"/>
      <c r="L187" s="1551"/>
      <c r="M187" s="1552"/>
      <c r="N187" s="1552" t="s">
        <v>20</v>
      </c>
      <c r="O187" s="1573">
        <f>PRODUCT(G187:M187)</f>
        <v>70000</v>
      </c>
      <c r="P187" s="1545"/>
      <c r="Q187" s="1545"/>
      <c r="R187" s="1546"/>
      <c r="S187" s="3264"/>
    </row>
    <row r="188" spans="1:19" ht="20.100000000000001" customHeight="1">
      <c r="A188" s="1500"/>
      <c r="B188" s="1523"/>
      <c r="C188" s="560" t="s">
        <v>145</v>
      </c>
      <c r="D188" s="561"/>
      <c r="E188" s="561"/>
      <c r="F188" s="1221"/>
      <c r="G188" s="562"/>
      <c r="H188" s="1222"/>
      <c r="I188" s="562"/>
      <c r="J188" s="1222"/>
      <c r="K188" s="562"/>
      <c r="L188" s="562"/>
      <c r="M188" s="562"/>
      <c r="N188" s="562"/>
      <c r="O188" s="563"/>
      <c r="P188" s="1510">
        <f>SUM(P189,P195,P218)</f>
        <v>51649000</v>
      </c>
      <c r="Q188" s="1510">
        <f>SUM(Q189,Q195,Q218)</f>
        <v>48103000</v>
      </c>
      <c r="R188" s="1511">
        <f t="shared" si="15"/>
        <v>3546000</v>
      </c>
      <c r="S188" s="3260">
        <f t="shared" si="19"/>
        <v>7.3716815999002136E-2</v>
      </c>
    </row>
    <row r="189" spans="1:19" ht="20.100000000000001" customHeight="1" thickBot="1">
      <c r="A189" s="1500"/>
      <c r="B189" s="1523"/>
      <c r="C189" s="1482"/>
      <c r="D189" s="1515" t="s">
        <v>1358</v>
      </c>
      <c r="E189" s="1516"/>
      <c r="F189" s="1517"/>
      <c r="G189" s="1518"/>
      <c r="H189" s="1519"/>
      <c r="I189" s="1519"/>
      <c r="J189" s="1519"/>
      <c r="K189" s="1519"/>
      <c r="L189" s="1519"/>
      <c r="M189" s="1519"/>
      <c r="N189" s="1520"/>
      <c r="O189" s="1519"/>
      <c r="P189" s="1521">
        <f>P190</f>
        <v>9624000</v>
      </c>
      <c r="Q189" s="1521">
        <f>Q190</f>
        <v>9664000</v>
      </c>
      <c r="R189" s="1522">
        <f t="shared" si="15"/>
        <v>-40000</v>
      </c>
      <c r="S189" s="3261">
        <f t="shared" si="19"/>
        <v>-4.1390728476821195E-3</v>
      </c>
    </row>
    <row r="190" spans="1:19" ht="20.100000000000001" customHeight="1">
      <c r="A190" s="1656"/>
      <c r="B190" s="1657"/>
      <c r="C190" s="1658"/>
      <c r="D190" s="1659"/>
      <c r="E190" s="456" t="s">
        <v>2911</v>
      </c>
      <c r="F190" s="457"/>
      <c r="G190" s="457"/>
      <c r="H190" s="1228"/>
      <c r="I190" s="457"/>
      <c r="J190" s="1228"/>
      <c r="K190" s="457"/>
      <c r="L190" s="457"/>
      <c r="M190" s="457"/>
      <c r="N190" s="457"/>
      <c r="O190" s="459"/>
      <c r="P190" s="1600">
        <f>O191</f>
        <v>9624000</v>
      </c>
      <c r="Q190" s="1600">
        <f>Q191</f>
        <v>9664000</v>
      </c>
      <c r="R190" s="1525">
        <f t="shared" si="15"/>
        <v>-40000</v>
      </c>
      <c r="S190" s="3262">
        <f t="shared" si="19"/>
        <v>-4.1390728476821195E-3</v>
      </c>
    </row>
    <row r="191" spans="1:19" ht="20.100000000000001" customHeight="1">
      <c r="A191" s="1656"/>
      <c r="B191" s="1657"/>
      <c r="C191" s="1658"/>
      <c r="D191" s="1658"/>
      <c r="E191" s="1523"/>
      <c r="F191" s="633" t="s">
        <v>942</v>
      </c>
      <c r="G191" s="1229"/>
      <c r="H191" s="633"/>
      <c r="I191" s="633"/>
      <c r="J191" s="633"/>
      <c r="K191" s="633"/>
      <c r="L191" s="633"/>
      <c r="M191" s="633"/>
      <c r="N191" s="1230"/>
      <c r="O191" s="637">
        <f>SUM(O192:O194)</f>
        <v>9624000</v>
      </c>
      <c r="P191" s="1530">
        <f>O191</f>
        <v>9624000</v>
      </c>
      <c r="Q191" s="1660">
        <v>9664000</v>
      </c>
      <c r="R191" s="1531">
        <f t="shared" si="15"/>
        <v>-40000</v>
      </c>
      <c r="S191" s="3183">
        <f t="shared" si="19"/>
        <v>-4.1390728476821195E-3</v>
      </c>
    </row>
    <row r="192" spans="1:19" ht="20.100000000000001" customHeight="1">
      <c r="A192" s="1656"/>
      <c r="B192" s="1657"/>
      <c r="C192" s="1658"/>
      <c r="D192" s="1659"/>
      <c r="E192" s="1523"/>
      <c r="F192" s="1661" t="s">
        <v>3119</v>
      </c>
      <c r="G192" s="1662">
        <v>31490</v>
      </c>
      <c r="H192" s="1663" t="s">
        <v>335</v>
      </c>
      <c r="I192" s="1664">
        <v>10</v>
      </c>
      <c r="J192" s="1663" t="s">
        <v>335</v>
      </c>
      <c r="K192" s="1665">
        <v>12</v>
      </c>
      <c r="L192" s="1663"/>
      <c r="M192" s="1663"/>
      <c r="N192" s="1666" t="s">
        <v>898</v>
      </c>
      <c r="O192" s="1667">
        <f>ROUNDDOWN(G192*I192*K192,-3)</f>
        <v>3778000</v>
      </c>
      <c r="P192" s="1668"/>
      <c r="Q192" s="1669"/>
      <c r="R192" s="1670"/>
      <c r="S192" s="3276"/>
    </row>
    <row r="193" spans="1:19" ht="20.100000000000001" customHeight="1">
      <c r="A193" s="1656"/>
      <c r="B193" s="1657"/>
      <c r="C193" s="1658"/>
      <c r="D193" s="1659"/>
      <c r="E193" s="1523"/>
      <c r="F193" s="1661" t="s">
        <v>3120</v>
      </c>
      <c r="G193" s="1662">
        <v>24360</v>
      </c>
      <c r="H193" s="1663" t="s">
        <v>335</v>
      </c>
      <c r="I193" s="1664">
        <v>10</v>
      </c>
      <c r="J193" s="1663" t="s">
        <v>335</v>
      </c>
      <c r="K193" s="1665">
        <v>12</v>
      </c>
      <c r="L193" s="1663"/>
      <c r="M193" s="1663"/>
      <c r="N193" s="1666" t="s">
        <v>898</v>
      </c>
      <c r="O193" s="1667">
        <f>ROUNDDOWN(G193*I193*K193,-3)</f>
        <v>2923000</v>
      </c>
      <c r="P193" s="1668"/>
      <c r="Q193" s="1669"/>
      <c r="R193" s="1670"/>
      <c r="S193" s="3276"/>
    </row>
    <row r="194" spans="1:19" s="192" customFormat="1" ht="20.100000000000001" customHeight="1">
      <c r="A194" s="1656"/>
      <c r="B194" s="1657"/>
      <c r="C194" s="1658"/>
      <c r="D194" s="1657"/>
      <c r="E194" s="1523"/>
      <c r="F194" s="1661" t="s">
        <v>3121</v>
      </c>
      <c r="G194" s="1662">
        <v>24360</v>
      </c>
      <c r="H194" s="1663" t="s">
        <v>335</v>
      </c>
      <c r="I194" s="1664">
        <v>10</v>
      </c>
      <c r="J194" s="1663" t="s">
        <v>335</v>
      </c>
      <c r="K194" s="1665">
        <v>12</v>
      </c>
      <c r="L194" s="1663"/>
      <c r="M194" s="1663"/>
      <c r="N194" s="1666" t="s">
        <v>627</v>
      </c>
      <c r="O194" s="1667">
        <f>ROUNDDOWN(G194*I194*K194,-3)</f>
        <v>2923000</v>
      </c>
      <c r="P194" s="1668"/>
      <c r="Q194" s="1669"/>
      <c r="R194" s="1670"/>
      <c r="S194" s="3276"/>
    </row>
    <row r="195" spans="1:19" s="192" customFormat="1" ht="20.100000000000001" customHeight="1" thickBot="1">
      <c r="A195" s="1565"/>
      <c r="B195" s="1566"/>
      <c r="C195" s="1566"/>
      <c r="D195" s="1515" t="s">
        <v>1359</v>
      </c>
      <c r="E195" s="1516"/>
      <c r="F195" s="1517"/>
      <c r="G195" s="1518"/>
      <c r="H195" s="1519"/>
      <c r="I195" s="1519"/>
      <c r="J195" s="1519"/>
      <c r="K195" s="1519"/>
      <c r="L195" s="1519"/>
      <c r="M195" s="1519"/>
      <c r="N195" s="1520"/>
      <c r="O195" s="1519"/>
      <c r="P195" s="1521">
        <f>P205+P196+P200+P212+P215</f>
        <v>5245000</v>
      </c>
      <c r="Q195" s="1521">
        <f>Q205+Q196+Q200+Q212+Q215</f>
        <v>719000</v>
      </c>
      <c r="R195" s="1522">
        <f t="shared" si="15"/>
        <v>4526000</v>
      </c>
      <c r="S195" s="3261">
        <f t="shared" si="19"/>
        <v>6.2948539638386647</v>
      </c>
    </row>
    <row r="196" spans="1:19" s="192" customFormat="1" ht="20.100000000000001" customHeight="1">
      <c r="A196" s="1500"/>
      <c r="B196" s="1523"/>
      <c r="C196" s="1482"/>
      <c r="D196" s="1523"/>
      <c r="E196" s="456" t="s">
        <v>3122</v>
      </c>
      <c r="F196" s="457"/>
      <c r="G196" s="457"/>
      <c r="H196" s="1228"/>
      <c r="I196" s="457"/>
      <c r="J196" s="1228"/>
      <c r="K196" s="457"/>
      <c r="L196" s="457"/>
      <c r="M196" s="457"/>
      <c r="N196" s="457"/>
      <c r="O196" s="459"/>
      <c r="P196" s="1600">
        <f>O197</f>
        <v>808000</v>
      </c>
      <c r="Q196" s="1600">
        <f>Q197</f>
        <v>0</v>
      </c>
      <c r="R196" s="1601">
        <f t="shared" ref="R196:R197" si="21">P196-Q196</f>
        <v>808000</v>
      </c>
      <c r="S196" s="3270"/>
    </row>
    <row r="197" spans="1:19" ht="20.100000000000001" customHeight="1">
      <c r="A197" s="1500"/>
      <c r="B197" s="1523"/>
      <c r="C197" s="1482"/>
      <c r="D197" s="1523"/>
      <c r="F197" s="1527" t="s">
        <v>520</v>
      </c>
      <c r="G197" s="1229"/>
      <c r="H197" s="1527"/>
      <c r="I197" s="1527"/>
      <c r="J197" s="1527"/>
      <c r="K197" s="1527"/>
      <c r="L197" s="1527"/>
      <c r="M197" s="1528"/>
      <c r="N197" s="1528"/>
      <c r="O197" s="1529">
        <f>SUM(O198:O199)</f>
        <v>808000</v>
      </c>
      <c r="P197" s="1530">
        <f>O197</f>
        <v>808000</v>
      </c>
      <c r="Q197" s="1660">
        <v>0</v>
      </c>
      <c r="R197" s="1531">
        <f t="shared" si="21"/>
        <v>808000</v>
      </c>
      <c r="S197" s="3183"/>
    </row>
    <row r="198" spans="1:19" ht="20.100000000000001" customHeight="1">
      <c r="A198" s="1500"/>
      <c r="B198" s="1523"/>
      <c r="C198" s="1482"/>
      <c r="D198" s="1523"/>
      <c r="F198" s="1547" t="s">
        <v>1558</v>
      </c>
      <c r="G198" s="1671">
        <v>8000</v>
      </c>
      <c r="H198" s="1672" t="s">
        <v>335</v>
      </c>
      <c r="I198" s="1673">
        <v>19</v>
      </c>
      <c r="J198" s="1672" t="s">
        <v>335</v>
      </c>
      <c r="K198" s="1536">
        <v>4</v>
      </c>
      <c r="L198" s="1537"/>
      <c r="M198" s="1537"/>
      <c r="N198" s="1538" t="s">
        <v>20</v>
      </c>
      <c r="O198" s="1573">
        <f>PRODUCT(G198:M198)</f>
        <v>608000</v>
      </c>
      <c r="P198" s="1545"/>
      <c r="Q198" s="1545"/>
      <c r="R198" s="1546"/>
      <c r="S198" s="3264"/>
    </row>
    <row r="199" spans="1:19" ht="20.100000000000001" customHeight="1">
      <c r="A199" s="1500"/>
      <c r="B199" s="1523"/>
      <c r="C199" s="1482"/>
      <c r="D199" s="1523"/>
      <c r="F199" s="1547" t="s">
        <v>3123</v>
      </c>
      <c r="G199" s="1674">
        <v>200000</v>
      </c>
      <c r="H199" s="1675" t="s">
        <v>335</v>
      </c>
      <c r="I199" s="1676">
        <v>1</v>
      </c>
      <c r="J199" s="1672"/>
      <c r="K199" s="1536"/>
      <c r="L199" s="1537"/>
      <c r="M199" s="1537"/>
      <c r="N199" s="1586" t="s">
        <v>20</v>
      </c>
      <c r="O199" s="1573">
        <f>PRODUCT(G199:M199)</f>
        <v>200000</v>
      </c>
      <c r="P199" s="1588"/>
      <c r="Q199" s="1588"/>
      <c r="R199" s="1589"/>
      <c r="S199" s="3269"/>
    </row>
    <row r="200" spans="1:19" s="192" customFormat="1" ht="20.100000000000001" customHeight="1">
      <c r="A200" s="1500"/>
      <c r="B200" s="1523"/>
      <c r="C200" s="1482"/>
      <c r="D200" s="1523"/>
      <c r="E200" s="456" t="s">
        <v>3124</v>
      </c>
      <c r="F200" s="457"/>
      <c r="G200" s="457"/>
      <c r="H200" s="1228"/>
      <c r="I200" s="457"/>
      <c r="J200" s="1228"/>
      <c r="K200" s="457"/>
      <c r="L200" s="457"/>
      <c r="M200" s="457"/>
      <c r="N200" s="457"/>
      <c r="O200" s="459"/>
      <c r="P200" s="1600">
        <f>O201+O203</f>
        <v>1300000</v>
      </c>
      <c r="Q200" s="1600">
        <f>Q201</f>
        <v>0</v>
      </c>
      <c r="R200" s="1601">
        <f t="shared" ref="R200:R201" si="22">P200-Q200</f>
        <v>1300000</v>
      </c>
      <c r="S200" s="3270"/>
    </row>
    <row r="201" spans="1:19" ht="20.100000000000001" customHeight="1">
      <c r="A201" s="1500"/>
      <c r="B201" s="1523"/>
      <c r="C201" s="1482"/>
      <c r="D201" s="1523"/>
      <c r="F201" s="1527" t="s">
        <v>3125</v>
      </c>
      <c r="G201" s="1229"/>
      <c r="H201" s="1527"/>
      <c r="I201" s="1527"/>
      <c r="J201" s="1527"/>
      <c r="K201" s="1527"/>
      <c r="L201" s="1527"/>
      <c r="M201" s="1528"/>
      <c r="N201" s="1528"/>
      <c r="O201" s="1529">
        <f>SUM(O202:O202)</f>
        <v>300000</v>
      </c>
      <c r="P201" s="1530">
        <f>O201</f>
        <v>300000</v>
      </c>
      <c r="Q201" s="1660">
        <v>0</v>
      </c>
      <c r="R201" s="1531">
        <f t="shared" si="22"/>
        <v>300000</v>
      </c>
      <c r="S201" s="3183"/>
    </row>
    <row r="202" spans="1:19" ht="20.100000000000001" customHeight="1">
      <c r="A202" s="1500"/>
      <c r="B202" s="1523"/>
      <c r="C202" s="1482"/>
      <c r="D202" s="1523"/>
      <c r="F202" s="1677" t="s">
        <v>3127</v>
      </c>
      <c r="G202" s="1453">
        <v>150000</v>
      </c>
      <c r="H202" s="1548" t="s">
        <v>3085</v>
      </c>
      <c r="I202" s="1649">
        <v>2</v>
      </c>
      <c r="J202" s="1672"/>
      <c r="K202" s="1536"/>
      <c r="L202" s="1537"/>
      <c r="M202" s="1537"/>
      <c r="N202" s="1538" t="s">
        <v>20</v>
      </c>
      <c r="O202" s="1573">
        <f>PRODUCT(G202:M202)</f>
        <v>300000</v>
      </c>
      <c r="P202" s="1545"/>
      <c r="Q202" s="1545"/>
      <c r="R202" s="1546"/>
      <c r="S202" s="3264"/>
    </row>
    <row r="203" spans="1:19" ht="20.100000000000001" customHeight="1">
      <c r="A203" s="1500"/>
      <c r="B203" s="1523"/>
      <c r="C203" s="1482"/>
      <c r="D203" s="1523"/>
      <c r="F203" s="1560" t="s">
        <v>616</v>
      </c>
      <c r="G203" s="1229"/>
      <c r="H203" s="1527"/>
      <c r="I203" s="1527"/>
      <c r="J203" s="1527"/>
      <c r="K203" s="1527"/>
      <c r="L203" s="1527"/>
      <c r="M203" s="1528"/>
      <c r="N203" s="1528"/>
      <c r="O203" s="1529">
        <f>SUM(O204:O204)</f>
        <v>1000000</v>
      </c>
      <c r="P203" s="1530">
        <f>O203</f>
        <v>1000000</v>
      </c>
      <c r="Q203" s="1660">
        <v>0</v>
      </c>
      <c r="R203" s="1531">
        <f t="shared" ref="R203" si="23">P203-Q203</f>
        <v>1000000</v>
      </c>
      <c r="S203" s="3183"/>
    </row>
    <row r="204" spans="1:19" ht="20.100000000000001" customHeight="1">
      <c r="A204" s="1500"/>
      <c r="B204" s="1523"/>
      <c r="C204" s="1482"/>
      <c r="D204" s="1523"/>
      <c r="F204" s="1678" t="s">
        <v>3126</v>
      </c>
      <c r="G204" s="1199">
        <v>1000000</v>
      </c>
      <c r="H204" s="1582" t="s">
        <v>3128</v>
      </c>
      <c r="I204" s="1603">
        <v>1</v>
      </c>
      <c r="J204" s="1679"/>
      <c r="K204" s="1599"/>
      <c r="L204" s="1585"/>
      <c r="M204" s="1585"/>
      <c r="N204" s="1586" t="s">
        <v>20</v>
      </c>
      <c r="O204" s="1680">
        <f>PRODUCT(G204:M204)</f>
        <v>1000000</v>
      </c>
      <c r="P204" s="1588"/>
      <c r="Q204" s="1588"/>
      <c r="R204" s="1589"/>
      <c r="S204" s="3269"/>
    </row>
    <row r="205" spans="1:19" s="192" customFormat="1" ht="20.100000000000001" customHeight="1">
      <c r="A205" s="1500"/>
      <c r="B205" s="1523"/>
      <c r="C205" s="1482"/>
      <c r="D205" s="1523"/>
      <c r="E205" s="456" t="s">
        <v>54</v>
      </c>
      <c r="F205" s="1258"/>
      <c r="G205" s="1258"/>
      <c r="H205" s="1259"/>
      <c r="I205" s="1258"/>
      <c r="J205" s="1259"/>
      <c r="K205" s="1258"/>
      <c r="L205" s="1258"/>
      <c r="M205" s="1258"/>
      <c r="N205" s="1258"/>
      <c r="O205" s="910"/>
      <c r="P205" s="1600">
        <f>O206</f>
        <v>1923000</v>
      </c>
      <c r="Q205" s="1600">
        <f>Q206</f>
        <v>719000</v>
      </c>
      <c r="R205" s="1601">
        <f t="shared" si="15"/>
        <v>1204000</v>
      </c>
      <c r="S205" s="3270">
        <f t="shared" si="19"/>
        <v>1.6745479833101531</v>
      </c>
    </row>
    <row r="206" spans="1:19" ht="20.100000000000001" customHeight="1">
      <c r="A206" s="1500"/>
      <c r="B206" s="1523"/>
      <c r="C206" s="1482"/>
      <c r="D206" s="1523"/>
      <c r="F206" s="1527" t="s">
        <v>55</v>
      </c>
      <c r="G206" s="1229"/>
      <c r="H206" s="1527"/>
      <c r="I206" s="1527"/>
      <c r="J206" s="1527"/>
      <c r="K206" s="1527"/>
      <c r="L206" s="1527"/>
      <c r="M206" s="1528"/>
      <c r="N206" s="1528"/>
      <c r="O206" s="1529">
        <f>SUM(O207:O211)</f>
        <v>1923000</v>
      </c>
      <c r="P206" s="1530">
        <f>O206</f>
        <v>1923000</v>
      </c>
      <c r="Q206" s="1660">
        <v>719000</v>
      </c>
      <c r="R206" s="1531">
        <f t="shared" si="15"/>
        <v>1204000</v>
      </c>
      <c r="S206" s="3183">
        <f t="shared" si="19"/>
        <v>1.6745479833101531</v>
      </c>
    </row>
    <row r="207" spans="1:19" ht="20.100000000000001" customHeight="1">
      <c r="A207" s="1500"/>
      <c r="B207" s="1523"/>
      <c r="C207" s="1482"/>
      <c r="D207" s="1523"/>
      <c r="F207" s="1547" t="s">
        <v>3129</v>
      </c>
      <c r="G207" s="1671">
        <v>50000</v>
      </c>
      <c r="H207" s="1663" t="s">
        <v>335</v>
      </c>
      <c r="I207" s="1673">
        <v>1</v>
      </c>
      <c r="J207" s="1663" t="s">
        <v>335</v>
      </c>
      <c r="K207" s="1550">
        <v>10</v>
      </c>
      <c r="L207" s="1537"/>
      <c r="M207" s="1537"/>
      <c r="N207" s="1538" t="s">
        <v>20</v>
      </c>
      <c r="O207" s="1573">
        <f>PRODUCT(G207:M207)</f>
        <v>500000</v>
      </c>
      <c r="P207" s="1545"/>
      <c r="Q207" s="1545"/>
      <c r="R207" s="1546"/>
      <c r="S207" s="3264"/>
    </row>
    <row r="208" spans="1:19" ht="20.100000000000001" customHeight="1">
      <c r="A208" s="1500"/>
      <c r="B208" s="1523"/>
      <c r="C208" s="1482"/>
      <c r="D208" s="1523"/>
      <c r="F208" s="1547" t="s">
        <v>3130</v>
      </c>
      <c r="G208" s="1671">
        <v>50000</v>
      </c>
      <c r="H208" s="1663" t="s">
        <v>335</v>
      </c>
      <c r="I208" s="1673">
        <v>1</v>
      </c>
      <c r="J208" s="1663" t="s">
        <v>335</v>
      </c>
      <c r="K208" s="1550">
        <v>10</v>
      </c>
      <c r="L208" s="1537"/>
      <c r="M208" s="1537"/>
      <c r="N208" s="1538" t="s">
        <v>20</v>
      </c>
      <c r="O208" s="1573">
        <f>PRODUCT(G208:M208)</f>
        <v>500000</v>
      </c>
      <c r="P208" s="1545"/>
      <c r="Q208" s="1545"/>
      <c r="R208" s="1546"/>
      <c r="S208" s="3264"/>
    </row>
    <row r="209" spans="1:24" ht="20.100000000000001" customHeight="1">
      <c r="A209" s="1593"/>
      <c r="B209" s="1579"/>
      <c r="C209" s="1594"/>
      <c r="D209" s="1579"/>
      <c r="E209" s="1650"/>
      <c r="F209" s="2854" t="s">
        <v>3133</v>
      </c>
      <c r="G209" s="1682">
        <v>300000</v>
      </c>
      <c r="H209" s="1683" t="s">
        <v>335</v>
      </c>
      <c r="I209" s="1684">
        <v>1</v>
      </c>
      <c r="J209" s="1683"/>
      <c r="K209" s="2855"/>
      <c r="L209" s="1585"/>
      <c r="M209" s="1585"/>
      <c r="N209" s="1586" t="s">
        <v>20</v>
      </c>
      <c r="O209" s="1680">
        <f>PRODUCT(G209:M209)</f>
        <v>300000</v>
      </c>
      <c r="P209" s="1588"/>
      <c r="Q209" s="1588"/>
      <c r="R209" s="1589"/>
      <c r="S209" s="3269"/>
    </row>
    <row r="210" spans="1:24" ht="20.100000000000001" customHeight="1">
      <c r="A210" s="1500"/>
      <c r="B210" s="1523"/>
      <c r="C210" s="1482"/>
      <c r="D210" s="1523"/>
      <c r="F210" s="1681" t="s">
        <v>3131</v>
      </c>
      <c r="G210" s="1671">
        <v>50000</v>
      </c>
      <c r="H210" s="1663" t="s">
        <v>335</v>
      </c>
      <c r="I210" s="1673">
        <v>4</v>
      </c>
      <c r="J210" s="1663"/>
      <c r="K210" s="1550"/>
      <c r="L210" s="1537"/>
      <c r="M210" s="1537"/>
      <c r="N210" s="1538" t="s">
        <v>20</v>
      </c>
      <c r="O210" s="1573">
        <f>PRODUCT(G210:M210)</f>
        <v>200000</v>
      </c>
      <c r="P210" s="1545"/>
      <c r="Q210" s="1545"/>
      <c r="R210" s="1546"/>
      <c r="S210" s="3264"/>
    </row>
    <row r="211" spans="1:24" ht="20.100000000000001" customHeight="1">
      <c r="A211" s="1500"/>
      <c r="B211" s="1523"/>
      <c r="C211" s="1482"/>
      <c r="D211" s="1523"/>
      <c r="F211" s="1681" t="s">
        <v>3132</v>
      </c>
      <c r="G211" s="1671">
        <v>42300</v>
      </c>
      <c r="H211" s="1663" t="s">
        <v>335</v>
      </c>
      <c r="I211" s="1673">
        <v>10</v>
      </c>
      <c r="J211" s="1663"/>
      <c r="K211" s="1550"/>
      <c r="L211" s="1537"/>
      <c r="M211" s="1585"/>
      <c r="N211" s="1586" t="s">
        <v>20</v>
      </c>
      <c r="O211" s="1680">
        <f>PRODUCT(G211:M211)</f>
        <v>423000</v>
      </c>
      <c r="P211" s="1588"/>
      <c r="Q211" s="1588"/>
      <c r="R211" s="1589"/>
      <c r="S211" s="3269"/>
    </row>
    <row r="212" spans="1:24" s="192" customFormat="1" ht="20.100000000000001" customHeight="1">
      <c r="A212" s="1500"/>
      <c r="B212" s="1523"/>
      <c r="C212" s="1482"/>
      <c r="D212" s="1523"/>
      <c r="E212" s="456" t="s">
        <v>3134</v>
      </c>
      <c r="F212" s="457"/>
      <c r="G212" s="457"/>
      <c r="H212" s="1228"/>
      <c r="I212" s="457"/>
      <c r="J212" s="1228"/>
      <c r="K212" s="457"/>
      <c r="L212" s="457"/>
      <c r="M212" s="1258"/>
      <c r="N212" s="1258"/>
      <c r="O212" s="910"/>
      <c r="P212" s="1600">
        <f>O213</f>
        <v>14000</v>
      </c>
      <c r="Q212" s="1600">
        <f>Q213</f>
        <v>0</v>
      </c>
      <c r="R212" s="1601">
        <f t="shared" ref="R212:R213" si="24">P212-Q212</f>
        <v>14000</v>
      </c>
      <c r="S212" s="3270"/>
    </row>
    <row r="213" spans="1:24" ht="20.100000000000001" customHeight="1">
      <c r="A213" s="1500"/>
      <c r="B213" s="1523"/>
      <c r="C213" s="1482"/>
      <c r="D213" s="1523"/>
      <c r="F213" s="1527" t="s">
        <v>340</v>
      </c>
      <c r="G213" s="1229"/>
      <c r="H213" s="1527"/>
      <c r="I213" s="1527"/>
      <c r="J213" s="1527"/>
      <c r="K213" s="1527"/>
      <c r="L213" s="1527"/>
      <c r="M213" s="1528"/>
      <c r="N213" s="1528"/>
      <c r="O213" s="1529">
        <f>SUM(O214:O214)</f>
        <v>14000</v>
      </c>
      <c r="P213" s="1530">
        <f>O213</f>
        <v>14000</v>
      </c>
      <c r="Q213" s="1660">
        <v>0</v>
      </c>
      <c r="R213" s="1531">
        <f t="shared" si="24"/>
        <v>14000</v>
      </c>
      <c r="S213" s="3183"/>
    </row>
    <row r="214" spans="1:24" ht="20.100000000000001" customHeight="1">
      <c r="A214" s="1500"/>
      <c r="B214" s="1523"/>
      <c r="C214" s="1482"/>
      <c r="D214" s="1523"/>
      <c r="F214" s="1677" t="s">
        <v>3135</v>
      </c>
      <c r="G214" s="1682">
        <v>13200</v>
      </c>
      <c r="H214" s="1683" t="s">
        <v>3106</v>
      </c>
      <c r="I214" s="1684">
        <v>1</v>
      </c>
      <c r="J214" s="1672"/>
      <c r="K214" s="1536"/>
      <c r="L214" s="1537"/>
      <c r="M214" s="1537"/>
      <c r="N214" s="1538" t="s">
        <v>20</v>
      </c>
      <c r="O214" s="1573">
        <f>ROUNDUP(PRODUCT(G214:M214),-3)</f>
        <v>14000</v>
      </c>
      <c r="P214" s="1545"/>
      <c r="Q214" s="1545"/>
      <c r="R214" s="1546"/>
      <c r="S214" s="3264"/>
    </row>
    <row r="215" spans="1:24" s="68" customFormat="1" ht="20.100000000000001" customHeight="1">
      <c r="A215" s="551"/>
      <c r="B215" s="565"/>
      <c r="C215" s="588"/>
      <c r="D215" s="565"/>
      <c r="E215" s="1685" t="s">
        <v>137</v>
      </c>
      <c r="F215" s="1228"/>
      <c r="G215" s="1228"/>
      <c r="H215" s="1228"/>
      <c r="I215" s="1228"/>
      <c r="J215" s="1228"/>
      <c r="K215" s="1228"/>
      <c r="L215" s="1228"/>
      <c r="M215" s="1228"/>
      <c r="N215" s="1228"/>
      <c r="O215" s="1686"/>
      <c r="P215" s="573">
        <f>+O216</f>
        <v>1200000</v>
      </c>
      <c r="Q215" s="573">
        <f>Q216</f>
        <v>0</v>
      </c>
      <c r="R215" s="631">
        <f t="shared" ref="R215:R216" si="25">P215-Q215</f>
        <v>1200000</v>
      </c>
      <c r="S215" s="3170"/>
      <c r="X215" s="181"/>
    </row>
    <row r="216" spans="1:24" s="68" customFormat="1" ht="20.100000000000001" customHeight="1">
      <c r="A216" s="551"/>
      <c r="B216" s="565"/>
      <c r="C216" s="588"/>
      <c r="D216" s="565"/>
      <c r="E216" s="594"/>
      <c r="F216" s="633" t="s">
        <v>647</v>
      </c>
      <c r="G216" s="1229"/>
      <c r="H216" s="633"/>
      <c r="I216" s="633"/>
      <c r="J216" s="633"/>
      <c r="K216" s="633"/>
      <c r="L216" s="633"/>
      <c r="M216" s="633"/>
      <c r="N216" s="1230"/>
      <c r="O216" s="637">
        <f>SUM(O217:O217)</f>
        <v>1200000</v>
      </c>
      <c r="P216" s="616">
        <f>O216</f>
        <v>1200000</v>
      </c>
      <c r="Q216" s="616">
        <v>0</v>
      </c>
      <c r="R216" s="638">
        <f t="shared" si="25"/>
        <v>1200000</v>
      </c>
      <c r="S216" s="3277"/>
    </row>
    <row r="217" spans="1:24" s="68" customFormat="1" ht="20.100000000000001" customHeight="1">
      <c r="A217" s="551"/>
      <c r="B217" s="565"/>
      <c r="C217" s="588"/>
      <c r="D217" s="565"/>
      <c r="E217" s="1231"/>
      <c r="F217" s="1547" t="s">
        <v>3137</v>
      </c>
      <c r="G217" s="1453">
        <v>100000</v>
      </c>
      <c r="H217" s="1548" t="s">
        <v>335</v>
      </c>
      <c r="I217" s="1649">
        <v>1</v>
      </c>
      <c r="J217" s="1548" t="s">
        <v>335</v>
      </c>
      <c r="K217" s="1536">
        <v>12</v>
      </c>
      <c r="L217" s="1362"/>
      <c r="M217" s="1362"/>
      <c r="N217" s="1687" t="s">
        <v>540</v>
      </c>
      <c r="O217" s="1688">
        <f>ROUNDUP(G217*I217*K217,-3)</f>
        <v>1200000</v>
      </c>
      <c r="P217" s="848"/>
      <c r="Q217" s="848"/>
      <c r="R217" s="849"/>
      <c r="S217" s="3197"/>
      <c r="X217" s="181"/>
    </row>
    <row r="218" spans="1:24" ht="20.100000000000001" customHeight="1" thickBot="1">
      <c r="A218" s="1565"/>
      <c r="B218" s="1566"/>
      <c r="C218" s="1566"/>
      <c r="D218" s="1515" t="s">
        <v>2491</v>
      </c>
      <c r="E218" s="1516"/>
      <c r="F218" s="1517"/>
      <c r="G218" s="1518"/>
      <c r="H218" s="1519"/>
      <c r="I218" s="1519"/>
      <c r="J218" s="1519"/>
      <c r="K218" s="1519"/>
      <c r="L218" s="1519"/>
      <c r="M218" s="1519"/>
      <c r="N218" s="1520"/>
      <c r="O218" s="1519"/>
      <c r="P218" s="1521">
        <f>P219</f>
        <v>36780000</v>
      </c>
      <c r="Q218" s="1521">
        <f>Q219</f>
        <v>37720000</v>
      </c>
      <c r="R218" s="1522">
        <f t="shared" si="15"/>
        <v>-940000</v>
      </c>
      <c r="S218" s="3261">
        <f t="shared" si="19"/>
        <v>-2.4920466595970307E-2</v>
      </c>
    </row>
    <row r="219" spans="1:24" ht="20.100000000000001" customHeight="1">
      <c r="A219" s="1656"/>
      <c r="B219" s="1657"/>
      <c r="C219" s="1658"/>
      <c r="D219" s="1659"/>
      <c r="E219" s="456" t="s">
        <v>3284</v>
      </c>
      <c r="F219" s="457"/>
      <c r="G219" s="457"/>
      <c r="H219" s="1228"/>
      <c r="I219" s="457"/>
      <c r="J219" s="1228"/>
      <c r="K219" s="457"/>
      <c r="L219" s="457"/>
      <c r="M219" s="457"/>
      <c r="N219" s="457"/>
      <c r="O219" s="459"/>
      <c r="P219" s="1600">
        <f>SUM(O220,O224,O226,O229)</f>
        <v>36780000</v>
      </c>
      <c r="Q219" s="1600">
        <f>SUM(Q220,Q224,Q226,Q229)</f>
        <v>37720000</v>
      </c>
      <c r="R219" s="1601">
        <f t="shared" si="15"/>
        <v>-940000</v>
      </c>
      <c r="S219" s="3262">
        <f t="shared" si="19"/>
        <v>-2.4920466595970307E-2</v>
      </c>
    </row>
    <row r="220" spans="1:24" ht="20.100000000000001" customHeight="1">
      <c r="A220" s="1656"/>
      <c r="B220" s="1657"/>
      <c r="C220" s="1658"/>
      <c r="D220" s="1659"/>
      <c r="E220" s="1523"/>
      <c r="F220" s="633" t="s">
        <v>348</v>
      </c>
      <c r="G220" s="1229"/>
      <c r="H220" s="633"/>
      <c r="I220" s="633"/>
      <c r="J220" s="633"/>
      <c r="K220" s="633"/>
      <c r="L220" s="633"/>
      <c r="M220" s="633"/>
      <c r="N220" s="1230"/>
      <c r="O220" s="637">
        <f>SUM(O221:O223)</f>
        <v>27180000</v>
      </c>
      <c r="P220" s="1530">
        <f>O220</f>
        <v>27180000</v>
      </c>
      <c r="Q220" s="1660">
        <v>24920000</v>
      </c>
      <c r="R220" s="1531">
        <f t="shared" si="15"/>
        <v>2260000</v>
      </c>
      <c r="S220" s="3183">
        <f t="shared" si="19"/>
        <v>9.0690208667736763E-2</v>
      </c>
    </row>
    <row r="221" spans="1:24" ht="20.100000000000001" customHeight="1">
      <c r="A221" s="1656"/>
      <c r="B221" s="1657"/>
      <c r="C221" s="1658"/>
      <c r="D221" s="1659"/>
      <c r="E221" s="1523"/>
      <c r="F221" s="1547" t="s">
        <v>2305</v>
      </c>
      <c r="G221" s="1453">
        <v>1050000</v>
      </c>
      <c r="H221" s="1663" t="s">
        <v>335</v>
      </c>
      <c r="I221" s="1549">
        <v>2</v>
      </c>
      <c r="J221" s="1548" t="s">
        <v>335</v>
      </c>
      <c r="K221" s="1550">
        <v>12</v>
      </c>
      <c r="L221" s="1551"/>
      <c r="M221" s="1552"/>
      <c r="N221" s="1552" t="s">
        <v>20</v>
      </c>
      <c r="O221" s="1539">
        <f>+G221*I221*K221</f>
        <v>25200000</v>
      </c>
      <c r="P221" s="1689"/>
      <c r="Q221" s="1690"/>
      <c r="R221" s="1691"/>
      <c r="S221" s="3264"/>
    </row>
    <row r="222" spans="1:24" ht="20.100000000000001" customHeight="1">
      <c r="A222" s="1656"/>
      <c r="B222" s="1659"/>
      <c r="C222" s="1658"/>
      <c r="D222" s="1659"/>
      <c r="E222" s="1523"/>
      <c r="F222" s="1547" t="s">
        <v>2306</v>
      </c>
      <c r="G222" s="1453">
        <v>70000</v>
      </c>
      <c r="H222" s="1663" t="s">
        <v>335</v>
      </c>
      <c r="I222" s="1549">
        <v>2</v>
      </c>
      <c r="J222" s="1548" t="s">
        <v>335</v>
      </c>
      <c r="K222" s="1550">
        <v>12</v>
      </c>
      <c r="L222" s="1548"/>
      <c r="M222" s="1648"/>
      <c r="N222" s="1552" t="s">
        <v>20</v>
      </c>
      <c r="O222" s="1539">
        <f>+G222*I222*K222</f>
        <v>1680000</v>
      </c>
      <c r="P222" s="1689"/>
      <c r="Q222" s="1690"/>
      <c r="R222" s="1691"/>
      <c r="S222" s="3264"/>
    </row>
    <row r="223" spans="1:24" ht="20.100000000000001" customHeight="1">
      <c r="A223" s="1656"/>
      <c r="B223" s="1659"/>
      <c r="C223" s="1658"/>
      <c r="D223" s="1659"/>
      <c r="E223" s="1523"/>
      <c r="F223" s="1547" t="s">
        <v>3136</v>
      </c>
      <c r="G223" s="1453">
        <v>50000</v>
      </c>
      <c r="H223" s="1663" t="s">
        <v>335</v>
      </c>
      <c r="I223" s="1648">
        <v>1</v>
      </c>
      <c r="J223" s="1548" t="s">
        <v>335</v>
      </c>
      <c r="K223" s="1649">
        <v>6</v>
      </c>
      <c r="L223" s="1548"/>
      <c r="M223" s="1692"/>
      <c r="N223" s="1552" t="s">
        <v>881</v>
      </c>
      <c r="O223" s="1539">
        <f>G223*I223*K223</f>
        <v>300000</v>
      </c>
      <c r="P223" s="1689"/>
      <c r="Q223" s="1690"/>
      <c r="R223" s="1691"/>
      <c r="S223" s="3264"/>
    </row>
    <row r="224" spans="1:24" ht="20.100000000000001" customHeight="1">
      <c r="A224" s="1656"/>
      <c r="B224" s="1659"/>
      <c r="C224" s="1658"/>
      <c r="D224" s="1659"/>
      <c r="E224" s="1523"/>
      <c r="F224" s="633" t="s">
        <v>943</v>
      </c>
      <c r="G224" s="1229"/>
      <c r="H224" s="633"/>
      <c r="I224" s="633"/>
      <c r="J224" s="633"/>
      <c r="K224" s="633"/>
      <c r="L224" s="633"/>
      <c r="M224" s="633"/>
      <c r="N224" s="1230"/>
      <c r="O224" s="637">
        <f>SUM(O225)</f>
        <v>600000</v>
      </c>
      <c r="P224" s="1530">
        <f>O224</f>
        <v>600000</v>
      </c>
      <c r="Q224" s="1660">
        <v>800000</v>
      </c>
      <c r="R224" s="1531">
        <f t="shared" si="15"/>
        <v>-200000</v>
      </c>
      <c r="S224" s="3183">
        <f t="shared" si="19"/>
        <v>-0.25</v>
      </c>
    </row>
    <row r="225" spans="1:19" ht="20.100000000000001" customHeight="1">
      <c r="A225" s="1656"/>
      <c r="B225" s="1657"/>
      <c r="C225" s="1658"/>
      <c r="D225" s="1659"/>
      <c r="E225" s="1523"/>
      <c r="F225" s="1547" t="s">
        <v>2307</v>
      </c>
      <c r="G225" s="1453">
        <v>150000</v>
      </c>
      <c r="H225" s="1663" t="s">
        <v>335</v>
      </c>
      <c r="I225" s="1648">
        <v>1</v>
      </c>
      <c r="J225" s="1548" t="s">
        <v>335</v>
      </c>
      <c r="K225" s="1693">
        <v>4</v>
      </c>
      <c r="L225" s="1551"/>
      <c r="M225" s="1552"/>
      <c r="N225" s="1552" t="s">
        <v>20</v>
      </c>
      <c r="O225" s="1539">
        <f>+G225*I225*K225</f>
        <v>600000</v>
      </c>
      <c r="P225" s="1689"/>
      <c r="Q225" s="1690"/>
      <c r="R225" s="1691"/>
      <c r="S225" s="3264"/>
    </row>
    <row r="226" spans="1:19" ht="20.100000000000001" customHeight="1">
      <c r="A226" s="1656"/>
      <c r="B226" s="1657"/>
      <c r="C226" s="1658"/>
      <c r="D226" s="1659"/>
      <c r="E226" s="1523"/>
      <c r="F226" s="633" t="s">
        <v>945</v>
      </c>
      <c r="G226" s="1229"/>
      <c r="H226" s="633"/>
      <c r="I226" s="633"/>
      <c r="J226" s="633"/>
      <c r="K226" s="633"/>
      <c r="L226" s="633"/>
      <c r="M226" s="633"/>
      <c r="N226" s="1230"/>
      <c r="O226" s="637">
        <f>SUM(O227:O228)</f>
        <v>9000000</v>
      </c>
      <c r="P226" s="1530">
        <f>O226</f>
        <v>9000000</v>
      </c>
      <c r="Q226" s="1660">
        <v>10800000</v>
      </c>
      <c r="R226" s="1531">
        <f t="shared" ref="R226:R233" si="26">P226-Q226</f>
        <v>-1800000</v>
      </c>
      <c r="S226" s="3183">
        <f t="shared" ref="S226:S233" si="27">R226/Q226</f>
        <v>-0.16666666666666666</v>
      </c>
    </row>
    <row r="227" spans="1:19" ht="20.100000000000001" customHeight="1">
      <c r="A227" s="1656"/>
      <c r="B227" s="1657"/>
      <c r="C227" s="1658"/>
      <c r="D227" s="1659"/>
      <c r="E227" s="1523"/>
      <c r="F227" s="1547" t="s">
        <v>2308</v>
      </c>
      <c r="G227" s="1453">
        <v>35000</v>
      </c>
      <c r="H227" s="1663" t="s">
        <v>335</v>
      </c>
      <c r="I227" s="1649">
        <v>15</v>
      </c>
      <c r="J227" s="1548" t="s">
        <v>335</v>
      </c>
      <c r="K227" s="1536">
        <v>12</v>
      </c>
      <c r="L227" s="1551"/>
      <c r="M227" s="1552"/>
      <c r="N227" s="1552" t="s">
        <v>20</v>
      </c>
      <c r="O227" s="1539">
        <f>+G227*I227*K227</f>
        <v>6300000</v>
      </c>
      <c r="P227" s="1689"/>
      <c r="Q227" s="1690"/>
      <c r="R227" s="1691"/>
      <c r="S227" s="3264"/>
    </row>
    <row r="228" spans="1:19" ht="20.100000000000001" customHeight="1">
      <c r="A228" s="1656"/>
      <c r="B228" s="1657"/>
      <c r="C228" s="1658"/>
      <c r="D228" s="1659"/>
      <c r="E228" s="1523"/>
      <c r="F228" s="1547" t="s">
        <v>2309</v>
      </c>
      <c r="G228" s="1453">
        <v>15000</v>
      </c>
      <c r="H228" s="1663" t="s">
        <v>335</v>
      </c>
      <c r="I228" s="1649">
        <v>15</v>
      </c>
      <c r="J228" s="1548" t="s">
        <v>335</v>
      </c>
      <c r="K228" s="1536">
        <v>12</v>
      </c>
      <c r="L228" s="1551"/>
      <c r="M228" s="1552"/>
      <c r="N228" s="1552" t="s">
        <v>20</v>
      </c>
      <c r="O228" s="1539">
        <f>+G228*I228*K228</f>
        <v>2700000</v>
      </c>
      <c r="P228" s="1689"/>
      <c r="Q228" s="1690"/>
      <c r="R228" s="1691"/>
      <c r="S228" s="3264"/>
    </row>
    <row r="229" spans="1:19" ht="20.100000000000001" customHeight="1">
      <c r="A229" s="1656"/>
      <c r="B229" s="1657"/>
      <c r="C229" s="1658"/>
      <c r="D229" s="1659"/>
      <c r="E229" s="1523"/>
      <c r="F229" s="633" t="s">
        <v>3145</v>
      </c>
      <c r="G229" s="1229"/>
      <c r="H229" s="633"/>
      <c r="I229" s="633"/>
      <c r="J229" s="633"/>
      <c r="K229" s="633"/>
      <c r="L229" s="633"/>
      <c r="M229" s="633"/>
      <c r="N229" s="1230"/>
      <c r="O229" s="637">
        <f>SUM(O230:O230)</f>
        <v>0</v>
      </c>
      <c r="P229" s="1530">
        <f>O229</f>
        <v>0</v>
      </c>
      <c r="Q229" s="1660">
        <v>1200000</v>
      </c>
      <c r="R229" s="1531">
        <f t="shared" ref="R229" si="28">P229-Q229</f>
        <v>-1200000</v>
      </c>
      <c r="S229" s="3183">
        <f t="shared" ref="S229" si="29">R229/Q229</f>
        <v>-1</v>
      </c>
    </row>
    <row r="230" spans="1:19" ht="20.100000000000001" customHeight="1">
      <c r="A230" s="1500"/>
      <c r="B230" s="1523"/>
      <c r="C230" s="560" t="s">
        <v>1221</v>
      </c>
      <c r="D230" s="561"/>
      <c r="E230" s="561"/>
      <c r="F230" s="1221"/>
      <c r="G230" s="562"/>
      <c r="H230" s="1222"/>
      <c r="I230" s="562"/>
      <c r="J230" s="1222"/>
      <c r="K230" s="562"/>
      <c r="L230" s="562"/>
      <c r="M230" s="562"/>
      <c r="N230" s="562"/>
      <c r="O230" s="563"/>
      <c r="P230" s="1510">
        <f>P231</f>
        <v>24000</v>
      </c>
      <c r="Q230" s="1510">
        <f>Q231</f>
        <v>24000</v>
      </c>
      <c r="R230" s="1511">
        <f t="shared" si="26"/>
        <v>0</v>
      </c>
      <c r="S230" s="3260">
        <f t="shared" si="27"/>
        <v>0</v>
      </c>
    </row>
    <row r="231" spans="1:19" ht="20.100000000000001" customHeight="1" thickBot="1">
      <c r="A231" s="1500"/>
      <c r="B231" s="1523"/>
      <c r="C231" s="1509"/>
      <c r="D231" s="1515" t="s">
        <v>1361</v>
      </c>
      <c r="E231" s="1516"/>
      <c r="F231" s="1517"/>
      <c r="G231" s="1518"/>
      <c r="H231" s="1519"/>
      <c r="I231" s="1519"/>
      <c r="J231" s="1519"/>
      <c r="K231" s="1519"/>
      <c r="L231" s="1519"/>
      <c r="M231" s="1519"/>
      <c r="N231" s="1520"/>
      <c r="O231" s="1519"/>
      <c r="P231" s="1521">
        <f>P232</f>
        <v>24000</v>
      </c>
      <c r="Q231" s="1521">
        <f>Q232</f>
        <v>24000</v>
      </c>
      <c r="R231" s="1522">
        <f t="shared" si="26"/>
        <v>0</v>
      </c>
      <c r="S231" s="3261">
        <f t="shared" si="27"/>
        <v>0</v>
      </c>
    </row>
    <row r="232" spans="1:19" ht="20.100000000000001" customHeight="1">
      <c r="A232" s="1500"/>
      <c r="B232" s="1523"/>
      <c r="C232" s="1523"/>
      <c r="D232" s="1509"/>
      <c r="E232" s="456" t="s">
        <v>1196</v>
      </c>
      <c r="F232" s="457"/>
      <c r="G232" s="457"/>
      <c r="H232" s="1228"/>
      <c r="I232" s="457"/>
      <c r="J232" s="1228"/>
      <c r="K232" s="457"/>
      <c r="L232" s="457"/>
      <c r="M232" s="457"/>
      <c r="N232" s="457"/>
      <c r="O232" s="459"/>
      <c r="P232" s="1524">
        <f>ROUNDUP(O233,-3)</f>
        <v>24000</v>
      </c>
      <c r="Q232" s="1600">
        <f>Q233</f>
        <v>24000</v>
      </c>
      <c r="R232" s="1525">
        <f t="shared" si="26"/>
        <v>0</v>
      </c>
      <c r="S232" s="3262">
        <f t="shared" si="27"/>
        <v>0</v>
      </c>
    </row>
    <row r="233" spans="1:19" ht="20.100000000000001" customHeight="1">
      <c r="A233" s="1500"/>
      <c r="B233" s="1523"/>
      <c r="C233" s="1523"/>
      <c r="D233" s="1523"/>
      <c r="E233" s="1509"/>
      <c r="F233" s="1694" t="s">
        <v>156</v>
      </c>
      <c r="G233" s="1695"/>
      <c r="H233" s="1696"/>
      <c r="I233" s="1696"/>
      <c r="J233" s="1696"/>
      <c r="K233" s="1696"/>
      <c r="L233" s="1696"/>
      <c r="M233" s="1696"/>
      <c r="N233" s="1697"/>
      <c r="O233" s="1697">
        <f>O234</f>
        <v>24000</v>
      </c>
      <c r="P233" s="1530">
        <f>O233</f>
        <v>24000</v>
      </c>
      <c r="Q233" s="1660">
        <v>24000</v>
      </c>
      <c r="R233" s="1531">
        <f t="shared" si="26"/>
        <v>0</v>
      </c>
      <c r="S233" s="3183">
        <f t="shared" si="27"/>
        <v>0</v>
      </c>
    </row>
    <row r="234" spans="1:19" ht="20.100000000000001" customHeight="1" thickBot="1">
      <c r="A234" s="1698"/>
      <c r="B234" s="1699"/>
      <c r="C234" s="1699"/>
      <c r="D234" s="1699"/>
      <c r="E234" s="1700"/>
      <c r="F234" s="1701" t="s">
        <v>1445</v>
      </c>
      <c r="G234" s="1702">
        <v>24000</v>
      </c>
      <c r="H234" s="1703" t="s">
        <v>335</v>
      </c>
      <c r="I234" s="1704">
        <v>1</v>
      </c>
      <c r="J234" s="1703"/>
      <c r="K234" s="1705"/>
      <c r="L234" s="1703"/>
      <c r="M234" s="1703"/>
      <c r="N234" s="1706" t="s">
        <v>79</v>
      </c>
      <c r="O234" s="1707">
        <f>G234*I234</f>
        <v>24000</v>
      </c>
      <c r="P234" s="1708"/>
      <c r="Q234" s="1708"/>
      <c r="R234" s="1709"/>
      <c r="S234" s="3278"/>
    </row>
    <row r="235" spans="1:19" ht="20.100000000000001" customHeight="1">
      <c r="B235" s="1480"/>
      <c r="C235" s="1480"/>
      <c r="D235" s="1480"/>
      <c r="E235" s="1710"/>
      <c r="F235" s="1711"/>
      <c r="G235" s="1712"/>
      <c r="H235" s="1712"/>
      <c r="I235" s="1712"/>
      <c r="J235" s="1712"/>
      <c r="K235" s="1712"/>
      <c r="L235" s="1712"/>
      <c r="M235" s="1712"/>
      <c r="N235" s="1712"/>
      <c r="O235" s="1712"/>
      <c r="P235" s="1712"/>
      <c r="Q235" s="1713"/>
      <c r="R235" s="1714"/>
      <c r="S235" s="3279"/>
    </row>
    <row r="236" spans="1:19" ht="20.100000000000001" customHeight="1">
      <c r="B236" s="1480"/>
      <c r="C236" s="1480"/>
      <c r="D236" s="1480"/>
      <c r="E236" s="1710"/>
      <c r="F236" s="1711"/>
      <c r="G236" s="1712"/>
      <c r="H236" s="1712"/>
      <c r="I236" s="1712"/>
      <c r="J236" s="1712"/>
      <c r="K236" s="1712"/>
      <c r="L236" s="1712"/>
      <c r="M236" s="1712"/>
      <c r="N236" s="1712"/>
      <c r="O236" s="1712"/>
      <c r="P236" s="1712"/>
      <c r="Q236" s="1713"/>
      <c r="R236" s="1714"/>
      <c r="S236" s="3279"/>
    </row>
    <row r="237" spans="1:19" ht="20.100000000000001" customHeight="1">
      <c r="B237" s="1480"/>
      <c r="C237" s="1480"/>
      <c r="D237" s="1480"/>
      <c r="E237" s="1710"/>
      <c r="F237" s="1715"/>
      <c r="G237" s="1713"/>
      <c r="H237" s="1713"/>
      <c r="I237" s="1713"/>
      <c r="J237" s="1713"/>
      <c r="K237" s="1713"/>
      <c r="L237" s="1713"/>
      <c r="M237" s="1713"/>
      <c r="N237" s="1713"/>
      <c r="O237" s="1713"/>
      <c r="P237" s="1713"/>
      <c r="Q237" s="1713"/>
      <c r="R237" s="1714"/>
      <c r="S237" s="3279"/>
    </row>
    <row r="238" spans="1:19" ht="20.100000000000001" customHeight="1">
      <c r="B238" s="1480"/>
      <c r="C238" s="1480"/>
      <c r="D238" s="1480"/>
      <c r="E238" s="1710"/>
      <c r="F238" s="1715"/>
      <c r="G238" s="1713"/>
      <c r="H238" s="1713"/>
      <c r="I238" s="1713"/>
      <c r="J238" s="1713"/>
      <c r="K238" s="1713"/>
      <c r="L238" s="1713"/>
      <c r="M238" s="1713"/>
      <c r="N238" s="1713"/>
      <c r="O238" s="1713"/>
      <c r="P238" s="1713"/>
      <c r="Q238" s="1713"/>
      <c r="R238" s="1714"/>
      <c r="S238" s="3279"/>
    </row>
    <row r="239" spans="1:19" ht="20.100000000000001" customHeight="1">
      <c r="B239" s="1480"/>
      <c r="C239" s="1480"/>
      <c r="D239" s="1480"/>
      <c r="E239" s="1710"/>
      <c r="F239" s="1715"/>
      <c r="G239" s="1713"/>
      <c r="H239" s="1713"/>
      <c r="I239" s="1713"/>
      <c r="J239" s="1713"/>
      <c r="K239" s="1713"/>
      <c r="L239" s="1713"/>
      <c r="M239" s="1713"/>
      <c r="N239" s="1713"/>
      <c r="O239" s="1713"/>
      <c r="P239" s="1713"/>
      <c r="Q239" s="1713"/>
      <c r="R239" s="1714"/>
      <c r="S239" s="3279"/>
    </row>
    <row r="240" spans="1:19" ht="20.100000000000001" customHeight="1">
      <c r="B240" s="1480"/>
      <c r="C240" s="1480"/>
      <c r="D240" s="1480"/>
      <c r="E240" s="1710"/>
      <c r="F240" s="1715"/>
      <c r="G240" s="1713"/>
      <c r="H240" s="1713"/>
      <c r="I240" s="1713"/>
      <c r="J240" s="1713"/>
      <c r="K240" s="1713"/>
      <c r="L240" s="1713"/>
      <c r="M240" s="1713"/>
      <c r="N240" s="1713"/>
      <c r="O240" s="1713"/>
      <c r="P240" s="1713"/>
      <c r="Q240" s="1713"/>
      <c r="R240" s="1714"/>
      <c r="S240" s="3279"/>
    </row>
    <row r="241" spans="2:19" ht="20.100000000000001" customHeight="1">
      <c r="B241" s="1480"/>
      <c r="C241" s="1480"/>
      <c r="D241" s="1480"/>
      <c r="E241" s="1710"/>
      <c r="F241" s="1715"/>
      <c r="G241" s="1713"/>
      <c r="H241" s="1713"/>
      <c r="I241" s="1713"/>
      <c r="J241" s="1713"/>
      <c r="K241" s="1713"/>
      <c r="L241" s="1713"/>
      <c r="M241" s="1713"/>
      <c r="N241" s="1713"/>
      <c r="O241" s="1713"/>
      <c r="P241" s="1713"/>
      <c r="Q241" s="1713"/>
      <c r="R241" s="1714"/>
      <c r="S241" s="3279"/>
    </row>
    <row r="242" spans="2:19" ht="20.100000000000001" customHeight="1">
      <c r="B242" s="1480"/>
      <c r="C242" s="1480"/>
      <c r="D242" s="1480"/>
      <c r="E242" s="1710"/>
      <c r="F242" s="1715"/>
      <c r="G242" s="1713"/>
      <c r="H242" s="1713"/>
      <c r="I242" s="1713"/>
      <c r="J242" s="1713"/>
      <c r="K242" s="1713"/>
      <c r="L242" s="1713"/>
      <c r="M242" s="1713"/>
      <c r="N242" s="1713"/>
      <c r="O242" s="1713"/>
      <c r="P242" s="1713"/>
      <c r="Q242" s="1713"/>
      <c r="R242" s="1714"/>
      <c r="S242" s="3279"/>
    </row>
    <row r="243" spans="2:19" ht="20.100000000000001" customHeight="1">
      <c r="B243" s="1480"/>
      <c r="C243" s="1480"/>
      <c r="D243" s="1480"/>
      <c r="E243" s="1710"/>
      <c r="F243" s="1715"/>
      <c r="G243" s="1713"/>
      <c r="H243" s="1713"/>
      <c r="I243" s="1713"/>
      <c r="J243" s="1713"/>
      <c r="K243" s="1713"/>
      <c r="L243" s="1713"/>
      <c r="M243" s="1713"/>
      <c r="N243" s="1713"/>
      <c r="O243" s="1713"/>
      <c r="P243" s="1713"/>
      <c r="Q243" s="1713"/>
      <c r="R243" s="1714"/>
      <c r="S243" s="3279"/>
    </row>
    <row r="244" spans="2:19" ht="20.100000000000001" customHeight="1">
      <c r="B244" s="1480"/>
      <c r="C244" s="1480"/>
      <c r="D244" s="1480"/>
      <c r="E244" s="1710"/>
      <c r="F244" s="1715"/>
      <c r="G244" s="1713"/>
      <c r="H244" s="1713"/>
      <c r="I244" s="1713"/>
      <c r="J244" s="1713"/>
      <c r="K244" s="1713"/>
      <c r="L244" s="1713"/>
      <c r="M244" s="1713"/>
      <c r="N244" s="1713"/>
      <c r="O244" s="1713"/>
      <c r="P244" s="1713"/>
      <c r="Q244" s="1713"/>
      <c r="R244" s="1714"/>
      <c r="S244" s="3279"/>
    </row>
    <row r="245" spans="2:19" ht="20.100000000000001" customHeight="1">
      <c r="B245" s="1480"/>
      <c r="C245" s="1480"/>
      <c r="D245" s="1480"/>
      <c r="E245" s="1710"/>
      <c r="F245" s="1715"/>
      <c r="G245" s="1713"/>
      <c r="H245" s="1713"/>
      <c r="I245" s="1713"/>
      <c r="J245" s="1713"/>
      <c r="K245" s="1713"/>
      <c r="L245" s="1713"/>
      <c r="M245" s="1713"/>
      <c r="N245" s="1713"/>
      <c r="O245" s="1713"/>
      <c r="P245" s="1713"/>
      <c r="Q245" s="1713"/>
      <c r="R245" s="1714"/>
      <c r="S245" s="3279"/>
    </row>
    <row r="246" spans="2:19" ht="20.100000000000001" customHeight="1">
      <c r="B246" s="1480"/>
      <c r="C246" s="1480"/>
      <c r="D246" s="1480"/>
      <c r="E246" s="1710"/>
      <c r="F246" s="1715"/>
      <c r="G246" s="1713"/>
      <c r="H246" s="1713"/>
      <c r="I246" s="1713"/>
      <c r="J246" s="1713"/>
      <c r="K246" s="1713"/>
      <c r="L246" s="1713"/>
      <c r="M246" s="1713"/>
      <c r="N246" s="1713"/>
      <c r="O246" s="1713"/>
      <c r="P246" s="1713"/>
      <c r="Q246" s="1713"/>
      <c r="R246" s="1714"/>
      <c r="S246" s="3279"/>
    </row>
    <row r="247" spans="2:19" ht="20.100000000000001" customHeight="1">
      <c r="B247" s="1480"/>
      <c r="C247" s="1480"/>
      <c r="D247" s="1480"/>
      <c r="E247" s="1710"/>
      <c r="F247" s="1715"/>
      <c r="G247" s="1713"/>
      <c r="H247" s="1713"/>
      <c r="I247" s="1713"/>
      <c r="J247" s="1713"/>
      <c r="K247" s="1713"/>
      <c r="L247" s="1713"/>
      <c r="M247" s="1713"/>
      <c r="N247" s="1713"/>
      <c r="O247" s="1713"/>
      <c r="P247" s="1713"/>
      <c r="Q247" s="1713"/>
      <c r="R247" s="1714"/>
      <c r="S247" s="3279"/>
    </row>
    <row r="248" spans="2:19" ht="20.100000000000001" customHeight="1">
      <c r="B248" s="1480"/>
      <c r="C248" s="1480"/>
      <c r="D248" s="1480"/>
      <c r="E248" s="1710"/>
      <c r="F248" s="1715"/>
      <c r="G248" s="1713"/>
      <c r="H248" s="1713"/>
      <c r="I248" s="1713"/>
      <c r="J248" s="1713"/>
      <c r="K248" s="1713"/>
      <c r="L248" s="1713"/>
      <c r="M248" s="1713"/>
      <c r="N248" s="1713"/>
      <c r="O248" s="1713"/>
      <c r="P248" s="1713"/>
      <c r="Q248" s="1713"/>
      <c r="R248" s="1714"/>
      <c r="S248" s="3279"/>
    </row>
    <row r="249" spans="2:19" ht="20.100000000000001" customHeight="1">
      <c r="B249" s="1480"/>
      <c r="C249" s="1480"/>
      <c r="D249" s="1480"/>
      <c r="E249" s="1710"/>
      <c r="F249" s="1715"/>
      <c r="G249" s="1713"/>
      <c r="H249" s="1713"/>
      <c r="I249" s="1713"/>
      <c r="J249" s="1713"/>
      <c r="K249" s="1713"/>
      <c r="L249" s="1713"/>
      <c r="M249" s="1713"/>
      <c r="N249" s="1713"/>
      <c r="O249" s="1713"/>
      <c r="P249" s="1713"/>
      <c r="Q249" s="1713"/>
      <c r="R249" s="1714"/>
      <c r="S249" s="3279"/>
    </row>
    <row r="250" spans="2:19" ht="20.100000000000001" customHeight="1">
      <c r="B250" s="1480"/>
      <c r="C250" s="1480"/>
      <c r="D250" s="1480"/>
      <c r="E250" s="1710"/>
      <c r="F250" s="1715"/>
      <c r="G250" s="1713"/>
      <c r="H250" s="1713"/>
      <c r="I250" s="1713"/>
      <c r="J250" s="1713"/>
      <c r="K250" s="1713"/>
      <c r="L250" s="1713"/>
      <c r="M250" s="1713"/>
      <c r="N250" s="1713"/>
      <c r="O250" s="1713"/>
      <c r="P250" s="1713"/>
      <c r="Q250" s="1713"/>
      <c r="R250" s="1714"/>
      <c r="S250" s="3279"/>
    </row>
    <row r="251" spans="2:19" ht="20.100000000000001" customHeight="1">
      <c r="B251" s="1480"/>
      <c r="C251" s="1480"/>
      <c r="D251" s="1480"/>
      <c r="E251" s="1710"/>
      <c r="F251" s="1715"/>
      <c r="G251" s="1713"/>
      <c r="H251" s="1713"/>
      <c r="I251" s="1713"/>
      <c r="J251" s="1713"/>
      <c r="K251" s="1713"/>
      <c r="L251" s="1713"/>
      <c r="M251" s="1713"/>
      <c r="N251" s="1713"/>
      <c r="O251" s="1713"/>
      <c r="P251" s="1713"/>
      <c r="Q251" s="1713"/>
      <c r="R251" s="1714"/>
      <c r="S251" s="3279"/>
    </row>
    <row r="252" spans="2:19" ht="20.100000000000001" customHeight="1">
      <c r="B252" s="1480"/>
      <c r="C252" s="1480"/>
      <c r="D252" s="1480"/>
      <c r="E252" s="1710"/>
      <c r="F252" s="1715"/>
      <c r="G252" s="1713"/>
      <c r="H252" s="1713"/>
      <c r="I252" s="1713"/>
      <c r="J252" s="1713"/>
      <c r="K252" s="1713"/>
      <c r="L252" s="1713"/>
      <c r="M252" s="1713"/>
      <c r="N252" s="1713"/>
      <c r="O252" s="1713"/>
      <c r="P252" s="1713"/>
      <c r="Q252" s="1713"/>
      <c r="R252" s="1714"/>
      <c r="S252" s="3279"/>
    </row>
    <row r="253" spans="2:19" ht="20.100000000000001" customHeight="1">
      <c r="B253" s="1480"/>
      <c r="C253" s="1480"/>
      <c r="D253" s="1480"/>
      <c r="E253" s="1710"/>
      <c r="F253" s="1715"/>
      <c r="G253" s="1713"/>
      <c r="H253" s="1713"/>
      <c r="I253" s="1713"/>
      <c r="J253" s="1713"/>
      <c r="K253" s="1713"/>
      <c r="L253" s="1713"/>
      <c r="M253" s="1713"/>
      <c r="N253" s="1713"/>
      <c r="O253" s="1713"/>
      <c r="P253" s="1713"/>
      <c r="Q253" s="1713"/>
      <c r="R253" s="1714"/>
      <c r="S253" s="3279"/>
    </row>
    <row r="254" spans="2:19" ht="20.100000000000001" customHeight="1">
      <c r="B254" s="1480"/>
      <c r="C254" s="1480"/>
      <c r="D254" s="1480"/>
      <c r="E254" s="1710"/>
      <c r="F254" s="1715"/>
      <c r="G254" s="1713"/>
      <c r="H254" s="1713"/>
      <c r="I254" s="1713"/>
      <c r="J254" s="1713"/>
      <c r="K254" s="1713"/>
      <c r="L254" s="1713"/>
      <c r="M254" s="1713"/>
      <c r="N254" s="1713"/>
      <c r="O254" s="1713"/>
      <c r="P254" s="1713"/>
      <c r="Q254" s="1713"/>
      <c r="R254" s="1714"/>
      <c r="S254" s="3279"/>
    </row>
    <row r="255" spans="2:19" ht="20.100000000000001" customHeight="1">
      <c r="B255" s="1480"/>
      <c r="C255" s="1480"/>
      <c r="D255" s="1480"/>
      <c r="E255" s="1710"/>
      <c r="F255" s="1715"/>
      <c r="G255" s="1713"/>
      <c r="H255" s="1713"/>
      <c r="I255" s="1713"/>
      <c r="J255" s="1713"/>
      <c r="K255" s="1713"/>
      <c r="L255" s="1713"/>
      <c r="M255" s="1713"/>
      <c r="N255" s="1713"/>
      <c r="O255" s="1713"/>
      <c r="P255" s="1713"/>
      <c r="Q255" s="1713"/>
      <c r="R255" s="1714"/>
      <c r="S255" s="3279"/>
    </row>
    <row r="256" spans="2:19" ht="20.100000000000001" customHeight="1">
      <c r="B256" s="1480"/>
      <c r="C256" s="1480"/>
      <c r="D256" s="1480"/>
      <c r="E256" s="1710"/>
      <c r="F256" s="1715"/>
      <c r="G256" s="1713"/>
      <c r="H256" s="1713"/>
      <c r="I256" s="1713"/>
      <c r="J256" s="1713"/>
      <c r="K256" s="1713"/>
      <c r="L256" s="1713"/>
      <c r="M256" s="1713"/>
      <c r="N256" s="1713"/>
      <c r="O256" s="1713"/>
      <c r="P256" s="1713"/>
      <c r="Q256" s="1713"/>
      <c r="R256" s="1714"/>
      <c r="S256" s="3279"/>
    </row>
    <row r="257" spans="2:19" ht="20.100000000000001" customHeight="1">
      <c r="B257" s="1480"/>
      <c r="C257" s="1480"/>
      <c r="D257" s="1480"/>
      <c r="E257" s="1710"/>
      <c r="F257" s="1715"/>
      <c r="G257" s="1713"/>
      <c r="H257" s="1713"/>
      <c r="I257" s="1713"/>
      <c r="J257" s="1713"/>
      <c r="K257" s="1713"/>
      <c r="L257" s="1713"/>
      <c r="M257" s="1713"/>
      <c r="N257" s="1713"/>
      <c r="O257" s="1713"/>
      <c r="P257" s="1713"/>
      <c r="Q257" s="1713"/>
      <c r="R257" s="1714"/>
      <c r="S257" s="3279"/>
    </row>
    <row r="258" spans="2:19" ht="20.100000000000001" customHeight="1">
      <c r="B258" s="1480"/>
      <c r="C258" s="1480"/>
      <c r="D258" s="1480"/>
      <c r="E258" s="1710"/>
      <c r="F258" s="1715"/>
      <c r="G258" s="1713"/>
      <c r="H258" s="1713"/>
      <c r="I258" s="1713"/>
      <c r="J258" s="1713"/>
      <c r="K258" s="1713"/>
      <c r="L258" s="1713"/>
      <c r="M258" s="1713"/>
      <c r="N258" s="1713"/>
      <c r="O258" s="1713"/>
      <c r="P258" s="1713"/>
      <c r="Q258" s="1713"/>
      <c r="R258" s="1714"/>
      <c r="S258" s="3279"/>
    </row>
    <row r="259" spans="2:19" ht="20.100000000000001" customHeight="1">
      <c r="G259" s="1716"/>
      <c r="H259" s="1713"/>
      <c r="I259" s="1713"/>
      <c r="J259" s="1713"/>
      <c r="K259" s="1713"/>
      <c r="L259" s="1713"/>
      <c r="M259" s="1713"/>
      <c r="N259" s="1717"/>
      <c r="O259" s="1713"/>
      <c r="P259" s="1718"/>
      <c r="Q259" s="1719"/>
      <c r="R259" s="1720"/>
      <c r="S259" s="3279"/>
    </row>
    <row r="260" spans="2:19" ht="20.100000000000001" customHeight="1">
      <c r="G260" s="1716"/>
      <c r="H260" s="1713"/>
      <c r="I260" s="1713"/>
      <c r="J260" s="1713"/>
      <c r="K260" s="1713"/>
      <c r="L260" s="1713"/>
      <c r="M260" s="1713"/>
      <c r="N260" s="1717"/>
      <c r="O260" s="1713"/>
      <c r="P260" s="1718"/>
      <c r="Q260" s="1719"/>
      <c r="R260" s="1720"/>
      <c r="S260" s="3279"/>
    </row>
    <row r="261" spans="2:19" ht="20.100000000000001" customHeight="1">
      <c r="G261" s="1716"/>
      <c r="H261" s="1713"/>
      <c r="I261" s="1713"/>
      <c r="J261" s="1713"/>
      <c r="K261" s="1713"/>
      <c r="L261" s="1713"/>
      <c r="M261" s="1713"/>
      <c r="N261" s="1717"/>
      <c r="O261" s="1713"/>
      <c r="P261" s="1718"/>
      <c r="Q261" s="1719"/>
      <c r="R261" s="1720"/>
      <c r="S261" s="3279"/>
    </row>
    <row r="262" spans="2:19" ht="20.100000000000001" customHeight="1">
      <c r="G262" s="1716"/>
      <c r="H262" s="1713"/>
      <c r="I262" s="1713"/>
      <c r="J262" s="1713"/>
      <c r="K262" s="1713"/>
      <c r="L262" s="1713"/>
      <c r="M262" s="1713"/>
      <c r="N262" s="1717"/>
      <c r="O262" s="1713"/>
      <c r="P262" s="1718"/>
      <c r="Q262" s="1719"/>
      <c r="R262" s="1720"/>
      <c r="S262" s="3279"/>
    </row>
    <row r="263" spans="2:19" ht="20.100000000000001" customHeight="1">
      <c r="G263" s="1716"/>
      <c r="H263" s="1713"/>
      <c r="I263" s="1713"/>
      <c r="J263" s="1713"/>
      <c r="K263" s="1713"/>
      <c r="L263" s="1713"/>
      <c r="M263" s="1713"/>
      <c r="N263" s="1717"/>
      <c r="O263" s="1713"/>
      <c r="P263" s="1718"/>
      <c r="Q263" s="1719"/>
      <c r="R263" s="1720"/>
      <c r="S263" s="3279"/>
    </row>
    <row r="264" spans="2:19" ht="20.100000000000001" customHeight="1">
      <c r="G264" s="1716"/>
      <c r="H264" s="1713"/>
      <c r="I264" s="1713"/>
      <c r="J264" s="1713"/>
      <c r="K264" s="1713"/>
      <c r="L264" s="1713"/>
      <c r="M264" s="1713"/>
      <c r="N264" s="1717"/>
      <c r="O264" s="1713"/>
      <c r="P264" s="1718"/>
      <c r="Q264" s="1719"/>
      <c r="R264" s="1720"/>
      <c r="S264" s="3279"/>
    </row>
    <row r="265" spans="2:19" ht="20.100000000000001" customHeight="1">
      <c r="G265" s="1716"/>
      <c r="H265" s="1713"/>
      <c r="I265" s="1713"/>
      <c r="J265" s="1713"/>
      <c r="K265" s="1713"/>
      <c r="L265" s="1713"/>
      <c r="M265" s="1713"/>
      <c r="N265" s="1717"/>
      <c r="O265" s="1713"/>
      <c r="P265" s="1718"/>
      <c r="Q265" s="1719"/>
      <c r="R265" s="1720"/>
      <c r="S265" s="3279"/>
    </row>
    <row r="266" spans="2:19" ht="20.100000000000001" customHeight="1">
      <c r="G266" s="1716"/>
      <c r="H266" s="1713"/>
      <c r="I266" s="1713"/>
      <c r="J266" s="1713"/>
      <c r="K266" s="1713"/>
      <c r="L266" s="1713"/>
      <c r="M266" s="1713"/>
      <c r="N266" s="1717"/>
      <c r="O266" s="1713"/>
      <c r="P266" s="1718"/>
      <c r="Q266" s="1719"/>
      <c r="R266" s="1720"/>
      <c r="S266" s="3279"/>
    </row>
    <row r="267" spans="2:19" ht="20.100000000000001" customHeight="1">
      <c r="G267" s="1716"/>
      <c r="H267" s="1713"/>
      <c r="I267" s="1713"/>
      <c r="J267" s="1713"/>
      <c r="K267" s="1713"/>
      <c r="L267" s="1713"/>
      <c r="M267" s="1713"/>
      <c r="N267" s="1717"/>
      <c r="O267" s="1713"/>
      <c r="P267" s="1718"/>
      <c r="Q267" s="1719"/>
      <c r="R267" s="1720"/>
      <c r="S267" s="3279"/>
    </row>
    <row r="268" spans="2:19" ht="20.100000000000001" customHeight="1">
      <c r="G268" s="1716"/>
      <c r="H268" s="1713"/>
      <c r="I268" s="1713"/>
      <c r="J268" s="1713"/>
      <c r="K268" s="1713"/>
      <c r="L268" s="1713"/>
      <c r="M268" s="1713"/>
      <c r="N268" s="1717"/>
      <c r="O268" s="1713"/>
      <c r="P268" s="1718"/>
      <c r="Q268" s="1719"/>
      <c r="R268" s="1720"/>
      <c r="S268" s="3279"/>
    </row>
    <row r="269" spans="2:19" ht="20.100000000000001" customHeight="1">
      <c r="G269" s="1716"/>
      <c r="H269" s="1713"/>
      <c r="I269" s="1713"/>
      <c r="J269" s="1713"/>
      <c r="K269" s="1713"/>
      <c r="L269" s="1713"/>
      <c r="M269" s="1713"/>
      <c r="N269" s="1717"/>
      <c r="O269" s="1713"/>
      <c r="P269" s="1718"/>
      <c r="Q269" s="1719"/>
      <c r="R269" s="1720"/>
      <c r="S269" s="3279"/>
    </row>
    <row r="270" spans="2:19" ht="20.100000000000001" customHeight="1">
      <c r="G270" s="1716"/>
      <c r="H270" s="1713"/>
      <c r="I270" s="1713"/>
      <c r="J270" s="1713"/>
      <c r="K270" s="1713"/>
      <c r="L270" s="1713"/>
      <c r="M270" s="1713"/>
      <c r="N270" s="1717"/>
      <c r="O270" s="1713"/>
      <c r="P270" s="1718"/>
      <c r="Q270" s="1719"/>
      <c r="R270" s="1720"/>
      <c r="S270" s="3279"/>
    </row>
    <row r="271" spans="2:19" ht="20.100000000000001" customHeight="1">
      <c r="G271" s="1716"/>
      <c r="H271" s="1713"/>
      <c r="I271" s="1713"/>
      <c r="J271" s="1713"/>
      <c r="K271" s="1713"/>
      <c r="L271" s="1713"/>
      <c r="M271" s="1713"/>
      <c r="N271" s="1717"/>
      <c r="O271" s="1713"/>
      <c r="P271" s="1718"/>
      <c r="Q271" s="1719"/>
      <c r="R271" s="1720"/>
      <c r="S271" s="3279"/>
    </row>
    <row r="272" spans="2:19" ht="20.100000000000001" customHeight="1">
      <c r="G272" s="1716"/>
      <c r="H272" s="1713"/>
      <c r="I272" s="1713"/>
      <c r="J272" s="1713"/>
      <c r="K272" s="1713"/>
      <c r="L272" s="1713"/>
      <c r="M272" s="1713"/>
      <c r="N272" s="1717"/>
      <c r="O272" s="1713"/>
      <c r="P272" s="1718"/>
      <c r="Q272" s="1719"/>
      <c r="R272" s="1720"/>
      <c r="S272" s="3279"/>
    </row>
    <row r="273" spans="7:19" ht="20.100000000000001" customHeight="1">
      <c r="G273" s="1716"/>
      <c r="H273" s="1713"/>
      <c r="I273" s="1713"/>
      <c r="J273" s="1713"/>
      <c r="K273" s="1713"/>
      <c r="L273" s="1713"/>
      <c r="M273" s="1713"/>
      <c r="N273" s="1717"/>
      <c r="O273" s="1713"/>
      <c r="P273" s="1718"/>
      <c r="Q273" s="1719"/>
      <c r="R273" s="1720"/>
      <c r="S273" s="3279"/>
    </row>
    <row r="274" spans="7:19" ht="20.100000000000001" customHeight="1">
      <c r="G274" s="1716"/>
      <c r="H274" s="1713"/>
      <c r="I274" s="1713"/>
      <c r="J274" s="1713"/>
      <c r="K274" s="1713"/>
      <c r="L274" s="1713"/>
      <c r="M274" s="1713"/>
      <c r="N274" s="1717"/>
      <c r="O274" s="1713"/>
      <c r="P274" s="1718"/>
      <c r="Q274" s="1719"/>
      <c r="R274" s="1720"/>
      <c r="S274" s="3279"/>
    </row>
    <row r="275" spans="7:19" ht="20.100000000000001" customHeight="1">
      <c r="G275" s="1716"/>
      <c r="H275" s="1713"/>
      <c r="I275" s="1713"/>
      <c r="J275" s="1713"/>
      <c r="K275" s="1713"/>
      <c r="L275" s="1713"/>
      <c r="M275" s="1713"/>
      <c r="N275" s="1717"/>
      <c r="O275" s="1713"/>
      <c r="P275" s="1718"/>
      <c r="Q275" s="1719"/>
      <c r="R275" s="1720"/>
      <c r="S275" s="3279"/>
    </row>
    <row r="276" spans="7:19" ht="20.100000000000001" customHeight="1">
      <c r="G276" s="1716"/>
      <c r="H276" s="1713"/>
      <c r="I276" s="1713"/>
      <c r="J276" s="1713"/>
      <c r="K276" s="1713"/>
      <c r="L276" s="1713"/>
      <c r="M276" s="1713"/>
      <c r="N276" s="1717"/>
      <c r="O276" s="1713"/>
      <c r="P276" s="1718"/>
      <c r="Q276" s="1719"/>
      <c r="R276" s="1720"/>
      <c r="S276" s="3279"/>
    </row>
    <row r="277" spans="7:19" ht="20.100000000000001" customHeight="1">
      <c r="G277" s="1716"/>
      <c r="H277" s="1713"/>
      <c r="I277" s="1713"/>
      <c r="J277" s="1713"/>
      <c r="K277" s="1713"/>
      <c r="L277" s="1713"/>
      <c r="M277" s="1713"/>
      <c r="N277" s="1717"/>
      <c r="O277" s="1713"/>
      <c r="P277" s="1718"/>
      <c r="Q277" s="1719"/>
      <c r="R277" s="1720"/>
      <c r="S277" s="3279"/>
    </row>
    <row r="278" spans="7:19" ht="20.100000000000001" customHeight="1">
      <c r="G278" s="1716"/>
      <c r="H278" s="1713"/>
      <c r="I278" s="1713"/>
      <c r="J278" s="1713"/>
      <c r="K278" s="1713"/>
      <c r="L278" s="1713"/>
      <c r="M278" s="1713"/>
      <c r="N278" s="1717"/>
      <c r="O278" s="1713"/>
      <c r="P278" s="1718"/>
      <c r="Q278" s="1719"/>
      <c r="R278" s="1720"/>
      <c r="S278" s="3279"/>
    </row>
    <row r="279" spans="7:19" ht="20.100000000000001" customHeight="1">
      <c r="G279" s="1716"/>
      <c r="H279" s="1713"/>
      <c r="I279" s="1713"/>
      <c r="J279" s="1713"/>
      <c r="K279" s="1713"/>
      <c r="L279" s="1713"/>
      <c r="M279" s="1713"/>
      <c r="N279" s="1717"/>
      <c r="O279" s="1713"/>
      <c r="P279" s="1718"/>
      <c r="Q279" s="1719"/>
      <c r="R279" s="1720"/>
      <c r="S279" s="3279"/>
    </row>
    <row r="280" spans="7:19" ht="20.100000000000001" customHeight="1">
      <c r="G280" s="1716"/>
      <c r="H280" s="1713"/>
      <c r="I280" s="1713"/>
      <c r="J280" s="1713"/>
      <c r="K280" s="1713"/>
      <c r="L280" s="1713"/>
      <c r="M280" s="1713"/>
      <c r="N280" s="1717"/>
      <c r="O280" s="1713"/>
      <c r="P280" s="1718"/>
      <c r="Q280" s="1719"/>
      <c r="R280" s="1720"/>
      <c r="S280" s="3279"/>
    </row>
    <row r="281" spans="7:19" ht="20.100000000000001" customHeight="1">
      <c r="G281" s="1716"/>
      <c r="H281" s="1713"/>
      <c r="I281" s="1713"/>
      <c r="J281" s="1713"/>
      <c r="K281" s="1713"/>
      <c r="L281" s="1713"/>
      <c r="M281" s="1713"/>
      <c r="N281" s="1717"/>
      <c r="O281" s="1713"/>
      <c r="P281" s="1718"/>
      <c r="Q281" s="1719"/>
      <c r="R281" s="1720"/>
      <c r="S281" s="3279"/>
    </row>
    <row r="282" spans="7:19" ht="20.100000000000001" customHeight="1">
      <c r="G282" s="1716"/>
      <c r="H282" s="1713"/>
      <c r="I282" s="1713"/>
      <c r="J282" s="1713"/>
      <c r="K282" s="1713"/>
      <c r="L282" s="1713"/>
      <c r="M282" s="1713"/>
      <c r="N282" s="1717"/>
      <c r="O282" s="1713"/>
      <c r="P282" s="1718"/>
      <c r="Q282" s="1719"/>
      <c r="R282" s="1720"/>
      <c r="S282" s="3279"/>
    </row>
    <row r="283" spans="7:19" ht="20.100000000000001" customHeight="1">
      <c r="G283" s="1716"/>
      <c r="H283" s="1713"/>
      <c r="I283" s="1713"/>
      <c r="J283" s="1713"/>
      <c r="K283" s="1713"/>
      <c r="L283" s="1713"/>
      <c r="M283" s="1713"/>
      <c r="N283" s="1717"/>
      <c r="O283" s="1713"/>
      <c r="P283" s="1718"/>
      <c r="Q283" s="1719"/>
      <c r="R283" s="1720"/>
      <c r="S283" s="3279"/>
    </row>
    <row r="284" spans="7:19" ht="20.100000000000001" customHeight="1">
      <c r="G284" s="1716"/>
      <c r="H284" s="1713"/>
      <c r="I284" s="1713"/>
      <c r="J284" s="1713"/>
      <c r="K284" s="1713"/>
      <c r="L284" s="1713"/>
      <c r="M284" s="1713"/>
      <c r="N284" s="1717"/>
      <c r="O284" s="1713"/>
      <c r="P284" s="1718"/>
      <c r="Q284" s="1719"/>
      <c r="R284" s="1720"/>
      <c r="S284" s="3279"/>
    </row>
    <row r="285" spans="7:19" ht="20.100000000000001" customHeight="1">
      <c r="G285" s="1716"/>
      <c r="H285" s="1713"/>
      <c r="I285" s="1713"/>
      <c r="J285" s="1713"/>
      <c r="K285" s="1713"/>
      <c r="L285" s="1713"/>
      <c r="M285" s="1713"/>
      <c r="N285" s="1717"/>
      <c r="O285" s="1713"/>
      <c r="P285" s="1718"/>
      <c r="Q285" s="1719"/>
      <c r="R285" s="1720"/>
      <c r="S285" s="3279"/>
    </row>
    <row r="286" spans="7:19" ht="20.100000000000001" customHeight="1">
      <c r="G286" s="1716"/>
      <c r="H286" s="1713"/>
      <c r="I286" s="1713"/>
      <c r="J286" s="1713"/>
      <c r="K286" s="1713"/>
      <c r="L286" s="1713"/>
      <c r="M286" s="1713"/>
      <c r="N286" s="1717"/>
      <c r="O286" s="1713"/>
      <c r="P286" s="1718"/>
      <c r="Q286" s="1719"/>
      <c r="R286" s="1720"/>
      <c r="S286" s="3279"/>
    </row>
    <row r="287" spans="7:19" ht="20.100000000000001" customHeight="1">
      <c r="G287" s="1716"/>
      <c r="H287" s="1713"/>
      <c r="I287" s="1713"/>
      <c r="J287" s="1713"/>
      <c r="K287" s="1713"/>
      <c r="L287" s="1713"/>
      <c r="M287" s="1713"/>
      <c r="N287" s="1717"/>
      <c r="O287" s="1713"/>
      <c r="P287" s="1718"/>
      <c r="Q287" s="1719"/>
      <c r="R287" s="1720"/>
      <c r="S287" s="3279"/>
    </row>
    <row r="288" spans="7:19" ht="20.100000000000001" customHeight="1">
      <c r="G288" s="1716"/>
      <c r="H288" s="1713"/>
      <c r="I288" s="1713"/>
      <c r="J288" s="1713"/>
      <c r="K288" s="1713"/>
      <c r="L288" s="1713"/>
      <c r="M288" s="1713"/>
      <c r="N288" s="1717"/>
      <c r="O288" s="1713"/>
      <c r="P288" s="1718"/>
      <c r="Q288" s="1719"/>
      <c r="R288" s="1720"/>
      <c r="S288" s="3279"/>
    </row>
    <row r="289" spans="7:19" ht="20.100000000000001" customHeight="1">
      <c r="G289" s="1716"/>
      <c r="H289" s="1713"/>
      <c r="I289" s="1713"/>
      <c r="J289" s="1713"/>
      <c r="K289" s="1713"/>
      <c r="L289" s="1713"/>
      <c r="M289" s="1713"/>
      <c r="N289" s="1717"/>
      <c r="O289" s="1713"/>
      <c r="P289" s="1718"/>
      <c r="Q289" s="1719"/>
      <c r="R289" s="1720"/>
      <c r="S289" s="3279"/>
    </row>
    <row r="290" spans="7:19" ht="20.100000000000001" customHeight="1">
      <c r="G290" s="1716"/>
      <c r="H290" s="1713"/>
      <c r="I290" s="1713"/>
      <c r="J290" s="1713"/>
      <c r="K290" s="1713"/>
      <c r="L290" s="1713"/>
      <c r="M290" s="1713"/>
      <c r="N290" s="1717"/>
      <c r="O290" s="1713"/>
      <c r="P290" s="1718"/>
      <c r="Q290" s="1719"/>
      <c r="R290" s="1720"/>
      <c r="S290" s="3279"/>
    </row>
    <row r="291" spans="7:19" ht="20.100000000000001" customHeight="1">
      <c r="G291" s="1716"/>
      <c r="H291" s="1713"/>
      <c r="I291" s="1713"/>
      <c r="J291" s="1713"/>
      <c r="K291" s="1713"/>
      <c r="L291" s="1713"/>
      <c r="M291" s="1713"/>
      <c r="N291" s="1717"/>
      <c r="O291" s="1713"/>
      <c r="P291" s="1718"/>
      <c r="Q291" s="1719"/>
      <c r="R291" s="1720"/>
      <c r="S291" s="3279"/>
    </row>
    <row r="292" spans="7:19" ht="20.100000000000001" customHeight="1">
      <c r="G292" s="1716"/>
      <c r="H292" s="1713"/>
      <c r="I292" s="1713"/>
      <c r="J292" s="1713"/>
      <c r="K292" s="1713"/>
      <c r="L292" s="1713"/>
      <c r="M292" s="1713"/>
      <c r="N292" s="1717"/>
      <c r="O292" s="1713"/>
      <c r="P292" s="1718"/>
      <c r="Q292" s="1719"/>
      <c r="R292" s="1720"/>
      <c r="S292" s="3279"/>
    </row>
    <row r="293" spans="7:19" ht="20.100000000000001" customHeight="1">
      <c r="G293" s="1716"/>
      <c r="H293" s="1713"/>
      <c r="I293" s="1713"/>
      <c r="J293" s="1713"/>
      <c r="K293" s="1713"/>
      <c r="L293" s="1713"/>
      <c r="M293" s="1713"/>
      <c r="N293" s="1717"/>
      <c r="O293" s="1713"/>
      <c r="P293" s="1718"/>
      <c r="Q293" s="1719"/>
      <c r="R293" s="1720"/>
      <c r="S293" s="3279"/>
    </row>
    <row r="294" spans="7:19" ht="20.100000000000001" customHeight="1">
      <c r="G294" s="1716"/>
      <c r="H294" s="1713"/>
      <c r="I294" s="1713"/>
      <c r="J294" s="1713"/>
      <c r="K294" s="1713"/>
      <c r="L294" s="1713"/>
      <c r="M294" s="1713"/>
      <c r="N294" s="1717"/>
      <c r="O294" s="1713"/>
      <c r="P294" s="1718"/>
      <c r="Q294" s="1719"/>
      <c r="R294" s="1720"/>
      <c r="S294" s="3279"/>
    </row>
    <row r="295" spans="7:19" ht="20.100000000000001" customHeight="1">
      <c r="G295" s="1716"/>
      <c r="H295" s="1713"/>
      <c r="I295" s="1713"/>
      <c r="J295" s="1713"/>
      <c r="K295" s="1713"/>
      <c r="L295" s="1713"/>
      <c r="M295" s="1713"/>
      <c r="N295" s="1717"/>
      <c r="O295" s="1713"/>
      <c r="P295" s="1718"/>
      <c r="Q295" s="1719"/>
      <c r="R295" s="1720"/>
      <c r="S295" s="3279"/>
    </row>
    <row r="296" spans="7:19" ht="20.100000000000001" customHeight="1">
      <c r="G296" s="1716"/>
      <c r="H296" s="1713"/>
      <c r="I296" s="1713"/>
      <c r="J296" s="1713"/>
      <c r="K296" s="1713"/>
      <c r="L296" s="1713"/>
      <c r="M296" s="1713"/>
      <c r="N296" s="1717"/>
      <c r="O296" s="1713"/>
      <c r="P296" s="1718"/>
      <c r="Q296" s="1719"/>
      <c r="R296" s="1720"/>
      <c r="S296" s="3279"/>
    </row>
    <row r="297" spans="7:19" ht="20.100000000000001" customHeight="1">
      <c r="G297" s="1716"/>
      <c r="H297" s="1713"/>
      <c r="I297" s="1713"/>
      <c r="J297" s="1713"/>
      <c r="K297" s="1713"/>
      <c r="L297" s="1713"/>
      <c r="M297" s="1713"/>
      <c r="N297" s="1717"/>
      <c r="O297" s="1713"/>
      <c r="P297" s="1718"/>
      <c r="Q297" s="1719"/>
      <c r="R297" s="1720"/>
      <c r="S297" s="3279"/>
    </row>
    <row r="298" spans="7:19" ht="20.100000000000001" customHeight="1">
      <c r="G298" s="1716"/>
      <c r="H298" s="1713"/>
      <c r="I298" s="1713"/>
      <c r="J298" s="1713"/>
      <c r="K298" s="1713"/>
      <c r="L298" s="1713"/>
      <c r="M298" s="1713"/>
      <c r="N298" s="1717"/>
      <c r="O298" s="1713"/>
      <c r="P298" s="1718"/>
      <c r="Q298" s="1719"/>
      <c r="R298" s="1720"/>
      <c r="S298" s="3279"/>
    </row>
    <row r="299" spans="7:19" ht="20.100000000000001" customHeight="1">
      <c r="G299" s="1716"/>
      <c r="H299" s="1713"/>
      <c r="I299" s="1713"/>
      <c r="J299" s="1713"/>
      <c r="K299" s="1713"/>
      <c r="L299" s="1713"/>
      <c r="M299" s="1713"/>
      <c r="N299" s="1717"/>
      <c r="O299" s="1713"/>
      <c r="P299" s="1718"/>
      <c r="Q299" s="1719"/>
      <c r="R299" s="1720"/>
      <c r="S299" s="3279"/>
    </row>
    <row r="300" spans="7:19" ht="20.100000000000001" customHeight="1">
      <c r="G300" s="1716"/>
      <c r="H300" s="1713"/>
      <c r="I300" s="1713"/>
      <c r="J300" s="1713"/>
      <c r="K300" s="1713"/>
      <c r="L300" s="1713"/>
      <c r="M300" s="1713"/>
      <c r="N300" s="1717"/>
      <c r="O300" s="1713"/>
      <c r="P300" s="1718"/>
      <c r="Q300" s="1719"/>
      <c r="R300" s="1720"/>
      <c r="S300" s="3279"/>
    </row>
    <row r="301" spans="7:19" ht="20.100000000000001" customHeight="1">
      <c r="G301" s="1716"/>
      <c r="H301" s="1713"/>
      <c r="I301" s="1713"/>
      <c r="J301" s="1713"/>
      <c r="K301" s="1713"/>
      <c r="L301" s="1713"/>
      <c r="M301" s="1713"/>
      <c r="N301" s="1717"/>
      <c r="O301" s="1713"/>
      <c r="P301" s="1718"/>
      <c r="Q301" s="1719"/>
      <c r="R301" s="1720"/>
      <c r="S301" s="3279"/>
    </row>
    <row r="302" spans="7:19" ht="20.100000000000001" customHeight="1">
      <c r="G302" s="1716"/>
      <c r="H302" s="1713"/>
      <c r="I302" s="1713"/>
      <c r="J302" s="1713"/>
      <c r="K302" s="1713"/>
      <c r="L302" s="1713"/>
      <c r="M302" s="1713"/>
      <c r="N302" s="1717"/>
      <c r="O302" s="1713"/>
      <c r="P302" s="1718"/>
      <c r="Q302" s="1719"/>
      <c r="R302" s="1720"/>
      <c r="S302" s="3279"/>
    </row>
    <row r="303" spans="7:19" ht="20.100000000000001" customHeight="1">
      <c r="G303" s="1716"/>
      <c r="H303" s="1713"/>
      <c r="I303" s="1713"/>
      <c r="J303" s="1713"/>
      <c r="K303" s="1713"/>
      <c r="L303" s="1713"/>
      <c r="M303" s="1713"/>
      <c r="N303" s="1717"/>
      <c r="O303" s="1713"/>
      <c r="P303" s="1718"/>
      <c r="Q303" s="1719"/>
      <c r="R303" s="1720"/>
      <c r="S303" s="3279"/>
    </row>
    <row r="304" spans="7:19" ht="20.100000000000001" customHeight="1">
      <c r="G304" s="1716"/>
      <c r="H304" s="1713"/>
      <c r="I304" s="1713"/>
      <c r="J304" s="1713"/>
      <c r="K304" s="1713"/>
      <c r="L304" s="1713"/>
      <c r="M304" s="1713"/>
      <c r="N304" s="1717"/>
      <c r="O304" s="1713"/>
      <c r="P304" s="1718"/>
      <c r="Q304" s="1719"/>
      <c r="R304" s="1720"/>
      <c r="S304" s="3279"/>
    </row>
    <row r="305" spans="7:19" ht="20.100000000000001" customHeight="1">
      <c r="G305" s="1716"/>
      <c r="H305" s="1713"/>
      <c r="I305" s="1713"/>
      <c r="J305" s="1713"/>
      <c r="K305" s="1713"/>
      <c r="L305" s="1713"/>
      <c r="M305" s="1713"/>
      <c r="N305" s="1717"/>
      <c r="O305" s="1713"/>
      <c r="P305" s="1718"/>
      <c r="Q305" s="1719"/>
      <c r="R305" s="1720"/>
      <c r="S305" s="3279"/>
    </row>
    <row r="306" spans="7:19" ht="20.100000000000001" customHeight="1">
      <c r="G306" s="1716"/>
      <c r="H306" s="1713"/>
      <c r="I306" s="1713"/>
      <c r="J306" s="1713"/>
      <c r="K306" s="1713"/>
      <c r="L306" s="1713"/>
      <c r="M306" s="1713"/>
      <c r="N306" s="1717"/>
      <c r="O306" s="1713"/>
      <c r="P306" s="1718"/>
      <c r="Q306" s="1719"/>
      <c r="R306" s="1720"/>
      <c r="S306" s="3279"/>
    </row>
    <row r="307" spans="7:19" ht="20.100000000000001" customHeight="1">
      <c r="G307" s="1716"/>
      <c r="H307" s="1713"/>
      <c r="I307" s="1713"/>
      <c r="J307" s="1713"/>
      <c r="K307" s="1713"/>
      <c r="L307" s="1713"/>
      <c r="M307" s="1713"/>
      <c r="N307" s="1717"/>
      <c r="O307" s="1713"/>
      <c r="P307" s="1718"/>
      <c r="Q307" s="1719"/>
      <c r="R307" s="1720"/>
      <c r="S307" s="3279"/>
    </row>
    <row r="308" spans="7:19" ht="20.100000000000001" customHeight="1">
      <c r="G308" s="1716"/>
      <c r="H308" s="1713"/>
      <c r="I308" s="1713"/>
      <c r="J308" s="1713"/>
      <c r="K308" s="1713"/>
      <c r="L308" s="1713"/>
      <c r="M308" s="1713"/>
      <c r="N308" s="1717"/>
      <c r="O308" s="1713"/>
      <c r="P308" s="1718"/>
      <c r="Q308" s="1719"/>
      <c r="R308" s="1720"/>
      <c r="S308" s="3279"/>
    </row>
    <row r="309" spans="7:19" ht="20.100000000000001" customHeight="1">
      <c r="G309" s="1716"/>
      <c r="H309" s="1713"/>
      <c r="I309" s="1713"/>
      <c r="J309" s="1713"/>
      <c r="K309" s="1713"/>
      <c r="L309" s="1713"/>
      <c r="M309" s="1713"/>
      <c r="N309" s="1717"/>
      <c r="O309" s="1713"/>
      <c r="P309" s="1718"/>
      <c r="Q309" s="1719"/>
      <c r="R309" s="1720"/>
      <c r="S309" s="3279"/>
    </row>
    <row r="310" spans="7:19" ht="20.100000000000001" customHeight="1">
      <c r="G310" s="1716"/>
      <c r="H310" s="1713"/>
      <c r="I310" s="1713"/>
      <c r="J310" s="1713"/>
      <c r="K310" s="1713"/>
      <c r="L310" s="1713"/>
      <c r="M310" s="1713"/>
      <c r="N310" s="1717"/>
      <c r="O310" s="1713"/>
      <c r="P310" s="1718"/>
      <c r="Q310" s="1719"/>
      <c r="R310" s="1720"/>
      <c r="S310" s="3279"/>
    </row>
    <row r="311" spans="7:19" ht="20.100000000000001" customHeight="1">
      <c r="G311" s="1716"/>
      <c r="H311" s="1713"/>
      <c r="I311" s="1713"/>
      <c r="J311" s="1713"/>
      <c r="K311" s="1713"/>
      <c r="L311" s="1713"/>
      <c r="M311" s="1713"/>
      <c r="N311" s="1717"/>
      <c r="O311" s="1713"/>
      <c r="P311" s="1718"/>
      <c r="Q311" s="1719"/>
      <c r="R311" s="1720"/>
      <c r="S311" s="3279"/>
    </row>
    <row r="312" spans="7:19" ht="20.100000000000001" customHeight="1">
      <c r="G312" s="1716"/>
      <c r="H312" s="1713"/>
      <c r="I312" s="1713"/>
      <c r="J312" s="1713"/>
      <c r="K312" s="1713"/>
      <c r="L312" s="1713"/>
      <c r="M312" s="1713"/>
      <c r="N312" s="1717"/>
      <c r="O312" s="1713"/>
      <c r="P312" s="1718"/>
      <c r="Q312" s="1719"/>
      <c r="R312" s="1720"/>
      <c r="S312" s="3279"/>
    </row>
    <row r="313" spans="7:19" ht="20.100000000000001" customHeight="1">
      <c r="G313" s="1716"/>
      <c r="H313" s="1713"/>
      <c r="I313" s="1713"/>
      <c r="J313" s="1713"/>
      <c r="K313" s="1713"/>
      <c r="L313" s="1713"/>
      <c r="M313" s="1713"/>
      <c r="N313" s="1717"/>
      <c r="O313" s="1713"/>
      <c r="P313" s="1718"/>
      <c r="Q313" s="1719"/>
      <c r="R313" s="1720"/>
      <c r="S313" s="3279"/>
    </row>
    <row r="314" spans="7:19" ht="20.100000000000001" customHeight="1">
      <c r="G314" s="1716"/>
      <c r="H314" s="1713"/>
      <c r="I314" s="1713"/>
      <c r="J314" s="1713"/>
      <c r="K314" s="1713"/>
      <c r="L314" s="1713"/>
      <c r="M314" s="1713"/>
      <c r="N314" s="1717"/>
      <c r="O314" s="1713"/>
      <c r="P314" s="1718"/>
      <c r="Q314" s="1719"/>
      <c r="R314" s="1720"/>
      <c r="S314" s="3279"/>
    </row>
    <row r="315" spans="7:19" ht="20.100000000000001" customHeight="1">
      <c r="G315" s="1716"/>
      <c r="H315" s="1713"/>
      <c r="I315" s="1713"/>
      <c r="J315" s="1713"/>
      <c r="K315" s="1713"/>
      <c r="L315" s="1713"/>
      <c r="M315" s="1713"/>
      <c r="N315" s="1717"/>
      <c r="O315" s="1713"/>
      <c r="P315" s="1718"/>
      <c r="Q315" s="1719"/>
      <c r="R315" s="1720"/>
      <c r="S315" s="3279"/>
    </row>
    <row r="316" spans="7:19" ht="20.100000000000001" customHeight="1">
      <c r="G316" s="1716"/>
      <c r="H316" s="1713"/>
      <c r="I316" s="1713"/>
      <c r="J316" s="1713"/>
      <c r="K316" s="1713"/>
      <c r="L316" s="1713"/>
      <c r="M316" s="1713"/>
      <c r="N316" s="1717"/>
      <c r="O316" s="1713"/>
      <c r="P316" s="1718"/>
      <c r="Q316" s="1719"/>
      <c r="R316" s="1720"/>
      <c r="S316" s="3279"/>
    </row>
    <row r="317" spans="7:19" ht="20.100000000000001" customHeight="1">
      <c r="G317" s="1716"/>
      <c r="H317" s="1713"/>
      <c r="I317" s="1713"/>
      <c r="J317" s="1713"/>
      <c r="K317" s="1713"/>
      <c r="L317" s="1713"/>
      <c r="M317" s="1713"/>
      <c r="N317" s="1717"/>
      <c r="O317" s="1713"/>
      <c r="P317" s="1718"/>
      <c r="Q317" s="1719"/>
      <c r="R317" s="1720"/>
      <c r="S317" s="3279"/>
    </row>
    <row r="318" spans="7:19" ht="20.100000000000001" customHeight="1">
      <c r="G318" s="1716"/>
      <c r="H318" s="1713"/>
      <c r="I318" s="1713"/>
      <c r="J318" s="1713"/>
      <c r="K318" s="1713"/>
      <c r="L318" s="1713"/>
      <c r="M318" s="1713"/>
      <c r="N318" s="1717"/>
      <c r="O318" s="1713"/>
      <c r="P318" s="1718"/>
      <c r="Q318" s="1719"/>
      <c r="R318" s="1720"/>
      <c r="S318" s="3279"/>
    </row>
    <row r="319" spans="7:19" ht="20.100000000000001" customHeight="1">
      <c r="G319" s="1716"/>
      <c r="H319" s="1713"/>
      <c r="I319" s="1713"/>
      <c r="J319" s="1713"/>
      <c r="K319" s="1713"/>
      <c r="L319" s="1713"/>
      <c r="M319" s="1713"/>
      <c r="N319" s="1717"/>
      <c r="O319" s="1713"/>
      <c r="P319" s="1718"/>
      <c r="Q319" s="1719"/>
      <c r="R319" s="1720"/>
      <c r="S319" s="3279"/>
    </row>
    <row r="320" spans="7:19" ht="20.100000000000001" customHeight="1">
      <c r="G320" s="1716"/>
      <c r="H320" s="1713"/>
      <c r="I320" s="1713"/>
      <c r="J320" s="1713"/>
      <c r="K320" s="1713"/>
      <c r="L320" s="1713"/>
      <c r="M320" s="1713"/>
      <c r="N320" s="1717"/>
      <c r="O320" s="1713"/>
      <c r="P320" s="1718"/>
      <c r="Q320" s="1719"/>
      <c r="R320" s="1720"/>
      <c r="S320" s="3279"/>
    </row>
    <row r="321" spans="7:19" ht="20.100000000000001" customHeight="1">
      <c r="G321" s="1716"/>
      <c r="H321" s="1713"/>
      <c r="I321" s="1713"/>
      <c r="J321" s="1713"/>
      <c r="K321" s="1713"/>
      <c r="L321" s="1713"/>
      <c r="M321" s="1713"/>
      <c r="N321" s="1717"/>
      <c r="O321" s="1713"/>
      <c r="P321" s="1718"/>
      <c r="Q321" s="1719"/>
      <c r="R321" s="1720"/>
      <c r="S321" s="3279"/>
    </row>
    <row r="322" spans="7:19" ht="20.100000000000001" customHeight="1">
      <c r="G322" s="1716"/>
      <c r="H322" s="1713"/>
      <c r="I322" s="1713"/>
      <c r="J322" s="1713"/>
      <c r="K322" s="1713"/>
      <c r="L322" s="1713"/>
      <c r="M322" s="1713"/>
      <c r="N322" s="1717"/>
      <c r="O322" s="1713"/>
      <c r="P322" s="1718"/>
      <c r="Q322" s="1719"/>
      <c r="R322" s="1720"/>
      <c r="S322" s="3279"/>
    </row>
    <row r="323" spans="7:19" ht="20.100000000000001" customHeight="1">
      <c r="G323" s="1716"/>
      <c r="H323" s="1713"/>
      <c r="I323" s="1713"/>
      <c r="J323" s="1713"/>
      <c r="K323" s="1713"/>
      <c r="L323" s="1713"/>
      <c r="M323" s="1713"/>
      <c r="N323" s="1717"/>
      <c r="O323" s="1713"/>
      <c r="P323" s="1718"/>
      <c r="Q323" s="1719"/>
      <c r="R323" s="1720"/>
      <c r="S323" s="3279"/>
    </row>
    <row r="324" spans="7:19" ht="20.100000000000001" customHeight="1">
      <c r="G324" s="1716"/>
      <c r="H324" s="1713"/>
      <c r="I324" s="1713"/>
      <c r="J324" s="1713"/>
      <c r="K324" s="1713"/>
      <c r="L324" s="1713"/>
      <c r="M324" s="1713"/>
      <c r="N324" s="1717"/>
      <c r="O324" s="1713"/>
      <c r="P324" s="1718"/>
      <c r="Q324" s="1719"/>
      <c r="R324" s="1720"/>
      <c r="S324" s="3279"/>
    </row>
    <row r="325" spans="7:19" ht="20.100000000000001" customHeight="1">
      <c r="G325" s="1716"/>
      <c r="H325" s="1713"/>
      <c r="I325" s="1713"/>
      <c r="J325" s="1713"/>
      <c r="K325" s="1713"/>
      <c r="L325" s="1713"/>
      <c r="M325" s="1713"/>
      <c r="N325" s="1717"/>
      <c r="O325" s="1713"/>
      <c r="P325" s="1718"/>
      <c r="Q325" s="1719"/>
      <c r="R325" s="1720"/>
      <c r="S325" s="3279"/>
    </row>
    <row r="326" spans="7:19" ht="20.100000000000001" customHeight="1">
      <c r="G326" s="1716"/>
      <c r="H326" s="1713"/>
      <c r="I326" s="1713"/>
      <c r="J326" s="1713"/>
      <c r="K326" s="1713"/>
      <c r="L326" s="1713"/>
      <c r="M326" s="1713"/>
      <c r="N326" s="1717"/>
      <c r="O326" s="1713"/>
      <c r="P326" s="1718"/>
      <c r="Q326" s="1719"/>
      <c r="R326" s="1720"/>
      <c r="S326" s="3279"/>
    </row>
    <row r="327" spans="7:19" ht="20.100000000000001" customHeight="1">
      <c r="G327" s="1716"/>
      <c r="H327" s="1713"/>
      <c r="I327" s="1713"/>
      <c r="J327" s="1713"/>
      <c r="K327" s="1713"/>
      <c r="L327" s="1713"/>
      <c r="M327" s="1713"/>
      <c r="N327" s="1717"/>
      <c r="O327" s="1713"/>
      <c r="P327" s="1718"/>
      <c r="Q327" s="1719"/>
      <c r="R327" s="1720"/>
      <c r="S327" s="3279"/>
    </row>
    <row r="328" spans="7:19" ht="20.100000000000001" customHeight="1">
      <c r="G328" s="1716"/>
      <c r="H328" s="1713"/>
      <c r="I328" s="1713"/>
      <c r="J328" s="1713"/>
      <c r="K328" s="1713"/>
      <c r="L328" s="1713"/>
      <c r="M328" s="1713"/>
      <c r="N328" s="1717"/>
      <c r="O328" s="1713"/>
      <c r="P328" s="1718"/>
      <c r="Q328" s="1719"/>
      <c r="R328" s="1720"/>
      <c r="S328" s="3279"/>
    </row>
    <row r="329" spans="7:19" ht="20.100000000000001" customHeight="1">
      <c r="G329" s="1716"/>
      <c r="H329" s="1713"/>
      <c r="I329" s="1713"/>
      <c r="J329" s="1713"/>
      <c r="K329" s="1713"/>
      <c r="L329" s="1713"/>
      <c r="M329" s="1713"/>
      <c r="N329" s="1717"/>
      <c r="O329" s="1713"/>
      <c r="P329" s="1718"/>
      <c r="Q329" s="1719"/>
      <c r="R329" s="1720"/>
      <c r="S329" s="3279"/>
    </row>
    <row r="330" spans="7:19" ht="20.100000000000001" customHeight="1">
      <c r="G330" s="1716"/>
      <c r="H330" s="1713"/>
      <c r="I330" s="1713"/>
      <c r="J330" s="1713"/>
      <c r="K330" s="1713"/>
      <c r="L330" s="1713"/>
      <c r="M330" s="1713"/>
      <c r="N330" s="1717"/>
      <c r="O330" s="1713"/>
      <c r="P330" s="1718"/>
      <c r="Q330" s="1719"/>
      <c r="R330" s="1720"/>
      <c r="S330" s="3279"/>
    </row>
    <row r="331" spans="7:19" ht="20.100000000000001" customHeight="1">
      <c r="G331" s="1716"/>
      <c r="H331" s="1713"/>
      <c r="I331" s="1713"/>
      <c r="J331" s="1713"/>
      <c r="K331" s="1713"/>
      <c r="L331" s="1713"/>
      <c r="M331" s="1713"/>
      <c r="N331" s="1717"/>
      <c r="O331" s="1713"/>
      <c r="P331" s="1718"/>
      <c r="Q331" s="1719"/>
      <c r="R331" s="1720"/>
      <c r="S331" s="3279"/>
    </row>
    <row r="332" spans="7:19" ht="20.100000000000001" customHeight="1">
      <c r="G332" s="1716"/>
      <c r="H332" s="1713"/>
      <c r="I332" s="1713"/>
      <c r="J332" s="1713"/>
      <c r="K332" s="1713"/>
      <c r="L332" s="1713"/>
      <c r="M332" s="1713"/>
      <c r="N332" s="1717"/>
      <c r="O332" s="1713"/>
      <c r="P332" s="1718"/>
      <c r="Q332" s="1719"/>
      <c r="R332" s="1720"/>
      <c r="S332" s="3279"/>
    </row>
    <row r="333" spans="7:19" ht="20.100000000000001" customHeight="1">
      <c r="G333" s="1716"/>
      <c r="H333" s="1713"/>
      <c r="I333" s="1713"/>
      <c r="J333" s="1713"/>
      <c r="K333" s="1713"/>
      <c r="L333" s="1713"/>
      <c r="M333" s="1713"/>
      <c r="N333" s="1717"/>
      <c r="O333" s="1713"/>
      <c r="P333" s="1718"/>
      <c r="Q333" s="1719"/>
      <c r="R333" s="1720"/>
      <c r="S333" s="3279"/>
    </row>
    <row r="334" spans="7:19" ht="20.100000000000001" customHeight="1">
      <c r="G334" s="1716"/>
      <c r="H334" s="1713"/>
      <c r="I334" s="1713"/>
      <c r="J334" s="1713"/>
      <c r="K334" s="1713"/>
      <c r="L334" s="1713"/>
      <c r="M334" s="1713"/>
      <c r="N334" s="1717"/>
      <c r="O334" s="1713"/>
      <c r="P334" s="1718"/>
      <c r="Q334" s="1719"/>
      <c r="R334" s="1720"/>
      <c r="S334" s="3279"/>
    </row>
    <row r="335" spans="7:19" ht="20.100000000000001" customHeight="1">
      <c r="G335" s="1716"/>
      <c r="H335" s="1713"/>
      <c r="I335" s="1713"/>
      <c r="J335" s="1713"/>
      <c r="K335" s="1713"/>
      <c r="L335" s="1713"/>
      <c r="M335" s="1713"/>
      <c r="N335" s="1717"/>
      <c r="O335" s="1713"/>
      <c r="P335" s="1718"/>
      <c r="Q335" s="1719"/>
      <c r="R335" s="1720"/>
      <c r="S335" s="3279"/>
    </row>
    <row r="336" spans="7:19" ht="20.100000000000001" customHeight="1">
      <c r="G336" s="1716"/>
      <c r="H336" s="1713"/>
      <c r="I336" s="1713"/>
      <c r="J336" s="1713"/>
      <c r="K336" s="1713"/>
      <c r="L336" s="1713"/>
      <c r="M336" s="1713"/>
      <c r="N336" s="1717"/>
      <c r="O336" s="1713"/>
      <c r="P336" s="1718"/>
      <c r="Q336" s="1719"/>
      <c r="R336" s="1720"/>
      <c r="S336" s="3279"/>
    </row>
    <row r="337" spans="7:19" ht="20.100000000000001" customHeight="1">
      <c r="G337" s="1716"/>
      <c r="H337" s="1713"/>
      <c r="I337" s="1713"/>
      <c r="J337" s="1713"/>
      <c r="K337" s="1713"/>
      <c r="L337" s="1713"/>
      <c r="M337" s="1713"/>
      <c r="N337" s="1717"/>
      <c r="O337" s="1713"/>
      <c r="P337" s="1718"/>
      <c r="Q337" s="1719"/>
      <c r="R337" s="1720"/>
      <c r="S337" s="3279"/>
    </row>
    <row r="338" spans="7:19" ht="20.100000000000001" customHeight="1">
      <c r="G338" s="1716"/>
      <c r="H338" s="1713"/>
      <c r="I338" s="1713"/>
      <c r="J338" s="1713"/>
      <c r="K338" s="1713"/>
      <c r="L338" s="1713"/>
      <c r="M338" s="1713"/>
      <c r="N338" s="1717"/>
      <c r="O338" s="1713"/>
      <c r="P338" s="1718"/>
      <c r="Q338" s="1719"/>
      <c r="R338" s="1720"/>
      <c r="S338" s="3279"/>
    </row>
    <row r="339" spans="7:19" ht="20.100000000000001" customHeight="1">
      <c r="G339" s="1716"/>
      <c r="H339" s="1713"/>
      <c r="I339" s="1713"/>
      <c r="J339" s="1713"/>
      <c r="K339" s="1713"/>
      <c r="L339" s="1713"/>
      <c r="M339" s="1713"/>
      <c r="N339" s="1717"/>
      <c r="O339" s="1713"/>
      <c r="P339" s="1718"/>
      <c r="Q339" s="1719"/>
      <c r="R339" s="1720"/>
      <c r="S339" s="3279"/>
    </row>
    <row r="340" spans="7:19" ht="20.100000000000001" customHeight="1">
      <c r="G340" s="1716"/>
      <c r="H340" s="1713"/>
      <c r="I340" s="1713"/>
      <c r="J340" s="1713"/>
      <c r="K340" s="1713"/>
      <c r="L340" s="1713"/>
      <c r="M340" s="1713"/>
      <c r="N340" s="1717"/>
      <c r="O340" s="1713"/>
      <c r="P340" s="1718"/>
      <c r="Q340" s="1719"/>
      <c r="R340" s="1720"/>
      <c r="S340" s="3279"/>
    </row>
    <row r="341" spans="7:19" ht="20.100000000000001" customHeight="1">
      <c r="G341" s="1716"/>
      <c r="H341" s="1713"/>
      <c r="I341" s="1713"/>
      <c r="J341" s="1713"/>
      <c r="K341" s="1713"/>
      <c r="L341" s="1713"/>
      <c r="M341" s="1713"/>
      <c r="N341" s="1717"/>
      <c r="O341" s="1713"/>
      <c r="P341" s="1718"/>
      <c r="Q341" s="1719"/>
      <c r="R341" s="1720"/>
      <c r="S341" s="3279"/>
    </row>
    <row r="342" spans="7:19" ht="20.100000000000001" customHeight="1">
      <c r="G342" s="1716"/>
      <c r="H342" s="1713"/>
      <c r="I342" s="1713"/>
      <c r="J342" s="1713"/>
      <c r="K342" s="1713"/>
      <c r="L342" s="1713"/>
      <c r="M342" s="1713"/>
      <c r="N342" s="1717"/>
      <c r="O342" s="1713"/>
      <c r="P342" s="1718"/>
      <c r="Q342" s="1719"/>
      <c r="R342" s="1720"/>
      <c r="S342" s="3279"/>
    </row>
    <row r="343" spans="7:19" ht="20.100000000000001" customHeight="1">
      <c r="G343" s="1716"/>
      <c r="H343" s="1713"/>
      <c r="I343" s="1713"/>
      <c r="J343" s="1713"/>
      <c r="K343" s="1713"/>
      <c r="L343" s="1713"/>
      <c r="M343" s="1713"/>
      <c r="N343" s="1717"/>
      <c r="O343" s="1713"/>
      <c r="P343" s="1718"/>
      <c r="Q343" s="1719"/>
      <c r="R343" s="1720"/>
      <c r="S343" s="3279"/>
    </row>
    <row r="344" spans="7:19" ht="20.100000000000001" customHeight="1">
      <c r="G344" s="1716"/>
      <c r="H344" s="1713"/>
      <c r="I344" s="1713"/>
      <c r="J344" s="1713"/>
      <c r="K344" s="1713"/>
      <c r="L344" s="1713"/>
      <c r="M344" s="1713"/>
      <c r="N344" s="1717"/>
      <c r="O344" s="1713"/>
      <c r="P344" s="1718"/>
      <c r="Q344" s="1719"/>
      <c r="R344" s="1720"/>
      <c r="S344" s="3279"/>
    </row>
    <row r="345" spans="7:19" ht="20.100000000000001" customHeight="1">
      <c r="G345" s="1716"/>
      <c r="H345" s="1713"/>
      <c r="I345" s="1713"/>
      <c r="J345" s="1713"/>
      <c r="K345" s="1713"/>
      <c r="L345" s="1713"/>
      <c r="M345" s="1713"/>
      <c r="N345" s="1717"/>
      <c r="O345" s="1713"/>
      <c r="P345" s="1718"/>
      <c r="Q345" s="1719"/>
      <c r="R345" s="1720"/>
      <c r="S345" s="3279"/>
    </row>
    <row r="346" spans="7:19" ht="20.100000000000001" customHeight="1">
      <c r="G346" s="1716"/>
      <c r="H346" s="1713"/>
      <c r="I346" s="1713"/>
      <c r="J346" s="1713"/>
      <c r="K346" s="1713"/>
      <c r="L346" s="1713"/>
      <c r="M346" s="1713"/>
      <c r="N346" s="1717"/>
      <c r="O346" s="1713"/>
      <c r="P346" s="1718"/>
      <c r="Q346" s="1719"/>
      <c r="R346" s="1720"/>
      <c r="S346" s="3279"/>
    </row>
    <row r="347" spans="7:19" ht="20.100000000000001" customHeight="1">
      <c r="G347" s="1716"/>
      <c r="H347" s="1713"/>
      <c r="I347" s="1713"/>
      <c r="J347" s="1713"/>
      <c r="K347" s="1713"/>
      <c r="L347" s="1713"/>
      <c r="M347" s="1713"/>
      <c r="N347" s="1717"/>
      <c r="O347" s="1713"/>
      <c r="P347" s="1718"/>
      <c r="Q347" s="1719"/>
      <c r="R347" s="1720"/>
      <c r="S347" s="3279"/>
    </row>
    <row r="348" spans="7:19" ht="20.100000000000001" customHeight="1">
      <c r="G348" s="1716"/>
      <c r="H348" s="1713"/>
      <c r="I348" s="1713"/>
      <c r="J348" s="1713"/>
      <c r="K348" s="1713"/>
      <c r="L348" s="1713"/>
      <c r="M348" s="1713"/>
      <c r="N348" s="1717"/>
      <c r="O348" s="1713"/>
      <c r="P348" s="1718"/>
      <c r="Q348" s="1719"/>
      <c r="R348" s="1720"/>
      <c r="S348" s="3279"/>
    </row>
    <row r="349" spans="7:19" ht="20.100000000000001" customHeight="1">
      <c r="G349" s="1716"/>
      <c r="H349" s="1713"/>
      <c r="I349" s="1713"/>
      <c r="J349" s="1713"/>
      <c r="K349" s="1713"/>
      <c r="L349" s="1713"/>
      <c r="M349" s="1713"/>
      <c r="N349" s="1717"/>
      <c r="O349" s="1713"/>
      <c r="P349" s="1718"/>
      <c r="Q349" s="1719"/>
      <c r="R349" s="1720"/>
      <c r="S349" s="3279"/>
    </row>
    <row r="350" spans="7:19" ht="20.100000000000001" customHeight="1">
      <c r="G350" s="1716"/>
      <c r="H350" s="1713"/>
      <c r="I350" s="1713"/>
      <c r="J350" s="1713"/>
      <c r="K350" s="1713"/>
      <c r="L350" s="1713"/>
      <c r="M350" s="1713"/>
      <c r="N350" s="1717"/>
      <c r="O350" s="1713"/>
      <c r="P350" s="1718"/>
      <c r="Q350" s="1719"/>
      <c r="R350" s="1720"/>
      <c r="S350" s="3279"/>
    </row>
    <row r="351" spans="7:19" ht="20.100000000000001" customHeight="1">
      <c r="G351" s="1716"/>
      <c r="H351" s="1713"/>
      <c r="I351" s="1713"/>
      <c r="J351" s="1713"/>
      <c r="K351" s="1713"/>
      <c r="L351" s="1713"/>
      <c r="M351" s="1713"/>
      <c r="N351" s="1717"/>
      <c r="O351" s="1713"/>
      <c r="P351" s="1718"/>
      <c r="Q351" s="1719"/>
      <c r="R351" s="1720"/>
      <c r="S351" s="3279"/>
    </row>
    <row r="352" spans="7:19" ht="20.100000000000001" customHeight="1">
      <c r="G352" s="1716"/>
      <c r="H352" s="1713"/>
      <c r="I352" s="1713"/>
      <c r="J352" s="1713"/>
      <c r="K352" s="1713"/>
      <c r="L352" s="1713"/>
      <c r="M352" s="1713"/>
      <c r="N352" s="1717"/>
      <c r="O352" s="1713"/>
      <c r="P352" s="1718"/>
      <c r="Q352" s="1719"/>
      <c r="R352" s="1720"/>
      <c r="S352" s="3279"/>
    </row>
    <row r="353" spans="7:19" ht="20.100000000000001" customHeight="1">
      <c r="G353" s="1716"/>
      <c r="H353" s="1713"/>
      <c r="I353" s="1713"/>
      <c r="J353" s="1713"/>
      <c r="K353" s="1713"/>
      <c r="L353" s="1713"/>
      <c r="M353" s="1713"/>
      <c r="N353" s="1717"/>
      <c r="O353" s="1713"/>
      <c r="P353" s="1718"/>
      <c r="Q353" s="1719"/>
      <c r="R353" s="1720"/>
      <c r="S353" s="3279"/>
    </row>
    <row r="354" spans="7:19" ht="20.100000000000001" customHeight="1">
      <c r="G354" s="1716"/>
      <c r="H354" s="1713"/>
      <c r="I354" s="1713"/>
      <c r="J354" s="1713"/>
      <c r="K354" s="1713"/>
      <c r="L354" s="1713"/>
      <c r="M354" s="1713"/>
      <c r="N354" s="1717"/>
      <c r="O354" s="1713"/>
      <c r="P354" s="1718"/>
      <c r="Q354" s="1719"/>
      <c r="R354" s="1720"/>
      <c r="S354" s="3279"/>
    </row>
    <row r="355" spans="7:19" ht="20.100000000000001" customHeight="1">
      <c r="G355" s="1716"/>
      <c r="H355" s="1713"/>
      <c r="I355" s="1713"/>
      <c r="J355" s="1713"/>
      <c r="K355" s="1713"/>
      <c r="L355" s="1713"/>
      <c r="M355" s="1713"/>
      <c r="N355" s="1717"/>
      <c r="O355" s="1713"/>
      <c r="P355" s="1718"/>
      <c r="Q355" s="1719"/>
      <c r="R355" s="1720"/>
      <c r="S355" s="3279"/>
    </row>
    <row r="356" spans="7:19" ht="20.100000000000001" customHeight="1">
      <c r="G356" s="1716"/>
      <c r="H356" s="1713"/>
      <c r="I356" s="1713"/>
      <c r="J356" s="1713"/>
      <c r="K356" s="1713"/>
      <c r="L356" s="1713"/>
      <c r="M356" s="1713"/>
      <c r="N356" s="1717"/>
      <c r="O356" s="1713"/>
      <c r="P356" s="1718"/>
      <c r="Q356" s="1719"/>
      <c r="R356" s="1720"/>
      <c r="S356" s="3279"/>
    </row>
    <row r="357" spans="7:19" ht="20.100000000000001" customHeight="1">
      <c r="G357" s="1716"/>
      <c r="H357" s="1713"/>
      <c r="I357" s="1713"/>
      <c r="J357" s="1713"/>
      <c r="K357" s="1713"/>
      <c r="L357" s="1713"/>
      <c r="M357" s="1713"/>
      <c r="N357" s="1717"/>
      <c r="O357" s="1713"/>
      <c r="P357" s="1718"/>
      <c r="Q357" s="1719"/>
      <c r="R357" s="1720"/>
      <c r="S357" s="3279"/>
    </row>
    <row r="358" spans="7:19" ht="20.100000000000001" customHeight="1">
      <c r="G358" s="1716"/>
      <c r="H358" s="1713"/>
      <c r="I358" s="1713"/>
      <c r="J358" s="1713"/>
      <c r="K358" s="1713"/>
      <c r="L358" s="1713"/>
      <c r="M358" s="1713"/>
      <c r="N358" s="1717"/>
      <c r="O358" s="1713"/>
      <c r="P358" s="1718"/>
      <c r="Q358" s="1719"/>
      <c r="R358" s="1720"/>
      <c r="S358" s="3279"/>
    </row>
    <row r="359" spans="7:19" ht="20.100000000000001" customHeight="1">
      <c r="G359" s="1716"/>
      <c r="H359" s="1713"/>
      <c r="I359" s="1713"/>
      <c r="J359" s="1713"/>
      <c r="K359" s="1713"/>
      <c r="L359" s="1713"/>
      <c r="M359" s="1713"/>
      <c r="N359" s="1717"/>
      <c r="O359" s="1713"/>
      <c r="P359" s="1718"/>
      <c r="Q359" s="1719"/>
      <c r="R359" s="1720"/>
      <c r="S359" s="3279"/>
    </row>
    <row r="360" spans="7:19" ht="20.100000000000001" customHeight="1">
      <c r="G360" s="1716"/>
      <c r="H360" s="1713"/>
      <c r="I360" s="1713"/>
      <c r="J360" s="1713"/>
      <c r="K360" s="1713"/>
      <c r="L360" s="1713"/>
      <c r="M360" s="1713"/>
      <c r="N360" s="1717"/>
      <c r="O360" s="1713"/>
      <c r="P360" s="1718"/>
      <c r="Q360" s="1719"/>
      <c r="R360" s="1720"/>
      <c r="S360" s="3279"/>
    </row>
    <row r="361" spans="7:19" ht="20.100000000000001" customHeight="1">
      <c r="G361" s="1716"/>
      <c r="H361" s="1713"/>
      <c r="I361" s="1713"/>
      <c r="J361" s="1713"/>
      <c r="K361" s="1713"/>
      <c r="L361" s="1713"/>
      <c r="M361" s="1713"/>
      <c r="N361" s="1717"/>
      <c r="O361" s="1713"/>
      <c r="P361" s="1718"/>
      <c r="Q361" s="1719"/>
      <c r="R361" s="1720"/>
      <c r="S361" s="3279"/>
    </row>
    <row r="362" spans="7:19" ht="20.100000000000001" customHeight="1">
      <c r="G362" s="1716"/>
      <c r="H362" s="1713"/>
      <c r="I362" s="1713"/>
      <c r="J362" s="1713"/>
      <c r="K362" s="1713"/>
      <c r="L362" s="1713"/>
      <c r="M362" s="1713"/>
      <c r="N362" s="1717"/>
      <c r="O362" s="1713"/>
      <c r="P362" s="1718"/>
      <c r="Q362" s="1719"/>
      <c r="R362" s="1720"/>
      <c r="S362" s="3279"/>
    </row>
    <row r="363" spans="7:19" ht="20.100000000000001" customHeight="1">
      <c r="G363" s="1716"/>
      <c r="H363" s="1713"/>
      <c r="I363" s="1713"/>
      <c r="J363" s="1713"/>
      <c r="K363" s="1713"/>
      <c r="L363" s="1713"/>
      <c r="M363" s="1713"/>
      <c r="N363" s="1717"/>
      <c r="O363" s="1713"/>
      <c r="P363" s="1718"/>
      <c r="Q363" s="1719"/>
      <c r="R363" s="1720"/>
      <c r="S363" s="3279"/>
    </row>
    <row r="364" spans="7:19" ht="20.100000000000001" customHeight="1">
      <c r="G364" s="1716"/>
      <c r="H364" s="1713"/>
      <c r="I364" s="1713"/>
      <c r="J364" s="1713"/>
      <c r="K364" s="1713"/>
      <c r="L364" s="1713"/>
      <c r="M364" s="1713"/>
      <c r="N364" s="1717"/>
      <c r="O364" s="1713"/>
      <c r="P364" s="1718"/>
      <c r="Q364" s="1719"/>
      <c r="R364" s="1720"/>
      <c r="S364" s="3279"/>
    </row>
    <row r="365" spans="7:19" ht="20.100000000000001" customHeight="1">
      <c r="G365" s="1716"/>
      <c r="H365" s="1713"/>
      <c r="I365" s="1713"/>
      <c r="J365" s="1713"/>
      <c r="K365" s="1713"/>
      <c r="L365" s="1713"/>
      <c r="M365" s="1713"/>
      <c r="N365" s="1717"/>
      <c r="O365" s="1713"/>
      <c r="P365" s="1718"/>
      <c r="Q365" s="1719"/>
      <c r="R365" s="1720"/>
      <c r="S365" s="3279"/>
    </row>
    <row r="366" spans="7:19" ht="20.100000000000001" customHeight="1">
      <c r="G366" s="1716"/>
      <c r="H366" s="1713"/>
      <c r="I366" s="1713"/>
      <c r="J366" s="1713"/>
      <c r="K366" s="1713"/>
      <c r="L366" s="1713"/>
      <c r="M366" s="1713"/>
      <c r="N366" s="1717"/>
      <c r="O366" s="1713"/>
      <c r="P366" s="1718"/>
      <c r="Q366" s="1719"/>
      <c r="R366" s="1720"/>
      <c r="S366" s="3279"/>
    </row>
    <row r="367" spans="7:19" ht="20.100000000000001" customHeight="1">
      <c r="G367" s="1716"/>
      <c r="H367" s="1713"/>
      <c r="I367" s="1713"/>
      <c r="J367" s="1713"/>
      <c r="K367" s="1713"/>
      <c r="L367" s="1713"/>
      <c r="M367" s="1713"/>
      <c r="N367" s="1717"/>
      <c r="O367" s="1713"/>
      <c r="P367" s="1718"/>
      <c r="Q367" s="1719"/>
      <c r="R367" s="1720"/>
      <c r="S367" s="3279"/>
    </row>
    <row r="368" spans="7:19" ht="20.100000000000001" customHeight="1">
      <c r="G368" s="1716"/>
      <c r="H368" s="1713"/>
      <c r="I368" s="1713"/>
      <c r="J368" s="1713"/>
      <c r="K368" s="1713"/>
      <c r="L368" s="1713"/>
      <c r="M368" s="1713"/>
      <c r="N368" s="1717"/>
      <c r="O368" s="1713"/>
      <c r="P368" s="1718"/>
      <c r="Q368" s="1719"/>
      <c r="R368" s="1720"/>
      <c r="S368" s="3279"/>
    </row>
    <row r="369" spans="7:19" ht="20.100000000000001" customHeight="1">
      <c r="G369" s="1716"/>
      <c r="H369" s="1713"/>
      <c r="I369" s="1713"/>
      <c r="J369" s="1713"/>
      <c r="K369" s="1713"/>
      <c r="L369" s="1713"/>
      <c r="M369" s="1713"/>
      <c r="N369" s="1717"/>
      <c r="O369" s="1713"/>
      <c r="P369" s="1718"/>
      <c r="Q369" s="1719"/>
      <c r="R369" s="1720"/>
      <c r="S369" s="3279"/>
    </row>
    <row r="370" spans="7:19" ht="20.100000000000001" customHeight="1">
      <c r="G370" s="1716"/>
      <c r="H370" s="1713"/>
      <c r="I370" s="1713"/>
      <c r="J370" s="1713"/>
      <c r="K370" s="1713"/>
      <c r="L370" s="1713"/>
      <c r="M370" s="1713"/>
      <c r="N370" s="1717"/>
      <c r="O370" s="1713"/>
      <c r="P370" s="1718"/>
      <c r="Q370" s="1719"/>
      <c r="R370" s="1720"/>
      <c r="S370" s="3279"/>
    </row>
    <row r="371" spans="7:19" ht="20.100000000000001" customHeight="1">
      <c r="G371" s="1716"/>
      <c r="H371" s="1713"/>
      <c r="I371" s="1713"/>
      <c r="J371" s="1713"/>
      <c r="K371" s="1713"/>
      <c r="L371" s="1713"/>
      <c r="M371" s="1713"/>
      <c r="N371" s="1717"/>
      <c r="O371" s="1713"/>
      <c r="P371" s="1718"/>
      <c r="Q371" s="1719"/>
      <c r="R371" s="1720"/>
      <c r="S371" s="3279"/>
    </row>
    <row r="372" spans="7:19" ht="20.100000000000001" customHeight="1">
      <c r="G372" s="1716"/>
      <c r="H372" s="1713"/>
      <c r="I372" s="1713"/>
      <c r="J372" s="1713"/>
      <c r="K372" s="1713"/>
      <c r="L372" s="1713"/>
      <c r="M372" s="1713"/>
      <c r="N372" s="1717"/>
      <c r="O372" s="1713"/>
      <c r="P372" s="1718"/>
      <c r="Q372" s="1719"/>
      <c r="R372" s="1720"/>
      <c r="S372" s="3279"/>
    </row>
    <row r="373" spans="7:19" ht="20.100000000000001" customHeight="1">
      <c r="G373" s="1716"/>
      <c r="H373" s="1713"/>
      <c r="I373" s="1713"/>
      <c r="J373" s="1713"/>
      <c r="K373" s="1713"/>
      <c r="L373" s="1713"/>
      <c r="M373" s="1713"/>
      <c r="N373" s="1717"/>
      <c r="O373" s="1713"/>
      <c r="P373" s="1718"/>
      <c r="Q373" s="1719"/>
      <c r="R373" s="1720"/>
      <c r="S373" s="3279"/>
    </row>
    <row r="374" spans="7:19" ht="20.100000000000001" customHeight="1">
      <c r="G374" s="1716"/>
      <c r="H374" s="1713"/>
      <c r="I374" s="1713"/>
      <c r="J374" s="1713"/>
      <c r="K374" s="1713"/>
      <c r="L374" s="1713"/>
      <c r="M374" s="1713"/>
      <c r="N374" s="1717"/>
      <c r="O374" s="1713"/>
      <c r="P374" s="1718"/>
      <c r="Q374" s="1719"/>
      <c r="R374" s="1720"/>
      <c r="S374" s="3279"/>
    </row>
    <row r="375" spans="7:19" ht="20.100000000000001" customHeight="1">
      <c r="G375" s="1716"/>
      <c r="H375" s="1713"/>
      <c r="I375" s="1713"/>
      <c r="J375" s="1713"/>
      <c r="K375" s="1713"/>
      <c r="L375" s="1713"/>
      <c r="M375" s="1713"/>
      <c r="N375" s="1717"/>
      <c r="O375" s="1713"/>
      <c r="P375" s="1718"/>
      <c r="Q375" s="1719"/>
      <c r="R375" s="1720"/>
      <c r="S375" s="3279"/>
    </row>
    <row r="376" spans="7:19" ht="20.100000000000001" customHeight="1">
      <c r="G376" s="1716"/>
      <c r="H376" s="1713"/>
      <c r="I376" s="1713"/>
      <c r="J376" s="1713"/>
      <c r="K376" s="1713"/>
      <c r="L376" s="1713"/>
      <c r="M376" s="1713"/>
      <c r="N376" s="1717"/>
      <c r="O376" s="1713"/>
      <c r="P376" s="1718"/>
      <c r="Q376" s="1719"/>
      <c r="R376" s="1720"/>
      <c r="S376" s="3279"/>
    </row>
    <row r="377" spans="7:19" ht="20.100000000000001" customHeight="1">
      <c r="G377" s="1716"/>
      <c r="H377" s="1713"/>
      <c r="I377" s="1713"/>
      <c r="J377" s="1713"/>
      <c r="K377" s="1713"/>
      <c r="L377" s="1713"/>
      <c r="M377" s="1713"/>
      <c r="N377" s="1717"/>
      <c r="O377" s="1713"/>
      <c r="P377" s="1718"/>
      <c r="Q377" s="1719"/>
      <c r="R377" s="1720"/>
      <c r="S377" s="3279"/>
    </row>
    <row r="378" spans="7:19" ht="20.100000000000001" customHeight="1">
      <c r="G378" s="1716"/>
      <c r="H378" s="1713"/>
      <c r="I378" s="1713"/>
      <c r="J378" s="1713"/>
      <c r="K378" s="1713"/>
      <c r="L378" s="1713"/>
      <c r="M378" s="1713"/>
      <c r="N378" s="1717"/>
      <c r="O378" s="1713"/>
      <c r="P378" s="1718"/>
      <c r="Q378" s="1719"/>
      <c r="R378" s="1720"/>
      <c r="S378" s="3279"/>
    </row>
    <row r="379" spans="7:19" ht="20.100000000000001" customHeight="1">
      <c r="G379" s="1716"/>
      <c r="H379" s="1713"/>
      <c r="I379" s="1713"/>
      <c r="J379" s="1713"/>
      <c r="K379" s="1713"/>
      <c r="L379" s="1713"/>
      <c r="M379" s="1713"/>
      <c r="N379" s="1717"/>
      <c r="O379" s="1713"/>
      <c r="P379" s="1718"/>
      <c r="Q379" s="1719"/>
      <c r="R379" s="1720"/>
      <c r="S379" s="3279"/>
    </row>
    <row r="380" spans="7:19" ht="20.100000000000001" customHeight="1">
      <c r="G380" s="1716"/>
      <c r="H380" s="1713"/>
      <c r="I380" s="1713"/>
      <c r="J380" s="1713"/>
      <c r="K380" s="1713"/>
      <c r="L380" s="1713"/>
      <c r="M380" s="1713"/>
      <c r="N380" s="1717"/>
      <c r="O380" s="1713"/>
      <c r="P380" s="1718"/>
      <c r="Q380" s="1719"/>
      <c r="R380" s="1720"/>
      <c r="S380" s="3279"/>
    </row>
    <row r="381" spans="7:19" ht="20.100000000000001" customHeight="1">
      <c r="G381" s="1716"/>
      <c r="H381" s="1713"/>
      <c r="I381" s="1713"/>
      <c r="J381" s="1713"/>
      <c r="K381" s="1713"/>
      <c r="L381" s="1713"/>
      <c r="M381" s="1713"/>
      <c r="N381" s="1717"/>
      <c r="O381" s="1713"/>
      <c r="P381" s="1718"/>
      <c r="Q381" s="1719"/>
      <c r="R381" s="1720"/>
      <c r="S381" s="3279"/>
    </row>
    <row r="382" spans="7:19" ht="20.100000000000001" customHeight="1">
      <c r="G382" s="1716"/>
      <c r="H382" s="1713"/>
      <c r="I382" s="1713"/>
      <c r="J382" s="1713"/>
      <c r="K382" s="1713"/>
      <c r="L382" s="1713"/>
      <c r="M382" s="1713"/>
      <c r="N382" s="1717"/>
      <c r="O382" s="1713"/>
      <c r="P382" s="1718"/>
      <c r="Q382" s="1719"/>
      <c r="R382" s="1720"/>
      <c r="S382" s="3279"/>
    </row>
    <row r="383" spans="7:19" ht="20.100000000000001" customHeight="1">
      <c r="G383" s="1716"/>
      <c r="H383" s="1713"/>
      <c r="I383" s="1713"/>
      <c r="J383" s="1713"/>
      <c r="K383" s="1713"/>
      <c r="L383" s="1713"/>
      <c r="M383" s="1713"/>
      <c r="N383" s="1717"/>
      <c r="O383" s="1713"/>
      <c r="P383" s="1718"/>
      <c r="Q383" s="1719"/>
      <c r="R383" s="1720"/>
      <c r="S383" s="3279"/>
    </row>
    <row r="384" spans="7:19" ht="20.100000000000001" customHeight="1">
      <c r="G384" s="1716"/>
      <c r="H384" s="1713"/>
      <c r="I384" s="1713"/>
      <c r="J384" s="1713"/>
      <c r="K384" s="1713"/>
      <c r="L384" s="1713"/>
      <c r="M384" s="1713"/>
      <c r="N384" s="1717"/>
      <c r="O384" s="1713"/>
      <c r="P384" s="1718"/>
      <c r="Q384" s="1719"/>
      <c r="R384" s="1720"/>
      <c r="S384" s="3279"/>
    </row>
    <row r="385" spans="7:19" ht="20.100000000000001" customHeight="1">
      <c r="G385" s="1716"/>
      <c r="H385" s="1713"/>
      <c r="I385" s="1713"/>
      <c r="J385" s="1713"/>
      <c r="K385" s="1713"/>
      <c r="L385" s="1713"/>
      <c r="M385" s="1713"/>
      <c r="N385" s="1717"/>
      <c r="O385" s="1713"/>
      <c r="P385" s="1718"/>
      <c r="Q385" s="1719"/>
      <c r="R385" s="1720"/>
      <c r="S385" s="3279"/>
    </row>
    <row r="386" spans="7:19" ht="20.100000000000001" customHeight="1">
      <c r="G386" s="1716"/>
      <c r="H386" s="1713"/>
      <c r="I386" s="1713"/>
      <c r="J386" s="1713"/>
      <c r="K386" s="1713"/>
      <c r="L386" s="1713"/>
      <c r="M386" s="1713"/>
      <c r="N386" s="1717"/>
      <c r="O386" s="1713"/>
      <c r="P386" s="1718"/>
      <c r="Q386" s="1719"/>
      <c r="R386" s="1720"/>
      <c r="S386" s="3279"/>
    </row>
    <row r="387" spans="7:19" ht="20.100000000000001" customHeight="1">
      <c r="G387" s="1716"/>
      <c r="H387" s="1713"/>
      <c r="I387" s="1713"/>
      <c r="J387" s="1713"/>
      <c r="K387" s="1713"/>
      <c r="L387" s="1713"/>
      <c r="M387" s="1713"/>
      <c r="N387" s="1717"/>
      <c r="O387" s="1713"/>
      <c r="P387" s="1718"/>
      <c r="Q387" s="1719"/>
      <c r="R387" s="1720"/>
      <c r="S387" s="3279"/>
    </row>
    <row r="388" spans="7:19" ht="20.100000000000001" customHeight="1">
      <c r="G388" s="1716"/>
      <c r="H388" s="1713"/>
      <c r="I388" s="1713"/>
      <c r="J388" s="1713"/>
      <c r="K388" s="1713"/>
      <c r="L388" s="1713"/>
      <c r="M388" s="1713"/>
      <c r="N388" s="1717"/>
      <c r="O388" s="1713"/>
      <c r="P388" s="1718"/>
      <c r="Q388" s="1719"/>
      <c r="R388" s="1720"/>
      <c r="S388" s="3279"/>
    </row>
    <row r="389" spans="7:19" ht="20.100000000000001" customHeight="1">
      <c r="G389" s="1716"/>
      <c r="H389" s="1713"/>
      <c r="I389" s="1713"/>
      <c r="J389" s="1713"/>
      <c r="K389" s="1713"/>
      <c r="L389" s="1713"/>
      <c r="M389" s="1713"/>
      <c r="N389" s="1717"/>
      <c r="O389" s="1713"/>
      <c r="P389" s="1718"/>
      <c r="Q389" s="1719"/>
      <c r="R389" s="1720"/>
      <c r="S389" s="3279"/>
    </row>
    <row r="390" spans="7:19" ht="20.100000000000001" customHeight="1">
      <c r="G390" s="1716"/>
      <c r="H390" s="1713"/>
      <c r="I390" s="1713"/>
      <c r="J390" s="1713"/>
      <c r="K390" s="1713"/>
      <c r="L390" s="1713"/>
      <c r="M390" s="1713"/>
      <c r="N390" s="1717"/>
      <c r="O390" s="1713"/>
      <c r="P390" s="1718"/>
      <c r="Q390" s="1719"/>
      <c r="R390" s="1720"/>
      <c r="S390" s="3279"/>
    </row>
    <row r="391" spans="7:19" ht="20.100000000000001" customHeight="1">
      <c r="G391" s="1716"/>
      <c r="H391" s="1713"/>
      <c r="I391" s="1713"/>
      <c r="J391" s="1713"/>
      <c r="K391" s="1713"/>
      <c r="L391" s="1713"/>
      <c r="M391" s="1713"/>
      <c r="N391" s="1717"/>
      <c r="O391" s="1713"/>
      <c r="P391" s="1718"/>
      <c r="Q391" s="1719"/>
      <c r="R391" s="1720"/>
      <c r="S391" s="3279"/>
    </row>
    <row r="392" spans="7:19" ht="20.100000000000001" customHeight="1">
      <c r="G392" s="1716"/>
      <c r="H392" s="1713"/>
      <c r="I392" s="1713"/>
      <c r="J392" s="1713"/>
      <c r="K392" s="1713"/>
      <c r="L392" s="1713"/>
      <c r="M392" s="1713"/>
      <c r="N392" s="1717"/>
      <c r="O392" s="1713"/>
      <c r="P392" s="1718"/>
      <c r="Q392" s="1719"/>
      <c r="R392" s="1720"/>
      <c r="S392" s="3279"/>
    </row>
    <row r="393" spans="7:19" ht="20.100000000000001" customHeight="1">
      <c r="G393" s="1716"/>
      <c r="H393" s="1713"/>
      <c r="I393" s="1713"/>
      <c r="J393" s="1713"/>
      <c r="K393" s="1713"/>
      <c r="L393" s="1713"/>
      <c r="M393" s="1713"/>
      <c r="N393" s="1717"/>
      <c r="O393" s="1713"/>
      <c r="P393" s="1718"/>
      <c r="Q393" s="1719"/>
      <c r="R393" s="1720"/>
      <c r="S393" s="3279"/>
    </row>
    <row r="394" spans="7:19" ht="20.100000000000001" customHeight="1">
      <c r="G394" s="1716"/>
      <c r="H394" s="1713"/>
      <c r="I394" s="1713"/>
      <c r="J394" s="1713"/>
      <c r="K394" s="1713"/>
      <c r="L394" s="1713"/>
      <c r="M394" s="1713"/>
      <c r="N394" s="1717"/>
      <c r="O394" s="1713"/>
      <c r="P394" s="1718"/>
      <c r="Q394" s="1719"/>
      <c r="R394" s="1720"/>
      <c r="S394" s="3279"/>
    </row>
    <row r="395" spans="7:19" ht="20.100000000000001" customHeight="1">
      <c r="G395" s="1716"/>
      <c r="H395" s="1713"/>
      <c r="I395" s="1713"/>
      <c r="J395" s="1713"/>
      <c r="K395" s="1713"/>
      <c r="L395" s="1713"/>
      <c r="M395" s="1713"/>
      <c r="N395" s="1717"/>
      <c r="O395" s="1713"/>
      <c r="P395" s="1718"/>
      <c r="Q395" s="1719"/>
      <c r="R395" s="1720"/>
      <c r="S395" s="3279"/>
    </row>
    <row r="396" spans="7:19" ht="20.100000000000001" customHeight="1">
      <c r="G396" s="1716"/>
      <c r="H396" s="1713"/>
      <c r="I396" s="1713"/>
      <c r="J396" s="1713"/>
      <c r="K396" s="1713"/>
      <c r="L396" s="1713"/>
      <c r="M396" s="1713"/>
      <c r="N396" s="1717"/>
      <c r="O396" s="1713"/>
      <c r="P396" s="1718"/>
      <c r="Q396" s="1719"/>
      <c r="R396" s="1720"/>
      <c r="S396" s="3279"/>
    </row>
    <row r="397" spans="7:19" ht="20.100000000000001" customHeight="1">
      <c r="G397" s="1716"/>
      <c r="H397" s="1713"/>
      <c r="I397" s="1713"/>
      <c r="J397" s="1713"/>
      <c r="K397" s="1713"/>
      <c r="L397" s="1713"/>
      <c r="M397" s="1713"/>
      <c r="N397" s="1717"/>
      <c r="O397" s="1713"/>
      <c r="P397" s="1718"/>
      <c r="Q397" s="1719"/>
      <c r="R397" s="1720"/>
      <c r="S397" s="3279"/>
    </row>
    <row r="398" spans="7:19" ht="20.100000000000001" customHeight="1">
      <c r="G398" s="1716"/>
      <c r="H398" s="1713"/>
      <c r="I398" s="1713"/>
      <c r="J398" s="1713"/>
      <c r="K398" s="1713"/>
      <c r="L398" s="1713"/>
      <c r="M398" s="1713"/>
      <c r="N398" s="1717"/>
      <c r="O398" s="1713"/>
      <c r="P398" s="1718"/>
      <c r="Q398" s="1719"/>
      <c r="R398" s="1720"/>
      <c r="S398" s="3279"/>
    </row>
    <row r="399" spans="7:19" ht="20.100000000000001" customHeight="1">
      <c r="G399" s="1716"/>
      <c r="H399" s="1713"/>
      <c r="I399" s="1713"/>
      <c r="J399" s="1713"/>
      <c r="K399" s="1713"/>
      <c r="L399" s="1713"/>
      <c r="M399" s="1713"/>
      <c r="N399" s="1717"/>
      <c r="O399" s="1713"/>
      <c r="P399" s="1718"/>
      <c r="Q399" s="1719"/>
      <c r="R399" s="1720"/>
      <c r="S399" s="3279"/>
    </row>
    <row r="400" spans="7:19" ht="20.100000000000001" customHeight="1">
      <c r="G400" s="1716"/>
      <c r="H400" s="1713"/>
      <c r="I400" s="1713"/>
      <c r="J400" s="1713"/>
      <c r="K400" s="1713"/>
      <c r="L400" s="1713"/>
      <c r="M400" s="1713"/>
      <c r="N400" s="1717"/>
      <c r="O400" s="1713"/>
      <c r="P400" s="1718"/>
      <c r="Q400" s="1719"/>
      <c r="R400" s="1720"/>
      <c r="S400" s="3279"/>
    </row>
    <row r="401" spans="7:19" ht="20.100000000000001" customHeight="1">
      <c r="G401" s="1716"/>
      <c r="H401" s="1713"/>
      <c r="I401" s="1713"/>
      <c r="J401" s="1713"/>
      <c r="K401" s="1713"/>
      <c r="L401" s="1713"/>
      <c r="M401" s="1713"/>
      <c r="N401" s="1717"/>
      <c r="O401" s="1713"/>
      <c r="P401" s="1718"/>
      <c r="Q401" s="1719"/>
      <c r="R401" s="1720"/>
      <c r="S401" s="3279"/>
    </row>
    <row r="402" spans="7:19" ht="20.100000000000001" customHeight="1">
      <c r="G402" s="1716"/>
      <c r="H402" s="1713"/>
      <c r="I402" s="1713"/>
      <c r="J402" s="1713"/>
      <c r="K402" s="1713"/>
      <c r="L402" s="1713"/>
      <c r="M402" s="1713"/>
      <c r="N402" s="1717"/>
      <c r="O402" s="1713"/>
      <c r="P402" s="1718"/>
      <c r="Q402" s="1719"/>
      <c r="R402" s="1720"/>
      <c r="S402" s="3279"/>
    </row>
    <row r="403" spans="7:19" ht="20.100000000000001" customHeight="1">
      <c r="G403" s="1716"/>
      <c r="H403" s="1713"/>
      <c r="I403" s="1713"/>
      <c r="J403" s="1713"/>
      <c r="K403" s="1713"/>
      <c r="L403" s="1713"/>
      <c r="M403" s="1713"/>
      <c r="N403" s="1717"/>
      <c r="O403" s="1713"/>
      <c r="P403" s="1718"/>
      <c r="Q403" s="1719"/>
      <c r="R403" s="1720"/>
      <c r="S403" s="3279"/>
    </row>
    <row r="404" spans="7:19" ht="20.100000000000001" customHeight="1">
      <c r="G404" s="1716"/>
      <c r="H404" s="1713"/>
      <c r="I404" s="1713"/>
      <c r="J404" s="1713"/>
      <c r="K404" s="1713"/>
      <c r="L404" s="1713"/>
      <c r="M404" s="1713"/>
      <c r="N404" s="1717"/>
      <c r="O404" s="1713"/>
      <c r="P404" s="1718"/>
      <c r="Q404" s="1719"/>
      <c r="R404" s="1720"/>
      <c r="S404" s="3279"/>
    </row>
    <row r="405" spans="7:19" ht="20.100000000000001" customHeight="1">
      <c r="G405" s="1716"/>
      <c r="H405" s="1713"/>
      <c r="I405" s="1713"/>
      <c r="J405" s="1713"/>
      <c r="K405" s="1713"/>
      <c r="L405" s="1713"/>
      <c r="M405" s="1713"/>
      <c r="N405" s="1717"/>
      <c r="O405" s="1713"/>
      <c r="P405" s="1718"/>
      <c r="Q405" s="1719"/>
      <c r="R405" s="1720"/>
      <c r="S405" s="3279"/>
    </row>
    <row r="406" spans="7:19" ht="20.100000000000001" customHeight="1">
      <c r="G406" s="1716"/>
      <c r="H406" s="1713"/>
      <c r="I406" s="1713"/>
      <c r="J406" s="1713"/>
      <c r="K406" s="1713"/>
      <c r="L406" s="1713"/>
      <c r="M406" s="1713"/>
      <c r="N406" s="1717"/>
      <c r="O406" s="1713"/>
      <c r="P406" s="1718"/>
      <c r="Q406" s="1719"/>
      <c r="R406" s="1720"/>
      <c r="S406" s="3279"/>
    </row>
    <row r="407" spans="7:19" ht="20.100000000000001" customHeight="1">
      <c r="G407" s="1716"/>
      <c r="H407" s="1713"/>
      <c r="I407" s="1713"/>
      <c r="J407" s="1713"/>
      <c r="K407" s="1713"/>
      <c r="L407" s="1713"/>
      <c r="M407" s="1713"/>
      <c r="N407" s="1717"/>
      <c r="O407" s="1713"/>
      <c r="P407" s="1718"/>
      <c r="Q407" s="1719"/>
      <c r="R407" s="1720"/>
      <c r="S407" s="3279"/>
    </row>
    <row r="408" spans="7:19" ht="20.100000000000001" customHeight="1">
      <c r="G408" s="1716"/>
      <c r="H408" s="1713"/>
      <c r="I408" s="1713"/>
      <c r="J408" s="1713"/>
      <c r="K408" s="1713"/>
      <c r="L408" s="1713"/>
      <c r="M408" s="1713"/>
      <c r="N408" s="1717"/>
      <c r="O408" s="1713"/>
      <c r="P408" s="1718"/>
      <c r="Q408" s="1719"/>
      <c r="R408" s="1720"/>
      <c r="S408" s="3279"/>
    </row>
    <row r="409" spans="7:19" ht="20.100000000000001" customHeight="1">
      <c r="G409" s="1716"/>
      <c r="H409" s="1713"/>
      <c r="I409" s="1713"/>
      <c r="J409" s="1713"/>
      <c r="K409" s="1713"/>
      <c r="L409" s="1713"/>
      <c r="M409" s="1713"/>
      <c r="N409" s="1717"/>
      <c r="O409" s="1713"/>
      <c r="P409" s="1718"/>
      <c r="Q409" s="1719"/>
      <c r="R409" s="1720"/>
      <c r="S409" s="3279"/>
    </row>
    <row r="410" spans="7:19" ht="20.100000000000001" customHeight="1">
      <c r="G410" s="1716"/>
      <c r="H410" s="1713"/>
      <c r="I410" s="1713"/>
      <c r="J410" s="1713"/>
      <c r="K410" s="1713"/>
      <c r="L410" s="1713"/>
      <c r="M410" s="1713"/>
      <c r="N410" s="1717"/>
      <c r="O410" s="1713"/>
      <c r="P410" s="1718"/>
      <c r="Q410" s="1719"/>
      <c r="R410" s="1720"/>
      <c r="S410" s="3279"/>
    </row>
    <row r="411" spans="7:19" ht="20.100000000000001" customHeight="1">
      <c r="G411" s="1716"/>
      <c r="H411" s="1713"/>
      <c r="I411" s="1713"/>
      <c r="J411" s="1713"/>
      <c r="K411" s="1713"/>
      <c r="L411" s="1713"/>
      <c r="M411" s="1713"/>
      <c r="N411" s="1717"/>
      <c r="O411" s="1713"/>
      <c r="P411" s="1718"/>
      <c r="Q411" s="1719"/>
      <c r="R411" s="1720"/>
      <c r="S411" s="3279"/>
    </row>
    <row r="412" spans="7:19" ht="20.100000000000001" customHeight="1">
      <c r="G412" s="1716"/>
      <c r="H412" s="1713"/>
      <c r="I412" s="1713"/>
      <c r="J412" s="1713"/>
      <c r="K412" s="1713"/>
      <c r="L412" s="1713"/>
      <c r="M412" s="1713"/>
      <c r="N412" s="1717"/>
      <c r="O412" s="1713"/>
      <c r="P412" s="1718"/>
      <c r="Q412" s="1719"/>
      <c r="R412" s="1720"/>
      <c r="S412" s="3279"/>
    </row>
    <row r="413" spans="7:19" ht="20.100000000000001" customHeight="1">
      <c r="G413" s="1716"/>
      <c r="H413" s="1713"/>
      <c r="I413" s="1713"/>
      <c r="J413" s="1713"/>
      <c r="K413" s="1713"/>
      <c r="L413" s="1713"/>
      <c r="M413" s="1713"/>
      <c r="N413" s="1717"/>
      <c r="O413" s="1713"/>
      <c r="P413" s="1718"/>
      <c r="Q413" s="1719"/>
      <c r="R413" s="1720"/>
      <c r="S413" s="3279"/>
    </row>
    <row r="414" spans="7:19" ht="20.100000000000001" customHeight="1">
      <c r="G414" s="1716"/>
      <c r="H414" s="1713"/>
      <c r="I414" s="1713"/>
      <c r="J414" s="1713"/>
      <c r="K414" s="1713"/>
      <c r="L414" s="1713"/>
      <c r="M414" s="1713"/>
      <c r="N414" s="1717"/>
      <c r="O414" s="1713"/>
      <c r="P414" s="1718"/>
      <c r="Q414" s="1719"/>
      <c r="R414" s="1720"/>
      <c r="S414" s="3279"/>
    </row>
    <row r="415" spans="7:19" ht="20.100000000000001" customHeight="1">
      <c r="G415" s="1716"/>
      <c r="H415" s="1713"/>
      <c r="I415" s="1713"/>
      <c r="J415" s="1713"/>
      <c r="K415" s="1713"/>
      <c r="L415" s="1713"/>
      <c r="M415" s="1713"/>
      <c r="N415" s="1717"/>
      <c r="O415" s="1713"/>
      <c r="P415" s="1718"/>
      <c r="Q415" s="1719"/>
      <c r="R415" s="1720"/>
      <c r="S415" s="3279"/>
    </row>
    <row r="416" spans="7:19" ht="20.100000000000001" customHeight="1">
      <c r="G416" s="1716"/>
      <c r="H416" s="1713"/>
      <c r="I416" s="1713"/>
      <c r="J416" s="1713"/>
      <c r="K416" s="1713"/>
      <c r="L416" s="1713"/>
      <c r="M416" s="1713"/>
      <c r="N416" s="1717"/>
      <c r="O416" s="1713"/>
      <c r="P416" s="1718"/>
      <c r="Q416" s="1719"/>
      <c r="R416" s="1720"/>
      <c r="S416" s="3279"/>
    </row>
    <row r="417" spans="7:19" ht="20.100000000000001" customHeight="1">
      <c r="G417" s="1716"/>
      <c r="H417" s="1713"/>
      <c r="I417" s="1713"/>
      <c r="J417" s="1713"/>
      <c r="K417" s="1713"/>
      <c r="L417" s="1713"/>
      <c r="M417" s="1713"/>
      <c r="N417" s="1717"/>
      <c r="O417" s="1713"/>
      <c r="P417" s="1718"/>
      <c r="Q417" s="1719"/>
      <c r="R417" s="1720"/>
      <c r="S417" s="3279"/>
    </row>
    <row r="418" spans="7:19" ht="20.100000000000001" customHeight="1">
      <c r="G418" s="1716"/>
      <c r="H418" s="1713"/>
      <c r="I418" s="1713"/>
      <c r="J418" s="1713"/>
      <c r="K418" s="1713"/>
      <c r="L418" s="1713"/>
      <c r="M418" s="1713"/>
      <c r="N418" s="1717"/>
      <c r="O418" s="1713"/>
      <c r="P418" s="1718"/>
      <c r="Q418" s="1719"/>
      <c r="R418" s="1720"/>
      <c r="S418" s="3279"/>
    </row>
    <row r="419" spans="7:19" ht="20.100000000000001" customHeight="1">
      <c r="G419" s="1716"/>
      <c r="H419" s="1713"/>
      <c r="I419" s="1713"/>
      <c r="J419" s="1713"/>
      <c r="K419" s="1713"/>
      <c r="L419" s="1713"/>
      <c r="M419" s="1713"/>
      <c r="N419" s="1717"/>
      <c r="O419" s="1713"/>
      <c r="P419" s="1718"/>
      <c r="Q419" s="1719"/>
      <c r="R419" s="1720"/>
      <c r="S419" s="3279"/>
    </row>
    <row r="420" spans="7:19" ht="20.100000000000001" customHeight="1">
      <c r="G420" s="1716"/>
      <c r="H420" s="1713"/>
      <c r="I420" s="1713"/>
      <c r="J420" s="1713"/>
      <c r="K420" s="1713"/>
      <c r="L420" s="1713"/>
      <c r="M420" s="1713"/>
      <c r="N420" s="1717"/>
      <c r="O420" s="1713"/>
      <c r="P420" s="1718"/>
      <c r="Q420" s="1719"/>
      <c r="R420" s="1720"/>
      <c r="S420" s="3279"/>
    </row>
    <row r="421" spans="7:19" ht="20.100000000000001" customHeight="1">
      <c r="G421" s="1716"/>
      <c r="H421" s="1713"/>
      <c r="I421" s="1713"/>
      <c r="J421" s="1713"/>
      <c r="K421" s="1713"/>
      <c r="L421" s="1713"/>
      <c r="M421" s="1713"/>
      <c r="N421" s="1717"/>
      <c r="O421" s="1713"/>
      <c r="P421" s="1718"/>
      <c r="Q421" s="1719"/>
      <c r="R421" s="1720"/>
      <c r="S421" s="3279"/>
    </row>
    <row r="422" spans="7:19" ht="20.100000000000001" customHeight="1">
      <c r="G422" s="1716"/>
      <c r="H422" s="1713"/>
      <c r="I422" s="1713"/>
      <c r="J422" s="1713"/>
      <c r="K422" s="1713"/>
      <c r="L422" s="1713"/>
      <c r="M422" s="1713"/>
      <c r="N422" s="1717"/>
      <c r="O422" s="1713"/>
      <c r="P422" s="1718"/>
      <c r="Q422" s="1719"/>
      <c r="R422" s="1720"/>
      <c r="S422" s="3279"/>
    </row>
    <row r="423" spans="7:19" ht="20.100000000000001" customHeight="1">
      <c r="G423" s="1716"/>
      <c r="H423" s="1713"/>
      <c r="I423" s="1713"/>
      <c r="J423" s="1713"/>
      <c r="K423" s="1713"/>
      <c r="L423" s="1713"/>
      <c r="M423" s="1713"/>
      <c r="N423" s="1717"/>
      <c r="O423" s="1713"/>
      <c r="P423" s="1718"/>
      <c r="Q423" s="1719"/>
      <c r="R423" s="1720"/>
      <c r="S423" s="3279"/>
    </row>
    <row r="424" spans="7:19" ht="20.100000000000001" customHeight="1">
      <c r="G424" s="1716"/>
      <c r="H424" s="1713"/>
      <c r="I424" s="1713"/>
      <c r="J424" s="1713"/>
      <c r="K424" s="1713"/>
      <c r="L424" s="1713"/>
      <c r="M424" s="1713"/>
      <c r="N424" s="1717"/>
      <c r="O424" s="1713"/>
      <c r="P424" s="1718"/>
      <c r="Q424" s="1719"/>
      <c r="R424" s="1720"/>
      <c r="S424" s="3279"/>
    </row>
    <row r="425" spans="7:19" ht="20.100000000000001" customHeight="1">
      <c r="G425" s="1716"/>
      <c r="H425" s="1713"/>
      <c r="I425" s="1713"/>
      <c r="J425" s="1713"/>
      <c r="K425" s="1713"/>
      <c r="L425" s="1713"/>
      <c r="M425" s="1713"/>
      <c r="N425" s="1717"/>
      <c r="O425" s="1713"/>
      <c r="P425" s="1718"/>
      <c r="Q425" s="1719"/>
      <c r="R425" s="1720"/>
      <c r="S425" s="3279"/>
    </row>
    <row r="426" spans="7:19" ht="20.100000000000001" customHeight="1">
      <c r="G426" s="1716"/>
      <c r="H426" s="1713"/>
      <c r="I426" s="1713"/>
      <c r="J426" s="1713"/>
      <c r="K426" s="1713"/>
      <c r="L426" s="1713"/>
      <c r="M426" s="1713"/>
      <c r="N426" s="1717"/>
      <c r="O426" s="1713"/>
      <c r="P426" s="1718"/>
      <c r="Q426" s="1719"/>
      <c r="R426" s="1720"/>
      <c r="S426" s="3279"/>
    </row>
    <row r="427" spans="7:19" ht="20.100000000000001" customHeight="1">
      <c r="G427" s="1716"/>
      <c r="H427" s="1713"/>
      <c r="I427" s="1713"/>
      <c r="J427" s="1713"/>
      <c r="K427" s="1713"/>
      <c r="L427" s="1713"/>
      <c r="M427" s="1713"/>
      <c r="N427" s="1717"/>
      <c r="O427" s="1713"/>
      <c r="P427" s="1718"/>
      <c r="Q427" s="1719"/>
      <c r="R427" s="1720"/>
      <c r="S427" s="3279"/>
    </row>
    <row r="428" spans="7:19" ht="20.100000000000001" customHeight="1">
      <c r="G428" s="1716"/>
      <c r="H428" s="1713"/>
      <c r="I428" s="1713"/>
      <c r="J428" s="1713"/>
      <c r="K428" s="1713"/>
      <c r="L428" s="1713"/>
      <c r="M428" s="1713"/>
      <c r="N428" s="1717"/>
      <c r="O428" s="1713"/>
      <c r="P428" s="1718"/>
      <c r="Q428" s="1719"/>
      <c r="R428" s="1720"/>
      <c r="S428" s="3279"/>
    </row>
    <row r="429" spans="7:19" ht="20.100000000000001" customHeight="1">
      <c r="G429" s="1716"/>
      <c r="H429" s="1713"/>
      <c r="I429" s="1713"/>
      <c r="J429" s="1713"/>
      <c r="K429" s="1713"/>
      <c r="L429" s="1713"/>
      <c r="M429" s="1713"/>
      <c r="N429" s="1717"/>
      <c r="O429" s="1713"/>
      <c r="P429" s="1718"/>
      <c r="Q429" s="1719"/>
      <c r="R429" s="1720"/>
      <c r="S429" s="3279"/>
    </row>
    <row r="430" spans="7:19" ht="20.100000000000001" customHeight="1">
      <c r="G430" s="1716"/>
      <c r="H430" s="1713"/>
      <c r="I430" s="1713"/>
      <c r="J430" s="1713"/>
      <c r="K430" s="1713"/>
      <c r="L430" s="1713"/>
      <c r="M430" s="1713"/>
      <c r="N430" s="1717"/>
      <c r="O430" s="1713"/>
      <c r="P430" s="1718"/>
      <c r="Q430" s="1719"/>
      <c r="R430" s="1720"/>
      <c r="S430" s="3279"/>
    </row>
    <row r="431" spans="7:19" ht="20.100000000000001" customHeight="1">
      <c r="G431" s="1716"/>
      <c r="H431" s="1713"/>
      <c r="I431" s="1713"/>
      <c r="J431" s="1713"/>
      <c r="K431" s="1713"/>
      <c r="L431" s="1713"/>
      <c r="M431" s="1713"/>
      <c r="N431" s="1717"/>
      <c r="O431" s="1713"/>
      <c r="P431" s="1718"/>
      <c r="Q431" s="1719"/>
      <c r="R431" s="1720"/>
      <c r="S431" s="3279"/>
    </row>
    <row r="432" spans="7:19" ht="20.100000000000001" customHeight="1">
      <c r="G432" s="1716"/>
      <c r="H432" s="1713"/>
      <c r="I432" s="1713"/>
      <c r="J432" s="1713"/>
      <c r="K432" s="1713"/>
      <c r="L432" s="1713"/>
      <c r="M432" s="1713"/>
      <c r="N432" s="1717"/>
      <c r="O432" s="1713"/>
      <c r="P432" s="1718"/>
      <c r="Q432" s="1719"/>
      <c r="R432" s="1720"/>
      <c r="S432" s="3279"/>
    </row>
    <row r="433" spans="7:19" ht="20.100000000000001" customHeight="1">
      <c r="G433" s="1716"/>
      <c r="H433" s="1713"/>
      <c r="I433" s="1713"/>
      <c r="J433" s="1713"/>
      <c r="K433" s="1713"/>
      <c r="L433" s="1713"/>
      <c r="M433" s="1713"/>
      <c r="N433" s="1717"/>
      <c r="O433" s="1713"/>
      <c r="P433" s="1718"/>
      <c r="Q433" s="1719"/>
      <c r="R433" s="1720"/>
      <c r="S433" s="3279"/>
    </row>
    <row r="434" spans="7:19" ht="20.100000000000001" customHeight="1">
      <c r="G434" s="1716"/>
      <c r="H434" s="1713"/>
      <c r="I434" s="1713"/>
      <c r="J434" s="1713"/>
      <c r="K434" s="1713"/>
      <c r="L434" s="1713"/>
      <c r="M434" s="1713"/>
      <c r="N434" s="1717"/>
      <c r="O434" s="1713"/>
      <c r="P434" s="1718"/>
      <c r="Q434" s="1719"/>
      <c r="R434" s="1720"/>
      <c r="S434" s="3279"/>
    </row>
    <row r="435" spans="7:19" ht="20.100000000000001" customHeight="1">
      <c r="G435" s="1716"/>
      <c r="H435" s="1713"/>
      <c r="I435" s="1713"/>
      <c r="J435" s="1713"/>
      <c r="K435" s="1713"/>
      <c r="L435" s="1713"/>
      <c r="M435" s="1713"/>
      <c r="N435" s="1717"/>
      <c r="O435" s="1713"/>
      <c r="P435" s="1718"/>
      <c r="Q435" s="1719"/>
      <c r="R435" s="1720"/>
      <c r="S435" s="3279"/>
    </row>
    <row r="436" spans="7:19" ht="20.100000000000001" customHeight="1">
      <c r="G436" s="1716"/>
      <c r="H436" s="1713"/>
      <c r="I436" s="1713"/>
      <c r="J436" s="1713"/>
      <c r="K436" s="1713"/>
      <c r="L436" s="1713"/>
      <c r="M436" s="1713"/>
      <c r="N436" s="1717"/>
      <c r="O436" s="1713"/>
      <c r="P436" s="1718"/>
      <c r="Q436" s="1719"/>
      <c r="R436" s="1720"/>
      <c r="S436" s="3279"/>
    </row>
    <row r="437" spans="7:19" ht="20.100000000000001" customHeight="1">
      <c r="G437" s="1716"/>
      <c r="H437" s="1713"/>
      <c r="I437" s="1713"/>
      <c r="J437" s="1713"/>
      <c r="K437" s="1713"/>
      <c r="L437" s="1713"/>
      <c r="M437" s="1713"/>
      <c r="N437" s="1717"/>
      <c r="O437" s="1713"/>
      <c r="P437" s="1718"/>
      <c r="Q437" s="1719"/>
      <c r="R437" s="1720"/>
      <c r="S437" s="3279"/>
    </row>
    <row r="438" spans="7:19" ht="20.100000000000001" customHeight="1">
      <c r="G438" s="1716"/>
      <c r="H438" s="1713"/>
      <c r="I438" s="1713"/>
      <c r="J438" s="1713"/>
      <c r="K438" s="1713"/>
      <c r="L438" s="1713"/>
      <c r="M438" s="1713"/>
      <c r="N438" s="1717"/>
      <c r="O438" s="1713"/>
      <c r="P438" s="1718"/>
      <c r="Q438" s="1719"/>
      <c r="R438" s="1720"/>
      <c r="S438" s="3279"/>
    </row>
    <row r="439" spans="7:19" ht="20.100000000000001" customHeight="1">
      <c r="G439" s="1716"/>
      <c r="H439" s="1713"/>
      <c r="I439" s="1713"/>
      <c r="J439" s="1713"/>
      <c r="K439" s="1713"/>
      <c r="L439" s="1713"/>
      <c r="M439" s="1713"/>
      <c r="N439" s="1717"/>
      <c r="O439" s="1713"/>
      <c r="P439" s="1718"/>
      <c r="Q439" s="1719"/>
      <c r="R439" s="1720"/>
      <c r="S439" s="3279"/>
    </row>
    <row r="440" spans="7:19" ht="20.100000000000001" customHeight="1">
      <c r="G440" s="1716"/>
      <c r="H440" s="1713"/>
      <c r="I440" s="1713"/>
      <c r="J440" s="1713"/>
      <c r="K440" s="1713"/>
      <c r="L440" s="1713"/>
      <c r="M440" s="1713"/>
      <c r="N440" s="1717"/>
      <c r="O440" s="1713"/>
      <c r="P440" s="1718"/>
      <c r="Q440" s="1719"/>
      <c r="R440" s="1720"/>
      <c r="S440" s="3279"/>
    </row>
    <row r="441" spans="7:19" ht="20.100000000000001" customHeight="1">
      <c r="G441" s="1716"/>
      <c r="H441" s="1713"/>
      <c r="I441" s="1713"/>
      <c r="J441" s="1713"/>
      <c r="K441" s="1713"/>
      <c r="L441" s="1713"/>
      <c r="M441" s="1713"/>
      <c r="N441" s="1717"/>
      <c r="O441" s="1713"/>
      <c r="P441" s="1718"/>
      <c r="Q441" s="1719"/>
      <c r="R441" s="1720"/>
      <c r="S441" s="3279"/>
    </row>
    <row r="442" spans="7:19" ht="20.100000000000001" customHeight="1">
      <c r="G442" s="1716"/>
      <c r="H442" s="1713"/>
      <c r="I442" s="1713"/>
      <c r="J442" s="1713"/>
      <c r="K442" s="1713"/>
      <c r="L442" s="1713"/>
      <c r="M442" s="1713"/>
      <c r="N442" s="1717"/>
      <c r="O442" s="1713"/>
      <c r="P442" s="1718"/>
      <c r="Q442" s="1719"/>
      <c r="R442" s="1720"/>
      <c r="S442" s="3279"/>
    </row>
    <row r="443" spans="7:19" ht="20.100000000000001" customHeight="1">
      <c r="G443" s="1716"/>
      <c r="H443" s="1713"/>
      <c r="I443" s="1713"/>
      <c r="J443" s="1713"/>
      <c r="K443" s="1713"/>
      <c r="L443" s="1713"/>
      <c r="M443" s="1713"/>
      <c r="N443" s="1717"/>
      <c r="O443" s="1713"/>
      <c r="P443" s="1718"/>
      <c r="Q443" s="1719"/>
      <c r="R443" s="1720"/>
      <c r="S443" s="3279"/>
    </row>
    <row r="444" spans="7:19" ht="20.100000000000001" customHeight="1">
      <c r="G444" s="1716"/>
      <c r="H444" s="1713"/>
      <c r="I444" s="1713"/>
      <c r="J444" s="1713"/>
      <c r="K444" s="1713"/>
      <c r="L444" s="1713"/>
      <c r="M444" s="1713"/>
      <c r="N444" s="1717"/>
      <c r="O444" s="1713"/>
      <c r="P444" s="1718"/>
      <c r="Q444" s="1719"/>
      <c r="R444" s="1720"/>
      <c r="S444" s="3279"/>
    </row>
    <row r="445" spans="7:19" ht="20.100000000000001" customHeight="1">
      <c r="G445" s="1716"/>
      <c r="H445" s="1713"/>
      <c r="I445" s="1713"/>
      <c r="J445" s="1713"/>
      <c r="K445" s="1713"/>
      <c r="L445" s="1713"/>
      <c r="M445" s="1713"/>
      <c r="N445" s="1717"/>
      <c r="O445" s="1713"/>
      <c r="P445" s="1718"/>
      <c r="Q445" s="1719"/>
      <c r="R445" s="1720"/>
      <c r="S445" s="3279"/>
    </row>
    <row r="446" spans="7:19" ht="20.100000000000001" customHeight="1">
      <c r="G446" s="1716"/>
      <c r="H446" s="1713"/>
      <c r="I446" s="1713"/>
      <c r="J446" s="1713"/>
      <c r="K446" s="1713"/>
      <c r="L446" s="1713"/>
      <c r="M446" s="1713"/>
      <c r="N446" s="1717"/>
      <c r="O446" s="1713"/>
      <c r="P446" s="1718"/>
      <c r="Q446" s="1719"/>
      <c r="R446" s="1720"/>
      <c r="S446" s="3279"/>
    </row>
    <row r="447" spans="7:19" ht="20.100000000000001" customHeight="1">
      <c r="G447" s="1716"/>
      <c r="H447" s="1713"/>
      <c r="I447" s="1713"/>
      <c r="J447" s="1713"/>
      <c r="K447" s="1713"/>
      <c r="L447" s="1713"/>
      <c r="M447" s="1713"/>
      <c r="N447" s="1717"/>
      <c r="O447" s="1713"/>
      <c r="P447" s="1718"/>
      <c r="Q447" s="1719"/>
      <c r="R447" s="1720"/>
      <c r="S447" s="3279"/>
    </row>
    <row r="448" spans="7:19" ht="20.100000000000001" customHeight="1">
      <c r="G448" s="1716"/>
      <c r="H448" s="1713"/>
      <c r="I448" s="1713"/>
      <c r="J448" s="1713"/>
      <c r="K448" s="1713"/>
      <c r="L448" s="1713"/>
      <c r="M448" s="1713"/>
      <c r="N448" s="1717"/>
      <c r="O448" s="1713"/>
      <c r="P448" s="1718"/>
      <c r="Q448" s="1719"/>
      <c r="R448" s="1720"/>
      <c r="S448" s="3279"/>
    </row>
    <row r="449" spans="7:19" ht="20.100000000000001" customHeight="1">
      <c r="G449" s="1716"/>
      <c r="H449" s="1713"/>
      <c r="I449" s="1713"/>
      <c r="J449" s="1713"/>
      <c r="K449" s="1713"/>
      <c r="L449" s="1713"/>
      <c r="M449" s="1713"/>
      <c r="N449" s="1717"/>
      <c r="O449" s="1713"/>
      <c r="P449" s="1718"/>
      <c r="Q449" s="1719"/>
      <c r="R449" s="1720"/>
      <c r="S449" s="3279"/>
    </row>
    <row r="450" spans="7:19" ht="20.100000000000001" customHeight="1">
      <c r="G450" s="1716"/>
      <c r="H450" s="1713"/>
      <c r="I450" s="1713"/>
      <c r="J450" s="1713"/>
      <c r="K450" s="1713"/>
      <c r="L450" s="1713"/>
      <c r="M450" s="1713"/>
      <c r="N450" s="1717"/>
      <c r="O450" s="1713"/>
      <c r="P450" s="1718"/>
      <c r="Q450" s="1719"/>
      <c r="R450" s="1720"/>
      <c r="S450" s="3279"/>
    </row>
    <row r="451" spans="7:19" ht="20.100000000000001" customHeight="1">
      <c r="G451" s="1716"/>
      <c r="H451" s="1713"/>
      <c r="I451" s="1713"/>
      <c r="J451" s="1713"/>
      <c r="K451" s="1713"/>
      <c r="L451" s="1713"/>
      <c r="M451" s="1713"/>
      <c r="N451" s="1717"/>
      <c r="O451" s="1713"/>
      <c r="P451" s="1718"/>
      <c r="Q451" s="1719"/>
      <c r="R451" s="1720"/>
      <c r="S451" s="3279"/>
    </row>
    <row r="452" spans="7:19" ht="20.100000000000001" customHeight="1">
      <c r="G452" s="1716"/>
      <c r="H452" s="1713"/>
      <c r="I452" s="1713"/>
      <c r="J452" s="1713"/>
      <c r="K452" s="1713"/>
      <c r="L452" s="1713"/>
      <c r="M452" s="1713"/>
      <c r="N452" s="1717"/>
      <c r="O452" s="1713"/>
      <c r="P452" s="1718"/>
      <c r="Q452" s="1719"/>
      <c r="R452" s="1720"/>
      <c r="S452" s="3279"/>
    </row>
    <row r="453" spans="7:19" ht="20.100000000000001" customHeight="1">
      <c r="G453" s="1716"/>
      <c r="H453" s="1713"/>
      <c r="I453" s="1713"/>
      <c r="J453" s="1713"/>
      <c r="K453" s="1713"/>
      <c r="L453" s="1713"/>
      <c r="M453" s="1713"/>
      <c r="N453" s="1717"/>
      <c r="O453" s="1713"/>
      <c r="P453" s="1718"/>
      <c r="Q453" s="1719"/>
      <c r="R453" s="1720"/>
      <c r="S453" s="3279"/>
    </row>
    <row r="454" spans="7:19" ht="20.100000000000001" customHeight="1">
      <c r="G454" s="1716"/>
      <c r="H454" s="1713"/>
      <c r="I454" s="1713"/>
      <c r="J454" s="1713"/>
      <c r="K454" s="1713"/>
      <c r="L454" s="1713"/>
      <c r="M454" s="1713"/>
      <c r="N454" s="1717"/>
      <c r="O454" s="1713"/>
      <c r="P454" s="1718"/>
      <c r="Q454" s="1719"/>
      <c r="R454" s="1720"/>
      <c r="S454" s="3279"/>
    </row>
    <row r="455" spans="7:19" ht="20.100000000000001" customHeight="1">
      <c r="G455" s="1716"/>
      <c r="H455" s="1713"/>
      <c r="I455" s="1713"/>
      <c r="J455" s="1713"/>
      <c r="K455" s="1713"/>
      <c r="L455" s="1713"/>
      <c r="M455" s="1713"/>
      <c r="N455" s="1717"/>
      <c r="O455" s="1713"/>
      <c r="P455" s="1718"/>
      <c r="Q455" s="1719"/>
      <c r="R455" s="1720"/>
      <c r="S455" s="3279"/>
    </row>
    <row r="456" spans="7:19" ht="20.100000000000001" customHeight="1">
      <c r="G456" s="1716"/>
      <c r="H456" s="1713"/>
      <c r="I456" s="1713"/>
      <c r="J456" s="1713"/>
      <c r="K456" s="1713"/>
      <c r="L456" s="1713"/>
      <c r="M456" s="1713"/>
      <c r="N456" s="1717"/>
      <c r="O456" s="1713"/>
      <c r="P456" s="1718"/>
      <c r="Q456" s="1719"/>
      <c r="R456" s="1720"/>
      <c r="S456" s="3279"/>
    </row>
    <row r="457" spans="7:19" ht="20.100000000000001" customHeight="1">
      <c r="G457" s="1716"/>
      <c r="H457" s="1713"/>
      <c r="I457" s="1713"/>
      <c r="J457" s="1713"/>
      <c r="K457" s="1713"/>
      <c r="L457" s="1713"/>
      <c r="M457" s="1713"/>
      <c r="N457" s="1717"/>
      <c r="O457" s="1713"/>
      <c r="P457" s="1718"/>
      <c r="Q457" s="1719"/>
      <c r="R457" s="1720"/>
      <c r="S457" s="3279"/>
    </row>
    <row r="458" spans="7:19" ht="20.100000000000001" customHeight="1">
      <c r="G458" s="1716"/>
      <c r="H458" s="1713"/>
      <c r="I458" s="1713"/>
      <c r="J458" s="1713"/>
      <c r="K458" s="1713"/>
      <c r="L458" s="1713"/>
      <c r="M458" s="1713"/>
      <c r="N458" s="1717"/>
      <c r="O458" s="1713"/>
      <c r="P458" s="1718"/>
      <c r="Q458" s="1719"/>
      <c r="R458" s="1720"/>
      <c r="S458" s="3279"/>
    </row>
    <row r="459" spans="7:19" ht="20.100000000000001" customHeight="1">
      <c r="G459" s="1716"/>
      <c r="H459" s="1713"/>
      <c r="I459" s="1713"/>
      <c r="J459" s="1713"/>
      <c r="K459" s="1713"/>
      <c r="L459" s="1713"/>
      <c r="M459" s="1713"/>
      <c r="N459" s="1717"/>
      <c r="O459" s="1713"/>
      <c r="P459" s="1718"/>
      <c r="Q459" s="1719"/>
      <c r="R459" s="1720"/>
      <c r="S459" s="3279"/>
    </row>
    <row r="460" spans="7:19" ht="20.100000000000001" customHeight="1">
      <c r="G460" s="1716"/>
      <c r="H460" s="1713"/>
      <c r="I460" s="1713"/>
      <c r="J460" s="1713"/>
      <c r="K460" s="1713"/>
      <c r="L460" s="1713"/>
      <c r="M460" s="1713"/>
      <c r="N460" s="1717"/>
      <c r="O460" s="1713"/>
      <c r="P460" s="1718"/>
      <c r="Q460" s="1719"/>
      <c r="R460" s="1720"/>
      <c r="S460" s="3279"/>
    </row>
    <row r="461" spans="7:19" ht="20.100000000000001" customHeight="1">
      <c r="G461" s="1716"/>
      <c r="H461" s="1713"/>
      <c r="I461" s="1713"/>
      <c r="J461" s="1713"/>
      <c r="K461" s="1713"/>
      <c r="L461" s="1713"/>
      <c r="M461" s="1713"/>
      <c r="N461" s="1717"/>
      <c r="O461" s="1713"/>
      <c r="P461" s="1718"/>
      <c r="Q461" s="1719"/>
      <c r="R461" s="1720"/>
      <c r="S461" s="3279"/>
    </row>
    <row r="462" spans="7:19" ht="20.100000000000001" customHeight="1">
      <c r="G462" s="1716"/>
      <c r="H462" s="1713"/>
      <c r="I462" s="1713"/>
      <c r="J462" s="1713"/>
      <c r="K462" s="1713"/>
      <c r="L462" s="1713"/>
      <c r="M462" s="1713"/>
      <c r="N462" s="1717"/>
      <c r="O462" s="1713"/>
      <c r="P462" s="1718"/>
      <c r="Q462" s="1719"/>
      <c r="R462" s="1720"/>
      <c r="S462" s="3279"/>
    </row>
    <row r="463" spans="7:19" ht="20.100000000000001" customHeight="1">
      <c r="G463" s="1716"/>
      <c r="H463" s="1713"/>
      <c r="I463" s="1713"/>
      <c r="J463" s="1713"/>
      <c r="K463" s="1713"/>
      <c r="L463" s="1713"/>
      <c r="M463" s="1713"/>
      <c r="N463" s="1717"/>
      <c r="O463" s="1713"/>
      <c r="P463" s="1718"/>
      <c r="Q463" s="1719"/>
      <c r="R463" s="1720"/>
      <c r="S463" s="3279"/>
    </row>
    <row r="464" spans="7:19" ht="20.100000000000001" customHeight="1">
      <c r="G464" s="1716"/>
      <c r="H464" s="1713"/>
      <c r="I464" s="1713"/>
      <c r="J464" s="1713"/>
      <c r="K464" s="1713"/>
      <c r="L464" s="1713"/>
      <c r="M464" s="1713"/>
      <c r="N464" s="1717"/>
      <c r="O464" s="1713"/>
      <c r="P464" s="1718"/>
      <c r="Q464" s="1719"/>
      <c r="R464" s="1720"/>
      <c r="S464" s="3279"/>
    </row>
    <row r="465" spans="7:19" ht="20.100000000000001" customHeight="1">
      <c r="G465" s="1716"/>
      <c r="H465" s="1713"/>
      <c r="I465" s="1713"/>
      <c r="J465" s="1713"/>
      <c r="K465" s="1713"/>
      <c r="L465" s="1713"/>
      <c r="M465" s="1713"/>
      <c r="N465" s="1717"/>
      <c r="O465" s="1713"/>
      <c r="P465" s="1718"/>
      <c r="Q465" s="1719"/>
      <c r="R465" s="1720"/>
      <c r="S465" s="3279"/>
    </row>
    <row r="466" spans="7:19" ht="20.100000000000001" customHeight="1">
      <c r="G466" s="1716"/>
      <c r="H466" s="1713"/>
      <c r="I466" s="1713"/>
      <c r="J466" s="1713"/>
      <c r="K466" s="1713"/>
      <c r="L466" s="1713"/>
      <c r="M466" s="1713"/>
      <c r="N466" s="1717"/>
      <c r="O466" s="1713"/>
      <c r="P466" s="1718"/>
      <c r="Q466" s="1719"/>
      <c r="R466" s="1720"/>
      <c r="S466" s="3279"/>
    </row>
    <row r="467" spans="7:19" ht="20.100000000000001" customHeight="1">
      <c r="G467" s="1716"/>
      <c r="H467" s="1713"/>
      <c r="I467" s="1713"/>
      <c r="J467" s="1713"/>
      <c r="K467" s="1713"/>
      <c r="L467" s="1713"/>
      <c r="M467" s="1713"/>
      <c r="N467" s="1717"/>
      <c r="O467" s="1713"/>
      <c r="P467" s="1718"/>
      <c r="Q467" s="1719"/>
      <c r="R467" s="1720"/>
      <c r="S467" s="3279"/>
    </row>
    <row r="468" spans="7:19" ht="20.100000000000001" customHeight="1">
      <c r="G468" s="1716"/>
      <c r="H468" s="1713"/>
      <c r="I468" s="1713"/>
      <c r="J468" s="1713"/>
      <c r="K468" s="1713"/>
      <c r="L468" s="1713"/>
      <c r="M468" s="1713"/>
      <c r="N468" s="1717"/>
      <c r="O468" s="1713"/>
      <c r="P468" s="1718"/>
      <c r="Q468" s="1719"/>
      <c r="R468" s="1720"/>
      <c r="S468" s="3279"/>
    </row>
    <row r="469" spans="7:19" ht="20.100000000000001" customHeight="1">
      <c r="G469" s="1716"/>
      <c r="H469" s="1713"/>
      <c r="I469" s="1713"/>
      <c r="J469" s="1713"/>
      <c r="K469" s="1713"/>
      <c r="L469" s="1713"/>
      <c r="M469" s="1713"/>
      <c r="N469" s="1717"/>
      <c r="O469" s="1713"/>
      <c r="P469" s="1718"/>
      <c r="Q469" s="1719"/>
      <c r="R469" s="1720"/>
      <c r="S469" s="3279"/>
    </row>
    <row r="470" spans="7:19" ht="20.100000000000001" customHeight="1">
      <c r="G470" s="1716"/>
      <c r="H470" s="1713"/>
      <c r="I470" s="1713"/>
      <c r="J470" s="1713"/>
      <c r="K470" s="1713"/>
      <c r="L470" s="1713"/>
      <c r="M470" s="1713"/>
      <c r="N470" s="1717"/>
      <c r="O470" s="1713"/>
      <c r="P470" s="1718"/>
      <c r="Q470" s="1719"/>
      <c r="R470" s="1720"/>
      <c r="S470" s="3279"/>
    </row>
    <row r="471" spans="7:19" ht="20.100000000000001" customHeight="1">
      <c r="G471" s="1716"/>
      <c r="H471" s="1713"/>
      <c r="I471" s="1713"/>
      <c r="J471" s="1713"/>
      <c r="K471" s="1713"/>
      <c r="L471" s="1713"/>
      <c r="M471" s="1713"/>
      <c r="N471" s="1717"/>
      <c r="O471" s="1713"/>
      <c r="P471" s="1718"/>
      <c r="Q471" s="1719"/>
      <c r="R471" s="1720"/>
      <c r="S471" s="3279"/>
    </row>
    <row r="472" spans="7:19" ht="20.100000000000001" customHeight="1">
      <c r="G472" s="1716"/>
      <c r="H472" s="1713"/>
      <c r="I472" s="1713"/>
      <c r="J472" s="1713"/>
      <c r="K472" s="1713"/>
      <c r="L472" s="1713"/>
      <c r="M472" s="1713"/>
      <c r="N472" s="1717"/>
      <c r="O472" s="1713"/>
      <c r="P472" s="1718"/>
      <c r="Q472" s="1719"/>
      <c r="R472" s="1720"/>
      <c r="S472" s="3279"/>
    </row>
    <row r="473" spans="7:19" ht="20.100000000000001" customHeight="1">
      <c r="G473" s="1716"/>
      <c r="H473" s="1713"/>
      <c r="I473" s="1713"/>
      <c r="J473" s="1713"/>
      <c r="K473" s="1713"/>
      <c r="L473" s="1713"/>
      <c r="M473" s="1713"/>
      <c r="N473" s="1717"/>
      <c r="O473" s="1713"/>
      <c r="P473" s="1718"/>
      <c r="Q473" s="1719"/>
      <c r="R473" s="1720"/>
      <c r="S473" s="3279"/>
    </row>
    <row r="474" spans="7:19" ht="20.100000000000001" customHeight="1">
      <c r="G474" s="1716"/>
      <c r="H474" s="1713"/>
      <c r="I474" s="1713"/>
      <c r="J474" s="1713"/>
      <c r="K474" s="1713"/>
      <c r="L474" s="1713"/>
      <c r="M474" s="1713"/>
      <c r="N474" s="1717"/>
      <c r="O474" s="1713"/>
      <c r="P474" s="1718"/>
      <c r="Q474" s="1719"/>
      <c r="R474" s="1720"/>
      <c r="S474" s="3279"/>
    </row>
    <row r="475" spans="7:19" ht="20.100000000000001" customHeight="1">
      <c r="G475" s="1716"/>
      <c r="H475" s="1713"/>
      <c r="I475" s="1713"/>
      <c r="J475" s="1713"/>
      <c r="K475" s="1713"/>
      <c r="L475" s="1713"/>
      <c r="M475" s="1713"/>
      <c r="N475" s="1717"/>
      <c r="O475" s="1713"/>
      <c r="P475" s="1718"/>
      <c r="Q475" s="1719"/>
      <c r="R475" s="1720"/>
      <c r="S475" s="3279"/>
    </row>
    <row r="476" spans="7:19" ht="20.100000000000001" customHeight="1">
      <c r="G476" s="1716"/>
      <c r="H476" s="1713"/>
      <c r="I476" s="1713"/>
      <c r="J476" s="1713"/>
      <c r="K476" s="1713"/>
      <c r="L476" s="1713"/>
      <c r="M476" s="1713"/>
      <c r="N476" s="1717"/>
      <c r="O476" s="1713"/>
      <c r="P476" s="1718"/>
      <c r="Q476" s="1719"/>
      <c r="R476" s="1720"/>
      <c r="S476" s="3279"/>
    </row>
    <row r="477" spans="7:19" ht="20.100000000000001" customHeight="1">
      <c r="G477" s="1716"/>
      <c r="H477" s="1713"/>
      <c r="I477" s="1713"/>
      <c r="J477" s="1713"/>
      <c r="K477" s="1713"/>
      <c r="L477" s="1713"/>
      <c r="M477" s="1713"/>
      <c r="N477" s="1717"/>
      <c r="O477" s="1713"/>
      <c r="P477" s="1718"/>
      <c r="Q477" s="1719"/>
      <c r="R477" s="1720"/>
      <c r="S477" s="3279"/>
    </row>
    <row r="478" spans="7:19" ht="20.100000000000001" customHeight="1">
      <c r="G478" s="1716"/>
      <c r="H478" s="1713"/>
      <c r="I478" s="1713"/>
      <c r="J478" s="1713"/>
      <c r="K478" s="1713"/>
      <c r="L478" s="1713"/>
      <c r="M478" s="1713"/>
      <c r="N478" s="1717"/>
      <c r="O478" s="1713"/>
      <c r="P478" s="1718"/>
      <c r="Q478" s="1719"/>
      <c r="R478" s="1720"/>
      <c r="S478" s="3279"/>
    </row>
    <row r="479" spans="7:19" ht="20.100000000000001" customHeight="1">
      <c r="G479" s="1716"/>
      <c r="H479" s="1713"/>
      <c r="I479" s="1713"/>
      <c r="J479" s="1713"/>
      <c r="K479" s="1713"/>
      <c r="L479" s="1713"/>
      <c r="M479" s="1713"/>
      <c r="N479" s="1717"/>
      <c r="O479" s="1713"/>
      <c r="P479" s="1718"/>
      <c r="Q479" s="1719"/>
      <c r="R479" s="1720"/>
      <c r="S479" s="3279"/>
    </row>
    <row r="480" spans="7:19" ht="20.100000000000001" customHeight="1">
      <c r="G480" s="1716"/>
      <c r="H480" s="1713"/>
      <c r="I480" s="1713"/>
      <c r="J480" s="1713"/>
      <c r="K480" s="1713"/>
      <c r="L480" s="1713"/>
      <c r="M480" s="1713"/>
      <c r="N480" s="1717"/>
      <c r="O480" s="1713"/>
      <c r="P480" s="1718"/>
      <c r="Q480" s="1719"/>
      <c r="R480" s="1720"/>
      <c r="S480" s="3279"/>
    </row>
    <row r="481" spans="7:19" ht="20.100000000000001" customHeight="1">
      <c r="G481" s="1716"/>
      <c r="H481" s="1713"/>
      <c r="I481" s="1713"/>
      <c r="J481" s="1713"/>
      <c r="K481" s="1713"/>
      <c r="L481" s="1713"/>
      <c r="M481" s="1713"/>
      <c r="N481" s="1717"/>
      <c r="O481" s="1713"/>
      <c r="P481" s="1718"/>
      <c r="Q481" s="1719"/>
      <c r="R481" s="1720"/>
      <c r="S481" s="3279"/>
    </row>
    <row r="482" spans="7:19" ht="20.100000000000001" customHeight="1">
      <c r="G482" s="1716"/>
      <c r="H482" s="1713"/>
      <c r="I482" s="1713"/>
      <c r="J482" s="1713"/>
      <c r="K482" s="1713"/>
      <c r="L482" s="1713"/>
      <c r="M482" s="1713"/>
      <c r="N482" s="1717"/>
      <c r="O482" s="1713"/>
      <c r="P482" s="1718"/>
      <c r="Q482" s="1719"/>
      <c r="R482" s="1720"/>
      <c r="S482" s="3279"/>
    </row>
    <row r="483" spans="7:19" ht="20.100000000000001" customHeight="1">
      <c r="G483" s="1716"/>
      <c r="H483" s="1713"/>
      <c r="I483" s="1713"/>
      <c r="J483" s="1713"/>
      <c r="K483" s="1713"/>
      <c r="L483" s="1713"/>
      <c r="M483" s="1713"/>
      <c r="N483" s="1717"/>
      <c r="O483" s="1713"/>
      <c r="P483" s="1718"/>
      <c r="Q483" s="1719"/>
      <c r="R483" s="1720"/>
      <c r="S483" s="3279"/>
    </row>
    <row r="484" spans="7:19" ht="20.100000000000001" customHeight="1">
      <c r="G484" s="1716"/>
      <c r="H484" s="1713"/>
      <c r="I484" s="1713"/>
      <c r="J484" s="1713"/>
      <c r="K484" s="1713"/>
      <c r="L484" s="1713"/>
      <c r="M484" s="1713"/>
      <c r="N484" s="1717"/>
      <c r="O484" s="1713"/>
      <c r="P484" s="1718"/>
      <c r="Q484" s="1719"/>
      <c r="R484" s="1720"/>
      <c r="S484" s="3279"/>
    </row>
    <row r="485" spans="7:19" ht="20.100000000000001" customHeight="1">
      <c r="G485" s="1716"/>
      <c r="H485" s="1713"/>
      <c r="I485" s="1713"/>
      <c r="J485" s="1713"/>
      <c r="K485" s="1713"/>
      <c r="L485" s="1713"/>
      <c r="M485" s="1713"/>
      <c r="N485" s="1717"/>
      <c r="O485" s="1713"/>
      <c r="P485" s="1718"/>
      <c r="Q485" s="1719"/>
      <c r="R485" s="1720"/>
      <c r="S485" s="3279"/>
    </row>
    <row r="486" spans="7:19" ht="20.100000000000001" customHeight="1">
      <c r="G486" s="1716"/>
      <c r="H486" s="1713"/>
      <c r="I486" s="1713"/>
      <c r="J486" s="1713"/>
      <c r="K486" s="1713"/>
      <c r="L486" s="1713"/>
      <c r="M486" s="1713"/>
      <c r="N486" s="1717"/>
      <c r="O486" s="1713"/>
      <c r="P486" s="1718"/>
      <c r="Q486" s="1719"/>
      <c r="R486" s="1720"/>
      <c r="S486" s="3279"/>
    </row>
    <row r="487" spans="7:19" ht="20.100000000000001" customHeight="1">
      <c r="G487" s="1716"/>
      <c r="H487" s="1713"/>
      <c r="I487" s="1713"/>
      <c r="J487" s="1713"/>
      <c r="K487" s="1713"/>
      <c r="L487" s="1713"/>
      <c r="M487" s="1713"/>
      <c r="N487" s="1717"/>
      <c r="O487" s="1713"/>
      <c r="P487" s="1718"/>
      <c r="Q487" s="1719"/>
      <c r="R487" s="1720"/>
      <c r="S487" s="3279"/>
    </row>
    <row r="488" spans="7:19" ht="20.100000000000001" customHeight="1">
      <c r="G488" s="1716"/>
      <c r="H488" s="1713"/>
      <c r="I488" s="1713"/>
      <c r="J488" s="1713"/>
      <c r="K488" s="1713"/>
      <c r="L488" s="1713"/>
      <c r="M488" s="1713"/>
      <c r="N488" s="1717"/>
      <c r="O488" s="1713"/>
      <c r="P488" s="1718"/>
      <c r="Q488" s="1719"/>
      <c r="R488" s="1720"/>
      <c r="S488" s="3279"/>
    </row>
    <row r="489" spans="7:19" ht="20.100000000000001" customHeight="1">
      <c r="G489" s="1716"/>
      <c r="H489" s="1713"/>
      <c r="I489" s="1713"/>
      <c r="J489" s="1713"/>
      <c r="K489" s="1713"/>
      <c r="L489" s="1713"/>
      <c r="M489" s="1713"/>
      <c r="N489" s="1717"/>
      <c r="O489" s="1713"/>
      <c r="P489" s="1718"/>
      <c r="Q489" s="1719"/>
      <c r="R489" s="1720"/>
      <c r="S489" s="3279"/>
    </row>
    <row r="490" spans="7:19" ht="20.100000000000001" customHeight="1">
      <c r="G490" s="1716"/>
      <c r="H490" s="1713"/>
      <c r="I490" s="1713"/>
      <c r="J490" s="1713"/>
      <c r="K490" s="1713"/>
      <c r="L490" s="1713"/>
      <c r="M490" s="1713"/>
      <c r="N490" s="1717"/>
      <c r="O490" s="1713"/>
      <c r="P490" s="1718"/>
      <c r="Q490" s="1719"/>
      <c r="R490" s="1720"/>
      <c r="S490" s="3279"/>
    </row>
    <row r="491" spans="7:19" ht="20.100000000000001" customHeight="1">
      <c r="G491" s="1716"/>
      <c r="H491" s="1713"/>
      <c r="I491" s="1713"/>
      <c r="J491" s="1713"/>
      <c r="K491" s="1713"/>
      <c r="L491" s="1713"/>
      <c r="M491" s="1713"/>
      <c r="N491" s="1717"/>
      <c r="O491" s="1713"/>
      <c r="P491" s="1718"/>
      <c r="Q491" s="1719"/>
      <c r="R491" s="1720"/>
      <c r="S491" s="3279"/>
    </row>
    <row r="492" spans="7:19" ht="20.100000000000001" customHeight="1">
      <c r="G492" s="1716"/>
      <c r="H492" s="1713"/>
      <c r="I492" s="1713"/>
      <c r="J492" s="1713"/>
      <c r="K492" s="1713"/>
      <c r="L492" s="1713"/>
      <c r="M492" s="1713"/>
      <c r="N492" s="1717"/>
      <c r="O492" s="1713"/>
      <c r="P492" s="1718"/>
      <c r="Q492" s="1719"/>
      <c r="R492" s="1720"/>
      <c r="S492" s="3279"/>
    </row>
    <row r="493" spans="7:19" ht="20.100000000000001" customHeight="1">
      <c r="G493" s="1716"/>
      <c r="H493" s="1713"/>
      <c r="I493" s="1713"/>
      <c r="J493" s="1713"/>
      <c r="K493" s="1713"/>
      <c r="L493" s="1713"/>
      <c r="M493" s="1713"/>
      <c r="N493" s="1717"/>
      <c r="O493" s="1713"/>
      <c r="P493" s="1718"/>
      <c r="Q493" s="1719"/>
      <c r="R493" s="1720"/>
      <c r="S493" s="3279"/>
    </row>
    <row r="494" spans="7:19" ht="20.100000000000001" customHeight="1">
      <c r="G494" s="1716"/>
      <c r="H494" s="1713"/>
      <c r="I494" s="1713"/>
      <c r="J494" s="1713"/>
      <c r="K494" s="1713"/>
      <c r="L494" s="1713"/>
      <c r="M494" s="1713"/>
      <c r="N494" s="1717"/>
      <c r="O494" s="1713"/>
      <c r="P494" s="1718"/>
      <c r="Q494" s="1719"/>
      <c r="R494" s="1720"/>
      <c r="S494" s="3279"/>
    </row>
    <row r="495" spans="7:19" ht="20.100000000000001" customHeight="1">
      <c r="G495" s="1716"/>
      <c r="H495" s="1713"/>
      <c r="I495" s="1713"/>
      <c r="J495" s="1713"/>
      <c r="K495" s="1713"/>
      <c r="L495" s="1713"/>
      <c r="M495" s="1713"/>
      <c r="N495" s="1717"/>
      <c r="O495" s="1713"/>
      <c r="P495" s="1718"/>
      <c r="Q495" s="1719"/>
      <c r="R495" s="1720"/>
      <c r="S495" s="3279"/>
    </row>
    <row r="496" spans="7:19" ht="20.100000000000001" customHeight="1">
      <c r="G496" s="1716"/>
      <c r="H496" s="1713"/>
      <c r="I496" s="1713"/>
      <c r="J496" s="1713"/>
      <c r="K496" s="1713"/>
      <c r="L496" s="1713"/>
      <c r="M496" s="1713"/>
      <c r="N496" s="1717"/>
      <c r="O496" s="1713"/>
      <c r="P496" s="1718"/>
      <c r="Q496" s="1719"/>
      <c r="R496" s="1720"/>
      <c r="S496" s="3279"/>
    </row>
    <row r="497" spans="7:19" ht="20.100000000000001" customHeight="1">
      <c r="G497" s="1716"/>
      <c r="H497" s="1713"/>
      <c r="I497" s="1713"/>
      <c r="J497" s="1713"/>
      <c r="K497" s="1713"/>
      <c r="L497" s="1713"/>
      <c r="M497" s="1713"/>
      <c r="N497" s="1717"/>
      <c r="O497" s="1713"/>
      <c r="P497" s="1718"/>
      <c r="Q497" s="1719"/>
      <c r="R497" s="1720"/>
      <c r="S497" s="3279"/>
    </row>
    <row r="498" spans="7:19" ht="20.100000000000001" customHeight="1">
      <c r="G498" s="1716"/>
      <c r="H498" s="1713"/>
      <c r="I498" s="1713"/>
      <c r="J498" s="1713"/>
      <c r="K498" s="1713"/>
      <c r="L498" s="1713"/>
      <c r="M498" s="1713"/>
      <c r="N498" s="1717"/>
      <c r="O498" s="1713"/>
      <c r="P498" s="1718"/>
      <c r="Q498" s="1719"/>
      <c r="R498" s="1720"/>
      <c r="S498" s="3279"/>
    </row>
    <row r="499" spans="7:19" ht="20.100000000000001" customHeight="1">
      <c r="G499" s="1716"/>
      <c r="H499" s="1713"/>
      <c r="I499" s="1713"/>
      <c r="J499" s="1713"/>
      <c r="K499" s="1713"/>
      <c r="L499" s="1713"/>
      <c r="M499" s="1713"/>
      <c r="N499" s="1717"/>
      <c r="O499" s="1713"/>
      <c r="P499" s="1718"/>
      <c r="Q499" s="1719"/>
      <c r="R499" s="1720"/>
      <c r="S499" s="3279"/>
    </row>
    <row r="500" spans="7:19" ht="20.100000000000001" customHeight="1">
      <c r="G500" s="1716"/>
      <c r="H500" s="1713"/>
      <c r="I500" s="1713"/>
      <c r="J500" s="1713"/>
      <c r="K500" s="1713"/>
      <c r="L500" s="1713"/>
      <c r="M500" s="1713"/>
      <c r="N500" s="1717"/>
      <c r="O500" s="1713"/>
      <c r="P500" s="1718"/>
      <c r="Q500" s="1719"/>
      <c r="R500" s="1720"/>
      <c r="S500" s="3279"/>
    </row>
    <row r="501" spans="7:19" ht="20.100000000000001" customHeight="1">
      <c r="G501" s="1716"/>
      <c r="H501" s="1713"/>
      <c r="I501" s="1713"/>
      <c r="J501" s="1713"/>
      <c r="K501" s="1713"/>
      <c r="L501" s="1713"/>
      <c r="M501" s="1713"/>
      <c r="N501" s="1717"/>
      <c r="O501" s="1713"/>
      <c r="P501" s="1718"/>
      <c r="Q501" s="1719"/>
      <c r="R501" s="1720"/>
      <c r="S501" s="3279"/>
    </row>
    <row r="502" spans="7:19" ht="20.100000000000001" customHeight="1">
      <c r="G502" s="1716"/>
      <c r="H502" s="1713"/>
      <c r="I502" s="1713"/>
      <c r="J502" s="1713"/>
      <c r="K502" s="1713"/>
      <c r="L502" s="1713"/>
      <c r="M502" s="1713"/>
      <c r="N502" s="1717"/>
      <c r="O502" s="1713"/>
      <c r="P502" s="1718"/>
      <c r="Q502" s="1719"/>
      <c r="R502" s="1720"/>
      <c r="S502" s="3279"/>
    </row>
    <row r="503" spans="7:19" ht="20.100000000000001" customHeight="1">
      <c r="G503" s="1716"/>
      <c r="H503" s="1713"/>
      <c r="I503" s="1713"/>
      <c r="J503" s="1713"/>
      <c r="K503" s="1713"/>
      <c r="L503" s="1713"/>
      <c r="M503" s="1713"/>
      <c r="N503" s="1717"/>
      <c r="O503" s="1713"/>
      <c r="P503" s="1718"/>
      <c r="Q503" s="1719"/>
      <c r="R503" s="1720"/>
      <c r="S503" s="3279"/>
    </row>
    <row r="504" spans="7:19" ht="20.100000000000001" customHeight="1">
      <c r="G504" s="1716"/>
      <c r="H504" s="1713"/>
      <c r="I504" s="1713"/>
      <c r="J504" s="1713"/>
      <c r="K504" s="1713"/>
      <c r="L504" s="1713"/>
      <c r="M504" s="1713"/>
      <c r="N504" s="1717"/>
      <c r="O504" s="1713"/>
      <c r="P504" s="1718"/>
      <c r="Q504" s="1719"/>
      <c r="R504" s="1720"/>
      <c r="S504" s="3279"/>
    </row>
    <row r="505" spans="7:19" ht="20.100000000000001" customHeight="1">
      <c r="G505" s="1716"/>
      <c r="H505" s="1713"/>
      <c r="I505" s="1713"/>
      <c r="J505" s="1713"/>
      <c r="K505" s="1713"/>
      <c r="L505" s="1713"/>
      <c r="M505" s="1713"/>
      <c r="N505" s="1717"/>
      <c r="O505" s="1713"/>
      <c r="P505" s="1718"/>
      <c r="Q505" s="1719"/>
      <c r="R505" s="1720"/>
      <c r="S505" s="3279"/>
    </row>
    <row r="506" spans="7:19" ht="20.100000000000001" customHeight="1">
      <c r="G506" s="1716"/>
      <c r="H506" s="1713"/>
      <c r="I506" s="1713"/>
      <c r="J506" s="1713"/>
      <c r="K506" s="1713"/>
      <c r="L506" s="1713"/>
      <c r="M506" s="1713"/>
      <c r="N506" s="1717"/>
      <c r="O506" s="1713"/>
      <c r="P506" s="1718"/>
      <c r="Q506" s="1719"/>
      <c r="R506" s="1720"/>
      <c r="S506" s="3279"/>
    </row>
    <row r="507" spans="7:19" ht="20.100000000000001" customHeight="1">
      <c r="G507" s="1716"/>
      <c r="H507" s="1713"/>
      <c r="I507" s="1713"/>
      <c r="J507" s="1713"/>
      <c r="K507" s="1713"/>
      <c r="L507" s="1713"/>
      <c r="M507" s="1713"/>
      <c r="N507" s="1717"/>
      <c r="O507" s="1713"/>
      <c r="P507" s="1718"/>
      <c r="Q507" s="1719"/>
      <c r="R507" s="1720"/>
      <c r="S507" s="3279"/>
    </row>
    <row r="508" spans="7:19" ht="20.100000000000001" customHeight="1">
      <c r="G508" s="1716"/>
      <c r="H508" s="1713"/>
      <c r="I508" s="1713"/>
      <c r="J508" s="1713"/>
      <c r="K508" s="1713"/>
      <c r="L508" s="1713"/>
      <c r="M508" s="1713"/>
      <c r="N508" s="1717"/>
      <c r="O508" s="1713"/>
      <c r="P508" s="1718"/>
      <c r="Q508" s="1719"/>
      <c r="R508" s="1720"/>
      <c r="S508" s="3279"/>
    </row>
    <row r="509" spans="7:19" ht="20.100000000000001" customHeight="1">
      <c r="G509" s="1716"/>
      <c r="H509" s="1713"/>
      <c r="I509" s="1713"/>
      <c r="J509" s="1713"/>
      <c r="K509" s="1713"/>
      <c r="L509" s="1713"/>
      <c r="M509" s="1713"/>
      <c r="N509" s="1717"/>
      <c r="O509" s="1713"/>
      <c r="P509" s="1718"/>
      <c r="Q509" s="1719"/>
      <c r="R509" s="1720"/>
      <c r="S509" s="3279"/>
    </row>
    <row r="510" spans="7:19" ht="20.100000000000001" customHeight="1">
      <c r="G510" s="1716"/>
      <c r="H510" s="1713"/>
      <c r="I510" s="1713"/>
      <c r="J510" s="1713"/>
      <c r="K510" s="1713"/>
      <c r="L510" s="1713"/>
      <c r="M510" s="1713"/>
      <c r="N510" s="1717"/>
      <c r="O510" s="1713"/>
      <c r="P510" s="1718"/>
      <c r="Q510" s="1719"/>
      <c r="R510" s="1720"/>
      <c r="S510" s="3279"/>
    </row>
    <row r="511" spans="7:19" ht="20.100000000000001" customHeight="1">
      <c r="G511" s="1716"/>
      <c r="H511" s="1713"/>
      <c r="I511" s="1713"/>
      <c r="J511" s="1713"/>
      <c r="K511" s="1713"/>
      <c r="L511" s="1713"/>
      <c r="M511" s="1713"/>
      <c r="N511" s="1717"/>
      <c r="O511" s="1713"/>
      <c r="P511" s="1718"/>
      <c r="Q511" s="1719"/>
      <c r="R511" s="1720"/>
      <c r="S511" s="3279"/>
    </row>
    <row r="512" spans="7:19" ht="20.100000000000001" customHeight="1">
      <c r="G512" s="1716"/>
      <c r="H512" s="1713"/>
      <c r="I512" s="1713"/>
      <c r="J512" s="1713"/>
      <c r="K512" s="1713"/>
      <c r="L512" s="1713"/>
      <c r="M512" s="1713"/>
      <c r="N512" s="1717"/>
      <c r="O512" s="1713"/>
      <c r="P512" s="1718"/>
      <c r="Q512" s="1719"/>
      <c r="R512" s="1720"/>
      <c r="S512" s="3279"/>
    </row>
    <row r="513" spans="7:19" ht="20.100000000000001" customHeight="1">
      <c r="G513" s="1716"/>
      <c r="H513" s="1713"/>
      <c r="I513" s="1713"/>
      <c r="J513" s="1713"/>
      <c r="K513" s="1713"/>
      <c r="L513" s="1713"/>
      <c r="M513" s="1713"/>
      <c r="N513" s="1717"/>
      <c r="O513" s="1713"/>
      <c r="P513" s="1718"/>
      <c r="Q513" s="1719"/>
      <c r="R513" s="1720"/>
      <c r="S513" s="3279"/>
    </row>
    <row r="514" spans="7:19" ht="20.100000000000001" customHeight="1">
      <c r="G514" s="1716"/>
      <c r="H514" s="1713"/>
      <c r="I514" s="1713"/>
      <c r="J514" s="1713"/>
      <c r="K514" s="1713"/>
      <c r="L514" s="1713"/>
      <c r="M514" s="1713"/>
      <c r="N514" s="1717"/>
      <c r="O514" s="1713"/>
      <c r="P514" s="1718"/>
      <c r="Q514" s="1719"/>
      <c r="R514" s="1720"/>
      <c r="S514" s="3279"/>
    </row>
    <row r="515" spans="7:19" ht="20.100000000000001" customHeight="1">
      <c r="G515" s="1716"/>
      <c r="H515" s="1713"/>
      <c r="I515" s="1713"/>
      <c r="J515" s="1713"/>
      <c r="K515" s="1713"/>
      <c r="L515" s="1713"/>
      <c r="M515" s="1713"/>
      <c r="N515" s="1717"/>
      <c r="O515" s="1713"/>
      <c r="P515" s="1718"/>
      <c r="Q515" s="1719"/>
      <c r="R515" s="1720"/>
      <c r="S515" s="3279"/>
    </row>
    <row r="516" spans="7:19" ht="20.100000000000001" customHeight="1">
      <c r="G516" s="1716"/>
      <c r="H516" s="1713"/>
      <c r="I516" s="1713"/>
      <c r="J516" s="1713"/>
      <c r="K516" s="1713"/>
      <c r="L516" s="1713"/>
      <c r="M516" s="1713"/>
      <c r="N516" s="1717"/>
      <c r="O516" s="1713"/>
      <c r="P516" s="1718"/>
      <c r="Q516" s="1719"/>
      <c r="R516" s="1720"/>
      <c r="S516" s="3279"/>
    </row>
    <row r="517" spans="7:19" ht="20.100000000000001" customHeight="1">
      <c r="G517" s="1716"/>
      <c r="H517" s="1713"/>
      <c r="I517" s="1713"/>
      <c r="J517" s="1713"/>
      <c r="K517" s="1713"/>
      <c r="L517" s="1713"/>
      <c r="M517" s="1713"/>
      <c r="N517" s="1717"/>
      <c r="O517" s="1713"/>
      <c r="P517" s="1718"/>
      <c r="Q517" s="1719"/>
      <c r="R517" s="1720"/>
      <c r="S517" s="3279"/>
    </row>
    <row r="518" spans="7:19" ht="20.100000000000001" customHeight="1">
      <c r="G518" s="1716"/>
      <c r="H518" s="1713"/>
      <c r="I518" s="1713"/>
      <c r="J518" s="1713"/>
      <c r="K518" s="1713"/>
      <c r="L518" s="1713"/>
      <c r="M518" s="1713"/>
      <c r="N518" s="1717"/>
      <c r="O518" s="1713"/>
      <c r="P518" s="1718"/>
      <c r="Q518" s="1719"/>
      <c r="R518" s="1720"/>
      <c r="S518" s="3279"/>
    </row>
    <row r="519" spans="7:19" ht="20.100000000000001" customHeight="1">
      <c r="G519" s="1716"/>
      <c r="H519" s="1713"/>
      <c r="I519" s="1713"/>
      <c r="J519" s="1713"/>
      <c r="K519" s="1713"/>
      <c r="L519" s="1713"/>
      <c r="M519" s="1713"/>
      <c r="N519" s="1717"/>
      <c r="O519" s="1713"/>
      <c r="P519" s="1718"/>
      <c r="Q519" s="1719"/>
      <c r="R519" s="1720"/>
      <c r="S519" s="3279"/>
    </row>
    <row r="520" spans="7:19" ht="20.100000000000001" customHeight="1">
      <c r="G520" s="1716"/>
      <c r="H520" s="1713"/>
      <c r="I520" s="1713"/>
      <c r="J520" s="1713"/>
      <c r="K520" s="1713"/>
      <c r="L520" s="1713"/>
      <c r="M520" s="1713"/>
      <c r="N520" s="1717"/>
      <c r="O520" s="1713"/>
      <c r="P520" s="1718"/>
      <c r="Q520" s="1719"/>
      <c r="R520" s="1720"/>
      <c r="S520" s="3279"/>
    </row>
    <row r="521" spans="7:19" ht="20.100000000000001" customHeight="1">
      <c r="G521" s="1716"/>
      <c r="H521" s="1713"/>
      <c r="I521" s="1713"/>
      <c r="J521" s="1713"/>
      <c r="K521" s="1713"/>
      <c r="L521" s="1713"/>
      <c r="M521" s="1713"/>
      <c r="N521" s="1717"/>
      <c r="O521" s="1713"/>
      <c r="P521" s="1718"/>
      <c r="Q521" s="1719"/>
      <c r="R521" s="1720"/>
      <c r="S521" s="3279"/>
    </row>
    <row r="522" spans="7:19" ht="20.100000000000001" customHeight="1">
      <c r="G522" s="1716"/>
      <c r="H522" s="1713"/>
      <c r="I522" s="1713"/>
      <c r="J522" s="1713"/>
      <c r="K522" s="1713"/>
      <c r="L522" s="1713"/>
      <c r="M522" s="1713"/>
      <c r="N522" s="1717"/>
      <c r="O522" s="1713"/>
      <c r="P522" s="1718"/>
      <c r="Q522" s="1719"/>
      <c r="R522" s="1720"/>
      <c r="S522" s="3279"/>
    </row>
    <row r="523" spans="7:19" ht="20.100000000000001" customHeight="1">
      <c r="G523" s="1716"/>
      <c r="H523" s="1713"/>
      <c r="I523" s="1713"/>
      <c r="J523" s="1713"/>
      <c r="K523" s="1713"/>
      <c r="L523" s="1713"/>
      <c r="M523" s="1713"/>
      <c r="N523" s="1717"/>
      <c r="O523" s="1713"/>
      <c r="P523" s="1718"/>
      <c r="Q523" s="1719"/>
      <c r="R523" s="1720"/>
      <c r="S523" s="3279"/>
    </row>
    <row r="524" spans="7:19" ht="20.100000000000001" customHeight="1">
      <c r="G524" s="1716"/>
      <c r="H524" s="1713"/>
      <c r="I524" s="1713"/>
      <c r="J524" s="1713"/>
      <c r="K524" s="1713"/>
      <c r="L524" s="1713"/>
      <c r="M524" s="1713"/>
      <c r="N524" s="1717"/>
      <c r="O524" s="1713"/>
      <c r="P524" s="1718"/>
      <c r="Q524" s="1719"/>
      <c r="R524" s="1720"/>
      <c r="S524" s="3279"/>
    </row>
    <row r="525" spans="7:19" ht="20.100000000000001" customHeight="1">
      <c r="G525" s="1716"/>
      <c r="H525" s="1713"/>
      <c r="I525" s="1713"/>
      <c r="J525" s="1713"/>
      <c r="K525" s="1713"/>
      <c r="L525" s="1713"/>
      <c r="M525" s="1713"/>
      <c r="N525" s="1717"/>
      <c r="O525" s="1713"/>
      <c r="P525" s="1718"/>
      <c r="Q525" s="1719"/>
      <c r="R525" s="1720"/>
      <c r="S525" s="3279"/>
    </row>
    <row r="526" spans="7:19" ht="20.100000000000001" customHeight="1">
      <c r="G526" s="1716"/>
      <c r="H526" s="1713"/>
      <c r="I526" s="1713"/>
      <c r="J526" s="1713"/>
      <c r="K526" s="1713"/>
      <c r="L526" s="1713"/>
      <c r="M526" s="1713"/>
      <c r="N526" s="1717"/>
      <c r="O526" s="1713"/>
      <c r="P526" s="1718"/>
      <c r="Q526" s="1719"/>
      <c r="R526" s="1720"/>
      <c r="S526" s="3279"/>
    </row>
    <row r="527" spans="7:19" ht="20.100000000000001" customHeight="1">
      <c r="G527" s="1716"/>
      <c r="H527" s="1713"/>
      <c r="I527" s="1713"/>
      <c r="J527" s="1713"/>
      <c r="K527" s="1713"/>
      <c r="L527" s="1713"/>
      <c r="M527" s="1713"/>
      <c r="N527" s="1717"/>
      <c r="O527" s="1713"/>
      <c r="P527" s="1718"/>
      <c r="Q527" s="1719"/>
      <c r="R527" s="1720"/>
      <c r="S527" s="3279"/>
    </row>
    <row r="528" spans="7:19" ht="20.100000000000001" customHeight="1">
      <c r="G528" s="1716"/>
      <c r="H528" s="1713"/>
      <c r="I528" s="1713"/>
      <c r="J528" s="1713"/>
      <c r="K528" s="1713"/>
      <c r="L528" s="1713"/>
      <c r="M528" s="1713"/>
      <c r="N528" s="1717"/>
      <c r="O528" s="1713"/>
      <c r="P528" s="1718"/>
      <c r="Q528" s="1719"/>
      <c r="R528" s="1720"/>
      <c r="S528" s="3279"/>
    </row>
    <row r="529" spans="7:19" ht="20.100000000000001" customHeight="1">
      <c r="G529" s="1716"/>
      <c r="H529" s="1713"/>
      <c r="I529" s="1713"/>
      <c r="J529" s="1713"/>
      <c r="K529" s="1713"/>
      <c r="L529" s="1713"/>
      <c r="M529" s="1713"/>
      <c r="N529" s="1717"/>
      <c r="O529" s="1713"/>
      <c r="P529" s="1718"/>
      <c r="Q529" s="1719"/>
      <c r="R529" s="1720"/>
      <c r="S529" s="3279"/>
    </row>
    <row r="530" spans="7:19" ht="20.100000000000001" customHeight="1">
      <c r="G530" s="1716"/>
      <c r="H530" s="1713"/>
      <c r="I530" s="1713"/>
      <c r="J530" s="1713"/>
      <c r="K530" s="1713"/>
      <c r="L530" s="1713"/>
      <c r="M530" s="1713"/>
      <c r="N530" s="1717"/>
      <c r="O530" s="1713"/>
      <c r="P530" s="1718"/>
      <c r="Q530" s="1719"/>
      <c r="R530" s="1720"/>
      <c r="S530" s="3279"/>
    </row>
    <row r="531" spans="7:19" ht="20.100000000000001" customHeight="1">
      <c r="G531" s="1716"/>
      <c r="H531" s="1713"/>
      <c r="I531" s="1713"/>
      <c r="J531" s="1713"/>
      <c r="K531" s="1713"/>
      <c r="L531" s="1713"/>
      <c r="M531" s="1713"/>
      <c r="N531" s="1717"/>
      <c r="O531" s="1713"/>
      <c r="P531" s="1718"/>
      <c r="Q531" s="1719"/>
      <c r="R531" s="1720"/>
      <c r="S531" s="3279"/>
    </row>
    <row r="532" spans="7:19" ht="20.100000000000001" customHeight="1">
      <c r="G532" s="1716"/>
      <c r="H532" s="1713"/>
      <c r="I532" s="1713"/>
      <c r="J532" s="1713"/>
      <c r="K532" s="1713"/>
      <c r="L532" s="1713"/>
      <c r="M532" s="1713"/>
      <c r="N532" s="1717"/>
      <c r="O532" s="1713"/>
      <c r="P532" s="1718"/>
      <c r="Q532" s="1719"/>
      <c r="R532" s="1720"/>
      <c r="S532" s="3279"/>
    </row>
    <row r="533" spans="7:19" ht="20.100000000000001" customHeight="1">
      <c r="G533" s="1716"/>
      <c r="H533" s="1713"/>
      <c r="I533" s="1713"/>
      <c r="J533" s="1713"/>
      <c r="K533" s="1713"/>
      <c r="L533" s="1713"/>
      <c r="M533" s="1713"/>
      <c r="N533" s="1717"/>
      <c r="O533" s="1713"/>
      <c r="P533" s="1718"/>
      <c r="Q533" s="1719"/>
      <c r="R533" s="1720"/>
      <c r="S533" s="3279"/>
    </row>
    <row r="534" spans="7:19" ht="20.100000000000001" customHeight="1">
      <c r="G534" s="1716"/>
      <c r="H534" s="1713"/>
      <c r="I534" s="1713"/>
      <c r="J534" s="1713"/>
      <c r="K534" s="1713"/>
      <c r="L534" s="1713"/>
      <c r="M534" s="1713"/>
      <c r="N534" s="1717"/>
      <c r="O534" s="1713"/>
      <c r="P534" s="1718"/>
      <c r="Q534" s="1719"/>
      <c r="R534" s="1720"/>
      <c r="S534" s="3279"/>
    </row>
    <row r="535" spans="7:19" ht="20.100000000000001" customHeight="1">
      <c r="G535" s="1716"/>
      <c r="H535" s="1713"/>
      <c r="I535" s="1713"/>
      <c r="J535" s="1713"/>
      <c r="K535" s="1713"/>
      <c r="L535" s="1713"/>
      <c r="M535" s="1713"/>
      <c r="N535" s="1717"/>
      <c r="O535" s="1713"/>
      <c r="P535" s="1718"/>
      <c r="Q535" s="1719"/>
      <c r="R535" s="1720"/>
      <c r="S535" s="3279"/>
    </row>
    <row r="536" spans="7:19" ht="20.100000000000001" customHeight="1">
      <c r="G536" s="1716"/>
      <c r="H536" s="1713"/>
      <c r="I536" s="1713"/>
      <c r="J536" s="1713"/>
      <c r="K536" s="1713"/>
      <c r="L536" s="1713"/>
      <c r="M536" s="1713"/>
      <c r="N536" s="1717"/>
      <c r="O536" s="1713"/>
      <c r="P536" s="1718"/>
      <c r="Q536" s="1719"/>
      <c r="R536" s="1720"/>
      <c r="S536" s="3279"/>
    </row>
    <row r="537" spans="7:19" ht="20.100000000000001" customHeight="1">
      <c r="G537" s="1716"/>
      <c r="H537" s="1713"/>
      <c r="I537" s="1713"/>
      <c r="J537" s="1713"/>
      <c r="K537" s="1713"/>
      <c r="L537" s="1713"/>
      <c r="M537" s="1713"/>
      <c r="N537" s="1717"/>
      <c r="O537" s="1713"/>
      <c r="P537" s="1718"/>
      <c r="Q537" s="1719"/>
      <c r="R537" s="1720"/>
      <c r="S537" s="3279"/>
    </row>
    <row r="538" spans="7:19" ht="20.100000000000001" customHeight="1">
      <c r="G538" s="1716"/>
      <c r="H538" s="1713"/>
      <c r="I538" s="1713"/>
      <c r="J538" s="1713"/>
      <c r="K538" s="1713"/>
      <c r="L538" s="1713"/>
      <c r="M538" s="1713"/>
      <c r="N538" s="1717"/>
      <c r="O538" s="1713"/>
      <c r="P538" s="1718"/>
      <c r="Q538" s="1719"/>
      <c r="R538" s="1720"/>
      <c r="S538" s="3279"/>
    </row>
    <row r="539" spans="7:19" ht="20.100000000000001" customHeight="1">
      <c r="G539" s="1716"/>
      <c r="H539" s="1713"/>
      <c r="I539" s="1713"/>
      <c r="J539" s="1713"/>
      <c r="K539" s="1713"/>
      <c r="L539" s="1713"/>
      <c r="M539" s="1713"/>
      <c r="N539" s="1717"/>
      <c r="O539" s="1713"/>
      <c r="P539" s="1718"/>
      <c r="Q539" s="1719"/>
      <c r="R539" s="1720"/>
      <c r="S539" s="3279"/>
    </row>
    <row r="540" spans="7:19" ht="20.100000000000001" customHeight="1">
      <c r="G540" s="1716"/>
      <c r="H540" s="1713"/>
      <c r="I540" s="1713"/>
      <c r="J540" s="1713"/>
      <c r="K540" s="1713"/>
      <c r="L540" s="1713"/>
      <c r="M540" s="1713"/>
      <c r="N540" s="1717"/>
      <c r="O540" s="1713"/>
      <c r="P540" s="1718"/>
      <c r="Q540" s="1719"/>
      <c r="R540" s="1720"/>
      <c r="S540" s="3279"/>
    </row>
    <row r="541" spans="7:19" ht="20.100000000000001" customHeight="1">
      <c r="G541" s="1716"/>
      <c r="H541" s="1713"/>
      <c r="I541" s="1713"/>
      <c r="J541" s="1713"/>
      <c r="K541" s="1713"/>
      <c r="L541" s="1713"/>
      <c r="M541" s="1713"/>
      <c r="N541" s="1717"/>
      <c r="O541" s="1713"/>
      <c r="P541" s="1718"/>
      <c r="Q541" s="1719"/>
      <c r="R541" s="1720"/>
      <c r="S541" s="3279"/>
    </row>
    <row r="542" spans="7:19" ht="20.100000000000001" customHeight="1">
      <c r="G542" s="1716"/>
      <c r="H542" s="1713"/>
      <c r="I542" s="1713"/>
      <c r="J542" s="1713"/>
      <c r="K542" s="1713"/>
      <c r="L542" s="1713"/>
      <c r="M542" s="1713"/>
      <c r="N542" s="1717"/>
      <c r="O542" s="1713"/>
      <c r="P542" s="1718"/>
      <c r="Q542" s="1719"/>
      <c r="R542" s="1720"/>
      <c r="S542" s="3279"/>
    </row>
    <row r="543" spans="7:19" ht="20.100000000000001" customHeight="1">
      <c r="G543" s="1716"/>
      <c r="H543" s="1713"/>
      <c r="I543" s="1713"/>
      <c r="J543" s="1713"/>
      <c r="K543" s="1713"/>
      <c r="L543" s="1713"/>
      <c r="M543" s="1713"/>
      <c r="N543" s="1717"/>
      <c r="O543" s="1713"/>
      <c r="P543" s="1718"/>
      <c r="Q543" s="1719"/>
      <c r="R543" s="1720"/>
      <c r="S543" s="3279"/>
    </row>
    <row r="544" spans="7:19" ht="20.100000000000001" customHeight="1">
      <c r="G544" s="1716"/>
      <c r="H544" s="1713"/>
      <c r="I544" s="1713"/>
      <c r="J544" s="1713"/>
      <c r="K544" s="1713"/>
      <c r="L544" s="1713"/>
      <c r="M544" s="1713"/>
      <c r="N544" s="1717"/>
      <c r="O544" s="1713"/>
      <c r="P544" s="1718"/>
      <c r="Q544" s="1719"/>
      <c r="R544" s="1720"/>
      <c r="S544" s="3279"/>
    </row>
    <row r="545" spans="7:19" ht="20.100000000000001" customHeight="1">
      <c r="G545" s="1716"/>
      <c r="H545" s="1713"/>
      <c r="I545" s="1713"/>
      <c r="J545" s="1713"/>
      <c r="K545" s="1713"/>
      <c r="L545" s="1713"/>
      <c r="M545" s="1713"/>
      <c r="N545" s="1717"/>
      <c r="O545" s="1713"/>
      <c r="P545" s="1718"/>
      <c r="Q545" s="1719"/>
      <c r="R545" s="1720"/>
      <c r="S545" s="3279"/>
    </row>
    <row r="546" spans="7:19" ht="20.100000000000001" customHeight="1">
      <c r="G546" s="1716"/>
      <c r="H546" s="1713"/>
      <c r="I546" s="1713"/>
      <c r="J546" s="1713"/>
      <c r="K546" s="1713"/>
      <c r="L546" s="1713"/>
      <c r="M546" s="1713"/>
      <c r="N546" s="1717"/>
      <c r="O546" s="1713"/>
      <c r="P546" s="1718"/>
      <c r="Q546" s="1719"/>
      <c r="R546" s="1720"/>
      <c r="S546" s="3279"/>
    </row>
    <row r="547" spans="7:19" ht="20.100000000000001" customHeight="1">
      <c r="G547" s="1716"/>
      <c r="H547" s="1713"/>
      <c r="I547" s="1713"/>
      <c r="J547" s="1713"/>
      <c r="K547" s="1713"/>
      <c r="L547" s="1713"/>
      <c r="M547" s="1713"/>
      <c r="N547" s="1717"/>
      <c r="O547" s="1713"/>
      <c r="P547" s="1718"/>
      <c r="Q547" s="1719"/>
      <c r="R547" s="1720"/>
      <c r="S547" s="3279"/>
    </row>
    <row r="548" spans="7:19" ht="20.100000000000001" customHeight="1">
      <c r="G548" s="1716"/>
      <c r="H548" s="1713"/>
      <c r="I548" s="1713"/>
      <c r="J548" s="1713"/>
      <c r="K548" s="1713"/>
      <c r="L548" s="1713"/>
      <c r="M548" s="1713"/>
      <c r="N548" s="1717"/>
      <c r="O548" s="1713"/>
      <c r="P548" s="1718"/>
      <c r="Q548" s="1719"/>
      <c r="R548" s="1720"/>
      <c r="S548" s="3279"/>
    </row>
    <row r="549" spans="7:19" ht="20.100000000000001" customHeight="1">
      <c r="G549" s="1716"/>
      <c r="H549" s="1713"/>
      <c r="I549" s="1713"/>
      <c r="J549" s="1713"/>
      <c r="K549" s="1713"/>
      <c r="L549" s="1713"/>
      <c r="M549" s="1713"/>
      <c r="N549" s="1717"/>
      <c r="O549" s="1713"/>
      <c r="P549" s="1718"/>
      <c r="Q549" s="1719"/>
      <c r="R549" s="1720"/>
      <c r="S549" s="3279"/>
    </row>
    <row r="550" spans="7:19" ht="20.100000000000001" customHeight="1">
      <c r="G550" s="1716"/>
      <c r="H550" s="1713"/>
      <c r="I550" s="1713"/>
      <c r="J550" s="1713"/>
      <c r="K550" s="1713"/>
      <c r="L550" s="1713"/>
      <c r="M550" s="1713"/>
      <c r="N550" s="1717"/>
      <c r="O550" s="1713"/>
      <c r="P550" s="1718"/>
      <c r="Q550" s="1719"/>
      <c r="R550" s="1720"/>
      <c r="S550" s="3279"/>
    </row>
    <row r="551" spans="7:19" ht="20.100000000000001" customHeight="1">
      <c r="G551" s="1716"/>
      <c r="H551" s="1713"/>
      <c r="I551" s="1713"/>
      <c r="J551" s="1713"/>
      <c r="K551" s="1713"/>
      <c r="L551" s="1713"/>
      <c r="M551" s="1713"/>
      <c r="N551" s="1717"/>
      <c r="O551" s="1713"/>
      <c r="P551" s="1718"/>
      <c r="Q551" s="1719"/>
      <c r="R551" s="1720"/>
      <c r="S551" s="3279"/>
    </row>
    <row r="552" spans="7:19" ht="20.100000000000001" customHeight="1">
      <c r="G552" s="1716"/>
      <c r="H552" s="1713"/>
      <c r="I552" s="1713"/>
      <c r="J552" s="1713"/>
      <c r="K552" s="1713"/>
      <c r="L552" s="1713"/>
      <c r="M552" s="1713"/>
      <c r="N552" s="1717"/>
      <c r="O552" s="1713"/>
      <c r="P552" s="1718"/>
      <c r="Q552" s="1719"/>
      <c r="R552" s="1720"/>
      <c r="S552" s="3279"/>
    </row>
    <row r="553" spans="7:19" ht="20.100000000000001" customHeight="1">
      <c r="G553" s="1716"/>
      <c r="H553" s="1713"/>
      <c r="I553" s="1713"/>
      <c r="J553" s="1713"/>
      <c r="K553" s="1713"/>
      <c r="L553" s="1713"/>
      <c r="M553" s="1713"/>
      <c r="N553" s="1717"/>
      <c r="O553" s="1713"/>
      <c r="P553" s="1718"/>
      <c r="Q553" s="1719"/>
      <c r="R553" s="1720"/>
      <c r="S553" s="3279"/>
    </row>
    <row r="554" spans="7:19" ht="20.100000000000001" customHeight="1">
      <c r="G554" s="1716"/>
      <c r="H554" s="1713"/>
      <c r="I554" s="1713"/>
      <c r="J554" s="1713"/>
      <c r="K554" s="1713"/>
      <c r="L554" s="1713"/>
      <c r="M554" s="1713"/>
      <c r="N554" s="1717"/>
      <c r="O554" s="1713"/>
      <c r="P554" s="1718"/>
      <c r="Q554" s="1719"/>
      <c r="R554" s="1720"/>
      <c r="S554" s="3279"/>
    </row>
    <row r="555" spans="7:19" ht="20.100000000000001" customHeight="1">
      <c r="G555" s="1716"/>
      <c r="H555" s="1713"/>
      <c r="I555" s="1713"/>
      <c r="J555" s="1713"/>
      <c r="K555" s="1713"/>
      <c r="L555" s="1713"/>
      <c r="M555" s="1713"/>
      <c r="N555" s="1717"/>
      <c r="O555" s="1713"/>
      <c r="P555" s="1718"/>
      <c r="Q555" s="1719"/>
      <c r="R555" s="1720"/>
      <c r="S555" s="3279"/>
    </row>
    <row r="556" spans="7:19" ht="20.100000000000001" customHeight="1">
      <c r="G556" s="1716"/>
      <c r="H556" s="1713"/>
      <c r="I556" s="1713"/>
      <c r="J556" s="1713"/>
      <c r="K556" s="1713"/>
      <c r="L556" s="1713"/>
      <c r="M556" s="1713"/>
      <c r="N556" s="1717"/>
      <c r="O556" s="1713"/>
      <c r="P556" s="1718"/>
      <c r="Q556" s="1719"/>
      <c r="R556" s="1720"/>
      <c r="S556" s="3279"/>
    </row>
    <row r="557" spans="7:19" ht="20.100000000000001" customHeight="1">
      <c r="G557" s="1716"/>
      <c r="H557" s="1713"/>
      <c r="I557" s="1713"/>
      <c r="J557" s="1713"/>
      <c r="K557" s="1713"/>
      <c r="L557" s="1713"/>
      <c r="M557" s="1713"/>
      <c r="N557" s="1717"/>
      <c r="O557" s="1713"/>
      <c r="P557" s="1718"/>
      <c r="Q557" s="1719"/>
      <c r="R557" s="1720"/>
      <c r="S557" s="3279"/>
    </row>
    <row r="558" spans="7:19" ht="20.100000000000001" customHeight="1">
      <c r="G558" s="1716"/>
      <c r="H558" s="1713"/>
      <c r="I558" s="1713"/>
      <c r="J558" s="1713"/>
      <c r="K558" s="1713"/>
      <c r="L558" s="1713"/>
      <c r="M558" s="1713"/>
      <c r="N558" s="1717"/>
      <c r="O558" s="1713"/>
      <c r="P558" s="1718"/>
      <c r="Q558" s="1719"/>
      <c r="R558" s="1720"/>
      <c r="S558" s="3279"/>
    </row>
    <row r="559" spans="7:19" ht="20.100000000000001" customHeight="1">
      <c r="G559" s="1716"/>
      <c r="H559" s="1713"/>
      <c r="I559" s="1713"/>
      <c r="J559" s="1713"/>
      <c r="K559" s="1713"/>
      <c r="L559" s="1713"/>
      <c r="M559" s="1713"/>
      <c r="N559" s="1717"/>
      <c r="O559" s="1713"/>
      <c r="P559" s="1718"/>
      <c r="Q559" s="1719"/>
      <c r="R559" s="1720"/>
      <c r="S559" s="3279"/>
    </row>
    <row r="560" spans="7:19" ht="20.100000000000001" customHeight="1">
      <c r="G560" s="1716"/>
      <c r="H560" s="1713"/>
      <c r="I560" s="1713"/>
      <c r="J560" s="1713"/>
      <c r="K560" s="1713"/>
      <c r="L560" s="1713"/>
      <c r="M560" s="1713"/>
      <c r="N560" s="1717"/>
      <c r="O560" s="1713"/>
      <c r="P560" s="1718"/>
      <c r="Q560" s="1719"/>
      <c r="R560" s="1720"/>
      <c r="S560" s="3279"/>
    </row>
    <row r="561" spans="7:19" ht="20.100000000000001" customHeight="1">
      <c r="G561" s="1716"/>
      <c r="H561" s="1713"/>
      <c r="I561" s="1713"/>
      <c r="J561" s="1713"/>
      <c r="K561" s="1713"/>
      <c r="L561" s="1713"/>
      <c r="M561" s="1713"/>
      <c r="N561" s="1717"/>
      <c r="O561" s="1713"/>
      <c r="P561" s="1718"/>
      <c r="Q561" s="1719"/>
      <c r="R561" s="1720"/>
      <c r="S561" s="3279"/>
    </row>
    <row r="562" spans="7:19" ht="20.100000000000001" customHeight="1">
      <c r="G562" s="1716"/>
      <c r="H562" s="1713"/>
      <c r="I562" s="1713"/>
      <c r="J562" s="1713"/>
      <c r="K562" s="1713"/>
      <c r="L562" s="1713"/>
      <c r="M562" s="1713"/>
      <c r="N562" s="1717"/>
      <c r="O562" s="1713"/>
      <c r="P562" s="1718"/>
      <c r="Q562" s="1719"/>
      <c r="R562" s="1720"/>
      <c r="S562" s="3279"/>
    </row>
    <row r="563" spans="7:19" ht="20.100000000000001" customHeight="1">
      <c r="G563" s="1716"/>
      <c r="H563" s="1713"/>
      <c r="I563" s="1713"/>
      <c r="J563" s="1713"/>
      <c r="K563" s="1713"/>
      <c r="L563" s="1713"/>
      <c r="M563" s="1713"/>
      <c r="N563" s="1717"/>
      <c r="O563" s="1713"/>
      <c r="P563" s="1718"/>
      <c r="Q563" s="1719"/>
      <c r="R563" s="1720"/>
      <c r="S563" s="3279"/>
    </row>
    <row r="564" spans="7:19" ht="20.100000000000001" customHeight="1">
      <c r="G564" s="1716"/>
      <c r="H564" s="1713"/>
      <c r="I564" s="1713"/>
      <c r="J564" s="1713"/>
      <c r="K564" s="1713"/>
      <c r="L564" s="1713"/>
      <c r="M564" s="1713"/>
      <c r="N564" s="1717"/>
      <c r="O564" s="1713"/>
      <c r="P564" s="1718"/>
      <c r="Q564" s="1719"/>
      <c r="R564" s="1720"/>
      <c r="S564" s="3279"/>
    </row>
    <row r="565" spans="7:19" ht="20.100000000000001" customHeight="1">
      <c r="G565" s="1716"/>
      <c r="H565" s="1713"/>
      <c r="I565" s="1713"/>
      <c r="J565" s="1713"/>
      <c r="K565" s="1713"/>
      <c r="L565" s="1713"/>
      <c r="M565" s="1713"/>
      <c r="N565" s="1717"/>
      <c r="O565" s="1713"/>
      <c r="P565" s="1718"/>
      <c r="Q565" s="1719"/>
      <c r="R565" s="1720"/>
      <c r="S565" s="3279"/>
    </row>
    <row r="566" spans="7:19" ht="20.100000000000001" customHeight="1">
      <c r="G566" s="1716"/>
      <c r="H566" s="1713"/>
      <c r="I566" s="1713"/>
      <c r="J566" s="1713"/>
      <c r="K566" s="1713"/>
      <c r="L566" s="1713"/>
      <c r="M566" s="1713"/>
      <c r="N566" s="1717"/>
      <c r="O566" s="1713"/>
      <c r="P566" s="1718"/>
      <c r="Q566" s="1719"/>
      <c r="R566" s="1720"/>
      <c r="S566" s="3279"/>
    </row>
    <row r="567" spans="7:19" ht="20.100000000000001" customHeight="1">
      <c r="G567" s="1716"/>
      <c r="H567" s="1713"/>
      <c r="I567" s="1713"/>
      <c r="J567" s="1713"/>
      <c r="K567" s="1713"/>
      <c r="L567" s="1713"/>
      <c r="M567" s="1713"/>
      <c r="N567" s="1717"/>
      <c r="O567" s="1713"/>
      <c r="P567" s="1718"/>
      <c r="Q567" s="1719"/>
      <c r="R567" s="1720"/>
      <c r="S567" s="3279"/>
    </row>
    <row r="568" spans="7:19" ht="20.100000000000001" customHeight="1">
      <c r="G568" s="1716"/>
      <c r="H568" s="1713"/>
      <c r="I568" s="1713"/>
      <c r="J568" s="1713"/>
      <c r="K568" s="1713"/>
      <c r="L568" s="1713"/>
      <c r="M568" s="1713"/>
      <c r="N568" s="1717"/>
      <c r="O568" s="1713"/>
      <c r="P568" s="1718"/>
      <c r="Q568" s="1719"/>
      <c r="R568" s="1720"/>
      <c r="S568" s="3279"/>
    </row>
    <row r="569" spans="7:19" ht="20.100000000000001" customHeight="1">
      <c r="G569" s="1716"/>
      <c r="H569" s="1713"/>
      <c r="I569" s="1713"/>
      <c r="J569" s="1713"/>
      <c r="K569" s="1713"/>
      <c r="L569" s="1713"/>
      <c r="M569" s="1713"/>
      <c r="N569" s="1717"/>
      <c r="O569" s="1713"/>
      <c r="P569" s="1718"/>
      <c r="Q569" s="1719"/>
      <c r="R569" s="1720"/>
      <c r="S569" s="3279"/>
    </row>
    <row r="570" spans="7:19" ht="20.100000000000001" customHeight="1">
      <c r="G570" s="1716"/>
      <c r="H570" s="1713"/>
      <c r="I570" s="1713"/>
      <c r="J570" s="1713"/>
      <c r="K570" s="1713"/>
      <c r="L570" s="1713"/>
      <c r="M570" s="1713"/>
      <c r="N570" s="1717"/>
      <c r="O570" s="1713"/>
      <c r="P570" s="1718"/>
      <c r="Q570" s="1719"/>
      <c r="R570" s="1720"/>
      <c r="S570" s="3279"/>
    </row>
    <row r="571" spans="7:19" ht="20.100000000000001" customHeight="1">
      <c r="G571" s="1716"/>
      <c r="H571" s="1713"/>
      <c r="I571" s="1713"/>
      <c r="J571" s="1713"/>
      <c r="K571" s="1713"/>
      <c r="L571" s="1713"/>
      <c r="M571" s="1713"/>
      <c r="N571" s="1717"/>
      <c r="O571" s="1713"/>
      <c r="P571" s="1718"/>
      <c r="Q571" s="1719"/>
      <c r="R571" s="1720"/>
      <c r="S571" s="3279"/>
    </row>
    <row r="572" spans="7:19" ht="20.100000000000001" customHeight="1">
      <c r="G572" s="1716"/>
      <c r="H572" s="1713"/>
      <c r="I572" s="1713"/>
      <c r="J572" s="1713"/>
      <c r="K572" s="1713"/>
      <c r="L572" s="1713"/>
      <c r="M572" s="1713"/>
      <c r="N572" s="1717"/>
      <c r="O572" s="1713"/>
      <c r="P572" s="1718"/>
      <c r="Q572" s="1719"/>
      <c r="R572" s="1720"/>
      <c r="S572" s="3279"/>
    </row>
    <row r="573" spans="7:19" ht="20.100000000000001" customHeight="1">
      <c r="G573" s="1716"/>
      <c r="H573" s="1713"/>
      <c r="I573" s="1713"/>
      <c r="J573" s="1713"/>
      <c r="K573" s="1713"/>
      <c r="L573" s="1713"/>
      <c r="M573" s="1713"/>
      <c r="N573" s="1717"/>
      <c r="O573" s="1713"/>
      <c r="P573" s="1718"/>
      <c r="Q573" s="1719"/>
      <c r="R573" s="1720"/>
      <c r="S573" s="3279"/>
    </row>
    <row r="574" spans="7:19" ht="20.100000000000001" customHeight="1">
      <c r="G574" s="1716"/>
      <c r="H574" s="1713"/>
      <c r="I574" s="1713"/>
      <c r="J574" s="1713"/>
      <c r="K574" s="1713"/>
      <c r="L574" s="1713"/>
      <c r="M574" s="1713"/>
      <c r="N574" s="1717"/>
      <c r="O574" s="1713"/>
      <c r="P574" s="1718"/>
      <c r="Q574" s="1719"/>
      <c r="R574" s="1720"/>
      <c r="S574" s="3279"/>
    </row>
    <row r="575" spans="7:19" ht="20.100000000000001" customHeight="1">
      <c r="G575" s="1716"/>
      <c r="H575" s="1713"/>
      <c r="I575" s="1713"/>
      <c r="J575" s="1713"/>
      <c r="K575" s="1713"/>
      <c r="L575" s="1713"/>
      <c r="M575" s="1713"/>
      <c r="N575" s="1717"/>
      <c r="O575" s="1713"/>
      <c r="P575" s="1718"/>
      <c r="Q575" s="1719"/>
      <c r="R575" s="1720"/>
      <c r="S575" s="3279"/>
    </row>
    <row r="576" spans="7:19" ht="20.100000000000001" customHeight="1">
      <c r="G576" s="1716"/>
      <c r="H576" s="1713"/>
      <c r="I576" s="1713"/>
      <c r="J576" s="1713"/>
      <c r="K576" s="1713"/>
      <c r="L576" s="1713"/>
      <c r="M576" s="1713"/>
      <c r="N576" s="1717"/>
      <c r="O576" s="1713"/>
      <c r="P576" s="1718"/>
      <c r="Q576" s="1719"/>
      <c r="R576" s="1720"/>
      <c r="S576" s="3279"/>
    </row>
    <row r="577" spans="7:19" ht="20.100000000000001" customHeight="1">
      <c r="G577" s="1716"/>
      <c r="H577" s="1713"/>
      <c r="I577" s="1713"/>
      <c r="J577" s="1713"/>
      <c r="K577" s="1713"/>
      <c r="L577" s="1713"/>
      <c r="M577" s="1713"/>
      <c r="N577" s="1717"/>
      <c r="O577" s="1713"/>
      <c r="P577" s="1718"/>
      <c r="Q577" s="1719"/>
      <c r="R577" s="1720"/>
      <c r="S577" s="3279"/>
    </row>
    <row r="578" spans="7:19" ht="20.100000000000001" customHeight="1">
      <c r="G578" s="1716"/>
      <c r="H578" s="1713"/>
      <c r="I578" s="1713"/>
      <c r="J578" s="1713"/>
      <c r="K578" s="1713"/>
      <c r="L578" s="1713"/>
      <c r="M578" s="1713"/>
      <c r="N578" s="1717"/>
      <c r="O578" s="1713"/>
      <c r="P578" s="1718"/>
      <c r="Q578" s="1719"/>
      <c r="R578" s="1720"/>
      <c r="S578" s="3279"/>
    </row>
    <row r="579" spans="7:19" ht="20.100000000000001" customHeight="1">
      <c r="G579" s="1716"/>
      <c r="H579" s="1713"/>
      <c r="I579" s="1713"/>
      <c r="J579" s="1713"/>
      <c r="K579" s="1713"/>
      <c r="L579" s="1713"/>
      <c r="M579" s="1713"/>
      <c r="N579" s="1717"/>
      <c r="O579" s="1713"/>
      <c r="P579" s="1718"/>
      <c r="Q579" s="1719"/>
      <c r="R579" s="1720"/>
      <c r="S579" s="3279"/>
    </row>
    <row r="580" spans="7:19" ht="20.100000000000001" customHeight="1">
      <c r="G580" s="1716"/>
      <c r="H580" s="1713"/>
      <c r="I580" s="1713"/>
      <c r="J580" s="1713"/>
      <c r="K580" s="1713"/>
      <c r="L580" s="1713"/>
      <c r="M580" s="1713"/>
      <c r="N580" s="1717"/>
      <c r="O580" s="1713"/>
      <c r="P580" s="1718"/>
      <c r="Q580" s="1719"/>
      <c r="R580" s="1720"/>
      <c r="S580" s="3279"/>
    </row>
    <row r="581" spans="7:19" ht="20.100000000000001" customHeight="1">
      <c r="G581" s="1716"/>
      <c r="H581" s="1713"/>
      <c r="I581" s="1713"/>
      <c r="J581" s="1713"/>
      <c r="K581" s="1713"/>
      <c r="L581" s="1713"/>
      <c r="M581" s="1713"/>
      <c r="N581" s="1717"/>
      <c r="O581" s="1713"/>
      <c r="P581" s="1718"/>
      <c r="Q581" s="1719"/>
      <c r="R581" s="1720"/>
      <c r="S581" s="3279"/>
    </row>
    <row r="582" spans="7:19" ht="20.100000000000001" customHeight="1">
      <c r="G582" s="1716"/>
      <c r="H582" s="1713"/>
      <c r="I582" s="1713"/>
      <c r="J582" s="1713"/>
      <c r="K582" s="1713"/>
      <c r="L582" s="1713"/>
      <c r="M582" s="1713"/>
      <c r="N582" s="1717"/>
      <c r="O582" s="1713"/>
      <c r="P582" s="1718"/>
      <c r="Q582" s="1719"/>
      <c r="R582" s="1720"/>
      <c r="S582" s="3279"/>
    </row>
    <row r="583" spans="7:19" ht="20.100000000000001" customHeight="1">
      <c r="G583" s="1716"/>
      <c r="H583" s="1713"/>
      <c r="I583" s="1713"/>
      <c r="J583" s="1713"/>
      <c r="K583" s="1713"/>
      <c r="L583" s="1713"/>
      <c r="M583" s="1713"/>
      <c r="N583" s="1717"/>
      <c r="O583" s="1713"/>
      <c r="P583" s="1718"/>
      <c r="Q583" s="1719"/>
      <c r="R583" s="1720"/>
      <c r="S583" s="3279"/>
    </row>
    <row r="584" spans="7:19" ht="20.100000000000001" customHeight="1">
      <c r="G584" s="1716"/>
      <c r="H584" s="1713"/>
      <c r="I584" s="1713"/>
      <c r="J584" s="1713"/>
      <c r="K584" s="1713"/>
      <c r="L584" s="1713"/>
      <c r="M584" s="1713"/>
      <c r="N584" s="1717"/>
      <c r="O584" s="1713"/>
      <c r="P584" s="1718"/>
      <c r="Q584" s="1719"/>
      <c r="R584" s="1720"/>
      <c r="S584" s="3279"/>
    </row>
    <row r="585" spans="7:19" ht="20.100000000000001" customHeight="1">
      <c r="G585" s="1716"/>
      <c r="H585" s="1713"/>
      <c r="I585" s="1713"/>
      <c r="J585" s="1713"/>
      <c r="K585" s="1713"/>
      <c r="L585" s="1713"/>
      <c r="M585" s="1713"/>
      <c r="N585" s="1717"/>
      <c r="O585" s="1713"/>
      <c r="P585" s="1718"/>
      <c r="Q585" s="1719"/>
      <c r="R585" s="1720"/>
      <c r="S585" s="3279"/>
    </row>
    <row r="586" spans="7:19" ht="20.100000000000001" customHeight="1">
      <c r="G586" s="1716"/>
      <c r="H586" s="1713"/>
      <c r="I586" s="1713"/>
      <c r="J586" s="1713"/>
      <c r="K586" s="1713"/>
      <c r="L586" s="1713"/>
      <c r="M586" s="1713"/>
      <c r="N586" s="1717"/>
      <c r="O586" s="1713"/>
      <c r="P586" s="1718"/>
      <c r="Q586" s="1719"/>
      <c r="R586" s="1720"/>
      <c r="S586" s="3279"/>
    </row>
    <row r="587" spans="7:19" ht="20.100000000000001" customHeight="1">
      <c r="G587" s="1716"/>
      <c r="H587" s="1713"/>
      <c r="I587" s="1713"/>
      <c r="J587" s="1713"/>
      <c r="K587" s="1713"/>
      <c r="L587" s="1713"/>
      <c r="M587" s="1713"/>
      <c r="N587" s="1717"/>
      <c r="O587" s="1713"/>
      <c r="P587" s="1718"/>
      <c r="Q587" s="1719"/>
      <c r="R587" s="1720"/>
      <c r="S587" s="3279"/>
    </row>
    <row r="588" spans="7:19" ht="20.100000000000001" customHeight="1">
      <c r="G588" s="1716"/>
      <c r="H588" s="1713"/>
      <c r="I588" s="1713"/>
      <c r="J588" s="1713"/>
      <c r="K588" s="1713"/>
      <c r="L588" s="1713"/>
      <c r="M588" s="1713"/>
      <c r="N588" s="1717"/>
      <c r="O588" s="1713"/>
      <c r="P588" s="1718"/>
      <c r="Q588" s="1719"/>
      <c r="R588" s="1720"/>
      <c r="S588" s="3279"/>
    </row>
    <row r="589" spans="7:19" ht="20.100000000000001" customHeight="1">
      <c r="G589" s="1716"/>
      <c r="H589" s="1713"/>
      <c r="I589" s="1713"/>
      <c r="J589" s="1713"/>
      <c r="K589" s="1713"/>
      <c r="L589" s="1713"/>
      <c r="M589" s="1713"/>
      <c r="N589" s="1717"/>
      <c r="O589" s="1713"/>
      <c r="P589" s="1718"/>
      <c r="Q589" s="1719"/>
      <c r="R589" s="1720"/>
      <c r="S589" s="3279"/>
    </row>
    <row r="590" spans="7:19" ht="20.100000000000001" customHeight="1">
      <c r="G590" s="1716"/>
      <c r="H590" s="1713"/>
      <c r="I590" s="1713"/>
      <c r="J590" s="1713"/>
      <c r="K590" s="1713"/>
      <c r="L590" s="1713"/>
      <c r="M590" s="1713"/>
      <c r="N590" s="1717"/>
      <c r="O590" s="1713"/>
      <c r="P590" s="1718"/>
      <c r="Q590" s="1719"/>
      <c r="R590" s="1720"/>
      <c r="S590" s="3279"/>
    </row>
    <row r="591" spans="7:19" ht="20.100000000000001" customHeight="1">
      <c r="G591" s="1716"/>
      <c r="H591" s="1713"/>
      <c r="I591" s="1713"/>
      <c r="J591" s="1713"/>
      <c r="K591" s="1713"/>
      <c r="L591" s="1713"/>
      <c r="M591" s="1713"/>
      <c r="N591" s="1717"/>
      <c r="O591" s="1713"/>
      <c r="P591" s="1718"/>
      <c r="Q591" s="1719"/>
      <c r="R591" s="1720"/>
      <c r="S591" s="3279"/>
    </row>
    <row r="592" spans="7:19" ht="20.100000000000001" customHeight="1">
      <c r="G592" s="1716"/>
      <c r="H592" s="1713"/>
      <c r="I592" s="1713"/>
      <c r="J592" s="1713"/>
      <c r="K592" s="1713"/>
      <c r="L592" s="1713"/>
      <c r="M592" s="1713"/>
      <c r="N592" s="1717"/>
      <c r="O592" s="1713"/>
      <c r="P592" s="1718"/>
      <c r="Q592" s="1719"/>
      <c r="R592" s="1720"/>
      <c r="S592" s="3279"/>
    </row>
    <row r="593" spans="7:19" ht="20.100000000000001" customHeight="1">
      <c r="G593" s="1716"/>
      <c r="H593" s="1713"/>
      <c r="I593" s="1713"/>
      <c r="J593" s="1713"/>
      <c r="K593" s="1713"/>
      <c r="L593" s="1713"/>
      <c r="M593" s="1713"/>
      <c r="N593" s="1717"/>
      <c r="O593" s="1713"/>
      <c r="P593" s="1718"/>
      <c r="Q593" s="1719"/>
      <c r="R593" s="1720"/>
      <c r="S593" s="3279"/>
    </row>
    <row r="594" spans="7:19" ht="20.100000000000001" customHeight="1">
      <c r="G594" s="1716"/>
      <c r="H594" s="1713"/>
      <c r="I594" s="1713"/>
      <c r="J594" s="1713"/>
      <c r="K594" s="1713"/>
      <c r="L594" s="1713"/>
      <c r="M594" s="1713"/>
      <c r="N594" s="1717"/>
      <c r="O594" s="1713"/>
      <c r="P594" s="1718"/>
      <c r="Q594" s="1719"/>
      <c r="R594" s="1720"/>
      <c r="S594" s="3279"/>
    </row>
    <row r="595" spans="7:19" ht="20.100000000000001" customHeight="1">
      <c r="G595" s="1716"/>
      <c r="H595" s="1713"/>
      <c r="I595" s="1713"/>
      <c r="J595" s="1713"/>
      <c r="K595" s="1713"/>
      <c r="L595" s="1713"/>
      <c r="M595" s="1713"/>
      <c r="N595" s="1717"/>
      <c r="O595" s="1713"/>
      <c r="P595" s="1718"/>
      <c r="Q595" s="1719"/>
      <c r="R595" s="1720"/>
      <c r="S595" s="3279"/>
    </row>
    <row r="596" spans="7:19" ht="20.100000000000001" customHeight="1">
      <c r="G596" s="1716"/>
      <c r="H596" s="1713"/>
      <c r="I596" s="1713"/>
      <c r="J596" s="1713"/>
      <c r="K596" s="1713"/>
      <c r="L596" s="1713"/>
      <c r="M596" s="1713"/>
      <c r="N596" s="1717"/>
      <c r="O596" s="1713"/>
      <c r="P596" s="1718"/>
      <c r="Q596" s="1719"/>
      <c r="R596" s="1720"/>
      <c r="S596" s="3279"/>
    </row>
    <row r="597" spans="7:19" ht="20.100000000000001" customHeight="1">
      <c r="G597" s="1716"/>
      <c r="H597" s="1713"/>
      <c r="I597" s="1713"/>
      <c r="J597" s="1713"/>
      <c r="K597" s="1713"/>
      <c r="L597" s="1713"/>
      <c r="M597" s="1713"/>
      <c r="N597" s="1717"/>
      <c r="O597" s="1713"/>
      <c r="P597" s="1718"/>
      <c r="Q597" s="1719"/>
      <c r="R597" s="1720"/>
      <c r="S597" s="3279"/>
    </row>
    <row r="598" spans="7:19" ht="20.100000000000001" customHeight="1">
      <c r="G598" s="1716"/>
      <c r="H598" s="1713"/>
      <c r="I598" s="1713"/>
      <c r="J598" s="1713"/>
      <c r="K598" s="1713"/>
      <c r="L598" s="1713"/>
      <c r="M598" s="1713"/>
      <c r="N598" s="1717"/>
      <c r="O598" s="1713"/>
      <c r="P598" s="1718"/>
      <c r="Q598" s="1719"/>
      <c r="R598" s="1720"/>
      <c r="S598" s="3279"/>
    </row>
    <row r="599" spans="7:19" ht="20.100000000000001" customHeight="1">
      <c r="G599" s="1716"/>
      <c r="H599" s="1713"/>
      <c r="I599" s="1713"/>
      <c r="J599" s="1713"/>
      <c r="K599" s="1713"/>
      <c r="L599" s="1713"/>
      <c r="M599" s="1713"/>
      <c r="N599" s="1717"/>
      <c r="O599" s="1713"/>
      <c r="P599" s="1718"/>
      <c r="Q599" s="1719"/>
      <c r="R599" s="1720"/>
      <c r="S599" s="3279"/>
    </row>
    <row r="600" spans="7:19" ht="20.100000000000001" customHeight="1">
      <c r="G600" s="1716"/>
      <c r="H600" s="1713"/>
      <c r="I600" s="1713"/>
      <c r="J600" s="1713"/>
      <c r="K600" s="1713"/>
      <c r="L600" s="1713"/>
      <c r="M600" s="1713"/>
      <c r="N600" s="1717"/>
      <c r="O600" s="1713"/>
      <c r="P600" s="1718"/>
      <c r="Q600" s="1719"/>
      <c r="R600" s="1720"/>
      <c r="S600" s="3279"/>
    </row>
    <row r="601" spans="7:19" ht="20.100000000000001" customHeight="1">
      <c r="G601" s="1716"/>
      <c r="H601" s="1713"/>
      <c r="I601" s="1713"/>
      <c r="J601" s="1713"/>
      <c r="K601" s="1713"/>
      <c r="L601" s="1713"/>
      <c r="M601" s="1713"/>
      <c r="N601" s="1717"/>
      <c r="O601" s="1713"/>
      <c r="P601" s="1718"/>
      <c r="Q601" s="1719"/>
      <c r="R601" s="1720"/>
      <c r="S601" s="3279"/>
    </row>
    <row r="602" spans="7:19" ht="20.100000000000001" customHeight="1">
      <c r="G602" s="1716"/>
      <c r="H602" s="1713"/>
      <c r="I602" s="1713"/>
      <c r="J602" s="1713"/>
      <c r="K602" s="1713"/>
      <c r="L602" s="1713"/>
      <c r="M602" s="1713"/>
      <c r="N602" s="1717"/>
      <c r="O602" s="1713"/>
      <c r="P602" s="1718"/>
      <c r="Q602" s="1719"/>
      <c r="R602" s="1720"/>
      <c r="S602" s="3279"/>
    </row>
    <row r="603" spans="7:19" ht="20.100000000000001" customHeight="1">
      <c r="G603" s="1716"/>
      <c r="H603" s="1713"/>
      <c r="I603" s="1713"/>
      <c r="J603" s="1713"/>
      <c r="K603" s="1713"/>
      <c r="L603" s="1713"/>
      <c r="M603" s="1713"/>
      <c r="N603" s="1717"/>
      <c r="O603" s="1713"/>
      <c r="P603" s="1718"/>
      <c r="Q603" s="1719"/>
      <c r="R603" s="1720"/>
      <c r="S603" s="3279"/>
    </row>
    <row r="604" spans="7:19" ht="20.100000000000001" customHeight="1">
      <c r="G604" s="1716"/>
      <c r="H604" s="1713"/>
      <c r="I604" s="1713"/>
      <c r="J604" s="1713"/>
      <c r="K604" s="1713"/>
      <c r="L604" s="1713"/>
      <c r="M604" s="1713"/>
      <c r="N604" s="1717"/>
      <c r="O604" s="1713"/>
      <c r="P604" s="1718"/>
      <c r="Q604" s="1719"/>
      <c r="R604" s="1720"/>
      <c r="S604" s="3279"/>
    </row>
    <row r="605" spans="7:19" ht="20.100000000000001" customHeight="1">
      <c r="G605" s="1716"/>
      <c r="H605" s="1713"/>
      <c r="I605" s="1713"/>
      <c r="J605" s="1713"/>
      <c r="K605" s="1713"/>
      <c r="L605" s="1713"/>
      <c r="M605" s="1713"/>
      <c r="N605" s="1717"/>
      <c r="O605" s="1713"/>
      <c r="P605" s="1718"/>
      <c r="Q605" s="1719"/>
      <c r="R605" s="1720"/>
      <c r="S605" s="3279"/>
    </row>
    <row r="606" spans="7:19" ht="20.100000000000001" customHeight="1">
      <c r="G606" s="1716"/>
      <c r="H606" s="1713"/>
      <c r="I606" s="1713"/>
      <c r="J606" s="1713"/>
      <c r="K606" s="1713"/>
      <c r="L606" s="1713"/>
      <c r="M606" s="1713"/>
      <c r="N606" s="1717"/>
      <c r="O606" s="1713"/>
      <c r="P606" s="1718"/>
      <c r="Q606" s="1719"/>
      <c r="R606" s="1720"/>
      <c r="S606" s="3279"/>
    </row>
    <row r="607" spans="7:19" ht="20.100000000000001" customHeight="1">
      <c r="G607" s="1716"/>
      <c r="H607" s="1713"/>
      <c r="I607" s="1713"/>
      <c r="J607" s="1713"/>
      <c r="K607" s="1713"/>
      <c r="L607" s="1713"/>
      <c r="M607" s="1713"/>
      <c r="N607" s="1717"/>
      <c r="O607" s="1713"/>
      <c r="P607" s="1718"/>
      <c r="Q607" s="1719"/>
      <c r="R607" s="1720"/>
      <c r="S607" s="3279"/>
    </row>
    <row r="608" spans="7:19" ht="20.100000000000001" customHeight="1">
      <c r="G608" s="1716"/>
      <c r="H608" s="1713"/>
      <c r="I608" s="1713"/>
      <c r="J608" s="1713"/>
      <c r="K608" s="1713"/>
      <c r="L608" s="1713"/>
      <c r="M608" s="1713"/>
      <c r="N608" s="1717"/>
      <c r="O608" s="1713"/>
      <c r="P608" s="1718"/>
      <c r="Q608" s="1719"/>
      <c r="R608" s="1720"/>
      <c r="S608" s="3279"/>
    </row>
    <row r="609" spans="7:19" ht="20.100000000000001" customHeight="1">
      <c r="G609" s="1716"/>
      <c r="H609" s="1713"/>
      <c r="I609" s="1713"/>
      <c r="J609" s="1713"/>
      <c r="K609" s="1713"/>
      <c r="L609" s="1713"/>
      <c r="M609" s="1713"/>
      <c r="N609" s="1717"/>
      <c r="O609" s="1713"/>
      <c r="P609" s="1718"/>
      <c r="Q609" s="1719"/>
      <c r="R609" s="1720"/>
      <c r="S609" s="3279"/>
    </row>
    <row r="610" spans="7:19" ht="20.100000000000001" customHeight="1">
      <c r="G610" s="1716"/>
      <c r="H610" s="1713"/>
      <c r="I610" s="1713"/>
      <c r="J610" s="1713"/>
      <c r="K610" s="1713"/>
      <c r="L610" s="1713"/>
      <c r="M610" s="1713"/>
      <c r="N610" s="1717"/>
      <c r="O610" s="1713"/>
      <c r="P610" s="1718"/>
      <c r="Q610" s="1719"/>
      <c r="R610" s="1720"/>
      <c r="S610" s="3279"/>
    </row>
    <row r="611" spans="7:19" ht="20.100000000000001" customHeight="1">
      <c r="G611" s="1716"/>
      <c r="H611" s="1713"/>
      <c r="I611" s="1713"/>
      <c r="J611" s="1713"/>
      <c r="K611" s="1713"/>
      <c r="L611" s="1713"/>
      <c r="M611" s="1713"/>
      <c r="N611" s="1717"/>
      <c r="O611" s="1713"/>
      <c r="P611" s="1718"/>
      <c r="Q611" s="1719"/>
      <c r="R611" s="1720"/>
      <c r="S611" s="3279"/>
    </row>
    <row r="612" spans="7:19" ht="20.100000000000001" customHeight="1">
      <c r="G612" s="1716"/>
      <c r="H612" s="1713"/>
      <c r="I612" s="1713"/>
      <c r="J612" s="1713"/>
      <c r="K612" s="1713"/>
      <c r="L612" s="1713"/>
      <c r="M612" s="1713"/>
      <c r="N612" s="1717"/>
      <c r="O612" s="1713"/>
      <c r="P612" s="1718"/>
      <c r="Q612" s="1719"/>
      <c r="R612" s="1720"/>
      <c r="S612" s="3279"/>
    </row>
    <row r="613" spans="7:19" ht="20.100000000000001" customHeight="1">
      <c r="G613" s="1716"/>
      <c r="H613" s="1713"/>
      <c r="I613" s="1713"/>
      <c r="J613" s="1713"/>
      <c r="K613" s="1713"/>
      <c r="L613" s="1713"/>
      <c r="M613" s="1713"/>
      <c r="N613" s="1717"/>
      <c r="O613" s="1713"/>
      <c r="P613" s="1718"/>
      <c r="Q613" s="1719"/>
      <c r="R613" s="1720"/>
      <c r="S613" s="3279"/>
    </row>
    <row r="614" spans="7:19" ht="20.100000000000001" customHeight="1">
      <c r="G614" s="1716"/>
      <c r="H614" s="1713"/>
      <c r="I614" s="1713"/>
      <c r="J614" s="1713"/>
      <c r="K614" s="1713"/>
      <c r="L614" s="1713"/>
      <c r="M614" s="1713"/>
      <c r="N614" s="1717"/>
      <c r="O614" s="1713"/>
      <c r="P614" s="1718"/>
      <c r="Q614" s="1719"/>
      <c r="R614" s="1720"/>
      <c r="S614" s="3279"/>
    </row>
    <row r="615" spans="7:19" ht="20.100000000000001" customHeight="1">
      <c r="G615" s="1716"/>
      <c r="H615" s="1713"/>
      <c r="I615" s="1713"/>
      <c r="J615" s="1713"/>
      <c r="K615" s="1713"/>
      <c r="L615" s="1713"/>
      <c r="M615" s="1713"/>
      <c r="N615" s="1717"/>
      <c r="O615" s="1713"/>
      <c r="P615" s="1718"/>
      <c r="Q615" s="1719"/>
      <c r="R615" s="1720"/>
      <c r="S615" s="3279"/>
    </row>
    <row r="616" spans="7:19" ht="20.100000000000001" customHeight="1">
      <c r="G616" s="1716"/>
      <c r="H616" s="1713"/>
      <c r="I616" s="1713"/>
      <c r="J616" s="1713"/>
      <c r="K616" s="1713"/>
      <c r="L616" s="1713"/>
      <c r="M616" s="1713"/>
      <c r="N616" s="1717"/>
      <c r="O616" s="1713"/>
      <c r="P616" s="1718"/>
      <c r="Q616" s="1719"/>
      <c r="R616" s="1720"/>
      <c r="S616" s="3279"/>
    </row>
    <row r="617" spans="7:19" ht="20.100000000000001" customHeight="1">
      <c r="G617" s="1716"/>
      <c r="H617" s="1713"/>
      <c r="I617" s="1713"/>
      <c r="J617" s="1713"/>
      <c r="K617" s="1713"/>
      <c r="L617" s="1713"/>
      <c r="M617" s="1713"/>
      <c r="N617" s="1717"/>
      <c r="O617" s="1713"/>
      <c r="P617" s="1718"/>
      <c r="Q617" s="1719"/>
      <c r="R617" s="1720"/>
      <c r="S617" s="3279"/>
    </row>
    <row r="618" spans="7:19" ht="20.100000000000001" customHeight="1">
      <c r="G618" s="1716"/>
      <c r="H618" s="1713"/>
      <c r="I618" s="1713"/>
      <c r="J618" s="1713"/>
      <c r="K618" s="1713"/>
      <c r="L618" s="1713"/>
      <c r="M618" s="1713"/>
      <c r="N618" s="1717"/>
      <c r="O618" s="1713"/>
      <c r="P618" s="1718"/>
      <c r="Q618" s="1719"/>
      <c r="R618" s="1720"/>
      <c r="S618" s="3279"/>
    </row>
    <row r="619" spans="7:19" ht="20.100000000000001" customHeight="1">
      <c r="G619" s="1716"/>
      <c r="H619" s="1713"/>
      <c r="I619" s="1713"/>
      <c r="J619" s="1713"/>
      <c r="K619" s="1713"/>
      <c r="L619" s="1713"/>
      <c r="M619" s="1713"/>
      <c r="N619" s="1717"/>
      <c r="O619" s="1713"/>
      <c r="P619" s="1718"/>
      <c r="Q619" s="1719"/>
      <c r="R619" s="1720"/>
      <c r="S619" s="3279"/>
    </row>
    <row r="620" spans="7:19" ht="20.100000000000001" customHeight="1">
      <c r="G620" s="1716"/>
      <c r="H620" s="1713"/>
      <c r="I620" s="1713"/>
      <c r="J620" s="1713"/>
      <c r="K620" s="1713"/>
      <c r="L620" s="1713"/>
      <c r="M620" s="1713"/>
      <c r="N620" s="1717"/>
      <c r="O620" s="1713"/>
      <c r="P620" s="1718"/>
      <c r="Q620" s="1719"/>
      <c r="R620" s="1720"/>
      <c r="S620" s="3279"/>
    </row>
    <row r="621" spans="7:19" ht="20.100000000000001" customHeight="1">
      <c r="G621" s="1716"/>
      <c r="H621" s="1713"/>
      <c r="I621" s="1713"/>
      <c r="J621" s="1713"/>
      <c r="K621" s="1713"/>
      <c r="L621" s="1713"/>
      <c r="M621" s="1713"/>
      <c r="N621" s="1717"/>
      <c r="O621" s="1713"/>
      <c r="P621" s="1718"/>
      <c r="Q621" s="1719"/>
      <c r="R621" s="1720"/>
      <c r="S621" s="3279"/>
    </row>
    <row r="622" spans="7:19" ht="20.100000000000001" customHeight="1">
      <c r="G622" s="1716"/>
      <c r="H622" s="1713"/>
      <c r="I622" s="1713"/>
      <c r="J622" s="1713"/>
      <c r="K622" s="1713"/>
      <c r="L622" s="1713"/>
      <c r="M622" s="1713"/>
      <c r="N622" s="1717"/>
      <c r="O622" s="1713"/>
      <c r="P622" s="1718"/>
      <c r="Q622" s="1719"/>
      <c r="R622" s="1720"/>
      <c r="S622" s="3279"/>
    </row>
    <row r="623" spans="7:19" ht="20.100000000000001" customHeight="1">
      <c r="G623" s="1716"/>
      <c r="H623" s="1713"/>
      <c r="I623" s="1713"/>
      <c r="J623" s="1713"/>
      <c r="K623" s="1713"/>
      <c r="L623" s="1713"/>
      <c r="M623" s="1713"/>
      <c r="N623" s="1717"/>
      <c r="O623" s="1713"/>
      <c r="P623" s="1718"/>
      <c r="Q623" s="1719"/>
      <c r="R623" s="1720"/>
      <c r="S623" s="3279"/>
    </row>
    <row r="624" spans="7:19" ht="20.100000000000001" customHeight="1">
      <c r="G624" s="1716"/>
      <c r="H624" s="1713"/>
      <c r="I624" s="1713"/>
      <c r="J624" s="1713"/>
      <c r="K624" s="1713"/>
      <c r="L624" s="1713"/>
      <c r="M624" s="1713"/>
      <c r="N624" s="1717"/>
      <c r="O624" s="1713"/>
      <c r="P624" s="1718"/>
      <c r="Q624" s="1719"/>
      <c r="R624" s="1720"/>
      <c r="S624" s="3279"/>
    </row>
    <row r="625" spans="7:19" ht="20.100000000000001" customHeight="1">
      <c r="G625" s="1716"/>
      <c r="H625" s="1713"/>
      <c r="I625" s="1713"/>
      <c r="J625" s="1713"/>
      <c r="K625" s="1713"/>
      <c r="L625" s="1713"/>
      <c r="M625" s="1713"/>
      <c r="N625" s="1717"/>
      <c r="O625" s="1713"/>
      <c r="P625" s="1718"/>
      <c r="Q625" s="1719"/>
      <c r="R625" s="1720"/>
      <c r="S625" s="3279"/>
    </row>
    <row r="626" spans="7:19" ht="20.100000000000001" customHeight="1">
      <c r="G626" s="1716"/>
      <c r="H626" s="1713"/>
      <c r="I626" s="1713"/>
      <c r="J626" s="1713"/>
      <c r="K626" s="1713"/>
      <c r="L626" s="1713"/>
      <c r="M626" s="1713"/>
      <c r="N626" s="1717"/>
      <c r="O626" s="1713"/>
      <c r="P626" s="1718"/>
      <c r="Q626" s="1719"/>
      <c r="R626" s="1720"/>
      <c r="S626" s="3279"/>
    </row>
    <row r="627" spans="7:19" ht="20.100000000000001" customHeight="1">
      <c r="G627" s="1716"/>
      <c r="H627" s="1713"/>
      <c r="I627" s="1713"/>
      <c r="J627" s="1713"/>
      <c r="K627" s="1713"/>
      <c r="L627" s="1713"/>
      <c r="M627" s="1713"/>
      <c r="N627" s="1717"/>
      <c r="O627" s="1713"/>
      <c r="P627" s="1718"/>
      <c r="Q627" s="1719"/>
      <c r="R627" s="1720"/>
      <c r="S627" s="3279"/>
    </row>
    <row r="628" spans="7:19" ht="20.100000000000001" customHeight="1">
      <c r="G628" s="1716"/>
      <c r="H628" s="1713"/>
      <c r="I628" s="1713"/>
      <c r="J628" s="1713"/>
      <c r="K628" s="1713"/>
      <c r="L628" s="1713"/>
      <c r="M628" s="1713"/>
      <c r="N628" s="1717"/>
      <c r="O628" s="1713"/>
      <c r="P628" s="1718"/>
      <c r="Q628" s="1719"/>
      <c r="R628" s="1720"/>
      <c r="S628" s="3279"/>
    </row>
    <row r="629" spans="7:19" ht="20.100000000000001" customHeight="1">
      <c r="G629" s="1716"/>
      <c r="H629" s="1713"/>
      <c r="I629" s="1713"/>
      <c r="J629" s="1713"/>
      <c r="K629" s="1713"/>
      <c r="L629" s="1713"/>
      <c r="M629" s="1713"/>
      <c r="N629" s="1717"/>
      <c r="O629" s="1713"/>
      <c r="P629" s="1718"/>
      <c r="Q629" s="1719"/>
      <c r="R629" s="1720"/>
      <c r="S629" s="3279"/>
    </row>
    <row r="630" spans="7:19" ht="20.100000000000001" customHeight="1">
      <c r="G630" s="1716"/>
      <c r="H630" s="1713"/>
      <c r="I630" s="1713"/>
      <c r="J630" s="1713"/>
      <c r="K630" s="1713"/>
      <c r="L630" s="1713"/>
      <c r="M630" s="1713"/>
      <c r="N630" s="1717"/>
      <c r="O630" s="1713"/>
      <c r="P630" s="1718"/>
      <c r="Q630" s="1719"/>
      <c r="R630" s="1720"/>
      <c r="S630" s="3279"/>
    </row>
    <row r="631" spans="7:19" ht="20.100000000000001" customHeight="1">
      <c r="G631" s="1716"/>
      <c r="H631" s="1713"/>
      <c r="I631" s="1713"/>
      <c r="J631" s="1713"/>
      <c r="K631" s="1713"/>
      <c r="L631" s="1713"/>
      <c r="M631" s="1713"/>
      <c r="N631" s="1717"/>
      <c r="O631" s="1713"/>
      <c r="P631" s="1718"/>
      <c r="Q631" s="1719"/>
      <c r="R631" s="1720"/>
      <c r="S631" s="3279"/>
    </row>
    <row r="632" spans="7:19" ht="20.100000000000001" customHeight="1">
      <c r="G632" s="1716"/>
      <c r="H632" s="1713"/>
      <c r="I632" s="1713"/>
      <c r="J632" s="1713"/>
      <c r="K632" s="1713"/>
      <c r="L632" s="1713"/>
      <c r="M632" s="1713"/>
      <c r="N632" s="1717"/>
      <c r="O632" s="1713"/>
      <c r="P632" s="1718"/>
      <c r="Q632" s="1719"/>
      <c r="R632" s="1720"/>
      <c r="S632" s="3279"/>
    </row>
    <row r="633" spans="7:19" ht="20.100000000000001" customHeight="1">
      <c r="G633" s="1716"/>
      <c r="H633" s="1713"/>
      <c r="I633" s="1713"/>
      <c r="J633" s="1713"/>
      <c r="K633" s="1713"/>
      <c r="L633" s="1713"/>
      <c r="M633" s="1713"/>
      <c r="N633" s="1717"/>
      <c r="O633" s="1713"/>
      <c r="P633" s="1718"/>
      <c r="Q633" s="1719"/>
      <c r="R633" s="1720"/>
      <c r="S633" s="3279"/>
    </row>
    <row r="634" spans="7:19" ht="20.100000000000001" customHeight="1">
      <c r="G634" s="1716"/>
      <c r="H634" s="1713"/>
      <c r="I634" s="1713"/>
      <c r="J634" s="1713"/>
      <c r="K634" s="1713"/>
      <c r="L634" s="1713"/>
      <c r="M634" s="1713"/>
      <c r="N634" s="1717"/>
      <c r="O634" s="1713"/>
      <c r="P634" s="1718"/>
      <c r="Q634" s="1719"/>
      <c r="R634" s="1720"/>
      <c r="S634" s="3279"/>
    </row>
    <row r="635" spans="7:19" ht="20.100000000000001" customHeight="1">
      <c r="G635" s="1716"/>
      <c r="H635" s="1713"/>
      <c r="I635" s="1713"/>
      <c r="J635" s="1713"/>
      <c r="K635" s="1713"/>
      <c r="L635" s="1713"/>
      <c r="M635" s="1713"/>
      <c r="N635" s="1717"/>
      <c r="O635" s="1713"/>
      <c r="P635" s="1718"/>
      <c r="Q635" s="1719"/>
      <c r="R635" s="1720"/>
      <c r="S635" s="3279"/>
    </row>
    <row r="636" spans="7:19" ht="20.100000000000001" customHeight="1">
      <c r="G636" s="1716"/>
      <c r="H636" s="1713"/>
      <c r="I636" s="1713"/>
      <c r="J636" s="1713"/>
      <c r="K636" s="1713"/>
      <c r="L636" s="1713"/>
      <c r="M636" s="1713"/>
      <c r="N636" s="1717"/>
      <c r="O636" s="1713"/>
      <c r="P636" s="1718"/>
      <c r="Q636" s="1719"/>
      <c r="R636" s="1720"/>
      <c r="S636" s="3279"/>
    </row>
    <row r="637" spans="7:19" ht="20.100000000000001" customHeight="1">
      <c r="G637" s="1716"/>
      <c r="H637" s="1713"/>
      <c r="I637" s="1713"/>
      <c r="J637" s="1713"/>
      <c r="K637" s="1713"/>
      <c r="L637" s="1713"/>
      <c r="M637" s="1713"/>
      <c r="N637" s="1717"/>
      <c r="O637" s="1713"/>
      <c r="P637" s="1718"/>
      <c r="Q637" s="1719"/>
      <c r="R637" s="1720"/>
      <c r="S637" s="3279"/>
    </row>
    <row r="638" spans="7:19" ht="20.100000000000001" customHeight="1">
      <c r="G638" s="1716"/>
      <c r="H638" s="1713"/>
      <c r="I638" s="1713"/>
      <c r="J638" s="1713"/>
      <c r="K638" s="1713"/>
      <c r="L638" s="1713"/>
      <c r="M638" s="1713"/>
      <c r="N638" s="1717"/>
      <c r="O638" s="1713"/>
      <c r="P638" s="1718"/>
      <c r="Q638" s="1719"/>
      <c r="R638" s="1720"/>
      <c r="S638" s="3279"/>
    </row>
    <row r="639" spans="7:19" ht="20.100000000000001" customHeight="1">
      <c r="G639" s="1716"/>
      <c r="H639" s="1713"/>
      <c r="I639" s="1713"/>
      <c r="J639" s="1713"/>
      <c r="K639" s="1713"/>
      <c r="L639" s="1713"/>
      <c r="M639" s="1713"/>
      <c r="N639" s="1717"/>
      <c r="O639" s="1713"/>
      <c r="P639" s="1718"/>
      <c r="Q639" s="1719"/>
      <c r="R639" s="1720"/>
      <c r="S639" s="3279"/>
    </row>
    <row r="640" spans="7:19" ht="20.100000000000001" customHeight="1">
      <c r="G640" s="1716"/>
      <c r="H640" s="1713"/>
      <c r="I640" s="1713"/>
      <c r="J640" s="1713"/>
      <c r="K640" s="1713"/>
      <c r="L640" s="1713"/>
      <c r="M640" s="1713"/>
      <c r="N640" s="1717"/>
      <c r="O640" s="1713"/>
      <c r="P640" s="1718"/>
      <c r="Q640" s="1719"/>
      <c r="R640" s="1720"/>
      <c r="S640" s="3279"/>
    </row>
    <row r="641" spans="7:19" ht="20.100000000000001" customHeight="1">
      <c r="G641" s="1716"/>
      <c r="H641" s="1713"/>
      <c r="I641" s="1713"/>
      <c r="J641" s="1713"/>
      <c r="K641" s="1713"/>
      <c r="L641" s="1713"/>
      <c r="M641" s="1713"/>
      <c r="N641" s="1717"/>
      <c r="O641" s="1713"/>
      <c r="P641" s="1718"/>
      <c r="Q641" s="1719"/>
      <c r="R641" s="1720"/>
      <c r="S641" s="3279"/>
    </row>
    <row r="642" spans="7:19" ht="20.100000000000001" customHeight="1">
      <c r="G642" s="1716"/>
      <c r="H642" s="1713"/>
      <c r="I642" s="1713"/>
      <c r="J642" s="1713"/>
      <c r="K642" s="1713"/>
      <c r="L642" s="1713"/>
      <c r="M642" s="1713"/>
      <c r="N642" s="1717"/>
      <c r="O642" s="1713"/>
      <c r="P642" s="1718"/>
      <c r="Q642" s="1719"/>
      <c r="R642" s="1720"/>
      <c r="S642" s="3279"/>
    </row>
    <row r="643" spans="7:19" ht="20.100000000000001" customHeight="1">
      <c r="G643" s="1716"/>
      <c r="H643" s="1713"/>
      <c r="I643" s="1713"/>
      <c r="J643" s="1713"/>
      <c r="K643" s="1713"/>
      <c r="L643" s="1713"/>
      <c r="M643" s="1713"/>
      <c r="N643" s="1717"/>
      <c r="O643" s="1713"/>
      <c r="P643" s="1718"/>
      <c r="Q643" s="1719"/>
      <c r="R643" s="1720"/>
      <c r="S643" s="3279"/>
    </row>
    <row r="644" spans="7:19" ht="20.100000000000001" customHeight="1">
      <c r="G644" s="1716"/>
      <c r="H644" s="1713"/>
      <c r="I644" s="1713"/>
      <c r="J644" s="1713"/>
      <c r="K644" s="1713"/>
      <c r="L644" s="1713"/>
      <c r="M644" s="1713"/>
      <c r="N644" s="1717"/>
      <c r="O644" s="1713"/>
      <c r="P644" s="1718"/>
      <c r="Q644" s="1719"/>
      <c r="R644" s="1720"/>
      <c r="S644" s="3279"/>
    </row>
    <row r="645" spans="7:19" ht="20.100000000000001" customHeight="1">
      <c r="G645" s="1716"/>
      <c r="H645" s="1713"/>
      <c r="I645" s="1713"/>
      <c r="J645" s="1713"/>
      <c r="K645" s="1713"/>
      <c r="L645" s="1713"/>
      <c r="M645" s="1713"/>
      <c r="N645" s="1717"/>
      <c r="O645" s="1713"/>
      <c r="P645" s="1718"/>
      <c r="Q645" s="1719"/>
      <c r="R645" s="1720"/>
      <c r="S645" s="3279"/>
    </row>
    <row r="646" spans="7:19" ht="20.100000000000001" customHeight="1">
      <c r="G646" s="1716"/>
      <c r="H646" s="1713"/>
      <c r="I646" s="1713"/>
      <c r="J646" s="1713"/>
      <c r="K646" s="1713"/>
      <c r="L646" s="1713"/>
      <c r="M646" s="1713"/>
      <c r="N646" s="1717"/>
      <c r="O646" s="1713"/>
      <c r="P646" s="1718"/>
      <c r="Q646" s="1719"/>
      <c r="R646" s="1720"/>
      <c r="S646" s="3279"/>
    </row>
    <row r="647" spans="7:19" ht="20.100000000000001" customHeight="1">
      <c r="G647" s="1716"/>
      <c r="H647" s="1713"/>
      <c r="I647" s="1713"/>
      <c r="J647" s="1713"/>
      <c r="K647" s="1713"/>
      <c r="L647" s="1713"/>
      <c r="M647" s="1713"/>
      <c r="N647" s="1717"/>
      <c r="O647" s="1713"/>
      <c r="P647" s="1718"/>
      <c r="Q647" s="1719"/>
      <c r="R647" s="1720"/>
      <c r="S647" s="3279"/>
    </row>
    <row r="648" spans="7:19" ht="20.100000000000001" customHeight="1">
      <c r="G648" s="1716"/>
      <c r="H648" s="1713"/>
      <c r="I648" s="1713"/>
      <c r="J648" s="1713"/>
      <c r="K648" s="1713"/>
      <c r="L648" s="1713"/>
      <c r="M648" s="1713"/>
      <c r="N648" s="1717"/>
      <c r="O648" s="1713"/>
      <c r="P648" s="1718"/>
      <c r="Q648" s="1719"/>
      <c r="R648" s="1720"/>
      <c r="S648" s="3279"/>
    </row>
    <row r="649" spans="7:19" ht="15" customHeight="1">
      <c r="G649" s="1716"/>
      <c r="H649" s="1713"/>
      <c r="I649" s="1713"/>
      <c r="J649" s="1713"/>
      <c r="K649" s="1713"/>
      <c r="L649" s="1713"/>
      <c r="M649" s="1713"/>
      <c r="N649" s="1717"/>
      <c r="O649" s="1713"/>
      <c r="P649" s="1718"/>
      <c r="Q649" s="1719"/>
      <c r="R649" s="1720"/>
      <c r="S649" s="3279"/>
    </row>
    <row r="650" spans="7:19" ht="15" customHeight="1">
      <c r="G650" s="1716"/>
      <c r="H650" s="1713"/>
      <c r="I650" s="1713"/>
      <c r="J650" s="1713"/>
      <c r="K650" s="1713"/>
      <c r="L650" s="1713"/>
      <c r="M650" s="1713"/>
      <c r="N650" s="1717"/>
      <c r="O650" s="1713"/>
      <c r="P650" s="1718"/>
      <c r="Q650" s="1719"/>
      <c r="R650" s="1720"/>
      <c r="S650" s="3279"/>
    </row>
    <row r="651" spans="7:19" ht="15" customHeight="1">
      <c r="G651" s="1716"/>
      <c r="H651" s="1713"/>
      <c r="I651" s="1713"/>
      <c r="J651" s="1713"/>
      <c r="K651" s="1713"/>
      <c r="L651" s="1713"/>
      <c r="M651" s="1713"/>
      <c r="N651" s="1717"/>
      <c r="O651" s="1713"/>
      <c r="P651" s="1718"/>
      <c r="Q651" s="1719"/>
      <c r="R651" s="1720"/>
      <c r="S651" s="3279"/>
    </row>
    <row r="652" spans="7:19" ht="15" customHeight="1">
      <c r="G652" s="1716"/>
      <c r="H652" s="1713"/>
      <c r="I652" s="1713"/>
      <c r="J652" s="1713"/>
      <c r="K652" s="1713"/>
      <c r="L652" s="1713"/>
      <c r="M652" s="1713"/>
      <c r="N652" s="1717"/>
      <c r="O652" s="1713"/>
      <c r="P652" s="1718"/>
      <c r="Q652" s="1719"/>
      <c r="R652" s="1720"/>
      <c r="S652" s="3279"/>
    </row>
    <row r="653" spans="7:19" ht="15" customHeight="1">
      <c r="G653" s="1716"/>
      <c r="H653" s="1713"/>
      <c r="I653" s="1713"/>
      <c r="J653" s="1713"/>
      <c r="K653" s="1713"/>
      <c r="L653" s="1713"/>
      <c r="M653" s="1713"/>
      <c r="N653" s="1717"/>
      <c r="O653" s="1713"/>
      <c r="P653" s="1718"/>
      <c r="Q653" s="1719"/>
      <c r="R653" s="1720"/>
      <c r="S653" s="3279"/>
    </row>
    <row r="654" spans="7:19" ht="15" customHeight="1">
      <c r="G654" s="1716"/>
      <c r="H654" s="1713"/>
      <c r="I654" s="1713"/>
      <c r="J654" s="1713"/>
      <c r="K654" s="1713"/>
      <c r="L654" s="1713"/>
      <c r="M654" s="1713"/>
      <c r="N654" s="1717"/>
      <c r="O654" s="1713"/>
      <c r="P654" s="1718"/>
      <c r="Q654" s="1719"/>
      <c r="R654" s="1720"/>
      <c r="S654" s="3279"/>
    </row>
    <row r="655" spans="7:19" ht="15" customHeight="1">
      <c r="G655" s="1716"/>
      <c r="H655" s="1713"/>
      <c r="I655" s="1713"/>
      <c r="J655" s="1713"/>
      <c r="K655" s="1713"/>
      <c r="L655" s="1713"/>
      <c r="M655" s="1713"/>
      <c r="N655" s="1717"/>
      <c r="O655" s="1713"/>
      <c r="P655" s="1718"/>
      <c r="Q655" s="1719"/>
      <c r="R655" s="1720"/>
      <c r="S655" s="3279"/>
    </row>
    <row r="656" spans="7:19" ht="15" customHeight="1">
      <c r="G656" s="1716"/>
      <c r="H656" s="1713"/>
      <c r="I656" s="1713"/>
      <c r="J656" s="1713"/>
      <c r="K656" s="1713"/>
      <c r="L656" s="1713"/>
      <c r="M656" s="1713"/>
      <c r="N656" s="1717"/>
      <c r="O656" s="1713"/>
      <c r="P656" s="1718"/>
      <c r="Q656" s="1719"/>
      <c r="R656" s="1720"/>
      <c r="S656" s="3279"/>
    </row>
    <row r="657" spans="7:19" ht="15" customHeight="1">
      <c r="G657" s="1716"/>
      <c r="H657" s="1713"/>
      <c r="I657" s="1713"/>
      <c r="J657" s="1713"/>
      <c r="K657" s="1713"/>
      <c r="L657" s="1713"/>
      <c r="M657" s="1713"/>
      <c r="N657" s="1717"/>
      <c r="O657" s="1713"/>
      <c r="P657" s="1718"/>
      <c r="Q657" s="1719"/>
      <c r="R657" s="1720"/>
      <c r="S657" s="3279"/>
    </row>
    <row r="658" spans="7:19" ht="15" customHeight="1">
      <c r="G658" s="1716"/>
      <c r="H658" s="1713"/>
      <c r="I658" s="1713"/>
      <c r="J658" s="1713"/>
      <c r="K658" s="1713"/>
      <c r="L658" s="1713"/>
      <c r="M658" s="1713"/>
      <c r="N658" s="1717"/>
      <c r="O658" s="1713"/>
      <c r="P658" s="1718"/>
      <c r="Q658" s="1719"/>
      <c r="R658" s="1720"/>
      <c r="S658" s="3279"/>
    </row>
    <row r="659" spans="7:19" ht="15" customHeight="1">
      <c r="G659" s="1716"/>
      <c r="H659" s="1713"/>
      <c r="I659" s="1713"/>
      <c r="J659" s="1713"/>
      <c r="K659" s="1713"/>
      <c r="L659" s="1713"/>
      <c r="M659" s="1713"/>
      <c r="N659" s="1717"/>
      <c r="O659" s="1713"/>
      <c r="P659" s="1718"/>
      <c r="Q659" s="1719"/>
      <c r="R659" s="1720"/>
      <c r="S659" s="3279"/>
    </row>
    <row r="660" spans="7:19" ht="15" customHeight="1">
      <c r="G660" s="1716"/>
      <c r="H660" s="1713"/>
      <c r="I660" s="1713"/>
      <c r="J660" s="1713"/>
      <c r="K660" s="1713"/>
      <c r="L660" s="1713"/>
      <c r="M660" s="1713"/>
      <c r="N660" s="1717"/>
      <c r="O660" s="1713"/>
      <c r="P660" s="1718"/>
      <c r="Q660" s="1719"/>
      <c r="R660" s="1720"/>
      <c r="S660" s="3279"/>
    </row>
    <row r="661" spans="7:19" ht="15" customHeight="1">
      <c r="G661" s="1716"/>
      <c r="H661" s="1713"/>
      <c r="I661" s="1713"/>
      <c r="J661" s="1713"/>
      <c r="K661" s="1713"/>
      <c r="L661" s="1713"/>
      <c r="M661" s="1713"/>
      <c r="N661" s="1717"/>
      <c r="O661" s="1713"/>
      <c r="P661" s="1718"/>
      <c r="Q661" s="1719"/>
      <c r="R661" s="1720"/>
      <c r="S661" s="3279"/>
    </row>
    <row r="662" spans="7:19" ht="15" customHeight="1">
      <c r="G662" s="1716"/>
      <c r="H662" s="1713"/>
      <c r="I662" s="1713"/>
      <c r="J662" s="1713"/>
      <c r="K662" s="1713"/>
      <c r="L662" s="1713"/>
      <c r="M662" s="1713"/>
      <c r="N662" s="1717"/>
      <c r="O662" s="1713"/>
      <c r="P662" s="1718"/>
      <c r="Q662" s="1719"/>
      <c r="R662" s="1720"/>
      <c r="S662" s="3279"/>
    </row>
    <row r="663" spans="7:19" ht="15" customHeight="1">
      <c r="G663" s="1716"/>
      <c r="H663" s="1713"/>
      <c r="I663" s="1713"/>
      <c r="J663" s="1713"/>
      <c r="K663" s="1713"/>
      <c r="L663" s="1713"/>
      <c r="M663" s="1713"/>
      <c r="N663" s="1717"/>
      <c r="O663" s="1713"/>
      <c r="P663" s="1718"/>
      <c r="Q663" s="1719"/>
      <c r="R663" s="1720"/>
      <c r="S663" s="3279"/>
    </row>
    <row r="664" spans="7:19" ht="15" customHeight="1">
      <c r="G664" s="1716"/>
      <c r="H664" s="1713"/>
      <c r="I664" s="1713"/>
      <c r="J664" s="1713"/>
      <c r="K664" s="1713"/>
      <c r="L664" s="1713"/>
      <c r="M664" s="1713"/>
      <c r="N664" s="1717"/>
      <c r="O664" s="1713"/>
      <c r="P664" s="1718"/>
      <c r="Q664" s="1719"/>
      <c r="R664" s="1720"/>
      <c r="S664" s="3279"/>
    </row>
    <row r="665" spans="7:19" ht="15" customHeight="1">
      <c r="G665" s="1716"/>
      <c r="H665" s="1713"/>
      <c r="I665" s="1713"/>
      <c r="J665" s="1713"/>
      <c r="K665" s="1713"/>
      <c r="L665" s="1713"/>
      <c r="M665" s="1713"/>
      <c r="N665" s="1717"/>
      <c r="O665" s="1713"/>
      <c r="P665" s="1718"/>
      <c r="Q665" s="1719"/>
      <c r="R665" s="1720"/>
      <c r="S665" s="3279"/>
    </row>
    <row r="666" spans="7:19" ht="15" customHeight="1">
      <c r="G666" s="1716"/>
      <c r="H666" s="1713"/>
      <c r="I666" s="1713"/>
      <c r="J666" s="1713"/>
      <c r="K666" s="1713"/>
      <c r="L666" s="1713"/>
      <c r="M666" s="1713"/>
      <c r="N666" s="1717"/>
      <c r="O666" s="1713"/>
      <c r="P666" s="1718"/>
      <c r="Q666" s="1719"/>
      <c r="R666" s="1720"/>
      <c r="S666" s="3279"/>
    </row>
    <row r="667" spans="7:19" ht="15" customHeight="1">
      <c r="G667" s="1716"/>
      <c r="H667" s="1713"/>
      <c r="I667" s="1713"/>
      <c r="J667" s="1713"/>
      <c r="K667" s="1713"/>
      <c r="L667" s="1713"/>
      <c r="M667" s="1713"/>
      <c r="N667" s="1717"/>
      <c r="O667" s="1713"/>
      <c r="P667" s="1718"/>
      <c r="Q667" s="1719"/>
      <c r="R667" s="1720"/>
      <c r="S667" s="3279"/>
    </row>
    <row r="668" spans="7:19" ht="15" customHeight="1">
      <c r="G668" s="1716"/>
      <c r="H668" s="1713"/>
      <c r="I668" s="1713"/>
      <c r="J668" s="1713"/>
      <c r="K668" s="1713"/>
      <c r="L668" s="1713"/>
      <c r="M668" s="1713"/>
      <c r="N668" s="1717"/>
      <c r="O668" s="1713"/>
      <c r="P668" s="1718"/>
      <c r="Q668" s="1719"/>
      <c r="R668" s="1720"/>
      <c r="S668" s="3279"/>
    </row>
    <row r="669" spans="7:19" ht="15" customHeight="1">
      <c r="G669" s="1716"/>
      <c r="H669" s="1713"/>
      <c r="I669" s="1713"/>
      <c r="J669" s="1713"/>
      <c r="K669" s="1713"/>
      <c r="L669" s="1713"/>
      <c r="M669" s="1713"/>
      <c r="N669" s="1717"/>
      <c r="O669" s="1713"/>
      <c r="P669" s="1718"/>
      <c r="Q669" s="1719"/>
      <c r="R669" s="1720"/>
      <c r="S669" s="3279"/>
    </row>
    <row r="670" spans="7:19" ht="15" customHeight="1">
      <c r="G670" s="1716"/>
      <c r="H670" s="1713"/>
      <c r="I670" s="1713"/>
      <c r="J670" s="1713"/>
      <c r="K670" s="1713"/>
      <c r="L670" s="1713"/>
      <c r="M670" s="1713"/>
      <c r="N670" s="1717"/>
      <c r="O670" s="1713"/>
      <c r="P670" s="1718"/>
      <c r="Q670" s="1719"/>
      <c r="R670" s="1720"/>
      <c r="S670" s="3279"/>
    </row>
    <row r="671" spans="7:19" ht="15" customHeight="1">
      <c r="G671" s="1716"/>
      <c r="H671" s="1713"/>
      <c r="I671" s="1713"/>
      <c r="J671" s="1713"/>
      <c r="K671" s="1713"/>
      <c r="L671" s="1713"/>
      <c r="M671" s="1713"/>
      <c r="N671" s="1717"/>
      <c r="O671" s="1713"/>
      <c r="P671" s="1718"/>
      <c r="Q671" s="1719"/>
      <c r="R671" s="1720"/>
      <c r="S671" s="3279"/>
    </row>
    <row r="672" spans="7:19" ht="15" customHeight="1">
      <c r="G672" s="1716"/>
      <c r="H672" s="1713"/>
      <c r="I672" s="1713"/>
      <c r="J672" s="1713"/>
      <c r="K672" s="1713"/>
      <c r="L672" s="1713"/>
      <c r="M672" s="1713"/>
      <c r="N672" s="1717"/>
      <c r="O672" s="1713"/>
      <c r="P672" s="1718"/>
      <c r="Q672" s="1719"/>
      <c r="R672" s="1720"/>
      <c r="S672" s="3279"/>
    </row>
    <row r="673" spans="7:19" ht="15" customHeight="1">
      <c r="G673" s="1716"/>
      <c r="H673" s="1713"/>
      <c r="I673" s="1713"/>
      <c r="J673" s="1713"/>
      <c r="K673" s="1713"/>
      <c r="L673" s="1713"/>
      <c r="M673" s="1713"/>
      <c r="N673" s="1717"/>
      <c r="O673" s="1713"/>
      <c r="P673" s="1718"/>
      <c r="Q673" s="1719"/>
      <c r="R673" s="1720"/>
      <c r="S673" s="3279"/>
    </row>
    <row r="674" spans="7:19" ht="15" customHeight="1">
      <c r="G674" s="1716"/>
      <c r="H674" s="1713"/>
      <c r="I674" s="1713"/>
      <c r="J674" s="1713"/>
      <c r="K674" s="1713"/>
      <c r="L674" s="1713"/>
      <c r="M674" s="1713"/>
      <c r="N674" s="1717"/>
      <c r="O674" s="1713"/>
      <c r="P674" s="1718"/>
      <c r="Q674" s="1719"/>
      <c r="R674" s="1720"/>
      <c r="S674" s="3279"/>
    </row>
    <row r="675" spans="7:19" ht="15" customHeight="1">
      <c r="G675" s="1716"/>
      <c r="H675" s="1713"/>
      <c r="I675" s="1713"/>
      <c r="J675" s="1713"/>
      <c r="K675" s="1713"/>
      <c r="L675" s="1713"/>
      <c r="M675" s="1713"/>
      <c r="N675" s="1717"/>
      <c r="O675" s="1713"/>
      <c r="P675" s="1718"/>
      <c r="Q675" s="1719"/>
      <c r="R675" s="1720"/>
      <c r="S675" s="3279"/>
    </row>
    <row r="676" spans="7:19" ht="15" customHeight="1">
      <c r="G676" s="1716"/>
      <c r="H676" s="1713"/>
      <c r="I676" s="1713"/>
      <c r="J676" s="1713"/>
      <c r="K676" s="1713"/>
      <c r="L676" s="1713"/>
      <c r="M676" s="1713"/>
      <c r="N676" s="1717"/>
      <c r="O676" s="1713"/>
      <c r="P676" s="1718"/>
      <c r="Q676" s="1719"/>
      <c r="R676" s="1720"/>
      <c r="S676" s="3279"/>
    </row>
    <row r="677" spans="7:19" ht="15" customHeight="1">
      <c r="G677" s="1716"/>
      <c r="H677" s="1713"/>
      <c r="I677" s="1713"/>
      <c r="J677" s="1713"/>
      <c r="K677" s="1713"/>
      <c r="L677" s="1713"/>
      <c r="M677" s="1713"/>
      <c r="N677" s="1717"/>
      <c r="O677" s="1713"/>
      <c r="P677" s="1718"/>
      <c r="Q677" s="1719"/>
      <c r="R677" s="1720"/>
      <c r="S677" s="3279"/>
    </row>
    <row r="678" spans="7:19" ht="15" customHeight="1">
      <c r="G678" s="1716"/>
      <c r="H678" s="1713"/>
      <c r="I678" s="1713"/>
      <c r="J678" s="1713"/>
      <c r="K678" s="1713"/>
      <c r="L678" s="1713"/>
      <c r="M678" s="1713"/>
      <c r="N678" s="1717"/>
      <c r="O678" s="1713"/>
      <c r="P678" s="1718"/>
      <c r="Q678" s="1719"/>
      <c r="R678" s="1720"/>
      <c r="S678" s="3279"/>
    </row>
    <row r="679" spans="7:19" ht="15" customHeight="1">
      <c r="G679" s="1716"/>
      <c r="H679" s="1713"/>
      <c r="I679" s="1713"/>
      <c r="J679" s="1713"/>
      <c r="K679" s="1713"/>
      <c r="L679" s="1713"/>
      <c r="M679" s="1713"/>
      <c r="N679" s="1717"/>
      <c r="O679" s="1713"/>
      <c r="P679" s="1718"/>
      <c r="Q679" s="1719"/>
      <c r="R679" s="1720"/>
      <c r="S679" s="3279"/>
    </row>
    <row r="680" spans="7:19" ht="15" customHeight="1">
      <c r="G680" s="1716"/>
      <c r="H680" s="1713"/>
      <c r="I680" s="1713"/>
      <c r="J680" s="1713"/>
      <c r="K680" s="1713"/>
      <c r="L680" s="1713"/>
      <c r="M680" s="1713"/>
      <c r="N680" s="1717"/>
      <c r="O680" s="1713"/>
      <c r="P680" s="1718"/>
      <c r="Q680" s="1719"/>
      <c r="R680" s="1720"/>
      <c r="S680" s="3279"/>
    </row>
    <row r="681" spans="7:19" ht="15" customHeight="1">
      <c r="G681" s="1716"/>
      <c r="H681" s="1713"/>
      <c r="I681" s="1713"/>
      <c r="J681" s="1713"/>
      <c r="K681" s="1713"/>
      <c r="L681" s="1713"/>
      <c r="M681" s="1713"/>
      <c r="N681" s="1717"/>
      <c r="O681" s="1713"/>
      <c r="P681" s="1718"/>
      <c r="Q681" s="1719"/>
      <c r="R681" s="1720"/>
      <c r="S681" s="3279"/>
    </row>
    <row r="682" spans="7:19" ht="15" customHeight="1">
      <c r="G682" s="1716"/>
      <c r="H682" s="1713"/>
      <c r="I682" s="1713"/>
      <c r="J682" s="1713"/>
      <c r="K682" s="1713"/>
      <c r="L682" s="1713"/>
      <c r="M682" s="1713"/>
      <c r="N682" s="1717"/>
      <c r="O682" s="1713"/>
      <c r="P682" s="1718"/>
      <c r="Q682" s="1719"/>
      <c r="R682" s="1720"/>
      <c r="S682" s="3279"/>
    </row>
    <row r="683" spans="7:19" ht="15" customHeight="1">
      <c r="G683" s="1716"/>
      <c r="H683" s="1713"/>
      <c r="I683" s="1713"/>
      <c r="J683" s="1713"/>
      <c r="K683" s="1713"/>
      <c r="L683" s="1713"/>
      <c r="M683" s="1713"/>
      <c r="N683" s="1717"/>
      <c r="O683" s="1713"/>
      <c r="P683" s="1718"/>
      <c r="Q683" s="1719"/>
      <c r="R683" s="1720"/>
      <c r="S683" s="3279"/>
    </row>
    <row r="684" spans="7:19" ht="15" customHeight="1">
      <c r="G684" s="1716"/>
      <c r="H684" s="1713"/>
      <c r="I684" s="1713"/>
      <c r="J684" s="1713"/>
      <c r="K684" s="1713"/>
      <c r="L684" s="1713"/>
      <c r="M684" s="1713"/>
      <c r="N684" s="1717"/>
      <c r="O684" s="1713"/>
      <c r="P684" s="1718"/>
      <c r="Q684" s="1719"/>
      <c r="R684" s="1720"/>
      <c r="S684" s="3279"/>
    </row>
    <row r="685" spans="7:19" ht="15" customHeight="1">
      <c r="G685" s="1716"/>
      <c r="H685" s="1713"/>
      <c r="I685" s="1713"/>
      <c r="J685" s="1713"/>
      <c r="K685" s="1713"/>
      <c r="L685" s="1713"/>
      <c r="M685" s="1713"/>
      <c r="N685" s="1717"/>
      <c r="O685" s="1713"/>
      <c r="P685" s="1718"/>
      <c r="Q685" s="1719"/>
      <c r="R685" s="1720"/>
      <c r="S685" s="3279"/>
    </row>
    <row r="686" spans="7:19" ht="15" customHeight="1">
      <c r="G686" s="1716"/>
      <c r="H686" s="1713"/>
      <c r="I686" s="1713"/>
      <c r="J686" s="1713"/>
      <c r="K686" s="1713"/>
      <c r="L686" s="1713"/>
      <c r="M686" s="1713"/>
      <c r="N686" s="1717"/>
      <c r="O686" s="1713"/>
      <c r="P686" s="1718"/>
      <c r="Q686" s="1719"/>
      <c r="R686" s="1720"/>
      <c r="S686" s="3279"/>
    </row>
    <row r="687" spans="7:19" ht="15" customHeight="1">
      <c r="G687" s="1716"/>
      <c r="H687" s="1713"/>
      <c r="I687" s="1713"/>
      <c r="J687" s="1713"/>
      <c r="K687" s="1713"/>
      <c r="L687" s="1713"/>
      <c r="M687" s="1713"/>
      <c r="N687" s="1717"/>
      <c r="O687" s="1713"/>
      <c r="P687" s="1718"/>
      <c r="Q687" s="1719"/>
      <c r="R687" s="1720"/>
      <c r="S687" s="3279"/>
    </row>
    <row r="688" spans="7:19" ht="15" customHeight="1">
      <c r="G688" s="1716"/>
      <c r="H688" s="1713"/>
      <c r="I688" s="1713"/>
      <c r="J688" s="1713"/>
      <c r="K688" s="1713"/>
      <c r="L688" s="1713"/>
      <c r="M688" s="1713"/>
      <c r="N688" s="1717"/>
      <c r="O688" s="1713"/>
      <c r="P688" s="1718"/>
      <c r="Q688" s="1719"/>
      <c r="R688" s="1720"/>
      <c r="S688" s="3279"/>
    </row>
    <row r="689" spans="7:19" ht="15" customHeight="1">
      <c r="G689" s="1716"/>
      <c r="H689" s="1713"/>
      <c r="I689" s="1713"/>
      <c r="J689" s="1713"/>
      <c r="K689" s="1713"/>
      <c r="L689" s="1713"/>
      <c r="M689" s="1713"/>
      <c r="N689" s="1717"/>
      <c r="O689" s="1713"/>
      <c r="P689" s="1718"/>
      <c r="Q689" s="1719"/>
      <c r="R689" s="1720"/>
      <c r="S689" s="3279"/>
    </row>
    <row r="690" spans="7:19" ht="15" customHeight="1">
      <c r="G690" s="1716"/>
      <c r="H690" s="1713"/>
      <c r="I690" s="1713"/>
      <c r="J690" s="1713"/>
      <c r="K690" s="1713"/>
      <c r="L690" s="1713"/>
      <c r="M690" s="1713"/>
      <c r="N690" s="1717"/>
      <c r="O690" s="1713"/>
      <c r="P690" s="1718"/>
      <c r="Q690" s="1719"/>
      <c r="R690" s="1720"/>
      <c r="S690" s="3279"/>
    </row>
    <row r="691" spans="7:19" ht="15" customHeight="1">
      <c r="G691" s="1716"/>
      <c r="H691" s="1713"/>
      <c r="I691" s="1713"/>
      <c r="J691" s="1713"/>
      <c r="K691" s="1713"/>
      <c r="L691" s="1713"/>
      <c r="M691" s="1713"/>
      <c r="N691" s="1717"/>
      <c r="O691" s="1713"/>
      <c r="P691" s="1718"/>
      <c r="Q691" s="1719"/>
      <c r="R691" s="1720"/>
      <c r="S691" s="3279"/>
    </row>
    <row r="692" spans="7:19" ht="15" customHeight="1">
      <c r="G692" s="1716"/>
      <c r="H692" s="1713"/>
      <c r="I692" s="1713"/>
      <c r="J692" s="1713"/>
      <c r="K692" s="1713"/>
      <c r="L692" s="1713"/>
      <c r="M692" s="1713"/>
      <c r="N692" s="1717"/>
      <c r="O692" s="1713"/>
      <c r="P692" s="1718"/>
      <c r="Q692" s="1719"/>
      <c r="R692" s="1720"/>
      <c r="S692" s="3279"/>
    </row>
    <row r="693" spans="7:19" ht="15" customHeight="1">
      <c r="G693" s="1716"/>
      <c r="H693" s="1713"/>
      <c r="I693" s="1713"/>
      <c r="J693" s="1713"/>
      <c r="K693" s="1713"/>
      <c r="L693" s="1713"/>
      <c r="M693" s="1713"/>
      <c r="N693" s="1717"/>
      <c r="O693" s="1713"/>
      <c r="P693" s="1718"/>
      <c r="Q693" s="1719"/>
      <c r="R693" s="1720"/>
      <c r="S693" s="3279"/>
    </row>
    <row r="694" spans="7:19" ht="15" customHeight="1">
      <c r="G694" s="1716"/>
      <c r="H694" s="1713"/>
      <c r="I694" s="1713"/>
      <c r="J694" s="1713"/>
      <c r="K694" s="1713"/>
      <c r="L694" s="1713"/>
      <c r="M694" s="1713"/>
      <c r="N694" s="1717"/>
      <c r="O694" s="1713"/>
      <c r="P694" s="1718"/>
      <c r="Q694" s="1719"/>
      <c r="R694" s="1720"/>
      <c r="S694" s="3279"/>
    </row>
    <row r="695" spans="7:19" ht="15" customHeight="1">
      <c r="G695" s="1716"/>
      <c r="H695" s="1713"/>
      <c r="I695" s="1713"/>
      <c r="J695" s="1713"/>
      <c r="K695" s="1713"/>
      <c r="L695" s="1713"/>
      <c r="M695" s="1713"/>
      <c r="N695" s="1717"/>
      <c r="O695" s="1713"/>
      <c r="P695" s="1718"/>
      <c r="Q695" s="1719"/>
      <c r="R695" s="1720"/>
      <c r="S695" s="3279"/>
    </row>
    <row r="696" spans="7:19" ht="15" customHeight="1">
      <c r="G696" s="1716"/>
      <c r="H696" s="1713"/>
      <c r="I696" s="1713"/>
      <c r="J696" s="1713"/>
      <c r="K696" s="1713"/>
      <c r="L696" s="1713"/>
      <c r="M696" s="1713"/>
      <c r="N696" s="1717"/>
      <c r="O696" s="1713"/>
      <c r="P696" s="1718"/>
      <c r="Q696" s="1719"/>
      <c r="R696" s="1720"/>
      <c r="S696" s="3279"/>
    </row>
    <row r="697" spans="7:19" ht="15" customHeight="1">
      <c r="G697" s="1716"/>
      <c r="H697" s="1713"/>
      <c r="I697" s="1713"/>
      <c r="J697" s="1713"/>
      <c r="K697" s="1713"/>
      <c r="L697" s="1713"/>
      <c r="M697" s="1713"/>
      <c r="N697" s="1717"/>
      <c r="O697" s="1713"/>
      <c r="P697" s="1718"/>
      <c r="Q697" s="1719"/>
      <c r="R697" s="1720"/>
      <c r="S697" s="3279"/>
    </row>
    <row r="698" spans="7:19" ht="15" customHeight="1">
      <c r="G698" s="1716"/>
      <c r="H698" s="1713"/>
      <c r="I698" s="1713"/>
      <c r="J698" s="1713"/>
      <c r="K698" s="1713"/>
      <c r="L698" s="1713"/>
      <c r="M698" s="1713"/>
      <c r="N698" s="1717"/>
      <c r="O698" s="1713"/>
      <c r="P698" s="1718"/>
      <c r="Q698" s="1719"/>
      <c r="R698" s="1720"/>
      <c r="S698" s="3279"/>
    </row>
    <row r="699" spans="7:19" ht="15" customHeight="1">
      <c r="G699" s="1716"/>
      <c r="H699" s="1713"/>
      <c r="I699" s="1713"/>
      <c r="J699" s="1713"/>
      <c r="K699" s="1713"/>
      <c r="L699" s="1713"/>
      <c r="M699" s="1713"/>
      <c r="N699" s="1717"/>
      <c r="O699" s="1713"/>
      <c r="P699" s="1718"/>
      <c r="Q699" s="1719"/>
      <c r="R699" s="1720"/>
      <c r="S699" s="3279"/>
    </row>
    <row r="700" spans="7:19" ht="15" customHeight="1">
      <c r="G700" s="1716"/>
      <c r="H700" s="1713"/>
      <c r="I700" s="1713"/>
      <c r="J700" s="1713"/>
      <c r="K700" s="1713"/>
      <c r="L700" s="1713"/>
      <c r="M700" s="1713"/>
      <c r="N700" s="1717"/>
      <c r="O700" s="1713"/>
      <c r="P700" s="1718"/>
      <c r="Q700" s="1719"/>
      <c r="R700" s="1720"/>
      <c r="S700" s="3279"/>
    </row>
    <row r="701" spans="7:19" ht="15" customHeight="1">
      <c r="G701" s="1716"/>
      <c r="H701" s="1713"/>
      <c r="I701" s="1713"/>
      <c r="J701" s="1713"/>
      <c r="K701" s="1713"/>
      <c r="L701" s="1713"/>
      <c r="M701" s="1713"/>
      <c r="N701" s="1717"/>
      <c r="O701" s="1713"/>
      <c r="P701" s="1718"/>
      <c r="Q701" s="1719"/>
      <c r="R701" s="1720"/>
      <c r="S701" s="3279"/>
    </row>
    <row r="702" spans="7:19" ht="15" customHeight="1">
      <c r="G702" s="1716"/>
      <c r="H702" s="1713"/>
      <c r="I702" s="1713"/>
      <c r="J702" s="1713"/>
      <c r="K702" s="1713"/>
      <c r="L702" s="1713"/>
      <c r="M702" s="1713"/>
      <c r="N702" s="1717"/>
      <c r="O702" s="1713"/>
      <c r="P702" s="1718"/>
      <c r="Q702" s="1719"/>
      <c r="R702" s="1720"/>
      <c r="S702" s="3279"/>
    </row>
    <row r="703" spans="7:19" ht="15" customHeight="1">
      <c r="G703" s="1716"/>
      <c r="H703" s="1713"/>
      <c r="I703" s="1713"/>
      <c r="J703" s="1713"/>
      <c r="K703" s="1713"/>
      <c r="L703" s="1713"/>
      <c r="M703" s="1713"/>
      <c r="N703" s="1717"/>
      <c r="O703" s="1713"/>
      <c r="P703" s="1718"/>
      <c r="Q703" s="1719"/>
      <c r="R703" s="1720"/>
      <c r="S703" s="3279"/>
    </row>
    <row r="704" spans="7:19" ht="15" customHeight="1">
      <c r="G704" s="1716"/>
      <c r="H704" s="1713"/>
      <c r="I704" s="1713"/>
      <c r="J704" s="1713"/>
      <c r="K704" s="1713"/>
      <c r="L704" s="1713"/>
      <c r="M704" s="1713"/>
      <c r="N704" s="1717"/>
      <c r="O704" s="1713"/>
      <c r="P704" s="1718"/>
      <c r="Q704" s="1719"/>
      <c r="R704" s="1720"/>
      <c r="S704" s="3279"/>
    </row>
    <row r="705" spans="7:19" ht="15" customHeight="1">
      <c r="G705" s="1716"/>
      <c r="H705" s="1713"/>
      <c r="I705" s="1713"/>
      <c r="J705" s="1713"/>
      <c r="K705" s="1713"/>
      <c r="L705" s="1713"/>
      <c r="M705" s="1713"/>
      <c r="N705" s="1717"/>
      <c r="O705" s="1713"/>
      <c r="P705" s="1718"/>
      <c r="Q705" s="1719"/>
      <c r="R705" s="1720"/>
      <c r="S705" s="3279"/>
    </row>
    <row r="706" spans="7:19" ht="15" customHeight="1">
      <c r="G706" s="1716"/>
      <c r="H706" s="1713"/>
      <c r="I706" s="1713"/>
      <c r="J706" s="1713"/>
      <c r="K706" s="1713"/>
      <c r="L706" s="1713"/>
      <c r="M706" s="1713"/>
      <c r="N706" s="1717"/>
      <c r="O706" s="1713"/>
      <c r="P706" s="1718"/>
      <c r="Q706" s="1719"/>
      <c r="R706" s="1720"/>
      <c r="S706" s="3279"/>
    </row>
    <row r="707" spans="7:19" ht="15" customHeight="1">
      <c r="G707" s="1716"/>
      <c r="H707" s="1713"/>
      <c r="I707" s="1713"/>
      <c r="J707" s="1713"/>
      <c r="K707" s="1713"/>
      <c r="L707" s="1713"/>
      <c r="M707" s="1713"/>
      <c r="N707" s="1717"/>
      <c r="O707" s="1713"/>
      <c r="P707" s="1718"/>
      <c r="Q707" s="1719"/>
      <c r="R707" s="1720"/>
      <c r="S707" s="3279"/>
    </row>
    <row r="708" spans="7:19" ht="15" customHeight="1">
      <c r="G708" s="1716"/>
      <c r="H708" s="1713"/>
      <c r="I708" s="1713"/>
      <c r="J708" s="1713"/>
      <c r="K708" s="1713"/>
      <c r="L708" s="1713"/>
      <c r="M708" s="1713"/>
      <c r="N708" s="1717"/>
      <c r="O708" s="1713"/>
      <c r="P708" s="1718"/>
      <c r="Q708" s="1719"/>
      <c r="R708" s="1720"/>
      <c r="S708" s="3279"/>
    </row>
    <row r="709" spans="7:19" ht="15" customHeight="1">
      <c r="G709" s="1716"/>
      <c r="H709" s="1713"/>
      <c r="I709" s="1713"/>
      <c r="J709" s="1713"/>
      <c r="K709" s="1713"/>
      <c r="L709" s="1713"/>
      <c r="M709" s="1713"/>
      <c r="N709" s="1717"/>
      <c r="O709" s="1713"/>
      <c r="P709" s="1718"/>
      <c r="Q709" s="1719"/>
      <c r="R709" s="1720"/>
      <c r="S709" s="3279"/>
    </row>
    <row r="710" spans="7:19" ht="15" customHeight="1">
      <c r="G710" s="1716"/>
      <c r="H710" s="1713"/>
      <c r="I710" s="1713"/>
      <c r="J710" s="1713"/>
      <c r="K710" s="1713"/>
      <c r="L710" s="1713"/>
      <c r="M710" s="1713"/>
      <c r="N710" s="1717"/>
      <c r="O710" s="1713"/>
      <c r="P710" s="1718"/>
      <c r="Q710" s="1719"/>
      <c r="R710" s="1720"/>
      <c r="S710" s="3279"/>
    </row>
    <row r="711" spans="7:19" ht="15" customHeight="1">
      <c r="G711" s="1716"/>
      <c r="H711" s="1713"/>
      <c r="I711" s="1713"/>
      <c r="J711" s="1713"/>
      <c r="K711" s="1713"/>
      <c r="L711" s="1713"/>
      <c r="M711" s="1713"/>
      <c r="N711" s="1717"/>
      <c r="O711" s="1713"/>
      <c r="P711" s="1718"/>
      <c r="Q711" s="1719"/>
      <c r="R711" s="1720"/>
      <c r="S711" s="3279"/>
    </row>
    <row r="712" spans="7:19" ht="15" customHeight="1">
      <c r="G712" s="1716"/>
      <c r="H712" s="1713"/>
      <c r="I712" s="1713"/>
      <c r="J712" s="1713"/>
      <c r="K712" s="1713"/>
      <c r="L712" s="1713"/>
      <c r="M712" s="1713"/>
      <c r="N712" s="1717"/>
      <c r="O712" s="1713"/>
      <c r="P712" s="1718"/>
      <c r="Q712" s="1719"/>
      <c r="R712" s="1720"/>
      <c r="S712" s="3279"/>
    </row>
    <row r="713" spans="7:19" ht="15" customHeight="1">
      <c r="G713" s="1716"/>
      <c r="H713" s="1713"/>
      <c r="I713" s="1713"/>
      <c r="J713" s="1713"/>
      <c r="K713" s="1713"/>
      <c r="L713" s="1713"/>
      <c r="M713" s="1713"/>
      <c r="N713" s="1717"/>
      <c r="O713" s="1713"/>
      <c r="P713" s="1718"/>
      <c r="Q713" s="1719"/>
      <c r="R713" s="1720"/>
      <c r="S713" s="3279"/>
    </row>
    <row r="714" spans="7:19" ht="15" customHeight="1">
      <c r="G714" s="1716"/>
      <c r="H714" s="1713"/>
      <c r="I714" s="1713"/>
      <c r="J714" s="1713"/>
      <c r="K714" s="1713"/>
      <c r="L714" s="1713"/>
      <c r="M714" s="1713"/>
      <c r="N714" s="1717"/>
      <c r="O714" s="1713"/>
      <c r="P714" s="1718"/>
      <c r="Q714" s="1719"/>
      <c r="R714" s="1720"/>
      <c r="S714" s="3279"/>
    </row>
    <row r="715" spans="7:19" ht="15" customHeight="1">
      <c r="G715" s="1716"/>
      <c r="H715" s="1713"/>
      <c r="I715" s="1713"/>
      <c r="J715" s="1713"/>
      <c r="K715" s="1713"/>
      <c r="L715" s="1713"/>
      <c r="M715" s="1713"/>
      <c r="N715" s="1717"/>
      <c r="O715" s="1713"/>
      <c r="P715" s="1718"/>
      <c r="Q715" s="1719"/>
      <c r="R715" s="1720"/>
      <c r="S715" s="3279"/>
    </row>
    <row r="716" spans="7:19" ht="15" customHeight="1">
      <c r="G716" s="1716"/>
      <c r="H716" s="1713"/>
      <c r="I716" s="1713"/>
      <c r="J716" s="1713"/>
      <c r="K716" s="1713"/>
      <c r="L716" s="1713"/>
      <c r="M716" s="1713"/>
      <c r="N716" s="1717"/>
      <c r="O716" s="1713"/>
      <c r="P716" s="1718"/>
      <c r="Q716" s="1719"/>
      <c r="R716" s="1720"/>
      <c r="S716" s="3279"/>
    </row>
    <row r="717" spans="7:19" ht="15" customHeight="1">
      <c r="G717" s="1716"/>
      <c r="H717" s="1713"/>
      <c r="I717" s="1713"/>
      <c r="J717" s="1713"/>
      <c r="K717" s="1713"/>
      <c r="L717" s="1713"/>
      <c r="M717" s="1713"/>
      <c r="N717" s="1717"/>
      <c r="O717" s="1713"/>
      <c r="P717" s="1718"/>
      <c r="Q717" s="1719"/>
      <c r="R717" s="1720"/>
      <c r="S717" s="3279"/>
    </row>
    <row r="718" spans="7:19" ht="15" customHeight="1">
      <c r="G718" s="1716"/>
      <c r="H718" s="1713"/>
      <c r="I718" s="1713"/>
      <c r="J718" s="1713"/>
      <c r="K718" s="1713"/>
      <c r="L718" s="1713"/>
      <c r="M718" s="1713"/>
      <c r="N718" s="1717"/>
      <c r="O718" s="1713"/>
      <c r="P718" s="1718"/>
      <c r="Q718" s="1719"/>
      <c r="R718" s="1720"/>
      <c r="S718" s="3279"/>
    </row>
    <row r="719" spans="7:19" ht="15" customHeight="1">
      <c r="G719" s="1716"/>
      <c r="H719" s="1713"/>
      <c r="I719" s="1713"/>
      <c r="J719" s="1713"/>
      <c r="K719" s="1713"/>
      <c r="L719" s="1713"/>
      <c r="M719" s="1713"/>
      <c r="N719" s="1717"/>
      <c r="O719" s="1713"/>
      <c r="P719" s="1718"/>
      <c r="Q719" s="1719"/>
      <c r="R719" s="1720"/>
      <c r="S719" s="3279"/>
    </row>
    <row r="720" spans="7:19" ht="15" customHeight="1">
      <c r="G720" s="1716"/>
      <c r="H720" s="1713"/>
      <c r="I720" s="1713"/>
      <c r="J720" s="1713"/>
      <c r="K720" s="1713"/>
      <c r="L720" s="1713"/>
      <c r="M720" s="1713"/>
      <c r="N720" s="1717"/>
      <c r="O720" s="1713"/>
      <c r="P720" s="1718"/>
      <c r="Q720" s="1719"/>
      <c r="R720" s="1720"/>
      <c r="S720" s="3279"/>
    </row>
    <row r="721" spans="7:19" ht="15" customHeight="1">
      <c r="G721" s="1716"/>
      <c r="H721" s="1713"/>
      <c r="I721" s="1713"/>
      <c r="J721" s="1713"/>
      <c r="K721" s="1713"/>
      <c r="L721" s="1713"/>
      <c r="M721" s="1713"/>
      <c r="N721" s="1717"/>
      <c r="O721" s="1713"/>
      <c r="P721" s="1718"/>
      <c r="Q721" s="1719"/>
      <c r="R721" s="1720"/>
      <c r="S721" s="3279"/>
    </row>
    <row r="722" spans="7:19" ht="15" customHeight="1">
      <c r="G722" s="1716"/>
      <c r="H722" s="1713"/>
      <c r="I722" s="1713"/>
      <c r="J722" s="1713"/>
      <c r="K722" s="1713"/>
      <c r="L722" s="1713"/>
      <c r="M722" s="1713"/>
      <c r="N722" s="1717"/>
      <c r="O722" s="1713"/>
      <c r="P722" s="1718"/>
      <c r="Q722" s="1719"/>
      <c r="R722" s="1720"/>
      <c r="S722" s="3279"/>
    </row>
    <row r="723" spans="7:19" ht="15" customHeight="1">
      <c r="G723" s="1716"/>
      <c r="H723" s="1713"/>
      <c r="I723" s="1713"/>
      <c r="J723" s="1713"/>
      <c r="K723" s="1713"/>
      <c r="L723" s="1713"/>
      <c r="M723" s="1713"/>
      <c r="N723" s="1717"/>
      <c r="O723" s="1713"/>
      <c r="P723" s="1718"/>
      <c r="Q723" s="1719"/>
      <c r="R723" s="1720"/>
      <c r="S723" s="3279"/>
    </row>
    <row r="724" spans="7:19" ht="15" customHeight="1">
      <c r="G724" s="1716"/>
      <c r="H724" s="1713"/>
      <c r="I724" s="1713"/>
      <c r="J724" s="1713"/>
      <c r="K724" s="1713"/>
      <c r="L724" s="1713"/>
      <c r="M724" s="1713"/>
      <c r="N724" s="1717"/>
      <c r="O724" s="1713"/>
      <c r="P724" s="1718"/>
      <c r="Q724" s="1719"/>
      <c r="R724" s="1720"/>
      <c r="S724" s="3279"/>
    </row>
    <row r="725" spans="7:19" ht="15" customHeight="1">
      <c r="G725" s="1716"/>
      <c r="H725" s="1713"/>
      <c r="I725" s="1713"/>
      <c r="J725" s="1713"/>
      <c r="K725" s="1713"/>
      <c r="L725" s="1713"/>
      <c r="M725" s="1713"/>
      <c r="N725" s="1717"/>
      <c r="O725" s="1713"/>
      <c r="P725" s="1718"/>
      <c r="Q725" s="1719"/>
      <c r="R725" s="1720"/>
      <c r="S725" s="3279"/>
    </row>
    <row r="726" spans="7:19" ht="15" customHeight="1">
      <c r="G726" s="1716"/>
      <c r="H726" s="1713"/>
      <c r="I726" s="1713"/>
      <c r="J726" s="1713"/>
      <c r="K726" s="1713"/>
      <c r="L726" s="1713"/>
      <c r="M726" s="1713"/>
      <c r="N726" s="1717"/>
      <c r="O726" s="1713"/>
      <c r="P726" s="1718"/>
      <c r="Q726" s="1719"/>
      <c r="R726" s="1720"/>
      <c r="S726" s="3279"/>
    </row>
    <row r="727" spans="7:19" ht="15" customHeight="1">
      <c r="G727" s="1716"/>
      <c r="H727" s="1713"/>
      <c r="I727" s="1713"/>
      <c r="J727" s="1713"/>
      <c r="K727" s="1713"/>
      <c r="L727" s="1713"/>
      <c r="M727" s="1713"/>
      <c r="N727" s="1717"/>
      <c r="O727" s="1713"/>
      <c r="P727" s="1718"/>
      <c r="Q727" s="1719"/>
      <c r="R727" s="1720"/>
      <c r="S727" s="3279"/>
    </row>
    <row r="728" spans="7:19" ht="15" customHeight="1">
      <c r="G728" s="1716"/>
      <c r="H728" s="1713"/>
      <c r="I728" s="1713"/>
      <c r="J728" s="1713"/>
      <c r="K728" s="1713"/>
      <c r="L728" s="1713"/>
      <c r="M728" s="1713"/>
      <c r="N728" s="1717"/>
      <c r="O728" s="1713"/>
      <c r="P728" s="1718"/>
      <c r="Q728" s="1719"/>
      <c r="R728" s="1720"/>
      <c r="S728" s="3279"/>
    </row>
    <row r="729" spans="7:19" ht="15" customHeight="1">
      <c r="G729" s="1716"/>
      <c r="H729" s="1713"/>
      <c r="I729" s="1713"/>
      <c r="J729" s="1713"/>
      <c r="K729" s="1713"/>
      <c r="L729" s="1713"/>
      <c r="M729" s="1713"/>
      <c r="N729" s="1717"/>
      <c r="O729" s="1713"/>
      <c r="P729" s="1718"/>
      <c r="Q729" s="1719"/>
      <c r="R729" s="1720"/>
      <c r="S729" s="3279"/>
    </row>
    <row r="730" spans="7:19" ht="15" customHeight="1">
      <c r="G730" s="1716"/>
      <c r="H730" s="1713"/>
      <c r="I730" s="1713"/>
      <c r="J730" s="1713"/>
      <c r="K730" s="1713"/>
      <c r="L730" s="1713"/>
      <c r="M730" s="1713"/>
      <c r="N730" s="1717"/>
      <c r="O730" s="1713"/>
      <c r="P730" s="1718"/>
      <c r="Q730" s="1719"/>
      <c r="R730" s="1720"/>
      <c r="S730" s="3279"/>
    </row>
    <row r="731" spans="7:19" ht="15" customHeight="1">
      <c r="G731" s="1716"/>
      <c r="H731" s="1713"/>
      <c r="I731" s="1713"/>
      <c r="J731" s="1713"/>
      <c r="K731" s="1713"/>
      <c r="L731" s="1713"/>
      <c r="M731" s="1713"/>
      <c r="N731" s="1717"/>
      <c r="O731" s="1713"/>
      <c r="P731" s="1718"/>
      <c r="Q731" s="1719"/>
      <c r="R731" s="1720"/>
      <c r="S731" s="3279"/>
    </row>
    <row r="732" spans="7:19" ht="15" customHeight="1">
      <c r="G732" s="1716"/>
      <c r="H732" s="1713"/>
      <c r="I732" s="1713"/>
      <c r="J732" s="1713"/>
      <c r="K732" s="1713"/>
      <c r="L732" s="1713"/>
      <c r="M732" s="1713"/>
      <c r="N732" s="1717"/>
      <c r="O732" s="1713"/>
      <c r="P732" s="1718"/>
      <c r="Q732" s="1719"/>
      <c r="R732" s="1720"/>
      <c r="S732" s="3279"/>
    </row>
    <row r="733" spans="7:19" ht="15" customHeight="1">
      <c r="G733" s="1716"/>
      <c r="H733" s="1713"/>
      <c r="I733" s="1713"/>
      <c r="J733" s="1713"/>
      <c r="K733" s="1713"/>
      <c r="L733" s="1713"/>
      <c r="M733" s="1713"/>
      <c r="N733" s="1717"/>
      <c r="O733" s="1713"/>
      <c r="P733" s="1718"/>
      <c r="Q733" s="1719"/>
      <c r="R733" s="1720"/>
      <c r="S733" s="3279"/>
    </row>
    <row r="734" spans="7:19" ht="15" customHeight="1">
      <c r="G734" s="1716"/>
      <c r="H734" s="1713"/>
      <c r="I734" s="1713"/>
      <c r="J734" s="1713"/>
      <c r="K734" s="1713"/>
      <c r="L734" s="1713"/>
      <c r="M734" s="1713"/>
      <c r="N734" s="1717"/>
      <c r="O734" s="1713"/>
      <c r="P734" s="1718"/>
      <c r="Q734" s="1719"/>
      <c r="R734" s="1720"/>
      <c r="S734" s="3279"/>
    </row>
    <row r="735" spans="7:19" ht="15" customHeight="1">
      <c r="G735" s="1716"/>
      <c r="H735" s="1713"/>
      <c r="I735" s="1713"/>
      <c r="J735" s="1713"/>
      <c r="K735" s="1713"/>
      <c r="L735" s="1713"/>
      <c r="M735" s="1713"/>
      <c r="N735" s="1717"/>
      <c r="O735" s="1713"/>
      <c r="P735" s="1718"/>
      <c r="Q735" s="1719"/>
      <c r="R735" s="1720"/>
      <c r="S735" s="3279"/>
    </row>
    <row r="736" spans="7:19" ht="15" customHeight="1">
      <c r="G736" s="1716"/>
      <c r="H736" s="1713"/>
      <c r="I736" s="1713"/>
      <c r="J736" s="1713"/>
      <c r="K736" s="1713"/>
      <c r="L736" s="1713"/>
      <c r="M736" s="1713"/>
      <c r="N736" s="1717"/>
      <c r="O736" s="1713"/>
      <c r="P736" s="1718"/>
      <c r="Q736" s="1719"/>
      <c r="R736" s="1720"/>
      <c r="S736" s="3279"/>
    </row>
    <row r="737" spans="7:19" ht="15" customHeight="1">
      <c r="G737" s="1716"/>
      <c r="H737" s="1713"/>
      <c r="I737" s="1713"/>
      <c r="J737" s="1713"/>
      <c r="K737" s="1713"/>
      <c r="L737" s="1713"/>
      <c r="M737" s="1713"/>
      <c r="N737" s="1717"/>
      <c r="O737" s="1713"/>
      <c r="P737" s="1718"/>
      <c r="Q737" s="1719"/>
      <c r="R737" s="1720"/>
      <c r="S737" s="3279"/>
    </row>
    <row r="738" spans="7:19" ht="15" customHeight="1">
      <c r="G738" s="1716"/>
      <c r="H738" s="1713"/>
      <c r="I738" s="1713"/>
      <c r="J738" s="1713"/>
      <c r="K738" s="1713"/>
      <c r="L738" s="1713"/>
      <c r="M738" s="1713"/>
      <c r="N738" s="1717"/>
      <c r="O738" s="1713"/>
      <c r="P738" s="1718"/>
      <c r="Q738" s="1719"/>
      <c r="R738" s="1720"/>
      <c r="S738" s="3279"/>
    </row>
    <row r="739" spans="7:19" ht="15" customHeight="1">
      <c r="G739" s="1716"/>
      <c r="H739" s="1713"/>
      <c r="I739" s="1713"/>
      <c r="J739" s="1713"/>
      <c r="K739" s="1713"/>
      <c r="L739" s="1713"/>
      <c r="M739" s="1713"/>
      <c r="N739" s="1717"/>
      <c r="O739" s="1713"/>
      <c r="P739" s="1718"/>
      <c r="Q739" s="1719"/>
      <c r="R739" s="1720"/>
      <c r="S739" s="3279"/>
    </row>
    <row r="740" spans="7:19" ht="15" customHeight="1">
      <c r="G740" s="1716"/>
      <c r="H740" s="1713"/>
      <c r="I740" s="1713"/>
      <c r="J740" s="1713"/>
      <c r="K740" s="1713"/>
      <c r="L740" s="1713"/>
      <c r="M740" s="1713"/>
      <c r="N740" s="1717"/>
      <c r="O740" s="1713"/>
      <c r="P740" s="1718"/>
      <c r="Q740" s="1719"/>
      <c r="R740" s="1720"/>
      <c r="S740" s="3279"/>
    </row>
    <row r="741" spans="7:19" ht="15" customHeight="1">
      <c r="G741" s="1716"/>
      <c r="H741" s="1713"/>
      <c r="I741" s="1713"/>
      <c r="J741" s="1713"/>
      <c r="K741" s="1713"/>
      <c r="L741" s="1713"/>
      <c r="M741" s="1713"/>
      <c r="N741" s="1717"/>
      <c r="O741" s="1713"/>
      <c r="P741" s="1718"/>
      <c r="Q741" s="1719"/>
      <c r="R741" s="1720"/>
      <c r="S741" s="3279"/>
    </row>
    <row r="742" spans="7:19" ht="15" customHeight="1">
      <c r="G742" s="1716"/>
      <c r="H742" s="1713"/>
      <c r="I742" s="1713"/>
      <c r="J742" s="1713"/>
      <c r="K742" s="1713"/>
      <c r="L742" s="1713"/>
      <c r="M742" s="1713"/>
      <c r="N742" s="1717"/>
      <c r="O742" s="1713"/>
      <c r="P742" s="1718"/>
      <c r="Q742" s="1719"/>
      <c r="R742" s="1720"/>
      <c r="S742" s="3279"/>
    </row>
    <row r="743" spans="7:19" ht="15" customHeight="1">
      <c r="G743" s="1716"/>
      <c r="H743" s="1713"/>
      <c r="I743" s="1713"/>
      <c r="J743" s="1713"/>
      <c r="K743" s="1713"/>
      <c r="L743" s="1713"/>
      <c r="M743" s="1713"/>
      <c r="N743" s="1717"/>
      <c r="O743" s="1713"/>
      <c r="P743" s="1718"/>
      <c r="Q743" s="1719"/>
      <c r="R743" s="1720"/>
      <c r="S743" s="3279"/>
    </row>
    <row r="744" spans="7:19" ht="15" customHeight="1">
      <c r="G744" s="1716"/>
      <c r="H744" s="1713"/>
      <c r="I744" s="1713"/>
      <c r="J744" s="1713"/>
      <c r="K744" s="1713"/>
      <c r="L744" s="1713"/>
      <c r="M744" s="1713"/>
      <c r="N744" s="1717"/>
      <c r="O744" s="1713"/>
      <c r="P744" s="1718"/>
      <c r="Q744" s="1719"/>
      <c r="R744" s="1720"/>
      <c r="S744" s="3279"/>
    </row>
    <row r="745" spans="7:19" ht="15" customHeight="1">
      <c r="G745" s="1716"/>
      <c r="H745" s="1713"/>
      <c r="I745" s="1713"/>
      <c r="J745" s="1713"/>
      <c r="K745" s="1713"/>
      <c r="L745" s="1713"/>
      <c r="M745" s="1713"/>
      <c r="N745" s="1717"/>
      <c r="O745" s="1713"/>
      <c r="P745" s="1718"/>
      <c r="Q745" s="1719"/>
      <c r="R745" s="1720"/>
      <c r="S745" s="3279"/>
    </row>
    <row r="746" spans="7:19" ht="15" customHeight="1">
      <c r="G746" s="1716"/>
      <c r="H746" s="1713"/>
      <c r="I746" s="1713"/>
      <c r="J746" s="1713"/>
      <c r="K746" s="1713"/>
      <c r="L746" s="1713"/>
      <c r="M746" s="1713"/>
      <c r="N746" s="1717"/>
      <c r="O746" s="1713"/>
      <c r="P746" s="1718"/>
      <c r="Q746" s="1719"/>
      <c r="R746" s="1720"/>
      <c r="S746" s="3279"/>
    </row>
    <row r="747" spans="7:19" ht="15" customHeight="1">
      <c r="G747" s="1716"/>
      <c r="H747" s="1713"/>
      <c r="I747" s="1713"/>
      <c r="J747" s="1713"/>
      <c r="K747" s="1713"/>
      <c r="L747" s="1713"/>
      <c r="M747" s="1713"/>
      <c r="N747" s="1717"/>
      <c r="O747" s="1713"/>
      <c r="P747" s="1718"/>
      <c r="Q747" s="1719"/>
      <c r="R747" s="1720"/>
      <c r="S747" s="3279"/>
    </row>
    <row r="748" spans="7:19" ht="15" customHeight="1">
      <c r="G748" s="1716"/>
      <c r="H748" s="1713"/>
      <c r="I748" s="1713"/>
      <c r="J748" s="1713"/>
      <c r="K748" s="1713"/>
      <c r="L748" s="1713"/>
      <c r="M748" s="1713"/>
      <c r="N748" s="1717"/>
      <c r="O748" s="1713"/>
      <c r="P748" s="1718"/>
      <c r="Q748" s="1719"/>
      <c r="R748" s="1720"/>
      <c r="S748" s="3279"/>
    </row>
    <row r="749" spans="7:19" ht="15" customHeight="1">
      <c r="G749" s="1716"/>
      <c r="H749" s="1713"/>
      <c r="I749" s="1713"/>
      <c r="J749" s="1713"/>
      <c r="K749" s="1713"/>
      <c r="L749" s="1713"/>
      <c r="M749" s="1713"/>
      <c r="N749" s="1717"/>
      <c r="O749" s="1713"/>
      <c r="P749" s="1718"/>
      <c r="Q749" s="1719"/>
      <c r="R749" s="1720"/>
      <c r="S749" s="3279"/>
    </row>
    <row r="750" spans="7:19" ht="15" customHeight="1">
      <c r="G750" s="1716"/>
      <c r="H750" s="1713"/>
      <c r="I750" s="1713"/>
      <c r="J750" s="1713"/>
      <c r="K750" s="1713"/>
      <c r="L750" s="1713"/>
      <c r="M750" s="1713"/>
      <c r="N750" s="1717"/>
      <c r="O750" s="1713"/>
      <c r="P750" s="1718"/>
      <c r="Q750" s="1719"/>
      <c r="R750" s="1720"/>
      <c r="S750" s="3279"/>
    </row>
    <row r="751" spans="7:19" ht="15" customHeight="1">
      <c r="G751" s="1716"/>
      <c r="H751" s="1713"/>
      <c r="I751" s="1713"/>
      <c r="J751" s="1713"/>
      <c r="K751" s="1713"/>
      <c r="L751" s="1713"/>
      <c r="M751" s="1713"/>
      <c r="N751" s="1717"/>
      <c r="O751" s="1713"/>
      <c r="P751" s="1718"/>
      <c r="Q751" s="1719"/>
      <c r="R751" s="1720"/>
      <c r="S751" s="3279"/>
    </row>
    <row r="752" spans="7:19" ht="15" customHeight="1">
      <c r="G752" s="1716"/>
      <c r="H752" s="1713"/>
      <c r="I752" s="1713"/>
      <c r="J752" s="1713"/>
      <c r="K752" s="1713"/>
      <c r="L752" s="1713"/>
      <c r="M752" s="1713"/>
      <c r="N752" s="1717"/>
      <c r="O752" s="1713"/>
      <c r="P752" s="1718"/>
      <c r="Q752" s="1719"/>
      <c r="R752" s="1720"/>
      <c r="S752" s="3279"/>
    </row>
    <row r="753" spans="7:19" ht="15" customHeight="1">
      <c r="G753" s="1716"/>
      <c r="H753" s="1713"/>
      <c r="I753" s="1713"/>
      <c r="J753" s="1713"/>
      <c r="K753" s="1713"/>
      <c r="L753" s="1713"/>
      <c r="M753" s="1713"/>
      <c r="N753" s="1717"/>
      <c r="O753" s="1713"/>
      <c r="P753" s="1718"/>
      <c r="Q753" s="1719"/>
      <c r="R753" s="1720"/>
      <c r="S753" s="3279"/>
    </row>
    <row r="754" spans="7:19" ht="15" customHeight="1">
      <c r="G754" s="1716"/>
      <c r="H754" s="1713"/>
      <c r="I754" s="1713"/>
      <c r="J754" s="1713"/>
      <c r="K754" s="1713"/>
      <c r="L754" s="1713"/>
      <c r="M754" s="1713"/>
      <c r="N754" s="1717"/>
      <c r="O754" s="1713"/>
      <c r="P754" s="1718"/>
      <c r="Q754" s="1719"/>
      <c r="R754" s="1720"/>
      <c r="S754" s="3279"/>
    </row>
    <row r="755" spans="7:19" ht="15" customHeight="1">
      <c r="G755" s="1716"/>
      <c r="H755" s="1713"/>
      <c r="I755" s="1713"/>
      <c r="J755" s="1713"/>
      <c r="K755" s="1713"/>
      <c r="L755" s="1713"/>
      <c r="M755" s="1713"/>
      <c r="N755" s="1717"/>
      <c r="O755" s="1713"/>
      <c r="P755" s="1718"/>
      <c r="Q755" s="1719"/>
      <c r="R755" s="1720"/>
      <c r="S755" s="3279"/>
    </row>
    <row r="756" spans="7:19" ht="15" customHeight="1">
      <c r="G756" s="1716"/>
      <c r="H756" s="1713"/>
      <c r="I756" s="1713"/>
      <c r="J756" s="1713"/>
      <c r="K756" s="1713"/>
      <c r="L756" s="1713"/>
      <c r="M756" s="1713"/>
      <c r="N756" s="1717"/>
      <c r="O756" s="1713"/>
      <c r="P756" s="1718"/>
      <c r="Q756" s="1719"/>
      <c r="R756" s="1720"/>
      <c r="S756" s="3279"/>
    </row>
    <row r="757" spans="7:19" ht="15" customHeight="1">
      <c r="G757" s="1716"/>
      <c r="H757" s="1713"/>
      <c r="I757" s="1713"/>
      <c r="J757" s="1713"/>
      <c r="K757" s="1713"/>
      <c r="L757" s="1713"/>
      <c r="M757" s="1713"/>
      <c r="N757" s="1717"/>
      <c r="O757" s="1713"/>
      <c r="P757" s="1718"/>
      <c r="Q757" s="1719"/>
      <c r="R757" s="1720"/>
      <c r="S757" s="3279"/>
    </row>
    <row r="758" spans="7:19" ht="15" customHeight="1">
      <c r="G758" s="1716"/>
      <c r="H758" s="1713"/>
      <c r="I758" s="1713"/>
      <c r="J758" s="1713"/>
      <c r="K758" s="1713"/>
      <c r="L758" s="1713"/>
      <c r="M758" s="1713"/>
      <c r="N758" s="1717"/>
      <c r="O758" s="1713"/>
      <c r="P758" s="1718"/>
      <c r="Q758" s="1719"/>
      <c r="R758" s="1720"/>
      <c r="S758" s="3279"/>
    </row>
    <row r="759" spans="7:19" ht="15" customHeight="1">
      <c r="G759" s="1716"/>
      <c r="H759" s="1713"/>
      <c r="I759" s="1713"/>
      <c r="J759" s="1713"/>
      <c r="K759" s="1713"/>
      <c r="L759" s="1713"/>
      <c r="M759" s="1713"/>
      <c r="N759" s="1717"/>
      <c r="O759" s="1713"/>
      <c r="P759" s="1718"/>
      <c r="Q759" s="1719"/>
      <c r="R759" s="1720"/>
      <c r="S759" s="3279"/>
    </row>
    <row r="760" spans="7:19" ht="15" customHeight="1">
      <c r="G760" s="1716"/>
      <c r="H760" s="1713"/>
      <c r="I760" s="1713"/>
      <c r="J760" s="1713"/>
      <c r="K760" s="1713"/>
      <c r="L760" s="1713"/>
      <c r="M760" s="1713"/>
      <c r="N760" s="1717"/>
      <c r="O760" s="1713"/>
      <c r="P760" s="1718"/>
      <c r="Q760" s="1719"/>
      <c r="R760" s="1720"/>
      <c r="S760" s="3279"/>
    </row>
    <row r="761" spans="7:19" ht="15" customHeight="1">
      <c r="G761" s="1716"/>
      <c r="H761" s="1713"/>
      <c r="I761" s="1713"/>
      <c r="J761" s="1713"/>
      <c r="K761" s="1713"/>
      <c r="L761" s="1713"/>
      <c r="M761" s="1713"/>
      <c r="N761" s="1717"/>
      <c r="O761" s="1713"/>
      <c r="P761" s="1718"/>
      <c r="Q761" s="1719"/>
      <c r="R761" s="1720"/>
      <c r="S761" s="3279"/>
    </row>
    <row r="762" spans="7:19" ht="15" customHeight="1">
      <c r="G762" s="1716"/>
      <c r="H762" s="1713"/>
      <c r="I762" s="1713"/>
      <c r="J762" s="1713"/>
      <c r="K762" s="1713"/>
      <c r="L762" s="1713"/>
      <c r="M762" s="1713"/>
      <c r="N762" s="1717"/>
      <c r="O762" s="1713"/>
      <c r="P762" s="1718"/>
      <c r="Q762" s="1719"/>
      <c r="R762" s="1720"/>
      <c r="S762" s="3279"/>
    </row>
    <row r="763" spans="7:19" ht="15" customHeight="1">
      <c r="G763" s="1716"/>
      <c r="H763" s="1713"/>
      <c r="I763" s="1713"/>
      <c r="J763" s="1713"/>
      <c r="K763" s="1713"/>
      <c r="L763" s="1713"/>
      <c r="M763" s="1713"/>
      <c r="N763" s="1717"/>
      <c r="O763" s="1713"/>
      <c r="P763" s="1718"/>
      <c r="Q763" s="1719"/>
      <c r="R763" s="1720"/>
      <c r="S763" s="3279"/>
    </row>
    <row r="764" spans="7:19" ht="15" customHeight="1">
      <c r="G764" s="1716"/>
      <c r="H764" s="1713"/>
      <c r="I764" s="1713"/>
      <c r="J764" s="1713"/>
      <c r="K764" s="1713"/>
      <c r="L764" s="1713"/>
      <c r="M764" s="1713"/>
      <c r="N764" s="1717"/>
      <c r="O764" s="1713"/>
      <c r="P764" s="1718"/>
      <c r="Q764" s="1719"/>
      <c r="R764" s="1720"/>
      <c r="S764" s="3279"/>
    </row>
    <row r="765" spans="7:19" ht="15" customHeight="1">
      <c r="G765" s="1716"/>
      <c r="H765" s="1713"/>
      <c r="I765" s="1713"/>
      <c r="J765" s="1713"/>
      <c r="K765" s="1713"/>
      <c r="L765" s="1713"/>
      <c r="M765" s="1713"/>
      <c r="N765" s="1717"/>
      <c r="O765" s="1713"/>
      <c r="P765" s="1718"/>
      <c r="Q765" s="1719"/>
      <c r="R765" s="1720"/>
      <c r="S765" s="3279"/>
    </row>
    <row r="766" spans="7:19" ht="15" customHeight="1">
      <c r="G766" s="1716"/>
      <c r="H766" s="1713"/>
      <c r="I766" s="1713"/>
      <c r="J766" s="1713"/>
      <c r="K766" s="1713"/>
      <c r="L766" s="1713"/>
      <c r="M766" s="1713"/>
      <c r="N766" s="1717"/>
      <c r="O766" s="1713"/>
      <c r="P766" s="1718"/>
      <c r="Q766" s="1719"/>
      <c r="R766" s="1720"/>
      <c r="S766" s="3279"/>
    </row>
    <row r="767" spans="7:19" ht="15" customHeight="1">
      <c r="G767" s="1716"/>
      <c r="H767" s="1713"/>
      <c r="I767" s="1713"/>
      <c r="J767" s="1713"/>
      <c r="K767" s="1713"/>
      <c r="L767" s="1713"/>
      <c r="M767" s="1713"/>
      <c r="N767" s="1717"/>
      <c r="O767" s="1713"/>
      <c r="P767" s="1718"/>
      <c r="Q767" s="1719"/>
      <c r="R767" s="1720"/>
      <c r="S767" s="3279"/>
    </row>
    <row r="768" spans="7:19" ht="15" customHeight="1">
      <c r="G768" s="1716"/>
      <c r="H768" s="1713"/>
      <c r="I768" s="1713"/>
      <c r="J768" s="1713"/>
      <c r="K768" s="1713"/>
      <c r="L768" s="1713"/>
      <c r="M768" s="1713"/>
      <c r="N768" s="1717"/>
      <c r="O768" s="1713"/>
      <c r="P768" s="1718"/>
      <c r="Q768" s="1719"/>
      <c r="R768" s="1720"/>
      <c r="S768" s="3279"/>
    </row>
    <row r="769" spans="7:19" ht="15" customHeight="1">
      <c r="G769" s="1716"/>
      <c r="H769" s="1713"/>
      <c r="I769" s="1713"/>
      <c r="J769" s="1713"/>
      <c r="K769" s="1713"/>
      <c r="L769" s="1713"/>
      <c r="M769" s="1713"/>
      <c r="N769" s="1717"/>
      <c r="O769" s="1713"/>
      <c r="P769" s="1718"/>
      <c r="Q769" s="1719"/>
      <c r="R769" s="1720"/>
      <c r="S769" s="3279"/>
    </row>
    <row r="770" spans="7:19" ht="15" customHeight="1">
      <c r="G770" s="1716"/>
      <c r="H770" s="1713"/>
      <c r="I770" s="1713"/>
      <c r="J770" s="1713"/>
      <c r="K770" s="1713"/>
      <c r="L770" s="1713"/>
      <c r="M770" s="1713"/>
      <c r="N770" s="1717"/>
      <c r="O770" s="1713"/>
      <c r="P770" s="1718"/>
      <c r="Q770" s="1719"/>
      <c r="R770" s="1720"/>
      <c r="S770" s="3279"/>
    </row>
    <row r="771" spans="7:19" ht="15" customHeight="1">
      <c r="G771" s="1716"/>
      <c r="H771" s="1713"/>
      <c r="I771" s="1713"/>
      <c r="J771" s="1713"/>
      <c r="K771" s="1713"/>
      <c r="L771" s="1713"/>
      <c r="M771" s="1713"/>
      <c r="N771" s="1717"/>
      <c r="O771" s="1713"/>
      <c r="P771" s="1718"/>
      <c r="Q771" s="1719"/>
      <c r="R771" s="1720"/>
      <c r="S771" s="3279"/>
    </row>
    <row r="772" spans="7:19" ht="15" customHeight="1">
      <c r="G772" s="1716"/>
      <c r="H772" s="1713"/>
      <c r="I772" s="1713"/>
      <c r="J772" s="1713"/>
      <c r="K772" s="1713"/>
      <c r="L772" s="1713"/>
      <c r="M772" s="1713"/>
      <c r="N772" s="1717"/>
      <c r="O772" s="1713"/>
      <c r="P772" s="1718"/>
      <c r="Q772" s="1719"/>
      <c r="R772" s="1720"/>
      <c r="S772" s="3279"/>
    </row>
    <row r="773" spans="7:19" ht="15" customHeight="1">
      <c r="G773" s="1716"/>
      <c r="H773" s="1713"/>
      <c r="I773" s="1713"/>
      <c r="J773" s="1713"/>
      <c r="K773" s="1713"/>
      <c r="L773" s="1713"/>
      <c r="M773" s="1713"/>
      <c r="N773" s="1717"/>
      <c r="O773" s="1713"/>
      <c r="P773" s="1718"/>
      <c r="Q773" s="1719"/>
      <c r="R773" s="1720"/>
      <c r="S773" s="3279"/>
    </row>
    <row r="774" spans="7:19" ht="15" customHeight="1">
      <c r="G774" s="1716"/>
      <c r="H774" s="1713"/>
      <c r="I774" s="1713"/>
      <c r="J774" s="1713"/>
      <c r="K774" s="1713"/>
      <c r="L774" s="1713"/>
      <c r="M774" s="1713"/>
      <c r="N774" s="1717"/>
      <c r="O774" s="1713"/>
      <c r="P774" s="1718"/>
      <c r="Q774" s="1719"/>
      <c r="R774" s="1720"/>
      <c r="S774" s="3279"/>
    </row>
    <row r="775" spans="7:19" ht="15" customHeight="1">
      <c r="G775" s="1716"/>
      <c r="H775" s="1713"/>
      <c r="I775" s="1713"/>
      <c r="J775" s="1713"/>
      <c r="K775" s="1713"/>
      <c r="L775" s="1713"/>
      <c r="M775" s="1713"/>
      <c r="N775" s="1717"/>
      <c r="O775" s="1713"/>
      <c r="P775" s="1718"/>
      <c r="Q775" s="1719"/>
      <c r="R775" s="1720"/>
      <c r="S775" s="3279"/>
    </row>
    <row r="776" spans="7:19" ht="15" customHeight="1">
      <c r="G776" s="1716"/>
      <c r="H776" s="1713"/>
      <c r="I776" s="1713"/>
      <c r="J776" s="1713"/>
      <c r="K776" s="1713"/>
      <c r="L776" s="1713"/>
      <c r="M776" s="1713"/>
      <c r="N776" s="1717"/>
      <c r="O776" s="1713"/>
      <c r="P776" s="1718"/>
      <c r="Q776" s="1719"/>
      <c r="R776" s="1720"/>
      <c r="S776" s="3279"/>
    </row>
    <row r="777" spans="7:19" ht="15" customHeight="1">
      <c r="G777" s="1716"/>
      <c r="H777" s="1713"/>
      <c r="I777" s="1713"/>
      <c r="J777" s="1713"/>
      <c r="K777" s="1713"/>
      <c r="L777" s="1713"/>
      <c r="M777" s="1713"/>
      <c r="N777" s="1717"/>
      <c r="O777" s="1713"/>
      <c r="P777" s="1718"/>
      <c r="Q777" s="1719"/>
      <c r="R777" s="1720"/>
      <c r="S777" s="3279"/>
    </row>
    <row r="778" spans="7:19" ht="15" customHeight="1">
      <c r="G778" s="1716"/>
      <c r="H778" s="1713"/>
      <c r="I778" s="1713"/>
      <c r="J778" s="1713"/>
      <c r="K778" s="1713"/>
      <c r="L778" s="1713"/>
      <c r="M778" s="1713"/>
      <c r="N778" s="1717"/>
      <c r="O778" s="1713"/>
      <c r="P778" s="1718"/>
      <c r="Q778" s="1719"/>
      <c r="R778" s="1720"/>
      <c r="S778" s="3279"/>
    </row>
    <row r="779" spans="7:19" ht="15" customHeight="1">
      <c r="G779" s="1716"/>
      <c r="H779" s="1713"/>
      <c r="I779" s="1713"/>
      <c r="J779" s="1713"/>
      <c r="K779" s="1713"/>
      <c r="L779" s="1713"/>
      <c r="M779" s="1713"/>
      <c r="N779" s="1717"/>
      <c r="O779" s="1713"/>
      <c r="P779" s="1718"/>
      <c r="Q779" s="1719"/>
      <c r="R779" s="1720"/>
      <c r="S779" s="3279"/>
    </row>
    <row r="780" spans="7:19" ht="15" customHeight="1">
      <c r="G780" s="1716"/>
      <c r="H780" s="1713"/>
      <c r="I780" s="1713"/>
      <c r="J780" s="1713"/>
      <c r="K780" s="1713"/>
      <c r="L780" s="1713"/>
      <c r="M780" s="1713"/>
      <c r="N780" s="1717"/>
      <c r="O780" s="1713"/>
      <c r="P780" s="1718"/>
      <c r="Q780" s="1719"/>
      <c r="R780" s="1720"/>
      <c r="S780" s="3279"/>
    </row>
    <row r="781" spans="7:19" ht="15" customHeight="1">
      <c r="G781" s="1716"/>
      <c r="H781" s="1713"/>
      <c r="I781" s="1713"/>
      <c r="J781" s="1713"/>
      <c r="K781" s="1713"/>
      <c r="L781" s="1713"/>
      <c r="M781" s="1713"/>
      <c r="N781" s="1717"/>
      <c r="O781" s="1713"/>
      <c r="P781" s="1718"/>
      <c r="Q781" s="1719"/>
      <c r="R781" s="1720"/>
      <c r="S781" s="3279"/>
    </row>
    <row r="782" spans="7:19" ht="15" customHeight="1">
      <c r="G782" s="1716"/>
      <c r="H782" s="1713"/>
      <c r="I782" s="1713"/>
      <c r="J782" s="1713"/>
      <c r="K782" s="1713"/>
      <c r="L782" s="1713"/>
      <c r="M782" s="1713"/>
      <c r="N782" s="1717"/>
      <c r="O782" s="1713"/>
      <c r="P782" s="1718"/>
      <c r="Q782" s="1719"/>
      <c r="R782" s="1720"/>
      <c r="S782" s="3279"/>
    </row>
    <row r="783" spans="7:19" ht="15" customHeight="1">
      <c r="G783" s="1716"/>
      <c r="H783" s="1713"/>
      <c r="I783" s="1713"/>
      <c r="J783" s="1713"/>
      <c r="K783" s="1713"/>
      <c r="L783" s="1713"/>
      <c r="M783" s="1713"/>
      <c r="N783" s="1717"/>
      <c r="O783" s="1713"/>
      <c r="P783" s="1718"/>
      <c r="Q783" s="1719"/>
      <c r="R783" s="1720"/>
      <c r="S783" s="3279"/>
    </row>
    <row r="784" spans="7:19" ht="15" customHeight="1">
      <c r="G784" s="1716"/>
      <c r="H784" s="1713"/>
      <c r="I784" s="1713"/>
      <c r="J784" s="1713"/>
      <c r="K784" s="1713"/>
      <c r="L784" s="1713"/>
      <c r="M784" s="1713"/>
      <c r="N784" s="1717"/>
      <c r="O784" s="1713"/>
      <c r="P784" s="1718"/>
      <c r="Q784" s="1719"/>
      <c r="R784" s="1720"/>
      <c r="S784" s="3279"/>
    </row>
    <row r="785" spans="7:19" ht="15" customHeight="1">
      <c r="G785" s="1716"/>
      <c r="H785" s="1713"/>
      <c r="I785" s="1713"/>
      <c r="J785" s="1713"/>
      <c r="K785" s="1713"/>
      <c r="L785" s="1713"/>
      <c r="M785" s="1713"/>
      <c r="N785" s="1717"/>
      <c r="O785" s="1713"/>
      <c r="P785" s="1718"/>
      <c r="Q785" s="1719"/>
      <c r="R785" s="1720"/>
      <c r="S785" s="3279"/>
    </row>
    <row r="786" spans="7:19" ht="15" customHeight="1">
      <c r="G786" s="1716"/>
      <c r="H786" s="1713"/>
      <c r="I786" s="1713"/>
      <c r="J786" s="1713"/>
      <c r="K786" s="1713"/>
      <c r="L786" s="1713"/>
      <c r="M786" s="1713"/>
      <c r="N786" s="1717"/>
      <c r="O786" s="1713"/>
      <c r="P786" s="1718"/>
      <c r="Q786" s="1719"/>
      <c r="R786" s="1720"/>
      <c r="S786" s="3279"/>
    </row>
    <row r="787" spans="7:19" ht="15" customHeight="1">
      <c r="G787" s="1716"/>
      <c r="H787" s="1713"/>
      <c r="I787" s="1713"/>
      <c r="J787" s="1713"/>
      <c r="K787" s="1713"/>
      <c r="L787" s="1713"/>
      <c r="M787" s="1713"/>
      <c r="N787" s="1717"/>
      <c r="O787" s="1713"/>
      <c r="P787" s="1718"/>
      <c r="Q787" s="1719"/>
      <c r="R787" s="1720"/>
      <c r="S787" s="3279"/>
    </row>
    <row r="788" spans="7:19" ht="15" customHeight="1">
      <c r="G788" s="1716"/>
      <c r="H788" s="1713"/>
      <c r="I788" s="1713"/>
      <c r="J788" s="1713"/>
      <c r="K788" s="1713"/>
      <c r="L788" s="1713"/>
      <c r="M788" s="1713"/>
      <c r="N788" s="1717"/>
      <c r="O788" s="1713"/>
      <c r="P788" s="1718"/>
      <c r="Q788" s="1719"/>
      <c r="R788" s="1720"/>
      <c r="S788" s="3279"/>
    </row>
    <row r="789" spans="7:19" ht="15" customHeight="1">
      <c r="G789" s="1716"/>
      <c r="H789" s="1713"/>
      <c r="I789" s="1713"/>
      <c r="J789" s="1713"/>
      <c r="K789" s="1713"/>
      <c r="L789" s="1713"/>
      <c r="M789" s="1713"/>
      <c r="N789" s="1717"/>
      <c r="O789" s="1713"/>
      <c r="P789" s="1718"/>
      <c r="Q789" s="1719"/>
      <c r="R789" s="1720"/>
      <c r="S789" s="3279"/>
    </row>
    <row r="790" spans="7:19" ht="15" customHeight="1">
      <c r="G790" s="1716"/>
      <c r="H790" s="1713"/>
      <c r="I790" s="1713"/>
      <c r="J790" s="1713"/>
      <c r="K790" s="1713"/>
      <c r="L790" s="1713"/>
      <c r="M790" s="1713"/>
      <c r="N790" s="1717"/>
      <c r="O790" s="1713"/>
      <c r="P790" s="1718"/>
      <c r="Q790" s="1719"/>
      <c r="R790" s="1720"/>
      <c r="S790" s="3279"/>
    </row>
    <row r="791" spans="7:19" ht="15" customHeight="1">
      <c r="G791" s="1716"/>
      <c r="H791" s="1713"/>
      <c r="I791" s="1713"/>
      <c r="J791" s="1713"/>
      <c r="K791" s="1713"/>
      <c r="L791" s="1713"/>
      <c r="M791" s="1713"/>
      <c r="N791" s="1717"/>
      <c r="O791" s="1713"/>
      <c r="P791" s="1718"/>
      <c r="Q791" s="1719"/>
      <c r="R791" s="1720"/>
      <c r="S791" s="3279"/>
    </row>
    <row r="792" spans="7:19" ht="15" customHeight="1">
      <c r="G792" s="1716"/>
      <c r="H792" s="1713"/>
      <c r="I792" s="1713"/>
      <c r="J792" s="1713"/>
      <c r="K792" s="1713"/>
      <c r="L792" s="1713"/>
      <c r="M792" s="1713"/>
      <c r="N792" s="1717"/>
      <c r="O792" s="1713"/>
      <c r="P792" s="1718"/>
      <c r="Q792" s="1719"/>
      <c r="R792" s="1720"/>
      <c r="S792" s="3279"/>
    </row>
    <row r="793" spans="7:19" ht="15" customHeight="1">
      <c r="G793" s="1716"/>
      <c r="H793" s="1713"/>
      <c r="I793" s="1713"/>
      <c r="J793" s="1713"/>
      <c r="K793" s="1713"/>
      <c r="L793" s="1713"/>
      <c r="M793" s="1713"/>
      <c r="N793" s="1717"/>
      <c r="O793" s="1713"/>
      <c r="P793" s="1718"/>
      <c r="Q793" s="1719"/>
      <c r="R793" s="1720"/>
      <c r="S793" s="3279"/>
    </row>
    <row r="794" spans="7:19" ht="15" customHeight="1">
      <c r="G794" s="1716"/>
      <c r="H794" s="1713"/>
      <c r="I794" s="1713"/>
      <c r="J794" s="1713"/>
      <c r="K794" s="1713"/>
      <c r="L794" s="1713"/>
      <c r="M794" s="1713"/>
      <c r="N794" s="1717"/>
      <c r="O794" s="1713"/>
      <c r="P794" s="1718"/>
      <c r="Q794" s="1719"/>
      <c r="R794" s="1720"/>
      <c r="S794" s="3279"/>
    </row>
    <row r="795" spans="7:19" ht="15" customHeight="1">
      <c r="G795" s="1716"/>
      <c r="H795" s="1713"/>
      <c r="I795" s="1713"/>
      <c r="J795" s="1713"/>
      <c r="K795" s="1713"/>
      <c r="L795" s="1713"/>
      <c r="M795" s="1713"/>
      <c r="N795" s="1717"/>
      <c r="O795" s="1713"/>
      <c r="P795" s="1718"/>
      <c r="Q795" s="1719"/>
      <c r="R795" s="1720"/>
      <c r="S795" s="3279"/>
    </row>
    <row r="796" spans="7:19" ht="15" customHeight="1">
      <c r="G796" s="1716"/>
      <c r="H796" s="1713"/>
      <c r="I796" s="1713"/>
      <c r="J796" s="1713"/>
      <c r="K796" s="1713"/>
      <c r="L796" s="1713"/>
      <c r="M796" s="1713"/>
      <c r="N796" s="1717"/>
      <c r="O796" s="1713"/>
      <c r="P796" s="1718"/>
      <c r="Q796" s="1719"/>
      <c r="R796" s="1720"/>
      <c r="S796" s="3279"/>
    </row>
    <row r="797" spans="7:19" ht="15" customHeight="1">
      <c r="G797" s="1716"/>
      <c r="H797" s="1713"/>
      <c r="I797" s="1713"/>
      <c r="J797" s="1713"/>
      <c r="K797" s="1713"/>
      <c r="L797" s="1713"/>
      <c r="M797" s="1713"/>
      <c r="N797" s="1717"/>
      <c r="O797" s="1713"/>
      <c r="P797" s="1718"/>
      <c r="Q797" s="1719"/>
      <c r="R797" s="1720"/>
      <c r="S797" s="3279"/>
    </row>
    <row r="798" spans="7:19" ht="15" customHeight="1">
      <c r="G798" s="1716"/>
      <c r="H798" s="1713"/>
      <c r="I798" s="1713"/>
      <c r="J798" s="1713"/>
      <c r="K798" s="1713"/>
      <c r="L798" s="1713"/>
      <c r="M798" s="1713"/>
      <c r="N798" s="1717"/>
      <c r="O798" s="1713"/>
      <c r="P798" s="1718"/>
      <c r="Q798" s="1719"/>
      <c r="R798" s="1720"/>
      <c r="S798" s="3279"/>
    </row>
    <row r="799" spans="7:19" ht="15" customHeight="1">
      <c r="G799" s="1716"/>
      <c r="H799" s="1713"/>
      <c r="I799" s="1713"/>
      <c r="J799" s="1713"/>
      <c r="K799" s="1713"/>
      <c r="L799" s="1713"/>
      <c r="M799" s="1713"/>
      <c r="N799" s="1717"/>
      <c r="O799" s="1713"/>
      <c r="P799" s="1718"/>
      <c r="Q799" s="1719"/>
      <c r="R799" s="1720"/>
      <c r="S799" s="3279"/>
    </row>
    <row r="800" spans="7:19" ht="15" customHeight="1">
      <c r="G800" s="1716"/>
      <c r="H800" s="1713"/>
      <c r="I800" s="1713"/>
      <c r="J800" s="1713"/>
      <c r="K800" s="1713"/>
      <c r="L800" s="1713"/>
      <c r="M800" s="1713"/>
      <c r="N800" s="1717"/>
      <c r="O800" s="1713"/>
      <c r="P800" s="1718"/>
      <c r="Q800" s="1719"/>
      <c r="R800" s="1720"/>
      <c r="S800" s="3279"/>
    </row>
    <row r="801" spans="7:19" ht="15" customHeight="1">
      <c r="G801" s="1716"/>
      <c r="H801" s="1713"/>
      <c r="I801" s="1713"/>
      <c r="J801" s="1713"/>
      <c r="K801" s="1713"/>
      <c r="L801" s="1713"/>
      <c r="M801" s="1713"/>
      <c r="N801" s="1717"/>
      <c r="O801" s="1713"/>
      <c r="P801" s="1718"/>
      <c r="Q801" s="1719"/>
      <c r="R801" s="1720"/>
      <c r="S801" s="3279"/>
    </row>
    <row r="802" spans="7:19" ht="15" customHeight="1">
      <c r="G802" s="1716"/>
      <c r="H802" s="1713"/>
      <c r="I802" s="1713"/>
      <c r="J802" s="1713"/>
      <c r="K802" s="1713"/>
      <c r="L802" s="1713"/>
      <c r="M802" s="1713"/>
      <c r="N802" s="1717"/>
      <c r="O802" s="1713"/>
      <c r="P802" s="1718"/>
      <c r="Q802" s="1719"/>
      <c r="R802" s="1720"/>
      <c r="S802" s="3279"/>
    </row>
    <row r="803" spans="7:19" ht="15" customHeight="1">
      <c r="G803" s="1716"/>
      <c r="H803" s="1713"/>
      <c r="I803" s="1713"/>
      <c r="J803" s="1713"/>
      <c r="K803" s="1713"/>
      <c r="L803" s="1713"/>
      <c r="M803" s="1713"/>
      <c r="N803" s="1717"/>
      <c r="O803" s="1713"/>
      <c r="P803" s="1718"/>
      <c r="Q803" s="1719"/>
      <c r="R803" s="1720"/>
      <c r="S803" s="3279"/>
    </row>
    <row r="804" spans="7:19" ht="15" customHeight="1">
      <c r="G804" s="1716"/>
      <c r="H804" s="1713"/>
      <c r="I804" s="1713"/>
      <c r="J804" s="1713"/>
      <c r="K804" s="1713"/>
      <c r="L804" s="1713"/>
      <c r="M804" s="1713"/>
      <c r="N804" s="1717"/>
      <c r="O804" s="1713"/>
      <c r="P804" s="1718"/>
      <c r="Q804" s="1719"/>
      <c r="R804" s="1720"/>
      <c r="S804" s="3279"/>
    </row>
    <row r="805" spans="7:19" ht="15" customHeight="1">
      <c r="G805" s="1716"/>
      <c r="H805" s="1713"/>
      <c r="I805" s="1713"/>
      <c r="J805" s="1713"/>
      <c r="K805" s="1713"/>
      <c r="L805" s="1713"/>
      <c r="M805" s="1713"/>
      <c r="N805" s="1717"/>
      <c r="O805" s="1713"/>
      <c r="P805" s="1718"/>
      <c r="Q805" s="1719"/>
      <c r="R805" s="1720"/>
      <c r="S805" s="3279"/>
    </row>
    <row r="806" spans="7:19" ht="15" customHeight="1">
      <c r="G806" s="1716"/>
      <c r="H806" s="1713"/>
      <c r="I806" s="1713"/>
      <c r="J806" s="1713"/>
      <c r="K806" s="1713"/>
      <c r="L806" s="1713"/>
      <c r="M806" s="1713"/>
      <c r="N806" s="1717"/>
      <c r="O806" s="1713"/>
      <c r="P806" s="1718"/>
      <c r="Q806" s="1719"/>
      <c r="R806" s="1720"/>
      <c r="S806" s="3279"/>
    </row>
    <row r="807" spans="7:19" ht="15" customHeight="1">
      <c r="G807" s="1716"/>
      <c r="H807" s="1713"/>
      <c r="I807" s="1713"/>
      <c r="J807" s="1713"/>
      <c r="K807" s="1713"/>
      <c r="L807" s="1713"/>
      <c r="M807" s="1713"/>
      <c r="N807" s="1717"/>
      <c r="O807" s="1713"/>
      <c r="P807" s="1718"/>
      <c r="Q807" s="1719"/>
      <c r="R807" s="1720"/>
      <c r="S807" s="3279"/>
    </row>
    <row r="808" spans="7:19" ht="15" customHeight="1">
      <c r="G808" s="1716"/>
      <c r="H808" s="1713"/>
      <c r="I808" s="1713"/>
      <c r="J808" s="1713"/>
      <c r="K808" s="1713"/>
      <c r="L808" s="1713"/>
      <c r="M808" s="1713"/>
      <c r="N808" s="1717"/>
      <c r="O808" s="1713"/>
      <c r="P808" s="1718"/>
      <c r="Q808" s="1719"/>
      <c r="R808" s="1720"/>
      <c r="S808" s="3279"/>
    </row>
    <row r="809" spans="7:19" ht="15" customHeight="1">
      <c r="G809" s="1716"/>
      <c r="H809" s="1713"/>
      <c r="I809" s="1713"/>
      <c r="J809" s="1713"/>
      <c r="K809" s="1713"/>
      <c r="L809" s="1713"/>
      <c r="M809" s="1713"/>
      <c r="N809" s="1717"/>
      <c r="O809" s="1713"/>
      <c r="P809" s="1718"/>
      <c r="Q809" s="1719"/>
      <c r="R809" s="1720"/>
      <c r="S809" s="3279"/>
    </row>
    <row r="810" spans="7:19" ht="15" customHeight="1">
      <c r="G810" s="1716"/>
      <c r="H810" s="1713"/>
      <c r="I810" s="1713"/>
      <c r="J810" s="1713"/>
      <c r="K810" s="1713"/>
      <c r="L810" s="1713"/>
      <c r="M810" s="1713"/>
      <c r="N810" s="1717"/>
      <c r="O810" s="1713"/>
      <c r="P810" s="1718"/>
      <c r="Q810" s="1719"/>
      <c r="R810" s="1720"/>
      <c r="S810" s="3279"/>
    </row>
    <row r="811" spans="7:19" ht="15" customHeight="1">
      <c r="G811" s="1716"/>
      <c r="H811" s="1713"/>
      <c r="I811" s="1713"/>
      <c r="J811" s="1713"/>
      <c r="K811" s="1713"/>
      <c r="L811" s="1713"/>
      <c r="M811" s="1713"/>
      <c r="N811" s="1717"/>
      <c r="O811" s="1713"/>
      <c r="P811" s="1718"/>
      <c r="Q811" s="1719"/>
      <c r="R811" s="1720"/>
      <c r="S811" s="3279"/>
    </row>
    <row r="812" spans="7:19" ht="15" customHeight="1">
      <c r="G812" s="1716"/>
      <c r="H812" s="1713"/>
      <c r="I812" s="1713"/>
      <c r="J812" s="1713"/>
      <c r="K812" s="1713"/>
      <c r="L812" s="1713"/>
      <c r="M812" s="1713"/>
      <c r="N812" s="1717"/>
      <c r="O812" s="1713"/>
      <c r="P812" s="1718"/>
      <c r="Q812" s="1719"/>
      <c r="R812" s="1720"/>
      <c r="S812" s="3279"/>
    </row>
    <row r="813" spans="7:19" ht="15" customHeight="1">
      <c r="G813" s="1716"/>
      <c r="H813" s="1713"/>
      <c r="I813" s="1713"/>
      <c r="J813" s="1713"/>
      <c r="K813" s="1713"/>
      <c r="L813" s="1713"/>
      <c r="M813" s="1713"/>
      <c r="N813" s="1717"/>
      <c r="O813" s="1713"/>
      <c r="P813" s="1718"/>
      <c r="Q813" s="1719"/>
      <c r="R813" s="1720"/>
      <c r="S813" s="3279"/>
    </row>
    <row r="814" spans="7:19" ht="15" customHeight="1">
      <c r="G814" s="1716"/>
      <c r="H814" s="1713"/>
      <c r="I814" s="1713"/>
      <c r="J814" s="1713"/>
      <c r="K814" s="1713"/>
      <c r="L814" s="1713"/>
      <c r="M814" s="1713"/>
      <c r="N814" s="1717"/>
      <c r="O814" s="1713"/>
      <c r="P814" s="1718"/>
      <c r="Q814" s="1719"/>
      <c r="R814" s="1720"/>
      <c r="S814" s="3279"/>
    </row>
    <row r="815" spans="7:19" ht="15" customHeight="1">
      <c r="G815" s="1716"/>
      <c r="H815" s="1713"/>
      <c r="I815" s="1713"/>
      <c r="J815" s="1713"/>
      <c r="K815" s="1713"/>
      <c r="L815" s="1713"/>
      <c r="M815" s="1713"/>
      <c r="N815" s="1717"/>
      <c r="O815" s="1713"/>
      <c r="P815" s="1718"/>
      <c r="Q815" s="1719"/>
      <c r="R815" s="1720"/>
      <c r="S815" s="3279"/>
    </row>
    <row r="816" spans="7:19" ht="15" customHeight="1">
      <c r="G816" s="1716"/>
      <c r="H816" s="1713"/>
      <c r="I816" s="1713"/>
      <c r="J816" s="1713"/>
      <c r="K816" s="1713"/>
      <c r="L816" s="1713"/>
      <c r="M816" s="1713"/>
      <c r="N816" s="1717"/>
      <c r="O816" s="1713"/>
      <c r="P816" s="1718"/>
      <c r="Q816" s="1719"/>
      <c r="R816" s="1720"/>
      <c r="S816" s="3279"/>
    </row>
    <row r="817" spans="7:19" ht="15" customHeight="1">
      <c r="G817" s="1716"/>
      <c r="H817" s="1713"/>
      <c r="I817" s="1713"/>
      <c r="J817" s="1713"/>
      <c r="K817" s="1713"/>
      <c r="L817" s="1713"/>
      <c r="M817" s="1713"/>
      <c r="N817" s="1717"/>
      <c r="O817" s="1713"/>
      <c r="P817" s="1718"/>
      <c r="Q817" s="1719"/>
      <c r="R817" s="1720"/>
      <c r="S817" s="3279"/>
    </row>
    <row r="818" spans="7:19" ht="15" customHeight="1">
      <c r="G818" s="1716"/>
      <c r="H818" s="1713"/>
      <c r="I818" s="1713"/>
      <c r="J818" s="1713"/>
      <c r="K818" s="1713"/>
      <c r="L818" s="1713"/>
      <c r="M818" s="1713"/>
      <c r="N818" s="1717"/>
      <c r="O818" s="1713"/>
      <c r="P818" s="1718"/>
      <c r="Q818" s="1719"/>
      <c r="R818" s="1720"/>
      <c r="S818" s="3279"/>
    </row>
    <row r="819" spans="7:19" ht="15" customHeight="1">
      <c r="G819" s="1716"/>
      <c r="H819" s="1713"/>
      <c r="I819" s="1713"/>
      <c r="J819" s="1713"/>
      <c r="K819" s="1713"/>
      <c r="L819" s="1713"/>
      <c r="M819" s="1713"/>
      <c r="N819" s="1717"/>
      <c r="O819" s="1713"/>
      <c r="P819" s="1718"/>
      <c r="Q819" s="1719"/>
      <c r="R819" s="1720"/>
      <c r="S819" s="3279"/>
    </row>
    <row r="820" spans="7:19" ht="15" customHeight="1">
      <c r="G820" s="1716"/>
      <c r="H820" s="1713"/>
      <c r="I820" s="1713"/>
      <c r="J820" s="1713"/>
      <c r="K820" s="1713"/>
      <c r="L820" s="1713"/>
      <c r="M820" s="1713"/>
      <c r="N820" s="1717"/>
      <c r="O820" s="1713"/>
      <c r="P820" s="1718"/>
      <c r="Q820" s="1719"/>
      <c r="R820" s="1720"/>
      <c r="S820" s="3279"/>
    </row>
    <row r="821" spans="7:19" ht="15" customHeight="1">
      <c r="G821" s="1716"/>
      <c r="H821" s="1713"/>
      <c r="I821" s="1713"/>
      <c r="J821" s="1713"/>
      <c r="K821" s="1713"/>
      <c r="L821" s="1713"/>
      <c r="M821" s="1713"/>
      <c r="N821" s="1717"/>
      <c r="O821" s="1713"/>
      <c r="P821" s="1718"/>
      <c r="Q821" s="1719"/>
      <c r="R821" s="1720"/>
      <c r="S821" s="3279"/>
    </row>
    <row r="822" spans="7:19" ht="15" customHeight="1">
      <c r="G822" s="1716"/>
      <c r="H822" s="1713"/>
      <c r="I822" s="1713"/>
      <c r="J822" s="1713"/>
      <c r="K822" s="1713"/>
      <c r="L822" s="1713"/>
      <c r="M822" s="1713"/>
      <c r="N822" s="1717"/>
      <c r="O822" s="1713"/>
      <c r="P822" s="1718"/>
      <c r="Q822" s="1719"/>
      <c r="R822" s="1720"/>
      <c r="S822" s="3279"/>
    </row>
    <row r="823" spans="7:19" ht="15" customHeight="1">
      <c r="G823" s="1716"/>
      <c r="H823" s="1713"/>
      <c r="I823" s="1713"/>
      <c r="J823" s="1713"/>
      <c r="K823" s="1713"/>
      <c r="L823" s="1713"/>
      <c r="M823" s="1713"/>
      <c r="N823" s="1717"/>
      <c r="O823" s="1713"/>
      <c r="P823" s="1718"/>
      <c r="Q823" s="1719"/>
      <c r="R823" s="1720"/>
      <c r="S823" s="3279"/>
    </row>
    <row r="824" spans="7:19" ht="15" customHeight="1">
      <c r="G824" s="1716"/>
      <c r="H824" s="1713"/>
      <c r="I824" s="1713"/>
      <c r="J824" s="1713"/>
      <c r="K824" s="1713"/>
      <c r="L824" s="1713"/>
      <c r="M824" s="1713"/>
      <c r="N824" s="1717"/>
      <c r="O824" s="1713"/>
      <c r="P824" s="1718"/>
      <c r="Q824" s="1719"/>
      <c r="R824" s="1720"/>
      <c r="S824" s="3279"/>
    </row>
    <row r="825" spans="7:19" ht="15" customHeight="1">
      <c r="G825" s="1716"/>
      <c r="H825" s="1713"/>
      <c r="I825" s="1713"/>
      <c r="J825" s="1713"/>
      <c r="K825" s="1713"/>
      <c r="L825" s="1713"/>
      <c r="M825" s="1713"/>
      <c r="N825" s="1717"/>
      <c r="O825" s="1713"/>
      <c r="P825" s="1718"/>
      <c r="Q825" s="1719"/>
      <c r="R825" s="1720"/>
      <c r="S825" s="3279"/>
    </row>
    <row r="826" spans="7:19" ht="15" customHeight="1">
      <c r="G826" s="1716"/>
      <c r="H826" s="1713"/>
      <c r="I826" s="1713"/>
      <c r="J826" s="1713"/>
      <c r="K826" s="1713"/>
      <c r="L826" s="1713"/>
      <c r="M826" s="1713"/>
      <c r="N826" s="1717"/>
      <c r="O826" s="1713"/>
      <c r="P826" s="1718"/>
      <c r="Q826" s="1719"/>
      <c r="R826" s="1720"/>
      <c r="S826" s="3279"/>
    </row>
    <row r="827" spans="7:19" ht="15" customHeight="1">
      <c r="G827" s="1716"/>
      <c r="H827" s="1713"/>
      <c r="I827" s="1713"/>
      <c r="J827" s="1713"/>
      <c r="K827" s="1713"/>
      <c r="L827" s="1713"/>
      <c r="M827" s="1713"/>
      <c r="N827" s="1717"/>
      <c r="O827" s="1713"/>
      <c r="P827" s="1718"/>
      <c r="Q827" s="1719"/>
      <c r="R827" s="1720"/>
      <c r="S827" s="3279"/>
    </row>
    <row r="828" spans="7:19" ht="15" customHeight="1">
      <c r="G828" s="1716"/>
      <c r="H828" s="1713"/>
      <c r="I828" s="1713"/>
      <c r="J828" s="1713"/>
      <c r="K828" s="1713"/>
      <c r="L828" s="1713"/>
      <c r="M828" s="1713"/>
      <c r="N828" s="1717"/>
      <c r="O828" s="1713"/>
      <c r="P828" s="1718"/>
      <c r="Q828" s="1719"/>
      <c r="R828" s="1720"/>
      <c r="S828" s="3279"/>
    </row>
    <row r="829" spans="7:19" ht="15" customHeight="1">
      <c r="G829" s="1716"/>
      <c r="H829" s="1713"/>
      <c r="I829" s="1713"/>
      <c r="J829" s="1713"/>
      <c r="K829" s="1713"/>
      <c r="L829" s="1713"/>
      <c r="M829" s="1713"/>
      <c r="N829" s="1717"/>
      <c r="O829" s="1713"/>
      <c r="P829" s="1718"/>
      <c r="Q829" s="1719"/>
      <c r="R829" s="1720"/>
      <c r="S829" s="3279"/>
    </row>
    <row r="830" spans="7:19" ht="15" customHeight="1">
      <c r="G830" s="1716"/>
      <c r="H830" s="1713"/>
      <c r="I830" s="1713"/>
      <c r="J830" s="1713"/>
      <c r="K830" s="1713"/>
      <c r="L830" s="1713"/>
      <c r="M830" s="1713"/>
      <c r="N830" s="1717"/>
      <c r="O830" s="1713"/>
      <c r="P830" s="1718"/>
      <c r="Q830" s="1719"/>
      <c r="R830" s="1720"/>
      <c r="S830" s="3279"/>
    </row>
    <row r="831" spans="7:19" ht="15" customHeight="1">
      <c r="G831" s="1716"/>
      <c r="H831" s="1713"/>
      <c r="I831" s="1713"/>
      <c r="J831" s="1713"/>
      <c r="K831" s="1713"/>
      <c r="L831" s="1713"/>
      <c r="M831" s="1713"/>
      <c r="N831" s="1717"/>
      <c r="O831" s="1713"/>
      <c r="P831" s="1718"/>
      <c r="Q831" s="1719"/>
      <c r="R831" s="1720"/>
      <c r="S831" s="3279"/>
    </row>
    <row r="832" spans="7:19" ht="15" customHeight="1">
      <c r="G832" s="1716"/>
      <c r="H832" s="1713"/>
      <c r="I832" s="1713"/>
      <c r="J832" s="1713"/>
      <c r="K832" s="1713"/>
      <c r="L832" s="1713"/>
      <c r="M832" s="1713"/>
      <c r="N832" s="1717"/>
      <c r="O832" s="1713"/>
      <c r="P832" s="1718"/>
      <c r="Q832" s="1719"/>
      <c r="R832" s="1720"/>
      <c r="S832" s="3279"/>
    </row>
    <row r="833" spans="7:19" ht="15" customHeight="1">
      <c r="G833" s="1716"/>
      <c r="H833" s="1713"/>
      <c r="I833" s="1713"/>
      <c r="J833" s="1713"/>
      <c r="K833" s="1713"/>
      <c r="L833" s="1713"/>
      <c r="M833" s="1713"/>
      <c r="N833" s="1717"/>
      <c r="O833" s="1713"/>
      <c r="P833" s="1718"/>
      <c r="Q833" s="1719"/>
      <c r="R833" s="1720"/>
      <c r="S833" s="3279"/>
    </row>
    <row r="834" spans="7:19" ht="15" customHeight="1">
      <c r="G834" s="1716"/>
      <c r="H834" s="1713"/>
      <c r="I834" s="1713"/>
      <c r="J834" s="1713"/>
      <c r="K834" s="1713"/>
      <c r="L834" s="1713"/>
      <c r="M834" s="1713"/>
      <c r="N834" s="1717"/>
      <c r="O834" s="1713"/>
      <c r="P834" s="1718"/>
      <c r="Q834" s="1719"/>
      <c r="R834" s="1720"/>
      <c r="S834" s="3279"/>
    </row>
    <row r="835" spans="7:19" ht="15" customHeight="1">
      <c r="G835" s="1716"/>
      <c r="H835" s="1713"/>
      <c r="I835" s="1713"/>
      <c r="J835" s="1713"/>
      <c r="K835" s="1713"/>
      <c r="L835" s="1713"/>
      <c r="M835" s="1713"/>
      <c r="N835" s="1717"/>
      <c r="O835" s="1713"/>
      <c r="P835" s="1718"/>
      <c r="Q835" s="1719"/>
      <c r="R835" s="1720"/>
      <c r="S835" s="3279"/>
    </row>
    <row r="836" spans="7:19" ht="15" customHeight="1">
      <c r="G836" s="1716"/>
      <c r="H836" s="1713"/>
      <c r="I836" s="1713"/>
      <c r="J836" s="1713"/>
      <c r="K836" s="1713"/>
      <c r="L836" s="1713"/>
      <c r="M836" s="1713"/>
      <c r="N836" s="1717"/>
      <c r="O836" s="1713"/>
      <c r="P836" s="1718"/>
      <c r="Q836" s="1719"/>
      <c r="R836" s="1720"/>
      <c r="S836" s="3279"/>
    </row>
    <row r="837" spans="7:19" ht="15" customHeight="1">
      <c r="G837" s="1716"/>
      <c r="H837" s="1713"/>
      <c r="I837" s="1713"/>
      <c r="J837" s="1713"/>
      <c r="K837" s="1713"/>
      <c r="L837" s="1713"/>
      <c r="M837" s="1713"/>
      <c r="N837" s="1717"/>
      <c r="O837" s="1713"/>
      <c r="P837" s="1718"/>
      <c r="Q837" s="1719"/>
      <c r="R837" s="1720"/>
      <c r="S837" s="3279"/>
    </row>
    <row r="838" spans="7:19" ht="15" customHeight="1">
      <c r="G838" s="1716"/>
      <c r="H838" s="1713"/>
      <c r="I838" s="1713"/>
      <c r="J838" s="1713"/>
      <c r="K838" s="1713"/>
      <c r="L838" s="1713"/>
      <c r="M838" s="1713"/>
      <c r="N838" s="1717"/>
      <c r="O838" s="1713"/>
      <c r="P838" s="1718"/>
      <c r="Q838" s="1719"/>
      <c r="R838" s="1720"/>
      <c r="S838" s="3279"/>
    </row>
    <row r="839" spans="7:19" ht="15" customHeight="1">
      <c r="G839" s="1716"/>
      <c r="H839" s="1713"/>
      <c r="I839" s="1713"/>
      <c r="J839" s="1713"/>
      <c r="K839" s="1713"/>
      <c r="L839" s="1713"/>
      <c r="M839" s="1713"/>
      <c r="N839" s="1717"/>
      <c r="O839" s="1713"/>
      <c r="P839" s="1718"/>
      <c r="Q839" s="1719"/>
      <c r="R839" s="1720"/>
      <c r="S839" s="3279"/>
    </row>
    <row r="840" spans="7:19" ht="15" customHeight="1">
      <c r="G840" s="1716"/>
      <c r="H840" s="1713"/>
      <c r="I840" s="1713"/>
      <c r="J840" s="1713"/>
      <c r="K840" s="1713"/>
      <c r="L840" s="1713"/>
      <c r="M840" s="1713"/>
      <c r="N840" s="1717"/>
      <c r="O840" s="1713"/>
      <c r="P840" s="1718"/>
      <c r="Q840" s="1719"/>
      <c r="R840" s="1720"/>
      <c r="S840" s="3279"/>
    </row>
    <row r="841" spans="7:19" ht="15" customHeight="1">
      <c r="G841" s="1716"/>
      <c r="H841" s="1713"/>
      <c r="I841" s="1713"/>
      <c r="J841" s="1713"/>
      <c r="K841" s="1713"/>
      <c r="L841" s="1713"/>
      <c r="M841" s="1713"/>
      <c r="N841" s="1717"/>
      <c r="O841" s="1713"/>
      <c r="P841" s="1718"/>
      <c r="Q841" s="1719"/>
      <c r="R841" s="1720"/>
      <c r="S841" s="3279"/>
    </row>
    <row r="842" spans="7:19" ht="15" customHeight="1">
      <c r="G842" s="1716"/>
      <c r="H842" s="1713"/>
      <c r="I842" s="1713"/>
      <c r="J842" s="1713"/>
      <c r="K842" s="1713"/>
      <c r="L842" s="1713"/>
      <c r="M842" s="1713"/>
      <c r="N842" s="1717"/>
      <c r="O842" s="1713"/>
      <c r="P842" s="1718"/>
      <c r="Q842" s="1719"/>
      <c r="R842" s="1720"/>
      <c r="S842" s="3279"/>
    </row>
    <row r="843" spans="7:19" ht="15" customHeight="1">
      <c r="G843" s="1716"/>
      <c r="H843" s="1713"/>
      <c r="I843" s="1713"/>
      <c r="J843" s="1713"/>
      <c r="K843" s="1713"/>
      <c r="L843" s="1713"/>
      <c r="M843" s="1713"/>
      <c r="N843" s="1717"/>
      <c r="O843" s="1713"/>
      <c r="P843" s="1718"/>
      <c r="Q843" s="1719"/>
      <c r="R843" s="1720"/>
      <c r="S843" s="3279"/>
    </row>
    <row r="844" spans="7:19" ht="15" customHeight="1">
      <c r="G844" s="1716"/>
      <c r="H844" s="1713"/>
      <c r="I844" s="1713"/>
      <c r="J844" s="1713"/>
      <c r="K844" s="1713"/>
      <c r="L844" s="1713"/>
      <c r="M844" s="1713"/>
      <c r="N844" s="1717"/>
      <c r="O844" s="1713"/>
      <c r="P844" s="1718"/>
      <c r="Q844" s="1719"/>
      <c r="R844" s="1720"/>
      <c r="S844" s="3279"/>
    </row>
    <row r="845" spans="7:19" ht="15" customHeight="1">
      <c r="G845" s="1716"/>
      <c r="H845" s="1713"/>
      <c r="I845" s="1713"/>
      <c r="J845" s="1713"/>
      <c r="K845" s="1713"/>
      <c r="L845" s="1713"/>
      <c r="M845" s="1713"/>
      <c r="N845" s="1717"/>
      <c r="O845" s="1713"/>
      <c r="P845" s="1718"/>
      <c r="Q845" s="1719"/>
      <c r="R845" s="1720"/>
      <c r="S845" s="3279"/>
    </row>
    <row r="846" spans="7:19" ht="15" customHeight="1">
      <c r="G846" s="1716"/>
      <c r="H846" s="1713"/>
      <c r="I846" s="1713"/>
      <c r="J846" s="1713"/>
      <c r="K846" s="1713"/>
      <c r="L846" s="1713"/>
      <c r="M846" s="1713"/>
      <c r="N846" s="1717"/>
      <c r="O846" s="1713"/>
      <c r="P846" s="1718"/>
      <c r="Q846" s="1719"/>
      <c r="R846" s="1720"/>
      <c r="S846" s="3279"/>
    </row>
    <row r="847" spans="7:19" ht="15" customHeight="1">
      <c r="G847" s="1716"/>
      <c r="H847" s="1713"/>
      <c r="I847" s="1713"/>
      <c r="J847" s="1713"/>
      <c r="K847" s="1713"/>
      <c r="L847" s="1713"/>
      <c r="M847" s="1713"/>
      <c r="N847" s="1717"/>
      <c r="O847" s="1713"/>
      <c r="P847" s="1718"/>
      <c r="Q847" s="1719"/>
      <c r="R847" s="1720"/>
      <c r="S847" s="3279"/>
    </row>
    <row r="848" spans="7:19" ht="15" customHeight="1">
      <c r="G848" s="1716"/>
      <c r="H848" s="1713"/>
      <c r="I848" s="1713"/>
      <c r="J848" s="1713"/>
      <c r="K848" s="1713"/>
      <c r="L848" s="1713"/>
      <c r="M848" s="1713"/>
      <c r="N848" s="1717"/>
      <c r="O848" s="1713"/>
      <c r="P848" s="1718"/>
      <c r="Q848" s="1719"/>
      <c r="R848" s="1720"/>
      <c r="S848" s="3279"/>
    </row>
    <row r="849" spans="7:19" ht="15" customHeight="1">
      <c r="G849" s="1716"/>
      <c r="H849" s="1713"/>
      <c r="I849" s="1713"/>
      <c r="J849" s="1713"/>
      <c r="K849" s="1713"/>
      <c r="L849" s="1713"/>
      <c r="M849" s="1713"/>
      <c r="N849" s="1717"/>
      <c r="O849" s="1713"/>
      <c r="P849" s="1718"/>
      <c r="Q849" s="1719"/>
      <c r="R849" s="1720"/>
      <c r="S849" s="3279"/>
    </row>
    <row r="850" spans="7:19" ht="15" customHeight="1">
      <c r="G850" s="1716"/>
      <c r="H850" s="1713"/>
      <c r="I850" s="1713"/>
      <c r="J850" s="1713"/>
      <c r="K850" s="1713"/>
      <c r="L850" s="1713"/>
      <c r="M850" s="1713"/>
      <c r="N850" s="1717"/>
      <c r="O850" s="1713"/>
      <c r="P850" s="1718"/>
      <c r="Q850" s="1719"/>
      <c r="R850" s="1720"/>
      <c r="S850" s="3279"/>
    </row>
    <row r="851" spans="7:19" ht="15" customHeight="1">
      <c r="G851" s="1716"/>
      <c r="H851" s="1713"/>
      <c r="I851" s="1713"/>
      <c r="J851" s="1713"/>
      <c r="K851" s="1713"/>
      <c r="L851" s="1713"/>
      <c r="M851" s="1713"/>
      <c r="N851" s="1717"/>
      <c r="O851" s="1713"/>
      <c r="P851" s="1718"/>
      <c r="Q851" s="1719"/>
      <c r="R851" s="1720"/>
      <c r="S851" s="3279"/>
    </row>
    <row r="852" spans="7:19" ht="15" customHeight="1">
      <c r="G852" s="1716"/>
      <c r="H852" s="1713"/>
      <c r="I852" s="1713"/>
      <c r="J852" s="1713"/>
      <c r="K852" s="1713"/>
      <c r="L852" s="1713"/>
      <c r="M852" s="1713"/>
      <c r="N852" s="1717"/>
      <c r="O852" s="1713"/>
      <c r="P852" s="1718"/>
      <c r="Q852" s="1719"/>
      <c r="R852" s="1720"/>
      <c r="S852" s="3279"/>
    </row>
    <row r="853" spans="7:19" ht="15" customHeight="1">
      <c r="G853" s="1716"/>
      <c r="H853" s="1713"/>
      <c r="I853" s="1713"/>
      <c r="J853" s="1713"/>
      <c r="K853" s="1713"/>
      <c r="L853" s="1713"/>
      <c r="M853" s="1713"/>
      <c r="N853" s="1717"/>
      <c r="O853" s="1713"/>
      <c r="P853" s="1718"/>
      <c r="Q853" s="1719"/>
      <c r="R853" s="1720"/>
      <c r="S853" s="3279"/>
    </row>
    <row r="854" spans="7:19" ht="15" customHeight="1">
      <c r="G854" s="1716"/>
      <c r="H854" s="1713"/>
      <c r="I854" s="1713"/>
      <c r="J854" s="1713"/>
      <c r="K854" s="1713"/>
      <c r="L854" s="1713"/>
      <c r="M854" s="1713"/>
      <c r="N854" s="1717"/>
      <c r="O854" s="1713"/>
      <c r="P854" s="1718"/>
      <c r="Q854" s="1719"/>
      <c r="R854" s="1720"/>
      <c r="S854" s="3279"/>
    </row>
    <row r="855" spans="7:19" ht="15" customHeight="1">
      <c r="G855" s="1716"/>
      <c r="H855" s="1713"/>
      <c r="I855" s="1713"/>
      <c r="J855" s="1713"/>
      <c r="K855" s="1713"/>
      <c r="L855" s="1713"/>
      <c r="M855" s="1713"/>
      <c r="N855" s="1717"/>
      <c r="O855" s="1713"/>
      <c r="P855" s="1718"/>
      <c r="Q855" s="1719"/>
      <c r="R855" s="1720"/>
      <c r="S855" s="3279"/>
    </row>
    <row r="856" spans="7:19" ht="15" customHeight="1">
      <c r="G856" s="1716"/>
      <c r="H856" s="1713"/>
      <c r="I856" s="1713"/>
      <c r="J856" s="1713"/>
      <c r="K856" s="1713"/>
      <c r="L856" s="1713"/>
      <c r="M856" s="1713"/>
      <c r="N856" s="1717"/>
      <c r="O856" s="1713"/>
      <c r="P856" s="1718"/>
      <c r="Q856" s="1719"/>
      <c r="R856" s="1720"/>
      <c r="S856" s="3279"/>
    </row>
    <row r="857" spans="7:19" ht="15" customHeight="1">
      <c r="G857" s="1716"/>
      <c r="H857" s="1713"/>
      <c r="I857" s="1713"/>
      <c r="J857" s="1713"/>
      <c r="K857" s="1713"/>
      <c r="L857" s="1713"/>
      <c r="M857" s="1713"/>
      <c r="N857" s="1717"/>
      <c r="O857" s="1713"/>
      <c r="P857" s="1718"/>
      <c r="Q857" s="1719"/>
      <c r="R857" s="1720"/>
      <c r="S857" s="3279"/>
    </row>
    <row r="858" spans="7:19" ht="15" customHeight="1">
      <c r="G858" s="1716"/>
      <c r="H858" s="1713"/>
      <c r="I858" s="1713"/>
      <c r="J858" s="1713"/>
      <c r="K858" s="1713"/>
      <c r="L858" s="1713"/>
      <c r="M858" s="1713"/>
      <c r="N858" s="1717"/>
      <c r="O858" s="1713"/>
      <c r="P858" s="1718"/>
      <c r="Q858" s="1719"/>
      <c r="R858" s="1720"/>
      <c r="S858" s="3279"/>
    </row>
    <row r="859" spans="7:19" ht="15" customHeight="1">
      <c r="G859" s="1716"/>
      <c r="H859" s="1713"/>
      <c r="I859" s="1713"/>
      <c r="J859" s="1713"/>
      <c r="K859" s="1713"/>
      <c r="L859" s="1713"/>
      <c r="M859" s="1713"/>
      <c r="N859" s="1717"/>
      <c r="O859" s="1713"/>
      <c r="P859" s="1718"/>
      <c r="Q859" s="1719"/>
      <c r="R859" s="1720"/>
      <c r="S859" s="3279"/>
    </row>
    <row r="860" spans="7:19" ht="15" customHeight="1">
      <c r="G860" s="1716"/>
      <c r="H860" s="1713"/>
      <c r="I860" s="1713"/>
      <c r="J860" s="1713"/>
      <c r="K860" s="1713"/>
      <c r="L860" s="1713"/>
      <c r="M860" s="1713"/>
      <c r="N860" s="1717"/>
      <c r="O860" s="1713"/>
      <c r="P860" s="1718"/>
      <c r="Q860" s="1719"/>
      <c r="R860" s="1720"/>
      <c r="S860" s="3279"/>
    </row>
    <row r="861" spans="7:19" ht="15" customHeight="1">
      <c r="G861" s="1716"/>
      <c r="H861" s="1713"/>
      <c r="I861" s="1713"/>
      <c r="J861" s="1713"/>
      <c r="K861" s="1713"/>
      <c r="L861" s="1713"/>
      <c r="M861" s="1713"/>
      <c r="N861" s="1717"/>
      <c r="O861" s="1713"/>
      <c r="P861" s="1718"/>
      <c r="Q861" s="1719"/>
      <c r="R861" s="1720"/>
      <c r="S861" s="3279"/>
    </row>
    <row r="862" spans="7:19" ht="15" customHeight="1">
      <c r="G862" s="1716"/>
      <c r="H862" s="1713"/>
      <c r="I862" s="1713"/>
      <c r="J862" s="1713"/>
      <c r="K862" s="1713"/>
      <c r="L862" s="1713"/>
      <c r="M862" s="1713"/>
      <c r="N862" s="1717"/>
      <c r="O862" s="1713"/>
      <c r="P862" s="1718"/>
      <c r="Q862" s="1719"/>
      <c r="R862" s="1720"/>
      <c r="S862" s="3279"/>
    </row>
    <row r="863" spans="7:19" ht="15" customHeight="1">
      <c r="G863" s="1716"/>
      <c r="H863" s="1713"/>
      <c r="I863" s="1713"/>
      <c r="J863" s="1713"/>
      <c r="K863" s="1713"/>
      <c r="L863" s="1713"/>
      <c r="M863" s="1713"/>
      <c r="N863" s="1717"/>
      <c r="O863" s="1713"/>
      <c r="P863" s="1718"/>
      <c r="Q863" s="1719"/>
      <c r="R863" s="1720"/>
      <c r="S863" s="3279"/>
    </row>
    <row r="864" spans="7:19" ht="15" customHeight="1">
      <c r="G864" s="1716"/>
      <c r="H864" s="1713"/>
      <c r="I864" s="1713"/>
      <c r="J864" s="1713"/>
      <c r="K864" s="1713"/>
      <c r="L864" s="1713"/>
      <c r="M864" s="1713"/>
      <c r="N864" s="1717"/>
      <c r="O864" s="1713"/>
      <c r="P864" s="1718"/>
      <c r="Q864" s="1719"/>
      <c r="R864" s="1720"/>
      <c r="S864" s="3279"/>
    </row>
    <row r="865" spans="7:19" ht="15" customHeight="1">
      <c r="G865" s="1716"/>
      <c r="H865" s="1713"/>
      <c r="I865" s="1713"/>
      <c r="J865" s="1713"/>
      <c r="K865" s="1713"/>
      <c r="L865" s="1713"/>
      <c r="M865" s="1713"/>
      <c r="N865" s="1717"/>
      <c r="O865" s="1713"/>
      <c r="P865" s="1718"/>
      <c r="Q865" s="1719"/>
      <c r="R865" s="1720"/>
      <c r="S865" s="3279"/>
    </row>
    <row r="866" spans="7:19" ht="15" customHeight="1">
      <c r="G866" s="1716"/>
      <c r="H866" s="1713"/>
      <c r="I866" s="1713"/>
      <c r="J866" s="1713"/>
      <c r="K866" s="1713"/>
      <c r="L866" s="1713"/>
      <c r="M866" s="1713"/>
      <c r="N866" s="1717"/>
      <c r="O866" s="1713"/>
      <c r="P866" s="1718"/>
      <c r="Q866" s="1719"/>
      <c r="R866" s="1720"/>
      <c r="S866" s="3279"/>
    </row>
    <row r="867" spans="7:19" ht="15" customHeight="1">
      <c r="G867" s="1716"/>
      <c r="H867" s="1713"/>
      <c r="I867" s="1713"/>
      <c r="J867" s="1713"/>
      <c r="K867" s="1713"/>
      <c r="L867" s="1713"/>
      <c r="M867" s="1713"/>
      <c r="N867" s="1717"/>
      <c r="O867" s="1713"/>
      <c r="P867" s="1718"/>
      <c r="Q867" s="1719"/>
      <c r="R867" s="1720"/>
      <c r="S867" s="3279"/>
    </row>
    <row r="868" spans="7:19" ht="15" customHeight="1">
      <c r="G868" s="1716"/>
      <c r="H868" s="1713"/>
      <c r="I868" s="1713"/>
      <c r="J868" s="1713"/>
      <c r="K868" s="1713"/>
      <c r="L868" s="1713"/>
      <c r="M868" s="1713"/>
      <c r="N868" s="1717"/>
      <c r="O868" s="1713"/>
      <c r="P868" s="1718"/>
      <c r="Q868" s="1719"/>
      <c r="R868" s="1720"/>
      <c r="S868" s="3279"/>
    </row>
    <row r="869" spans="7:19" ht="15" customHeight="1">
      <c r="G869" s="1716"/>
      <c r="H869" s="1713"/>
      <c r="I869" s="1713"/>
      <c r="J869" s="1713"/>
      <c r="K869" s="1713"/>
      <c r="L869" s="1713"/>
      <c r="M869" s="1713"/>
      <c r="N869" s="1717"/>
      <c r="O869" s="1713"/>
      <c r="P869" s="1718"/>
      <c r="Q869" s="1719"/>
      <c r="R869" s="1720"/>
      <c r="S869" s="3279"/>
    </row>
    <row r="870" spans="7:19" ht="15" customHeight="1">
      <c r="G870" s="1716"/>
      <c r="H870" s="1713"/>
      <c r="I870" s="1713"/>
      <c r="J870" s="1713"/>
      <c r="K870" s="1713"/>
      <c r="L870" s="1713"/>
      <c r="M870" s="1713"/>
      <c r="N870" s="1717"/>
      <c r="O870" s="1713"/>
      <c r="P870" s="1718"/>
      <c r="Q870" s="1719"/>
      <c r="R870" s="1720"/>
      <c r="S870" s="3279"/>
    </row>
    <row r="871" spans="7:19" ht="15" customHeight="1">
      <c r="G871" s="1716"/>
      <c r="H871" s="1713"/>
      <c r="I871" s="1713"/>
      <c r="J871" s="1713"/>
      <c r="K871" s="1713"/>
      <c r="L871" s="1713"/>
      <c r="M871" s="1713"/>
      <c r="N871" s="1717"/>
      <c r="O871" s="1713"/>
      <c r="P871" s="1718"/>
      <c r="Q871" s="1719"/>
      <c r="R871" s="1720"/>
      <c r="S871" s="3279"/>
    </row>
    <row r="872" spans="7:19" ht="15" customHeight="1">
      <c r="G872" s="1716"/>
      <c r="H872" s="1713"/>
      <c r="I872" s="1713"/>
      <c r="J872" s="1713"/>
      <c r="K872" s="1713"/>
      <c r="L872" s="1713"/>
      <c r="M872" s="1713"/>
      <c r="N872" s="1717"/>
      <c r="O872" s="1713"/>
      <c r="P872" s="1718"/>
      <c r="Q872" s="1719"/>
      <c r="R872" s="1720"/>
      <c r="S872" s="3279"/>
    </row>
    <row r="873" spans="7:19" ht="15" customHeight="1">
      <c r="G873" s="1716"/>
      <c r="H873" s="1713"/>
      <c r="I873" s="1713"/>
      <c r="J873" s="1713"/>
      <c r="K873" s="1713"/>
      <c r="L873" s="1713"/>
      <c r="M873" s="1713"/>
      <c r="N873" s="1717"/>
      <c r="O873" s="1713"/>
      <c r="P873" s="1718"/>
      <c r="Q873" s="1719"/>
      <c r="R873" s="1720"/>
      <c r="S873" s="3279"/>
    </row>
    <row r="874" spans="7:19" ht="15" customHeight="1">
      <c r="G874" s="1716"/>
      <c r="H874" s="1713"/>
      <c r="I874" s="1713"/>
      <c r="J874" s="1713"/>
      <c r="K874" s="1713"/>
      <c r="L874" s="1713"/>
      <c r="M874" s="1713"/>
      <c r="N874" s="1717"/>
      <c r="O874" s="1713"/>
      <c r="P874" s="1718"/>
      <c r="Q874" s="1719"/>
      <c r="R874" s="1720"/>
      <c r="S874" s="3279"/>
    </row>
    <row r="875" spans="7:19" ht="15" customHeight="1">
      <c r="G875" s="1716"/>
      <c r="H875" s="1713"/>
      <c r="I875" s="1713"/>
      <c r="J875" s="1713"/>
      <c r="K875" s="1713"/>
      <c r="L875" s="1713"/>
      <c r="M875" s="1713"/>
      <c r="N875" s="1717"/>
      <c r="O875" s="1713"/>
      <c r="P875" s="1718"/>
      <c r="Q875" s="1719"/>
      <c r="R875" s="1720"/>
      <c r="S875" s="3279"/>
    </row>
    <row r="876" spans="7:19" ht="15" customHeight="1">
      <c r="G876" s="1716"/>
      <c r="H876" s="1713"/>
      <c r="I876" s="1713"/>
      <c r="J876" s="1713"/>
      <c r="K876" s="1713"/>
      <c r="L876" s="1713"/>
      <c r="M876" s="1713"/>
      <c r="N876" s="1717"/>
      <c r="O876" s="1713"/>
      <c r="P876" s="1718"/>
      <c r="Q876" s="1719"/>
      <c r="R876" s="1720"/>
      <c r="S876" s="3279"/>
    </row>
    <row r="877" spans="7:19" ht="15" customHeight="1">
      <c r="G877" s="1716"/>
      <c r="H877" s="1713"/>
      <c r="I877" s="1713"/>
      <c r="J877" s="1713"/>
      <c r="K877" s="1713"/>
      <c r="L877" s="1713"/>
      <c r="M877" s="1713"/>
      <c r="N877" s="1717"/>
      <c r="O877" s="1713"/>
      <c r="P877" s="1718"/>
      <c r="Q877" s="1719"/>
      <c r="R877" s="1720"/>
      <c r="S877" s="3279"/>
    </row>
    <row r="878" spans="7:19" ht="15" customHeight="1">
      <c r="G878" s="1716"/>
      <c r="H878" s="1713"/>
      <c r="I878" s="1713"/>
      <c r="J878" s="1713"/>
      <c r="K878" s="1713"/>
      <c r="L878" s="1713"/>
      <c r="M878" s="1713"/>
      <c r="N878" s="1717"/>
      <c r="O878" s="1713"/>
      <c r="P878" s="1718"/>
      <c r="Q878" s="1719"/>
      <c r="R878" s="1720"/>
      <c r="S878" s="3279"/>
    </row>
    <row r="879" spans="7:19" ht="15" customHeight="1">
      <c r="G879" s="1716"/>
      <c r="H879" s="1713"/>
      <c r="I879" s="1713"/>
      <c r="J879" s="1713"/>
      <c r="K879" s="1713"/>
      <c r="L879" s="1713"/>
      <c r="M879" s="1713"/>
      <c r="N879" s="1717"/>
      <c r="O879" s="1713"/>
      <c r="P879" s="1718"/>
      <c r="Q879" s="1719"/>
      <c r="R879" s="1720"/>
      <c r="S879" s="3279"/>
    </row>
    <row r="880" spans="7:19" ht="15" customHeight="1">
      <c r="G880" s="1716"/>
      <c r="H880" s="1713"/>
      <c r="I880" s="1713"/>
      <c r="J880" s="1713"/>
      <c r="K880" s="1713"/>
      <c r="L880" s="1713"/>
      <c r="M880" s="1713"/>
      <c r="N880" s="1717"/>
      <c r="O880" s="1713"/>
      <c r="P880" s="1718"/>
      <c r="Q880" s="1719"/>
      <c r="R880" s="1720"/>
      <c r="S880" s="3279"/>
    </row>
    <row r="881" spans="7:19" ht="15" customHeight="1">
      <c r="G881" s="1716"/>
      <c r="H881" s="1713"/>
      <c r="I881" s="1713"/>
      <c r="J881" s="1713"/>
      <c r="K881" s="1713"/>
      <c r="L881" s="1713"/>
      <c r="M881" s="1713"/>
      <c r="N881" s="1717"/>
      <c r="O881" s="1713"/>
      <c r="P881" s="1718"/>
      <c r="Q881" s="1719"/>
      <c r="R881" s="1720"/>
      <c r="S881" s="3279"/>
    </row>
    <row r="882" spans="7:19" ht="15" customHeight="1">
      <c r="G882" s="1716"/>
      <c r="H882" s="1713"/>
      <c r="I882" s="1713"/>
      <c r="J882" s="1713"/>
      <c r="K882" s="1713"/>
      <c r="L882" s="1713"/>
      <c r="M882" s="1713"/>
      <c r="N882" s="1717"/>
      <c r="O882" s="1713"/>
      <c r="P882" s="1718"/>
      <c r="Q882" s="1719"/>
      <c r="R882" s="1720"/>
      <c r="S882" s="3279"/>
    </row>
    <row r="883" spans="7:19" ht="15" customHeight="1">
      <c r="G883" s="1716"/>
      <c r="H883" s="1713"/>
      <c r="I883" s="1713"/>
      <c r="J883" s="1713"/>
      <c r="K883" s="1713"/>
      <c r="L883" s="1713"/>
      <c r="M883" s="1713"/>
      <c r="N883" s="1717"/>
      <c r="O883" s="1713"/>
      <c r="P883" s="1718"/>
      <c r="Q883" s="1719"/>
      <c r="R883" s="1720"/>
      <c r="S883" s="3279"/>
    </row>
    <row r="884" spans="7:19" ht="15" customHeight="1">
      <c r="G884" s="1716"/>
      <c r="H884" s="1713"/>
      <c r="I884" s="1713"/>
      <c r="J884" s="1713"/>
      <c r="K884" s="1713"/>
      <c r="L884" s="1713"/>
      <c r="M884" s="1713"/>
      <c r="N884" s="1717"/>
      <c r="O884" s="1713"/>
      <c r="P884" s="1718"/>
      <c r="Q884" s="1719"/>
      <c r="R884" s="1720"/>
      <c r="S884" s="3279"/>
    </row>
    <row r="885" spans="7:19" ht="15" customHeight="1">
      <c r="G885" s="1716"/>
      <c r="H885" s="1713"/>
      <c r="I885" s="1713"/>
      <c r="J885" s="1713"/>
      <c r="K885" s="1713"/>
      <c r="L885" s="1713"/>
      <c r="M885" s="1713"/>
      <c r="N885" s="1717"/>
      <c r="O885" s="1713"/>
      <c r="P885" s="1718"/>
      <c r="Q885" s="1719"/>
      <c r="R885" s="1720"/>
      <c r="S885" s="3279"/>
    </row>
    <row r="886" spans="7:19" ht="15" customHeight="1">
      <c r="G886" s="1716"/>
      <c r="H886" s="1713"/>
      <c r="I886" s="1713"/>
      <c r="J886" s="1713"/>
      <c r="K886" s="1713"/>
      <c r="L886" s="1713"/>
      <c r="M886" s="1713"/>
      <c r="N886" s="1717"/>
      <c r="O886" s="1713"/>
      <c r="P886" s="1718"/>
      <c r="Q886" s="1719"/>
      <c r="R886" s="1720"/>
      <c r="S886" s="3279"/>
    </row>
    <row r="887" spans="7:19" ht="15" customHeight="1">
      <c r="G887" s="1716"/>
      <c r="H887" s="1713"/>
      <c r="I887" s="1713"/>
      <c r="J887" s="1713"/>
      <c r="K887" s="1713"/>
      <c r="L887" s="1713"/>
      <c r="M887" s="1713"/>
      <c r="N887" s="1717"/>
      <c r="O887" s="1713"/>
      <c r="P887" s="1718"/>
      <c r="Q887" s="1719"/>
      <c r="R887" s="1720"/>
      <c r="S887" s="3279"/>
    </row>
    <row r="888" spans="7:19" ht="15" customHeight="1">
      <c r="G888" s="1716"/>
      <c r="H888" s="1713"/>
      <c r="I888" s="1713"/>
      <c r="J888" s="1713"/>
      <c r="K888" s="1713"/>
      <c r="L888" s="1713"/>
      <c r="M888" s="1713"/>
      <c r="N888" s="1717"/>
      <c r="O888" s="1713"/>
      <c r="P888" s="1718"/>
      <c r="Q888" s="1719"/>
      <c r="R888" s="1720"/>
      <c r="S888" s="3279"/>
    </row>
    <row r="889" spans="7:19" ht="15" customHeight="1">
      <c r="G889" s="1716"/>
      <c r="H889" s="1713"/>
      <c r="I889" s="1713"/>
      <c r="J889" s="1713"/>
      <c r="K889" s="1713"/>
      <c r="L889" s="1713"/>
      <c r="M889" s="1713"/>
      <c r="N889" s="1717"/>
      <c r="O889" s="1713"/>
      <c r="P889" s="1718"/>
      <c r="Q889" s="1719"/>
      <c r="R889" s="1720"/>
      <c r="S889" s="3279"/>
    </row>
    <row r="890" spans="7:19" ht="15" customHeight="1">
      <c r="G890" s="1716"/>
      <c r="H890" s="1713"/>
      <c r="I890" s="1713"/>
      <c r="J890" s="1713"/>
      <c r="K890" s="1713"/>
      <c r="L890" s="1713"/>
      <c r="M890" s="1713"/>
      <c r="N890" s="1717"/>
      <c r="O890" s="1713"/>
      <c r="P890" s="1718"/>
      <c r="Q890" s="1719"/>
      <c r="R890" s="1720"/>
      <c r="S890" s="3279"/>
    </row>
    <row r="891" spans="7:19" ht="15" customHeight="1">
      <c r="G891" s="1716"/>
      <c r="H891" s="1713"/>
      <c r="I891" s="1713"/>
      <c r="J891" s="1713"/>
      <c r="K891" s="1713"/>
      <c r="L891" s="1713"/>
      <c r="M891" s="1713"/>
      <c r="N891" s="1717"/>
      <c r="O891" s="1713"/>
      <c r="P891" s="1718"/>
      <c r="Q891" s="1719"/>
      <c r="R891" s="1720"/>
      <c r="S891" s="3279"/>
    </row>
    <row r="892" spans="7:19" ht="15" customHeight="1">
      <c r="G892" s="1716"/>
      <c r="H892" s="1713"/>
      <c r="I892" s="1713"/>
      <c r="J892" s="1713"/>
      <c r="K892" s="1713"/>
      <c r="L892" s="1713"/>
      <c r="M892" s="1713"/>
      <c r="N892" s="1717"/>
      <c r="O892" s="1713"/>
      <c r="P892" s="1718"/>
      <c r="Q892" s="1719"/>
      <c r="R892" s="1720"/>
      <c r="S892" s="3279"/>
    </row>
    <row r="893" spans="7:19" ht="15" customHeight="1">
      <c r="G893" s="1716"/>
      <c r="H893" s="1713"/>
      <c r="I893" s="1713"/>
      <c r="J893" s="1713"/>
      <c r="K893" s="1713"/>
      <c r="L893" s="1713"/>
      <c r="M893" s="1713"/>
      <c r="N893" s="1717"/>
      <c r="O893" s="1713"/>
      <c r="P893" s="1718"/>
      <c r="Q893" s="1719"/>
      <c r="R893" s="1720"/>
      <c r="S893" s="3279"/>
    </row>
    <row r="894" spans="7:19" ht="15" customHeight="1">
      <c r="G894" s="1716"/>
      <c r="H894" s="1713"/>
      <c r="I894" s="1713"/>
      <c r="J894" s="1713"/>
      <c r="K894" s="1713"/>
      <c r="L894" s="1713"/>
      <c r="M894" s="1713"/>
      <c r="N894" s="1717"/>
      <c r="O894" s="1713"/>
      <c r="P894" s="1718"/>
      <c r="Q894" s="1719"/>
      <c r="R894" s="1720"/>
      <c r="S894" s="3279"/>
    </row>
    <row r="895" spans="7:19" ht="15" customHeight="1">
      <c r="G895" s="1716"/>
      <c r="H895" s="1713"/>
      <c r="I895" s="1713"/>
      <c r="J895" s="1713"/>
      <c r="K895" s="1713"/>
      <c r="L895" s="1713"/>
      <c r="M895" s="1713"/>
      <c r="N895" s="1717"/>
      <c r="O895" s="1713"/>
      <c r="P895" s="1718"/>
      <c r="Q895" s="1719"/>
      <c r="R895" s="1720"/>
      <c r="S895" s="3279"/>
    </row>
    <row r="896" spans="7:19" ht="15" customHeight="1">
      <c r="G896" s="1716"/>
      <c r="H896" s="1713"/>
      <c r="I896" s="1713"/>
      <c r="J896" s="1713"/>
      <c r="K896" s="1713"/>
      <c r="L896" s="1713"/>
      <c r="M896" s="1713"/>
      <c r="N896" s="1717"/>
      <c r="O896" s="1713"/>
      <c r="P896" s="1718"/>
      <c r="Q896" s="1719"/>
      <c r="R896" s="1720"/>
      <c r="S896" s="3279"/>
    </row>
    <row r="897" spans="7:19" ht="15" customHeight="1">
      <c r="G897" s="1716"/>
      <c r="H897" s="1713"/>
      <c r="I897" s="1713"/>
      <c r="J897" s="1713"/>
      <c r="K897" s="1713"/>
      <c r="L897" s="1713"/>
      <c r="M897" s="1713"/>
      <c r="N897" s="1717"/>
      <c r="O897" s="1713"/>
      <c r="P897" s="1718"/>
      <c r="Q897" s="1719"/>
      <c r="R897" s="1720"/>
      <c r="S897" s="3279"/>
    </row>
    <row r="898" spans="7:19" ht="15" customHeight="1">
      <c r="G898" s="1716"/>
      <c r="H898" s="1713"/>
      <c r="I898" s="1713"/>
      <c r="J898" s="1713"/>
      <c r="K898" s="1713"/>
      <c r="L898" s="1713"/>
      <c r="M898" s="1713"/>
      <c r="N898" s="1717"/>
      <c r="O898" s="1713"/>
      <c r="P898" s="1718"/>
      <c r="Q898" s="1719"/>
      <c r="R898" s="1720"/>
      <c r="S898" s="3279"/>
    </row>
    <row r="899" spans="7:19" ht="15" customHeight="1">
      <c r="G899" s="1716"/>
      <c r="H899" s="1713"/>
      <c r="I899" s="1713"/>
      <c r="J899" s="1713"/>
      <c r="K899" s="1713"/>
      <c r="L899" s="1713"/>
      <c r="M899" s="1713"/>
      <c r="N899" s="1717"/>
      <c r="O899" s="1713"/>
      <c r="P899" s="1718"/>
      <c r="Q899" s="1719"/>
      <c r="R899" s="1720"/>
      <c r="S899" s="3279"/>
    </row>
    <row r="900" spans="7:19" ht="15" customHeight="1">
      <c r="G900" s="1716"/>
      <c r="H900" s="1713"/>
      <c r="I900" s="1713"/>
      <c r="J900" s="1713"/>
      <c r="K900" s="1713"/>
      <c r="L900" s="1713"/>
      <c r="M900" s="1713"/>
      <c r="N900" s="1717"/>
      <c r="O900" s="1713"/>
      <c r="P900" s="1718"/>
      <c r="Q900" s="1719"/>
      <c r="R900" s="1720"/>
      <c r="S900" s="3279"/>
    </row>
    <row r="901" spans="7:19" ht="15" customHeight="1">
      <c r="G901" s="1716"/>
      <c r="H901" s="1713"/>
      <c r="I901" s="1713"/>
      <c r="J901" s="1713"/>
      <c r="K901" s="1713"/>
      <c r="L901" s="1713"/>
      <c r="M901" s="1713"/>
      <c r="N901" s="1717"/>
      <c r="O901" s="1713"/>
      <c r="P901" s="1718"/>
      <c r="Q901" s="1719"/>
      <c r="R901" s="1720"/>
      <c r="S901" s="3279"/>
    </row>
    <row r="902" spans="7:19" ht="15" customHeight="1">
      <c r="G902" s="1716"/>
      <c r="H902" s="1713"/>
      <c r="I902" s="1713"/>
      <c r="J902" s="1713"/>
      <c r="K902" s="1713"/>
      <c r="L902" s="1713"/>
      <c r="M902" s="1713"/>
      <c r="N902" s="1717"/>
      <c r="O902" s="1713"/>
      <c r="P902" s="1718"/>
      <c r="Q902" s="1719"/>
      <c r="R902" s="1720"/>
      <c r="S902" s="3279"/>
    </row>
    <row r="903" spans="7:19" ht="15" customHeight="1">
      <c r="G903" s="1716"/>
      <c r="H903" s="1713"/>
      <c r="I903" s="1713"/>
      <c r="J903" s="1713"/>
      <c r="K903" s="1713"/>
      <c r="L903" s="1713"/>
      <c r="M903" s="1713"/>
      <c r="N903" s="1717"/>
      <c r="O903" s="1713"/>
      <c r="P903" s="1718"/>
      <c r="Q903" s="1719"/>
      <c r="R903" s="1720"/>
      <c r="S903" s="3279"/>
    </row>
    <row r="904" spans="7:19" ht="15" customHeight="1">
      <c r="G904" s="1716"/>
      <c r="H904" s="1713"/>
      <c r="I904" s="1713"/>
      <c r="J904" s="1713"/>
      <c r="K904" s="1713"/>
      <c r="L904" s="1713"/>
      <c r="M904" s="1713"/>
      <c r="N904" s="1717"/>
      <c r="O904" s="1713"/>
      <c r="P904" s="1718"/>
      <c r="Q904" s="1719"/>
      <c r="R904" s="1720"/>
      <c r="S904" s="3279"/>
    </row>
    <row r="905" spans="7:19" ht="15" customHeight="1">
      <c r="G905" s="1716"/>
      <c r="H905" s="1713"/>
      <c r="I905" s="1713"/>
      <c r="J905" s="1713"/>
      <c r="K905" s="1713"/>
      <c r="L905" s="1713"/>
      <c r="M905" s="1713"/>
      <c r="N905" s="1717"/>
      <c r="O905" s="1713"/>
      <c r="P905" s="1718"/>
      <c r="Q905" s="1719"/>
      <c r="R905" s="1720"/>
      <c r="S905" s="3279"/>
    </row>
    <row r="906" spans="7:19" ht="15" customHeight="1">
      <c r="G906" s="1716"/>
      <c r="H906" s="1713"/>
      <c r="I906" s="1713"/>
      <c r="J906" s="1713"/>
      <c r="K906" s="1713"/>
      <c r="L906" s="1713"/>
      <c r="M906" s="1713"/>
      <c r="N906" s="1717"/>
      <c r="O906" s="1713"/>
      <c r="P906" s="1718"/>
      <c r="Q906" s="1719"/>
      <c r="R906" s="1720"/>
      <c r="S906" s="3279"/>
    </row>
    <row r="907" spans="7:19" ht="15" customHeight="1">
      <c r="G907" s="1716"/>
      <c r="H907" s="1713"/>
      <c r="I907" s="1713"/>
      <c r="J907" s="1713"/>
      <c r="K907" s="1713"/>
      <c r="L907" s="1713"/>
      <c r="M907" s="1713"/>
      <c r="N907" s="1717"/>
      <c r="O907" s="1713"/>
      <c r="P907" s="1718"/>
      <c r="Q907" s="1719"/>
      <c r="R907" s="1720"/>
      <c r="S907" s="3279"/>
    </row>
    <row r="908" spans="7:19" ht="15" customHeight="1">
      <c r="G908" s="1716"/>
      <c r="H908" s="1713"/>
      <c r="I908" s="1713"/>
      <c r="J908" s="1713"/>
      <c r="K908" s="1713"/>
      <c r="L908" s="1713"/>
      <c r="M908" s="1713"/>
      <c r="N908" s="1717"/>
      <c r="O908" s="1713"/>
      <c r="P908" s="1718"/>
      <c r="Q908" s="1719"/>
      <c r="R908" s="1720"/>
      <c r="S908" s="3279"/>
    </row>
    <row r="909" spans="7:19" ht="15" customHeight="1">
      <c r="G909" s="1716"/>
      <c r="H909" s="1713"/>
      <c r="I909" s="1713"/>
      <c r="J909" s="1713"/>
      <c r="K909" s="1713"/>
      <c r="L909" s="1713"/>
      <c r="M909" s="1713"/>
      <c r="N909" s="1717"/>
      <c r="O909" s="1713"/>
      <c r="P909" s="1718"/>
      <c r="Q909" s="1719"/>
      <c r="R909" s="1720"/>
      <c r="S909" s="3279"/>
    </row>
    <row r="910" spans="7:19" ht="15" customHeight="1">
      <c r="G910" s="1716"/>
      <c r="H910" s="1713"/>
      <c r="I910" s="1713"/>
      <c r="J910" s="1713"/>
      <c r="K910" s="1713"/>
      <c r="L910" s="1713"/>
      <c r="M910" s="1713"/>
      <c r="N910" s="1717"/>
      <c r="O910" s="1713"/>
      <c r="P910" s="1718"/>
      <c r="Q910" s="1719"/>
      <c r="R910" s="1720"/>
      <c r="S910" s="3279"/>
    </row>
    <row r="911" spans="7:19" ht="15" customHeight="1">
      <c r="G911" s="1716"/>
      <c r="H911" s="1713"/>
      <c r="I911" s="1713"/>
      <c r="J911" s="1713"/>
      <c r="K911" s="1713"/>
      <c r="L911" s="1713"/>
      <c r="M911" s="1713"/>
      <c r="N911" s="1717"/>
      <c r="O911" s="1713"/>
      <c r="P911" s="1718"/>
      <c r="Q911" s="1719"/>
      <c r="R911" s="1720"/>
      <c r="S911" s="3279"/>
    </row>
    <row r="912" spans="7:19" ht="15" customHeight="1">
      <c r="G912" s="1716"/>
      <c r="H912" s="1713"/>
      <c r="I912" s="1713"/>
      <c r="J912" s="1713"/>
      <c r="K912" s="1713"/>
      <c r="L912" s="1713"/>
      <c r="M912" s="1713"/>
      <c r="N912" s="1717"/>
      <c r="O912" s="1713"/>
      <c r="P912" s="1718"/>
      <c r="Q912" s="1719"/>
      <c r="R912" s="1720"/>
      <c r="S912" s="3279"/>
    </row>
    <row r="913" spans="7:19" ht="15" customHeight="1">
      <c r="G913" s="1716"/>
      <c r="H913" s="1713"/>
      <c r="I913" s="1713"/>
      <c r="J913" s="1713"/>
      <c r="K913" s="1713"/>
      <c r="L913" s="1713"/>
      <c r="M913" s="1713"/>
      <c r="N913" s="1717"/>
      <c r="O913" s="1713"/>
      <c r="P913" s="1718"/>
      <c r="Q913" s="1719"/>
      <c r="R913" s="1720"/>
      <c r="S913" s="3279"/>
    </row>
    <row r="914" spans="7:19" ht="15" customHeight="1">
      <c r="G914" s="1716"/>
      <c r="H914" s="1713"/>
      <c r="I914" s="1713"/>
      <c r="J914" s="1713"/>
      <c r="K914" s="1713"/>
      <c r="L914" s="1713"/>
      <c r="M914" s="1713"/>
      <c r="N914" s="1717"/>
      <c r="O914" s="1713"/>
      <c r="P914" s="1718"/>
      <c r="Q914" s="1719"/>
      <c r="R914" s="1720"/>
      <c r="S914" s="3279"/>
    </row>
    <row r="915" spans="7:19" ht="15" customHeight="1">
      <c r="G915" s="1716"/>
      <c r="H915" s="1713"/>
      <c r="I915" s="1713"/>
      <c r="J915" s="1713"/>
      <c r="K915" s="1713"/>
      <c r="L915" s="1713"/>
      <c r="M915" s="1713"/>
      <c r="N915" s="1717"/>
      <c r="O915" s="1713"/>
      <c r="P915" s="1718"/>
      <c r="Q915" s="1719"/>
      <c r="R915" s="1720"/>
      <c r="S915" s="3279"/>
    </row>
    <row r="916" spans="7:19" ht="15" customHeight="1">
      <c r="G916" s="1716"/>
      <c r="H916" s="1713"/>
      <c r="I916" s="1713"/>
      <c r="J916" s="1713"/>
      <c r="K916" s="1713"/>
      <c r="L916" s="1713"/>
      <c r="M916" s="1713"/>
      <c r="N916" s="1717"/>
      <c r="O916" s="1713"/>
      <c r="P916" s="1718"/>
      <c r="Q916" s="1719"/>
      <c r="R916" s="1720"/>
      <c r="S916" s="3279"/>
    </row>
    <row r="917" spans="7:19" ht="15" customHeight="1">
      <c r="G917" s="1716"/>
      <c r="H917" s="1713"/>
      <c r="I917" s="1713"/>
      <c r="J917" s="1713"/>
      <c r="K917" s="1713"/>
      <c r="L917" s="1713"/>
      <c r="M917" s="1713"/>
      <c r="N917" s="1717"/>
      <c r="O917" s="1713"/>
      <c r="P917" s="1718"/>
      <c r="Q917" s="1719"/>
      <c r="R917" s="1720"/>
      <c r="S917" s="3279"/>
    </row>
    <row r="918" spans="7:19" ht="15" customHeight="1">
      <c r="G918" s="1716"/>
      <c r="H918" s="1713"/>
      <c r="I918" s="1713"/>
      <c r="J918" s="1713"/>
      <c r="K918" s="1713"/>
      <c r="L918" s="1713"/>
      <c r="M918" s="1713"/>
      <c r="N918" s="1717"/>
      <c r="O918" s="1713"/>
      <c r="P918" s="1718"/>
      <c r="Q918" s="1719"/>
      <c r="R918" s="1720"/>
      <c r="S918" s="3279"/>
    </row>
    <row r="919" spans="7:19" ht="15" customHeight="1">
      <c r="G919" s="1716"/>
      <c r="H919" s="1713"/>
      <c r="I919" s="1713"/>
      <c r="J919" s="1713"/>
      <c r="K919" s="1713"/>
      <c r="L919" s="1713"/>
      <c r="M919" s="1713"/>
      <c r="N919" s="1717"/>
      <c r="O919" s="1713"/>
      <c r="P919" s="1718"/>
      <c r="Q919" s="1719"/>
      <c r="R919" s="1720"/>
      <c r="S919" s="3279"/>
    </row>
    <row r="920" spans="7:19" ht="15" customHeight="1">
      <c r="G920" s="1716"/>
      <c r="H920" s="1713"/>
      <c r="I920" s="1713"/>
      <c r="J920" s="1713"/>
      <c r="K920" s="1713"/>
      <c r="L920" s="1713"/>
      <c r="M920" s="1713"/>
      <c r="N920" s="1717"/>
      <c r="O920" s="1713"/>
      <c r="P920" s="1718"/>
      <c r="Q920" s="1719"/>
      <c r="R920" s="1720"/>
      <c r="S920" s="3279"/>
    </row>
    <row r="921" spans="7:19" ht="15" customHeight="1">
      <c r="G921" s="1716"/>
      <c r="H921" s="1713"/>
      <c r="I921" s="1713"/>
      <c r="J921" s="1713"/>
      <c r="K921" s="1713"/>
      <c r="L921" s="1713"/>
      <c r="M921" s="1713"/>
      <c r="N921" s="1717"/>
      <c r="O921" s="1713"/>
      <c r="P921" s="1718"/>
      <c r="Q921" s="1719"/>
      <c r="R921" s="1720"/>
      <c r="S921" s="3279"/>
    </row>
    <row r="922" spans="7:19" ht="15" customHeight="1">
      <c r="G922" s="1716"/>
      <c r="H922" s="1713"/>
      <c r="I922" s="1713"/>
      <c r="J922" s="1713"/>
      <c r="K922" s="1713"/>
      <c r="L922" s="1713"/>
      <c r="M922" s="1713"/>
      <c r="N922" s="1717"/>
      <c r="O922" s="1713"/>
      <c r="P922" s="1718"/>
      <c r="Q922" s="1719"/>
      <c r="R922" s="1720"/>
      <c r="S922" s="3279"/>
    </row>
    <row r="923" spans="7:19" ht="15" customHeight="1">
      <c r="G923" s="1716"/>
      <c r="H923" s="1713"/>
      <c r="I923" s="1713"/>
      <c r="J923" s="1713"/>
      <c r="K923" s="1713"/>
      <c r="L923" s="1713"/>
      <c r="M923" s="1713"/>
      <c r="N923" s="1717"/>
      <c r="O923" s="1713"/>
      <c r="P923" s="1718"/>
      <c r="Q923" s="1719"/>
      <c r="R923" s="1720"/>
      <c r="S923" s="3279"/>
    </row>
    <row r="924" spans="7:19" ht="15" customHeight="1">
      <c r="G924" s="1716"/>
      <c r="H924" s="1713"/>
      <c r="I924" s="1713"/>
      <c r="J924" s="1713"/>
      <c r="K924" s="1713"/>
      <c r="L924" s="1713"/>
      <c r="M924" s="1713"/>
      <c r="N924" s="1717"/>
      <c r="O924" s="1713"/>
      <c r="P924" s="1718"/>
      <c r="Q924" s="1719"/>
      <c r="R924" s="1720"/>
      <c r="S924" s="3279"/>
    </row>
    <row r="925" spans="7:19" ht="15" customHeight="1">
      <c r="G925" s="1716"/>
      <c r="H925" s="1713"/>
      <c r="I925" s="1713"/>
      <c r="J925" s="1713"/>
      <c r="K925" s="1713"/>
      <c r="L925" s="1713"/>
      <c r="M925" s="1713"/>
      <c r="N925" s="1717"/>
      <c r="O925" s="1713"/>
      <c r="P925" s="1718"/>
      <c r="Q925" s="1719"/>
      <c r="R925" s="1720"/>
      <c r="S925" s="3279"/>
    </row>
    <row r="926" spans="7:19" ht="15" customHeight="1">
      <c r="G926" s="1716"/>
      <c r="H926" s="1713"/>
      <c r="I926" s="1713"/>
      <c r="J926" s="1713"/>
      <c r="K926" s="1713"/>
      <c r="L926" s="1713"/>
      <c r="M926" s="1713"/>
      <c r="N926" s="1717"/>
      <c r="O926" s="1713"/>
      <c r="P926" s="1718"/>
      <c r="Q926" s="1719"/>
      <c r="R926" s="1720"/>
      <c r="S926" s="3279"/>
    </row>
    <row r="927" spans="7:19" ht="15" customHeight="1">
      <c r="G927" s="1716"/>
      <c r="H927" s="1713"/>
      <c r="I927" s="1713"/>
      <c r="J927" s="1713"/>
      <c r="K927" s="1713"/>
      <c r="L927" s="1713"/>
      <c r="M927" s="1713"/>
      <c r="N927" s="1717"/>
      <c r="O927" s="1713"/>
      <c r="P927" s="1718"/>
      <c r="Q927" s="1719"/>
      <c r="R927" s="1720"/>
      <c r="S927" s="3279"/>
    </row>
    <row r="928" spans="7:19" ht="15" customHeight="1">
      <c r="G928" s="1716"/>
      <c r="H928" s="1713"/>
      <c r="I928" s="1713"/>
      <c r="J928" s="1713"/>
      <c r="K928" s="1713"/>
      <c r="L928" s="1713"/>
      <c r="M928" s="1713"/>
      <c r="N928" s="1717"/>
      <c r="O928" s="1713"/>
      <c r="P928" s="1718"/>
      <c r="Q928" s="1719"/>
      <c r="R928" s="1720"/>
      <c r="S928" s="3279"/>
    </row>
    <row r="929" spans="7:19" ht="15" customHeight="1">
      <c r="G929" s="1716"/>
      <c r="H929" s="1713"/>
      <c r="I929" s="1713"/>
      <c r="J929" s="1713"/>
      <c r="K929" s="1713"/>
      <c r="L929" s="1713"/>
      <c r="M929" s="1713"/>
      <c r="N929" s="1717"/>
      <c r="O929" s="1713"/>
      <c r="P929" s="1718"/>
      <c r="Q929" s="1719"/>
      <c r="R929" s="1720"/>
      <c r="S929" s="3279"/>
    </row>
    <row r="930" spans="7:19" ht="15" customHeight="1">
      <c r="G930" s="1716"/>
      <c r="H930" s="1713"/>
      <c r="I930" s="1713"/>
      <c r="J930" s="1713"/>
      <c r="K930" s="1713"/>
      <c r="L930" s="1713"/>
      <c r="M930" s="1713"/>
      <c r="N930" s="1717"/>
      <c r="O930" s="1713"/>
      <c r="P930" s="1718"/>
      <c r="Q930" s="1719"/>
      <c r="R930" s="1720"/>
      <c r="S930" s="3279"/>
    </row>
    <row r="931" spans="7:19" ht="15" customHeight="1">
      <c r="G931" s="1716"/>
      <c r="H931" s="1713"/>
      <c r="I931" s="1713"/>
      <c r="J931" s="1713"/>
      <c r="K931" s="1713"/>
      <c r="L931" s="1713"/>
      <c r="M931" s="1713"/>
      <c r="N931" s="1717"/>
      <c r="O931" s="1713"/>
      <c r="P931" s="1718"/>
      <c r="Q931" s="1719"/>
      <c r="R931" s="1720"/>
      <c r="S931" s="3279"/>
    </row>
    <row r="932" spans="7:19" ht="15" customHeight="1">
      <c r="G932" s="1716"/>
      <c r="H932" s="1713"/>
      <c r="I932" s="1713"/>
      <c r="J932" s="1713"/>
      <c r="K932" s="1713"/>
      <c r="L932" s="1713"/>
      <c r="M932" s="1713"/>
      <c r="N932" s="1717"/>
      <c r="O932" s="1713"/>
      <c r="P932" s="1718"/>
      <c r="Q932" s="1719"/>
      <c r="R932" s="1720"/>
      <c r="S932" s="3279"/>
    </row>
    <row r="933" spans="7:19" ht="15" customHeight="1">
      <c r="G933" s="1716"/>
      <c r="H933" s="1713"/>
      <c r="I933" s="1713"/>
      <c r="J933" s="1713"/>
      <c r="K933" s="1713"/>
      <c r="L933" s="1713"/>
      <c r="M933" s="1713"/>
      <c r="N933" s="1717"/>
      <c r="O933" s="1713"/>
      <c r="P933" s="1718"/>
      <c r="Q933" s="1719"/>
      <c r="R933" s="1720"/>
      <c r="S933" s="3279"/>
    </row>
    <row r="934" spans="7:19" ht="15" customHeight="1">
      <c r="G934" s="1716"/>
      <c r="H934" s="1713"/>
      <c r="I934" s="1713"/>
      <c r="J934" s="1713"/>
      <c r="K934" s="1713"/>
      <c r="L934" s="1713"/>
      <c r="M934" s="1713"/>
      <c r="N934" s="1717"/>
      <c r="O934" s="1713"/>
      <c r="P934" s="1718"/>
      <c r="Q934" s="1719"/>
      <c r="R934" s="1720"/>
      <c r="S934" s="3279"/>
    </row>
    <row r="935" spans="7:19" ht="15" customHeight="1">
      <c r="G935" s="1716"/>
      <c r="H935" s="1713"/>
      <c r="I935" s="1713"/>
      <c r="J935" s="1713"/>
      <c r="K935" s="1713"/>
      <c r="L935" s="1713"/>
      <c r="M935" s="1713"/>
      <c r="N935" s="1717"/>
      <c r="O935" s="1713"/>
      <c r="P935" s="1718"/>
      <c r="Q935" s="1719"/>
      <c r="R935" s="1720"/>
      <c r="S935" s="3279"/>
    </row>
    <row r="936" spans="7:19" ht="15" customHeight="1">
      <c r="G936" s="1716"/>
      <c r="H936" s="1713"/>
      <c r="I936" s="1713"/>
      <c r="J936" s="1713"/>
      <c r="K936" s="1713"/>
      <c r="L936" s="1713"/>
      <c r="M936" s="1713"/>
      <c r="N936" s="1717"/>
      <c r="O936" s="1713"/>
      <c r="P936" s="1718"/>
      <c r="Q936" s="1719"/>
      <c r="R936" s="1720"/>
      <c r="S936" s="3279"/>
    </row>
    <row r="937" spans="7:19" ht="15" customHeight="1">
      <c r="G937" s="1716"/>
      <c r="H937" s="1713"/>
      <c r="I937" s="1713"/>
      <c r="J937" s="1713"/>
      <c r="K937" s="1713"/>
      <c r="L937" s="1713"/>
      <c r="M937" s="1713"/>
      <c r="N937" s="1717"/>
      <c r="O937" s="1713"/>
      <c r="P937" s="1718"/>
      <c r="Q937" s="1719"/>
      <c r="R937" s="1720"/>
      <c r="S937" s="3279"/>
    </row>
    <row r="938" spans="7:19" ht="15" customHeight="1">
      <c r="G938" s="1716"/>
      <c r="H938" s="1713"/>
      <c r="I938" s="1713"/>
      <c r="J938" s="1713"/>
      <c r="K938" s="1713"/>
      <c r="L938" s="1713"/>
      <c r="M938" s="1713"/>
      <c r="N938" s="1717"/>
      <c r="O938" s="1713"/>
      <c r="P938" s="1718"/>
      <c r="Q938" s="1719"/>
      <c r="R938" s="1720"/>
      <c r="S938" s="3279"/>
    </row>
    <row r="939" spans="7:19" ht="15" customHeight="1">
      <c r="G939" s="1716"/>
      <c r="H939" s="1713"/>
      <c r="I939" s="1713"/>
      <c r="J939" s="1713"/>
      <c r="K939" s="1713"/>
      <c r="L939" s="1713"/>
      <c r="M939" s="1713"/>
      <c r="N939" s="1717"/>
      <c r="O939" s="1713"/>
      <c r="P939" s="1718"/>
      <c r="Q939" s="1719"/>
      <c r="R939" s="1720"/>
      <c r="S939" s="3279"/>
    </row>
    <row r="940" spans="7:19" ht="15" customHeight="1">
      <c r="G940" s="1716"/>
      <c r="H940" s="1713"/>
      <c r="I940" s="1713"/>
      <c r="J940" s="1713"/>
      <c r="K940" s="1713"/>
      <c r="L940" s="1713"/>
      <c r="M940" s="1713"/>
      <c r="N940" s="1717"/>
      <c r="O940" s="1713"/>
      <c r="P940" s="1718"/>
      <c r="Q940" s="1719"/>
      <c r="R940" s="1720"/>
      <c r="S940" s="3279"/>
    </row>
    <row r="941" spans="7:19" ht="15" customHeight="1">
      <c r="G941" s="1716"/>
      <c r="H941" s="1713"/>
      <c r="I941" s="1713"/>
      <c r="J941" s="1713"/>
      <c r="K941" s="1713"/>
      <c r="L941" s="1713"/>
      <c r="M941" s="1713"/>
      <c r="N941" s="1717"/>
      <c r="O941" s="1713"/>
      <c r="P941" s="1718"/>
      <c r="Q941" s="1719"/>
      <c r="R941" s="1720"/>
      <c r="S941" s="3279"/>
    </row>
    <row r="942" spans="7:19" ht="15" customHeight="1">
      <c r="G942" s="1716"/>
      <c r="H942" s="1713"/>
      <c r="I942" s="1713"/>
      <c r="J942" s="1713"/>
      <c r="K942" s="1713"/>
      <c r="L942" s="1713"/>
      <c r="M942" s="1713"/>
      <c r="N942" s="1717"/>
      <c r="O942" s="1713"/>
      <c r="P942" s="1718"/>
      <c r="Q942" s="1719"/>
      <c r="R942" s="1720"/>
      <c r="S942" s="3279"/>
    </row>
    <row r="943" spans="7:19" ht="15" customHeight="1">
      <c r="G943" s="1716"/>
      <c r="H943" s="1713"/>
      <c r="I943" s="1713"/>
      <c r="J943" s="1713"/>
      <c r="K943" s="1713"/>
      <c r="L943" s="1713"/>
      <c r="M943" s="1713"/>
      <c r="N943" s="1717"/>
      <c r="O943" s="1713"/>
      <c r="P943" s="1718"/>
      <c r="Q943" s="1719"/>
      <c r="R943" s="1720"/>
      <c r="S943" s="3279"/>
    </row>
    <row r="944" spans="7:19" ht="15" customHeight="1">
      <c r="G944" s="1716"/>
      <c r="H944" s="1713"/>
      <c r="I944" s="1713"/>
      <c r="J944" s="1713"/>
      <c r="K944" s="1713"/>
      <c r="L944" s="1713"/>
      <c r="M944" s="1713"/>
      <c r="N944" s="1717"/>
      <c r="O944" s="1713"/>
      <c r="P944" s="1718"/>
      <c r="Q944" s="1719"/>
      <c r="R944" s="1720"/>
      <c r="S944" s="3279"/>
    </row>
    <row r="945" spans="7:19" ht="15" customHeight="1">
      <c r="G945" s="1716"/>
      <c r="H945" s="1713"/>
      <c r="I945" s="1713"/>
      <c r="J945" s="1713"/>
      <c r="K945" s="1713"/>
      <c r="L945" s="1713"/>
      <c r="M945" s="1713"/>
      <c r="N945" s="1717"/>
      <c r="O945" s="1713"/>
      <c r="P945" s="1718"/>
      <c r="Q945" s="1719"/>
      <c r="R945" s="1720"/>
      <c r="S945" s="3279"/>
    </row>
    <row r="946" spans="7:19" ht="15" customHeight="1">
      <c r="G946" s="1716"/>
      <c r="H946" s="1713"/>
      <c r="I946" s="1713"/>
      <c r="J946" s="1713"/>
      <c r="K946" s="1713"/>
      <c r="L946" s="1713"/>
      <c r="M946" s="1713"/>
      <c r="N946" s="1717"/>
      <c r="O946" s="1713"/>
      <c r="P946" s="1718"/>
      <c r="Q946" s="1719"/>
      <c r="R946" s="1720"/>
      <c r="S946" s="3279"/>
    </row>
    <row r="947" spans="7:19" ht="15" customHeight="1">
      <c r="G947" s="1716"/>
      <c r="H947" s="1713"/>
      <c r="I947" s="1713"/>
      <c r="J947" s="1713"/>
      <c r="K947" s="1713"/>
      <c r="L947" s="1713"/>
      <c r="M947" s="1713"/>
      <c r="N947" s="1717"/>
      <c r="O947" s="1713"/>
      <c r="P947" s="1718"/>
      <c r="Q947" s="1719"/>
      <c r="R947" s="1720"/>
      <c r="S947" s="3279"/>
    </row>
    <row r="948" spans="7:19" ht="15" customHeight="1">
      <c r="G948" s="1716"/>
      <c r="H948" s="1713"/>
      <c r="I948" s="1713"/>
      <c r="J948" s="1713"/>
      <c r="K948" s="1713"/>
      <c r="L948" s="1713"/>
      <c r="M948" s="1713"/>
      <c r="N948" s="1717"/>
      <c r="O948" s="1713"/>
      <c r="P948" s="1718"/>
      <c r="Q948" s="1719"/>
      <c r="R948" s="1720"/>
      <c r="S948" s="3279"/>
    </row>
    <row r="949" spans="7:19" ht="15" customHeight="1">
      <c r="G949" s="1716"/>
      <c r="H949" s="1713"/>
      <c r="I949" s="1713"/>
      <c r="J949" s="1713"/>
      <c r="K949" s="1713"/>
      <c r="L949" s="1713"/>
      <c r="M949" s="1713"/>
      <c r="N949" s="1717"/>
      <c r="O949" s="1713"/>
      <c r="P949" s="1718"/>
      <c r="Q949" s="1719"/>
      <c r="R949" s="1720"/>
      <c r="S949" s="3279"/>
    </row>
    <row r="950" spans="7:19" ht="15" customHeight="1">
      <c r="G950" s="1716"/>
      <c r="H950" s="1713"/>
      <c r="I950" s="1713"/>
      <c r="J950" s="1713"/>
      <c r="K950" s="1713"/>
      <c r="L950" s="1713"/>
      <c r="M950" s="1713"/>
      <c r="N950" s="1717"/>
      <c r="O950" s="1713"/>
      <c r="P950" s="1718"/>
      <c r="Q950" s="1719"/>
      <c r="R950" s="1720"/>
      <c r="S950" s="3279"/>
    </row>
    <row r="951" spans="7:19" ht="15" customHeight="1">
      <c r="G951" s="1716"/>
      <c r="H951" s="1713"/>
      <c r="I951" s="1713"/>
      <c r="J951" s="1713"/>
      <c r="K951" s="1713"/>
      <c r="L951" s="1713"/>
      <c r="M951" s="1713"/>
      <c r="N951" s="1717"/>
      <c r="O951" s="1713"/>
      <c r="P951" s="1718"/>
      <c r="Q951" s="1719"/>
      <c r="R951" s="1720"/>
      <c r="S951" s="3279"/>
    </row>
    <row r="952" spans="7:19" ht="15" customHeight="1">
      <c r="G952" s="1716"/>
      <c r="H952" s="1713"/>
      <c r="I952" s="1713"/>
      <c r="J952" s="1713"/>
      <c r="K952" s="1713"/>
      <c r="L952" s="1713"/>
      <c r="M952" s="1713"/>
      <c r="N952" s="1717"/>
      <c r="O952" s="1713"/>
      <c r="P952" s="1718"/>
      <c r="Q952" s="1719"/>
      <c r="R952" s="1720"/>
      <c r="S952" s="3279"/>
    </row>
    <row r="953" spans="7:19" ht="15" customHeight="1">
      <c r="G953" s="1716"/>
      <c r="H953" s="1713"/>
      <c r="I953" s="1713"/>
      <c r="J953" s="1713"/>
      <c r="K953" s="1713"/>
      <c r="L953" s="1713"/>
      <c r="M953" s="1713"/>
      <c r="N953" s="1717"/>
      <c r="O953" s="1713"/>
      <c r="P953" s="1718"/>
      <c r="Q953" s="1719"/>
      <c r="R953" s="1720"/>
      <c r="S953" s="3279"/>
    </row>
    <row r="954" spans="7:19" ht="15" customHeight="1">
      <c r="G954" s="1716"/>
      <c r="H954" s="1713"/>
      <c r="I954" s="1713"/>
      <c r="J954" s="1713"/>
      <c r="K954" s="1713"/>
      <c r="L954" s="1713"/>
      <c r="M954" s="1713"/>
      <c r="N954" s="1717"/>
      <c r="O954" s="1713"/>
      <c r="P954" s="1718"/>
      <c r="Q954" s="1719"/>
      <c r="R954" s="1720"/>
      <c r="S954" s="3279"/>
    </row>
    <row r="955" spans="7:19" ht="15" customHeight="1">
      <c r="G955" s="1716"/>
      <c r="H955" s="1713"/>
      <c r="I955" s="1713"/>
      <c r="J955" s="1713"/>
      <c r="K955" s="1713"/>
      <c r="L955" s="1713"/>
      <c r="M955" s="1713"/>
      <c r="N955" s="1717"/>
      <c r="O955" s="1713"/>
      <c r="P955" s="1718"/>
      <c r="Q955" s="1719"/>
      <c r="R955" s="1720"/>
      <c r="S955" s="3279"/>
    </row>
    <row r="956" spans="7:19" ht="15" customHeight="1">
      <c r="G956" s="1716"/>
      <c r="H956" s="1713"/>
      <c r="I956" s="1713"/>
      <c r="J956" s="1713"/>
      <c r="K956" s="1713"/>
      <c r="L956" s="1713"/>
      <c r="M956" s="1713"/>
      <c r="N956" s="1717"/>
      <c r="O956" s="1713"/>
      <c r="P956" s="1718"/>
      <c r="Q956" s="1719"/>
      <c r="R956" s="1720"/>
      <c r="S956" s="3279"/>
    </row>
    <row r="957" spans="7:19" ht="15" customHeight="1">
      <c r="G957" s="1716"/>
      <c r="H957" s="1713"/>
      <c r="I957" s="1713"/>
      <c r="J957" s="1713"/>
      <c r="K957" s="1713"/>
      <c r="L957" s="1713"/>
      <c r="M957" s="1713"/>
      <c r="N957" s="1717"/>
      <c r="O957" s="1713"/>
      <c r="P957" s="1718"/>
      <c r="Q957" s="1719"/>
      <c r="R957" s="1720"/>
      <c r="S957" s="3279"/>
    </row>
    <row r="958" spans="7:19" ht="15" customHeight="1">
      <c r="G958" s="1716"/>
      <c r="H958" s="1713"/>
      <c r="I958" s="1713"/>
      <c r="J958" s="1713"/>
      <c r="K958" s="1713"/>
      <c r="L958" s="1713"/>
      <c r="M958" s="1713"/>
      <c r="N958" s="1717"/>
      <c r="O958" s="1713"/>
      <c r="P958" s="1718"/>
      <c r="Q958" s="1719"/>
      <c r="R958" s="1720"/>
      <c r="S958" s="3279"/>
    </row>
    <row r="959" spans="7:19" ht="15" customHeight="1">
      <c r="G959" s="1716"/>
      <c r="H959" s="1713"/>
      <c r="I959" s="1713"/>
      <c r="J959" s="1713"/>
      <c r="K959" s="1713"/>
      <c r="L959" s="1713"/>
      <c r="M959" s="1713"/>
      <c r="N959" s="1717"/>
      <c r="O959" s="1713"/>
      <c r="P959" s="1718"/>
      <c r="Q959" s="1719"/>
      <c r="R959" s="1720"/>
      <c r="S959" s="3279"/>
    </row>
    <row r="960" spans="7:19" ht="15" customHeight="1">
      <c r="G960" s="1716"/>
      <c r="H960" s="1713"/>
      <c r="I960" s="1713"/>
      <c r="J960" s="1713"/>
      <c r="K960" s="1713"/>
      <c r="L960" s="1713"/>
      <c r="M960" s="1713"/>
      <c r="N960" s="1717"/>
      <c r="O960" s="1713"/>
      <c r="P960" s="1718"/>
      <c r="Q960" s="1719"/>
      <c r="R960" s="1720"/>
      <c r="S960" s="3279"/>
    </row>
    <row r="961" spans="7:19" ht="15" customHeight="1">
      <c r="G961" s="1716"/>
      <c r="H961" s="1713"/>
      <c r="I961" s="1713"/>
      <c r="J961" s="1713"/>
      <c r="K961" s="1713"/>
      <c r="L961" s="1713"/>
      <c r="M961" s="1713"/>
      <c r="N961" s="1717"/>
      <c r="O961" s="1713"/>
      <c r="P961" s="1718"/>
      <c r="Q961" s="1719"/>
      <c r="R961" s="1720"/>
      <c r="S961" s="3279"/>
    </row>
    <row r="962" spans="7:19" ht="15" customHeight="1">
      <c r="G962" s="1716"/>
      <c r="H962" s="1713"/>
      <c r="I962" s="1713"/>
      <c r="J962" s="1713"/>
      <c r="K962" s="1713"/>
      <c r="L962" s="1713"/>
      <c r="M962" s="1713"/>
      <c r="N962" s="1717"/>
      <c r="O962" s="1713"/>
      <c r="P962" s="1718"/>
      <c r="Q962" s="1719"/>
      <c r="R962" s="1720"/>
      <c r="S962" s="3279"/>
    </row>
    <row r="963" spans="7:19" ht="15" customHeight="1">
      <c r="G963" s="1716"/>
      <c r="H963" s="1713"/>
      <c r="I963" s="1713"/>
      <c r="J963" s="1713"/>
      <c r="K963" s="1713"/>
      <c r="L963" s="1713"/>
      <c r="M963" s="1713"/>
      <c r="N963" s="1717"/>
      <c r="O963" s="1713"/>
      <c r="P963" s="1718"/>
      <c r="Q963" s="1719"/>
      <c r="R963" s="1720"/>
      <c r="S963" s="3279"/>
    </row>
    <row r="964" spans="7:19" ht="15" customHeight="1">
      <c r="G964" s="1716"/>
      <c r="H964" s="1713"/>
      <c r="I964" s="1713"/>
      <c r="J964" s="1713"/>
      <c r="K964" s="1713"/>
      <c r="L964" s="1713"/>
      <c r="M964" s="1713"/>
      <c r="N964" s="1717"/>
      <c r="O964" s="1713"/>
      <c r="P964" s="1718"/>
      <c r="Q964" s="1719"/>
      <c r="R964" s="1720"/>
      <c r="S964" s="3279"/>
    </row>
    <row r="965" spans="7:19" ht="15" customHeight="1">
      <c r="G965" s="1716"/>
      <c r="H965" s="1713"/>
      <c r="I965" s="1713"/>
      <c r="J965" s="1713"/>
      <c r="K965" s="1713"/>
      <c r="L965" s="1713"/>
      <c r="M965" s="1713"/>
      <c r="N965" s="1717"/>
      <c r="O965" s="1713"/>
      <c r="P965" s="1718"/>
      <c r="Q965" s="1719"/>
      <c r="R965" s="1720"/>
      <c r="S965" s="3279"/>
    </row>
    <row r="966" spans="7:19" ht="15" customHeight="1">
      <c r="G966" s="1716"/>
      <c r="H966" s="1713"/>
      <c r="I966" s="1713"/>
      <c r="J966" s="1713"/>
      <c r="K966" s="1713"/>
      <c r="L966" s="1713"/>
      <c r="M966" s="1713"/>
      <c r="N966" s="1717"/>
      <c r="O966" s="1713"/>
      <c r="P966" s="1718"/>
      <c r="Q966" s="1719"/>
      <c r="R966" s="1720"/>
      <c r="S966" s="3279"/>
    </row>
    <row r="967" spans="7:19" ht="15" customHeight="1">
      <c r="G967" s="1716"/>
      <c r="H967" s="1713"/>
      <c r="I967" s="1713"/>
      <c r="J967" s="1713"/>
      <c r="K967" s="1713"/>
      <c r="L967" s="1713"/>
      <c r="M967" s="1713"/>
      <c r="N967" s="1717"/>
      <c r="O967" s="1713"/>
      <c r="P967" s="1718"/>
      <c r="Q967" s="1719"/>
      <c r="R967" s="1720"/>
      <c r="S967" s="3279"/>
    </row>
    <row r="968" spans="7:19" ht="15" customHeight="1">
      <c r="G968" s="1716"/>
      <c r="H968" s="1713"/>
      <c r="I968" s="1713"/>
      <c r="J968" s="1713"/>
      <c r="K968" s="1713"/>
      <c r="L968" s="1713"/>
      <c r="M968" s="1713"/>
      <c r="N968" s="1717"/>
      <c r="O968" s="1713"/>
      <c r="P968" s="1718"/>
      <c r="Q968" s="1719"/>
      <c r="R968" s="1720"/>
      <c r="S968" s="3279"/>
    </row>
    <row r="969" spans="7:19" ht="15" customHeight="1">
      <c r="G969" s="1716"/>
      <c r="H969" s="1713"/>
      <c r="I969" s="1713"/>
      <c r="J969" s="1713"/>
      <c r="K969" s="1713"/>
      <c r="L969" s="1713"/>
      <c r="M969" s="1713"/>
      <c r="N969" s="1717"/>
      <c r="O969" s="1713"/>
      <c r="P969" s="1718"/>
      <c r="Q969" s="1719"/>
      <c r="R969" s="1720"/>
      <c r="S969" s="3279"/>
    </row>
    <row r="970" spans="7:19" ht="15" customHeight="1">
      <c r="G970" s="1716"/>
      <c r="H970" s="1713"/>
      <c r="I970" s="1713"/>
      <c r="J970" s="1713"/>
      <c r="K970" s="1713"/>
      <c r="L970" s="1713"/>
      <c r="M970" s="1713"/>
      <c r="N970" s="1717"/>
      <c r="O970" s="1713"/>
      <c r="P970" s="1718"/>
      <c r="Q970" s="1719"/>
      <c r="R970" s="1720"/>
      <c r="S970" s="3279"/>
    </row>
    <row r="971" spans="7:19" ht="15" customHeight="1">
      <c r="G971" s="1716"/>
      <c r="H971" s="1713"/>
      <c r="I971" s="1713"/>
      <c r="J971" s="1713"/>
      <c r="K971" s="1713"/>
      <c r="L971" s="1713"/>
      <c r="M971" s="1713"/>
      <c r="N971" s="1717"/>
      <c r="O971" s="1713"/>
      <c r="P971" s="1718"/>
      <c r="Q971" s="1719"/>
      <c r="R971" s="1720"/>
      <c r="S971" s="3279"/>
    </row>
    <row r="972" spans="7:19" ht="15" customHeight="1">
      <c r="G972" s="1716"/>
      <c r="H972" s="1713"/>
      <c r="I972" s="1713"/>
      <c r="J972" s="1713"/>
      <c r="K972" s="1713"/>
      <c r="L972" s="1713"/>
      <c r="M972" s="1713"/>
      <c r="N972" s="1717"/>
      <c r="O972" s="1713"/>
      <c r="P972" s="1718"/>
      <c r="Q972" s="1719"/>
      <c r="R972" s="1720"/>
      <c r="S972" s="3279"/>
    </row>
    <row r="973" spans="7:19" ht="15" customHeight="1">
      <c r="G973" s="1716"/>
      <c r="H973" s="1713"/>
      <c r="I973" s="1713"/>
      <c r="J973" s="1713"/>
      <c r="K973" s="1713"/>
      <c r="L973" s="1713"/>
      <c r="M973" s="1713"/>
      <c r="N973" s="1717"/>
      <c r="O973" s="1713"/>
      <c r="P973" s="1718"/>
      <c r="Q973" s="1719"/>
      <c r="R973" s="1720"/>
      <c r="S973" s="3279"/>
    </row>
    <row r="974" spans="7:19" ht="15" customHeight="1">
      <c r="G974" s="1716"/>
      <c r="H974" s="1713"/>
      <c r="I974" s="1713"/>
      <c r="J974" s="1713"/>
      <c r="K974" s="1713"/>
      <c r="L974" s="1713"/>
      <c r="M974" s="1713"/>
      <c r="N974" s="1717"/>
      <c r="O974" s="1713"/>
      <c r="P974" s="1718"/>
      <c r="Q974" s="1719"/>
      <c r="R974" s="1720"/>
      <c r="S974" s="3279"/>
    </row>
    <row r="975" spans="7:19" ht="15" customHeight="1">
      <c r="G975" s="1716"/>
      <c r="H975" s="1713"/>
      <c r="I975" s="1713"/>
      <c r="J975" s="1713"/>
      <c r="K975" s="1713"/>
      <c r="L975" s="1713"/>
      <c r="M975" s="1713"/>
      <c r="N975" s="1717"/>
      <c r="O975" s="1713"/>
      <c r="P975" s="1718"/>
      <c r="Q975" s="1719"/>
      <c r="R975" s="1720"/>
      <c r="S975" s="3279"/>
    </row>
    <row r="976" spans="7:19" ht="15" customHeight="1">
      <c r="G976" s="1716"/>
      <c r="H976" s="1713"/>
      <c r="I976" s="1713"/>
      <c r="J976" s="1713"/>
      <c r="K976" s="1713"/>
      <c r="L976" s="1713"/>
      <c r="M976" s="1713"/>
      <c r="N976" s="1717"/>
      <c r="O976" s="1713"/>
      <c r="P976" s="1718"/>
      <c r="Q976" s="1719"/>
      <c r="R976" s="1720"/>
      <c r="S976" s="3279"/>
    </row>
    <row r="977" spans="7:19" ht="15" customHeight="1">
      <c r="G977" s="1716"/>
      <c r="H977" s="1713"/>
      <c r="I977" s="1713"/>
      <c r="J977" s="1713"/>
      <c r="K977" s="1713"/>
      <c r="L977" s="1713"/>
      <c r="M977" s="1713"/>
      <c r="N977" s="1717"/>
      <c r="O977" s="1713"/>
      <c r="P977" s="1718"/>
      <c r="Q977" s="1719"/>
      <c r="R977" s="1720"/>
      <c r="S977" s="3279"/>
    </row>
    <row r="978" spans="7:19" ht="15" customHeight="1">
      <c r="G978" s="1716"/>
      <c r="H978" s="1713"/>
      <c r="I978" s="1713"/>
      <c r="J978" s="1713"/>
      <c r="K978" s="1713"/>
      <c r="L978" s="1713"/>
      <c r="M978" s="1713"/>
      <c r="N978" s="1717"/>
      <c r="O978" s="1713"/>
      <c r="P978" s="1718"/>
      <c r="Q978" s="1719"/>
      <c r="R978" s="1720"/>
      <c r="S978" s="3279"/>
    </row>
    <row r="979" spans="7:19" ht="15" customHeight="1">
      <c r="G979" s="1716"/>
      <c r="H979" s="1713"/>
      <c r="I979" s="1713"/>
      <c r="J979" s="1713"/>
      <c r="K979" s="1713"/>
      <c r="L979" s="1713"/>
      <c r="M979" s="1713"/>
      <c r="N979" s="1717"/>
      <c r="O979" s="1713"/>
      <c r="P979" s="1718"/>
      <c r="Q979" s="1719"/>
      <c r="R979" s="1720"/>
      <c r="S979" s="3279"/>
    </row>
    <row r="980" spans="7:19" ht="15" customHeight="1">
      <c r="G980" s="1716"/>
      <c r="H980" s="1713"/>
      <c r="I980" s="1713"/>
      <c r="J980" s="1713"/>
      <c r="K980" s="1713"/>
      <c r="L980" s="1713"/>
      <c r="M980" s="1713"/>
      <c r="N980" s="1717"/>
      <c r="O980" s="1713"/>
      <c r="P980" s="1718"/>
      <c r="Q980" s="1719"/>
      <c r="R980" s="1720"/>
      <c r="S980" s="3279"/>
    </row>
    <row r="981" spans="7:19" ht="15" customHeight="1">
      <c r="G981" s="1716"/>
      <c r="H981" s="1713"/>
      <c r="I981" s="1713"/>
      <c r="J981" s="1713"/>
      <c r="K981" s="1713"/>
      <c r="L981" s="1713"/>
      <c r="M981" s="1713"/>
      <c r="N981" s="1717"/>
      <c r="O981" s="1713"/>
      <c r="P981" s="1718"/>
      <c r="Q981" s="1719"/>
      <c r="R981" s="1720"/>
      <c r="S981" s="3279"/>
    </row>
    <row r="982" spans="7:19" ht="15" customHeight="1">
      <c r="G982" s="1716"/>
      <c r="H982" s="1713"/>
      <c r="I982" s="1713"/>
      <c r="J982" s="1713"/>
      <c r="K982" s="1713"/>
      <c r="L982" s="1713"/>
      <c r="M982" s="1713"/>
      <c r="N982" s="1717"/>
      <c r="O982" s="1713"/>
      <c r="P982" s="1718"/>
      <c r="Q982" s="1719"/>
      <c r="R982" s="1720"/>
      <c r="S982" s="3279"/>
    </row>
    <row r="983" spans="7:19" ht="15" customHeight="1">
      <c r="G983" s="1716"/>
      <c r="H983" s="1713"/>
      <c r="I983" s="1713"/>
      <c r="J983" s="1713"/>
      <c r="K983" s="1713"/>
      <c r="L983" s="1713"/>
      <c r="M983" s="1713"/>
      <c r="N983" s="1717"/>
      <c r="O983" s="1713"/>
      <c r="P983" s="1718"/>
      <c r="Q983" s="1719"/>
      <c r="R983" s="1720"/>
      <c r="S983" s="3279"/>
    </row>
    <row r="984" spans="7:19" ht="15" customHeight="1">
      <c r="G984" s="1716"/>
      <c r="H984" s="1713"/>
      <c r="I984" s="1713"/>
      <c r="J984" s="1713"/>
      <c r="K984" s="1713"/>
      <c r="L984" s="1713"/>
      <c r="M984" s="1713"/>
      <c r="N984" s="1717"/>
      <c r="O984" s="1713"/>
      <c r="P984" s="1718"/>
      <c r="Q984" s="1719"/>
      <c r="R984" s="1720"/>
      <c r="S984" s="3279"/>
    </row>
    <row r="985" spans="7:19" ht="15" customHeight="1">
      <c r="G985" s="1716"/>
      <c r="H985" s="1713"/>
      <c r="I985" s="1713"/>
      <c r="J985" s="1713"/>
      <c r="K985" s="1713"/>
      <c r="L985" s="1713"/>
      <c r="M985" s="1713"/>
      <c r="N985" s="1717"/>
      <c r="O985" s="1713"/>
      <c r="P985" s="1718"/>
      <c r="Q985" s="1719"/>
      <c r="R985" s="1720"/>
      <c r="S985" s="3279"/>
    </row>
    <row r="986" spans="7:19" ht="15" customHeight="1">
      <c r="G986" s="1716"/>
      <c r="H986" s="1713"/>
      <c r="I986" s="1713"/>
      <c r="J986" s="1713"/>
      <c r="K986" s="1713"/>
      <c r="L986" s="1713"/>
      <c r="M986" s="1713"/>
      <c r="N986" s="1717"/>
      <c r="O986" s="1713"/>
      <c r="P986" s="1718"/>
      <c r="Q986" s="1719"/>
      <c r="R986" s="1720"/>
      <c r="S986" s="3279"/>
    </row>
    <row r="987" spans="7:19" ht="15" customHeight="1">
      <c r="G987" s="1716"/>
      <c r="H987" s="1713"/>
      <c r="I987" s="1713"/>
      <c r="J987" s="1713"/>
      <c r="K987" s="1713"/>
      <c r="L987" s="1713"/>
      <c r="M987" s="1713"/>
      <c r="N987" s="1717"/>
      <c r="O987" s="1713"/>
      <c r="P987" s="1718"/>
      <c r="Q987" s="1719"/>
      <c r="R987" s="1720"/>
      <c r="S987" s="3279"/>
    </row>
    <row r="988" spans="7:19" ht="15" customHeight="1">
      <c r="G988" s="1716"/>
      <c r="H988" s="1713"/>
      <c r="I988" s="1713"/>
      <c r="J988" s="1713"/>
      <c r="K988" s="1713"/>
      <c r="L988" s="1713"/>
      <c r="M988" s="1713"/>
      <c r="N988" s="1717"/>
      <c r="O988" s="1713"/>
      <c r="P988" s="1718"/>
      <c r="Q988" s="1719"/>
      <c r="R988" s="1720"/>
      <c r="S988" s="3279"/>
    </row>
    <row r="989" spans="7:19" ht="15" customHeight="1">
      <c r="G989" s="1716"/>
      <c r="H989" s="1713"/>
      <c r="I989" s="1713"/>
      <c r="J989" s="1713"/>
      <c r="K989" s="1713"/>
      <c r="L989" s="1713"/>
      <c r="M989" s="1713"/>
      <c r="N989" s="1717"/>
      <c r="O989" s="1713"/>
      <c r="P989" s="1718"/>
      <c r="Q989" s="1719"/>
      <c r="R989" s="1720"/>
      <c r="S989" s="3279"/>
    </row>
    <row r="990" spans="7:19" ht="15" customHeight="1">
      <c r="G990" s="1716"/>
      <c r="H990" s="1713"/>
      <c r="I990" s="1713"/>
      <c r="J990" s="1713"/>
      <c r="K990" s="1713"/>
      <c r="L990" s="1713"/>
      <c r="M990" s="1713"/>
      <c r="N990" s="1717"/>
      <c r="O990" s="1713"/>
      <c r="P990" s="1718"/>
      <c r="Q990" s="1719"/>
      <c r="R990" s="1720"/>
      <c r="S990" s="3279"/>
    </row>
    <row r="991" spans="7:19" ht="15" customHeight="1">
      <c r="G991" s="1716"/>
      <c r="H991" s="1713"/>
      <c r="I991" s="1713"/>
      <c r="J991" s="1713"/>
      <c r="K991" s="1713"/>
      <c r="L991" s="1713"/>
      <c r="M991" s="1713"/>
      <c r="N991" s="1717"/>
      <c r="O991" s="1713"/>
      <c r="P991" s="1718"/>
      <c r="Q991" s="1719"/>
      <c r="R991" s="1720"/>
      <c r="S991" s="3279"/>
    </row>
    <row r="992" spans="7:19" ht="15" customHeight="1">
      <c r="G992" s="1716"/>
      <c r="H992" s="1713"/>
      <c r="I992" s="1713"/>
      <c r="J992" s="1713"/>
      <c r="K992" s="1713"/>
      <c r="L992" s="1713"/>
      <c r="M992" s="1713"/>
      <c r="N992" s="1717"/>
      <c r="O992" s="1713"/>
      <c r="P992" s="1718"/>
      <c r="Q992" s="1719"/>
      <c r="R992" s="1720"/>
      <c r="S992" s="3279"/>
    </row>
    <row r="993" spans="7:19" ht="15" customHeight="1">
      <c r="G993" s="1716"/>
      <c r="H993" s="1713"/>
      <c r="I993" s="1713"/>
      <c r="J993" s="1713"/>
      <c r="K993" s="1713"/>
      <c r="L993" s="1713"/>
      <c r="M993" s="1713"/>
      <c r="N993" s="1717"/>
      <c r="O993" s="1713"/>
      <c r="P993" s="1718"/>
      <c r="Q993" s="1719"/>
      <c r="R993" s="1720"/>
      <c r="S993" s="3279"/>
    </row>
    <row r="994" spans="7:19" ht="15" customHeight="1">
      <c r="G994" s="1716"/>
      <c r="H994" s="1713"/>
      <c r="I994" s="1713"/>
      <c r="J994" s="1713"/>
      <c r="K994" s="1713"/>
      <c r="L994" s="1713"/>
      <c r="M994" s="1713"/>
      <c r="N994" s="1717"/>
      <c r="O994" s="1713"/>
      <c r="P994" s="1718"/>
      <c r="Q994" s="1719"/>
      <c r="R994" s="1720"/>
      <c r="S994" s="3279"/>
    </row>
    <row r="995" spans="7:19" ht="15" customHeight="1">
      <c r="G995" s="1716"/>
      <c r="H995" s="1713"/>
      <c r="I995" s="1713"/>
      <c r="J995" s="1713"/>
      <c r="K995" s="1713"/>
      <c r="L995" s="1713"/>
      <c r="M995" s="1713"/>
      <c r="N995" s="1717"/>
      <c r="O995" s="1713"/>
      <c r="P995" s="1718"/>
      <c r="Q995" s="1719"/>
      <c r="R995" s="1720"/>
      <c r="S995" s="3279"/>
    </row>
    <row r="996" spans="7:19" ht="15" customHeight="1">
      <c r="G996" s="1716"/>
      <c r="H996" s="1713"/>
      <c r="I996" s="1713"/>
      <c r="J996" s="1713"/>
      <c r="K996" s="1713"/>
      <c r="L996" s="1713"/>
      <c r="M996" s="1713"/>
      <c r="N996" s="1717"/>
      <c r="O996" s="1713"/>
      <c r="P996" s="1718"/>
      <c r="Q996" s="1719"/>
      <c r="R996" s="1720"/>
      <c r="S996" s="3279"/>
    </row>
    <row r="997" spans="7:19" ht="15" customHeight="1">
      <c r="G997" s="1716"/>
      <c r="H997" s="1713"/>
      <c r="I997" s="1713"/>
      <c r="J997" s="1713"/>
      <c r="K997" s="1713"/>
      <c r="L997" s="1713"/>
      <c r="M997" s="1713"/>
      <c r="N997" s="1717"/>
      <c r="O997" s="1713"/>
      <c r="P997" s="1718"/>
      <c r="Q997" s="1719"/>
      <c r="R997" s="1720"/>
      <c r="S997" s="3279"/>
    </row>
    <row r="998" spans="7:19" ht="15" customHeight="1">
      <c r="G998" s="1716"/>
      <c r="H998" s="1713"/>
      <c r="I998" s="1713"/>
      <c r="J998" s="1713"/>
      <c r="K998" s="1713"/>
      <c r="L998" s="1713"/>
      <c r="M998" s="1713"/>
      <c r="N998" s="1717"/>
      <c r="O998" s="1713"/>
      <c r="P998" s="1718"/>
      <c r="Q998" s="1719"/>
      <c r="R998" s="1720"/>
      <c r="S998" s="3279"/>
    </row>
    <row r="999" spans="7:19" ht="15" customHeight="1">
      <c r="G999" s="1716"/>
      <c r="H999" s="1713"/>
      <c r="I999" s="1713"/>
      <c r="J999" s="1713"/>
      <c r="K999" s="1713"/>
      <c r="L999" s="1713"/>
      <c r="M999" s="1713"/>
      <c r="N999" s="1717"/>
      <c r="O999" s="1713"/>
      <c r="P999" s="1718"/>
      <c r="Q999" s="1719"/>
      <c r="R999" s="1720"/>
      <c r="S999" s="3279"/>
    </row>
    <row r="1000" spans="7:19" ht="15" customHeight="1">
      <c r="G1000" s="1716"/>
      <c r="H1000" s="1713"/>
      <c r="I1000" s="1713"/>
      <c r="J1000" s="1713"/>
      <c r="K1000" s="1713"/>
      <c r="L1000" s="1713"/>
      <c r="M1000" s="1713"/>
      <c r="N1000" s="1717"/>
      <c r="O1000" s="1713"/>
      <c r="P1000" s="1718"/>
      <c r="Q1000" s="1719"/>
      <c r="R1000" s="1720"/>
      <c r="S1000" s="3279"/>
    </row>
    <row r="1001" spans="7:19" ht="15" customHeight="1">
      <c r="G1001" s="1716"/>
      <c r="H1001" s="1713"/>
      <c r="I1001" s="1713"/>
      <c r="J1001" s="1713"/>
      <c r="K1001" s="1713"/>
      <c r="L1001" s="1713"/>
      <c r="M1001" s="1713"/>
      <c r="N1001" s="1717"/>
      <c r="O1001" s="1713"/>
      <c r="P1001" s="1718"/>
      <c r="Q1001" s="1719"/>
      <c r="R1001" s="1720"/>
      <c r="S1001" s="3279"/>
    </row>
    <row r="1002" spans="7:19" ht="15" customHeight="1">
      <c r="G1002" s="1716"/>
      <c r="H1002" s="1713"/>
      <c r="I1002" s="1713"/>
      <c r="J1002" s="1713"/>
      <c r="K1002" s="1713"/>
      <c r="L1002" s="1713"/>
      <c r="M1002" s="1713"/>
      <c r="N1002" s="1717"/>
      <c r="O1002" s="1713"/>
      <c r="P1002" s="1718"/>
      <c r="Q1002" s="1719"/>
      <c r="R1002" s="1720"/>
      <c r="S1002" s="3279"/>
    </row>
    <row r="1003" spans="7:19" ht="15" customHeight="1">
      <c r="G1003" s="1716"/>
      <c r="H1003" s="1713"/>
      <c r="I1003" s="1713"/>
      <c r="J1003" s="1713"/>
      <c r="K1003" s="1713"/>
      <c r="L1003" s="1713"/>
      <c r="M1003" s="1713"/>
      <c r="N1003" s="1717"/>
      <c r="O1003" s="1713"/>
      <c r="P1003" s="1718"/>
      <c r="Q1003" s="1719"/>
      <c r="R1003" s="1720"/>
      <c r="S1003" s="3279"/>
    </row>
    <row r="1004" spans="7:19" ht="15" customHeight="1">
      <c r="G1004" s="1716"/>
      <c r="H1004" s="1713"/>
      <c r="I1004" s="1713"/>
      <c r="J1004" s="1713"/>
      <c r="K1004" s="1713"/>
      <c r="L1004" s="1713"/>
      <c r="M1004" s="1713"/>
      <c r="N1004" s="1717"/>
      <c r="O1004" s="1713"/>
      <c r="P1004" s="1718"/>
      <c r="Q1004" s="1719"/>
      <c r="R1004" s="1720"/>
      <c r="S1004" s="3279"/>
    </row>
    <row r="1005" spans="7:19" ht="15" customHeight="1">
      <c r="G1005" s="1716"/>
      <c r="H1005" s="1713"/>
      <c r="I1005" s="1713"/>
      <c r="J1005" s="1713"/>
      <c r="K1005" s="1713"/>
      <c r="L1005" s="1713"/>
      <c r="M1005" s="1713"/>
      <c r="N1005" s="1717"/>
      <c r="O1005" s="1713"/>
      <c r="P1005" s="1718"/>
      <c r="Q1005" s="1719"/>
      <c r="R1005" s="1720"/>
      <c r="S1005" s="3279"/>
    </row>
    <row r="1006" spans="7:19" ht="15" customHeight="1">
      <c r="G1006" s="1716"/>
      <c r="H1006" s="1713"/>
      <c r="I1006" s="1713"/>
      <c r="J1006" s="1713"/>
      <c r="K1006" s="1713"/>
      <c r="L1006" s="1713"/>
      <c r="M1006" s="1713"/>
      <c r="N1006" s="1717"/>
      <c r="O1006" s="1713"/>
      <c r="P1006" s="1718"/>
      <c r="Q1006" s="1719"/>
      <c r="R1006" s="1720"/>
      <c r="S1006" s="3279"/>
    </row>
    <row r="1007" spans="7:19" ht="15" customHeight="1">
      <c r="G1007" s="1716"/>
      <c r="H1007" s="1713"/>
      <c r="I1007" s="1713"/>
      <c r="J1007" s="1713"/>
      <c r="K1007" s="1713"/>
      <c r="L1007" s="1713"/>
      <c r="M1007" s="1713"/>
      <c r="N1007" s="1717"/>
      <c r="O1007" s="1713"/>
      <c r="P1007" s="1718"/>
      <c r="Q1007" s="1719"/>
      <c r="R1007" s="1720"/>
      <c r="S1007" s="3279"/>
    </row>
    <row r="1008" spans="7:19" ht="15" customHeight="1">
      <c r="G1008" s="1716"/>
      <c r="H1008" s="1713"/>
      <c r="I1008" s="1713"/>
      <c r="J1008" s="1713"/>
      <c r="K1008" s="1713"/>
      <c r="L1008" s="1713"/>
      <c r="M1008" s="1713"/>
      <c r="N1008" s="1717"/>
      <c r="O1008" s="1713"/>
      <c r="P1008" s="1718"/>
      <c r="Q1008" s="1719"/>
      <c r="R1008" s="1720"/>
      <c r="S1008" s="3279"/>
    </row>
    <row r="1009" spans="7:19" ht="15" customHeight="1">
      <c r="G1009" s="1716"/>
      <c r="H1009" s="1713"/>
      <c r="I1009" s="1713"/>
      <c r="J1009" s="1713"/>
      <c r="K1009" s="1713"/>
      <c r="L1009" s="1713"/>
      <c r="M1009" s="1713"/>
      <c r="N1009" s="1717"/>
      <c r="O1009" s="1713"/>
      <c r="P1009" s="1718"/>
      <c r="Q1009" s="1719"/>
      <c r="R1009" s="1720"/>
      <c r="S1009" s="3279"/>
    </row>
    <row r="1010" spans="7:19" ht="15" customHeight="1">
      <c r="G1010" s="1716"/>
      <c r="H1010" s="1713"/>
      <c r="I1010" s="1713"/>
      <c r="J1010" s="1713"/>
      <c r="K1010" s="1713"/>
      <c r="L1010" s="1713"/>
      <c r="M1010" s="1713"/>
      <c r="N1010" s="1717"/>
      <c r="O1010" s="1713"/>
      <c r="P1010" s="1718"/>
      <c r="Q1010" s="1719"/>
      <c r="R1010" s="1720"/>
      <c r="S1010" s="3279"/>
    </row>
    <row r="1011" spans="7:19" ht="15" customHeight="1">
      <c r="G1011" s="1716"/>
      <c r="H1011" s="1713"/>
      <c r="I1011" s="1713"/>
      <c r="J1011" s="1713"/>
      <c r="K1011" s="1713"/>
      <c r="L1011" s="1713"/>
      <c r="M1011" s="1713"/>
      <c r="N1011" s="1717"/>
      <c r="O1011" s="1713"/>
      <c r="P1011" s="1718"/>
      <c r="Q1011" s="1719"/>
      <c r="R1011" s="1720"/>
      <c r="S1011" s="3279"/>
    </row>
    <row r="1012" spans="7:19" ht="15" customHeight="1">
      <c r="G1012" s="1716"/>
      <c r="H1012" s="1713"/>
      <c r="I1012" s="1713"/>
      <c r="J1012" s="1713"/>
      <c r="K1012" s="1713"/>
      <c r="L1012" s="1713"/>
      <c r="M1012" s="1713"/>
      <c r="N1012" s="1717"/>
      <c r="O1012" s="1713"/>
      <c r="P1012" s="1718"/>
      <c r="Q1012" s="1719"/>
      <c r="R1012" s="1720"/>
      <c r="S1012" s="3279"/>
    </row>
    <row r="1013" spans="7:19" ht="15" customHeight="1">
      <c r="G1013" s="1716"/>
      <c r="H1013" s="1713"/>
      <c r="I1013" s="1713"/>
      <c r="J1013" s="1713"/>
      <c r="K1013" s="1713"/>
      <c r="L1013" s="1713"/>
      <c r="M1013" s="1713"/>
      <c r="N1013" s="1717"/>
      <c r="O1013" s="1713"/>
      <c r="P1013" s="1718"/>
      <c r="Q1013" s="1719"/>
      <c r="R1013" s="1720"/>
      <c r="S1013" s="3279"/>
    </row>
    <row r="1014" spans="7:19" ht="15" customHeight="1">
      <c r="G1014" s="1716"/>
      <c r="H1014" s="1713"/>
      <c r="I1014" s="1713"/>
      <c r="J1014" s="1713"/>
      <c r="K1014" s="1713"/>
      <c r="L1014" s="1713"/>
      <c r="M1014" s="1713"/>
      <c r="N1014" s="1717"/>
      <c r="O1014" s="1713"/>
      <c r="P1014" s="1718"/>
      <c r="Q1014" s="1719"/>
      <c r="R1014" s="1720"/>
      <c r="S1014" s="3279"/>
    </row>
    <row r="1015" spans="7:19" ht="15" customHeight="1">
      <c r="G1015" s="1716"/>
      <c r="H1015" s="1713"/>
      <c r="I1015" s="1713"/>
      <c r="J1015" s="1713"/>
      <c r="K1015" s="1713"/>
      <c r="L1015" s="1713"/>
      <c r="M1015" s="1713"/>
      <c r="N1015" s="1717"/>
      <c r="O1015" s="1713"/>
      <c r="P1015" s="1718"/>
      <c r="Q1015" s="1719"/>
      <c r="R1015" s="1720"/>
      <c r="S1015" s="3279"/>
    </row>
    <row r="1016" spans="7:19" ht="15" customHeight="1">
      <c r="G1016" s="1716"/>
      <c r="H1016" s="1713"/>
      <c r="I1016" s="1713"/>
      <c r="J1016" s="1713"/>
      <c r="K1016" s="1713"/>
      <c r="L1016" s="1713"/>
      <c r="M1016" s="1713"/>
      <c r="N1016" s="1717"/>
      <c r="O1016" s="1713"/>
      <c r="P1016" s="1718"/>
      <c r="Q1016" s="1719"/>
      <c r="R1016" s="1720"/>
      <c r="S1016" s="3279"/>
    </row>
    <row r="1017" spans="7:19" ht="15" customHeight="1">
      <c r="G1017" s="1716"/>
      <c r="H1017" s="1713"/>
      <c r="I1017" s="1713"/>
      <c r="J1017" s="1713"/>
      <c r="K1017" s="1713"/>
      <c r="L1017" s="1713"/>
      <c r="M1017" s="1713"/>
      <c r="N1017" s="1717"/>
      <c r="O1017" s="1713"/>
      <c r="P1017" s="1718"/>
      <c r="Q1017" s="1719"/>
      <c r="R1017" s="1720"/>
      <c r="S1017" s="3279"/>
    </row>
    <row r="1018" spans="7:19" ht="15" customHeight="1">
      <c r="G1018" s="1716"/>
      <c r="H1018" s="1713"/>
      <c r="I1018" s="1713"/>
      <c r="J1018" s="1713"/>
      <c r="K1018" s="1713"/>
      <c r="L1018" s="1713"/>
      <c r="M1018" s="1713"/>
      <c r="N1018" s="1717"/>
      <c r="O1018" s="1713"/>
      <c r="P1018" s="1718"/>
      <c r="Q1018" s="1719"/>
      <c r="R1018" s="1720"/>
      <c r="S1018" s="3279"/>
    </row>
    <row r="1019" spans="7:19" ht="15" customHeight="1">
      <c r="G1019" s="1716"/>
      <c r="H1019" s="1713"/>
      <c r="I1019" s="1713"/>
      <c r="J1019" s="1713"/>
      <c r="K1019" s="1713"/>
      <c r="L1019" s="1713"/>
      <c r="M1019" s="1713"/>
      <c r="N1019" s="1717"/>
      <c r="O1019" s="1713"/>
      <c r="P1019" s="1718"/>
      <c r="Q1019" s="1719"/>
      <c r="R1019" s="1720"/>
      <c r="S1019" s="3279"/>
    </row>
    <row r="1020" spans="7:19" ht="15" customHeight="1">
      <c r="G1020" s="1716"/>
      <c r="H1020" s="1713"/>
      <c r="I1020" s="1713"/>
      <c r="J1020" s="1713"/>
      <c r="K1020" s="1713"/>
      <c r="L1020" s="1713"/>
      <c r="M1020" s="1713"/>
      <c r="N1020" s="1717"/>
      <c r="O1020" s="1713"/>
      <c r="P1020" s="1718"/>
      <c r="Q1020" s="1719"/>
      <c r="R1020" s="1720"/>
      <c r="S1020" s="3279"/>
    </row>
    <row r="1021" spans="7:19" ht="15" customHeight="1">
      <c r="G1021" s="1716"/>
      <c r="H1021" s="1713"/>
      <c r="I1021" s="1713"/>
      <c r="J1021" s="1713"/>
      <c r="K1021" s="1713"/>
      <c r="L1021" s="1713"/>
      <c r="M1021" s="1713"/>
      <c r="N1021" s="1717"/>
      <c r="O1021" s="1713"/>
      <c r="P1021" s="1718"/>
      <c r="Q1021" s="1719"/>
      <c r="R1021" s="1720"/>
      <c r="S1021" s="3279"/>
    </row>
    <row r="1022" spans="7:19" ht="15" customHeight="1">
      <c r="G1022" s="1716"/>
      <c r="H1022" s="1713"/>
      <c r="I1022" s="1713"/>
      <c r="J1022" s="1713"/>
      <c r="K1022" s="1713"/>
      <c r="L1022" s="1713"/>
      <c r="M1022" s="1713"/>
      <c r="N1022" s="1717"/>
      <c r="O1022" s="1713"/>
      <c r="P1022" s="1718"/>
      <c r="Q1022" s="1719"/>
      <c r="R1022" s="1720"/>
      <c r="S1022" s="3279"/>
    </row>
    <row r="1023" spans="7:19" ht="15" customHeight="1">
      <c r="G1023" s="1716"/>
      <c r="H1023" s="1713"/>
      <c r="I1023" s="1713"/>
      <c r="J1023" s="1713"/>
      <c r="K1023" s="1713"/>
      <c r="L1023" s="1713"/>
      <c r="M1023" s="1713"/>
      <c r="N1023" s="1717"/>
      <c r="O1023" s="1713"/>
      <c r="P1023" s="1718"/>
      <c r="Q1023" s="1719"/>
      <c r="R1023" s="1720"/>
      <c r="S1023" s="3279"/>
    </row>
    <row r="1024" spans="7:19" ht="15" customHeight="1">
      <c r="G1024" s="1716"/>
      <c r="H1024" s="1713"/>
      <c r="I1024" s="1713"/>
      <c r="J1024" s="1713"/>
      <c r="K1024" s="1713"/>
      <c r="L1024" s="1713"/>
      <c r="M1024" s="1713"/>
      <c r="N1024" s="1717"/>
      <c r="O1024" s="1713"/>
      <c r="P1024" s="1718"/>
      <c r="Q1024" s="1719"/>
      <c r="R1024" s="1720"/>
      <c r="S1024" s="3279"/>
    </row>
    <row r="1025" spans="7:19" ht="15" customHeight="1">
      <c r="G1025" s="1716"/>
      <c r="H1025" s="1713"/>
      <c r="I1025" s="1713"/>
      <c r="J1025" s="1713"/>
      <c r="K1025" s="1713"/>
      <c r="L1025" s="1713"/>
      <c r="M1025" s="1713"/>
      <c r="N1025" s="1717"/>
      <c r="O1025" s="1713"/>
      <c r="P1025" s="1718"/>
      <c r="Q1025" s="1719"/>
      <c r="R1025" s="1720"/>
      <c r="S1025" s="3279"/>
    </row>
    <row r="1026" spans="7:19" ht="15" customHeight="1">
      <c r="G1026" s="1716"/>
      <c r="H1026" s="1713"/>
      <c r="I1026" s="1713"/>
      <c r="J1026" s="1713"/>
      <c r="K1026" s="1713"/>
      <c r="L1026" s="1713"/>
      <c r="M1026" s="1713"/>
      <c r="N1026" s="1717"/>
      <c r="O1026" s="1713"/>
      <c r="P1026" s="1718"/>
      <c r="Q1026" s="1719"/>
      <c r="R1026" s="1720"/>
      <c r="S1026" s="3279"/>
    </row>
    <row r="1027" spans="7:19" ht="15" customHeight="1">
      <c r="G1027" s="1716"/>
      <c r="H1027" s="1713"/>
      <c r="I1027" s="1713"/>
      <c r="J1027" s="1713"/>
      <c r="K1027" s="1713"/>
      <c r="L1027" s="1713"/>
      <c r="M1027" s="1713"/>
      <c r="N1027" s="1717"/>
      <c r="O1027" s="1713"/>
      <c r="P1027" s="1718"/>
      <c r="Q1027" s="1719"/>
      <c r="R1027" s="1720"/>
      <c r="S1027" s="3279"/>
    </row>
    <row r="1028" spans="7:19" ht="15" customHeight="1">
      <c r="G1028" s="1716"/>
      <c r="H1028" s="1713"/>
      <c r="I1028" s="1713"/>
      <c r="J1028" s="1713"/>
      <c r="K1028" s="1713"/>
      <c r="L1028" s="1713"/>
      <c r="M1028" s="1713"/>
      <c r="N1028" s="1717"/>
      <c r="O1028" s="1713"/>
      <c r="P1028" s="1718"/>
      <c r="Q1028" s="1719"/>
      <c r="R1028" s="1720"/>
      <c r="S1028" s="3279"/>
    </row>
    <row r="1029" spans="7:19" ht="15" customHeight="1">
      <c r="G1029" s="1716"/>
      <c r="H1029" s="1713"/>
      <c r="I1029" s="1713"/>
      <c r="J1029" s="1713"/>
      <c r="K1029" s="1713"/>
      <c r="L1029" s="1713"/>
      <c r="M1029" s="1713"/>
      <c r="N1029" s="1717"/>
      <c r="O1029" s="1713"/>
      <c r="P1029" s="1718"/>
      <c r="Q1029" s="1719"/>
      <c r="R1029" s="1720"/>
      <c r="S1029" s="3279"/>
    </row>
    <row r="1030" spans="7:19" ht="15" customHeight="1">
      <c r="G1030" s="1716"/>
      <c r="H1030" s="1713"/>
      <c r="I1030" s="1713"/>
      <c r="J1030" s="1713"/>
      <c r="K1030" s="1713"/>
      <c r="L1030" s="1713"/>
      <c r="M1030" s="1713"/>
      <c r="N1030" s="1717"/>
      <c r="O1030" s="1713"/>
      <c r="P1030" s="1718"/>
      <c r="Q1030" s="1719"/>
      <c r="R1030" s="1720"/>
      <c r="S1030" s="3279"/>
    </row>
    <row r="1031" spans="7:19" ht="15" customHeight="1">
      <c r="G1031" s="1716"/>
      <c r="H1031" s="1713"/>
      <c r="I1031" s="1713"/>
      <c r="J1031" s="1713"/>
      <c r="K1031" s="1713"/>
      <c r="L1031" s="1713"/>
      <c r="M1031" s="1713"/>
      <c r="N1031" s="1717"/>
      <c r="O1031" s="1713"/>
      <c r="P1031" s="1718"/>
      <c r="Q1031" s="1719"/>
      <c r="R1031" s="1720"/>
      <c r="S1031" s="3279"/>
    </row>
    <row r="1032" spans="7:19" ht="15" customHeight="1">
      <c r="G1032" s="1716"/>
      <c r="H1032" s="1713"/>
      <c r="I1032" s="1713"/>
      <c r="J1032" s="1713"/>
      <c r="K1032" s="1713"/>
      <c r="L1032" s="1713"/>
      <c r="M1032" s="1713"/>
      <c r="N1032" s="1717"/>
      <c r="O1032" s="1713"/>
      <c r="P1032" s="1718"/>
      <c r="Q1032" s="1719"/>
      <c r="R1032" s="1720"/>
      <c r="S1032" s="3279"/>
    </row>
    <row r="1033" spans="7:19" ht="15" customHeight="1">
      <c r="G1033" s="1716"/>
      <c r="H1033" s="1713"/>
      <c r="I1033" s="1713"/>
      <c r="J1033" s="1713"/>
      <c r="K1033" s="1713"/>
      <c r="L1033" s="1713"/>
      <c r="M1033" s="1713"/>
      <c r="N1033" s="1717"/>
      <c r="O1033" s="1713"/>
      <c r="P1033" s="1718"/>
      <c r="Q1033" s="1719"/>
      <c r="R1033" s="1720"/>
      <c r="S1033" s="3279"/>
    </row>
    <row r="1034" spans="7:19" ht="15" customHeight="1">
      <c r="G1034" s="1716"/>
      <c r="H1034" s="1713"/>
      <c r="I1034" s="1713"/>
      <c r="J1034" s="1713"/>
      <c r="K1034" s="1713"/>
      <c r="L1034" s="1713"/>
      <c r="M1034" s="1713"/>
      <c r="N1034" s="1717"/>
      <c r="O1034" s="1713"/>
      <c r="P1034" s="1718"/>
      <c r="Q1034" s="1719"/>
      <c r="R1034" s="1720"/>
      <c r="S1034" s="3279"/>
    </row>
    <row r="1035" spans="7:19" ht="15" customHeight="1">
      <c r="G1035" s="1716"/>
      <c r="H1035" s="1713"/>
      <c r="I1035" s="1713"/>
      <c r="J1035" s="1713"/>
      <c r="K1035" s="1713"/>
      <c r="L1035" s="1713"/>
      <c r="M1035" s="1713"/>
      <c r="N1035" s="1717"/>
      <c r="O1035" s="1713"/>
      <c r="P1035" s="1718"/>
      <c r="Q1035" s="1719"/>
      <c r="R1035" s="1720"/>
      <c r="S1035" s="3279"/>
    </row>
    <row r="1036" spans="7:19" ht="15" customHeight="1">
      <c r="G1036" s="1716"/>
      <c r="H1036" s="1713"/>
      <c r="I1036" s="1713"/>
      <c r="J1036" s="1713"/>
      <c r="K1036" s="1713"/>
      <c r="L1036" s="1713"/>
      <c r="M1036" s="1713"/>
      <c r="N1036" s="1717"/>
      <c r="O1036" s="1713"/>
      <c r="P1036" s="1718"/>
      <c r="Q1036" s="1719"/>
      <c r="R1036" s="1720"/>
      <c r="S1036" s="3279"/>
    </row>
    <row r="1037" spans="7:19" ht="15" customHeight="1">
      <c r="G1037" s="1716"/>
      <c r="H1037" s="1713"/>
      <c r="I1037" s="1713"/>
      <c r="J1037" s="1713"/>
      <c r="K1037" s="1713"/>
      <c r="L1037" s="1713"/>
      <c r="M1037" s="1713"/>
      <c r="N1037" s="1717"/>
      <c r="O1037" s="1713"/>
      <c r="P1037" s="1718"/>
      <c r="Q1037" s="1719"/>
      <c r="R1037" s="1720"/>
      <c r="S1037" s="3279"/>
    </row>
    <row r="1038" spans="7:19" ht="15" customHeight="1">
      <c r="G1038" s="1716"/>
      <c r="H1038" s="1713"/>
      <c r="I1038" s="1713"/>
      <c r="J1038" s="1713"/>
      <c r="K1038" s="1713"/>
      <c r="L1038" s="1713"/>
      <c r="M1038" s="1713"/>
      <c r="N1038" s="1717"/>
      <c r="O1038" s="1713"/>
      <c r="P1038" s="1718"/>
      <c r="Q1038" s="1719"/>
      <c r="R1038" s="1720"/>
      <c r="S1038" s="3279"/>
    </row>
    <row r="1039" spans="7:19" ht="15" customHeight="1">
      <c r="G1039" s="1716"/>
      <c r="H1039" s="1713"/>
      <c r="I1039" s="1713"/>
      <c r="J1039" s="1713"/>
      <c r="K1039" s="1713"/>
      <c r="L1039" s="1713"/>
      <c r="M1039" s="1713"/>
      <c r="N1039" s="1717"/>
      <c r="O1039" s="1713"/>
      <c r="P1039" s="1718"/>
      <c r="Q1039" s="1719"/>
      <c r="R1039" s="1720"/>
      <c r="S1039" s="3279"/>
    </row>
    <row r="1040" spans="7:19" ht="15" customHeight="1">
      <c r="G1040" s="1716"/>
      <c r="H1040" s="1713"/>
      <c r="I1040" s="1713"/>
      <c r="J1040" s="1713"/>
      <c r="K1040" s="1713"/>
      <c r="L1040" s="1713"/>
      <c r="M1040" s="1713"/>
      <c r="N1040" s="1717"/>
      <c r="O1040" s="1713"/>
      <c r="P1040" s="1718"/>
      <c r="Q1040" s="1719"/>
      <c r="R1040" s="1720"/>
      <c r="S1040" s="3279"/>
    </row>
    <row r="1041" spans="7:19" ht="15" customHeight="1">
      <c r="G1041" s="1716"/>
      <c r="H1041" s="1713"/>
      <c r="I1041" s="1713"/>
      <c r="J1041" s="1713"/>
      <c r="K1041" s="1713"/>
      <c r="L1041" s="1713"/>
      <c r="M1041" s="1713"/>
      <c r="N1041" s="1717"/>
      <c r="O1041" s="1713"/>
      <c r="P1041" s="1718"/>
      <c r="Q1041" s="1719"/>
      <c r="R1041" s="1720"/>
      <c r="S1041" s="3279"/>
    </row>
    <row r="1042" spans="7:19" ht="15" customHeight="1">
      <c r="G1042" s="1716"/>
      <c r="H1042" s="1713"/>
      <c r="I1042" s="1713"/>
      <c r="J1042" s="1713"/>
      <c r="K1042" s="1713"/>
      <c r="L1042" s="1713"/>
      <c r="M1042" s="1713"/>
      <c r="N1042" s="1717"/>
      <c r="O1042" s="1713"/>
      <c r="P1042" s="1718"/>
      <c r="Q1042" s="1719"/>
      <c r="R1042" s="1720"/>
      <c r="S1042" s="3279"/>
    </row>
    <row r="1043" spans="7:19" ht="15" customHeight="1">
      <c r="G1043" s="1716"/>
      <c r="H1043" s="1713"/>
      <c r="I1043" s="1713"/>
      <c r="J1043" s="1713"/>
      <c r="K1043" s="1713"/>
      <c r="L1043" s="1713"/>
      <c r="M1043" s="1713"/>
      <c r="N1043" s="1717"/>
      <c r="O1043" s="1713"/>
      <c r="P1043" s="1718"/>
      <c r="Q1043" s="1719"/>
      <c r="R1043" s="1720"/>
      <c r="S1043" s="3279"/>
    </row>
    <row r="1044" spans="7:19" ht="15" customHeight="1">
      <c r="G1044" s="1716"/>
      <c r="H1044" s="1713"/>
      <c r="I1044" s="1713"/>
      <c r="J1044" s="1713"/>
      <c r="K1044" s="1713"/>
      <c r="L1044" s="1713"/>
      <c r="M1044" s="1713"/>
      <c r="N1044" s="1717"/>
      <c r="O1044" s="1713"/>
      <c r="P1044" s="1718"/>
      <c r="Q1044" s="1719"/>
      <c r="R1044" s="1720"/>
      <c r="S1044" s="3279"/>
    </row>
    <row r="1045" spans="7:19" ht="15" customHeight="1">
      <c r="G1045" s="1716"/>
      <c r="H1045" s="1713"/>
      <c r="I1045" s="1713"/>
      <c r="J1045" s="1713"/>
      <c r="K1045" s="1713"/>
      <c r="L1045" s="1713"/>
      <c r="M1045" s="1713"/>
      <c r="N1045" s="1717"/>
      <c r="O1045" s="1713"/>
      <c r="P1045" s="1718"/>
      <c r="Q1045" s="1719"/>
      <c r="R1045" s="1720"/>
      <c r="S1045" s="3279"/>
    </row>
    <row r="1046" spans="7:19" ht="15" customHeight="1">
      <c r="G1046" s="1716"/>
      <c r="H1046" s="1713"/>
      <c r="I1046" s="1713"/>
      <c r="J1046" s="1713"/>
      <c r="K1046" s="1713"/>
      <c r="L1046" s="1713"/>
      <c r="M1046" s="1713"/>
      <c r="N1046" s="1717"/>
      <c r="O1046" s="1713"/>
      <c r="P1046" s="1718"/>
      <c r="Q1046" s="1719"/>
      <c r="R1046" s="1720"/>
      <c r="S1046" s="3279"/>
    </row>
    <row r="1047" spans="7:19" ht="15" customHeight="1">
      <c r="G1047" s="1716"/>
      <c r="H1047" s="1713"/>
      <c r="I1047" s="1713"/>
      <c r="J1047" s="1713"/>
      <c r="K1047" s="1713"/>
      <c r="L1047" s="1713"/>
      <c r="M1047" s="1713"/>
      <c r="N1047" s="1717"/>
      <c r="O1047" s="1713"/>
      <c r="P1047" s="1718"/>
      <c r="Q1047" s="1719"/>
      <c r="R1047" s="1720"/>
      <c r="S1047" s="3279"/>
    </row>
    <row r="1048" spans="7:19" ht="15" customHeight="1">
      <c r="G1048" s="1716"/>
      <c r="H1048" s="1713"/>
      <c r="I1048" s="1713"/>
      <c r="J1048" s="1713"/>
      <c r="K1048" s="1713"/>
      <c r="L1048" s="1713"/>
      <c r="M1048" s="1713"/>
      <c r="N1048" s="1717"/>
      <c r="O1048" s="1713"/>
      <c r="P1048" s="1718"/>
      <c r="Q1048" s="1719"/>
      <c r="R1048" s="1720"/>
      <c r="S1048" s="3279"/>
    </row>
    <row r="1049" spans="7:19" ht="15" customHeight="1">
      <c r="G1049" s="1716"/>
      <c r="H1049" s="1713"/>
      <c r="I1049" s="1713"/>
      <c r="J1049" s="1713"/>
      <c r="K1049" s="1713"/>
      <c r="L1049" s="1713"/>
      <c r="M1049" s="1713"/>
      <c r="N1049" s="1717"/>
      <c r="O1049" s="1713"/>
      <c r="P1049" s="1718"/>
      <c r="Q1049" s="1719"/>
      <c r="R1049" s="1720"/>
      <c r="S1049" s="3279"/>
    </row>
    <row r="1050" spans="7:19" ht="15" customHeight="1">
      <c r="G1050" s="1716"/>
      <c r="H1050" s="1713"/>
      <c r="I1050" s="1713"/>
      <c r="J1050" s="1713"/>
      <c r="K1050" s="1713"/>
      <c r="L1050" s="1713"/>
      <c r="M1050" s="1713"/>
      <c r="N1050" s="1717"/>
      <c r="O1050" s="1713"/>
      <c r="P1050" s="1718"/>
      <c r="Q1050" s="1719"/>
      <c r="R1050" s="1720"/>
      <c r="S1050" s="3279"/>
    </row>
    <row r="1051" spans="7:19" ht="15" customHeight="1">
      <c r="G1051" s="1716"/>
      <c r="H1051" s="1713"/>
      <c r="I1051" s="1713"/>
      <c r="J1051" s="1713"/>
      <c r="K1051" s="1713"/>
      <c r="L1051" s="1713"/>
      <c r="M1051" s="1713"/>
      <c r="N1051" s="1717"/>
      <c r="O1051" s="1713"/>
      <c r="P1051" s="1718"/>
      <c r="Q1051" s="1719"/>
      <c r="R1051" s="1720"/>
      <c r="S1051" s="3279"/>
    </row>
    <row r="1052" spans="7:19" ht="15" customHeight="1">
      <c r="G1052" s="1716"/>
      <c r="H1052" s="1713"/>
      <c r="I1052" s="1713"/>
      <c r="J1052" s="1713"/>
      <c r="K1052" s="1713"/>
      <c r="L1052" s="1713"/>
      <c r="M1052" s="1713"/>
      <c r="N1052" s="1717"/>
      <c r="O1052" s="1713"/>
      <c r="P1052" s="1718"/>
      <c r="Q1052" s="1719"/>
      <c r="R1052" s="1720"/>
      <c r="S1052" s="3279"/>
    </row>
    <row r="1053" spans="7:19" ht="15" customHeight="1">
      <c r="G1053" s="1716"/>
      <c r="H1053" s="1713"/>
      <c r="I1053" s="1713"/>
      <c r="J1053" s="1713"/>
      <c r="K1053" s="1713"/>
      <c r="L1053" s="1713"/>
      <c r="M1053" s="1713"/>
      <c r="N1053" s="1717"/>
      <c r="O1053" s="1713"/>
      <c r="P1053" s="1718"/>
      <c r="Q1053" s="1719"/>
      <c r="R1053" s="1720"/>
      <c r="S1053" s="3279"/>
    </row>
    <row r="1054" spans="7:19" ht="15" customHeight="1">
      <c r="G1054" s="1716"/>
      <c r="H1054" s="1713"/>
      <c r="I1054" s="1713"/>
      <c r="J1054" s="1713"/>
      <c r="K1054" s="1713"/>
      <c r="L1054" s="1713"/>
      <c r="M1054" s="1713"/>
      <c r="N1054" s="1717"/>
      <c r="O1054" s="1713"/>
      <c r="P1054" s="1718"/>
      <c r="Q1054" s="1719"/>
      <c r="R1054" s="1720"/>
      <c r="S1054" s="3279"/>
    </row>
    <row r="1055" spans="7:19" ht="15" customHeight="1">
      <c r="G1055" s="1716"/>
      <c r="H1055" s="1713"/>
      <c r="I1055" s="1713"/>
      <c r="J1055" s="1713"/>
      <c r="K1055" s="1713"/>
      <c r="L1055" s="1713"/>
      <c r="M1055" s="1713"/>
      <c r="N1055" s="1717"/>
      <c r="O1055" s="1713"/>
      <c r="P1055" s="1718"/>
      <c r="Q1055" s="1719"/>
      <c r="R1055" s="1720"/>
      <c r="S1055" s="3279"/>
    </row>
    <row r="1056" spans="7:19" ht="15" customHeight="1">
      <c r="G1056" s="1716"/>
      <c r="H1056" s="1713"/>
      <c r="I1056" s="1713"/>
      <c r="J1056" s="1713"/>
      <c r="K1056" s="1713"/>
      <c r="L1056" s="1713"/>
      <c r="M1056" s="1713"/>
      <c r="N1056" s="1717"/>
      <c r="O1056" s="1713"/>
      <c r="P1056" s="1718"/>
      <c r="Q1056" s="1719"/>
      <c r="R1056" s="1720"/>
      <c r="S1056" s="3279"/>
    </row>
    <row r="1057" spans="7:19" ht="15" customHeight="1">
      <c r="G1057" s="1716"/>
      <c r="H1057" s="1713"/>
      <c r="I1057" s="1713"/>
      <c r="J1057" s="1713"/>
      <c r="K1057" s="1713"/>
      <c r="L1057" s="1713"/>
      <c r="M1057" s="1713"/>
      <c r="N1057" s="1717"/>
      <c r="O1057" s="1713"/>
      <c r="P1057" s="1718"/>
      <c r="Q1057" s="1719"/>
      <c r="R1057" s="1720"/>
      <c r="S1057" s="3279"/>
    </row>
    <row r="1058" spans="7:19" ht="15" customHeight="1">
      <c r="G1058" s="1716"/>
      <c r="H1058" s="1713"/>
      <c r="I1058" s="1713"/>
      <c r="J1058" s="1713"/>
      <c r="K1058" s="1713"/>
      <c r="L1058" s="1713"/>
      <c r="M1058" s="1713"/>
      <c r="N1058" s="1717"/>
      <c r="O1058" s="1713"/>
      <c r="P1058" s="1718"/>
      <c r="Q1058" s="1719"/>
      <c r="R1058" s="1720"/>
      <c r="S1058" s="3279"/>
    </row>
    <row r="1059" spans="7:19" ht="15" customHeight="1">
      <c r="G1059" s="1716"/>
      <c r="H1059" s="1713"/>
      <c r="I1059" s="1713"/>
      <c r="J1059" s="1713"/>
      <c r="K1059" s="1713"/>
      <c r="L1059" s="1713"/>
      <c r="M1059" s="1713"/>
      <c r="N1059" s="1717"/>
      <c r="O1059" s="1713"/>
      <c r="P1059" s="1718"/>
      <c r="Q1059" s="1719"/>
      <c r="R1059" s="1720"/>
      <c r="S1059" s="3279"/>
    </row>
    <row r="1060" spans="7:19" ht="15" customHeight="1">
      <c r="G1060" s="1716"/>
      <c r="H1060" s="1713"/>
      <c r="I1060" s="1713"/>
      <c r="J1060" s="1713"/>
      <c r="K1060" s="1713"/>
      <c r="L1060" s="1713"/>
      <c r="M1060" s="1713"/>
      <c r="N1060" s="1717"/>
      <c r="O1060" s="1713"/>
      <c r="P1060" s="1718"/>
      <c r="Q1060" s="1719"/>
      <c r="R1060" s="1720"/>
      <c r="S1060" s="3279"/>
    </row>
    <row r="1061" spans="7:19" ht="15" customHeight="1">
      <c r="G1061" s="1716"/>
      <c r="H1061" s="1713"/>
      <c r="I1061" s="1713"/>
      <c r="J1061" s="1713"/>
      <c r="K1061" s="1713"/>
      <c r="L1061" s="1713"/>
      <c r="M1061" s="1713"/>
      <c r="N1061" s="1717"/>
      <c r="O1061" s="1713"/>
      <c r="P1061" s="1718"/>
      <c r="Q1061" s="1719"/>
      <c r="R1061" s="1720"/>
      <c r="S1061" s="3279"/>
    </row>
    <row r="1062" spans="7:19" ht="15" customHeight="1">
      <c r="G1062" s="1716"/>
      <c r="H1062" s="1713"/>
      <c r="I1062" s="1713"/>
      <c r="J1062" s="1713"/>
      <c r="K1062" s="1713"/>
      <c r="L1062" s="1713"/>
      <c r="M1062" s="1713"/>
      <c r="N1062" s="1717"/>
      <c r="O1062" s="1713"/>
      <c r="P1062" s="1718"/>
      <c r="Q1062" s="1719"/>
      <c r="R1062" s="1720"/>
      <c r="S1062" s="3279"/>
    </row>
    <row r="1063" spans="7:19" ht="15" customHeight="1">
      <c r="G1063" s="1716"/>
      <c r="H1063" s="1713"/>
      <c r="I1063" s="1713"/>
      <c r="J1063" s="1713"/>
      <c r="K1063" s="1713"/>
      <c r="L1063" s="1713"/>
      <c r="M1063" s="1713"/>
      <c r="N1063" s="1717"/>
      <c r="O1063" s="1713"/>
      <c r="P1063" s="1718"/>
      <c r="Q1063" s="1719"/>
      <c r="R1063" s="1720"/>
      <c r="S1063" s="3279"/>
    </row>
    <row r="1064" spans="7:19" ht="15" customHeight="1">
      <c r="G1064" s="1716"/>
      <c r="H1064" s="1713"/>
      <c r="I1064" s="1713"/>
      <c r="J1064" s="1713"/>
      <c r="K1064" s="1713"/>
      <c r="L1064" s="1713"/>
      <c r="M1064" s="1713"/>
      <c r="N1064" s="1717"/>
      <c r="O1064" s="1713"/>
      <c r="P1064" s="1718"/>
      <c r="Q1064" s="1719"/>
      <c r="R1064" s="1720"/>
      <c r="S1064" s="3279"/>
    </row>
    <row r="1065" spans="7:19" ht="15" customHeight="1">
      <c r="G1065" s="1716"/>
      <c r="H1065" s="1713"/>
      <c r="I1065" s="1713"/>
      <c r="J1065" s="1713"/>
      <c r="K1065" s="1713"/>
      <c r="L1065" s="1713"/>
      <c r="M1065" s="1713"/>
      <c r="N1065" s="1717"/>
      <c r="O1065" s="1713"/>
      <c r="P1065" s="1718"/>
      <c r="Q1065" s="1719"/>
      <c r="R1065" s="1720"/>
      <c r="S1065" s="3279"/>
    </row>
    <row r="1066" spans="7:19" ht="15" customHeight="1">
      <c r="G1066" s="1716"/>
      <c r="H1066" s="1713"/>
      <c r="I1066" s="1713"/>
      <c r="J1066" s="1713"/>
      <c r="K1066" s="1713"/>
      <c r="L1066" s="1713"/>
      <c r="M1066" s="1713"/>
      <c r="N1066" s="1717"/>
      <c r="O1066" s="1713"/>
      <c r="P1066" s="1718"/>
      <c r="Q1066" s="1719"/>
      <c r="R1066" s="1720"/>
      <c r="S1066" s="3279"/>
    </row>
    <row r="1067" spans="7:19" ht="15" customHeight="1">
      <c r="G1067" s="1716"/>
      <c r="H1067" s="1713"/>
      <c r="I1067" s="1713"/>
      <c r="J1067" s="1713"/>
      <c r="K1067" s="1713"/>
      <c r="L1067" s="1713"/>
      <c r="M1067" s="1713"/>
      <c r="N1067" s="1717"/>
      <c r="O1067" s="1713"/>
      <c r="P1067" s="1718"/>
      <c r="Q1067" s="1719"/>
      <c r="R1067" s="1720"/>
      <c r="S1067" s="3279"/>
    </row>
    <row r="1068" spans="7:19" ht="15" customHeight="1">
      <c r="G1068" s="1716"/>
      <c r="H1068" s="1713"/>
      <c r="I1068" s="1713"/>
      <c r="J1068" s="1713"/>
      <c r="K1068" s="1713"/>
      <c r="L1068" s="1713"/>
      <c r="M1068" s="1713"/>
      <c r="N1068" s="1717"/>
      <c r="O1068" s="1713"/>
      <c r="P1068" s="1718"/>
      <c r="Q1068" s="1719"/>
      <c r="R1068" s="1720"/>
      <c r="S1068" s="3279"/>
    </row>
    <row r="1069" spans="7:19" ht="15" customHeight="1">
      <c r="G1069" s="1716"/>
      <c r="H1069" s="1713"/>
      <c r="I1069" s="1713"/>
      <c r="J1069" s="1713"/>
      <c r="K1069" s="1713"/>
      <c r="L1069" s="1713"/>
      <c r="M1069" s="1713"/>
      <c r="N1069" s="1717"/>
      <c r="O1069" s="1713"/>
      <c r="P1069" s="1718"/>
      <c r="Q1069" s="1719"/>
      <c r="R1069" s="1720"/>
      <c r="S1069" s="3279"/>
    </row>
    <row r="1070" spans="7:19" ht="15" customHeight="1">
      <c r="G1070" s="1716"/>
      <c r="H1070" s="1713"/>
      <c r="I1070" s="1713"/>
      <c r="J1070" s="1713"/>
      <c r="K1070" s="1713"/>
      <c r="L1070" s="1713"/>
      <c r="M1070" s="1713"/>
      <c r="N1070" s="1717"/>
      <c r="O1070" s="1713"/>
      <c r="P1070" s="1718"/>
      <c r="Q1070" s="1719"/>
      <c r="R1070" s="1720"/>
      <c r="S1070" s="3279"/>
    </row>
    <row r="1071" spans="7:19" ht="15" customHeight="1">
      <c r="G1071" s="1716"/>
      <c r="H1071" s="1713"/>
      <c r="I1071" s="1713"/>
      <c r="J1071" s="1713"/>
      <c r="K1071" s="1713"/>
      <c r="L1071" s="1713"/>
      <c r="M1071" s="1713"/>
      <c r="N1071" s="1717"/>
      <c r="O1071" s="1713"/>
      <c r="P1071" s="1718"/>
      <c r="Q1071" s="1719"/>
      <c r="R1071" s="1720"/>
      <c r="S1071" s="3279"/>
    </row>
    <row r="1072" spans="7:19" ht="15" customHeight="1">
      <c r="G1072" s="1716"/>
      <c r="H1072" s="1713"/>
      <c r="I1072" s="1713"/>
      <c r="J1072" s="1713"/>
      <c r="K1072" s="1713"/>
      <c r="L1072" s="1713"/>
      <c r="M1072" s="1713"/>
      <c r="N1072" s="1717"/>
      <c r="O1072" s="1713"/>
      <c r="P1072" s="1718"/>
      <c r="Q1072" s="1719"/>
      <c r="R1072" s="1720"/>
      <c r="S1072" s="3279"/>
    </row>
    <row r="1073" spans="7:19" ht="15" customHeight="1">
      <c r="G1073" s="1716"/>
      <c r="H1073" s="1713"/>
      <c r="I1073" s="1713"/>
      <c r="J1073" s="1713"/>
      <c r="K1073" s="1713"/>
      <c r="L1073" s="1713"/>
      <c r="M1073" s="1713"/>
      <c r="N1073" s="1717"/>
      <c r="O1073" s="1713"/>
      <c r="P1073" s="1718"/>
      <c r="Q1073" s="1719"/>
      <c r="R1073" s="1720"/>
      <c r="S1073" s="3279"/>
    </row>
    <row r="1074" spans="7:19" ht="15" customHeight="1">
      <c r="G1074" s="1716"/>
      <c r="H1074" s="1713"/>
      <c r="I1074" s="1713"/>
      <c r="J1074" s="1713"/>
      <c r="K1074" s="1713"/>
      <c r="L1074" s="1713"/>
      <c r="M1074" s="1713"/>
      <c r="N1074" s="1717"/>
      <c r="O1074" s="1713"/>
      <c r="P1074" s="1718"/>
      <c r="Q1074" s="1719"/>
      <c r="R1074" s="1720"/>
      <c r="S1074" s="3279"/>
    </row>
    <row r="1075" spans="7:19" ht="15" customHeight="1">
      <c r="G1075" s="1716"/>
      <c r="H1075" s="1713"/>
      <c r="I1075" s="1713"/>
      <c r="J1075" s="1713"/>
      <c r="K1075" s="1713"/>
      <c r="L1075" s="1713"/>
      <c r="M1075" s="1713"/>
      <c r="N1075" s="1717"/>
      <c r="O1075" s="1713"/>
      <c r="P1075" s="1718"/>
      <c r="Q1075" s="1719"/>
      <c r="R1075" s="1720"/>
      <c r="S1075" s="3279"/>
    </row>
    <row r="1076" spans="7:19" ht="15" customHeight="1">
      <c r="G1076" s="1716"/>
      <c r="H1076" s="1713"/>
      <c r="I1076" s="1713"/>
      <c r="J1076" s="1713"/>
      <c r="K1076" s="1713"/>
      <c r="L1076" s="1713"/>
      <c r="M1076" s="1713"/>
      <c r="N1076" s="1717"/>
      <c r="O1076" s="1713"/>
      <c r="P1076" s="1718"/>
      <c r="Q1076" s="1719"/>
      <c r="R1076" s="1720"/>
      <c r="S1076" s="3279"/>
    </row>
    <row r="1077" spans="7:19" ht="15" customHeight="1">
      <c r="G1077" s="1716"/>
      <c r="H1077" s="1713"/>
      <c r="I1077" s="1713"/>
      <c r="J1077" s="1713"/>
      <c r="K1077" s="1713"/>
      <c r="L1077" s="1713"/>
      <c r="M1077" s="1713"/>
      <c r="N1077" s="1717"/>
      <c r="O1077" s="1713"/>
      <c r="P1077" s="1718"/>
      <c r="Q1077" s="1719"/>
      <c r="R1077" s="1720"/>
      <c r="S1077" s="3279"/>
    </row>
    <row r="1078" spans="7:19" ht="15" customHeight="1">
      <c r="G1078" s="1716"/>
      <c r="H1078" s="1713"/>
      <c r="I1078" s="1713"/>
      <c r="J1078" s="1713"/>
      <c r="K1078" s="1713"/>
      <c r="L1078" s="1713"/>
      <c r="M1078" s="1713"/>
      <c r="N1078" s="1717"/>
      <c r="O1078" s="1713"/>
      <c r="P1078" s="1718"/>
      <c r="Q1078" s="1719"/>
      <c r="R1078" s="1720"/>
      <c r="S1078" s="3279"/>
    </row>
    <row r="1079" spans="7:19" ht="15" customHeight="1">
      <c r="G1079" s="1716"/>
      <c r="H1079" s="1713"/>
      <c r="I1079" s="1713"/>
      <c r="J1079" s="1713"/>
      <c r="K1079" s="1713"/>
      <c r="L1079" s="1713"/>
      <c r="M1079" s="1713"/>
      <c r="N1079" s="1717"/>
      <c r="O1079" s="1713"/>
      <c r="P1079" s="1718"/>
      <c r="Q1079" s="1719"/>
      <c r="R1079" s="1720"/>
      <c r="S1079" s="3279"/>
    </row>
    <row r="1080" spans="7:19" ht="15" customHeight="1">
      <c r="G1080" s="1716"/>
      <c r="H1080" s="1713"/>
      <c r="I1080" s="1713"/>
      <c r="J1080" s="1713"/>
      <c r="K1080" s="1713"/>
      <c r="L1080" s="1713"/>
      <c r="M1080" s="1713"/>
      <c r="N1080" s="1717"/>
      <c r="O1080" s="1713"/>
      <c r="P1080" s="1718"/>
      <c r="Q1080" s="1719"/>
      <c r="R1080" s="1720"/>
      <c r="S1080" s="3279"/>
    </row>
    <row r="1081" spans="7:19" ht="15" customHeight="1">
      <c r="G1081" s="1716"/>
      <c r="H1081" s="1713"/>
      <c r="I1081" s="1713"/>
      <c r="J1081" s="1713"/>
      <c r="K1081" s="1713"/>
      <c r="L1081" s="1713"/>
      <c r="M1081" s="1713"/>
      <c r="N1081" s="1717"/>
      <c r="O1081" s="1713"/>
      <c r="P1081" s="1718"/>
      <c r="Q1081" s="1719"/>
      <c r="R1081" s="1720"/>
      <c r="S1081" s="3279"/>
    </row>
    <row r="1082" spans="7:19" ht="15" customHeight="1">
      <c r="G1082" s="1716"/>
      <c r="H1082" s="1713"/>
      <c r="I1082" s="1713"/>
      <c r="J1082" s="1713"/>
      <c r="K1082" s="1713"/>
      <c r="L1082" s="1713"/>
      <c r="M1082" s="1713"/>
      <c r="N1082" s="1717"/>
      <c r="O1082" s="1713"/>
      <c r="P1082" s="1718"/>
      <c r="Q1082" s="1719"/>
      <c r="R1082" s="1720"/>
      <c r="S1082" s="3279"/>
    </row>
    <row r="1083" spans="7:19" ht="15" customHeight="1">
      <c r="G1083" s="1716"/>
      <c r="H1083" s="1713"/>
      <c r="I1083" s="1713"/>
      <c r="J1083" s="1713"/>
      <c r="K1083" s="1713"/>
      <c r="L1083" s="1713"/>
      <c r="M1083" s="1713"/>
      <c r="N1083" s="1717"/>
      <c r="O1083" s="1713"/>
      <c r="P1083" s="1718"/>
      <c r="Q1083" s="1719"/>
      <c r="R1083" s="1720"/>
      <c r="S1083" s="3279"/>
    </row>
    <row r="1084" spans="7:19" ht="15" customHeight="1">
      <c r="G1084" s="1716"/>
      <c r="H1084" s="1713"/>
      <c r="I1084" s="1713"/>
      <c r="J1084" s="1713"/>
      <c r="K1084" s="1713"/>
      <c r="L1084" s="1713"/>
      <c r="M1084" s="1713"/>
      <c r="N1084" s="1717"/>
      <c r="O1084" s="1713"/>
      <c r="P1084" s="1718"/>
      <c r="Q1084" s="1719"/>
      <c r="R1084" s="1720"/>
      <c r="S1084" s="3279"/>
    </row>
    <row r="1085" spans="7:19" ht="15" customHeight="1">
      <c r="G1085" s="1716"/>
      <c r="H1085" s="1713"/>
      <c r="I1085" s="1713"/>
      <c r="J1085" s="1713"/>
      <c r="K1085" s="1713"/>
      <c r="L1085" s="1713"/>
      <c r="M1085" s="1713"/>
      <c r="N1085" s="1717"/>
      <c r="O1085" s="1713"/>
      <c r="P1085" s="1718"/>
      <c r="Q1085" s="1719"/>
      <c r="R1085" s="1720"/>
      <c r="S1085" s="3279"/>
    </row>
    <row r="1086" spans="7:19" ht="15" customHeight="1">
      <c r="G1086" s="1716"/>
      <c r="H1086" s="1713"/>
      <c r="I1086" s="1713"/>
      <c r="J1086" s="1713"/>
      <c r="K1086" s="1713"/>
      <c r="L1086" s="1713"/>
      <c r="M1086" s="1713"/>
      <c r="N1086" s="1717"/>
      <c r="O1086" s="1713"/>
      <c r="P1086" s="1718"/>
      <c r="Q1086" s="1719"/>
      <c r="R1086" s="1720"/>
      <c r="S1086" s="3279"/>
    </row>
    <row r="1087" spans="7:19" ht="15" customHeight="1">
      <c r="G1087" s="1716"/>
      <c r="H1087" s="1713"/>
      <c r="I1087" s="1713"/>
      <c r="J1087" s="1713"/>
      <c r="K1087" s="1713"/>
      <c r="L1087" s="1713"/>
      <c r="M1087" s="1713"/>
      <c r="N1087" s="1717"/>
      <c r="O1087" s="1713"/>
      <c r="P1087" s="1718"/>
      <c r="Q1087" s="1719"/>
      <c r="R1087" s="1720"/>
      <c r="S1087" s="3279"/>
    </row>
    <row r="1088" spans="7:19" ht="15" customHeight="1">
      <c r="G1088" s="1716"/>
      <c r="H1088" s="1713"/>
      <c r="I1088" s="1713"/>
      <c r="J1088" s="1713"/>
      <c r="K1088" s="1713"/>
      <c r="L1088" s="1713"/>
      <c r="M1088" s="1713"/>
      <c r="N1088" s="1717"/>
      <c r="O1088" s="1713"/>
      <c r="P1088" s="1718"/>
      <c r="Q1088" s="1719"/>
      <c r="R1088" s="1720"/>
      <c r="S1088" s="3279"/>
    </row>
    <row r="1089" spans="7:19" ht="15" customHeight="1">
      <c r="G1089" s="1716"/>
      <c r="H1089" s="1713"/>
      <c r="I1089" s="1713"/>
      <c r="J1089" s="1713"/>
      <c r="K1089" s="1713"/>
      <c r="L1089" s="1713"/>
      <c r="M1089" s="1713"/>
      <c r="N1089" s="1717"/>
      <c r="O1089" s="1713"/>
      <c r="P1089" s="1718"/>
      <c r="Q1089" s="1719"/>
      <c r="R1089" s="1720"/>
      <c r="S1089" s="3279"/>
    </row>
    <row r="1090" spans="7:19" ht="15" customHeight="1">
      <c r="G1090" s="1716"/>
      <c r="H1090" s="1713"/>
      <c r="I1090" s="1713"/>
      <c r="J1090" s="1713"/>
      <c r="K1090" s="1713"/>
      <c r="L1090" s="1713"/>
      <c r="M1090" s="1713"/>
      <c r="N1090" s="1717"/>
      <c r="O1090" s="1713"/>
      <c r="P1090" s="1718"/>
      <c r="Q1090" s="1719"/>
      <c r="R1090" s="1720"/>
      <c r="S1090" s="3279"/>
    </row>
    <row r="1091" spans="7:19" ht="15" customHeight="1">
      <c r="G1091" s="1716"/>
      <c r="H1091" s="1713"/>
      <c r="I1091" s="1713"/>
      <c r="J1091" s="1713"/>
      <c r="K1091" s="1713"/>
      <c r="L1091" s="1713"/>
      <c r="M1091" s="1713"/>
      <c r="N1091" s="1717"/>
      <c r="O1091" s="1713"/>
      <c r="P1091" s="1718"/>
      <c r="Q1091" s="1719"/>
      <c r="R1091" s="1720"/>
      <c r="S1091" s="3279"/>
    </row>
    <row r="1092" spans="7:19" ht="15" customHeight="1">
      <c r="G1092" s="1716"/>
      <c r="H1092" s="1713"/>
      <c r="I1092" s="1713"/>
      <c r="J1092" s="1713"/>
      <c r="K1092" s="1713"/>
      <c r="L1092" s="1713"/>
      <c r="M1092" s="1713"/>
      <c r="N1092" s="1717"/>
      <c r="O1092" s="1713"/>
      <c r="P1092" s="1718"/>
      <c r="Q1092" s="1719"/>
      <c r="R1092" s="1720"/>
      <c r="S1092" s="3279"/>
    </row>
    <row r="1093" spans="7:19" ht="15" customHeight="1">
      <c r="G1093" s="1716"/>
      <c r="H1093" s="1713"/>
      <c r="I1093" s="1713"/>
      <c r="J1093" s="1713"/>
      <c r="K1093" s="1713"/>
      <c r="L1093" s="1713"/>
      <c r="M1093" s="1713"/>
      <c r="N1093" s="1717"/>
      <c r="O1093" s="1713"/>
      <c r="P1093" s="1718"/>
      <c r="Q1093" s="1719"/>
      <c r="R1093" s="1720"/>
      <c r="S1093" s="3279"/>
    </row>
    <row r="1094" spans="7:19" ht="15" customHeight="1">
      <c r="G1094" s="1716"/>
      <c r="H1094" s="1713"/>
      <c r="I1094" s="1713"/>
      <c r="J1094" s="1713"/>
      <c r="K1094" s="1713"/>
      <c r="L1094" s="1713"/>
      <c r="M1094" s="1713"/>
      <c r="N1094" s="1717"/>
      <c r="O1094" s="1713"/>
      <c r="P1094" s="1718"/>
      <c r="Q1094" s="1719"/>
      <c r="R1094" s="1720"/>
      <c r="S1094" s="3279"/>
    </row>
    <row r="1095" spans="7:19" ht="15" customHeight="1">
      <c r="G1095" s="1716"/>
      <c r="H1095" s="1713"/>
      <c r="I1095" s="1713"/>
      <c r="J1095" s="1713"/>
      <c r="K1095" s="1713"/>
      <c r="L1095" s="1713"/>
      <c r="M1095" s="1713"/>
      <c r="N1095" s="1717"/>
      <c r="O1095" s="1713"/>
      <c r="P1095" s="1718"/>
      <c r="Q1095" s="1719"/>
      <c r="R1095" s="1720"/>
      <c r="S1095" s="3279"/>
    </row>
    <row r="1096" spans="7:19" ht="15" customHeight="1">
      <c r="G1096" s="1716"/>
      <c r="H1096" s="1713"/>
      <c r="I1096" s="1713"/>
      <c r="J1096" s="1713"/>
      <c r="K1096" s="1713"/>
      <c r="L1096" s="1713"/>
      <c r="M1096" s="1713"/>
      <c r="N1096" s="1717"/>
      <c r="O1096" s="1713"/>
      <c r="P1096" s="1718"/>
      <c r="Q1096" s="1719"/>
      <c r="R1096" s="1720"/>
      <c r="S1096" s="3279"/>
    </row>
    <row r="1097" spans="7:19" ht="15" customHeight="1">
      <c r="G1097" s="1716"/>
      <c r="H1097" s="1713"/>
      <c r="I1097" s="1713"/>
      <c r="J1097" s="1713"/>
      <c r="K1097" s="1713"/>
      <c r="L1097" s="1713"/>
      <c r="M1097" s="1713"/>
      <c r="N1097" s="1717"/>
      <c r="O1097" s="1713"/>
      <c r="P1097" s="1718"/>
      <c r="Q1097" s="1719"/>
      <c r="R1097" s="1720"/>
      <c r="S1097" s="3279"/>
    </row>
    <row r="1098" spans="7:19" ht="15" customHeight="1">
      <c r="G1098" s="1716"/>
      <c r="H1098" s="1713"/>
      <c r="I1098" s="1713"/>
      <c r="J1098" s="1713"/>
      <c r="K1098" s="1713"/>
      <c r="L1098" s="1713"/>
      <c r="M1098" s="1713"/>
      <c r="N1098" s="1717"/>
      <c r="O1098" s="1713"/>
      <c r="P1098" s="1718"/>
      <c r="Q1098" s="1719"/>
      <c r="R1098" s="1720"/>
      <c r="S1098" s="3279"/>
    </row>
    <row r="1099" spans="7:19" ht="15" customHeight="1">
      <c r="G1099" s="1716"/>
      <c r="H1099" s="1713"/>
      <c r="I1099" s="1713"/>
      <c r="J1099" s="1713"/>
      <c r="K1099" s="1713"/>
      <c r="L1099" s="1713"/>
      <c r="M1099" s="1713"/>
      <c r="N1099" s="1717"/>
      <c r="O1099" s="1713"/>
      <c r="P1099" s="1718"/>
      <c r="Q1099" s="1719"/>
      <c r="R1099" s="1720"/>
      <c r="S1099" s="3279"/>
    </row>
    <row r="1100" spans="7:19" ht="15" customHeight="1">
      <c r="G1100" s="1716"/>
      <c r="H1100" s="1713"/>
      <c r="I1100" s="1713"/>
      <c r="J1100" s="1713"/>
      <c r="K1100" s="1713"/>
      <c r="L1100" s="1713"/>
      <c r="M1100" s="1713"/>
      <c r="N1100" s="1717"/>
      <c r="O1100" s="1713"/>
      <c r="P1100" s="1718"/>
      <c r="Q1100" s="1719"/>
      <c r="R1100" s="1720"/>
      <c r="S1100" s="3279"/>
    </row>
    <row r="1101" spans="7:19" ht="15" customHeight="1">
      <c r="G1101" s="1716"/>
      <c r="H1101" s="1713"/>
      <c r="I1101" s="1713"/>
      <c r="J1101" s="1713"/>
      <c r="K1101" s="1713"/>
      <c r="L1101" s="1713"/>
      <c r="M1101" s="1713"/>
      <c r="N1101" s="1717"/>
      <c r="O1101" s="1713"/>
      <c r="P1101" s="1718"/>
      <c r="Q1101" s="1719"/>
      <c r="R1101" s="1720"/>
      <c r="S1101" s="3279"/>
    </row>
    <row r="1102" spans="7:19" ht="15" customHeight="1">
      <c r="G1102" s="1716"/>
      <c r="H1102" s="1713"/>
      <c r="I1102" s="1713"/>
      <c r="J1102" s="1713"/>
      <c r="K1102" s="1713"/>
      <c r="L1102" s="1713"/>
      <c r="M1102" s="1713"/>
      <c r="N1102" s="1717"/>
      <c r="O1102" s="1713"/>
      <c r="P1102" s="1718"/>
      <c r="Q1102" s="1719"/>
      <c r="R1102" s="1720"/>
      <c r="S1102" s="3279"/>
    </row>
    <row r="1103" spans="7:19" ht="15" customHeight="1">
      <c r="G1103" s="1716"/>
      <c r="H1103" s="1713"/>
      <c r="I1103" s="1713"/>
      <c r="J1103" s="1713"/>
      <c r="K1103" s="1713"/>
      <c r="L1103" s="1713"/>
      <c r="M1103" s="1713"/>
      <c r="N1103" s="1717"/>
      <c r="O1103" s="1713"/>
      <c r="P1103" s="1718"/>
      <c r="Q1103" s="1719"/>
      <c r="R1103" s="1720"/>
      <c r="S1103" s="3279"/>
    </row>
    <row r="1104" spans="7:19" ht="15" customHeight="1">
      <c r="G1104" s="1716"/>
      <c r="H1104" s="1713"/>
      <c r="I1104" s="1713"/>
      <c r="J1104" s="1713"/>
      <c r="K1104" s="1713"/>
      <c r="L1104" s="1713"/>
      <c r="M1104" s="1713"/>
      <c r="N1104" s="1717"/>
      <c r="O1104" s="1713"/>
      <c r="P1104" s="1718"/>
      <c r="Q1104" s="1719"/>
      <c r="R1104" s="1720"/>
      <c r="S1104" s="3279"/>
    </row>
    <row r="1105" spans="7:19" ht="15" customHeight="1">
      <c r="G1105" s="1716"/>
      <c r="H1105" s="1713"/>
      <c r="I1105" s="1713"/>
      <c r="J1105" s="1713"/>
      <c r="K1105" s="1713"/>
      <c r="L1105" s="1713"/>
      <c r="M1105" s="1713"/>
      <c r="N1105" s="1717"/>
      <c r="O1105" s="1713"/>
      <c r="P1105" s="1718"/>
      <c r="Q1105" s="1719"/>
      <c r="R1105" s="1720"/>
      <c r="S1105" s="3279"/>
    </row>
    <row r="1106" spans="7:19" ht="15" customHeight="1">
      <c r="G1106" s="1716"/>
      <c r="H1106" s="1713"/>
      <c r="I1106" s="1713"/>
      <c r="J1106" s="1713"/>
      <c r="K1106" s="1713"/>
      <c r="L1106" s="1713"/>
      <c r="M1106" s="1713"/>
      <c r="N1106" s="1717"/>
      <c r="O1106" s="1713"/>
      <c r="P1106" s="1718"/>
      <c r="Q1106" s="1719"/>
      <c r="R1106" s="1720"/>
      <c r="S1106" s="3279"/>
    </row>
    <row r="1107" spans="7:19" ht="15" customHeight="1">
      <c r="G1107" s="1716"/>
      <c r="H1107" s="1713"/>
      <c r="I1107" s="1713"/>
      <c r="J1107" s="1713"/>
      <c r="K1107" s="1713"/>
      <c r="L1107" s="1713"/>
      <c r="M1107" s="1713"/>
      <c r="N1107" s="1717"/>
      <c r="O1107" s="1713"/>
      <c r="P1107" s="1718"/>
      <c r="Q1107" s="1719"/>
      <c r="R1107" s="1720"/>
      <c r="S1107" s="3279"/>
    </row>
    <row r="1108" spans="7:19" ht="15" customHeight="1">
      <c r="G1108" s="1716"/>
      <c r="H1108" s="1713"/>
      <c r="I1108" s="1713"/>
      <c r="J1108" s="1713"/>
      <c r="K1108" s="1713"/>
      <c r="L1108" s="1713"/>
      <c r="M1108" s="1713"/>
      <c r="N1108" s="1717"/>
      <c r="O1108" s="1713"/>
      <c r="P1108" s="1718"/>
      <c r="Q1108" s="1719"/>
      <c r="R1108" s="1720"/>
      <c r="S1108" s="3279"/>
    </row>
    <row r="1109" spans="7:19" ht="15" customHeight="1">
      <c r="G1109" s="1716"/>
      <c r="H1109" s="1713"/>
      <c r="I1109" s="1713"/>
      <c r="J1109" s="1713"/>
      <c r="K1109" s="1713"/>
      <c r="L1109" s="1713"/>
      <c r="M1109" s="1713"/>
      <c r="N1109" s="1717"/>
      <c r="O1109" s="1713"/>
      <c r="P1109" s="1718"/>
      <c r="Q1109" s="1719"/>
      <c r="R1109" s="1720"/>
      <c r="S1109" s="3279"/>
    </row>
    <row r="1110" spans="7:19" ht="15" customHeight="1">
      <c r="G1110" s="1716"/>
      <c r="H1110" s="1713"/>
      <c r="I1110" s="1713"/>
      <c r="J1110" s="1713"/>
      <c r="K1110" s="1713"/>
      <c r="L1110" s="1713"/>
      <c r="M1110" s="1713"/>
      <c r="N1110" s="1717"/>
      <c r="O1110" s="1713"/>
      <c r="P1110" s="1718"/>
      <c r="Q1110" s="1719"/>
      <c r="R1110" s="1720"/>
      <c r="S1110" s="3279"/>
    </row>
    <row r="1111" spans="7:19" ht="15" customHeight="1">
      <c r="G1111" s="1716"/>
      <c r="H1111" s="1713"/>
      <c r="I1111" s="1713"/>
      <c r="J1111" s="1713"/>
      <c r="K1111" s="1713"/>
      <c r="L1111" s="1713"/>
      <c r="M1111" s="1713"/>
      <c r="N1111" s="1717"/>
      <c r="O1111" s="1713"/>
      <c r="P1111" s="1718"/>
      <c r="Q1111" s="1719"/>
      <c r="R1111" s="1720"/>
      <c r="S1111" s="3279"/>
    </row>
    <row r="1112" spans="7:19" ht="15" customHeight="1">
      <c r="G1112" s="1716"/>
      <c r="H1112" s="1713"/>
      <c r="I1112" s="1713"/>
      <c r="J1112" s="1713"/>
      <c r="K1112" s="1713"/>
      <c r="L1112" s="1713"/>
      <c r="M1112" s="1713"/>
      <c r="N1112" s="1717"/>
      <c r="O1112" s="1713"/>
      <c r="P1112" s="1718"/>
      <c r="Q1112" s="1719"/>
      <c r="R1112" s="1720"/>
      <c r="S1112" s="3279"/>
    </row>
    <row r="1113" spans="7:19" ht="15" customHeight="1">
      <c r="G1113" s="1716"/>
      <c r="H1113" s="1713"/>
      <c r="I1113" s="1713"/>
      <c r="J1113" s="1713"/>
      <c r="K1113" s="1713"/>
      <c r="L1113" s="1713"/>
      <c r="M1113" s="1713"/>
      <c r="N1113" s="1717"/>
      <c r="O1113" s="1713"/>
      <c r="P1113" s="1718"/>
      <c r="Q1113" s="1719"/>
      <c r="R1113" s="1720"/>
      <c r="S1113" s="3279"/>
    </row>
    <row r="1114" spans="7:19" ht="15" customHeight="1">
      <c r="G1114" s="1716"/>
      <c r="H1114" s="1713"/>
      <c r="I1114" s="1713"/>
      <c r="J1114" s="1713"/>
      <c r="K1114" s="1713"/>
      <c r="L1114" s="1713"/>
      <c r="M1114" s="1713"/>
      <c r="N1114" s="1717"/>
      <c r="O1114" s="1713"/>
      <c r="P1114" s="1718"/>
      <c r="Q1114" s="1719"/>
      <c r="R1114" s="1720"/>
      <c r="S1114" s="3279"/>
    </row>
    <row r="1115" spans="7:19" ht="15" customHeight="1">
      <c r="G1115" s="1716"/>
      <c r="H1115" s="1713"/>
      <c r="I1115" s="1713"/>
      <c r="J1115" s="1713"/>
      <c r="K1115" s="1713"/>
      <c r="L1115" s="1713"/>
      <c r="M1115" s="1713"/>
      <c r="N1115" s="1717"/>
      <c r="O1115" s="1713"/>
      <c r="P1115" s="1718"/>
      <c r="Q1115" s="1719"/>
      <c r="R1115" s="1720"/>
      <c r="S1115" s="3279"/>
    </row>
    <row r="1116" spans="7:19" ht="15" customHeight="1">
      <c r="G1116" s="1716"/>
      <c r="H1116" s="1713"/>
      <c r="I1116" s="1713"/>
      <c r="J1116" s="1713"/>
      <c r="K1116" s="1713"/>
      <c r="L1116" s="1713"/>
      <c r="M1116" s="1713"/>
      <c r="N1116" s="1717"/>
      <c r="O1116" s="1713"/>
      <c r="P1116" s="1718"/>
      <c r="Q1116" s="1719"/>
      <c r="R1116" s="1720"/>
      <c r="S1116" s="3279"/>
    </row>
    <row r="1117" spans="7:19" ht="15" customHeight="1">
      <c r="G1117" s="1716"/>
      <c r="H1117" s="1713"/>
      <c r="I1117" s="1713"/>
      <c r="J1117" s="1713"/>
      <c r="K1117" s="1713"/>
      <c r="L1117" s="1713"/>
      <c r="M1117" s="1713"/>
      <c r="N1117" s="1717"/>
      <c r="O1117" s="1713"/>
      <c r="P1117" s="1718"/>
      <c r="Q1117" s="1719"/>
      <c r="R1117" s="1720"/>
      <c r="S1117" s="3279"/>
    </row>
    <row r="1118" spans="7:19" ht="15" customHeight="1">
      <c r="G1118" s="1716"/>
      <c r="H1118" s="1713"/>
      <c r="I1118" s="1713"/>
      <c r="J1118" s="1713"/>
      <c r="K1118" s="1713"/>
      <c r="L1118" s="1713"/>
      <c r="M1118" s="1713"/>
      <c r="N1118" s="1717"/>
      <c r="O1118" s="1713"/>
      <c r="P1118" s="1718"/>
      <c r="Q1118" s="1719"/>
      <c r="R1118" s="1720"/>
      <c r="S1118" s="3279"/>
    </row>
    <row r="1119" spans="7:19" ht="15" customHeight="1">
      <c r="G1119" s="1716"/>
      <c r="H1119" s="1713"/>
      <c r="I1119" s="1713"/>
      <c r="J1119" s="1713"/>
      <c r="K1119" s="1713"/>
      <c r="L1119" s="1713"/>
      <c r="M1119" s="1713"/>
      <c r="N1119" s="1717"/>
      <c r="O1119" s="1713"/>
      <c r="P1119" s="1718"/>
      <c r="Q1119" s="1719"/>
      <c r="R1119" s="1720"/>
      <c r="S1119" s="3279"/>
    </row>
    <row r="1120" spans="7:19" ht="15" customHeight="1">
      <c r="G1120" s="1716"/>
      <c r="H1120" s="1713"/>
      <c r="I1120" s="1713"/>
      <c r="J1120" s="1713"/>
      <c r="K1120" s="1713"/>
      <c r="L1120" s="1713"/>
      <c r="M1120" s="1713"/>
      <c r="N1120" s="1717"/>
      <c r="O1120" s="1713"/>
      <c r="P1120" s="1718"/>
      <c r="Q1120" s="1719"/>
      <c r="R1120" s="1720"/>
      <c r="S1120" s="3279"/>
    </row>
    <row r="1121" spans="7:19" ht="15" customHeight="1">
      <c r="G1121" s="1716"/>
      <c r="H1121" s="1713"/>
      <c r="I1121" s="1713"/>
      <c r="J1121" s="1713"/>
      <c r="K1121" s="1713"/>
      <c r="L1121" s="1713"/>
      <c r="M1121" s="1713"/>
      <c r="N1121" s="1717"/>
      <c r="O1121" s="1713"/>
      <c r="P1121" s="1718"/>
      <c r="Q1121" s="1719"/>
      <c r="R1121" s="1720"/>
      <c r="S1121" s="3279"/>
    </row>
    <row r="1122" spans="7:19" ht="15" customHeight="1">
      <c r="G1122" s="1716"/>
      <c r="H1122" s="1713"/>
      <c r="I1122" s="1713"/>
      <c r="J1122" s="1713"/>
      <c r="K1122" s="1713"/>
      <c r="L1122" s="1713"/>
      <c r="M1122" s="1713"/>
      <c r="N1122" s="1717"/>
      <c r="O1122" s="1713"/>
      <c r="P1122" s="1718"/>
      <c r="Q1122" s="1719"/>
      <c r="R1122" s="1720"/>
      <c r="S1122" s="3279"/>
    </row>
    <row r="1123" spans="7:19" ht="15" customHeight="1">
      <c r="G1123" s="1716"/>
      <c r="H1123" s="1713"/>
      <c r="I1123" s="1713"/>
      <c r="J1123" s="1713"/>
      <c r="K1123" s="1713"/>
      <c r="L1123" s="1713"/>
      <c r="M1123" s="1713"/>
      <c r="N1123" s="1717"/>
      <c r="O1123" s="1713"/>
      <c r="P1123" s="1718"/>
      <c r="Q1123" s="1719"/>
      <c r="R1123" s="1720"/>
      <c r="S1123" s="3279"/>
    </row>
    <row r="1124" spans="7:19" ht="15" customHeight="1">
      <c r="G1124" s="1716"/>
      <c r="H1124" s="1713"/>
      <c r="I1124" s="1713"/>
      <c r="J1124" s="1713"/>
      <c r="K1124" s="1713"/>
      <c r="L1124" s="1713"/>
      <c r="M1124" s="1713"/>
      <c r="N1124" s="1717"/>
      <c r="O1124" s="1713"/>
      <c r="P1124" s="1718"/>
      <c r="Q1124" s="1719"/>
      <c r="R1124" s="1720"/>
      <c r="S1124" s="3279"/>
    </row>
    <row r="1125" spans="7:19" ht="15" customHeight="1">
      <c r="G1125" s="1716"/>
      <c r="H1125" s="1713"/>
      <c r="I1125" s="1713"/>
      <c r="J1125" s="1713"/>
      <c r="K1125" s="1713"/>
      <c r="L1125" s="1713"/>
      <c r="M1125" s="1713"/>
      <c r="N1125" s="1717"/>
      <c r="O1125" s="1713"/>
      <c r="P1125" s="1718"/>
      <c r="Q1125" s="1719"/>
      <c r="R1125" s="1720"/>
      <c r="S1125" s="3279"/>
    </row>
    <row r="1126" spans="7:19" ht="15" customHeight="1">
      <c r="G1126" s="1716"/>
      <c r="H1126" s="1713"/>
      <c r="I1126" s="1713"/>
      <c r="J1126" s="1713"/>
      <c r="K1126" s="1713"/>
      <c r="L1126" s="1713"/>
      <c r="M1126" s="1713"/>
      <c r="N1126" s="1717"/>
      <c r="O1126" s="1713"/>
      <c r="P1126" s="1718"/>
      <c r="Q1126" s="1719"/>
      <c r="R1126" s="1720"/>
      <c r="S1126" s="3279"/>
    </row>
    <row r="1127" spans="7:19" ht="15" customHeight="1">
      <c r="G1127" s="1716"/>
      <c r="H1127" s="1713"/>
      <c r="I1127" s="1713"/>
      <c r="J1127" s="1713"/>
      <c r="K1127" s="1713"/>
      <c r="L1127" s="1713"/>
      <c r="M1127" s="1713"/>
      <c r="N1127" s="1717"/>
      <c r="O1127" s="1713"/>
      <c r="P1127" s="1718"/>
      <c r="Q1127" s="1719"/>
      <c r="R1127" s="1720"/>
      <c r="S1127" s="3279"/>
    </row>
    <row r="1128" spans="7:19" ht="15" customHeight="1">
      <c r="G1128" s="1716"/>
      <c r="H1128" s="1713"/>
      <c r="I1128" s="1713"/>
      <c r="J1128" s="1713"/>
      <c r="K1128" s="1713"/>
      <c r="L1128" s="1713"/>
      <c r="M1128" s="1713"/>
      <c r="N1128" s="1717"/>
      <c r="O1128" s="1713"/>
      <c r="P1128" s="1718"/>
      <c r="Q1128" s="1719"/>
      <c r="R1128" s="1720"/>
      <c r="S1128" s="3279"/>
    </row>
    <row r="1129" spans="7:19" ht="15" customHeight="1">
      <c r="G1129" s="1716"/>
      <c r="H1129" s="1713"/>
      <c r="I1129" s="1713"/>
      <c r="J1129" s="1713"/>
      <c r="K1129" s="1713"/>
      <c r="L1129" s="1713"/>
      <c r="M1129" s="1713"/>
      <c r="N1129" s="1717"/>
      <c r="O1129" s="1713"/>
      <c r="P1129" s="1718"/>
      <c r="Q1129" s="1719"/>
      <c r="R1129" s="1720"/>
      <c r="S1129" s="3279"/>
    </row>
    <row r="1130" spans="7:19" ht="15" customHeight="1">
      <c r="G1130" s="1716"/>
      <c r="H1130" s="1713"/>
      <c r="I1130" s="1713"/>
      <c r="J1130" s="1713"/>
      <c r="K1130" s="1713"/>
      <c r="L1130" s="1713"/>
      <c r="M1130" s="1713"/>
      <c r="N1130" s="1717"/>
      <c r="O1130" s="1713"/>
      <c r="P1130" s="1718"/>
      <c r="Q1130" s="1719"/>
      <c r="R1130" s="1720"/>
      <c r="S1130" s="3279"/>
    </row>
    <row r="1131" spans="7:19" ht="15" customHeight="1">
      <c r="G1131" s="1716"/>
      <c r="H1131" s="1713"/>
      <c r="I1131" s="1713"/>
      <c r="J1131" s="1713"/>
      <c r="K1131" s="1713"/>
      <c r="L1131" s="1713"/>
      <c r="M1131" s="1713"/>
      <c r="N1131" s="1717"/>
      <c r="O1131" s="1713"/>
      <c r="P1131" s="1718"/>
      <c r="Q1131" s="1719"/>
      <c r="R1131" s="1720"/>
      <c r="S1131" s="3279"/>
    </row>
    <row r="1132" spans="7:19" ht="15" customHeight="1">
      <c r="G1132" s="1716"/>
      <c r="H1132" s="1713"/>
      <c r="I1132" s="1713"/>
      <c r="J1132" s="1713"/>
      <c r="K1132" s="1713"/>
      <c r="L1132" s="1713"/>
      <c r="M1132" s="1713"/>
      <c r="N1132" s="1717"/>
      <c r="O1132" s="1713"/>
      <c r="P1132" s="1718"/>
      <c r="Q1132" s="1719"/>
      <c r="R1132" s="1720"/>
      <c r="S1132" s="3279"/>
    </row>
    <row r="1133" spans="7:19" ht="15" customHeight="1">
      <c r="G1133" s="1716"/>
      <c r="H1133" s="1713"/>
      <c r="I1133" s="1713"/>
      <c r="J1133" s="1713"/>
      <c r="K1133" s="1713"/>
      <c r="L1133" s="1713"/>
      <c r="M1133" s="1713"/>
      <c r="N1133" s="1717"/>
      <c r="O1133" s="1713"/>
      <c r="P1133" s="1718"/>
      <c r="Q1133" s="1719"/>
      <c r="R1133" s="1720"/>
      <c r="S1133" s="3279"/>
    </row>
    <row r="1134" spans="7:19" ht="15" customHeight="1">
      <c r="G1134" s="1716"/>
      <c r="H1134" s="1713"/>
      <c r="I1134" s="1713"/>
      <c r="J1134" s="1713"/>
      <c r="K1134" s="1713"/>
      <c r="L1134" s="1713"/>
      <c r="M1134" s="1713"/>
      <c r="N1134" s="1717"/>
      <c r="O1134" s="1713"/>
      <c r="P1134" s="1718"/>
      <c r="Q1134" s="1719"/>
      <c r="R1134" s="1720"/>
      <c r="S1134" s="3279"/>
    </row>
    <row r="1135" spans="7:19" ht="15" customHeight="1">
      <c r="G1135" s="1716"/>
      <c r="H1135" s="1713"/>
      <c r="I1135" s="1713"/>
      <c r="J1135" s="1713"/>
      <c r="K1135" s="1713"/>
      <c r="L1135" s="1713"/>
      <c r="M1135" s="1713"/>
      <c r="N1135" s="1717"/>
      <c r="O1135" s="1713"/>
      <c r="P1135" s="1718"/>
      <c r="Q1135" s="1719"/>
      <c r="R1135" s="1720"/>
      <c r="S1135" s="3279"/>
    </row>
    <row r="1136" spans="7:19" ht="15" customHeight="1">
      <c r="G1136" s="1716"/>
      <c r="H1136" s="1713"/>
      <c r="I1136" s="1713"/>
      <c r="J1136" s="1713"/>
      <c r="K1136" s="1713"/>
      <c r="L1136" s="1713"/>
      <c r="M1136" s="1713"/>
      <c r="N1136" s="1717"/>
      <c r="O1136" s="1713"/>
      <c r="P1136" s="1718"/>
      <c r="Q1136" s="1719"/>
      <c r="R1136" s="1720"/>
      <c r="S1136" s="3279"/>
    </row>
    <row r="1137" spans="7:19" ht="15" customHeight="1">
      <c r="G1137" s="1716"/>
      <c r="H1137" s="1713"/>
      <c r="I1137" s="1713"/>
      <c r="J1137" s="1713"/>
      <c r="K1137" s="1713"/>
      <c r="L1137" s="1713"/>
      <c r="M1137" s="1713"/>
      <c r="N1137" s="1717"/>
      <c r="O1137" s="1713"/>
      <c r="P1137" s="1718"/>
      <c r="Q1137" s="1719"/>
      <c r="R1137" s="1720"/>
      <c r="S1137" s="3279"/>
    </row>
    <row r="1138" spans="7:19" ht="15" customHeight="1">
      <c r="G1138" s="1716"/>
      <c r="H1138" s="1713"/>
      <c r="I1138" s="1713"/>
      <c r="J1138" s="1713"/>
      <c r="K1138" s="1713"/>
      <c r="L1138" s="1713"/>
      <c r="M1138" s="1713"/>
      <c r="N1138" s="1717"/>
      <c r="O1138" s="1713"/>
      <c r="P1138" s="1718"/>
      <c r="Q1138" s="1719"/>
      <c r="R1138" s="1720"/>
      <c r="S1138" s="3279"/>
    </row>
    <row r="1139" spans="7:19" ht="15" customHeight="1">
      <c r="G1139" s="1716"/>
      <c r="H1139" s="1713"/>
      <c r="I1139" s="1713"/>
      <c r="J1139" s="1713"/>
      <c r="K1139" s="1713"/>
      <c r="L1139" s="1713"/>
      <c r="M1139" s="1713"/>
      <c r="N1139" s="1717"/>
      <c r="O1139" s="1713"/>
      <c r="P1139" s="1718"/>
      <c r="Q1139" s="1719"/>
      <c r="R1139" s="1720"/>
      <c r="S1139" s="3279"/>
    </row>
    <row r="1140" spans="7:19" ht="15" customHeight="1">
      <c r="G1140" s="1716"/>
      <c r="H1140" s="1713"/>
      <c r="I1140" s="1713"/>
      <c r="J1140" s="1713"/>
      <c r="K1140" s="1713"/>
      <c r="L1140" s="1713"/>
      <c r="M1140" s="1713"/>
      <c r="N1140" s="1717"/>
      <c r="O1140" s="1713"/>
      <c r="P1140" s="1718"/>
      <c r="Q1140" s="1719"/>
      <c r="R1140" s="1720"/>
      <c r="S1140" s="3279"/>
    </row>
    <row r="1141" spans="7:19" ht="15" customHeight="1">
      <c r="G1141" s="1716"/>
      <c r="H1141" s="1713"/>
      <c r="I1141" s="1713"/>
      <c r="J1141" s="1713"/>
      <c r="K1141" s="1713"/>
      <c r="L1141" s="1713"/>
      <c r="M1141" s="1713"/>
      <c r="N1141" s="1717"/>
      <c r="O1141" s="1713"/>
      <c r="P1141" s="1718"/>
      <c r="Q1141" s="1719"/>
      <c r="R1141" s="1720"/>
      <c r="S1141" s="3279"/>
    </row>
    <row r="1142" spans="7:19" ht="15" customHeight="1">
      <c r="G1142" s="1716"/>
      <c r="H1142" s="1713"/>
      <c r="I1142" s="1713"/>
      <c r="J1142" s="1713"/>
      <c r="K1142" s="1713"/>
      <c r="L1142" s="1713"/>
      <c r="M1142" s="1713"/>
      <c r="N1142" s="1717"/>
      <c r="O1142" s="1713"/>
      <c r="P1142" s="1718"/>
      <c r="Q1142" s="1719"/>
      <c r="R1142" s="1720"/>
      <c r="S1142" s="3279"/>
    </row>
    <row r="1143" spans="7:19" ht="15" customHeight="1">
      <c r="G1143" s="1716"/>
      <c r="H1143" s="1713"/>
      <c r="I1143" s="1713"/>
      <c r="J1143" s="1713"/>
      <c r="K1143" s="1713"/>
      <c r="L1143" s="1713"/>
      <c r="M1143" s="1713"/>
      <c r="N1143" s="1717"/>
      <c r="O1143" s="1713"/>
      <c r="P1143" s="1718"/>
      <c r="Q1143" s="1719"/>
      <c r="R1143" s="1720"/>
      <c r="S1143" s="3279"/>
    </row>
    <row r="1144" spans="7:19" ht="15" customHeight="1">
      <c r="G1144" s="1716"/>
      <c r="H1144" s="1713"/>
      <c r="I1144" s="1713"/>
      <c r="J1144" s="1713"/>
      <c r="K1144" s="1713"/>
      <c r="L1144" s="1713"/>
      <c r="M1144" s="1713"/>
      <c r="N1144" s="1717"/>
      <c r="O1144" s="1713"/>
      <c r="P1144" s="1718"/>
      <c r="Q1144" s="1719"/>
      <c r="R1144" s="1720"/>
      <c r="S1144" s="3279"/>
    </row>
    <row r="1145" spans="7:19" ht="15" customHeight="1">
      <c r="G1145" s="1716"/>
      <c r="H1145" s="1713"/>
      <c r="I1145" s="1713"/>
      <c r="J1145" s="1713"/>
      <c r="K1145" s="1713"/>
      <c r="L1145" s="1713"/>
      <c r="M1145" s="1713"/>
      <c r="N1145" s="1717"/>
      <c r="O1145" s="1713"/>
      <c r="P1145" s="1718"/>
      <c r="Q1145" s="1719"/>
      <c r="R1145" s="1720"/>
      <c r="S1145" s="3279"/>
    </row>
    <row r="1146" spans="7:19" ht="15" customHeight="1">
      <c r="G1146" s="1716"/>
      <c r="H1146" s="1713"/>
      <c r="I1146" s="1713"/>
      <c r="J1146" s="1713"/>
      <c r="K1146" s="1713"/>
      <c r="L1146" s="1713"/>
      <c r="M1146" s="1713"/>
      <c r="N1146" s="1717"/>
      <c r="O1146" s="1713"/>
      <c r="P1146" s="1718"/>
      <c r="Q1146" s="1719"/>
      <c r="R1146" s="1720"/>
      <c r="S1146" s="3279"/>
    </row>
    <row r="1147" spans="7:19" ht="15" customHeight="1">
      <c r="G1147" s="1716"/>
      <c r="H1147" s="1713"/>
      <c r="I1147" s="1713"/>
      <c r="J1147" s="1713"/>
      <c r="K1147" s="1713"/>
      <c r="L1147" s="1713"/>
      <c r="M1147" s="1713"/>
      <c r="N1147" s="1717"/>
      <c r="O1147" s="1713"/>
      <c r="P1147" s="1718"/>
      <c r="Q1147" s="1719"/>
      <c r="R1147" s="1720"/>
      <c r="S1147" s="3279"/>
    </row>
    <row r="1148" spans="7:19" ht="15" customHeight="1">
      <c r="G1148" s="1716"/>
      <c r="H1148" s="1713"/>
      <c r="I1148" s="1713"/>
      <c r="J1148" s="1713"/>
      <c r="K1148" s="1713"/>
      <c r="L1148" s="1713"/>
      <c r="M1148" s="1713"/>
      <c r="N1148" s="1717"/>
      <c r="O1148" s="1713"/>
      <c r="P1148" s="1718"/>
      <c r="Q1148" s="1719"/>
      <c r="R1148" s="1720"/>
      <c r="S1148" s="3279"/>
    </row>
    <row r="1149" spans="7:19" ht="15" customHeight="1">
      <c r="G1149" s="1716"/>
      <c r="H1149" s="1713"/>
      <c r="I1149" s="1713"/>
      <c r="J1149" s="1713"/>
      <c r="K1149" s="1713"/>
      <c r="L1149" s="1713"/>
      <c r="M1149" s="1713"/>
      <c r="N1149" s="1717"/>
      <c r="O1149" s="1713"/>
      <c r="P1149" s="1718"/>
      <c r="Q1149" s="1719"/>
      <c r="R1149" s="1720"/>
      <c r="S1149" s="3279"/>
    </row>
    <row r="1150" spans="7:19" ht="15" customHeight="1">
      <c r="G1150" s="1716"/>
      <c r="H1150" s="1713"/>
      <c r="I1150" s="1713"/>
      <c r="J1150" s="1713"/>
      <c r="K1150" s="1713"/>
      <c r="L1150" s="1713"/>
      <c r="M1150" s="1713"/>
      <c r="N1150" s="1717"/>
      <c r="O1150" s="1713"/>
      <c r="P1150" s="1718"/>
      <c r="Q1150" s="1719"/>
      <c r="R1150" s="1720"/>
      <c r="S1150" s="3279"/>
    </row>
    <row r="1151" spans="7:19" ht="15" customHeight="1">
      <c r="G1151" s="1716"/>
      <c r="H1151" s="1713"/>
      <c r="I1151" s="1713"/>
      <c r="J1151" s="1713"/>
      <c r="K1151" s="1713"/>
      <c r="L1151" s="1713"/>
      <c r="M1151" s="1713"/>
      <c r="N1151" s="1717"/>
      <c r="O1151" s="1713"/>
      <c r="P1151" s="1718"/>
      <c r="Q1151" s="1719"/>
      <c r="R1151" s="1720"/>
      <c r="S1151" s="3279"/>
    </row>
    <row r="1152" spans="7:19" ht="15" customHeight="1">
      <c r="G1152" s="1716"/>
      <c r="H1152" s="1713"/>
      <c r="I1152" s="1713"/>
      <c r="J1152" s="1713"/>
      <c r="K1152" s="1713"/>
      <c r="L1152" s="1713"/>
      <c r="M1152" s="1713"/>
      <c r="N1152" s="1717"/>
      <c r="O1152" s="1713"/>
      <c r="P1152" s="1718"/>
      <c r="Q1152" s="1719"/>
      <c r="R1152" s="1720"/>
      <c r="S1152" s="3279"/>
    </row>
    <row r="1153" spans="7:19" ht="15" customHeight="1">
      <c r="G1153" s="1716"/>
      <c r="H1153" s="1713"/>
      <c r="I1153" s="1713"/>
      <c r="J1153" s="1713"/>
      <c r="K1153" s="1713"/>
      <c r="L1153" s="1713"/>
      <c r="M1153" s="1713"/>
      <c r="N1153" s="1717"/>
      <c r="O1153" s="1713"/>
      <c r="P1153" s="1718"/>
      <c r="Q1153" s="1719"/>
      <c r="R1153" s="1720"/>
      <c r="S1153" s="3279"/>
    </row>
    <row r="1154" spans="7:19" ht="15" customHeight="1">
      <c r="G1154" s="1716"/>
      <c r="H1154" s="1713"/>
      <c r="I1154" s="1713"/>
      <c r="J1154" s="1713"/>
      <c r="K1154" s="1713"/>
      <c r="L1154" s="1713"/>
      <c r="M1154" s="1713"/>
      <c r="N1154" s="1717"/>
      <c r="O1154" s="1713"/>
      <c r="P1154" s="1718"/>
      <c r="Q1154" s="1719"/>
      <c r="R1154" s="1720"/>
      <c r="S1154" s="3279"/>
    </row>
    <row r="1155" spans="7:19" ht="15" customHeight="1">
      <c r="G1155" s="1716"/>
      <c r="H1155" s="1713"/>
      <c r="I1155" s="1713"/>
      <c r="J1155" s="1713"/>
      <c r="K1155" s="1713"/>
      <c r="L1155" s="1713"/>
      <c r="M1155" s="1713"/>
      <c r="N1155" s="1717"/>
      <c r="O1155" s="1713"/>
      <c r="P1155" s="1718"/>
      <c r="Q1155" s="1719"/>
      <c r="R1155" s="1720"/>
      <c r="S1155" s="3279"/>
    </row>
    <row r="1156" spans="7:19" ht="15" customHeight="1">
      <c r="G1156" s="1716"/>
      <c r="H1156" s="1713"/>
      <c r="I1156" s="1713"/>
      <c r="J1156" s="1713"/>
      <c r="K1156" s="1713"/>
      <c r="L1156" s="1713"/>
      <c r="M1156" s="1713"/>
      <c r="N1156" s="1717"/>
      <c r="O1156" s="1713"/>
      <c r="P1156" s="1718"/>
      <c r="Q1156" s="1719"/>
      <c r="R1156" s="1720"/>
      <c r="S1156" s="3279"/>
    </row>
    <row r="1157" spans="7:19" ht="15" customHeight="1">
      <c r="G1157" s="1716"/>
      <c r="H1157" s="1713"/>
      <c r="I1157" s="1713"/>
      <c r="J1157" s="1713"/>
      <c r="K1157" s="1713"/>
      <c r="L1157" s="1713"/>
      <c r="M1157" s="1713"/>
      <c r="N1157" s="1717"/>
      <c r="O1157" s="1713"/>
      <c r="P1157" s="1718"/>
      <c r="Q1157" s="1719"/>
      <c r="R1157" s="1720"/>
      <c r="S1157" s="3279"/>
    </row>
    <row r="1158" spans="7:19" ht="15" customHeight="1">
      <c r="G1158" s="1716"/>
      <c r="H1158" s="1713"/>
      <c r="I1158" s="1713"/>
      <c r="J1158" s="1713"/>
      <c r="K1158" s="1713"/>
      <c r="L1158" s="1713"/>
      <c r="M1158" s="1713"/>
      <c r="N1158" s="1717"/>
      <c r="O1158" s="1713"/>
      <c r="P1158" s="1718"/>
      <c r="Q1158" s="1719"/>
      <c r="R1158" s="1720"/>
      <c r="S1158" s="3279"/>
    </row>
    <row r="1159" spans="7:19" ht="15" customHeight="1">
      <c r="G1159" s="1716"/>
      <c r="H1159" s="1713"/>
      <c r="I1159" s="1713"/>
      <c r="J1159" s="1713"/>
      <c r="K1159" s="1713"/>
      <c r="L1159" s="1713"/>
      <c r="M1159" s="1713"/>
      <c r="N1159" s="1717"/>
      <c r="O1159" s="1713"/>
      <c r="P1159" s="1718"/>
      <c r="Q1159" s="1719"/>
      <c r="R1159" s="1720"/>
      <c r="S1159" s="3279"/>
    </row>
    <row r="1160" spans="7:19" ht="15" customHeight="1">
      <c r="G1160" s="1716"/>
      <c r="H1160" s="1713"/>
      <c r="I1160" s="1713"/>
      <c r="J1160" s="1713"/>
      <c r="K1160" s="1713"/>
      <c r="L1160" s="1713"/>
      <c r="M1160" s="1713"/>
      <c r="N1160" s="1717"/>
      <c r="O1160" s="1713"/>
      <c r="P1160" s="1718"/>
      <c r="Q1160" s="1719"/>
      <c r="R1160" s="1720"/>
      <c r="S1160" s="3279"/>
    </row>
    <row r="1161" spans="7:19" ht="15" customHeight="1">
      <c r="G1161" s="1716"/>
      <c r="H1161" s="1713"/>
      <c r="I1161" s="1713"/>
      <c r="J1161" s="1713"/>
      <c r="K1161" s="1713"/>
      <c r="L1161" s="1713"/>
      <c r="M1161" s="1713"/>
      <c r="N1161" s="1717"/>
      <c r="O1161" s="1713"/>
      <c r="P1161" s="1718"/>
      <c r="Q1161" s="1719"/>
      <c r="R1161" s="1720"/>
      <c r="S1161" s="3279"/>
    </row>
    <row r="1162" spans="7:19" ht="15" customHeight="1">
      <c r="G1162" s="1716"/>
      <c r="H1162" s="1713"/>
      <c r="I1162" s="1713"/>
      <c r="J1162" s="1713"/>
      <c r="K1162" s="1713"/>
      <c r="L1162" s="1713"/>
      <c r="M1162" s="1713"/>
      <c r="N1162" s="1717"/>
      <c r="O1162" s="1713"/>
      <c r="P1162" s="1718"/>
      <c r="Q1162" s="1719"/>
      <c r="R1162" s="1720"/>
      <c r="S1162" s="3279"/>
    </row>
    <row r="1163" spans="7:19" ht="15" customHeight="1">
      <c r="G1163" s="1716"/>
      <c r="H1163" s="1713"/>
      <c r="I1163" s="1713"/>
      <c r="J1163" s="1713"/>
      <c r="K1163" s="1713"/>
      <c r="L1163" s="1713"/>
      <c r="M1163" s="1713"/>
      <c r="N1163" s="1717"/>
      <c r="O1163" s="1713"/>
      <c r="P1163" s="1718"/>
      <c r="Q1163" s="1719"/>
      <c r="R1163" s="1720"/>
      <c r="S1163" s="3279"/>
    </row>
    <row r="1164" spans="7:19" ht="15" customHeight="1">
      <c r="G1164" s="1716"/>
      <c r="H1164" s="1713"/>
      <c r="I1164" s="1713"/>
      <c r="J1164" s="1713"/>
      <c r="K1164" s="1713"/>
      <c r="L1164" s="1713"/>
      <c r="M1164" s="1713"/>
      <c r="N1164" s="1717"/>
      <c r="O1164" s="1713"/>
      <c r="P1164" s="1718"/>
      <c r="Q1164" s="1719"/>
      <c r="R1164" s="1720"/>
      <c r="S1164" s="3279"/>
    </row>
    <row r="1165" spans="7:19" ht="15" customHeight="1">
      <c r="G1165" s="1716"/>
      <c r="H1165" s="1713"/>
      <c r="I1165" s="1713"/>
      <c r="J1165" s="1713"/>
      <c r="K1165" s="1713"/>
      <c r="L1165" s="1713"/>
      <c r="M1165" s="1713"/>
      <c r="N1165" s="1717"/>
      <c r="O1165" s="1713"/>
      <c r="P1165" s="1718"/>
      <c r="Q1165" s="1719"/>
      <c r="R1165" s="1720"/>
      <c r="S1165" s="3279"/>
    </row>
    <row r="1166" spans="7:19" ht="15" customHeight="1">
      <c r="G1166" s="1716"/>
      <c r="H1166" s="1713"/>
      <c r="I1166" s="1713"/>
      <c r="J1166" s="1713"/>
      <c r="K1166" s="1713"/>
      <c r="L1166" s="1713"/>
      <c r="M1166" s="1713"/>
      <c r="N1166" s="1717"/>
      <c r="O1166" s="1713"/>
      <c r="P1166" s="1718"/>
      <c r="Q1166" s="1719"/>
      <c r="R1166" s="1720"/>
      <c r="S1166" s="3279"/>
    </row>
    <row r="1167" spans="7:19" ht="15" customHeight="1">
      <c r="G1167" s="1716"/>
      <c r="H1167" s="1713"/>
      <c r="I1167" s="1713"/>
      <c r="J1167" s="1713"/>
      <c r="K1167" s="1713"/>
      <c r="L1167" s="1713"/>
      <c r="M1167" s="1713"/>
      <c r="N1167" s="1717"/>
      <c r="O1167" s="1713"/>
      <c r="P1167" s="1718"/>
      <c r="Q1167" s="1719"/>
      <c r="R1167" s="1720"/>
      <c r="S1167" s="3279"/>
    </row>
    <row r="1168" spans="7:19" ht="15" customHeight="1">
      <c r="G1168" s="1716"/>
      <c r="H1168" s="1713"/>
      <c r="I1168" s="1713"/>
      <c r="J1168" s="1713"/>
      <c r="K1168" s="1713"/>
      <c r="L1168" s="1713"/>
      <c r="M1168" s="1713"/>
      <c r="N1168" s="1717"/>
      <c r="O1168" s="1713"/>
      <c r="P1168" s="1718"/>
      <c r="Q1168" s="1719"/>
      <c r="R1168" s="1720"/>
      <c r="S1168" s="3279"/>
    </row>
    <row r="1169" spans="7:19" ht="15" customHeight="1">
      <c r="G1169" s="1716"/>
      <c r="H1169" s="1713"/>
      <c r="I1169" s="1713"/>
      <c r="J1169" s="1713"/>
      <c r="K1169" s="1713"/>
      <c r="L1169" s="1713"/>
      <c r="M1169" s="1713"/>
      <c r="N1169" s="1717"/>
      <c r="O1169" s="1713"/>
      <c r="P1169" s="1718"/>
      <c r="Q1169" s="1719"/>
      <c r="R1169" s="1720"/>
      <c r="S1169" s="3279"/>
    </row>
    <row r="1170" spans="7:19" ht="15" customHeight="1">
      <c r="G1170" s="1716"/>
      <c r="H1170" s="1713"/>
      <c r="I1170" s="1713"/>
      <c r="J1170" s="1713"/>
      <c r="K1170" s="1713"/>
      <c r="L1170" s="1713"/>
      <c r="M1170" s="1713"/>
      <c r="N1170" s="1717"/>
      <c r="O1170" s="1713"/>
      <c r="P1170" s="1718"/>
      <c r="Q1170" s="1719"/>
      <c r="R1170" s="1720"/>
      <c r="S1170" s="3279"/>
    </row>
    <row r="1171" spans="7:19" ht="15" customHeight="1">
      <c r="G1171" s="1716"/>
      <c r="H1171" s="1713"/>
      <c r="I1171" s="1713"/>
      <c r="J1171" s="1713"/>
      <c r="K1171" s="1713"/>
      <c r="L1171" s="1713"/>
      <c r="M1171" s="1713"/>
      <c r="N1171" s="1717"/>
      <c r="O1171" s="1713"/>
      <c r="P1171" s="1718"/>
      <c r="Q1171" s="1719"/>
      <c r="R1171" s="1720"/>
      <c r="S1171" s="3279"/>
    </row>
    <row r="1172" spans="7:19" ht="15" customHeight="1">
      <c r="G1172" s="1716"/>
      <c r="H1172" s="1713"/>
      <c r="I1172" s="1713"/>
      <c r="J1172" s="1713"/>
      <c r="K1172" s="1713"/>
      <c r="L1172" s="1713"/>
      <c r="M1172" s="1713"/>
      <c r="N1172" s="1717"/>
      <c r="O1172" s="1713"/>
      <c r="P1172" s="1718"/>
      <c r="Q1172" s="1719"/>
      <c r="R1172" s="1720"/>
      <c r="S1172" s="3279"/>
    </row>
    <row r="1173" spans="7:19" ht="15" customHeight="1">
      <c r="G1173" s="1716"/>
      <c r="H1173" s="1713"/>
      <c r="I1173" s="1713"/>
      <c r="J1173" s="1713"/>
      <c r="K1173" s="1713"/>
      <c r="L1173" s="1713"/>
      <c r="M1173" s="1713"/>
      <c r="N1173" s="1717"/>
      <c r="O1173" s="1713"/>
      <c r="P1173" s="1718"/>
      <c r="Q1173" s="1719"/>
      <c r="R1173" s="1720"/>
      <c r="S1173" s="3279"/>
    </row>
    <row r="1174" spans="7:19" ht="15" customHeight="1">
      <c r="G1174" s="1716"/>
      <c r="H1174" s="1713"/>
      <c r="I1174" s="1713"/>
      <c r="J1174" s="1713"/>
      <c r="K1174" s="1713"/>
      <c r="L1174" s="1713"/>
      <c r="M1174" s="1713"/>
      <c r="N1174" s="1717"/>
      <c r="O1174" s="1713"/>
      <c r="P1174" s="1718"/>
      <c r="Q1174" s="1719"/>
      <c r="R1174" s="1720"/>
      <c r="S1174" s="3279"/>
    </row>
    <row r="1175" spans="7:19" ht="15" customHeight="1">
      <c r="G1175" s="1716"/>
      <c r="H1175" s="1713"/>
      <c r="I1175" s="1713"/>
      <c r="J1175" s="1713"/>
      <c r="K1175" s="1713"/>
      <c r="L1175" s="1713"/>
      <c r="M1175" s="1713"/>
      <c r="N1175" s="1717"/>
      <c r="O1175" s="1713"/>
      <c r="P1175" s="1718"/>
      <c r="Q1175" s="1719"/>
      <c r="R1175" s="1720"/>
      <c r="S1175" s="3279"/>
    </row>
    <row r="1176" spans="7:19" ht="15" customHeight="1">
      <c r="G1176" s="1716"/>
      <c r="H1176" s="1713"/>
      <c r="I1176" s="1713"/>
      <c r="J1176" s="1713"/>
      <c r="K1176" s="1713"/>
      <c r="L1176" s="1713"/>
      <c r="M1176" s="1713"/>
      <c r="N1176" s="1717"/>
      <c r="O1176" s="1713"/>
      <c r="P1176" s="1718"/>
      <c r="Q1176" s="1719"/>
      <c r="R1176" s="1720"/>
      <c r="S1176" s="3279"/>
    </row>
    <row r="1177" spans="7:19" ht="15" customHeight="1">
      <c r="G1177" s="1716"/>
      <c r="H1177" s="1713"/>
      <c r="I1177" s="1713"/>
      <c r="J1177" s="1713"/>
      <c r="K1177" s="1713"/>
      <c r="L1177" s="1713"/>
      <c r="M1177" s="1713"/>
      <c r="N1177" s="1717"/>
      <c r="O1177" s="1713"/>
      <c r="P1177" s="1718"/>
      <c r="Q1177" s="1719"/>
      <c r="R1177" s="1720"/>
      <c r="S1177" s="3279"/>
    </row>
    <row r="1178" spans="7:19" ht="15" customHeight="1">
      <c r="G1178" s="1716"/>
      <c r="H1178" s="1713"/>
      <c r="I1178" s="1713"/>
      <c r="J1178" s="1713"/>
      <c r="K1178" s="1713"/>
      <c r="L1178" s="1713"/>
      <c r="M1178" s="1713"/>
      <c r="N1178" s="1717"/>
      <c r="O1178" s="1713"/>
      <c r="P1178" s="1718"/>
      <c r="Q1178" s="1719"/>
      <c r="R1178" s="1720"/>
      <c r="S1178" s="3279"/>
    </row>
    <row r="1179" spans="7:19" ht="15" customHeight="1">
      <c r="G1179" s="1716"/>
      <c r="H1179" s="1713"/>
      <c r="I1179" s="1713"/>
      <c r="J1179" s="1713"/>
      <c r="K1179" s="1713"/>
      <c r="L1179" s="1713"/>
      <c r="M1179" s="1713"/>
      <c r="N1179" s="1717"/>
      <c r="O1179" s="1713"/>
      <c r="P1179" s="1718"/>
      <c r="Q1179" s="1719"/>
      <c r="R1179" s="1720"/>
      <c r="S1179" s="3279"/>
    </row>
    <row r="1180" spans="7:19" ht="15" customHeight="1">
      <c r="G1180" s="1716"/>
      <c r="H1180" s="1713"/>
      <c r="I1180" s="1713"/>
      <c r="J1180" s="1713"/>
      <c r="K1180" s="1713"/>
      <c r="L1180" s="1713"/>
      <c r="M1180" s="1713"/>
      <c r="N1180" s="1717"/>
      <c r="O1180" s="1713"/>
      <c r="P1180" s="1718"/>
      <c r="Q1180" s="1719"/>
      <c r="R1180" s="1720"/>
      <c r="S1180" s="3279"/>
    </row>
    <row r="1181" spans="7:19" ht="15" customHeight="1">
      <c r="G1181" s="1716"/>
      <c r="H1181" s="1713"/>
      <c r="I1181" s="1713"/>
      <c r="J1181" s="1713"/>
      <c r="K1181" s="1713"/>
      <c r="L1181" s="1713"/>
      <c r="M1181" s="1713"/>
      <c r="N1181" s="1717"/>
      <c r="O1181" s="1713"/>
      <c r="P1181" s="1718"/>
      <c r="Q1181" s="1719"/>
      <c r="R1181" s="1720"/>
      <c r="S1181" s="3279"/>
    </row>
    <row r="1182" spans="7:19" ht="15" customHeight="1">
      <c r="G1182" s="1716"/>
      <c r="H1182" s="1713"/>
      <c r="I1182" s="1713"/>
      <c r="J1182" s="1713"/>
      <c r="K1182" s="1713"/>
      <c r="L1182" s="1713"/>
      <c r="M1182" s="1713"/>
      <c r="N1182" s="1717"/>
      <c r="O1182" s="1713"/>
      <c r="P1182" s="1718"/>
      <c r="Q1182" s="1719"/>
      <c r="R1182" s="1720"/>
      <c r="S1182" s="3279"/>
    </row>
    <row r="1183" spans="7:19" ht="15" customHeight="1">
      <c r="G1183" s="1716"/>
      <c r="H1183" s="1713"/>
      <c r="I1183" s="1713"/>
      <c r="J1183" s="1713"/>
      <c r="K1183" s="1713"/>
      <c r="L1183" s="1713"/>
      <c r="M1183" s="1713"/>
      <c r="N1183" s="1717"/>
      <c r="O1183" s="1713"/>
      <c r="P1183" s="1718"/>
      <c r="Q1183" s="1719"/>
      <c r="R1183" s="1720"/>
      <c r="S1183" s="3279"/>
    </row>
    <row r="1184" spans="7:19" ht="15" customHeight="1">
      <c r="G1184" s="1716"/>
      <c r="H1184" s="1713"/>
      <c r="I1184" s="1713"/>
      <c r="J1184" s="1713"/>
      <c r="K1184" s="1713"/>
      <c r="L1184" s="1713"/>
      <c r="M1184" s="1713"/>
      <c r="N1184" s="1717"/>
      <c r="O1184" s="1713"/>
      <c r="P1184" s="1718"/>
      <c r="Q1184" s="1719"/>
      <c r="R1184" s="1720"/>
      <c r="S1184" s="3279"/>
    </row>
    <row r="1185" spans="7:19" ht="15" customHeight="1">
      <c r="G1185" s="1716"/>
      <c r="H1185" s="1713"/>
      <c r="I1185" s="1713"/>
      <c r="J1185" s="1713"/>
      <c r="K1185" s="1713"/>
      <c r="L1185" s="1713"/>
      <c r="M1185" s="1713"/>
      <c r="N1185" s="1717"/>
      <c r="O1185" s="1713"/>
      <c r="P1185" s="1718"/>
      <c r="Q1185" s="1719"/>
      <c r="R1185" s="1720"/>
      <c r="S1185" s="3279"/>
    </row>
    <row r="1186" spans="7:19" ht="15" customHeight="1">
      <c r="G1186" s="1716"/>
      <c r="H1186" s="1713"/>
      <c r="I1186" s="1713"/>
      <c r="J1186" s="1713"/>
      <c r="K1186" s="1713"/>
      <c r="L1186" s="1713"/>
      <c r="M1186" s="1713"/>
      <c r="N1186" s="1717"/>
      <c r="O1186" s="1713"/>
      <c r="P1186" s="1718"/>
      <c r="Q1186" s="1719"/>
      <c r="R1186" s="1720"/>
      <c r="S1186" s="3279"/>
    </row>
    <row r="1187" spans="7:19" ht="15" customHeight="1">
      <c r="G1187" s="1716"/>
      <c r="H1187" s="1713"/>
      <c r="I1187" s="1713"/>
      <c r="J1187" s="1713"/>
      <c r="K1187" s="1713"/>
      <c r="L1187" s="1713"/>
      <c r="M1187" s="1713"/>
      <c r="N1187" s="1717"/>
      <c r="O1187" s="1713"/>
      <c r="P1187" s="1718"/>
      <c r="Q1187" s="1719"/>
      <c r="R1187" s="1720"/>
      <c r="S1187" s="3279"/>
    </row>
    <row r="1188" spans="7:19" ht="15" customHeight="1">
      <c r="G1188" s="1716"/>
      <c r="H1188" s="1713"/>
      <c r="I1188" s="1713"/>
      <c r="J1188" s="1713"/>
      <c r="K1188" s="1713"/>
      <c r="L1188" s="1713"/>
      <c r="M1188" s="1713"/>
      <c r="N1188" s="1717"/>
      <c r="O1188" s="1713"/>
      <c r="P1188" s="1718"/>
      <c r="Q1188" s="1719"/>
      <c r="R1188" s="1720"/>
      <c r="S1188" s="3279"/>
    </row>
    <row r="1189" spans="7:19" ht="15" customHeight="1">
      <c r="G1189" s="1716"/>
      <c r="H1189" s="1713"/>
      <c r="I1189" s="1713"/>
      <c r="J1189" s="1713"/>
      <c r="K1189" s="1713"/>
      <c r="L1189" s="1713"/>
      <c r="M1189" s="1713"/>
      <c r="N1189" s="1717"/>
      <c r="O1189" s="1713"/>
      <c r="P1189" s="1718"/>
      <c r="Q1189" s="1719"/>
      <c r="R1189" s="1720"/>
      <c r="S1189" s="3279"/>
    </row>
    <row r="1190" spans="7:19" ht="15" customHeight="1">
      <c r="G1190" s="1716"/>
      <c r="H1190" s="1713"/>
      <c r="I1190" s="1713"/>
      <c r="J1190" s="1713"/>
      <c r="K1190" s="1713"/>
      <c r="L1190" s="1713"/>
      <c r="M1190" s="1713"/>
      <c r="N1190" s="1717"/>
      <c r="O1190" s="1713"/>
      <c r="P1190" s="1718"/>
      <c r="Q1190" s="1719"/>
      <c r="R1190" s="1720"/>
      <c r="S1190" s="3279"/>
    </row>
    <row r="1191" spans="7:19" ht="15" customHeight="1">
      <c r="G1191" s="1716"/>
      <c r="H1191" s="1713"/>
      <c r="I1191" s="1713"/>
      <c r="J1191" s="1713"/>
      <c r="K1191" s="1713"/>
      <c r="L1191" s="1713"/>
      <c r="M1191" s="1713"/>
      <c r="N1191" s="1717"/>
      <c r="O1191" s="1713"/>
      <c r="P1191" s="1718"/>
      <c r="Q1191" s="1719"/>
      <c r="R1191" s="1720"/>
      <c r="S1191" s="3279"/>
    </row>
    <row r="1192" spans="7:19" ht="15" customHeight="1">
      <c r="G1192" s="1716"/>
      <c r="H1192" s="1713"/>
      <c r="I1192" s="1713"/>
      <c r="J1192" s="1713"/>
      <c r="K1192" s="1713"/>
      <c r="L1192" s="1713"/>
      <c r="M1192" s="1713"/>
      <c r="N1192" s="1717"/>
      <c r="O1192" s="1713"/>
      <c r="P1192" s="1718"/>
      <c r="Q1192" s="1719"/>
      <c r="R1192" s="1720"/>
      <c r="S1192" s="3279"/>
    </row>
    <row r="1193" spans="7:19" ht="15" customHeight="1">
      <c r="G1193" s="1716"/>
      <c r="H1193" s="1713"/>
      <c r="I1193" s="1713"/>
      <c r="J1193" s="1713"/>
      <c r="K1193" s="1713"/>
      <c r="L1193" s="1713"/>
      <c r="M1193" s="1713"/>
      <c r="N1193" s="1717"/>
      <c r="O1193" s="1713"/>
      <c r="P1193" s="1718"/>
      <c r="Q1193" s="1719"/>
      <c r="R1193" s="1720"/>
      <c r="S1193" s="3279"/>
    </row>
    <row r="1194" spans="7:19" ht="15" customHeight="1">
      <c r="G1194" s="1716"/>
      <c r="H1194" s="1713"/>
      <c r="I1194" s="1713"/>
      <c r="J1194" s="1713"/>
      <c r="K1194" s="1713"/>
      <c r="L1194" s="1713"/>
      <c r="M1194" s="1713"/>
      <c r="N1194" s="1717"/>
      <c r="O1194" s="1713"/>
      <c r="P1194" s="1718"/>
      <c r="Q1194" s="1719"/>
      <c r="R1194" s="1720"/>
      <c r="S1194" s="3279"/>
    </row>
    <row r="1195" spans="7:19" ht="15" customHeight="1">
      <c r="G1195" s="1716"/>
      <c r="H1195" s="1713"/>
      <c r="I1195" s="1713"/>
      <c r="J1195" s="1713"/>
      <c r="K1195" s="1713"/>
      <c r="L1195" s="1713"/>
      <c r="M1195" s="1713"/>
      <c r="N1195" s="1717"/>
      <c r="O1195" s="1713"/>
      <c r="P1195" s="1718"/>
      <c r="Q1195" s="1719"/>
      <c r="R1195" s="1720"/>
      <c r="S1195" s="3279"/>
    </row>
    <row r="1196" spans="7:19" ht="15" customHeight="1">
      <c r="G1196" s="1716"/>
      <c r="H1196" s="1713"/>
      <c r="I1196" s="1713"/>
      <c r="J1196" s="1713"/>
      <c r="K1196" s="1713"/>
      <c r="L1196" s="1713"/>
      <c r="M1196" s="1713"/>
      <c r="N1196" s="1717"/>
      <c r="O1196" s="1713"/>
      <c r="P1196" s="1718"/>
      <c r="Q1196" s="1719"/>
      <c r="R1196" s="1720"/>
      <c r="S1196" s="3279"/>
    </row>
    <row r="1197" spans="7:19" ht="15" customHeight="1">
      <c r="G1197" s="1716"/>
      <c r="H1197" s="1713"/>
      <c r="I1197" s="1713"/>
      <c r="J1197" s="1713"/>
      <c r="K1197" s="1713"/>
      <c r="L1197" s="1713"/>
      <c r="M1197" s="1713"/>
      <c r="N1197" s="1717"/>
      <c r="O1197" s="1713"/>
      <c r="P1197" s="1718"/>
      <c r="Q1197" s="1719"/>
      <c r="R1197" s="1720"/>
      <c r="S1197" s="3279"/>
    </row>
    <row r="1198" spans="7:19" ht="15" customHeight="1">
      <c r="G1198" s="1716"/>
      <c r="H1198" s="1713"/>
      <c r="I1198" s="1713"/>
      <c r="J1198" s="1713"/>
      <c r="K1198" s="1713"/>
      <c r="L1198" s="1713"/>
      <c r="M1198" s="1713"/>
      <c r="N1198" s="1717"/>
      <c r="O1198" s="1713"/>
      <c r="P1198" s="1718"/>
      <c r="Q1198" s="1719"/>
      <c r="R1198" s="1720"/>
      <c r="S1198" s="3279"/>
    </row>
    <row r="1199" spans="7:19" ht="15" customHeight="1">
      <c r="G1199" s="1716"/>
      <c r="H1199" s="1713"/>
      <c r="I1199" s="1713"/>
      <c r="J1199" s="1713"/>
      <c r="K1199" s="1713"/>
      <c r="L1199" s="1713"/>
      <c r="M1199" s="1713"/>
      <c r="N1199" s="1717"/>
      <c r="O1199" s="1713"/>
      <c r="P1199" s="1718"/>
      <c r="Q1199" s="1719"/>
      <c r="R1199" s="1720"/>
      <c r="S1199" s="3279"/>
    </row>
    <row r="1200" spans="7:19" ht="15" customHeight="1">
      <c r="G1200" s="1716"/>
      <c r="H1200" s="1713"/>
      <c r="I1200" s="1713"/>
      <c r="J1200" s="1713"/>
      <c r="K1200" s="1713"/>
      <c r="L1200" s="1713"/>
      <c r="M1200" s="1713"/>
      <c r="N1200" s="1717"/>
      <c r="O1200" s="1713"/>
      <c r="P1200" s="1718"/>
      <c r="Q1200" s="1719"/>
      <c r="R1200" s="1720"/>
      <c r="S1200" s="3279"/>
    </row>
    <row r="1201" spans="7:19" ht="15" customHeight="1">
      <c r="G1201" s="1716"/>
      <c r="H1201" s="1713"/>
      <c r="I1201" s="1713"/>
      <c r="J1201" s="1713"/>
      <c r="K1201" s="1713"/>
      <c r="L1201" s="1713"/>
      <c r="M1201" s="1713"/>
      <c r="N1201" s="1717"/>
      <c r="O1201" s="1713"/>
      <c r="P1201" s="1718"/>
      <c r="Q1201" s="1719"/>
      <c r="R1201" s="1720"/>
      <c r="S1201" s="3279"/>
    </row>
    <row r="1202" spans="7:19" ht="15" customHeight="1">
      <c r="G1202" s="1716"/>
      <c r="H1202" s="1713"/>
      <c r="I1202" s="1713"/>
      <c r="J1202" s="1713"/>
      <c r="K1202" s="1713"/>
      <c r="L1202" s="1713"/>
      <c r="M1202" s="1713"/>
      <c r="N1202" s="1717"/>
      <c r="O1202" s="1713"/>
      <c r="P1202" s="1718"/>
      <c r="Q1202" s="1719"/>
      <c r="R1202" s="1720"/>
      <c r="S1202" s="3279"/>
    </row>
    <row r="1203" spans="7:19" ht="15" customHeight="1">
      <c r="G1203" s="1716"/>
      <c r="H1203" s="1713"/>
      <c r="I1203" s="1713"/>
      <c r="J1203" s="1713"/>
      <c r="K1203" s="1713"/>
      <c r="L1203" s="1713"/>
      <c r="M1203" s="1713"/>
      <c r="N1203" s="1717"/>
      <c r="O1203" s="1713"/>
      <c r="P1203" s="1718"/>
      <c r="Q1203" s="1719"/>
      <c r="R1203" s="1720"/>
      <c r="S1203" s="3279"/>
    </row>
    <row r="1204" spans="7:19" ht="15" customHeight="1">
      <c r="G1204" s="1716"/>
      <c r="H1204" s="1713"/>
      <c r="I1204" s="1713"/>
      <c r="J1204" s="1713"/>
      <c r="K1204" s="1713"/>
      <c r="L1204" s="1713"/>
      <c r="M1204" s="1713"/>
      <c r="N1204" s="1717"/>
      <c r="O1204" s="1713"/>
      <c r="P1204" s="1718"/>
      <c r="Q1204" s="1719"/>
      <c r="R1204" s="1720"/>
      <c r="S1204" s="3279"/>
    </row>
    <row r="1205" spans="7:19" ht="15" customHeight="1">
      <c r="G1205" s="1716"/>
      <c r="H1205" s="1713"/>
      <c r="I1205" s="1713"/>
      <c r="J1205" s="1713"/>
      <c r="K1205" s="1713"/>
      <c r="L1205" s="1713"/>
      <c r="M1205" s="1713"/>
      <c r="N1205" s="1717"/>
      <c r="O1205" s="1713"/>
      <c r="P1205" s="1718"/>
      <c r="Q1205" s="1719"/>
      <c r="R1205" s="1720"/>
      <c r="S1205" s="3279"/>
    </row>
    <row r="1206" spans="7:19" ht="15" customHeight="1">
      <c r="G1206" s="1716"/>
      <c r="H1206" s="1713"/>
      <c r="I1206" s="1713"/>
      <c r="J1206" s="1713"/>
      <c r="K1206" s="1713"/>
      <c r="L1206" s="1713"/>
      <c r="M1206" s="1713"/>
      <c r="N1206" s="1717"/>
      <c r="O1206" s="1713"/>
      <c r="P1206" s="1718"/>
      <c r="Q1206" s="1719"/>
      <c r="R1206" s="1720"/>
      <c r="S1206" s="3279"/>
    </row>
    <row r="1207" spans="7:19" ht="15" customHeight="1">
      <c r="G1207" s="1716"/>
      <c r="H1207" s="1713"/>
      <c r="I1207" s="1713"/>
      <c r="J1207" s="1713"/>
      <c r="K1207" s="1713"/>
      <c r="L1207" s="1713"/>
      <c r="M1207" s="1713"/>
      <c r="N1207" s="1717"/>
      <c r="O1207" s="1713"/>
      <c r="P1207" s="1718"/>
      <c r="Q1207" s="1719"/>
      <c r="R1207" s="1720"/>
      <c r="S1207" s="3279"/>
    </row>
    <row r="1208" spans="7:19" ht="15" customHeight="1">
      <c r="G1208" s="1716"/>
      <c r="H1208" s="1713"/>
      <c r="I1208" s="1713"/>
      <c r="J1208" s="1713"/>
      <c r="K1208" s="1713"/>
      <c r="L1208" s="1713"/>
      <c r="M1208" s="1713"/>
      <c r="N1208" s="1717"/>
      <c r="O1208" s="1713"/>
      <c r="P1208" s="1718"/>
      <c r="Q1208" s="1719"/>
      <c r="R1208" s="1720"/>
      <c r="S1208" s="3279"/>
    </row>
    <row r="1209" spans="7:19" ht="15" customHeight="1">
      <c r="G1209" s="1716"/>
      <c r="H1209" s="1713"/>
      <c r="I1209" s="1713"/>
      <c r="J1209" s="1713"/>
      <c r="K1209" s="1713"/>
      <c r="L1209" s="1713"/>
      <c r="M1209" s="1713"/>
      <c r="N1209" s="1717"/>
      <c r="O1209" s="1713"/>
      <c r="P1209" s="1718"/>
      <c r="Q1209" s="1719"/>
      <c r="R1209" s="1720"/>
      <c r="S1209" s="3279"/>
    </row>
    <row r="1210" spans="7:19" ht="15" customHeight="1">
      <c r="G1210" s="1716"/>
      <c r="H1210" s="1713"/>
      <c r="I1210" s="1713"/>
      <c r="J1210" s="1713"/>
      <c r="K1210" s="1713"/>
      <c r="L1210" s="1713"/>
      <c r="M1210" s="1713"/>
      <c r="N1210" s="1717"/>
      <c r="O1210" s="1713"/>
      <c r="P1210" s="1718"/>
      <c r="Q1210" s="1719"/>
      <c r="R1210" s="1720"/>
      <c r="S1210" s="3279"/>
    </row>
    <row r="1211" spans="7:19" ht="15" customHeight="1">
      <c r="G1211" s="1716"/>
      <c r="H1211" s="1713"/>
      <c r="I1211" s="1713"/>
      <c r="J1211" s="1713"/>
      <c r="K1211" s="1713"/>
      <c r="L1211" s="1713"/>
      <c r="M1211" s="1713"/>
      <c r="N1211" s="1717"/>
      <c r="O1211" s="1713"/>
      <c r="P1211" s="1718"/>
      <c r="Q1211" s="1719"/>
      <c r="R1211" s="1720"/>
      <c r="S1211" s="3279"/>
    </row>
    <row r="1212" spans="7:19" ht="15" customHeight="1">
      <c r="G1212" s="1716"/>
      <c r="H1212" s="1713"/>
      <c r="I1212" s="1713"/>
      <c r="J1212" s="1713"/>
      <c r="K1212" s="1713"/>
      <c r="L1212" s="1713"/>
      <c r="M1212" s="1713"/>
      <c r="N1212" s="1717"/>
      <c r="O1212" s="1713"/>
      <c r="P1212" s="1718"/>
      <c r="Q1212" s="1719"/>
      <c r="R1212" s="1720"/>
      <c r="S1212" s="3279"/>
    </row>
    <row r="1213" spans="7:19" ht="15" customHeight="1">
      <c r="G1213" s="1716"/>
      <c r="H1213" s="1713"/>
      <c r="I1213" s="1713"/>
      <c r="J1213" s="1713"/>
      <c r="K1213" s="1713"/>
      <c r="L1213" s="1713"/>
      <c r="M1213" s="1713"/>
      <c r="N1213" s="1717"/>
      <c r="O1213" s="1713"/>
      <c r="P1213" s="1718"/>
      <c r="Q1213" s="1719"/>
      <c r="R1213" s="1720"/>
      <c r="S1213" s="3279"/>
    </row>
    <row r="1214" spans="7:19" ht="15" customHeight="1">
      <c r="G1214" s="1716"/>
      <c r="H1214" s="1713"/>
      <c r="I1214" s="1713"/>
      <c r="J1214" s="1713"/>
      <c r="K1214" s="1713"/>
      <c r="L1214" s="1713"/>
      <c r="M1214" s="1713"/>
      <c r="N1214" s="1717"/>
      <c r="O1214" s="1713"/>
      <c r="P1214" s="1718"/>
      <c r="Q1214" s="1719"/>
      <c r="R1214" s="1720"/>
      <c r="S1214" s="3279"/>
    </row>
    <row r="1215" spans="7:19" ht="15" customHeight="1">
      <c r="G1215" s="1716"/>
      <c r="H1215" s="1713"/>
      <c r="I1215" s="1713"/>
      <c r="J1215" s="1713"/>
      <c r="K1215" s="1713"/>
      <c r="L1215" s="1713"/>
      <c r="M1215" s="1713"/>
      <c r="N1215" s="1717"/>
      <c r="O1215" s="1713"/>
      <c r="P1215" s="1718"/>
      <c r="Q1215" s="1719"/>
      <c r="R1215" s="1720"/>
      <c r="S1215" s="3279"/>
    </row>
    <row r="1216" spans="7:19" ht="15" customHeight="1">
      <c r="G1216" s="1716"/>
      <c r="H1216" s="1713"/>
      <c r="I1216" s="1713"/>
      <c r="J1216" s="1713"/>
      <c r="K1216" s="1713"/>
      <c r="L1216" s="1713"/>
      <c r="M1216" s="1713"/>
      <c r="N1216" s="1717"/>
      <c r="O1216" s="1713"/>
      <c r="P1216" s="1718"/>
      <c r="Q1216" s="1719"/>
      <c r="R1216" s="1720"/>
      <c r="S1216" s="3279"/>
    </row>
    <row r="1217" spans="7:19" ht="15" customHeight="1">
      <c r="G1217" s="1716"/>
      <c r="H1217" s="1713"/>
      <c r="I1217" s="1713"/>
      <c r="J1217" s="1713"/>
      <c r="K1217" s="1713"/>
      <c r="L1217" s="1713"/>
      <c r="M1217" s="1713"/>
      <c r="N1217" s="1717"/>
      <c r="O1217" s="1713"/>
      <c r="P1217" s="1718"/>
      <c r="Q1217" s="1719"/>
      <c r="R1217" s="1720"/>
      <c r="S1217" s="3279"/>
    </row>
    <row r="1218" spans="7:19" ht="15" customHeight="1">
      <c r="G1218" s="1716"/>
      <c r="H1218" s="1713"/>
      <c r="I1218" s="1713"/>
      <c r="J1218" s="1713"/>
      <c r="K1218" s="1713"/>
      <c r="L1218" s="1713"/>
      <c r="M1218" s="1713"/>
      <c r="N1218" s="1717"/>
      <c r="O1218" s="1713"/>
      <c r="P1218" s="1718"/>
      <c r="Q1218" s="1719"/>
      <c r="R1218" s="1720"/>
      <c r="S1218" s="3279"/>
    </row>
    <row r="1219" spans="7:19" ht="15" customHeight="1">
      <c r="G1219" s="1716"/>
      <c r="H1219" s="1713"/>
      <c r="I1219" s="1713"/>
      <c r="J1219" s="1713"/>
      <c r="K1219" s="1713"/>
      <c r="L1219" s="1713"/>
      <c r="M1219" s="1713"/>
      <c r="N1219" s="1717"/>
      <c r="O1219" s="1713"/>
      <c r="P1219" s="1718"/>
      <c r="Q1219" s="1719"/>
      <c r="R1219" s="1720"/>
      <c r="S1219" s="3279"/>
    </row>
    <row r="1220" spans="7:19" ht="15" customHeight="1">
      <c r="G1220" s="1716"/>
      <c r="H1220" s="1713"/>
      <c r="I1220" s="1713"/>
      <c r="J1220" s="1713"/>
      <c r="K1220" s="1713"/>
      <c r="L1220" s="1713"/>
      <c r="M1220" s="1713"/>
      <c r="N1220" s="1717"/>
      <c r="O1220" s="1713"/>
      <c r="P1220" s="1718"/>
      <c r="Q1220" s="1719"/>
      <c r="R1220" s="1720"/>
      <c r="S1220" s="3279"/>
    </row>
    <row r="1221" spans="7:19" ht="15" customHeight="1">
      <c r="G1221" s="1716"/>
      <c r="H1221" s="1713"/>
      <c r="I1221" s="1713"/>
      <c r="J1221" s="1713"/>
      <c r="K1221" s="1713"/>
      <c r="L1221" s="1713"/>
      <c r="M1221" s="1713"/>
      <c r="N1221" s="1717"/>
      <c r="O1221" s="1713"/>
      <c r="P1221" s="1718"/>
      <c r="Q1221" s="1719"/>
      <c r="R1221" s="1720"/>
      <c r="S1221" s="3279"/>
    </row>
    <row r="1222" spans="7:19" ht="15" customHeight="1">
      <c r="G1222" s="1716"/>
      <c r="H1222" s="1713"/>
      <c r="I1222" s="1713"/>
      <c r="J1222" s="1713"/>
      <c r="K1222" s="1713"/>
      <c r="L1222" s="1713"/>
      <c r="M1222" s="1713"/>
      <c r="N1222" s="1717"/>
      <c r="O1222" s="1713"/>
      <c r="P1222" s="1718"/>
      <c r="Q1222" s="1719"/>
      <c r="R1222" s="1720"/>
      <c r="S1222" s="3279"/>
    </row>
    <row r="1223" spans="7:19" ht="15" customHeight="1">
      <c r="G1223" s="1716"/>
      <c r="H1223" s="1713"/>
      <c r="I1223" s="1713"/>
      <c r="J1223" s="1713"/>
      <c r="K1223" s="1713"/>
      <c r="L1223" s="1713"/>
      <c r="M1223" s="1713"/>
      <c r="N1223" s="1717"/>
      <c r="O1223" s="1713"/>
      <c r="P1223" s="1718"/>
      <c r="Q1223" s="1719"/>
      <c r="R1223" s="1720"/>
      <c r="S1223" s="3279"/>
    </row>
    <row r="1224" spans="7:19" ht="15" customHeight="1">
      <c r="G1224" s="1716"/>
      <c r="H1224" s="1713"/>
      <c r="I1224" s="1713"/>
      <c r="J1224" s="1713"/>
      <c r="K1224" s="1713"/>
      <c r="L1224" s="1713"/>
      <c r="M1224" s="1713"/>
      <c r="N1224" s="1717"/>
      <c r="O1224" s="1713"/>
      <c r="P1224" s="1718"/>
      <c r="Q1224" s="1719"/>
      <c r="R1224" s="1720"/>
      <c r="S1224" s="3279"/>
    </row>
    <row r="1225" spans="7:19" ht="15" customHeight="1">
      <c r="G1225" s="1716"/>
      <c r="H1225" s="1713"/>
      <c r="I1225" s="1713"/>
      <c r="J1225" s="1713"/>
      <c r="K1225" s="1713"/>
      <c r="L1225" s="1713"/>
      <c r="M1225" s="1713"/>
      <c r="N1225" s="1717"/>
      <c r="O1225" s="1713"/>
      <c r="P1225" s="1718"/>
      <c r="Q1225" s="1719"/>
      <c r="R1225" s="1720"/>
      <c r="S1225" s="3279"/>
    </row>
    <row r="1226" spans="7:19" ht="15" customHeight="1">
      <c r="G1226" s="1716"/>
      <c r="H1226" s="1713"/>
      <c r="I1226" s="1713"/>
      <c r="J1226" s="1713"/>
      <c r="K1226" s="1713"/>
      <c r="L1226" s="1713"/>
      <c r="M1226" s="1713"/>
      <c r="N1226" s="1717"/>
      <c r="O1226" s="1713"/>
      <c r="P1226" s="1718"/>
      <c r="Q1226" s="1719"/>
      <c r="R1226" s="1720"/>
      <c r="S1226" s="3279"/>
    </row>
    <row r="1227" spans="7:19" ht="15" customHeight="1">
      <c r="G1227" s="1716"/>
      <c r="H1227" s="1713"/>
      <c r="I1227" s="1713"/>
      <c r="J1227" s="1713"/>
      <c r="K1227" s="1713"/>
      <c r="L1227" s="1713"/>
      <c r="M1227" s="1713"/>
      <c r="N1227" s="1717"/>
      <c r="O1227" s="1713"/>
      <c r="P1227" s="1718"/>
      <c r="Q1227" s="1719"/>
      <c r="R1227" s="1720"/>
      <c r="S1227" s="3279"/>
    </row>
    <row r="1228" spans="7:19" ht="15" customHeight="1">
      <c r="G1228" s="1716"/>
      <c r="H1228" s="1713"/>
      <c r="I1228" s="1713"/>
      <c r="J1228" s="1713"/>
      <c r="K1228" s="1713"/>
      <c r="L1228" s="1713"/>
      <c r="M1228" s="1713"/>
      <c r="N1228" s="1717"/>
      <c r="O1228" s="1713"/>
      <c r="P1228" s="1718"/>
      <c r="Q1228" s="1719"/>
      <c r="R1228" s="1720"/>
      <c r="S1228" s="3279"/>
    </row>
    <row r="1229" spans="7:19" ht="15" customHeight="1">
      <c r="G1229" s="1716"/>
      <c r="H1229" s="1713"/>
      <c r="I1229" s="1713"/>
      <c r="J1229" s="1713"/>
      <c r="K1229" s="1713"/>
      <c r="L1229" s="1713"/>
      <c r="M1229" s="1713"/>
      <c r="N1229" s="1717"/>
      <c r="O1229" s="1713"/>
      <c r="P1229" s="1718"/>
      <c r="Q1229" s="1719"/>
      <c r="R1229" s="1720"/>
      <c r="S1229" s="3279"/>
    </row>
    <row r="1230" spans="7:19" ht="15" customHeight="1">
      <c r="G1230" s="1716"/>
      <c r="H1230" s="1713"/>
      <c r="I1230" s="1713"/>
      <c r="J1230" s="1713"/>
      <c r="K1230" s="1713"/>
      <c r="L1230" s="1713"/>
      <c r="M1230" s="1713"/>
      <c r="N1230" s="1717"/>
      <c r="O1230" s="1713"/>
      <c r="P1230" s="1718"/>
      <c r="Q1230" s="1719"/>
      <c r="R1230" s="1720"/>
      <c r="S1230" s="3279"/>
    </row>
    <row r="1231" spans="7:19" ht="15" customHeight="1">
      <c r="G1231" s="1716"/>
      <c r="H1231" s="1713"/>
      <c r="I1231" s="1713"/>
      <c r="J1231" s="1713"/>
      <c r="K1231" s="1713"/>
      <c r="L1231" s="1713"/>
      <c r="M1231" s="1713"/>
      <c r="N1231" s="1717"/>
      <c r="O1231" s="1713"/>
      <c r="P1231" s="1718"/>
      <c r="Q1231" s="1719"/>
      <c r="R1231" s="1720"/>
      <c r="S1231" s="3279"/>
    </row>
    <row r="1232" spans="7:19" ht="15" customHeight="1">
      <c r="G1232" s="1716"/>
      <c r="H1232" s="1713"/>
      <c r="I1232" s="1713"/>
      <c r="J1232" s="1713"/>
      <c r="K1232" s="1713"/>
      <c r="L1232" s="1713"/>
      <c r="M1232" s="1713"/>
      <c r="N1232" s="1717"/>
      <c r="O1232" s="1713"/>
      <c r="P1232" s="1718"/>
      <c r="Q1232" s="1719"/>
      <c r="R1232" s="1720"/>
      <c r="S1232" s="3279"/>
    </row>
    <row r="1233" spans="7:19" ht="15" customHeight="1">
      <c r="G1233" s="1716"/>
      <c r="H1233" s="1713"/>
      <c r="I1233" s="1713"/>
      <c r="J1233" s="1713"/>
      <c r="K1233" s="1713"/>
      <c r="L1233" s="1713"/>
      <c r="M1233" s="1713"/>
      <c r="N1233" s="1717"/>
      <c r="O1233" s="1713"/>
      <c r="P1233" s="1718"/>
      <c r="Q1233" s="1719"/>
      <c r="R1233" s="1720"/>
      <c r="S1233" s="3279"/>
    </row>
    <row r="1234" spans="7:19" ht="15" customHeight="1">
      <c r="G1234" s="1716"/>
      <c r="H1234" s="1713"/>
      <c r="I1234" s="1713"/>
      <c r="J1234" s="1713"/>
      <c r="K1234" s="1713"/>
      <c r="L1234" s="1713"/>
      <c r="M1234" s="1713"/>
      <c r="N1234" s="1717"/>
      <c r="O1234" s="1713"/>
      <c r="P1234" s="1718"/>
      <c r="Q1234" s="1719"/>
      <c r="R1234" s="1720"/>
      <c r="S1234" s="3279"/>
    </row>
    <row r="1235" spans="7:19" ht="15" customHeight="1">
      <c r="G1235" s="1716"/>
      <c r="H1235" s="1713"/>
      <c r="I1235" s="1713"/>
      <c r="J1235" s="1713"/>
      <c r="K1235" s="1713"/>
      <c r="L1235" s="1713"/>
      <c r="M1235" s="1713"/>
      <c r="N1235" s="1717"/>
      <c r="O1235" s="1713"/>
      <c r="P1235" s="1718"/>
      <c r="Q1235" s="1719"/>
      <c r="R1235" s="1720"/>
      <c r="S1235" s="3279"/>
    </row>
    <row r="1236" spans="7:19" ht="15" customHeight="1">
      <c r="G1236" s="1716"/>
      <c r="H1236" s="1713"/>
      <c r="I1236" s="1713"/>
      <c r="J1236" s="1713"/>
      <c r="K1236" s="1713"/>
      <c r="L1236" s="1713"/>
      <c r="M1236" s="1713"/>
      <c r="N1236" s="1717"/>
      <c r="O1236" s="1713"/>
      <c r="P1236" s="1718"/>
      <c r="Q1236" s="1719"/>
      <c r="R1236" s="1720"/>
      <c r="S1236" s="3279"/>
    </row>
    <row r="1237" spans="7:19" ht="15" customHeight="1">
      <c r="G1237" s="1716"/>
      <c r="H1237" s="1713"/>
      <c r="I1237" s="1713"/>
      <c r="J1237" s="1713"/>
      <c r="K1237" s="1713"/>
      <c r="L1237" s="1713"/>
      <c r="M1237" s="1713"/>
      <c r="N1237" s="1717"/>
      <c r="O1237" s="1713"/>
      <c r="P1237" s="1718"/>
      <c r="Q1237" s="1719"/>
      <c r="R1237" s="1720"/>
      <c r="S1237" s="3279"/>
    </row>
    <row r="1238" spans="7:19" ht="15" customHeight="1">
      <c r="G1238" s="1716"/>
      <c r="H1238" s="1713"/>
      <c r="I1238" s="1713"/>
      <c r="J1238" s="1713"/>
      <c r="K1238" s="1713"/>
      <c r="L1238" s="1713"/>
      <c r="M1238" s="1713"/>
      <c r="N1238" s="1717"/>
      <c r="O1238" s="1713"/>
      <c r="P1238" s="1718"/>
      <c r="Q1238" s="1719"/>
      <c r="R1238" s="1720"/>
      <c r="S1238" s="3279"/>
    </row>
    <row r="1239" spans="7:19" ht="15" customHeight="1">
      <c r="G1239" s="1716"/>
      <c r="H1239" s="1713"/>
      <c r="I1239" s="1713"/>
      <c r="J1239" s="1713"/>
      <c r="K1239" s="1713"/>
      <c r="L1239" s="1713"/>
      <c r="M1239" s="1713"/>
      <c r="N1239" s="1717"/>
      <c r="O1239" s="1713"/>
      <c r="P1239" s="1718"/>
      <c r="Q1239" s="1719"/>
      <c r="R1239" s="1720"/>
      <c r="S1239" s="3279"/>
    </row>
    <row r="1240" spans="7:19" ht="15" customHeight="1">
      <c r="G1240" s="1716"/>
      <c r="H1240" s="1713"/>
      <c r="I1240" s="1713"/>
      <c r="J1240" s="1713"/>
      <c r="K1240" s="1713"/>
      <c r="L1240" s="1713"/>
      <c r="M1240" s="1713"/>
      <c r="N1240" s="1717"/>
      <c r="O1240" s="1713"/>
      <c r="P1240" s="1718"/>
      <c r="Q1240" s="1719"/>
      <c r="R1240" s="1720"/>
      <c r="S1240" s="3279"/>
    </row>
    <row r="1241" spans="7:19" ht="15" customHeight="1">
      <c r="G1241" s="1716"/>
      <c r="H1241" s="1713"/>
      <c r="I1241" s="1713"/>
      <c r="J1241" s="1713"/>
      <c r="K1241" s="1713"/>
      <c r="L1241" s="1713"/>
      <c r="M1241" s="1713"/>
      <c r="N1241" s="1717"/>
      <c r="O1241" s="1713"/>
      <c r="P1241" s="1718"/>
      <c r="Q1241" s="1719"/>
      <c r="R1241" s="1720"/>
      <c r="S1241" s="3279"/>
    </row>
    <row r="1242" spans="7:19" ht="15" customHeight="1">
      <c r="G1242" s="1716"/>
      <c r="H1242" s="1713"/>
      <c r="I1242" s="1713"/>
      <c r="J1242" s="1713"/>
      <c r="K1242" s="1713"/>
      <c r="L1242" s="1713"/>
      <c r="M1242" s="1713"/>
      <c r="N1242" s="1717"/>
      <c r="O1242" s="1713"/>
      <c r="P1242" s="1718"/>
      <c r="Q1242" s="1719"/>
      <c r="R1242" s="1720"/>
      <c r="S1242" s="3279"/>
    </row>
    <row r="1243" spans="7:19" ht="15" customHeight="1">
      <c r="G1243" s="1716"/>
      <c r="H1243" s="1713"/>
      <c r="I1243" s="1713"/>
      <c r="J1243" s="1713"/>
      <c r="K1243" s="1713"/>
      <c r="L1243" s="1713"/>
      <c r="M1243" s="1713"/>
      <c r="N1243" s="1717"/>
      <c r="O1243" s="1713"/>
      <c r="P1243" s="1718"/>
      <c r="Q1243" s="1719"/>
      <c r="R1243" s="1720"/>
      <c r="S1243" s="3279"/>
    </row>
    <row r="1244" spans="7:19" ht="15" customHeight="1">
      <c r="G1244" s="1716"/>
      <c r="H1244" s="1713"/>
      <c r="I1244" s="1713"/>
      <c r="J1244" s="1713"/>
      <c r="K1244" s="1713"/>
      <c r="L1244" s="1713"/>
      <c r="M1244" s="1713"/>
      <c r="N1244" s="1717"/>
      <c r="O1244" s="1713"/>
      <c r="P1244" s="1718"/>
      <c r="Q1244" s="1719"/>
      <c r="R1244" s="1720"/>
      <c r="S1244" s="3279"/>
    </row>
    <row r="1245" spans="7:19" ht="15" customHeight="1">
      <c r="G1245" s="1716"/>
      <c r="H1245" s="1713"/>
      <c r="I1245" s="1713"/>
      <c r="J1245" s="1713"/>
      <c r="K1245" s="1713"/>
      <c r="L1245" s="1713"/>
      <c r="M1245" s="1713"/>
      <c r="N1245" s="1717"/>
      <c r="O1245" s="1713"/>
      <c r="P1245" s="1718"/>
      <c r="Q1245" s="1719"/>
      <c r="R1245" s="1720"/>
      <c r="S1245" s="3279"/>
    </row>
    <row r="1246" spans="7:19" ht="15" customHeight="1">
      <c r="G1246" s="1716"/>
      <c r="H1246" s="1713"/>
      <c r="I1246" s="1713"/>
      <c r="J1246" s="1713"/>
      <c r="K1246" s="1713"/>
      <c r="L1246" s="1713"/>
      <c r="M1246" s="1713"/>
      <c r="N1246" s="1717"/>
      <c r="O1246" s="1713"/>
      <c r="P1246" s="1718"/>
      <c r="Q1246" s="1719"/>
      <c r="R1246" s="1720"/>
      <c r="S1246" s="3279"/>
    </row>
    <row r="1247" spans="7:19" ht="15" customHeight="1">
      <c r="G1247" s="1716"/>
      <c r="H1247" s="1713"/>
      <c r="I1247" s="1713"/>
      <c r="J1247" s="1713"/>
      <c r="K1247" s="1713"/>
      <c r="L1247" s="1713"/>
      <c r="M1247" s="1713"/>
      <c r="N1247" s="1717"/>
      <c r="O1247" s="1713"/>
      <c r="P1247" s="1718"/>
      <c r="Q1247" s="1719"/>
      <c r="R1247" s="1720"/>
      <c r="S1247" s="3279"/>
    </row>
    <row r="1248" spans="7:19" ht="15" customHeight="1">
      <c r="G1248" s="1716"/>
      <c r="H1248" s="1713"/>
      <c r="I1248" s="1713"/>
      <c r="J1248" s="1713"/>
      <c r="K1248" s="1713"/>
      <c r="L1248" s="1713"/>
      <c r="M1248" s="1713"/>
      <c r="N1248" s="1717"/>
      <c r="O1248" s="1713"/>
      <c r="P1248" s="1718"/>
      <c r="Q1248" s="1719"/>
      <c r="R1248" s="1720"/>
      <c r="S1248" s="3279"/>
    </row>
    <row r="1249" spans="7:19" ht="15" customHeight="1">
      <c r="G1249" s="1716"/>
      <c r="H1249" s="1713"/>
      <c r="I1249" s="1713"/>
      <c r="J1249" s="1713"/>
      <c r="K1249" s="1713"/>
      <c r="L1249" s="1713"/>
      <c r="M1249" s="1713"/>
      <c r="N1249" s="1717"/>
      <c r="O1249" s="1713"/>
      <c r="P1249" s="1718"/>
      <c r="Q1249" s="1719"/>
      <c r="R1249" s="1720"/>
      <c r="S1249" s="3279"/>
    </row>
    <row r="1250" spans="7:19" ht="15" customHeight="1">
      <c r="G1250" s="1716"/>
      <c r="H1250" s="1713"/>
      <c r="I1250" s="1713"/>
      <c r="J1250" s="1713"/>
      <c r="K1250" s="1713"/>
      <c r="L1250" s="1713"/>
      <c r="M1250" s="1713"/>
      <c r="N1250" s="1717"/>
      <c r="O1250" s="1713"/>
      <c r="P1250" s="1718"/>
      <c r="Q1250" s="1719"/>
      <c r="R1250" s="1720"/>
      <c r="S1250" s="3279"/>
    </row>
    <row r="1251" spans="7:19" ht="15" customHeight="1">
      <c r="G1251" s="1716"/>
      <c r="H1251" s="1713"/>
      <c r="I1251" s="1713"/>
      <c r="J1251" s="1713"/>
      <c r="K1251" s="1713"/>
      <c r="L1251" s="1713"/>
      <c r="M1251" s="1713"/>
      <c r="N1251" s="1717"/>
      <c r="O1251" s="1713"/>
      <c r="P1251" s="1718"/>
      <c r="Q1251" s="1719"/>
      <c r="R1251" s="1720"/>
      <c r="S1251" s="3279"/>
    </row>
    <row r="1252" spans="7:19" ht="15" customHeight="1">
      <c r="G1252" s="1716"/>
      <c r="H1252" s="1713"/>
      <c r="I1252" s="1713"/>
      <c r="J1252" s="1713"/>
      <c r="K1252" s="1713"/>
      <c r="L1252" s="1713"/>
      <c r="M1252" s="1713"/>
      <c r="N1252" s="1717"/>
      <c r="O1252" s="1713"/>
      <c r="P1252" s="1718"/>
      <c r="Q1252" s="1719"/>
      <c r="R1252" s="1720"/>
      <c r="S1252" s="3279"/>
    </row>
    <row r="1253" spans="7:19" ht="15" customHeight="1">
      <c r="G1253" s="1716"/>
      <c r="H1253" s="1713"/>
      <c r="I1253" s="1713"/>
      <c r="J1253" s="1713"/>
      <c r="K1253" s="1713"/>
      <c r="L1253" s="1713"/>
      <c r="M1253" s="1713"/>
      <c r="N1253" s="1717"/>
      <c r="O1253" s="1713"/>
      <c r="P1253" s="1718"/>
      <c r="Q1253" s="1719"/>
      <c r="R1253" s="1720"/>
      <c r="S1253" s="3279"/>
    </row>
    <row r="1254" spans="7:19" ht="15" customHeight="1">
      <c r="G1254" s="1716"/>
      <c r="H1254" s="1713"/>
      <c r="I1254" s="1713"/>
      <c r="J1254" s="1713"/>
      <c r="K1254" s="1713"/>
      <c r="L1254" s="1713"/>
      <c r="M1254" s="1713"/>
      <c r="N1254" s="1717"/>
      <c r="O1254" s="1713"/>
      <c r="P1254" s="1718"/>
      <c r="Q1254" s="1719"/>
      <c r="R1254" s="1720"/>
      <c r="S1254" s="3279"/>
    </row>
    <row r="1255" spans="7:19" ht="15" customHeight="1">
      <c r="G1255" s="1716"/>
      <c r="H1255" s="1713"/>
      <c r="I1255" s="1713"/>
      <c r="J1255" s="1713"/>
      <c r="K1255" s="1713"/>
      <c r="L1255" s="1713"/>
      <c r="M1255" s="1713"/>
      <c r="N1255" s="1717"/>
      <c r="O1255" s="1713"/>
      <c r="P1255" s="1718"/>
      <c r="Q1255" s="1719"/>
      <c r="R1255" s="1720"/>
      <c r="S1255" s="3279"/>
    </row>
    <row r="1256" spans="7:19" ht="15" customHeight="1">
      <c r="G1256" s="1716"/>
      <c r="H1256" s="1713"/>
      <c r="I1256" s="1713"/>
      <c r="J1256" s="1713"/>
      <c r="K1256" s="1713"/>
      <c r="L1256" s="1713"/>
      <c r="M1256" s="1713"/>
      <c r="N1256" s="1717"/>
      <c r="O1256" s="1713"/>
      <c r="P1256" s="1718"/>
      <c r="Q1256" s="1719"/>
      <c r="R1256" s="1720"/>
      <c r="S1256" s="3279"/>
    </row>
    <row r="1257" spans="7:19" ht="15" customHeight="1">
      <c r="G1257" s="1716"/>
      <c r="H1257" s="1713"/>
      <c r="I1257" s="1713"/>
      <c r="J1257" s="1713"/>
      <c r="K1257" s="1713"/>
      <c r="L1257" s="1713"/>
      <c r="M1257" s="1713"/>
      <c r="N1257" s="1717"/>
      <c r="O1257" s="1713"/>
      <c r="P1257" s="1718"/>
      <c r="Q1257" s="1719"/>
      <c r="R1257" s="1720"/>
      <c r="S1257" s="3279"/>
    </row>
    <row r="1258" spans="7:19" ht="15" customHeight="1">
      <c r="G1258" s="1716"/>
      <c r="H1258" s="1713"/>
      <c r="I1258" s="1713"/>
      <c r="J1258" s="1713"/>
      <c r="K1258" s="1713"/>
      <c r="L1258" s="1713"/>
      <c r="M1258" s="1713"/>
      <c r="N1258" s="1717"/>
      <c r="O1258" s="1713"/>
      <c r="P1258" s="1718"/>
      <c r="Q1258" s="1719"/>
      <c r="R1258" s="1720"/>
      <c r="S1258" s="3279"/>
    </row>
    <row r="1259" spans="7:19" ht="15" customHeight="1">
      <c r="G1259" s="1716"/>
      <c r="H1259" s="1713"/>
      <c r="I1259" s="1713"/>
      <c r="J1259" s="1713"/>
      <c r="K1259" s="1713"/>
      <c r="L1259" s="1713"/>
      <c r="M1259" s="1713"/>
      <c r="N1259" s="1717"/>
      <c r="O1259" s="1713"/>
      <c r="P1259" s="1718"/>
      <c r="Q1259" s="1719"/>
      <c r="R1259" s="1720"/>
      <c r="S1259" s="3279"/>
    </row>
    <row r="1260" spans="7:19" ht="15" customHeight="1">
      <c r="G1260" s="1716"/>
      <c r="H1260" s="1713"/>
      <c r="I1260" s="1713"/>
      <c r="J1260" s="1713"/>
      <c r="K1260" s="1713"/>
      <c r="L1260" s="1713"/>
      <c r="M1260" s="1713"/>
      <c r="N1260" s="1717"/>
      <c r="O1260" s="1713"/>
      <c r="P1260" s="1718"/>
      <c r="Q1260" s="1719"/>
      <c r="R1260" s="1720"/>
      <c r="S1260" s="3279"/>
    </row>
    <row r="1261" spans="7:19" ht="15" customHeight="1">
      <c r="G1261" s="1716"/>
      <c r="H1261" s="1713"/>
      <c r="I1261" s="1713"/>
      <c r="J1261" s="1713"/>
      <c r="K1261" s="1713"/>
      <c r="L1261" s="1713"/>
      <c r="M1261" s="1713"/>
      <c r="N1261" s="1717"/>
      <c r="O1261" s="1713"/>
      <c r="P1261" s="1718"/>
      <c r="Q1261" s="1719"/>
      <c r="R1261" s="1720"/>
      <c r="S1261" s="3279"/>
    </row>
    <row r="1262" spans="7:19" ht="15" customHeight="1">
      <c r="G1262" s="1716"/>
      <c r="H1262" s="1713"/>
      <c r="I1262" s="1713"/>
      <c r="J1262" s="1713"/>
      <c r="K1262" s="1713"/>
      <c r="L1262" s="1713"/>
      <c r="M1262" s="1713"/>
      <c r="N1262" s="1717"/>
      <c r="O1262" s="1713"/>
      <c r="P1262" s="1718"/>
      <c r="Q1262" s="1719"/>
      <c r="R1262" s="1720"/>
      <c r="S1262" s="3279"/>
    </row>
    <row r="1263" spans="7:19" ht="15" customHeight="1">
      <c r="G1263" s="1716"/>
      <c r="H1263" s="1713"/>
      <c r="I1263" s="1713"/>
      <c r="J1263" s="1713"/>
      <c r="K1263" s="1713"/>
      <c r="L1263" s="1713"/>
      <c r="M1263" s="1713"/>
      <c r="N1263" s="1717"/>
      <c r="O1263" s="1713"/>
      <c r="P1263" s="1718"/>
      <c r="Q1263" s="1719"/>
      <c r="R1263" s="1720"/>
      <c r="S1263" s="3279"/>
    </row>
    <row r="1264" spans="7:19" ht="15" customHeight="1">
      <c r="G1264" s="1716"/>
      <c r="H1264" s="1713"/>
      <c r="I1264" s="1713"/>
      <c r="J1264" s="1713"/>
      <c r="K1264" s="1713"/>
      <c r="L1264" s="1713"/>
      <c r="M1264" s="1713"/>
      <c r="N1264" s="1717"/>
      <c r="O1264" s="1713"/>
      <c r="P1264" s="1718"/>
      <c r="Q1264" s="1719"/>
      <c r="R1264" s="1720"/>
      <c r="S1264" s="3279"/>
    </row>
    <row r="1265" spans="7:19" ht="15" customHeight="1">
      <c r="G1265" s="1716"/>
      <c r="H1265" s="1713"/>
      <c r="I1265" s="1713"/>
      <c r="J1265" s="1713"/>
      <c r="K1265" s="1713"/>
      <c r="L1265" s="1713"/>
      <c r="M1265" s="1713"/>
      <c r="N1265" s="1717"/>
      <c r="O1265" s="1713"/>
      <c r="P1265" s="1718"/>
      <c r="Q1265" s="1719"/>
      <c r="R1265" s="1720"/>
      <c r="S1265" s="3279"/>
    </row>
    <row r="1266" spans="7:19" ht="15" customHeight="1">
      <c r="G1266" s="1716"/>
      <c r="H1266" s="1713"/>
      <c r="I1266" s="1713"/>
      <c r="J1266" s="1713"/>
      <c r="K1266" s="1713"/>
      <c r="L1266" s="1713"/>
      <c r="M1266" s="1713"/>
      <c r="N1266" s="1717"/>
      <c r="O1266" s="1713"/>
      <c r="P1266" s="1718"/>
      <c r="Q1266" s="1719"/>
      <c r="R1266" s="1720"/>
      <c r="S1266" s="3279"/>
    </row>
    <row r="1267" spans="7:19" ht="15" customHeight="1">
      <c r="G1267" s="1716"/>
      <c r="H1267" s="1713"/>
      <c r="I1267" s="1713"/>
      <c r="J1267" s="1713"/>
      <c r="K1267" s="1713"/>
      <c r="L1267" s="1713"/>
      <c r="M1267" s="1713"/>
      <c r="N1267" s="1717"/>
      <c r="O1267" s="1713"/>
      <c r="P1267" s="1718"/>
      <c r="Q1267" s="1719"/>
      <c r="R1267" s="1720"/>
      <c r="S1267" s="3279"/>
    </row>
    <row r="1268" spans="7:19" ht="15" customHeight="1">
      <c r="G1268" s="1716"/>
      <c r="H1268" s="1713"/>
      <c r="I1268" s="1713"/>
      <c r="J1268" s="1713"/>
      <c r="K1268" s="1713"/>
      <c r="L1268" s="1713"/>
      <c r="M1268" s="1713"/>
      <c r="N1268" s="1717"/>
      <c r="O1268" s="1713"/>
      <c r="P1268" s="1718"/>
      <c r="Q1268" s="1719"/>
      <c r="R1268" s="1720"/>
      <c r="S1268" s="3279"/>
    </row>
    <row r="1269" spans="7:19" ht="15" customHeight="1">
      <c r="G1269" s="1716"/>
      <c r="H1269" s="1713"/>
      <c r="I1269" s="1713"/>
      <c r="J1269" s="1713"/>
      <c r="K1269" s="1713"/>
      <c r="L1269" s="1713"/>
      <c r="M1269" s="1713"/>
      <c r="N1269" s="1717"/>
      <c r="O1269" s="1713"/>
      <c r="P1269" s="1718"/>
      <c r="Q1269" s="1719"/>
      <c r="R1269" s="1720"/>
      <c r="S1269" s="3279"/>
    </row>
    <row r="1270" spans="7:19" ht="15" customHeight="1">
      <c r="G1270" s="1716"/>
      <c r="H1270" s="1713"/>
      <c r="I1270" s="1713"/>
      <c r="J1270" s="1713"/>
      <c r="K1270" s="1713"/>
      <c r="L1270" s="1713"/>
      <c r="M1270" s="1713"/>
      <c r="N1270" s="1717"/>
      <c r="O1270" s="1713"/>
      <c r="P1270" s="1718"/>
      <c r="Q1270" s="1719"/>
      <c r="R1270" s="1720"/>
      <c r="S1270" s="3279"/>
    </row>
    <row r="1271" spans="7:19" ht="15" customHeight="1">
      <c r="G1271" s="1716"/>
      <c r="H1271" s="1713"/>
      <c r="I1271" s="1713"/>
      <c r="J1271" s="1713"/>
      <c r="K1271" s="1713"/>
      <c r="L1271" s="1713"/>
      <c r="M1271" s="1713"/>
      <c r="N1271" s="1717"/>
      <c r="O1271" s="1713"/>
      <c r="P1271" s="1718"/>
      <c r="Q1271" s="1719"/>
      <c r="R1271" s="1720"/>
      <c r="S1271" s="3279"/>
    </row>
    <row r="1272" spans="7:19" ht="15" customHeight="1">
      <c r="G1272" s="1716"/>
      <c r="H1272" s="1713"/>
      <c r="I1272" s="1713"/>
      <c r="J1272" s="1713"/>
      <c r="K1272" s="1713"/>
      <c r="L1272" s="1713"/>
      <c r="M1272" s="1713"/>
      <c r="N1272" s="1717"/>
      <c r="O1272" s="1713"/>
      <c r="P1272" s="1718"/>
      <c r="Q1272" s="1719"/>
      <c r="R1272" s="1720"/>
      <c r="S1272" s="3279"/>
    </row>
    <row r="1273" spans="7:19" ht="15" customHeight="1">
      <c r="G1273" s="1716"/>
      <c r="H1273" s="1713"/>
      <c r="I1273" s="1713"/>
      <c r="J1273" s="1713"/>
      <c r="K1273" s="1713"/>
      <c r="L1273" s="1713"/>
      <c r="M1273" s="1713"/>
      <c r="N1273" s="1717"/>
      <c r="O1273" s="1713"/>
      <c r="P1273" s="1718"/>
      <c r="Q1273" s="1719"/>
      <c r="R1273" s="1720"/>
      <c r="S1273" s="3279"/>
    </row>
    <row r="1274" spans="7:19" ht="15" customHeight="1">
      <c r="G1274" s="1716"/>
      <c r="H1274" s="1713"/>
      <c r="I1274" s="1713"/>
      <c r="J1274" s="1713"/>
      <c r="K1274" s="1713"/>
      <c r="L1274" s="1713"/>
      <c r="M1274" s="1713"/>
      <c r="N1274" s="1717"/>
      <c r="O1274" s="1713"/>
      <c r="P1274" s="1718"/>
      <c r="Q1274" s="1719"/>
      <c r="R1274" s="1720"/>
      <c r="S1274" s="3279"/>
    </row>
    <row r="1275" spans="7:19" ht="15" customHeight="1">
      <c r="G1275" s="1716"/>
      <c r="H1275" s="1713"/>
      <c r="I1275" s="1713"/>
      <c r="J1275" s="1713"/>
      <c r="K1275" s="1713"/>
      <c r="L1275" s="1713"/>
      <c r="M1275" s="1713"/>
      <c r="N1275" s="1717"/>
      <c r="O1275" s="1713"/>
      <c r="P1275" s="1718"/>
      <c r="Q1275" s="1719"/>
      <c r="R1275" s="1720"/>
      <c r="S1275" s="3279"/>
    </row>
    <row r="1276" spans="7:19" ht="15" customHeight="1">
      <c r="G1276" s="1716"/>
      <c r="H1276" s="1713"/>
      <c r="I1276" s="1713"/>
      <c r="J1276" s="1713"/>
      <c r="K1276" s="1713"/>
      <c r="L1276" s="1713"/>
      <c r="M1276" s="1713"/>
      <c r="N1276" s="1717"/>
      <c r="O1276" s="1713"/>
      <c r="P1276" s="1718"/>
      <c r="Q1276" s="1719"/>
      <c r="R1276" s="1720"/>
      <c r="S1276" s="3279"/>
    </row>
    <row r="1277" spans="7:19" ht="15" customHeight="1">
      <c r="G1277" s="1716"/>
      <c r="H1277" s="1713"/>
      <c r="I1277" s="1713"/>
      <c r="J1277" s="1713"/>
      <c r="K1277" s="1713"/>
      <c r="L1277" s="1713"/>
      <c r="M1277" s="1713"/>
      <c r="N1277" s="1717"/>
      <c r="O1277" s="1713"/>
      <c r="P1277" s="1718"/>
      <c r="Q1277" s="1719"/>
      <c r="R1277" s="1720"/>
      <c r="S1277" s="3279"/>
    </row>
    <row r="1278" spans="7:19" ht="15" customHeight="1">
      <c r="G1278" s="1716"/>
      <c r="H1278" s="1713"/>
      <c r="I1278" s="1713"/>
      <c r="J1278" s="1713"/>
      <c r="K1278" s="1713"/>
      <c r="L1278" s="1713"/>
      <c r="M1278" s="1713"/>
      <c r="N1278" s="1717"/>
      <c r="O1278" s="1713"/>
      <c r="P1278" s="1718"/>
      <c r="Q1278" s="1719"/>
      <c r="R1278" s="1720"/>
      <c r="S1278" s="3279"/>
    </row>
    <row r="1279" spans="7:19" ht="15" customHeight="1">
      <c r="G1279" s="1716"/>
      <c r="H1279" s="1713"/>
      <c r="I1279" s="1713"/>
      <c r="J1279" s="1713"/>
      <c r="K1279" s="1713"/>
      <c r="L1279" s="1713"/>
      <c r="M1279" s="1713"/>
      <c r="N1279" s="1717"/>
      <c r="O1279" s="1713"/>
      <c r="P1279" s="1718"/>
      <c r="Q1279" s="1719"/>
      <c r="R1279" s="1720"/>
      <c r="S1279" s="3279"/>
    </row>
    <row r="1280" spans="7:19" ht="15" customHeight="1">
      <c r="G1280" s="1716"/>
      <c r="H1280" s="1713"/>
      <c r="I1280" s="1713"/>
      <c r="J1280" s="1713"/>
      <c r="K1280" s="1713"/>
      <c r="L1280" s="1713"/>
      <c r="M1280" s="1713"/>
      <c r="N1280" s="1717"/>
      <c r="O1280" s="1713"/>
      <c r="P1280" s="1718"/>
      <c r="Q1280" s="1719"/>
      <c r="R1280" s="1720"/>
      <c r="S1280" s="3279"/>
    </row>
    <row r="1281" spans="7:19" ht="15" customHeight="1">
      <c r="G1281" s="1716"/>
      <c r="H1281" s="1713"/>
      <c r="I1281" s="1713"/>
      <c r="J1281" s="1713"/>
      <c r="K1281" s="1713"/>
      <c r="L1281" s="1713"/>
      <c r="M1281" s="1713"/>
      <c r="N1281" s="1717"/>
      <c r="O1281" s="1713"/>
      <c r="P1281" s="1718"/>
      <c r="Q1281" s="1719"/>
      <c r="R1281" s="1720"/>
      <c r="S1281" s="3279"/>
    </row>
    <row r="1282" spans="7:19" ht="15" customHeight="1">
      <c r="G1282" s="1716"/>
      <c r="H1282" s="1713"/>
      <c r="I1282" s="1713"/>
      <c r="J1282" s="1713"/>
      <c r="K1282" s="1713"/>
      <c r="L1282" s="1713"/>
      <c r="M1282" s="1713"/>
      <c r="N1282" s="1717"/>
      <c r="O1282" s="1713"/>
      <c r="P1282" s="1718"/>
      <c r="Q1282" s="1719"/>
      <c r="R1282" s="1720"/>
      <c r="S1282" s="3279"/>
    </row>
    <row r="1283" spans="7:19" ht="15" customHeight="1">
      <c r="G1283" s="1716"/>
      <c r="H1283" s="1713"/>
      <c r="I1283" s="1713"/>
      <c r="J1283" s="1713"/>
      <c r="K1283" s="1713"/>
      <c r="L1283" s="1713"/>
      <c r="M1283" s="1713"/>
      <c r="N1283" s="1717"/>
      <c r="O1283" s="1713"/>
      <c r="P1283" s="1718"/>
      <c r="Q1283" s="1719"/>
      <c r="R1283" s="1720"/>
      <c r="S1283" s="3279"/>
    </row>
    <row r="1284" spans="7:19" ht="15" customHeight="1">
      <c r="G1284" s="1716"/>
      <c r="H1284" s="1713"/>
      <c r="I1284" s="1713"/>
      <c r="J1284" s="1713"/>
      <c r="K1284" s="1713"/>
      <c r="L1284" s="1713"/>
      <c r="M1284" s="1713"/>
      <c r="N1284" s="1717"/>
      <c r="O1284" s="1713"/>
      <c r="P1284" s="1718"/>
      <c r="Q1284" s="1719"/>
      <c r="R1284" s="1720"/>
      <c r="S1284" s="3279"/>
    </row>
    <row r="1285" spans="7:19" ht="15" customHeight="1">
      <c r="G1285" s="1716"/>
      <c r="H1285" s="1713"/>
      <c r="I1285" s="1713"/>
      <c r="J1285" s="1713"/>
      <c r="K1285" s="1713"/>
      <c r="L1285" s="1713"/>
      <c r="M1285" s="1713"/>
      <c r="N1285" s="1717"/>
      <c r="O1285" s="1713"/>
      <c r="P1285" s="1718"/>
      <c r="Q1285" s="1719"/>
      <c r="R1285" s="1720"/>
      <c r="S1285" s="3279"/>
    </row>
    <row r="1286" spans="7:19" ht="15" customHeight="1">
      <c r="G1286" s="1716"/>
      <c r="H1286" s="1713"/>
      <c r="I1286" s="1713"/>
      <c r="J1286" s="1713"/>
      <c r="K1286" s="1713"/>
      <c r="L1286" s="1713"/>
      <c r="M1286" s="1713"/>
      <c r="N1286" s="1717"/>
      <c r="O1286" s="1713"/>
      <c r="P1286" s="1718"/>
      <c r="Q1286" s="1719"/>
      <c r="R1286" s="1720"/>
      <c r="S1286" s="3279"/>
    </row>
    <row r="1287" spans="7:19" ht="15" customHeight="1">
      <c r="G1287" s="1716"/>
      <c r="H1287" s="1713"/>
      <c r="I1287" s="1713"/>
      <c r="J1287" s="1713"/>
      <c r="K1287" s="1713"/>
      <c r="L1287" s="1713"/>
      <c r="M1287" s="1713"/>
      <c r="N1287" s="1717"/>
      <c r="O1287" s="1713"/>
      <c r="P1287" s="1718"/>
      <c r="Q1287" s="1719"/>
      <c r="R1287" s="1720"/>
      <c r="S1287" s="3279"/>
    </row>
    <row r="1288" spans="7:19" ht="15" customHeight="1">
      <c r="G1288" s="1716"/>
      <c r="H1288" s="1713"/>
      <c r="I1288" s="1713"/>
      <c r="J1288" s="1713"/>
      <c r="K1288" s="1713"/>
      <c r="L1288" s="1713"/>
      <c r="M1288" s="1713"/>
      <c r="N1288" s="1717"/>
      <c r="O1288" s="1713"/>
      <c r="P1288" s="1718"/>
      <c r="Q1288" s="1719"/>
      <c r="R1288" s="1720"/>
      <c r="S1288" s="3279"/>
    </row>
    <row r="1289" spans="7:19" ht="15" customHeight="1">
      <c r="G1289" s="1716"/>
      <c r="H1289" s="1713"/>
      <c r="I1289" s="1713"/>
      <c r="J1289" s="1713"/>
      <c r="K1289" s="1713"/>
      <c r="L1289" s="1713"/>
      <c r="M1289" s="1713"/>
      <c r="N1289" s="1717"/>
      <c r="O1289" s="1713"/>
      <c r="P1289" s="1718"/>
      <c r="Q1289" s="1719"/>
      <c r="R1289" s="1720"/>
      <c r="S1289" s="3279"/>
    </row>
    <row r="1290" spans="7:19" ht="15" customHeight="1">
      <c r="G1290" s="1716"/>
      <c r="H1290" s="1713"/>
      <c r="I1290" s="1713"/>
      <c r="J1290" s="1713"/>
      <c r="K1290" s="1713"/>
      <c r="L1290" s="1713"/>
      <c r="M1290" s="1713"/>
      <c r="N1290" s="1717"/>
      <c r="O1290" s="1713"/>
      <c r="P1290" s="1718"/>
      <c r="Q1290" s="1719"/>
      <c r="R1290" s="1720"/>
      <c r="S1290" s="3279"/>
    </row>
    <row r="1291" spans="7:19" ht="15" customHeight="1">
      <c r="G1291" s="1716"/>
      <c r="H1291" s="1713"/>
      <c r="I1291" s="1713"/>
      <c r="J1291" s="1713"/>
      <c r="K1291" s="1713"/>
      <c r="L1291" s="1713"/>
      <c r="M1291" s="1713"/>
      <c r="N1291" s="1717"/>
      <c r="O1291" s="1713"/>
      <c r="P1291" s="1718"/>
      <c r="Q1291" s="1719"/>
      <c r="R1291" s="1720"/>
      <c r="S1291" s="3279"/>
    </row>
    <row r="1292" spans="7:19" ht="15" customHeight="1">
      <c r="G1292" s="1716"/>
      <c r="H1292" s="1713"/>
      <c r="I1292" s="1713"/>
      <c r="J1292" s="1713"/>
      <c r="K1292" s="1713"/>
      <c r="L1292" s="1713"/>
      <c r="M1292" s="1713"/>
      <c r="N1292" s="1717"/>
      <c r="O1292" s="1713"/>
      <c r="P1292" s="1718"/>
      <c r="Q1292" s="1719"/>
      <c r="R1292" s="1720"/>
      <c r="S1292" s="3279"/>
    </row>
    <row r="1293" spans="7:19" ht="15" customHeight="1">
      <c r="G1293" s="1716"/>
      <c r="H1293" s="1713"/>
      <c r="I1293" s="1713"/>
      <c r="J1293" s="1713"/>
      <c r="K1293" s="1713"/>
      <c r="L1293" s="1713"/>
      <c r="M1293" s="1713"/>
      <c r="N1293" s="1717"/>
      <c r="O1293" s="1713"/>
      <c r="P1293" s="1718"/>
      <c r="Q1293" s="1719"/>
      <c r="R1293" s="1720"/>
      <c r="S1293" s="3279"/>
    </row>
    <row r="1294" spans="7:19" ht="15" customHeight="1">
      <c r="G1294" s="1716"/>
      <c r="H1294" s="1713"/>
      <c r="I1294" s="1713"/>
      <c r="J1294" s="1713"/>
      <c r="K1294" s="1713"/>
      <c r="L1294" s="1713"/>
      <c r="M1294" s="1713"/>
      <c r="N1294" s="1717"/>
      <c r="O1294" s="1713"/>
      <c r="P1294" s="1718"/>
      <c r="Q1294" s="1719"/>
      <c r="R1294" s="1720"/>
      <c r="S1294" s="3279"/>
    </row>
    <row r="1295" spans="7:19" ht="15" customHeight="1">
      <c r="G1295" s="1716"/>
      <c r="H1295" s="1713"/>
      <c r="I1295" s="1713"/>
      <c r="J1295" s="1713"/>
      <c r="K1295" s="1713"/>
      <c r="L1295" s="1713"/>
      <c r="M1295" s="1713"/>
      <c r="N1295" s="1717"/>
      <c r="O1295" s="1713"/>
      <c r="P1295" s="1718"/>
      <c r="Q1295" s="1719"/>
      <c r="R1295" s="1720"/>
      <c r="S1295" s="3279"/>
    </row>
    <row r="1296" spans="7:19" ht="15" customHeight="1">
      <c r="G1296" s="1716"/>
      <c r="H1296" s="1713"/>
      <c r="I1296" s="1713"/>
      <c r="J1296" s="1713"/>
      <c r="K1296" s="1713"/>
      <c r="L1296" s="1713"/>
      <c r="M1296" s="1713"/>
      <c r="N1296" s="1717"/>
      <c r="O1296" s="1713"/>
      <c r="P1296" s="1718"/>
      <c r="Q1296" s="1719"/>
      <c r="R1296" s="1720"/>
      <c r="S1296" s="3279"/>
    </row>
    <row r="1297" spans="7:19" ht="15" customHeight="1">
      <c r="G1297" s="1716"/>
      <c r="H1297" s="1713"/>
      <c r="I1297" s="1713"/>
      <c r="J1297" s="1713"/>
      <c r="K1297" s="1713"/>
      <c r="L1297" s="1713"/>
      <c r="M1297" s="1713"/>
      <c r="N1297" s="1717"/>
      <c r="O1297" s="1713"/>
      <c r="P1297" s="1718"/>
      <c r="Q1297" s="1719"/>
      <c r="R1297" s="1720"/>
      <c r="S1297" s="3279"/>
    </row>
    <row r="1298" spans="7:19" ht="15" customHeight="1">
      <c r="G1298" s="1716"/>
      <c r="H1298" s="1713"/>
      <c r="I1298" s="1713"/>
      <c r="J1298" s="1713"/>
      <c r="K1298" s="1713"/>
      <c r="L1298" s="1713"/>
      <c r="M1298" s="1713"/>
      <c r="N1298" s="1717"/>
      <c r="O1298" s="1713"/>
      <c r="P1298" s="1718"/>
      <c r="Q1298" s="1719"/>
      <c r="R1298" s="1720"/>
      <c r="S1298" s="3279"/>
    </row>
    <row r="1299" spans="7:19" ht="15" customHeight="1">
      <c r="G1299" s="1716"/>
      <c r="H1299" s="1713"/>
      <c r="I1299" s="1713"/>
      <c r="J1299" s="1713"/>
      <c r="K1299" s="1713"/>
      <c r="L1299" s="1713"/>
      <c r="M1299" s="1713"/>
      <c r="N1299" s="1717"/>
      <c r="O1299" s="1713"/>
      <c r="P1299" s="1718"/>
      <c r="Q1299" s="1719"/>
      <c r="R1299" s="1720"/>
      <c r="S1299" s="3279"/>
    </row>
    <row r="1300" spans="7:19" ht="15" customHeight="1">
      <c r="G1300" s="1716"/>
      <c r="H1300" s="1713"/>
      <c r="I1300" s="1713"/>
      <c r="J1300" s="1713"/>
      <c r="K1300" s="1713"/>
      <c r="L1300" s="1713"/>
      <c r="M1300" s="1713"/>
      <c r="N1300" s="1717"/>
      <c r="O1300" s="1713"/>
      <c r="P1300" s="1718"/>
      <c r="Q1300" s="1719"/>
      <c r="R1300" s="1720"/>
      <c r="S1300" s="3279"/>
    </row>
    <row r="1301" spans="7:19" ht="15" customHeight="1">
      <c r="G1301" s="1716"/>
      <c r="H1301" s="1713"/>
      <c r="I1301" s="1713"/>
      <c r="J1301" s="1713"/>
      <c r="K1301" s="1713"/>
      <c r="L1301" s="1713"/>
      <c r="M1301" s="1713"/>
      <c r="N1301" s="1717"/>
      <c r="O1301" s="1713"/>
      <c r="P1301" s="1718"/>
      <c r="Q1301" s="1719"/>
      <c r="R1301" s="1720"/>
      <c r="S1301" s="3279"/>
    </row>
    <row r="1302" spans="7:19" ht="15" customHeight="1">
      <c r="G1302" s="1716"/>
      <c r="H1302" s="1713"/>
      <c r="I1302" s="1713"/>
      <c r="J1302" s="1713"/>
      <c r="K1302" s="1713"/>
      <c r="L1302" s="1713"/>
      <c r="M1302" s="1713"/>
      <c r="N1302" s="1717"/>
      <c r="O1302" s="1713"/>
      <c r="P1302" s="1718"/>
      <c r="Q1302" s="1719"/>
      <c r="R1302" s="1720"/>
      <c r="S1302" s="3279"/>
    </row>
    <row r="1303" spans="7:19" ht="15" customHeight="1">
      <c r="G1303" s="1716"/>
      <c r="H1303" s="1713"/>
      <c r="I1303" s="1713"/>
      <c r="J1303" s="1713"/>
      <c r="K1303" s="1713"/>
      <c r="L1303" s="1713"/>
      <c r="M1303" s="1713"/>
      <c r="N1303" s="1717"/>
      <c r="O1303" s="1713"/>
      <c r="P1303" s="1718"/>
      <c r="Q1303" s="1719"/>
      <c r="R1303" s="1720"/>
      <c r="S1303" s="3279"/>
    </row>
    <row r="1304" spans="7:19" ht="15" customHeight="1">
      <c r="G1304" s="1716"/>
      <c r="H1304" s="1713"/>
      <c r="I1304" s="1713"/>
      <c r="J1304" s="1713"/>
      <c r="K1304" s="1713"/>
      <c r="L1304" s="1713"/>
      <c r="M1304" s="1713"/>
      <c r="N1304" s="1717"/>
      <c r="O1304" s="1713"/>
      <c r="P1304" s="1718"/>
      <c r="Q1304" s="1719"/>
      <c r="R1304" s="1720"/>
      <c r="S1304" s="3279"/>
    </row>
    <row r="1305" spans="7:19" ht="15" customHeight="1">
      <c r="G1305" s="1716"/>
      <c r="H1305" s="1713"/>
      <c r="I1305" s="1713"/>
      <c r="J1305" s="1713"/>
      <c r="K1305" s="1713"/>
      <c r="L1305" s="1713"/>
      <c r="M1305" s="1713"/>
      <c r="N1305" s="1717"/>
      <c r="O1305" s="1713"/>
      <c r="P1305" s="1718"/>
      <c r="Q1305" s="1719"/>
      <c r="R1305" s="1720"/>
      <c r="S1305" s="3279"/>
    </row>
    <row r="1306" spans="7:19" ht="15" customHeight="1">
      <c r="G1306" s="1716"/>
      <c r="H1306" s="1713"/>
      <c r="I1306" s="1713"/>
      <c r="J1306" s="1713"/>
      <c r="K1306" s="1713"/>
      <c r="L1306" s="1713"/>
      <c r="M1306" s="1713"/>
      <c r="N1306" s="1717"/>
      <c r="O1306" s="1713"/>
      <c r="P1306" s="1718"/>
      <c r="Q1306" s="1719"/>
      <c r="R1306" s="1720"/>
      <c r="S1306" s="3279"/>
    </row>
    <row r="1307" spans="7:19" ht="15" customHeight="1">
      <c r="G1307" s="1716"/>
      <c r="H1307" s="1713"/>
      <c r="I1307" s="1713"/>
      <c r="J1307" s="1713"/>
      <c r="K1307" s="1713"/>
      <c r="L1307" s="1713"/>
      <c r="M1307" s="1713"/>
      <c r="N1307" s="1717"/>
      <c r="O1307" s="1713"/>
      <c r="P1307" s="1718"/>
      <c r="Q1307" s="1719"/>
      <c r="R1307" s="1720"/>
      <c r="S1307" s="3279"/>
    </row>
    <row r="1308" spans="7:19" ht="15" customHeight="1">
      <c r="G1308" s="1716"/>
      <c r="H1308" s="1713"/>
      <c r="I1308" s="1713"/>
      <c r="J1308" s="1713"/>
      <c r="K1308" s="1713"/>
      <c r="L1308" s="1713"/>
      <c r="M1308" s="1713"/>
      <c r="N1308" s="1717"/>
      <c r="O1308" s="1713"/>
      <c r="P1308" s="1718"/>
      <c r="Q1308" s="1719"/>
      <c r="R1308" s="1720"/>
      <c r="S1308" s="3279"/>
    </row>
    <row r="1309" spans="7:19" ht="15" customHeight="1">
      <c r="G1309" s="1716"/>
      <c r="H1309" s="1713"/>
      <c r="I1309" s="1713"/>
      <c r="J1309" s="1713"/>
      <c r="K1309" s="1713"/>
      <c r="L1309" s="1713"/>
      <c r="M1309" s="1713"/>
      <c r="N1309" s="1717"/>
      <c r="O1309" s="1713"/>
      <c r="P1309" s="1718"/>
      <c r="Q1309" s="1719"/>
      <c r="R1309" s="1720"/>
      <c r="S1309" s="3279"/>
    </row>
    <row r="1310" spans="7:19" ht="15" customHeight="1">
      <c r="G1310" s="1716"/>
      <c r="H1310" s="1713"/>
      <c r="I1310" s="1713"/>
      <c r="J1310" s="1713"/>
      <c r="K1310" s="1713"/>
      <c r="L1310" s="1713"/>
      <c r="M1310" s="1713"/>
      <c r="N1310" s="1717"/>
      <c r="O1310" s="1713"/>
      <c r="P1310" s="1718"/>
      <c r="Q1310" s="1719"/>
      <c r="R1310" s="1720"/>
      <c r="S1310" s="3279"/>
    </row>
    <row r="1311" spans="7:19" ht="15" customHeight="1">
      <c r="G1311" s="1716"/>
      <c r="H1311" s="1713"/>
      <c r="I1311" s="1713"/>
      <c r="J1311" s="1713"/>
      <c r="K1311" s="1713"/>
      <c r="L1311" s="1713"/>
      <c r="M1311" s="1713"/>
      <c r="N1311" s="1717"/>
      <c r="O1311" s="1713"/>
      <c r="P1311" s="1718"/>
      <c r="Q1311" s="1719"/>
      <c r="R1311" s="1720"/>
      <c r="S1311" s="3279"/>
    </row>
    <row r="1312" spans="7:19" ht="15" customHeight="1">
      <c r="G1312" s="1716"/>
      <c r="H1312" s="1713"/>
      <c r="I1312" s="1713"/>
      <c r="J1312" s="1713"/>
      <c r="K1312" s="1713"/>
      <c r="L1312" s="1713"/>
      <c r="M1312" s="1713"/>
      <c r="N1312" s="1717"/>
      <c r="O1312" s="1713"/>
      <c r="P1312" s="1718"/>
      <c r="Q1312" s="1719"/>
      <c r="R1312" s="1720"/>
      <c r="S1312" s="3279"/>
    </row>
    <row r="1313" spans="7:19" ht="15" customHeight="1">
      <c r="G1313" s="1716"/>
      <c r="H1313" s="1713"/>
      <c r="I1313" s="1713"/>
      <c r="J1313" s="1713"/>
      <c r="K1313" s="1713"/>
      <c r="L1313" s="1713"/>
      <c r="M1313" s="1713"/>
      <c r="N1313" s="1717"/>
      <c r="O1313" s="1713"/>
      <c r="P1313" s="1718"/>
      <c r="Q1313" s="1719"/>
      <c r="R1313" s="1720"/>
      <c r="S1313" s="3279"/>
    </row>
    <row r="1314" spans="7:19" ht="15" customHeight="1">
      <c r="G1314" s="1716"/>
      <c r="H1314" s="1713"/>
      <c r="I1314" s="1713"/>
      <c r="J1314" s="1713"/>
      <c r="K1314" s="1713"/>
      <c r="L1314" s="1713"/>
      <c r="M1314" s="1713"/>
      <c r="N1314" s="1717"/>
      <c r="O1314" s="1713"/>
      <c r="P1314" s="1718"/>
      <c r="Q1314" s="1719"/>
      <c r="R1314" s="1720"/>
      <c r="S1314" s="3279"/>
    </row>
    <row r="1315" spans="7:19" ht="15" customHeight="1">
      <c r="G1315" s="1716"/>
      <c r="H1315" s="1713"/>
      <c r="I1315" s="1713"/>
      <c r="J1315" s="1713"/>
      <c r="K1315" s="1713"/>
      <c r="L1315" s="1713"/>
      <c r="M1315" s="1713"/>
      <c r="N1315" s="1717"/>
      <c r="O1315" s="1713"/>
      <c r="P1315" s="1718"/>
      <c r="Q1315" s="1719"/>
      <c r="R1315" s="1720"/>
      <c r="S1315" s="3279"/>
    </row>
    <row r="1316" spans="7:19" ht="15" customHeight="1">
      <c r="G1316" s="1716"/>
      <c r="H1316" s="1713"/>
      <c r="I1316" s="1713"/>
      <c r="J1316" s="1713"/>
      <c r="K1316" s="1713"/>
      <c r="L1316" s="1713"/>
      <c r="M1316" s="1713"/>
      <c r="N1316" s="1717"/>
      <c r="O1316" s="1713"/>
      <c r="P1316" s="1718"/>
      <c r="Q1316" s="1719"/>
      <c r="R1316" s="1720"/>
      <c r="S1316" s="3279"/>
    </row>
    <row r="1317" spans="7:19" ht="15" customHeight="1">
      <c r="G1317" s="1716"/>
      <c r="H1317" s="1713"/>
      <c r="I1317" s="1713"/>
      <c r="J1317" s="1713"/>
      <c r="K1317" s="1713"/>
      <c r="L1317" s="1713"/>
      <c r="M1317" s="1713"/>
      <c r="N1317" s="1717"/>
      <c r="O1317" s="1713"/>
      <c r="P1317" s="1718"/>
      <c r="Q1317" s="1719"/>
      <c r="R1317" s="1720"/>
      <c r="S1317" s="3279"/>
    </row>
    <row r="1318" spans="7:19" ht="15" customHeight="1">
      <c r="G1318" s="1716"/>
      <c r="H1318" s="1713"/>
      <c r="I1318" s="1713"/>
      <c r="J1318" s="1713"/>
      <c r="K1318" s="1713"/>
      <c r="L1318" s="1713"/>
      <c r="M1318" s="1713"/>
      <c r="N1318" s="1717"/>
      <c r="O1318" s="1713"/>
      <c r="P1318" s="1718"/>
      <c r="Q1318" s="1719"/>
      <c r="R1318" s="1720"/>
      <c r="S1318" s="3279"/>
    </row>
    <row r="1319" spans="7:19" ht="15" customHeight="1">
      <c r="G1319" s="1716"/>
      <c r="H1319" s="1713"/>
      <c r="I1319" s="1713"/>
      <c r="J1319" s="1713"/>
      <c r="K1319" s="1713"/>
      <c r="L1319" s="1713"/>
      <c r="M1319" s="1713"/>
      <c r="N1319" s="1717"/>
      <c r="O1319" s="1713"/>
      <c r="P1319" s="1718"/>
      <c r="Q1319" s="1719"/>
      <c r="R1319" s="1720"/>
      <c r="S1319" s="3279"/>
    </row>
    <row r="1320" spans="7:19" ht="15" customHeight="1">
      <c r="G1320" s="1716"/>
      <c r="H1320" s="1713"/>
      <c r="I1320" s="1713"/>
      <c r="J1320" s="1713"/>
      <c r="K1320" s="1713"/>
      <c r="L1320" s="1713"/>
      <c r="M1320" s="1713"/>
      <c r="N1320" s="1717"/>
      <c r="O1320" s="1713"/>
      <c r="P1320" s="1718"/>
      <c r="Q1320" s="1719"/>
      <c r="R1320" s="1720"/>
      <c r="S1320" s="3279"/>
    </row>
    <row r="1321" spans="7:19" ht="15" customHeight="1">
      <c r="G1321" s="1716"/>
      <c r="H1321" s="1713"/>
      <c r="I1321" s="1713"/>
      <c r="J1321" s="1713"/>
      <c r="K1321" s="1713"/>
      <c r="L1321" s="1713"/>
      <c r="M1321" s="1713"/>
      <c r="N1321" s="1717"/>
      <c r="O1321" s="1713"/>
      <c r="P1321" s="1718"/>
      <c r="Q1321" s="1719"/>
      <c r="R1321" s="1720"/>
      <c r="S1321" s="3279"/>
    </row>
    <row r="1322" spans="7:19" ht="15" customHeight="1">
      <c r="G1322" s="1716"/>
      <c r="H1322" s="1713"/>
      <c r="I1322" s="1713"/>
      <c r="J1322" s="1713"/>
      <c r="K1322" s="1713"/>
      <c r="L1322" s="1713"/>
      <c r="M1322" s="1713"/>
      <c r="N1322" s="1717"/>
      <c r="O1322" s="1713"/>
      <c r="P1322" s="1718"/>
      <c r="Q1322" s="1719"/>
      <c r="R1322" s="1720"/>
      <c r="S1322" s="3279"/>
    </row>
    <row r="1323" spans="7:19" ht="15" customHeight="1">
      <c r="G1323" s="1716"/>
      <c r="H1323" s="1713"/>
      <c r="I1323" s="1713"/>
      <c r="J1323" s="1713"/>
      <c r="K1323" s="1713"/>
      <c r="L1323" s="1713"/>
      <c r="M1323" s="1713"/>
      <c r="N1323" s="1717"/>
      <c r="O1323" s="1713"/>
      <c r="P1323" s="1718"/>
      <c r="Q1323" s="1719"/>
      <c r="R1323" s="1720"/>
      <c r="S1323" s="3279"/>
    </row>
    <row r="1324" spans="7:19" ht="15" customHeight="1">
      <c r="G1324" s="1716"/>
      <c r="H1324" s="1713"/>
      <c r="I1324" s="1713"/>
      <c r="J1324" s="1713"/>
      <c r="K1324" s="1713"/>
      <c r="L1324" s="1713"/>
      <c r="M1324" s="1713"/>
      <c r="N1324" s="1717"/>
      <c r="O1324" s="1713"/>
      <c r="P1324" s="1718"/>
      <c r="Q1324" s="1719"/>
      <c r="R1324" s="1720"/>
      <c r="S1324" s="3279"/>
    </row>
    <row r="1325" spans="7:19" ht="15" customHeight="1">
      <c r="G1325" s="1716"/>
      <c r="H1325" s="1713"/>
      <c r="I1325" s="1713"/>
      <c r="J1325" s="1713"/>
      <c r="K1325" s="1713"/>
      <c r="L1325" s="1713"/>
      <c r="M1325" s="1713"/>
      <c r="N1325" s="1717"/>
      <c r="O1325" s="1713"/>
      <c r="P1325" s="1718"/>
      <c r="Q1325" s="1719"/>
      <c r="R1325" s="1720"/>
      <c r="S1325" s="3279"/>
    </row>
    <row r="1326" spans="7:19" ht="15" customHeight="1">
      <c r="G1326" s="1716"/>
      <c r="H1326" s="1713"/>
      <c r="I1326" s="1713"/>
      <c r="J1326" s="1713"/>
      <c r="K1326" s="1713"/>
      <c r="L1326" s="1713"/>
      <c r="M1326" s="1713"/>
      <c r="N1326" s="1717"/>
      <c r="O1326" s="1713"/>
      <c r="P1326" s="1718"/>
      <c r="Q1326" s="1719"/>
      <c r="R1326" s="1720"/>
      <c r="S1326" s="3279"/>
    </row>
    <row r="1327" spans="7:19" ht="15" customHeight="1">
      <c r="G1327" s="1716"/>
      <c r="H1327" s="1713"/>
      <c r="I1327" s="1713"/>
      <c r="J1327" s="1713"/>
      <c r="K1327" s="1713"/>
      <c r="L1327" s="1713"/>
      <c r="M1327" s="1713"/>
      <c r="N1327" s="1717"/>
      <c r="O1327" s="1713"/>
      <c r="P1327" s="1718"/>
      <c r="Q1327" s="1719"/>
      <c r="R1327" s="1720"/>
      <c r="S1327" s="3279"/>
    </row>
    <row r="1328" spans="7:19" ht="15" customHeight="1">
      <c r="G1328" s="1716"/>
      <c r="H1328" s="1713"/>
      <c r="I1328" s="1713"/>
      <c r="J1328" s="1713"/>
      <c r="K1328" s="1713"/>
      <c r="L1328" s="1713"/>
      <c r="M1328" s="1713"/>
      <c r="N1328" s="1717"/>
      <c r="O1328" s="1713"/>
      <c r="P1328" s="1718"/>
      <c r="Q1328" s="1719"/>
      <c r="R1328" s="1720"/>
      <c r="S1328" s="3279"/>
    </row>
    <row r="1329" spans="7:19" ht="15" customHeight="1">
      <c r="G1329" s="1716"/>
      <c r="H1329" s="1713"/>
      <c r="I1329" s="1713"/>
      <c r="J1329" s="1713"/>
      <c r="K1329" s="1713"/>
      <c r="L1329" s="1713"/>
      <c r="M1329" s="1713"/>
      <c r="N1329" s="1717"/>
      <c r="O1329" s="1713"/>
      <c r="P1329" s="1718"/>
      <c r="Q1329" s="1719"/>
      <c r="R1329" s="1720"/>
      <c r="S1329" s="3279"/>
    </row>
    <row r="1330" spans="7:19" ht="15" customHeight="1">
      <c r="G1330" s="1716"/>
      <c r="H1330" s="1713"/>
      <c r="I1330" s="1713"/>
      <c r="J1330" s="1713"/>
      <c r="K1330" s="1713"/>
      <c r="L1330" s="1713"/>
      <c r="M1330" s="1713"/>
      <c r="N1330" s="1717"/>
      <c r="O1330" s="1713"/>
      <c r="P1330" s="1718"/>
      <c r="Q1330" s="1719"/>
      <c r="R1330" s="1720"/>
      <c r="S1330" s="3279"/>
    </row>
    <row r="1331" spans="7:19" ht="15" customHeight="1">
      <c r="G1331" s="1716"/>
      <c r="H1331" s="1713"/>
      <c r="I1331" s="1713"/>
      <c r="J1331" s="1713"/>
      <c r="K1331" s="1713"/>
      <c r="L1331" s="1713"/>
      <c r="M1331" s="1713"/>
      <c r="N1331" s="1717"/>
      <c r="O1331" s="1713"/>
      <c r="P1331" s="1718"/>
      <c r="Q1331" s="1719"/>
      <c r="R1331" s="1720"/>
      <c r="S1331" s="3279"/>
    </row>
    <row r="1332" spans="7:19" ht="15" customHeight="1">
      <c r="G1332" s="1716"/>
      <c r="H1332" s="1713"/>
      <c r="I1332" s="1713"/>
      <c r="J1332" s="1713"/>
      <c r="K1332" s="1713"/>
      <c r="L1332" s="1713"/>
      <c r="M1332" s="1713"/>
      <c r="N1332" s="1717"/>
      <c r="O1332" s="1713"/>
      <c r="P1332" s="1718"/>
      <c r="Q1332" s="1719"/>
      <c r="R1332" s="1720"/>
      <c r="S1332" s="3279"/>
    </row>
    <row r="1333" spans="7:19" ht="15" customHeight="1">
      <c r="G1333" s="1716"/>
      <c r="H1333" s="1713"/>
      <c r="I1333" s="1713"/>
      <c r="J1333" s="1713"/>
      <c r="K1333" s="1713"/>
      <c r="L1333" s="1713"/>
      <c r="M1333" s="1713"/>
      <c r="N1333" s="1717"/>
      <c r="O1333" s="1713"/>
      <c r="P1333" s="1718"/>
      <c r="Q1333" s="1719"/>
      <c r="R1333" s="1720"/>
      <c r="S1333" s="3279"/>
    </row>
    <row r="1334" spans="7:19" ht="15" customHeight="1">
      <c r="G1334" s="1716"/>
      <c r="H1334" s="1713"/>
      <c r="I1334" s="1713"/>
      <c r="J1334" s="1713"/>
      <c r="K1334" s="1713"/>
      <c r="L1334" s="1713"/>
      <c r="M1334" s="1713"/>
      <c r="N1334" s="1717"/>
      <c r="O1334" s="1713"/>
      <c r="P1334" s="1718"/>
      <c r="Q1334" s="1719"/>
      <c r="R1334" s="1720"/>
      <c r="S1334" s="3279"/>
    </row>
    <row r="1335" spans="7:19" ht="15" customHeight="1">
      <c r="G1335" s="1716"/>
      <c r="H1335" s="1713"/>
      <c r="I1335" s="1713"/>
      <c r="J1335" s="1713"/>
      <c r="K1335" s="1713"/>
      <c r="L1335" s="1713"/>
      <c r="M1335" s="1713"/>
      <c r="N1335" s="1717"/>
      <c r="O1335" s="1713"/>
      <c r="P1335" s="1718"/>
      <c r="Q1335" s="1719"/>
      <c r="R1335" s="1720"/>
      <c r="S1335" s="3279"/>
    </row>
    <row r="1336" spans="7:19" ht="15" customHeight="1">
      <c r="G1336" s="1716"/>
      <c r="H1336" s="1713"/>
      <c r="I1336" s="1713"/>
      <c r="J1336" s="1713"/>
      <c r="K1336" s="1713"/>
      <c r="L1336" s="1713"/>
      <c r="M1336" s="1713"/>
      <c r="N1336" s="1717"/>
      <c r="O1336" s="1713"/>
      <c r="P1336" s="1718"/>
      <c r="Q1336" s="1719"/>
      <c r="R1336" s="1720"/>
      <c r="S1336" s="3279"/>
    </row>
    <row r="1337" spans="7:19" ht="15" customHeight="1">
      <c r="G1337" s="1716"/>
      <c r="H1337" s="1713"/>
      <c r="I1337" s="1713"/>
      <c r="J1337" s="1713"/>
      <c r="K1337" s="1713"/>
      <c r="L1337" s="1713"/>
      <c r="M1337" s="1713"/>
      <c r="N1337" s="1717"/>
      <c r="O1337" s="1713"/>
      <c r="P1337" s="1718"/>
      <c r="Q1337" s="1719"/>
      <c r="R1337" s="1720"/>
      <c r="S1337" s="3279"/>
    </row>
    <row r="1338" spans="7:19" ht="15" customHeight="1">
      <c r="G1338" s="1716"/>
      <c r="H1338" s="1713"/>
      <c r="I1338" s="1713"/>
      <c r="J1338" s="1713"/>
      <c r="K1338" s="1713"/>
      <c r="L1338" s="1713"/>
      <c r="M1338" s="1713"/>
      <c r="N1338" s="1717"/>
      <c r="O1338" s="1713"/>
      <c r="P1338" s="1718"/>
      <c r="Q1338" s="1719"/>
      <c r="R1338" s="1720"/>
      <c r="S1338" s="3279"/>
    </row>
    <row r="1339" spans="7:19" ht="15" customHeight="1">
      <c r="G1339" s="1716"/>
      <c r="H1339" s="1713"/>
      <c r="I1339" s="1713"/>
      <c r="J1339" s="1713"/>
      <c r="K1339" s="1713"/>
      <c r="L1339" s="1713"/>
      <c r="M1339" s="1713"/>
      <c r="N1339" s="1717"/>
      <c r="O1339" s="1713"/>
      <c r="P1339" s="1718"/>
      <c r="Q1339" s="1719"/>
      <c r="R1339" s="1720"/>
      <c r="S1339" s="3279"/>
    </row>
    <row r="1340" spans="7:19" ht="15" customHeight="1">
      <c r="G1340" s="1716"/>
      <c r="H1340" s="1713"/>
      <c r="I1340" s="1713"/>
      <c r="J1340" s="1713"/>
      <c r="K1340" s="1713"/>
      <c r="L1340" s="1713"/>
      <c r="M1340" s="1713"/>
      <c r="N1340" s="1717"/>
      <c r="O1340" s="1713"/>
      <c r="P1340" s="1718"/>
      <c r="Q1340" s="1719"/>
      <c r="R1340" s="1720"/>
      <c r="S1340" s="3279"/>
    </row>
    <row r="1341" spans="7:19" ht="15" customHeight="1">
      <c r="G1341" s="1716"/>
      <c r="H1341" s="1713"/>
      <c r="I1341" s="1713"/>
      <c r="J1341" s="1713"/>
      <c r="K1341" s="1713"/>
      <c r="L1341" s="1713"/>
      <c r="M1341" s="1713"/>
      <c r="N1341" s="1717"/>
      <c r="O1341" s="1713"/>
      <c r="P1341" s="1718"/>
      <c r="Q1341" s="1719"/>
      <c r="R1341" s="1720"/>
      <c r="S1341" s="3279"/>
    </row>
    <row r="1342" spans="7:19" ht="15" customHeight="1">
      <c r="G1342" s="1716"/>
      <c r="H1342" s="1713"/>
      <c r="I1342" s="1713"/>
      <c r="J1342" s="1713"/>
      <c r="K1342" s="1713"/>
      <c r="L1342" s="1713"/>
      <c r="M1342" s="1713"/>
      <c r="N1342" s="1717"/>
      <c r="O1342" s="1713"/>
      <c r="P1342" s="1718"/>
      <c r="Q1342" s="1719"/>
      <c r="R1342" s="1720"/>
      <c r="S1342" s="3279"/>
    </row>
    <row r="1343" spans="7:19" ht="15" customHeight="1">
      <c r="G1343" s="1716"/>
      <c r="H1343" s="1713"/>
      <c r="I1343" s="1713"/>
      <c r="J1343" s="1713"/>
      <c r="K1343" s="1713"/>
      <c r="L1343" s="1713"/>
      <c r="M1343" s="1713"/>
      <c r="N1343" s="1717"/>
      <c r="O1343" s="1713"/>
      <c r="P1343" s="1718"/>
      <c r="Q1343" s="1719"/>
      <c r="R1343" s="1720"/>
      <c r="S1343" s="3279"/>
    </row>
    <row r="1344" spans="7:19" ht="15" customHeight="1">
      <c r="G1344" s="1716"/>
      <c r="H1344" s="1713"/>
      <c r="I1344" s="1713"/>
      <c r="J1344" s="1713"/>
      <c r="K1344" s="1713"/>
      <c r="L1344" s="1713"/>
      <c r="M1344" s="1713"/>
      <c r="N1344" s="1717"/>
      <c r="O1344" s="1713"/>
      <c r="P1344" s="1718"/>
      <c r="Q1344" s="1719"/>
      <c r="R1344" s="1720"/>
      <c r="S1344" s="3279"/>
    </row>
    <row r="1345" spans="7:19" ht="15" customHeight="1">
      <c r="G1345" s="1716"/>
      <c r="H1345" s="1713"/>
      <c r="I1345" s="1713"/>
      <c r="J1345" s="1713"/>
      <c r="K1345" s="1713"/>
      <c r="L1345" s="1713"/>
      <c r="M1345" s="1713"/>
      <c r="N1345" s="1717"/>
      <c r="O1345" s="1713"/>
      <c r="P1345" s="1718"/>
      <c r="Q1345" s="1719"/>
      <c r="R1345" s="1720"/>
      <c r="S1345" s="3279"/>
    </row>
    <row r="1346" spans="7:19" ht="15" customHeight="1">
      <c r="G1346" s="1716"/>
      <c r="H1346" s="1713"/>
      <c r="I1346" s="1713"/>
      <c r="J1346" s="1713"/>
      <c r="K1346" s="1713"/>
      <c r="L1346" s="1713"/>
      <c r="M1346" s="1713"/>
      <c r="N1346" s="1717"/>
      <c r="O1346" s="1713"/>
      <c r="P1346" s="1718"/>
      <c r="Q1346" s="1719"/>
      <c r="R1346" s="1720"/>
      <c r="S1346" s="3279"/>
    </row>
    <row r="1347" spans="7:19" ht="15" customHeight="1">
      <c r="G1347" s="1716"/>
      <c r="H1347" s="1713"/>
      <c r="I1347" s="1713"/>
      <c r="J1347" s="1713"/>
      <c r="K1347" s="1713"/>
      <c r="L1347" s="1713"/>
      <c r="M1347" s="1713"/>
      <c r="N1347" s="1717"/>
      <c r="O1347" s="1713"/>
      <c r="P1347" s="1718"/>
      <c r="Q1347" s="1719"/>
      <c r="R1347" s="1720"/>
      <c r="S1347" s="3279"/>
    </row>
    <row r="1348" spans="7:19" ht="15" customHeight="1">
      <c r="G1348" s="1716"/>
      <c r="H1348" s="1713"/>
      <c r="I1348" s="1713"/>
      <c r="J1348" s="1713"/>
      <c r="K1348" s="1713"/>
      <c r="L1348" s="1713"/>
      <c r="M1348" s="1713"/>
      <c r="N1348" s="1717"/>
      <c r="O1348" s="1713"/>
      <c r="P1348" s="1718"/>
      <c r="Q1348" s="1719"/>
      <c r="R1348" s="1720"/>
      <c r="S1348" s="3279"/>
    </row>
    <row r="1349" spans="7:19" ht="15" customHeight="1">
      <c r="G1349" s="1716"/>
      <c r="H1349" s="1713"/>
      <c r="I1349" s="1713"/>
      <c r="J1349" s="1713"/>
      <c r="K1349" s="1713"/>
      <c r="L1349" s="1713"/>
      <c r="M1349" s="1713"/>
      <c r="N1349" s="1717"/>
      <c r="O1349" s="1713"/>
      <c r="P1349" s="1718"/>
      <c r="Q1349" s="1719"/>
      <c r="R1349" s="1720"/>
      <c r="S1349" s="3279"/>
    </row>
    <row r="1350" spans="7:19" ht="15" customHeight="1">
      <c r="G1350" s="1716"/>
      <c r="H1350" s="1713"/>
      <c r="I1350" s="1713"/>
      <c r="J1350" s="1713"/>
      <c r="K1350" s="1713"/>
      <c r="L1350" s="1713"/>
      <c r="M1350" s="1713"/>
      <c r="N1350" s="1717"/>
      <c r="O1350" s="1713"/>
      <c r="P1350" s="1718"/>
      <c r="Q1350" s="1719"/>
      <c r="R1350" s="1720"/>
      <c r="S1350" s="3279"/>
    </row>
    <row r="1351" spans="7:19" ht="15" customHeight="1">
      <c r="G1351" s="1716"/>
      <c r="H1351" s="1713"/>
      <c r="I1351" s="1713"/>
      <c r="J1351" s="1713"/>
      <c r="K1351" s="1713"/>
      <c r="L1351" s="1713"/>
      <c r="M1351" s="1713"/>
      <c r="N1351" s="1717"/>
      <c r="O1351" s="1713"/>
      <c r="P1351" s="1718"/>
      <c r="Q1351" s="1719"/>
      <c r="R1351" s="1720"/>
      <c r="S1351" s="3279"/>
    </row>
    <row r="1352" spans="7:19" ht="15" customHeight="1">
      <c r="G1352" s="1716"/>
      <c r="H1352" s="1713"/>
      <c r="I1352" s="1713"/>
      <c r="J1352" s="1713"/>
      <c r="K1352" s="1713"/>
      <c r="L1352" s="1713"/>
      <c r="M1352" s="1713"/>
      <c r="N1352" s="1717"/>
      <c r="O1352" s="1713"/>
      <c r="P1352" s="1718"/>
      <c r="Q1352" s="1719"/>
      <c r="R1352" s="1720"/>
      <c r="S1352" s="3279"/>
    </row>
    <row r="1353" spans="7:19" ht="15" customHeight="1">
      <c r="G1353" s="1716"/>
      <c r="H1353" s="1713"/>
      <c r="I1353" s="1713"/>
      <c r="J1353" s="1713"/>
      <c r="K1353" s="1713"/>
      <c r="L1353" s="1713"/>
      <c r="M1353" s="1713"/>
      <c r="N1353" s="1717"/>
      <c r="O1353" s="1713"/>
      <c r="P1353" s="1718"/>
      <c r="Q1353" s="1719"/>
      <c r="R1353" s="1720"/>
      <c r="S1353" s="3279"/>
    </row>
    <row r="1354" spans="7:19" ht="15" customHeight="1">
      <c r="G1354" s="1716"/>
      <c r="H1354" s="1713"/>
      <c r="I1354" s="1713"/>
      <c r="J1354" s="1713"/>
      <c r="K1354" s="1713"/>
      <c r="L1354" s="1713"/>
      <c r="M1354" s="1713"/>
      <c r="N1354" s="1717"/>
      <c r="O1354" s="1713"/>
      <c r="P1354" s="1718"/>
      <c r="Q1354" s="1719"/>
      <c r="R1354" s="1720"/>
      <c r="S1354" s="3279"/>
    </row>
    <row r="1355" spans="7:19" ht="15" customHeight="1">
      <c r="G1355" s="1716"/>
      <c r="H1355" s="1713"/>
      <c r="I1355" s="1713"/>
      <c r="J1355" s="1713"/>
      <c r="K1355" s="1713"/>
      <c r="L1355" s="1713"/>
      <c r="M1355" s="1713"/>
      <c r="N1355" s="1717"/>
      <c r="O1355" s="1713"/>
      <c r="P1355" s="1718"/>
      <c r="Q1355" s="1719"/>
      <c r="R1355" s="1720"/>
      <c r="S1355" s="3279"/>
    </row>
    <row r="1356" spans="7:19" ht="15" customHeight="1">
      <c r="G1356" s="1716"/>
      <c r="H1356" s="1713"/>
      <c r="I1356" s="1713"/>
      <c r="J1356" s="1713"/>
      <c r="K1356" s="1713"/>
      <c r="L1356" s="1713"/>
      <c r="M1356" s="1713"/>
      <c r="N1356" s="1717"/>
      <c r="O1356" s="1713"/>
      <c r="P1356" s="1718"/>
      <c r="Q1356" s="1719"/>
      <c r="R1356" s="1720"/>
      <c r="S1356" s="3279"/>
    </row>
    <row r="1357" spans="7:19" ht="15" customHeight="1">
      <c r="G1357" s="1716"/>
      <c r="H1357" s="1713"/>
      <c r="I1357" s="1713"/>
      <c r="J1357" s="1713"/>
      <c r="K1357" s="1713"/>
      <c r="L1357" s="1713"/>
      <c r="M1357" s="1713"/>
      <c r="N1357" s="1717"/>
      <c r="O1357" s="1713"/>
      <c r="P1357" s="1718"/>
      <c r="Q1357" s="1719"/>
      <c r="R1357" s="1720"/>
      <c r="S1357" s="3279"/>
    </row>
    <row r="1358" spans="7:19" ht="15" customHeight="1">
      <c r="G1358" s="1716"/>
      <c r="H1358" s="1713"/>
      <c r="I1358" s="1713"/>
      <c r="J1358" s="1713"/>
      <c r="K1358" s="1713"/>
      <c r="L1358" s="1713"/>
      <c r="M1358" s="1713"/>
      <c r="N1358" s="1717"/>
      <c r="O1358" s="1713"/>
      <c r="P1358" s="1718"/>
      <c r="Q1358" s="1719"/>
      <c r="R1358" s="1720"/>
      <c r="S1358" s="3279"/>
    </row>
    <row r="1359" spans="7:19" ht="15" customHeight="1">
      <c r="G1359" s="1716"/>
      <c r="H1359" s="1713"/>
      <c r="I1359" s="1713"/>
      <c r="J1359" s="1713"/>
      <c r="K1359" s="1713"/>
      <c r="L1359" s="1713"/>
      <c r="M1359" s="1713"/>
      <c r="N1359" s="1717"/>
      <c r="O1359" s="1713"/>
      <c r="P1359" s="1718"/>
      <c r="Q1359" s="1719"/>
      <c r="R1359" s="1720"/>
      <c r="S1359" s="3279"/>
    </row>
    <row r="1360" spans="7:19" ht="15" customHeight="1">
      <c r="G1360" s="1716"/>
      <c r="H1360" s="1713"/>
      <c r="I1360" s="1713"/>
      <c r="J1360" s="1713"/>
      <c r="K1360" s="1713"/>
      <c r="L1360" s="1713"/>
      <c r="M1360" s="1713"/>
      <c r="N1360" s="1717"/>
      <c r="O1360" s="1713"/>
      <c r="P1360" s="1718"/>
      <c r="Q1360" s="1719"/>
      <c r="R1360" s="1720"/>
      <c r="S1360" s="3279"/>
    </row>
    <row r="1361" spans="7:19" ht="15" customHeight="1">
      <c r="G1361" s="1716"/>
      <c r="H1361" s="1713"/>
      <c r="I1361" s="1713"/>
      <c r="J1361" s="1713"/>
      <c r="K1361" s="1713"/>
      <c r="L1361" s="1713"/>
      <c r="M1361" s="1713"/>
      <c r="N1361" s="1717"/>
      <c r="O1361" s="1713"/>
      <c r="P1361" s="1718"/>
      <c r="Q1361" s="1719"/>
      <c r="R1361" s="1720"/>
      <c r="S1361" s="3279"/>
    </row>
    <row r="1362" spans="7:19" ht="15" customHeight="1">
      <c r="G1362" s="1716"/>
      <c r="H1362" s="1713"/>
      <c r="I1362" s="1713"/>
      <c r="J1362" s="1713"/>
      <c r="K1362" s="1713"/>
      <c r="L1362" s="1713"/>
      <c r="M1362" s="1713"/>
      <c r="N1362" s="1717"/>
      <c r="O1362" s="1713"/>
      <c r="P1362" s="1718"/>
      <c r="Q1362" s="1719"/>
      <c r="R1362" s="1720"/>
      <c r="S1362" s="3279"/>
    </row>
    <row r="1363" spans="7:19" ht="15" customHeight="1">
      <c r="G1363" s="1716"/>
      <c r="H1363" s="1713"/>
      <c r="I1363" s="1713"/>
      <c r="J1363" s="1713"/>
      <c r="K1363" s="1713"/>
      <c r="L1363" s="1713"/>
      <c r="M1363" s="1713"/>
      <c r="N1363" s="1717"/>
      <c r="O1363" s="1713"/>
      <c r="P1363" s="1718"/>
      <c r="Q1363" s="1719"/>
      <c r="R1363" s="1720"/>
      <c r="S1363" s="3279"/>
    </row>
    <row r="1364" spans="7:19" ht="15" customHeight="1">
      <c r="G1364" s="1716"/>
      <c r="H1364" s="1713"/>
      <c r="I1364" s="1713"/>
      <c r="J1364" s="1713"/>
      <c r="K1364" s="1713"/>
      <c r="L1364" s="1713"/>
      <c r="M1364" s="1713"/>
      <c r="N1364" s="1717"/>
      <c r="O1364" s="1713"/>
      <c r="P1364" s="1718"/>
      <c r="Q1364" s="1719"/>
      <c r="R1364" s="1720"/>
      <c r="S1364" s="3279"/>
    </row>
    <row r="1365" spans="7:19" ht="15" customHeight="1">
      <c r="G1365" s="1716"/>
      <c r="H1365" s="1713"/>
      <c r="I1365" s="1713"/>
      <c r="J1365" s="1713"/>
      <c r="K1365" s="1713"/>
      <c r="L1365" s="1713"/>
      <c r="M1365" s="1713"/>
      <c r="N1365" s="1717"/>
      <c r="O1365" s="1713"/>
      <c r="P1365" s="1718"/>
      <c r="Q1365" s="1719"/>
      <c r="R1365" s="1720"/>
      <c r="S1365" s="3279"/>
    </row>
    <row r="1366" spans="7:19" ht="15" customHeight="1">
      <c r="G1366" s="1716"/>
      <c r="H1366" s="1713"/>
      <c r="I1366" s="1713"/>
      <c r="J1366" s="1713"/>
      <c r="K1366" s="1713"/>
      <c r="L1366" s="1713"/>
      <c r="M1366" s="1713"/>
      <c r="N1366" s="1717"/>
      <c r="O1366" s="1713"/>
      <c r="P1366" s="1718"/>
      <c r="Q1366" s="1719"/>
      <c r="R1366" s="1720"/>
      <c r="S1366" s="3279"/>
    </row>
    <row r="1367" spans="7:19" ht="15" customHeight="1">
      <c r="G1367" s="1716"/>
      <c r="H1367" s="1713"/>
      <c r="I1367" s="1713"/>
      <c r="J1367" s="1713"/>
      <c r="K1367" s="1713"/>
      <c r="L1367" s="1713"/>
      <c r="M1367" s="1713"/>
      <c r="N1367" s="1717"/>
      <c r="O1367" s="1713"/>
      <c r="P1367" s="1718"/>
      <c r="Q1367" s="1719"/>
      <c r="R1367" s="1720"/>
      <c r="S1367" s="3279"/>
    </row>
    <row r="1368" spans="7:19" ht="15" customHeight="1">
      <c r="G1368" s="1716"/>
      <c r="H1368" s="1713"/>
      <c r="I1368" s="1713"/>
      <c r="J1368" s="1713"/>
      <c r="K1368" s="1713"/>
      <c r="L1368" s="1713"/>
      <c r="M1368" s="1713"/>
      <c r="N1368" s="1717"/>
      <c r="O1368" s="1713"/>
      <c r="P1368" s="1718"/>
      <c r="Q1368" s="1719"/>
      <c r="R1368" s="1720"/>
      <c r="S1368" s="3279"/>
    </row>
    <row r="1369" spans="7:19" ht="15" customHeight="1">
      <c r="G1369" s="1716"/>
      <c r="H1369" s="1713"/>
      <c r="I1369" s="1713"/>
      <c r="J1369" s="1713"/>
      <c r="K1369" s="1713"/>
      <c r="L1369" s="1713"/>
      <c r="M1369" s="1713"/>
      <c r="N1369" s="1717"/>
      <c r="O1369" s="1713"/>
      <c r="P1369" s="1718"/>
      <c r="Q1369" s="1719"/>
      <c r="R1369" s="1720"/>
      <c r="S1369" s="3279"/>
    </row>
    <row r="1370" spans="7:19" ht="15" customHeight="1">
      <c r="G1370" s="1716"/>
      <c r="H1370" s="1713"/>
      <c r="I1370" s="1713"/>
      <c r="J1370" s="1713"/>
      <c r="K1370" s="1713"/>
      <c r="L1370" s="1713"/>
      <c r="M1370" s="1713"/>
      <c r="N1370" s="1717"/>
      <c r="O1370" s="1713"/>
      <c r="P1370" s="1718"/>
      <c r="Q1370" s="1719"/>
      <c r="R1370" s="1720"/>
      <c r="S1370" s="3279"/>
    </row>
    <row r="1371" spans="7:19" ht="15" customHeight="1">
      <c r="G1371" s="1716"/>
      <c r="H1371" s="1713"/>
      <c r="I1371" s="1713"/>
      <c r="J1371" s="1713"/>
      <c r="K1371" s="1713"/>
      <c r="L1371" s="1713"/>
      <c r="M1371" s="1713"/>
      <c r="N1371" s="1717"/>
      <c r="O1371" s="1713"/>
      <c r="P1371" s="1718"/>
      <c r="Q1371" s="1719"/>
      <c r="R1371" s="1720"/>
      <c r="S1371" s="3279"/>
    </row>
    <row r="1372" spans="7:19" ht="15" customHeight="1">
      <c r="G1372" s="1716"/>
      <c r="H1372" s="1713"/>
      <c r="I1372" s="1713"/>
      <c r="J1372" s="1713"/>
      <c r="K1372" s="1713"/>
      <c r="L1372" s="1713"/>
      <c r="M1372" s="1713"/>
      <c r="N1372" s="1717"/>
      <c r="O1372" s="1713"/>
      <c r="P1372" s="1718"/>
      <c r="Q1372" s="1719"/>
      <c r="R1372" s="1720"/>
      <c r="S1372" s="3279"/>
    </row>
    <row r="1373" spans="7:19" ht="15" customHeight="1">
      <c r="G1373" s="1716"/>
      <c r="H1373" s="1713"/>
      <c r="I1373" s="1713"/>
      <c r="J1373" s="1713"/>
      <c r="K1373" s="1713"/>
      <c r="L1373" s="1713"/>
      <c r="M1373" s="1713"/>
      <c r="N1373" s="1717"/>
      <c r="O1373" s="1713"/>
      <c r="P1373" s="1718"/>
      <c r="Q1373" s="1719"/>
      <c r="R1373" s="1720"/>
      <c r="S1373" s="3279"/>
    </row>
    <row r="1374" spans="7:19" ht="15" customHeight="1">
      <c r="G1374" s="1716"/>
      <c r="H1374" s="1713"/>
      <c r="I1374" s="1713"/>
      <c r="J1374" s="1713"/>
      <c r="K1374" s="1713"/>
      <c r="L1374" s="1713"/>
      <c r="M1374" s="1713"/>
      <c r="N1374" s="1717"/>
      <c r="O1374" s="1713"/>
      <c r="P1374" s="1718"/>
      <c r="Q1374" s="1719"/>
      <c r="R1374" s="1720"/>
      <c r="S1374" s="3279"/>
    </row>
    <row r="1375" spans="7:19" ht="15" customHeight="1">
      <c r="G1375" s="1716"/>
      <c r="H1375" s="1713"/>
      <c r="I1375" s="1713"/>
      <c r="J1375" s="1713"/>
      <c r="K1375" s="1713"/>
      <c r="L1375" s="1713"/>
      <c r="M1375" s="1713"/>
      <c r="N1375" s="1717"/>
      <c r="O1375" s="1713"/>
      <c r="P1375" s="1718"/>
      <c r="Q1375" s="1719"/>
      <c r="R1375" s="1720"/>
      <c r="S1375" s="3279"/>
    </row>
    <row r="1376" spans="7:19" ht="15" customHeight="1">
      <c r="G1376" s="1716"/>
      <c r="H1376" s="1713"/>
      <c r="I1376" s="1713"/>
      <c r="J1376" s="1713"/>
      <c r="K1376" s="1713"/>
      <c r="L1376" s="1713"/>
      <c r="M1376" s="1713"/>
      <c r="N1376" s="1717"/>
      <c r="O1376" s="1713"/>
      <c r="P1376" s="1718"/>
      <c r="Q1376" s="1719"/>
      <c r="R1376" s="1720"/>
      <c r="S1376" s="3279"/>
    </row>
    <row r="1377" spans="7:19" ht="15" customHeight="1">
      <c r="G1377" s="1716"/>
      <c r="H1377" s="1713"/>
      <c r="I1377" s="1713"/>
      <c r="J1377" s="1713"/>
      <c r="K1377" s="1713"/>
      <c r="L1377" s="1713"/>
      <c r="M1377" s="1713"/>
      <c r="N1377" s="1717"/>
      <c r="O1377" s="1713"/>
      <c r="P1377" s="1718"/>
      <c r="Q1377" s="1719"/>
      <c r="R1377" s="1720"/>
      <c r="S1377" s="3279"/>
    </row>
    <row r="1378" spans="7:19" ht="15" customHeight="1">
      <c r="G1378" s="1716"/>
      <c r="H1378" s="1713"/>
      <c r="I1378" s="1713"/>
      <c r="J1378" s="1713"/>
      <c r="K1378" s="1713"/>
      <c r="L1378" s="1713"/>
      <c r="M1378" s="1713"/>
      <c r="N1378" s="1717"/>
      <c r="O1378" s="1713"/>
      <c r="P1378" s="1718"/>
      <c r="Q1378" s="1719"/>
      <c r="R1378" s="1720"/>
      <c r="S1378" s="3279"/>
    </row>
    <row r="1379" spans="7:19" ht="15" customHeight="1">
      <c r="G1379" s="1716"/>
      <c r="H1379" s="1713"/>
      <c r="I1379" s="1713"/>
      <c r="J1379" s="1713"/>
      <c r="K1379" s="1713"/>
      <c r="L1379" s="1713"/>
      <c r="M1379" s="1713"/>
      <c r="N1379" s="1717"/>
      <c r="O1379" s="1713"/>
      <c r="P1379" s="1718"/>
      <c r="Q1379" s="1719"/>
      <c r="R1379" s="1720"/>
      <c r="S1379" s="3279"/>
    </row>
    <row r="1380" spans="7:19" ht="15" customHeight="1">
      <c r="G1380" s="1716"/>
      <c r="H1380" s="1713"/>
      <c r="I1380" s="1713"/>
      <c r="J1380" s="1713"/>
      <c r="K1380" s="1713"/>
      <c r="L1380" s="1713"/>
      <c r="M1380" s="1713"/>
      <c r="N1380" s="1717"/>
      <c r="O1380" s="1713"/>
      <c r="P1380" s="1718"/>
      <c r="Q1380" s="1719"/>
      <c r="R1380" s="1720"/>
      <c r="S1380" s="3279"/>
    </row>
    <row r="1381" spans="7:19" ht="15" customHeight="1">
      <c r="G1381" s="1716"/>
      <c r="H1381" s="1713"/>
      <c r="I1381" s="1713"/>
      <c r="J1381" s="1713"/>
      <c r="K1381" s="1713"/>
      <c r="L1381" s="1713"/>
      <c r="M1381" s="1713"/>
      <c r="N1381" s="1717"/>
      <c r="O1381" s="1713"/>
      <c r="P1381" s="1718"/>
      <c r="Q1381" s="1719"/>
      <c r="R1381" s="1720"/>
      <c r="S1381" s="3279"/>
    </row>
    <row r="1382" spans="7:19" ht="15" customHeight="1">
      <c r="G1382" s="1716"/>
      <c r="H1382" s="1713"/>
      <c r="I1382" s="1713"/>
      <c r="J1382" s="1713"/>
      <c r="K1382" s="1713"/>
      <c r="L1382" s="1713"/>
      <c r="M1382" s="1713"/>
      <c r="N1382" s="1717"/>
      <c r="O1382" s="1713"/>
      <c r="P1382" s="1718"/>
      <c r="Q1382" s="1719"/>
      <c r="R1382" s="1720"/>
      <c r="S1382" s="3279"/>
    </row>
    <row r="1383" spans="7:19" ht="15" customHeight="1">
      <c r="G1383" s="1716"/>
      <c r="H1383" s="1713"/>
      <c r="I1383" s="1713"/>
      <c r="J1383" s="1713"/>
      <c r="K1383" s="1713"/>
      <c r="L1383" s="1713"/>
      <c r="M1383" s="1713"/>
      <c r="N1383" s="1717"/>
      <c r="O1383" s="1713"/>
      <c r="P1383" s="1718"/>
      <c r="Q1383" s="1719"/>
      <c r="R1383" s="1720"/>
      <c r="S1383" s="3279"/>
    </row>
    <row r="1384" spans="7:19" ht="15" customHeight="1">
      <c r="G1384" s="1716"/>
      <c r="H1384" s="1713"/>
      <c r="I1384" s="1713"/>
      <c r="J1384" s="1713"/>
      <c r="K1384" s="1713"/>
      <c r="L1384" s="1713"/>
      <c r="M1384" s="1713"/>
      <c r="N1384" s="1717"/>
      <c r="O1384" s="1713"/>
      <c r="P1384" s="1718"/>
      <c r="Q1384" s="1719"/>
      <c r="R1384" s="1720"/>
      <c r="S1384" s="3279"/>
    </row>
    <row r="1385" spans="7:19" ht="15" customHeight="1">
      <c r="G1385" s="1716"/>
      <c r="H1385" s="1713"/>
      <c r="I1385" s="1713"/>
      <c r="J1385" s="1713"/>
      <c r="K1385" s="1713"/>
      <c r="L1385" s="1713"/>
      <c r="M1385" s="1713"/>
      <c r="N1385" s="1717"/>
      <c r="O1385" s="1713"/>
      <c r="P1385" s="1718"/>
      <c r="Q1385" s="1719"/>
      <c r="R1385" s="1720"/>
      <c r="S1385" s="3279"/>
    </row>
    <row r="1386" spans="7:19" ht="15" customHeight="1">
      <c r="G1386" s="1716"/>
      <c r="H1386" s="1713"/>
      <c r="I1386" s="1713"/>
      <c r="J1386" s="1713"/>
      <c r="K1386" s="1713"/>
      <c r="L1386" s="1713"/>
      <c r="M1386" s="1713"/>
      <c r="N1386" s="1717"/>
      <c r="O1386" s="1713"/>
      <c r="P1386" s="1718"/>
      <c r="Q1386" s="1719"/>
      <c r="R1386" s="1720"/>
      <c r="S1386" s="3279"/>
    </row>
    <row r="1387" spans="7:19" ht="15" customHeight="1">
      <c r="G1387" s="1716"/>
      <c r="H1387" s="1713"/>
      <c r="I1387" s="1713"/>
      <c r="J1387" s="1713"/>
      <c r="K1387" s="1713"/>
      <c r="L1387" s="1713"/>
      <c r="M1387" s="1713"/>
      <c r="N1387" s="1717"/>
      <c r="O1387" s="1713"/>
      <c r="P1387" s="1718"/>
      <c r="Q1387" s="1719"/>
      <c r="R1387" s="1720"/>
      <c r="S1387" s="3279"/>
    </row>
    <row r="1388" spans="7:19" ht="15" customHeight="1">
      <c r="G1388" s="1716"/>
      <c r="H1388" s="1713"/>
      <c r="I1388" s="1713"/>
      <c r="J1388" s="1713"/>
      <c r="K1388" s="1713"/>
      <c r="L1388" s="1713"/>
      <c r="M1388" s="1713"/>
      <c r="N1388" s="1717"/>
      <c r="O1388" s="1713"/>
      <c r="P1388" s="1718"/>
      <c r="Q1388" s="1719"/>
      <c r="R1388" s="1720"/>
      <c r="S1388" s="3279"/>
    </row>
    <row r="1389" spans="7:19" ht="15" customHeight="1">
      <c r="G1389" s="1716"/>
      <c r="H1389" s="1713"/>
      <c r="I1389" s="1713"/>
      <c r="J1389" s="1713"/>
      <c r="K1389" s="1713"/>
      <c r="L1389" s="1713"/>
      <c r="M1389" s="1713"/>
      <c r="N1389" s="1717"/>
      <c r="O1389" s="1713"/>
      <c r="P1389" s="1718"/>
      <c r="Q1389" s="1719"/>
      <c r="R1389" s="1720"/>
      <c r="S1389" s="3279"/>
    </row>
    <row r="1390" spans="7:19" ht="15" customHeight="1">
      <c r="G1390" s="1716"/>
      <c r="H1390" s="1713"/>
      <c r="I1390" s="1713"/>
      <c r="J1390" s="1713"/>
      <c r="K1390" s="1713"/>
      <c r="L1390" s="1713"/>
      <c r="M1390" s="1713"/>
      <c r="N1390" s="1717"/>
      <c r="O1390" s="1713"/>
      <c r="P1390" s="1718"/>
      <c r="Q1390" s="1719"/>
      <c r="R1390" s="1720"/>
      <c r="S1390" s="3279"/>
    </row>
    <row r="1391" spans="7:19" ht="15" customHeight="1">
      <c r="G1391" s="1716"/>
      <c r="H1391" s="1713"/>
      <c r="I1391" s="1713"/>
      <c r="J1391" s="1713"/>
      <c r="K1391" s="1713"/>
      <c r="L1391" s="1713"/>
      <c r="M1391" s="1713"/>
      <c r="N1391" s="1717"/>
      <c r="O1391" s="1713"/>
      <c r="P1391" s="1718"/>
      <c r="Q1391" s="1719"/>
      <c r="R1391" s="1720"/>
      <c r="S1391" s="3279"/>
    </row>
    <row r="1392" spans="7:19" ht="15" customHeight="1">
      <c r="G1392" s="1716"/>
      <c r="H1392" s="1713"/>
      <c r="I1392" s="1713"/>
      <c r="J1392" s="1713"/>
      <c r="K1392" s="1713"/>
      <c r="L1392" s="1713"/>
      <c r="M1392" s="1713"/>
      <c r="N1392" s="1717"/>
      <c r="O1392" s="1713"/>
      <c r="P1392" s="1718"/>
      <c r="Q1392" s="1719"/>
      <c r="R1392" s="1720"/>
      <c r="S1392" s="3279"/>
    </row>
    <row r="1393" spans="7:19" ht="15" customHeight="1">
      <c r="G1393" s="1716"/>
      <c r="H1393" s="1713"/>
      <c r="I1393" s="1713"/>
      <c r="J1393" s="1713"/>
      <c r="K1393" s="1713"/>
      <c r="L1393" s="1713"/>
      <c r="M1393" s="1713"/>
      <c r="N1393" s="1717"/>
      <c r="O1393" s="1713"/>
      <c r="P1393" s="1718"/>
      <c r="Q1393" s="1719"/>
      <c r="R1393" s="1720"/>
      <c r="S1393" s="3279"/>
    </row>
    <row r="1394" spans="7:19" ht="15" customHeight="1">
      <c r="G1394" s="1716"/>
      <c r="H1394" s="1713"/>
      <c r="I1394" s="1713"/>
      <c r="J1394" s="1713"/>
      <c r="K1394" s="1713"/>
      <c r="L1394" s="1713"/>
      <c r="M1394" s="1713"/>
      <c r="N1394" s="1717"/>
      <c r="O1394" s="1713"/>
      <c r="P1394" s="1718"/>
      <c r="Q1394" s="1719"/>
      <c r="R1394" s="1720"/>
      <c r="S1394" s="3279"/>
    </row>
    <row r="1395" spans="7:19" ht="15" customHeight="1">
      <c r="G1395" s="1716"/>
      <c r="H1395" s="1713"/>
      <c r="I1395" s="1713"/>
      <c r="J1395" s="1713"/>
      <c r="K1395" s="1713"/>
      <c r="L1395" s="1713"/>
      <c r="M1395" s="1713"/>
      <c r="N1395" s="1717"/>
      <c r="O1395" s="1713"/>
      <c r="P1395" s="1718"/>
      <c r="Q1395" s="1719"/>
      <c r="R1395" s="1720"/>
      <c r="S1395" s="3279"/>
    </row>
    <row r="1396" spans="7:19" ht="15" customHeight="1">
      <c r="G1396" s="1716"/>
      <c r="H1396" s="1713"/>
      <c r="I1396" s="1713"/>
      <c r="J1396" s="1713"/>
      <c r="K1396" s="1713"/>
      <c r="L1396" s="1713"/>
      <c r="M1396" s="1713"/>
      <c r="N1396" s="1717"/>
      <c r="O1396" s="1713"/>
      <c r="P1396" s="1718"/>
      <c r="Q1396" s="1719"/>
      <c r="R1396" s="1720"/>
      <c r="S1396" s="3279"/>
    </row>
    <row r="1397" spans="7:19" ht="15" customHeight="1">
      <c r="G1397" s="1716"/>
      <c r="H1397" s="1713"/>
      <c r="I1397" s="1713"/>
      <c r="J1397" s="1713"/>
      <c r="K1397" s="1713"/>
      <c r="L1397" s="1713"/>
      <c r="M1397" s="1713"/>
      <c r="N1397" s="1717"/>
      <c r="O1397" s="1713"/>
      <c r="P1397" s="1718"/>
      <c r="Q1397" s="1719"/>
      <c r="R1397" s="1720"/>
      <c r="S1397" s="3279"/>
    </row>
    <row r="1398" spans="7:19" ht="15" customHeight="1">
      <c r="G1398" s="1716"/>
      <c r="H1398" s="1713"/>
      <c r="I1398" s="1713"/>
      <c r="J1398" s="1713"/>
      <c r="K1398" s="1713"/>
      <c r="L1398" s="1713"/>
      <c r="M1398" s="1713"/>
      <c r="N1398" s="1717"/>
      <c r="O1398" s="1713"/>
      <c r="P1398" s="1718"/>
      <c r="Q1398" s="1719"/>
      <c r="R1398" s="1720"/>
      <c r="S1398" s="3279"/>
    </row>
    <row r="1399" spans="7:19" ht="15" customHeight="1">
      <c r="G1399" s="1716"/>
      <c r="H1399" s="1713"/>
      <c r="I1399" s="1713"/>
      <c r="J1399" s="1713"/>
      <c r="K1399" s="1713"/>
      <c r="L1399" s="1713"/>
      <c r="M1399" s="1713"/>
      <c r="N1399" s="1717"/>
      <c r="O1399" s="1713"/>
      <c r="P1399" s="1718"/>
      <c r="Q1399" s="1719"/>
      <c r="R1399" s="1720"/>
      <c r="S1399" s="3279"/>
    </row>
    <row r="1400" spans="7:19" ht="15" customHeight="1">
      <c r="G1400" s="1716"/>
      <c r="H1400" s="1713"/>
      <c r="I1400" s="1713"/>
      <c r="J1400" s="1713"/>
      <c r="K1400" s="1713"/>
      <c r="L1400" s="1713"/>
      <c r="M1400" s="1713"/>
      <c r="N1400" s="1717"/>
      <c r="O1400" s="1713"/>
      <c r="P1400" s="1718"/>
      <c r="Q1400" s="1719"/>
      <c r="R1400" s="1720"/>
      <c r="S1400" s="3279"/>
    </row>
    <row r="1401" spans="7:19" ht="15" customHeight="1">
      <c r="G1401" s="1716"/>
      <c r="H1401" s="1713"/>
      <c r="I1401" s="1713"/>
      <c r="J1401" s="1713"/>
      <c r="K1401" s="1713"/>
      <c r="L1401" s="1713"/>
      <c r="M1401" s="1713"/>
      <c r="N1401" s="1717"/>
      <c r="O1401" s="1713"/>
      <c r="P1401" s="1718"/>
      <c r="Q1401" s="1719"/>
      <c r="R1401" s="1720"/>
      <c r="S1401" s="3279"/>
    </row>
    <row r="1402" spans="7:19" ht="15" customHeight="1">
      <c r="G1402" s="1716"/>
      <c r="H1402" s="1713"/>
      <c r="I1402" s="1713"/>
      <c r="J1402" s="1713"/>
      <c r="K1402" s="1713"/>
      <c r="L1402" s="1713"/>
      <c r="M1402" s="1713"/>
      <c r="N1402" s="1717"/>
      <c r="O1402" s="1713"/>
      <c r="P1402" s="1718"/>
      <c r="Q1402" s="1719"/>
      <c r="R1402" s="1720"/>
      <c r="S1402" s="3279"/>
    </row>
    <row r="1403" spans="7:19" ht="15" customHeight="1">
      <c r="G1403" s="1716"/>
      <c r="H1403" s="1713"/>
      <c r="I1403" s="1713"/>
      <c r="J1403" s="1713"/>
      <c r="K1403" s="1713"/>
      <c r="L1403" s="1713"/>
      <c r="M1403" s="1713"/>
      <c r="N1403" s="1717"/>
      <c r="O1403" s="1713"/>
      <c r="P1403" s="1718"/>
      <c r="Q1403" s="1719"/>
      <c r="R1403" s="1720"/>
      <c r="S1403" s="3279"/>
    </row>
    <row r="1404" spans="7:19" ht="15" customHeight="1">
      <c r="G1404" s="1716"/>
      <c r="H1404" s="1713"/>
      <c r="I1404" s="1713"/>
      <c r="J1404" s="1713"/>
      <c r="K1404" s="1713"/>
      <c r="L1404" s="1713"/>
      <c r="M1404" s="1713"/>
      <c r="N1404" s="1717"/>
      <c r="O1404" s="1713"/>
      <c r="P1404" s="1718"/>
      <c r="Q1404" s="1719"/>
      <c r="R1404" s="1720"/>
      <c r="S1404" s="3279"/>
    </row>
    <row r="1405" spans="7:19" ht="15" customHeight="1">
      <c r="G1405" s="1716"/>
      <c r="H1405" s="1713"/>
      <c r="I1405" s="1713"/>
      <c r="J1405" s="1713"/>
      <c r="K1405" s="1713"/>
      <c r="L1405" s="1713"/>
      <c r="M1405" s="1713"/>
      <c r="N1405" s="1717"/>
      <c r="O1405" s="1713"/>
      <c r="P1405" s="1718"/>
      <c r="Q1405" s="1719"/>
      <c r="R1405" s="1720"/>
      <c r="S1405" s="3279"/>
    </row>
    <row r="1406" spans="7:19" ht="15" customHeight="1">
      <c r="G1406" s="1716"/>
      <c r="H1406" s="1713"/>
      <c r="I1406" s="1713"/>
      <c r="J1406" s="1713"/>
      <c r="K1406" s="1713"/>
      <c r="L1406" s="1713"/>
      <c r="M1406" s="1713"/>
      <c r="N1406" s="1717"/>
      <c r="O1406" s="1713"/>
      <c r="P1406" s="1718"/>
      <c r="Q1406" s="1719"/>
      <c r="R1406" s="1720"/>
      <c r="S1406" s="3279"/>
    </row>
    <row r="1407" spans="7:19" ht="15" customHeight="1">
      <c r="G1407" s="1716"/>
      <c r="H1407" s="1713"/>
      <c r="I1407" s="1713"/>
      <c r="J1407" s="1713"/>
      <c r="K1407" s="1713"/>
      <c r="L1407" s="1713"/>
      <c r="M1407" s="1713"/>
      <c r="N1407" s="1717"/>
      <c r="O1407" s="1713"/>
      <c r="P1407" s="1718"/>
      <c r="Q1407" s="1719"/>
      <c r="R1407" s="1720"/>
      <c r="S1407" s="3279"/>
    </row>
    <row r="1408" spans="7:19" ht="15" customHeight="1">
      <c r="G1408" s="1716"/>
      <c r="H1408" s="1713"/>
      <c r="I1408" s="1713"/>
      <c r="J1408" s="1713"/>
      <c r="K1408" s="1713"/>
      <c r="L1408" s="1713"/>
      <c r="M1408" s="1713"/>
      <c r="N1408" s="1717"/>
      <c r="O1408" s="1713"/>
      <c r="P1408" s="1718"/>
      <c r="Q1408" s="1719"/>
      <c r="R1408" s="1720"/>
      <c r="S1408" s="3279"/>
    </row>
    <row r="1409" spans="7:19" ht="15" customHeight="1">
      <c r="G1409" s="1716"/>
      <c r="H1409" s="1713"/>
      <c r="I1409" s="1713"/>
      <c r="J1409" s="1713"/>
      <c r="K1409" s="1713"/>
      <c r="L1409" s="1713"/>
      <c r="M1409" s="1713"/>
      <c r="N1409" s="1717"/>
      <c r="O1409" s="1713"/>
      <c r="P1409" s="1718"/>
      <c r="Q1409" s="1719"/>
      <c r="R1409" s="1720"/>
      <c r="S1409" s="3279"/>
    </row>
    <row r="1410" spans="7:19" ht="15" customHeight="1">
      <c r="G1410" s="1716"/>
      <c r="H1410" s="1713"/>
      <c r="I1410" s="1713"/>
      <c r="J1410" s="1713"/>
      <c r="K1410" s="1713"/>
      <c r="L1410" s="1713"/>
      <c r="M1410" s="1713"/>
      <c r="N1410" s="1717"/>
      <c r="O1410" s="1713"/>
      <c r="P1410" s="1718"/>
      <c r="Q1410" s="1719"/>
      <c r="R1410" s="1720"/>
      <c r="S1410" s="3279"/>
    </row>
    <row r="1411" spans="7:19" ht="15" customHeight="1">
      <c r="G1411" s="1716"/>
      <c r="H1411" s="1713"/>
      <c r="I1411" s="1713"/>
      <c r="J1411" s="1713"/>
      <c r="K1411" s="1713"/>
      <c r="L1411" s="1713"/>
      <c r="M1411" s="1713"/>
      <c r="N1411" s="1717"/>
      <c r="O1411" s="1713"/>
      <c r="P1411" s="1718"/>
      <c r="Q1411" s="1719"/>
      <c r="R1411" s="1720"/>
      <c r="S1411" s="3279"/>
    </row>
    <row r="1412" spans="7:19" ht="15" customHeight="1">
      <c r="G1412" s="1716"/>
      <c r="H1412" s="1713"/>
      <c r="I1412" s="1713"/>
      <c r="J1412" s="1713"/>
      <c r="K1412" s="1713"/>
      <c r="L1412" s="1713"/>
      <c r="M1412" s="1713"/>
      <c r="N1412" s="1717"/>
      <c r="O1412" s="1713"/>
      <c r="P1412" s="1718"/>
      <c r="Q1412" s="1719"/>
      <c r="R1412" s="1720"/>
      <c r="S1412" s="3279"/>
    </row>
    <row r="1413" spans="7:19" ht="15" customHeight="1">
      <c r="G1413" s="1716"/>
      <c r="H1413" s="1713"/>
      <c r="I1413" s="1713"/>
      <c r="J1413" s="1713"/>
      <c r="K1413" s="1713"/>
      <c r="L1413" s="1713"/>
      <c r="M1413" s="1713"/>
      <c r="N1413" s="1717"/>
      <c r="O1413" s="1713"/>
      <c r="P1413" s="1718"/>
      <c r="Q1413" s="1719"/>
      <c r="R1413" s="1720"/>
      <c r="S1413" s="3279"/>
    </row>
    <row r="1414" spans="7:19" ht="15" customHeight="1">
      <c r="G1414" s="1716"/>
      <c r="H1414" s="1713"/>
      <c r="I1414" s="1713"/>
      <c r="J1414" s="1713"/>
      <c r="K1414" s="1713"/>
      <c r="L1414" s="1713"/>
      <c r="M1414" s="1713"/>
      <c r="N1414" s="1717"/>
      <c r="O1414" s="1713"/>
      <c r="P1414" s="1718"/>
      <c r="Q1414" s="1719"/>
      <c r="R1414" s="1720"/>
      <c r="S1414" s="3279"/>
    </row>
    <row r="1415" spans="7:19" ht="15" customHeight="1">
      <c r="G1415" s="1716"/>
      <c r="H1415" s="1713"/>
      <c r="I1415" s="1713"/>
      <c r="J1415" s="1713"/>
      <c r="K1415" s="1713"/>
      <c r="L1415" s="1713"/>
      <c r="M1415" s="1713"/>
      <c r="N1415" s="1717"/>
      <c r="O1415" s="1713"/>
      <c r="P1415" s="1718"/>
      <c r="Q1415" s="1719"/>
      <c r="R1415" s="1720"/>
      <c r="S1415" s="3279"/>
    </row>
    <row r="1416" spans="7:19" ht="15" customHeight="1">
      <c r="G1416" s="1716"/>
      <c r="H1416" s="1713"/>
      <c r="I1416" s="1713"/>
      <c r="J1416" s="1713"/>
      <c r="K1416" s="1713"/>
      <c r="L1416" s="1713"/>
      <c r="M1416" s="1713"/>
      <c r="N1416" s="1717"/>
      <c r="O1416" s="1713"/>
      <c r="P1416" s="1718"/>
      <c r="Q1416" s="1719"/>
      <c r="R1416" s="1720"/>
      <c r="S1416" s="3279"/>
    </row>
    <row r="1417" spans="7:19" ht="15" customHeight="1">
      <c r="G1417" s="1716"/>
      <c r="H1417" s="1713"/>
      <c r="I1417" s="1713"/>
      <c r="J1417" s="1713"/>
      <c r="K1417" s="1713"/>
      <c r="L1417" s="1713"/>
      <c r="M1417" s="1713"/>
      <c r="N1417" s="1717"/>
      <c r="O1417" s="1713"/>
      <c r="P1417" s="1718"/>
      <c r="Q1417" s="1719"/>
      <c r="R1417" s="1720"/>
      <c r="S1417" s="3279"/>
    </row>
    <row r="1418" spans="7:19" ht="15" customHeight="1">
      <c r="G1418" s="1716"/>
      <c r="H1418" s="1713"/>
      <c r="I1418" s="1713"/>
      <c r="J1418" s="1713"/>
      <c r="K1418" s="1713"/>
      <c r="L1418" s="1713"/>
      <c r="M1418" s="1713"/>
      <c r="N1418" s="1717"/>
      <c r="O1418" s="1713"/>
      <c r="P1418" s="1718"/>
      <c r="Q1418" s="1719"/>
      <c r="R1418" s="1720"/>
      <c r="S1418" s="3279"/>
    </row>
    <row r="1419" spans="7:19" ht="15" customHeight="1">
      <c r="G1419" s="1716"/>
      <c r="H1419" s="1713"/>
      <c r="I1419" s="1713"/>
      <c r="J1419" s="1713"/>
      <c r="K1419" s="1713"/>
      <c r="L1419" s="1713"/>
      <c r="M1419" s="1713"/>
      <c r="N1419" s="1717"/>
      <c r="O1419" s="1713"/>
      <c r="P1419" s="1718"/>
      <c r="Q1419" s="1719"/>
      <c r="R1419" s="1720"/>
      <c r="S1419" s="3279"/>
    </row>
    <row r="1420" spans="7:19" ht="15" customHeight="1">
      <c r="G1420" s="1716"/>
      <c r="H1420" s="1713"/>
      <c r="I1420" s="1713"/>
      <c r="J1420" s="1713"/>
      <c r="K1420" s="1713"/>
      <c r="L1420" s="1713"/>
      <c r="M1420" s="1713"/>
      <c r="N1420" s="1717"/>
      <c r="O1420" s="1713"/>
      <c r="P1420" s="1718"/>
      <c r="Q1420" s="1719"/>
      <c r="R1420" s="1720"/>
      <c r="S1420" s="3279"/>
    </row>
    <row r="1421" spans="7:19" ht="15" customHeight="1">
      <c r="G1421" s="1716"/>
      <c r="H1421" s="1713"/>
      <c r="I1421" s="1713"/>
      <c r="J1421" s="1713"/>
      <c r="K1421" s="1713"/>
      <c r="L1421" s="1713"/>
      <c r="M1421" s="1713"/>
      <c r="N1421" s="1717"/>
      <c r="O1421" s="1713"/>
      <c r="P1421" s="1718"/>
      <c r="Q1421" s="1719"/>
      <c r="R1421" s="1720"/>
      <c r="S1421" s="3279"/>
    </row>
    <row r="1422" spans="7:19" ht="15" customHeight="1">
      <c r="G1422" s="1716"/>
      <c r="H1422" s="1713"/>
      <c r="I1422" s="1713"/>
      <c r="J1422" s="1713"/>
      <c r="K1422" s="1713"/>
      <c r="L1422" s="1713"/>
      <c r="M1422" s="1713"/>
      <c r="N1422" s="1717"/>
      <c r="O1422" s="1713"/>
      <c r="P1422" s="1718"/>
      <c r="Q1422" s="1719"/>
      <c r="R1422" s="1720"/>
      <c r="S1422" s="3279"/>
    </row>
    <row r="1423" spans="7:19" ht="15" customHeight="1">
      <c r="G1423" s="1716"/>
      <c r="H1423" s="1713"/>
      <c r="I1423" s="1713"/>
      <c r="J1423" s="1713"/>
      <c r="K1423" s="1713"/>
      <c r="L1423" s="1713"/>
      <c r="M1423" s="1713"/>
      <c r="N1423" s="1717"/>
      <c r="O1423" s="1713"/>
      <c r="P1423" s="1718"/>
      <c r="Q1423" s="1719"/>
      <c r="R1423" s="1720"/>
      <c r="S1423" s="3279"/>
    </row>
    <row r="1424" spans="7:19" ht="15" customHeight="1">
      <c r="G1424" s="1716"/>
      <c r="H1424" s="1713"/>
      <c r="I1424" s="1713"/>
      <c r="J1424" s="1713"/>
      <c r="K1424" s="1713"/>
      <c r="L1424" s="1713"/>
      <c r="M1424" s="1713"/>
      <c r="N1424" s="1717"/>
      <c r="O1424" s="1713"/>
      <c r="P1424" s="1718"/>
      <c r="Q1424" s="1719"/>
      <c r="R1424" s="1720"/>
      <c r="S1424" s="3279"/>
    </row>
    <row r="1425" spans="7:19" ht="15" customHeight="1">
      <c r="G1425" s="1716"/>
      <c r="H1425" s="1713"/>
      <c r="I1425" s="1713"/>
      <c r="J1425" s="1713"/>
      <c r="K1425" s="1713"/>
      <c r="L1425" s="1713"/>
      <c r="M1425" s="1713"/>
      <c r="N1425" s="1717"/>
      <c r="O1425" s="1713"/>
      <c r="P1425" s="1718"/>
      <c r="Q1425" s="1719"/>
      <c r="R1425" s="1720"/>
      <c r="S1425" s="3279"/>
    </row>
    <row r="1426" spans="7:19" ht="15" customHeight="1">
      <c r="G1426" s="1716"/>
      <c r="H1426" s="1713"/>
      <c r="I1426" s="1713"/>
      <c r="J1426" s="1713"/>
      <c r="K1426" s="1713"/>
      <c r="L1426" s="1713"/>
      <c r="M1426" s="1713"/>
      <c r="N1426" s="1717"/>
      <c r="O1426" s="1713"/>
      <c r="P1426" s="1718"/>
      <c r="Q1426" s="1719"/>
      <c r="R1426" s="1720"/>
      <c r="S1426" s="3279"/>
    </row>
    <row r="1427" spans="7:19" ht="15" customHeight="1">
      <c r="G1427" s="1716"/>
      <c r="H1427" s="1713"/>
      <c r="I1427" s="1713"/>
      <c r="J1427" s="1713"/>
      <c r="K1427" s="1713"/>
      <c r="L1427" s="1713"/>
      <c r="M1427" s="1713"/>
      <c r="N1427" s="1717"/>
      <c r="O1427" s="1713"/>
      <c r="P1427" s="1718"/>
      <c r="Q1427" s="1719"/>
      <c r="R1427" s="1720"/>
      <c r="S1427" s="3279"/>
    </row>
    <row r="1428" spans="7:19" ht="15" customHeight="1">
      <c r="G1428" s="1716"/>
      <c r="H1428" s="1713"/>
      <c r="I1428" s="1713"/>
      <c r="J1428" s="1713"/>
      <c r="K1428" s="1713"/>
      <c r="L1428" s="1713"/>
      <c r="M1428" s="1713"/>
      <c r="N1428" s="1717"/>
      <c r="O1428" s="1713"/>
      <c r="P1428" s="1718"/>
      <c r="Q1428" s="1719"/>
      <c r="R1428" s="1720"/>
      <c r="S1428" s="3279"/>
    </row>
    <row r="1429" spans="7:19" ht="15" customHeight="1">
      <c r="G1429" s="1716"/>
      <c r="H1429" s="1713"/>
      <c r="I1429" s="1713"/>
      <c r="J1429" s="1713"/>
      <c r="K1429" s="1713"/>
      <c r="L1429" s="1713"/>
      <c r="M1429" s="1713"/>
      <c r="N1429" s="1717"/>
      <c r="O1429" s="1713"/>
      <c r="P1429" s="1718"/>
      <c r="Q1429" s="1719"/>
      <c r="R1429" s="1720"/>
      <c r="S1429" s="3279"/>
    </row>
    <row r="1430" spans="7:19" ht="15" customHeight="1">
      <c r="G1430" s="1716"/>
      <c r="H1430" s="1713"/>
      <c r="I1430" s="1713"/>
      <c r="J1430" s="1713"/>
      <c r="K1430" s="1713"/>
      <c r="L1430" s="1713"/>
      <c r="M1430" s="1713"/>
      <c r="N1430" s="1717"/>
      <c r="O1430" s="1713"/>
      <c r="P1430" s="1718"/>
      <c r="Q1430" s="1719"/>
      <c r="R1430" s="1720"/>
      <c r="S1430" s="3279"/>
    </row>
    <row r="1431" spans="7:19" ht="15" customHeight="1">
      <c r="G1431" s="1716"/>
      <c r="H1431" s="1713"/>
      <c r="I1431" s="1713"/>
      <c r="J1431" s="1713"/>
      <c r="K1431" s="1713"/>
      <c r="L1431" s="1713"/>
      <c r="M1431" s="1713"/>
      <c r="N1431" s="1717"/>
      <c r="O1431" s="1713"/>
      <c r="P1431" s="1718"/>
      <c r="Q1431" s="1719"/>
      <c r="R1431" s="1720"/>
      <c r="S1431" s="3279"/>
    </row>
    <row r="1432" spans="7:19" ht="15" customHeight="1">
      <c r="G1432" s="1716"/>
      <c r="H1432" s="1713"/>
      <c r="I1432" s="1713"/>
      <c r="J1432" s="1713"/>
      <c r="K1432" s="1713"/>
      <c r="L1432" s="1713"/>
      <c r="M1432" s="1713"/>
      <c r="N1432" s="1717"/>
      <c r="O1432" s="1713"/>
      <c r="P1432" s="1718"/>
      <c r="Q1432" s="1719"/>
      <c r="R1432" s="1720"/>
      <c r="S1432" s="3279"/>
    </row>
    <row r="1433" spans="7:19" ht="15" customHeight="1">
      <c r="G1433" s="1716"/>
      <c r="H1433" s="1713"/>
      <c r="I1433" s="1713"/>
      <c r="J1433" s="1713"/>
      <c r="K1433" s="1713"/>
      <c r="L1433" s="1713"/>
      <c r="M1433" s="1713"/>
      <c r="N1433" s="1717"/>
      <c r="O1433" s="1713"/>
      <c r="P1433" s="1718"/>
      <c r="Q1433" s="1719"/>
      <c r="R1433" s="1720"/>
      <c r="S1433" s="3279"/>
    </row>
    <row r="1434" spans="7:19" ht="15" customHeight="1">
      <c r="G1434" s="1716"/>
      <c r="H1434" s="1713"/>
      <c r="I1434" s="1713"/>
      <c r="J1434" s="1713"/>
      <c r="K1434" s="1713"/>
      <c r="L1434" s="1713"/>
      <c r="M1434" s="1713"/>
      <c r="N1434" s="1717"/>
      <c r="O1434" s="1713"/>
      <c r="P1434" s="1718"/>
      <c r="Q1434" s="1719"/>
      <c r="R1434" s="1720"/>
      <c r="S1434" s="3279"/>
    </row>
    <row r="1435" spans="7:19" ht="15" customHeight="1">
      <c r="G1435" s="1716"/>
      <c r="H1435" s="1713"/>
      <c r="I1435" s="1713"/>
      <c r="J1435" s="1713"/>
      <c r="K1435" s="1713"/>
      <c r="L1435" s="1713"/>
      <c r="M1435" s="1713"/>
      <c r="N1435" s="1717"/>
      <c r="O1435" s="1713"/>
      <c r="P1435" s="1718"/>
      <c r="Q1435" s="1719"/>
      <c r="R1435" s="1720"/>
      <c r="S1435" s="3279"/>
    </row>
    <row r="1436" spans="7:19" ht="15" customHeight="1">
      <c r="G1436" s="1716"/>
      <c r="H1436" s="1713"/>
      <c r="I1436" s="1713"/>
      <c r="J1436" s="1713"/>
      <c r="K1436" s="1713"/>
      <c r="L1436" s="1713"/>
      <c r="M1436" s="1713"/>
      <c r="N1436" s="1717"/>
      <c r="O1436" s="1713"/>
      <c r="P1436" s="1718"/>
      <c r="Q1436" s="1719"/>
      <c r="R1436" s="1720"/>
      <c r="S1436" s="3279"/>
    </row>
    <row r="1437" spans="7:19" ht="15" customHeight="1">
      <c r="G1437" s="1716"/>
      <c r="H1437" s="1713"/>
      <c r="I1437" s="1713"/>
      <c r="J1437" s="1713"/>
      <c r="K1437" s="1713"/>
      <c r="L1437" s="1713"/>
      <c r="M1437" s="1713"/>
      <c r="N1437" s="1717"/>
      <c r="O1437" s="1713"/>
      <c r="P1437" s="1718"/>
      <c r="Q1437" s="1719"/>
      <c r="R1437" s="1720"/>
      <c r="S1437" s="3279"/>
    </row>
    <row r="1438" spans="7:19" ht="15" customHeight="1">
      <c r="G1438" s="1716"/>
      <c r="H1438" s="1713"/>
      <c r="I1438" s="1713"/>
      <c r="J1438" s="1713"/>
      <c r="K1438" s="1713"/>
      <c r="L1438" s="1713"/>
      <c r="M1438" s="1713"/>
      <c r="N1438" s="1717"/>
      <c r="O1438" s="1713"/>
      <c r="P1438" s="1718"/>
      <c r="Q1438" s="1719"/>
      <c r="R1438" s="1720"/>
      <c r="S1438" s="3279"/>
    </row>
    <row r="1439" spans="7:19" ht="15" customHeight="1">
      <c r="G1439" s="1716"/>
      <c r="H1439" s="1713"/>
      <c r="I1439" s="1713"/>
      <c r="J1439" s="1713"/>
      <c r="K1439" s="1713"/>
      <c r="L1439" s="1713"/>
      <c r="M1439" s="1713"/>
      <c r="N1439" s="1717"/>
      <c r="O1439" s="1713"/>
      <c r="P1439" s="1718"/>
      <c r="Q1439" s="1719"/>
      <c r="R1439" s="1720"/>
      <c r="S1439" s="3279"/>
    </row>
    <row r="1440" spans="7:19" ht="15" customHeight="1">
      <c r="G1440" s="1716"/>
      <c r="H1440" s="1713"/>
      <c r="I1440" s="1713"/>
      <c r="J1440" s="1713"/>
      <c r="K1440" s="1713"/>
      <c r="L1440" s="1713"/>
      <c r="M1440" s="1713"/>
      <c r="N1440" s="1717"/>
      <c r="O1440" s="1713"/>
      <c r="P1440" s="1718"/>
      <c r="Q1440" s="1719"/>
      <c r="R1440" s="1720"/>
      <c r="S1440" s="3279"/>
    </row>
    <row r="1441" spans="7:19" ht="15" customHeight="1">
      <c r="G1441" s="1716"/>
      <c r="H1441" s="1713"/>
      <c r="I1441" s="1713"/>
      <c r="J1441" s="1713"/>
      <c r="K1441" s="1713"/>
      <c r="L1441" s="1713"/>
      <c r="M1441" s="1713"/>
      <c r="N1441" s="1717"/>
      <c r="O1441" s="1713"/>
      <c r="P1441" s="1718"/>
      <c r="Q1441" s="1719"/>
      <c r="R1441" s="1720"/>
      <c r="S1441" s="3279"/>
    </row>
    <row r="1442" spans="7:19" ht="15" customHeight="1">
      <c r="G1442" s="1716"/>
      <c r="H1442" s="1713"/>
      <c r="I1442" s="1713"/>
      <c r="J1442" s="1713"/>
      <c r="K1442" s="1713"/>
      <c r="L1442" s="1713"/>
      <c r="M1442" s="1713"/>
      <c r="N1442" s="1717"/>
      <c r="O1442" s="1713"/>
      <c r="P1442" s="1718"/>
      <c r="Q1442" s="1719"/>
      <c r="R1442" s="1720"/>
      <c r="S1442" s="3279"/>
    </row>
    <row r="1443" spans="7:19" ht="15" customHeight="1">
      <c r="G1443" s="1716"/>
      <c r="H1443" s="1713"/>
      <c r="I1443" s="1713"/>
      <c r="J1443" s="1713"/>
      <c r="K1443" s="1713"/>
      <c r="L1443" s="1713"/>
      <c r="M1443" s="1713"/>
      <c r="N1443" s="1717"/>
      <c r="O1443" s="1713"/>
      <c r="P1443" s="1718"/>
      <c r="Q1443" s="1719"/>
      <c r="R1443" s="1720"/>
      <c r="S1443" s="3279"/>
    </row>
    <row r="1444" spans="7:19" ht="15" customHeight="1">
      <c r="G1444" s="1716"/>
      <c r="H1444" s="1713"/>
      <c r="I1444" s="1713"/>
      <c r="J1444" s="1713"/>
      <c r="K1444" s="1713"/>
      <c r="L1444" s="1713"/>
      <c r="M1444" s="1713"/>
      <c r="N1444" s="1717"/>
      <c r="O1444" s="1713"/>
      <c r="P1444" s="1718"/>
      <c r="Q1444" s="1719"/>
      <c r="R1444" s="1720"/>
      <c r="S1444" s="3279"/>
    </row>
    <row r="1445" spans="7:19" ht="15" customHeight="1">
      <c r="G1445" s="1716"/>
      <c r="H1445" s="1713"/>
      <c r="I1445" s="1713"/>
      <c r="J1445" s="1713"/>
      <c r="K1445" s="1713"/>
      <c r="L1445" s="1713"/>
      <c r="M1445" s="1713"/>
      <c r="N1445" s="1717"/>
      <c r="O1445" s="1713"/>
      <c r="P1445" s="1718"/>
      <c r="Q1445" s="1719"/>
      <c r="R1445" s="1720"/>
      <c r="S1445" s="3279"/>
    </row>
    <row r="1446" spans="7:19" ht="15" customHeight="1">
      <c r="G1446" s="1716"/>
      <c r="H1446" s="1713"/>
      <c r="I1446" s="1713"/>
      <c r="J1446" s="1713"/>
      <c r="K1446" s="1713"/>
      <c r="L1446" s="1713"/>
      <c r="M1446" s="1713"/>
      <c r="N1446" s="1717"/>
      <c r="O1446" s="1713"/>
      <c r="P1446" s="1718"/>
      <c r="Q1446" s="1719"/>
      <c r="R1446" s="1720"/>
      <c r="S1446" s="3279"/>
    </row>
    <row r="1447" spans="7:19" ht="15" customHeight="1">
      <c r="G1447" s="1716"/>
      <c r="H1447" s="1713"/>
      <c r="I1447" s="1713"/>
      <c r="J1447" s="1713"/>
      <c r="K1447" s="1713"/>
      <c r="L1447" s="1713"/>
      <c r="M1447" s="1713"/>
      <c r="N1447" s="1717"/>
      <c r="O1447" s="1713"/>
      <c r="P1447" s="1718"/>
      <c r="Q1447" s="1719"/>
      <c r="R1447" s="1720"/>
      <c r="S1447" s="3279"/>
    </row>
    <row r="1448" spans="7:19" ht="15" customHeight="1">
      <c r="G1448" s="1716"/>
      <c r="H1448" s="1713"/>
      <c r="I1448" s="1713"/>
      <c r="J1448" s="1713"/>
      <c r="K1448" s="1713"/>
      <c r="L1448" s="1713"/>
      <c r="M1448" s="1713"/>
      <c r="N1448" s="1717"/>
      <c r="O1448" s="1713"/>
      <c r="P1448" s="1718"/>
      <c r="Q1448" s="1719"/>
      <c r="R1448" s="1720"/>
      <c r="S1448" s="3279"/>
    </row>
    <row r="1449" spans="7:19" ht="15" customHeight="1">
      <c r="G1449" s="1716"/>
      <c r="H1449" s="1713"/>
      <c r="I1449" s="1713"/>
      <c r="J1449" s="1713"/>
      <c r="K1449" s="1713"/>
      <c r="L1449" s="1713"/>
      <c r="M1449" s="1713"/>
      <c r="N1449" s="1717"/>
      <c r="O1449" s="1713"/>
      <c r="P1449" s="1718"/>
      <c r="Q1449" s="1719"/>
      <c r="R1449" s="1720"/>
      <c r="S1449" s="3279"/>
    </row>
    <row r="1450" spans="7:19" ht="15" customHeight="1">
      <c r="G1450" s="1716"/>
      <c r="H1450" s="1713"/>
      <c r="I1450" s="1713"/>
      <c r="J1450" s="1713"/>
      <c r="K1450" s="1713"/>
      <c r="L1450" s="1713"/>
      <c r="M1450" s="1713"/>
      <c r="N1450" s="1717"/>
      <c r="O1450" s="1713"/>
      <c r="P1450" s="1718"/>
      <c r="Q1450" s="1719"/>
      <c r="R1450" s="1720"/>
      <c r="S1450" s="3279"/>
    </row>
    <row r="1451" spans="7:19" ht="15" customHeight="1">
      <c r="G1451" s="1716"/>
      <c r="H1451" s="1713"/>
      <c r="I1451" s="1713"/>
      <c r="J1451" s="1713"/>
      <c r="K1451" s="1713"/>
      <c r="L1451" s="1713"/>
      <c r="M1451" s="1713"/>
      <c r="N1451" s="1717"/>
      <c r="O1451" s="1713"/>
      <c r="P1451" s="1718"/>
      <c r="Q1451" s="1719"/>
      <c r="R1451" s="1720"/>
      <c r="S1451" s="3279"/>
    </row>
    <row r="1452" spans="7:19" ht="15" customHeight="1">
      <c r="G1452" s="1716"/>
      <c r="H1452" s="1713"/>
      <c r="I1452" s="1713"/>
      <c r="J1452" s="1713"/>
      <c r="K1452" s="1713"/>
      <c r="L1452" s="1713"/>
      <c r="M1452" s="1713"/>
      <c r="N1452" s="1717"/>
      <c r="O1452" s="1713"/>
      <c r="P1452" s="1718"/>
      <c r="Q1452" s="1719"/>
      <c r="R1452" s="1720"/>
      <c r="S1452" s="3279"/>
    </row>
    <row r="1453" spans="7:19" ht="15" customHeight="1">
      <c r="G1453" s="1716"/>
      <c r="H1453" s="1713"/>
      <c r="I1453" s="1713"/>
      <c r="J1453" s="1713"/>
      <c r="K1453" s="1713"/>
      <c r="L1453" s="1713"/>
      <c r="M1453" s="1713"/>
      <c r="N1453" s="1717"/>
      <c r="O1453" s="1713"/>
      <c r="P1453" s="1718"/>
      <c r="Q1453" s="1719"/>
      <c r="R1453" s="1720"/>
      <c r="S1453" s="3279"/>
    </row>
    <row r="1454" spans="7:19" ht="15" customHeight="1">
      <c r="G1454" s="1716"/>
      <c r="H1454" s="1713"/>
      <c r="I1454" s="1713"/>
      <c r="J1454" s="1713"/>
      <c r="K1454" s="1713"/>
      <c r="L1454" s="1713"/>
      <c r="M1454" s="1713"/>
      <c r="N1454" s="1717"/>
      <c r="O1454" s="1713"/>
      <c r="P1454" s="1718"/>
      <c r="Q1454" s="1719"/>
      <c r="R1454" s="1720"/>
      <c r="S1454" s="3279"/>
    </row>
    <row r="1455" spans="7:19" ht="15" customHeight="1">
      <c r="G1455" s="1716"/>
      <c r="H1455" s="1713"/>
      <c r="I1455" s="1713"/>
      <c r="J1455" s="1713"/>
      <c r="K1455" s="1713"/>
      <c r="L1455" s="1713"/>
      <c r="M1455" s="1713"/>
      <c r="N1455" s="1717"/>
      <c r="O1455" s="1713"/>
      <c r="P1455" s="1718"/>
      <c r="Q1455" s="1719"/>
      <c r="R1455" s="1720"/>
      <c r="S1455" s="3279"/>
    </row>
    <row r="1456" spans="7:19" ht="15" customHeight="1">
      <c r="G1456" s="1716"/>
      <c r="H1456" s="1713"/>
      <c r="I1456" s="1713"/>
      <c r="J1456" s="1713"/>
      <c r="K1456" s="1713"/>
      <c r="L1456" s="1713"/>
      <c r="M1456" s="1713"/>
      <c r="N1456" s="1717"/>
      <c r="O1456" s="1713"/>
      <c r="P1456" s="1718"/>
      <c r="Q1456" s="1719"/>
      <c r="R1456" s="1720"/>
      <c r="S1456" s="3279"/>
    </row>
    <row r="1457" spans="7:19" ht="15" customHeight="1">
      <c r="G1457" s="1716"/>
      <c r="H1457" s="1713"/>
      <c r="I1457" s="1713"/>
      <c r="J1457" s="1713"/>
      <c r="K1457" s="1713"/>
      <c r="L1457" s="1713"/>
      <c r="M1457" s="1713"/>
      <c r="N1457" s="1717"/>
      <c r="O1457" s="1713"/>
      <c r="P1457" s="1718"/>
      <c r="Q1457" s="1719"/>
      <c r="R1457" s="1720"/>
      <c r="S1457" s="3279"/>
    </row>
    <row r="1458" spans="7:19" ht="15" customHeight="1">
      <c r="G1458" s="1716"/>
      <c r="H1458" s="1713"/>
      <c r="I1458" s="1713"/>
      <c r="J1458" s="1713"/>
      <c r="K1458" s="1713"/>
      <c r="L1458" s="1713"/>
      <c r="M1458" s="1713"/>
      <c r="N1458" s="1717"/>
      <c r="O1458" s="1713"/>
      <c r="P1458" s="1718"/>
      <c r="Q1458" s="1719"/>
      <c r="R1458" s="1720"/>
      <c r="S1458" s="3279"/>
    </row>
    <row r="1459" spans="7:19" ht="15" customHeight="1">
      <c r="G1459" s="1716"/>
      <c r="H1459" s="1713"/>
      <c r="I1459" s="1713"/>
      <c r="J1459" s="1713"/>
      <c r="K1459" s="1713"/>
      <c r="L1459" s="1713"/>
      <c r="M1459" s="1713"/>
      <c r="N1459" s="1717"/>
      <c r="O1459" s="1713"/>
      <c r="P1459" s="1718"/>
      <c r="Q1459" s="1719"/>
      <c r="R1459" s="1720"/>
      <c r="S1459" s="3279"/>
    </row>
    <row r="1460" spans="7:19" ht="15" customHeight="1">
      <c r="G1460" s="1716"/>
      <c r="H1460" s="1713"/>
      <c r="I1460" s="1713"/>
      <c r="J1460" s="1713"/>
      <c r="K1460" s="1713"/>
      <c r="L1460" s="1713"/>
      <c r="M1460" s="1713"/>
      <c r="N1460" s="1717"/>
      <c r="O1460" s="1713"/>
      <c r="P1460" s="1718"/>
      <c r="Q1460" s="1719"/>
      <c r="R1460" s="1720"/>
      <c r="S1460" s="3279"/>
    </row>
    <row r="1461" spans="7:19" ht="15" customHeight="1">
      <c r="G1461" s="1716"/>
      <c r="H1461" s="1713"/>
      <c r="I1461" s="1713"/>
      <c r="J1461" s="1713"/>
      <c r="K1461" s="1713"/>
      <c r="L1461" s="1713"/>
      <c r="M1461" s="1713"/>
      <c r="N1461" s="1717"/>
      <c r="O1461" s="1713"/>
      <c r="P1461" s="1718"/>
      <c r="Q1461" s="1719"/>
      <c r="R1461" s="1720"/>
      <c r="S1461" s="3279"/>
    </row>
    <row r="1462" spans="7:19" ht="15" customHeight="1">
      <c r="G1462" s="1716"/>
      <c r="H1462" s="1713"/>
      <c r="I1462" s="1713"/>
      <c r="J1462" s="1713"/>
      <c r="K1462" s="1713"/>
      <c r="L1462" s="1713"/>
      <c r="M1462" s="1713"/>
      <c r="N1462" s="1717"/>
      <c r="O1462" s="1713"/>
      <c r="P1462" s="1718"/>
      <c r="Q1462" s="1719"/>
      <c r="R1462" s="1720"/>
      <c r="S1462" s="3279"/>
    </row>
    <row r="1463" spans="7:19" ht="15" customHeight="1">
      <c r="G1463" s="1716"/>
      <c r="H1463" s="1713"/>
      <c r="I1463" s="1713"/>
      <c r="J1463" s="1713"/>
      <c r="K1463" s="1713"/>
      <c r="L1463" s="1713"/>
      <c r="M1463" s="1713"/>
      <c r="N1463" s="1717"/>
      <c r="O1463" s="1713"/>
      <c r="P1463" s="1718"/>
      <c r="Q1463" s="1719"/>
      <c r="R1463" s="1720"/>
      <c r="S1463" s="3279"/>
    </row>
    <row r="1464" spans="7:19" ht="15" customHeight="1">
      <c r="G1464" s="1716"/>
      <c r="H1464" s="1713"/>
      <c r="I1464" s="1713"/>
      <c r="J1464" s="1713"/>
      <c r="K1464" s="1713"/>
      <c r="L1464" s="1713"/>
      <c r="M1464" s="1713"/>
      <c r="N1464" s="1717"/>
      <c r="O1464" s="1713"/>
      <c r="P1464" s="1718"/>
      <c r="Q1464" s="1719"/>
      <c r="R1464" s="1720"/>
      <c r="S1464" s="3279"/>
    </row>
    <row r="1465" spans="7:19" ht="15" customHeight="1">
      <c r="G1465" s="1716"/>
      <c r="H1465" s="1713"/>
      <c r="I1465" s="1713"/>
      <c r="J1465" s="1713"/>
      <c r="K1465" s="1713"/>
      <c r="L1465" s="1713"/>
      <c r="M1465" s="1713"/>
      <c r="N1465" s="1717"/>
      <c r="O1465" s="1713"/>
      <c r="P1465" s="1718"/>
      <c r="Q1465" s="1719"/>
      <c r="R1465" s="1720"/>
      <c r="S1465" s="3279"/>
    </row>
    <row r="1466" spans="7:19" ht="15" customHeight="1">
      <c r="G1466" s="1716"/>
      <c r="H1466" s="1713"/>
      <c r="I1466" s="1713"/>
      <c r="J1466" s="1713"/>
      <c r="K1466" s="1713"/>
      <c r="L1466" s="1713"/>
      <c r="M1466" s="1713"/>
      <c r="N1466" s="1717"/>
      <c r="O1466" s="1713"/>
      <c r="P1466" s="1718"/>
      <c r="Q1466" s="1719"/>
      <c r="R1466" s="1720"/>
      <c r="S1466" s="3279"/>
    </row>
    <row r="1467" spans="7:19" ht="15" customHeight="1">
      <c r="G1467" s="1716"/>
      <c r="H1467" s="1713"/>
      <c r="I1467" s="1713"/>
      <c r="J1467" s="1713"/>
      <c r="K1467" s="1713"/>
      <c r="L1467" s="1713"/>
      <c r="M1467" s="1713"/>
      <c r="N1467" s="1717"/>
      <c r="O1467" s="1713"/>
      <c r="P1467" s="1718"/>
      <c r="Q1467" s="1719"/>
      <c r="R1467" s="1720"/>
      <c r="S1467" s="3279"/>
    </row>
    <row r="1468" spans="7:19" ht="15" customHeight="1">
      <c r="G1468" s="1716"/>
      <c r="H1468" s="1713"/>
      <c r="I1468" s="1713"/>
      <c r="J1468" s="1713"/>
      <c r="K1468" s="1713"/>
      <c r="L1468" s="1713"/>
      <c r="M1468" s="1713"/>
      <c r="N1468" s="1717"/>
      <c r="O1468" s="1713"/>
      <c r="P1468" s="1718"/>
      <c r="Q1468" s="1719"/>
      <c r="R1468" s="1720"/>
      <c r="S1468" s="3279"/>
    </row>
    <row r="1469" spans="7:19" ht="15" customHeight="1">
      <c r="G1469" s="1716"/>
      <c r="H1469" s="1713"/>
      <c r="I1469" s="1713"/>
      <c r="J1469" s="1713"/>
      <c r="K1469" s="1713"/>
      <c r="L1469" s="1713"/>
      <c r="M1469" s="1713"/>
      <c r="N1469" s="1717"/>
      <c r="O1469" s="1713"/>
      <c r="P1469" s="1718"/>
      <c r="Q1469" s="1719"/>
      <c r="R1469" s="1720"/>
      <c r="S1469" s="3279"/>
    </row>
    <row r="1470" spans="7:19" ht="15" customHeight="1">
      <c r="G1470" s="1716"/>
      <c r="H1470" s="1713"/>
      <c r="I1470" s="1713"/>
      <c r="J1470" s="1713"/>
      <c r="K1470" s="1713"/>
      <c r="L1470" s="1713"/>
      <c r="M1470" s="1713"/>
      <c r="N1470" s="1717"/>
      <c r="O1470" s="1713"/>
      <c r="P1470" s="1718"/>
      <c r="Q1470" s="1719"/>
      <c r="R1470" s="1720"/>
      <c r="S1470" s="3279"/>
    </row>
    <row r="1471" spans="7:19" ht="15" customHeight="1">
      <c r="G1471" s="1716"/>
      <c r="H1471" s="1713"/>
      <c r="I1471" s="1713"/>
      <c r="J1471" s="1713"/>
      <c r="K1471" s="1713"/>
      <c r="L1471" s="1713"/>
      <c r="M1471" s="1713"/>
      <c r="N1471" s="1717"/>
      <c r="O1471" s="1713"/>
      <c r="P1471" s="1718"/>
      <c r="Q1471" s="1719"/>
      <c r="R1471" s="1720"/>
      <c r="S1471" s="3279"/>
    </row>
    <row r="1472" spans="7:19" ht="15" customHeight="1">
      <c r="G1472" s="1716"/>
      <c r="H1472" s="1713"/>
      <c r="I1472" s="1713"/>
      <c r="J1472" s="1713"/>
      <c r="K1472" s="1713"/>
      <c r="L1472" s="1713"/>
      <c r="M1472" s="1713"/>
      <c r="N1472" s="1717"/>
      <c r="O1472" s="1713"/>
      <c r="P1472" s="1718"/>
      <c r="Q1472" s="1719"/>
      <c r="R1472" s="1720"/>
      <c r="S1472" s="3279"/>
    </row>
    <row r="1473" spans="7:19" ht="15" customHeight="1">
      <c r="G1473" s="1716"/>
      <c r="H1473" s="1713"/>
      <c r="I1473" s="1713"/>
      <c r="J1473" s="1713"/>
      <c r="K1473" s="1713"/>
      <c r="L1473" s="1713"/>
      <c r="M1473" s="1713"/>
      <c r="N1473" s="1717"/>
      <c r="O1473" s="1713"/>
      <c r="P1473" s="1718"/>
      <c r="Q1473" s="1719"/>
      <c r="R1473" s="1720"/>
      <c r="S1473" s="3279"/>
    </row>
    <row r="1474" spans="7:19" ht="15" customHeight="1">
      <c r="G1474" s="1716"/>
      <c r="H1474" s="1713"/>
      <c r="I1474" s="1713"/>
      <c r="J1474" s="1713"/>
      <c r="K1474" s="1713"/>
      <c r="L1474" s="1713"/>
      <c r="M1474" s="1713"/>
      <c r="N1474" s="1717"/>
      <c r="O1474" s="1713"/>
      <c r="P1474" s="1718"/>
      <c r="Q1474" s="1719"/>
      <c r="R1474" s="1720"/>
      <c r="S1474" s="3279"/>
    </row>
    <row r="1475" spans="7:19" ht="15" customHeight="1">
      <c r="G1475" s="1716"/>
      <c r="H1475" s="1713"/>
      <c r="I1475" s="1713"/>
      <c r="J1475" s="1713"/>
      <c r="K1475" s="1713"/>
      <c r="L1475" s="1713"/>
      <c r="M1475" s="1713"/>
      <c r="N1475" s="1717"/>
      <c r="O1475" s="1713"/>
      <c r="P1475" s="1718"/>
      <c r="Q1475" s="1719"/>
      <c r="R1475" s="1720"/>
      <c r="S1475" s="3279"/>
    </row>
    <row r="1476" spans="7:19" ht="15" customHeight="1">
      <c r="G1476" s="1716"/>
      <c r="H1476" s="1713"/>
      <c r="I1476" s="1713"/>
      <c r="J1476" s="1713"/>
      <c r="K1476" s="1713"/>
      <c r="L1476" s="1713"/>
      <c r="M1476" s="1713"/>
      <c r="N1476" s="1717"/>
      <c r="O1476" s="1713"/>
      <c r="P1476" s="1718"/>
      <c r="Q1476" s="1719"/>
      <c r="R1476" s="1720"/>
      <c r="S1476" s="3279"/>
    </row>
    <row r="1477" spans="7:19" ht="15" customHeight="1">
      <c r="G1477" s="1716"/>
      <c r="H1477" s="1713"/>
      <c r="I1477" s="1713"/>
      <c r="J1477" s="1713"/>
      <c r="K1477" s="1713"/>
      <c r="L1477" s="1713"/>
      <c r="M1477" s="1713"/>
      <c r="N1477" s="1717"/>
      <c r="O1477" s="1713"/>
      <c r="P1477" s="1718"/>
      <c r="Q1477" s="1719"/>
      <c r="R1477" s="1720"/>
      <c r="S1477" s="3279"/>
    </row>
    <row r="1478" spans="7:19" ht="15" customHeight="1">
      <c r="G1478" s="1716"/>
      <c r="H1478" s="1713"/>
      <c r="I1478" s="1713"/>
      <c r="J1478" s="1713"/>
      <c r="K1478" s="1713"/>
      <c r="L1478" s="1713"/>
      <c r="M1478" s="1713"/>
      <c r="N1478" s="1717"/>
      <c r="O1478" s="1713"/>
      <c r="P1478" s="1718"/>
      <c r="Q1478" s="1719"/>
      <c r="R1478" s="1720"/>
      <c r="S1478" s="3279"/>
    </row>
    <row r="1479" spans="7:19" ht="15" customHeight="1">
      <c r="G1479" s="1716"/>
      <c r="H1479" s="1713"/>
      <c r="I1479" s="1713"/>
      <c r="J1479" s="1713"/>
      <c r="K1479" s="1713"/>
      <c r="L1479" s="1713"/>
      <c r="M1479" s="1713"/>
      <c r="N1479" s="1717"/>
      <c r="O1479" s="1713"/>
      <c r="P1479" s="1718"/>
      <c r="Q1479" s="1719"/>
      <c r="R1479" s="1720"/>
      <c r="S1479" s="3279"/>
    </row>
    <row r="1480" spans="7:19" ht="15" customHeight="1">
      <c r="G1480" s="1716"/>
      <c r="H1480" s="1713"/>
      <c r="I1480" s="1713"/>
      <c r="J1480" s="1713"/>
      <c r="K1480" s="1713"/>
      <c r="L1480" s="1713"/>
      <c r="M1480" s="1713"/>
      <c r="N1480" s="1717"/>
      <c r="O1480" s="1713"/>
      <c r="P1480" s="1718"/>
      <c r="Q1480" s="1719"/>
      <c r="R1480" s="1720"/>
      <c r="S1480" s="3279"/>
    </row>
    <row r="1481" spans="7:19" ht="15" customHeight="1">
      <c r="G1481" s="1716"/>
      <c r="H1481" s="1713"/>
      <c r="I1481" s="1713"/>
      <c r="J1481" s="1713"/>
      <c r="K1481" s="1713"/>
      <c r="L1481" s="1713"/>
      <c r="M1481" s="1713"/>
      <c r="N1481" s="1717"/>
      <c r="O1481" s="1713"/>
      <c r="P1481" s="1718"/>
      <c r="Q1481" s="1719"/>
      <c r="R1481" s="1720"/>
      <c r="S1481" s="3279"/>
    </row>
    <row r="1482" spans="7:19" ht="15" customHeight="1">
      <c r="G1482" s="1716"/>
      <c r="H1482" s="1713"/>
      <c r="I1482" s="1713"/>
      <c r="J1482" s="1713"/>
      <c r="K1482" s="1713"/>
      <c r="L1482" s="1713"/>
      <c r="M1482" s="1713"/>
      <c r="N1482" s="1717"/>
      <c r="O1482" s="1713"/>
      <c r="P1482" s="1718"/>
      <c r="Q1482" s="1719"/>
      <c r="R1482" s="1720"/>
      <c r="S1482" s="3279"/>
    </row>
    <row r="1483" spans="7:19" ht="15" customHeight="1">
      <c r="G1483" s="1716"/>
      <c r="H1483" s="1713"/>
      <c r="I1483" s="1713"/>
      <c r="J1483" s="1713"/>
      <c r="K1483" s="1713"/>
      <c r="L1483" s="1713"/>
      <c r="M1483" s="1713"/>
      <c r="N1483" s="1717"/>
      <c r="O1483" s="1713"/>
      <c r="P1483" s="1718"/>
      <c r="Q1483" s="1719"/>
      <c r="R1483" s="1720"/>
      <c r="S1483" s="3279"/>
    </row>
    <row r="1484" spans="7:19" ht="15" customHeight="1">
      <c r="G1484" s="1716"/>
      <c r="H1484" s="1713"/>
      <c r="I1484" s="1713"/>
      <c r="J1484" s="1713"/>
      <c r="K1484" s="1713"/>
      <c r="L1484" s="1713"/>
      <c r="M1484" s="1713"/>
      <c r="N1484" s="1717"/>
      <c r="O1484" s="1713"/>
      <c r="P1484" s="1718"/>
      <c r="Q1484" s="1719"/>
      <c r="R1484" s="1720"/>
      <c r="S1484" s="3279"/>
    </row>
    <row r="1485" spans="7:19" ht="15" customHeight="1">
      <c r="G1485" s="1716"/>
      <c r="H1485" s="1713"/>
      <c r="I1485" s="1713"/>
      <c r="J1485" s="1713"/>
      <c r="K1485" s="1713"/>
      <c r="L1485" s="1713"/>
      <c r="M1485" s="1713"/>
      <c r="N1485" s="1717"/>
      <c r="O1485" s="1713"/>
      <c r="P1485" s="1718"/>
      <c r="Q1485" s="1719"/>
      <c r="R1485" s="1720"/>
      <c r="S1485" s="3279"/>
    </row>
    <row r="1486" spans="7:19" ht="15" customHeight="1">
      <c r="G1486" s="1716"/>
      <c r="H1486" s="1713"/>
      <c r="I1486" s="1713"/>
      <c r="J1486" s="1713"/>
      <c r="K1486" s="1713"/>
      <c r="L1486" s="1713"/>
      <c r="M1486" s="1713"/>
      <c r="N1486" s="1717"/>
      <c r="O1486" s="1713"/>
      <c r="P1486" s="1718"/>
      <c r="Q1486" s="1719"/>
      <c r="R1486" s="1720"/>
      <c r="S1486" s="3279"/>
    </row>
    <row r="1487" spans="7:19" ht="15" customHeight="1">
      <c r="G1487" s="1716"/>
      <c r="H1487" s="1713"/>
      <c r="I1487" s="1713"/>
      <c r="J1487" s="1713"/>
      <c r="K1487" s="1713"/>
      <c r="L1487" s="1713"/>
      <c r="M1487" s="1713"/>
      <c r="N1487" s="1717"/>
      <c r="O1487" s="1713"/>
      <c r="P1487" s="1718"/>
      <c r="Q1487" s="1719"/>
      <c r="R1487" s="1720"/>
      <c r="S1487" s="3279"/>
    </row>
    <row r="1488" spans="7:19" ht="15" customHeight="1">
      <c r="G1488" s="1716"/>
      <c r="H1488" s="1713"/>
      <c r="I1488" s="1713"/>
      <c r="J1488" s="1713"/>
      <c r="K1488" s="1713"/>
      <c r="L1488" s="1713"/>
      <c r="M1488" s="1713"/>
      <c r="N1488" s="1717"/>
      <c r="O1488" s="1713"/>
      <c r="P1488" s="1718"/>
      <c r="Q1488" s="1719"/>
      <c r="R1488" s="1720"/>
      <c r="S1488" s="3279"/>
    </row>
    <row r="1489" spans="7:19" ht="15" customHeight="1">
      <c r="G1489" s="1716"/>
      <c r="H1489" s="1713"/>
      <c r="I1489" s="1713"/>
      <c r="J1489" s="1713"/>
      <c r="K1489" s="1713"/>
      <c r="L1489" s="1713"/>
      <c r="M1489" s="1713"/>
      <c r="N1489" s="1717"/>
      <c r="O1489" s="1713"/>
      <c r="P1489" s="1718"/>
      <c r="Q1489" s="1719"/>
      <c r="R1489" s="1720"/>
      <c r="S1489" s="3279"/>
    </row>
    <row r="1490" spans="7:19" ht="15" customHeight="1">
      <c r="G1490" s="1716"/>
      <c r="H1490" s="1713"/>
      <c r="I1490" s="1713"/>
      <c r="J1490" s="1713"/>
      <c r="K1490" s="1713"/>
      <c r="L1490" s="1713"/>
      <c r="M1490" s="1713"/>
      <c r="N1490" s="1717"/>
      <c r="O1490" s="1713"/>
      <c r="P1490" s="1718"/>
      <c r="Q1490" s="1719"/>
      <c r="R1490" s="1720"/>
      <c r="S1490" s="3279"/>
    </row>
    <row r="1491" spans="7:19" ht="15" customHeight="1">
      <c r="G1491" s="1716"/>
      <c r="H1491" s="1713"/>
      <c r="I1491" s="1713"/>
      <c r="J1491" s="1713"/>
      <c r="K1491" s="1713"/>
      <c r="L1491" s="1713"/>
      <c r="M1491" s="1713"/>
      <c r="N1491" s="1717"/>
      <c r="O1491" s="1713"/>
      <c r="P1491" s="1718"/>
      <c r="Q1491" s="1719"/>
      <c r="R1491" s="1720"/>
      <c r="S1491" s="3279"/>
    </row>
    <row r="1492" spans="7:19" ht="15" customHeight="1">
      <c r="G1492" s="1716"/>
      <c r="H1492" s="1713"/>
      <c r="I1492" s="1713"/>
      <c r="J1492" s="1713"/>
      <c r="K1492" s="1713"/>
      <c r="L1492" s="1713"/>
      <c r="M1492" s="1713"/>
      <c r="N1492" s="1717"/>
      <c r="O1492" s="1713"/>
      <c r="P1492" s="1718"/>
      <c r="Q1492" s="1719"/>
      <c r="R1492" s="1720"/>
      <c r="S1492" s="3279"/>
    </row>
    <row r="1493" spans="7:19" ht="15" customHeight="1">
      <c r="G1493" s="1716"/>
      <c r="H1493" s="1713"/>
      <c r="I1493" s="1713"/>
      <c r="J1493" s="1713"/>
      <c r="K1493" s="1713"/>
      <c r="L1493" s="1713"/>
      <c r="M1493" s="1713"/>
      <c r="N1493" s="1717"/>
      <c r="O1493" s="1713"/>
      <c r="P1493" s="1718"/>
      <c r="Q1493" s="1719"/>
      <c r="R1493" s="1720"/>
      <c r="S1493" s="3279"/>
    </row>
    <row r="1494" spans="7:19" ht="15" customHeight="1">
      <c r="G1494" s="1716"/>
      <c r="H1494" s="1713"/>
      <c r="I1494" s="1713"/>
      <c r="J1494" s="1713"/>
      <c r="K1494" s="1713"/>
      <c r="L1494" s="1713"/>
      <c r="M1494" s="1713"/>
      <c r="N1494" s="1717"/>
      <c r="O1494" s="1713"/>
      <c r="P1494" s="1718"/>
      <c r="Q1494" s="1719"/>
      <c r="R1494" s="1720"/>
      <c r="S1494" s="3279"/>
    </row>
    <row r="1495" spans="7:19" ht="15" customHeight="1">
      <c r="G1495" s="1716"/>
      <c r="H1495" s="1713"/>
      <c r="I1495" s="1713"/>
      <c r="J1495" s="1713"/>
      <c r="K1495" s="1713"/>
      <c r="L1495" s="1713"/>
      <c r="M1495" s="1713"/>
      <c r="N1495" s="1717"/>
      <c r="O1495" s="1713"/>
      <c r="P1495" s="1718"/>
      <c r="Q1495" s="1719"/>
      <c r="R1495" s="1720"/>
      <c r="S1495" s="3279"/>
    </row>
    <row r="1496" spans="7:19" ht="15" customHeight="1">
      <c r="G1496" s="1716"/>
      <c r="H1496" s="1713"/>
      <c r="I1496" s="1713"/>
      <c r="J1496" s="1713"/>
      <c r="K1496" s="1713"/>
      <c r="L1496" s="1713"/>
      <c r="M1496" s="1713"/>
      <c r="N1496" s="1717"/>
      <c r="O1496" s="1713"/>
      <c r="P1496" s="1718"/>
      <c r="Q1496" s="1719"/>
      <c r="R1496" s="1720"/>
      <c r="S1496" s="3279"/>
    </row>
    <row r="1497" spans="7:19" ht="15" customHeight="1">
      <c r="G1497" s="1716"/>
      <c r="H1497" s="1713"/>
      <c r="I1497" s="1713"/>
      <c r="J1497" s="1713"/>
      <c r="K1497" s="1713"/>
      <c r="L1497" s="1713"/>
      <c r="M1497" s="1713"/>
      <c r="N1497" s="1717"/>
      <c r="O1497" s="1713"/>
      <c r="P1497" s="1718"/>
      <c r="Q1497" s="1719"/>
      <c r="R1497" s="1720"/>
      <c r="S1497" s="3279"/>
    </row>
    <row r="1498" spans="7:19" ht="15" customHeight="1">
      <c r="G1498" s="1716"/>
      <c r="H1498" s="1713"/>
      <c r="I1498" s="1713"/>
      <c r="J1498" s="1713"/>
      <c r="K1498" s="1713"/>
      <c r="L1498" s="1713"/>
      <c r="M1498" s="1713"/>
      <c r="N1498" s="1717"/>
      <c r="O1498" s="1713"/>
      <c r="P1498" s="1718"/>
      <c r="Q1498" s="1719"/>
      <c r="R1498" s="1720"/>
      <c r="S1498" s="3279"/>
    </row>
    <row r="1499" spans="7:19" ht="15" customHeight="1">
      <c r="G1499" s="1716"/>
      <c r="H1499" s="1713"/>
      <c r="I1499" s="1713"/>
      <c r="J1499" s="1713"/>
      <c r="K1499" s="1713"/>
      <c r="L1499" s="1713"/>
      <c r="M1499" s="1713"/>
      <c r="N1499" s="1717"/>
      <c r="O1499" s="1713"/>
      <c r="P1499" s="1718"/>
      <c r="Q1499" s="1719"/>
      <c r="R1499" s="1720"/>
      <c r="S1499" s="3279"/>
    </row>
    <row r="1500" spans="7:19" ht="15" customHeight="1">
      <c r="G1500" s="1716"/>
      <c r="H1500" s="1713"/>
      <c r="I1500" s="1713"/>
      <c r="J1500" s="1713"/>
      <c r="K1500" s="1713"/>
      <c r="L1500" s="1713"/>
      <c r="M1500" s="1713"/>
      <c r="N1500" s="1717"/>
      <c r="O1500" s="1713"/>
      <c r="P1500" s="1718"/>
      <c r="Q1500" s="1719"/>
      <c r="R1500" s="1720"/>
      <c r="S1500" s="3279"/>
    </row>
    <row r="1501" spans="7:19" ht="15" customHeight="1">
      <c r="G1501" s="1716"/>
      <c r="H1501" s="1713"/>
      <c r="I1501" s="1713"/>
      <c r="J1501" s="1713"/>
      <c r="K1501" s="1713"/>
      <c r="L1501" s="1713"/>
      <c r="M1501" s="1713"/>
      <c r="N1501" s="1717"/>
      <c r="O1501" s="1713"/>
      <c r="P1501" s="1718"/>
      <c r="Q1501" s="1719"/>
      <c r="R1501" s="1720"/>
      <c r="S1501" s="3279"/>
    </row>
    <row r="1502" spans="7:19" ht="15" customHeight="1">
      <c r="G1502" s="1716"/>
      <c r="H1502" s="1713"/>
      <c r="I1502" s="1713"/>
      <c r="J1502" s="1713"/>
      <c r="K1502" s="1713"/>
      <c r="L1502" s="1713"/>
      <c r="M1502" s="1713"/>
      <c r="N1502" s="1717"/>
      <c r="O1502" s="1713"/>
      <c r="P1502" s="1718"/>
      <c r="Q1502" s="1719"/>
      <c r="R1502" s="1720"/>
      <c r="S1502" s="3279"/>
    </row>
    <row r="1503" spans="7:19" ht="15" customHeight="1">
      <c r="G1503" s="1716"/>
      <c r="H1503" s="1713"/>
      <c r="I1503" s="1713"/>
      <c r="J1503" s="1713"/>
      <c r="K1503" s="1713"/>
      <c r="L1503" s="1713"/>
      <c r="M1503" s="1713"/>
      <c r="N1503" s="1717"/>
      <c r="O1503" s="1713"/>
      <c r="P1503" s="1718"/>
      <c r="Q1503" s="1719"/>
      <c r="R1503" s="1720"/>
      <c r="S1503" s="3279"/>
    </row>
    <row r="1504" spans="7:19" ht="15" customHeight="1">
      <c r="G1504" s="1716"/>
      <c r="H1504" s="1713"/>
      <c r="I1504" s="1713"/>
      <c r="J1504" s="1713"/>
      <c r="K1504" s="1713"/>
      <c r="L1504" s="1713"/>
      <c r="M1504" s="1713"/>
      <c r="N1504" s="1717"/>
      <c r="O1504" s="1713"/>
      <c r="P1504" s="1718"/>
      <c r="Q1504" s="1719"/>
      <c r="R1504" s="1720"/>
      <c r="S1504" s="3279"/>
    </row>
    <row r="1505" spans="7:19" ht="15" customHeight="1">
      <c r="G1505" s="1716"/>
      <c r="H1505" s="1713"/>
      <c r="I1505" s="1713"/>
      <c r="J1505" s="1713"/>
      <c r="K1505" s="1713"/>
      <c r="L1505" s="1713"/>
      <c r="M1505" s="1713"/>
      <c r="N1505" s="1717"/>
      <c r="O1505" s="1713"/>
      <c r="P1505" s="1718"/>
      <c r="Q1505" s="1719"/>
      <c r="R1505" s="1720"/>
      <c r="S1505" s="3279"/>
    </row>
    <row r="1506" spans="7:19" ht="15" customHeight="1">
      <c r="G1506" s="1716"/>
      <c r="H1506" s="1713"/>
      <c r="I1506" s="1713"/>
      <c r="J1506" s="1713"/>
      <c r="K1506" s="1713"/>
      <c r="L1506" s="1713"/>
      <c r="M1506" s="1713"/>
      <c r="N1506" s="1717"/>
      <c r="O1506" s="1713"/>
      <c r="P1506" s="1718"/>
      <c r="Q1506" s="1719"/>
      <c r="R1506" s="1720"/>
      <c r="S1506" s="3279"/>
    </row>
    <row r="1507" spans="7:19" ht="15" customHeight="1">
      <c r="G1507" s="1716"/>
      <c r="H1507" s="1713"/>
      <c r="I1507" s="1713"/>
      <c r="J1507" s="1713"/>
      <c r="K1507" s="1713"/>
      <c r="L1507" s="1713"/>
      <c r="M1507" s="1713"/>
      <c r="N1507" s="1717"/>
      <c r="O1507" s="1713"/>
      <c r="P1507" s="1718"/>
      <c r="Q1507" s="1719"/>
      <c r="R1507" s="1720"/>
      <c r="S1507" s="3279"/>
    </row>
    <row r="1508" spans="7:19" ht="15" customHeight="1">
      <c r="G1508" s="1716"/>
      <c r="H1508" s="1713"/>
      <c r="I1508" s="1713"/>
      <c r="J1508" s="1713"/>
      <c r="K1508" s="1713"/>
      <c r="L1508" s="1713"/>
      <c r="M1508" s="1713"/>
      <c r="N1508" s="1717"/>
      <c r="O1508" s="1713"/>
      <c r="P1508" s="1718"/>
      <c r="Q1508" s="1719"/>
      <c r="R1508" s="1720"/>
      <c r="S1508" s="3279"/>
    </row>
    <row r="1509" spans="7:19" ht="15" customHeight="1">
      <c r="G1509" s="1716"/>
      <c r="H1509" s="1713"/>
      <c r="I1509" s="1713"/>
      <c r="J1509" s="1713"/>
      <c r="K1509" s="1713"/>
      <c r="L1509" s="1713"/>
      <c r="M1509" s="1713"/>
      <c r="N1509" s="1717"/>
      <c r="O1509" s="1713"/>
      <c r="P1509" s="1718"/>
      <c r="Q1509" s="1719"/>
      <c r="R1509" s="1720"/>
      <c r="S1509" s="3279"/>
    </row>
    <row r="1510" spans="7:19" ht="15" customHeight="1">
      <c r="G1510" s="1716"/>
      <c r="H1510" s="1713"/>
      <c r="I1510" s="1713"/>
      <c r="J1510" s="1713"/>
      <c r="K1510" s="1713"/>
      <c r="L1510" s="1713"/>
      <c r="M1510" s="1713"/>
      <c r="N1510" s="1717"/>
      <c r="O1510" s="1713"/>
      <c r="P1510" s="1718"/>
      <c r="Q1510" s="1719"/>
      <c r="R1510" s="1720"/>
      <c r="S1510" s="3279"/>
    </row>
    <row r="1511" spans="7:19" ht="15" customHeight="1">
      <c r="G1511" s="1716"/>
      <c r="H1511" s="1713"/>
      <c r="I1511" s="1713"/>
      <c r="J1511" s="1713"/>
      <c r="K1511" s="1713"/>
      <c r="L1511" s="1713"/>
      <c r="M1511" s="1713"/>
      <c r="N1511" s="1717"/>
      <c r="O1511" s="1713"/>
      <c r="P1511" s="1718"/>
      <c r="Q1511" s="1719"/>
      <c r="R1511" s="1720"/>
      <c r="S1511" s="3279"/>
    </row>
    <row r="1512" spans="7:19" ht="15" customHeight="1">
      <c r="G1512" s="1716"/>
      <c r="H1512" s="1713"/>
      <c r="I1512" s="1713"/>
      <c r="J1512" s="1713"/>
      <c r="K1512" s="1713"/>
      <c r="L1512" s="1713"/>
      <c r="M1512" s="1713"/>
      <c r="N1512" s="1717"/>
      <c r="O1512" s="1713"/>
      <c r="P1512" s="1718"/>
      <c r="Q1512" s="1719"/>
      <c r="R1512" s="1720"/>
      <c r="S1512" s="3279"/>
    </row>
    <row r="1513" spans="7:19" ht="15" customHeight="1">
      <c r="G1513" s="1716"/>
      <c r="H1513" s="1713"/>
      <c r="I1513" s="1713"/>
      <c r="J1513" s="1713"/>
      <c r="K1513" s="1713"/>
      <c r="L1513" s="1713"/>
      <c r="M1513" s="1713"/>
      <c r="N1513" s="1717"/>
      <c r="O1513" s="1713"/>
      <c r="P1513" s="1718"/>
      <c r="Q1513" s="1719"/>
      <c r="R1513" s="1720"/>
      <c r="S1513" s="3279"/>
    </row>
    <row r="1514" spans="7:19" ht="15" customHeight="1">
      <c r="G1514" s="1716"/>
      <c r="H1514" s="1713"/>
      <c r="I1514" s="1713"/>
      <c r="J1514" s="1713"/>
      <c r="K1514" s="1713"/>
      <c r="L1514" s="1713"/>
      <c r="M1514" s="1713"/>
      <c r="N1514" s="1717"/>
      <c r="O1514" s="1713"/>
      <c r="P1514" s="1718"/>
      <c r="Q1514" s="1719"/>
      <c r="R1514" s="1720"/>
      <c r="S1514" s="3279"/>
    </row>
    <row r="1515" spans="7:19" ht="15" customHeight="1">
      <c r="G1515" s="1716"/>
      <c r="H1515" s="1713"/>
      <c r="I1515" s="1713"/>
      <c r="J1515" s="1713"/>
      <c r="K1515" s="1713"/>
      <c r="L1515" s="1713"/>
      <c r="M1515" s="1713"/>
      <c r="N1515" s="1717"/>
      <c r="O1515" s="1713"/>
      <c r="P1515" s="1718"/>
      <c r="Q1515" s="1719"/>
      <c r="R1515" s="1720"/>
      <c r="S1515" s="3279"/>
    </row>
    <row r="1516" spans="7:19" ht="15" customHeight="1">
      <c r="G1516" s="1716"/>
      <c r="H1516" s="1713"/>
      <c r="I1516" s="1713"/>
      <c r="J1516" s="1713"/>
      <c r="K1516" s="1713"/>
      <c r="L1516" s="1713"/>
      <c r="M1516" s="1713"/>
      <c r="N1516" s="1717"/>
      <c r="O1516" s="1713"/>
      <c r="P1516" s="1718"/>
      <c r="Q1516" s="1719"/>
      <c r="R1516" s="1720"/>
      <c r="S1516" s="3279"/>
    </row>
    <row r="1517" spans="7:19" ht="15" customHeight="1">
      <c r="G1517" s="1716"/>
      <c r="H1517" s="1713"/>
      <c r="I1517" s="1713"/>
      <c r="J1517" s="1713"/>
      <c r="K1517" s="1713"/>
      <c r="L1517" s="1713"/>
      <c r="M1517" s="1713"/>
      <c r="N1517" s="1717"/>
      <c r="P1517" s="1718"/>
      <c r="Q1517" s="1719"/>
      <c r="R1517" s="1720"/>
      <c r="S1517" s="3279"/>
    </row>
    <row r="1518" spans="7:19" ht="15" customHeight="1">
      <c r="G1518" s="1716"/>
      <c r="H1518" s="1713"/>
      <c r="I1518" s="1713"/>
      <c r="J1518" s="1713"/>
      <c r="K1518" s="1713"/>
      <c r="L1518" s="1713"/>
      <c r="M1518" s="1713"/>
      <c r="N1518" s="1717"/>
      <c r="P1518" s="1718"/>
      <c r="Q1518" s="1719"/>
      <c r="R1518" s="1720"/>
      <c r="S1518" s="3279"/>
    </row>
    <row r="1519" spans="7:19" ht="15" customHeight="1">
      <c r="G1519" s="1716"/>
      <c r="H1519" s="1713"/>
      <c r="I1519" s="1713"/>
      <c r="J1519" s="1713"/>
      <c r="K1519" s="1713"/>
      <c r="L1519" s="1713"/>
      <c r="M1519" s="1713"/>
      <c r="N1519" s="1717"/>
      <c r="P1519" s="1718"/>
      <c r="Q1519" s="1719"/>
      <c r="R1519" s="1720"/>
      <c r="S1519" s="3279"/>
    </row>
    <row r="1520" spans="7:19" ht="15" customHeight="1">
      <c r="G1520" s="1716"/>
      <c r="H1520" s="1713"/>
      <c r="I1520" s="1713"/>
      <c r="J1520" s="1713"/>
      <c r="K1520" s="1713"/>
      <c r="L1520" s="1713"/>
      <c r="M1520" s="1713"/>
      <c r="N1520" s="1717"/>
      <c r="P1520" s="1718"/>
      <c r="Q1520" s="1719"/>
      <c r="R1520" s="1720"/>
      <c r="S1520" s="3279"/>
    </row>
    <row r="1521" spans="7:19" ht="15" customHeight="1">
      <c r="G1521" s="1716"/>
      <c r="H1521" s="1713"/>
      <c r="I1521" s="1713"/>
      <c r="J1521" s="1713"/>
      <c r="K1521" s="1713"/>
      <c r="L1521" s="1713"/>
      <c r="M1521" s="1713"/>
      <c r="N1521" s="1717"/>
      <c r="P1521" s="1718"/>
      <c r="Q1521" s="1719"/>
      <c r="R1521" s="1720"/>
      <c r="S1521" s="3279"/>
    </row>
    <row r="1522" spans="7:19" ht="15" customHeight="1">
      <c r="G1522" s="1716"/>
      <c r="H1522" s="1713"/>
      <c r="I1522" s="1713"/>
      <c r="J1522" s="1713"/>
      <c r="K1522" s="1713"/>
      <c r="L1522" s="1713"/>
      <c r="M1522" s="1713"/>
      <c r="N1522" s="1717"/>
      <c r="P1522" s="1718"/>
      <c r="Q1522" s="1719"/>
      <c r="R1522" s="1720"/>
      <c r="S1522" s="3279"/>
    </row>
    <row r="1523" spans="7:19" ht="15" customHeight="1">
      <c r="G1523" s="1716"/>
      <c r="H1523" s="1713"/>
      <c r="I1523" s="1713"/>
      <c r="J1523" s="1713"/>
      <c r="K1523" s="1713"/>
      <c r="L1523" s="1713"/>
      <c r="M1523" s="1713"/>
      <c r="N1523" s="1717"/>
      <c r="P1523" s="1718"/>
      <c r="Q1523" s="1719"/>
      <c r="R1523" s="1720"/>
      <c r="S1523" s="3279"/>
    </row>
    <row r="1524" spans="7:19" ht="15" customHeight="1">
      <c r="G1524" s="1716"/>
      <c r="H1524" s="1713"/>
      <c r="I1524" s="1713"/>
      <c r="J1524" s="1713"/>
      <c r="K1524" s="1713"/>
      <c r="L1524" s="1713"/>
      <c r="M1524" s="1713"/>
      <c r="N1524" s="1717"/>
      <c r="P1524" s="1718"/>
      <c r="Q1524" s="1719"/>
      <c r="R1524" s="1720"/>
      <c r="S1524" s="3279"/>
    </row>
    <row r="1525" spans="7:19" ht="15" customHeight="1">
      <c r="G1525" s="1716"/>
      <c r="H1525" s="1713"/>
      <c r="I1525" s="1713"/>
      <c r="J1525" s="1713"/>
      <c r="K1525" s="1713"/>
      <c r="L1525" s="1713"/>
      <c r="M1525" s="1713"/>
      <c r="N1525" s="1717"/>
      <c r="P1525" s="1718"/>
      <c r="Q1525" s="1719"/>
      <c r="R1525" s="1720"/>
      <c r="S1525" s="3279"/>
    </row>
    <row r="1526" spans="7:19" ht="15" customHeight="1">
      <c r="G1526" s="1716"/>
      <c r="H1526" s="1713"/>
      <c r="I1526" s="1713"/>
      <c r="J1526" s="1713"/>
      <c r="K1526" s="1713"/>
      <c r="L1526" s="1713"/>
      <c r="M1526" s="1713"/>
      <c r="N1526" s="1717"/>
      <c r="P1526" s="1718"/>
      <c r="Q1526" s="1719"/>
      <c r="R1526" s="1720"/>
      <c r="S1526" s="3279"/>
    </row>
    <row r="1527" spans="7:19" ht="15" customHeight="1">
      <c r="G1527" s="1716"/>
      <c r="H1527" s="1713"/>
      <c r="I1527" s="1713"/>
      <c r="J1527" s="1713"/>
      <c r="K1527" s="1713"/>
      <c r="L1527" s="1713"/>
      <c r="M1527" s="1713"/>
      <c r="N1527" s="1717"/>
      <c r="P1527" s="1718"/>
      <c r="Q1527" s="1719"/>
      <c r="R1527" s="1720"/>
      <c r="S1527" s="3279"/>
    </row>
    <row r="1528" spans="7:19" ht="15" customHeight="1">
      <c r="G1528" s="1716"/>
      <c r="H1528" s="1713"/>
      <c r="I1528" s="1713"/>
      <c r="J1528" s="1713"/>
      <c r="K1528" s="1713"/>
      <c r="L1528" s="1713"/>
      <c r="M1528" s="1713"/>
      <c r="N1528" s="1717"/>
      <c r="P1528" s="1718"/>
      <c r="Q1528" s="1719"/>
      <c r="R1528" s="1720"/>
      <c r="S1528" s="3279"/>
    </row>
    <row r="1529" spans="7:19" ht="15" customHeight="1">
      <c r="G1529" s="1716"/>
      <c r="H1529" s="1713"/>
      <c r="I1529" s="1713"/>
      <c r="J1529" s="1713"/>
      <c r="K1529" s="1713"/>
      <c r="L1529" s="1713"/>
      <c r="M1529" s="1713"/>
      <c r="N1529" s="1717"/>
      <c r="P1529" s="1718"/>
      <c r="Q1529" s="1719"/>
      <c r="R1529" s="1720"/>
      <c r="S1529" s="3279"/>
    </row>
    <row r="1530" spans="7:19" ht="15" customHeight="1">
      <c r="G1530" s="1716"/>
      <c r="H1530" s="1713"/>
      <c r="I1530" s="1713"/>
      <c r="J1530" s="1713"/>
      <c r="K1530" s="1713"/>
      <c r="L1530" s="1713"/>
      <c r="M1530" s="1713"/>
      <c r="N1530" s="1717"/>
      <c r="P1530" s="1718"/>
      <c r="Q1530" s="1719"/>
      <c r="R1530" s="1720"/>
      <c r="S1530" s="3279"/>
    </row>
    <row r="1531" spans="7:19" ht="15" customHeight="1">
      <c r="G1531" s="1716"/>
      <c r="H1531" s="1713"/>
      <c r="I1531" s="1713"/>
      <c r="J1531" s="1713"/>
      <c r="K1531" s="1713"/>
      <c r="L1531" s="1713"/>
      <c r="M1531" s="1713"/>
      <c r="N1531" s="1717"/>
      <c r="P1531" s="1718"/>
      <c r="Q1531" s="1719"/>
      <c r="R1531" s="1720"/>
      <c r="S1531" s="3279"/>
    </row>
    <row r="1532" spans="7:19" ht="15" customHeight="1">
      <c r="G1532" s="1716"/>
      <c r="H1532" s="1713"/>
      <c r="I1532" s="1713"/>
      <c r="J1532" s="1713"/>
      <c r="K1532" s="1713"/>
      <c r="L1532" s="1713"/>
      <c r="M1532" s="1713"/>
      <c r="N1532" s="1717"/>
      <c r="P1532" s="1718"/>
      <c r="Q1532" s="1719"/>
      <c r="R1532" s="1720"/>
      <c r="S1532" s="3279"/>
    </row>
    <row r="1533" spans="7:19" ht="15" customHeight="1">
      <c r="G1533" s="1716"/>
      <c r="H1533" s="1713"/>
      <c r="I1533" s="1713"/>
      <c r="J1533" s="1713"/>
      <c r="K1533" s="1713"/>
      <c r="L1533" s="1713"/>
      <c r="M1533" s="1713"/>
      <c r="N1533" s="1717"/>
      <c r="P1533" s="1718"/>
      <c r="Q1533" s="1719"/>
      <c r="R1533" s="1720"/>
      <c r="S1533" s="3279"/>
    </row>
    <row r="1534" spans="7:19" ht="15" customHeight="1">
      <c r="G1534" s="1716"/>
      <c r="H1534" s="1713"/>
      <c r="I1534" s="1713"/>
      <c r="J1534" s="1713"/>
      <c r="K1534" s="1713"/>
      <c r="L1534" s="1713"/>
      <c r="M1534" s="1713"/>
      <c r="N1534" s="1717"/>
      <c r="P1534" s="1718"/>
      <c r="Q1534" s="1719"/>
      <c r="R1534" s="1720"/>
      <c r="S1534" s="3279"/>
    </row>
    <row r="1535" spans="7:19" ht="15" customHeight="1">
      <c r="G1535" s="1716"/>
      <c r="H1535" s="1713"/>
      <c r="I1535" s="1713"/>
      <c r="J1535" s="1713"/>
      <c r="K1535" s="1713"/>
      <c r="L1535" s="1713"/>
      <c r="M1535" s="1713"/>
      <c r="N1535" s="1717"/>
      <c r="P1535" s="1718"/>
      <c r="Q1535" s="1719"/>
      <c r="R1535" s="1720"/>
      <c r="S1535" s="3279"/>
    </row>
    <row r="1536" spans="7:19" ht="15" customHeight="1">
      <c r="G1536" s="1716"/>
      <c r="H1536" s="1713"/>
      <c r="I1536" s="1713"/>
      <c r="J1536" s="1713"/>
      <c r="K1536" s="1713"/>
      <c r="L1536" s="1713"/>
      <c r="M1536" s="1713"/>
      <c r="N1536" s="1717"/>
      <c r="P1536" s="1718"/>
      <c r="Q1536" s="1719"/>
      <c r="R1536" s="1720"/>
      <c r="S1536" s="3279"/>
    </row>
    <row r="1537" spans="7:19" ht="15" customHeight="1">
      <c r="G1537" s="1716"/>
      <c r="H1537" s="1713"/>
      <c r="I1537" s="1713"/>
      <c r="J1537" s="1713"/>
      <c r="K1537" s="1713"/>
      <c r="L1537" s="1713"/>
      <c r="M1537" s="1713"/>
      <c r="N1537" s="1717"/>
      <c r="P1537" s="1718"/>
      <c r="Q1537" s="1719"/>
      <c r="R1537" s="1720"/>
      <c r="S1537" s="3279"/>
    </row>
    <row r="1538" spans="7:19" ht="15" customHeight="1">
      <c r="G1538" s="1716"/>
      <c r="H1538" s="1713"/>
      <c r="I1538" s="1713"/>
      <c r="J1538" s="1713"/>
      <c r="K1538" s="1713"/>
      <c r="L1538" s="1713"/>
      <c r="M1538" s="1713"/>
      <c r="N1538" s="1717"/>
      <c r="P1538" s="1718"/>
      <c r="Q1538" s="1719"/>
      <c r="R1538" s="1720"/>
      <c r="S1538" s="3279"/>
    </row>
    <row r="1539" spans="7:19" ht="15" customHeight="1">
      <c r="G1539" s="1716"/>
      <c r="H1539" s="1713"/>
      <c r="I1539" s="1713"/>
      <c r="J1539" s="1713"/>
      <c r="K1539" s="1713"/>
      <c r="L1539" s="1713"/>
      <c r="M1539" s="1713"/>
      <c r="N1539" s="1717"/>
      <c r="P1539" s="1718"/>
      <c r="Q1539" s="1719"/>
      <c r="R1539" s="1720"/>
      <c r="S1539" s="3279"/>
    </row>
    <row r="1540" spans="7:19" ht="15" customHeight="1">
      <c r="G1540" s="1716"/>
      <c r="H1540" s="1713"/>
      <c r="I1540" s="1713"/>
      <c r="J1540" s="1713"/>
      <c r="K1540" s="1713"/>
      <c r="L1540" s="1713"/>
      <c r="M1540" s="1713"/>
      <c r="N1540" s="1717"/>
      <c r="P1540" s="1718"/>
      <c r="Q1540" s="1719"/>
      <c r="R1540" s="1720"/>
      <c r="S1540" s="3279"/>
    </row>
    <row r="1541" spans="7:19" ht="15" customHeight="1">
      <c r="G1541" s="1716"/>
      <c r="H1541" s="1713"/>
      <c r="I1541" s="1713"/>
      <c r="J1541" s="1713"/>
      <c r="K1541" s="1713"/>
      <c r="L1541" s="1713"/>
      <c r="M1541" s="1713"/>
      <c r="N1541" s="1717"/>
      <c r="P1541" s="1718"/>
      <c r="Q1541" s="1719"/>
      <c r="R1541" s="1720"/>
      <c r="S1541" s="3279"/>
    </row>
    <row r="1542" spans="7:19" ht="15" customHeight="1">
      <c r="G1542" s="1716"/>
      <c r="H1542" s="1713"/>
      <c r="I1542" s="1713"/>
      <c r="J1542" s="1713"/>
      <c r="K1542" s="1713"/>
      <c r="L1542" s="1713"/>
      <c r="M1542" s="1713"/>
      <c r="N1542" s="1717"/>
      <c r="P1542" s="1718"/>
      <c r="Q1542" s="1719"/>
      <c r="R1542" s="1720"/>
      <c r="S1542" s="3279"/>
    </row>
    <row r="1543" spans="7:19" ht="15" customHeight="1">
      <c r="G1543" s="1716"/>
      <c r="H1543" s="1713"/>
      <c r="I1543" s="1713"/>
      <c r="J1543" s="1713"/>
      <c r="K1543" s="1713"/>
      <c r="L1543" s="1713"/>
      <c r="M1543" s="1713"/>
      <c r="N1543" s="1717"/>
      <c r="P1543" s="1718"/>
      <c r="Q1543" s="1719"/>
      <c r="R1543" s="1720"/>
      <c r="S1543" s="3279"/>
    </row>
    <row r="1544" spans="7:19" ht="15" customHeight="1">
      <c r="G1544" s="1716"/>
      <c r="H1544" s="1713"/>
      <c r="I1544" s="1713"/>
      <c r="J1544" s="1713"/>
      <c r="K1544" s="1713"/>
      <c r="L1544" s="1713"/>
      <c r="M1544" s="1713"/>
      <c r="N1544" s="1717"/>
      <c r="P1544" s="1718"/>
      <c r="Q1544" s="1719"/>
      <c r="R1544" s="1720"/>
      <c r="S1544" s="3279"/>
    </row>
    <row r="1545" spans="7:19" ht="15" customHeight="1">
      <c r="G1545" s="1716"/>
      <c r="H1545" s="1713"/>
      <c r="I1545" s="1713"/>
      <c r="J1545" s="1713"/>
      <c r="K1545" s="1713"/>
      <c r="L1545" s="1713"/>
      <c r="M1545" s="1713"/>
      <c r="N1545" s="1717"/>
      <c r="P1545" s="1718"/>
      <c r="Q1545" s="1719"/>
      <c r="R1545" s="1720"/>
      <c r="S1545" s="3279"/>
    </row>
    <row r="1546" spans="7:19" ht="15" customHeight="1">
      <c r="G1546" s="1716"/>
      <c r="H1546" s="1713"/>
      <c r="I1546" s="1713"/>
      <c r="J1546" s="1713"/>
      <c r="K1546" s="1713"/>
      <c r="L1546" s="1713"/>
      <c r="M1546" s="1713"/>
      <c r="N1546" s="1717"/>
      <c r="P1546" s="1718"/>
      <c r="Q1546" s="1719"/>
      <c r="R1546" s="1720"/>
      <c r="S1546" s="3279"/>
    </row>
    <row r="1547" spans="7:19" ht="15" customHeight="1">
      <c r="G1547" s="1716"/>
      <c r="H1547" s="1713"/>
      <c r="I1547" s="1713"/>
      <c r="J1547" s="1713"/>
      <c r="K1547" s="1713"/>
      <c r="L1547" s="1713"/>
      <c r="M1547" s="1713"/>
      <c r="N1547" s="1717"/>
      <c r="P1547" s="1718"/>
      <c r="Q1547" s="1719"/>
      <c r="R1547" s="1720"/>
      <c r="S1547" s="3279"/>
    </row>
    <row r="1548" spans="7:19" ht="15" customHeight="1">
      <c r="G1548" s="1716"/>
      <c r="H1548" s="1713"/>
      <c r="I1548" s="1713"/>
      <c r="J1548" s="1713"/>
      <c r="K1548" s="1713"/>
      <c r="L1548" s="1713"/>
      <c r="M1548" s="1713"/>
      <c r="N1548" s="1717"/>
      <c r="P1548" s="1718"/>
      <c r="Q1548" s="1719"/>
      <c r="R1548" s="1720"/>
      <c r="S1548" s="3279"/>
    </row>
    <row r="1549" spans="7:19" ht="15" customHeight="1">
      <c r="G1549" s="1716"/>
      <c r="H1549" s="1713"/>
      <c r="I1549" s="1713"/>
      <c r="J1549" s="1713"/>
      <c r="K1549" s="1713"/>
      <c r="L1549" s="1713"/>
      <c r="M1549" s="1713"/>
      <c r="N1549" s="1717"/>
      <c r="P1549" s="1718"/>
      <c r="Q1549" s="1719"/>
      <c r="R1549" s="1720"/>
      <c r="S1549" s="3279"/>
    </row>
    <row r="1550" spans="7:19" ht="15" customHeight="1">
      <c r="G1550" s="1716"/>
      <c r="H1550" s="1713"/>
      <c r="I1550" s="1713"/>
      <c r="J1550" s="1713"/>
      <c r="K1550" s="1713"/>
      <c r="L1550" s="1713"/>
      <c r="M1550" s="1713"/>
      <c r="N1550" s="1717"/>
      <c r="P1550" s="1718"/>
      <c r="Q1550" s="1719"/>
      <c r="R1550" s="1720"/>
      <c r="S1550" s="3279"/>
    </row>
    <row r="1551" spans="7:19" ht="15" customHeight="1">
      <c r="G1551" s="1716"/>
      <c r="H1551" s="1713"/>
      <c r="I1551" s="1713"/>
      <c r="J1551" s="1713"/>
      <c r="K1551" s="1713"/>
      <c r="L1551" s="1713"/>
      <c r="M1551" s="1713"/>
      <c r="N1551" s="1717"/>
      <c r="P1551" s="1718"/>
      <c r="Q1551" s="1719"/>
      <c r="R1551" s="1720"/>
      <c r="S1551" s="3279"/>
    </row>
    <row r="1552" spans="7:19" ht="15" customHeight="1">
      <c r="G1552" s="1716"/>
      <c r="H1552" s="1713"/>
      <c r="I1552" s="1713"/>
      <c r="J1552" s="1713"/>
      <c r="K1552" s="1713"/>
      <c r="L1552" s="1713"/>
      <c r="M1552" s="1713"/>
      <c r="N1552" s="1717"/>
      <c r="P1552" s="1718"/>
      <c r="Q1552" s="1719"/>
      <c r="R1552" s="1720"/>
      <c r="S1552" s="3279"/>
    </row>
    <row r="1553" spans="7:19" ht="15" customHeight="1">
      <c r="G1553" s="1716"/>
      <c r="H1553" s="1713"/>
      <c r="I1553" s="1713"/>
      <c r="J1553" s="1713"/>
      <c r="K1553" s="1713"/>
      <c r="L1553" s="1713"/>
      <c r="M1553" s="1713"/>
      <c r="N1553" s="1717"/>
      <c r="P1553" s="1718"/>
      <c r="Q1553" s="1719"/>
      <c r="R1553" s="1720"/>
      <c r="S1553" s="3279"/>
    </row>
    <row r="1554" spans="7:19" ht="15" customHeight="1">
      <c r="G1554" s="1716"/>
      <c r="H1554" s="1713"/>
      <c r="I1554" s="1713"/>
      <c r="J1554" s="1713"/>
      <c r="K1554" s="1713"/>
      <c r="L1554" s="1713"/>
      <c r="M1554" s="1713"/>
      <c r="N1554" s="1717"/>
      <c r="P1554" s="1718"/>
      <c r="Q1554" s="1719"/>
      <c r="R1554" s="1720"/>
      <c r="S1554" s="3279"/>
    </row>
    <row r="1555" spans="7:19" ht="15" customHeight="1">
      <c r="G1555" s="1716"/>
      <c r="H1555" s="1713"/>
      <c r="I1555" s="1713"/>
      <c r="J1555" s="1713"/>
      <c r="K1555" s="1713"/>
      <c r="L1555" s="1713"/>
      <c r="M1555" s="1713"/>
      <c r="N1555" s="1717"/>
      <c r="P1555" s="1718"/>
      <c r="Q1555" s="1719"/>
      <c r="R1555" s="1720"/>
      <c r="S1555" s="3279"/>
    </row>
    <row r="1556" spans="7:19" ht="15" customHeight="1">
      <c r="G1556" s="1716"/>
      <c r="H1556" s="1713"/>
      <c r="I1556" s="1713"/>
      <c r="J1556" s="1713"/>
      <c r="K1556" s="1713"/>
      <c r="L1556" s="1713"/>
      <c r="M1556" s="1713"/>
      <c r="N1556" s="1717"/>
      <c r="P1556" s="1718"/>
      <c r="Q1556" s="1719"/>
      <c r="R1556" s="1720"/>
      <c r="S1556" s="3279"/>
    </row>
    <row r="1557" spans="7:19" ht="15" customHeight="1">
      <c r="G1557" s="1716"/>
      <c r="H1557" s="1713"/>
      <c r="I1557" s="1713"/>
      <c r="J1557" s="1713"/>
      <c r="K1557" s="1713"/>
      <c r="L1557" s="1713"/>
      <c r="M1557" s="1713"/>
      <c r="N1557" s="1717"/>
      <c r="P1557" s="1718"/>
      <c r="Q1557" s="1719"/>
      <c r="R1557" s="1720"/>
      <c r="S1557" s="3279"/>
    </row>
    <row r="1558" spans="7:19" ht="15" customHeight="1">
      <c r="G1558" s="1716"/>
      <c r="H1558" s="1713"/>
      <c r="I1558" s="1713"/>
      <c r="J1558" s="1713"/>
      <c r="K1558" s="1713"/>
      <c r="L1558" s="1713"/>
      <c r="M1558" s="1713"/>
      <c r="N1558" s="1717"/>
      <c r="P1558" s="1718"/>
      <c r="Q1558" s="1719"/>
      <c r="R1558" s="1720"/>
      <c r="S1558" s="3279"/>
    </row>
    <row r="1559" spans="7:19" ht="15" customHeight="1">
      <c r="G1559" s="1716"/>
      <c r="H1559" s="1713"/>
      <c r="I1559" s="1713"/>
      <c r="J1559" s="1713"/>
      <c r="K1559" s="1713"/>
      <c r="L1559" s="1713"/>
      <c r="M1559" s="1713"/>
      <c r="N1559" s="1717"/>
      <c r="P1559" s="1718"/>
      <c r="Q1559" s="1719"/>
      <c r="R1559" s="1720"/>
      <c r="S1559" s="3279"/>
    </row>
    <row r="1560" spans="7:19" ht="15" customHeight="1">
      <c r="G1560" s="1716"/>
      <c r="H1560" s="1713"/>
      <c r="I1560" s="1713"/>
      <c r="J1560" s="1713"/>
      <c r="K1560" s="1713"/>
      <c r="L1560" s="1713"/>
      <c r="M1560" s="1713"/>
      <c r="N1560" s="1717"/>
      <c r="P1560" s="1718"/>
      <c r="Q1560" s="1719"/>
      <c r="R1560" s="1720"/>
      <c r="S1560" s="3279"/>
    </row>
    <row r="1561" spans="7:19" ht="15" customHeight="1">
      <c r="G1561" s="1716"/>
      <c r="H1561" s="1713"/>
      <c r="I1561" s="1713"/>
      <c r="J1561" s="1713"/>
      <c r="K1561" s="1713"/>
      <c r="L1561" s="1713"/>
      <c r="M1561" s="1713"/>
      <c r="N1561" s="1717"/>
      <c r="P1561" s="1718"/>
      <c r="Q1561" s="1719"/>
      <c r="R1561" s="1720"/>
      <c r="S1561" s="3279"/>
    </row>
    <row r="1562" spans="7:19" ht="15" customHeight="1">
      <c r="G1562" s="1716"/>
      <c r="H1562" s="1713"/>
      <c r="I1562" s="1713"/>
      <c r="J1562" s="1713"/>
      <c r="K1562" s="1713"/>
      <c r="L1562" s="1713"/>
      <c r="M1562" s="1713"/>
      <c r="N1562" s="1717"/>
      <c r="P1562" s="1718"/>
      <c r="Q1562" s="1719"/>
      <c r="R1562" s="1720"/>
      <c r="S1562" s="3279"/>
    </row>
    <row r="1563" spans="7:19" ht="15" customHeight="1">
      <c r="G1563" s="1716"/>
      <c r="H1563" s="1713"/>
      <c r="I1563" s="1713"/>
      <c r="J1563" s="1713"/>
      <c r="K1563" s="1713"/>
      <c r="L1563" s="1713"/>
      <c r="M1563" s="1713"/>
      <c r="N1563" s="1717"/>
      <c r="P1563" s="1718"/>
      <c r="Q1563" s="1719"/>
      <c r="R1563" s="1720"/>
      <c r="S1563" s="3279"/>
    </row>
    <row r="1564" spans="7:19" ht="15" customHeight="1">
      <c r="G1564" s="1716"/>
      <c r="H1564" s="1713"/>
      <c r="I1564" s="1713"/>
      <c r="J1564" s="1713"/>
      <c r="K1564" s="1713"/>
      <c r="L1564" s="1713"/>
      <c r="M1564" s="1713"/>
      <c r="N1564" s="1717"/>
      <c r="P1564" s="1718"/>
      <c r="Q1564" s="1719"/>
      <c r="R1564" s="1720"/>
      <c r="S1564" s="3279"/>
    </row>
    <row r="1565" spans="7:19" ht="15" customHeight="1">
      <c r="G1565" s="1716"/>
      <c r="H1565" s="1713"/>
      <c r="I1565" s="1713"/>
      <c r="J1565" s="1713"/>
      <c r="K1565" s="1713"/>
      <c r="L1565" s="1713"/>
      <c r="M1565" s="1713"/>
      <c r="N1565" s="1717"/>
      <c r="P1565" s="1718"/>
      <c r="Q1565" s="1719"/>
      <c r="R1565" s="1720"/>
      <c r="S1565" s="3279"/>
    </row>
    <row r="1566" spans="7:19" ht="15" customHeight="1">
      <c r="G1566" s="1716"/>
      <c r="H1566" s="1713"/>
      <c r="I1566" s="1713"/>
      <c r="J1566" s="1713"/>
      <c r="K1566" s="1713"/>
      <c r="L1566" s="1713"/>
      <c r="M1566" s="1713"/>
      <c r="N1566" s="1717"/>
      <c r="P1566" s="1718"/>
      <c r="Q1566" s="1719"/>
      <c r="R1566" s="1720"/>
      <c r="S1566" s="3279"/>
    </row>
    <row r="1567" spans="7:19" ht="15" customHeight="1">
      <c r="G1567" s="1716"/>
      <c r="H1567" s="1713"/>
      <c r="I1567" s="1713"/>
      <c r="J1567" s="1713"/>
      <c r="K1567" s="1713"/>
      <c r="L1567" s="1713"/>
      <c r="M1567" s="1713"/>
      <c r="N1567" s="1717"/>
      <c r="P1567" s="1718"/>
      <c r="Q1567" s="1719"/>
      <c r="R1567" s="1720"/>
      <c r="S1567" s="3279"/>
    </row>
    <row r="1568" spans="7:19" ht="15" customHeight="1">
      <c r="G1568" s="1716"/>
      <c r="H1568" s="1713"/>
      <c r="I1568" s="1713"/>
      <c r="J1568" s="1713"/>
      <c r="K1568" s="1713"/>
      <c r="L1568" s="1713"/>
      <c r="M1568" s="1713"/>
      <c r="N1568" s="1717"/>
      <c r="P1568" s="1718"/>
      <c r="Q1568" s="1719"/>
      <c r="R1568" s="1720"/>
      <c r="S1568" s="3279"/>
    </row>
    <row r="1569" spans="7:19" ht="15" customHeight="1">
      <c r="G1569" s="1716"/>
      <c r="H1569" s="1713"/>
      <c r="I1569" s="1713"/>
      <c r="J1569" s="1713"/>
      <c r="K1569" s="1713"/>
      <c r="L1569" s="1713"/>
      <c r="M1569" s="1713"/>
      <c r="N1569" s="1717"/>
      <c r="P1569" s="1718"/>
      <c r="Q1569" s="1719"/>
      <c r="R1569" s="1720"/>
      <c r="S1569" s="3279"/>
    </row>
    <row r="1570" spans="7:19" ht="15" customHeight="1">
      <c r="G1570" s="1716"/>
      <c r="H1570" s="1713"/>
      <c r="I1570" s="1713"/>
      <c r="J1570" s="1713"/>
      <c r="K1570" s="1713"/>
      <c r="L1570" s="1713"/>
      <c r="M1570" s="1713"/>
      <c r="N1570" s="1717"/>
      <c r="P1570" s="1718"/>
      <c r="Q1570" s="1719"/>
      <c r="R1570" s="1720"/>
      <c r="S1570" s="3279"/>
    </row>
    <row r="1571" spans="7:19" ht="15" customHeight="1">
      <c r="G1571" s="1716"/>
      <c r="H1571" s="1713"/>
      <c r="I1571" s="1713"/>
      <c r="J1571" s="1713"/>
      <c r="K1571" s="1713"/>
      <c r="L1571" s="1713"/>
      <c r="M1571" s="1713"/>
      <c r="N1571" s="1717"/>
      <c r="P1571" s="1718"/>
      <c r="Q1571" s="1719"/>
      <c r="R1571" s="1720"/>
      <c r="S1571" s="3279"/>
    </row>
    <row r="1572" spans="7:19" ht="15" customHeight="1">
      <c r="G1572" s="1716"/>
      <c r="H1572" s="1713"/>
      <c r="I1572" s="1713"/>
      <c r="J1572" s="1713"/>
      <c r="K1572" s="1713"/>
      <c r="L1572" s="1713"/>
      <c r="M1572" s="1713"/>
      <c r="N1572" s="1717"/>
      <c r="P1572" s="1718"/>
      <c r="Q1572" s="1719"/>
      <c r="R1572" s="1720"/>
      <c r="S1572" s="3279"/>
    </row>
    <row r="1573" spans="7:19" ht="15" customHeight="1">
      <c r="G1573" s="1716"/>
      <c r="H1573" s="1713"/>
      <c r="I1573" s="1713"/>
      <c r="J1573" s="1713"/>
      <c r="K1573" s="1713"/>
      <c r="L1573" s="1713"/>
      <c r="M1573" s="1713"/>
      <c r="N1573" s="1717"/>
      <c r="P1573" s="1718"/>
      <c r="Q1573" s="1719"/>
      <c r="R1573" s="1720"/>
      <c r="S1573" s="3279"/>
    </row>
    <row r="1574" spans="7:19" ht="15" customHeight="1">
      <c r="G1574" s="1716"/>
      <c r="H1574" s="1713"/>
      <c r="I1574" s="1713"/>
      <c r="J1574" s="1713"/>
      <c r="K1574" s="1713"/>
      <c r="L1574" s="1713"/>
      <c r="M1574" s="1713"/>
      <c r="N1574" s="1717"/>
      <c r="P1574" s="1718"/>
      <c r="Q1574" s="1719"/>
      <c r="R1574" s="1720"/>
      <c r="S1574" s="3279"/>
    </row>
    <row r="1575" spans="7:19" ht="15" customHeight="1">
      <c r="G1575" s="1716"/>
      <c r="H1575" s="1713"/>
      <c r="I1575" s="1713"/>
      <c r="J1575" s="1713"/>
      <c r="K1575" s="1713"/>
      <c r="L1575" s="1713"/>
      <c r="M1575" s="1713"/>
      <c r="N1575" s="1717"/>
      <c r="P1575" s="1718"/>
      <c r="Q1575" s="1719"/>
      <c r="R1575" s="1720"/>
      <c r="S1575" s="3279"/>
    </row>
    <row r="1576" spans="7:19" ht="15" customHeight="1">
      <c r="G1576" s="1716"/>
      <c r="H1576" s="1713"/>
      <c r="I1576" s="1713"/>
      <c r="J1576" s="1713"/>
      <c r="K1576" s="1713"/>
      <c r="L1576" s="1713"/>
      <c r="M1576" s="1713"/>
      <c r="N1576" s="1717"/>
      <c r="P1576" s="1718"/>
      <c r="Q1576" s="1719"/>
      <c r="R1576" s="1720"/>
      <c r="S1576" s="3279"/>
    </row>
    <row r="1577" spans="7:19" ht="15" customHeight="1">
      <c r="G1577" s="1716"/>
      <c r="H1577" s="1713"/>
      <c r="I1577" s="1713"/>
      <c r="J1577" s="1713"/>
      <c r="K1577" s="1713"/>
      <c r="L1577" s="1713"/>
      <c r="M1577" s="1713"/>
      <c r="N1577" s="1717"/>
      <c r="P1577" s="1718"/>
      <c r="Q1577" s="1719"/>
      <c r="R1577" s="1720"/>
      <c r="S1577" s="3279"/>
    </row>
    <row r="1578" spans="7:19" ht="15" customHeight="1">
      <c r="G1578" s="1716"/>
      <c r="H1578" s="1713"/>
      <c r="I1578" s="1713"/>
      <c r="J1578" s="1713"/>
      <c r="K1578" s="1713"/>
      <c r="L1578" s="1713"/>
      <c r="M1578" s="1713"/>
      <c r="N1578" s="1717"/>
      <c r="P1578" s="1718"/>
      <c r="Q1578" s="1719"/>
      <c r="R1578" s="1720"/>
      <c r="S1578" s="3279"/>
    </row>
    <row r="1579" spans="7:19" ht="15" customHeight="1">
      <c r="G1579" s="1716"/>
      <c r="H1579" s="1713"/>
      <c r="I1579" s="1713"/>
      <c r="J1579" s="1713"/>
      <c r="K1579" s="1713"/>
      <c r="L1579" s="1713"/>
      <c r="M1579" s="1713"/>
      <c r="N1579" s="1717"/>
      <c r="P1579" s="1718"/>
      <c r="Q1579" s="1719"/>
      <c r="R1579" s="1720"/>
      <c r="S1579" s="3279"/>
    </row>
    <row r="1580" spans="7:19" ht="15" customHeight="1">
      <c r="G1580" s="1716"/>
      <c r="H1580" s="1713"/>
      <c r="I1580" s="1713"/>
      <c r="J1580" s="1713"/>
      <c r="K1580" s="1713"/>
      <c r="L1580" s="1713"/>
      <c r="M1580" s="1713"/>
      <c r="N1580" s="1717"/>
      <c r="P1580" s="1718"/>
      <c r="Q1580" s="1719"/>
      <c r="R1580" s="1720"/>
      <c r="S1580" s="3279"/>
    </row>
    <row r="1581" spans="7:19" ht="15" customHeight="1">
      <c r="G1581" s="1716"/>
      <c r="H1581" s="1713"/>
      <c r="I1581" s="1713"/>
      <c r="J1581" s="1713"/>
      <c r="K1581" s="1713"/>
      <c r="L1581" s="1713"/>
      <c r="M1581" s="1713"/>
      <c r="N1581" s="1717"/>
      <c r="P1581" s="1718"/>
      <c r="Q1581" s="1719"/>
      <c r="R1581" s="1720"/>
      <c r="S1581" s="3279"/>
    </row>
    <row r="1582" spans="7:19" ht="15" customHeight="1">
      <c r="G1582" s="1716"/>
      <c r="H1582" s="1713"/>
      <c r="I1582" s="1713"/>
      <c r="J1582" s="1713"/>
      <c r="K1582" s="1713"/>
      <c r="L1582" s="1713"/>
      <c r="M1582" s="1713"/>
      <c r="N1582" s="1717"/>
      <c r="P1582" s="1718"/>
      <c r="Q1582" s="1719"/>
      <c r="R1582" s="1720"/>
      <c r="S1582" s="3279"/>
    </row>
    <row r="1583" spans="7:19" ht="15" customHeight="1">
      <c r="G1583" s="1716"/>
      <c r="H1583" s="1713"/>
      <c r="I1583" s="1713"/>
      <c r="J1583" s="1713"/>
      <c r="K1583" s="1713"/>
      <c r="L1583" s="1713"/>
      <c r="M1583" s="1713"/>
      <c r="N1583" s="1717"/>
      <c r="P1583" s="1718"/>
      <c r="Q1583" s="1719"/>
      <c r="R1583" s="1720"/>
      <c r="S1583" s="3279"/>
    </row>
    <row r="1584" spans="7:19" ht="15" customHeight="1">
      <c r="G1584" s="1716"/>
      <c r="H1584" s="1713"/>
      <c r="I1584" s="1713"/>
      <c r="J1584" s="1713"/>
      <c r="K1584" s="1713"/>
      <c r="L1584" s="1713"/>
      <c r="M1584" s="1713"/>
      <c r="N1584" s="1717"/>
      <c r="P1584" s="1718"/>
      <c r="Q1584" s="1719"/>
      <c r="R1584" s="1720"/>
      <c r="S1584" s="3279"/>
    </row>
    <row r="1585" spans="7:19" ht="15" customHeight="1">
      <c r="G1585" s="1716"/>
      <c r="H1585" s="1713"/>
      <c r="I1585" s="1713"/>
      <c r="J1585" s="1713"/>
      <c r="K1585" s="1713"/>
      <c r="L1585" s="1713"/>
      <c r="M1585" s="1713"/>
      <c r="N1585" s="1717"/>
      <c r="P1585" s="1718"/>
      <c r="Q1585" s="1719"/>
      <c r="R1585" s="1720"/>
      <c r="S1585" s="3279"/>
    </row>
    <row r="1586" spans="7:19" ht="15" customHeight="1">
      <c r="G1586" s="1716"/>
      <c r="H1586" s="1713"/>
      <c r="I1586" s="1713"/>
      <c r="J1586" s="1713"/>
      <c r="K1586" s="1713"/>
      <c r="L1586" s="1713"/>
      <c r="M1586" s="1713"/>
      <c r="N1586" s="1717"/>
      <c r="P1586" s="1718"/>
      <c r="Q1586" s="1719"/>
      <c r="R1586" s="1720"/>
      <c r="S1586" s="3279"/>
    </row>
    <row r="1587" spans="7:19" ht="15" customHeight="1">
      <c r="G1587" s="1716"/>
      <c r="H1587" s="1713"/>
      <c r="I1587" s="1713"/>
      <c r="J1587" s="1713"/>
      <c r="K1587" s="1713"/>
      <c r="L1587" s="1713"/>
      <c r="M1587" s="1713"/>
      <c r="N1587" s="1717"/>
      <c r="P1587" s="1718"/>
      <c r="Q1587" s="1719"/>
      <c r="R1587" s="1720"/>
      <c r="S1587" s="3279"/>
    </row>
    <row r="1588" spans="7:19" ht="15" customHeight="1">
      <c r="G1588" s="1716"/>
      <c r="H1588" s="1713"/>
      <c r="I1588" s="1713"/>
      <c r="J1588" s="1713"/>
      <c r="K1588" s="1713"/>
      <c r="L1588" s="1713"/>
      <c r="M1588" s="1713"/>
      <c r="N1588" s="1717"/>
      <c r="P1588" s="1718"/>
      <c r="Q1588" s="1719"/>
      <c r="R1588" s="1720"/>
      <c r="S1588" s="3279"/>
    </row>
    <row r="1589" spans="7:19" ht="15" customHeight="1">
      <c r="G1589" s="1716"/>
      <c r="H1589" s="1713"/>
      <c r="I1589" s="1713"/>
      <c r="J1589" s="1713"/>
      <c r="K1589" s="1713"/>
      <c r="L1589" s="1713"/>
      <c r="M1589" s="1713"/>
      <c r="N1589" s="1717"/>
      <c r="P1589" s="1718"/>
      <c r="Q1589" s="1719"/>
      <c r="R1589" s="1720"/>
      <c r="S1589" s="3279"/>
    </row>
    <row r="1590" spans="7:19" ht="15" customHeight="1">
      <c r="G1590" s="1716"/>
      <c r="H1590" s="1713"/>
      <c r="I1590" s="1713"/>
      <c r="J1590" s="1713"/>
      <c r="K1590" s="1713"/>
      <c r="L1590" s="1713"/>
      <c r="M1590" s="1713"/>
      <c r="N1590" s="1717"/>
      <c r="P1590" s="1718"/>
      <c r="Q1590" s="1719"/>
      <c r="R1590" s="1720"/>
      <c r="S1590" s="3279"/>
    </row>
    <row r="1591" spans="7:19" ht="15" customHeight="1">
      <c r="G1591" s="1716"/>
      <c r="H1591" s="1713"/>
      <c r="I1591" s="1713"/>
      <c r="J1591" s="1713"/>
      <c r="K1591" s="1713"/>
      <c r="L1591" s="1713"/>
      <c r="M1591" s="1713"/>
      <c r="N1591" s="1717"/>
      <c r="P1591" s="1718"/>
      <c r="Q1591" s="1719"/>
      <c r="R1591" s="1720"/>
      <c r="S1591" s="3279"/>
    </row>
    <row r="1592" spans="7:19" ht="15" customHeight="1">
      <c r="G1592" s="1716"/>
      <c r="H1592" s="1713"/>
      <c r="I1592" s="1713"/>
      <c r="J1592" s="1713"/>
      <c r="K1592" s="1713"/>
      <c r="L1592" s="1713"/>
      <c r="M1592" s="1713"/>
      <c r="N1592" s="1717"/>
      <c r="P1592" s="1718"/>
      <c r="Q1592" s="1719"/>
      <c r="R1592" s="1720"/>
      <c r="S1592" s="3279"/>
    </row>
    <row r="1593" spans="7:19" ht="15" customHeight="1">
      <c r="G1593" s="1716"/>
      <c r="H1593" s="1713"/>
      <c r="I1593" s="1713"/>
      <c r="J1593" s="1713"/>
      <c r="K1593" s="1713"/>
      <c r="L1593" s="1713"/>
      <c r="M1593" s="1713"/>
      <c r="N1593" s="1717"/>
      <c r="P1593" s="1718"/>
      <c r="Q1593" s="1719"/>
      <c r="R1593" s="1720"/>
      <c r="S1593" s="3279"/>
    </row>
    <row r="1594" spans="7:19" ht="15" customHeight="1">
      <c r="G1594" s="1716"/>
      <c r="H1594" s="1713"/>
      <c r="I1594" s="1713"/>
      <c r="J1594" s="1713"/>
      <c r="K1594" s="1713"/>
      <c r="L1594" s="1713"/>
      <c r="M1594" s="1713"/>
      <c r="N1594" s="1717"/>
      <c r="P1594" s="1718"/>
      <c r="Q1594" s="1719"/>
      <c r="R1594" s="1720"/>
      <c r="S1594" s="3279"/>
    </row>
    <row r="1595" spans="7:19" ht="15" customHeight="1">
      <c r="G1595" s="1716"/>
      <c r="H1595" s="1713"/>
      <c r="I1595" s="1713"/>
      <c r="J1595" s="1713"/>
      <c r="K1595" s="1713"/>
      <c r="L1595" s="1713"/>
      <c r="M1595" s="1713"/>
      <c r="N1595" s="1717"/>
      <c r="P1595" s="1718"/>
      <c r="Q1595" s="1719"/>
      <c r="R1595" s="1720"/>
      <c r="S1595" s="3279"/>
    </row>
    <row r="1596" spans="7:19" ht="15" customHeight="1">
      <c r="G1596" s="1716"/>
      <c r="H1596" s="1713"/>
      <c r="I1596" s="1713"/>
      <c r="J1596" s="1713"/>
      <c r="K1596" s="1713"/>
      <c r="L1596" s="1713"/>
      <c r="M1596" s="1713"/>
      <c r="N1596" s="1717"/>
      <c r="P1596" s="1718"/>
      <c r="Q1596" s="1719"/>
      <c r="R1596" s="1720"/>
      <c r="S1596" s="3279"/>
    </row>
    <row r="1597" spans="7:19" ht="15" customHeight="1">
      <c r="G1597" s="1716"/>
      <c r="H1597" s="1713"/>
      <c r="I1597" s="1713"/>
      <c r="J1597" s="1713"/>
      <c r="K1597" s="1713"/>
      <c r="L1597" s="1713"/>
      <c r="M1597" s="1713"/>
      <c r="N1597" s="1717"/>
      <c r="P1597" s="1718"/>
      <c r="Q1597" s="1719"/>
      <c r="R1597" s="1720"/>
      <c r="S1597" s="3279"/>
    </row>
    <row r="1598" spans="7:19" ht="15" customHeight="1">
      <c r="G1598" s="1716"/>
      <c r="H1598" s="1713"/>
      <c r="I1598" s="1713"/>
      <c r="J1598" s="1713"/>
      <c r="K1598" s="1713"/>
      <c r="L1598" s="1713"/>
      <c r="M1598" s="1713"/>
      <c r="N1598" s="1717"/>
      <c r="P1598" s="1718"/>
      <c r="Q1598" s="1719"/>
      <c r="R1598" s="1720"/>
      <c r="S1598" s="3279"/>
    </row>
    <row r="1599" spans="7:19" ht="15" customHeight="1">
      <c r="G1599" s="1716"/>
      <c r="H1599" s="1713"/>
      <c r="I1599" s="1713"/>
      <c r="J1599" s="1713"/>
      <c r="K1599" s="1713"/>
      <c r="L1599" s="1713"/>
      <c r="M1599" s="1713"/>
      <c r="N1599" s="1717"/>
      <c r="P1599" s="1718"/>
      <c r="Q1599" s="1719"/>
      <c r="R1599" s="1720"/>
      <c r="S1599" s="3279"/>
    </row>
    <row r="1600" spans="7:19" ht="15" customHeight="1">
      <c r="G1600" s="1716"/>
      <c r="H1600" s="1713"/>
      <c r="I1600" s="1713"/>
      <c r="J1600" s="1713"/>
      <c r="K1600" s="1713"/>
      <c r="L1600" s="1713"/>
      <c r="M1600" s="1713"/>
      <c r="N1600" s="1717"/>
      <c r="P1600" s="1718"/>
      <c r="Q1600" s="1719"/>
      <c r="R1600" s="1720"/>
      <c r="S1600" s="3279"/>
    </row>
    <row r="1601" spans="7:19" ht="15" customHeight="1">
      <c r="G1601" s="1716"/>
      <c r="H1601" s="1713"/>
      <c r="I1601" s="1713"/>
      <c r="J1601" s="1713"/>
      <c r="K1601" s="1713"/>
      <c r="L1601" s="1713"/>
      <c r="M1601" s="1713"/>
      <c r="N1601" s="1717"/>
      <c r="P1601" s="1718"/>
      <c r="Q1601" s="1719"/>
      <c r="R1601" s="1720"/>
      <c r="S1601" s="3279"/>
    </row>
    <row r="1602" spans="7:19" ht="15" customHeight="1">
      <c r="G1602" s="1716"/>
      <c r="H1602" s="1713"/>
      <c r="I1602" s="1713"/>
      <c r="J1602" s="1713"/>
      <c r="K1602" s="1713"/>
      <c r="L1602" s="1713"/>
      <c r="M1602" s="1713"/>
      <c r="N1602" s="1717"/>
      <c r="P1602" s="1718"/>
      <c r="Q1602" s="1719"/>
      <c r="R1602" s="1720"/>
      <c r="S1602" s="3279"/>
    </row>
    <row r="1603" spans="7:19" ht="15" customHeight="1">
      <c r="G1603" s="1716"/>
      <c r="H1603" s="1713"/>
      <c r="I1603" s="1713"/>
      <c r="J1603" s="1713"/>
      <c r="K1603" s="1713"/>
      <c r="L1603" s="1713"/>
      <c r="M1603" s="1713"/>
      <c r="N1603" s="1717"/>
      <c r="P1603" s="1718"/>
      <c r="Q1603" s="1719"/>
      <c r="R1603" s="1720"/>
      <c r="S1603" s="3279"/>
    </row>
    <row r="1604" spans="7:19" ht="15" customHeight="1">
      <c r="G1604" s="1716"/>
      <c r="H1604" s="1713"/>
      <c r="I1604" s="1713"/>
      <c r="J1604" s="1713"/>
      <c r="K1604" s="1713"/>
      <c r="L1604" s="1713"/>
      <c r="M1604" s="1713"/>
      <c r="N1604" s="1717"/>
      <c r="P1604" s="1718"/>
      <c r="Q1604" s="1719"/>
      <c r="R1604" s="1720"/>
      <c r="S1604" s="3279"/>
    </row>
    <row r="1605" spans="7:19" ht="15" customHeight="1">
      <c r="G1605" s="1716"/>
      <c r="H1605" s="1713"/>
      <c r="I1605" s="1713"/>
      <c r="J1605" s="1713"/>
      <c r="K1605" s="1713"/>
      <c r="L1605" s="1713"/>
      <c r="M1605" s="1713"/>
      <c r="N1605" s="1717"/>
      <c r="P1605" s="1718"/>
      <c r="Q1605" s="1719"/>
      <c r="R1605" s="1720"/>
      <c r="S1605" s="3279"/>
    </row>
    <row r="1606" spans="7:19" ht="15" customHeight="1">
      <c r="G1606" s="1716"/>
      <c r="H1606" s="1713"/>
      <c r="I1606" s="1713"/>
      <c r="J1606" s="1713"/>
      <c r="K1606" s="1713"/>
      <c r="L1606" s="1713"/>
      <c r="M1606" s="1713"/>
      <c r="N1606" s="1717"/>
      <c r="P1606" s="1718"/>
      <c r="Q1606" s="1719"/>
      <c r="R1606" s="1720"/>
      <c r="S1606" s="3279"/>
    </row>
    <row r="1607" spans="7:19" ht="15" customHeight="1">
      <c r="G1607" s="1716"/>
      <c r="H1607" s="1713"/>
      <c r="I1607" s="1713"/>
      <c r="J1607" s="1713"/>
      <c r="K1607" s="1713"/>
      <c r="L1607" s="1713"/>
      <c r="M1607" s="1713"/>
      <c r="N1607" s="1717"/>
      <c r="P1607" s="1718"/>
      <c r="Q1607" s="1719"/>
      <c r="R1607" s="1720"/>
      <c r="S1607" s="3279"/>
    </row>
    <row r="1608" spans="7:19" ht="15" customHeight="1">
      <c r="G1608" s="1716"/>
      <c r="H1608" s="1713"/>
      <c r="I1608" s="1713"/>
      <c r="J1608" s="1713"/>
      <c r="K1608" s="1713"/>
      <c r="L1608" s="1713"/>
      <c r="M1608" s="1713"/>
      <c r="N1608" s="1717"/>
      <c r="P1608" s="1718"/>
      <c r="Q1608" s="1719"/>
      <c r="R1608" s="1720"/>
      <c r="S1608" s="3279"/>
    </row>
    <row r="1609" spans="7:19" ht="15" customHeight="1">
      <c r="G1609" s="1716"/>
      <c r="H1609" s="1713"/>
      <c r="I1609" s="1713"/>
      <c r="J1609" s="1713"/>
      <c r="K1609" s="1713"/>
      <c r="L1609" s="1713"/>
      <c r="M1609" s="1713"/>
      <c r="N1609" s="1717"/>
      <c r="P1609" s="1718"/>
      <c r="Q1609" s="1719"/>
      <c r="R1609" s="1720"/>
      <c r="S1609" s="3279"/>
    </row>
    <row r="1610" spans="7:19" ht="15" customHeight="1">
      <c r="G1610" s="1716"/>
      <c r="H1610" s="1713"/>
      <c r="I1610" s="1713"/>
      <c r="J1610" s="1713"/>
      <c r="K1610" s="1713"/>
      <c r="L1610" s="1713"/>
      <c r="M1610" s="1713"/>
      <c r="N1610" s="1717"/>
      <c r="P1610" s="1718"/>
      <c r="Q1610" s="1719"/>
      <c r="R1610" s="1720"/>
      <c r="S1610" s="3279"/>
    </row>
    <row r="1611" spans="7:19" ht="15" customHeight="1">
      <c r="G1611" s="1716"/>
      <c r="H1611" s="1713"/>
      <c r="I1611" s="1713"/>
      <c r="J1611" s="1713"/>
      <c r="K1611" s="1713"/>
      <c r="L1611" s="1713"/>
      <c r="M1611" s="1713"/>
      <c r="N1611" s="1717"/>
      <c r="P1611" s="1718"/>
      <c r="Q1611" s="1719"/>
      <c r="R1611" s="1720"/>
      <c r="S1611" s="3279"/>
    </row>
    <row r="1612" spans="7:19" ht="15" customHeight="1">
      <c r="G1612" s="1716"/>
      <c r="H1612" s="1713"/>
      <c r="I1612" s="1713"/>
      <c r="J1612" s="1713"/>
      <c r="K1612" s="1713"/>
      <c r="L1612" s="1713"/>
      <c r="M1612" s="1713"/>
      <c r="N1612" s="1717"/>
      <c r="P1612" s="1718"/>
      <c r="Q1612" s="1719"/>
      <c r="R1612" s="1720"/>
      <c r="S1612" s="3279"/>
    </row>
    <row r="1613" spans="7:19" ht="15" customHeight="1">
      <c r="G1613" s="1716"/>
      <c r="H1613" s="1713"/>
      <c r="I1613" s="1713"/>
      <c r="J1613" s="1713"/>
      <c r="K1613" s="1713"/>
      <c r="L1613" s="1713"/>
      <c r="M1613" s="1713"/>
      <c r="N1613" s="1717"/>
      <c r="P1613" s="1718"/>
      <c r="Q1613" s="1719"/>
      <c r="R1613" s="1720"/>
      <c r="S1613" s="3279"/>
    </row>
    <row r="1614" spans="7:19" ht="15" customHeight="1">
      <c r="G1614" s="1716"/>
      <c r="H1614" s="1713"/>
      <c r="I1614" s="1713"/>
      <c r="J1614" s="1713"/>
      <c r="K1614" s="1713"/>
      <c r="L1614" s="1713"/>
      <c r="M1614" s="1713"/>
      <c r="N1614" s="1717"/>
      <c r="P1614" s="1718"/>
      <c r="Q1614" s="1719"/>
      <c r="R1614" s="1720"/>
      <c r="S1614" s="3279"/>
    </row>
    <row r="1615" spans="7:19" ht="15" customHeight="1">
      <c r="G1615" s="1716"/>
      <c r="H1615" s="1713"/>
      <c r="I1615" s="1713"/>
      <c r="J1615" s="1713"/>
      <c r="K1615" s="1713"/>
      <c r="L1615" s="1713"/>
      <c r="M1615" s="1713"/>
      <c r="N1615" s="1717"/>
      <c r="P1615" s="1718"/>
      <c r="Q1615" s="1719"/>
      <c r="R1615" s="1720"/>
      <c r="S1615" s="3279"/>
    </row>
    <row r="1616" spans="7:19" ht="15" customHeight="1">
      <c r="G1616" s="1716"/>
      <c r="H1616" s="1713"/>
      <c r="I1616" s="1713"/>
      <c r="J1616" s="1713"/>
      <c r="K1616" s="1713"/>
      <c r="L1616" s="1713"/>
      <c r="M1616" s="1713"/>
      <c r="N1616" s="1717"/>
      <c r="P1616" s="1718"/>
      <c r="Q1616" s="1719"/>
      <c r="R1616" s="1720"/>
      <c r="S1616" s="3279"/>
    </row>
    <row r="1617" spans="7:19" ht="15" customHeight="1">
      <c r="G1617" s="1716"/>
      <c r="H1617" s="1713"/>
      <c r="I1617" s="1713"/>
      <c r="J1617" s="1713"/>
      <c r="K1617" s="1713"/>
      <c r="L1617" s="1713"/>
      <c r="M1617" s="1713"/>
      <c r="N1617" s="1717"/>
      <c r="P1617" s="1718"/>
      <c r="Q1617" s="1719"/>
      <c r="R1617" s="1720"/>
      <c r="S1617" s="3279"/>
    </row>
    <row r="1618" spans="7:19" ht="15" customHeight="1">
      <c r="G1618" s="1716"/>
      <c r="H1618" s="1713"/>
      <c r="I1618" s="1713"/>
      <c r="J1618" s="1713"/>
      <c r="K1618" s="1713"/>
      <c r="L1618" s="1713"/>
      <c r="M1618" s="1713"/>
      <c r="N1618" s="1717"/>
      <c r="P1618" s="1718"/>
      <c r="Q1618" s="1719"/>
      <c r="R1618" s="1720"/>
      <c r="S1618" s="3279"/>
    </row>
    <row r="1619" spans="7:19" ht="15" customHeight="1">
      <c r="G1619" s="1716"/>
      <c r="H1619" s="1713"/>
      <c r="I1619" s="1713"/>
      <c r="J1619" s="1713"/>
      <c r="K1619" s="1713"/>
      <c r="L1619" s="1713"/>
      <c r="M1619" s="1713"/>
      <c r="N1619" s="1717"/>
      <c r="P1619" s="1718"/>
      <c r="Q1619" s="1719"/>
      <c r="R1619" s="1720"/>
      <c r="S1619" s="3279"/>
    </row>
    <row r="1620" spans="7:19" ht="15" customHeight="1">
      <c r="G1620" s="1716"/>
      <c r="H1620" s="1713"/>
      <c r="I1620" s="1713"/>
      <c r="J1620" s="1713"/>
      <c r="K1620" s="1713"/>
      <c r="L1620" s="1713"/>
      <c r="M1620" s="1713"/>
      <c r="N1620" s="1717"/>
      <c r="P1620" s="1718"/>
      <c r="Q1620" s="1719"/>
      <c r="R1620" s="1720"/>
      <c r="S1620" s="3279"/>
    </row>
    <row r="1621" spans="7:19" ht="15" customHeight="1">
      <c r="G1621" s="1716"/>
      <c r="H1621" s="1713"/>
      <c r="I1621" s="1713"/>
      <c r="J1621" s="1713"/>
      <c r="K1621" s="1713"/>
      <c r="L1621" s="1713"/>
      <c r="M1621" s="1713"/>
      <c r="N1621" s="1717"/>
      <c r="P1621" s="1718"/>
      <c r="Q1621" s="1719"/>
      <c r="R1621" s="1720"/>
      <c r="S1621" s="3279"/>
    </row>
    <row r="1622" spans="7:19" ht="15" customHeight="1">
      <c r="G1622" s="1716"/>
      <c r="H1622" s="1713"/>
      <c r="I1622" s="1713"/>
      <c r="J1622" s="1713"/>
      <c r="K1622" s="1713"/>
      <c r="L1622" s="1713"/>
      <c r="M1622" s="1713"/>
      <c r="N1622" s="1717"/>
      <c r="P1622" s="1718"/>
      <c r="Q1622" s="1719"/>
      <c r="R1622" s="1720"/>
      <c r="S1622" s="3279"/>
    </row>
    <row r="1623" spans="7:19" ht="15" customHeight="1">
      <c r="G1623" s="1716"/>
      <c r="H1623" s="1713"/>
      <c r="I1623" s="1713"/>
      <c r="J1623" s="1713"/>
      <c r="K1623" s="1713"/>
      <c r="L1623" s="1713"/>
      <c r="M1623" s="1713"/>
      <c r="N1623" s="1717"/>
      <c r="P1623" s="1718"/>
      <c r="Q1623" s="1719"/>
      <c r="R1623" s="1720"/>
      <c r="S1623" s="3279"/>
    </row>
    <row r="1624" spans="7:19" ht="15" customHeight="1">
      <c r="G1624" s="1716"/>
      <c r="H1624" s="1713"/>
      <c r="I1624" s="1713"/>
      <c r="J1624" s="1713"/>
      <c r="K1624" s="1713"/>
      <c r="L1624" s="1713"/>
      <c r="M1624" s="1713"/>
      <c r="N1624" s="1717"/>
      <c r="P1624" s="1718"/>
      <c r="Q1624" s="1719"/>
      <c r="R1624" s="1720"/>
      <c r="S1624" s="3279"/>
    </row>
    <row r="1625" spans="7:19" ht="15" customHeight="1">
      <c r="G1625" s="1716"/>
      <c r="H1625" s="1713"/>
      <c r="I1625" s="1713"/>
      <c r="J1625" s="1713"/>
      <c r="K1625" s="1713"/>
      <c r="L1625" s="1713"/>
      <c r="M1625" s="1713"/>
      <c r="N1625" s="1717"/>
      <c r="P1625" s="1718"/>
      <c r="Q1625" s="1719"/>
      <c r="R1625" s="1720"/>
      <c r="S1625" s="3279"/>
    </row>
    <row r="1626" spans="7:19" ht="15" customHeight="1">
      <c r="G1626" s="1716"/>
      <c r="H1626" s="1713"/>
      <c r="I1626" s="1713"/>
      <c r="J1626" s="1713"/>
      <c r="K1626" s="1713"/>
      <c r="L1626" s="1713"/>
      <c r="M1626" s="1713"/>
      <c r="N1626" s="1717"/>
      <c r="P1626" s="1718"/>
      <c r="Q1626" s="1719"/>
      <c r="R1626" s="1720"/>
      <c r="S1626" s="3279"/>
    </row>
    <row r="1627" spans="7:19" ht="15" customHeight="1">
      <c r="G1627" s="1716"/>
      <c r="H1627" s="1713"/>
      <c r="I1627" s="1713"/>
      <c r="J1627" s="1713"/>
      <c r="K1627" s="1713"/>
      <c r="L1627" s="1713"/>
      <c r="M1627" s="1713"/>
      <c r="N1627" s="1717"/>
      <c r="P1627" s="1718"/>
      <c r="Q1627" s="1719"/>
      <c r="R1627" s="1720"/>
      <c r="S1627" s="3279"/>
    </row>
    <row r="1628" spans="7:19">
      <c r="G1628" s="1716"/>
      <c r="H1628" s="1713"/>
      <c r="I1628" s="1713"/>
      <c r="J1628" s="1713"/>
      <c r="K1628" s="1713"/>
      <c r="L1628" s="1713"/>
      <c r="M1628" s="1713"/>
      <c r="N1628" s="1717"/>
      <c r="P1628" s="1718"/>
      <c r="Q1628" s="1719"/>
      <c r="R1628" s="1720"/>
      <c r="S1628" s="3279"/>
    </row>
    <row r="1629" spans="7:19">
      <c r="G1629" s="1716"/>
      <c r="H1629" s="1713"/>
      <c r="I1629" s="1713"/>
      <c r="J1629" s="1713"/>
      <c r="K1629" s="1713"/>
      <c r="L1629" s="1713"/>
      <c r="M1629" s="1713"/>
      <c r="N1629" s="1717"/>
      <c r="P1629" s="1718"/>
      <c r="Q1629" s="1719"/>
      <c r="R1629" s="1720"/>
      <c r="S1629" s="3279"/>
    </row>
    <row r="1630" spans="7:19">
      <c r="G1630" s="1716"/>
      <c r="H1630" s="1713"/>
      <c r="I1630" s="1713"/>
      <c r="J1630" s="1713"/>
      <c r="K1630" s="1713"/>
      <c r="L1630" s="1713"/>
      <c r="M1630" s="1713"/>
      <c r="N1630" s="1717"/>
      <c r="P1630" s="1718"/>
      <c r="Q1630" s="1719"/>
      <c r="R1630" s="1720"/>
      <c r="S1630" s="3279"/>
    </row>
    <row r="1631" spans="7:19">
      <c r="G1631" s="1716"/>
      <c r="H1631" s="1713"/>
      <c r="I1631" s="1713"/>
      <c r="J1631" s="1713"/>
      <c r="K1631" s="1713"/>
      <c r="L1631" s="1713"/>
      <c r="M1631" s="1713"/>
      <c r="N1631" s="1717"/>
      <c r="P1631" s="1718"/>
      <c r="Q1631" s="1719"/>
      <c r="R1631" s="1720"/>
      <c r="S1631" s="3279"/>
    </row>
    <row r="1632" spans="7:19">
      <c r="G1632" s="1716"/>
      <c r="H1632" s="1713"/>
      <c r="I1632" s="1713"/>
      <c r="J1632" s="1713"/>
      <c r="K1632" s="1713"/>
      <c r="L1632" s="1713"/>
      <c r="M1632" s="1713"/>
      <c r="N1632" s="1717"/>
      <c r="P1632" s="1718"/>
      <c r="Q1632" s="1719"/>
      <c r="R1632" s="1720"/>
      <c r="S1632" s="3279"/>
    </row>
    <row r="1633" spans="7:19">
      <c r="G1633" s="1716"/>
      <c r="H1633" s="1713"/>
      <c r="I1633" s="1713"/>
      <c r="J1633" s="1713"/>
      <c r="K1633" s="1713"/>
      <c r="L1633" s="1713"/>
      <c r="M1633" s="1713"/>
      <c r="N1633" s="1717"/>
      <c r="P1633" s="1718"/>
      <c r="Q1633" s="1719"/>
      <c r="R1633" s="1720"/>
      <c r="S1633" s="3279"/>
    </row>
    <row r="1634" spans="7:19">
      <c r="G1634" s="1716"/>
      <c r="H1634" s="1713"/>
      <c r="I1634" s="1713"/>
      <c r="J1634" s="1713"/>
      <c r="K1634" s="1713"/>
      <c r="L1634" s="1713"/>
      <c r="M1634" s="1713"/>
      <c r="N1634" s="1717"/>
      <c r="P1634" s="1718"/>
      <c r="Q1634" s="1719"/>
      <c r="R1634" s="1720"/>
      <c r="S1634" s="3279"/>
    </row>
    <row r="1635" spans="7:19">
      <c r="G1635" s="1716"/>
      <c r="H1635" s="1713"/>
      <c r="I1635" s="1713"/>
      <c r="J1635" s="1713"/>
      <c r="K1635" s="1713"/>
      <c r="L1635" s="1713"/>
      <c r="M1635" s="1713"/>
      <c r="N1635" s="1717"/>
      <c r="P1635" s="1718"/>
      <c r="Q1635" s="1719"/>
      <c r="R1635" s="1720"/>
      <c r="S1635" s="3279"/>
    </row>
    <row r="1636" spans="7:19">
      <c r="G1636" s="1716"/>
      <c r="H1636" s="1713"/>
      <c r="I1636" s="1713"/>
      <c r="J1636" s="1713"/>
      <c r="K1636" s="1713"/>
      <c r="L1636" s="1713"/>
      <c r="M1636" s="1713"/>
      <c r="N1636" s="1717"/>
      <c r="P1636" s="1718"/>
      <c r="Q1636" s="1719"/>
      <c r="R1636" s="1720"/>
      <c r="S1636" s="3279"/>
    </row>
    <row r="1637" spans="7:19">
      <c r="G1637" s="1716"/>
      <c r="H1637" s="1713"/>
      <c r="I1637" s="1713"/>
      <c r="J1637" s="1713"/>
      <c r="K1637" s="1713"/>
      <c r="L1637" s="1713"/>
      <c r="M1637" s="1713"/>
      <c r="N1637" s="1717"/>
      <c r="P1637" s="1718"/>
      <c r="Q1637" s="1719"/>
      <c r="R1637" s="1720"/>
      <c r="S1637" s="3279"/>
    </row>
    <row r="1638" spans="7:19">
      <c r="G1638" s="1716"/>
      <c r="H1638" s="1713"/>
      <c r="I1638" s="1713"/>
      <c r="J1638" s="1713"/>
      <c r="K1638" s="1713"/>
      <c r="L1638" s="1713"/>
      <c r="M1638" s="1713"/>
      <c r="N1638" s="1717"/>
      <c r="P1638" s="1718"/>
      <c r="Q1638" s="1719"/>
      <c r="R1638" s="1720"/>
      <c r="S1638" s="3279"/>
    </row>
    <row r="1639" spans="7:19">
      <c r="G1639" s="1716"/>
      <c r="H1639" s="1713"/>
      <c r="I1639" s="1713"/>
      <c r="J1639" s="1713"/>
      <c r="K1639" s="1713"/>
      <c r="L1639" s="1713"/>
      <c r="M1639" s="1713"/>
      <c r="N1639" s="1717"/>
      <c r="P1639" s="1718"/>
      <c r="Q1639" s="1719"/>
      <c r="R1639" s="1720"/>
      <c r="S1639" s="3279"/>
    </row>
    <row r="1640" spans="7:19">
      <c r="G1640" s="1716"/>
      <c r="H1640" s="1713"/>
      <c r="I1640" s="1713"/>
      <c r="J1640" s="1713"/>
      <c r="K1640" s="1713"/>
      <c r="L1640" s="1713"/>
      <c r="M1640" s="1713"/>
      <c r="N1640" s="1717"/>
      <c r="P1640" s="1718"/>
      <c r="Q1640" s="1719"/>
      <c r="R1640" s="1720"/>
      <c r="S1640" s="3279"/>
    </row>
    <row r="1641" spans="7:19">
      <c r="G1641" s="1716"/>
      <c r="H1641" s="1713"/>
      <c r="I1641" s="1713"/>
      <c r="J1641" s="1713"/>
      <c r="K1641" s="1713"/>
      <c r="L1641" s="1713"/>
      <c r="M1641" s="1713"/>
      <c r="N1641" s="1717"/>
      <c r="P1641" s="1718"/>
      <c r="Q1641" s="1719"/>
      <c r="R1641" s="1720"/>
      <c r="S1641" s="3279"/>
    </row>
    <row r="1642" spans="7:19">
      <c r="G1642" s="1716"/>
      <c r="H1642" s="1713"/>
      <c r="I1642" s="1713"/>
      <c r="J1642" s="1713"/>
      <c r="K1642" s="1713"/>
      <c r="L1642" s="1713"/>
      <c r="M1642" s="1713"/>
      <c r="N1642" s="1717"/>
      <c r="P1642" s="1718"/>
      <c r="Q1642" s="1719"/>
      <c r="R1642" s="1720"/>
      <c r="S1642" s="3279"/>
    </row>
    <row r="1643" spans="7:19">
      <c r="G1643" s="1716"/>
      <c r="H1643" s="1713"/>
      <c r="I1643" s="1713"/>
      <c r="J1643" s="1713"/>
      <c r="K1643" s="1713"/>
      <c r="L1643" s="1713"/>
      <c r="M1643" s="1713"/>
      <c r="N1643" s="1717"/>
      <c r="P1643" s="1718"/>
      <c r="Q1643" s="1719"/>
      <c r="R1643" s="1720"/>
      <c r="S1643" s="3279"/>
    </row>
    <row r="1644" spans="7:19">
      <c r="G1644" s="1716"/>
      <c r="H1644" s="1713"/>
      <c r="I1644" s="1713"/>
      <c r="J1644" s="1713"/>
      <c r="K1644" s="1713"/>
      <c r="L1644" s="1713"/>
      <c r="M1644" s="1713"/>
      <c r="N1644" s="1717"/>
      <c r="P1644" s="1718"/>
      <c r="Q1644" s="1719"/>
      <c r="R1644" s="1720"/>
      <c r="S1644" s="3279"/>
    </row>
    <row r="1645" spans="7:19">
      <c r="G1645" s="1716"/>
      <c r="H1645" s="1713"/>
      <c r="I1645" s="1713"/>
      <c r="J1645" s="1713"/>
      <c r="K1645" s="1713"/>
      <c r="L1645" s="1713"/>
      <c r="M1645" s="1713"/>
      <c r="N1645" s="1717"/>
      <c r="P1645" s="1718"/>
      <c r="Q1645" s="1719"/>
      <c r="R1645" s="1720"/>
      <c r="S1645" s="3279"/>
    </row>
    <row r="1646" spans="7:19">
      <c r="G1646" s="1716"/>
      <c r="H1646" s="1713"/>
      <c r="I1646" s="1713"/>
      <c r="J1646" s="1713"/>
      <c r="K1646" s="1713"/>
      <c r="L1646" s="1713"/>
      <c r="M1646" s="1713"/>
      <c r="N1646" s="1717"/>
      <c r="P1646" s="1718"/>
      <c r="Q1646" s="1719"/>
      <c r="R1646" s="1720"/>
      <c r="S1646" s="3279"/>
    </row>
    <row r="1647" spans="7:19">
      <c r="G1647" s="1716"/>
      <c r="H1647" s="1713"/>
      <c r="I1647" s="1713"/>
      <c r="J1647" s="1713"/>
      <c r="K1647" s="1713"/>
      <c r="L1647" s="1713"/>
      <c r="M1647" s="1713"/>
      <c r="N1647" s="1717"/>
      <c r="P1647" s="1718"/>
      <c r="Q1647" s="1719"/>
      <c r="R1647" s="1720"/>
      <c r="S1647" s="3279"/>
    </row>
    <row r="1648" spans="7:19">
      <c r="G1648" s="1716"/>
      <c r="H1648" s="1713"/>
      <c r="I1648" s="1713"/>
      <c r="J1648" s="1713"/>
      <c r="K1648" s="1713"/>
      <c r="L1648" s="1713"/>
      <c r="M1648" s="1713"/>
      <c r="N1648" s="1717"/>
      <c r="P1648" s="1718"/>
      <c r="Q1648" s="1719"/>
      <c r="R1648" s="1720"/>
      <c r="S1648" s="3279"/>
    </row>
    <row r="1649" spans="7:19">
      <c r="G1649" s="1716"/>
      <c r="H1649" s="1713"/>
      <c r="I1649" s="1713"/>
      <c r="J1649" s="1713"/>
      <c r="K1649" s="1713"/>
      <c r="L1649" s="1713"/>
      <c r="M1649" s="1713"/>
      <c r="N1649" s="1717"/>
      <c r="P1649" s="1718"/>
      <c r="Q1649" s="1719"/>
      <c r="R1649" s="1720"/>
      <c r="S1649" s="3279"/>
    </row>
    <row r="1650" spans="7:19">
      <c r="G1650" s="1716"/>
      <c r="H1650" s="1713"/>
      <c r="I1650" s="1713"/>
      <c r="J1650" s="1713"/>
      <c r="K1650" s="1713"/>
      <c r="L1650" s="1713"/>
      <c r="M1650" s="1713"/>
      <c r="N1650" s="1717"/>
      <c r="P1650" s="1718"/>
      <c r="Q1650" s="1719"/>
      <c r="R1650" s="1720"/>
      <c r="S1650" s="3279"/>
    </row>
    <row r="1651" spans="7:19">
      <c r="G1651" s="1716"/>
      <c r="H1651" s="1713"/>
      <c r="I1651" s="1713"/>
      <c r="J1651" s="1713"/>
      <c r="K1651" s="1713"/>
      <c r="L1651" s="1713"/>
      <c r="M1651" s="1713"/>
      <c r="N1651" s="1717"/>
      <c r="P1651" s="1718"/>
      <c r="Q1651" s="1719"/>
      <c r="R1651" s="1720"/>
      <c r="S1651" s="3279"/>
    </row>
    <row r="1652" spans="7:19">
      <c r="G1652" s="1716"/>
      <c r="H1652" s="1713"/>
      <c r="I1652" s="1713"/>
      <c r="J1652" s="1713"/>
      <c r="K1652" s="1713"/>
      <c r="L1652" s="1713"/>
      <c r="M1652" s="1713"/>
      <c r="N1652" s="1717"/>
      <c r="P1652" s="1718"/>
      <c r="Q1652" s="1719"/>
      <c r="R1652" s="1720"/>
      <c r="S1652" s="3279"/>
    </row>
    <row r="1653" spans="7:19">
      <c r="G1653" s="1716"/>
      <c r="H1653" s="1713"/>
      <c r="I1653" s="1713"/>
      <c r="J1653" s="1713"/>
      <c r="K1653" s="1713"/>
      <c r="L1653" s="1713"/>
      <c r="M1653" s="1713"/>
      <c r="N1653" s="1717"/>
      <c r="P1653" s="1718"/>
      <c r="Q1653" s="1719"/>
      <c r="R1653" s="1720"/>
      <c r="S1653" s="3279"/>
    </row>
    <row r="1654" spans="7:19">
      <c r="G1654" s="1716"/>
      <c r="H1654" s="1713"/>
      <c r="I1654" s="1713"/>
      <c r="J1654" s="1713"/>
      <c r="K1654" s="1713"/>
      <c r="L1654" s="1713"/>
      <c r="M1654" s="1713"/>
      <c r="N1654" s="1717"/>
      <c r="P1654" s="1718"/>
      <c r="Q1654" s="1719"/>
      <c r="R1654" s="1720"/>
      <c r="S1654" s="3279"/>
    </row>
    <row r="1655" spans="7:19">
      <c r="G1655" s="1716"/>
      <c r="H1655" s="1713"/>
      <c r="I1655" s="1713"/>
      <c r="J1655" s="1713"/>
      <c r="K1655" s="1713"/>
      <c r="L1655" s="1713"/>
      <c r="M1655" s="1713"/>
      <c r="N1655" s="1717"/>
      <c r="P1655" s="1718"/>
      <c r="Q1655" s="1719"/>
      <c r="R1655" s="1720"/>
      <c r="S1655" s="3279"/>
    </row>
    <row r="1656" spans="7:19">
      <c r="G1656" s="1716"/>
      <c r="H1656" s="1713"/>
      <c r="I1656" s="1713"/>
      <c r="J1656" s="1713"/>
      <c r="K1656" s="1713"/>
      <c r="L1656" s="1713"/>
      <c r="M1656" s="1713"/>
      <c r="N1656" s="1717"/>
      <c r="P1656" s="1718"/>
      <c r="Q1656" s="1719"/>
      <c r="R1656" s="1720"/>
      <c r="S1656" s="3279"/>
    </row>
    <row r="1657" spans="7:19">
      <c r="G1657" s="1716"/>
      <c r="H1657" s="1713"/>
      <c r="I1657" s="1713"/>
      <c r="J1657" s="1713"/>
      <c r="K1657" s="1713"/>
      <c r="L1657" s="1713"/>
      <c r="M1657" s="1713"/>
      <c r="N1657" s="1717"/>
      <c r="P1657" s="1718"/>
      <c r="Q1657" s="1719"/>
      <c r="R1657" s="1720"/>
      <c r="S1657" s="3279"/>
    </row>
    <row r="1658" spans="7:19">
      <c r="G1658" s="1716"/>
      <c r="H1658" s="1713"/>
      <c r="I1658" s="1713"/>
      <c r="J1658" s="1713"/>
      <c r="K1658" s="1713"/>
      <c r="L1658" s="1713"/>
      <c r="M1658" s="1713"/>
      <c r="N1658" s="1717"/>
      <c r="P1658" s="1718"/>
      <c r="Q1658" s="1719"/>
      <c r="R1658" s="1720"/>
      <c r="S1658" s="3279"/>
    </row>
    <row r="1659" spans="7:19">
      <c r="G1659" s="1716"/>
      <c r="H1659" s="1713"/>
      <c r="I1659" s="1713"/>
      <c r="J1659" s="1713"/>
      <c r="K1659" s="1713"/>
      <c r="L1659" s="1713"/>
      <c r="M1659" s="1713"/>
      <c r="N1659" s="1717"/>
      <c r="P1659" s="1718"/>
      <c r="Q1659" s="1719"/>
      <c r="R1659" s="1720"/>
      <c r="S1659" s="3279"/>
    </row>
    <row r="1660" spans="7:19">
      <c r="G1660" s="1716"/>
      <c r="H1660" s="1713"/>
      <c r="I1660" s="1713"/>
      <c r="J1660" s="1713"/>
      <c r="K1660" s="1713"/>
      <c r="L1660" s="1713"/>
      <c r="M1660" s="1713"/>
      <c r="N1660" s="1717"/>
      <c r="P1660" s="1718"/>
      <c r="Q1660" s="1719"/>
      <c r="R1660" s="1720"/>
      <c r="S1660" s="3279"/>
    </row>
    <row r="1661" spans="7:19">
      <c r="G1661" s="1716"/>
      <c r="H1661" s="1713"/>
      <c r="I1661" s="1713"/>
      <c r="J1661" s="1713"/>
      <c r="K1661" s="1713"/>
      <c r="L1661" s="1713"/>
      <c r="M1661" s="1713"/>
      <c r="N1661" s="1717"/>
      <c r="P1661" s="1718"/>
      <c r="Q1661" s="1719"/>
      <c r="R1661" s="1720"/>
      <c r="S1661" s="3279"/>
    </row>
    <row r="1662" spans="7:19">
      <c r="G1662" s="1716"/>
      <c r="H1662" s="1713"/>
      <c r="I1662" s="1713"/>
      <c r="J1662" s="1713"/>
      <c r="K1662" s="1713"/>
      <c r="L1662" s="1713"/>
      <c r="M1662" s="1713"/>
      <c r="N1662" s="1717"/>
      <c r="P1662" s="1718"/>
      <c r="Q1662" s="1719"/>
      <c r="R1662" s="1720"/>
      <c r="S1662" s="3279"/>
    </row>
    <row r="1663" spans="7:19">
      <c r="G1663" s="1716"/>
      <c r="H1663" s="1713"/>
      <c r="I1663" s="1713"/>
      <c r="J1663" s="1713"/>
      <c r="K1663" s="1713"/>
      <c r="L1663" s="1713"/>
      <c r="M1663" s="1713"/>
      <c r="N1663" s="1717"/>
      <c r="P1663" s="1718"/>
      <c r="Q1663" s="1719"/>
      <c r="R1663" s="1720"/>
      <c r="S1663" s="3279"/>
    </row>
    <row r="1664" spans="7:19">
      <c r="G1664" s="1716"/>
      <c r="H1664" s="1713"/>
      <c r="I1664" s="1713"/>
      <c r="J1664" s="1713"/>
      <c r="K1664" s="1713"/>
      <c r="L1664" s="1713"/>
      <c r="M1664" s="1713"/>
      <c r="N1664" s="1717"/>
      <c r="P1664" s="1718"/>
      <c r="Q1664" s="1719"/>
      <c r="R1664" s="1720"/>
      <c r="S1664" s="3279"/>
    </row>
    <row r="1665" spans="7:19">
      <c r="G1665" s="1716"/>
      <c r="H1665" s="1713"/>
      <c r="I1665" s="1713"/>
      <c r="J1665" s="1713"/>
      <c r="K1665" s="1713"/>
      <c r="L1665" s="1713"/>
      <c r="M1665" s="1713"/>
      <c r="N1665" s="1717"/>
      <c r="P1665" s="1718"/>
      <c r="Q1665" s="1719"/>
      <c r="R1665" s="1720"/>
      <c r="S1665" s="3279"/>
    </row>
    <row r="1666" spans="7:19">
      <c r="G1666" s="1716"/>
      <c r="H1666" s="1713"/>
      <c r="I1666" s="1713"/>
      <c r="J1666" s="1713"/>
      <c r="K1666" s="1713"/>
      <c r="L1666" s="1713"/>
      <c r="M1666" s="1713"/>
      <c r="N1666" s="1717"/>
      <c r="P1666" s="1718"/>
      <c r="Q1666" s="1719"/>
      <c r="R1666" s="1720"/>
      <c r="S1666" s="3279"/>
    </row>
    <row r="1667" spans="7:19">
      <c r="G1667" s="1716"/>
      <c r="H1667" s="1713"/>
      <c r="I1667" s="1713"/>
      <c r="J1667" s="1713"/>
      <c r="K1667" s="1713"/>
      <c r="L1667" s="1713"/>
      <c r="M1667" s="1713"/>
      <c r="N1667" s="1717"/>
      <c r="P1667" s="1718"/>
      <c r="Q1667" s="1719"/>
      <c r="R1667" s="1720"/>
      <c r="S1667" s="3279"/>
    </row>
    <row r="1668" spans="7:19">
      <c r="G1668" s="1716"/>
      <c r="H1668" s="1713"/>
      <c r="I1668" s="1713"/>
      <c r="J1668" s="1713"/>
      <c r="K1668" s="1713"/>
      <c r="L1668" s="1713"/>
      <c r="M1668" s="1713"/>
      <c r="N1668" s="1717"/>
      <c r="P1668" s="1718"/>
      <c r="Q1668" s="1719"/>
      <c r="R1668" s="1720"/>
      <c r="S1668" s="3279"/>
    </row>
    <row r="1669" spans="7:19">
      <c r="G1669" s="1716"/>
      <c r="H1669" s="1713"/>
      <c r="I1669" s="1713"/>
      <c r="J1669" s="1713"/>
      <c r="K1669" s="1713"/>
      <c r="L1669" s="1713"/>
      <c r="M1669" s="1713"/>
      <c r="N1669" s="1717"/>
      <c r="P1669" s="1718"/>
      <c r="Q1669" s="1719"/>
      <c r="R1669" s="1720"/>
      <c r="S1669" s="3279"/>
    </row>
    <row r="1670" spans="7:19">
      <c r="G1670" s="1716"/>
      <c r="H1670" s="1713"/>
      <c r="I1670" s="1713"/>
      <c r="J1670" s="1713"/>
      <c r="K1670" s="1713"/>
      <c r="L1670" s="1713"/>
      <c r="M1670" s="1713"/>
      <c r="N1670" s="1717"/>
      <c r="P1670" s="1718"/>
      <c r="Q1670" s="1719"/>
      <c r="R1670" s="1720"/>
      <c r="S1670" s="3279"/>
    </row>
    <row r="1671" spans="7:19">
      <c r="G1671" s="1716"/>
      <c r="H1671" s="1713"/>
      <c r="I1671" s="1713"/>
      <c r="J1671" s="1713"/>
      <c r="K1671" s="1713"/>
      <c r="L1671" s="1713"/>
      <c r="M1671" s="1713"/>
      <c r="N1671" s="1717"/>
      <c r="P1671" s="1718"/>
      <c r="Q1671" s="1719"/>
      <c r="R1671" s="1720"/>
      <c r="S1671" s="3279"/>
    </row>
    <row r="1672" spans="7:19">
      <c r="G1672" s="1716"/>
      <c r="H1672" s="1713"/>
      <c r="I1672" s="1713"/>
      <c r="J1672" s="1713"/>
      <c r="K1672" s="1713"/>
      <c r="L1672" s="1713"/>
      <c r="M1672" s="1713"/>
      <c r="N1672" s="1717"/>
      <c r="P1672" s="1718"/>
      <c r="Q1672" s="1719"/>
      <c r="R1672" s="1720"/>
      <c r="S1672" s="3279"/>
    </row>
    <row r="1673" spans="7:19">
      <c r="G1673" s="1716"/>
      <c r="H1673" s="1713"/>
      <c r="I1673" s="1713"/>
      <c r="J1673" s="1713"/>
      <c r="K1673" s="1713"/>
      <c r="L1673" s="1713"/>
      <c r="M1673" s="1713"/>
      <c r="N1673" s="1717"/>
      <c r="P1673" s="1718"/>
      <c r="Q1673" s="1719"/>
      <c r="R1673" s="1720"/>
      <c r="S1673" s="3279"/>
    </row>
    <row r="1674" spans="7:19">
      <c r="G1674" s="1716"/>
      <c r="H1674" s="1713"/>
      <c r="I1674" s="1713"/>
      <c r="J1674" s="1713"/>
      <c r="K1674" s="1713"/>
      <c r="L1674" s="1713"/>
      <c r="M1674" s="1713"/>
      <c r="N1674" s="1717"/>
      <c r="P1674" s="1718"/>
      <c r="Q1674" s="1719"/>
      <c r="R1674" s="1720"/>
      <c r="S1674" s="3279"/>
    </row>
    <row r="1675" spans="7:19">
      <c r="G1675" s="1716"/>
      <c r="H1675" s="1713"/>
      <c r="I1675" s="1713"/>
      <c r="J1675" s="1713"/>
      <c r="K1675" s="1713"/>
      <c r="L1675" s="1713"/>
      <c r="M1675" s="1713"/>
      <c r="N1675" s="1717"/>
      <c r="P1675" s="1718"/>
      <c r="Q1675" s="1719"/>
      <c r="R1675" s="1720"/>
      <c r="S1675" s="3279"/>
    </row>
    <row r="1676" spans="7:19">
      <c r="G1676" s="1716"/>
      <c r="H1676" s="1713"/>
      <c r="I1676" s="1713"/>
      <c r="J1676" s="1713"/>
      <c r="K1676" s="1713"/>
      <c r="L1676" s="1713"/>
      <c r="M1676" s="1713"/>
      <c r="N1676" s="1717"/>
      <c r="P1676" s="1718"/>
      <c r="Q1676" s="1719"/>
      <c r="R1676" s="1720"/>
      <c r="S1676" s="3279"/>
    </row>
    <row r="1677" spans="7:19">
      <c r="G1677" s="1716"/>
      <c r="H1677" s="1713"/>
      <c r="I1677" s="1713"/>
      <c r="J1677" s="1713"/>
      <c r="K1677" s="1713"/>
      <c r="L1677" s="1713"/>
      <c r="M1677" s="1713"/>
      <c r="N1677" s="1717"/>
      <c r="P1677" s="1718"/>
      <c r="Q1677" s="1719"/>
      <c r="R1677" s="1720"/>
      <c r="S1677" s="3279"/>
    </row>
    <row r="1678" spans="7:19">
      <c r="G1678" s="1716"/>
      <c r="H1678" s="1713"/>
      <c r="I1678" s="1713"/>
      <c r="J1678" s="1713"/>
      <c r="K1678" s="1713"/>
      <c r="L1678" s="1713"/>
      <c r="M1678" s="1713"/>
      <c r="N1678" s="1717"/>
      <c r="P1678" s="1718"/>
      <c r="Q1678" s="1719"/>
      <c r="R1678" s="1720"/>
      <c r="S1678" s="3279"/>
    </row>
    <row r="1679" spans="7:19">
      <c r="G1679" s="1716"/>
      <c r="H1679" s="1713"/>
      <c r="I1679" s="1713"/>
      <c r="J1679" s="1713"/>
      <c r="K1679" s="1713"/>
      <c r="L1679" s="1713"/>
      <c r="M1679" s="1713"/>
      <c r="N1679" s="1717"/>
      <c r="P1679" s="1718"/>
      <c r="Q1679" s="1719"/>
      <c r="R1679" s="1720"/>
      <c r="S1679" s="3279"/>
    </row>
    <row r="1680" spans="7:19">
      <c r="G1680" s="1716"/>
      <c r="H1680" s="1713"/>
      <c r="I1680" s="1713"/>
      <c r="J1680" s="1713"/>
      <c r="K1680" s="1713"/>
      <c r="L1680" s="1713"/>
      <c r="M1680" s="1713"/>
      <c r="N1680" s="1717"/>
      <c r="P1680" s="1718"/>
      <c r="Q1680" s="1719"/>
      <c r="R1680" s="1720"/>
      <c r="S1680" s="3279"/>
    </row>
    <row r="1681" spans="7:19">
      <c r="G1681" s="1716"/>
      <c r="H1681" s="1713"/>
      <c r="I1681" s="1713"/>
      <c r="J1681" s="1713"/>
      <c r="K1681" s="1713"/>
      <c r="L1681" s="1713"/>
      <c r="M1681" s="1713"/>
      <c r="N1681" s="1717"/>
      <c r="P1681" s="1718"/>
      <c r="Q1681" s="1719"/>
      <c r="R1681" s="1720"/>
      <c r="S1681" s="3279"/>
    </row>
    <row r="1682" spans="7:19">
      <c r="G1682" s="1716"/>
      <c r="H1682" s="1713"/>
      <c r="I1682" s="1713"/>
      <c r="J1682" s="1713"/>
      <c r="K1682" s="1713"/>
      <c r="L1682" s="1713"/>
      <c r="M1682" s="1713"/>
      <c r="N1682" s="1717"/>
      <c r="P1682" s="1718"/>
      <c r="Q1682" s="1719"/>
      <c r="R1682" s="1720"/>
      <c r="S1682" s="3279"/>
    </row>
    <row r="1683" spans="7:19">
      <c r="G1683" s="1716"/>
      <c r="H1683" s="1713"/>
      <c r="I1683" s="1713"/>
      <c r="J1683" s="1713"/>
      <c r="K1683" s="1713"/>
      <c r="L1683" s="1713"/>
      <c r="M1683" s="1713"/>
      <c r="N1683" s="1717"/>
      <c r="P1683" s="1718"/>
      <c r="Q1683" s="1719"/>
      <c r="R1683" s="1720"/>
      <c r="S1683" s="3279"/>
    </row>
    <row r="1684" spans="7:19">
      <c r="G1684" s="1716"/>
      <c r="H1684" s="1713"/>
      <c r="I1684" s="1713"/>
      <c r="J1684" s="1713"/>
      <c r="K1684" s="1713"/>
      <c r="L1684" s="1713"/>
      <c r="M1684" s="1713"/>
      <c r="N1684" s="1717"/>
      <c r="P1684" s="1718"/>
      <c r="Q1684" s="1719"/>
      <c r="R1684" s="1720"/>
      <c r="S1684" s="3279"/>
    </row>
    <row r="1685" spans="7:19">
      <c r="G1685" s="1716"/>
      <c r="H1685" s="1713"/>
      <c r="I1685" s="1713"/>
      <c r="J1685" s="1713"/>
      <c r="K1685" s="1713"/>
      <c r="L1685" s="1713"/>
      <c r="M1685" s="1713"/>
      <c r="N1685" s="1717"/>
      <c r="P1685" s="1718"/>
      <c r="Q1685" s="1719"/>
      <c r="R1685" s="1720"/>
      <c r="S1685" s="3279"/>
    </row>
    <row r="1686" spans="7:19">
      <c r="G1686" s="1716"/>
      <c r="H1686" s="1713"/>
      <c r="I1686" s="1713"/>
      <c r="J1686" s="1713"/>
      <c r="K1686" s="1713"/>
      <c r="L1686" s="1713"/>
      <c r="M1686" s="1713"/>
      <c r="N1686" s="1717"/>
      <c r="P1686" s="1718"/>
      <c r="Q1686" s="1719"/>
      <c r="R1686" s="1720"/>
      <c r="S1686" s="3279"/>
    </row>
    <row r="1687" spans="7:19">
      <c r="G1687" s="1716"/>
      <c r="H1687" s="1713"/>
      <c r="I1687" s="1713"/>
      <c r="J1687" s="1713"/>
      <c r="K1687" s="1713"/>
      <c r="L1687" s="1713"/>
      <c r="M1687" s="1713"/>
      <c r="N1687" s="1717"/>
      <c r="P1687" s="1718"/>
      <c r="Q1687" s="1719"/>
      <c r="R1687" s="1720"/>
      <c r="S1687" s="3279"/>
    </row>
    <row r="1688" spans="7:19">
      <c r="G1688" s="1716"/>
      <c r="H1688" s="1713"/>
      <c r="I1688" s="1713"/>
      <c r="J1688" s="1713"/>
      <c r="K1688" s="1713"/>
      <c r="L1688" s="1713"/>
      <c r="M1688" s="1713"/>
      <c r="N1688" s="1717"/>
      <c r="P1688" s="1718"/>
      <c r="Q1688" s="1719"/>
      <c r="R1688" s="1720"/>
      <c r="S1688" s="3279"/>
    </row>
    <row r="1689" spans="7:19">
      <c r="G1689" s="1716"/>
      <c r="H1689" s="1713"/>
      <c r="I1689" s="1713"/>
      <c r="J1689" s="1713"/>
      <c r="K1689" s="1713"/>
      <c r="L1689" s="1713"/>
      <c r="M1689" s="1713"/>
      <c r="N1689" s="1717"/>
      <c r="P1689" s="1718"/>
      <c r="Q1689" s="1719"/>
      <c r="R1689" s="1720"/>
      <c r="S1689" s="3279"/>
    </row>
    <row r="1690" spans="7:19">
      <c r="G1690" s="1716"/>
      <c r="H1690" s="1713"/>
      <c r="I1690" s="1713"/>
      <c r="J1690" s="1713"/>
      <c r="K1690" s="1713"/>
      <c r="L1690" s="1713"/>
      <c r="M1690" s="1713"/>
      <c r="N1690" s="1717"/>
      <c r="P1690" s="1718"/>
      <c r="Q1690" s="1719"/>
      <c r="R1690" s="1720"/>
      <c r="S1690" s="3279"/>
    </row>
    <row r="1691" spans="7:19">
      <c r="G1691" s="1716"/>
      <c r="H1691" s="1713"/>
      <c r="I1691" s="1713"/>
      <c r="J1691" s="1713"/>
      <c r="K1691" s="1713"/>
      <c r="L1691" s="1713"/>
      <c r="M1691" s="1713"/>
      <c r="N1691" s="1717"/>
      <c r="P1691" s="1718"/>
      <c r="Q1691" s="1719"/>
      <c r="R1691" s="1720"/>
      <c r="S1691" s="3279"/>
    </row>
    <row r="1692" spans="7:19">
      <c r="G1692" s="1716"/>
      <c r="H1692" s="1713"/>
      <c r="I1692" s="1713"/>
      <c r="J1692" s="1713"/>
      <c r="K1692" s="1713"/>
      <c r="L1692" s="1713"/>
      <c r="M1692" s="1713"/>
      <c r="N1692" s="1717"/>
      <c r="P1692" s="1718"/>
      <c r="Q1692" s="1719"/>
      <c r="R1692" s="1720"/>
      <c r="S1692" s="3279"/>
    </row>
    <row r="1693" spans="7:19">
      <c r="G1693" s="1716"/>
      <c r="H1693" s="1713"/>
      <c r="I1693" s="1713"/>
      <c r="J1693" s="1713"/>
      <c r="K1693" s="1713"/>
      <c r="L1693" s="1713"/>
      <c r="M1693" s="1713"/>
      <c r="N1693" s="1717"/>
      <c r="P1693" s="1718"/>
      <c r="Q1693" s="1719"/>
      <c r="R1693" s="1720"/>
      <c r="S1693" s="3279"/>
    </row>
    <row r="1694" spans="7:19">
      <c r="G1694" s="1716"/>
      <c r="H1694" s="1713"/>
      <c r="I1694" s="1713"/>
      <c r="J1694" s="1713"/>
      <c r="K1694" s="1713"/>
      <c r="L1694" s="1713"/>
      <c r="M1694" s="1713"/>
      <c r="N1694" s="1717"/>
      <c r="P1694" s="1718"/>
      <c r="Q1694" s="1719"/>
      <c r="R1694" s="1720"/>
      <c r="S1694" s="3279"/>
    </row>
    <row r="1695" spans="7:19">
      <c r="G1695" s="1716"/>
      <c r="H1695" s="1713"/>
      <c r="I1695" s="1713"/>
      <c r="J1695" s="1713"/>
      <c r="K1695" s="1713"/>
      <c r="L1695" s="1713"/>
      <c r="M1695" s="1713"/>
      <c r="N1695" s="1717"/>
      <c r="P1695" s="1718"/>
      <c r="Q1695" s="1719"/>
      <c r="R1695" s="1720"/>
      <c r="S1695" s="3279"/>
    </row>
    <row r="1696" spans="7:19">
      <c r="G1696" s="1716"/>
      <c r="H1696" s="1713"/>
      <c r="I1696" s="1713"/>
      <c r="J1696" s="1713"/>
      <c r="K1696" s="1713"/>
      <c r="L1696" s="1713"/>
      <c r="M1696" s="1713"/>
      <c r="N1696" s="1717"/>
      <c r="P1696" s="1718"/>
      <c r="Q1696" s="1719"/>
      <c r="R1696" s="1720"/>
      <c r="S1696" s="3279"/>
    </row>
    <row r="1697" spans="7:19">
      <c r="G1697" s="1716"/>
      <c r="H1697" s="1713"/>
      <c r="I1697" s="1713"/>
      <c r="J1697" s="1713"/>
      <c r="K1697" s="1713"/>
      <c r="L1697" s="1713"/>
      <c r="M1697" s="1713"/>
      <c r="N1697" s="1717"/>
      <c r="P1697" s="1718"/>
      <c r="Q1697" s="1719"/>
      <c r="R1697" s="1720"/>
      <c r="S1697" s="3279"/>
    </row>
    <row r="1698" spans="7:19">
      <c r="G1698" s="1716"/>
      <c r="H1698" s="1713"/>
      <c r="I1698" s="1713"/>
      <c r="J1698" s="1713"/>
      <c r="K1698" s="1713"/>
      <c r="L1698" s="1713"/>
      <c r="M1698" s="1713"/>
      <c r="N1698" s="1717"/>
      <c r="P1698" s="1718"/>
      <c r="Q1698" s="1719"/>
      <c r="R1698" s="1720"/>
      <c r="S1698" s="3279"/>
    </row>
    <row r="1699" spans="7:19">
      <c r="G1699" s="1716"/>
      <c r="H1699" s="1713"/>
      <c r="I1699" s="1713"/>
      <c r="J1699" s="1713"/>
      <c r="K1699" s="1713"/>
      <c r="L1699" s="1713"/>
      <c r="M1699" s="1713"/>
      <c r="N1699" s="1717"/>
      <c r="P1699" s="1718"/>
      <c r="Q1699" s="1719"/>
      <c r="R1699" s="1720"/>
      <c r="S1699" s="3279"/>
    </row>
    <row r="1700" spans="7:19">
      <c r="G1700" s="1716"/>
      <c r="H1700" s="1713"/>
      <c r="I1700" s="1713"/>
      <c r="J1700" s="1713"/>
      <c r="K1700" s="1713"/>
      <c r="L1700" s="1713"/>
      <c r="M1700" s="1713"/>
      <c r="N1700" s="1717"/>
      <c r="P1700" s="1718"/>
      <c r="Q1700" s="1719"/>
      <c r="R1700" s="1720"/>
      <c r="S1700" s="3279"/>
    </row>
    <row r="1701" spans="7:19">
      <c r="G1701" s="1716"/>
      <c r="H1701" s="1713"/>
      <c r="I1701" s="1713"/>
      <c r="J1701" s="1713"/>
      <c r="K1701" s="1713"/>
      <c r="L1701" s="1713"/>
      <c r="M1701" s="1713"/>
      <c r="N1701" s="1717"/>
      <c r="P1701" s="1718"/>
      <c r="Q1701" s="1719"/>
      <c r="R1701" s="1720"/>
      <c r="S1701" s="3279"/>
    </row>
    <row r="1702" spans="7:19">
      <c r="G1702" s="1716"/>
      <c r="H1702" s="1713"/>
      <c r="I1702" s="1713"/>
      <c r="J1702" s="1713"/>
      <c r="K1702" s="1713"/>
      <c r="L1702" s="1713"/>
      <c r="M1702" s="1713"/>
      <c r="N1702" s="1717"/>
      <c r="P1702" s="1718"/>
      <c r="Q1702" s="1719"/>
      <c r="R1702" s="1720"/>
      <c r="S1702" s="3279"/>
    </row>
    <row r="1703" spans="7:19">
      <c r="G1703" s="1716"/>
      <c r="H1703" s="1713"/>
      <c r="I1703" s="1713"/>
      <c r="J1703" s="1713"/>
      <c r="K1703" s="1713"/>
      <c r="L1703" s="1713"/>
      <c r="M1703" s="1713"/>
      <c r="N1703" s="1717"/>
      <c r="P1703" s="1718"/>
      <c r="Q1703" s="1719"/>
      <c r="R1703" s="1720"/>
      <c r="S1703" s="3279"/>
    </row>
    <row r="1704" spans="7:19">
      <c r="G1704" s="1716"/>
      <c r="H1704" s="1713"/>
      <c r="I1704" s="1713"/>
      <c r="J1704" s="1713"/>
      <c r="K1704" s="1713"/>
      <c r="L1704" s="1713"/>
      <c r="M1704" s="1713"/>
      <c r="N1704" s="1717"/>
      <c r="P1704" s="1718"/>
      <c r="Q1704" s="1719"/>
      <c r="R1704" s="1720"/>
      <c r="S1704" s="3279"/>
    </row>
    <row r="1705" spans="7:19">
      <c r="G1705" s="1716"/>
      <c r="H1705" s="1713"/>
      <c r="I1705" s="1713"/>
      <c r="J1705" s="1713"/>
      <c r="K1705" s="1713"/>
      <c r="L1705" s="1713"/>
      <c r="M1705" s="1713"/>
      <c r="N1705" s="1717"/>
      <c r="P1705" s="1718"/>
      <c r="Q1705" s="1719"/>
      <c r="R1705" s="1720"/>
      <c r="S1705" s="3279"/>
    </row>
    <row r="1706" spans="7:19">
      <c r="G1706" s="1716"/>
      <c r="H1706" s="1713"/>
      <c r="I1706" s="1713"/>
      <c r="J1706" s="1713"/>
      <c r="K1706" s="1713"/>
      <c r="L1706" s="1713"/>
      <c r="M1706" s="1713"/>
      <c r="N1706" s="1717"/>
      <c r="P1706" s="1718"/>
      <c r="Q1706" s="1719"/>
      <c r="R1706" s="1720"/>
      <c r="S1706" s="3279"/>
    </row>
    <row r="1707" spans="7:19">
      <c r="G1707" s="1716"/>
      <c r="H1707" s="1713"/>
      <c r="I1707" s="1713"/>
      <c r="J1707" s="1713"/>
      <c r="K1707" s="1713"/>
      <c r="L1707" s="1713"/>
      <c r="M1707" s="1713"/>
      <c r="N1707" s="1717"/>
      <c r="P1707" s="1718"/>
      <c r="Q1707" s="1719"/>
      <c r="R1707" s="1720"/>
      <c r="S1707" s="3279"/>
    </row>
    <row r="1708" spans="7:19">
      <c r="G1708" s="1716"/>
      <c r="H1708" s="1713"/>
      <c r="I1708" s="1713"/>
      <c r="J1708" s="1713"/>
      <c r="K1708" s="1713"/>
      <c r="L1708" s="1713"/>
      <c r="M1708" s="1713"/>
      <c r="N1708" s="1717"/>
      <c r="P1708" s="1718"/>
      <c r="Q1708" s="1719"/>
      <c r="R1708" s="1720"/>
      <c r="S1708" s="3279"/>
    </row>
    <row r="1709" spans="7:19">
      <c r="G1709" s="1716"/>
      <c r="H1709" s="1713"/>
      <c r="I1709" s="1713"/>
      <c r="J1709" s="1713"/>
      <c r="K1709" s="1713"/>
      <c r="L1709" s="1713"/>
      <c r="M1709" s="1713"/>
      <c r="N1709" s="1717"/>
      <c r="P1709" s="1718"/>
      <c r="Q1709" s="1719"/>
      <c r="R1709" s="1720"/>
      <c r="S1709" s="3279"/>
    </row>
    <row r="1710" spans="7:19">
      <c r="G1710" s="1716"/>
      <c r="H1710" s="1713"/>
      <c r="I1710" s="1713"/>
      <c r="J1710" s="1713"/>
      <c r="K1710" s="1713"/>
      <c r="L1710" s="1713"/>
      <c r="M1710" s="1713"/>
      <c r="N1710" s="1717"/>
      <c r="P1710" s="1718"/>
      <c r="Q1710" s="1719"/>
      <c r="R1710" s="1720"/>
      <c r="S1710" s="3279"/>
    </row>
    <row r="1711" spans="7:19">
      <c r="G1711" s="1716"/>
      <c r="H1711" s="1713"/>
      <c r="I1711" s="1713"/>
      <c r="J1711" s="1713"/>
      <c r="K1711" s="1713"/>
      <c r="L1711" s="1713"/>
      <c r="M1711" s="1713"/>
      <c r="N1711" s="1717"/>
      <c r="P1711" s="1718"/>
      <c r="Q1711" s="1719"/>
      <c r="R1711" s="1720"/>
      <c r="S1711" s="3279"/>
    </row>
    <row r="1712" spans="7:19">
      <c r="G1712" s="1716"/>
      <c r="H1712" s="1713"/>
      <c r="I1712" s="1713"/>
      <c r="J1712" s="1713"/>
      <c r="K1712" s="1713"/>
      <c r="L1712" s="1713"/>
      <c r="M1712" s="1713"/>
      <c r="N1712" s="1717"/>
      <c r="P1712" s="1718"/>
      <c r="Q1712" s="1719"/>
      <c r="R1712" s="1720"/>
      <c r="S1712" s="3279"/>
    </row>
    <row r="1713" spans="7:19">
      <c r="G1713" s="1716"/>
      <c r="H1713" s="1713"/>
      <c r="I1713" s="1713"/>
      <c r="J1713" s="1713"/>
      <c r="K1713" s="1713"/>
      <c r="L1713" s="1713"/>
      <c r="M1713" s="1713"/>
      <c r="N1713" s="1717"/>
      <c r="P1713" s="1718"/>
      <c r="Q1713" s="1719"/>
      <c r="R1713" s="1720"/>
      <c r="S1713" s="3279"/>
    </row>
    <row r="1714" spans="7:19">
      <c r="G1714" s="1716"/>
      <c r="H1714" s="1713"/>
      <c r="I1714" s="1713"/>
      <c r="J1714" s="1713"/>
      <c r="K1714" s="1713"/>
      <c r="L1714" s="1713"/>
      <c r="M1714" s="1713"/>
      <c r="N1714" s="1717"/>
      <c r="P1714" s="1718"/>
      <c r="Q1714" s="1719"/>
      <c r="R1714" s="1720"/>
      <c r="S1714" s="3279"/>
    </row>
    <row r="1715" spans="7:19">
      <c r="G1715" s="1716"/>
      <c r="H1715" s="1713"/>
      <c r="I1715" s="1713"/>
      <c r="J1715" s="1713"/>
      <c r="K1715" s="1713"/>
      <c r="L1715" s="1713"/>
      <c r="M1715" s="1713"/>
      <c r="N1715" s="1717"/>
      <c r="P1715" s="1718"/>
      <c r="Q1715" s="1719"/>
      <c r="R1715" s="1720"/>
      <c r="S1715" s="3279"/>
    </row>
    <row r="1716" spans="7:19">
      <c r="G1716" s="1716"/>
      <c r="H1716" s="1713"/>
      <c r="I1716" s="1713"/>
      <c r="J1716" s="1713"/>
      <c r="K1716" s="1713"/>
      <c r="L1716" s="1713"/>
      <c r="M1716" s="1713"/>
      <c r="N1716" s="1717"/>
      <c r="P1716" s="1718"/>
      <c r="Q1716" s="1719"/>
      <c r="R1716" s="1720"/>
      <c r="S1716" s="3279"/>
    </row>
    <row r="1717" spans="7:19">
      <c r="G1717" s="1716"/>
      <c r="H1717" s="1713"/>
      <c r="I1717" s="1713"/>
      <c r="J1717" s="1713"/>
      <c r="K1717" s="1713"/>
      <c r="L1717" s="1713"/>
      <c r="M1717" s="1713"/>
      <c r="N1717" s="1717"/>
      <c r="P1717" s="1718"/>
      <c r="Q1717" s="1719"/>
      <c r="R1717" s="1720"/>
      <c r="S1717" s="3279"/>
    </row>
    <row r="1718" spans="7:19">
      <c r="G1718" s="1716"/>
      <c r="H1718" s="1713"/>
      <c r="I1718" s="1713"/>
      <c r="J1718" s="1713"/>
      <c r="K1718" s="1713"/>
      <c r="L1718" s="1713"/>
      <c r="M1718" s="1713"/>
      <c r="N1718" s="1717"/>
      <c r="P1718" s="1718"/>
      <c r="Q1718" s="1719"/>
      <c r="R1718" s="1720"/>
      <c r="S1718" s="3279"/>
    </row>
    <row r="1719" spans="7:19">
      <c r="G1719" s="1716"/>
      <c r="H1719" s="1713"/>
      <c r="I1719" s="1713"/>
      <c r="J1719" s="1713"/>
      <c r="K1719" s="1713"/>
      <c r="L1719" s="1713"/>
      <c r="M1719" s="1713"/>
      <c r="N1719" s="1717"/>
      <c r="P1719" s="1718"/>
      <c r="Q1719" s="1719"/>
      <c r="R1719" s="1720"/>
      <c r="S1719" s="3279"/>
    </row>
    <row r="1720" spans="7:19">
      <c r="G1720" s="1716"/>
      <c r="H1720" s="1713"/>
      <c r="I1720" s="1713"/>
      <c r="J1720" s="1713"/>
      <c r="K1720" s="1713"/>
      <c r="L1720" s="1713"/>
      <c r="M1720" s="1713"/>
      <c r="N1720" s="1717"/>
      <c r="P1720" s="1718"/>
      <c r="Q1720" s="1719"/>
      <c r="R1720" s="1720"/>
      <c r="S1720" s="3279"/>
    </row>
    <row r="1721" spans="7:19">
      <c r="G1721" s="1716"/>
      <c r="H1721" s="1713"/>
      <c r="I1721" s="1713"/>
      <c r="J1721" s="1713"/>
      <c r="K1721" s="1713"/>
      <c r="L1721" s="1713"/>
      <c r="M1721" s="1713"/>
      <c r="N1721" s="1717"/>
      <c r="P1721" s="1718"/>
      <c r="Q1721" s="1719"/>
      <c r="R1721" s="1720"/>
      <c r="S1721" s="3279"/>
    </row>
    <row r="1722" spans="7:19">
      <c r="G1722" s="1716"/>
      <c r="H1722" s="1713"/>
      <c r="I1722" s="1713"/>
      <c r="J1722" s="1713"/>
      <c r="K1722" s="1713"/>
      <c r="L1722" s="1713"/>
      <c r="M1722" s="1713"/>
      <c r="N1722" s="1717"/>
      <c r="P1722" s="1718"/>
      <c r="Q1722" s="1719"/>
      <c r="R1722" s="1720"/>
      <c r="S1722" s="3279"/>
    </row>
    <row r="1723" spans="7:19">
      <c r="G1723" s="1716"/>
      <c r="H1723" s="1713"/>
      <c r="I1723" s="1713"/>
      <c r="J1723" s="1713"/>
      <c r="K1723" s="1713"/>
      <c r="L1723" s="1713"/>
      <c r="M1723" s="1713"/>
      <c r="N1723" s="1717"/>
      <c r="P1723" s="1718"/>
      <c r="Q1723" s="1719"/>
      <c r="R1723" s="1720"/>
      <c r="S1723" s="3279"/>
    </row>
    <row r="1724" spans="7:19">
      <c r="G1724" s="1716"/>
      <c r="H1724" s="1713"/>
      <c r="I1724" s="1713"/>
      <c r="J1724" s="1713"/>
      <c r="K1724" s="1713"/>
      <c r="L1724" s="1713"/>
      <c r="M1724" s="1713"/>
      <c r="N1724" s="1717"/>
      <c r="P1724" s="1718"/>
      <c r="Q1724" s="1719"/>
      <c r="R1724" s="1720"/>
      <c r="S1724" s="3279"/>
    </row>
    <row r="1725" spans="7:19">
      <c r="G1725" s="1716"/>
      <c r="H1725" s="1713"/>
      <c r="I1725" s="1713"/>
      <c r="J1725" s="1713"/>
      <c r="K1725" s="1713"/>
      <c r="L1725" s="1713"/>
      <c r="M1725" s="1713"/>
      <c r="N1725" s="1717"/>
      <c r="P1725" s="1718"/>
      <c r="Q1725" s="1719"/>
      <c r="R1725" s="1720"/>
      <c r="S1725" s="3279"/>
    </row>
    <row r="1726" spans="7:19">
      <c r="G1726" s="1716"/>
      <c r="H1726" s="1713"/>
      <c r="I1726" s="1713"/>
      <c r="J1726" s="1713"/>
      <c r="K1726" s="1713"/>
      <c r="L1726" s="1713"/>
      <c r="M1726" s="1713"/>
      <c r="N1726" s="1717"/>
      <c r="P1726" s="1718"/>
      <c r="Q1726" s="1719"/>
      <c r="R1726" s="1720"/>
      <c r="S1726" s="3279"/>
    </row>
    <row r="1727" spans="7:19">
      <c r="G1727" s="1716"/>
      <c r="H1727" s="1713"/>
      <c r="I1727" s="1713"/>
      <c r="J1727" s="1713"/>
      <c r="K1727" s="1713"/>
      <c r="L1727" s="1713"/>
      <c r="M1727" s="1713"/>
      <c r="N1727" s="1717"/>
      <c r="P1727" s="1718"/>
      <c r="Q1727" s="1719"/>
      <c r="R1727" s="1720"/>
      <c r="S1727" s="3279"/>
    </row>
    <row r="1728" spans="7:19">
      <c r="G1728" s="1716"/>
      <c r="H1728" s="1713"/>
      <c r="I1728" s="1713"/>
      <c r="J1728" s="1713"/>
      <c r="K1728" s="1713"/>
      <c r="L1728" s="1713"/>
      <c r="M1728" s="1713"/>
      <c r="N1728" s="1717"/>
      <c r="P1728" s="1718"/>
      <c r="Q1728" s="1719"/>
      <c r="R1728" s="1720"/>
      <c r="S1728" s="3279"/>
    </row>
    <row r="1729" spans="7:19">
      <c r="G1729" s="1716"/>
      <c r="H1729" s="1713"/>
      <c r="I1729" s="1713"/>
      <c r="J1729" s="1713"/>
      <c r="K1729" s="1713"/>
      <c r="L1729" s="1713"/>
      <c r="M1729" s="1713"/>
      <c r="N1729" s="1717"/>
      <c r="P1729" s="1718"/>
      <c r="Q1729" s="1719"/>
      <c r="R1729" s="1720"/>
      <c r="S1729" s="3279"/>
    </row>
    <row r="1730" spans="7:19">
      <c r="G1730" s="1716"/>
      <c r="H1730" s="1713"/>
      <c r="I1730" s="1713"/>
      <c r="J1730" s="1713"/>
      <c r="K1730" s="1713"/>
      <c r="L1730" s="1713"/>
      <c r="M1730" s="1713"/>
      <c r="N1730" s="1717"/>
      <c r="P1730" s="1718"/>
      <c r="Q1730" s="1719"/>
      <c r="R1730" s="1720"/>
      <c r="S1730" s="3279"/>
    </row>
    <row r="1731" spans="7:19">
      <c r="G1731" s="1716"/>
      <c r="H1731" s="1713"/>
      <c r="I1731" s="1713"/>
      <c r="J1731" s="1713"/>
      <c r="K1731" s="1713"/>
      <c r="L1731" s="1713"/>
      <c r="M1731" s="1713"/>
      <c r="N1731" s="1717"/>
      <c r="P1731" s="1718"/>
      <c r="Q1731" s="1719"/>
      <c r="R1731" s="1720"/>
      <c r="S1731" s="3279"/>
    </row>
    <row r="1732" spans="7:19">
      <c r="G1732" s="1716"/>
      <c r="H1732" s="1713"/>
      <c r="I1732" s="1713"/>
      <c r="J1732" s="1713"/>
      <c r="K1732" s="1713"/>
      <c r="L1732" s="1713"/>
      <c r="M1732" s="1713"/>
      <c r="N1732" s="1717"/>
      <c r="P1732" s="1718"/>
      <c r="Q1732" s="1719"/>
      <c r="R1732" s="1720"/>
      <c r="S1732" s="3279"/>
    </row>
    <row r="1733" spans="7:19">
      <c r="G1733" s="1716"/>
      <c r="H1733" s="1713"/>
      <c r="I1733" s="1713"/>
      <c r="J1733" s="1713"/>
      <c r="K1733" s="1713"/>
      <c r="L1733" s="1713"/>
      <c r="M1733" s="1713"/>
      <c r="N1733" s="1717"/>
      <c r="P1733" s="1718"/>
      <c r="Q1733" s="1719"/>
      <c r="R1733" s="1720"/>
      <c r="S1733" s="3279"/>
    </row>
    <row r="1734" spans="7:19">
      <c r="G1734" s="1716"/>
      <c r="H1734" s="1713"/>
      <c r="I1734" s="1713"/>
      <c r="J1734" s="1713"/>
      <c r="K1734" s="1713"/>
      <c r="L1734" s="1713"/>
      <c r="M1734" s="1713"/>
      <c r="N1734" s="1717"/>
      <c r="P1734" s="1718"/>
      <c r="Q1734" s="1719"/>
      <c r="R1734" s="1720"/>
      <c r="S1734" s="3279"/>
    </row>
    <row r="1735" spans="7:19">
      <c r="G1735" s="1716"/>
      <c r="H1735" s="1713"/>
      <c r="I1735" s="1713"/>
      <c r="J1735" s="1713"/>
      <c r="K1735" s="1713"/>
      <c r="L1735" s="1713"/>
      <c r="M1735" s="1713"/>
      <c r="N1735" s="1717"/>
      <c r="P1735" s="1718"/>
      <c r="Q1735" s="1719"/>
      <c r="R1735" s="1720"/>
      <c r="S1735" s="3279"/>
    </row>
    <row r="1736" spans="7:19">
      <c r="G1736" s="1716"/>
      <c r="H1736" s="1713"/>
      <c r="I1736" s="1713"/>
      <c r="J1736" s="1713"/>
      <c r="K1736" s="1713"/>
      <c r="L1736" s="1713"/>
      <c r="M1736" s="1713"/>
      <c r="N1736" s="1717"/>
      <c r="P1736" s="1718"/>
      <c r="Q1736" s="1719"/>
      <c r="R1736" s="1720"/>
      <c r="S1736" s="3279"/>
    </row>
    <row r="1737" spans="7:19">
      <c r="G1737" s="1716"/>
      <c r="H1737" s="1713"/>
      <c r="I1737" s="1713"/>
      <c r="J1737" s="1713"/>
      <c r="K1737" s="1713"/>
      <c r="L1737" s="1713"/>
      <c r="M1737" s="1713"/>
      <c r="N1737" s="1717"/>
      <c r="P1737" s="1718"/>
      <c r="Q1737" s="1719"/>
      <c r="R1737" s="1720"/>
      <c r="S1737" s="3279"/>
    </row>
    <row r="1738" spans="7:19">
      <c r="G1738" s="1716"/>
      <c r="H1738" s="1713"/>
      <c r="I1738" s="1713"/>
      <c r="J1738" s="1713"/>
      <c r="K1738" s="1713"/>
      <c r="L1738" s="1713"/>
      <c r="M1738" s="1713"/>
      <c r="N1738" s="1717"/>
      <c r="P1738" s="1718"/>
      <c r="Q1738" s="1719"/>
      <c r="R1738" s="1720"/>
      <c r="S1738" s="3279"/>
    </row>
    <row r="1739" spans="7:19">
      <c r="G1739" s="1716"/>
      <c r="H1739" s="1713"/>
      <c r="I1739" s="1713"/>
      <c r="J1739" s="1713"/>
      <c r="K1739" s="1713"/>
      <c r="L1739" s="1713"/>
      <c r="M1739" s="1713"/>
      <c r="N1739" s="1717"/>
      <c r="P1739" s="1718"/>
      <c r="Q1739" s="1719"/>
      <c r="R1739" s="1720"/>
      <c r="S1739" s="3279"/>
    </row>
    <row r="1740" spans="7:19">
      <c r="G1740" s="1716"/>
      <c r="H1740" s="1713"/>
      <c r="I1740" s="1713"/>
      <c r="J1740" s="1713"/>
      <c r="K1740" s="1713"/>
      <c r="L1740" s="1713"/>
      <c r="M1740" s="1713"/>
      <c r="N1740" s="1717"/>
      <c r="P1740" s="1718"/>
      <c r="Q1740" s="1719"/>
      <c r="R1740" s="1720"/>
      <c r="S1740" s="3279"/>
    </row>
    <row r="1741" spans="7:19">
      <c r="G1741" s="1716"/>
      <c r="H1741" s="1713"/>
      <c r="I1741" s="1713"/>
      <c r="J1741" s="1713"/>
      <c r="K1741" s="1713"/>
      <c r="L1741" s="1713"/>
      <c r="M1741" s="1713"/>
      <c r="N1741" s="1717"/>
      <c r="P1741" s="1718"/>
      <c r="Q1741" s="1719"/>
      <c r="R1741" s="1720"/>
      <c r="S1741" s="3279"/>
    </row>
    <row r="1742" spans="7:19">
      <c r="G1742" s="1716"/>
      <c r="H1742" s="1713"/>
      <c r="I1742" s="1713"/>
      <c r="J1742" s="1713"/>
      <c r="K1742" s="1713"/>
      <c r="L1742" s="1713"/>
      <c r="M1742" s="1713"/>
      <c r="N1742" s="1717"/>
      <c r="P1742" s="1718"/>
      <c r="Q1742" s="1719"/>
      <c r="R1742" s="1720"/>
      <c r="S1742" s="3279"/>
    </row>
    <row r="1743" spans="7:19">
      <c r="G1743" s="1716"/>
      <c r="H1743" s="1713"/>
      <c r="I1743" s="1713"/>
      <c r="J1743" s="1713"/>
      <c r="K1743" s="1713"/>
      <c r="L1743" s="1713"/>
      <c r="M1743" s="1713"/>
      <c r="N1743" s="1717"/>
      <c r="P1743" s="1718"/>
      <c r="Q1743" s="1719"/>
      <c r="R1743" s="1720"/>
      <c r="S1743" s="3279"/>
    </row>
    <row r="1744" spans="7:19">
      <c r="G1744" s="1716"/>
      <c r="H1744" s="1713"/>
      <c r="I1744" s="1713"/>
      <c r="J1744" s="1713"/>
      <c r="K1744" s="1713"/>
      <c r="L1744" s="1713"/>
      <c r="M1744" s="1713"/>
      <c r="N1744" s="1717"/>
      <c r="P1744" s="1718"/>
      <c r="Q1744" s="1719"/>
      <c r="R1744" s="1720"/>
      <c r="S1744" s="3279"/>
    </row>
    <row r="1745" spans="7:19">
      <c r="G1745" s="1716"/>
      <c r="H1745" s="1713"/>
      <c r="I1745" s="1713"/>
      <c r="J1745" s="1713"/>
      <c r="K1745" s="1713"/>
      <c r="L1745" s="1713"/>
      <c r="M1745" s="1713"/>
      <c r="N1745" s="1717"/>
      <c r="P1745" s="1718"/>
      <c r="Q1745" s="1719"/>
      <c r="R1745" s="1720"/>
      <c r="S1745" s="3279"/>
    </row>
    <row r="1746" spans="7:19">
      <c r="G1746" s="1716"/>
      <c r="H1746" s="1713"/>
      <c r="I1746" s="1713"/>
      <c r="J1746" s="1713"/>
      <c r="K1746" s="1713"/>
      <c r="L1746" s="1713"/>
      <c r="M1746" s="1713"/>
      <c r="N1746" s="1717"/>
      <c r="P1746" s="1718"/>
      <c r="Q1746" s="1719"/>
      <c r="R1746" s="1720"/>
      <c r="S1746" s="3279"/>
    </row>
    <row r="1747" spans="7:19">
      <c r="G1747" s="1716"/>
      <c r="H1747" s="1713"/>
      <c r="I1747" s="1713"/>
      <c r="J1747" s="1713"/>
      <c r="K1747" s="1713"/>
      <c r="L1747" s="1713"/>
      <c r="M1747" s="1713"/>
      <c r="N1747" s="1717"/>
      <c r="P1747" s="1718"/>
      <c r="Q1747" s="1719"/>
      <c r="R1747" s="1720"/>
      <c r="S1747" s="3279"/>
    </row>
    <row r="1748" spans="7:19">
      <c r="G1748" s="1716"/>
      <c r="H1748" s="1713"/>
      <c r="I1748" s="1713"/>
      <c r="J1748" s="1713"/>
      <c r="K1748" s="1713"/>
      <c r="L1748" s="1713"/>
      <c r="M1748" s="1713"/>
      <c r="N1748" s="1717"/>
      <c r="P1748" s="1718"/>
      <c r="Q1748" s="1719"/>
      <c r="R1748" s="1720"/>
      <c r="S1748" s="3279"/>
    </row>
    <row r="1749" spans="7:19">
      <c r="G1749" s="1716"/>
      <c r="H1749" s="1713"/>
      <c r="I1749" s="1713"/>
      <c r="J1749" s="1713"/>
      <c r="K1749" s="1713"/>
      <c r="L1749" s="1713"/>
      <c r="M1749" s="1713"/>
      <c r="N1749" s="1717"/>
      <c r="P1749" s="1718"/>
      <c r="Q1749" s="1719"/>
      <c r="R1749" s="1720"/>
      <c r="S1749" s="3279"/>
    </row>
    <row r="1750" spans="7:19">
      <c r="G1750" s="1716"/>
      <c r="H1750" s="1713"/>
      <c r="I1750" s="1713"/>
      <c r="J1750" s="1713"/>
      <c r="K1750" s="1713"/>
      <c r="L1750" s="1713"/>
      <c r="M1750" s="1713"/>
      <c r="N1750" s="1717"/>
      <c r="P1750" s="1718"/>
      <c r="Q1750" s="1719"/>
      <c r="R1750" s="1720"/>
      <c r="S1750" s="3279"/>
    </row>
    <row r="1751" spans="7:19">
      <c r="G1751" s="1716"/>
      <c r="H1751" s="1713"/>
      <c r="I1751" s="1713"/>
      <c r="J1751" s="1713"/>
      <c r="K1751" s="1713"/>
      <c r="L1751" s="1713"/>
      <c r="M1751" s="1713"/>
      <c r="N1751" s="1717"/>
      <c r="P1751" s="1718"/>
      <c r="Q1751" s="1719"/>
      <c r="R1751" s="1720"/>
      <c r="S1751" s="3279"/>
    </row>
    <row r="1752" spans="7:19">
      <c r="G1752" s="1716"/>
      <c r="H1752" s="1713"/>
      <c r="I1752" s="1713"/>
      <c r="J1752" s="1713"/>
      <c r="K1752" s="1713"/>
      <c r="L1752" s="1713"/>
      <c r="M1752" s="1713"/>
      <c r="N1752" s="1717"/>
      <c r="P1752" s="1718"/>
      <c r="Q1752" s="1719"/>
      <c r="R1752" s="1720"/>
      <c r="S1752" s="3279"/>
    </row>
    <row r="1753" spans="7:19">
      <c r="G1753" s="1716"/>
      <c r="H1753" s="1713"/>
      <c r="I1753" s="1713"/>
      <c r="J1753" s="1713"/>
      <c r="K1753" s="1713"/>
      <c r="L1753" s="1713"/>
      <c r="M1753" s="1713"/>
      <c r="N1753" s="1717"/>
      <c r="P1753" s="1718"/>
      <c r="Q1753" s="1719"/>
      <c r="R1753" s="1720"/>
      <c r="S1753" s="3279"/>
    </row>
    <row r="1754" spans="7:19">
      <c r="G1754" s="1716"/>
      <c r="H1754" s="1713"/>
      <c r="I1754" s="1713"/>
      <c r="J1754" s="1713"/>
      <c r="K1754" s="1713"/>
      <c r="L1754" s="1713"/>
      <c r="M1754" s="1713"/>
      <c r="N1754" s="1717"/>
      <c r="P1754" s="1718"/>
      <c r="Q1754" s="1719"/>
      <c r="R1754" s="1720"/>
      <c r="S1754" s="3279"/>
    </row>
    <row r="1755" spans="7:19">
      <c r="G1755" s="1716"/>
      <c r="H1755" s="1713"/>
      <c r="I1755" s="1713"/>
      <c r="J1755" s="1713"/>
      <c r="K1755" s="1713"/>
      <c r="L1755" s="1713"/>
      <c r="M1755" s="1713"/>
      <c r="N1755" s="1717"/>
      <c r="P1755" s="1718"/>
      <c r="Q1755" s="1719"/>
      <c r="R1755" s="1720"/>
      <c r="S1755" s="3279"/>
    </row>
    <row r="1756" spans="7:19">
      <c r="G1756" s="1716"/>
      <c r="H1756" s="1713"/>
      <c r="I1756" s="1713"/>
      <c r="J1756" s="1713"/>
      <c r="K1756" s="1713"/>
      <c r="L1756" s="1713"/>
      <c r="M1756" s="1713"/>
      <c r="N1756" s="1717"/>
      <c r="P1756" s="1718"/>
      <c r="Q1756" s="1719"/>
      <c r="R1756" s="1720"/>
      <c r="S1756" s="3279"/>
    </row>
    <row r="1757" spans="7:19">
      <c r="G1757" s="1716"/>
      <c r="H1757" s="1713"/>
      <c r="I1757" s="1713"/>
      <c r="J1757" s="1713"/>
      <c r="K1757" s="1713"/>
      <c r="L1757" s="1713"/>
      <c r="M1757" s="1713"/>
      <c r="N1757" s="1717"/>
      <c r="P1757" s="1718"/>
      <c r="Q1757" s="1719"/>
      <c r="R1757" s="1720"/>
      <c r="S1757" s="3279"/>
    </row>
    <row r="1758" spans="7:19">
      <c r="G1758" s="1716"/>
      <c r="H1758" s="1713"/>
      <c r="I1758" s="1713"/>
      <c r="J1758" s="1713"/>
      <c r="K1758" s="1713"/>
      <c r="L1758" s="1713"/>
      <c r="M1758" s="1713"/>
      <c r="N1758" s="1717"/>
      <c r="P1758" s="1718"/>
      <c r="Q1758" s="1719"/>
      <c r="R1758" s="1720"/>
      <c r="S1758" s="3279"/>
    </row>
    <row r="1759" spans="7:19">
      <c r="G1759" s="1716"/>
      <c r="H1759" s="1713"/>
      <c r="I1759" s="1713"/>
      <c r="J1759" s="1713"/>
      <c r="K1759" s="1713"/>
      <c r="L1759" s="1713"/>
      <c r="M1759" s="1713"/>
      <c r="N1759" s="1717"/>
      <c r="P1759" s="1718"/>
      <c r="Q1759" s="1719"/>
      <c r="R1759" s="1720"/>
      <c r="S1759" s="3279"/>
    </row>
    <row r="1760" spans="7:19">
      <c r="G1760" s="1716"/>
      <c r="H1760" s="1713"/>
      <c r="I1760" s="1713"/>
      <c r="J1760" s="1713"/>
      <c r="K1760" s="1713"/>
      <c r="L1760" s="1713"/>
      <c r="M1760" s="1713"/>
      <c r="N1760" s="1717"/>
      <c r="P1760" s="1718"/>
      <c r="Q1760" s="1719"/>
      <c r="R1760" s="1720"/>
      <c r="S1760" s="3279"/>
    </row>
    <row r="1761" spans="7:19">
      <c r="G1761" s="1716"/>
      <c r="H1761" s="1713"/>
      <c r="I1761" s="1713"/>
      <c r="J1761" s="1713"/>
      <c r="K1761" s="1713"/>
      <c r="L1761" s="1713"/>
      <c r="M1761" s="1713"/>
      <c r="N1761" s="1717"/>
      <c r="P1761" s="1718"/>
      <c r="Q1761" s="1719"/>
      <c r="R1761" s="1720"/>
      <c r="S1761" s="3279"/>
    </row>
    <row r="1762" spans="7:19">
      <c r="G1762" s="1716"/>
      <c r="H1762" s="1713"/>
      <c r="I1762" s="1713"/>
      <c r="J1762" s="1713"/>
      <c r="K1762" s="1713"/>
      <c r="L1762" s="1713"/>
      <c r="M1762" s="1713"/>
      <c r="N1762" s="1717"/>
      <c r="P1762" s="1718"/>
      <c r="Q1762" s="1719"/>
      <c r="R1762" s="1720"/>
      <c r="S1762" s="3279"/>
    </row>
    <row r="1763" spans="7:19">
      <c r="G1763" s="1716"/>
      <c r="H1763" s="1713"/>
      <c r="I1763" s="1713"/>
      <c r="J1763" s="1713"/>
      <c r="K1763" s="1713"/>
      <c r="L1763" s="1713"/>
      <c r="M1763" s="1713"/>
      <c r="N1763" s="1717"/>
      <c r="P1763" s="1718"/>
      <c r="Q1763" s="1719"/>
      <c r="R1763" s="1720"/>
      <c r="S1763" s="3279"/>
    </row>
    <row r="1764" spans="7:19">
      <c r="G1764" s="1716"/>
      <c r="H1764" s="1713"/>
      <c r="I1764" s="1713"/>
      <c r="J1764" s="1713"/>
      <c r="K1764" s="1713"/>
      <c r="L1764" s="1713"/>
      <c r="M1764" s="1713"/>
      <c r="N1764" s="1717"/>
      <c r="P1764" s="1718"/>
      <c r="Q1764" s="1719"/>
      <c r="R1764" s="1720"/>
      <c r="S1764" s="3279"/>
    </row>
    <row r="1765" spans="7:19">
      <c r="G1765" s="1716"/>
      <c r="H1765" s="1713"/>
      <c r="I1765" s="1713"/>
      <c r="J1765" s="1713"/>
      <c r="K1765" s="1713"/>
      <c r="L1765" s="1713"/>
      <c r="M1765" s="1713"/>
      <c r="N1765" s="1717"/>
      <c r="P1765" s="1718"/>
      <c r="Q1765" s="1719"/>
      <c r="R1765" s="1720"/>
      <c r="S1765" s="3279"/>
    </row>
    <row r="1766" spans="7:19">
      <c r="G1766" s="1716"/>
      <c r="H1766" s="1713"/>
      <c r="I1766" s="1713"/>
      <c r="J1766" s="1713"/>
      <c r="K1766" s="1713"/>
      <c r="L1766" s="1713"/>
      <c r="M1766" s="1713"/>
      <c r="N1766" s="1717"/>
      <c r="P1766" s="1718"/>
      <c r="Q1766" s="1719"/>
      <c r="R1766" s="1720"/>
      <c r="S1766" s="3279"/>
    </row>
    <row r="1767" spans="7:19">
      <c r="G1767" s="1716"/>
      <c r="H1767" s="1713"/>
      <c r="I1767" s="1713"/>
      <c r="J1767" s="1713"/>
      <c r="K1767" s="1713"/>
      <c r="L1767" s="1713"/>
      <c r="M1767" s="1713"/>
      <c r="N1767" s="1717"/>
      <c r="P1767" s="1718"/>
      <c r="Q1767" s="1719"/>
      <c r="R1767" s="1720"/>
      <c r="S1767" s="3279"/>
    </row>
    <row r="1768" spans="7:19">
      <c r="G1768" s="1716"/>
      <c r="H1768" s="1713"/>
      <c r="I1768" s="1713"/>
      <c r="J1768" s="1713"/>
      <c r="K1768" s="1713"/>
      <c r="L1768" s="1713"/>
      <c r="M1768" s="1713"/>
      <c r="N1768" s="1717"/>
      <c r="P1768" s="1718"/>
      <c r="Q1768" s="1719"/>
      <c r="R1768" s="1720"/>
      <c r="S1768" s="3279"/>
    </row>
    <row r="1769" spans="7:19">
      <c r="G1769" s="1716"/>
      <c r="H1769" s="1713"/>
      <c r="I1769" s="1713"/>
      <c r="J1769" s="1713"/>
      <c r="K1769" s="1713"/>
      <c r="L1769" s="1713"/>
      <c r="M1769" s="1713"/>
      <c r="N1769" s="1717"/>
      <c r="P1769" s="1718"/>
      <c r="Q1769" s="1719"/>
      <c r="R1769" s="1720"/>
      <c r="S1769" s="3279"/>
    </row>
    <row r="1770" spans="7:19">
      <c r="G1770" s="1716"/>
      <c r="H1770" s="1713"/>
      <c r="I1770" s="1713"/>
      <c r="J1770" s="1713"/>
      <c r="K1770" s="1713"/>
      <c r="L1770" s="1713"/>
      <c r="M1770" s="1713"/>
      <c r="N1770" s="1717"/>
      <c r="P1770" s="1718"/>
      <c r="Q1770" s="1719"/>
      <c r="R1770" s="1720"/>
      <c r="S1770" s="3279"/>
    </row>
    <row r="1771" spans="7:19">
      <c r="G1771" s="1716"/>
      <c r="H1771" s="1713"/>
      <c r="I1771" s="1713"/>
      <c r="J1771" s="1713"/>
      <c r="K1771" s="1713"/>
      <c r="L1771" s="1713"/>
      <c r="M1771" s="1713"/>
      <c r="N1771" s="1717"/>
      <c r="P1771" s="1718"/>
      <c r="Q1771" s="1719"/>
      <c r="R1771" s="1720"/>
      <c r="S1771" s="3279"/>
    </row>
    <row r="1772" spans="7:19">
      <c r="G1772" s="1716"/>
      <c r="H1772" s="1713"/>
      <c r="I1772" s="1713"/>
      <c r="J1772" s="1713"/>
      <c r="K1772" s="1713"/>
      <c r="L1772" s="1713"/>
      <c r="M1772" s="1713"/>
      <c r="N1772" s="1717"/>
      <c r="P1772" s="1718"/>
      <c r="Q1772" s="1719"/>
      <c r="R1772" s="1720"/>
      <c r="S1772" s="3279"/>
    </row>
    <row r="1773" spans="7:19">
      <c r="G1773" s="1716"/>
      <c r="H1773" s="1713"/>
      <c r="I1773" s="1713"/>
      <c r="J1773" s="1713"/>
      <c r="K1773" s="1713"/>
      <c r="L1773" s="1713"/>
      <c r="M1773" s="1713"/>
      <c r="N1773" s="1717"/>
      <c r="P1773" s="1718"/>
      <c r="Q1773" s="1719"/>
      <c r="R1773" s="1720"/>
      <c r="S1773" s="3279"/>
    </row>
    <row r="1774" spans="7:19">
      <c r="G1774" s="1716"/>
      <c r="H1774" s="1713"/>
      <c r="I1774" s="1713"/>
      <c r="J1774" s="1713"/>
      <c r="K1774" s="1713"/>
      <c r="L1774" s="1713"/>
      <c r="M1774" s="1713"/>
      <c r="N1774" s="1717"/>
      <c r="P1774" s="1718"/>
      <c r="Q1774" s="1719"/>
      <c r="R1774" s="1720"/>
      <c r="S1774" s="3279"/>
    </row>
    <row r="1775" spans="7:19">
      <c r="G1775" s="1716"/>
      <c r="H1775" s="1713"/>
      <c r="I1775" s="1713"/>
      <c r="J1775" s="1713"/>
      <c r="K1775" s="1713"/>
      <c r="L1775" s="1713"/>
      <c r="M1775" s="1713"/>
      <c r="N1775" s="1717"/>
      <c r="P1775" s="1718"/>
      <c r="Q1775" s="1719"/>
      <c r="R1775" s="1720"/>
      <c r="S1775" s="3279"/>
    </row>
    <row r="1776" spans="7:19">
      <c r="G1776" s="1716"/>
      <c r="H1776" s="1713"/>
      <c r="I1776" s="1713"/>
      <c r="J1776" s="1713"/>
      <c r="K1776" s="1713"/>
      <c r="L1776" s="1713"/>
      <c r="M1776" s="1713"/>
      <c r="N1776" s="1717"/>
      <c r="P1776" s="1718"/>
      <c r="Q1776" s="1719"/>
      <c r="R1776" s="1720"/>
      <c r="S1776" s="3279"/>
    </row>
    <row r="1777" spans="7:19">
      <c r="G1777" s="1716"/>
      <c r="H1777" s="1713"/>
      <c r="I1777" s="1713"/>
      <c r="J1777" s="1713"/>
      <c r="K1777" s="1713"/>
      <c r="L1777" s="1713"/>
      <c r="M1777" s="1713"/>
      <c r="N1777" s="1717"/>
      <c r="P1777" s="1718"/>
      <c r="Q1777" s="1719"/>
      <c r="R1777" s="1720"/>
      <c r="S1777" s="3279"/>
    </row>
    <row r="1778" spans="7:19">
      <c r="G1778" s="1716"/>
      <c r="H1778" s="1713"/>
      <c r="I1778" s="1713"/>
      <c r="J1778" s="1713"/>
      <c r="K1778" s="1713"/>
      <c r="L1778" s="1713"/>
      <c r="M1778" s="1713"/>
      <c r="N1778" s="1717"/>
      <c r="P1778" s="1718"/>
      <c r="Q1778" s="1719"/>
      <c r="R1778" s="1720"/>
      <c r="S1778" s="3279"/>
    </row>
    <row r="1779" spans="7:19">
      <c r="G1779" s="1716"/>
      <c r="H1779" s="1713"/>
      <c r="I1779" s="1713"/>
      <c r="J1779" s="1713"/>
      <c r="K1779" s="1713"/>
      <c r="L1779" s="1713"/>
      <c r="M1779" s="1713"/>
      <c r="N1779" s="1717"/>
      <c r="P1779" s="1718"/>
      <c r="Q1779" s="1719"/>
      <c r="R1779" s="1720"/>
      <c r="S1779" s="3279"/>
    </row>
    <row r="1780" spans="7:19">
      <c r="G1780" s="1716"/>
      <c r="H1780" s="1713"/>
      <c r="I1780" s="1713"/>
      <c r="J1780" s="1713"/>
      <c r="K1780" s="1713"/>
      <c r="L1780" s="1713"/>
      <c r="M1780" s="1713"/>
      <c r="N1780" s="1717"/>
      <c r="P1780" s="1718"/>
      <c r="Q1780" s="1719"/>
      <c r="R1780" s="1720"/>
      <c r="S1780" s="3279"/>
    </row>
    <row r="1781" spans="7:19">
      <c r="G1781" s="1716"/>
      <c r="H1781" s="1713"/>
      <c r="I1781" s="1713"/>
      <c r="J1781" s="1713"/>
      <c r="K1781" s="1713"/>
      <c r="L1781" s="1713"/>
      <c r="M1781" s="1713"/>
      <c r="N1781" s="1717"/>
      <c r="P1781" s="1718"/>
      <c r="Q1781" s="1719"/>
      <c r="R1781" s="1720"/>
      <c r="S1781" s="3279"/>
    </row>
    <row r="1782" spans="7:19">
      <c r="G1782" s="1716"/>
      <c r="H1782" s="1713"/>
      <c r="I1782" s="1713"/>
      <c r="J1782" s="1713"/>
      <c r="K1782" s="1713"/>
      <c r="L1782" s="1713"/>
      <c r="M1782" s="1713"/>
      <c r="N1782" s="1717"/>
      <c r="P1782" s="1718"/>
      <c r="Q1782" s="1719"/>
      <c r="R1782" s="1720"/>
      <c r="S1782" s="3279"/>
    </row>
    <row r="1783" spans="7:19">
      <c r="G1783" s="1716"/>
      <c r="H1783" s="1713"/>
      <c r="I1783" s="1713"/>
      <c r="J1783" s="1713"/>
      <c r="K1783" s="1713"/>
      <c r="L1783" s="1713"/>
      <c r="M1783" s="1713"/>
      <c r="N1783" s="1717"/>
      <c r="P1783" s="1718"/>
      <c r="Q1783" s="1719"/>
      <c r="R1783" s="1720"/>
      <c r="S1783" s="3279"/>
    </row>
    <row r="1784" spans="7:19">
      <c r="G1784" s="1716"/>
      <c r="H1784" s="1713"/>
      <c r="I1784" s="1713"/>
      <c r="J1784" s="1713"/>
      <c r="K1784" s="1713"/>
      <c r="L1784" s="1713"/>
      <c r="M1784" s="1713"/>
      <c r="N1784" s="1717"/>
      <c r="P1784" s="1718"/>
      <c r="Q1784" s="1719"/>
      <c r="R1784" s="1720"/>
      <c r="S1784" s="3279"/>
    </row>
    <row r="1785" spans="7:19">
      <c r="G1785" s="1716"/>
      <c r="H1785" s="1713"/>
      <c r="I1785" s="1713"/>
      <c r="J1785" s="1713"/>
      <c r="K1785" s="1713"/>
      <c r="L1785" s="1713"/>
      <c r="M1785" s="1713"/>
      <c r="N1785" s="1717"/>
      <c r="P1785" s="1718"/>
      <c r="Q1785" s="1719"/>
      <c r="R1785" s="1720"/>
      <c r="S1785" s="3279"/>
    </row>
    <row r="1786" spans="7:19">
      <c r="G1786" s="1716"/>
      <c r="H1786" s="1713"/>
      <c r="I1786" s="1713"/>
      <c r="J1786" s="1713"/>
      <c r="K1786" s="1713"/>
      <c r="L1786" s="1713"/>
      <c r="M1786" s="1713"/>
      <c r="N1786" s="1717"/>
      <c r="P1786" s="1718"/>
      <c r="Q1786" s="1719"/>
      <c r="R1786" s="1720"/>
      <c r="S1786" s="3279"/>
    </row>
    <row r="1787" spans="7:19">
      <c r="G1787" s="1716"/>
      <c r="H1787" s="1713"/>
      <c r="I1787" s="1713"/>
      <c r="J1787" s="1713"/>
      <c r="K1787" s="1713"/>
      <c r="L1787" s="1713"/>
      <c r="M1787" s="1713"/>
      <c r="N1787" s="1717"/>
      <c r="P1787" s="1718"/>
      <c r="Q1787" s="1719"/>
      <c r="R1787" s="1720"/>
      <c r="S1787" s="3279"/>
    </row>
    <row r="1788" spans="7:19">
      <c r="G1788" s="1716"/>
      <c r="H1788" s="1713"/>
      <c r="I1788" s="1713"/>
      <c r="J1788" s="1713"/>
      <c r="K1788" s="1713"/>
      <c r="L1788" s="1713"/>
      <c r="M1788" s="1713"/>
      <c r="N1788" s="1717"/>
      <c r="P1788" s="1718"/>
      <c r="Q1788" s="1719"/>
      <c r="R1788" s="1720"/>
      <c r="S1788" s="3279"/>
    </row>
    <row r="1789" spans="7:19">
      <c r="G1789" s="1716"/>
      <c r="H1789" s="1713"/>
      <c r="I1789" s="1713"/>
      <c r="J1789" s="1713"/>
      <c r="K1789" s="1713"/>
      <c r="L1789" s="1713"/>
      <c r="M1789" s="1713"/>
      <c r="N1789" s="1717"/>
      <c r="P1789" s="1718"/>
      <c r="Q1789" s="1719"/>
      <c r="R1789" s="1720"/>
      <c r="S1789" s="3279"/>
    </row>
    <row r="1790" spans="7:19">
      <c r="G1790" s="1716"/>
      <c r="H1790" s="1713"/>
      <c r="I1790" s="1713"/>
      <c r="J1790" s="1713"/>
      <c r="K1790" s="1713"/>
      <c r="L1790" s="1713"/>
      <c r="M1790" s="1713"/>
      <c r="N1790" s="1717"/>
      <c r="P1790" s="1718"/>
      <c r="Q1790" s="1719"/>
      <c r="R1790" s="1720"/>
      <c r="S1790" s="3279"/>
    </row>
    <row r="1791" spans="7:19">
      <c r="G1791" s="1716"/>
      <c r="H1791" s="1713"/>
      <c r="I1791" s="1713"/>
      <c r="J1791" s="1713"/>
      <c r="K1791" s="1713"/>
      <c r="L1791" s="1713"/>
      <c r="M1791" s="1713"/>
      <c r="N1791" s="1717"/>
      <c r="P1791" s="1718"/>
      <c r="Q1791" s="1719"/>
      <c r="R1791" s="1720"/>
      <c r="S1791" s="3279"/>
    </row>
    <row r="1792" spans="7:19">
      <c r="G1792" s="1716"/>
      <c r="H1792" s="1713"/>
      <c r="I1792" s="1713"/>
      <c r="J1792" s="1713"/>
      <c r="K1792" s="1713"/>
      <c r="L1792" s="1713"/>
      <c r="M1792" s="1713"/>
      <c r="N1792" s="1717"/>
      <c r="P1792" s="1718"/>
      <c r="Q1792" s="1719"/>
      <c r="R1792" s="1720"/>
      <c r="S1792" s="3279"/>
    </row>
    <row r="1793" spans="7:19">
      <c r="G1793" s="1716"/>
      <c r="H1793" s="1713"/>
      <c r="I1793" s="1713"/>
      <c r="J1793" s="1713"/>
      <c r="K1793" s="1713"/>
      <c r="L1793" s="1713"/>
      <c r="M1793" s="1713"/>
      <c r="N1793" s="1717"/>
      <c r="P1793" s="1718"/>
      <c r="Q1793" s="1719"/>
      <c r="R1793" s="1720"/>
      <c r="S1793" s="3279"/>
    </row>
    <row r="1794" spans="7:19">
      <c r="G1794" s="1716"/>
      <c r="H1794" s="1713"/>
      <c r="I1794" s="1713"/>
      <c r="J1794" s="1713"/>
      <c r="K1794" s="1713"/>
      <c r="L1794" s="1713"/>
      <c r="M1794" s="1713"/>
      <c r="N1794" s="1717"/>
      <c r="P1794" s="1718"/>
      <c r="Q1794" s="1719"/>
      <c r="R1794" s="1720"/>
      <c r="S1794" s="3279"/>
    </row>
    <row r="1795" spans="7:19">
      <c r="G1795" s="1716"/>
      <c r="H1795" s="1713"/>
      <c r="I1795" s="1713"/>
      <c r="J1795" s="1713"/>
      <c r="K1795" s="1713"/>
      <c r="L1795" s="1713"/>
      <c r="M1795" s="1713"/>
      <c r="N1795" s="1717"/>
      <c r="P1795" s="1718"/>
      <c r="Q1795" s="1719"/>
      <c r="R1795" s="1720"/>
      <c r="S1795" s="3279"/>
    </row>
    <row r="1796" spans="7:19">
      <c r="G1796" s="1716"/>
      <c r="H1796" s="1713"/>
      <c r="I1796" s="1713"/>
      <c r="J1796" s="1713"/>
      <c r="K1796" s="1713"/>
      <c r="L1796" s="1713"/>
      <c r="M1796" s="1713"/>
      <c r="N1796" s="1717"/>
      <c r="P1796" s="1718"/>
      <c r="Q1796" s="1719"/>
      <c r="R1796" s="1720"/>
      <c r="S1796" s="3279"/>
    </row>
    <row r="1797" spans="7:19">
      <c r="G1797" s="1716"/>
      <c r="H1797" s="1713"/>
      <c r="I1797" s="1713"/>
      <c r="J1797" s="1713"/>
      <c r="K1797" s="1713"/>
      <c r="L1797" s="1713"/>
      <c r="M1797" s="1713"/>
      <c r="N1797" s="1717"/>
      <c r="P1797" s="1718"/>
      <c r="Q1797" s="1719"/>
      <c r="R1797" s="1720"/>
      <c r="S1797" s="3279"/>
    </row>
    <row r="1798" spans="7:19">
      <c r="G1798" s="1716"/>
      <c r="H1798" s="1713"/>
      <c r="I1798" s="1713"/>
      <c r="J1798" s="1713"/>
      <c r="K1798" s="1713"/>
      <c r="L1798" s="1713"/>
      <c r="M1798" s="1713"/>
      <c r="N1798" s="1717"/>
      <c r="P1798" s="1718"/>
      <c r="Q1798" s="1719"/>
      <c r="R1798" s="1720"/>
      <c r="S1798" s="3279"/>
    </row>
    <row r="1799" spans="7:19">
      <c r="G1799" s="1716"/>
      <c r="H1799" s="1713"/>
      <c r="I1799" s="1713"/>
      <c r="J1799" s="1713"/>
      <c r="K1799" s="1713"/>
      <c r="L1799" s="1713"/>
      <c r="M1799" s="1713"/>
      <c r="N1799" s="1717"/>
      <c r="P1799" s="1718"/>
      <c r="Q1799" s="1719"/>
      <c r="R1799" s="1720"/>
      <c r="S1799" s="3279"/>
    </row>
    <row r="1800" spans="7:19">
      <c r="G1800" s="1716"/>
      <c r="H1800" s="1713"/>
      <c r="I1800" s="1713"/>
      <c r="J1800" s="1713"/>
      <c r="K1800" s="1713"/>
      <c r="L1800" s="1713"/>
      <c r="M1800" s="1713"/>
      <c r="N1800" s="1717"/>
      <c r="P1800" s="1718"/>
      <c r="Q1800" s="1719"/>
      <c r="R1800" s="1720"/>
      <c r="S1800" s="3279"/>
    </row>
    <row r="1801" spans="7:19">
      <c r="G1801" s="1716"/>
      <c r="H1801" s="1713"/>
      <c r="I1801" s="1713"/>
      <c r="J1801" s="1713"/>
      <c r="K1801" s="1713"/>
      <c r="L1801" s="1713"/>
      <c r="M1801" s="1713"/>
      <c r="N1801" s="1717"/>
      <c r="P1801" s="1718"/>
      <c r="Q1801" s="1719"/>
      <c r="R1801" s="1720"/>
      <c r="S1801" s="3279"/>
    </row>
    <row r="1802" spans="7:19">
      <c r="G1802" s="1716"/>
      <c r="H1802" s="1713"/>
      <c r="I1802" s="1713"/>
      <c r="J1802" s="1713"/>
      <c r="K1802" s="1713"/>
      <c r="L1802" s="1713"/>
      <c r="M1802" s="1713"/>
      <c r="N1802" s="1717"/>
      <c r="P1802" s="1718"/>
      <c r="Q1802" s="1719"/>
      <c r="R1802" s="1720"/>
      <c r="S1802" s="3279"/>
    </row>
    <row r="1803" spans="7:19">
      <c r="G1803" s="1716"/>
      <c r="H1803" s="1713"/>
      <c r="I1803" s="1713"/>
      <c r="J1803" s="1713"/>
      <c r="K1803" s="1713"/>
      <c r="L1803" s="1713"/>
      <c r="M1803" s="1713"/>
      <c r="N1803" s="1717"/>
      <c r="P1803" s="1718"/>
      <c r="Q1803" s="1719"/>
      <c r="R1803" s="1720"/>
      <c r="S1803" s="3279"/>
    </row>
    <row r="1804" spans="7:19">
      <c r="G1804" s="1716"/>
      <c r="H1804" s="1713"/>
      <c r="I1804" s="1713"/>
      <c r="J1804" s="1713"/>
      <c r="K1804" s="1713"/>
      <c r="L1804" s="1713"/>
      <c r="M1804" s="1713"/>
      <c r="N1804" s="1717"/>
      <c r="P1804" s="1718"/>
      <c r="Q1804" s="1719"/>
      <c r="R1804" s="1720"/>
      <c r="S1804" s="3279"/>
    </row>
    <row r="1805" spans="7:19">
      <c r="G1805" s="1716"/>
      <c r="H1805" s="1713"/>
      <c r="I1805" s="1713"/>
      <c r="J1805" s="1713"/>
      <c r="K1805" s="1713"/>
      <c r="L1805" s="1713"/>
      <c r="M1805" s="1713"/>
      <c r="N1805" s="1717"/>
      <c r="P1805" s="1718"/>
      <c r="Q1805" s="1719"/>
      <c r="R1805" s="1720"/>
      <c r="S1805" s="3279"/>
    </row>
    <row r="1806" spans="7:19">
      <c r="G1806" s="1716"/>
      <c r="H1806" s="1713"/>
      <c r="I1806" s="1713"/>
      <c r="J1806" s="1713"/>
      <c r="K1806" s="1713"/>
      <c r="L1806" s="1713"/>
      <c r="M1806" s="1713"/>
      <c r="N1806" s="1717"/>
      <c r="P1806" s="1718"/>
      <c r="Q1806" s="1719"/>
      <c r="R1806" s="1720"/>
      <c r="S1806" s="3279"/>
    </row>
    <row r="1807" spans="7:19">
      <c r="G1807" s="1716"/>
      <c r="H1807" s="1713"/>
      <c r="I1807" s="1713"/>
      <c r="J1807" s="1713"/>
      <c r="K1807" s="1713"/>
      <c r="L1807" s="1713"/>
      <c r="M1807" s="1713"/>
      <c r="N1807" s="1717"/>
      <c r="P1807" s="1718"/>
      <c r="Q1807" s="1719"/>
      <c r="R1807" s="1720"/>
      <c r="S1807" s="3279"/>
    </row>
    <row r="1808" spans="7:19">
      <c r="G1808" s="1716"/>
      <c r="H1808" s="1713"/>
      <c r="I1808" s="1713"/>
      <c r="J1808" s="1713"/>
      <c r="K1808" s="1713"/>
      <c r="L1808" s="1713"/>
      <c r="M1808" s="1713"/>
      <c r="N1808" s="1717"/>
      <c r="P1808" s="1718"/>
      <c r="Q1808" s="1719"/>
      <c r="R1808" s="1720"/>
      <c r="S1808" s="3279"/>
    </row>
    <row r="1809" spans="7:19">
      <c r="G1809" s="1716"/>
      <c r="H1809" s="1713"/>
      <c r="I1809" s="1713"/>
      <c r="J1809" s="1713"/>
      <c r="K1809" s="1713"/>
      <c r="L1809" s="1713"/>
      <c r="M1809" s="1713"/>
      <c r="N1809" s="1717"/>
      <c r="P1809" s="1718"/>
      <c r="Q1809" s="1719"/>
      <c r="R1809" s="1720"/>
      <c r="S1809" s="3279"/>
    </row>
    <row r="1810" spans="7:19">
      <c r="G1810" s="1716"/>
      <c r="H1810" s="1713"/>
      <c r="I1810" s="1713"/>
      <c r="J1810" s="1713"/>
      <c r="K1810" s="1713"/>
      <c r="L1810" s="1713"/>
      <c r="M1810" s="1713"/>
      <c r="N1810" s="1717"/>
      <c r="P1810" s="1718"/>
      <c r="Q1810" s="1719"/>
      <c r="R1810" s="1720"/>
      <c r="S1810" s="3279"/>
    </row>
    <row r="1811" spans="7:19">
      <c r="G1811" s="1716"/>
      <c r="H1811" s="1713"/>
      <c r="I1811" s="1713"/>
      <c r="J1811" s="1713"/>
      <c r="K1811" s="1713"/>
      <c r="L1811" s="1713"/>
      <c r="M1811" s="1713"/>
      <c r="N1811" s="1717"/>
      <c r="P1811" s="1718"/>
      <c r="Q1811" s="1719"/>
      <c r="R1811" s="1720"/>
      <c r="S1811" s="3279"/>
    </row>
    <row r="1812" spans="7:19">
      <c r="G1812" s="1716"/>
      <c r="H1812" s="1713"/>
      <c r="I1812" s="1713"/>
      <c r="J1812" s="1713"/>
      <c r="K1812" s="1713"/>
      <c r="L1812" s="1713"/>
      <c r="M1812" s="1713"/>
      <c r="N1812" s="1717"/>
      <c r="P1812" s="1718"/>
      <c r="Q1812" s="1719"/>
      <c r="R1812" s="1720"/>
      <c r="S1812" s="3279"/>
    </row>
    <row r="1813" spans="7:19">
      <c r="G1813" s="1716"/>
      <c r="H1813" s="1713"/>
      <c r="I1813" s="1713"/>
      <c r="J1813" s="1713"/>
      <c r="K1813" s="1713"/>
      <c r="L1813" s="1713"/>
      <c r="M1813" s="1713"/>
      <c r="N1813" s="1717"/>
      <c r="P1813" s="1718"/>
      <c r="Q1813" s="1719"/>
      <c r="R1813" s="1720"/>
      <c r="S1813" s="3279"/>
    </row>
    <row r="1814" spans="7:19">
      <c r="G1814" s="1716"/>
      <c r="H1814" s="1713"/>
      <c r="I1814" s="1713"/>
      <c r="J1814" s="1713"/>
      <c r="K1814" s="1713"/>
      <c r="L1814" s="1713"/>
      <c r="M1814" s="1713"/>
      <c r="N1814" s="1717"/>
      <c r="P1814" s="1718"/>
      <c r="Q1814" s="1719"/>
      <c r="R1814" s="1720"/>
      <c r="S1814" s="3279"/>
    </row>
    <row r="1815" spans="7:19">
      <c r="G1815" s="1716"/>
      <c r="H1815" s="1713"/>
      <c r="I1815" s="1713"/>
      <c r="J1815" s="1713"/>
      <c r="K1815" s="1713"/>
      <c r="L1815" s="1713"/>
      <c r="M1815" s="1713"/>
      <c r="N1815" s="1717"/>
      <c r="P1815" s="1718"/>
      <c r="Q1815" s="1719"/>
      <c r="R1815" s="1720"/>
      <c r="S1815" s="3279"/>
    </row>
    <row r="1816" spans="7:19">
      <c r="G1816" s="1716"/>
      <c r="H1816" s="1713"/>
      <c r="I1816" s="1713"/>
      <c r="J1816" s="1713"/>
      <c r="K1816" s="1713"/>
      <c r="L1816" s="1713"/>
      <c r="M1816" s="1713"/>
      <c r="N1816" s="1717"/>
      <c r="P1816" s="1718"/>
      <c r="Q1816" s="1719"/>
      <c r="R1816" s="1720"/>
      <c r="S1816" s="3279"/>
    </row>
    <row r="1817" spans="7:19">
      <c r="G1817" s="1716"/>
      <c r="H1817" s="1713"/>
      <c r="I1817" s="1713"/>
      <c r="J1817" s="1713"/>
      <c r="K1817" s="1713"/>
      <c r="L1817" s="1713"/>
      <c r="M1817" s="1713"/>
      <c r="N1817" s="1717"/>
      <c r="P1817" s="1718"/>
      <c r="Q1817" s="1719"/>
      <c r="R1817" s="1720"/>
      <c r="S1817" s="3279"/>
    </row>
    <row r="1818" spans="7:19">
      <c r="G1818" s="1716"/>
      <c r="H1818" s="1713"/>
      <c r="I1818" s="1713"/>
      <c r="J1818" s="1713"/>
      <c r="K1818" s="1713"/>
      <c r="L1818" s="1713"/>
      <c r="M1818" s="1713"/>
      <c r="N1818" s="1717"/>
      <c r="P1818" s="1718"/>
      <c r="Q1818" s="1719"/>
      <c r="R1818" s="1720"/>
      <c r="S1818" s="3279"/>
    </row>
    <row r="1819" spans="7:19">
      <c r="G1819" s="1716"/>
      <c r="H1819" s="1713"/>
      <c r="I1819" s="1713"/>
      <c r="J1819" s="1713"/>
      <c r="K1819" s="1713"/>
      <c r="L1819" s="1713"/>
      <c r="M1819" s="1713"/>
      <c r="N1819" s="1717"/>
      <c r="P1819" s="1718"/>
      <c r="Q1819" s="1719"/>
      <c r="R1819" s="1720"/>
      <c r="S1819" s="3279"/>
    </row>
    <row r="1820" spans="7:19">
      <c r="G1820" s="1716"/>
      <c r="H1820" s="1713"/>
      <c r="I1820" s="1713"/>
      <c r="J1820" s="1713"/>
      <c r="K1820" s="1713"/>
      <c r="L1820" s="1713"/>
      <c r="M1820" s="1713"/>
      <c r="N1820" s="1717"/>
      <c r="P1820" s="1718"/>
      <c r="Q1820" s="1719"/>
      <c r="R1820" s="1720"/>
      <c r="S1820" s="3279"/>
    </row>
    <row r="1821" spans="7:19">
      <c r="G1821" s="1716"/>
      <c r="H1821" s="1713"/>
      <c r="I1821" s="1713"/>
      <c r="J1821" s="1713"/>
      <c r="K1821" s="1713"/>
      <c r="L1821" s="1713"/>
      <c r="M1821" s="1713"/>
      <c r="N1821" s="1717"/>
      <c r="P1821" s="1718"/>
      <c r="Q1821" s="1719"/>
      <c r="R1821" s="1720"/>
      <c r="S1821" s="3279"/>
    </row>
    <row r="1822" spans="7:19">
      <c r="G1822" s="1716"/>
      <c r="H1822" s="1713"/>
      <c r="I1822" s="1713"/>
      <c r="J1822" s="1713"/>
      <c r="K1822" s="1713"/>
      <c r="L1822" s="1713"/>
      <c r="M1822" s="1713"/>
      <c r="N1822" s="1717"/>
      <c r="P1822" s="1718"/>
      <c r="Q1822" s="1719"/>
      <c r="R1822" s="1720"/>
      <c r="S1822" s="3279"/>
    </row>
    <row r="1823" spans="7:19">
      <c r="G1823" s="1716"/>
      <c r="H1823" s="1713"/>
      <c r="I1823" s="1713"/>
      <c r="J1823" s="1713"/>
      <c r="K1823" s="1713"/>
      <c r="L1823" s="1713"/>
      <c r="M1823" s="1713"/>
      <c r="N1823" s="1717"/>
      <c r="P1823" s="1718"/>
      <c r="Q1823" s="1719"/>
      <c r="R1823" s="1720"/>
      <c r="S1823" s="3279"/>
    </row>
    <row r="1824" spans="7:19">
      <c r="G1824" s="1716"/>
      <c r="H1824" s="1713"/>
      <c r="I1824" s="1713"/>
      <c r="J1824" s="1713"/>
      <c r="K1824" s="1713"/>
      <c r="L1824" s="1713"/>
      <c r="M1824" s="1713"/>
      <c r="N1824" s="1717"/>
      <c r="P1824" s="1718"/>
      <c r="Q1824" s="1719"/>
      <c r="R1824" s="1720"/>
      <c r="S1824" s="3279"/>
    </row>
    <row r="1825" spans="7:19">
      <c r="G1825" s="1716"/>
      <c r="H1825" s="1713"/>
      <c r="I1825" s="1713"/>
      <c r="J1825" s="1713"/>
      <c r="K1825" s="1713"/>
      <c r="L1825" s="1713"/>
      <c r="M1825" s="1713"/>
      <c r="N1825" s="1717"/>
      <c r="P1825" s="1718"/>
      <c r="Q1825" s="1719"/>
      <c r="R1825" s="1720"/>
      <c r="S1825" s="3279"/>
    </row>
    <row r="1826" spans="7:19">
      <c r="G1826" s="1716"/>
      <c r="H1826" s="1713"/>
      <c r="I1826" s="1713"/>
      <c r="J1826" s="1713"/>
      <c r="K1826" s="1713"/>
      <c r="L1826" s="1713"/>
      <c r="M1826" s="1713"/>
      <c r="N1826" s="1717"/>
      <c r="P1826" s="1718"/>
      <c r="Q1826" s="1719"/>
      <c r="R1826" s="1720"/>
      <c r="S1826" s="3279"/>
    </row>
    <row r="1827" spans="7:19">
      <c r="G1827" s="1716"/>
      <c r="H1827" s="1713"/>
      <c r="I1827" s="1713"/>
      <c r="J1827" s="1713"/>
      <c r="K1827" s="1713"/>
      <c r="L1827" s="1713"/>
      <c r="M1827" s="1713"/>
      <c r="N1827" s="1717"/>
      <c r="P1827" s="1718"/>
      <c r="Q1827" s="1719"/>
      <c r="R1827" s="1720"/>
      <c r="S1827" s="3279"/>
    </row>
    <row r="1828" spans="7:19">
      <c r="G1828" s="1716"/>
      <c r="H1828" s="1713"/>
      <c r="I1828" s="1713"/>
      <c r="J1828" s="1713"/>
      <c r="K1828" s="1713"/>
      <c r="L1828" s="1713"/>
      <c r="M1828" s="1713"/>
      <c r="N1828" s="1717"/>
      <c r="P1828" s="1718"/>
      <c r="Q1828" s="1719"/>
      <c r="R1828" s="1720"/>
      <c r="S1828" s="3279"/>
    </row>
    <row r="1829" spans="7:19">
      <c r="G1829" s="1716"/>
      <c r="H1829" s="1713"/>
      <c r="I1829" s="1713"/>
      <c r="J1829" s="1713"/>
      <c r="K1829" s="1713"/>
      <c r="L1829" s="1713"/>
      <c r="M1829" s="1713"/>
      <c r="N1829" s="1717"/>
      <c r="P1829" s="1718"/>
      <c r="Q1829" s="1719"/>
      <c r="R1829" s="1720"/>
      <c r="S1829" s="3279"/>
    </row>
    <row r="1830" spans="7:19">
      <c r="G1830" s="1716"/>
      <c r="H1830" s="1713"/>
      <c r="I1830" s="1713"/>
      <c r="J1830" s="1713"/>
      <c r="K1830" s="1713"/>
      <c r="L1830" s="1713"/>
      <c r="M1830" s="1713"/>
      <c r="N1830" s="1717"/>
      <c r="P1830" s="1718"/>
      <c r="Q1830" s="1719"/>
      <c r="R1830" s="1720"/>
      <c r="S1830" s="3279"/>
    </row>
    <row r="1831" spans="7:19">
      <c r="G1831" s="1716"/>
      <c r="H1831" s="1713"/>
      <c r="I1831" s="1713"/>
      <c r="J1831" s="1713"/>
      <c r="K1831" s="1713"/>
      <c r="L1831" s="1713"/>
      <c r="M1831" s="1713"/>
      <c r="N1831" s="1717"/>
      <c r="P1831" s="1718"/>
      <c r="Q1831" s="1719"/>
      <c r="R1831" s="1720"/>
      <c r="S1831" s="3279"/>
    </row>
    <row r="1832" spans="7:19">
      <c r="G1832" s="1716"/>
      <c r="H1832" s="1713"/>
      <c r="I1832" s="1713"/>
      <c r="J1832" s="1713"/>
      <c r="K1832" s="1713"/>
      <c r="L1832" s="1713"/>
      <c r="M1832" s="1713"/>
      <c r="N1832" s="1717"/>
      <c r="P1832" s="1718"/>
      <c r="Q1832" s="1719"/>
      <c r="R1832" s="1720"/>
      <c r="S1832" s="3279"/>
    </row>
    <row r="1833" spans="7:19">
      <c r="G1833" s="1716"/>
      <c r="H1833" s="1713"/>
      <c r="I1833" s="1713"/>
      <c r="J1833" s="1713"/>
      <c r="K1833" s="1713"/>
      <c r="L1833" s="1713"/>
      <c r="M1833" s="1713"/>
      <c r="N1833" s="1717"/>
      <c r="P1833" s="1718"/>
      <c r="Q1833" s="1719"/>
      <c r="R1833" s="1720"/>
      <c r="S1833" s="3279"/>
    </row>
    <row r="1834" spans="7:19">
      <c r="G1834" s="1716"/>
      <c r="H1834" s="1713"/>
      <c r="I1834" s="1713"/>
      <c r="J1834" s="1713"/>
      <c r="K1834" s="1713"/>
      <c r="L1834" s="1713"/>
      <c r="M1834" s="1713"/>
      <c r="N1834" s="1717"/>
      <c r="P1834" s="1718"/>
      <c r="Q1834" s="1719"/>
      <c r="R1834" s="1720"/>
      <c r="S1834" s="3279"/>
    </row>
    <row r="1835" spans="7:19">
      <c r="G1835" s="1716"/>
      <c r="H1835" s="1713"/>
      <c r="I1835" s="1713"/>
      <c r="J1835" s="1713"/>
      <c r="K1835" s="1713"/>
      <c r="L1835" s="1713"/>
      <c r="M1835" s="1713"/>
      <c r="N1835" s="1717"/>
      <c r="P1835" s="1718"/>
      <c r="Q1835" s="1719"/>
      <c r="R1835" s="1720"/>
      <c r="S1835" s="3279"/>
    </row>
    <row r="1836" spans="7:19">
      <c r="G1836" s="1716"/>
      <c r="H1836" s="1713"/>
      <c r="I1836" s="1713"/>
      <c r="J1836" s="1713"/>
      <c r="K1836" s="1713"/>
      <c r="L1836" s="1713"/>
      <c r="M1836" s="1713"/>
      <c r="N1836" s="1717"/>
      <c r="P1836" s="1718"/>
      <c r="Q1836" s="1719"/>
      <c r="R1836" s="1720"/>
      <c r="S1836" s="3279"/>
    </row>
    <row r="1837" spans="7:19">
      <c r="G1837" s="1716"/>
      <c r="H1837" s="1713"/>
      <c r="I1837" s="1713"/>
      <c r="J1837" s="1713"/>
      <c r="K1837" s="1713"/>
      <c r="L1837" s="1713"/>
      <c r="M1837" s="1713"/>
      <c r="N1837" s="1717"/>
      <c r="P1837" s="1718"/>
      <c r="Q1837" s="1719"/>
      <c r="R1837" s="1720"/>
      <c r="S1837" s="3279"/>
    </row>
    <row r="1838" spans="7:19">
      <c r="G1838" s="1716"/>
      <c r="H1838" s="1713"/>
      <c r="I1838" s="1713"/>
      <c r="J1838" s="1713"/>
      <c r="K1838" s="1713"/>
      <c r="L1838" s="1713"/>
      <c r="M1838" s="1713"/>
      <c r="N1838" s="1717"/>
      <c r="P1838" s="1718"/>
      <c r="Q1838" s="1719"/>
      <c r="R1838" s="1720"/>
      <c r="S1838" s="3279"/>
    </row>
    <row r="1839" spans="7:19">
      <c r="G1839" s="1716"/>
      <c r="H1839" s="1713"/>
      <c r="I1839" s="1713"/>
      <c r="J1839" s="1713"/>
      <c r="K1839" s="1713"/>
      <c r="L1839" s="1713"/>
      <c r="M1839" s="1713"/>
      <c r="N1839" s="1717"/>
      <c r="P1839" s="1718"/>
      <c r="Q1839" s="1719"/>
      <c r="R1839" s="1720"/>
      <c r="S1839" s="3279"/>
    </row>
    <row r="1840" spans="7:19">
      <c r="G1840" s="1716"/>
      <c r="H1840" s="1713"/>
      <c r="I1840" s="1713"/>
      <c r="J1840" s="1713"/>
      <c r="K1840" s="1713"/>
      <c r="L1840" s="1713"/>
      <c r="M1840" s="1713"/>
      <c r="N1840" s="1717"/>
      <c r="P1840" s="1718"/>
      <c r="Q1840" s="1719"/>
      <c r="R1840" s="1720"/>
      <c r="S1840" s="3279"/>
    </row>
    <row r="1841" spans="7:19">
      <c r="G1841" s="1716"/>
      <c r="H1841" s="1713"/>
      <c r="I1841" s="1713"/>
      <c r="J1841" s="1713"/>
      <c r="K1841" s="1713"/>
      <c r="L1841" s="1713"/>
      <c r="M1841" s="1713"/>
      <c r="N1841" s="1717"/>
      <c r="P1841" s="1718"/>
      <c r="Q1841" s="1719"/>
      <c r="R1841" s="1720"/>
      <c r="S1841" s="3279"/>
    </row>
    <row r="1842" spans="7:19">
      <c r="G1842" s="1716"/>
      <c r="H1842" s="1713"/>
      <c r="I1842" s="1713"/>
      <c r="J1842" s="1713"/>
      <c r="K1842" s="1713"/>
      <c r="L1842" s="1713"/>
      <c r="M1842" s="1713"/>
      <c r="N1842" s="1717"/>
      <c r="P1842" s="1718"/>
      <c r="Q1842" s="1719"/>
      <c r="R1842" s="1720"/>
      <c r="S1842" s="3279"/>
    </row>
    <row r="1843" spans="7:19">
      <c r="G1843" s="1716"/>
      <c r="H1843" s="1713"/>
      <c r="I1843" s="1713"/>
      <c r="J1843" s="1713"/>
      <c r="K1843" s="1713"/>
      <c r="L1843" s="1713"/>
      <c r="M1843" s="1713"/>
      <c r="N1843" s="1717"/>
      <c r="P1843" s="1718"/>
      <c r="Q1843" s="1719"/>
      <c r="R1843" s="1720"/>
      <c r="S1843" s="3279"/>
    </row>
    <row r="1844" spans="7:19">
      <c r="G1844" s="1716"/>
      <c r="H1844" s="1713"/>
      <c r="I1844" s="1713"/>
      <c r="J1844" s="1713"/>
      <c r="K1844" s="1713"/>
      <c r="L1844" s="1713"/>
      <c r="M1844" s="1713"/>
      <c r="N1844" s="1717"/>
      <c r="P1844" s="1718"/>
      <c r="Q1844" s="1719"/>
      <c r="R1844" s="1720"/>
      <c r="S1844" s="3279"/>
    </row>
    <row r="1845" spans="7:19">
      <c r="G1845" s="1716"/>
      <c r="H1845" s="1713"/>
      <c r="I1845" s="1713"/>
      <c r="J1845" s="1713"/>
      <c r="K1845" s="1713"/>
      <c r="L1845" s="1713"/>
      <c r="M1845" s="1713"/>
      <c r="N1845" s="1717"/>
      <c r="P1845" s="1718"/>
      <c r="Q1845" s="1719"/>
      <c r="R1845" s="1720"/>
      <c r="S1845" s="3279"/>
    </row>
    <row r="1846" spans="7:19">
      <c r="G1846" s="1716"/>
      <c r="H1846" s="1713"/>
      <c r="I1846" s="1713"/>
      <c r="J1846" s="1713"/>
      <c r="K1846" s="1713"/>
      <c r="L1846" s="1713"/>
      <c r="M1846" s="1713"/>
      <c r="N1846" s="1717"/>
      <c r="P1846" s="1718"/>
      <c r="Q1846" s="1719"/>
      <c r="R1846" s="1720"/>
      <c r="S1846" s="3279"/>
    </row>
    <row r="1847" spans="7:19">
      <c r="G1847" s="1716"/>
      <c r="H1847" s="1713"/>
      <c r="I1847" s="1713"/>
      <c r="J1847" s="1713"/>
      <c r="K1847" s="1713"/>
      <c r="L1847" s="1713"/>
      <c r="M1847" s="1713"/>
      <c r="N1847" s="1717"/>
      <c r="P1847" s="1718"/>
      <c r="Q1847" s="1719"/>
      <c r="R1847" s="1720"/>
      <c r="S1847" s="3279"/>
    </row>
    <row r="1848" spans="7:19">
      <c r="G1848" s="1716"/>
      <c r="H1848" s="1713"/>
      <c r="I1848" s="1713"/>
      <c r="J1848" s="1713"/>
      <c r="K1848" s="1713"/>
      <c r="L1848" s="1713"/>
      <c r="M1848" s="1713"/>
      <c r="N1848" s="1717"/>
      <c r="P1848" s="1718"/>
      <c r="Q1848" s="1719"/>
      <c r="R1848" s="1720"/>
      <c r="S1848" s="3279"/>
    </row>
    <row r="1849" spans="7:19">
      <c r="G1849" s="1716"/>
      <c r="H1849" s="1713"/>
      <c r="I1849" s="1713"/>
      <c r="J1849" s="1713"/>
      <c r="K1849" s="1713"/>
      <c r="L1849" s="1713"/>
      <c r="M1849" s="1713"/>
      <c r="N1849" s="1717"/>
      <c r="P1849" s="1718"/>
      <c r="Q1849" s="1719"/>
      <c r="R1849" s="1720"/>
      <c r="S1849" s="3279"/>
    </row>
    <row r="1850" spans="7:19">
      <c r="G1850" s="1716"/>
      <c r="H1850" s="1713"/>
      <c r="I1850" s="1713"/>
      <c r="J1850" s="1713"/>
      <c r="K1850" s="1713"/>
      <c r="L1850" s="1713"/>
      <c r="M1850" s="1713"/>
      <c r="N1850" s="1717"/>
      <c r="P1850" s="1718"/>
      <c r="Q1850" s="1719"/>
      <c r="R1850" s="1720"/>
      <c r="S1850" s="3279"/>
    </row>
    <row r="1851" spans="7:19">
      <c r="G1851" s="1716"/>
      <c r="H1851" s="1713"/>
      <c r="I1851" s="1713"/>
      <c r="J1851" s="1713"/>
      <c r="K1851" s="1713"/>
      <c r="L1851" s="1713"/>
      <c r="M1851" s="1713"/>
      <c r="N1851" s="1717"/>
      <c r="P1851" s="1718"/>
      <c r="Q1851" s="1719"/>
      <c r="R1851" s="1720"/>
      <c r="S1851" s="3279"/>
    </row>
    <row r="1852" spans="7:19">
      <c r="G1852" s="1716"/>
      <c r="H1852" s="1713"/>
      <c r="I1852" s="1713"/>
      <c r="J1852" s="1713"/>
      <c r="K1852" s="1713"/>
      <c r="L1852" s="1713"/>
      <c r="M1852" s="1713"/>
      <c r="N1852" s="1717"/>
      <c r="P1852" s="1718"/>
      <c r="Q1852" s="1719"/>
      <c r="R1852" s="1720"/>
      <c r="S1852" s="3279"/>
    </row>
    <row r="1853" spans="7:19">
      <c r="G1853" s="1716"/>
      <c r="H1853" s="1713"/>
      <c r="I1853" s="1713"/>
      <c r="J1853" s="1713"/>
      <c r="K1853" s="1713"/>
      <c r="L1853" s="1713"/>
      <c r="M1853" s="1713"/>
      <c r="N1853" s="1717"/>
      <c r="P1853" s="1718"/>
      <c r="Q1853" s="1719"/>
      <c r="R1853" s="1720"/>
      <c r="S1853" s="3279"/>
    </row>
    <row r="1854" spans="7:19">
      <c r="G1854" s="1716"/>
      <c r="H1854" s="1713"/>
      <c r="I1854" s="1713"/>
      <c r="J1854" s="1713"/>
      <c r="K1854" s="1713"/>
      <c r="L1854" s="1713"/>
      <c r="M1854" s="1713"/>
      <c r="N1854" s="1717"/>
      <c r="P1854" s="1718"/>
      <c r="Q1854" s="1719"/>
      <c r="R1854" s="1720"/>
      <c r="S1854" s="3279"/>
    </row>
    <row r="1855" spans="7:19">
      <c r="G1855" s="1716"/>
      <c r="H1855" s="1713"/>
      <c r="I1855" s="1713"/>
      <c r="J1855" s="1713"/>
      <c r="K1855" s="1713"/>
      <c r="L1855" s="1713"/>
      <c r="M1855" s="1713"/>
      <c r="N1855" s="1717"/>
      <c r="P1855" s="1718"/>
      <c r="Q1855" s="1719"/>
      <c r="R1855" s="1720"/>
      <c r="S1855" s="3279"/>
    </row>
    <row r="1856" spans="7:19">
      <c r="G1856" s="1716"/>
      <c r="H1856" s="1713"/>
      <c r="I1856" s="1713"/>
      <c r="J1856" s="1713"/>
      <c r="K1856" s="1713"/>
      <c r="L1856" s="1713"/>
      <c r="M1856" s="1713"/>
      <c r="N1856" s="1717"/>
      <c r="P1856" s="1718"/>
      <c r="Q1856" s="1719"/>
      <c r="R1856" s="1720"/>
      <c r="S1856" s="3279"/>
    </row>
    <row r="1857" spans="7:19">
      <c r="G1857" s="1716"/>
      <c r="H1857" s="1713"/>
      <c r="I1857" s="1713"/>
      <c r="J1857" s="1713"/>
      <c r="K1857" s="1713"/>
      <c r="L1857" s="1713"/>
      <c r="M1857" s="1713"/>
      <c r="N1857" s="1717"/>
      <c r="P1857" s="1718"/>
      <c r="Q1857" s="1719"/>
      <c r="R1857" s="1720"/>
      <c r="S1857" s="3279"/>
    </row>
    <row r="1858" spans="7:19">
      <c r="G1858" s="1716"/>
      <c r="H1858" s="1713"/>
      <c r="I1858" s="1713"/>
      <c r="J1858" s="1713"/>
      <c r="K1858" s="1713"/>
      <c r="L1858" s="1713"/>
      <c r="M1858" s="1713"/>
      <c r="N1858" s="1717"/>
      <c r="P1858" s="1718"/>
      <c r="Q1858" s="1719"/>
      <c r="R1858" s="1720"/>
      <c r="S1858" s="3279"/>
    </row>
    <row r="1859" spans="7:19">
      <c r="G1859" s="1716"/>
      <c r="H1859" s="1713"/>
      <c r="I1859" s="1713"/>
      <c r="J1859" s="1713"/>
      <c r="K1859" s="1713"/>
      <c r="L1859" s="1713"/>
      <c r="M1859" s="1713"/>
      <c r="N1859" s="1717"/>
      <c r="P1859" s="1718"/>
      <c r="Q1859" s="1719"/>
      <c r="R1859" s="1720"/>
      <c r="S1859" s="3279"/>
    </row>
    <row r="1860" spans="7:19">
      <c r="G1860" s="1716"/>
      <c r="H1860" s="1713"/>
      <c r="I1860" s="1713"/>
      <c r="J1860" s="1713"/>
      <c r="K1860" s="1713"/>
      <c r="L1860" s="1713"/>
      <c r="M1860" s="1713"/>
      <c r="N1860" s="1717"/>
      <c r="P1860" s="1718"/>
      <c r="Q1860" s="1719"/>
      <c r="R1860" s="1720"/>
      <c r="S1860" s="3279"/>
    </row>
    <row r="1861" spans="7:19">
      <c r="G1861" s="1716"/>
      <c r="H1861" s="1713"/>
      <c r="I1861" s="1713"/>
      <c r="J1861" s="1713"/>
      <c r="K1861" s="1713"/>
      <c r="L1861" s="1713"/>
      <c r="M1861" s="1713"/>
      <c r="N1861" s="1717"/>
      <c r="P1861" s="1718"/>
      <c r="Q1861" s="1719"/>
      <c r="R1861" s="1720"/>
      <c r="S1861" s="3279"/>
    </row>
    <row r="1862" spans="7:19">
      <c r="G1862" s="1716"/>
      <c r="H1862" s="1713"/>
      <c r="I1862" s="1713"/>
      <c r="J1862" s="1713"/>
      <c r="K1862" s="1713"/>
      <c r="L1862" s="1713"/>
      <c r="M1862" s="1713"/>
      <c r="N1862" s="1717"/>
      <c r="P1862" s="1718"/>
      <c r="Q1862" s="1719"/>
      <c r="R1862" s="1720"/>
      <c r="S1862" s="3279"/>
    </row>
    <row r="1863" spans="7:19">
      <c r="G1863" s="1716"/>
      <c r="H1863" s="1713"/>
      <c r="I1863" s="1713"/>
      <c r="J1863" s="1713"/>
      <c r="K1863" s="1713"/>
      <c r="L1863" s="1713"/>
      <c r="M1863" s="1713"/>
      <c r="N1863" s="1717"/>
      <c r="P1863" s="1718"/>
      <c r="Q1863" s="1719"/>
      <c r="R1863" s="1720"/>
      <c r="S1863" s="3279"/>
    </row>
    <row r="1864" spans="7:19">
      <c r="G1864" s="1716"/>
      <c r="H1864" s="1713"/>
      <c r="I1864" s="1713"/>
      <c r="J1864" s="1713"/>
      <c r="K1864" s="1713"/>
      <c r="L1864" s="1713"/>
      <c r="M1864" s="1713"/>
      <c r="N1864" s="1717"/>
      <c r="P1864" s="1718"/>
      <c r="Q1864" s="1719"/>
      <c r="R1864" s="1720"/>
      <c r="S1864" s="3279"/>
    </row>
    <row r="1865" spans="7:19">
      <c r="G1865" s="1716"/>
      <c r="H1865" s="1713"/>
      <c r="I1865" s="1713"/>
      <c r="J1865" s="1713"/>
      <c r="K1865" s="1713"/>
      <c r="L1865" s="1713"/>
      <c r="M1865" s="1713"/>
      <c r="N1865" s="1717"/>
      <c r="P1865" s="1718"/>
      <c r="Q1865" s="1719"/>
      <c r="R1865" s="1720"/>
      <c r="S1865" s="3279"/>
    </row>
    <row r="1866" spans="7:19">
      <c r="G1866" s="1716"/>
      <c r="H1866" s="1713"/>
      <c r="I1866" s="1713"/>
      <c r="J1866" s="1713"/>
      <c r="K1866" s="1713"/>
      <c r="L1866" s="1713"/>
      <c r="M1866" s="1713"/>
      <c r="N1866" s="1717"/>
      <c r="P1866" s="1718"/>
      <c r="Q1866" s="1719"/>
      <c r="R1866" s="1720"/>
      <c r="S1866" s="3279"/>
    </row>
    <row r="1867" spans="7:19">
      <c r="G1867" s="1716"/>
      <c r="H1867" s="1713"/>
      <c r="I1867" s="1713"/>
      <c r="J1867" s="1713"/>
      <c r="K1867" s="1713"/>
      <c r="L1867" s="1713"/>
      <c r="M1867" s="1713"/>
      <c r="N1867" s="1717"/>
      <c r="P1867" s="1718"/>
      <c r="Q1867" s="1719"/>
      <c r="R1867" s="1720"/>
      <c r="S1867" s="3279"/>
    </row>
    <row r="1868" spans="7:19">
      <c r="G1868" s="1716"/>
      <c r="H1868" s="1713"/>
      <c r="I1868" s="1713"/>
      <c r="J1868" s="1713"/>
      <c r="K1868" s="1713"/>
      <c r="L1868" s="1713"/>
      <c r="M1868" s="1713"/>
      <c r="N1868" s="1717"/>
      <c r="P1868" s="1718"/>
      <c r="Q1868" s="1719"/>
      <c r="R1868" s="1720"/>
      <c r="S1868" s="3279"/>
    </row>
    <row r="1869" spans="7:19">
      <c r="G1869" s="1716"/>
      <c r="H1869" s="1713"/>
      <c r="I1869" s="1713"/>
      <c r="J1869" s="1713"/>
      <c r="K1869" s="1713"/>
      <c r="L1869" s="1713"/>
      <c r="M1869" s="1713"/>
      <c r="N1869" s="1717"/>
      <c r="P1869" s="1718"/>
      <c r="Q1869" s="1719"/>
      <c r="R1869" s="1720"/>
      <c r="S1869" s="3279"/>
    </row>
    <row r="1870" spans="7:19">
      <c r="G1870" s="1716"/>
      <c r="H1870" s="1713"/>
      <c r="I1870" s="1713"/>
      <c r="J1870" s="1713"/>
      <c r="K1870" s="1713"/>
      <c r="L1870" s="1713"/>
      <c r="M1870" s="1713"/>
      <c r="N1870" s="1717"/>
      <c r="P1870" s="1718"/>
      <c r="Q1870" s="1719"/>
      <c r="R1870" s="1720"/>
      <c r="S1870" s="3279"/>
    </row>
    <row r="1871" spans="7:19">
      <c r="G1871" s="1716"/>
      <c r="H1871" s="1713"/>
      <c r="I1871" s="1713"/>
      <c r="J1871" s="1713"/>
      <c r="K1871" s="1713"/>
      <c r="L1871" s="1713"/>
      <c r="M1871" s="1713"/>
      <c r="N1871" s="1717"/>
      <c r="P1871" s="1718"/>
      <c r="Q1871" s="1719"/>
      <c r="R1871" s="1720"/>
      <c r="S1871" s="3279"/>
    </row>
    <row r="1872" spans="7:19">
      <c r="G1872" s="1716"/>
      <c r="H1872" s="1713"/>
      <c r="I1872" s="1713"/>
      <c r="J1872" s="1713"/>
      <c r="K1872" s="1713"/>
      <c r="L1872" s="1713"/>
      <c r="M1872" s="1713"/>
      <c r="N1872" s="1717"/>
      <c r="P1872" s="1718"/>
      <c r="Q1872" s="1719"/>
      <c r="R1872" s="1720"/>
      <c r="S1872" s="3279"/>
    </row>
    <row r="1873" spans="7:19">
      <c r="G1873" s="1716"/>
      <c r="H1873" s="1713"/>
      <c r="I1873" s="1713"/>
      <c r="J1873" s="1713"/>
      <c r="K1873" s="1713"/>
      <c r="L1873" s="1713"/>
      <c r="M1873" s="1713"/>
      <c r="N1873" s="1717"/>
      <c r="P1873" s="1718"/>
      <c r="Q1873" s="1719"/>
      <c r="R1873" s="1720"/>
      <c r="S1873" s="3279"/>
    </row>
    <row r="1874" spans="7:19">
      <c r="G1874" s="1716"/>
      <c r="H1874" s="1713"/>
      <c r="I1874" s="1713"/>
      <c r="J1874" s="1713"/>
      <c r="K1874" s="1713"/>
      <c r="L1874" s="1713"/>
      <c r="M1874" s="1713"/>
      <c r="N1874" s="1717"/>
      <c r="P1874" s="1718"/>
      <c r="Q1874" s="1719"/>
      <c r="R1874" s="1720"/>
      <c r="S1874" s="3279"/>
    </row>
    <row r="1875" spans="7:19">
      <c r="G1875" s="1716"/>
      <c r="H1875" s="1713"/>
      <c r="I1875" s="1713"/>
      <c r="J1875" s="1713"/>
      <c r="K1875" s="1713"/>
      <c r="L1875" s="1713"/>
      <c r="M1875" s="1713"/>
      <c r="N1875" s="1717"/>
      <c r="P1875" s="1718"/>
      <c r="Q1875" s="1719"/>
      <c r="R1875" s="1720"/>
      <c r="S1875" s="3279"/>
    </row>
    <row r="1876" spans="7:19">
      <c r="G1876" s="1716"/>
      <c r="H1876" s="1713"/>
      <c r="I1876" s="1713"/>
      <c r="J1876" s="1713"/>
      <c r="K1876" s="1713"/>
      <c r="L1876" s="1713"/>
      <c r="M1876" s="1713"/>
      <c r="N1876" s="1717"/>
      <c r="P1876" s="1718"/>
      <c r="Q1876" s="1719"/>
      <c r="R1876" s="1720"/>
      <c r="S1876" s="3279"/>
    </row>
    <row r="1877" spans="7:19">
      <c r="G1877" s="1716"/>
      <c r="H1877" s="1713"/>
      <c r="I1877" s="1713"/>
      <c r="J1877" s="1713"/>
      <c r="K1877" s="1713"/>
      <c r="L1877" s="1713"/>
      <c r="M1877" s="1713"/>
      <c r="N1877" s="1717"/>
      <c r="P1877" s="1718"/>
      <c r="Q1877" s="1719"/>
      <c r="R1877" s="1720"/>
      <c r="S1877" s="3279"/>
    </row>
    <row r="1878" spans="7:19">
      <c r="G1878" s="1716"/>
      <c r="H1878" s="1713"/>
      <c r="I1878" s="1713"/>
      <c r="J1878" s="1713"/>
      <c r="K1878" s="1713"/>
      <c r="L1878" s="1713"/>
      <c r="M1878" s="1713"/>
      <c r="N1878" s="1717"/>
      <c r="P1878" s="1718"/>
      <c r="Q1878" s="1719"/>
      <c r="R1878" s="1720"/>
      <c r="S1878" s="3279"/>
    </row>
    <row r="1879" spans="7:19">
      <c r="G1879" s="1716"/>
      <c r="H1879" s="1713"/>
      <c r="I1879" s="1713"/>
      <c r="J1879" s="1713"/>
      <c r="K1879" s="1713"/>
      <c r="L1879" s="1713"/>
      <c r="M1879" s="1713"/>
      <c r="N1879" s="1717"/>
      <c r="P1879" s="1718"/>
      <c r="Q1879" s="1719"/>
      <c r="R1879" s="1720"/>
      <c r="S1879" s="3279"/>
    </row>
    <row r="1880" spans="7:19">
      <c r="G1880" s="1716"/>
      <c r="H1880" s="1713"/>
      <c r="I1880" s="1713"/>
      <c r="J1880" s="1713"/>
      <c r="K1880" s="1713"/>
      <c r="L1880" s="1713"/>
      <c r="M1880" s="1713"/>
      <c r="N1880" s="1717"/>
      <c r="P1880" s="1718"/>
      <c r="Q1880" s="1719"/>
      <c r="R1880" s="1720"/>
      <c r="S1880" s="3279"/>
    </row>
    <row r="1881" spans="7:19">
      <c r="G1881" s="1716"/>
      <c r="H1881" s="1713"/>
      <c r="I1881" s="1713"/>
      <c r="J1881" s="1713"/>
      <c r="K1881" s="1713"/>
      <c r="L1881" s="1713"/>
      <c r="M1881" s="1713"/>
      <c r="N1881" s="1717"/>
      <c r="P1881" s="1718"/>
      <c r="Q1881" s="1719"/>
      <c r="R1881" s="1720"/>
      <c r="S1881" s="3279"/>
    </row>
    <row r="1882" spans="7:19">
      <c r="G1882" s="1716"/>
      <c r="H1882" s="1713"/>
      <c r="I1882" s="1713"/>
      <c r="J1882" s="1713"/>
      <c r="K1882" s="1713"/>
      <c r="L1882" s="1713"/>
      <c r="M1882" s="1713"/>
      <c r="N1882" s="1717"/>
      <c r="P1882" s="1718"/>
      <c r="Q1882" s="1719"/>
      <c r="R1882" s="1720"/>
      <c r="S1882" s="3279"/>
    </row>
    <row r="1883" spans="7:19">
      <c r="G1883" s="1716"/>
      <c r="H1883" s="1713"/>
      <c r="I1883" s="1713"/>
      <c r="J1883" s="1713"/>
      <c r="K1883" s="1713"/>
      <c r="L1883" s="1713"/>
      <c r="M1883" s="1713"/>
      <c r="N1883" s="1717"/>
      <c r="P1883" s="1718"/>
      <c r="Q1883" s="1719"/>
      <c r="R1883" s="1720"/>
      <c r="S1883" s="3279"/>
    </row>
    <row r="1884" spans="7:19">
      <c r="G1884" s="1716"/>
      <c r="H1884" s="1713"/>
      <c r="I1884" s="1713"/>
      <c r="J1884" s="1713"/>
      <c r="K1884" s="1713"/>
      <c r="L1884" s="1713"/>
      <c r="M1884" s="1713"/>
      <c r="N1884" s="1717"/>
      <c r="P1884" s="1718"/>
      <c r="Q1884" s="1719"/>
      <c r="R1884" s="1720"/>
      <c r="S1884" s="3279"/>
    </row>
    <row r="1885" spans="7:19">
      <c r="G1885" s="1716"/>
      <c r="H1885" s="1713"/>
      <c r="I1885" s="1713"/>
      <c r="J1885" s="1713"/>
      <c r="K1885" s="1713"/>
      <c r="L1885" s="1713"/>
      <c r="M1885" s="1713"/>
      <c r="N1885" s="1717"/>
      <c r="P1885" s="1718"/>
      <c r="Q1885" s="1719"/>
      <c r="R1885" s="1720"/>
      <c r="S1885" s="3279"/>
    </row>
    <row r="1886" spans="7:19">
      <c r="G1886" s="1716"/>
      <c r="H1886" s="1713"/>
      <c r="I1886" s="1713"/>
      <c r="J1886" s="1713"/>
      <c r="K1886" s="1713"/>
      <c r="L1886" s="1713"/>
      <c r="M1886" s="1713"/>
      <c r="N1886" s="1717"/>
      <c r="P1886" s="1718"/>
      <c r="Q1886" s="1719"/>
      <c r="R1886" s="1720"/>
      <c r="S1886" s="3279"/>
    </row>
    <row r="1887" spans="7:19">
      <c r="G1887" s="1716"/>
      <c r="H1887" s="1713"/>
      <c r="I1887" s="1713"/>
      <c r="J1887" s="1713"/>
      <c r="K1887" s="1713"/>
      <c r="L1887" s="1713"/>
      <c r="M1887" s="1713"/>
      <c r="N1887" s="1717"/>
      <c r="P1887" s="1718"/>
      <c r="Q1887" s="1719"/>
      <c r="R1887" s="1720"/>
      <c r="S1887" s="3279"/>
    </row>
    <row r="1888" spans="7:19">
      <c r="G1888" s="1716"/>
      <c r="H1888" s="1713"/>
      <c r="I1888" s="1713"/>
      <c r="J1888" s="1713"/>
      <c r="K1888" s="1713"/>
      <c r="L1888" s="1713"/>
      <c r="M1888" s="1713"/>
      <c r="N1888" s="1717"/>
      <c r="P1888" s="1718"/>
      <c r="Q1888" s="1719"/>
      <c r="R1888" s="1720"/>
      <c r="S1888" s="3279"/>
    </row>
    <row r="1889" spans="7:19">
      <c r="G1889" s="1716"/>
      <c r="H1889" s="1713"/>
      <c r="I1889" s="1713"/>
      <c r="J1889" s="1713"/>
      <c r="K1889" s="1713"/>
      <c r="L1889" s="1713"/>
      <c r="M1889" s="1713"/>
      <c r="N1889" s="1717"/>
      <c r="P1889" s="1718"/>
      <c r="Q1889" s="1719"/>
      <c r="R1889" s="1720"/>
      <c r="S1889" s="3279"/>
    </row>
    <row r="1890" spans="7:19">
      <c r="G1890" s="1716"/>
      <c r="H1890" s="1713"/>
      <c r="I1890" s="1713"/>
      <c r="J1890" s="1713"/>
      <c r="K1890" s="1713"/>
      <c r="L1890" s="1713"/>
      <c r="M1890" s="1713"/>
      <c r="N1890" s="1717"/>
      <c r="P1890" s="1718"/>
      <c r="Q1890" s="1719"/>
      <c r="R1890" s="1720"/>
      <c r="S1890" s="3279"/>
    </row>
    <row r="1891" spans="7:19">
      <c r="G1891" s="1716"/>
      <c r="H1891" s="1713"/>
      <c r="I1891" s="1713"/>
      <c r="J1891" s="1713"/>
      <c r="K1891" s="1713"/>
      <c r="L1891" s="1713"/>
      <c r="M1891" s="1713"/>
      <c r="N1891" s="1717"/>
      <c r="P1891" s="1718"/>
      <c r="Q1891" s="1719"/>
      <c r="R1891" s="1720"/>
      <c r="S1891" s="3279"/>
    </row>
    <row r="1892" spans="7:19">
      <c r="G1892" s="1716"/>
      <c r="H1892" s="1713"/>
      <c r="I1892" s="1713"/>
      <c r="J1892" s="1713"/>
      <c r="K1892" s="1713"/>
      <c r="L1892" s="1713"/>
      <c r="M1892" s="1713"/>
      <c r="N1892" s="1717"/>
      <c r="P1892" s="1718"/>
      <c r="Q1892" s="1719"/>
      <c r="R1892" s="1720"/>
      <c r="S1892" s="3279"/>
    </row>
    <row r="1893" spans="7:19">
      <c r="G1893" s="1716"/>
      <c r="H1893" s="1713"/>
      <c r="I1893" s="1713"/>
      <c r="J1893" s="1713"/>
      <c r="K1893" s="1713"/>
      <c r="L1893" s="1713"/>
      <c r="M1893" s="1713"/>
      <c r="N1893" s="1717"/>
      <c r="P1893" s="1718"/>
      <c r="Q1893" s="1719"/>
      <c r="R1893" s="1720"/>
      <c r="S1893" s="3279"/>
    </row>
    <row r="1894" spans="7:19">
      <c r="G1894" s="1716"/>
      <c r="H1894" s="1713"/>
      <c r="I1894" s="1713"/>
      <c r="J1894" s="1713"/>
      <c r="K1894" s="1713"/>
      <c r="L1894" s="1713"/>
      <c r="M1894" s="1713"/>
      <c r="N1894" s="1717"/>
      <c r="P1894" s="1718"/>
      <c r="Q1894" s="1719"/>
      <c r="R1894" s="1720"/>
      <c r="S1894" s="3279"/>
    </row>
    <row r="1895" spans="7:19">
      <c r="G1895" s="1716"/>
      <c r="H1895" s="1713"/>
      <c r="I1895" s="1713"/>
      <c r="J1895" s="1713"/>
      <c r="K1895" s="1713"/>
      <c r="L1895" s="1713"/>
      <c r="M1895" s="1713"/>
      <c r="N1895" s="1717"/>
      <c r="P1895" s="1718"/>
      <c r="Q1895" s="1719"/>
      <c r="R1895" s="1720"/>
      <c r="S1895" s="3279"/>
    </row>
    <row r="1896" spans="7:19">
      <c r="G1896" s="1716"/>
      <c r="H1896" s="1713"/>
      <c r="I1896" s="1713"/>
      <c r="J1896" s="1713"/>
      <c r="K1896" s="1713"/>
      <c r="L1896" s="1713"/>
      <c r="M1896" s="1713"/>
      <c r="N1896" s="1717"/>
      <c r="P1896" s="1718"/>
      <c r="Q1896" s="1719"/>
      <c r="R1896" s="1720"/>
      <c r="S1896" s="3279"/>
    </row>
    <row r="1897" spans="7:19">
      <c r="G1897" s="1716"/>
      <c r="H1897" s="1713"/>
      <c r="I1897" s="1713"/>
      <c r="J1897" s="1713"/>
      <c r="K1897" s="1713"/>
      <c r="L1897" s="1713"/>
      <c r="M1897" s="1713"/>
      <c r="N1897" s="1717"/>
      <c r="P1897" s="1718"/>
      <c r="Q1897" s="1719"/>
      <c r="R1897" s="1720"/>
      <c r="S1897" s="3279"/>
    </row>
    <row r="1898" spans="7:19">
      <c r="G1898" s="1716"/>
      <c r="H1898" s="1713"/>
      <c r="I1898" s="1713"/>
      <c r="J1898" s="1713"/>
      <c r="K1898" s="1713"/>
      <c r="L1898" s="1713"/>
      <c r="M1898" s="1713"/>
      <c r="N1898" s="1717"/>
      <c r="P1898" s="1718"/>
      <c r="Q1898" s="1719"/>
      <c r="R1898" s="1720"/>
      <c r="S1898" s="3279"/>
    </row>
    <row r="1899" spans="7:19">
      <c r="G1899" s="1716"/>
      <c r="H1899" s="1713"/>
      <c r="I1899" s="1713"/>
      <c r="J1899" s="1713"/>
      <c r="K1899" s="1713"/>
      <c r="L1899" s="1713"/>
      <c r="M1899" s="1713"/>
      <c r="N1899" s="1717"/>
      <c r="P1899" s="1718"/>
      <c r="Q1899" s="1719"/>
      <c r="R1899" s="1720"/>
      <c r="S1899" s="3279"/>
    </row>
    <row r="1900" spans="7:19">
      <c r="G1900" s="1716"/>
      <c r="H1900" s="1713"/>
      <c r="I1900" s="1713"/>
      <c r="J1900" s="1713"/>
      <c r="K1900" s="1713"/>
      <c r="L1900" s="1713"/>
      <c r="M1900" s="1713"/>
      <c r="N1900" s="1717"/>
      <c r="P1900" s="1718"/>
      <c r="Q1900" s="1719"/>
      <c r="R1900" s="1720"/>
      <c r="S1900" s="3279"/>
    </row>
    <row r="1901" spans="7:19">
      <c r="G1901" s="1716"/>
      <c r="H1901" s="1713"/>
      <c r="I1901" s="1713"/>
      <c r="J1901" s="1713"/>
      <c r="K1901" s="1713"/>
      <c r="L1901" s="1713"/>
      <c r="M1901" s="1713"/>
      <c r="N1901" s="1717"/>
      <c r="P1901" s="1718"/>
      <c r="Q1901" s="1719"/>
      <c r="R1901" s="1720"/>
      <c r="S1901" s="3279"/>
    </row>
    <row r="1902" spans="7:19">
      <c r="G1902" s="1716"/>
      <c r="H1902" s="1713"/>
      <c r="I1902" s="1713"/>
      <c r="J1902" s="1713"/>
      <c r="K1902" s="1713"/>
      <c r="L1902" s="1713"/>
      <c r="M1902" s="1713"/>
      <c r="N1902" s="1717"/>
      <c r="P1902" s="1718"/>
      <c r="Q1902" s="1719"/>
      <c r="R1902" s="1720"/>
      <c r="S1902" s="3279"/>
    </row>
    <row r="1903" spans="7:19">
      <c r="G1903" s="1716"/>
      <c r="H1903" s="1713"/>
      <c r="I1903" s="1713"/>
      <c r="J1903" s="1713"/>
      <c r="K1903" s="1713"/>
      <c r="L1903" s="1713"/>
      <c r="M1903" s="1713"/>
      <c r="N1903" s="1717"/>
      <c r="P1903" s="1718"/>
      <c r="Q1903" s="1719"/>
      <c r="R1903" s="1720"/>
      <c r="S1903" s="3279"/>
    </row>
    <row r="1904" spans="7:19">
      <c r="G1904" s="1716"/>
      <c r="H1904" s="1713"/>
      <c r="I1904" s="1713"/>
      <c r="J1904" s="1713"/>
      <c r="K1904" s="1713"/>
      <c r="L1904" s="1713"/>
      <c r="M1904" s="1713"/>
      <c r="N1904" s="1717"/>
      <c r="P1904" s="1718"/>
      <c r="Q1904" s="1719"/>
      <c r="R1904" s="1720"/>
      <c r="S1904" s="3279"/>
    </row>
    <row r="1905" spans="7:19">
      <c r="G1905" s="1716"/>
      <c r="H1905" s="1713"/>
      <c r="I1905" s="1713"/>
      <c r="J1905" s="1713"/>
      <c r="K1905" s="1713"/>
      <c r="L1905" s="1713"/>
      <c r="M1905" s="1713"/>
      <c r="N1905" s="1717"/>
      <c r="P1905" s="1718"/>
      <c r="Q1905" s="1719"/>
      <c r="R1905" s="1720"/>
      <c r="S1905" s="3279"/>
    </row>
    <row r="1906" spans="7:19">
      <c r="G1906" s="1716"/>
      <c r="H1906" s="1713"/>
      <c r="I1906" s="1713"/>
      <c r="J1906" s="1713"/>
      <c r="K1906" s="1713"/>
      <c r="L1906" s="1713"/>
      <c r="M1906" s="1713"/>
      <c r="N1906" s="1717"/>
      <c r="P1906" s="1718"/>
      <c r="Q1906" s="1719"/>
      <c r="R1906" s="1720"/>
      <c r="S1906" s="3279"/>
    </row>
    <row r="1907" spans="7:19">
      <c r="G1907" s="1716"/>
      <c r="H1907" s="1713"/>
      <c r="I1907" s="1713"/>
      <c r="J1907" s="1713"/>
      <c r="K1907" s="1713"/>
      <c r="L1907" s="1713"/>
      <c r="M1907" s="1713"/>
      <c r="N1907" s="1717"/>
      <c r="P1907" s="1718"/>
      <c r="Q1907" s="1719"/>
      <c r="R1907" s="1720"/>
      <c r="S1907" s="3279"/>
    </row>
    <row r="1908" spans="7:19">
      <c r="G1908" s="1716"/>
      <c r="H1908" s="1713"/>
      <c r="I1908" s="1713"/>
      <c r="J1908" s="1713"/>
      <c r="K1908" s="1713"/>
      <c r="L1908" s="1713"/>
      <c r="M1908" s="1713"/>
      <c r="N1908" s="1717"/>
      <c r="P1908" s="1718"/>
      <c r="Q1908" s="1719"/>
      <c r="R1908" s="1720"/>
      <c r="S1908" s="3279"/>
    </row>
    <row r="1909" spans="7:19">
      <c r="G1909" s="1716"/>
      <c r="H1909" s="1713"/>
      <c r="I1909" s="1713"/>
      <c r="J1909" s="1713"/>
      <c r="K1909" s="1713"/>
      <c r="L1909" s="1713"/>
      <c r="M1909" s="1713"/>
      <c r="N1909" s="1717"/>
      <c r="P1909" s="1718"/>
      <c r="Q1909" s="1719"/>
      <c r="R1909" s="1720"/>
      <c r="S1909" s="3279"/>
    </row>
    <row r="1910" spans="7:19">
      <c r="G1910" s="1716"/>
      <c r="H1910" s="1713"/>
      <c r="I1910" s="1713"/>
      <c r="J1910" s="1713"/>
      <c r="K1910" s="1713"/>
      <c r="L1910" s="1713"/>
      <c r="M1910" s="1713"/>
      <c r="N1910" s="1717"/>
      <c r="P1910" s="1718"/>
      <c r="Q1910" s="1719"/>
      <c r="R1910" s="1720"/>
      <c r="S1910" s="3279"/>
    </row>
    <row r="1911" spans="7:19">
      <c r="G1911" s="1716"/>
      <c r="H1911" s="1713"/>
      <c r="I1911" s="1713"/>
      <c r="J1911" s="1713"/>
      <c r="K1911" s="1713"/>
      <c r="L1911" s="1713"/>
      <c r="M1911" s="1713"/>
      <c r="N1911" s="1717"/>
      <c r="P1911" s="1718"/>
      <c r="Q1911" s="1719"/>
      <c r="R1911" s="1720"/>
      <c r="S1911" s="3279"/>
    </row>
    <row r="1912" spans="7:19">
      <c r="G1912" s="1716"/>
      <c r="H1912" s="1713"/>
      <c r="I1912" s="1713"/>
      <c r="J1912" s="1713"/>
      <c r="K1912" s="1713"/>
      <c r="L1912" s="1713"/>
      <c r="M1912" s="1713"/>
      <c r="N1912" s="1717"/>
      <c r="P1912" s="1718"/>
      <c r="Q1912" s="1719"/>
      <c r="R1912" s="1720"/>
      <c r="S1912" s="3279"/>
    </row>
    <row r="1913" spans="7:19">
      <c r="G1913" s="1716"/>
      <c r="H1913" s="1713"/>
      <c r="I1913" s="1713"/>
      <c r="J1913" s="1713"/>
      <c r="K1913" s="1713"/>
      <c r="L1913" s="1713"/>
      <c r="M1913" s="1713"/>
      <c r="N1913" s="1717"/>
      <c r="P1913" s="1718"/>
      <c r="Q1913" s="1719"/>
      <c r="R1913" s="1720"/>
      <c r="S1913" s="3279"/>
    </row>
    <row r="1914" spans="7:19">
      <c r="G1914" s="1716"/>
      <c r="H1914" s="1713"/>
      <c r="I1914" s="1713"/>
      <c r="J1914" s="1713"/>
      <c r="K1914" s="1713"/>
      <c r="L1914" s="1713"/>
      <c r="M1914" s="1713"/>
      <c r="N1914" s="1717"/>
      <c r="P1914" s="1718"/>
      <c r="Q1914" s="1719"/>
      <c r="R1914" s="1720"/>
      <c r="S1914" s="3279"/>
    </row>
    <row r="1915" spans="7:19">
      <c r="G1915" s="1716"/>
      <c r="H1915" s="1713"/>
      <c r="I1915" s="1713"/>
      <c r="J1915" s="1713"/>
      <c r="K1915" s="1713"/>
      <c r="L1915" s="1713"/>
      <c r="M1915" s="1713"/>
      <c r="N1915" s="1717"/>
      <c r="P1915" s="1718"/>
      <c r="Q1915" s="1719"/>
      <c r="R1915" s="1720"/>
      <c r="S1915" s="3279"/>
    </row>
    <row r="1916" spans="7:19">
      <c r="G1916" s="1716"/>
      <c r="H1916" s="1713"/>
      <c r="I1916" s="1713"/>
      <c r="J1916" s="1713"/>
      <c r="K1916" s="1713"/>
      <c r="L1916" s="1713"/>
      <c r="M1916" s="1713"/>
      <c r="N1916" s="1717"/>
      <c r="P1916" s="1718"/>
      <c r="Q1916" s="1719"/>
      <c r="R1916" s="1720"/>
      <c r="S1916" s="3279"/>
    </row>
    <row r="1917" spans="7:19">
      <c r="G1917" s="1716"/>
      <c r="H1917" s="1713"/>
      <c r="I1917" s="1713"/>
      <c r="J1917" s="1713"/>
      <c r="K1917" s="1713"/>
      <c r="L1917" s="1713"/>
      <c r="M1917" s="1713"/>
      <c r="N1917" s="1717"/>
      <c r="P1917" s="1718"/>
      <c r="Q1917" s="1719"/>
      <c r="R1917" s="1720"/>
      <c r="S1917" s="3279"/>
    </row>
    <row r="1918" spans="7:19">
      <c r="G1918" s="1716"/>
      <c r="H1918" s="1713"/>
      <c r="I1918" s="1713"/>
      <c r="J1918" s="1713"/>
      <c r="K1918" s="1713"/>
      <c r="L1918" s="1713"/>
      <c r="M1918" s="1713"/>
      <c r="N1918" s="1717"/>
      <c r="P1918" s="1718"/>
      <c r="Q1918" s="1719"/>
      <c r="R1918" s="1720"/>
      <c r="S1918" s="3279"/>
    </row>
    <row r="1919" spans="7:19">
      <c r="G1919" s="1716"/>
      <c r="H1919" s="1713"/>
      <c r="I1919" s="1713"/>
      <c r="J1919" s="1713"/>
      <c r="K1919" s="1713"/>
      <c r="L1919" s="1713"/>
      <c r="M1919" s="1713"/>
      <c r="N1919" s="1717"/>
      <c r="P1919" s="1718"/>
      <c r="Q1919" s="1719"/>
      <c r="R1919" s="1720"/>
      <c r="S1919" s="3279"/>
    </row>
    <row r="1920" spans="7:19">
      <c r="G1920" s="1716"/>
      <c r="H1920" s="1713"/>
      <c r="I1920" s="1713"/>
      <c r="J1920" s="1713"/>
      <c r="K1920" s="1713"/>
      <c r="L1920" s="1713"/>
      <c r="M1920" s="1713"/>
      <c r="N1920" s="1717"/>
      <c r="P1920" s="1718"/>
      <c r="Q1920" s="1719"/>
      <c r="R1920" s="1720"/>
      <c r="S1920" s="3279"/>
    </row>
    <row r="1921" spans="7:19">
      <c r="G1921" s="1716"/>
      <c r="H1921" s="1713"/>
      <c r="I1921" s="1713"/>
      <c r="J1921" s="1713"/>
      <c r="K1921" s="1713"/>
      <c r="L1921" s="1713"/>
      <c r="M1921" s="1713"/>
      <c r="N1921" s="1717"/>
      <c r="P1921" s="1718"/>
      <c r="Q1921" s="1719"/>
      <c r="R1921" s="1720"/>
      <c r="S1921" s="3279"/>
    </row>
    <row r="1922" spans="7:19">
      <c r="G1922" s="1716"/>
      <c r="H1922" s="1713"/>
      <c r="I1922" s="1713"/>
      <c r="J1922" s="1713"/>
      <c r="K1922" s="1713"/>
      <c r="L1922" s="1713"/>
      <c r="M1922" s="1713"/>
      <c r="N1922" s="1717"/>
      <c r="P1922" s="1718"/>
      <c r="Q1922" s="1719"/>
      <c r="R1922" s="1720"/>
      <c r="S1922" s="3279"/>
    </row>
    <row r="1923" spans="7:19">
      <c r="G1923" s="1716"/>
      <c r="H1923" s="1713"/>
      <c r="I1923" s="1713"/>
      <c r="J1923" s="1713"/>
      <c r="K1923" s="1713"/>
      <c r="L1923" s="1713"/>
      <c r="M1923" s="1713"/>
      <c r="N1923" s="1717"/>
      <c r="P1923" s="1718"/>
      <c r="Q1923" s="1719"/>
      <c r="R1923" s="1720"/>
      <c r="S1923" s="3279"/>
    </row>
    <row r="1924" spans="7:19">
      <c r="G1924" s="1716"/>
      <c r="H1924" s="1713"/>
      <c r="I1924" s="1713"/>
      <c r="J1924" s="1713"/>
      <c r="K1924" s="1713"/>
      <c r="L1924" s="1713"/>
      <c r="M1924" s="1713"/>
      <c r="N1924" s="1717"/>
      <c r="P1924" s="1718"/>
      <c r="Q1924" s="1719"/>
      <c r="R1924" s="1720"/>
      <c r="S1924" s="3279"/>
    </row>
    <row r="1925" spans="7:19">
      <c r="G1925" s="1716"/>
      <c r="H1925" s="1713"/>
      <c r="I1925" s="1713"/>
      <c r="J1925" s="1713"/>
      <c r="K1925" s="1713"/>
      <c r="L1925" s="1713"/>
      <c r="M1925" s="1713"/>
      <c r="N1925" s="1717"/>
      <c r="P1925" s="1718"/>
      <c r="Q1925" s="1719"/>
      <c r="R1925" s="1720"/>
      <c r="S1925" s="3279"/>
    </row>
    <row r="1926" spans="7:19">
      <c r="G1926" s="1716"/>
      <c r="H1926" s="1713"/>
      <c r="I1926" s="1713"/>
      <c r="J1926" s="1713"/>
      <c r="K1926" s="1713"/>
      <c r="L1926" s="1713"/>
      <c r="M1926" s="1713"/>
      <c r="N1926" s="1717"/>
      <c r="P1926" s="1718"/>
      <c r="Q1926" s="1719"/>
      <c r="R1926" s="1720"/>
      <c r="S1926" s="3279"/>
    </row>
    <row r="1927" spans="7:19">
      <c r="G1927" s="1716"/>
      <c r="H1927" s="1713"/>
      <c r="I1927" s="1713"/>
      <c r="J1927" s="1713"/>
      <c r="K1927" s="1713"/>
      <c r="L1927" s="1713"/>
      <c r="M1927" s="1713"/>
      <c r="N1927" s="1717"/>
      <c r="P1927" s="1718"/>
      <c r="Q1927" s="1719"/>
      <c r="R1927" s="1720"/>
      <c r="S1927" s="3279"/>
    </row>
    <row r="1928" spans="7:19">
      <c r="G1928" s="1716"/>
      <c r="H1928" s="1713"/>
      <c r="I1928" s="1713"/>
      <c r="J1928" s="1713"/>
      <c r="K1928" s="1713"/>
      <c r="L1928" s="1713"/>
      <c r="M1928" s="1713"/>
      <c r="N1928" s="1717"/>
      <c r="P1928" s="1718"/>
      <c r="Q1928" s="1719"/>
      <c r="R1928" s="1720"/>
      <c r="S1928" s="3279"/>
    </row>
    <row r="1929" spans="7:19">
      <c r="G1929" s="1716"/>
      <c r="H1929" s="1713"/>
      <c r="I1929" s="1713"/>
      <c r="J1929" s="1713"/>
      <c r="K1929" s="1713"/>
      <c r="L1929" s="1713"/>
      <c r="M1929" s="1713"/>
      <c r="N1929" s="1717"/>
      <c r="P1929" s="1718"/>
      <c r="Q1929" s="1719"/>
      <c r="R1929" s="1720"/>
      <c r="S1929" s="3279"/>
    </row>
    <row r="1930" spans="7:19">
      <c r="G1930" s="1716"/>
      <c r="H1930" s="1713"/>
      <c r="I1930" s="1713"/>
      <c r="J1930" s="1713"/>
      <c r="K1930" s="1713"/>
      <c r="L1930" s="1713"/>
      <c r="M1930" s="1713"/>
      <c r="N1930" s="1717"/>
      <c r="P1930" s="1718"/>
      <c r="Q1930" s="1719"/>
      <c r="R1930" s="1720"/>
      <c r="S1930" s="3279"/>
    </row>
    <row r="1931" spans="7:19">
      <c r="G1931" s="1716"/>
      <c r="H1931" s="1713"/>
      <c r="I1931" s="1713"/>
      <c r="J1931" s="1713"/>
      <c r="K1931" s="1713"/>
      <c r="L1931" s="1713"/>
      <c r="M1931" s="1713"/>
      <c r="N1931" s="1717"/>
      <c r="P1931" s="1718"/>
      <c r="Q1931" s="1719"/>
      <c r="R1931" s="1720"/>
      <c r="S1931" s="3279"/>
    </row>
    <row r="1932" spans="7:19">
      <c r="G1932" s="1716"/>
      <c r="H1932" s="1713"/>
      <c r="I1932" s="1713"/>
      <c r="J1932" s="1713"/>
      <c r="K1932" s="1713"/>
      <c r="L1932" s="1713"/>
      <c r="M1932" s="1713"/>
      <c r="N1932" s="1717"/>
      <c r="P1932" s="1718"/>
      <c r="Q1932" s="1719"/>
      <c r="R1932" s="1720"/>
      <c r="S1932" s="3279"/>
    </row>
    <row r="1933" spans="7:19">
      <c r="G1933" s="1716"/>
      <c r="H1933" s="1713"/>
      <c r="I1933" s="1713"/>
      <c r="J1933" s="1713"/>
      <c r="K1933" s="1713"/>
      <c r="L1933" s="1713"/>
      <c r="M1933" s="1713"/>
      <c r="N1933" s="1717"/>
      <c r="P1933" s="1718"/>
      <c r="Q1933" s="1719"/>
      <c r="R1933" s="1720"/>
      <c r="S1933" s="3279"/>
    </row>
    <row r="1934" spans="7:19">
      <c r="G1934" s="1716"/>
      <c r="H1934" s="1713"/>
      <c r="I1934" s="1713"/>
      <c r="J1934" s="1713"/>
      <c r="K1934" s="1713"/>
      <c r="L1934" s="1713"/>
      <c r="M1934" s="1713"/>
      <c r="N1934" s="1717"/>
      <c r="P1934" s="1718"/>
      <c r="Q1934" s="1719"/>
      <c r="R1934" s="1720"/>
      <c r="S1934" s="3279"/>
    </row>
    <row r="1935" spans="7:19">
      <c r="G1935" s="1716"/>
      <c r="H1935" s="1713"/>
      <c r="I1935" s="1713"/>
      <c r="J1935" s="1713"/>
      <c r="K1935" s="1713"/>
      <c r="L1935" s="1713"/>
      <c r="M1935" s="1713"/>
      <c r="N1935" s="1717"/>
      <c r="P1935" s="1718"/>
      <c r="Q1935" s="1719"/>
      <c r="R1935" s="1720"/>
      <c r="S1935" s="3279"/>
    </row>
    <row r="1936" spans="7:19">
      <c r="G1936" s="1716"/>
      <c r="H1936" s="1713"/>
      <c r="I1936" s="1713"/>
      <c r="J1936" s="1713"/>
      <c r="K1936" s="1713"/>
      <c r="L1936" s="1713"/>
      <c r="M1936" s="1713"/>
      <c r="N1936" s="1717"/>
      <c r="P1936" s="1718"/>
      <c r="Q1936" s="1719"/>
      <c r="R1936" s="1720"/>
      <c r="S1936" s="3279"/>
    </row>
    <row r="1937" spans="7:19">
      <c r="G1937" s="1716"/>
      <c r="H1937" s="1713"/>
      <c r="I1937" s="1713"/>
      <c r="J1937" s="1713"/>
      <c r="K1937" s="1713"/>
      <c r="L1937" s="1713"/>
      <c r="M1937" s="1713"/>
      <c r="N1937" s="1717"/>
      <c r="P1937" s="1718"/>
      <c r="Q1937" s="1719"/>
      <c r="R1937" s="1720"/>
      <c r="S1937" s="3279"/>
    </row>
    <row r="1938" spans="7:19">
      <c r="G1938" s="1716"/>
      <c r="H1938" s="1713"/>
      <c r="I1938" s="1713"/>
      <c r="J1938" s="1713"/>
      <c r="K1938" s="1713"/>
      <c r="L1938" s="1713"/>
      <c r="M1938" s="1713"/>
      <c r="N1938" s="1717"/>
      <c r="P1938" s="1718"/>
      <c r="Q1938" s="1719"/>
      <c r="R1938" s="1720"/>
      <c r="S1938" s="3279"/>
    </row>
    <row r="1939" spans="7:19">
      <c r="G1939" s="1716"/>
      <c r="H1939" s="1713"/>
      <c r="I1939" s="1713"/>
      <c r="J1939" s="1713"/>
      <c r="K1939" s="1713"/>
      <c r="L1939" s="1713"/>
      <c r="M1939" s="1713"/>
      <c r="N1939" s="1717"/>
      <c r="P1939" s="1718"/>
      <c r="Q1939" s="1719"/>
      <c r="R1939" s="1720"/>
      <c r="S1939" s="3279"/>
    </row>
    <row r="1940" spans="7:19">
      <c r="G1940" s="1716"/>
      <c r="H1940" s="1713"/>
      <c r="I1940" s="1713"/>
      <c r="J1940" s="1713"/>
      <c r="K1940" s="1713"/>
      <c r="L1940" s="1713"/>
      <c r="M1940" s="1713"/>
      <c r="N1940" s="1717"/>
      <c r="P1940" s="1718"/>
      <c r="Q1940" s="1719"/>
      <c r="R1940" s="1720"/>
      <c r="S1940" s="3279"/>
    </row>
    <row r="1941" spans="7:19">
      <c r="G1941" s="1716"/>
      <c r="H1941" s="1713"/>
      <c r="I1941" s="1713"/>
      <c r="J1941" s="1713"/>
      <c r="K1941" s="1713"/>
      <c r="L1941" s="1713"/>
      <c r="M1941" s="1713"/>
      <c r="N1941" s="1717"/>
      <c r="P1941" s="1718"/>
      <c r="Q1941" s="1719"/>
      <c r="R1941" s="1720"/>
      <c r="S1941" s="3279"/>
    </row>
    <row r="1942" spans="7:19">
      <c r="G1942" s="1716"/>
      <c r="H1942" s="1713"/>
      <c r="I1942" s="1713"/>
      <c r="J1942" s="1713"/>
      <c r="K1942" s="1713"/>
      <c r="L1942" s="1713"/>
      <c r="M1942" s="1713"/>
      <c r="N1942" s="1717"/>
      <c r="P1942" s="1718"/>
      <c r="Q1942" s="1719"/>
      <c r="R1942" s="1720"/>
      <c r="S1942" s="3279"/>
    </row>
    <row r="1943" spans="7:19">
      <c r="G1943" s="1716"/>
      <c r="H1943" s="1713"/>
      <c r="I1943" s="1713"/>
      <c r="J1943" s="1713"/>
      <c r="K1943" s="1713"/>
      <c r="L1943" s="1713"/>
      <c r="M1943" s="1713"/>
      <c r="N1943" s="1717"/>
      <c r="P1943" s="1718"/>
      <c r="Q1943" s="1719"/>
      <c r="R1943" s="1720"/>
      <c r="S1943" s="3279"/>
    </row>
    <row r="1944" spans="7:19">
      <c r="G1944" s="1716"/>
      <c r="H1944" s="1713"/>
      <c r="I1944" s="1713"/>
      <c r="J1944" s="1713"/>
      <c r="K1944" s="1713"/>
      <c r="L1944" s="1713"/>
      <c r="M1944" s="1713"/>
      <c r="N1944" s="1717"/>
      <c r="P1944" s="1718"/>
      <c r="Q1944" s="1719"/>
      <c r="R1944" s="1720"/>
      <c r="S1944" s="3279"/>
    </row>
    <row r="1945" spans="7:19">
      <c r="G1945" s="1716"/>
      <c r="H1945" s="1713"/>
      <c r="I1945" s="1713"/>
      <c r="J1945" s="1713"/>
      <c r="K1945" s="1713"/>
      <c r="L1945" s="1713"/>
      <c r="M1945" s="1713"/>
      <c r="N1945" s="1717"/>
      <c r="P1945" s="1718"/>
      <c r="Q1945" s="1719"/>
      <c r="R1945" s="1720"/>
      <c r="S1945" s="3279"/>
    </row>
    <row r="1946" spans="7:19">
      <c r="G1946" s="1716"/>
      <c r="H1946" s="1713"/>
      <c r="I1946" s="1713"/>
      <c r="J1946" s="1713"/>
      <c r="K1946" s="1713"/>
      <c r="L1946" s="1713"/>
      <c r="M1946" s="1713"/>
      <c r="N1946" s="1717"/>
      <c r="P1946" s="1718"/>
      <c r="Q1946" s="1719"/>
      <c r="R1946" s="1720"/>
      <c r="S1946" s="3279"/>
    </row>
    <row r="1947" spans="7:19">
      <c r="G1947" s="1716"/>
      <c r="H1947" s="1713"/>
      <c r="I1947" s="1713"/>
      <c r="J1947" s="1713"/>
      <c r="K1947" s="1713"/>
      <c r="L1947" s="1713"/>
      <c r="M1947" s="1713"/>
      <c r="N1947" s="1717"/>
      <c r="P1947" s="1718"/>
      <c r="Q1947" s="1719"/>
      <c r="R1947" s="1720"/>
      <c r="S1947" s="3279"/>
    </row>
    <row r="1948" spans="7:19">
      <c r="G1948" s="1716"/>
      <c r="H1948" s="1713"/>
      <c r="I1948" s="1713"/>
      <c r="J1948" s="1713"/>
      <c r="K1948" s="1713"/>
      <c r="L1948" s="1713"/>
      <c r="M1948" s="1713"/>
      <c r="N1948" s="1717"/>
      <c r="P1948" s="1718"/>
      <c r="Q1948" s="1719"/>
      <c r="R1948" s="1720"/>
      <c r="S1948" s="3279"/>
    </row>
    <row r="1949" spans="7:19">
      <c r="G1949" s="1716"/>
      <c r="H1949" s="1713"/>
      <c r="I1949" s="1713"/>
      <c r="J1949" s="1713"/>
      <c r="K1949" s="1713"/>
      <c r="L1949" s="1713"/>
      <c r="M1949" s="1713"/>
      <c r="N1949" s="1717"/>
      <c r="P1949" s="1718"/>
      <c r="Q1949" s="1719"/>
      <c r="R1949" s="1720"/>
      <c r="S1949" s="3279"/>
    </row>
    <row r="1950" spans="7:19">
      <c r="G1950" s="1716"/>
      <c r="H1950" s="1713"/>
      <c r="I1950" s="1713"/>
      <c r="J1950" s="1713"/>
      <c r="K1950" s="1713"/>
      <c r="L1950" s="1713"/>
      <c r="M1950" s="1713"/>
      <c r="N1950" s="1717"/>
      <c r="P1950" s="1718"/>
      <c r="Q1950" s="1719"/>
      <c r="R1950" s="1720"/>
      <c r="S1950" s="3279"/>
    </row>
    <row r="1951" spans="7:19">
      <c r="G1951" s="1716"/>
      <c r="H1951" s="1713"/>
      <c r="I1951" s="1713"/>
      <c r="J1951" s="1713"/>
      <c r="K1951" s="1713"/>
      <c r="L1951" s="1713"/>
      <c r="M1951" s="1713"/>
      <c r="N1951" s="1717"/>
      <c r="P1951" s="1718"/>
      <c r="Q1951" s="1719"/>
      <c r="R1951" s="1720"/>
      <c r="S1951" s="3279"/>
    </row>
    <row r="1952" spans="7:19">
      <c r="G1952" s="1716"/>
      <c r="H1952" s="1713"/>
      <c r="I1952" s="1713"/>
      <c r="J1952" s="1713"/>
      <c r="K1952" s="1713"/>
      <c r="L1952" s="1713"/>
      <c r="M1952" s="1713"/>
      <c r="N1952" s="1717"/>
      <c r="P1952" s="1718"/>
      <c r="Q1952" s="1719"/>
      <c r="R1952" s="1720"/>
      <c r="S1952" s="3279"/>
    </row>
    <row r="1953" spans="7:19">
      <c r="G1953" s="1716"/>
      <c r="H1953" s="1713"/>
      <c r="I1953" s="1713"/>
      <c r="J1953" s="1713"/>
      <c r="K1953" s="1713"/>
      <c r="L1953" s="1713"/>
      <c r="M1953" s="1713"/>
      <c r="N1953" s="1717"/>
      <c r="P1953" s="1718"/>
      <c r="Q1953" s="1719"/>
      <c r="R1953" s="1720"/>
      <c r="S1953" s="3279"/>
    </row>
    <row r="1954" spans="7:19">
      <c r="G1954" s="1716"/>
      <c r="H1954" s="1713"/>
      <c r="I1954" s="1713"/>
      <c r="J1954" s="1713"/>
      <c r="K1954" s="1713"/>
      <c r="L1954" s="1713"/>
      <c r="M1954" s="1713"/>
      <c r="N1954" s="1717"/>
      <c r="P1954" s="1718"/>
      <c r="Q1954" s="1719"/>
      <c r="R1954" s="1720"/>
      <c r="S1954" s="3279"/>
    </row>
    <row r="1955" spans="7:19">
      <c r="G1955" s="1716"/>
      <c r="H1955" s="1713"/>
      <c r="I1955" s="1713"/>
      <c r="J1955" s="1713"/>
      <c r="K1955" s="1713"/>
      <c r="L1955" s="1713"/>
      <c r="M1955" s="1713"/>
      <c r="N1955" s="1717"/>
      <c r="P1955" s="1718"/>
      <c r="Q1955" s="1719"/>
      <c r="R1955" s="1720"/>
      <c r="S1955" s="3279"/>
    </row>
    <row r="1956" spans="7:19">
      <c r="G1956" s="1716"/>
      <c r="H1956" s="1713"/>
      <c r="I1956" s="1713"/>
      <c r="J1956" s="1713"/>
      <c r="K1956" s="1713"/>
      <c r="L1956" s="1713"/>
      <c r="M1956" s="1713"/>
      <c r="N1956" s="1717"/>
      <c r="P1956" s="1718"/>
      <c r="Q1956" s="1719"/>
      <c r="R1956" s="1720"/>
      <c r="S1956" s="3279"/>
    </row>
    <row r="1957" spans="7:19">
      <c r="G1957" s="1716"/>
      <c r="H1957" s="1713"/>
      <c r="I1957" s="1713"/>
      <c r="J1957" s="1713"/>
      <c r="K1957" s="1713"/>
      <c r="L1957" s="1713"/>
      <c r="M1957" s="1713"/>
      <c r="N1957" s="1717"/>
      <c r="P1957" s="1718"/>
      <c r="Q1957" s="1719"/>
      <c r="R1957" s="1720"/>
      <c r="S1957" s="3279"/>
    </row>
    <row r="1958" spans="7:19">
      <c r="G1958" s="1716"/>
      <c r="H1958" s="1713"/>
      <c r="I1958" s="1713"/>
      <c r="J1958" s="1713"/>
      <c r="K1958" s="1713"/>
      <c r="L1958" s="1713"/>
      <c r="M1958" s="1713"/>
      <c r="N1958" s="1717"/>
      <c r="P1958" s="1718"/>
      <c r="Q1958" s="1719"/>
      <c r="R1958" s="1720"/>
      <c r="S1958" s="3279"/>
    </row>
    <row r="1959" spans="7:19">
      <c r="G1959" s="1716"/>
      <c r="H1959" s="1713"/>
      <c r="I1959" s="1713"/>
      <c r="J1959" s="1713"/>
      <c r="K1959" s="1713"/>
      <c r="L1959" s="1713"/>
      <c r="M1959" s="1713"/>
      <c r="N1959" s="1717"/>
      <c r="P1959" s="1718"/>
      <c r="Q1959" s="1719"/>
      <c r="R1959" s="1720"/>
      <c r="S1959" s="3279"/>
    </row>
    <row r="1960" spans="7:19">
      <c r="G1960" s="1716"/>
      <c r="H1960" s="1713"/>
      <c r="I1960" s="1713"/>
      <c r="J1960" s="1713"/>
      <c r="K1960" s="1713"/>
      <c r="L1960" s="1713"/>
      <c r="M1960" s="1713"/>
      <c r="N1960" s="1717"/>
      <c r="P1960" s="1718"/>
      <c r="Q1960" s="1719"/>
      <c r="R1960" s="1720"/>
      <c r="S1960" s="3279"/>
    </row>
    <row r="1961" spans="7:19">
      <c r="G1961" s="1716"/>
      <c r="H1961" s="1713"/>
      <c r="I1961" s="1713"/>
      <c r="J1961" s="1713"/>
      <c r="K1961" s="1713"/>
      <c r="L1961" s="1713"/>
      <c r="M1961" s="1713"/>
      <c r="N1961" s="1717"/>
      <c r="P1961" s="1718"/>
      <c r="Q1961" s="1719"/>
      <c r="R1961" s="1720"/>
      <c r="S1961" s="3279"/>
    </row>
    <row r="1962" spans="7:19">
      <c r="G1962" s="1716"/>
      <c r="H1962" s="1713"/>
      <c r="I1962" s="1713"/>
      <c r="J1962" s="1713"/>
      <c r="K1962" s="1713"/>
      <c r="L1962" s="1713"/>
      <c r="M1962" s="1713"/>
      <c r="N1962" s="1717"/>
      <c r="P1962" s="1718"/>
      <c r="Q1962" s="1719"/>
      <c r="R1962" s="1720"/>
      <c r="S1962" s="3279"/>
    </row>
    <row r="1963" spans="7:19">
      <c r="G1963" s="1716"/>
      <c r="H1963" s="1713"/>
      <c r="I1963" s="1713"/>
      <c r="J1963" s="1713"/>
      <c r="K1963" s="1713"/>
      <c r="L1963" s="1713"/>
      <c r="M1963" s="1713"/>
      <c r="N1963" s="1717"/>
      <c r="P1963" s="1718"/>
      <c r="Q1963" s="1719"/>
      <c r="R1963" s="1720"/>
      <c r="S1963" s="3279"/>
    </row>
    <row r="1964" spans="7:19">
      <c r="G1964" s="1716"/>
      <c r="H1964" s="1713"/>
      <c r="I1964" s="1713"/>
      <c r="J1964" s="1713"/>
      <c r="K1964" s="1713"/>
      <c r="L1964" s="1713"/>
      <c r="M1964" s="1713"/>
      <c r="N1964" s="1717"/>
      <c r="P1964" s="1718"/>
      <c r="Q1964" s="1719"/>
      <c r="R1964" s="1720"/>
      <c r="S1964" s="3279"/>
    </row>
    <row r="1965" spans="7:19">
      <c r="G1965" s="1716"/>
      <c r="H1965" s="1713"/>
      <c r="I1965" s="1713"/>
      <c r="J1965" s="1713"/>
      <c r="K1965" s="1713"/>
      <c r="L1965" s="1713"/>
      <c r="M1965" s="1713"/>
      <c r="N1965" s="1717"/>
      <c r="P1965" s="1718"/>
      <c r="Q1965" s="1719"/>
      <c r="R1965" s="1720"/>
      <c r="S1965" s="3279"/>
    </row>
    <row r="1966" spans="7:19">
      <c r="G1966" s="1716"/>
      <c r="H1966" s="1713"/>
      <c r="I1966" s="1713"/>
      <c r="J1966" s="1713"/>
      <c r="K1966" s="1713"/>
      <c r="L1966" s="1713"/>
      <c r="M1966" s="1713"/>
      <c r="N1966" s="1717"/>
      <c r="P1966" s="1718"/>
      <c r="Q1966" s="1719"/>
      <c r="R1966" s="1720"/>
      <c r="S1966" s="3279"/>
    </row>
    <row r="1967" spans="7:19">
      <c r="G1967" s="1716"/>
      <c r="H1967" s="1713"/>
      <c r="I1967" s="1713"/>
      <c r="J1967" s="1713"/>
      <c r="K1967" s="1713"/>
      <c r="L1967" s="1713"/>
      <c r="M1967" s="1713"/>
      <c r="N1967" s="1717"/>
      <c r="P1967" s="1718"/>
      <c r="Q1967" s="1719"/>
      <c r="R1967" s="1720"/>
      <c r="S1967" s="3279"/>
    </row>
    <row r="1968" spans="7:19">
      <c r="G1968" s="1716"/>
      <c r="H1968" s="1713"/>
      <c r="I1968" s="1713"/>
      <c r="J1968" s="1713"/>
      <c r="K1968" s="1713"/>
      <c r="L1968" s="1713"/>
      <c r="M1968" s="1713"/>
      <c r="N1968" s="1717"/>
      <c r="P1968" s="1718"/>
      <c r="Q1968" s="1719"/>
      <c r="R1968" s="1720"/>
      <c r="S1968" s="3279"/>
    </row>
    <row r="1969" spans="7:19">
      <c r="G1969" s="1716"/>
      <c r="H1969" s="1713"/>
      <c r="I1969" s="1713"/>
      <c r="J1969" s="1713"/>
      <c r="K1969" s="1713"/>
      <c r="L1969" s="1713"/>
      <c r="M1969" s="1713"/>
      <c r="N1969" s="1717"/>
      <c r="P1969" s="1718"/>
      <c r="Q1969" s="1719"/>
      <c r="R1969" s="1720"/>
      <c r="S1969" s="3279"/>
    </row>
    <row r="1970" spans="7:19">
      <c r="G1970" s="1716"/>
      <c r="H1970" s="1713"/>
      <c r="I1970" s="1713"/>
      <c r="J1970" s="1713"/>
      <c r="K1970" s="1713"/>
      <c r="L1970" s="1713"/>
      <c r="M1970" s="1713"/>
      <c r="N1970" s="1717"/>
      <c r="P1970" s="1718"/>
      <c r="Q1970" s="1719"/>
      <c r="R1970" s="1720"/>
      <c r="S1970" s="3279"/>
    </row>
    <row r="1971" spans="7:19">
      <c r="G1971" s="1716"/>
      <c r="H1971" s="1713"/>
      <c r="I1971" s="1713"/>
      <c r="J1971" s="1713"/>
      <c r="K1971" s="1713"/>
      <c r="L1971" s="1713"/>
      <c r="M1971" s="1713"/>
      <c r="N1971" s="1717"/>
      <c r="P1971" s="1718"/>
      <c r="Q1971" s="1719"/>
      <c r="R1971" s="1720"/>
      <c r="S1971" s="3279"/>
    </row>
    <row r="1972" spans="7:19">
      <c r="G1972" s="1716"/>
      <c r="H1972" s="1713"/>
      <c r="I1972" s="1713"/>
      <c r="J1972" s="1713"/>
      <c r="K1972" s="1713"/>
      <c r="L1972" s="1713"/>
      <c r="M1972" s="1713"/>
      <c r="N1972" s="1717"/>
      <c r="P1972" s="1718"/>
      <c r="Q1972" s="1719"/>
      <c r="R1972" s="1720"/>
      <c r="S1972" s="3279"/>
    </row>
    <row r="1973" spans="7:19">
      <c r="S1973" s="3280"/>
    </row>
    <row r="1974" spans="7:19">
      <c r="S1974" s="3280"/>
    </row>
    <row r="1975" spans="7:19">
      <c r="S1975" s="3280"/>
    </row>
    <row r="1976" spans="7:19">
      <c r="S1976" s="3280"/>
    </row>
    <row r="1977" spans="7:19">
      <c r="S1977" s="3280"/>
    </row>
    <row r="1978" spans="7:19">
      <c r="S1978" s="3280"/>
    </row>
    <row r="1979" spans="7:19">
      <c r="S1979" s="3280"/>
    </row>
    <row r="1980" spans="7:19">
      <c r="S1980" s="3280"/>
    </row>
    <row r="1981" spans="7:19">
      <c r="S1981" s="3280"/>
    </row>
    <row r="1982" spans="7:19">
      <c r="S1982" s="3280"/>
    </row>
    <row r="1983" spans="7:19">
      <c r="S1983" s="3280"/>
    </row>
    <row r="1984" spans="7:19">
      <c r="S1984" s="3280"/>
    </row>
    <row r="1985" spans="19:19">
      <c r="S1985" s="3280"/>
    </row>
    <row r="1986" spans="19:19">
      <c r="S1986" s="3280"/>
    </row>
    <row r="1987" spans="19:19">
      <c r="S1987" s="3280"/>
    </row>
    <row r="1988" spans="19:19">
      <c r="S1988" s="3280"/>
    </row>
    <row r="1989" spans="19:19">
      <c r="S1989" s="3280"/>
    </row>
    <row r="1990" spans="19:19">
      <c r="S1990" s="3280"/>
    </row>
    <row r="1991" spans="19:19">
      <c r="S1991" s="3280"/>
    </row>
    <row r="1992" spans="19:19">
      <c r="S1992" s="3280"/>
    </row>
    <row r="1993" spans="19:19">
      <c r="S1993" s="3280"/>
    </row>
    <row r="1994" spans="19:19">
      <c r="S1994" s="3280"/>
    </row>
    <row r="1995" spans="19:19">
      <c r="S1995" s="3280"/>
    </row>
    <row r="1996" spans="19:19">
      <c r="S1996" s="3280"/>
    </row>
    <row r="1997" spans="19:19">
      <c r="S1997" s="3280"/>
    </row>
    <row r="1998" spans="19:19">
      <c r="S1998" s="3280"/>
    </row>
    <row r="1999" spans="19:19">
      <c r="S1999" s="3280"/>
    </row>
    <row r="2000" spans="19:19">
      <c r="S2000" s="3280"/>
    </row>
    <row r="2001" spans="19:19">
      <c r="S2001" s="3280"/>
    </row>
    <row r="2002" spans="19:19">
      <c r="S2002" s="3280"/>
    </row>
    <row r="2003" spans="19:19">
      <c r="S2003" s="3280"/>
    </row>
    <row r="2004" spans="19:19">
      <c r="S2004" s="3280"/>
    </row>
    <row r="2005" spans="19:19">
      <c r="S2005" s="3280"/>
    </row>
    <row r="2006" spans="19:19">
      <c r="S2006" s="3280"/>
    </row>
    <row r="2007" spans="19:19">
      <c r="S2007" s="3280"/>
    </row>
    <row r="2008" spans="19:19">
      <c r="S2008" s="3280"/>
    </row>
    <row r="2009" spans="19:19">
      <c r="S2009" s="3280"/>
    </row>
    <row r="2010" spans="19:19">
      <c r="S2010" s="3280"/>
    </row>
    <row r="2011" spans="19:19">
      <c r="S2011" s="3280"/>
    </row>
    <row r="2012" spans="19:19">
      <c r="S2012" s="3280"/>
    </row>
    <row r="2013" spans="19:19">
      <c r="S2013" s="3280"/>
    </row>
    <row r="2014" spans="19:19">
      <c r="S2014" s="3280"/>
    </row>
    <row r="2015" spans="19:19">
      <c r="S2015" s="3280"/>
    </row>
    <row r="2016" spans="19:19">
      <c r="S2016" s="3280"/>
    </row>
    <row r="2017" spans="19:19">
      <c r="S2017" s="3280"/>
    </row>
    <row r="2018" spans="19:19">
      <c r="S2018" s="3280"/>
    </row>
    <row r="2019" spans="19:19">
      <c r="S2019" s="3280"/>
    </row>
    <row r="2020" spans="19:19">
      <c r="S2020" s="3280"/>
    </row>
    <row r="2021" spans="19:19">
      <c r="S2021" s="3280"/>
    </row>
    <row r="2022" spans="19:19">
      <c r="S2022" s="3280"/>
    </row>
    <row r="2023" spans="19:19">
      <c r="S2023" s="3280"/>
    </row>
    <row r="2024" spans="19:19">
      <c r="S2024" s="3280"/>
    </row>
    <row r="2025" spans="19:19">
      <c r="S2025" s="3280"/>
    </row>
    <row r="2026" spans="19:19">
      <c r="S2026" s="3280"/>
    </row>
    <row r="2027" spans="19:19">
      <c r="S2027" s="3280"/>
    </row>
    <row r="2028" spans="19:19">
      <c r="S2028" s="3280"/>
    </row>
    <row r="2029" spans="19:19">
      <c r="S2029" s="3280"/>
    </row>
    <row r="2030" spans="19:19">
      <c r="S2030" s="3280"/>
    </row>
    <row r="2031" spans="19:19">
      <c r="S2031" s="3280"/>
    </row>
    <row r="2032" spans="19:19">
      <c r="S2032" s="3280"/>
    </row>
    <row r="2033" spans="19:19">
      <c r="S2033" s="3280"/>
    </row>
    <row r="2034" spans="19:19">
      <c r="S2034" s="3280"/>
    </row>
    <row r="2035" spans="19:19">
      <c r="S2035" s="3280"/>
    </row>
    <row r="2036" spans="19:19">
      <c r="S2036" s="3280"/>
    </row>
    <row r="2037" spans="19:19">
      <c r="S2037" s="3280"/>
    </row>
    <row r="2038" spans="19:19">
      <c r="S2038" s="3280"/>
    </row>
    <row r="2039" spans="19:19">
      <c r="S2039" s="3280"/>
    </row>
    <row r="2040" spans="19:19">
      <c r="S2040" s="3280"/>
    </row>
    <row r="2041" spans="19:19">
      <c r="S2041" s="3280"/>
    </row>
    <row r="2042" spans="19:19">
      <c r="S2042" s="3280"/>
    </row>
    <row r="2043" spans="19:19">
      <c r="S2043" s="3280"/>
    </row>
    <row r="2044" spans="19:19">
      <c r="S2044" s="3280"/>
    </row>
    <row r="2045" spans="19:19">
      <c r="S2045" s="3280"/>
    </row>
    <row r="2046" spans="19:19">
      <c r="S2046" s="3280"/>
    </row>
    <row r="2047" spans="19:19">
      <c r="S2047" s="3280"/>
    </row>
    <row r="2048" spans="19:19">
      <c r="S2048" s="3280"/>
    </row>
    <row r="2049" spans="19:19">
      <c r="S2049" s="3280"/>
    </row>
    <row r="2050" spans="19:19">
      <c r="S2050" s="3280"/>
    </row>
    <row r="2051" spans="19:19">
      <c r="S2051" s="3280"/>
    </row>
    <row r="2052" spans="19:19">
      <c r="S2052" s="3280"/>
    </row>
    <row r="2053" spans="19:19">
      <c r="S2053" s="3280"/>
    </row>
    <row r="2054" spans="19:19">
      <c r="S2054" s="3280"/>
    </row>
    <row r="2055" spans="19:19">
      <c r="S2055" s="3280"/>
    </row>
    <row r="2056" spans="19:19">
      <c r="S2056" s="3280"/>
    </row>
    <row r="2057" spans="19:19">
      <c r="S2057" s="3280"/>
    </row>
    <row r="2058" spans="19:19">
      <c r="S2058" s="3280"/>
    </row>
    <row r="2059" spans="19:19">
      <c r="S2059" s="3280"/>
    </row>
    <row r="2060" spans="19:19">
      <c r="S2060" s="3280"/>
    </row>
    <row r="2061" spans="19:19">
      <c r="S2061" s="3280"/>
    </row>
    <row r="2062" spans="19:19">
      <c r="S2062" s="3280"/>
    </row>
    <row r="2063" spans="19:19">
      <c r="S2063" s="3280"/>
    </row>
    <row r="2064" spans="19:19">
      <c r="S2064" s="3280"/>
    </row>
    <row r="2065" spans="19:19">
      <c r="S2065" s="3280"/>
    </row>
    <row r="2066" spans="19:19">
      <c r="S2066" s="3280"/>
    </row>
    <row r="2067" spans="19:19">
      <c r="S2067" s="3280"/>
    </row>
    <row r="2068" spans="19:19">
      <c r="S2068" s="3280"/>
    </row>
    <row r="2069" spans="19:19">
      <c r="S2069" s="3280"/>
    </row>
    <row r="2070" spans="19:19">
      <c r="S2070" s="3280"/>
    </row>
    <row r="2071" spans="19:19">
      <c r="S2071" s="3280"/>
    </row>
    <row r="2072" spans="19:19">
      <c r="S2072" s="3280"/>
    </row>
    <row r="2073" spans="19:19">
      <c r="S2073" s="3280"/>
    </row>
    <row r="2074" spans="19:19">
      <c r="S2074" s="3280"/>
    </row>
    <row r="2075" spans="19:19">
      <c r="S2075" s="3280"/>
    </row>
    <row r="2076" spans="19:19">
      <c r="S2076" s="3280"/>
    </row>
    <row r="2077" spans="19:19">
      <c r="S2077" s="3280"/>
    </row>
    <row r="2078" spans="19:19">
      <c r="S2078" s="3280"/>
    </row>
    <row r="2079" spans="19:19">
      <c r="S2079" s="3280"/>
    </row>
    <row r="2080" spans="19:19">
      <c r="S2080" s="3280"/>
    </row>
    <row r="2081" spans="19:19">
      <c r="S2081" s="3280"/>
    </row>
    <row r="2082" spans="19:19">
      <c r="S2082" s="3280"/>
    </row>
    <row r="2083" spans="19:19">
      <c r="S2083" s="3280"/>
    </row>
    <row r="2084" spans="19:19">
      <c r="S2084" s="3280"/>
    </row>
    <row r="2085" spans="19:19">
      <c r="S2085" s="3280"/>
    </row>
    <row r="2086" spans="19:19">
      <c r="S2086" s="3280"/>
    </row>
    <row r="2087" spans="19:19">
      <c r="S2087" s="3280"/>
    </row>
    <row r="2088" spans="19:19">
      <c r="S2088" s="3280"/>
    </row>
    <row r="2089" spans="19:19">
      <c r="S2089" s="3280"/>
    </row>
    <row r="2090" spans="19:19">
      <c r="S2090" s="3280"/>
    </row>
    <row r="2091" spans="19:19">
      <c r="S2091" s="3280"/>
    </row>
    <row r="2092" spans="19:19">
      <c r="S2092" s="3280"/>
    </row>
    <row r="2093" spans="19:19">
      <c r="S2093" s="3280"/>
    </row>
    <row r="2094" spans="19:19">
      <c r="S2094" s="3280"/>
    </row>
    <row r="2095" spans="19:19">
      <c r="S2095" s="3280"/>
    </row>
    <row r="2096" spans="19:19">
      <c r="S2096" s="3280"/>
    </row>
    <row r="2097" spans="19:19">
      <c r="S2097" s="3280"/>
    </row>
    <row r="2098" spans="19:19">
      <c r="S2098" s="3280"/>
    </row>
    <row r="2099" spans="19:19">
      <c r="S2099" s="3280"/>
    </row>
    <row r="2100" spans="19:19">
      <c r="S2100" s="3280"/>
    </row>
    <row r="2101" spans="19:19">
      <c r="S2101" s="3280"/>
    </row>
    <row r="2102" spans="19:19">
      <c r="S2102" s="3280"/>
    </row>
    <row r="2103" spans="19:19">
      <c r="S2103" s="3280"/>
    </row>
    <row r="2104" spans="19:19">
      <c r="S2104" s="3280"/>
    </row>
    <row r="2105" spans="19:19">
      <c r="S2105" s="3280"/>
    </row>
    <row r="2106" spans="19:19">
      <c r="S2106" s="3280"/>
    </row>
    <row r="2107" spans="19:19">
      <c r="S2107" s="3280"/>
    </row>
    <row r="2108" spans="19:19">
      <c r="S2108" s="3280"/>
    </row>
    <row r="2109" spans="19:19">
      <c r="S2109" s="3280"/>
    </row>
    <row r="2110" spans="19:19">
      <c r="S2110" s="3280"/>
    </row>
    <row r="2111" spans="19:19">
      <c r="S2111" s="3280"/>
    </row>
    <row r="2112" spans="19:19">
      <c r="S2112" s="3280"/>
    </row>
    <row r="2113" spans="19:19">
      <c r="S2113" s="3280"/>
    </row>
    <row r="2114" spans="19:19">
      <c r="S2114" s="3280"/>
    </row>
    <row r="2115" spans="19:19">
      <c r="S2115" s="3280"/>
    </row>
    <row r="2116" spans="19:19">
      <c r="S2116" s="3280"/>
    </row>
    <row r="2117" spans="19:19">
      <c r="S2117" s="3280"/>
    </row>
    <row r="2118" spans="19:19">
      <c r="S2118" s="3280"/>
    </row>
    <row r="2119" spans="19:19">
      <c r="S2119" s="3280"/>
    </row>
    <row r="2120" spans="19:19">
      <c r="S2120" s="3280"/>
    </row>
    <row r="2121" spans="19:19">
      <c r="S2121" s="3280"/>
    </row>
    <row r="2122" spans="19:19">
      <c r="S2122" s="3280"/>
    </row>
    <row r="2123" spans="19:19">
      <c r="S2123" s="3280"/>
    </row>
    <row r="2124" spans="19:19">
      <c r="S2124" s="3280"/>
    </row>
    <row r="2125" spans="19:19">
      <c r="S2125" s="3280"/>
    </row>
    <row r="2126" spans="19:19">
      <c r="S2126" s="3280"/>
    </row>
    <row r="2127" spans="19:19">
      <c r="S2127" s="3280"/>
    </row>
    <row r="2128" spans="19:19">
      <c r="S2128" s="3280"/>
    </row>
    <row r="2129" spans="19:19">
      <c r="S2129" s="3280"/>
    </row>
    <row r="2130" spans="19:19">
      <c r="S2130" s="3280"/>
    </row>
    <row r="2131" spans="19:19">
      <c r="S2131" s="3280"/>
    </row>
    <row r="2132" spans="19:19">
      <c r="S2132" s="3280"/>
    </row>
    <row r="2133" spans="19:19">
      <c r="S2133" s="3280"/>
    </row>
    <row r="2134" spans="19:19">
      <c r="S2134" s="3280"/>
    </row>
    <row r="2135" spans="19:19">
      <c r="S2135" s="3280"/>
    </row>
    <row r="2136" spans="19:19">
      <c r="S2136" s="3280"/>
    </row>
    <row r="2137" spans="19:19">
      <c r="S2137" s="3280"/>
    </row>
    <row r="2138" spans="19:19">
      <c r="S2138" s="3280"/>
    </row>
    <row r="2139" spans="19:19">
      <c r="S2139" s="3280"/>
    </row>
    <row r="2140" spans="19:19">
      <c r="S2140" s="3280"/>
    </row>
    <row r="2141" spans="19:19">
      <c r="S2141" s="3280"/>
    </row>
    <row r="2142" spans="19:19">
      <c r="S2142" s="3280"/>
    </row>
    <row r="2143" spans="19:19">
      <c r="S2143" s="3280"/>
    </row>
    <row r="2144" spans="19:19">
      <c r="S2144" s="3280"/>
    </row>
    <row r="2145" spans="19:19">
      <c r="S2145" s="3280"/>
    </row>
    <row r="2146" spans="19:19">
      <c r="S2146" s="3280"/>
    </row>
    <row r="2147" spans="19:19">
      <c r="S2147" s="3280"/>
    </row>
    <row r="2148" spans="19:19">
      <c r="S2148" s="3280"/>
    </row>
    <row r="2149" spans="19:19">
      <c r="S2149" s="3280"/>
    </row>
    <row r="2150" spans="19:19">
      <c r="S2150" s="3280"/>
    </row>
    <row r="2151" spans="19:19">
      <c r="S2151" s="3280"/>
    </row>
    <row r="2152" spans="19:19">
      <c r="S2152" s="3280"/>
    </row>
    <row r="2153" spans="19:19">
      <c r="S2153" s="3280"/>
    </row>
    <row r="2154" spans="19:19">
      <c r="S2154" s="3280"/>
    </row>
    <row r="2155" spans="19:19">
      <c r="S2155" s="3280"/>
    </row>
    <row r="2156" spans="19:19">
      <c r="S2156" s="3280"/>
    </row>
    <row r="2157" spans="19:19">
      <c r="S2157" s="3280"/>
    </row>
    <row r="2158" spans="19:19">
      <c r="S2158" s="3280"/>
    </row>
    <row r="2159" spans="19:19">
      <c r="S2159" s="3280"/>
    </row>
    <row r="2160" spans="19:19">
      <c r="S2160" s="3280"/>
    </row>
    <row r="2161" spans="19:19">
      <c r="S2161" s="3280"/>
    </row>
    <row r="2162" spans="19:19">
      <c r="S2162" s="3280"/>
    </row>
    <row r="2163" spans="19:19">
      <c r="S2163" s="3280"/>
    </row>
    <row r="2164" spans="19:19">
      <c r="S2164" s="3280"/>
    </row>
    <row r="2165" spans="19:19">
      <c r="S2165" s="3280"/>
    </row>
    <row r="2166" spans="19:19">
      <c r="S2166" s="3280"/>
    </row>
    <row r="2167" spans="19:19">
      <c r="S2167" s="3280"/>
    </row>
    <row r="2168" spans="19:19">
      <c r="S2168" s="3280"/>
    </row>
    <row r="2169" spans="19:19">
      <c r="S2169" s="3280"/>
    </row>
    <row r="2170" spans="19:19">
      <c r="S2170" s="3280"/>
    </row>
    <row r="2171" spans="19:19">
      <c r="S2171" s="3280"/>
    </row>
    <row r="2172" spans="19:19">
      <c r="S2172" s="3280"/>
    </row>
    <row r="2173" spans="19:19">
      <c r="S2173" s="3280"/>
    </row>
    <row r="2174" spans="19:19">
      <c r="S2174" s="3280"/>
    </row>
    <row r="2175" spans="19:19">
      <c r="S2175" s="3280"/>
    </row>
    <row r="2176" spans="19:19">
      <c r="S2176" s="3280"/>
    </row>
    <row r="2177" spans="19:19">
      <c r="S2177" s="3280"/>
    </row>
    <row r="2178" spans="19:19">
      <c r="S2178" s="3280"/>
    </row>
    <row r="2179" spans="19:19">
      <c r="S2179" s="3280"/>
    </row>
    <row r="2180" spans="19:19">
      <c r="S2180" s="3280"/>
    </row>
    <row r="2181" spans="19:19">
      <c r="S2181" s="3280"/>
    </row>
    <row r="2182" spans="19:19">
      <c r="S2182" s="3280"/>
    </row>
    <row r="2183" spans="19:19">
      <c r="S2183" s="3280"/>
    </row>
    <row r="2184" spans="19:19">
      <c r="S2184" s="3280"/>
    </row>
    <row r="2185" spans="19:19">
      <c r="S2185" s="3280"/>
    </row>
    <row r="2186" spans="19:19">
      <c r="S2186" s="3280"/>
    </row>
    <row r="2187" spans="19:19">
      <c r="S2187" s="3280"/>
    </row>
    <row r="2188" spans="19:19">
      <c r="S2188" s="3280"/>
    </row>
    <row r="2189" spans="19:19">
      <c r="S2189" s="3280"/>
    </row>
    <row r="2190" spans="19:19">
      <c r="S2190" s="3280"/>
    </row>
    <row r="2191" spans="19:19">
      <c r="S2191" s="3280"/>
    </row>
    <row r="2192" spans="19:19">
      <c r="S2192" s="3280"/>
    </row>
    <row r="2193" spans="19:19">
      <c r="S2193" s="3280"/>
    </row>
    <row r="2194" spans="19:19">
      <c r="S2194" s="3280"/>
    </row>
    <row r="2195" spans="19:19">
      <c r="S2195" s="3280"/>
    </row>
    <row r="2196" spans="19:19">
      <c r="S2196" s="3280"/>
    </row>
    <row r="2197" spans="19:19">
      <c r="S2197" s="3280"/>
    </row>
    <row r="2198" spans="19:19">
      <c r="S2198" s="3280"/>
    </row>
    <row r="2199" spans="19:19">
      <c r="S2199" s="3280"/>
    </row>
    <row r="2200" spans="19:19">
      <c r="S2200" s="3280"/>
    </row>
    <row r="2201" spans="19:19">
      <c r="S2201" s="3280"/>
    </row>
    <row r="2202" spans="19:19">
      <c r="S2202" s="3280"/>
    </row>
    <row r="2203" spans="19:19">
      <c r="S2203" s="3280"/>
    </row>
    <row r="2204" spans="19:19">
      <c r="S2204" s="3280"/>
    </row>
    <row r="2205" spans="19:19">
      <c r="S2205" s="3280"/>
    </row>
    <row r="2206" spans="19:19">
      <c r="S2206" s="3280"/>
    </row>
    <row r="2207" spans="19:19">
      <c r="S2207" s="3280"/>
    </row>
    <row r="2208" spans="19:19">
      <c r="S2208" s="3280"/>
    </row>
    <row r="2209" spans="19:19">
      <c r="S2209" s="3280"/>
    </row>
    <row r="2210" spans="19:19">
      <c r="S2210" s="3280"/>
    </row>
    <row r="2211" spans="19:19">
      <c r="S2211" s="3280"/>
    </row>
    <row r="2212" spans="19:19">
      <c r="S2212" s="3280"/>
    </row>
    <row r="2213" spans="19:19">
      <c r="S2213" s="3280"/>
    </row>
    <row r="2214" spans="19:19">
      <c r="S2214" s="3280"/>
    </row>
    <row r="2215" spans="19:19">
      <c r="S2215" s="3280"/>
    </row>
    <row r="2216" spans="19:19">
      <c r="S2216" s="3280"/>
    </row>
    <row r="2217" spans="19:19">
      <c r="S2217" s="3280"/>
    </row>
    <row r="2218" spans="19:19">
      <c r="S2218" s="3280"/>
    </row>
    <row r="2219" spans="19:19">
      <c r="S2219" s="3280"/>
    </row>
    <row r="2220" spans="19:19">
      <c r="S2220" s="3280"/>
    </row>
    <row r="2221" spans="19:19">
      <c r="S2221" s="3280"/>
    </row>
    <row r="2222" spans="19:19">
      <c r="S2222" s="3280"/>
    </row>
    <row r="2223" spans="19:19">
      <c r="S2223" s="3280"/>
    </row>
    <row r="2224" spans="19:19">
      <c r="S2224" s="3280"/>
    </row>
    <row r="2225" spans="19:19">
      <c r="S2225" s="3280"/>
    </row>
    <row r="2226" spans="19:19">
      <c r="S2226" s="3280"/>
    </row>
    <row r="2227" spans="19:19">
      <c r="S2227" s="3280"/>
    </row>
    <row r="2228" spans="19:19">
      <c r="S2228" s="3280"/>
    </row>
    <row r="2229" spans="19:19">
      <c r="S2229" s="3280"/>
    </row>
    <row r="2230" spans="19:19">
      <c r="S2230" s="3280"/>
    </row>
    <row r="2231" spans="19:19">
      <c r="S2231" s="3280"/>
    </row>
    <row r="2232" spans="19:19">
      <c r="S2232" s="3280"/>
    </row>
    <row r="2233" spans="19:19">
      <c r="S2233" s="3280"/>
    </row>
    <row r="2234" spans="19:19">
      <c r="S2234" s="3280"/>
    </row>
    <row r="2235" spans="19:19">
      <c r="S2235" s="3280"/>
    </row>
    <row r="2236" spans="19:19">
      <c r="S2236" s="3280"/>
    </row>
    <row r="2237" spans="19:19">
      <c r="S2237" s="3280"/>
    </row>
    <row r="2238" spans="19:19">
      <c r="S2238" s="3280"/>
    </row>
    <row r="2239" spans="19:19">
      <c r="S2239" s="3280"/>
    </row>
    <row r="2240" spans="19:19">
      <c r="S2240" s="3280"/>
    </row>
    <row r="2241" spans="19:19">
      <c r="S2241" s="3280"/>
    </row>
    <row r="2242" spans="19:19">
      <c r="S2242" s="3280"/>
    </row>
    <row r="2243" spans="19:19">
      <c r="S2243" s="3280"/>
    </row>
    <row r="2244" spans="19:19">
      <c r="S2244" s="3280"/>
    </row>
    <row r="2245" spans="19:19">
      <c r="S2245" s="3280"/>
    </row>
    <row r="2246" spans="19:19">
      <c r="S2246" s="3280"/>
    </row>
    <row r="2247" spans="19:19">
      <c r="S2247" s="3280"/>
    </row>
    <row r="2248" spans="19:19">
      <c r="S2248" s="3280"/>
    </row>
    <row r="2249" spans="19:19">
      <c r="S2249" s="3280"/>
    </row>
    <row r="2250" spans="19:19">
      <c r="S2250" s="3280"/>
    </row>
    <row r="2251" spans="19:19">
      <c r="S2251" s="3280"/>
    </row>
    <row r="2252" spans="19:19">
      <c r="S2252" s="3280"/>
    </row>
    <row r="2253" spans="19:19">
      <c r="S2253" s="3280"/>
    </row>
    <row r="2254" spans="19:19">
      <c r="S2254" s="3280"/>
    </row>
    <row r="2255" spans="19:19">
      <c r="S2255" s="3280"/>
    </row>
    <row r="2256" spans="19:19">
      <c r="S2256" s="3280"/>
    </row>
    <row r="2257" spans="19:19">
      <c r="S2257" s="3280"/>
    </row>
    <row r="2258" spans="19:19">
      <c r="S2258" s="3280"/>
    </row>
    <row r="2259" spans="19:19">
      <c r="S2259" s="3280"/>
    </row>
    <row r="2260" spans="19:19">
      <c r="S2260" s="3280"/>
    </row>
    <row r="2261" spans="19:19">
      <c r="S2261" s="3280"/>
    </row>
    <row r="2262" spans="19:19">
      <c r="S2262" s="3280"/>
    </row>
    <row r="2263" spans="19:19">
      <c r="S2263" s="3280"/>
    </row>
    <row r="2264" spans="19:19">
      <c r="S2264" s="3280"/>
    </row>
    <row r="2265" spans="19:19">
      <c r="S2265" s="3280"/>
    </row>
    <row r="2266" spans="19:19">
      <c r="S2266" s="3280"/>
    </row>
    <row r="2267" spans="19:19">
      <c r="S2267" s="3280"/>
    </row>
    <row r="2268" spans="19:19">
      <c r="S2268" s="3280"/>
    </row>
    <row r="2269" spans="19:19">
      <c r="S2269" s="3280"/>
    </row>
    <row r="2270" spans="19:19">
      <c r="S2270" s="3280"/>
    </row>
    <row r="2271" spans="19:19">
      <c r="S2271" s="3280"/>
    </row>
    <row r="2272" spans="19:19">
      <c r="S2272" s="3280"/>
    </row>
    <row r="2273" spans="19:19">
      <c r="S2273" s="3280"/>
    </row>
    <row r="2274" spans="19:19">
      <c r="S2274" s="3280"/>
    </row>
    <row r="2275" spans="19:19">
      <c r="S2275" s="3280"/>
    </row>
    <row r="2276" spans="19:19">
      <c r="S2276" s="3280"/>
    </row>
    <row r="2277" spans="19:19">
      <c r="S2277" s="3280"/>
    </row>
    <row r="2278" spans="19:19">
      <c r="S2278" s="3280"/>
    </row>
    <row r="2279" spans="19:19">
      <c r="S2279" s="3280"/>
    </row>
    <row r="2280" spans="19:19">
      <c r="S2280" s="3280"/>
    </row>
    <row r="2281" spans="19:19">
      <c r="S2281" s="3280"/>
    </row>
    <row r="2282" spans="19:19">
      <c r="S2282" s="3280"/>
    </row>
    <row r="2283" spans="19:19">
      <c r="S2283" s="3280"/>
    </row>
    <row r="2284" spans="19:19">
      <c r="S2284" s="3280"/>
    </row>
    <row r="2285" spans="19:19">
      <c r="S2285" s="3280"/>
    </row>
    <row r="2286" spans="19:19">
      <c r="S2286" s="3280"/>
    </row>
    <row r="2287" spans="19:19">
      <c r="S2287" s="3280"/>
    </row>
    <row r="2288" spans="19:19">
      <c r="S2288" s="3280"/>
    </row>
    <row r="2289" spans="19:19">
      <c r="S2289" s="3280"/>
    </row>
    <row r="2290" spans="19:19">
      <c r="S2290" s="3280"/>
    </row>
    <row r="2291" spans="19:19">
      <c r="S2291" s="3280"/>
    </row>
    <row r="2292" spans="19:19">
      <c r="S2292" s="3280"/>
    </row>
    <row r="2293" spans="19:19">
      <c r="S2293" s="3280"/>
    </row>
    <row r="2294" spans="19:19">
      <c r="S2294" s="3280"/>
    </row>
    <row r="2295" spans="19:19">
      <c r="S2295" s="3280"/>
    </row>
    <row r="2296" spans="19:19">
      <c r="S2296" s="3280"/>
    </row>
    <row r="2297" spans="19:19">
      <c r="S2297" s="3280"/>
    </row>
    <row r="2298" spans="19:19">
      <c r="S2298" s="3280"/>
    </row>
    <row r="2299" spans="19:19">
      <c r="S2299" s="3280"/>
    </row>
    <row r="2300" spans="19:19">
      <c r="S2300" s="3280"/>
    </row>
    <row r="2301" spans="19:19">
      <c r="S2301" s="3280"/>
    </row>
    <row r="2302" spans="19:19">
      <c r="S2302" s="3280"/>
    </row>
    <row r="2303" spans="19:19">
      <c r="S2303" s="3280"/>
    </row>
    <row r="2304" spans="19:19">
      <c r="S2304" s="3280"/>
    </row>
    <row r="2305" spans="19:19">
      <c r="S2305" s="3280"/>
    </row>
    <row r="2306" spans="19:19">
      <c r="S2306" s="3280"/>
    </row>
    <row r="2307" spans="19:19">
      <c r="S2307" s="3280"/>
    </row>
    <row r="2308" spans="19:19">
      <c r="S2308" s="3280"/>
    </row>
    <row r="2309" spans="19:19">
      <c r="S2309" s="3280"/>
    </row>
    <row r="2310" spans="19:19">
      <c r="S2310" s="3280"/>
    </row>
    <row r="2311" spans="19:19">
      <c r="S2311" s="3280"/>
    </row>
    <row r="2312" spans="19:19">
      <c r="S2312" s="3280"/>
    </row>
    <row r="2313" spans="19:19">
      <c r="S2313" s="3280"/>
    </row>
    <row r="2314" spans="19:19">
      <c r="S2314" s="3280"/>
    </row>
    <row r="2315" spans="19:19">
      <c r="S2315" s="3280"/>
    </row>
    <row r="2316" spans="19:19">
      <c r="S2316" s="3280"/>
    </row>
    <row r="2317" spans="19:19">
      <c r="S2317" s="3280"/>
    </row>
    <row r="2318" spans="19:19">
      <c r="S2318" s="3280"/>
    </row>
    <row r="2319" spans="19:19">
      <c r="S2319" s="3280"/>
    </row>
    <row r="2320" spans="19:19">
      <c r="S2320" s="3280"/>
    </row>
    <row r="2321" spans="19:19">
      <c r="S2321" s="3280"/>
    </row>
    <row r="2322" spans="19:19">
      <c r="S2322" s="3280"/>
    </row>
    <row r="2323" spans="19:19">
      <c r="S2323" s="3280"/>
    </row>
    <row r="2324" spans="19:19">
      <c r="S2324" s="3280"/>
    </row>
    <row r="2325" spans="19:19">
      <c r="S2325" s="3280"/>
    </row>
    <row r="2326" spans="19:19">
      <c r="S2326" s="3280"/>
    </row>
    <row r="2327" spans="19:19">
      <c r="S2327" s="3280"/>
    </row>
    <row r="2328" spans="19:19">
      <c r="S2328" s="3280"/>
    </row>
    <row r="2329" spans="19:19">
      <c r="S2329" s="3280"/>
    </row>
    <row r="2330" spans="19:19">
      <c r="S2330" s="3280"/>
    </row>
    <row r="2331" spans="19:19">
      <c r="S2331" s="3280"/>
    </row>
    <row r="2332" spans="19:19">
      <c r="S2332" s="3280"/>
    </row>
    <row r="2333" spans="19:19">
      <c r="S2333" s="3280"/>
    </row>
    <row r="2334" spans="19:19">
      <c r="S2334" s="3280"/>
    </row>
    <row r="2335" spans="19:19">
      <c r="S2335" s="3280"/>
    </row>
    <row r="2336" spans="19:19">
      <c r="S2336" s="3280"/>
    </row>
    <row r="2337" spans="19:19">
      <c r="S2337" s="3280"/>
    </row>
    <row r="2338" spans="19:19">
      <c r="S2338" s="3280"/>
    </row>
    <row r="2339" spans="19:19">
      <c r="S2339" s="3280"/>
    </row>
    <row r="2340" spans="19:19">
      <c r="S2340" s="3280"/>
    </row>
    <row r="2341" spans="19:19">
      <c r="S2341" s="3280"/>
    </row>
    <row r="2342" spans="19:19">
      <c r="S2342" s="3280"/>
    </row>
    <row r="2343" spans="19:19">
      <c r="S2343" s="3280"/>
    </row>
    <row r="2344" spans="19:19">
      <c r="S2344" s="3280"/>
    </row>
    <row r="2345" spans="19:19">
      <c r="S2345" s="3280"/>
    </row>
    <row r="2346" spans="19:19">
      <c r="S2346" s="3280"/>
    </row>
    <row r="2347" spans="19:19">
      <c r="S2347" s="3280"/>
    </row>
    <row r="2348" spans="19:19">
      <c r="S2348" s="3280"/>
    </row>
    <row r="2349" spans="19:19">
      <c r="S2349" s="3280"/>
    </row>
    <row r="2350" spans="19:19">
      <c r="S2350" s="3280"/>
    </row>
    <row r="2351" spans="19:19">
      <c r="S2351" s="3280"/>
    </row>
    <row r="2352" spans="19:19">
      <c r="S2352" s="3280"/>
    </row>
    <row r="2353" spans="19:19">
      <c r="S2353" s="3280"/>
    </row>
    <row r="2354" spans="19:19">
      <c r="S2354" s="3280"/>
    </row>
    <row r="2355" spans="19:19">
      <c r="S2355" s="3280"/>
    </row>
    <row r="2356" spans="19:19">
      <c r="S2356" s="3280"/>
    </row>
    <row r="2357" spans="19:19">
      <c r="S2357" s="3280"/>
    </row>
    <row r="2358" spans="19:19">
      <c r="S2358" s="3280"/>
    </row>
    <row r="2359" spans="19:19">
      <c r="S2359" s="3280"/>
    </row>
    <row r="2360" spans="19:19">
      <c r="S2360" s="3280"/>
    </row>
    <row r="2361" spans="19:19">
      <c r="S2361" s="3280"/>
    </row>
    <row r="2362" spans="19:19">
      <c r="S2362" s="3280"/>
    </row>
    <row r="2363" spans="19:19">
      <c r="S2363" s="3280"/>
    </row>
    <row r="2364" spans="19:19">
      <c r="S2364" s="3280"/>
    </row>
    <row r="2365" spans="19:19">
      <c r="S2365" s="3280"/>
    </row>
    <row r="2366" spans="19:19">
      <c r="S2366" s="3280"/>
    </row>
    <row r="2367" spans="19:19">
      <c r="S2367" s="3280"/>
    </row>
    <row r="2368" spans="19:19">
      <c r="S2368" s="3280"/>
    </row>
    <row r="2369" spans="19:19">
      <c r="S2369" s="3280"/>
    </row>
    <row r="2370" spans="19:19">
      <c r="S2370" s="3280"/>
    </row>
    <row r="2371" spans="19:19">
      <c r="S2371" s="3280"/>
    </row>
    <row r="2372" spans="19:19">
      <c r="S2372" s="3280"/>
    </row>
    <row r="2373" spans="19:19">
      <c r="S2373" s="3280"/>
    </row>
    <row r="2374" spans="19:19">
      <c r="S2374" s="3280"/>
    </row>
    <row r="2375" spans="19:19">
      <c r="S2375" s="3280"/>
    </row>
    <row r="2376" spans="19:19">
      <c r="S2376" s="3280"/>
    </row>
    <row r="2377" spans="19:19">
      <c r="S2377" s="3280"/>
    </row>
    <row r="2378" spans="19:19">
      <c r="S2378" s="3280"/>
    </row>
    <row r="2379" spans="19:19">
      <c r="S2379" s="3280"/>
    </row>
    <row r="2380" spans="19:19">
      <c r="S2380" s="3280"/>
    </row>
    <row r="2381" spans="19:19">
      <c r="S2381" s="3280"/>
    </row>
    <row r="2382" spans="19:19">
      <c r="S2382" s="3280"/>
    </row>
    <row r="2383" spans="19:19">
      <c r="S2383" s="3280"/>
    </row>
    <row r="2384" spans="19:19">
      <c r="S2384" s="3280"/>
    </row>
    <row r="2385" spans="19:19">
      <c r="S2385" s="3280"/>
    </row>
    <row r="2386" spans="19:19">
      <c r="S2386" s="3280"/>
    </row>
    <row r="2387" spans="19:19">
      <c r="S2387" s="3280"/>
    </row>
    <row r="2388" spans="19:19">
      <c r="S2388" s="3280"/>
    </row>
    <row r="2389" spans="19:19">
      <c r="S2389" s="3280"/>
    </row>
    <row r="2390" spans="19:19">
      <c r="S2390" s="3280"/>
    </row>
    <row r="2391" spans="19:19">
      <c r="S2391" s="3280"/>
    </row>
    <row r="2392" spans="19:19">
      <c r="S2392" s="3280"/>
    </row>
    <row r="2393" spans="19:19">
      <c r="S2393" s="3280"/>
    </row>
    <row r="2394" spans="19:19">
      <c r="S2394" s="3280"/>
    </row>
    <row r="2395" spans="19:19">
      <c r="S2395" s="3280"/>
    </row>
    <row r="2396" spans="19:19">
      <c r="S2396" s="3280"/>
    </row>
    <row r="2397" spans="19:19">
      <c r="S2397" s="3280"/>
    </row>
    <row r="2398" spans="19:19">
      <c r="S2398" s="3280"/>
    </row>
    <row r="2399" spans="19:19">
      <c r="S2399" s="3280"/>
    </row>
    <row r="2400" spans="19:19">
      <c r="S2400" s="3280"/>
    </row>
    <row r="2401" spans="19:19">
      <c r="S2401" s="3280"/>
    </row>
    <row r="2402" spans="19:19">
      <c r="S2402" s="3280"/>
    </row>
    <row r="2403" spans="19:19">
      <c r="S2403" s="3280"/>
    </row>
    <row r="2404" spans="19:19">
      <c r="S2404" s="3280"/>
    </row>
    <row r="2405" spans="19:19">
      <c r="S2405" s="3280"/>
    </row>
    <row r="2406" spans="19:19">
      <c r="S2406" s="3280"/>
    </row>
    <row r="2407" spans="19:19">
      <c r="S2407" s="3280"/>
    </row>
    <row r="2408" spans="19:19">
      <c r="S2408" s="3280"/>
    </row>
    <row r="2409" spans="19:19">
      <c r="S2409" s="3280"/>
    </row>
    <row r="2410" spans="19:19">
      <c r="S2410" s="3280"/>
    </row>
    <row r="2411" spans="19:19">
      <c r="S2411" s="3280"/>
    </row>
    <row r="2412" spans="19:19">
      <c r="S2412" s="3280"/>
    </row>
    <row r="2413" spans="19:19">
      <c r="S2413" s="3280"/>
    </row>
    <row r="2414" spans="19:19">
      <c r="S2414" s="3280"/>
    </row>
    <row r="2415" spans="19:19">
      <c r="S2415" s="3280"/>
    </row>
    <row r="2416" spans="19:19">
      <c r="S2416" s="3280"/>
    </row>
    <row r="2417" spans="19:19">
      <c r="S2417" s="3280"/>
    </row>
    <row r="2418" spans="19:19">
      <c r="S2418" s="3280"/>
    </row>
    <row r="2419" spans="19:19">
      <c r="S2419" s="3280"/>
    </row>
    <row r="2420" spans="19:19">
      <c r="S2420" s="3280"/>
    </row>
    <row r="2421" spans="19:19">
      <c r="S2421" s="3280"/>
    </row>
    <row r="2422" spans="19:19">
      <c r="S2422" s="3280"/>
    </row>
    <row r="2423" spans="19:19">
      <c r="S2423" s="3280"/>
    </row>
    <row r="2424" spans="19:19">
      <c r="S2424" s="3280"/>
    </row>
    <row r="2425" spans="19:19">
      <c r="S2425" s="3280"/>
    </row>
    <row r="2426" spans="19:19">
      <c r="S2426" s="3280"/>
    </row>
    <row r="2427" spans="19:19">
      <c r="S2427" s="3280"/>
    </row>
    <row r="2428" spans="19:19">
      <c r="S2428" s="3280"/>
    </row>
    <row r="2429" spans="19:19">
      <c r="S2429" s="3280"/>
    </row>
    <row r="2430" spans="19:19">
      <c r="S2430" s="3280"/>
    </row>
    <row r="2431" spans="19:19">
      <c r="S2431" s="3280"/>
    </row>
    <row r="2432" spans="19:19">
      <c r="S2432" s="3280"/>
    </row>
    <row r="2433" spans="19:19">
      <c r="S2433" s="3280"/>
    </row>
    <row r="2434" spans="19:19">
      <c r="S2434" s="3280"/>
    </row>
    <row r="2435" spans="19:19">
      <c r="S2435" s="3280"/>
    </row>
    <row r="2436" spans="19:19">
      <c r="S2436" s="3280"/>
    </row>
    <row r="2437" spans="19:19">
      <c r="S2437" s="3280"/>
    </row>
    <row r="2438" spans="19:19">
      <c r="S2438" s="3280"/>
    </row>
    <row r="2439" spans="19:19">
      <c r="S2439" s="3280"/>
    </row>
    <row r="2440" spans="19:19">
      <c r="S2440" s="3280"/>
    </row>
    <row r="2441" spans="19:19">
      <c r="S2441" s="3280"/>
    </row>
    <row r="2442" spans="19:19">
      <c r="S2442" s="3280"/>
    </row>
    <row r="2443" spans="19:19">
      <c r="S2443" s="3280"/>
    </row>
    <row r="2444" spans="19:19">
      <c r="S2444" s="3280"/>
    </row>
    <row r="2445" spans="19:19">
      <c r="S2445" s="3280"/>
    </row>
    <row r="2446" spans="19:19">
      <c r="S2446" s="3280"/>
    </row>
    <row r="2447" spans="19:19">
      <c r="S2447" s="3280"/>
    </row>
    <row r="2448" spans="19:19">
      <c r="S2448" s="3280"/>
    </row>
    <row r="2449" spans="19:19">
      <c r="S2449" s="3280"/>
    </row>
    <row r="2450" spans="19:19">
      <c r="S2450" s="3280"/>
    </row>
    <row r="2451" spans="19:19">
      <c r="S2451" s="3280"/>
    </row>
    <row r="2452" spans="19:19">
      <c r="S2452" s="3280"/>
    </row>
    <row r="2453" spans="19:19">
      <c r="S2453" s="3280"/>
    </row>
    <row r="2454" spans="19:19">
      <c r="S2454" s="3280"/>
    </row>
    <row r="2455" spans="19:19">
      <c r="S2455" s="3280"/>
    </row>
    <row r="2456" spans="19:19">
      <c r="S2456" s="3280"/>
    </row>
    <row r="2457" spans="19:19">
      <c r="S2457" s="3280"/>
    </row>
    <row r="2458" spans="19:19">
      <c r="S2458" s="3280"/>
    </row>
    <row r="2459" spans="19:19">
      <c r="S2459" s="3280"/>
    </row>
    <row r="2460" spans="19:19">
      <c r="S2460" s="3280"/>
    </row>
    <row r="2461" spans="19:19">
      <c r="S2461" s="3280"/>
    </row>
    <row r="2462" spans="19:19">
      <c r="S2462" s="3280"/>
    </row>
    <row r="2463" spans="19:19">
      <c r="S2463" s="3280"/>
    </row>
    <row r="2464" spans="19:19">
      <c r="S2464" s="3280"/>
    </row>
    <row r="2465" spans="19:19">
      <c r="S2465" s="3280"/>
    </row>
    <row r="2466" spans="19:19">
      <c r="S2466" s="3280"/>
    </row>
    <row r="2467" spans="19:19">
      <c r="S2467" s="3280"/>
    </row>
    <row r="2468" spans="19:19">
      <c r="S2468" s="3280"/>
    </row>
    <row r="2469" spans="19:19">
      <c r="S2469" s="3280"/>
    </row>
    <row r="2470" spans="19:19">
      <c r="S2470" s="3280"/>
    </row>
    <row r="2471" spans="19:19">
      <c r="S2471" s="3280"/>
    </row>
    <row r="2472" spans="19:19">
      <c r="S2472" s="3280"/>
    </row>
    <row r="2473" spans="19:19">
      <c r="S2473" s="3280"/>
    </row>
    <row r="2474" spans="19:19">
      <c r="S2474" s="3280"/>
    </row>
    <row r="2475" spans="19:19">
      <c r="S2475" s="3280"/>
    </row>
    <row r="2476" spans="19:19">
      <c r="S2476" s="3280"/>
    </row>
    <row r="2477" spans="19:19">
      <c r="S2477" s="3280"/>
    </row>
    <row r="2478" spans="19:19">
      <c r="S2478" s="3280"/>
    </row>
    <row r="2479" spans="19:19">
      <c r="S2479" s="3280"/>
    </row>
    <row r="2480" spans="19:19">
      <c r="S2480" s="3280"/>
    </row>
    <row r="2481" spans="19:19">
      <c r="S2481" s="3280"/>
    </row>
    <row r="2482" spans="19:19">
      <c r="S2482" s="3280"/>
    </row>
    <row r="2483" spans="19:19">
      <c r="S2483" s="3280"/>
    </row>
    <row r="2484" spans="19:19">
      <c r="S2484" s="3280"/>
    </row>
    <row r="2485" spans="19:19">
      <c r="S2485" s="3280"/>
    </row>
    <row r="2486" spans="19:19">
      <c r="S2486" s="3280"/>
    </row>
    <row r="2487" spans="19:19">
      <c r="S2487" s="3280"/>
    </row>
    <row r="2488" spans="19:19">
      <c r="S2488" s="3280"/>
    </row>
    <row r="2489" spans="19:19">
      <c r="S2489" s="3280"/>
    </row>
    <row r="2490" spans="19:19">
      <c r="S2490" s="3280"/>
    </row>
    <row r="2491" spans="19:19">
      <c r="S2491" s="3280"/>
    </row>
    <row r="2492" spans="19:19">
      <c r="S2492" s="3280"/>
    </row>
    <row r="2493" spans="19:19">
      <c r="S2493" s="3280"/>
    </row>
    <row r="2494" spans="19:19">
      <c r="S2494" s="3280"/>
    </row>
    <row r="2495" spans="19:19">
      <c r="S2495" s="3280"/>
    </row>
    <row r="2496" spans="19:19">
      <c r="S2496" s="3280"/>
    </row>
    <row r="2497" spans="19:19">
      <c r="S2497" s="3280"/>
    </row>
    <row r="2498" spans="19:19">
      <c r="S2498" s="3280"/>
    </row>
    <row r="2499" spans="19:19">
      <c r="S2499" s="3280"/>
    </row>
    <row r="2500" spans="19:19">
      <c r="S2500" s="3280"/>
    </row>
    <row r="2501" spans="19:19">
      <c r="S2501" s="3280"/>
    </row>
    <row r="2502" spans="19:19">
      <c r="S2502" s="3280"/>
    </row>
    <row r="2503" spans="19:19">
      <c r="S2503" s="3280"/>
    </row>
    <row r="2504" spans="19:19">
      <c r="S2504" s="3280"/>
    </row>
    <row r="2505" spans="19:19">
      <c r="S2505" s="3280"/>
    </row>
    <row r="2506" spans="19:19">
      <c r="S2506" s="3280"/>
    </row>
    <row r="2507" spans="19:19">
      <c r="S2507" s="3280"/>
    </row>
    <row r="2508" spans="19:19">
      <c r="S2508" s="3280"/>
    </row>
    <row r="2509" spans="19:19">
      <c r="S2509" s="3280"/>
    </row>
    <row r="2510" spans="19:19">
      <c r="S2510" s="3280"/>
    </row>
    <row r="2511" spans="19:19">
      <c r="S2511" s="3280"/>
    </row>
    <row r="2512" spans="19:19">
      <c r="S2512" s="3280"/>
    </row>
    <row r="2513" spans="19:19">
      <c r="S2513" s="3280"/>
    </row>
    <row r="2514" spans="19:19">
      <c r="S2514" s="3280"/>
    </row>
    <row r="2515" spans="19:19">
      <c r="S2515" s="3280"/>
    </row>
    <row r="2516" spans="19:19">
      <c r="S2516" s="3280"/>
    </row>
    <row r="2517" spans="19:19">
      <c r="S2517" s="3280"/>
    </row>
    <row r="2518" spans="19:19">
      <c r="S2518" s="3280"/>
    </row>
    <row r="2519" spans="19:19">
      <c r="S2519" s="3280"/>
    </row>
    <row r="2520" spans="19:19">
      <c r="S2520" s="3280"/>
    </row>
    <row r="2521" spans="19:19">
      <c r="S2521" s="3280"/>
    </row>
    <row r="2522" spans="19:19">
      <c r="S2522" s="3280"/>
    </row>
    <row r="2523" spans="19:19">
      <c r="S2523" s="3280"/>
    </row>
    <row r="2524" spans="19:19">
      <c r="S2524" s="3280"/>
    </row>
    <row r="2525" spans="19:19">
      <c r="S2525" s="3280"/>
    </row>
    <row r="2526" spans="19:19">
      <c r="S2526" s="3280"/>
    </row>
    <row r="2527" spans="19:19">
      <c r="S2527" s="3280"/>
    </row>
    <row r="2528" spans="19:19">
      <c r="S2528" s="3280"/>
    </row>
    <row r="2529" spans="19:19">
      <c r="S2529" s="3280"/>
    </row>
    <row r="2530" spans="19:19">
      <c r="S2530" s="3280"/>
    </row>
    <row r="2531" spans="19:19">
      <c r="S2531" s="3280"/>
    </row>
    <row r="2532" spans="19:19">
      <c r="S2532" s="3280"/>
    </row>
    <row r="2533" spans="19:19">
      <c r="S2533" s="3280"/>
    </row>
    <row r="2534" spans="19:19">
      <c r="S2534" s="3280"/>
    </row>
    <row r="2535" spans="19:19">
      <c r="S2535" s="3280"/>
    </row>
    <row r="2536" spans="19:19">
      <c r="S2536" s="3280"/>
    </row>
    <row r="2537" spans="19:19">
      <c r="S2537" s="3280"/>
    </row>
    <row r="2538" spans="19:19">
      <c r="S2538" s="3280"/>
    </row>
    <row r="2539" spans="19:19">
      <c r="S2539" s="3280"/>
    </row>
    <row r="2540" spans="19:19">
      <c r="S2540" s="3280"/>
    </row>
    <row r="2541" spans="19:19">
      <c r="S2541" s="3280"/>
    </row>
    <row r="2542" spans="19:19">
      <c r="S2542" s="3280"/>
    </row>
    <row r="2543" spans="19:19">
      <c r="S2543" s="3280"/>
    </row>
    <row r="2544" spans="19:19">
      <c r="S2544" s="3280"/>
    </row>
    <row r="2545" spans="19:19">
      <c r="S2545" s="3280"/>
    </row>
    <row r="2546" spans="19:19">
      <c r="S2546" s="3280"/>
    </row>
    <row r="2547" spans="19:19">
      <c r="S2547" s="3280"/>
    </row>
    <row r="2548" spans="19:19">
      <c r="S2548" s="3280"/>
    </row>
    <row r="2549" spans="19:19">
      <c r="S2549" s="3280"/>
    </row>
    <row r="2550" spans="19:19">
      <c r="S2550" s="3280"/>
    </row>
    <row r="2551" spans="19:19">
      <c r="S2551" s="3280"/>
    </row>
    <row r="2552" spans="19:19">
      <c r="S2552" s="3280"/>
    </row>
    <row r="2553" spans="19:19">
      <c r="S2553" s="3280"/>
    </row>
    <row r="2554" spans="19:19">
      <c r="S2554" s="3280"/>
    </row>
    <row r="2555" spans="19:19">
      <c r="S2555" s="3280"/>
    </row>
    <row r="2556" spans="19:19">
      <c r="S2556" s="3280"/>
    </row>
    <row r="2557" spans="19:19">
      <c r="S2557" s="3280"/>
    </row>
    <row r="2558" spans="19:19">
      <c r="S2558" s="3280"/>
    </row>
    <row r="2559" spans="19:19">
      <c r="S2559" s="3280"/>
    </row>
    <row r="2560" spans="19:19">
      <c r="S2560" s="3280"/>
    </row>
    <row r="2561" spans="19:19">
      <c r="S2561" s="3280"/>
    </row>
    <row r="2562" spans="19:19">
      <c r="S2562" s="3280"/>
    </row>
    <row r="2563" spans="19:19">
      <c r="S2563" s="3280"/>
    </row>
    <row r="2564" spans="19:19">
      <c r="S2564" s="3280"/>
    </row>
    <row r="2565" spans="19:19">
      <c r="S2565" s="3280"/>
    </row>
    <row r="2566" spans="19:19">
      <c r="S2566" s="3280"/>
    </row>
    <row r="2567" spans="19:19">
      <c r="S2567" s="3280"/>
    </row>
    <row r="2568" spans="19:19">
      <c r="S2568" s="3280"/>
    </row>
    <row r="2569" spans="19:19">
      <c r="S2569" s="3280"/>
    </row>
    <row r="2570" spans="19:19">
      <c r="S2570" s="3280"/>
    </row>
    <row r="2571" spans="19:19">
      <c r="S2571" s="3280"/>
    </row>
    <row r="2572" spans="19:19">
      <c r="S2572" s="3280"/>
    </row>
    <row r="2573" spans="19:19">
      <c r="S2573" s="3280"/>
    </row>
    <row r="2574" spans="19:19">
      <c r="S2574" s="3280"/>
    </row>
    <row r="2575" spans="19:19">
      <c r="S2575" s="3280"/>
    </row>
    <row r="2576" spans="19:19">
      <c r="S2576" s="3280"/>
    </row>
    <row r="2577" spans="19:19">
      <c r="S2577" s="3280"/>
    </row>
    <row r="2578" spans="19:19">
      <c r="S2578" s="3280"/>
    </row>
    <row r="2579" spans="19:19">
      <c r="S2579" s="3280"/>
    </row>
    <row r="2580" spans="19:19">
      <c r="S2580" s="3280"/>
    </row>
    <row r="2581" spans="19:19">
      <c r="S2581" s="3280"/>
    </row>
    <row r="2582" spans="19:19">
      <c r="S2582" s="3280"/>
    </row>
    <row r="2583" spans="19:19">
      <c r="S2583" s="3280"/>
    </row>
    <row r="2584" spans="19:19">
      <c r="S2584" s="3280"/>
    </row>
    <row r="2585" spans="19:19">
      <c r="S2585" s="3280"/>
    </row>
    <row r="2586" spans="19:19">
      <c r="S2586" s="3280"/>
    </row>
    <row r="2587" spans="19:19">
      <c r="S2587" s="3280"/>
    </row>
    <row r="2588" spans="19:19">
      <c r="S2588" s="3280"/>
    </row>
    <row r="2589" spans="19:19">
      <c r="S2589" s="3280"/>
    </row>
    <row r="2590" spans="19:19">
      <c r="S2590" s="3280"/>
    </row>
    <row r="2591" spans="19:19">
      <c r="S2591" s="3280"/>
    </row>
    <row r="2592" spans="19:19">
      <c r="S2592" s="3280"/>
    </row>
    <row r="2593" spans="19:19">
      <c r="S2593" s="3280"/>
    </row>
    <row r="2594" spans="19:19">
      <c r="S2594" s="3280"/>
    </row>
    <row r="2595" spans="19:19">
      <c r="S2595" s="3280"/>
    </row>
    <row r="2596" spans="19:19">
      <c r="S2596" s="3280"/>
    </row>
    <row r="2597" spans="19:19">
      <c r="S2597" s="3280"/>
    </row>
    <row r="2598" spans="19:19">
      <c r="S2598" s="3280"/>
    </row>
    <row r="2599" spans="19:19">
      <c r="S2599" s="3280"/>
    </row>
    <row r="2600" spans="19:19">
      <c r="S2600" s="3280"/>
    </row>
    <row r="2601" spans="19:19">
      <c r="S2601" s="3280"/>
    </row>
    <row r="2602" spans="19:19">
      <c r="S2602" s="3280"/>
    </row>
    <row r="2603" spans="19:19">
      <c r="S2603" s="3280"/>
    </row>
    <row r="2604" spans="19:19">
      <c r="S2604" s="3280"/>
    </row>
    <row r="2605" spans="19:19">
      <c r="S2605" s="3280"/>
    </row>
    <row r="2606" spans="19:19">
      <c r="S2606" s="3280"/>
    </row>
    <row r="2607" spans="19:19">
      <c r="S2607" s="3280"/>
    </row>
    <row r="2608" spans="19:19">
      <c r="S2608" s="3280"/>
    </row>
    <row r="2609" spans="19:19">
      <c r="S2609" s="3280"/>
    </row>
    <row r="2610" spans="19:19">
      <c r="S2610" s="3280"/>
    </row>
    <row r="2611" spans="19:19">
      <c r="S2611" s="3280"/>
    </row>
    <row r="2612" spans="19:19">
      <c r="S2612" s="3280"/>
    </row>
    <row r="2613" spans="19:19">
      <c r="S2613" s="3280"/>
    </row>
    <row r="2614" spans="19:19">
      <c r="S2614" s="3280"/>
    </row>
    <row r="2615" spans="19:19">
      <c r="S2615" s="3280"/>
    </row>
    <row r="2616" spans="19:19">
      <c r="S2616" s="3280"/>
    </row>
    <row r="2617" spans="19:19">
      <c r="S2617" s="3280"/>
    </row>
    <row r="2618" spans="19:19">
      <c r="S2618" s="3280"/>
    </row>
    <row r="2619" spans="19:19">
      <c r="S2619" s="3280"/>
    </row>
    <row r="2620" spans="19:19">
      <c r="S2620" s="3280"/>
    </row>
    <row r="2621" spans="19:19">
      <c r="S2621" s="3280"/>
    </row>
    <row r="2622" spans="19:19">
      <c r="S2622" s="3280"/>
    </row>
    <row r="2623" spans="19:19">
      <c r="S2623" s="3280"/>
    </row>
    <row r="2624" spans="19:19">
      <c r="S2624" s="3280"/>
    </row>
    <row r="2625" spans="19:19">
      <c r="S2625" s="3280"/>
    </row>
    <row r="2626" spans="19:19">
      <c r="S2626" s="3280"/>
    </row>
    <row r="2627" spans="19:19">
      <c r="S2627" s="3280"/>
    </row>
    <row r="2628" spans="19:19">
      <c r="S2628" s="3280"/>
    </row>
    <row r="2629" spans="19:19">
      <c r="S2629" s="3280"/>
    </row>
    <row r="2630" spans="19:19">
      <c r="S2630" s="3280"/>
    </row>
    <row r="2631" spans="19:19">
      <c r="S2631" s="3280"/>
    </row>
    <row r="2632" spans="19:19">
      <c r="S2632" s="3280"/>
    </row>
    <row r="2633" spans="19:19">
      <c r="S2633" s="3280"/>
    </row>
    <row r="2634" spans="19:19">
      <c r="S2634" s="3280"/>
    </row>
    <row r="2635" spans="19:19">
      <c r="S2635" s="3280"/>
    </row>
    <row r="2636" spans="19:19">
      <c r="S2636" s="3280"/>
    </row>
    <row r="2637" spans="19:19">
      <c r="S2637" s="3280"/>
    </row>
    <row r="2638" spans="19:19">
      <c r="S2638" s="3280"/>
    </row>
    <row r="2639" spans="19:19">
      <c r="S2639" s="3280"/>
    </row>
    <row r="2640" spans="19:19">
      <c r="S2640" s="3280"/>
    </row>
    <row r="2641" spans="19:19">
      <c r="S2641" s="3280"/>
    </row>
    <row r="2642" spans="19:19">
      <c r="S2642" s="3280"/>
    </row>
    <row r="2643" spans="19:19">
      <c r="S2643" s="3280"/>
    </row>
    <row r="2644" spans="19:19">
      <c r="S2644" s="3280"/>
    </row>
    <row r="2645" spans="19:19">
      <c r="S2645" s="3280"/>
    </row>
    <row r="2646" spans="19:19">
      <c r="S2646" s="3280"/>
    </row>
    <row r="2647" spans="19:19">
      <c r="S2647" s="3280"/>
    </row>
    <row r="2648" spans="19:19">
      <c r="S2648" s="3280"/>
    </row>
    <row r="2649" spans="19:19">
      <c r="S2649" s="3280"/>
    </row>
    <row r="2650" spans="19:19">
      <c r="S2650" s="3280"/>
    </row>
    <row r="2651" spans="19:19">
      <c r="S2651" s="3280"/>
    </row>
    <row r="2652" spans="19:19">
      <c r="S2652" s="3280"/>
    </row>
    <row r="2653" spans="19:19">
      <c r="S2653" s="3280"/>
    </row>
    <row r="2654" spans="19:19">
      <c r="S2654" s="3280"/>
    </row>
    <row r="2655" spans="19:19">
      <c r="S2655" s="3280"/>
    </row>
    <row r="2656" spans="19:19">
      <c r="S2656" s="3280"/>
    </row>
    <row r="2657" spans="19:19">
      <c r="S2657" s="3280"/>
    </row>
    <row r="2658" spans="19:19">
      <c r="S2658" s="3280"/>
    </row>
    <row r="2659" spans="19:19">
      <c r="S2659" s="3280"/>
    </row>
    <row r="2660" spans="19:19">
      <c r="S2660" s="3280"/>
    </row>
    <row r="2661" spans="19:19">
      <c r="S2661" s="3280"/>
    </row>
    <row r="2662" spans="19:19">
      <c r="S2662" s="3280"/>
    </row>
    <row r="2663" spans="19:19">
      <c r="S2663" s="3280"/>
    </row>
    <row r="2664" spans="19:19">
      <c r="S2664" s="3280"/>
    </row>
    <row r="2665" spans="19:19">
      <c r="S2665" s="3280"/>
    </row>
    <row r="2666" spans="19:19">
      <c r="S2666" s="3280"/>
    </row>
    <row r="2667" spans="19:19">
      <c r="S2667" s="3280"/>
    </row>
    <row r="2668" spans="19:19">
      <c r="S2668" s="3280"/>
    </row>
    <row r="2669" spans="19:19">
      <c r="S2669" s="3280"/>
    </row>
    <row r="2670" spans="19:19">
      <c r="S2670" s="3280"/>
    </row>
    <row r="2671" spans="19:19">
      <c r="S2671" s="3280"/>
    </row>
    <row r="2672" spans="19:19">
      <c r="S2672" s="3280"/>
    </row>
    <row r="2673" spans="19:19">
      <c r="S2673" s="3280"/>
    </row>
    <row r="2674" spans="19:19">
      <c r="S2674" s="3280"/>
    </row>
    <row r="2675" spans="19:19">
      <c r="S2675" s="3280"/>
    </row>
    <row r="2676" spans="19:19">
      <c r="S2676" s="3280"/>
    </row>
    <row r="2677" spans="19:19">
      <c r="S2677" s="3280"/>
    </row>
    <row r="2678" spans="19:19">
      <c r="S2678" s="3280"/>
    </row>
    <row r="2679" spans="19:19">
      <c r="S2679" s="3280"/>
    </row>
    <row r="2680" spans="19:19">
      <c r="S2680" s="3280"/>
    </row>
    <row r="2681" spans="19:19">
      <c r="S2681" s="3280"/>
    </row>
    <row r="2682" spans="19:19">
      <c r="S2682" s="3280"/>
    </row>
    <row r="2683" spans="19:19">
      <c r="S2683" s="3280"/>
    </row>
    <row r="2684" spans="19:19">
      <c r="S2684" s="3280"/>
    </row>
    <row r="2685" spans="19:19">
      <c r="S2685" s="3280"/>
    </row>
    <row r="2686" spans="19:19">
      <c r="S2686" s="3280"/>
    </row>
    <row r="2687" spans="19:19">
      <c r="S2687" s="3280"/>
    </row>
    <row r="2688" spans="19:19">
      <c r="S2688" s="3280"/>
    </row>
    <row r="2689" spans="19:19">
      <c r="S2689" s="3280"/>
    </row>
    <row r="2690" spans="19:19">
      <c r="S2690" s="3280"/>
    </row>
    <row r="2691" spans="19:19">
      <c r="S2691" s="3280"/>
    </row>
    <row r="2692" spans="19:19">
      <c r="S2692" s="3280"/>
    </row>
    <row r="2693" spans="19:19">
      <c r="S2693" s="3280"/>
    </row>
    <row r="2694" spans="19:19">
      <c r="S2694" s="3280"/>
    </row>
    <row r="2695" spans="19:19">
      <c r="S2695" s="3280"/>
    </row>
    <row r="2696" spans="19:19">
      <c r="S2696" s="3280"/>
    </row>
    <row r="2697" spans="19:19">
      <c r="S2697" s="3280"/>
    </row>
    <row r="2698" spans="19:19">
      <c r="S2698" s="3280"/>
    </row>
    <row r="2699" spans="19:19">
      <c r="S2699" s="3280"/>
    </row>
    <row r="2700" spans="19:19">
      <c r="S2700" s="3280"/>
    </row>
    <row r="2701" spans="19:19">
      <c r="S2701" s="3280"/>
    </row>
    <row r="2702" spans="19:19">
      <c r="S2702" s="3280"/>
    </row>
    <row r="2703" spans="19:19">
      <c r="S2703" s="3280"/>
    </row>
    <row r="2704" spans="19:19">
      <c r="S2704" s="3280"/>
    </row>
    <row r="2705" spans="19:19">
      <c r="S2705" s="3280"/>
    </row>
    <row r="2706" spans="19:19">
      <c r="S2706" s="3280"/>
    </row>
    <row r="2707" spans="19:19">
      <c r="S2707" s="3280"/>
    </row>
    <row r="2708" spans="19:19">
      <c r="S2708" s="3280"/>
    </row>
    <row r="2709" spans="19:19">
      <c r="S2709" s="3280"/>
    </row>
    <row r="2710" spans="19:19">
      <c r="S2710" s="3280"/>
    </row>
    <row r="2711" spans="19:19">
      <c r="S2711" s="3280"/>
    </row>
    <row r="2712" spans="19:19">
      <c r="S2712" s="3280"/>
    </row>
    <row r="2713" spans="19:19">
      <c r="S2713" s="3280"/>
    </row>
    <row r="2714" spans="19:19">
      <c r="S2714" s="3280"/>
    </row>
    <row r="2715" spans="19:19">
      <c r="S2715" s="3280"/>
    </row>
    <row r="2716" spans="19:19">
      <c r="S2716" s="3280"/>
    </row>
    <row r="2717" spans="19:19">
      <c r="S2717" s="3280"/>
    </row>
    <row r="2718" spans="19:19">
      <c r="S2718" s="3280"/>
    </row>
    <row r="2719" spans="19:19">
      <c r="S2719" s="3280"/>
    </row>
    <row r="2720" spans="19:19">
      <c r="S2720" s="3280"/>
    </row>
    <row r="2721" spans="19:19">
      <c r="S2721" s="3280"/>
    </row>
    <row r="2722" spans="19:19">
      <c r="S2722" s="3280"/>
    </row>
    <row r="2723" spans="19:19">
      <c r="S2723" s="3280"/>
    </row>
    <row r="2724" spans="19:19">
      <c r="S2724" s="3280"/>
    </row>
    <row r="2725" spans="19:19">
      <c r="S2725" s="3280"/>
    </row>
    <row r="2726" spans="19:19">
      <c r="S2726" s="3280"/>
    </row>
    <row r="2727" spans="19:19">
      <c r="S2727" s="3280"/>
    </row>
    <row r="2728" spans="19:19">
      <c r="S2728" s="3280"/>
    </row>
    <row r="2729" spans="19:19">
      <c r="S2729" s="3280"/>
    </row>
    <row r="2730" spans="19:19">
      <c r="S2730" s="3280"/>
    </row>
    <row r="2731" spans="19:19">
      <c r="S2731" s="3280"/>
    </row>
    <row r="2732" spans="19:19">
      <c r="S2732" s="3280"/>
    </row>
    <row r="2733" spans="19:19">
      <c r="S2733" s="3280"/>
    </row>
    <row r="2734" spans="19:19">
      <c r="S2734" s="3280"/>
    </row>
    <row r="2735" spans="19:19">
      <c r="S2735" s="3280"/>
    </row>
    <row r="2736" spans="19:19">
      <c r="S2736" s="3280"/>
    </row>
    <row r="2737" spans="19:19">
      <c r="S2737" s="3280"/>
    </row>
    <row r="2738" spans="19:19">
      <c r="S2738" s="3280"/>
    </row>
    <row r="2739" spans="19:19">
      <c r="S2739" s="3280"/>
    </row>
    <row r="2740" spans="19:19">
      <c r="S2740" s="3280"/>
    </row>
    <row r="2741" spans="19:19">
      <c r="S2741" s="3280"/>
    </row>
    <row r="2742" spans="19:19">
      <c r="S2742" s="3280"/>
    </row>
    <row r="2743" spans="19:19">
      <c r="S2743" s="3280"/>
    </row>
    <row r="2744" spans="19:19">
      <c r="S2744" s="3280"/>
    </row>
    <row r="2745" spans="19:19">
      <c r="S2745" s="3280"/>
    </row>
    <row r="2746" spans="19:19">
      <c r="S2746" s="3280"/>
    </row>
    <row r="2747" spans="19:19">
      <c r="S2747" s="3280"/>
    </row>
    <row r="2748" spans="19:19">
      <c r="S2748" s="3280"/>
    </row>
    <row r="2749" spans="19:19">
      <c r="S2749" s="3280"/>
    </row>
    <row r="2750" spans="19:19">
      <c r="S2750" s="3280"/>
    </row>
    <row r="2751" spans="19:19">
      <c r="S2751" s="3280"/>
    </row>
    <row r="2752" spans="19:19">
      <c r="S2752" s="3280"/>
    </row>
    <row r="2753" spans="19:19">
      <c r="S2753" s="3280"/>
    </row>
    <row r="2754" spans="19:19">
      <c r="S2754" s="3280"/>
    </row>
    <row r="2755" spans="19:19">
      <c r="S2755" s="3280"/>
    </row>
    <row r="2756" spans="19:19">
      <c r="S2756" s="3280"/>
    </row>
    <row r="2757" spans="19:19">
      <c r="S2757" s="3280"/>
    </row>
    <row r="2758" spans="19:19">
      <c r="S2758" s="3280"/>
    </row>
    <row r="2759" spans="19:19">
      <c r="S2759" s="3280"/>
    </row>
    <row r="2760" spans="19:19">
      <c r="S2760" s="3280"/>
    </row>
    <row r="2761" spans="19:19">
      <c r="S2761" s="3280"/>
    </row>
    <row r="2762" spans="19:19">
      <c r="S2762" s="3280"/>
    </row>
    <row r="2763" spans="19:19">
      <c r="S2763" s="3280"/>
    </row>
    <row r="2764" spans="19:19">
      <c r="S2764" s="3280"/>
    </row>
    <row r="2765" spans="19:19">
      <c r="S2765" s="3280"/>
    </row>
    <row r="2766" spans="19:19">
      <c r="S2766" s="3280"/>
    </row>
    <row r="2767" spans="19:19">
      <c r="S2767" s="3280"/>
    </row>
    <row r="2768" spans="19:19">
      <c r="S2768" s="3280"/>
    </row>
    <row r="2769" spans="19:19">
      <c r="S2769" s="3280"/>
    </row>
    <row r="2770" spans="19:19">
      <c r="S2770" s="3280"/>
    </row>
    <row r="2771" spans="19:19">
      <c r="S2771" s="3280"/>
    </row>
    <row r="2772" spans="19:19">
      <c r="S2772" s="3280"/>
    </row>
    <row r="2773" spans="19:19">
      <c r="S2773" s="3280"/>
    </row>
    <row r="2774" spans="19:19">
      <c r="S2774" s="3280"/>
    </row>
    <row r="2775" spans="19:19">
      <c r="S2775" s="3280"/>
    </row>
    <row r="2776" spans="19:19">
      <c r="S2776" s="3280"/>
    </row>
    <row r="2777" spans="19:19">
      <c r="S2777" s="3280"/>
    </row>
    <row r="2778" spans="19:19">
      <c r="S2778" s="3280"/>
    </row>
    <row r="2779" spans="19:19">
      <c r="S2779" s="3280"/>
    </row>
    <row r="2780" spans="19:19">
      <c r="S2780" s="3280"/>
    </row>
    <row r="2781" spans="19:19">
      <c r="S2781" s="3280"/>
    </row>
    <row r="2782" spans="19:19">
      <c r="S2782" s="3280"/>
    </row>
    <row r="2783" spans="19:19">
      <c r="S2783" s="3280"/>
    </row>
    <row r="2784" spans="19:19">
      <c r="S2784" s="3280"/>
    </row>
    <row r="2785" spans="19:19">
      <c r="S2785" s="3280"/>
    </row>
    <row r="2786" spans="19:19">
      <c r="S2786" s="3280"/>
    </row>
    <row r="2787" spans="19:19">
      <c r="S2787" s="3280"/>
    </row>
    <row r="2788" spans="19:19">
      <c r="S2788" s="3280"/>
    </row>
    <row r="2789" spans="19:19">
      <c r="S2789" s="3280"/>
    </row>
    <row r="2790" spans="19:19">
      <c r="S2790" s="3280"/>
    </row>
    <row r="2791" spans="19:19">
      <c r="S2791" s="3280"/>
    </row>
    <row r="2792" spans="19:19">
      <c r="S2792" s="3280"/>
    </row>
    <row r="2793" spans="19:19">
      <c r="S2793" s="3280"/>
    </row>
    <row r="2794" spans="19:19">
      <c r="S2794" s="3280"/>
    </row>
    <row r="2795" spans="19:19">
      <c r="S2795" s="3280"/>
    </row>
    <row r="2796" spans="19:19">
      <c r="S2796" s="3280"/>
    </row>
    <row r="2797" spans="19:19">
      <c r="S2797" s="3280"/>
    </row>
    <row r="2798" spans="19:19">
      <c r="S2798" s="3280"/>
    </row>
    <row r="2799" spans="19:19">
      <c r="S2799" s="3280"/>
    </row>
    <row r="2800" spans="19:19">
      <c r="S2800" s="3280"/>
    </row>
    <row r="2801" spans="19:19">
      <c r="S2801" s="3280"/>
    </row>
    <row r="2802" spans="19:19">
      <c r="S2802" s="3280"/>
    </row>
    <row r="2803" spans="19:19">
      <c r="S2803" s="3280"/>
    </row>
    <row r="2804" spans="19:19">
      <c r="S2804" s="3280"/>
    </row>
    <row r="2805" spans="19:19">
      <c r="S2805" s="3280"/>
    </row>
    <row r="2806" spans="19:19">
      <c r="S2806" s="3280"/>
    </row>
    <row r="2807" spans="19:19">
      <c r="S2807" s="3280"/>
    </row>
    <row r="2808" spans="19:19">
      <c r="S2808" s="3280"/>
    </row>
    <row r="2809" spans="19:19">
      <c r="S2809" s="3280"/>
    </row>
    <row r="2810" spans="19:19">
      <c r="S2810" s="3280"/>
    </row>
    <row r="2811" spans="19:19">
      <c r="S2811" s="3280"/>
    </row>
    <row r="2812" spans="19:19">
      <c r="S2812" s="3280"/>
    </row>
    <row r="2813" spans="19:19">
      <c r="S2813" s="3280"/>
    </row>
    <row r="2814" spans="19:19">
      <c r="S2814" s="3280"/>
    </row>
    <row r="2815" spans="19:19">
      <c r="S2815" s="3280"/>
    </row>
    <row r="2816" spans="19:19">
      <c r="S2816" s="3280"/>
    </row>
    <row r="2817" spans="19:19">
      <c r="S2817" s="3280"/>
    </row>
    <row r="2818" spans="19:19">
      <c r="S2818" s="3280"/>
    </row>
    <row r="2819" spans="19:19">
      <c r="S2819" s="3280"/>
    </row>
    <row r="2820" spans="19:19">
      <c r="S2820" s="3280"/>
    </row>
    <row r="2821" spans="19:19">
      <c r="S2821" s="3280"/>
    </row>
    <row r="2822" spans="19:19">
      <c r="S2822" s="3280"/>
    </row>
    <row r="2823" spans="19:19">
      <c r="S2823" s="3280"/>
    </row>
    <row r="2824" spans="19:19">
      <c r="S2824" s="3280"/>
    </row>
    <row r="2825" spans="19:19">
      <c r="S2825" s="3280"/>
    </row>
    <row r="2826" spans="19:19">
      <c r="S2826" s="3280"/>
    </row>
    <row r="2827" spans="19:19">
      <c r="S2827" s="3280"/>
    </row>
    <row r="2828" spans="19:19">
      <c r="S2828" s="3280"/>
    </row>
    <row r="2829" spans="19:19">
      <c r="S2829" s="3280"/>
    </row>
    <row r="2830" spans="19:19">
      <c r="S2830" s="3280"/>
    </row>
    <row r="2831" spans="19:19">
      <c r="S2831" s="3280"/>
    </row>
    <row r="2832" spans="19:19">
      <c r="S2832" s="3280"/>
    </row>
    <row r="2833" spans="19:19">
      <c r="S2833" s="3280"/>
    </row>
    <row r="2834" spans="19:19">
      <c r="S2834" s="3280"/>
    </row>
    <row r="2835" spans="19:19">
      <c r="S2835" s="3280"/>
    </row>
    <row r="2836" spans="19:19">
      <c r="S2836" s="3280"/>
    </row>
    <row r="2837" spans="19:19">
      <c r="S2837" s="3280"/>
    </row>
    <row r="2838" spans="19:19">
      <c r="S2838" s="3280"/>
    </row>
    <row r="2839" spans="19:19">
      <c r="S2839" s="3280"/>
    </row>
    <row r="2840" spans="19:19">
      <c r="S2840" s="3280"/>
    </row>
    <row r="2841" spans="19:19">
      <c r="S2841" s="3280"/>
    </row>
    <row r="2842" spans="19:19">
      <c r="S2842" s="3280"/>
    </row>
    <row r="2843" spans="19:19">
      <c r="S2843" s="3280"/>
    </row>
    <row r="2844" spans="19:19">
      <c r="S2844" s="3280"/>
    </row>
    <row r="2845" spans="19:19">
      <c r="S2845" s="3280"/>
    </row>
    <row r="2846" spans="19:19">
      <c r="S2846" s="3280"/>
    </row>
    <row r="2847" spans="19:19">
      <c r="S2847" s="3280"/>
    </row>
    <row r="2848" spans="19:19">
      <c r="S2848" s="3280"/>
    </row>
    <row r="2849" spans="19:19">
      <c r="S2849" s="3280"/>
    </row>
    <row r="2850" spans="19:19">
      <c r="S2850" s="3280"/>
    </row>
    <row r="2851" spans="19:19">
      <c r="S2851" s="3280"/>
    </row>
    <row r="2852" spans="19:19">
      <c r="S2852" s="3280"/>
    </row>
    <row r="2853" spans="19:19">
      <c r="S2853" s="3280"/>
    </row>
    <row r="2854" spans="19:19">
      <c r="S2854" s="3280"/>
    </row>
    <row r="2855" spans="19:19">
      <c r="S2855" s="3280"/>
    </row>
    <row r="2856" spans="19:19">
      <c r="S2856" s="3280"/>
    </row>
    <row r="2857" spans="19:19">
      <c r="S2857" s="3280"/>
    </row>
    <row r="2858" spans="19:19">
      <c r="S2858" s="3280"/>
    </row>
    <row r="2859" spans="19:19">
      <c r="S2859" s="3280"/>
    </row>
    <row r="2860" spans="19:19">
      <c r="S2860" s="3280"/>
    </row>
    <row r="2861" spans="19:19">
      <c r="S2861" s="3280"/>
    </row>
    <row r="2862" spans="19:19">
      <c r="S2862" s="3280"/>
    </row>
    <row r="2863" spans="19:19">
      <c r="S2863" s="3280"/>
    </row>
    <row r="2864" spans="19:19">
      <c r="S2864" s="3280"/>
    </row>
    <row r="2865" spans="19:19">
      <c r="S2865" s="3280"/>
    </row>
    <row r="2866" spans="19:19">
      <c r="S2866" s="3280"/>
    </row>
    <row r="2867" spans="19:19">
      <c r="S2867" s="3280"/>
    </row>
    <row r="2868" spans="19:19">
      <c r="S2868" s="3280"/>
    </row>
    <row r="2869" spans="19:19">
      <c r="S2869" s="3280"/>
    </row>
    <row r="2870" spans="19:19">
      <c r="S2870" s="3280"/>
    </row>
    <row r="2871" spans="19:19">
      <c r="S2871" s="3280"/>
    </row>
    <row r="2872" spans="19:19">
      <c r="S2872" s="3280"/>
    </row>
    <row r="2873" spans="19:19">
      <c r="S2873" s="3280"/>
    </row>
    <row r="2874" spans="19:19">
      <c r="S2874" s="3280"/>
    </row>
    <row r="2875" spans="19:19">
      <c r="S2875" s="3280"/>
    </row>
    <row r="2876" spans="19:19">
      <c r="S2876" s="3280"/>
    </row>
    <row r="2877" spans="19:19">
      <c r="S2877" s="3280"/>
    </row>
    <row r="2878" spans="19:19">
      <c r="S2878" s="3280"/>
    </row>
    <row r="2879" spans="19:19">
      <c r="S2879" s="3280"/>
    </row>
    <row r="2880" spans="19:19">
      <c r="S2880" s="3280"/>
    </row>
    <row r="2881" spans="19:19">
      <c r="S2881" s="3280"/>
    </row>
    <row r="2882" spans="19:19">
      <c r="S2882" s="3280"/>
    </row>
    <row r="2883" spans="19:19">
      <c r="S2883" s="3280"/>
    </row>
    <row r="2884" spans="19:19">
      <c r="S2884" s="3280"/>
    </row>
    <row r="2885" spans="19:19">
      <c r="S2885" s="3280"/>
    </row>
    <row r="2886" spans="19:19">
      <c r="S2886" s="3280"/>
    </row>
    <row r="2887" spans="19:19">
      <c r="S2887" s="3280"/>
    </row>
    <row r="2888" spans="19:19">
      <c r="S2888" s="3280"/>
    </row>
    <row r="2889" spans="19:19">
      <c r="S2889" s="3280"/>
    </row>
    <row r="2890" spans="19:19">
      <c r="S2890" s="3280"/>
    </row>
    <row r="2891" spans="19:19">
      <c r="S2891" s="3280"/>
    </row>
    <row r="2892" spans="19:19">
      <c r="S2892" s="3280"/>
    </row>
    <row r="2893" spans="19:19">
      <c r="S2893" s="3280"/>
    </row>
    <row r="2894" spans="19:19">
      <c r="S2894" s="3280"/>
    </row>
    <row r="2895" spans="19:19">
      <c r="S2895" s="3280"/>
    </row>
    <row r="2896" spans="19:19">
      <c r="S2896" s="3280"/>
    </row>
    <row r="2897" spans="19:19">
      <c r="S2897" s="3280"/>
    </row>
    <row r="2898" spans="19:19">
      <c r="S2898" s="3280"/>
    </row>
    <row r="2899" spans="19:19">
      <c r="S2899" s="3280"/>
    </row>
    <row r="2900" spans="19:19">
      <c r="S2900" s="3280"/>
    </row>
    <row r="2901" spans="19:19">
      <c r="S2901" s="3280"/>
    </row>
    <row r="2902" spans="19:19">
      <c r="S2902" s="3280"/>
    </row>
    <row r="2903" spans="19:19">
      <c r="S2903" s="3280"/>
    </row>
    <row r="2904" spans="19:19">
      <c r="S2904" s="3280"/>
    </row>
    <row r="2905" spans="19:19">
      <c r="S2905" s="3280"/>
    </row>
    <row r="2906" spans="19:19">
      <c r="S2906" s="3280"/>
    </row>
    <row r="2907" spans="19:19">
      <c r="S2907" s="3280"/>
    </row>
    <row r="2908" spans="19:19">
      <c r="S2908" s="3280"/>
    </row>
    <row r="2909" spans="19:19">
      <c r="S2909" s="3280"/>
    </row>
    <row r="2910" spans="19:19">
      <c r="S2910" s="3280"/>
    </row>
    <row r="2911" spans="19:19">
      <c r="S2911" s="3280"/>
    </row>
    <row r="2912" spans="19:19">
      <c r="S2912" s="3280"/>
    </row>
    <row r="2913" spans="19:19">
      <c r="S2913" s="3280"/>
    </row>
    <row r="2914" spans="19:19">
      <c r="S2914" s="3280"/>
    </row>
    <row r="2915" spans="19:19">
      <c r="S2915" s="3280"/>
    </row>
    <row r="2916" spans="19:19">
      <c r="S2916" s="3280"/>
    </row>
    <row r="2917" spans="19:19">
      <c r="S2917" s="3280"/>
    </row>
    <row r="2918" spans="19:19">
      <c r="S2918" s="3280"/>
    </row>
    <row r="2919" spans="19:19">
      <c r="S2919" s="3280"/>
    </row>
    <row r="2920" spans="19:19">
      <c r="S2920" s="3280"/>
    </row>
    <row r="2921" spans="19:19">
      <c r="S2921" s="3280"/>
    </row>
    <row r="2922" spans="19:19">
      <c r="S2922" s="3280"/>
    </row>
    <row r="2923" spans="19:19">
      <c r="S2923" s="3280"/>
    </row>
    <row r="2924" spans="19:19">
      <c r="S2924" s="3280"/>
    </row>
    <row r="2925" spans="19:19">
      <c r="S2925" s="3280"/>
    </row>
    <row r="2926" spans="19:19">
      <c r="S2926" s="3280"/>
    </row>
    <row r="2927" spans="19:19">
      <c r="S2927" s="3280"/>
    </row>
    <row r="2928" spans="19:19">
      <c r="S2928" s="3280"/>
    </row>
    <row r="2929" spans="19:19">
      <c r="S2929" s="3280"/>
    </row>
    <row r="2930" spans="19:19">
      <c r="S2930" s="3280"/>
    </row>
    <row r="2931" spans="19:19">
      <c r="S2931" s="3280"/>
    </row>
    <row r="2932" spans="19:19">
      <c r="S2932" s="3280"/>
    </row>
    <row r="2933" spans="19:19">
      <c r="S2933" s="3280"/>
    </row>
    <row r="2934" spans="19:19">
      <c r="S2934" s="3280"/>
    </row>
    <row r="2935" spans="19:19">
      <c r="S2935" s="3280"/>
    </row>
    <row r="2936" spans="19:19">
      <c r="S2936" s="3280"/>
    </row>
    <row r="2937" spans="19:19">
      <c r="S2937" s="3280"/>
    </row>
    <row r="2938" spans="19:19">
      <c r="S2938" s="3280"/>
    </row>
    <row r="2939" spans="19:19">
      <c r="S2939" s="3280"/>
    </row>
    <row r="2940" spans="19:19">
      <c r="S2940" s="3280"/>
    </row>
    <row r="2941" spans="19:19">
      <c r="S2941" s="3280"/>
    </row>
    <row r="2942" spans="19:19">
      <c r="S2942" s="3280"/>
    </row>
    <row r="2943" spans="19:19">
      <c r="S2943" s="3280"/>
    </row>
    <row r="2944" spans="19:19">
      <c r="S2944" s="3280"/>
    </row>
    <row r="2945" spans="19:19">
      <c r="S2945" s="3280"/>
    </row>
    <row r="2946" spans="19:19">
      <c r="S2946" s="3280"/>
    </row>
    <row r="2947" spans="19:19">
      <c r="S2947" s="3280"/>
    </row>
    <row r="2948" spans="19:19">
      <c r="S2948" s="3280"/>
    </row>
    <row r="2949" spans="19:19">
      <c r="S2949" s="3280"/>
    </row>
    <row r="2950" spans="19:19">
      <c r="S2950" s="3280"/>
    </row>
    <row r="2951" spans="19:19">
      <c r="S2951" s="3280"/>
    </row>
    <row r="2952" spans="19:19">
      <c r="S2952" s="3280"/>
    </row>
    <row r="2953" spans="19:19">
      <c r="S2953" s="3280"/>
    </row>
    <row r="2954" spans="19:19">
      <c r="S2954" s="3280"/>
    </row>
    <row r="2955" spans="19:19">
      <c r="S2955" s="3280"/>
    </row>
    <row r="2956" spans="19:19">
      <c r="S2956" s="3280"/>
    </row>
    <row r="2957" spans="19:19">
      <c r="S2957" s="3280"/>
    </row>
    <row r="2958" spans="19:19">
      <c r="S2958" s="3280"/>
    </row>
    <row r="2959" spans="19:19">
      <c r="S2959" s="3280"/>
    </row>
    <row r="2960" spans="19:19">
      <c r="S2960" s="3280"/>
    </row>
    <row r="2961" spans="19:19">
      <c r="S2961" s="3280"/>
    </row>
    <row r="2962" spans="19:19">
      <c r="S2962" s="3280"/>
    </row>
    <row r="2963" spans="19:19">
      <c r="S2963" s="3280"/>
    </row>
    <row r="2964" spans="19:19">
      <c r="S2964" s="3280"/>
    </row>
    <row r="2965" spans="19:19">
      <c r="S2965" s="3280"/>
    </row>
    <row r="2966" spans="19:19">
      <c r="S2966" s="3280"/>
    </row>
    <row r="2967" spans="19:19">
      <c r="S2967" s="3280"/>
    </row>
    <row r="2968" spans="19:19">
      <c r="S2968" s="3280"/>
    </row>
    <row r="2969" spans="19:19">
      <c r="S2969" s="3280"/>
    </row>
    <row r="2970" spans="19:19">
      <c r="S2970" s="3280"/>
    </row>
    <row r="2971" spans="19:19">
      <c r="S2971" s="3280"/>
    </row>
    <row r="2972" spans="19:19">
      <c r="S2972" s="3280"/>
    </row>
    <row r="2973" spans="19:19">
      <c r="S2973" s="3280"/>
    </row>
    <row r="2974" spans="19:19">
      <c r="S2974" s="3280"/>
    </row>
    <row r="2975" spans="19:19">
      <c r="S2975" s="3280"/>
    </row>
    <row r="2976" spans="19:19">
      <c r="S2976" s="3280"/>
    </row>
    <row r="2977" spans="19:19">
      <c r="S2977" s="3280"/>
    </row>
    <row r="2978" spans="19:19">
      <c r="S2978" s="3280"/>
    </row>
    <row r="2979" spans="19:19">
      <c r="S2979" s="3280"/>
    </row>
    <row r="2980" spans="19:19">
      <c r="S2980" s="3280"/>
    </row>
    <row r="2981" spans="19:19">
      <c r="S2981" s="3280"/>
    </row>
    <row r="2982" spans="19:19">
      <c r="S2982" s="3280"/>
    </row>
    <row r="2983" spans="19:19">
      <c r="S2983" s="3280"/>
    </row>
    <row r="2984" spans="19:19">
      <c r="S2984" s="3280"/>
    </row>
    <row r="2985" spans="19:19">
      <c r="S2985" s="3280"/>
    </row>
    <row r="2986" spans="19:19">
      <c r="S2986" s="3280"/>
    </row>
    <row r="2987" spans="19:19">
      <c r="S2987" s="3280"/>
    </row>
    <row r="2988" spans="19:19">
      <c r="S2988" s="3280"/>
    </row>
    <row r="2989" spans="19:19">
      <c r="S2989" s="3280"/>
    </row>
    <row r="2990" spans="19:19">
      <c r="S2990" s="3280"/>
    </row>
    <row r="2991" spans="19:19">
      <c r="S2991" s="3280"/>
    </row>
    <row r="2992" spans="19:19">
      <c r="S2992" s="3280"/>
    </row>
    <row r="2993" spans="19:19">
      <c r="S2993" s="3280"/>
    </row>
    <row r="2994" spans="19:19">
      <c r="S2994" s="3280"/>
    </row>
    <row r="2995" spans="19:19">
      <c r="S2995" s="3280"/>
    </row>
    <row r="2996" spans="19:19">
      <c r="S2996" s="3280"/>
    </row>
    <row r="2997" spans="19:19">
      <c r="S2997" s="3280"/>
    </row>
    <row r="2998" spans="19:19">
      <c r="S2998" s="3280"/>
    </row>
    <row r="2999" spans="19:19">
      <c r="S2999" s="3280"/>
    </row>
    <row r="3000" spans="19:19">
      <c r="S3000" s="3280"/>
    </row>
    <row r="3001" spans="19:19">
      <c r="S3001" s="3280"/>
    </row>
    <row r="3002" spans="19:19">
      <c r="S3002" s="3280"/>
    </row>
    <row r="3003" spans="19:19">
      <c r="S3003" s="3280"/>
    </row>
    <row r="3004" spans="19:19">
      <c r="S3004" s="3280"/>
    </row>
    <row r="3005" spans="19:19">
      <c r="S3005" s="3280"/>
    </row>
    <row r="3006" spans="19:19">
      <c r="S3006" s="3280"/>
    </row>
    <row r="3007" spans="19:19">
      <c r="S3007" s="3280"/>
    </row>
    <row r="3008" spans="19:19">
      <c r="S3008" s="3280"/>
    </row>
    <row r="3009" spans="19:19">
      <c r="S3009" s="3280"/>
    </row>
    <row r="3010" spans="19:19">
      <c r="S3010" s="3280"/>
    </row>
    <row r="3011" spans="19:19">
      <c r="S3011" s="3280"/>
    </row>
    <row r="3012" spans="19:19">
      <c r="S3012" s="3280"/>
    </row>
    <row r="3013" spans="19:19">
      <c r="S3013" s="3280"/>
    </row>
    <row r="3014" spans="19:19">
      <c r="S3014" s="3280"/>
    </row>
    <row r="3015" spans="19:19">
      <c r="S3015" s="3280"/>
    </row>
    <row r="3016" spans="19:19">
      <c r="S3016" s="3280"/>
    </row>
    <row r="3017" spans="19:19">
      <c r="S3017" s="3280"/>
    </row>
    <row r="3018" spans="19:19">
      <c r="S3018" s="3280"/>
    </row>
    <row r="3019" spans="19:19">
      <c r="S3019" s="3280"/>
    </row>
    <row r="3020" spans="19:19">
      <c r="S3020" s="3280"/>
    </row>
    <row r="3021" spans="19:19">
      <c r="S3021" s="3280"/>
    </row>
    <row r="3022" spans="19:19">
      <c r="S3022" s="3280"/>
    </row>
    <row r="3023" spans="19:19">
      <c r="S3023" s="3280"/>
    </row>
    <row r="3024" spans="19:19">
      <c r="S3024" s="3280"/>
    </row>
    <row r="3025" spans="19:19">
      <c r="S3025" s="3280"/>
    </row>
    <row r="3026" spans="19:19">
      <c r="S3026" s="3280"/>
    </row>
    <row r="3027" spans="19:19">
      <c r="S3027" s="3280"/>
    </row>
    <row r="3028" spans="19:19">
      <c r="S3028" s="3280"/>
    </row>
    <row r="3029" spans="19:19">
      <c r="S3029" s="3280"/>
    </row>
    <row r="3030" spans="19:19">
      <c r="S3030" s="3280"/>
    </row>
    <row r="3031" spans="19:19">
      <c r="S3031" s="3280"/>
    </row>
    <row r="3032" spans="19:19">
      <c r="S3032" s="3280"/>
    </row>
    <row r="3033" spans="19:19">
      <c r="S3033" s="3280"/>
    </row>
    <row r="3034" spans="19:19">
      <c r="S3034" s="3280"/>
    </row>
    <row r="3035" spans="19:19">
      <c r="S3035" s="3280"/>
    </row>
    <row r="3036" spans="19:19">
      <c r="S3036" s="3280"/>
    </row>
    <row r="3037" spans="19:19">
      <c r="S3037" s="3280"/>
    </row>
    <row r="3038" spans="19:19">
      <c r="S3038" s="3280"/>
    </row>
    <row r="3039" spans="19:19">
      <c r="S3039" s="3280"/>
    </row>
    <row r="3040" spans="19:19">
      <c r="S3040" s="3280"/>
    </row>
    <row r="3041" spans="19:19">
      <c r="S3041" s="3280"/>
    </row>
    <row r="3042" spans="19:19">
      <c r="S3042" s="3280"/>
    </row>
    <row r="3043" spans="19:19">
      <c r="S3043" s="3280"/>
    </row>
    <row r="3044" spans="19:19">
      <c r="S3044" s="3280"/>
    </row>
    <row r="3045" spans="19:19">
      <c r="S3045" s="3280"/>
    </row>
    <row r="3046" spans="19:19">
      <c r="S3046" s="3280"/>
    </row>
    <row r="3047" spans="19:19">
      <c r="S3047" s="3280"/>
    </row>
    <row r="3048" spans="19:19">
      <c r="S3048" s="3280"/>
    </row>
    <row r="3049" spans="19:19">
      <c r="S3049" s="3280"/>
    </row>
    <row r="3050" spans="19:19">
      <c r="S3050" s="3280"/>
    </row>
    <row r="3051" spans="19:19">
      <c r="S3051" s="3280"/>
    </row>
    <row r="3052" spans="19:19">
      <c r="S3052" s="3280"/>
    </row>
    <row r="3053" spans="19:19">
      <c r="S3053" s="3280"/>
    </row>
    <row r="3054" spans="19:19">
      <c r="S3054" s="3280"/>
    </row>
    <row r="3055" spans="19:19">
      <c r="S3055" s="3280"/>
    </row>
    <row r="3056" spans="19:19">
      <c r="S3056" s="3280"/>
    </row>
    <row r="3057" spans="19:19">
      <c r="S3057" s="3280"/>
    </row>
    <row r="3058" spans="19:19">
      <c r="S3058" s="3280"/>
    </row>
    <row r="3059" spans="19:19">
      <c r="S3059" s="3280"/>
    </row>
    <row r="3060" spans="19:19">
      <c r="S3060" s="3280"/>
    </row>
    <row r="3061" spans="19:19">
      <c r="S3061" s="3280"/>
    </row>
    <row r="3062" spans="19:19">
      <c r="S3062" s="3280"/>
    </row>
    <row r="3063" spans="19:19">
      <c r="S3063" s="3280"/>
    </row>
    <row r="3064" spans="19:19">
      <c r="S3064" s="3280"/>
    </row>
    <row r="3065" spans="19:19">
      <c r="S3065" s="3280"/>
    </row>
    <row r="3066" spans="19:19">
      <c r="S3066" s="3280"/>
    </row>
    <row r="3067" spans="19:19">
      <c r="S3067" s="3280"/>
    </row>
    <row r="3068" spans="19:19">
      <c r="S3068" s="3280"/>
    </row>
    <row r="3069" spans="19:19">
      <c r="S3069" s="3280"/>
    </row>
    <row r="3070" spans="19:19">
      <c r="S3070" s="3280"/>
    </row>
    <row r="3071" spans="19:19">
      <c r="S3071" s="3280"/>
    </row>
    <row r="3072" spans="19:19">
      <c r="S3072" s="3280"/>
    </row>
    <row r="3073" spans="19:19">
      <c r="S3073" s="3280"/>
    </row>
    <row r="3074" spans="19:19">
      <c r="S3074" s="3280"/>
    </row>
    <row r="3075" spans="19:19">
      <c r="S3075" s="3280"/>
    </row>
    <row r="3076" spans="19:19">
      <c r="S3076" s="3280"/>
    </row>
    <row r="3077" spans="19:19">
      <c r="S3077" s="3280"/>
    </row>
    <row r="3078" spans="19:19">
      <c r="S3078" s="3280"/>
    </row>
    <row r="3079" spans="19:19">
      <c r="S3079" s="3280"/>
    </row>
    <row r="3080" spans="19:19">
      <c r="S3080" s="3280"/>
    </row>
    <row r="3081" spans="19:19">
      <c r="S3081" s="3280"/>
    </row>
    <row r="3082" spans="19:19">
      <c r="S3082" s="3280"/>
    </row>
    <row r="3083" spans="19:19">
      <c r="S3083" s="3280"/>
    </row>
    <row r="3084" spans="19:19">
      <c r="S3084" s="3280"/>
    </row>
    <row r="3085" spans="19:19">
      <c r="S3085" s="3280"/>
    </row>
    <row r="3086" spans="19:19">
      <c r="S3086" s="3280"/>
    </row>
    <row r="3087" spans="19:19">
      <c r="S3087" s="3280"/>
    </row>
    <row r="3088" spans="19:19">
      <c r="S3088" s="3280"/>
    </row>
    <row r="3089" spans="19:19">
      <c r="S3089" s="3280"/>
    </row>
    <row r="3090" spans="19:19">
      <c r="S3090" s="3280"/>
    </row>
    <row r="3091" spans="19:19">
      <c r="S3091" s="3280"/>
    </row>
    <row r="3092" spans="19:19">
      <c r="S3092" s="3280"/>
    </row>
    <row r="3093" spans="19:19">
      <c r="S3093" s="3280"/>
    </row>
    <row r="3094" spans="19:19">
      <c r="S3094" s="3280"/>
    </row>
    <row r="3095" spans="19:19">
      <c r="S3095" s="3280"/>
    </row>
    <row r="3096" spans="19:19">
      <c r="S3096" s="3280"/>
    </row>
    <row r="3097" spans="19:19">
      <c r="S3097" s="3280"/>
    </row>
    <row r="3098" spans="19:19">
      <c r="S3098" s="3280"/>
    </row>
    <row r="3099" spans="19:19">
      <c r="S3099" s="3280"/>
    </row>
  </sheetData>
  <mergeCells count="8">
    <mergeCell ref="F153:G153"/>
    <mergeCell ref="A3:F3"/>
    <mergeCell ref="A1:S1"/>
    <mergeCell ref="Q3:Q4"/>
    <mergeCell ref="R3:R4"/>
    <mergeCell ref="S3:S4"/>
    <mergeCell ref="P3:P4"/>
    <mergeCell ref="G3:O4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0" firstPageNumber="73" fitToHeight="0" orientation="portrait" useFirstPageNumber="1" r:id="rId1"/>
  <headerFooter scaleWithDoc="0" alignWithMargins="0">
    <oddFooter>&amp;C&amp;P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>
    <tabColor rgb="FF0070C0"/>
    <pageSetUpPr fitToPage="1"/>
  </sheetPr>
  <dimension ref="A1:W3099"/>
  <sheetViews>
    <sheetView view="pageBreakPreview" zoomScale="70" zoomScaleNormal="85" zoomScaleSheetLayoutView="70" workbookViewId="0">
      <pane ySplit="8" topLeftCell="A81" activePane="bottomLeft" state="frozen"/>
      <selection activeCell="R3077" sqref="R3077"/>
      <selection pane="bottomLeft" activeCell="Q87" sqref="Q87"/>
    </sheetView>
  </sheetViews>
  <sheetFormatPr defaultColWidth="9" defaultRowHeight="19.5"/>
  <cols>
    <col min="1" max="1" width="3.625" style="530" customWidth="1"/>
    <col min="2" max="4" width="3.625" style="531" customWidth="1"/>
    <col min="5" max="5" width="10.625" style="594" customWidth="1"/>
    <col min="6" max="6" width="37.5" style="1212" customWidth="1"/>
    <col min="7" max="7" width="20.625" style="534" customWidth="1"/>
    <col min="8" max="8" width="2.625" style="533" customWidth="1"/>
    <col min="9" max="9" width="6.875" style="530" customWidth="1"/>
    <col min="10" max="10" width="2.625" style="533" customWidth="1"/>
    <col min="11" max="11" width="5.75" style="530" customWidth="1"/>
    <col min="12" max="12" width="2.625" style="535" customWidth="1"/>
    <col min="13" max="13" width="2.75" style="535" customWidth="1"/>
    <col min="14" max="14" width="2.625" style="535" customWidth="1"/>
    <col min="15" max="15" width="20.625" style="530" customWidth="1"/>
    <col min="16" max="16" width="12.625" style="536" customWidth="1"/>
    <col min="17" max="17" width="12.625" style="537" customWidth="1"/>
    <col min="18" max="18" width="12.625" style="706" customWidth="1"/>
    <col min="19" max="19" width="12.625" style="707" customWidth="1"/>
    <col min="20" max="20" width="9" style="68"/>
    <col min="21" max="21" width="9.375" style="209" bestFit="1" customWidth="1"/>
    <col min="22" max="16384" width="9" style="68"/>
  </cols>
  <sheetData>
    <row r="1" spans="1:21" ht="35.1" customHeight="1">
      <c r="A1" s="3624" t="s">
        <v>2496</v>
      </c>
      <c r="B1" s="3624"/>
      <c r="C1" s="3624"/>
      <c r="D1" s="3624"/>
      <c r="E1" s="3624"/>
      <c r="F1" s="3624"/>
      <c r="G1" s="3624"/>
      <c r="H1" s="3624"/>
      <c r="I1" s="3624"/>
      <c r="J1" s="3624"/>
      <c r="K1" s="3624"/>
      <c r="L1" s="3624"/>
      <c r="M1" s="3624"/>
      <c r="N1" s="3624"/>
      <c r="O1" s="3624"/>
      <c r="P1" s="3624"/>
      <c r="Q1" s="3624"/>
      <c r="R1" s="3624"/>
      <c r="S1" s="3624"/>
    </row>
    <row r="2" spans="1:21" ht="15" customHeight="1" thickBot="1">
      <c r="A2" s="530" t="s">
        <v>1003</v>
      </c>
      <c r="E2" s="588"/>
      <c r="S2" s="538" t="s">
        <v>1004</v>
      </c>
    </row>
    <row r="3" spans="1:21" s="207" customFormat="1" ht="20.100000000000001" customHeight="1">
      <c r="A3" s="3654" t="s">
        <v>2</v>
      </c>
      <c r="B3" s="3655"/>
      <c r="C3" s="3655"/>
      <c r="D3" s="3655"/>
      <c r="E3" s="3655"/>
      <c r="F3" s="3656"/>
      <c r="G3" s="3610" t="s">
        <v>1005</v>
      </c>
      <c r="H3" s="3611"/>
      <c r="I3" s="3611"/>
      <c r="J3" s="3611"/>
      <c r="K3" s="3611"/>
      <c r="L3" s="3611"/>
      <c r="M3" s="3611"/>
      <c r="N3" s="3611"/>
      <c r="O3" s="3612"/>
      <c r="P3" s="3622" t="s">
        <v>1235</v>
      </c>
      <c r="Q3" s="3620" t="s">
        <v>1237</v>
      </c>
      <c r="R3" s="3618" t="s">
        <v>4</v>
      </c>
      <c r="S3" s="3616" t="s">
        <v>5</v>
      </c>
      <c r="U3" s="211"/>
    </row>
    <row r="4" spans="1:21" s="207" customFormat="1" ht="20.100000000000001" customHeight="1" thickBot="1">
      <c r="A4" s="1384" t="s">
        <v>6</v>
      </c>
      <c r="B4" s="1385" t="s">
        <v>7</v>
      </c>
      <c r="C4" s="1385" t="s">
        <v>8</v>
      </c>
      <c r="D4" s="1385" t="s">
        <v>9</v>
      </c>
      <c r="E4" s="1385" t="s">
        <v>10</v>
      </c>
      <c r="F4" s="1386" t="s">
        <v>11</v>
      </c>
      <c r="G4" s="3613"/>
      <c r="H4" s="3614"/>
      <c r="I4" s="3614"/>
      <c r="J4" s="3614"/>
      <c r="K4" s="3614"/>
      <c r="L4" s="3614"/>
      <c r="M4" s="3614"/>
      <c r="N4" s="3614"/>
      <c r="O4" s="3615"/>
      <c r="P4" s="3623"/>
      <c r="Q4" s="3621"/>
      <c r="R4" s="3619"/>
      <c r="S4" s="3617"/>
      <c r="U4" s="211"/>
    </row>
    <row r="5" spans="1:21" s="235" customFormat="1" ht="20.100000000000001" customHeight="1" thickBot="1">
      <c r="A5" s="1214" t="s">
        <v>1006</v>
      </c>
      <c r="B5" s="1215"/>
      <c r="C5" s="1215"/>
      <c r="D5" s="1215"/>
      <c r="E5" s="1216"/>
      <c r="F5" s="1217"/>
      <c r="G5" s="920"/>
      <c r="H5" s="546"/>
      <c r="I5" s="546"/>
      <c r="J5" s="546"/>
      <c r="K5" s="546"/>
      <c r="L5" s="1218"/>
      <c r="M5" s="1218"/>
      <c r="N5" s="1218"/>
      <c r="O5" s="546"/>
      <c r="P5" s="549">
        <f>P6</f>
        <v>157291000</v>
      </c>
      <c r="Q5" s="549">
        <f>Q6</f>
        <v>155824000</v>
      </c>
      <c r="R5" s="630">
        <f t="shared" ref="R5:R10" si="0">P5-Q5</f>
        <v>1467000</v>
      </c>
      <c r="S5" s="3169">
        <f t="shared" ref="S5:S10" si="1">R5/Q5</f>
        <v>9.4144676044768463E-3</v>
      </c>
      <c r="U5" s="238"/>
    </row>
    <row r="6" spans="1:21" ht="20.100000000000001" customHeight="1">
      <c r="A6" s="551"/>
      <c r="B6" s="552" t="s">
        <v>1007</v>
      </c>
      <c r="C6" s="553"/>
      <c r="D6" s="553"/>
      <c r="E6" s="553"/>
      <c r="F6" s="1219"/>
      <c r="G6" s="1019"/>
      <c r="H6" s="555"/>
      <c r="I6" s="555"/>
      <c r="J6" s="555"/>
      <c r="K6" s="555"/>
      <c r="L6" s="1220"/>
      <c r="M6" s="1220"/>
      <c r="N6" s="1220"/>
      <c r="O6" s="555"/>
      <c r="P6" s="558">
        <f>SUM(P7,P85,P184,P143)</f>
        <v>157291000</v>
      </c>
      <c r="Q6" s="558">
        <f>SUM(Q7,Q85,Q184,Q143)</f>
        <v>155824000</v>
      </c>
      <c r="R6" s="673">
        <f t="shared" si="0"/>
        <v>1467000</v>
      </c>
      <c r="S6" s="2772">
        <f t="shared" si="1"/>
        <v>9.4144676044768463E-3</v>
      </c>
    </row>
    <row r="7" spans="1:21" ht="20.100000000000001" customHeight="1">
      <c r="A7" s="551"/>
      <c r="B7" s="559"/>
      <c r="C7" s="560" t="s">
        <v>1222</v>
      </c>
      <c r="D7" s="561"/>
      <c r="E7" s="561"/>
      <c r="F7" s="1221"/>
      <c r="G7" s="562"/>
      <c r="H7" s="1222"/>
      <c r="I7" s="562"/>
      <c r="J7" s="1222"/>
      <c r="K7" s="562"/>
      <c r="L7" s="562"/>
      <c r="M7" s="562"/>
      <c r="N7" s="562"/>
      <c r="O7" s="563"/>
      <c r="P7" s="564">
        <f>SUM(P8,P30,P81)</f>
        <v>87501000</v>
      </c>
      <c r="Q7" s="564">
        <f>SUM(Q8,Q30,Q81)</f>
        <v>86324000</v>
      </c>
      <c r="R7" s="625">
        <f t="shared" si="0"/>
        <v>1177000</v>
      </c>
      <c r="S7" s="2775">
        <f t="shared" si="1"/>
        <v>1.3634678652518419E-2</v>
      </c>
    </row>
    <row r="8" spans="1:21" s="235" customFormat="1" ht="20.100000000000001" customHeight="1">
      <c r="A8" s="1223"/>
      <c r="B8" s="1224"/>
      <c r="C8" s="1225"/>
      <c r="D8" s="1107" t="s">
        <v>1008</v>
      </c>
      <c r="E8" s="567"/>
      <c r="F8" s="1226"/>
      <c r="G8" s="928"/>
      <c r="H8" s="568"/>
      <c r="I8" s="568"/>
      <c r="J8" s="568"/>
      <c r="K8" s="568"/>
      <c r="L8" s="1227"/>
      <c r="M8" s="1227"/>
      <c r="N8" s="1227"/>
      <c r="O8" s="568"/>
      <c r="P8" s="572">
        <f>P9+P14+P27</f>
        <v>62617000</v>
      </c>
      <c r="Q8" s="572">
        <f>Q9+Q14+Q27</f>
        <v>62617000</v>
      </c>
      <c r="R8" s="630">
        <f>P8-Q8</f>
        <v>0</v>
      </c>
      <c r="S8" s="3169">
        <f t="shared" si="1"/>
        <v>0</v>
      </c>
      <c r="U8" s="238"/>
    </row>
    <row r="9" spans="1:21" ht="20.100000000000001" customHeight="1">
      <c r="A9" s="551"/>
      <c r="B9" s="565"/>
      <c r="C9" s="588"/>
      <c r="D9" s="565"/>
      <c r="E9" s="456" t="s">
        <v>124</v>
      </c>
      <c r="F9" s="457"/>
      <c r="G9" s="2770"/>
      <c r="H9" s="1228"/>
      <c r="I9" s="457"/>
      <c r="J9" s="1228"/>
      <c r="K9" s="457"/>
      <c r="L9" s="457"/>
      <c r="M9" s="457"/>
      <c r="N9" s="457"/>
      <c r="O9" s="459"/>
      <c r="P9" s="573">
        <f>O10</f>
        <v>46800000</v>
      </c>
      <c r="Q9" s="573">
        <f>Q10</f>
        <v>46800000</v>
      </c>
      <c r="R9" s="631">
        <f t="shared" si="0"/>
        <v>0</v>
      </c>
      <c r="S9" s="3170">
        <f t="shared" si="1"/>
        <v>0</v>
      </c>
      <c r="U9" s="209" t="str">
        <f>IF(R9&gt;0,"추경","0")</f>
        <v>0</v>
      </c>
    </row>
    <row r="10" spans="1:21" ht="20.100000000000001" customHeight="1">
      <c r="A10" s="551"/>
      <c r="B10" s="565"/>
      <c r="C10" s="588"/>
      <c r="D10" s="565"/>
      <c r="F10" s="633" t="s">
        <v>34</v>
      </c>
      <c r="G10" s="1229"/>
      <c r="H10" s="633"/>
      <c r="I10" s="633"/>
      <c r="J10" s="633"/>
      <c r="K10" s="633"/>
      <c r="L10" s="633"/>
      <c r="M10" s="633"/>
      <c r="N10" s="1230"/>
      <c r="O10" s="637">
        <f>SUM(O11:O13)</f>
        <v>46800000</v>
      </c>
      <c r="P10" s="616">
        <f>O10</f>
        <v>46800000</v>
      </c>
      <c r="Q10" s="616">
        <v>46800000</v>
      </c>
      <c r="R10" s="638">
        <f t="shared" si="0"/>
        <v>0</v>
      </c>
      <c r="S10" s="3224">
        <f t="shared" si="1"/>
        <v>0</v>
      </c>
      <c r="U10" s="209" t="str">
        <f t="shared" ref="U10:U75" si="2">IF(R10&gt;0,"추경","0")</f>
        <v>0</v>
      </c>
    </row>
    <row r="11" spans="1:21" ht="20.100000000000001" customHeight="1">
      <c r="A11" s="551"/>
      <c r="B11" s="565"/>
      <c r="C11" s="588"/>
      <c r="D11" s="565"/>
      <c r="E11" s="1231"/>
      <c r="F11" s="1183" t="s">
        <v>2342</v>
      </c>
      <c r="G11" s="1232">
        <v>1950000</v>
      </c>
      <c r="H11" s="1113" t="s">
        <v>335</v>
      </c>
      <c r="I11" s="1233">
        <v>1</v>
      </c>
      <c r="J11" s="1113" t="s">
        <v>335</v>
      </c>
      <c r="K11" s="1234">
        <v>12</v>
      </c>
      <c r="L11" s="1234"/>
      <c r="M11" s="1234"/>
      <c r="N11" s="1235" t="s">
        <v>20</v>
      </c>
      <c r="O11" s="716">
        <f>ROUNDUP(G11*I11*K11,-3)</f>
        <v>23400000</v>
      </c>
      <c r="P11" s="848"/>
      <c r="Q11" s="848"/>
      <c r="R11" s="849"/>
      <c r="S11" s="3197"/>
      <c r="U11" s="209" t="str">
        <f t="shared" si="2"/>
        <v>0</v>
      </c>
    </row>
    <row r="12" spans="1:21" ht="20.100000000000001" customHeight="1">
      <c r="A12" s="551"/>
      <c r="B12" s="565"/>
      <c r="C12" s="588"/>
      <c r="D12" s="565"/>
      <c r="E12" s="1236"/>
      <c r="F12" s="1183" t="s">
        <v>2318</v>
      </c>
      <c r="G12" s="1232">
        <v>1250000</v>
      </c>
      <c r="H12" s="1113" t="s">
        <v>335</v>
      </c>
      <c r="I12" s="1233">
        <v>1</v>
      </c>
      <c r="J12" s="1113" t="s">
        <v>335</v>
      </c>
      <c r="K12" s="1234">
        <v>12</v>
      </c>
      <c r="L12" s="1234"/>
      <c r="M12" s="1234"/>
      <c r="N12" s="1235" t="s">
        <v>20</v>
      </c>
      <c r="O12" s="716">
        <f>ROUNDUP(G12*I12*K12,-3)</f>
        <v>15000000</v>
      </c>
      <c r="P12" s="848"/>
      <c r="Q12" s="848"/>
      <c r="R12" s="849"/>
      <c r="S12" s="3197"/>
      <c r="U12" s="209" t="str">
        <f t="shared" si="2"/>
        <v>0</v>
      </c>
    </row>
    <row r="13" spans="1:21" ht="20.100000000000001" customHeight="1">
      <c r="A13" s="551"/>
      <c r="B13" s="565"/>
      <c r="C13" s="588"/>
      <c r="D13" s="565"/>
      <c r="E13" s="1236"/>
      <c r="F13" s="1183" t="s">
        <v>2319</v>
      </c>
      <c r="G13" s="1232">
        <v>700000</v>
      </c>
      <c r="H13" s="1113" t="s">
        <v>335</v>
      </c>
      <c r="I13" s="1233">
        <v>1</v>
      </c>
      <c r="J13" s="1113" t="s">
        <v>335</v>
      </c>
      <c r="K13" s="1234">
        <v>12</v>
      </c>
      <c r="L13" s="1234"/>
      <c r="M13" s="1234"/>
      <c r="N13" s="1235" t="s">
        <v>20</v>
      </c>
      <c r="O13" s="716">
        <f>ROUNDUP(G13*I13*K13,-3)</f>
        <v>8400000</v>
      </c>
      <c r="P13" s="848"/>
      <c r="Q13" s="848"/>
      <c r="R13" s="849"/>
      <c r="S13" s="3197"/>
      <c r="U13" s="209" t="str">
        <f t="shared" si="2"/>
        <v>0</v>
      </c>
    </row>
    <row r="14" spans="1:21" ht="20.100000000000001" customHeight="1">
      <c r="A14" s="551"/>
      <c r="B14" s="565"/>
      <c r="C14" s="588"/>
      <c r="D14" s="565"/>
      <c r="E14" s="456" t="s">
        <v>1197</v>
      </c>
      <c r="F14" s="457"/>
      <c r="G14" s="457"/>
      <c r="H14" s="1228"/>
      <c r="I14" s="457"/>
      <c r="J14" s="1228"/>
      <c r="K14" s="457"/>
      <c r="L14" s="457"/>
      <c r="M14" s="457"/>
      <c r="N14" s="457"/>
      <c r="O14" s="459"/>
      <c r="P14" s="573">
        <f>SUM(O15,O17,O19,O21,O24)</f>
        <v>11000000</v>
      </c>
      <c r="Q14" s="573">
        <f>SUM(Q15,Q17,Q19,Q21,Q24)</f>
        <v>11000000</v>
      </c>
      <c r="R14" s="631">
        <f>P14-Q14</f>
        <v>0</v>
      </c>
      <c r="S14" s="3170">
        <f>R14/Q14</f>
        <v>0</v>
      </c>
      <c r="U14" s="209" t="str">
        <f t="shared" si="2"/>
        <v>0</v>
      </c>
    </row>
    <row r="15" spans="1:21" ht="20.100000000000001" customHeight="1">
      <c r="A15" s="551"/>
      <c r="B15" s="565"/>
      <c r="C15" s="588"/>
      <c r="D15" s="565"/>
      <c r="E15" s="1231"/>
      <c r="F15" s="633" t="s">
        <v>336</v>
      </c>
      <c r="G15" s="1229"/>
      <c r="H15" s="633"/>
      <c r="I15" s="633"/>
      <c r="J15" s="633"/>
      <c r="K15" s="633"/>
      <c r="L15" s="633"/>
      <c r="M15" s="633"/>
      <c r="N15" s="1230"/>
      <c r="O15" s="637">
        <f>O16</f>
        <v>1800000</v>
      </c>
      <c r="P15" s="616">
        <f>O15</f>
        <v>1800000</v>
      </c>
      <c r="Q15" s="616">
        <v>1800000</v>
      </c>
      <c r="R15" s="638">
        <f>P15-Q15</f>
        <v>0</v>
      </c>
      <c r="S15" s="3224">
        <f>R15/Q15</f>
        <v>0</v>
      </c>
      <c r="U15" s="209" t="str">
        <f t="shared" si="2"/>
        <v>0</v>
      </c>
    </row>
    <row r="16" spans="1:21" ht="20.100000000000001" customHeight="1">
      <c r="A16" s="551"/>
      <c r="B16" s="565"/>
      <c r="C16" s="588"/>
      <c r="D16" s="565"/>
      <c r="E16" s="1236"/>
      <c r="F16" s="1183" t="s">
        <v>2320</v>
      </c>
      <c r="G16" s="1114">
        <v>150000</v>
      </c>
      <c r="H16" s="1113" t="s">
        <v>335</v>
      </c>
      <c r="I16" s="1233">
        <v>1</v>
      </c>
      <c r="J16" s="1113" t="s">
        <v>335</v>
      </c>
      <c r="K16" s="1234">
        <v>12</v>
      </c>
      <c r="L16" s="1234"/>
      <c r="M16" s="1234"/>
      <c r="N16" s="1235" t="s">
        <v>20</v>
      </c>
      <c r="O16" s="716">
        <f>G16*I16*K16</f>
        <v>1800000</v>
      </c>
      <c r="P16" s="848"/>
      <c r="Q16" s="848"/>
      <c r="R16" s="849"/>
      <c r="S16" s="3197"/>
      <c r="U16" s="209" t="str">
        <f t="shared" si="2"/>
        <v>0</v>
      </c>
    </row>
    <row r="17" spans="1:21" ht="20.100000000000001" customHeight="1">
      <c r="A17" s="551"/>
      <c r="B17" s="565"/>
      <c r="C17" s="588"/>
      <c r="D17" s="565"/>
      <c r="E17" s="1236"/>
      <c r="F17" s="633" t="s">
        <v>37</v>
      </c>
      <c r="G17" s="1229"/>
      <c r="H17" s="633"/>
      <c r="I17" s="633"/>
      <c r="J17" s="633"/>
      <c r="K17" s="633"/>
      <c r="L17" s="633"/>
      <c r="M17" s="633"/>
      <c r="N17" s="1230"/>
      <c r="O17" s="637">
        <f>O18</f>
        <v>3600000</v>
      </c>
      <c r="P17" s="616">
        <f>O17</f>
        <v>3600000</v>
      </c>
      <c r="Q17" s="616">
        <v>3600000</v>
      </c>
      <c r="R17" s="638">
        <f>P17-Q17</f>
        <v>0</v>
      </c>
      <c r="S17" s="3224">
        <f>R17/Q17</f>
        <v>0</v>
      </c>
      <c r="U17" s="209" t="str">
        <f t="shared" si="2"/>
        <v>0</v>
      </c>
    </row>
    <row r="18" spans="1:21" ht="20.100000000000001" customHeight="1">
      <c r="A18" s="551"/>
      <c r="B18" s="565"/>
      <c r="C18" s="588"/>
      <c r="D18" s="565"/>
      <c r="E18" s="1236"/>
      <c r="F18" s="1183" t="s">
        <v>1538</v>
      </c>
      <c r="G18" s="1114">
        <v>100000</v>
      </c>
      <c r="H18" s="1113" t="s">
        <v>335</v>
      </c>
      <c r="I18" s="1233">
        <v>3</v>
      </c>
      <c r="J18" s="1113" t="s">
        <v>335</v>
      </c>
      <c r="K18" s="1234">
        <v>12</v>
      </c>
      <c r="L18" s="1234"/>
      <c r="M18" s="1234"/>
      <c r="N18" s="1235" t="s">
        <v>20</v>
      </c>
      <c r="O18" s="716">
        <f>G18*I18*K18</f>
        <v>3600000</v>
      </c>
      <c r="P18" s="848"/>
      <c r="Q18" s="848"/>
      <c r="R18" s="849"/>
      <c r="S18" s="3197"/>
      <c r="U18" s="209" t="str">
        <f t="shared" si="2"/>
        <v>0</v>
      </c>
    </row>
    <row r="19" spans="1:21" ht="20.100000000000001" customHeight="1">
      <c r="A19" s="551"/>
      <c r="B19" s="565"/>
      <c r="C19" s="588"/>
      <c r="D19" s="565"/>
      <c r="E19" s="1236"/>
      <c r="F19" s="633" t="s">
        <v>1009</v>
      </c>
      <c r="G19" s="1229"/>
      <c r="H19" s="633"/>
      <c r="I19" s="633"/>
      <c r="J19" s="633"/>
      <c r="K19" s="633"/>
      <c r="L19" s="633"/>
      <c r="M19" s="633"/>
      <c r="N19" s="1230"/>
      <c r="O19" s="637">
        <f>O20</f>
        <v>720000</v>
      </c>
      <c r="P19" s="616">
        <f>O19</f>
        <v>720000</v>
      </c>
      <c r="Q19" s="616">
        <v>720000</v>
      </c>
      <c r="R19" s="638">
        <f>P19-Q19</f>
        <v>0</v>
      </c>
      <c r="S19" s="3224">
        <f>R19/Q19</f>
        <v>0</v>
      </c>
      <c r="U19" s="209" t="str">
        <f t="shared" si="2"/>
        <v>0</v>
      </c>
    </row>
    <row r="20" spans="1:21" ht="20.100000000000001" customHeight="1">
      <c r="A20" s="551"/>
      <c r="B20" s="565"/>
      <c r="C20" s="588"/>
      <c r="D20" s="565"/>
      <c r="E20" s="1236"/>
      <c r="F20" s="1183" t="s">
        <v>1539</v>
      </c>
      <c r="G20" s="1114">
        <v>30000</v>
      </c>
      <c r="H20" s="1113" t="s">
        <v>335</v>
      </c>
      <c r="I20" s="1233">
        <v>2</v>
      </c>
      <c r="J20" s="1113" t="s">
        <v>335</v>
      </c>
      <c r="K20" s="1234">
        <v>12</v>
      </c>
      <c r="L20" s="1234"/>
      <c r="M20" s="1234"/>
      <c r="N20" s="1235" t="s">
        <v>20</v>
      </c>
      <c r="O20" s="716">
        <f>G20*I20*K20</f>
        <v>720000</v>
      </c>
      <c r="P20" s="848"/>
      <c r="Q20" s="848"/>
      <c r="R20" s="849"/>
      <c r="S20" s="3197"/>
      <c r="U20" s="209" t="str">
        <f t="shared" si="2"/>
        <v>0</v>
      </c>
    </row>
    <row r="21" spans="1:21" ht="20.100000000000001" customHeight="1">
      <c r="A21" s="551"/>
      <c r="B21" s="565"/>
      <c r="C21" s="588"/>
      <c r="D21" s="565"/>
      <c r="E21" s="1236"/>
      <c r="F21" s="633" t="s">
        <v>39</v>
      </c>
      <c r="G21" s="1229"/>
      <c r="H21" s="633"/>
      <c r="I21" s="633"/>
      <c r="J21" s="633"/>
      <c r="K21" s="633"/>
      <c r="L21" s="633"/>
      <c r="M21" s="633"/>
      <c r="N21" s="1230"/>
      <c r="O21" s="637">
        <f>O22+O23</f>
        <v>4080000</v>
      </c>
      <c r="P21" s="616">
        <f>O21</f>
        <v>4080000</v>
      </c>
      <c r="Q21" s="616">
        <v>4080000</v>
      </c>
      <c r="R21" s="638">
        <f>P21-Q21</f>
        <v>0</v>
      </c>
      <c r="S21" s="3224">
        <f>R21/Q21</f>
        <v>0</v>
      </c>
      <c r="U21" s="209" t="str">
        <f t="shared" si="2"/>
        <v>0</v>
      </c>
    </row>
    <row r="22" spans="1:21" ht="20.100000000000001" customHeight="1">
      <c r="A22" s="551"/>
      <c r="B22" s="565"/>
      <c r="C22" s="588"/>
      <c r="D22" s="565"/>
      <c r="E22" s="1236"/>
      <c r="F22" s="1183" t="s">
        <v>2321</v>
      </c>
      <c r="G22" s="1114">
        <v>290000</v>
      </c>
      <c r="H22" s="1113" t="s">
        <v>335</v>
      </c>
      <c r="I22" s="1233">
        <v>1</v>
      </c>
      <c r="J22" s="1113" t="s">
        <v>335</v>
      </c>
      <c r="K22" s="1234">
        <v>12</v>
      </c>
      <c r="L22" s="1234"/>
      <c r="M22" s="1234"/>
      <c r="N22" s="1235" t="s">
        <v>20</v>
      </c>
      <c r="O22" s="716">
        <f>G22*I22*K22</f>
        <v>3480000</v>
      </c>
      <c r="P22" s="848"/>
      <c r="Q22" s="848"/>
      <c r="R22" s="849"/>
      <c r="S22" s="3197"/>
      <c r="U22" s="209" t="str">
        <f t="shared" si="2"/>
        <v>0</v>
      </c>
    </row>
    <row r="23" spans="1:21" ht="20.100000000000001" customHeight="1">
      <c r="A23" s="551"/>
      <c r="B23" s="565"/>
      <c r="C23" s="588"/>
      <c r="D23" s="565"/>
      <c r="E23" s="1231"/>
      <c r="F23" s="1183" t="s">
        <v>2321</v>
      </c>
      <c r="G23" s="1114">
        <v>50000</v>
      </c>
      <c r="H23" s="1113" t="s">
        <v>335</v>
      </c>
      <c r="I23" s="1233">
        <v>1</v>
      </c>
      <c r="J23" s="1113" t="s">
        <v>335</v>
      </c>
      <c r="K23" s="1234">
        <v>12</v>
      </c>
      <c r="L23" s="1113"/>
      <c r="M23" s="1113"/>
      <c r="N23" s="1235" t="s">
        <v>20</v>
      </c>
      <c r="O23" s="1387">
        <f>G23*I23*K23</f>
        <v>600000</v>
      </c>
      <c r="P23" s="848"/>
      <c r="Q23" s="848"/>
      <c r="R23" s="849"/>
      <c r="S23" s="3197"/>
      <c r="U23" s="209" t="str">
        <f t="shared" si="2"/>
        <v>0</v>
      </c>
    </row>
    <row r="24" spans="1:21" ht="20.100000000000001" customHeight="1">
      <c r="A24" s="551"/>
      <c r="B24" s="565"/>
      <c r="C24" s="588"/>
      <c r="D24" s="565"/>
      <c r="E24" s="1236"/>
      <c r="F24" s="633" t="s">
        <v>1010</v>
      </c>
      <c r="G24" s="1229"/>
      <c r="H24" s="633"/>
      <c r="I24" s="633"/>
      <c r="J24" s="633"/>
      <c r="K24" s="633"/>
      <c r="L24" s="633"/>
      <c r="M24" s="633"/>
      <c r="N24" s="1230"/>
      <c r="O24" s="637">
        <f>SUM(O25:O26)</f>
        <v>800000</v>
      </c>
      <c r="P24" s="616">
        <f>O24</f>
        <v>800000</v>
      </c>
      <c r="Q24" s="616">
        <v>800000</v>
      </c>
      <c r="R24" s="638">
        <f>P24-Q24</f>
        <v>0</v>
      </c>
      <c r="S24" s="3224">
        <f>R24/Q24</f>
        <v>0</v>
      </c>
      <c r="U24" s="209" t="str">
        <f t="shared" si="2"/>
        <v>0</v>
      </c>
    </row>
    <row r="25" spans="1:21" ht="20.100000000000001" customHeight="1">
      <c r="A25" s="551"/>
      <c r="B25" s="565"/>
      <c r="C25" s="588"/>
      <c r="D25" s="565"/>
      <c r="F25" s="1183" t="s">
        <v>2320</v>
      </c>
      <c r="G25" s="3434">
        <v>250000</v>
      </c>
      <c r="H25" s="1113" t="s">
        <v>335</v>
      </c>
      <c r="I25" s="1233">
        <v>1</v>
      </c>
      <c r="J25" s="1113" t="s">
        <v>335</v>
      </c>
      <c r="K25" s="1234">
        <v>2</v>
      </c>
      <c r="L25" s="1113"/>
      <c r="M25" s="1388"/>
      <c r="N25" s="1235" t="s">
        <v>20</v>
      </c>
      <c r="O25" s="716">
        <f>G25*I25*K25</f>
        <v>500000</v>
      </c>
      <c r="P25" s="848"/>
      <c r="Q25" s="848"/>
      <c r="R25" s="849"/>
      <c r="S25" s="3197"/>
      <c r="U25" s="209" t="str">
        <f t="shared" si="2"/>
        <v>0</v>
      </c>
    </row>
    <row r="26" spans="1:21" ht="20.100000000000001" customHeight="1">
      <c r="A26" s="551"/>
      <c r="B26" s="565"/>
      <c r="C26" s="588"/>
      <c r="D26" s="565"/>
      <c r="E26" s="1231"/>
      <c r="F26" s="1183" t="s">
        <v>2322</v>
      </c>
      <c r="G26" s="3434">
        <v>150000</v>
      </c>
      <c r="H26" s="1113" t="s">
        <v>335</v>
      </c>
      <c r="I26" s="1233">
        <v>1</v>
      </c>
      <c r="J26" s="1113" t="s">
        <v>335</v>
      </c>
      <c r="K26" s="1234">
        <v>2</v>
      </c>
      <c r="L26" s="1113"/>
      <c r="M26" s="1388"/>
      <c r="N26" s="1235" t="s">
        <v>20</v>
      </c>
      <c r="O26" s="716">
        <f>G26*I26*K26</f>
        <v>300000</v>
      </c>
      <c r="P26" s="848"/>
      <c r="Q26" s="848"/>
      <c r="R26" s="849"/>
      <c r="S26" s="3197"/>
      <c r="U26" s="209" t="str">
        <f t="shared" si="2"/>
        <v>0</v>
      </c>
    </row>
    <row r="27" spans="1:21" ht="20.100000000000001" customHeight="1">
      <c r="A27" s="551"/>
      <c r="B27" s="565"/>
      <c r="C27" s="588"/>
      <c r="D27" s="565"/>
      <c r="E27" s="456" t="s">
        <v>1097</v>
      </c>
      <c r="F27" s="457"/>
      <c r="G27" s="457"/>
      <c r="H27" s="1228"/>
      <c r="I27" s="457"/>
      <c r="J27" s="1228"/>
      <c r="K27" s="457"/>
      <c r="L27" s="457"/>
      <c r="M27" s="457"/>
      <c r="N27" s="457"/>
      <c r="O27" s="459"/>
      <c r="P27" s="573">
        <f>SUM(O28)</f>
        <v>4817000</v>
      </c>
      <c r="Q27" s="573">
        <f>Q28</f>
        <v>4817000</v>
      </c>
      <c r="R27" s="631">
        <f>P27-Q27</f>
        <v>0</v>
      </c>
      <c r="S27" s="3170">
        <f>R27/Q27</f>
        <v>0</v>
      </c>
      <c r="U27" s="209" t="str">
        <f t="shared" si="2"/>
        <v>0</v>
      </c>
    </row>
    <row r="28" spans="1:21" ht="20.100000000000001" customHeight="1">
      <c r="A28" s="551"/>
      <c r="B28" s="565"/>
      <c r="C28" s="588"/>
      <c r="D28" s="565"/>
      <c r="F28" s="633" t="s">
        <v>44</v>
      </c>
      <c r="G28" s="1229"/>
      <c r="H28" s="633"/>
      <c r="I28" s="633"/>
      <c r="J28" s="633"/>
      <c r="K28" s="633"/>
      <c r="L28" s="633"/>
      <c r="M28" s="633"/>
      <c r="N28" s="1230"/>
      <c r="O28" s="637">
        <f>SUM(O29:O29)</f>
        <v>4817000</v>
      </c>
      <c r="P28" s="616">
        <f>O28</f>
        <v>4817000</v>
      </c>
      <c r="Q28" s="616">
        <v>4817000</v>
      </c>
      <c r="R28" s="638">
        <f>P28-Q28</f>
        <v>0</v>
      </c>
      <c r="S28" s="3224">
        <f>R28/Q28</f>
        <v>0</v>
      </c>
      <c r="U28" s="209" t="str">
        <f t="shared" si="2"/>
        <v>0</v>
      </c>
    </row>
    <row r="29" spans="1:21" ht="20.100000000000001" customHeight="1">
      <c r="A29" s="551"/>
      <c r="B29" s="565"/>
      <c r="C29" s="588"/>
      <c r="D29" s="565"/>
      <c r="F29" s="1323" t="s">
        <v>1552</v>
      </c>
      <c r="G29" s="1389">
        <v>57800000</v>
      </c>
      <c r="H29" s="1390" t="s">
        <v>335</v>
      </c>
      <c r="I29" s="1391" t="s">
        <v>888</v>
      </c>
      <c r="J29" s="1392"/>
      <c r="K29" s="1393"/>
      <c r="L29" s="1393"/>
      <c r="M29" s="1394"/>
      <c r="N29" s="1329" t="s">
        <v>1011</v>
      </c>
      <c r="O29" s="1330">
        <f>ROUNDUP(G29/12,-3)</f>
        <v>4817000</v>
      </c>
      <c r="P29" s="848"/>
      <c r="Q29" s="848"/>
      <c r="R29" s="849"/>
      <c r="S29" s="3197"/>
      <c r="U29" s="209" t="str">
        <f t="shared" si="2"/>
        <v>0</v>
      </c>
    </row>
    <row r="30" spans="1:21" ht="20.100000000000001" customHeight="1">
      <c r="A30" s="551"/>
      <c r="B30" s="565"/>
      <c r="C30" s="588"/>
      <c r="D30" s="1107" t="s">
        <v>1362</v>
      </c>
      <c r="E30" s="567"/>
      <c r="F30" s="1226"/>
      <c r="G30" s="928"/>
      <c r="H30" s="568"/>
      <c r="I30" s="568"/>
      <c r="J30" s="568"/>
      <c r="K30" s="568"/>
      <c r="L30" s="1227"/>
      <c r="M30" s="1227"/>
      <c r="N30" s="1227"/>
      <c r="O30" s="568"/>
      <c r="P30" s="572">
        <f>SUM(P31,P38,P41,P46,P51,P54,P60,P65,P71,P78)</f>
        <v>23384000</v>
      </c>
      <c r="Q30" s="572">
        <f>SUM(Q31,Q38,Q41,Q46,Q51,Q54,Q60,Q65,Q71,Q78)</f>
        <v>22207000</v>
      </c>
      <c r="R30" s="630">
        <f>P30-Q30</f>
        <v>1177000</v>
      </c>
      <c r="S30" s="3169">
        <f>R30/Q30</f>
        <v>5.3001305894537755E-2</v>
      </c>
      <c r="U30" s="209" t="str">
        <f t="shared" si="2"/>
        <v>추경</v>
      </c>
    </row>
    <row r="31" spans="1:21" ht="20.100000000000001" customHeight="1">
      <c r="A31" s="551"/>
      <c r="B31" s="565"/>
      <c r="C31" s="588"/>
      <c r="D31" s="565"/>
      <c r="E31" s="456" t="s">
        <v>1132</v>
      </c>
      <c r="F31" s="457"/>
      <c r="G31" s="457"/>
      <c r="H31" s="1228"/>
      <c r="I31" s="457"/>
      <c r="J31" s="1228"/>
      <c r="K31" s="457"/>
      <c r="L31" s="457"/>
      <c r="M31" s="457"/>
      <c r="N31" s="457"/>
      <c r="O31" s="459"/>
      <c r="P31" s="573">
        <f>O32</f>
        <v>5848000</v>
      </c>
      <c r="Q31" s="573">
        <f>Q32</f>
        <v>5760000</v>
      </c>
      <c r="R31" s="631">
        <f>P31-Q31</f>
        <v>88000</v>
      </c>
      <c r="S31" s="3170">
        <f>R31/Q31</f>
        <v>1.5277777777777777E-2</v>
      </c>
      <c r="U31" s="209" t="str">
        <f t="shared" si="2"/>
        <v>추경</v>
      </c>
    </row>
    <row r="32" spans="1:21" ht="20.100000000000001" customHeight="1">
      <c r="A32" s="551"/>
      <c r="B32" s="565"/>
      <c r="C32" s="588"/>
      <c r="D32" s="565"/>
      <c r="F32" s="633" t="s">
        <v>47</v>
      </c>
      <c r="G32" s="1229"/>
      <c r="H32" s="633"/>
      <c r="I32" s="633"/>
      <c r="J32" s="633"/>
      <c r="K32" s="633"/>
      <c r="L32" s="633"/>
      <c r="M32" s="633"/>
      <c r="N32" s="1230"/>
      <c r="O32" s="637">
        <f>SUM(O33:O37)</f>
        <v>5848000</v>
      </c>
      <c r="P32" s="616">
        <f>O32</f>
        <v>5848000</v>
      </c>
      <c r="Q32" s="616">
        <v>5760000</v>
      </c>
      <c r="R32" s="638">
        <f>P32-Q32</f>
        <v>88000</v>
      </c>
      <c r="S32" s="3224">
        <f>R32/Q32</f>
        <v>1.5277777777777777E-2</v>
      </c>
      <c r="U32" s="209" t="str">
        <f t="shared" si="2"/>
        <v>추경</v>
      </c>
    </row>
    <row r="33" spans="1:21" ht="20.100000000000001" customHeight="1">
      <c r="A33" s="551"/>
      <c r="B33" s="565"/>
      <c r="C33" s="588"/>
      <c r="D33" s="565"/>
      <c r="F33" s="1395" t="s">
        <v>1553</v>
      </c>
      <c r="G33" s="1396">
        <f>G29</f>
        <v>57800000</v>
      </c>
      <c r="H33" s="1397" t="s">
        <v>335</v>
      </c>
      <c r="I33" s="1398">
        <v>4.4999999999999998E-2</v>
      </c>
      <c r="J33" s="1399"/>
      <c r="K33" s="1400"/>
      <c r="L33" s="1400"/>
      <c r="M33" s="1400"/>
      <c r="N33" s="1401" t="s">
        <v>1013</v>
      </c>
      <c r="O33" s="1150">
        <f>ROUNDUP(G33*I33,-3)</f>
        <v>2601000</v>
      </c>
      <c r="P33" s="848"/>
      <c r="Q33" s="848"/>
      <c r="R33" s="849"/>
      <c r="S33" s="3197"/>
      <c r="U33" s="209" t="str">
        <f t="shared" si="2"/>
        <v>0</v>
      </c>
    </row>
    <row r="34" spans="1:21" ht="20.100000000000001" customHeight="1">
      <c r="A34" s="551"/>
      <c r="B34" s="565"/>
      <c r="C34" s="588"/>
      <c r="D34" s="565"/>
      <c r="F34" s="1395" t="s">
        <v>1554</v>
      </c>
      <c r="G34" s="1396">
        <f>G33</f>
        <v>57800000</v>
      </c>
      <c r="H34" s="1397" t="s">
        <v>335</v>
      </c>
      <c r="I34" s="1398">
        <v>3.2300000000000002E-2</v>
      </c>
      <c r="J34" s="1399"/>
      <c r="K34" s="1400"/>
      <c r="L34" s="1400"/>
      <c r="M34" s="1400"/>
      <c r="N34" s="1401" t="s">
        <v>1013</v>
      </c>
      <c r="O34" s="1150">
        <f>ROUNDUP(G34*I34,-3)</f>
        <v>1867000</v>
      </c>
      <c r="P34" s="848"/>
      <c r="Q34" s="848"/>
      <c r="R34" s="849"/>
      <c r="S34" s="3197"/>
      <c r="U34" s="209" t="str">
        <f t="shared" si="2"/>
        <v>0</v>
      </c>
    </row>
    <row r="35" spans="1:21" ht="20.100000000000001" customHeight="1">
      <c r="A35" s="551"/>
      <c r="B35" s="565"/>
      <c r="C35" s="588"/>
      <c r="D35" s="565"/>
      <c r="F35" s="1395" t="s">
        <v>1555</v>
      </c>
      <c r="G35" s="1396">
        <f>O34</f>
        <v>1867000</v>
      </c>
      <c r="H35" s="1397" t="s">
        <v>335</v>
      </c>
      <c r="I35" s="1398">
        <v>8.5099999999999995E-2</v>
      </c>
      <c r="J35" s="1399"/>
      <c r="K35" s="1400"/>
      <c r="L35" s="1400"/>
      <c r="M35" s="1400"/>
      <c r="N35" s="1401" t="s">
        <v>1013</v>
      </c>
      <c r="O35" s="1150">
        <f>ROUNDUP(G35*I35,-3)</f>
        <v>159000</v>
      </c>
      <c r="P35" s="848"/>
      <c r="Q35" s="848"/>
      <c r="R35" s="849"/>
      <c r="S35" s="3197"/>
      <c r="U35" s="209" t="str">
        <f t="shared" si="2"/>
        <v>0</v>
      </c>
    </row>
    <row r="36" spans="1:21" ht="20.100000000000001" customHeight="1">
      <c r="A36" s="551"/>
      <c r="B36" s="565"/>
      <c r="C36" s="588"/>
      <c r="D36" s="565"/>
      <c r="E36" s="1231"/>
      <c r="F36" s="1395" t="s">
        <v>1556</v>
      </c>
      <c r="G36" s="1396">
        <v>57800000</v>
      </c>
      <c r="H36" s="1397" t="s">
        <v>335</v>
      </c>
      <c r="I36" s="1398">
        <v>8.9999999999999993E-3</v>
      </c>
      <c r="J36" s="1399"/>
      <c r="K36" s="1400"/>
      <c r="L36" s="1400"/>
      <c r="M36" s="1400"/>
      <c r="N36" s="1401" t="s">
        <v>1013</v>
      </c>
      <c r="O36" s="1150">
        <f>ROUNDUP(G36*I36,-3)</f>
        <v>521000</v>
      </c>
      <c r="P36" s="848"/>
      <c r="Q36" s="848"/>
      <c r="R36" s="849"/>
      <c r="S36" s="3197"/>
      <c r="U36" s="209" t="str">
        <f t="shared" si="2"/>
        <v>0</v>
      </c>
    </row>
    <row r="37" spans="1:21" ht="20.100000000000001" customHeight="1">
      <c r="A37" s="551"/>
      <c r="B37" s="565"/>
      <c r="C37" s="588"/>
      <c r="D37" s="565"/>
      <c r="E37" s="1202"/>
      <c r="F37" s="1402" t="s">
        <v>1557</v>
      </c>
      <c r="G37" s="1403">
        <v>57800000</v>
      </c>
      <c r="H37" s="1404" t="s">
        <v>335</v>
      </c>
      <c r="I37" s="1405">
        <v>1.21E-2</v>
      </c>
      <c r="J37" s="1406"/>
      <c r="K37" s="1407"/>
      <c r="L37" s="1408"/>
      <c r="M37" s="1408"/>
      <c r="N37" s="1409" t="s">
        <v>1013</v>
      </c>
      <c r="O37" s="1166">
        <f>ROUNDUP(G37*I37,-3)</f>
        <v>700000</v>
      </c>
      <c r="P37" s="892"/>
      <c r="Q37" s="892"/>
      <c r="R37" s="894"/>
      <c r="S37" s="3198"/>
      <c r="U37" s="209" t="str">
        <f t="shared" si="2"/>
        <v>0</v>
      </c>
    </row>
    <row r="38" spans="1:21" s="219" customFormat="1" ht="20.100000000000001" customHeight="1">
      <c r="A38" s="551"/>
      <c r="B38" s="565"/>
      <c r="C38" s="588"/>
      <c r="D38" s="565"/>
      <c r="E38" s="456" t="s">
        <v>148</v>
      </c>
      <c r="F38" s="457"/>
      <c r="G38" s="457"/>
      <c r="H38" s="1228"/>
      <c r="I38" s="457"/>
      <c r="J38" s="1228"/>
      <c r="K38" s="457"/>
      <c r="L38" s="457"/>
      <c r="M38" s="457"/>
      <c r="N38" s="457"/>
      <c r="O38" s="459"/>
      <c r="P38" s="693">
        <f>O39</f>
        <v>1200000</v>
      </c>
      <c r="Q38" s="693">
        <v>1200000</v>
      </c>
      <c r="R38" s="694">
        <f>P38-Q38</f>
        <v>0</v>
      </c>
      <c r="S38" s="3179">
        <f t="shared" ref="S38:S39" si="3">R38/Q38</f>
        <v>0</v>
      </c>
      <c r="U38" s="209" t="str">
        <f t="shared" si="2"/>
        <v>0</v>
      </c>
    </row>
    <row r="39" spans="1:21" s="219" customFormat="1" ht="20.100000000000001" customHeight="1">
      <c r="A39" s="687"/>
      <c r="B39" s="690"/>
      <c r="C39" s="695"/>
      <c r="D39" s="690"/>
      <c r="E39" s="692"/>
      <c r="F39" s="1263" t="s">
        <v>49</v>
      </c>
      <c r="G39" s="1264"/>
      <c r="H39" s="1263"/>
      <c r="I39" s="1263"/>
      <c r="J39" s="1263"/>
      <c r="K39" s="1263"/>
      <c r="L39" s="1263"/>
      <c r="M39" s="1263"/>
      <c r="N39" s="1265"/>
      <c r="O39" s="1266">
        <f>SUM(O40)</f>
        <v>1200000</v>
      </c>
      <c r="P39" s="616">
        <f>O39</f>
        <v>1200000</v>
      </c>
      <c r="Q39" s="993">
        <v>1200000</v>
      </c>
      <c r="R39" s="638">
        <f>P39-Q39</f>
        <v>0</v>
      </c>
      <c r="S39" s="3224">
        <f t="shared" si="3"/>
        <v>0</v>
      </c>
      <c r="U39" s="209" t="str">
        <f t="shared" si="2"/>
        <v>0</v>
      </c>
    </row>
    <row r="40" spans="1:21" s="219" customFormat="1" ht="20.100000000000001" customHeight="1">
      <c r="A40" s="687"/>
      <c r="B40" s="690"/>
      <c r="C40" s="695"/>
      <c r="D40" s="690"/>
      <c r="E40" s="1410"/>
      <c r="F40" s="1183" t="s">
        <v>1561</v>
      </c>
      <c r="G40" s="1114">
        <v>50000</v>
      </c>
      <c r="H40" s="1113" t="s">
        <v>335</v>
      </c>
      <c r="I40" s="1233">
        <v>2</v>
      </c>
      <c r="J40" s="1113" t="s">
        <v>335</v>
      </c>
      <c r="K40" s="1411">
        <v>12</v>
      </c>
      <c r="L40" s="1234"/>
      <c r="M40" s="1234"/>
      <c r="N40" s="1235" t="s">
        <v>20</v>
      </c>
      <c r="O40" s="716">
        <f>ROUNDUP(G40*I40*K40,-3)</f>
        <v>1200000</v>
      </c>
      <c r="P40" s="848"/>
      <c r="Q40" s="848"/>
      <c r="R40" s="849"/>
      <c r="S40" s="3197"/>
      <c r="U40" s="209" t="str">
        <f t="shared" si="2"/>
        <v>0</v>
      </c>
    </row>
    <row r="41" spans="1:21" ht="20.100000000000001" customHeight="1">
      <c r="A41" s="551"/>
      <c r="B41" s="565"/>
      <c r="C41" s="588"/>
      <c r="D41" s="565"/>
      <c r="E41" s="456" t="s">
        <v>1138</v>
      </c>
      <c r="F41" s="457"/>
      <c r="G41" s="457"/>
      <c r="H41" s="1228"/>
      <c r="I41" s="457"/>
      <c r="J41" s="1228"/>
      <c r="K41" s="457"/>
      <c r="L41" s="457"/>
      <c r="M41" s="457"/>
      <c r="N41" s="457"/>
      <c r="O41" s="459"/>
      <c r="P41" s="573">
        <f>O42+O44</f>
        <v>756000</v>
      </c>
      <c r="Q41" s="573">
        <f>SUM(Q42,Q44)</f>
        <v>756000</v>
      </c>
      <c r="R41" s="631">
        <f>P41-Q41</f>
        <v>0</v>
      </c>
      <c r="S41" s="3170">
        <f>R41/Q41</f>
        <v>0</v>
      </c>
      <c r="U41" s="209" t="str">
        <f t="shared" si="2"/>
        <v>0</v>
      </c>
    </row>
    <row r="42" spans="1:21" ht="20.100000000000001" customHeight="1">
      <c r="A42" s="551"/>
      <c r="B42" s="565"/>
      <c r="C42" s="588"/>
      <c r="D42" s="565"/>
      <c r="E42" s="565"/>
      <c r="F42" s="633" t="s">
        <v>50</v>
      </c>
      <c r="G42" s="1229"/>
      <c r="H42" s="633"/>
      <c r="I42" s="633"/>
      <c r="J42" s="633"/>
      <c r="K42" s="633"/>
      <c r="L42" s="633"/>
      <c r="M42" s="633"/>
      <c r="N42" s="1230"/>
      <c r="O42" s="637">
        <f>O43</f>
        <v>36000</v>
      </c>
      <c r="P42" s="616">
        <f>O42</f>
        <v>36000</v>
      </c>
      <c r="Q42" s="616">
        <v>36000</v>
      </c>
      <c r="R42" s="638">
        <f>P42-Q42</f>
        <v>0</v>
      </c>
      <c r="S42" s="3224">
        <f>R42/Q42</f>
        <v>0</v>
      </c>
      <c r="U42" s="209" t="str">
        <f t="shared" si="2"/>
        <v>0</v>
      </c>
    </row>
    <row r="43" spans="1:21" ht="20.100000000000001" customHeight="1">
      <c r="A43" s="551"/>
      <c r="B43" s="565"/>
      <c r="C43" s="588"/>
      <c r="D43" s="565"/>
      <c r="E43" s="1412"/>
      <c r="F43" s="1183" t="s">
        <v>1563</v>
      </c>
      <c r="G43" s="1114">
        <v>3000</v>
      </c>
      <c r="H43" s="1113" t="s">
        <v>335</v>
      </c>
      <c r="I43" s="1413">
        <v>12</v>
      </c>
      <c r="J43" s="1113"/>
      <c r="K43" s="1413"/>
      <c r="L43" s="1234"/>
      <c r="M43" s="1234"/>
      <c r="N43" s="1235" t="s">
        <v>20</v>
      </c>
      <c r="O43" s="1150">
        <f>ROUNDUP(G43*I43,-3)</f>
        <v>36000</v>
      </c>
      <c r="P43" s="848"/>
      <c r="Q43" s="848"/>
      <c r="R43" s="849"/>
      <c r="S43" s="3197"/>
      <c r="U43" s="209" t="str">
        <f t="shared" si="2"/>
        <v>0</v>
      </c>
    </row>
    <row r="44" spans="1:21" ht="20.100000000000001" customHeight="1">
      <c r="A44" s="551"/>
      <c r="B44" s="565"/>
      <c r="C44" s="588"/>
      <c r="D44" s="565"/>
      <c r="E44" s="565"/>
      <c r="F44" s="633" t="s">
        <v>51</v>
      </c>
      <c r="G44" s="1229"/>
      <c r="H44" s="633"/>
      <c r="I44" s="633"/>
      <c r="J44" s="633"/>
      <c r="K44" s="633"/>
      <c r="L44" s="633"/>
      <c r="M44" s="633"/>
      <c r="N44" s="1230"/>
      <c r="O44" s="637">
        <f>SUM(O45)</f>
        <v>720000</v>
      </c>
      <c r="P44" s="616">
        <f>O44</f>
        <v>720000</v>
      </c>
      <c r="Q44" s="616">
        <v>720000</v>
      </c>
      <c r="R44" s="638">
        <f>P44-Q44</f>
        <v>0</v>
      </c>
      <c r="S44" s="3224">
        <f>R44/Q44</f>
        <v>0</v>
      </c>
      <c r="U44" s="209" t="str">
        <f t="shared" si="2"/>
        <v>0</v>
      </c>
    </row>
    <row r="45" spans="1:21" ht="20.100000000000001" customHeight="1">
      <c r="A45" s="551"/>
      <c r="B45" s="565"/>
      <c r="C45" s="588"/>
      <c r="D45" s="565"/>
      <c r="E45" s="1414"/>
      <c r="F45" s="1241" t="s">
        <v>1564</v>
      </c>
      <c r="G45" s="1199">
        <v>60000</v>
      </c>
      <c r="H45" s="1242" t="s">
        <v>335</v>
      </c>
      <c r="I45" s="1411">
        <v>12</v>
      </c>
      <c r="J45" s="1242"/>
      <c r="K45" s="1411"/>
      <c r="L45" s="1244"/>
      <c r="M45" s="1244"/>
      <c r="N45" s="1245" t="s">
        <v>20</v>
      </c>
      <c r="O45" s="1166">
        <f>ROUNDUP(G45*I45,-3)</f>
        <v>720000</v>
      </c>
      <c r="P45" s="892"/>
      <c r="Q45" s="892"/>
      <c r="R45" s="894"/>
      <c r="S45" s="3197"/>
      <c r="U45" s="209" t="str">
        <f t="shared" si="2"/>
        <v>0</v>
      </c>
    </row>
    <row r="46" spans="1:21" ht="20.100000000000001" customHeight="1">
      <c r="A46" s="551"/>
      <c r="B46" s="565"/>
      <c r="C46" s="588"/>
      <c r="D46" s="565"/>
      <c r="E46" s="456" t="s">
        <v>54</v>
      </c>
      <c r="F46" s="457"/>
      <c r="G46" s="457"/>
      <c r="H46" s="1228"/>
      <c r="I46" s="457"/>
      <c r="J46" s="1228"/>
      <c r="K46" s="457"/>
      <c r="L46" s="457"/>
      <c r="M46" s="457"/>
      <c r="N46" s="457"/>
      <c r="O46" s="459"/>
      <c r="P46" s="872">
        <f>O47+O49</f>
        <v>2160000</v>
      </c>
      <c r="Q46" s="573">
        <f>SUM(Q47,Q49)</f>
        <v>2160000</v>
      </c>
      <c r="R46" s="873">
        <f>P46-Q46</f>
        <v>0</v>
      </c>
      <c r="S46" s="3170">
        <f>R46/Q46</f>
        <v>0</v>
      </c>
      <c r="U46" s="209" t="str">
        <f t="shared" si="2"/>
        <v>0</v>
      </c>
    </row>
    <row r="47" spans="1:21" ht="20.100000000000001" customHeight="1">
      <c r="A47" s="551"/>
      <c r="B47" s="565"/>
      <c r="C47" s="588"/>
      <c r="D47" s="565"/>
      <c r="F47" s="633" t="s">
        <v>55</v>
      </c>
      <c r="G47" s="1229"/>
      <c r="H47" s="633"/>
      <c r="I47" s="633"/>
      <c r="J47" s="633"/>
      <c r="K47" s="633"/>
      <c r="L47" s="633"/>
      <c r="M47" s="633"/>
      <c r="N47" s="1230"/>
      <c r="O47" s="637">
        <f>O48</f>
        <v>1800000</v>
      </c>
      <c r="P47" s="616">
        <f>O47</f>
        <v>1800000</v>
      </c>
      <c r="Q47" s="616">
        <v>1800000</v>
      </c>
      <c r="R47" s="638">
        <f>P47-Q47</f>
        <v>0</v>
      </c>
      <c r="S47" s="3224">
        <f>R47/Q47</f>
        <v>0</v>
      </c>
      <c r="U47" s="209" t="str">
        <f t="shared" si="2"/>
        <v>0</v>
      </c>
    </row>
    <row r="48" spans="1:21" ht="20.100000000000001" customHeight="1">
      <c r="A48" s="551"/>
      <c r="B48" s="565"/>
      <c r="C48" s="588"/>
      <c r="D48" s="565"/>
      <c r="E48" s="565"/>
      <c r="F48" s="1183" t="s">
        <v>2364</v>
      </c>
      <c r="G48" s="1114">
        <v>150000</v>
      </c>
      <c r="H48" s="1113" t="s">
        <v>335</v>
      </c>
      <c r="I48" s="1413">
        <v>12</v>
      </c>
      <c r="J48" s="1113"/>
      <c r="K48" s="1413"/>
      <c r="L48" s="1234"/>
      <c r="M48" s="1234"/>
      <c r="N48" s="1235" t="s">
        <v>20</v>
      </c>
      <c r="O48" s="1150">
        <f>ROUNDUP(G48*I48,-3)</f>
        <v>1800000</v>
      </c>
      <c r="P48" s="848"/>
      <c r="Q48" s="848"/>
      <c r="R48" s="849"/>
      <c r="S48" s="3197"/>
      <c r="U48" s="209" t="str">
        <f t="shared" si="2"/>
        <v>0</v>
      </c>
    </row>
    <row r="49" spans="1:21" ht="20.100000000000001" customHeight="1">
      <c r="A49" s="551"/>
      <c r="B49" s="565"/>
      <c r="C49" s="588"/>
      <c r="D49" s="565"/>
      <c r="E49" s="565"/>
      <c r="F49" s="633" t="s">
        <v>57</v>
      </c>
      <c r="G49" s="1229"/>
      <c r="H49" s="633"/>
      <c r="I49" s="633"/>
      <c r="J49" s="633"/>
      <c r="K49" s="633"/>
      <c r="L49" s="633"/>
      <c r="M49" s="633"/>
      <c r="N49" s="1230"/>
      <c r="O49" s="637">
        <f>SUM(O50)</f>
        <v>360000</v>
      </c>
      <c r="P49" s="616">
        <f>O49</f>
        <v>360000</v>
      </c>
      <c r="Q49" s="616">
        <v>360000</v>
      </c>
      <c r="R49" s="638">
        <f>P49-Q49</f>
        <v>0</v>
      </c>
      <c r="S49" s="3224">
        <f>R49/Q49</f>
        <v>0</v>
      </c>
      <c r="U49" s="209" t="str">
        <f t="shared" si="2"/>
        <v>0</v>
      </c>
    </row>
    <row r="50" spans="1:21" ht="20.100000000000001" customHeight="1">
      <c r="A50" s="551"/>
      <c r="B50" s="565"/>
      <c r="C50" s="588"/>
      <c r="D50" s="565"/>
      <c r="E50" s="1414"/>
      <c r="F50" s="1241" t="s">
        <v>1674</v>
      </c>
      <c r="G50" s="1415">
        <v>30000</v>
      </c>
      <c r="H50" s="1416" t="s">
        <v>335</v>
      </c>
      <c r="I50" s="1411">
        <v>12</v>
      </c>
      <c r="J50" s="1416"/>
      <c r="K50" s="1411"/>
      <c r="L50" s="1417"/>
      <c r="M50" s="1417"/>
      <c r="N50" s="1418" t="s">
        <v>20</v>
      </c>
      <c r="O50" s="1166">
        <f>ROUNDUP(G50*I50,-3)</f>
        <v>360000</v>
      </c>
      <c r="P50" s="892"/>
      <c r="Q50" s="892"/>
      <c r="R50" s="894"/>
      <c r="S50" s="3198"/>
      <c r="U50" s="209" t="str">
        <f t="shared" si="2"/>
        <v>0</v>
      </c>
    </row>
    <row r="51" spans="1:21" s="219" customFormat="1" ht="20.100000000000001" customHeight="1">
      <c r="A51" s="551"/>
      <c r="B51" s="565"/>
      <c r="C51" s="588"/>
      <c r="D51" s="565"/>
      <c r="E51" s="456" t="s">
        <v>130</v>
      </c>
      <c r="F51" s="457"/>
      <c r="G51" s="457"/>
      <c r="H51" s="1228"/>
      <c r="I51" s="457"/>
      <c r="J51" s="1228"/>
      <c r="K51" s="457"/>
      <c r="L51" s="457"/>
      <c r="M51" s="457"/>
      <c r="N51" s="457"/>
      <c r="O51" s="459"/>
      <c r="P51" s="1419">
        <f>O52</f>
        <v>360000</v>
      </c>
      <c r="Q51" s="693">
        <f>Q52</f>
        <v>360000</v>
      </c>
      <c r="R51" s="1420">
        <f>P51-Q51</f>
        <v>0</v>
      </c>
      <c r="S51" s="3170">
        <f>R51/Q51</f>
        <v>0</v>
      </c>
      <c r="U51" s="209" t="str">
        <f t="shared" si="2"/>
        <v>0</v>
      </c>
    </row>
    <row r="52" spans="1:21" s="219" customFormat="1" ht="20.100000000000001" customHeight="1">
      <c r="A52" s="687"/>
      <c r="B52" s="690"/>
      <c r="C52" s="695"/>
      <c r="D52" s="690"/>
      <c r="E52" s="690"/>
      <c r="F52" s="633" t="s">
        <v>60</v>
      </c>
      <c r="G52" s="1229"/>
      <c r="H52" s="633"/>
      <c r="I52" s="633"/>
      <c r="J52" s="633"/>
      <c r="K52" s="633"/>
      <c r="L52" s="633"/>
      <c r="M52" s="633"/>
      <c r="N52" s="1230"/>
      <c r="O52" s="637">
        <f>SUM(O53)</f>
        <v>360000</v>
      </c>
      <c r="P52" s="616">
        <f>O52</f>
        <v>360000</v>
      </c>
      <c r="Q52" s="993">
        <v>360000</v>
      </c>
      <c r="R52" s="638">
        <f>P52-Q52</f>
        <v>0</v>
      </c>
      <c r="S52" s="3224">
        <f>R52/Q52</f>
        <v>0</v>
      </c>
      <c r="U52" s="209" t="str">
        <f t="shared" si="2"/>
        <v>0</v>
      </c>
    </row>
    <row r="53" spans="1:21" s="219" customFormat="1" ht="20.100000000000001" customHeight="1">
      <c r="A53" s="687"/>
      <c r="B53" s="690"/>
      <c r="C53" s="695"/>
      <c r="D53" s="690"/>
      <c r="E53" s="1421"/>
      <c r="F53" s="1241" t="s">
        <v>2334</v>
      </c>
      <c r="G53" s="1199">
        <v>30000</v>
      </c>
      <c r="H53" s="1242" t="s">
        <v>335</v>
      </c>
      <c r="I53" s="1411">
        <v>12</v>
      </c>
      <c r="J53" s="1242"/>
      <c r="K53" s="1411"/>
      <c r="L53" s="1244"/>
      <c r="M53" s="1244"/>
      <c r="N53" s="1245" t="s">
        <v>20</v>
      </c>
      <c r="O53" s="1166">
        <f>ROUNDUP(G53*I53,-3)</f>
        <v>360000</v>
      </c>
      <c r="P53" s="892"/>
      <c r="Q53" s="892"/>
      <c r="R53" s="894"/>
      <c r="S53" s="3197"/>
      <c r="U53" s="209" t="str">
        <f t="shared" si="2"/>
        <v>0</v>
      </c>
    </row>
    <row r="54" spans="1:21" ht="20.100000000000001" customHeight="1">
      <c r="A54" s="551"/>
      <c r="B54" s="565"/>
      <c r="C54" s="588"/>
      <c r="D54" s="565"/>
      <c r="E54" s="456" t="s">
        <v>1198</v>
      </c>
      <c r="F54" s="457"/>
      <c r="G54" s="457"/>
      <c r="H54" s="1228"/>
      <c r="I54" s="457"/>
      <c r="J54" s="1228"/>
      <c r="K54" s="457"/>
      <c r="L54" s="457"/>
      <c r="M54" s="457"/>
      <c r="N54" s="457"/>
      <c r="O54" s="459"/>
      <c r="P54" s="872">
        <f>O55</f>
        <v>1857000</v>
      </c>
      <c r="Q54" s="693">
        <f>Q55</f>
        <v>1572000</v>
      </c>
      <c r="R54" s="873">
        <f>P54-Q54</f>
        <v>285000</v>
      </c>
      <c r="S54" s="3170">
        <f>R54/Q54</f>
        <v>0.18129770992366412</v>
      </c>
      <c r="U54" s="209" t="str">
        <f t="shared" si="2"/>
        <v>추경</v>
      </c>
    </row>
    <row r="55" spans="1:21" ht="20.100000000000001" customHeight="1">
      <c r="A55" s="551"/>
      <c r="B55" s="565"/>
      <c r="C55" s="588"/>
      <c r="D55" s="565"/>
      <c r="F55" s="633" t="s">
        <v>61</v>
      </c>
      <c r="G55" s="1229"/>
      <c r="H55" s="633"/>
      <c r="I55" s="633"/>
      <c r="J55" s="633"/>
      <c r="K55" s="633"/>
      <c r="L55" s="633"/>
      <c r="M55" s="633"/>
      <c r="N55" s="1230"/>
      <c r="O55" s="637">
        <f>SUM(O56:O59)</f>
        <v>1857000</v>
      </c>
      <c r="P55" s="616">
        <f>O55</f>
        <v>1857000</v>
      </c>
      <c r="Q55" s="993">
        <v>1572000</v>
      </c>
      <c r="R55" s="638">
        <f>P55-Q55</f>
        <v>285000</v>
      </c>
      <c r="S55" s="3224">
        <f>R55/Q55</f>
        <v>0.18129770992366412</v>
      </c>
      <c r="U55" s="209" t="str">
        <f t="shared" si="2"/>
        <v>추경</v>
      </c>
    </row>
    <row r="56" spans="1:21" ht="20.100000000000001" customHeight="1">
      <c r="A56" s="551"/>
      <c r="B56" s="565"/>
      <c r="C56" s="588"/>
      <c r="D56" s="565"/>
      <c r="E56" s="1231"/>
      <c r="F56" s="1348" t="s">
        <v>1676</v>
      </c>
      <c r="G56" s="1349">
        <v>50000</v>
      </c>
      <c r="H56" s="1350" t="s">
        <v>335</v>
      </c>
      <c r="I56" s="1422">
        <v>12</v>
      </c>
      <c r="J56" s="1350"/>
      <c r="K56" s="1422"/>
      <c r="L56" s="1351"/>
      <c r="M56" s="1351"/>
      <c r="N56" s="1423" t="s">
        <v>20</v>
      </c>
      <c r="O56" s="1424">
        <f>ROUNDUP(G56*I56,-3)</f>
        <v>600000</v>
      </c>
      <c r="P56" s="848"/>
      <c r="Q56" s="848"/>
      <c r="R56" s="849"/>
      <c r="S56" s="3197"/>
      <c r="U56" s="209" t="str">
        <f t="shared" si="2"/>
        <v>0</v>
      </c>
    </row>
    <row r="57" spans="1:21" ht="20.100000000000001" customHeight="1">
      <c r="A57" s="551"/>
      <c r="B57" s="565"/>
      <c r="C57" s="588"/>
      <c r="D57" s="565"/>
      <c r="E57" s="1231"/>
      <c r="F57" s="1348" t="s">
        <v>2990</v>
      </c>
      <c r="G57" s="1349">
        <v>11000</v>
      </c>
      <c r="H57" s="1350" t="s">
        <v>335</v>
      </c>
      <c r="I57" s="1422">
        <v>12</v>
      </c>
      <c r="J57" s="1350"/>
      <c r="K57" s="1422"/>
      <c r="L57" s="1351"/>
      <c r="M57" s="1351"/>
      <c r="N57" s="1423" t="s">
        <v>20</v>
      </c>
      <c r="O57" s="1424">
        <f>ROUNDUP(G57*I57,-3)</f>
        <v>132000</v>
      </c>
      <c r="P57" s="848"/>
      <c r="Q57" s="848"/>
      <c r="R57" s="849"/>
      <c r="S57" s="3197"/>
      <c r="U57" s="209" t="str">
        <f t="shared" si="2"/>
        <v>0</v>
      </c>
    </row>
    <row r="58" spans="1:21" ht="20.100000000000001" customHeight="1">
      <c r="A58" s="551"/>
      <c r="B58" s="565"/>
      <c r="C58" s="588"/>
      <c r="D58" s="565"/>
      <c r="E58" s="1231"/>
      <c r="F58" s="1425" t="s">
        <v>2991</v>
      </c>
      <c r="G58" s="843">
        <v>13750</v>
      </c>
      <c r="H58" s="1426" t="s">
        <v>19</v>
      </c>
      <c r="I58" s="1427">
        <v>12</v>
      </c>
      <c r="J58" s="844"/>
      <c r="K58" s="1427"/>
      <c r="L58" s="1428"/>
      <c r="M58" s="1428"/>
      <c r="N58" s="846"/>
      <c r="O58" s="1429">
        <f>ROUNDUP(G58*I58,-3)</f>
        <v>165000</v>
      </c>
      <c r="P58" s="848"/>
      <c r="Q58" s="848"/>
      <c r="R58" s="849"/>
      <c r="S58" s="3197"/>
      <c r="U58" s="209" t="str">
        <f t="shared" si="2"/>
        <v>0</v>
      </c>
    </row>
    <row r="59" spans="1:21" ht="20.100000000000001" customHeight="1">
      <c r="A59" s="551"/>
      <c r="B59" s="565"/>
      <c r="C59" s="588"/>
      <c r="D59" s="565"/>
      <c r="E59" s="1231"/>
      <c r="F59" s="1348" t="s">
        <v>2335</v>
      </c>
      <c r="G59" s="1349">
        <v>80000</v>
      </c>
      <c r="H59" s="1350" t="s">
        <v>335</v>
      </c>
      <c r="I59" s="1422">
        <v>12</v>
      </c>
      <c r="J59" s="1350"/>
      <c r="K59" s="1422"/>
      <c r="L59" s="1351"/>
      <c r="M59" s="1351"/>
      <c r="N59" s="1423" t="s">
        <v>20</v>
      </c>
      <c r="O59" s="1424">
        <f>ROUNDUP(G59*I59,-3)</f>
        <v>960000</v>
      </c>
      <c r="P59" s="848"/>
      <c r="Q59" s="848"/>
      <c r="R59" s="849"/>
      <c r="S59" s="3197"/>
    </row>
    <row r="60" spans="1:21" ht="20.100000000000001" customHeight="1">
      <c r="A60" s="551"/>
      <c r="B60" s="565"/>
      <c r="C60" s="588"/>
      <c r="D60" s="565"/>
      <c r="E60" s="456" t="s">
        <v>1199</v>
      </c>
      <c r="F60" s="457"/>
      <c r="G60" s="457"/>
      <c r="H60" s="1228"/>
      <c r="I60" s="457"/>
      <c r="J60" s="1228"/>
      <c r="K60" s="457"/>
      <c r="L60" s="457"/>
      <c r="M60" s="457"/>
      <c r="N60" s="457"/>
      <c r="O60" s="459"/>
      <c r="P60" s="573">
        <f>O61</f>
        <v>1200000</v>
      </c>
      <c r="Q60" s="693">
        <f>Q61</f>
        <v>1200000</v>
      </c>
      <c r="R60" s="631">
        <f>P60-Q60</f>
        <v>0</v>
      </c>
      <c r="S60" s="3170">
        <f>R60/Q60</f>
        <v>0</v>
      </c>
      <c r="U60" s="209" t="str">
        <f t="shared" si="2"/>
        <v>0</v>
      </c>
    </row>
    <row r="61" spans="1:21" ht="20.100000000000001" customHeight="1">
      <c r="A61" s="551"/>
      <c r="B61" s="565"/>
      <c r="C61" s="588"/>
      <c r="D61" s="565"/>
      <c r="E61" s="1430"/>
      <c r="F61" s="633" t="s">
        <v>62</v>
      </c>
      <c r="G61" s="1229"/>
      <c r="H61" s="633"/>
      <c r="I61" s="633"/>
      <c r="J61" s="633"/>
      <c r="K61" s="633"/>
      <c r="L61" s="633"/>
      <c r="M61" s="633"/>
      <c r="N61" s="1230"/>
      <c r="O61" s="637">
        <f>SUM(O62:O64)</f>
        <v>1200000</v>
      </c>
      <c r="P61" s="616">
        <f>O61</f>
        <v>1200000</v>
      </c>
      <c r="Q61" s="993">
        <v>1200000</v>
      </c>
      <c r="R61" s="638">
        <f>P61-Q61</f>
        <v>0</v>
      </c>
      <c r="S61" s="3224">
        <f>R61/Q61</f>
        <v>0</v>
      </c>
      <c r="U61" s="209" t="str">
        <f t="shared" si="2"/>
        <v>0</v>
      </c>
    </row>
    <row r="62" spans="1:21" ht="20.100000000000001" customHeight="1">
      <c r="A62" s="551"/>
      <c r="B62" s="565"/>
      <c r="C62" s="588"/>
      <c r="D62" s="565"/>
      <c r="E62" s="1431"/>
      <c r="F62" s="1183" t="s">
        <v>2476</v>
      </c>
      <c r="G62" s="1114">
        <v>500000</v>
      </c>
      <c r="H62" s="1113" t="s">
        <v>335</v>
      </c>
      <c r="I62" s="1346">
        <v>1</v>
      </c>
      <c r="J62" s="1113"/>
      <c r="K62" s="1234"/>
      <c r="L62" s="1234"/>
      <c r="M62" s="1234"/>
      <c r="N62" s="1235" t="s">
        <v>20</v>
      </c>
      <c r="O62" s="1150">
        <f>ROUNDUP(G62*I62,-3)</f>
        <v>500000</v>
      </c>
      <c r="P62" s="848"/>
      <c r="Q62" s="848"/>
      <c r="R62" s="849"/>
      <c r="S62" s="3197"/>
      <c r="U62" s="209" t="str">
        <f t="shared" si="2"/>
        <v>0</v>
      </c>
    </row>
    <row r="63" spans="1:21" ht="20.100000000000001" customHeight="1">
      <c r="A63" s="551"/>
      <c r="B63" s="565"/>
      <c r="C63" s="588"/>
      <c r="D63" s="565"/>
      <c r="E63" s="1431"/>
      <c r="F63" s="1183" t="s">
        <v>2336</v>
      </c>
      <c r="G63" s="1114">
        <v>500000</v>
      </c>
      <c r="H63" s="1113" t="s">
        <v>335</v>
      </c>
      <c r="I63" s="1346">
        <v>1</v>
      </c>
      <c r="J63" s="1113"/>
      <c r="K63" s="1234"/>
      <c r="L63" s="1234"/>
      <c r="M63" s="1234"/>
      <c r="N63" s="1235" t="s">
        <v>20</v>
      </c>
      <c r="O63" s="1150">
        <f>ROUNDUP(G63*I63,-3)</f>
        <v>500000</v>
      </c>
      <c r="P63" s="848"/>
      <c r="Q63" s="848"/>
      <c r="R63" s="849"/>
      <c r="S63" s="3197"/>
      <c r="U63" s="209" t="str">
        <f t="shared" si="2"/>
        <v>0</v>
      </c>
    </row>
    <row r="64" spans="1:21" ht="20.100000000000001" customHeight="1">
      <c r="A64" s="551"/>
      <c r="B64" s="565"/>
      <c r="C64" s="588"/>
      <c r="D64" s="565"/>
      <c r="E64" s="1432"/>
      <c r="F64" s="1183" t="s">
        <v>1691</v>
      </c>
      <c r="G64" s="1114">
        <v>50000</v>
      </c>
      <c r="H64" s="1113" t="s">
        <v>335</v>
      </c>
      <c r="I64" s="1346">
        <v>4</v>
      </c>
      <c r="J64" s="1113"/>
      <c r="K64" s="1234"/>
      <c r="L64" s="1234"/>
      <c r="M64" s="1234"/>
      <c r="N64" s="1235" t="s">
        <v>20</v>
      </c>
      <c r="O64" s="1150">
        <f>ROUNDUP(G64*I64,-3)</f>
        <v>200000</v>
      </c>
      <c r="P64" s="848"/>
      <c r="Q64" s="848"/>
      <c r="R64" s="849"/>
      <c r="S64" s="3197"/>
      <c r="U64" s="209" t="str">
        <f t="shared" si="2"/>
        <v>0</v>
      </c>
    </row>
    <row r="65" spans="1:21" ht="20.100000000000001" customHeight="1">
      <c r="A65" s="551"/>
      <c r="B65" s="565"/>
      <c r="C65" s="588"/>
      <c r="D65" s="565"/>
      <c r="E65" s="456" t="s">
        <v>1200</v>
      </c>
      <c r="F65" s="457"/>
      <c r="G65" s="457"/>
      <c r="H65" s="1228"/>
      <c r="I65" s="457"/>
      <c r="J65" s="1228"/>
      <c r="K65" s="457"/>
      <c r="L65" s="457"/>
      <c r="M65" s="457"/>
      <c r="N65" s="457"/>
      <c r="O65" s="459"/>
      <c r="P65" s="573">
        <f>O66</f>
        <v>535000</v>
      </c>
      <c r="Q65" s="693">
        <f>Q66</f>
        <v>535000</v>
      </c>
      <c r="R65" s="631">
        <f>P65-Q65</f>
        <v>0</v>
      </c>
      <c r="S65" s="3170">
        <f>R65/Q65</f>
        <v>0</v>
      </c>
      <c r="U65" s="209" t="str">
        <f t="shared" si="2"/>
        <v>0</v>
      </c>
    </row>
    <row r="66" spans="1:21" ht="20.100000000000001" customHeight="1">
      <c r="A66" s="551"/>
      <c r="B66" s="565"/>
      <c r="C66" s="588"/>
      <c r="D66" s="565"/>
      <c r="E66" s="870"/>
      <c r="F66" s="633" t="s">
        <v>64</v>
      </c>
      <c r="G66" s="1229"/>
      <c r="H66" s="633"/>
      <c r="I66" s="633"/>
      <c r="J66" s="633"/>
      <c r="K66" s="633"/>
      <c r="L66" s="633"/>
      <c r="M66" s="633"/>
      <c r="N66" s="1230"/>
      <c r="O66" s="637">
        <f>SUM(O67:O70)</f>
        <v>535000</v>
      </c>
      <c r="P66" s="616">
        <f>O66</f>
        <v>535000</v>
      </c>
      <c r="Q66" s="993">
        <v>535000</v>
      </c>
      <c r="R66" s="638">
        <f>P66-Q66</f>
        <v>0</v>
      </c>
      <c r="S66" s="3224">
        <f>R66/Q66</f>
        <v>0</v>
      </c>
      <c r="U66" s="209" t="str">
        <f t="shared" si="2"/>
        <v>0</v>
      </c>
    </row>
    <row r="67" spans="1:21" ht="20.100000000000001" customHeight="1">
      <c r="A67" s="551"/>
      <c r="B67" s="565"/>
      <c r="C67" s="588"/>
      <c r="D67" s="565"/>
      <c r="E67" s="1231"/>
      <c r="F67" s="1183" t="s">
        <v>2323</v>
      </c>
      <c r="G67" s="1114">
        <v>410000</v>
      </c>
      <c r="H67" s="1113" t="s">
        <v>335</v>
      </c>
      <c r="I67" s="1260">
        <v>1</v>
      </c>
      <c r="J67" s="1113"/>
      <c r="K67" s="1234"/>
      <c r="L67" s="1234"/>
      <c r="M67" s="1234"/>
      <c r="N67" s="1235" t="s">
        <v>20</v>
      </c>
      <c r="O67" s="716">
        <f>ROUNDUP(G67*I67,-3)</f>
        <v>410000</v>
      </c>
      <c r="P67" s="848"/>
      <c r="Q67" s="848"/>
      <c r="R67" s="849"/>
      <c r="S67" s="3197"/>
      <c r="U67" s="209" t="str">
        <f t="shared" si="2"/>
        <v>0</v>
      </c>
    </row>
    <row r="68" spans="1:21" ht="20.100000000000001" customHeight="1">
      <c r="A68" s="551"/>
      <c r="B68" s="565"/>
      <c r="C68" s="588"/>
      <c r="D68" s="565"/>
      <c r="E68" s="1231"/>
      <c r="F68" s="1183" t="s">
        <v>2324</v>
      </c>
      <c r="G68" s="1114">
        <v>60900</v>
      </c>
      <c r="H68" s="1113" t="s">
        <v>335</v>
      </c>
      <c r="I68" s="1260">
        <v>1</v>
      </c>
      <c r="J68" s="1113"/>
      <c r="K68" s="1234"/>
      <c r="L68" s="1234"/>
      <c r="M68" s="1234"/>
      <c r="N68" s="1235" t="s">
        <v>20</v>
      </c>
      <c r="O68" s="716">
        <f>ROUNDUP(G68*I68,-3)</f>
        <v>61000</v>
      </c>
      <c r="P68" s="848"/>
      <c r="Q68" s="848"/>
      <c r="R68" s="849"/>
      <c r="S68" s="3197"/>
      <c r="U68" s="209" t="str">
        <f t="shared" si="2"/>
        <v>0</v>
      </c>
    </row>
    <row r="69" spans="1:21" ht="20.100000000000001" customHeight="1">
      <c r="A69" s="551"/>
      <c r="B69" s="565"/>
      <c r="C69" s="588"/>
      <c r="D69" s="565"/>
      <c r="E69" s="1231"/>
      <c r="F69" s="1183" t="s">
        <v>2325</v>
      </c>
      <c r="G69" s="1114">
        <v>24000</v>
      </c>
      <c r="H69" s="1113" t="s">
        <v>335</v>
      </c>
      <c r="I69" s="1260">
        <v>1</v>
      </c>
      <c r="J69" s="1113"/>
      <c r="K69" s="1234"/>
      <c r="L69" s="1234"/>
      <c r="M69" s="1234"/>
      <c r="N69" s="1235" t="s">
        <v>20</v>
      </c>
      <c r="O69" s="716">
        <f>ROUNDUP(G69*I69,-3)</f>
        <v>24000</v>
      </c>
      <c r="P69" s="848"/>
      <c r="Q69" s="848"/>
      <c r="R69" s="849"/>
      <c r="S69" s="3197"/>
      <c r="U69" s="209" t="str">
        <f t="shared" si="2"/>
        <v>0</v>
      </c>
    </row>
    <row r="70" spans="1:21" ht="20.100000000000001" customHeight="1">
      <c r="A70" s="551"/>
      <c r="B70" s="565"/>
      <c r="C70" s="588"/>
      <c r="D70" s="565"/>
      <c r="E70" s="1236"/>
      <c r="F70" s="1183" t="s">
        <v>2992</v>
      </c>
      <c r="G70" s="1114">
        <v>20000</v>
      </c>
      <c r="H70" s="1113" t="s">
        <v>335</v>
      </c>
      <c r="I70" s="1260">
        <v>2</v>
      </c>
      <c r="J70" s="1113"/>
      <c r="K70" s="1234"/>
      <c r="L70" s="1234"/>
      <c r="M70" s="1234"/>
      <c r="N70" s="1235" t="s">
        <v>20</v>
      </c>
      <c r="O70" s="716">
        <f>ROUNDUP(G70*I70,-3)</f>
        <v>40000</v>
      </c>
      <c r="P70" s="848"/>
      <c r="Q70" s="848"/>
      <c r="R70" s="849"/>
      <c r="S70" s="3197"/>
      <c r="U70" s="209" t="str">
        <f t="shared" si="2"/>
        <v>0</v>
      </c>
    </row>
    <row r="71" spans="1:21" ht="20.100000000000001" customHeight="1">
      <c r="A71" s="1207"/>
      <c r="B71" s="582"/>
      <c r="C71" s="553"/>
      <c r="D71" s="552"/>
      <c r="E71" s="456" t="s">
        <v>136</v>
      </c>
      <c r="F71" s="457"/>
      <c r="G71" s="457"/>
      <c r="H71" s="1228"/>
      <c r="I71" s="457"/>
      <c r="J71" s="1228"/>
      <c r="K71" s="457"/>
      <c r="L71" s="457"/>
      <c r="M71" s="457"/>
      <c r="N71" s="457"/>
      <c r="O71" s="459"/>
      <c r="P71" s="573">
        <f>O72</f>
        <v>8868000</v>
      </c>
      <c r="Q71" s="693">
        <f>Q72</f>
        <v>8064000</v>
      </c>
      <c r="R71" s="631">
        <f>P71-Q71</f>
        <v>804000</v>
      </c>
      <c r="S71" s="3170">
        <f>R71/Q71</f>
        <v>9.9702380952380959E-2</v>
      </c>
      <c r="U71" s="209" t="str">
        <f t="shared" si="2"/>
        <v>추경</v>
      </c>
    </row>
    <row r="72" spans="1:21" ht="20.100000000000001" customHeight="1">
      <c r="A72" s="551"/>
      <c r="B72" s="565"/>
      <c r="C72" s="588"/>
      <c r="D72" s="565"/>
      <c r="F72" s="1291" t="s">
        <v>1014</v>
      </c>
      <c r="G72" s="1292"/>
      <c r="H72" s="596"/>
      <c r="I72" s="596"/>
      <c r="J72" s="596"/>
      <c r="K72" s="596"/>
      <c r="L72" s="1293"/>
      <c r="M72" s="1293"/>
      <c r="N72" s="1293"/>
      <c r="O72" s="600">
        <f>SUM(O73:O77)</f>
        <v>8868000</v>
      </c>
      <c r="P72" s="616">
        <f>O72</f>
        <v>8868000</v>
      </c>
      <c r="Q72" s="616">
        <v>8064000</v>
      </c>
      <c r="R72" s="638">
        <f>P72-Q72</f>
        <v>804000</v>
      </c>
      <c r="S72" s="3224">
        <f>R72/Q72</f>
        <v>9.9702380952380959E-2</v>
      </c>
      <c r="U72" s="209" t="str">
        <f t="shared" si="2"/>
        <v>추경</v>
      </c>
    </row>
    <row r="73" spans="1:21" ht="20.100000000000001" customHeight="1">
      <c r="A73" s="551"/>
      <c r="B73" s="565"/>
      <c r="C73" s="588"/>
      <c r="D73" s="565"/>
      <c r="E73" s="1231"/>
      <c r="F73" s="1425" t="s">
        <v>2993</v>
      </c>
      <c r="G73" s="1352">
        <v>450000</v>
      </c>
      <c r="H73" s="1426" t="s">
        <v>19</v>
      </c>
      <c r="I73" s="1428">
        <v>12</v>
      </c>
      <c r="J73" s="844"/>
      <c r="K73" s="1433"/>
      <c r="L73" s="1428"/>
      <c r="M73" s="1428"/>
      <c r="N73" s="846" t="s">
        <v>20</v>
      </c>
      <c r="O73" s="1434">
        <f>ROUNDUP(G73*I73,-3)</f>
        <v>5400000</v>
      </c>
      <c r="P73" s="593"/>
      <c r="Q73" s="593"/>
      <c r="R73" s="686"/>
      <c r="S73" s="3177"/>
      <c r="U73" s="209" t="str">
        <f t="shared" si="2"/>
        <v>0</v>
      </c>
    </row>
    <row r="74" spans="1:21" ht="20.100000000000001" customHeight="1">
      <c r="A74" s="551"/>
      <c r="B74" s="565"/>
      <c r="C74" s="588"/>
      <c r="D74" s="565"/>
      <c r="E74" s="1231"/>
      <c r="F74" s="1435" t="s">
        <v>2994</v>
      </c>
      <c r="G74" s="843">
        <v>91000</v>
      </c>
      <c r="H74" s="1426" t="s">
        <v>19</v>
      </c>
      <c r="I74" s="1427">
        <v>12</v>
      </c>
      <c r="J74" s="844"/>
      <c r="K74" s="1427"/>
      <c r="L74" s="1428"/>
      <c r="M74" s="1428"/>
      <c r="N74" s="846" t="s">
        <v>20</v>
      </c>
      <c r="O74" s="1429">
        <f>ROUNDUP(G74*I74,-3)</f>
        <v>1092000</v>
      </c>
      <c r="P74" s="593"/>
      <c r="Q74" s="593"/>
      <c r="R74" s="686"/>
      <c r="S74" s="3177"/>
    </row>
    <row r="75" spans="1:21" ht="20.100000000000001" customHeight="1">
      <c r="A75" s="551"/>
      <c r="B75" s="565"/>
      <c r="C75" s="588"/>
      <c r="D75" s="565"/>
      <c r="E75" s="1231"/>
      <c r="F75" s="1435" t="s">
        <v>2995</v>
      </c>
      <c r="G75" s="843">
        <v>11000</v>
      </c>
      <c r="H75" s="1426" t="s">
        <v>19</v>
      </c>
      <c r="I75" s="1427">
        <v>12</v>
      </c>
      <c r="J75" s="1426"/>
      <c r="K75" s="1427"/>
      <c r="L75" s="1428"/>
      <c r="M75" s="1428"/>
      <c r="N75" s="846" t="s">
        <v>20</v>
      </c>
      <c r="O75" s="1429">
        <f>ROUNDUP(G75*I75,-3)</f>
        <v>132000</v>
      </c>
      <c r="P75" s="593"/>
      <c r="Q75" s="593"/>
      <c r="R75" s="686"/>
      <c r="S75" s="3177"/>
      <c r="U75" s="209" t="str">
        <f t="shared" si="2"/>
        <v>0</v>
      </c>
    </row>
    <row r="76" spans="1:21" ht="20.100000000000001" customHeight="1">
      <c r="A76" s="551"/>
      <c r="B76" s="565"/>
      <c r="C76" s="588"/>
      <c r="D76" s="565"/>
      <c r="E76" s="1231"/>
      <c r="F76" s="1436" t="s">
        <v>2356</v>
      </c>
      <c r="G76" s="1349">
        <v>132000</v>
      </c>
      <c r="H76" s="1350" t="s">
        <v>335</v>
      </c>
      <c r="I76" s="1351">
        <v>12</v>
      </c>
      <c r="J76" s="1350"/>
      <c r="K76" s="1351"/>
      <c r="L76" s="1351"/>
      <c r="M76" s="1351"/>
      <c r="N76" s="1423" t="s">
        <v>20</v>
      </c>
      <c r="O76" s="847">
        <f>ROUNDUP(G76*I76,-3)</f>
        <v>1584000</v>
      </c>
      <c r="P76" s="593"/>
      <c r="Q76" s="593"/>
      <c r="R76" s="686"/>
      <c r="S76" s="3177"/>
      <c r="U76" s="209" t="str">
        <f t="shared" ref="U76:U139" si="4">IF(R76&gt;0,"추경","0")</f>
        <v>0</v>
      </c>
    </row>
    <row r="77" spans="1:21" ht="20.100000000000001" customHeight="1">
      <c r="A77" s="551"/>
      <c r="B77" s="565"/>
      <c r="C77" s="588"/>
      <c r="D77" s="565"/>
      <c r="E77" s="1231"/>
      <c r="F77" s="1436" t="s">
        <v>2357</v>
      </c>
      <c r="G77" s="1349">
        <v>660000</v>
      </c>
      <c r="H77" s="1350" t="s">
        <v>335</v>
      </c>
      <c r="I77" s="1437">
        <v>1</v>
      </c>
      <c r="J77" s="1350"/>
      <c r="K77" s="1351"/>
      <c r="L77" s="1351"/>
      <c r="M77" s="1351"/>
      <c r="N77" s="1423" t="s">
        <v>20</v>
      </c>
      <c r="O77" s="847">
        <f>ROUNDUP(G77*I77,-3)</f>
        <v>660000</v>
      </c>
      <c r="P77" s="593"/>
      <c r="Q77" s="593"/>
      <c r="R77" s="686"/>
      <c r="S77" s="3177"/>
      <c r="U77" s="209" t="str">
        <f t="shared" si="4"/>
        <v>0</v>
      </c>
    </row>
    <row r="78" spans="1:21" s="219" customFormat="1" ht="20.100000000000001" customHeight="1">
      <c r="A78" s="551"/>
      <c r="B78" s="565"/>
      <c r="C78" s="588"/>
      <c r="D78" s="565"/>
      <c r="E78" s="456" t="s">
        <v>183</v>
      </c>
      <c r="F78" s="457"/>
      <c r="G78" s="457"/>
      <c r="H78" s="1228"/>
      <c r="I78" s="457"/>
      <c r="J78" s="1228"/>
      <c r="K78" s="457"/>
      <c r="L78" s="457"/>
      <c r="M78" s="457"/>
      <c r="N78" s="457"/>
      <c r="O78" s="459"/>
      <c r="P78" s="693">
        <f>O79</f>
        <v>600000</v>
      </c>
      <c r="Q78" s="693">
        <f>Q79</f>
        <v>600000</v>
      </c>
      <c r="R78" s="694">
        <f>P78-Q78</f>
        <v>0</v>
      </c>
      <c r="S78" s="3170">
        <f>R78/Q78</f>
        <v>0</v>
      </c>
      <c r="U78" s="209" t="str">
        <f t="shared" si="4"/>
        <v>0</v>
      </c>
    </row>
    <row r="79" spans="1:21" s="219" customFormat="1" ht="20.100000000000001" customHeight="1">
      <c r="A79" s="551"/>
      <c r="B79" s="565"/>
      <c r="C79" s="588"/>
      <c r="D79" s="565"/>
      <c r="E79" s="692"/>
      <c r="F79" s="633" t="s">
        <v>1015</v>
      </c>
      <c r="G79" s="1229"/>
      <c r="H79" s="633"/>
      <c r="I79" s="633"/>
      <c r="J79" s="633"/>
      <c r="K79" s="633"/>
      <c r="L79" s="633"/>
      <c r="M79" s="633"/>
      <c r="N79" s="1230"/>
      <c r="O79" s="637">
        <f>SUM(O80)</f>
        <v>600000</v>
      </c>
      <c r="P79" s="616">
        <f>O79</f>
        <v>600000</v>
      </c>
      <c r="Q79" s="993">
        <v>600000</v>
      </c>
      <c r="R79" s="638">
        <f>P79-Q79</f>
        <v>0</v>
      </c>
      <c r="S79" s="3224">
        <f>R79/Q79</f>
        <v>0</v>
      </c>
      <c r="U79" s="209" t="str">
        <f t="shared" si="4"/>
        <v>0</v>
      </c>
    </row>
    <row r="80" spans="1:21" s="219" customFormat="1" ht="20.100000000000001" customHeight="1">
      <c r="A80" s="551"/>
      <c r="B80" s="565"/>
      <c r="C80" s="588"/>
      <c r="D80" s="565"/>
      <c r="E80" s="1237"/>
      <c r="F80" s="1183" t="s">
        <v>2475</v>
      </c>
      <c r="G80" s="1114">
        <v>50000</v>
      </c>
      <c r="H80" s="1113" t="s">
        <v>335</v>
      </c>
      <c r="I80" s="1233">
        <v>1</v>
      </c>
      <c r="J80" s="1113" t="s">
        <v>335</v>
      </c>
      <c r="K80" s="1234">
        <v>12</v>
      </c>
      <c r="L80" s="1234"/>
      <c r="M80" s="1234"/>
      <c r="N80" s="1235" t="s">
        <v>20</v>
      </c>
      <c r="O80" s="716">
        <f>ROUNDUP(G80*I80*K80,-3)</f>
        <v>600000</v>
      </c>
      <c r="P80" s="848"/>
      <c r="Q80" s="848"/>
      <c r="R80" s="849"/>
      <c r="S80" s="3197"/>
      <c r="U80" s="209" t="str">
        <f t="shared" si="4"/>
        <v>0</v>
      </c>
    </row>
    <row r="81" spans="1:23" ht="20.100000000000001" customHeight="1">
      <c r="A81" s="551"/>
      <c r="B81" s="565"/>
      <c r="C81" s="588"/>
      <c r="D81" s="1107" t="s">
        <v>185</v>
      </c>
      <c r="E81" s="567"/>
      <c r="F81" s="1226"/>
      <c r="G81" s="928"/>
      <c r="H81" s="568"/>
      <c r="I81" s="568"/>
      <c r="J81" s="568"/>
      <c r="K81" s="568"/>
      <c r="L81" s="1227"/>
      <c r="M81" s="1227"/>
      <c r="N81" s="1227"/>
      <c r="O81" s="568"/>
      <c r="P81" s="572">
        <f>P82</f>
        <v>1500000</v>
      </c>
      <c r="Q81" s="572">
        <f>Q82</f>
        <v>1500000</v>
      </c>
      <c r="R81" s="630">
        <f>P81-Q81</f>
        <v>0</v>
      </c>
      <c r="S81" s="3169">
        <f>R81/Q81</f>
        <v>0</v>
      </c>
      <c r="U81" s="209" t="str">
        <f t="shared" si="4"/>
        <v>0</v>
      </c>
      <c r="W81" s="179">
        <f>P81+P30</f>
        <v>24884000</v>
      </c>
    </row>
    <row r="82" spans="1:23" ht="20.100000000000001" customHeight="1">
      <c r="A82" s="551"/>
      <c r="B82" s="565"/>
      <c r="C82" s="588"/>
      <c r="D82" s="559"/>
      <c r="E82" s="456" t="s">
        <v>1201</v>
      </c>
      <c r="F82" s="457"/>
      <c r="G82" s="457"/>
      <c r="H82" s="1228"/>
      <c r="I82" s="457"/>
      <c r="J82" s="1228"/>
      <c r="K82" s="457"/>
      <c r="L82" s="457"/>
      <c r="M82" s="457"/>
      <c r="N82" s="457"/>
      <c r="O82" s="459"/>
      <c r="P82" s="573">
        <f>O83</f>
        <v>1500000</v>
      </c>
      <c r="Q82" s="693">
        <f>Q83</f>
        <v>1500000</v>
      </c>
      <c r="R82" s="631">
        <f>P82-Q82</f>
        <v>0</v>
      </c>
      <c r="S82" s="3170">
        <f>R82/Q82</f>
        <v>0</v>
      </c>
      <c r="U82" s="209" t="str">
        <f t="shared" si="4"/>
        <v>0</v>
      </c>
    </row>
    <row r="83" spans="1:23" ht="20.100000000000001" customHeight="1">
      <c r="A83" s="551"/>
      <c r="B83" s="565"/>
      <c r="C83" s="588"/>
      <c r="D83" s="565"/>
      <c r="F83" s="633" t="s">
        <v>243</v>
      </c>
      <c r="G83" s="1229"/>
      <c r="H83" s="633"/>
      <c r="I83" s="633"/>
      <c r="J83" s="633"/>
      <c r="K83" s="633"/>
      <c r="L83" s="633"/>
      <c r="M83" s="633"/>
      <c r="N83" s="1230"/>
      <c r="O83" s="637">
        <f>SUM(O84)</f>
        <v>1500000</v>
      </c>
      <c r="P83" s="616">
        <f>O83</f>
        <v>1500000</v>
      </c>
      <c r="Q83" s="993">
        <v>1500000</v>
      </c>
      <c r="R83" s="638">
        <f>P83-Q83</f>
        <v>0</v>
      </c>
      <c r="S83" s="3224">
        <f>R83/Q83</f>
        <v>0</v>
      </c>
      <c r="U83" s="209" t="str">
        <f t="shared" si="4"/>
        <v>0</v>
      </c>
    </row>
    <row r="84" spans="1:23" ht="20.100000000000001" customHeight="1">
      <c r="A84" s="551"/>
      <c r="B84" s="565"/>
      <c r="C84" s="553"/>
      <c r="D84" s="582"/>
      <c r="E84" s="1202"/>
      <c r="F84" s="1241" t="s">
        <v>2337</v>
      </c>
      <c r="G84" s="1199">
        <v>1500000</v>
      </c>
      <c r="H84" s="1242" t="s">
        <v>335</v>
      </c>
      <c r="I84" s="1445">
        <v>1</v>
      </c>
      <c r="J84" s="1242"/>
      <c r="K84" s="1244"/>
      <c r="L84" s="1244"/>
      <c r="M84" s="1244"/>
      <c r="N84" s="1245" t="s">
        <v>20</v>
      </c>
      <c r="O84" s="1138">
        <f>ROUNDUP(G84*I84,-3)</f>
        <v>1500000</v>
      </c>
      <c r="P84" s="892"/>
      <c r="Q84" s="892"/>
      <c r="R84" s="894"/>
      <c r="S84" s="3198"/>
      <c r="U84" s="209" t="str">
        <f t="shared" si="4"/>
        <v>0</v>
      </c>
    </row>
    <row r="85" spans="1:23" ht="20.100000000000001" customHeight="1">
      <c r="A85" s="551"/>
      <c r="B85" s="565"/>
      <c r="C85" s="1446" t="s">
        <v>1220</v>
      </c>
      <c r="D85" s="1447"/>
      <c r="E85" s="1447"/>
      <c r="F85" s="1297"/>
      <c r="G85" s="980"/>
      <c r="H85" s="1141"/>
      <c r="I85" s="980"/>
      <c r="J85" s="1141"/>
      <c r="K85" s="980"/>
      <c r="L85" s="980"/>
      <c r="M85" s="980"/>
      <c r="N85" s="980"/>
      <c r="O85" s="1448"/>
      <c r="P85" s="1449">
        <f>P86</f>
        <v>30000000</v>
      </c>
      <c r="Q85" s="1449">
        <f>Q86</f>
        <v>30000000</v>
      </c>
      <c r="R85" s="673">
        <f>P85-Q85</f>
        <v>0</v>
      </c>
      <c r="S85" s="2772">
        <f>R85/Q85</f>
        <v>0</v>
      </c>
      <c r="U85" s="209" t="str">
        <f t="shared" si="4"/>
        <v>0</v>
      </c>
    </row>
    <row r="86" spans="1:23" ht="20.100000000000001" customHeight="1">
      <c r="A86" s="551"/>
      <c r="B86" s="565"/>
      <c r="C86" s="594"/>
      <c r="D86" s="1107" t="s">
        <v>1363</v>
      </c>
      <c r="E86" s="567"/>
      <c r="F86" s="1226"/>
      <c r="G86" s="928"/>
      <c r="H86" s="568"/>
      <c r="I86" s="568"/>
      <c r="J86" s="568"/>
      <c r="K86" s="568"/>
      <c r="L86" s="1227"/>
      <c r="M86" s="1227"/>
      <c r="N86" s="1227"/>
      <c r="O86" s="568"/>
      <c r="P86" s="572">
        <f>SUM(P87,P105,P119,P140)</f>
        <v>30000000</v>
      </c>
      <c r="Q86" s="572">
        <f>SUM(Q87,Q105,Q119,Q140)</f>
        <v>30000000</v>
      </c>
      <c r="R86" s="630">
        <f>P86-Q86</f>
        <v>0</v>
      </c>
      <c r="S86" s="3169">
        <f>R86/Q86</f>
        <v>0</v>
      </c>
      <c r="U86" s="209" t="str">
        <f t="shared" si="4"/>
        <v>0</v>
      </c>
    </row>
    <row r="87" spans="1:23" ht="20.100000000000001" customHeight="1">
      <c r="A87" s="551"/>
      <c r="B87" s="565"/>
      <c r="C87" s="588"/>
      <c r="D87" s="565"/>
      <c r="E87" s="456" t="s">
        <v>1202</v>
      </c>
      <c r="F87" s="457"/>
      <c r="G87" s="457"/>
      <c r="H87" s="1228"/>
      <c r="I87" s="457"/>
      <c r="J87" s="1228"/>
      <c r="K87" s="457"/>
      <c r="L87" s="457"/>
      <c r="M87" s="457"/>
      <c r="N87" s="457"/>
      <c r="O87" s="459"/>
      <c r="P87" s="872">
        <f>SUM(O88,O92,O97,O101)</f>
        <v>5400000</v>
      </c>
      <c r="Q87" s="1419">
        <f>SUM(Q88,Q92,Q97,Q101)</f>
        <v>5400000</v>
      </c>
      <c r="R87" s="873">
        <f>P87-Q87</f>
        <v>0</v>
      </c>
      <c r="S87" s="3199">
        <f>R87/Q87</f>
        <v>0</v>
      </c>
      <c r="U87" s="209" t="str">
        <f t="shared" si="4"/>
        <v>0</v>
      </c>
    </row>
    <row r="88" spans="1:23" ht="20.100000000000001" customHeight="1">
      <c r="A88" s="551"/>
      <c r="B88" s="565"/>
      <c r="C88" s="588"/>
      <c r="D88" s="565"/>
      <c r="F88" s="633" t="s">
        <v>1016</v>
      </c>
      <c r="G88" s="1229"/>
      <c r="H88" s="633"/>
      <c r="I88" s="633"/>
      <c r="J88" s="633"/>
      <c r="K88" s="633"/>
      <c r="L88" s="633"/>
      <c r="M88" s="633"/>
      <c r="N88" s="1230"/>
      <c r="O88" s="637">
        <f>SUM(O89:O91)</f>
        <v>1300000</v>
      </c>
      <c r="P88" s="616">
        <f>O88</f>
        <v>1300000</v>
      </c>
      <c r="Q88" s="616">
        <v>1300000</v>
      </c>
      <c r="R88" s="638">
        <f>P88-Q88</f>
        <v>0</v>
      </c>
      <c r="S88" s="3224">
        <f>R88/Q88</f>
        <v>0</v>
      </c>
      <c r="U88" s="209" t="str">
        <f t="shared" si="4"/>
        <v>0</v>
      </c>
    </row>
    <row r="89" spans="1:23" ht="20.100000000000001" customHeight="1">
      <c r="A89" s="551"/>
      <c r="B89" s="565"/>
      <c r="C89" s="588"/>
      <c r="D89" s="565"/>
      <c r="F89" s="1183" t="s">
        <v>2327</v>
      </c>
      <c r="G89" s="1114">
        <v>150000</v>
      </c>
      <c r="H89" s="1113" t="s">
        <v>335</v>
      </c>
      <c r="I89" s="1450">
        <v>2</v>
      </c>
      <c r="J89" s="1113"/>
      <c r="K89" s="1113"/>
      <c r="L89" s="1113"/>
      <c r="M89" s="1113"/>
      <c r="N89" s="1235" t="s">
        <v>20</v>
      </c>
      <c r="O89" s="716">
        <f>ROUNDUP(G89*I89,-3)</f>
        <v>300000</v>
      </c>
      <c r="P89" s="848"/>
      <c r="Q89" s="848"/>
      <c r="R89" s="849"/>
      <c r="S89" s="3197"/>
      <c r="U89" s="209" t="str">
        <f t="shared" si="4"/>
        <v>0</v>
      </c>
    </row>
    <row r="90" spans="1:23" ht="20.100000000000001" customHeight="1">
      <c r="A90" s="551"/>
      <c r="B90" s="565"/>
      <c r="C90" s="588"/>
      <c r="D90" s="565"/>
      <c r="F90" s="1183" t="s">
        <v>2358</v>
      </c>
      <c r="G90" s="1114">
        <v>500000</v>
      </c>
      <c r="H90" s="1113" t="s">
        <v>335</v>
      </c>
      <c r="I90" s="1450">
        <v>1</v>
      </c>
      <c r="J90" s="1113"/>
      <c r="K90" s="1113"/>
      <c r="L90" s="1113"/>
      <c r="M90" s="1113"/>
      <c r="N90" s="1235" t="s">
        <v>20</v>
      </c>
      <c r="O90" s="716">
        <f>ROUNDUP(G90*I90,-3)</f>
        <v>500000</v>
      </c>
      <c r="P90" s="848"/>
      <c r="Q90" s="848"/>
      <c r="R90" s="849"/>
      <c r="S90" s="3197"/>
      <c r="U90" s="209" t="str">
        <f t="shared" si="4"/>
        <v>0</v>
      </c>
    </row>
    <row r="91" spans="1:23" ht="20.100000000000001" customHeight="1">
      <c r="A91" s="551"/>
      <c r="B91" s="565"/>
      <c r="C91" s="588"/>
      <c r="D91" s="565"/>
      <c r="F91" s="1183" t="s">
        <v>2359</v>
      </c>
      <c r="G91" s="1114">
        <v>50000</v>
      </c>
      <c r="H91" s="1113" t="s">
        <v>335</v>
      </c>
      <c r="I91" s="1413">
        <v>10</v>
      </c>
      <c r="J91" s="1113"/>
      <c r="K91" s="1413"/>
      <c r="L91" s="1113"/>
      <c r="M91" s="1113"/>
      <c r="N91" s="1235" t="s">
        <v>20</v>
      </c>
      <c r="O91" s="716">
        <f>ROUNDUP(G91*I91,-3)</f>
        <v>500000</v>
      </c>
      <c r="P91" s="848"/>
      <c r="Q91" s="848"/>
      <c r="R91" s="849"/>
      <c r="S91" s="3197"/>
      <c r="U91" s="209" t="str">
        <f t="shared" si="4"/>
        <v>0</v>
      </c>
    </row>
    <row r="92" spans="1:23" ht="20.100000000000001" customHeight="1">
      <c r="A92" s="551"/>
      <c r="B92" s="565"/>
      <c r="C92" s="588"/>
      <c r="D92" s="565"/>
      <c r="F92" s="633" t="s">
        <v>1017</v>
      </c>
      <c r="G92" s="1229"/>
      <c r="H92" s="633"/>
      <c r="I92" s="633"/>
      <c r="J92" s="633"/>
      <c r="K92" s="633"/>
      <c r="L92" s="633"/>
      <c r="M92" s="633"/>
      <c r="N92" s="1230"/>
      <c r="O92" s="637">
        <f>SUM(O93:O96)</f>
        <v>1600000</v>
      </c>
      <c r="P92" s="616">
        <f>O92</f>
        <v>1600000</v>
      </c>
      <c r="Q92" s="616">
        <v>1600000</v>
      </c>
      <c r="R92" s="638">
        <f>P92-Q92</f>
        <v>0</v>
      </c>
      <c r="S92" s="3224">
        <f>R92/Q92</f>
        <v>0</v>
      </c>
      <c r="U92" s="209" t="str">
        <f t="shared" si="4"/>
        <v>0</v>
      </c>
    </row>
    <row r="93" spans="1:23" ht="20.100000000000001" customHeight="1">
      <c r="A93" s="551"/>
      <c r="B93" s="565"/>
      <c r="C93" s="588"/>
      <c r="D93" s="565"/>
      <c r="F93" s="1183" t="s">
        <v>2360</v>
      </c>
      <c r="G93" s="1114">
        <v>50000</v>
      </c>
      <c r="H93" s="1113" t="s">
        <v>335</v>
      </c>
      <c r="I93" s="1413">
        <v>10</v>
      </c>
      <c r="J93" s="1113" t="s">
        <v>335</v>
      </c>
      <c r="K93" s="1451">
        <v>1</v>
      </c>
      <c r="L93" s="1113"/>
      <c r="M93" s="1113"/>
      <c r="N93" s="1235" t="s">
        <v>20</v>
      </c>
      <c r="O93" s="716">
        <f>ROUNDUP(G93*I93*K93,-3)</f>
        <v>500000</v>
      </c>
      <c r="P93" s="848"/>
      <c r="Q93" s="848"/>
      <c r="R93" s="849"/>
      <c r="S93" s="3197"/>
      <c r="U93" s="209" t="str">
        <f t="shared" si="4"/>
        <v>0</v>
      </c>
    </row>
    <row r="94" spans="1:23" ht="20.100000000000001" customHeight="1">
      <c r="A94" s="551"/>
      <c r="B94" s="565"/>
      <c r="C94" s="588"/>
      <c r="D94" s="565"/>
      <c r="F94" s="1183" t="s">
        <v>2363</v>
      </c>
      <c r="G94" s="1114">
        <v>50000</v>
      </c>
      <c r="H94" s="1113" t="s">
        <v>335</v>
      </c>
      <c r="I94" s="1413">
        <v>10</v>
      </c>
      <c r="J94" s="1113"/>
      <c r="K94" s="1413"/>
      <c r="L94" s="1113"/>
      <c r="M94" s="1113"/>
      <c r="N94" s="1235" t="s">
        <v>20</v>
      </c>
      <c r="O94" s="716">
        <f>ROUNDUP(G94*I94,-3)</f>
        <v>500000</v>
      </c>
      <c r="P94" s="848"/>
      <c r="Q94" s="848"/>
      <c r="R94" s="849"/>
      <c r="S94" s="3197"/>
      <c r="U94" s="209" t="str">
        <f t="shared" si="4"/>
        <v>0</v>
      </c>
    </row>
    <row r="95" spans="1:23" ht="20.100000000000001" customHeight="1">
      <c r="A95" s="551"/>
      <c r="B95" s="565"/>
      <c r="C95" s="588"/>
      <c r="D95" s="565"/>
      <c r="F95" s="1183" t="s">
        <v>2361</v>
      </c>
      <c r="G95" s="1114">
        <v>30000</v>
      </c>
      <c r="H95" s="1113" t="s">
        <v>335</v>
      </c>
      <c r="I95" s="1413">
        <v>10</v>
      </c>
      <c r="J95" s="1113"/>
      <c r="K95" s="1413"/>
      <c r="L95" s="1113"/>
      <c r="M95" s="1113"/>
      <c r="N95" s="1235" t="s">
        <v>20</v>
      </c>
      <c r="O95" s="716">
        <f>ROUNDUP(G95*I95,-3)</f>
        <v>300000</v>
      </c>
      <c r="P95" s="848"/>
      <c r="Q95" s="848"/>
      <c r="R95" s="849"/>
      <c r="S95" s="3197"/>
      <c r="U95" s="209" t="str">
        <f t="shared" si="4"/>
        <v>0</v>
      </c>
    </row>
    <row r="96" spans="1:23" ht="20.100000000000001" customHeight="1">
      <c r="A96" s="551"/>
      <c r="B96" s="565"/>
      <c r="C96" s="588"/>
      <c r="D96" s="565"/>
      <c r="F96" s="1183" t="s">
        <v>2362</v>
      </c>
      <c r="G96" s="1114">
        <v>30000</v>
      </c>
      <c r="H96" s="1113" t="s">
        <v>335</v>
      </c>
      <c r="I96" s="1413">
        <v>10</v>
      </c>
      <c r="J96" s="1113"/>
      <c r="K96" s="1413"/>
      <c r="L96" s="1113"/>
      <c r="M96" s="1113"/>
      <c r="N96" s="1235" t="s">
        <v>20</v>
      </c>
      <c r="O96" s="716">
        <f>ROUNDUP(G96*I96,-3)</f>
        <v>300000</v>
      </c>
      <c r="P96" s="848"/>
      <c r="Q96" s="848"/>
      <c r="R96" s="849"/>
      <c r="S96" s="3197"/>
      <c r="U96" s="209" t="str">
        <f t="shared" si="4"/>
        <v>0</v>
      </c>
    </row>
    <row r="97" spans="1:21" ht="20.100000000000001" customHeight="1">
      <c r="A97" s="551"/>
      <c r="B97" s="565"/>
      <c r="C97" s="588"/>
      <c r="D97" s="565"/>
      <c r="F97" s="633" t="s">
        <v>1018</v>
      </c>
      <c r="G97" s="1229"/>
      <c r="H97" s="633"/>
      <c r="I97" s="633"/>
      <c r="J97" s="633"/>
      <c r="K97" s="633"/>
      <c r="L97" s="633"/>
      <c r="M97" s="633"/>
      <c r="N97" s="1230"/>
      <c r="O97" s="637">
        <f>SUM(O98:O100)</f>
        <v>900000</v>
      </c>
      <c r="P97" s="616">
        <f>O97</f>
        <v>900000</v>
      </c>
      <c r="Q97" s="616">
        <v>900000</v>
      </c>
      <c r="R97" s="638">
        <f>P97-Q97</f>
        <v>0</v>
      </c>
      <c r="S97" s="3224">
        <f>R97/Q97</f>
        <v>0</v>
      </c>
      <c r="U97" s="209" t="str">
        <f t="shared" si="4"/>
        <v>0</v>
      </c>
    </row>
    <row r="98" spans="1:21" ht="20.100000000000001" customHeight="1">
      <c r="A98" s="551"/>
      <c r="B98" s="565"/>
      <c r="C98" s="588"/>
      <c r="D98" s="565"/>
      <c r="F98" s="1183" t="s">
        <v>2328</v>
      </c>
      <c r="G98" s="1114">
        <v>30000</v>
      </c>
      <c r="H98" s="1113" t="s">
        <v>335</v>
      </c>
      <c r="I98" s="1413">
        <v>12</v>
      </c>
      <c r="J98" s="1113" t="s">
        <v>335</v>
      </c>
      <c r="K98" s="1451">
        <v>1</v>
      </c>
      <c r="L98" s="1113"/>
      <c r="M98" s="1113"/>
      <c r="N98" s="1235" t="s">
        <v>20</v>
      </c>
      <c r="O98" s="716">
        <f>ROUNDUP(G98*I98*K98,-3)</f>
        <v>360000</v>
      </c>
      <c r="P98" s="848"/>
      <c r="Q98" s="848"/>
      <c r="R98" s="849"/>
      <c r="S98" s="3197"/>
      <c r="U98" s="209" t="str">
        <f t="shared" si="4"/>
        <v>0</v>
      </c>
    </row>
    <row r="99" spans="1:21" ht="20.100000000000001" customHeight="1">
      <c r="A99" s="551"/>
      <c r="B99" s="565"/>
      <c r="C99" s="588"/>
      <c r="D99" s="565"/>
      <c r="F99" s="1183" t="s">
        <v>2329</v>
      </c>
      <c r="G99" s="1114">
        <v>20000</v>
      </c>
      <c r="H99" s="1113" t="s">
        <v>335</v>
      </c>
      <c r="I99" s="1413">
        <v>12</v>
      </c>
      <c r="J99" s="1113"/>
      <c r="K99" s="1413"/>
      <c r="L99" s="1113"/>
      <c r="M99" s="1113"/>
      <c r="N99" s="1235" t="s">
        <v>20</v>
      </c>
      <c r="O99" s="716">
        <f>ROUNDUP(G99*I99,-3)</f>
        <v>240000</v>
      </c>
      <c r="P99" s="848"/>
      <c r="Q99" s="848"/>
      <c r="R99" s="849"/>
      <c r="S99" s="3197"/>
      <c r="U99" s="209" t="str">
        <f t="shared" si="4"/>
        <v>0</v>
      </c>
    </row>
    <row r="100" spans="1:21" ht="20.100000000000001" customHeight="1">
      <c r="A100" s="551"/>
      <c r="B100" s="565"/>
      <c r="C100" s="588"/>
      <c r="D100" s="565"/>
      <c r="F100" s="1183" t="s">
        <v>1819</v>
      </c>
      <c r="G100" s="1114">
        <v>50000</v>
      </c>
      <c r="H100" s="1113" t="s">
        <v>335</v>
      </c>
      <c r="I100" s="1450">
        <v>6</v>
      </c>
      <c r="J100" s="1113"/>
      <c r="K100" s="1113"/>
      <c r="L100" s="1113"/>
      <c r="M100" s="1113"/>
      <c r="N100" s="1235" t="s">
        <v>20</v>
      </c>
      <c r="O100" s="716">
        <f>ROUNDUP(G100*I100,-3)</f>
        <v>300000</v>
      </c>
      <c r="P100" s="848"/>
      <c r="Q100" s="848"/>
      <c r="R100" s="849"/>
      <c r="S100" s="3197"/>
      <c r="U100" s="209" t="str">
        <f t="shared" si="4"/>
        <v>0</v>
      </c>
    </row>
    <row r="101" spans="1:21" ht="20.100000000000001" customHeight="1">
      <c r="A101" s="551"/>
      <c r="B101" s="565"/>
      <c r="C101" s="588"/>
      <c r="D101" s="565"/>
      <c r="F101" s="633" t="s">
        <v>1019</v>
      </c>
      <c r="G101" s="1229"/>
      <c r="H101" s="633"/>
      <c r="I101" s="633"/>
      <c r="J101" s="633"/>
      <c r="K101" s="633"/>
      <c r="L101" s="633"/>
      <c r="M101" s="633"/>
      <c r="N101" s="1230"/>
      <c r="O101" s="637">
        <f>SUM(O102:O104)</f>
        <v>1600000</v>
      </c>
      <c r="P101" s="616">
        <f>O101</f>
        <v>1600000</v>
      </c>
      <c r="Q101" s="616">
        <v>1600000</v>
      </c>
      <c r="R101" s="638">
        <f>P101-Q101</f>
        <v>0</v>
      </c>
      <c r="S101" s="3224">
        <f>R101/Q101</f>
        <v>0</v>
      </c>
      <c r="U101" s="209" t="str">
        <f t="shared" si="4"/>
        <v>0</v>
      </c>
    </row>
    <row r="102" spans="1:21" ht="20.100000000000001" customHeight="1">
      <c r="A102" s="551"/>
      <c r="B102" s="565"/>
      <c r="C102" s="588"/>
      <c r="D102" s="565"/>
      <c r="F102" s="1183" t="s">
        <v>1712</v>
      </c>
      <c r="G102" s="1114">
        <v>100000</v>
      </c>
      <c r="H102" s="1113" t="s">
        <v>335</v>
      </c>
      <c r="I102" s="1450">
        <v>10</v>
      </c>
      <c r="J102" s="1113"/>
      <c r="K102" s="1113"/>
      <c r="L102" s="1113"/>
      <c r="M102" s="1113"/>
      <c r="N102" s="1235" t="s">
        <v>20</v>
      </c>
      <c r="O102" s="716">
        <f>ROUNDUP(G102*I102,-3)</f>
        <v>1000000</v>
      </c>
      <c r="P102" s="848"/>
      <c r="Q102" s="848"/>
      <c r="R102" s="849"/>
      <c r="S102" s="3197"/>
      <c r="U102" s="209" t="str">
        <f t="shared" si="4"/>
        <v>0</v>
      </c>
    </row>
    <row r="103" spans="1:21" ht="20.100000000000001" customHeight="1">
      <c r="A103" s="551"/>
      <c r="B103" s="565"/>
      <c r="C103" s="588"/>
      <c r="D103" s="565"/>
      <c r="F103" s="1183" t="s">
        <v>2330</v>
      </c>
      <c r="G103" s="1114">
        <v>300000</v>
      </c>
      <c r="H103" s="1113" t="s">
        <v>335</v>
      </c>
      <c r="I103" s="1450">
        <v>1</v>
      </c>
      <c r="J103" s="1113"/>
      <c r="K103" s="1113"/>
      <c r="L103" s="1113"/>
      <c r="M103" s="1113"/>
      <c r="N103" s="1235" t="s">
        <v>20</v>
      </c>
      <c r="O103" s="716">
        <f>ROUNDUP(G103*I103,-3)</f>
        <v>300000</v>
      </c>
      <c r="P103" s="848"/>
      <c r="Q103" s="848"/>
      <c r="R103" s="849"/>
      <c r="S103" s="3197"/>
      <c r="U103" s="209" t="str">
        <f t="shared" si="4"/>
        <v>0</v>
      </c>
    </row>
    <row r="104" spans="1:21" ht="20.100000000000001" customHeight="1">
      <c r="A104" s="551"/>
      <c r="B104" s="565"/>
      <c r="C104" s="588"/>
      <c r="D104" s="565"/>
      <c r="F104" s="1183" t="s">
        <v>2331</v>
      </c>
      <c r="G104" s="1114">
        <v>300000</v>
      </c>
      <c r="H104" s="1113" t="s">
        <v>335</v>
      </c>
      <c r="I104" s="1450">
        <v>1</v>
      </c>
      <c r="J104" s="1113"/>
      <c r="K104" s="1113"/>
      <c r="L104" s="1113"/>
      <c r="M104" s="1113"/>
      <c r="N104" s="1235" t="s">
        <v>20</v>
      </c>
      <c r="O104" s="716">
        <f>ROUNDUP(G104*I104,-3)</f>
        <v>300000</v>
      </c>
      <c r="P104" s="892"/>
      <c r="Q104" s="892"/>
      <c r="R104" s="894"/>
      <c r="S104" s="3198"/>
      <c r="U104" s="209" t="str">
        <f t="shared" si="4"/>
        <v>0</v>
      </c>
    </row>
    <row r="105" spans="1:21" s="219" customFormat="1" ht="20.100000000000001" customHeight="1">
      <c r="A105" s="687"/>
      <c r="B105" s="690"/>
      <c r="C105" s="695"/>
      <c r="D105" s="690"/>
      <c r="E105" s="456" t="s">
        <v>242</v>
      </c>
      <c r="F105" s="457"/>
      <c r="G105" s="457"/>
      <c r="H105" s="1228"/>
      <c r="I105" s="457"/>
      <c r="J105" s="1228"/>
      <c r="K105" s="457"/>
      <c r="L105" s="457"/>
      <c r="M105" s="457"/>
      <c r="N105" s="457"/>
      <c r="O105" s="459"/>
      <c r="P105" s="1419">
        <f>O106+O111+O115+O117</f>
        <v>15960000</v>
      </c>
      <c r="Q105" s="1419">
        <f>SUM(Q106,Q111,Q115,Q117)</f>
        <v>15960000</v>
      </c>
      <c r="R105" s="873">
        <f>P105-Q105</f>
        <v>0</v>
      </c>
      <c r="S105" s="3199">
        <f>R105/Q105</f>
        <v>0</v>
      </c>
      <c r="U105" s="209" t="str">
        <f t="shared" si="4"/>
        <v>0</v>
      </c>
    </row>
    <row r="106" spans="1:21" s="219" customFormat="1" ht="20.100000000000001" customHeight="1">
      <c r="A106" s="687"/>
      <c r="B106" s="690"/>
      <c r="C106" s="695"/>
      <c r="D106" s="690"/>
      <c r="E106" s="691"/>
      <c r="F106" s="633" t="s">
        <v>1020</v>
      </c>
      <c r="G106" s="1229"/>
      <c r="H106" s="633"/>
      <c r="I106" s="633"/>
      <c r="J106" s="633"/>
      <c r="K106" s="633"/>
      <c r="L106" s="633"/>
      <c r="M106" s="633"/>
      <c r="N106" s="1230"/>
      <c r="O106" s="637">
        <f>SUM(O107:O110)</f>
        <v>1440000</v>
      </c>
      <c r="P106" s="616">
        <f>O106</f>
        <v>1440000</v>
      </c>
      <c r="Q106" s="616">
        <v>1440000</v>
      </c>
      <c r="R106" s="638">
        <f>P106-Q106</f>
        <v>0</v>
      </c>
      <c r="S106" s="3224">
        <f>R106/Q106</f>
        <v>0</v>
      </c>
      <c r="U106" s="209" t="str">
        <f t="shared" si="4"/>
        <v>0</v>
      </c>
    </row>
    <row r="107" spans="1:21" s="219" customFormat="1" ht="20.100000000000001" customHeight="1">
      <c r="A107" s="687"/>
      <c r="B107" s="690"/>
      <c r="C107" s="695"/>
      <c r="D107" s="690"/>
      <c r="E107" s="691"/>
      <c r="F107" s="1183" t="s">
        <v>2343</v>
      </c>
      <c r="G107" s="1114">
        <v>50000</v>
      </c>
      <c r="H107" s="1113" t="s">
        <v>335</v>
      </c>
      <c r="I107" s="1413">
        <v>12</v>
      </c>
      <c r="J107" s="1113"/>
      <c r="K107" s="1413"/>
      <c r="L107" s="1113"/>
      <c r="M107" s="1113"/>
      <c r="N107" s="1235" t="s">
        <v>20</v>
      </c>
      <c r="O107" s="716">
        <f>ROUNDUP(G107*I107,-3)</f>
        <v>600000</v>
      </c>
      <c r="P107" s="848"/>
      <c r="Q107" s="848"/>
      <c r="R107" s="849"/>
      <c r="S107" s="3197"/>
      <c r="U107" s="209" t="str">
        <f t="shared" si="4"/>
        <v>0</v>
      </c>
    </row>
    <row r="108" spans="1:21" s="219" customFormat="1" ht="20.100000000000001" customHeight="1">
      <c r="A108" s="687"/>
      <c r="B108" s="690"/>
      <c r="C108" s="695"/>
      <c r="D108" s="690"/>
      <c r="E108" s="691"/>
      <c r="F108" s="1183" t="s">
        <v>2344</v>
      </c>
      <c r="G108" s="1114">
        <v>30000</v>
      </c>
      <c r="H108" s="1113" t="s">
        <v>335</v>
      </c>
      <c r="I108" s="1413">
        <v>12</v>
      </c>
      <c r="J108" s="1113"/>
      <c r="K108" s="1413"/>
      <c r="L108" s="1113"/>
      <c r="M108" s="1113"/>
      <c r="N108" s="1235" t="s">
        <v>20</v>
      </c>
      <c r="O108" s="716">
        <f>ROUNDUP(G108*I108,-3)</f>
        <v>360000</v>
      </c>
      <c r="P108" s="848"/>
      <c r="Q108" s="848"/>
      <c r="R108" s="849"/>
      <c r="S108" s="3197"/>
      <c r="U108" s="209" t="str">
        <f t="shared" si="4"/>
        <v>0</v>
      </c>
    </row>
    <row r="109" spans="1:21" s="219" customFormat="1" ht="20.100000000000001" customHeight="1">
      <c r="A109" s="687"/>
      <c r="B109" s="690"/>
      <c r="C109" s="695"/>
      <c r="D109" s="690"/>
      <c r="E109" s="691"/>
      <c r="F109" s="1183" t="s">
        <v>2345</v>
      </c>
      <c r="G109" s="1114">
        <v>30000</v>
      </c>
      <c r="H109" s="1113" t="s">
        <v>335</v>
      </c>
      <c r="I109" s="1413">
        <v>12</v>
      </c>
      <c r="J109" s="1113"/>
      <c r="K109" s="1413"/>
      <c r="L109" s="1113"/>
      <c r="M109" s="1113"/>
      <c r="N109" s="1235" t="s">
        <v>20</v>
      </c>
      <c r="O109" s="716">
        <f>ROUNDUP(G109*I109,-3)</f>
        <v>360000</v>
      </c>
      <c r="P109" s="848"/>
      <c r="Q109" s="848"/>
      <c r="R109" s="849"/>
      <c r="S109" s="3197"/>
      <c r="U109" s="209" t="str">
        <f t="shared" si="4"/>
        <v>0</v>
      </c>
    </row>
    <row r="110" spans="1:21" s="219" customFormat="1" ht="20.100000000000001" customHeight="1">
      <c r="A110" s="687"/>
      <c r="B110" s="690"/>
      <c r="C110" s="695"/>
      <c r="D110" s="690"/>
      <c r="E110" s="691"/>
      <c r="F110" s="1183" t="s">
        <v>2346</v>
      </c>
      <c r="G110" s="1114">
        <v>30000</v>
      </c>
      <c r="H110" s="1113" t="s">
        <v>335</v>
      </c>
      <c r="I110" s="1346">
        <v>4</v>
      </c>
      <c r="J110" s="1113"/>
      <c r="K110" s="1113"/>
      <c r="L110" s="1113"/>
      <c r="M110" s="1113"/>
      <c r="N110" s="1235" t="s">
        <v>20</v>
      </c>
      <c r="O110" s="716">
        <f>ROUNDUP(G110*I110,-3)</f>
        <v>120000</v>
      </c>
      <c r="P110" s="848"/>
      <c r="Q110" s="848"/>
      <c r="R110" s="849"/>
      <c r="S110" s="3197"/>
      <c r="U110" s="209" t="str">
        <f t="shared" si="4"/>
        <v>0</v>
      </c>
    </row>
    <row r="111" spans="1:21" s="219" customFormat="1" ht="20.100000000000001" customHeight="1">
      <c r="A111" s="687"/>
      <c r="B111" s="690"/>
      <c r="C111" s="695"/>
      <c r="D111" s="690"/>
      <c r="E111" s="1370"/>
      <c r="F111" s="633" t="s">
        <v>1021</v>
      </c>
      <c r="G111" s="1229"/>
      <c r="H111" s="633"/>
      <c r="I111" s="633"/>
      <c r="J111" s="633"/>
      <c r="K111" s="633"/>
      <c r="L111" s="633"/>
      <c r="M111" s="633"/>
      <c r="N111" s="1230"/>
      <c r="O111" s="637">
        <f>SUM(O112:O114)</f>
        <v>1920000</v>
      </c>
      <c r="P111" s="616">
        <f>O111</f>
        <v>1920000</v>
      </c>
      <c r="Q111" s="616">
        <v>1920000</v>
      </c>
      <c r="R111" s="638">
        <f>P111-Q111</f>
        <v>0</v>
      </c>
      <c r="S111" s="3224">
        <f>R111/Q111</f>
        <v>0</v>
      </c>
      <c r="U111" s="209" t="str">
        <f t="shared" si="4"/>
        <v>0</v>
      </c>
    </row>
    <row r="112" spans="1:21" s="219" customFormat="1" ht="20.100000000000001" customHeight="1">
      <c r="A112" s="687"/>
      <c r="B112" s="690"/>
      <c r="C112" s="695"/>
      <c r="D112" s="690"/>
      <c r="E112" s="691"/>
      <c r="F112" s="1183" t="s">
        <v>2347</v>
      </c>
      <c r="G112" s="1114">
        <v>100000</v>
      </c>
      <c r="H112" s="1113" t="s">
        <v>335</v>
      </c>
      <c r="I112" s="1413">
        <v>12</v>
      </c>
      <c r="J112" s="1113"/>
      <c r="K112" s="1413"/>
      <c r="L112" s="1113"/>
      <c r="M112" s="1113"/>
      <c r="N112" s="1235" t="s">
        <v>20</v>
      </c>
      <c r="O112" s="716">
        <f>ROUNDUP(G112*I112,-3)</f>
        <v>1200000</v>
      </c>
      <c r="P112" s="848"/>
      <c r="Q112" s="848"/>
      <c r="R112" s="849"/>
      <c r="S112" s="3197"/>
      <c r="U112" s="209" t="str">
        <f t="shared" si="4"/>
        <v>0</v>
      </c>
    </row>
    <row r="113" spans="1:21" s="219" customFormat="1" ht="20.100000000000001" customHeight="1">
      <c r="A113" s="687"/>
      <c r="B113" s="690"/>
      <c r="C113" s="695"/>
      <c r="D113" s="690"/>
      <c r="E113" s="691"/>
      <c r="F113" s="1183" t="s">
        <v>2348</v>
      </c>
      <c r="G113" s="1114">
        <v>30000</v>
      </c>
      <c r="H113" s="1113" t="s">
        <v>335</v>
      </c>
      <c r="I113" s="1413">
        <v>12</v>
      </c>
      <c r="J113" s="1113"/>
      <c r="K113" s="1413"/>
      <c r="L113" s="1113"/>
      <c r="M113" s="1113"/>
      <c r="N113" s="1235" t="s">
        <v>20</v>
      </c>
      <c r="O113" s="716">
        <f>ROUNDUP(G113*I113,-3)</f>
        <v>360000</v>
      </c>
      <c r="P113" s="848"/>
      <c r="Q113" s="848"/>
      <c r="R113" s="849"/>
      <c r="S113" s="3197"/>
      <c r="U113" s="209" t="str">
        <f t="shared" si="4"/>
        <v>0</v>
      </c>
    </row>
    <row r="114" spans="1:21" s="219" customFormat="1" ht="20.100000000000001" customHeight="1">
      <c r="A114" s="687"/>
      <c r="B114" s="690"/>
      <c r="C114" s="695"/>
      <c r="D114" s="690"/>
      <c r="E114" s="691"/>
      <c r="F114" s="1183" t="s">
        <v>2349</v>
      </c>
      <c r="G114" s="1114">
        <v>30000</v>
      </c>
      <c r="H114" s="1113" t="s">
        <v>335</v>
      </c>
      <c r="I114" s="1413">
        <v>12</v>
      </c>
      <c r="J114" s="1113"/>
      <c r="K114" s="1413"/>
      <c r="L114" s="1113"/>
      <c r="M114" s="1113"/>
      <c r="N114" s="1235" t="s">
        <v>20</v>
      </c>
      <c r="O114" s="716">
        <f>ROUNDUP(G114*I114,-3)</f>
        <v>360000</v>
      </c>
      <c r="P114" s="848"/>
      <c r="Q114" s="848"/>
      <c r="R114" s="849"/>
      <c r="S114" s="3197"/>
      <c r="U114" s="209" t="str">
        <f t="shared" si="4"/>
        <v>0</v>
      </c>
    </row>
    <row r="115" spans="1:21" s="219" customFormat="1" ht="20.100000000000001" customHeight="1">
      <c r="A115" s="687"/>
      <c r="B115" s="690"/>
      <c r="C115" s="695"/>
      <c r="D115" s="690"/>
      <c r="E115" s="1370"/>
      <c r="F115" s="633" t="s">
        <v>1022</v>
      </c>
      <c r="G115" s="1229"/>
      <c r="H115" s="633"/>
      <c r="I115" s="633"/>
      <c r="J115" s="633"/>
      <c r="K115" s="633"/>
      <c r="L115" s="633"/>
      <c r="M115" s="633"/>
      <c r="N115" s="1230"/>
      <c r="O115" s="637">
        <f>SUM(O116)</f>
        <v>600000</v>
      </c>
      <c r="P115" s="616">
        <f>O115</f>
        <v>600000</v>
      </c>
      <c r="Q115" s="616">
        <v>600000</v>
      </c>
      <c r="R115" s="638">
        <f>P115-Q115</f>
        <v>0</v>
      </c>
      <c r="S115" s="3224">
        <f>R115/Q115</f>
        <v>0</v>
      </c>
      <c r="U115" s="209" t="str">
        <f t="shared" si="4"/>
        <v>0</v>
      </c>
    </row>
    <row r="116" spans="1:21" s="219" customFormat="1" ht="20.100000000000001" customHeight="1">
      <c r="A116" s="687"/>
      <c r="B116" s="690"/>
      <c r="C116" s="695"/>
      <c r="D116" s="690"/>
      <c r="E116" s="691"/>
      <c r="F116" s="1183" t="s">
        <v>2480</v>
      </c>
      <c r="G116" s="1114">
        <v>50000</v>
      </c>
      <c r="H116" s="1113" t="s">
        <v>335</v>
      </c>
      <c r="I116" s="1413">
        <v>12</v>
      </c>
      <c r="J116" s="1113"/>
      <c r="K116" s="1413"/>
      <c r="L116" s="1113"/>
      <c r="M116" s="1113"/>
      <c r="N116" s="1235" t="s">
        <v>20</v>
      </c>
      <c r="O116" s="716">
        <f>ROUNDUP(G116*I116,-3)</f>
        <v>600000</v>
      </c>
      <c r="P116" s="848"/>
      <c r="Q116" s="848"/>
      <c r="R116" s="849"/>
      <c r="S116" s="3197"/>
      <c r="U116" s="209" t="str">
        <f t="shared" si="4"/>
        <v>0</v>
      </c>
    </row>
    <row r="117" spans="1:21" s="219" customFormat="1" ht="20.100000000000001" customHeight="1">
      <c r="A117" s="687"/>
      <c r="B117" s="690"/>
      <c r="C117" s="695"/>
      <c r="D117" s="690"/>
      <c r="E117" s="1370"/>
      <c r="F117" s="633" t="s">
        <v>1023</v>
      </c>
      <c r="G117" s="1229"/>
      <c r="H117" s="633"/>
      <c r="I117" s="633"/>
      <c r="J117" s="633"/>
      <c r="K117" s="633"/>
      <c r="L117" s="633"/>
      <c r="M117" s="633"/>
      <c r="N117" s="1230"/>
      <c r="O117" s="637">
        <f>SUM(O118)</f>
        <v>12000000</v>
      </c>
      <c r="P117" s="616">
        <f>O117</f>
        <v>12000000</v>
      </c>
      <c r="Q117" s="616">
        <v>12000000</v>
      </c>
      <c r="R117" s="638">
        <f>P117-Q117</f>
        <v>0</v>
      </c>
      <c r="S117" s="3224">
        <f>R117/Q117</f>
        <v>0</v>
      </c>
      <c r="U117" s="209" t="str">
        <f t="shared" si="4"/>
        <v>0</v>
      </c>
    </row>
    <row r="118" spans="1:21" s="219" customFormat="1" ht="20.100000000000001" customHeight="1">
      <c r="A118" s="687"/>
      <c r="B118" s="690"/>
      <c r="C118" s="695"/>
      <c r="D118" s="690"/>
      <c r="E118" s="691"/>
      <c r="F118" s="1183" t="s">
        <v>2350</v>
      </c>
      <c r="G118" s="1114">
        <v>500000</v>
      </c>
      <c r="H118" s="1113" t="s">
        <v>335</v>
      </c>
      <c r="I118" s="1452">
        <v>2</v>
      </c>
      <c r="J118" s="1113" t="s">
        <v>335</v>
      </c>
      <c r="K118" s="1413">
        <v>12</v>
      </c>
      <c r="L118" s="1113"/>
      <c r="M118" s="1113"/>
      <c r="N118" s="1235" t="s">
        <v>20</v>
      </c>
      <c r="O118" s="716">
        <f>ROUNDUP(G118*I118*K118,-3)</f>
        <v>12000000</v>
      </c>
      <c r="P118" s="848"/>
      <c r="Q118" s="892"/>
      <c r="R118" s="894"/>
      <c r="S118" s="3198"/>
      <c r="U118" s="209" t="str">
        <f t="shared" si="4"/>
        <v>0</v>
      </c>
    </row>
    <row r="119" spans="1:21" s="219" customFormat="1" ht="20.100000000000001" customHeight="1">
      <c r="A119" s="687"/>
      <c r="B119" s="690"/>
      <c r="C119" s="695"/>
      <c r="D119" s="690"/>
      <c r="E119" s="456" t="s">
        <v>3278</v>
      </c>
      <c r="F119" s="457"/>
      <c r="G119" s="457"/>
      <c r="H119" s="1228"/>
      <c r="I119" s="457"/>
      <c r="J119" s="1228"/>
      <c r="K119" s="457"/>
      <c r="L119" s="457"/>
      <c r="M119" s="457"/>
      <c r="N119" s="457"/>
      <c r="O119" s="459"/>
      <c r="P119" s="693">
        <f>O120+O124+O128+O131+O134+O137</f>
        <v>8280000</v>
      </c>
      <c r="Q119" s="1419">
        <f>SUM(Q120,Q124,Q128,Q131,Q134,Q137)</f>
        <v>8280000</v>
      </c>
      <c r="R119" s="873">
        <f>P119-Q119</f>
        <v>0</v>
      </c>
      <c r="S119" s="3256">
        <f>R119/Q119</f>
        <v>0</v>
      </c>
      <c r="U119" s="209" t="str">
        <f t="shared" si="4"/>
        <v>0</v>
      </c>
    </row>
    <row r="120" spans="1:21" s="219" customFormat="1" ht="20.100000000000001" customHeight="1">
      <c r="A120" s="687"/>
      <c r="B120" s="690"/>
      <c r="C120" s="695"/>
      <c r="D120" s="690"/>
      <c r="E120" s="1370"/>
      <c r="F120" s="633" t="s">
        <v>1024</v>
      </c>
      <c r="G120" s="1229"/>
      <c r="H120" s="633"/>
      <c r="I120" s="633"/>
      <c r="J120" s="633"/>
      <c r="K120" s="633"/>
      <c r="L120" s="633"/>
      <c r="M120" s="633"/>
      <c r="N120" s="1230"/>
      <c r="O120" s="637">
        <f>SUM(O121:O123)</f>
        <v>3550000</v>
      </c>
      <c r="P120" s="616">
        <f>O120</f>
        <v>3550000</v>
      </c>
      <c r="Q120" s="616">
        <v>3550000</v>
      </c>
      <c r="R120" s="638">
        <f>P120-Q120</f>
        <v>0</v>
      </c>
      <c r="S120" s="3224">
        <f>R120/Q120</f>
        <v>0</v>
      </c>
      <c r="U120" s="209" t="str">
        <f t="shared" si="4"/>
        <v>0</v>
      </c>
    </row>
    <row r="121" spans="1:21" s="219" customFormat="1" ht="20.100000000000001" customHeight="1">
      <c r="A121" s="687"/>
      <c r="B121" s="690"/>
      <c r="C121" s="695"/>
      <c r="D121" s="690"/>
      <c r="E121" s="691"/>
      <c r="F121" s="1183" t="s">
        <v>2332</v>
      </c>
      <c r="G121" s="1114">
        <v>130000</v>
      </c>
      <c r="H121" s="1113" t="s">
        <v>335</v>
      </c>
      <c r="I121" s="1260">
        <v>10</v>
      </c>
      <c r="J121" s="1113"/>
      <c r="K121" s="1113"/>
      <c r="L121" s="1113"/>
      <c r="M121" s="1113"/>
      <c r="N121" s="1235" t="s">
        <v>20</v>
      </c>
      <c r="O121" s="716">
        <f>ROUNDUP(G121*I121,-3)</f>
        <v>1300000</v>
      </c>
      <c r="P121" s="848"/>
      <c r="Q121" s="848"/>
      <c r="R121" s="849"/>
      <c r="S121" s="3197"/>
      <c r="U121" s="209" t="str">
        <f t="shared" si="4"/>
        <v>0</v>
      </c>
    </row>
    <row r="122" spans="1:21" s="219" customFormat="1" ht="20.100000000000001" customHeight="1">
      <c r="A122" s="687"/>
      <c r="B122" s="690"/>
      <c r="C122" s="695"/>
      <c r="D122" s="690"/>
      <c r="E122" s="691"/>
      <c r="F122" s="1183" t="s">
        <v>2333</v>
      </c>
      <c r="G122" s="1114">
        <v>130000</v>
      </c>
      <c r="H122" s="1113" t="s">
        <v>335</v>
      </c>
      <c r="I122" s="1260">
        <v>15</v>
      </c>
      <c r="J122" s="1113"/>
      <c r="K122" s="1113"/>
      <c r="L122" s="1113"/>
      <c r="M122" s="1113"/>
      <c r="N122" s="1235" t="s">
        <v>20</v>
      </c>
      <c r="O122" s="716">
        <f>ROUNDUP(G122*I122,-3)</f>
        <v>1950000</v>
      </c>
      <c r="P122" s="848"/>
      <c r="Q122" s="848"/>
      <c r="R122" s="849"/>
      <c r="S122" s="3197"/>
      <c r="U122" s="209" t="str">
        <f t="shared" si="4"/>
        <v>0</v>
      </c>
    </row>
    <row r="123" spans="1:21" s="219" customFormat="1" ht="20.100000000000001" customHeight="1">
      <c r="A123" s="687"/>
      <c r="B123" s="690"/>
      <c r="C123" s="695"/>
      <c r="D123" s="690"/>
      <c r="E123" s="691"/>
      <c r="F123" s="1183" t="s">
        <v>2477</v>
      </c>
      <c r="G123" s="1114">
        <v>20000</v>
      </c>
      <c r="H123" s="1113" t="s">
        <v>335</v>
      </c>
      <c r="I123" s="1260">
        <v>15</v>
      </c>
      <c r="J123" s="1113"/>
      <c r="K123" s="1113"/>
      <c r="L123" s="1113"/>
      <c r="M123" s="1113"/>
      <c r="N123" s="1235" t="s">
        <v>20</v>
      </c>
      <c r="O123" s="716">
        <f>ROUNDUP(G123*I123,-3)</f>
        <v>300000</v>
      </c>
      <c r="P123" s="848"/>
      <c r="Q123" s="848"/>
      <c r="R123" s="849"/>
      <c r="S123" s="3197"/>
      <c r="U123" s="209" t="str">
        <f t="shared" si="4"/>
        <v>0</v>
      </c>
    </row>
    <row r="124" spans="1:21" s="219" customFormat="1" ht="20.100000000000001" customHeight="1">
      <c r="A124" s="687"/>
      <c r="B124" s="690"/>
      <c r="C124" s="695"/>
      <c r="D124" s="690"/>
      <c r="E124" s="1370"/>
      <c r="F124" s="633" t="s">
        <v>1025</v>
      </c>
      <c r="G124" s="1229"/>
      <c r="H124" s="633"/>
      <c r="I124" s="633"/>
      <c r="J124" s="633"/>
      <c r="K124" s="633"/>
      <c r="L124" s="633"/>
      <c r="M124" s="633"/>
      <c r="N124" s="1230"/>
      <c r="O124" s="637">
        <f>SUM(O125:O127)</f>
        <v>1050000</v>
      </c>
      <c r="P124" s="616">
        <f>O124</f>
        <v>1050000</v>
      </c>
      <c r="Q124" s="616">
        <v>1050000</v>
      </c>
      <c r="R124" s="638">
        <f>P124-Q124</f>
        <v>0</v>
      </c>
      <c r="S124" s="3224">
        <f>R124/Q124</f>
        <v>0</v>
      </c>
      <c r="U124" s="209" t="str">
        <f t="shared" si="4"/>
        <v>0</v>
      </c>
    </row>
    <row r="125" spans="1:21" s="219" customFormat="1" ht="20.100000000000001" customHeight="1">
      <c r="A125" s="687"/>
      <c r="B125" s="690"/>
      <c r="C125" s="695"/>
      <c r="D125" s="690"/>
      <c r="E125" s="691"/>
      <c r="F125" s="1183" t="s">
        <v>1712</v>
      </c>
      <c r="G125" s="1114">
        <v>100000</v>
      </c>
      <c r="H125" s="1113" t="s">
        <v>335</v>
      </c>
      <c r="I125" s="1260">
        <v>8</v>
      </c>
      <c r="J125" s="1113"/>
      <c r="K125" s="1113"/>
      <c r="L125" s="1113"/>
      <c r="M125" s="1113"/>
      <c r="N125" s="1235" t="s">
        <v>20</v>
      </c>
      <c r="O125" s="716">
        <f>ROUNDUP(G125*I125,-3)</f>
        <v>800000</v>
      </c>
      <c r="P125" s="848"/>
      <c r="Q125" s="848"/>
      <c r="R125" s="849"/>
      <c r="S125" s="3197"/>
      <c r="U125" s="209" t="str">
        <f t="shared" si="4"/>
        <v>0</v>
      </c>
    </row>
    <row r="126" spans="1:21" s="219" customFormat="1" ht="20.100000000000001" customHeight="1">
      <c r="A126" s="687"/>
      <c r="B126" s="690"/>
      <c r="C126" s="695"/>
      <c r="D126" s="690"/>
      <c r="E126" s="691"/>
      <c r="F126" s="1183" t="s">
        <v>2351</v>
      </c>
      <c r="G126" s="1114">
        <v>200000</v>
      </c>
      <c r="H126" s="1113" t="s">
        <v>335</v>
      </c>
      <c r="I126" s="1346">
        <v>1</v>
      </c>
      <c r="J126" s="1113"/>
      <c r="K126" s="1113"/>
      <c r="L126" s="1113"/>
      <c r="M126" s="1113"/>
      <c r="N126" s="1235" t="s">
        <v>20</v>
      </c>
      <c r="O126" s="716">
        <f>ROUNDUP(G126*I126,-3)</f>
        <v>200000</v>
      </c>
      <c r="P126" s="848"/>
      <c r="Q126" s="848"/>
      <c r="R126" s="849"/>
      <c r="S126" s="3197"/>
      <c r="U126" s="209" t="str">
        <f t="shared" si="4"/>
        <v>0</v>
      </c>
    </row>
    <row r="127" spans="1:21" s="219" customFormat="1" ht="20.100000000000001" customHeight="1">
      <c r="A127" s="687"/>
      <c r="B127" s="690"/>
      <c r="C127" s="695"/>
      <c r="D127" s="690"/>
      <c r="E127" s="691"/>
      <c r="F127" s="1183" t="s">
        <v>2329</v>
      </c>
      <c r="G127" s="1114">
        <v>50000</v>
      </c>
      <c r="H127" s="1113" t="s">
        <v>335</v>
      </c>
      <c r="I127" s="1450">
        <v>1</v>
      </c>
      <c r="J127" s="1113"/>
      <c r="K127" s="1113"/>
      <c r="L127" s="1113"/>
      <c r="M127" s="1113"/>
      <c r="N127" s="1235" t="s">
        <v>20</v>
      </c>
      <c r="O127" s="716">
        <f>ROUNDUP(G127*I127,-3)</f>
        <v>50000</v>
      </c>
      <c r="P127" s="848"/>
      <c r="Q127" s="848"/>
      <c r="R127" s="849"/>
      <c r="S127" s="3197"/>
      <c r="U127" s="209" t="str">
        <f t="shared" si="4"/>
        <v>0</v>
      </c>
    </row>
    <row r="128" spans="1:21" s="219" customFormat="1" ht="20.100000000000001" customHeight="1">
      <c r="A128" s="687"/>
      <c r="B128" s="690"/>
      <c r="C128" s="695"/>
      <c r="D128" s="690"/>
      <c r="E128" s="1370"/>
      <c r="F128" s="633" t="s">
        <v>1026</v>
      </c>
      <c r="G128" s="1229"/>
      <c r="H128" s="633"/>
      <c r="I128" s="633"/>
      <c r="J128" s="633"/>
      <c r="K128" s="633"/>
      <c r="L128" s="633"/>
      <c r="M128" s="633"/>
      <c r="N128" s="1230"/>
      <c r="O128" s="637">
        <f>SUM(O129:O130)</f>
        <v>720000</v>
      </c>
      <c r="P128" s="616">
        <f>O128</f>
        <v>720000</v>
      </c>
      <c r="Q128" s="616">
        <v>720000</v>
      </c>
      <c r="R128" s="638">
        <f>P128-Q128</f>
        <v>0</v>
      </c>
      <c r="S128" s="3224">
        <f>R128/Q128</f>
        <v>0</v>
      </c>
      <c r="U128" s="209" t="str">
        <f t="shared" si="4"/>
        <v>0</v>
      </c>
    </row>
    <row r="129" spans="1:21" s="219" customFormat="1" ht="20.100000000000001" customHeight="1">
      <c r="A129" s="687"/>
      <c r="B129" s="690"/>
      <c r="C129" s="695"/>
      <c r="D129" s="690"/>
      <c r="E129" s="691"/>
      <c r="F129" s="1183" t="s">
        <v>1712</v>
      </c>
      <c r="G129" s="1114">
        <v>130000</v>
      </c>
      <c r="H129" s="1113" t="s">
        <v>335</v>
      </c>
      <c r="I129" s="1260">
        <v>4</v>
      </c>
      <c r="J129" s="1113"/>
      <c r="K129" s="1113"/>
      <c r="L129" s="1113"/>
      <c r="M129" s="1113"/>
      <c r="N129" s="1235" t="s">
        <v>20</v>
      </c>
      <c r="O129" s="716">
        <f>ROUNDUP(G129*I129,-3)</f>
        <v>520000</v>
      </c>
      <c r="P129" s="848"/>
      <c r="Q129" s="848"/>
      <c r="R129" s="849"/>
      <c r="S129" s="3197"/>
      <c r="U129" s="209" t="str">
        <f t="shared" si="4"/>
        <v>0</v>
      </c>
    </row>
    <row r="130" spans="1:21" s="219" customFormat="1" ht="20.100000000000001" customHeight="1">
      <c r="A130" s="687"/>
      <c r="B130" s="690"/>
      <c r="C130" s="695"/>
      <c r="D130" s="690"/>
      <c r="E130" s="691"/>
      <c r="F130" s="1183" t="s">
        <v>2351</v>
      </c>
      <c r="G130" s="1114">
        <v>200000</v>
      </c>
      <c r="H130" s="1113" t="s">
        <v>335</v>
      </c>
      <c r="I130" s="1346">
        <v>1</v>
      </c>
      <c r="J130" s="1113"/>
      <c r="K130" s="1113"/>
      <c r="L130" s="1113"/>
      <c r="M130" s="1113"/>
      <c r="N130" s="1235" t="s">
        <v>20</v>
      </c>
      <c r="O130" s="716">
        <f>ROUNDUP(G130*I130,-3)</f>
        <v>200000</v>
      </c>
      <c r="P130" s="848"/>
      <c r="Q130" s="848"/>
      <c r="R130" s="849"/>
      <c r="S130" s="3197"/>
      <c r="U130" s="209" t="str">
        <f t="shared" si="4"/>
        <v>0</v>
      </c>
    </row>
    <row r="131" spans="1:21" s="219" customFormat="1" ht="20.100000000000001" customHeight="1">
      <c r="A131" s="687"/>
      <c r="B131" s="690"/>
      <c r="C131" s="695"/>
      <c r="D131" s="690"/>
      <c r="E131" s="1370"/>
      <c r="F131" s="633" t="s">
        <v>1027</v>
      </c>
      <c r="G131" s="1229"/>
      <c r="H131" s="633"/>
      <c r="I131" s="633"/>
      <c r="J131" s="633"/>
      <c r="K131" s="633"/>
      <c r="L131" s="633"/>
      <c r="M131" s="633"/>
      <c r="N131" s="1230"/>
      <c r="O131" s="637">
        <f>SUM(O132:O133)</f>
        <v>1240000</v>
      </c>
      <c r="P131" s="616">
        <f>O131</f>
        <v>1240000</v>
      </c>
      <c r="Q131" s="616">
        <v>1240000</v>
      </c>
      <c r="R131" s="638">
        <f>P131-Q131</f>
        <v>0</v>
      </c>
      <c r="S131" s="3224">
        <f>R131/Q131</f>
        <v>0</v>
      </c>
      <c r="U131" s="209" t="str">
        <f t="shared" si="4"/>
        <v>0</v>
      </c>
    </row>
    <row r="132" spans="1:21" s="219" customFormat="1" ht="20.100000000000001" customHeight="1">
      <c r="A132" s="687"/>
      <c r="B132" s="690"/>
      <c r="C132" s="695"/>
      <c r="D132" s="690"/>
      <c r="E132" s="691"/>
      <c r="F132" s="1183" t="s">
        <v>1712</v>
      </c>
      <c r="G132" s="1114">
        <v>130000</v>
      </c>
      <c r="H132" s="1113" t="s">
        <v>335</v>
      </c>
      <c r="I132" s="1260">
        <v>8</v>
      </c>
      <c r="J132" s="1113"/>
      <c r="K132" s="1113"/>
      <c r="L132" s="1113"/>
      <c r="M132" s="1113"/>
      <c r="N132" s="1235" t="s">
        <v>20</v>
      </c>
      <c r="O132" s="716">
        <f>ROUNDUP(G132*I132,-3)</f>
        <v>1040000</v>
      </c>
      <c r="P132" s="848"/>
      <c r="Q132" s="848"/>
      <c r="R132" s="849"/>
      <c r="S132" s="3197"/>
      <c r="U132" s="209" t="str">
        <f t="shared" si="4"/>
        <v>0</v>
      </c>
    </row>
    <row r="133" spans="1:21" s="219" customFormat="1" ht="20.100000000000001" customHeight="1">
      <c r="A133" s="687"/>
      <c r="B133" s="690"/>
      <c r="C133" s="695"/>
      <c r="D133" s="690"/>
      <c r="E133" s="691"/>
      <c r="F133" s="1183" t="s">
        <v>2351</v>
      </c>
      <c r="G133" s="1114">
        <v>200000</v>
      </c>
      <c r="H133" s="1113" t="s">
        <v>335</v>
      </c>
      <c r="I133" s="1346">
        <v>1</v>
      </c>
      <c r="J133" s="1113"/>
      <c r="K133" s="1113"/>
      <c r="L133" s="1113"/>
      <c r="M133" s="1113"/>
      <c r="N133" s="1235" t="s">
        <v>20</v>
      </c>
      <c r="O133" s="716">
        <f>ROUNDUP(G133*I133,-3)</f>
        <v>200000</v>
      </c>
      <c r="P133" s="848"/>
      <c r="Q133" s="848"/>
      <c r="R133" s="849"/>
      <c r="S133" s="3197"/>
      <c r="U133" s="209" t="str">
        <f t="shared" si="4"/>
        <v>0</v>
      </c>
    </row>
    <row r="134" spans="1:21" s="219" customFormat="1" ht="20.100000000000001" customHeight="1">
      <c r="A134" s="687"/>
      <c r="B134" s="690"/>
      <c r="C134" s="695"/>
      <c r="D134" s="690"/>
      <c r="E134" s="691"/>
      <c r="F134" s="633" t="s">
        <v>1028</v>
      </c>
      <c r="G134" s="1229"/>
      <c r="H134" s="633"/>
      <c r="I134" s="633"/>
      <c r="J134" s="633"/>
      <c r="K134" s="633"/>
      <c r="L134" s="633"/>
      <c r="M134" s="633"/>
      <c r="N134" s="1230"/>
      <c r="O134" s="637">
        <f>SUM(O135:O136)</f>
        <v>1340000</v>
      </c>
      <c r="P134" s="616">
        <f>O134</f>
        <v>1340000</v>
      </c>
      <c r="Q134" s="616">
        <v>1340000</v>
      </c>
      <c r="R134" s="638">
        <f>P134-Q134</f>
        <v>0</v>
      </c>
      <c r="S134" s="3224">
        <f>R134/Q134</f>
        <v>0</v>
      </c>
      <c r="U134" s="209" t="str">
        <f t="shared" si="4"/>
        <v>0</v>
      </c>
    </row>
    <row r="135" spans="1:21" s="219" customFormat="1" ht="20.100000000000001" customHeight="1">
      <c r="A135" s="687"/>
      <c r="B135" s="690"/>
      <c r="C135" s="695"/>
      <c r="D135" s="690"/>
      <c r="E135" s="691"/>
      <c r="F135" s="1183" t="s">
        <v>1712</v>
      </c>
      <c r="G135" s="1114">
        <v>130000</v>
      </c>
      <c r="H135" s="1113" t="s">
        <v>335</v>
      </c>
      <c r="I135" s="1260">
        <v>8</v>
      </c>
      <c r="J135" s="1113"/>
      <c r="K135" s="1113"/>
      <c r="L135" s="1113"/>
      <c r="M135" s="1113"/>
      <c r="N135" s="1235" t="s">
        <v>20</v>
      </c>
      <c r="O135" s="716">
        <f>ROUNDUP(G135*I135,-3)</f>
        <v>1040000</v>
      </c>
      <c r="P135" s="848"/>
      <c r="Q135" s="848"/>
      <c r="R135" s="849"/>
      <c r="S135" s="3197"/>
      <c r="U135" s="209" t="str">
        <f t="shared" si="4"/>
        <v>0</v>
      </c>
    </row>
    <row r="136" spans="1:21" s="219" customFormat="1" ht="20.100000000000001" customHeight="1">
      <c r="A136" s="687"/>
      <c r="B136" s="690"/>
      <c r="C136" s="695"/>
      <c r="D136" s="690"/>
      <c r="E136" s="691"/>
      <c r="F136" s="1183" t="s">
        <v>2477</v>
      </c>
      <c r="G136" s="1114">
        <v>300000</v>
      </c>
      <c r="H136" s="1113" t="s">
        <v>335</v>
      </c>
      <c r="I136" s="1346">
        <v>1</v>
      </c>
      <c r="J136" s="1113"/>
      <c r="K136" s="1113"/>
      <c r="L136" s="1113"/>
      <c r="M136" s="1113"/>
      <c r="N136" s="1235" t="s">
        <v>20</v>
      </c>
      <c r="O136" s="716">
        <f>ROUNDUP(G136*I136,-3)</f>
        <v>300000</v>
      </c>
      <c r="P136" s="848"/>
      <c r="Q136" s="848"/>
      <c r="R136" s="849"/>
      <c r="S136" s="3197"/>
      <c r="U136" s="209" t="str">
        <f t="shared" si="4"/>
        <v>0</v>
      </c>
    </row>
    <row r="137" spans="1:21" s="219" customFormat="1" ht="20.100000000000001" customHeight="1">
      <c r="A137" s="687"/>
      <c r="B137" s="690"/>
      <c r="C137" s="695"/>
      <c r="D137" s="690"/>
      <c r="E137" s="1237"/>
      <c r="F137" s="633" t="s">
        <v>1029</v>
      </c>
      <c r="G137" s="1229"/>
      <c r="H137" s="633"/>
      <c r="I137" s="633"/>
      <c r="J137" s="633"/>
      <c r="K137" s="633"/>
      <c r="L137" s="633"/>
      <c r="M137" s="633"/>
      <c r="N137" s="1230"/>
      <c r="O137" s="637">
        <f>SUM(O138:O139)</f>
        <v>380000</v>
      </c>
      <c r="P137" s="616">
        <f>O137</f>
        <v>380000</v>
      </c>
      <c r="Q137" s="616">
        <v>380000</v>
      </c>
      <c r="R137" s="638">
        <f>P137-Q137</f>
        <v>0</v>
      </c>
      <c r="S137" s="3224">
        <f>R137/Q137</f>
        <v>0</v>
      </c>
      <c r="U137" s="209" t="str">
        <f t="shared" si="4"/>
        <v>0</v>
      </c>
    </row>
    <row r="138" spans="1:21" s="219" customFormat="1" ht="20.100000000000001" customHeight="1">
      <c r="A138" s="687"/>
      <c r="B138" s="690"/>
      <c r="C138" s="1276"/>
      <c r="D138" s="690"/>
      <c r="E138" s="691"/>
      <c r="F138" s="1183" t="s">
        <v>2352</v>
      </c>
      <c r="G138" s="1453">
        <v>40000</v>
      </c>
      <c r="H138" s="1362" t="s">
        <v>335</v>
      </c>
      <c r="I138" s="1454">
        <v>1</v>
      </c>
      <c r="J138" s="1362"/>
      <c r="K138" s="1362"/>
      <c r="L138" s="1362"/>
      <c r="M138" s="1362"/>
      <c r="N138" s="1455" t="s">
        <v>20</v>
      </c>
      <c r="O138" s="1180">
        <f>ROUNDUP(G138*I138,-3)</f>
        <v>40000</v>
      </c>
      <c r="P138" s="1181"/>
      <c r="Q138" s="1181"/>
      <c r="R138" s="1182"/>
      <c r="S138" s="3220"/>
      <c r="U138" s="209" t="str">
        <f t="shared" si="4"/>
        <v>0</v>
      </c>
    </row>
    <row r="139" spans="1:21" s="219" customFormat="1" ht="20.100000000000001" customHeight="1">
      <c r="A139" s="687"/>
      <c r="B139" s="690"/>
      <c r="C139" s="1276"/>
      <c r="D139" s="690"/>
      <c r="E139" s="691"/>
      <c r="F139" s="1241" t="s">
        <v>2479</v>
      </c>
      <c r="G139" s="1415">
        <v>85000</v>
      </c>
      <c r="H139" s="1416" t="s">
        <v>335</v>
      </c>
      <c r="I139" s="1456">
        <v>4</v>
      </c>
      <c r="J139" s="1416" t="s">
        <v>335</v>
      </c>
      <c r="K139" s="1457">
        <v>1</v>
      </c>
      <c r="L139" s="1416"/>
      <c r="M139" s="1416"/>
      <c r="N139" s="1418" t="s">
        <v>20</v>
      </c>
      <c r="O139" s="1458">
        <f>ROUNDUP(G139*I139*K139,-3)</f>
        <v>340000</v>
      </c>
      <c r="P139" s="1459"/>
      <c r="Q139" s="1459"/>
      <c r="R139" s="1460"/>
      <c r="S139" s="3257"/>
      <c r="U139" s="209" t="str">
        <f t="shared" si="4"/>
        <v>0</v>
      </c>
    </row>
    <row r="140" spans="1:21" s="219" customFormat="1" ht="20.100000000000001" customHeight="1">
      <c r="A140" s="2871"/>
      <c r="B140" s="1239"/>
      <c r="C140" s="1279"/>
      <c r="D140" s="1239"/>
      <c r="E140" s="456" t="s">
        <v>1095</v>
      </c>
      <c r="F140" s="457"/>
      <c r="G140" s="457"/>
      <c r="H140" s="1228"/>
      <c r="I140" s="457"/>
      <c r="J140" s="1228"/>
      <c r="K140" s="457"/>
      <c r="L140" s="457"/>
      <c r="M140" s="457"/>
      <c r="N140" s="457"/>
      <c r="O140" s="459"/>
      <c r="P140" s="1419">
        <f>O141</f>
        <v>360000</v>
      </c>
      <c r="Q140" s="693">
        <f>Q141</f>
        <v>360000</v>
      </c>
      <c r="R140" s="873">
        <f>P140-Q140</f>
        <v>0</v>
      </c>
      <c r="S140" s="3256">
        <f>R140/Q140</f>
        <v>0</v>
      </c>
      <c r="U140" s="209" t="str">
        <f t="shared" ref="U140:U210" si="5">IF(R140&gt;0,"추경","0")</f>
        <v>0</v>
      </c>
    </row>
    <row r="141" spans="1:21" s="219" customFormat="1" ht="20.100000000000001" customHeight="1">
      <c r="A141" s="687"/>
      <c r="B141" s="690"/>
      <c r="C141" s="1276"/>
      <c r="D141" s="690"/>
      <c r="E141" s="691"/>
      <c r="F141" s="633" t="s">
        <v>1030</v>
      </c>
      <c r="G141" s="1229"/>
      <c r="H141" s="633"/>
      <c r="I141" s="633"/>
      <c r="J141" s="633"/>
      <c r="K141" s="633"/>
      <c r="L141" s="633"/>
      <c r="M141" s="633"/>
      <c r="N141" s="1230"/>
      <c r="O141" s="637">
        <f>SUM(O142:O142)</f>
        <v>360000</v>
      </c>
      <c r="P141" s="616">
        <f>O141</f>
        <v>360000</v>
      </c>
      <c r="Q141" s="616">
        <v>360000</v>
      </c>
      <c r="R141" s="638">
        <f>P141-Q141</f>
        <v>0</v>
      </c>
      <c r="S141" s="3224">
        <f>R141/Q141</f>
        <v>0</v>
      </c>
      <c r="U141" s="209" t="str">
        <f t="shared" si="5"/>
        <v>0</v>
      </c>
    </row>
    <row r="142" spans="1:21" s="219" customFormat="1" ht="20.100000000000001" customHeight="1">
      <c r="A142" s="687"/>
      <c r="B142" s="690"/>
      <c r="C142" s="1279"/>
      <c r="D142" s="1239"/>
      <c r="E142" s="1461"/>
      <c r="F142" s="1241" t="s">
        <v>2474</v>
      </c>
      <c r="G142" s="1199">
        <v>30000</v>
      </c>
      <c r="H142" s="1242" t="s">
        <v>335</v>
      </c>
      <c r="I142" s="1411">
        <v>12</v>
      </c>
      <c r="J142" s="1242"/>
      <c r="K142" s="1411"/>
      <c r="L142" s="1242"/>
      <c r="M142" s="1242"/>
      <c r="N142" s="1245" t="s">
        <v>20</v>
      </c>
      <c r="O142" s="1138">
        <f>ROUNDUP(G142*I142,-3)</f>
        <v>360000</v>
      </c>
      <c r="P142" s="892"/>
      <c r="Q142" s="892"/>
      <c r="R142" s="894"/>
      <c r="S142" s="3198"/>
      <c r="U142" s="209" t="str">
        <f t="shared" si="5"/>
        <v>0</v>
      </c>
    </row>
    <row r="143" spans="1:21" ht="20.100000000000001" customHeight="1">
      <c r="A143" s="551"/>
      <c r="B143" s="565"/>
      <c r="C143" s="1446" t="s">
        <v>1223</v>
      </c>
      <c r="D143" s="1447"/>
      <c r="E143" s="1447"/>
      <c r="F143" s="1297"/>
      <c r="G143" s="980"/>
      <c r="H143" s="1141"/>
      <c r="I143" s="980"/>
      <c r="J143" s="1141"/>
      <c r="K143" s="980"/>
      <c r="L143" s="980"/>
      <c r="M143" s="980"/>
      <c r="N143" s="980"/>
      <c r="O143" s="1448"/>
      <c r="P143" s="558">
        <f>SUM(P144,P153,P170)</f>
        <v>39770000</v>
      </c>
      <c r="Q143" s="558">
        <f>SUM(Q144,Q153,Q170)</f>
        <v>39480000</v>
      </c>
      <c r="R143" s="673">
        <f>P143-Q143</f>
        <v>290000</v>
      </c>
      <c r="S143" s="3258">
        <f>R143/Q143</f>
        <v>7.3454913880445791E-3</v>
      </c>
      <c r="U143" s="209" t="str">
        <f t="shared" si="5"/>
        <v>추경</v>
      </c>
    </row>
    <row r="144" spans="1:21" ht="20.100000000000001" customHeight="1">
      <c r="A144" s="551"/>
      <c r="B144" s="565"/>
      <c r="C144" s="1462"/>
      <c r="D144" s="1107" t="s">
        <v>295</v>
      </c>
      <c r="E144" s="567"/>
      <c r="F144" s="1226"/>
      <c r="G144" s="928"/>
      <c r="H144" s="568"/>
      <c r="I144" s="568"/>
      <c r="J144" s="568"/>
      <c r="K144" s="568"/>
      <c r="L144" s="1227"/>
      <c r="M144" s="1227"/>
      <c r="N144" s="1227"/>
      <c r="O144" s="568"/>
      <c r="P144" s="572">
        <f>P148+P145</f>
        <v>19038000</v>
      </c>
      <c r="Q144" s="572">
        <f>Q148</f>
        <v>18240000</v>
      </c>
      <c r="R144" s="630">
        <f>P144-Q144</f>
        <v>798000</v>
      </c>
      <c r="S144" s="3169">
        <f>R144/Q144</f>
        <v>4.3749999999999997E-2</v>
      </c>
      <c r="U144" s="209" t="str">
        <f t="shared" si="5"/>
        <v>추경</v>
      </c>
    </row>
    <row r="145" spans="1:21" ht="20.100000000000001" customHeight="1">
      <c r="A145" s="551"/>
      <c r="B145" s="565"/>
      <c r="C145" s="588"/>
      <c r="D145" s="565"/>
      <c r="E145" s="456" t="s">
        <v>1193</v>
      </c>
      <c r="F145" s="457"/>
      <c r="G145" s="457"/>
      <c r="H145" s="1228"/>
      <c r="I145" s="457"/>
      <c r="J145" s="1228"/>
      <c r="K145" s="457"/>
      <c r="L145" s="457"/>
      <c r="M145" s="457"/>
      <c r="N145" s="457"/>
      <c r="O145" s="459"/>
      <c r="P145" s="573">
        <f>O146</f>
        <v>798000</v>
      </c>
      <c r="Q145" s="693">
        <v>0</v>
      </c>
      <c r="R145" s="631">
        <f>P145-Q145</f>
        <v>798000</v>
      </c>
      <c r="S145" s="3170"/>
      <c r="U145" s="209" t="str">
        <f t="shared" ref="U145:U146" si="6">IF(R145&gt;0,"추경","0")</f>
        <v>추경</v>
      </c>
    </row>
    <row r="146" spans="1:21" ht="20.100000000000001" customHeight="1">
      <c r="A146" s="551"/>
      <c r="B146" s="565"/>
      <c r="C146" s="588"/>
      <c r="D146" s="565"/>
      <c r="F146" s="633" t="s">
        <v>42</v>
      </c>
      <c r="G146" s="1229"/>
      <c r="H146" s="633"/>
      <c r="I146" s="633"/>
      <c r="J146" s="633"/>
      <c r="K146" s="633"/>
      <c r="L146" s="633"/>
      <c r="M146" s="633"/>
      <c r="N146" s="1230"/>
      <c r="O146" s="637">
        <f>SUM(O147:O147)</f>
        <v>798000</v>
      </c>
      <c r="P146" s="616">
        <f>O146</f>
        <v>798000</v>
      </c>
      <c r="Q146" s="993">
        <v>0</v>
      </c>
      <c r="R146" s="638">
        <f>P146-Q146</f>
        <v>798000</v>
      </c>
      <c r="S146" s="3224"/>
      <c r="U146" s="209" t="str">
        <f t="shared" si="6"/>
        <v>추경</v>
      </c>
    </row>
    <row r="147" spans="1:21" ht="20.100000000000001" customHeight="1">
      <c r="A147" s="551"/>
      <c r="B147" s="565"/>
      <c r="C147" s="588"/>
      <c r="D147" s="565"/>
      <c r="E147" s="1231"/>
      <c r="F147" s="1183" t="s">
        <v>3008</v>
      </c>
      <c r="G147" s="1453">
        <v>798000</v>
      </c>
      <c r="H147" s="1362" t="s">
        <v>335</v>
      </c>
      <c r="I147" s="1413">
        <v>1</v>
      </c>
      <c r="J147" s="1362"/>
      <c r="K147" s="1463"/>
      <c r="L147" s="1464"/>
      <c r="M147" s="1464"/>
      <c r="N147" s="1455" t="s">
        <v>20</v>
      </c>
      <c r="O147" s="1180">
        <f>ROUNDUP(G147*I147,-3)</f>
        <v>798000</v>
      </c>
      <c r="P147" s="1181"/>
      <c r="Q147" s="1181"/>
      <c r="R147" s="1182"/>
      <c r="S147" s="3220"/>
      <c r="T147" s="68" t="s">
        <v>2999</v>
      </c>
    </row>
    <row r="148" spans="1:21" ht="20.100000000000001" customHeight="1">
      <c r="A148" s="551"/>
      <c r="B148" s="565"/>
      <c r="C148" s="588"/>
      <c r="D148" s="565"/>
      <c r="E148" s="456" t="s">
        <v>1104</v>
      </c>
      <c r="F148" s="457"/>
      <c r="G148" s="457"/>
      <c r="H148" s="1228"/>
      <c r="I148" s="457"/>
      <c r="J148" s="1228"/>
      <c r="K148" s="457"/>
      <c r="L148" s="457"/>
      <c r="M148" s="457"/>
      <c r="N148" s="457"/>
      <c r="O148" s="459"/>
      <c r="P148" s="573">
        <f>O149</f>
        <v>18240000</v>
      </c>
      <c r="Q148" s="693">
        <f>Q149</f>
        <v>18240000</v>
      </c>
      <c r="R148" s="631">
        <f>P148-Q148</f>
        <v>0</v>
      </c>
      <c r="S148" s="3170">
        <f>R148/Q148</f>
        <v>0</v>
      </c>
      <c r="U148" s="209" t="str">
        <f t="shared" si="5"/>
        <v>0</v>
      </c>
    </row>
    <row r="149" spans="1:21" ht="20.100000000000001" customHeight="1">
      <c r="A149" s="551"/>
      <c r="B149" s="565"/>
      <c r="C149" s="588"/>
      <c r="D149" s="565"/>
      <c r="F149" s="633" t="s">
        <v>523</v>
      </c>
      <c r="G149" s="1229"/>
      <c r="H149" s="633"/>
      <c r="I149" s="633"/>
      <c r="J149" s="633"/>
      <c r="K149" s="633"/>
      <c r="L149" s="633"/>
      <c r="M149" s="633"/>
      <c r="N149" s="1230"/>
      <c r="O149" s="637">
        <f>SUM(O150:O152)</f>
        <v>18240000</v>
      </c>
      <c r="P149" s="616">
        <f>O149</f>
        <v>18240000</v>
      </c>
      <c r="Q149" s="993">
        <v>18240000</v>
      </c>
      <c r="R149" s="638">
        <f>P149-Q149</f>
        <v>0</v>
      </c>
      <c r="S149" s="3224">
        <f>R149/Q149</f>
        <v>0</v>
      </c>
      <c r="U149" s="209" t="str">
        <f t="shared" si="5"/>
        <v>0</v>
      </c>
    </row>
    <row r="150" spans="1:21" ht="20.100000000000001" customHeight="1">
      <c r="A150" s="551"/>
      <c r="B150" s="565"/>
      <c r="C150" s="588"/>
      <c r="D150" s="565"/>
      <c r="F150" s="1183" t="s">
        <v>2338</v>
      </c>
      <c r="G150" s="1114">
        <v>1200000</v>
      </c>
      <c r="H150" s="1113" t="s">
        <v>335</v>
      </c>
      <c r="I150" s="1413">
        <v>12</v>
      </c>
      <c r="J150" s="1113"/>
      <c r="K150" s="1463"/>
      <c r="L150" s="1234"/>
      <c r="M150" s="1234"/>
      <c r="N150" s="1235" t="s">
        <v>20</v>
      </c>
      <c r="O150" s="716">
        <f>ROUNDUP(G150*I150,-3)</f>
        <v>14400000</v>
      </c>
      <c r="P150" s="848"/>
      <c r="Q150" s="848"/>
      <c r="R150" s="849"/>
      <c r="S150" s="3197"/>
      <c r="U150" s="209" t="str">
        <f t="shared" si="5"/>
        <v>0</v>
      </c>
    </row>
    <row r="151" spans="1:21" ht="20.100000000000001" customHeight="1">
      <c r="A151" s="551"/>
      <c r="B151" s="565"/>
      <c r="C151" s="588"/>
      <c r="D151" s="565"/>
      <c r="E151" s="1231"/>
      <c r="F151" s="1183" t="s">
        <v>2339</v>
      </c>
      <c r="G151" s="1114">
        <v>260000</v>
      </c>
      <c r="H151" s="1113" t="s">
        <v>335</v>
      </c>
      <c r="I151" s="1413">
        <v>12</v>
      </c>
      <c r="J151" s="1113"/>
      <c r="K151" s="1463"/>
      <c r="L151" s="1234"/>
      <c r="M151" s="1234"/>
      <c r="N151" s="1235" t="s">
        <v>20</v>
      </c>
      <c r="O151" s="716">
        <f>ROUNDUP(G151*I151,-3)</f>
        <v>3120000</v>
      </c>
      <c r="P151" s="848"/>
      <c r="Q151" s="848"/>
      <c r="R151" s="849"/>
      <c r="S151" s="3197"/>
      <c r="U151" s="209" t="str">
        <f t="shared" si="5"/>
        <v>0</v>
      </c>
    </row>
    <row r="152" spans="1:21" ht="20.100000000000001" customHeight="1">
      <c r="A152" s="551"/>
      <c r="B152" s="565"/>
      <c r="C152" s="588"/>
      <c r="D152" s="565"/>
      <c r="E152" s="1236"/>
      <c r="F152" s="1183" t="s">
        <v>1734</v>
      </c>
      <c r="G152" s="1114">
        <v>60000</v>
      </c>
      <c r="H152" s="1113" t="s">
        <v>335</v>
      </c>
      <c r="I152" s="1413">
        <v>12</v>
      </c>
      <c r="J152" s="1465"/>
      <c r="K152" s="1463"/>
      <c r="L152" s="1234"/>
      <c r="M152" s="1234"/>
      <c r="N152" s="1235" t="s">
        <v>20</v>
      </c>
      <c r="O152" s="716">
        <f>ROUNDUP(G152*I152,-3)</f>
        <v>720000</v>
      </c>
      <c r="P152" s="848"/>
      <c r="Q152" s="848"/>
      <c r="R152" s="849"/>
      <c r="S152" s="3197"/>
      <c r="U152" s="209" t="str">
        <f t="shared" si="5"/>
        <v>0</v>
      </c>
    </row>
    <row r="153" spans="1:21" s="219" customFormat="1" ht="20.100000000000001" customHeight="1">
      <c r="A153" s="687"/>
      <c r="B153" s="690"/>
      <c r="C153" s="695"/>
      <c r="D153" s="1107" t="s">
        <v>1364</v>
      </c>
      <c r="E153" s="567"/>
      <c r="F153" s="1226"/>
      <c r="G153" s="928"/>
      <c r="H153" s="568"/>
      <c r="I153" s="568"/>
      <c r="J153" s="568"/>
      <c r="K153" s="568"/>
      <c r="L153" s="1227"/>
      <c r="M153" s="1227"/>
      <c r="N153" s="1227"/>
      <c r="O153" s="568"/>
      <c r="P153" s="572">
        <f>P154+P157+P160+P167+P163</f>
        <v>2432000</v>
      </c>
      <c r="Q153" s="572">
        <f>Q154+Q157+Q160+Q167+Q163</f>
        <v>2040000</v>
      </c>
      <c r="R153" s="630">
        <f>P153-Q153</f>
        <v>392000</v>
      </c>
      <c r="S153" s="3169">
        <f>R153/Q153</f>
        <v>0.19215686274509805</v>
      </c>
      <c r="U153" s="209" t="str">
        <f t="shared" si="5"/>
        <v>추경</v>
      </c>
    </row>
    <row r="154" spans="1:21" ht="20.100000000000001" customHeight="1">
      <c r="A154" s="551"/>
      <c r="B154" s="565"/>
      <c r="C154" s="588"/>
      <c r="D154" s="565"/>
      <c r="E154" s="456" t="s">
        <v>1203</v>
      </c>
      <c r="F154" s="457"/>
      <c r="G154" s="457"/>
      <c r="H154" s="1228"/>
      <c r="I154" s="457"/>
      <c r="J154" s="1228"/>
      <c r="K154" s="457"/>
      <c r="L154" s="457"/>
      <c r="M154" s="457"/>
      <c r="N154" s="457"/>
      <c r="O154" s="459"/>
      <c r="P154" s="573">
        <f>O155</f>
        <v>600000</v>
      </c>
      <c r="Q154" s="693">
        <f>Q155</f>
        <v>600000</v>
      </c>
      <c r="R154" s="631">
        <f>P154-Q154</f>
        <v>0</v>
      </c>
      <c r="S154" s="3170">
        <f>R154/Q154</f>
        <v>0</v>
      </c>
      <c r="U154" s="209" t="str">
        <f t="shared" si="5"/>
        <v>0</v>
      </c>
    </row>
    <row r="155" spans="1:21" ht="20.100000000000001" customHeight="1">
      <c r="A155" s="551"/>
      <c r="B155" s="565"/>
      <c r="C155" s="588"/>
      <c r="D155" s="565"/>
      <c r="F155" s="633" t="s">
        <v>47</v>
      </c>
      <c r="G155" s="1229"/>
      <c r="H155" s="633"/>
      <c r="I155" s="633"/>
      <c r="J155" s="633"/>
      <c r="K155" s="633"/>
      <c r="L155" s="633"/>
      <c r="M155" s="633"/>
      <c r="N155" s="1230"/>
      <c r="O155" s="637">
        <f>SUM(O156)</f>
        <v>600000</v>
      </c>
      <c r="P155" s="616">
        <f>O155</f>
        <v>600000</v>
      </c>
      <c r="Q155" s="993">
        <v>600000</v>
      </c>
      <c r="R155" s="638">
        <f>P155-Q155</f>
        <v>0</v>
      </c>
      <c r="S155" s="3224">
        <f>R155/Q155</f>
        <v>0</v>
      </c>
      <c r="U155" s="209" t="str">
        <f t="shared" si="5"/>
        <v>0</v>
      </c>
    </row>
    <row r="156" spans="1:21" ht="20.100000000000001" customHeight="1">
      <c r="A156" s="551"/>
      <c r="B156" s="565"/>
      <c r="C156" s="588"/>
      <c r="D156" s="565"/>
      <c r="F156" s="1183" t="s">
        <v>2473</v>
      </c>
      <c r="G156" s="1453">
        <v>50000</v>
      </c>
      <c r="H156" s="1362" t="s">
        <v>335</v>
      </c>
      <c r="I156" s="1413">
        <v>12</v>
      </c>
      <c r="J156" s="1466"/>
      <c r="K156" s="1463"/>
      <c r="L156" s="1464"/>
      <c r="M156" s="1464"/>
      <c r="N156" s="1455" t="s">
        <v>20</v>
      </c>
      <c r="O156" s="1180">
        <f>ROUNDUP(G156*I156,-3)</f>
        <v>600000</v>
      </c>
      <c r="P156" s="1181"/>
      <c r="Q156" s="1181"/>
      <c r="R156" s="1182"/>
      <c r="S156" s="3220"/>
      <c r="U156" s="209" t="str">
        <f t="shared" si="5"/>
        <v>0</v>
      </c>
    </row>
    <row r="157" spans="1:21" s="219" customFormat="1" ht="20.100000000000001" customHeight="1">
      <c r="A157" s="551"/>
      <c r="B157" s="565"/>
      <c r="C157" s="588"/>
      <c r="D157" s="565"/>
      <c r="E157" s="456" t="s">
        <v>148</v>
      </c>
      <c r="F157" s="457"/>
      <c r="G157" s="457"/>
      <c r="H157" s="1228"/>
      <c r="I157" s="457"/>
      <c r="J157" s="1228"/>
      <c r="K157" s="457"/>
      <c r="L157" s="457"/>
      <c r="M157" s="457"/>
      <c r="N157" s="457"/>
      <c r="O157" s="459"/>
      <c r="P157" s="693">
        <f>O158</f>
        <v>240000</v>
      </c>
      <c r="Q157" s="693">
        <f>Q158</f>
        <v>240000</v>
      </c>
      <c r="R157" s="694">
        <f>P157-Q157</f>
        <v>0</v>
      </c>
      <c r="S157" s="3170">
        <f>R157/Q157</f>
        <v>0</v>
      </c>
      <c r="U157" s="209" t="str">
        <f t="shared" si="5"/>
        <v>0</v>
      </c>
    </row>
    <row r="158" spans="1:21" s="219" customFormat="1" ht="20.100000000000001" customHeight="1">
      <c r="A158" s="551"/>
      <c r="B158" s="565"/>
      <c r="C158" s="588"/>
      <c r="D158" s="565"/>
      <c r="E158" s="691"/>
      <c r="F158" s="633" t="s">
        <v>49</v>
      </c>
      <c r="G158" s="1229"/>
      <c r="H158" s="633"/>
      <c r="I158" s="633"/>
      <c r="J158" s="633"/>
      <c r="K158" s="633"/>
      <c r="L158" s="633"/>
      <c r="M158" s="633"/>
      <c r="N158" s="1230"/>
      <c r="O158" s="637">
        <f>O159</f>
        <v>240000</v>
      </c>
      <c r="P158" s="616">
        <f>O158</f>
        <v>240000</v>
      </c>
      <c r="Q158" s="993">
        <v>240000</v>
      </c>
      <c r="R158" s="638">
        <f>P158-Q158</f>
        <v>0</v>
      </c>
      <c r="S158" s="3224">
        <f>R158/Q158</f>
        <v>0</v>
      </c>
      <c r="U158" s="209" t="str">
        <f t="shared" si="5"/>
        <v>0</v>
      </c>
    </row>
    <row r="159" spans="1:21" s="219" customFormat="1" ht="20.100000000000001" customHeight="1">
      <c r="A159" s="551"/>
      <c r="B159" s="565"/>
      <c r="C159" s="588"/>
      <c r="D159" s="565"/>
      <c r="E159" s="1237"/>
      <c r="F159" s="1183" t="s">
        <v>1561</v>
      </c>
      <c r="G159" s="1114">
        <v>20000</v>
      </c>
      <c r="H159" s="1113" t="s">
        <v>1756</v>
      </c>
      <c r="I159" s="1413">
        <v>12</v>
      </c>
      <c r="J159" s="1113"/>
      <c r="K159" s="1463"/>
      <c r="L159" s="1234"/>
      <c r="M159" s="1234"/>
      <c r="N159" s="1235" t="s">
        <v>20</v>
      </c>
      <c r="O159" s="716">
        <f>ROUNDUP(G159*I159,-3)</f>
        <v>240000</v>
      </c>
      <c r="P159" s="848"/>
      <c r="Q159" s="848"/>
      <c r="R159" s="849"/>
      <c r="S159" s="3197"/>
      <c r="U159" s="209" t="str">
        <f t="shared" si="5"/>
        <v>0</v>
      </c>
    </row>
    <row r="160" spans="1:21" ht="20.100000000000001" customHeight="1">
      <c r="A160" s="551"/>
      <c r="B160" s="565"/>
      <c r="C160" s="588"/>
      <c r="D160" s="565"/>
      <c r="E160" s="456" t="s">
        <v>127</v>
      </c>
      <c r="F160" s="457"/>
      <c r="G160" s="457"/>
      <c r="H160" s="1228"/>
      <c r="I160" s="457"/>
      <c r="J160" s="1228"/>
      <c r="K160" s="457"/>
      <c r="L160" s="457"/>
      <c r="M160" s="457"/>
      <c r="N160" s="457"/>
      <c r="O160" s="459"/>
      <c r="P160" s="573">
        <f>O161</f>
        <v>1080000</v>
      </c>
      <c r="Q160" s="693">
        <f>Q161</f>
        <v>1080000</v>
      </c>
      <c r="R160" s="631">
        <f>P160-Q160</f>
        <v>0</v>
      </c>
      <c r="S160" s="3170">
        <f>R160/Q160</f>
        <v>0</v>
      </c>
      <c r="U160" s="209" t="str">
        <f t="shared" si="5"/>
        <v>0</v>
      </c>
    </row>
    <row r="161" spans="1:21" ht="20.100000000000001" customHeight="1">
      <c r="A161" s="551"/>
      <c r="B161" s="565"/>
      <c r="C161" s="588"/>
      <c r="D161" s="565"/>
      <c r="F161" s="633" t="s">
        <v>899</v>
      </c>
      <c r="G161" s="1229"/>
      <c r="H161" s="633"/>
      <c r="I161" s="633"/>
      <c r="J161" s="633"/>
      <c r="K161" s="633"/>
      <c r="L161" s="633"/>
      <c r="M161" s="633"/>
      <c r="N161" s="1230"/>
      <c r="O161" s="637">
        <f>SUM(O162)</f>
        <v>1080000</v>
      </c>
      <c r="P161" s="616">
        <f>O161</f>
        <v>1080000</v>
      </c>
      <c r="Q161" s="993">
        <v>1080000</v>
      </c>
      <c r="R161" s="638">
        <f>P161-Q161</f>
        <v>0</v>
      </c>
      <c r="S161" s="3224">
        <f>R161/Q161</f>
        <v>0</v>
      </c>
      <c r="U161" s="209" t="str">
        <f t="shared" si="5"/>
        <v>0</v>
      </c>
    </row>
    <row r="162" spans="1:21" ht="20.100000000000001" customHeight="1">
      <c r="A162" s="551"/>
      <c r="B162" s="565"/>
      <c r="C162" s="588"/>
      <c r="D162" s="565"/>
      <c r="E162" s="1231"/>
      <c r="F162" s="1183" t="s">
        <v>1737</v>
      </c>
      <c r="G162" s="1114">
        <v>540000</v>
      </c>
      <c r="H162" s="1113" t="s">
        <v>335</v>
      </c>
      <c r="I162" s="1445">
        <v>2</v>
      </c>
      <c r="J162" s="1113"/>
      <c r="K162" s="1234"/>
      <c r="L162" s="1234"/>
      <c r="M162" s="1234"/>
      <c r="N162" s="1235" t="s">
        <v>20</v>
      </c>
      <c r="O162" s="716">
        <f>ROUNDUP(G162*I162,-3)</f>
        <v>1080000</v>
      </c>
      <c r="P162" s="848"/>
      <c r="Q162" s="848"/>
      <c r="R162" s="849"/>
      <c r="S162" s="3197"/>
      <c r="U162" s="209" t="str">
        <f t="shared" si="5"/>
        <v>0</v>
      </c>
    </row>
    <row r="163" spans="1:21" ht="20.100000000000001" customHeight="1">
      <c r="A163" s="551"/>
      <c r="B163" s="565"/>
      <c r="C163" s="588"/>
      <c r="D163" s="565"/>
      <c r="E163" s="456" t="s">
        <v>2996</v>
      </c>
      <c r="F163" s="457"/>
      <c r="G163" s="457"/>
      <c r="H163" s="1228"/>
      <c r="I163" s="457"/>
      <c r="J163" s="1228"/>
      <c r="K163" s="457"/>
      <c r="L163" s="457"/>
      <c r="M163" s="457"/>
      <c r="N163" s="457"/>
      <c r="O163" s="459"/>
      <c r="P163" s="573">
        <f>O164</f>
        <v>95000</v>
      </c>
      <c r="Q163" s="693">
        <f>Q164</f>
        <v>0</v>
      </c>
      <c r="R163" s="631">
        <f>P163-Q163</f>
        <v>95000</v>
      </c>
      <c r="S163" s="3170"/>
      <c r="U163" s="209" t="str">
        <f t="shared" ref="U163:U165" si="7">IF(R163&gt;0,"추경","0")</f>
        <v>추경</v>
      </c>
    </row>
    <row r="164" spans="1:21" ht="20.100000000000001" customHeight="1">
      <c r="A164" s="551"/>
      <c r="B164" s="565"/>
      <c r="C164" s="588"/>
      <c r="D164" s="565"/>
      <c r="F164" s="633" t="s">
        <v>340</v>
      </c>
      <c r="G164" s="1229"/>
      <c r="H164" s="633"/>
      <c r="I164" s="633"/>
      <c r="J164" s="633"/>
      <c r="K164" s="633"/>
      <c r="L164" s="633"/>
      <c r="M164" s="633"/>
      <c r="N164" s="1230"/>
      <c r="O164" s="637">
        <f>SUM(O165:O166)</f>
        <v>95000</v>
      </c>
      <c r="P164" s="616">
        <f>O164</f>
        <v>95000</v>
      </c>
      <c r="Q164" s="993">
        <v>0</v>
      </c>
      <c r="R164" s="638">
        <f>P164-Q164</f>
        <v>95000</v>
      </c>
      <c r="S164" s="3224"/>
      <c r="U164" s="209" t="str">
        <f t="shared" si="7"/>
        <v>추경</v>
      </c>
    </row>
    <row r="165" spans="1:21" ht="20.100000000000001" customHeight="1">
      <c r="A165" s="551"/>
      <c r="B165" s="565"/>
      <c r="C165" s="588"/>
      <c r="D165" s="565"/>
      <c r="E165" s="1231"/>
      <c r="F165" s="1183" t="s">
        <v>2997</v>
      </c>
      <c r="G165" s="1114">
        <v>15000</v>
      </c>
      <c r="H165" s="1113" t="s">
        <v>335</v>
      </c>
      <c r="I165" s="1450">
        <v>1</v>
      </c>
      <c r="J165" s="1113"/>
      <c r="K165" s="1234"/>
      <c r="L165" s="1234"/>
      <c r="M165" s="1234"/>
      <c r="N165" s="1235" t="s">
        <v>20</v>
      </c>
      <c r="O165" s="716">
        <f>ROUNDUP(G165*I165,-3)</f>
        <v>15000</v>
      </c>
      <c r="P165" s="848"/>
      <c r="Q165" s="848"/>
      <c r="R165" s="849"/>
      <c r="S165" s="3197"/>
      <c r="U165" s="209" t="str">
        <f t="shared" si="7"/>
        <v>0</v>
      </c>
    </row>
    <row r="166" spans="1:21" ht="20.100000000000001" customHeight="1">
      <c r="A166" s="551"/>
      <c r="B166" s="565"/>
      <c r="C166" s="588"/>
      <c r="D166" s="565"/>
      <c r="E166" s="1231"/>
      <c r="F166" s="1183" t="s">
        <v>2998</v>
      </c>
      <c r="G166" s="1453">
        <v>6666</v>
      </c>
      <c r="H166" s="1362" t="s">
        <v>335</v>
      </c>
      <c r="I166" s="1445">
        <v>12</v>
      </c>
      <c r="J166" s="1362"/>
      <c r="K166" s="1464"/>
      <c r="L166" s="1464"/>
      <c r="M166" s="1464"/>
      <c r="N166" s="1455" t="s">
        <v>20</v>
      </c>
      <c r="O166" s="1180">
        <f>ROUNDUP(G166*I166,-3)</f>
        <v>80000</v>
      </c>
      <c r="P166" s="1181"/>
      <c r="Q166" s="1181"/>
      <c r="R166" s="1182"/>
      <c r="S166" s="3220"/>
      <c r="T166" s="68" t="s">
        <v>3007</v>
      </c>
    </row>
    <row r="167" spans="1:21" ht="20.100000000000001" customHeight="1">
      <c r="A167" s="551"/>
      <c r="B167" s="565"/>
      <c r="C167" s="588"/>
      <c r="D167" s="565"/>
      <c r="E167" s="456" t="s">
        <v>1099</v>
      </c>
      <c r="F167" s="457"/>
      <c r="G167" s="457"/>
      <c r="H167" s="1228"/>
      <c r="I167" s="457"/>
      <c r="J167" s="1228"/>
      <c r="K167" s="457"/>
      <c r="L167" s="457"/>
      <c r="M167" s="457"/>
      <c r="N167" s="457"/>
      <c r="O167" s="459"/>
      <c r="P167" s="573">
        <f>O168</f>
        <v>417000</v>
      </c>
      <c r="Q167" s="693">
        <f>Q168</f>
        <v>120000</v>
      </c>
      <c r="R167" s="631">
        <f>P167-Q167</f>
        <v>297000</v>
      </c>
      <c r="S167" s="3170">
        <f>R167/Q167</f>
        <v>2.4750000000000001</v>
      </c>
      <c r="U167" s="209" t="str">
        <f t="shared" si="5"/>
        <v>추경</v>
      </c>
    </row>
    <row r="168" spans="1:21" ht="20.100000000000001" customHeight="1">
      <c r="A168" s="551"/>
      <c r="B168" s="565"/>
      <c r="C168" s="588"/>
      <c r="D168" s="565"/>
      <c r="F168" s="633" t="s">
        <v>1031</v>
      </c>
      <c r="G168" s="1229"/>
      <c r="H168" s="633"/>
      <c r="I168" s="633"/>
      <c r="J168" s="633"/>
      <c r="K168" s="633"/>
      <c r="L168" s="633"/>
      <c r="M168" s="633"/>
      <c r="N168" s="1230"/>
      <c r="O168" s="637">
        <f>SUM(O169)</f>
        <v>417000</v>
      </c>
      <c r="P168" s="616">
        <f>O168</f>
        <v>417000</v>
      </c>
      <c r="Q168" s="993">
        <v>120000</v>
      </c>
      <c r="R168" s="638">
        <f>P168-Q168</f>
        <v>297000</v>
      </c>
      <c r="S168" s="3224">
        <f>R168/Q168</f>
        <v>2.4750000000000001</v>
      </c>
      <c r="U168" s="209" t="str">
        <f t="shared" si="5"/>
        <v>추경</v>
      </c>
    </row>
    <row r="169" spans="1:21" ht="20.100000000000001" customHeight="1">
      <c r="A169" s="551"/>
      <c r="B169" s="565"/>
      <c r="C169" s="588"/>
      <c r="D169" s="582"/>
      <c r="E169" s="1414"/>
      <c r="F169" s="1241" t="s">
        <v>2340</v>
      </c>
      <c r="G169" s="1199">
        <v>34750</v>
      </c>
      <c r="H169" s="1242" t="s">
        <v>335</v>
      </c>
      <c r="I169" s="1411">
        <v>12</v>
      </c>
      <c r="J169" s="1242"/>
      <c r="K169" s="1411"/>
      <c r="L169" s="1244"/>
      <c r="M169" s="1244"/>
      <c r="N169" s="1245" t="s">
        <v>20</v>
      </c>
      <c r="O169" s="1138">
        <f>ROUNDUP(G169*I169,-3)</f>
        <v>417000</v>
      </c>
      <c r="P169" s="892"/>
      <c r="Q169" s="892"/>
      <c r="R169" s="894"/>
      <c r="S169" s="3198"/>
      <c r="U169" s="209" t="str">
        <f t="shared" si="5"/>
        <v>0</v>
      </c>
    </row>
    <row r="170" spans="1:21" s="219" customFormat="1" ht="20.100000000000001" customHeight="1">
      <c r="A170" s="551"/>
      <c r="B170" s="565"/>
      <c r="C170" s="588"/>
      <c r="D170" s="1107" t="s">
        <v>1360</v>
      </c>
      <c r="E170" s="567"/>
      <c r="F170" s="1226"/>
      <c r="G170" s="928"/>
      <c r="H170" s="568"/>
      <c r="I170" s="568"/>
      <c r="J170" s="568"/>
      <c r="K170" s="568"/>
      <c r="L170" s="1227"/>
      <c r="M170" s="1227"/>
      <c r="N170" s="1227"/>
      <c r="O170" s="568"/>
      <c r="P170" s="572">
        <f>P171+P174+P180</f>
        <v>18300000</v>
      </c>
      <c r="Q170" s="572">
        <f>Q171+Q174+Q180</f>
        <v>19200000</v>
      </c>
      <c r="R170" s="630">
        <f>P170-Q170</f>
        <v>-900000</v>
      </c>
      <c r="S170" s="3169">
        <f>R170/Q170</f>
        <v>-4.6875E-2</v>
      </c>
      <c r="U170" s="209" t="str">
        <f t="shared" si="5"/>
        <v>0</v>
      </c>
    </row>
    <row r="171" spans="1:21" ht="20.100000000000001" customHeight="1">
      <c r="A171" s="551"/>
      <c r="B171" s="565"/>
      <c r="C171" s="588"/>
      <c r="D171" s="565"/>
      <c r="E171" s="456" t="s">
        <v>1204</v>
      </c>
      <c r="F171" s="457"/>
      <c r="G171" s="457"/>
      <c r="H171" s="1228"/>
      <c r="I171" s="457"/>
      <c r="J171" s="1228"/>
      <c r="K171" s="457"/>
      <c r="L171" s="457"/>
      <c r="M171" s="457"/>
      <c r="N171" s="457"/>
      <c r="O171" s="459"/>
      <c r="P171" s="573">
        <f>O172</f>
        <v>15600000</v>
      </c>
      <c r="Q171" s="693">
        <f>Q172</f>
        <v>15600000</v>
      </c>
      <c r="R171" s="631">
        <f>P171-Q171</f>
        <v>0</v>
      </c>
      <c r="S171" s="3170">
        <f>R171/Q171</f>
        <v>0</v>
      </c>
      <c r="U171" s="209" t="str">
        <f t="shared" si="5"/>
        <v>0</v>
      </c>
    </row>
    <row r="172" spans="1:21" ht="20.100000000000001" customHeight="1">
      <c r="A172" s="551"/>
      <c r="B172" s="565"/>
      <c r="C172" s="684"/>
      <c r="D172" s="565"/>
      <c r="E172" s="565"/>
      <c r="F172" s="633" t="s">
        <v>1032</v>
      </c>
      <c r="G172" s="1229"/>
      <c r="H172" s="633"/>
      <c r="I172" s="633"/>
      <c r="J172" s="633"/>
      <c r="K172" s="633"/>
      <c r="L172" s="633"/>
      <c r="M172" s="633"/>
      <c r="N172" s="1230"/>
      <c r="O172" s="637">
        <f>SUM(O173)</f>
        <v>15600000</v>
      </c>
      <c r="P172" s="616">
        <f>O172</f>
        <v>15600000</v>
      </c>
      <c r="Q172" s="993">
        <v>15600000</v>
      </c>
      <c r="R172" s="638">
        <f>P172-Q172</f>
        <v>0</v>
      </c>
      <c r="S172" s="3224">
        <f>R172/Q172</f>
        <v>0</v>
      </c>
      <c r="U172" s="209" t="str">
        <f t="shared" si="5"/>
        <v>0</v>
      </c>
    </row>
    <row r="173" spans="1:21" ht="20.100000000000001" customHeight="1">
      <c r="A173" s="551"/>
      <c r="B173" s="565"/>
      <c r="C173" s="684"/>
      <c r="D173" s="565"/>
      <c r="E173" s="1262"/>
      <c r="F173" s="1241" t="s">
        <v>2341</v>
      </c>
      <c r="G173" s="1199">
        <v>1300000</v>
      </c>
      <c r="H173" s="1242" t="s">
        <v>335</v>
      </c>
      <c r="I173" s="1411">
        <v>12</v>
      </c>
      <c r="J173" s="1242"/>
      <c r="K173" s="1467"/>
      <c r="L173" s="1244"/>
      <c r="M173" s="1244"/>
      <c r="N173" s="1245" t="s">
        <v>20</v>
      </c>
      <c r="O173" s="1138">
        <v>15600000</v>
      </c>
      <c r="P173" s="892"/>
      <c r="Q173" s="892"/>
      <c r="R173" s="894"/>
      <c r="S173" s="3198"/>
      <c r="U173" s="209" t="str">
        <f t="shared" si="5"/>
        <v>0</v>
      </c>
    </row>
    <row r="174" spans="1:21" s="219" customFormat="1" ht="20.100000000000001" customHeight="1">
      <c r="A174" s="551"/>
      <c r="B174" s="565"/>
      <c r="C174" s="684"/>
      <c r="D174" s="565"/>
      <c r="E174" s="1257" t="s">
        <v>3285</v>
      </c>
      <c r="F174" s="1258"/>
      <c r="G174" s="1258"/>
      <c r="H174" s="1259"/>
      <c r="I174" s="1258"/>
      <c r="J174" s="1259"/>
      <c r="K174" s="1258"/>
      <c r="L174" s="1258"/>
      <c r="M174" s="1258"/>
      <c r="N174" s="1258"/>
      <c r="O174" s="910"/>
      <c r="P174" s="1419">
        <f>O175</f>
        <v>1800000</v>
      </c>
      <c r="Q174" s="693">
        <f>Q175</f>
        <v>1800000</v>
      </c>
      <c r="R174" s="873">
        <f>P174-Q174</f>
        <v>0</v>
      </c>
      <c r="S174" s="3199">
        <f>R174/Q174</f>
        <v>0</v>
      </c>
      <c r="U174" s="209" t="str">
        <f t="shared" si="5"/>
        <v>0</v>
      </c>
    </row>
    <row r="175" spans="1:21" s="219" customFormat="1" ht="20.100000000000001" customHeight="1">
      <c r="A175" s="551"/>
      <c r="B175" s="565"/>
      <c r="C175" s="684"/>
      <c r="D175" s="565"/>
      <c r="E175" s="1237"/>
      <c r="F175" s="633" t="s">
        <v>1029</v>
      </c>
      <c r="G175" s="1229"/>
      <c r="H175" s="633"/>
      <c r="I175" s="633"/>
      <c r="J175" s="633"/>
      <c r="K175" s="633"/>
      <c r="L175" s="633"/>
      <c r="M175" s="633"/>
      <c r="N175" s="1230"/>
      <c r="O175" s="637">
        <f>SUM(O176:O179)</f>
        <v>1800000</v>
      </c>
      <c r="P175" s="616">
        <f>O175</f>
        <v>1800000</v>
      </c>
      <c r="Q175" s="993">
        <v>1800000</v>
      </c>
      <c r="R175" s="638">
        <f>P175-Q175</f>
        <v>0</v>
      </c>
      <c r="S175" s="3224">
        <f>R175/Q175</f>
        <v>0</v>
      </c>
      <c r="U175" s="209" t="str">
        <f t="shared" si="5"/>
        <v>0</v>
      </c>
    </row>
    <row r="176" spans="1:21" s="219" customFormat="1" ht="20.100000000000001" customHeight="1">
      <c r="A176" s="551"/>
      <c r="B176" s="565"/>
      <c r="C176" s="684"/>
      <c r="D176" s="565"/>
      <c r="E176" s="691"/>
      <c r="F176" s="1183" t="s">
        <v>2352</v>
      </c>
      <c r="G176" s="1468">
        <v>125000</v>
      </c>
      <c r="H176" s="1469" t="s">
        <v>335</v>
      </c>
      <c r="I176" s="1470">
        <v>8</v>
      </c>
      <c r="J176" s="1469"/>
      <c r="K176" s="1469"/>
      <c r="L176" s="1113"/>
      <c r="M176" s="1113"/>
      <c r="N176" s="1235" t="s">
        <v>20</v>
      </c>
      <c r="O176" s="716">
        <f>ROUNDUP(G176*I176,-3)</f>
        <v>1000000</v>
      </c>
      <c r="P176" s="848"/>
      <c r="Q176" s="848"/>
      <c r="R176" s="849"/>
      <c r="S176" s="3197"/>
      <c r="U176" s="209" t="str">
        <f t="shared" si="5"/>
        <v>0</v>
      </c>
    </row>
    <row r="177" spans="1:21" s="219" customFormat="1" ht="20.100000000000001" customHeight="1">
      <c r="A177" s="687"/>
      <c r="B177" s="690"/>
      <c r="C177" s="1276"/>
      <c r="D177" s="690"/>
      <c r="E177" s="691"/>
      <c r="F177" s="1183" t="s">
        <v>2478</v>
      </c>
      <c r="G177" s="1468">
        <v>75000</v>
      </c>
      <c r="H177" s="1469" t="s">
        <v>335</v>
      </c>
      <c r="I177" s="1470">
        <v>4</v>
      </c>
      <c r="J177" s="1469" t="s">
        <v>335</v>
      </c>
      <c r="K177" s="1471">
        <v>1</v>
      </c>
      <c r="L177" s="1113"/>
      <c r="M177" s="1113"/>
      <c r="N177" s="1235" t="s">
        <v>20</v>
      </c>
      <c r="O177" s="716">
        <f>ROUNDUP(G177*I177*K177,-3)</f>
        <v>300000</v>
      </c>
      <c r="P177" s="848"/>
      <c r="Q177" s="848"/>
      <c r="R177" s="849"/>
      <c r="S177" s="3197"/>
      <c r="U177" s="209" t="str">
        <f t="shared" si="5"/>
        <v>0</v>
      </c>
    </row>
    <row r="178" spans="1:21" s="219" customFormat="1" ht="20.100000000000001" customHeight="1">
      <c r="A178" s="687"/>
      <c r="B178" s="690"/>
      <c r="C178" s="1276"/>
      <c r="D178" s="690"/>
      <c r="E178" s="691"/>
      <c r="F178" s="1183" t="s">
        <v>2353</v>
      </c>
      <c r="G178" s="1468">
        <v>200000</v>
      </c>
      <c r="H178" s="1469" t="s">
        <v>335</v>
      </c>
      <c r="I178" s="1472">
        <v>1</v>
      </c>
      <c r="J178" s="1469"/>
      <c r="K178" s="1469"/>
      <c r="L178" s="1113"/>
      <c r="M178" s="1113"/>
      <c r="N178" s="1235" t="s">
        <v>20</v>
      </c>
      <c r="O178" s="716">
        <f>ROUNDUP(G178*I178,-3)</f>
        <v>200000</v>
      </c>
      <c r="P178" s="848"/>
      <c r="Q178" s="848"/>
      <c r="R178" s="849"/>
      <c r="S178" s="3197"/>
      <c r="U178" s="209" t="str">
        <f t="shared" si="5"/>
        <v>0</v>
      </c>
    </row>
    <row r="179" spans="1:21" s="219" customFormat="1" ht="20.100000000000001" customHeight="1">
      <c r="A179" s="687"/>
      <c r="B179" s="690"/>
      <c r="C179" s="1276"/>
      <c r="D179" s="690"/>
      <c r="E179" s="691"/>
      <c r="F179" s="1183" t="s">
        <v>2481</v>
      </c>
      <c r="G179" s="1468">
        <v>300000</v>
      </c>
      <c r="H179" s="1469" t="s">
        <v>335</v>
      </c>
      <c r="I179" s="1472">
        <v>1</v>
      </c>
      <c r="J179" s="1469"/>
      <c r="K179" s="1469"/>
      <c r="L179" s="1113"/>
      <c r="M179" s="1113"/>
      <c r="N179" s="1235" t="s">
        <v>20</v>
      </c>
      <c r="O179" s="716">
        <f>ROUNDUP(G179*I179,-3)</f>
        <v>300000</v>
      </c>
      <c r="P179" s="848"/>
      <c r="Q179" s="892"/>
      <c r="R179" s="894"/>
      <c r="S179" s="3198"/>
      <c r="U179" s="209" t="str">
        <f t="shared" si="5"/>
        <v>0</v>
      </c>
    </row>
    <row r="180" spans="1:21" s="219" customFormat="1" ht="20.100000000000001" customHeight="1">
      <c r="A180" s="687"/>
      <c r="B180" s="690"/>
      <c r="C180" s="1276"/>
      <c r="D180" s="690"/>
      <c r="E180" s="456" t="s">
        <v>1205</v>
      </c>
      <c r="F180" s="457"/>
      <c r="G180" s="457"/>
      <c r="H180" s="1228"/>
      <c r="I180" s="457"/>
      <c r="J180" s="1228"/>
      <c r="K180" s="457"/>
      <c r="L180" s="457"/>
      <c r="M180" s="457"/>
      <c r="N180" s="457"/>
      <c r="O180" s="459"/>
      <c r="P180" s="693">
        <f>O181</f>
        <v>900000</v>
      </c>
      <c r="Q180" s="693">
        <f>Q181</f>
        <v>1800000</v>
      </c>
      <c r="R180" s="873">
        <f>P180-Q180</f>
        <v>-900000</v>
      </c>
      <c r="S180" s="3256">
        <f>R180/Q180</f>
        <v>-0.5</v>
      </c>
      <c r="U180" s="209" t="str">
        <f t="shared" si="5"/>
        <v>0</v>
      </c>
    </row>
    <row r="181" spans="1:21" s="219" customFormat="1" ht="20.100000000000001" customHeight="1">
      <c r="A181" s="687"/>
      <c r="B181" s="690"/>
      <c r="C181" s="1276"/>
      <c r="D181" s="690"/>
      <c r="E181" s="691"/>
      <c r="F181" s="633" t="s">
        <v>1030</v>
      </c>
      <c r="G181" s="1229"/>
      <c r="H181" s="633"/>
      <c r="I181" s="633"/>
      <c r="J181" s="633"/>
      <c r="K181" s="633"/>
      <c r="L181" s="633"/>
      <c r="M181" s="633"/>
      <c r="N181" s="1230"/>
      <c r="O181" s="637">
        <f>SUM(O182:O183)</f>
        <v>900000</v>
      </c>
      <c r="P181" s="616">
        <f>O181</f>
        <v>900000</v>
      </c>
      <c r="Q181" s="993">
        <v>1800000</v>
      </c>
      <c r="R181" s="638">
        <f>P181-Q181</f>
        <v>-900000</v>
      </c>
      <c r="S181" s="3224">
        <f>R181/Q181</f>
        <v>-0.5</v>
      </c>
      <c r="U181" s="209" t="str">
        <f t="shared" si="5"/>
        <v>0</v>
      </c>
    </row>
    <row r="182" spans="1:21" s="219" customFormat="1" ht="20.100000000000001" customHeight="1">
      <c r="A182" s="687"/>
      <c r="B182" s="690"/>
      <c r="C182" s="1276"/>
      <c r="D182" s="690"/>
      <c r="E182" s="691"/>
      <c r="F182" s="1183" t="s">
        <v>2354</v>
      </c>
      <c r="G182" s="1468">
        <v>100000</v>
      </c>
      <c r="H182" s="1469" t="s">
        <v>335</v>
      </c>
      <c r="I182" s="1473">
        <v>6</v>
      </c>
      <c r="J182" s="1113"/>
      <c r="K182" s="1413"/>
      <c r="L182" s="1113"/>
      <c r="M182" s="1113"/>
      <c r="N182" s="1235" t="s">
        <v>20</v>
      </c>
      <c r="O182" s="716">
        <f>ROUNDUP(G182*I182,-3)</f>
        <v>600000</v>
      </c>
      <c r="P182" s="848"/>
      <c r="Q182" s="848"/>
      <c r="R182" s="849"/>
      <c r="S182" s="3197"/>
      <c r="U182" s="209" t="str">
        <f t="shared" si="5"/>
        <v>0</v>
      </c>
    </row>
    <row r="183" spans="1:21" s="219" customFormat="1" ht="20.100000000000001" customHeight="1">
      <c r="A183" s="687"/>
      <c r="B183" s="690"/>
      <c r="C183" s="1279"/>
      <c r="D183" s="1239"/>
      <c r="E183" s="1461"/>
      <c r="F183" s="1241" t="s">
        <v>2355</v>
      </c>
      <c r="G183" s="1474">
        <v>50000</v>
      </c>
      <c r="H183" s="1475" t="s">
        <v>335</v>
      </c>
      <c r="I183" s="1476">
        <v>6</v>
      </c>
      <c r="J183" s="1242"/>
      <c r="K183" s="1411"/>
      <c r="L183" s="1242"/>
      <c r="M183" s="1242"/>
      <c r="N183" s="1245" t="s">
        <v>20</v>
      </c>
      <c r="O183" s="1138">
        <f>ROUNDUP(G183*I183,-3)</f>
        <v>300000</v>
      </c>
      <c r="P183" s="892"/>
      <c r="Q183" s="892"/>
      <c r="R183" s="894"/>
      <c r="S183" s="3198"/>
      <c r="U183" s="209" t="str">
        <f t="shared" si="5"/>
        <v>0</v>
      </c>
    </row>
    <row r="184" spans="1:21" ht="20.100000000000001" customHeight="1">
      <c r="A184" s="551"/>
      <c r="B184" s="565"/>
      <c r="C184" s="560" t="s">
        <v>190</v>
      </c>
      <c r="D184" s="561"/>
      <c r="E184" s="561"/>
      <c r="F184" s="1221"/>
      <c r="G184" s="562"/>
      <c r="H184" s="1222"/>
      <c r="I184" s="562"/>
      <c r="J184" s="1222"/>
      <c r="K184" s="562"/>
      <c r="L184" s="562"/>
      <c r="M184" s="562"/>
      <c r="N184" s="562"/>
      <c r="O184" s="563"/>
      <c r="P184" s="558">
        <f>P185</f>
        <v>20000</v>
      </c>
      <c r="Q184" s="558">
        <f>Q185</f>
        <v>20000</v>
      </c>
      <c r="R184" s="673">
        <f>P184-Q184</f>
        <v>0</v>
      </c>
      <c r="S184" s="2772">
        <f>R184/Q184</f>
        <v>0</v>
      </c>
      <c r="U184" s="209" t="str">
        <f t="shared" si="5"/>
        <v>0</v>
      </c>
    </row>
    <row r="185" spans="1:21" ht="20.100000000000001" customHeight="1">
      <c r="A185" s="551"/>
      <c r="B185" s="565"/>
      <c r="C185" s="559"/>
      <c r="D185" s="1107" t="s">
        <v>1033</v>
      </c>
      <c r="E185" s="567"/>
      <c r="F185" s="1226"/>
      <c r="G185" s="928"/>
      <c r="H185" s="568"/>
      <c r="I185" s="568"/>
      <c r="J185" s="568"/>
      <c r="K185" s="568"/>
      <c r="L185" s="1227"/>
      <c r="M185" s="1227"/>
      <c r="N185" s="1227"/>
      <c r="O185" s="568"/>
      <c r="P185" s="572">
        <f>P186</f>
        <v>20000</v>
      </c>
      <c r="Q185" s="572">
        <f>Q186</f>
        <v>20000</v>
      </c>
      <c r="R185" s="630">
        <f>P185-Q185</f>
        <v>0</v>
      </c>
      <c r="S185" s="3169">
        <f>R185/Q185</f>
        <v>0</v>
      </c>
      <c r="U185" s="209" t="str">
        <f t="shared" si="5"/>
        <v>0</v>
      </c>
    </row>
    <row r="186" spans="1:21" ht="20.100000000000001" customHeight="1">
      <c r="A186" s="551"/>
      <c r="B186" s="565"/>
      <c r="C186" s="565"/>
      <c r="D186" s="559"/>
      <c r="E186" s="456" t="s">
        <v>1071</v>
      </c>
      <c r="F186" s="457"/>
      <c r="G186" s="457"/>
      <c r="H186" s="1228"/>
      <c r="I186" s="457"/>
      <c r="J186" s="1228"/>
      <c r="K186" s="457"/>
      <c r="L186" s="457"/>
      <c r="M186" s="457"/>
      <c r="N186" s="457"/>
      <c r="O186" s="459"/>
      <c r="P186" s="573">
        <f>ROUNDUP(O187,-3)</f>
        <v>20000</v>
      </c>
      <c r="Q186" s="693">
        <f>Q187</f>
        <v>20000</v>
      </c>
      <c r="R186" s="631">
        <f>P186-Q186</f>
        <v>0</v>
      </c>
      <c r="S186" s="3170">
        <f>R186/Q186</f>
        <v>0</v>
      </c>
      <c r="U186" s="209" t="str">
        <f t="shared" si="5"/>
        <v>0</v>
      </c>
    </row>
    <row r="187" spans="1:21" ht="20.100000000000001" customHeight="1">
      <c r="A187" s="551"/>
      <c r="B187" s="565"/>
      <c r="C187" s="565"/>
      <c r="D187" s="565"/>
      <c r="E187" s="559"/>
      <c r="F187" s="633" t="s">
        <v>691</v>
      </c>
      <c r="G187" s="1229"/>
      <c r="H187" s="633"/>
      <c r="I187" s="633"/>
      <c r="J187" s="633"/>
      <c r="K187" s="633"/>
      <c r="L187" s="633"/>
      <c r="M187" s="633"/>
      <c r="N187" s="1230"/>
      <c r="O187" s="637">
        <f>SUM(O188)</f>
        <v>20000</v>
      </c>
      <c r="P187" s="616">
        <f>O187</f>
        <v>20000</v>
      </c>
      <c r="Q187" s="993">
        <v>20000</v>
      </c>
      <c r="R187" s="638">
        <f>P187-Q187</f>
        <v>0</v>
      </c>
      <c r="S187" s="3224">
        <f>R187/Q187</f>
        <v>0</v>
      </c>
      <c r="U187" s="209" t="str">
        <f t="shared" si="5"/>
        <v>0</v>
      </c>
    </row>
    <row r="188" spans="1:21" ht="20.100000000000001" customHeight="1" thickBot="1">
      <c r="A188" s="639"/>
      <c r="B188" s="640"/>
      <c r="C188" s="640"/>
      <c r="D188" s="640"/>
      <c r="E188" s="1304"/>
      <c r="F188" s="1477" t="s">
        <v>1445</v>
      </c>
      <c r="G188" s="1378">
        <v>20000</v>
      </c>
      <c r="H188" s="1379" t="s">
        <v>335</v>
      </c>
      <c r="I188" s="1380">
        <v>1</v>
      </c>
      <c r="J188" s="1379"/>
      <c r="K188" s="1381"/>
      <c r="L188" s="1379"/>
      <c r="M188" s="1379"/>
      <c r="N188" s="1382" t="s">
        <v>20</v>
      </c>
      <c r="O188" s="650">
        <f>G188*I188</f>
        <v>20000</v>
      </c>
      <c r="P188" s="651"/>
      <c r="Q188" s="651"/>
      <c r="R188" s="652"/>
      <c r="S188" s="3172"/>
      <c r="U188" s="209" t="str">
        <f t="shared" si="5"/>
        <v>0</v>
      </c>
    </row>
    <row r="189" spans="1:21" ht="20.100000000000001" customHeight="1">
      <c r="G189" s="1047"/>
      <c r="H189" s="655"/>
      <c r="I189" s="655"/>
      <c r="J189" s="655"/>
      <c r="K189" s="655"/>
      <c r="L189" s="1310"/>
      <c r="M189" s="1310"/>
      <c r="N189" s="1310"/>
      <c r="O189" s="655"/>
      <c r="P189" s="656"/>
      <c r="Q189" s="656"/>
      <c r="R189" s="704"/>
      <c r="S189" s="3180"/>
      <c r="U189" s="209" t="str">
        <f t="shared" si="5"/>
        <v>0</v>
      </c>
    </row>
    <row r="190" spans="1:21" ht="20.100000000000001" customHeight="1">
      <c r="G190" s="1047"/>
      <c r="H190" s="655"/>
      <c r="I190" s="655"/>
      <c r="J190" s="655"/>
      <c r="K190" s="655"/>
      <c r="L190" s="1310"/>
      <c r="M190" s="1310"/>
      <c r="N190" s="1310"/>
      <c r="O190" s="655"/>
      <c r="P190" s="656"/>
      <c r="Q190" s="656"/>
      <c r="R190" s="704"/>
      <c r="S190" s="3180"/>
      <c r="U190" s="209" t="str">
        <f t="shared" si="5"/>
        <v>0</v>
      </c>
    </row>
    <row r="191" spans="1:21" ht="20.100000000000001" customHeight="1">
      <c r="G191" s="1047"/>
      <c r="H191" s="655"/>
      <c r="I191" s="655"/>
      <c r="J191" s="655"/>
      <c r="K191" s="655"/>
      <c r="L191" s="1310"/>
      <c r="M191" s="1310"/>
      <c r="N191" s="1310"/>
      <c r="O191" s="655">
        <v>80000</v>
      </c>
      <c r="P191" s="656"/>
      <c r="Q191" s="657"/>
      <c r="R191" s="704"/>
      <c r="S191" s="3180"/>
      <c r="U191" s="209" t="str">
        <f t="shared" si="5"/>
        <v>0</v>
      </c>
    </row>
    <row r="192" spans="1:21" ht="20.100000000000001" customHeight="1">
      <c r="G192" s="1047"/>
      <c r="H192" s="655"/>
      <c r="I192" s="655"/>
      <c r="J192" s="655"/>
      <c r="K192" s="655"/>
      <c r="L192" s="1310"/>
      <c r="M192" s="1310"/>
      <c r="N192" s="1310"/>
      <c r="O192" s="655">
        <f>O191/12</f>
        <v>6666.666666666667</v>
      </c>
      <c r="P192" s="656"/>
      <c r="Q192" s="657"/>
      <c r="R192" s="704"/>
      <c r="S192" s="3180"/>
      <c r="U192" s="209" t="str">
        <f t="shared" si="5"/>
        <v>0</v>
      </c>
    </row>
    <row r="193" spans="1:21" s="178" customFormat="1" ht="20.100000000000001" customHeight="1">
      <c r="A193" s="530"/>
      <c r="B193" s="531"/>
      <c r="C193" s="531"/>
      <c r="D193" s="531"/>
      <c r="E193" s="594"/>
      <c r="F193" s="1212"/>
      <c r="G193" s="1047"/>
      <c r="H193" s="655"/>
      <c r="I193" s="655"/>
      <c r="J193" s="655"/>
      <c r="K193" s="655"/>
      <c r="L193" s="1310"/>
      <c r="M193" s="1310"/>
      <c r="N193" s="1310"/>
      <c r="O193" s="1478"/>
      <c r="P193" s="656"/>
      <c r="Q193" s="657"/>
      <c r="R193" s="704"/>
      <c r="S193" s="3180"/>
      <c r="U193" s="209" t="str">
        <f t="shared" si="5"/>
        <v>0</v>
      </c>
    </row>
    <row r="194" spans="1:21" s="178" customFormat="1" ht="20.100000000000001" customHeight="1">
      <c r="A194" s="530"/>
      <c r="B194" s="531"/>
      <c r="C194" s="531"/>
      <c r="D194" s="531"/>
      <c r="E194" s="594"/>
      <c r="F194" s="1212"/>
      <c r="G194" s="1047"/>
      <c r="H194" s="655"/>
      <c r="I194" s="655"/>
      <c r="J194" s="655"/>
      <c r="K194" s="1478"/>
      <c r="L194" s="1310"/>
      <c r="M194" s="1310"/>
      <c r="N194" s="1310"/>
      <c r="O194" s="655"/>
      <c r="P194" s="656"/>
      <c r="Q194" s="657"/>
      <c r="R194" s="704"/>
      <c r="S194" s="3180"/>
      <c r="U194" s="209" t="str">
        <f t="shared" si="5"/>
        <v>0</v>
      </c>
    </row>
    <row r="195" spans="1:21" ht="20.100000000000001" customHeight="1">
      <c r="G195" s="1047"/>
      <c r="H195" s="655"/>
      <c r="I195" s="655"/>
      <c r="J195" s="655"/>
      <c r="K195" s="655"/>
      <c r="L195" s="1310"/>
      <c r="M195" s="1310"/>
      <c r="N195" s="1310"/>
      <c r="O195" s="655"/>
      <c r="P195" s="656"/>
      <c r="Q195" s="657"/>
      <c r="R195" s="704"/>
      <c r="S195" s="3180"/>
      <c r="U195" s="209" t="str">
        <f t="shared" si="5"/>
        <v>0</v>
      </c>
    </row>
    <row r="196" spans="1:21" s="178" customFormat="1" ht="20.100000000000001" customHeight="1">
      <c r="A196" s="530"/>
      <c r="B196" s="531"/>
      <c r="C196" s="531"/>
      <c r="D196" s="531"/>
      <c r="E196" s="594"/>
      <c r="F196" s="1212"/>
      <c r="G196" s="1047"/>
      <c r="H196" s="655"/>
      <c r="I196" s="655"/>
      <c r="J196" s="655"/>
      <c r="K196" s="655"/>
      <c r="L196" s="1310"/>
      <c r="M196" s="1310"/>
      <c r="N196" s="1310"/>
      <c r="O196" s="1479"/>
      <c r="P196" s="656"/>
      <c r="Q196" s="657"/>
      <c r="R196" s="704"/>
      <c r="S196" s="3180"/>
      <c r="U196" s="209" t="str">
        <f t="shared" si="5"/>
        <v>0</v>
      </c>
    </row>
    <row r="197" spans="1:21" ht="20.100000000000001" customHeight="1">
      <c r="G197" s="1047"/>
      <c r="H197" s="655"/>
      <c r="I197" s="655"/>
      <c r="J197" s="655"/>
      <c r="K197" s="655"/>
      <c r="L197" s="1310"/>
      <c r="M197" s="1310"/>
      <c r="N197" s="1310"/>
      <c r="O197" s="655"/>
      <c r="P197" s="656"/>
      <c r="Q197" s="657"/>
      <c r="R197" s="704"/>
      <c r="S197" s="3180"/>
      <c r="U197" s="209" t="str">
        <f t="shared" si="5"/>
        <v>0</v>
      </c>
    </row>
    <row r="198" spans="1:21" ht="20.100000000000001" customHeight="1">
      <c r="G198" s="1047"/>
      <c r="H198" s="655"/>
      <c r="I198" s="655"/>
      <c r="J198" s="655"/>
      <c r="K198" s="655"/>
      <c r="L198" s="1310"/>
      <c r="M198" s="1310"/>
      <c r="N198" s="1310"/>
      <c r="O198" s="655"/>
      <c r="P198" s="656"/>
      <c r="Q198" s="657"/>
      <c r="R198" s="704"/>
      <c r="S198" s="3180"/>
      <c r="U198" s="209" t="str">
        <f t="shared" si="5"/>
        <v>0</v>
      </c>
    </row>
    <row r="199" spans="1:21" ht="20.100000000000001" customHeight="1">
      <c r="G199" s="1047"/>
      <c r="H199" s="655"/>
      <c r="I199" s="655"/>
      <c r="J199" s="655"/>
      <c r="K199" s="655"/>
      <c r="L199" s="1310"/>
      <c r="M199" s="1310"/>
      <c r="N199" s="1310"/>
      <c r="O199" s="655"/>
      <c r="P199" s="656"/>
      <c r="Q199" s="657"/>
      <c r="R199" s="704"/>
      <c r="S199" s="3180"/>
      <c r="U199" s="209" t="str">
        <f t="shared" si="5"/>
        <v>0</v>
      </c>
    </row>
    <row r="200" spans="1:21" ht="20.100000000000001" customHeight="1">
      <c r="G200" s="1047"/>
      <c r="H200" s="655"/>
      <c r="I200" s="655"/>
      <c r="J200" s="655"/>
      <c r="K200" s="655"/>
      <c r="L200" s="1310"/>
      <c r="M200" s="1310"/>
      <c r="N200" s="1310"/>
      <c r="O200" s="655"/>
      <c r="P200" s="656"/>
      <c r="Q200" s="657"/>
      <c r="R200" s="704"/>
      <c r="S200" s="3180"/>
      <c r="U200" s="209" t="str">
        <f t="shared" si="5"/>
        <v>0</v>
      </c>
    </row>
    <row r="201" spans="1:21" ht="20.100000000000001" customHeight="1">
      <c r="G201" s="1047"/>
      <c r="H201" s="655"/>
      <c r="I201" s="655"/>
      <c r="J201" s="655"/>
      <c r="K201" s="655"/>
      <c r="L201" s="1310"/>
      <c r="M201" s="1310"/>
      <c r="N201" s="1310"/>
      <c r="O201" s="655"/>
      <c r="P201" s="656"/>
      <c r="Q201" s="657"/>
      <c r="R201" s="704"/>
      <c r="S201" s="3180"/>
      <c r="U201" s="209" t="str">
        <f t="shared" si="5"/>
        <v>0</v>
      </c>
    </row>
    <row r="202" spans="1:21" ht="20.100000000000001" customHeight="1">
      <c r="G202" s="1047"/>
      <c r="H202" s="655"/>
      <c r="I202" s="655"/>
      <c r="J202" s="655"/>
      <c r="K202" s="655"/>
      <c r="L202" s="1310"/>
      <c r="M202" s="1310"/>
      <c r="N202" s="1310"/>
      <c r="O202" s="655"/>
      <c r="P202" s="656"/>
      <c r="Q202" s="657"/>
      <c r="R202" s="704"/>
      <c r="S202" s="3180"/>
      <c r="U202" s="209" t="str">
        <f t="shared" si="5"/>
        <v>0</v>
      </c>
    </row>
    <row r="203" spans="1:21" ht="20.100000000000001" customHeight="1">
      <c r="G203" s="1047"/>
      <c r="H203" s="655"/>
      <c r="I203" s="655"/>
      <c r="J203" s="655"/>
      <c r="K203" s="655"/>
      <c r="L203" s="1310"/>
      <c r="M203" s="1310"/>
      <c r="N203" s="1310"/>
      <c r="O203" s="655"/>
      <c r="P203" s="656"/>
      <c r="Q203" s="657"/>
      <c r="R203" s="704"/>
      <c r="S203" s="3180"/>
      <c r="U203" s="209" t="str">
        <f t="shared" si="5"/>
        <v>0</v>
      </c>
    </row>
    <row r="204" spans="1:21" ht="20.100000000000001" customHeight="1">
      <c r="G204" s="1047"/>
      <c r="H204" s="655"/>
      <c r="I204" s="655"/>
      <c r="J204" s="655"/>
      <c r="K204" s="655"/>
      <c r="L204" s="1310"/>
      <c r="M204" s="1310"/>
      <c r="N204" s="1310"/>
      <c r="O204" s="655"/>
      <c r="P204" s="656"/>
      <c r="Q204" s="657"/>
      <c r="R204" s="704"/>
      <c r="S204" s="3180"/>
      <c r="U204" s="209" t="str">
        <f t="shared" si="5"/>
        <v>0</v>
      </c>
    </row>
    <row r="205" spans="1:21" ht="20.100000000000001" customHeight="1">
      <c r="G205" s="1047"/>
      <c r="H205" s="655"/>
      <c r="I205" s="655"/>
      <c r="J205" s="655"/>
      <c r="K205" s="655"/>
      <c r="L205" s="1310"/>
      <c r="M205" s="1310"/>
      <c r="N205" s="1310"/>
      <c r="O205" s="655"/>
      <c r="P205" s="656"/>
      <c r="Q205" s="657"/>
      <c r="R205" s="704"/>
      <c r="S205" s="3180"/>
      <c r="U205" s="209" t="str">
        <f t="shared" si="5"/>
        <v>0</v>
      </c>
    </row>
    <row r="206" spans="1:21" ht="20.100000000000001" customHeight="1">
      <c r="G206" s="1047"/>
      <c r="H206" s="655"/>
      <c r="I206" s="655"/>
      <c r="J206" s="655"/>
      <c r="K206" s="655"/>
      <c r="L206" s="1310"/>
      <c r="M206" s="1310"/>
      <c r="N206" s="1310"/>
      <c r="O206" s="655"/>
      <c r="P206" s="656"/>
      <c r="Q206" s="657"/>
      <c r="R206" s="704"/>
      <c r="S206" s="3180"/>
      <c r="U206" s="209" t="str">
        <f t="shared" si="5"/>
        <v>0</v>
      </c>
    </row>
    <row r="207" spans="1:21" ht="20.100000000000001" customHeight="1">
      <c r="G207" s="1047"/>
      <c r="H207" s="655"/>
      <c r="I207" s="655"/>
      <c r="J207" s="655"/>
      <c r="K207" s="655"/>
      <c r="L207" s="1310"/>
      <c r="M207" s="1310"/>
      <c r="N207" s="1310"/>
      <c r="O207" s="655"/>
      <c r="P207" s="656"/>
      <c r="Q207" s="657"/>
      <c r="R207" s="704"/>
      <c r="S207" s="3180"/>
      <c r="U207" s="209" t="str">
        <f t="shared" si="5"/>
        <v>0</v>
      </c>
    </row>
    <row r="208" spans="1:21" ht="20.100000000000001" customHeight="1">
      <c r="G208" s="1047"/>
      <c r="H208" s="655"/>
      <c r="I208" s="655"/>
      <c r="J208" s="655"/>
      <c r="K208" s="655"/>
      <c r="L208" s="1310"/>
      <c r="M208" s="1310"/>
      <c r="N208" s="1310"/>
      <c r="O208" s="655"/>
      <c r="P208" s="656"/>
      <c r="Q208" s="657"/>
      <c r="R208" s="704"/>
      <c r="S208" s="3180"/>
      <c r="U208" s="209" t="str">
        <f t="shared" si="5"/>
        <v>0</v>
      </c>
    </row>
    <row r="209" spans="7:21" ht="20.100000000000001" customHeight="1">
      <c r="G209" s="1047"/>
      <c r="H209" s="655"/>
      <c r="I209" s="655"/>
      <c r="J209" s="655"/>
      <c r="K209" s="655"/>
      <c r="L209" s="1310"/>
      <c r="M209" s="1310"/>
      <c r="N209" s="1310"/>
      <c r="O209" s="655"/>
      <c r="P209" s="656"/>
      <c r="Q209" s="657"/>
      <c r="R209" s="704"/>
      <c r="S209" s="3180"/>
      <c r="U209" s="209" t="str">
        <f t="shared" si="5"/>
        <v>0</v>
      </c>
    </row>
    <row r="210" spans="7:21" ht="20.100000000000001" customHeight="1">
      <c r="G210" s="1047"/>
      <c r="H210" s="655"/>
      <c r="I210" s="655"/>
      <c r="J210" s="655"/>
      <c r="K210" s="655"/>
      <c r="L210" s="1310"/>
      <c r="M210" s="1310"/>
      <c r="N210" s="1310"/>
      <c r="O210" s="655"/>
      <c r="P210" s="656"/>
      <c r="Q210" s="657"/>
      <c r="R210" s="704"/>
      <c r="S210" s="3180"/>
      <c r="U210" s="209" t="str">
        <f t="shared" si="5"/>
        <v>0</v>
      </c>
    </row>
    <row r="211" spans="7:21" ht="20.100000000000001" customHeight="1">
      <c r="G211" s="1047"/>
      <c r="H211" s="655"/>
      <c r="I211" s="655"/>
      <c r="J211" s="655"/>
      <c r="K211" s="655"/>
      <c r="L211" s="1310"/>
      <c r="M211" s="1310"/>
      <c r="N211" s="1310"/>
      <c r="O211" s="655"/>
      <c r="P211" s="656"/>
      <c r="Q211" s="657"/>
      <c r="R211" s="704"/>
      <c r="S211" s="3180"/>
      <c r="U211" s="209" t="str">
        <f t="shared" ref="U211:U274" si="8">IF(R211&gt;0,"추경","0")</f>
        <v>0</v>
      </c>
    </row>
    <row r="212" spans="7:21" ht="20.100000000000001" customHeight="1">
      <c r="G212" s="1047"/>
      <c r="H212" s="655"/>
      <c r="I212" s="655"/>
      <c r="J212" s="655"/>
      <c r="K212" s="655"/>
      <c r="L212" s="1310"/>
      <c r="M212" s="1310"/>
      <c r="N212" s="1310"/>
      <c r="O212" s="655"/>
      <c r="P212" s="656"/>
      <c r="Q212" s="657"/>
      <c r="R212" s="704"/>
      <c r="S212" s="3180"/>
      <c r="U212" s="209" t="str">
        <f t="shared" si="8"/>
        <v>0</v>
      </c>
    </row>
    <row r="213" spans="7:21" ht="20.100000000000001" customHeight="1">
      <c r="G213" s="1047"/>
      <c r="H213" s="655"/>
      <c r="I213" s="655"/>
      <c r="J213" s="655"/>
      <c r="K213" s="655"/>
      <c r="L213" s="1310"/>
      <c r="M213" s="1310"/>
      <c r="N213" s="1310"/>
      <c r="O213" s="655"/>
      <c r="P213" s="656"/>
      <c r="Q213" s="657"/>
      <c r="R213" s="704"/>
      <c r="S213" s="3180"/>
      <c r="U213" s="209" t="str">
        <f t="shared" si="8"/>
        <v>0</v>
      </c>
    </row>
    <row r="214" spans="7:21" ht="20.100000000000001" customHeight="1">
      <c r="G214" s="1047"/>
      <c r="H214" s="655"/>
      <c r="I214" s="655"/>
      <c r="J214" s="655"/>
      <c r="K214" s="655"/>
      <c r="L214" s="1310"/>
      <c r="M214" s="1310"/>
      <c r="N214" s="1310"/>
      <c r="O214" s="655"/>
      <c r="P214" s="656"/>
      <c r="Q214" s="657"/>
      <c r="R214" s="704"/>
      <c r="S214" s="3180"/>
      <c r="U214" s="209" t="str">
        <f t="shared" si="8"/>
        <v>0</v>
      </c>
    </row>
    <row r="215" spans="7:21" ht="20.100000000000001" customHeight="1">
      <c r="G215" s="1047"/>
      <c r="H215" s="655"/>
      <c r="I215" s="655"/>
      <c r="J215" s="655"/>
      <c r="K215" s="655"/>
      <c r="L215" s="1310"/>
      <c r="M215" s="1310"/>
      <c r="N215" s="1310"/>
      <c r="O215" s="655"/>
      <c r="P215" s="656"/>
      <c r="Q215" s="657"/>
      <c r="R215" s="704"/>
      <c r="S215" s="3180"/>
      <c r="U215" s="209" t="str">
        <f t="shared" si="8"/>
        <v>0</v>
      </c>
    </row>
    <row r="216" spans="7:21" ht="20.100000000000001" customHeight="1">
      <c r="G216" s="1047"/>
      <c r="H216" s="655"/>
      <c r="I216" s="655"/>
      <c r="J216" s="655"/>
      <c r="K216" s="655"/>
      <c r="L216" s="1310"/>
      <c r="M216" s="1310"/>
      <c r="N216" s="1310"/>
      <c r="O216" s="655"/>
      <c r="P216" s="656"/>
      <c r="Q216" s="657"/>
      <c r="R216" s="704"/>
      <c r="S216" s="3180"/>
      <c r="U216" s="209" t="str">
        <f t="shared" si="8"/>
        <v>0</v>
      </c>
    </row>
    <row r="217" spans="7:21" ht="20.100000000000001" customHeight="1">
      <c r="G217" s="1047"/>
      <c r="H217" s="655"/>
      <c r="I217" s="655"/>
      <c r="J217" s="655"/>
      <c r="K217" s="655"/>
      <c r="L217" s="1310"/>
      <c r="M217" s="1310"/>
      <c r="N217" s="1310"/>
      <c r="O217" s="655"/>
      <c r="P217" s="656"/>
      <c r="Q217" s="657"/>
      <c r="R217" s="704"/>
      <c r="S217" s="3180"/>
      <c r="U217" s="209" t="str">
        <f t="shared" si="8"/>
        <v>0</v>
      </c>
    </row>
    <row r="218" spans="7:21" ht="20.100000000000001" customHeight="1">
      <c r="G218" s="1047"/>
      <c r="H218" s="655"/>
      <c r="I218" s="655"/>
      <c r="J218" s="655"/>
      <c r="K218" s="655"/>
      <c r="L218" s="1310"/>
      <c r="M218" s="1310"/>
      <c r="N218" s="1310"/>
      <c r="O218" s="655"/>
      <c r="P218" s="656"/>
      <c r="Q218" s="657"/>
      <c r="R218" s="704"/>
      <c r="S218" s="3180"/>
      <c r="U218" s="209" t="str">
        <f t="shared" si="8"/>
        <v>0</v>
      </c>
    </row>
    <row r="219" spans="7:21" ht="20.100000000000001" customHeight="1">
      <c r="G219" s="1047"/>
      <c r="H219" s="655"/>
      <c r="I219" s="655"/>
      <c r="J219" s="655"/>
      <c r="K219" s="655"/>
      <c r="L219" s="1310"/>
      <c r="M219" s="1310"/>
      <c r="N219" s="1310"/>
      <c r="O219" s="655"/>
      <c r="P219" s="656"/>
      <c r="Q219" s="657"/>
      <c r="R219" s="704"/>
      <c r="S219" s="3180"/>
      <c r="U219" s="209" t="str">
        <f t="shared" si="8"/>
        <v>0</v>
      </c>
    </row>
    <row r="220" spans="7:21" ht="20.100000000000001" customHeight="1">
      <c r="G220" s="1047"/>
      <c r="H220" s="655"/>
      <c r="I220" s="655"/>
      <c r="J220" s="655"/>
      <c r="K220" s="655"/>
      <c r="L220" s="1310"/>
      <c r="M220" s="1310"/>
      <c r="N220" s="1310"/>
      <c r="O220" s="655"/>
      <c r="P220" s="656"/>
      <c r="Q220" s="657"/>
      <c r="R220" s="704"/>
      <c r="S220" s="3180"/>
      <c r="U220" s="209" t="str">
        <f t="shared" si="8"/>
        <v>0</v>
      </c>
    </row>
    <row r="221" spans="7:21" ht="20.100000000000001" customHeight="1">
      <c r="G221" s="1047"/>
      <c r="H221" s="655"/>
      <c r="I221" s="655"/>
      <c r="J221" s="655"/>
      <c r="K221" s="655"/>
      <c r="L221" s="1310"/>
      <c r="M221" s="1310"/>
      <c r="N221" s="1310"/>
      <c r="O221" s="655"/>
      <c r="P221" s="656"/>
      <c r="Q221" s="657"/>
      <c r="R221" s="704"/>
      <c r="S221" s="3180"/>
      <c r="U221" s="209" t="str">
        <f t="shared" si="8"/>
        <v>0</v>
      </c>
    </row>
    <row r="222" spans="7:21" ht="20.100000000000001" customHeight="1">
      <c r="G222" s="1047"/>
      <c r="H222" s="655"/>
      <c r="I222" s="655"/>
      <c r="J222" s="655"/>
      <c r="K222" s="655"/>
      <c r="L222" s="1310"/>
      <c r="M222" s="1310"/>
      <c r="N222" s="1310"/>
      <c r="O222" s="655"/>
      <c r="P222" s="656"/>
      <c r="Q222" s="657"/>
      <c r="R222" s="704"/>
      <c r="S222" s="3180"/>
      <c r="U222" s="209" t="str">
        <f t="shared" si="8"/>
        <v>0</v>
      </c>
    </row>
    <row r="223" spans="7:21" ht="20.100000000000001" customHeight="1">
      <c r="G223" s="1047"/>
      <c r="H223" s="655"/>
      <c r="I223" s="655"/>
      <c r="J223" s="655"/>
      <c r="K223" s="655"/>
      <c r="L223" s="1310"/>
      <c r="M223" s="1310"/>
      <c r="N223" s="1310"/>
      <c r="O223" s="655"/>
      <c r="P223" s="656"/>
      <c r="Q223" s="657"/>
      <c r="R223" s="704"/>
      <c r="S223" s="3180"/>
      <c r="U223" s="209" t="str">
        <f t="shared" si="8"/>
        <v>0</v>
      </c>
    </row>
    <row r="224" spans="7:21" ht="20.100000000000001" customHeight="1">
      <c r="G224" s="1047"/>
      <c r="H224" s="655"/>
      <c r="I224" s="655"/>
      <c r="J224" s="655"/>
      <c r="K224" s="655"/>
      <c r="L224" s="1310"/>
      <c r="M224" s="1310"/>
      <c r="N224" s="1310"/>
      <c r="O224" s="655"/>
      <c r="P224" s="656"/>
      <c r="Q224" s="657"/>
      <c r="R224" s="704"/>
      <c r="S224" s="3180"/>
      <c r="U224" s="209" t="str">
        <f t="shared" si="8"/>
        <v>0</v>
      </c>
    </row>
    <row r="225" spans="7:21" ht="20.100000000000001" customHeight="1">
      <c r="G225" s="1047"/>
      <c r="H225" s="655"/>
      <c r="I225" s="655"/>
      <c r="J225" s="655"/>
      <c r="K225" s="655"/>
      <c r="L225" s="1310"/>
      <c r="M225" s="1310"/>
      <c r="N225" s="1310"/>
      <c r="O225" s="655"/>
      <c r="P225" s="656"/>
      <c r="Q225" s="657"/>
      <c r="R225" s="704"/>
      <c r="S225" s="3180"/>
      <c r="U225" s="209" t="str">
        <f t="shared" si="8"/>
        <v>0</v>
      </c>
    </row>
    <row r="226" spans="7:21" ht="20.100000000000001" customHeight="1">
      <c r="G226" s="1047"/>
      <c r="H226" s="655"/>
      <c r="I226" s="655"/>
      <c r="J226" s="655"/>
      <c r="K226" s="655"/>
      <c r="L226" s="1310"/>
      <c r="M226" s="1310"/>
      <c r="N226" s="1310"/>
      <c r="O226" s="655"/>
      <c r="P226" s="656"/>
      <c r="Q226" s="657"/>
      <c r="R226" s="704"/>
      <c r="S226" s="3180"/>
      <c r="U226" s="209" t="str">
        <f t="shared" si="8"/>
        <v>0</v>
      </c>
    </row>
    <row r="227" spans="7:21" ht="20.100000000000001" customHeight="1">
      <c r="G227" s="1047"/>
      <c r="H227" s="655"/>
      <c r="I227" s="655"/>
      <c r="J227" s="655"/>
      <c r="K227" s="655"/>
      <c r="L227" s="1310"/>
      <c r="M227" s="1310"/>
      <c r="N227" s="1310"/>
      <c r="O227" s="655"/>
      <c r="P227" s="656"/>
      <c r="Q227" s="657"/>
      <c r="R227" s="704"/>
      <c r="S227" s="3180"/>
      <c r="U227" s="209" t="str">
        <f t="shared" si="8"/>
        <v>0</v>
      </c>
    </row>
    <row r="228" spans="7:21" ht="20.100000000000001" customHeight="1">
      <c r="G228" s="1047"/>
      <c r="H228" s="655"/>
      <c r="I228" s="655"/>
      <c r="J228" s="655"/>
      <c r="K228" s="655"/>
      <c r="L228" s="1310"/>
      <c r="M228" s="1310"/>
      <c r="N228" s="1310"/>
      <c r="O228" s="655"/>
      <c r="P228" s="656"/>
      <c r="Q228" s="657"/>
      <c r="R228" s="704"/>
      <c r="S228" s="3180"/>
      <c r="U228" s="209" t="str">
        <f t="shared" si="8"/>
        <v>0</v>
      </c>
    </row>
    <row r="229" spans="7:21" ht="20.100000000000001" customHeight="1">
      <c r="G229" s="1047"/>
      <c r="H229" s="655"/>
      <c r="I229" s="655"/>
      <c r="J229" s="655"/>
      <c r="K229" s="655"/>
      <c r="L229" s="1310"/>
      <c r="M229" s="1310"/>
      <c r="N229" s="1310"/>
      <c r="O229" s="655"/>
      <c r="P229" s="656"/>
      <c r="Q229" s="657"/>
      <c r="R229" s="704"/>
      <c r="S229" s="3180"/>
      <c r="U229" s="209" t="str">
        <f t="shared" si="8"/>
        <v>0</v>
      </c>
    </row>
    <row r="230" spans="7:21" ht="20.100000000000001" customHeight="1">
      <c r="G230" s="1047"/>
      <c r="H230" s="655"/>
      <c r="I230" s="655"/>
      <c r="J230" s="655"/>
      <c r="K230" s="655"/>
      <c r="L230" s="1310"/>
      <c r="M230" s="1310"/>
      <c r="N230" s="1310"/>
      <c r="O230" s="655"/>
      <c r="P230" s="656"/>
      <c r="Q230" s="657"/>
      <c r="R230" s="704"/>
      <c r="S230" s="3180"/>
      <c r="U230" s="209" t="str">
        <f t="shared" si="8"/>
        <v>0</v>
      </c>
    </row>
    <row r="231" spans="7:21" ht="20.100000000000001" customHeight="1">
      <c r="G231" s="1047"/>
      <c r="H231" s="655"/>
      <c r="I231" s="655"/>
      <c r="J231" s="655"/>
      <c r="K231" s="655"/>
      <c r="L231" s="1310"/>
      <c r="M231" s="1310"/>
      <c r="N231" s="1310"/>
      <c r="O231" s="655"/>
      <c r="P231" s="656"/>
      <c r="Q231" s="657"/>
      <c r="R231" s="704"/>
      <c r="S231" s="3180"/>
      <c r="U231" s="209" t="str">
        <f t="shared" si="8"/>
        <v>0</v>
      </c>
    </row>
    <row r="232" spans="7:21" ht="20.100000000000001" customHeight="1">
      <c r="G232" s="1047"/>
      <c r="H232" s="655"/>
      <c r="I232" s="655"/>
      <c r="J232" s="655"/>
      <c r="K232" s="655"/>
      <c r="L232" s="1310"/>
      <c r="M232" s="1310"/>
      <c r="N232" s="1310"/>
      <c r="O232" s="655"/>
      <c r="P232" s="656"/>
      <c r="Q232" s="657"/>
      <c r="R232" s="704"/>
      <c r="S232" s="3180"/>
      <c r="U232" s="209" t="str">
        <f t="shared" si="8"/>
        <v>0</v>
      </c>
    </row>
    <row r="233" spans="7:21" ht="20.100000000000001" customHeight="1">
      <c r="G233" s="1047"/>
      <c r="H233" s="655"/>
      <c r="I233" s="655"/>
      <c r="J233" s="655"/>
      <c r="K233" s="655"/>
      <c r="L233" s="1310"/>
      <c r="M233" s="1310"/>
      <c r="N233" s="1310"/>
      <c r="O233" s="655"/>
      <c r="P233" s="656"/>
      <c r="Q233" s="657"/>
      <c r="R233" s="704"/>
      <c r="S233" s="3180"/>
      <c r="U233" s="209" t="str">
        <f t="shared" si="8"/>
        <v>0</v>
      </c>
    </row>
    <row r="234" spans="7:21" ht="20.100000000000001" customHeight="1">
      <c r="G234" s="1047"/>
      <c r="H234" s="655"/>
      <c r="I234" s="655"/>
      <c r="J234" s="655"/>
      <c r="K234" s="655"/>
      <c r="L234" s="1310"/>
      <c r="M234" s="1310"/>
      <c r="N234" s="1310"/>
      <c r="O234" s="655"/>
      <c r="P234" s="656"/>
      <c r="Q234" s="657"/>
      <c r="R234" s="704"/>
      <c r="S234" s="3180"/>
      <c r="U234" s="209" t="str">
        <f t="shared" si="8"/>
        <v>0</v>
      </c>
    </row>
    <row r="235" spans="7:21" ht="20.100000000000001" customHeight="1">
      <c r="G235" s="1047"/>
      <c r="H235" s="655"/>
      <c r="I235" s="655"/>
      <c r="J235" s="655"/>
      <c r="K235" s="655"/>
      <c r="L235" s="1310"/>
      <c r="M235" s="1310"/>
      <c r="N235" s="1310"/>
      <c r="O235" s="655"/>
      <c r="P235" s="656"/>
      <c r="Q235" s="657"/>
      <c r="R235" s="704"/>
      <c r="S235" s="3180"/>
      <c r="U235" s="209" t="str">
        <f t="shared" si="8"/>
        <v>0</v>
      </c>
    </row>
    <row r="236" spans="7:21" ht="20.100000000000001" customHeight="1">
      <c r="G236" s="1047"/>
      <c r="H236" s="655"/>
      <c r="I236" s="655"/>
      <c r="J236" s="655"/>
      <c r="K236" s="655"/>
      <c r="L236" s="1310"/>
      <c r="M236" s="1310"/>
      <c r="N236" s="1310"/>
      <c r="O236" s="655"/>
      <c r="P236" s="656"/>
      <c r="Q236" s="657"/>
      <c r="R236" s="704"/>
      <c r="S236" s="3180"/>
      <c r="U236" s="209" t="str">
        <f t="shared" si="8"/>
        <v>0</v>
      </c>
    </row>
    <row r="237" spans="7:21" ht="20.100000000000001" customHeight="1">
      <c r="G237" s="1047"/>
      <c r="H237" s="655"/>
      <c r="I237" s="655"/>
      <c r="J237" s="655"/>
      <c r="K237" s="655"/>
      <c r="L237" s="1310"/>
      <c r="M237" s="1310"/>
      <c r="N237" s="1310"/>
      <c r="O237" s="655"/>
      <c r="P237" s="656"/>
      <c r="Q237" s="657"/>
      <c r="R237" s="704"/>
      <c r="S237" s="3180"/>
      <c r="U237" s="209" t="str">
        <f t="shared" si="8"/>
        <v>0</v>
      </c>
    </row>
    <row r="238" spans="7:21" ht="20.100000000000001" customHeight="1">
      <c r="G238" s="1047"/>
      <c r="H238" s="655"/>
      <c r="I238" s="655"/>
      <c r="J238" s="655"/>
      <c r="K238" s="655"/>
      <c r="L238" s="1310"/>
      <c r="M238" s="1310"/>
      <c r="N238" s="1310"/>
      <c r="O238" s="655"/>
      <c r="P238" s="656"/>
      <c r="Q238" s="657"/>
      <c r="R238" s="704"/>
      <c r="S238" s="3180"/>
      <c r="U238" s="209" t="str">
        <f t="shared" si="8"/>
        <v>0</v>
      </c>
    </row>
    <row r="239" spans="7:21" ht="20.100000000000001" customHeight="1">
      <c r="G239" s="1047"/>
      <c r="H239" s="655"/>
      <c r="I239" s="655"/>
      <c r="J239" s="655"/>
      <c r="K239" s="655"/>
      <c r="L239" s="1310"/>
      <c r="M239" s="1310"/>
      <c r="N239" s="1310"/>
      <c r="O239" s="655"/>
      <c r="P239" s="656"/>
      <c r="Q239" s="657"/>
      <c r="R239" s="704"/>
      <c r="S239" s="3180"/>
      <c r="U239" s="209" t="str">
        <f t="shared" si="8"/>
        <v>0</v>
      </c>
    </row>
    <row r="240" spans="7:21" ht="20.100000000000001" customHeight="1">
      <c r="G240" s="1047"/>
      <c r="H240" s="655"/>
      <c r="I240" s="655"/>
      <c r="J240" s="655"/>
      <c r="K240" s="655"/>
      <c r="L240" s="1310"/>
      <c r="M240" s="1310"/>
      <c r="N240" s="1310"/>
      <c r="O240" s="655"/>
      <c r="P240" s="656"/>
      <c r="Q240" s="657"/>
      <c r="R240" s="704"/>
      <c r="S240" s="3180"/>
      <c r="U240" s="209" t="str">
        <f t="shared" si="8"/>
        <v>0</v>
      </c>
    </row>
    <row r="241" spans="7:21" ht="20.100000000000001" customHeight="1">
      <c r="G241" s="1047"/>
      <c r="H241" s="655"/>
      <c r="I241" s="655"/>
      <c r="J241" s="655"/>
      <c r="K241" s="655"/>
      <c r="L241" s="1310"/>
      <c r="M241" s="1310"/>
      <c r="N241" s="1310"/>
      <c r="O241" s="655"/>
      <c r="P241" s="656"/>
      <c r="Q241" s="657"/>
      <c r="R241" s="704"/>
      <c r="S241" s="3180"/>
      <c r="U241" s="209" t="str">
        <f t="shared" si="8"/>
        <v>0</v>
      </c>
    </row>
    <row r="242" spans="7:21" ht="20.100000000000001" customHeight="1">
      <c r="G242" s="1047"/>
      <c r="H242" s="655"/>
      <c r="I242" s="655"/>
      <c r="J242" s="655"/>
      <c r="K242" s="655"/>
      <c r="L242" s="1310"/>
      <c r="M242" s="1310"/>
      <c r="N242" s="1310"/>
      <c r="O242" s="655"/>
      <c r="P242" s="656"/>
      <c r="Q242" s="657"/>
      <c r="R242" s="704"/>
      <c r="S242" s="3180"/>
      <c r="U242" s="209" t="str">
        <f t="shared" si="8"/>
        <v>0</v>
      </c>
    </row>
    <row r="243" spans="7:21" ht="20.100000000000001" customHeight="1">
      <c r="G243" s="1047"/>
      <c r="H243" s="655"/>
      <c r="I243" s="655"/>
      <c r="J243" s="655"/>
      <c r="K243" s="655"/>
      <c r="L243" s="1310"/>
      <c r="M243" s="1310"/>
      <c r="N243" s="1310"/>
      <c r="O243" s="655"/>
      <c r="P243" s="656"/>
      <c r="Q243" s="657"/>
      <c r="R243" s="704"/>
      <c r="S243" s="3180"/>
      <c r="U243" s="209" t="str">
        <f t="shared" si="8"/>
        <v>0</v>
      </c>
    </row>
    <row r="244" spans="7:21" ht="20.100000000000001" customHeight="1">
      <c r="G244" s="1047"/>
      <c r="H244" s="655"/>
      <c r="I244" s="655"/>
      <c r="J244" s="655"/>
      <c r="K244" s="655"/>
      <c r="L244" s="1310"/>
      <c r="M244" s="1310"/>
      <c r="N244" s="1310"/>
      <c r="O244" s="655"/>
      <c r="P244" s="656"/>
      <c r="Q244" s="657"/>
      <c r="R244" s="704"/>
      <c r="S244" s="3180"/>
      <c r="U244" s="209" t="str">
        <f t="shared" si="8"/>
        <v>0</v>
      </c>
    </row>
    <row r="245" spans="7:21" ht="20.100000000000001" customHeight="1">
      <c r="G245" s="1047"/>
      <c r="H245" s="655"/>
      <c r="I245" s="655"/>
      <c r="J245" s="655"/>
      <c r="K245" s="655"/>
      <c r="L245" s="1310"/>
      <c r="M245" s="1310"/>
      <c r="N245" s="1310"/>
      <c r="O245" s="655"/>
      <c r="P245" s="656"/>
      <c r="Q245" s="657"/>
      <c r="R245" s="704"/>
      <c r="S245" s="3180"/>
      <c r="U245" s="209" t="str">
        <f t="shared" si="8"/>
        <v>0</v>
      </c>
    </row>
    <row r="246" spans="7:21" ht="20.100000000000001" customHeight="1">
      <c r="G246" s="1047"/>
      <c r="H246" s="655"/>
      <c r="I246" s="655"/>
      <c r="J246" s="655"/>
      <c r="K246" s="655"/>
      <c r="L246" s="1310"/>
      <c r="M246" s="1310"/>
      <c r="N246" s="1310"/>
      <c r="O246" s="655"/>
      <c r="P246" s="656"/>
      <c r="Q246" s="657"/>
      <c r="R246" s="704"/>
      <c r="S246" s="3180"/>
      <c r="U246" s="209" t="str">
        <f t="shared" si="8"/>
        <v>0</v>
      </c>
    </row>
    <row r="247" spans="7:21" ht="20.100000000000001" customHeight="1">
      <c r="G247" s="1047"/>
      <c r="H247" s="655"/>
      <c r="I247" s="655"/>
      <c r="J247" s="655"/>
      <c r="K247" s="655"/>
      <c r="L247" s="1310"/>
      <c r="M247" s="1310"/>
      <c r="N247" s="1310"/>
      <c r="O247" s="655"/>
      <c r="P247" s="656"/>
      <c r="Q247" s="657"/>
      <c r="R247" s="704"/>
      <c r="S247" s="3180"/>
      <c r="U247" s="209" t="str">
        <f t="shared" si="8"/>
        <v>0</v>
      </c>
    </row>
    <row r="248" spans="7:21" ht="20.100000000000001" customHeight="1">
      <c r="G248" s="1047"/>
      <c r="H248" s="655"/>
      <c r="I248" s="655"/>
      <c r="J248" s="655"/>
      <c r="K248" s="655"/>
      <c r="L248" s="1310"/>
      <c r="M248" s="1310"/>
      <c r="N248" s="1310"/>
      <c r="O248" s="655"/>
      <c r="P248" s="656"/>
      <c r="Q248" s="657"/>
      <c r="R248" s="704"/>
      <c r="S248" s="3180"/>
      <c r="U248" s="209" t="str">
        <f t="shared" si="8"/>
        <v>0</v>
      </c>
    </row>
    <row r="249" spans="7:21" ht="20.100000000000001" customHeight="1">
      <c r="G249" s="1047"/>
      <c r="H249" s="655"/>
      <c r="I249" s="655"/>
      <c r="J249" s="655"/>
      <c r="K249" s="655"/>
      <c r="L249" s="1310"/>
      <c r="M249" s="1310"/>
      <c r="N249" s="1310"/>
      <c r="O249" s="655"/>
      <c r="P249" s="656"/>
      <c r="Q249" s="657"/>
      <c r="R249" s="704"/>
      <c r="S249" s="3180"/>
      <c r="U249" s="209" t="str">
        <f t="shared" si="8"/>
        <v>0</v>
      </c>
    </row>
    <row r="250" spans="7:21" ht="20.100000000000001" customHeight="1">
      <c r="G250" s="1047"/>
      <c r="H250" s="655"/>
      <c r="I250" s="655"/>
      <c r="J250" s="655"/>
      <c r="K250" s="655"/>
      <c r="L250" s="1310"/>
      <c r="M250" s="1310"/>
      <c r="N250" s="1310"/>
      <c r="O250" s="655"/>
      <c r="P250" s="656"/>
      <c r="Q250" s="657"/>
      <c r="R250" s="704"/>
      <c r="S250" s="3180"/>
      <c r="U250" s="209" t="str">
        <f t="shared" si="8"/>
        <v>0</v>
      </c>
    </row>
    <row r="251" spans="7:21" ht="20.100000000000001" customHeight="1">
      <c r="G251" s="1047"/>
      <c r="H251" s="655"/>
      <c r="I251" s="655"/>
      <c r="J251" s="655"/>
      <c r="K251" s="655"/>
      <c r="L251" s="1310"/>
      <c r="M251" s="1310"/>
      <c r="N251" s="1310"/>
      <c r="O251" s="655"/>
      <c r="P251" s="656"/>
      <c r="Q251" s="657"/>
      <c r="R251" s="704"/>
      <c r="S251" s="3180"/>
      <c r="U251" s="209" t="str">
        <f t="shared" si="8"/>
        <v>0</v>
      </c>
    </row>
    <row r="252" spans="7:21" ht="20.100000000000001" customHeight="1">
      <c r="G252" s="1047"/>
      <c r="H252" s="655"/>
      <c r="I252" s="655"/>
      <c r="J252" s="655"/>
      <c r="K252" s="655"/>
      <c r="L252" s="1310"/>
      <c r="M252" s="1310"/>
      <c r="N252" s="1310"/>
      <c r="O252" s="655"/>
      <c r="P252" s="656"/>
      <c r="Q252" s="657"/>
      <c r="R252" s="704"/>
      <c r="S252" s="3180"/>
      <c r="U252" s="209" t="str">
        <f t="shared" si="8"/>
        <v>0</v>
      </c>
    </row>
    <row r="253" spans="7:21" ht="20.100000000000001" customHeight="1">
      <c r="G253" s="1047"/>
      <c r="H253" s="655"/>
      <c r="I253" s="655"/>
      <c r="J253" s="655"/>
      <c r="K253" s="655"/>
      <c r="L253" s="1310"/>
      <c r="M253" s="1310"/>
      <c r="N253" s="1310"/>
      <c r="O253" s="655"/>
      <c r="P253" s="656"/>
      <c r="Q253" s="657"/>
      <c r="R253" s="704"/>
      <c r="S253" s="3180"/>
      <c r="U253" s="209" t="str">
        <f t="shared" si="8"/>
        <v>0</v>
      </c>
    </row>
    <row r="254" spans="7:21" ht="20.100000000000001" customHeight="1">
      <c r="G254" s="1047"/>
      <c r="H254" s="655"/>
      <c r="I254" s="655"/>
      <c r="J254" s="655"/>
      <c r="K254" s="655"/>
      <c r="L254" s="1310"/>
      <c r="M254" s="1310"/>
      <c r="N254" s="1310"/>
      <c r="O254" s="655"/>
      <c r="P254" s="656"/>
      <c r="Q254" s="657"/>
      <c r="R254" s="704"/>
      <c r="S254" s="3180"/>
      <c r="U254" s="209" t="str">
        <f t="shared" si="8"/>
        <v>0</v>
      </c>
    </row>
    <row r="255" spans="7:21" ht="20.100000000000001" customHeight="1">
      <c r="G255" s="1047"/>
      <c r="H255" s="655"/>
      <c r="I255" s="655"/>
      <c r="J255" s="655"/>
      <c r="K255" s="655"/>
      <c r="L255" s="1310"/>
      <c r="M255" s="1310"/>
      <c r="N255" s="1310"/>
      <c r="O255" s="655"/>
      <c r="P255" s="656"/>
      <c r="Q255" s="657"/>
      <c r="R255" s="704"/>
      <c r="S255" s="3180"/>
      <c r="U255" s="209" t="str">
        <f t="shared" si="8"/>
        <v>0</v>
      </c>
    </row>
    <row r="256" spans="7:21" ht="20.100000000000001" customHeight="1">
      <c r="G256" s="1047"/>
      <c r="H256" s="655"/>
      <c r="I256" s="655"/>
      <c r="J256" s="655"/>
      <c r="K256" s="655"/>
      <c r="L256" s="1310"/>
      <c r="M256" s="1310"/>
      <c r="N256" s="1310"/>
      <c r="O256" s="655"/>
      <c r="P256" s="656"/>
      <c r="Q256" s="657"/>
      <c r="R256" s="704"/>
      <c r="S256" s="3180"/>
      <c r="U256" s="209" t="str">
        <f t="shared" si="8"/>
        <v>0</v>
      </c>
    </row>
    <row r="257" spans="7:21" ht="20.100000000000001" customHeight="1">
      <c r="G257" s="1047"/>
      <c r="H257" s="655"/>
      <c r="I257" s="655"/>
      <c r="J257" s="655"/>
      <c r="K257" s="655"/>
      <c r="L257" s="1310"/>
      <c r="M257" s="1310"/>
      <c r="N257" s="1310"/>
      <c r="O257" s="655"/>
      <c r="P257" s="656"/>
      <c r="Q257" s="657"/>
      <c r="R257" s="704"/>
      <c r="S257" s="3180"/>
      <c r="U257" s="209" t="str">
        <f t="shared" si="8"/>
        <v>0</v>
      </c>
    </row>
    <row r="258" spans="7:21" ht="20.100000000000001" customHeight="1">
      <c r="G258" s="1047"/>
      <c r="H258" s="655"/>
      <c r="I258" s="655"/>
      <c r="J258" s="655"/>
      <c r="K258" s="655"/>
      <c r="L258" s="1310"/>
      <c r="M258" s="1310"/>
      <c r="N258" s="1310"/>
      <c r="O258" s="655"/>
      <c r="P258" s="656"/>
      <c r="Q258" s="657"/>
      <c r="R258" s="704"/>
      <c r="S258" s="3180"/>
      <c r="U258" s="209" t="str">
        <f t="shared" si="8"/>
        <v>0</v>
      </c>
    </row>
    <row r="259" spans="7:21" ht="20.100000000000001" customHeight="1">
      <c r="G259" s="1047"/>
      <c r="H259" s="655"/>
      <c r="I259" s="655"/>
      <c r="J259" s="655"/>
      <c r="K259" s="655"/>
      <c r="L259" s="1310"/>
      <c r="M259" s="1310"/>
      <c r="N259" s="1310"/>
      <c r="O259" s="655"/>
      <c r="P259" s="656"/>
      <c r="Q259" s="657"/>
      <c r="R259" s="704"/>
      <c r="S259" s="3180"/>
      <c r="U259" s="209" t="str">
        <f t="shared" si="8"/>
        <v>0</v>
      </c>
    </row>
    <row r="260" spans="7:21" ht="20.100000000000001" customHeight="1">
      <c r="G260" s="1047"/>
      <c r="H260" s="655"/>
      <c r="I260" s="655"/>
      <c r="J260" s="655"/>
      <c r="K260" s="655"/>
      <c r="L260" s="1310"/>
      <c r="M260" s="1310"/>
      <c r="N260" s="1310"/>
      <c r="O260" s="655"/>
      <c r="P260" s="656"/>
      <c r="Q260" s="657"/>
      <c r="R260" s="704"/>
      <c r="S260" s="3180"/>
      <c r="U260" s="209" t="str">
        <f t="shared" si="8"/>
        <v>0</v>
      </c>
    </row>
    <row r="261" spans="7:21" ht="20.100000000000001" customHeight="1">
      <c r="G261" s="1047"/>
      <c r="H261" s="655"/>
      <c r="I261" s="655"/>
      <c r="J261" s="655"/>
      <c r="K261" s="655"/>
      <c r="L261" s="1310"/>
      <c r="M261" s="1310"/>
      <c r="N261" s="1310"/>
      <c r="O261" s="655"/>
      <c r="P261" s="656"/>
      <c r="Q261" s="657"/>
      <c r="R261" s="704"/>
      <c r="S261" s="3180"/>
      <c r="U261" s="209" t="str">
        <f t="shared" si="8"/>
        <v>0</v>
      </c>
    </row>
    <row r="262" spans="7:21" ht="20.100000000000001" customHeight="1">
      <c r="G262" s="1047"/>
      <c r="H262" s="655"/>
      <c r="I262" s="655"/>
      <c r="J262" s="655"/>
      <c r="K262" s="655"/>
      <c r="L262" s="1310"/>
      <c r="M262" s="1310"/>
      <c r="N262" s="1310"/>
      <c r="O262" s="655"/>
      <c r="P262" s="656"/>
      <c r="Q262" s="657"/>
      <c r="R262" s="704"/>
      <c r="S262" s="3180"/>
      <c r="U262" s="209" t="str">
        <f t="shared" si="8"/>
        <v>0</v>
      </c>
    </row>
    <row r="263" spans="7:21" ht="20.100000000000001" customHeight="1">
      <c r="G263" s="1047"/>
      <c r="H263" s="655"/>
      <c r="I263" s="655"/>
      <c r="J263" s="655"/>
      <c r="K263" s="655"/>
      <c r="L263" s="1310"/>
      <c r="M263" s="1310"/>
      <c r="N263" s="1310"/>
      <c r="O263" s="655"/>
      <c r="P263" s="656"/>
      <c r="Q263" s="657"/>
      <c r="R263" s="704"/>
      <c r="S263" s="3180"/>
      <c r="U263" s="209" t="str">
        <f t="shared" si="8"/>
        <v>0</v>
      </c>
    </row>
    <row r="264" spans="7:21" ht="20.100000000000001" customHeight="1">
      <c r="G264" s="1047"/>
      <c r="H264" s="655"/>
      <c r="I264" s="655"/>
      <c r="J264" s="655"/>
      <c r="K264" s="655"/>
      <c r="L264" s="1310"/>
      <c r="M264" s="1310"/>
      <c r="N264" s="1310"/>
      <c r="O264" s="655"/>
      <c r="P264" s="656"/>
      <c r="Q264" s="657"/>
      <c r="R264" s="704"/>
      <c r="S264" s="3180"/>
      <c r="U264" s="209" t="str">
        <f t="shared" si="8"/>
        <v>0</v>
      </c>
    </row>
    <row r="265" spans="7:21" ht="20.100000000000001" customHeight="1">
      <c r="G265" s="1047"/>
      <c r="H265" s="655"/>
      <c r="I265" s="655"/>
      <c r="J265" s="655"/>
      <c r="K265" s="655"/>
      <c r="L265" s="1310"/>
      <c r="M265" s="1310"/>
      <c r="N265" s="1310"/>
      <c r="O265" s="655"/>
      <c r="P265" s="656"/>
      <c r="Q265" s="657"/>
      <c r="R265" s="704"/>
      <c r="S265" s="3180"/>
      <c r="U265" s="209" t="str">
        <f t="shared" si="8"/>
        <v>0</v>
      </c>
    </row>
    <row r="266" spans="7:21" ht="20.100000000000001" customHeight="1">
      <c r="G266" s="1047"/>
      <c r="H266" s="655"/>
      <c r="I266" s="655"/>
      <c r="J266" s="655"/>
      <c r="K266" s="655"/>
      <c r="L266" s="1310"/>
      <c r="M266" s="1310"/>
      <c r="N266" s="1310"/>
      <c r="O266" s="655"/>
      <c r="P266" s="656"/>
      <c r="Q266" s="657"/>
      <c r="R266" s="704"/>
      <c r="S266" s="3180"/>
      <c r="U266" s="209" t="str">
        <f t="shared" si="8"/>
        <v>0</v>
      </c>
    </row>
    <row r="267" spans="7:21" ht="20.100000000000001" customHeight="1">
      <c r="G267" s="1047"/>
      <c r="H267" s="655"/>
      <c r="I267" s="655"/>
      <c r="J267" s="655"/>
      <c r="K267" s="655"/>
      <c r="L267" s="1310"/>
      <c r="M267" s="1310"/>
      <c r="N267" s="1310"/>
      <c r="O267" s="655"/>
      <c r="P267" s="656"/>
      <c r="Q267" s="657"/>
      <c r="R267" s="704"/>
      <c r="S267" s="3180"/>
      <c r="U267" s="209" t="str">
        <f t="shared" si="8"/>
        <v>0</v>
      </c>
    </row>
    <row r="268" spans="7:21" ht="20.100000000000001" customHeight="1">
      <c r="G268" s="1047"/>
      <c r="H268" s="655"/>
      <c r="I268" s="655"/>
      <c r="J268" s="655"/>
      <c r="K268" s="655"/>
      <c r="L268" s="1310"/>
      <c r="M268" s="1310"/>
      <c r="N268" s="1310"/>
      <c r="O268" s="655"/>
      <c r="P268" s="656"/>
      <c r="Q268" s="657"/>
      <c r="R268" s="704"/>
      <c r="S268" s="3180"/>
      <c r="U268" s="209" t="str">
        <f t="shared" si="8"/>
        <v>0</v>
      </c>
    </row>
    <row r="269" spans="7:21" ht="20.100000000000001" customHeight="1">
      <c r="G269" s="1047"/>
      <c r="H269" s="655"/>
      <c r="I269" s="655"/>
      <c r="J269" s="655"/>
      <c r="K269" s="655"/>
      <c r="L269" s="1310"/>
      <c r="M269" s="1310"/>
      <c r="N269" s="1310"/>
      <c r="O269" s="655"/>
      <c r="P269" s="656"/>
      <c r="Q269" s="657"/>
      <c r="R269" s="704"/>
      <c r="S269" s="3180"/>
      <c r="U269" s="209" t="str">
        <f t="shared" si="8"/>
        <v>0</v>
      </c>
    </row>
    <row r="270" spans="7:21" ht="20.100000000000001" customHeight="1">
      <c r="G270" s="1047"/>
      <c r="H270" s="655"/>
      <c r="I270" s="655"/>
      <c r="J270" s="655"/>
      <c r="K270" s="655"/>
      <c r="L270" s="1310"/>
      <c r="M270" s="1310"/>
      <c r="N270" s="1310"/>
      <c r="O270" s="655"/>
      <c r="P270" s="656"/>
      <c r="Q270" s="657"/>
      <c r="R270" s="704"/>
      <c r="S270" s="3180"/>
      <c r="U270" s="209" t="str">
        <f t="shared" si="8"/>
        <v>0</v>
      </c>
    </row>
    <row r="271" spans="7:21" ht="20.100000000000001" customHeight="1">
      <c r="G271" s="1047"/>
      <c r="H271" s="655"/>
      <c r="I271" s="655"/>
      <c r="J271" s="655"/>
      <c r="K271" s="655"/>
      <c r="L271" s="1310"/>
      <c r="M271" s="1310"/>
      <c r="N271" s="1310"/>
      <c r="O271" s="655"/>
      <c r="P271" s="656"/>
      <c r="Q271" s="657"/>
      <c r="R271" s="704"/>
      <c r="S271" s="3180"/>
      <c r="U271" s="209" t="str">
        <f t="shared" si="8"/>
        <v>0</v>
      </c>
    </row>
    <row r="272" spans="7:21" ht="20.100000000000001" customHeight="1">
      <c r="G272" s="1047"/>
      <c r="H272" s="655"/>
      <c r="I272" s="655"/>
      <c r="J272" s="655"/>
      <c r="K272" s="655"/>
      <c r="L272" s="1310"/>
      <c r="M272" s="1310"/>
      <c r="N272" s="1310"/>
      <c r="O272" s="655"/>
      <c r="P272" s="656"/>
      <c r="Q272" s="657"/>
      <c r="R272" s="704"/>
      <c r="S272" s="3180"/>
      <c r="U272" s="209" t="str">
        <f t="shared" si="8"/>
        <v>0</v>
      </c>
    </row>
    <row r="273" spans="7:21" ht="20.100000000000001" customHeight="1">
      <c r="G273" s="1047"/>
      <c r="H273" s="655"/>
      <c r="I273" s="655"/>
      <c r="J273" s="655"/>
      <c r="K273" s="655"/>
      <c r="L273" s="1310"/>
      <c r="M273" s="1310"/>
      <c r="N273" s="1310"/>
      <c r="O273" s="655"/>
      <c r="P273" s="656"/>
      <c r="Q273" s="657"/>
      <c r="R273" s="704"/>
      <c r="S273" s="3180"/>
      <c r="U273" s="209" t="str">
        <f t="shared" si="8"/>
        <v>0</v>
      </c>
    </row>
    <row r="274" spans="7:21" ht="20.100000000000001" customHeight="1">
      <c r="G274" s="1047"/>
      <c r="H274" s="655"/>
      <c r="I274" s="655"/>
      <c r="J274" s="655"/>
      <c r="K274" s="655"/>
      <c r="L274" s="1310"/>
      <c r="M274" s="1310"/>
      <c r="N274" s="1310"/>
      <c r="O274" s="655"/>
      <c r="P274" s="656"/>
      <c r="Q274" s="657"/>
      <c r="R274" s="704"/>
      <c r="S274" s="3180"/>
      <c r="U274" s="209" t="str">
        <f t="shared" si="8"/>
        <v>0</v>
      </c>
    </row>
    <row r="275" spans="7:21" ht="20.100000000000001" customHeight="1">
      <c r="G275" s="1047"/>
      <c r="H275" s="655"/>
      <c r="I275" s="655"/>
      <c r="J275" s="655"/>
      <c r="K275" s="655"/>
      <c r="L275" s="1310"/>
      <c r="M275" s="1310"/>
      <c r="N275" s="1310"/>
      <c r="O275" s="655"/>
      <c r="P275" s="656"/>
      <c r="Q275" s="657"/>
      <c r="R275" s="704"/>
      <c r="S275" s="3180"/>
      <c r="U275" s="209" t="str">
        <f t="shared" ref="U275:U338" si="9">IF(R275&gt;0,"추경","0")</f>
        <v>0</v>
      </c>
    </row>
    <row r="276" spans="7:21" ht="20.100000000000001" customHeight="1">
      <c r="G276" s="1047"/>
      <c r="H276" s="655"/>
      <c r="I276" s="655"/>
      <c r="J276" s="655"/>
      <c r="K276" s="655"/>
      <c r="L276" s="1310"/>
      <c r="M276" s="1310"/>
      <c r="N276" s="1310"/>
      <c r="O276" s="655"/>
      <c r="P276" s="656"/>
      <c r="Q276" s="657"/>
      <c r="R276" s="704"/>
      <c r="S276" s="3180"/>
      <c r="U276" s="209" t="str">
        <f t="shared" si="9"/>
        <v>0</v>
      </c>
    </row>
    <row r="277" spans="7:21" ht="20.100000000000001" customHeight="1">
      <c r="G277" s="1047"/>
      <c r="H277" s="655"/>
      <c r="I277" s="655"/>
      <c r="J277" s="655"/>
      <c r="K277" s="655"/>
      <c r="L277" s="1310"/>
      <c r="M277" s="1310"/>
      <c r="N277" s="1310"/>
      <c r="O277" s="655"/>
      <c r="P277" s="656"/>
      <c r="Q277" s="657"/>
      <c r="R277" s="704"/>
      <c r="S277" s="3180"/>
      <c r="U277" s="209" t="str">
        <f t="shared" si="9"/>
        <v>0</v>
      </c>
    </row>
    <row r="278" spans="7:21" ht="20.100000000000001" customHeight="1">
      <c r="G278" s="1047"/>
      <c r="H278" s="655"/>
      <c r="I278" s="655"/>
      <c r="J278" s="655"/>
      <c r="K278" s="655"/>
      <c r="L278" s="1310"/>
      <c r="M278" s="1310"/>
      <c r="N278" s="1310"/>
      <c r="O278" s="655"/>
      <c r="P278" s="656"/>
      <c r="Q278" s="657"/>
      <c r="R278" s="704"/>
      <c r="S278" s="3180"/>
      <c r="U278" s="209" t="str">
        <f t="shared" si="9"/>
        <v>0</v>
      </c>
    </row>
    <row r="279" spans="7:21" ht="20.100000000000001" customHeight="1">
      <c r="G279" s="1047"/>
      <c r="H279" s="655"/>
      <c r="I279" s="655"/>
      <c r="J279" s="655"/>
      <c r="K279" s="655"/>
      <c r="L279" s="1310"/>
      <c r="M279" s="1310"/>
      <c r="N279" s="1310"/>
      <c r="O279" s="655"/>
      <c r="P279" s="656"/>
      <c r="Q279" s="657"/>
      <c r="R279" s="704"/>
      <c r="S279" s="3180"/>
      <c r="U279" s="209" t="str">
        <f t="shared" si="9"/>
        <v>0</v>
      </c>
    </row>
    <row r="280" spans="7:21" ht="20.100000000000001" customHeight="1">
      <c r="G280" s="1047"/>
      <c r="H280" s="655"/>
      <c r="I280" s="655"/>
      <c r="J280" s="655"/>
      <c r="K280" s="655"/>
      <c r="L280" s="1310"/>
      <c r="M280" s="1310"/>
      <c r="N280" s="1310"/>
      <c r="O280" s="655"/>
      <c r="P280" s="656"/>
      <c r="Q280" s="657"/>
      <c r="R280" s="704"/>
      <c r="S280" s="3180"/>
      <c r="U280" s="209" t="str">
        <f t="shared" si="9"/>
        <v>0</v>
      </c>
    </row>
    <row r="281" spans="7:21" ht="20.100000000000001" customHeight="1">
      <c r="G281" s="1047"/>
      <c r="H281" s="655"/>
      <c r="I281" s="655"/>
      <c r="J281" s="655"/>
      <c r="K281" s="655"/>
      <c r="L281" s="1310"/>
      <c r="M281" s="1310"/>
      <c r="N281" s="1310"/>
      <c r="O281" s="655"/>
      <c r="P281" s="656"/>
      <c r="Q281" s="657"/>
      <c r="R281" s="704"/>
      <c r="S281" s="3180"/>
      <c r="U281" s="209" t="str">
        <f t="shared" si="9"/>
        <v>0</v>
      </c>
    </row>
    <row r="282" spans="7:21" ht="20.100000000000001" customHeight="1">
      <c r="G282" s="1047"/>
      <c r="H282" s="655"/>
      <c r="I282" s="655"/>
      <c r="J282" s="655"/>
      <c r="K282" s="655"/>
      <c r="L282" s="1310"/>
      <c r="M282" s="1310"/>
      <c r="N282" s="1310"/>
      <c r="O282" s="655"/>
      <c r="P282" s="656"/>
      <c r="Q282" s="657"/>
      <c r="R282" s="704"/>
      <c r="S282" s="3180"/>
      <c r="U282" s="209" t="str">
        <f t="shared" si="9"/>
        <v>0</v>
      </c>
    </row>
    <row r="283" spans="7:21" ht="20.100000000000001" customHeight="1">
      <c r="G283" s="1047"/>
      <c r="H283" s="655"/>
      <c r="I283" s="655"/>
      <c r="J283" s="655"/>
      <c r="K283" s="655"/>
      <c r="L283" s="1310"/>
      <c r="M283" s="1310"/>
      <c r="N283" s="1310"/>
      <c r="O283" s="655"/>
      <c r="P283" s="656"/>
      <c r="Q283" s="657"/>
      <c r="R283" s="704"/>
      <c r="S283" s="3180"/>
      <c r="U283" s="209" t="str">
        <f t="shared" si="9"/>
        <v>0</v>
      </c>
    </row>
    <row r="284" spans="7:21" ht="20.100000000000001" customHeight="1">
      <c r="G284" s="1047"/>
      <c r="H284" s="655"/>
      <c r="I284" s="655"/>
      <c r="J284" s="655"/>
      <c r="K284" s="655"/>
      <c r="L284" s="1310"/>
      <c r="M284" s="1310"/>
      <c r="N284" s="1310"/>
      <c r="O284" s="655"/>
      <c r="P284" s="656"/>
      <c r="Q284" s="657"/>
      <c r="R284" s="704"/>
      <c r="S284" s="3180"/>
      <c r="U284" s="209" t="str">
        <f t="shared" si="9"/>
        <v>0</v>
      </c>
    </row>
    <row r="285" spans="7:21" ht="20.100000000000001" customHeight="1">
      <c r="G285" s="1047"/>
      <c r="H285" s="655"/>
      <c r="I285" s="655"/>
      <c r="J285" s="655"/>
      <c r="K285" s="655"/>
      <c r="L285" s="1310"/>
      <c r="M285" s="1310"/>
      <c r="N285" s="1310"/>
      <c r="O285" s="655"/>
      <c r="P285" s="656"/>
      <c r="Q285" s="657"/>
      <c r="R285" s="704"/>
      <c r="S285" s="3180"/>
      <c r="U285" s="209" t="str">
        <f t="shared" si="9"/>
        <v>0</v>
      </c>
    </row>
    <row r="286" spans="7:21" ht="20.100000000000001" customHeight="1">
      <c r="G286" s="1047"/>
      <c r="H286" s="655"/>
      <c r="I286" s="655"/>
      <c r="J286" s="655"/>
      <c r="K286" s="655"/>
      <c r="L286" s="1310"/>
      <c r="M286" s="1310"/>
      <c r="N286" s="1310"/>
      <c r="O286" s="655"/>
      <c r="P286" s="656"/>
      <c r="Q286" s="657"/>
      <c r="R286" s="704"/>
      <c r="S286" s="3180"/>
      <c r="U286" s="209" t="str">
        <f t="shared" si="9"/>
        <v>0</v>
      </c>
    </row>
    <row r="287" spans="7:21" ht="20.100000000000001" customHeight="1">
      <c r="G287" s="1047"/>
      <c r="H287" s="655"/>
      <c r="I287" s="655"/>
      <c r="J287" s="655"/>
      <c r="K287" s="655"/>
      <c r="L287" s="1310"/>
      <c r="M287" s="1310"/>
      <c r="N287" s="1310"/>
      <c r="O287" s="655"/>
      <c r="P287" s="656"/>
      <c r="Q287" s="657"/>
      <c r="R287" s="704"/>
      <c r="S287" s="3180"/>
      <c r="U287" s="209" t="str">
        <f t="shared" si="9"/>
        <v>0</v>
      </c>
    </row>
    <row r="288" spans="7:21" ht="20.100000000000001" customHeight="1">
      <c r="G288" s="1047"/>
      <c r="H288" s="655"/>
      <c r="I288" s="655"/>
      <c r="J288" s="655"/>
      <c r="K288" s="655"/>
      <c r="L288" s="1310"/>
      <c r="M288" s="1310"/>
      <c r="N288" s="1310"/>
      <c r="O288" s="655"/>
      <c r="P288" s="656"/>
      <c r="Q288" s="657"/>
      <c r="R288" s="704"/>
      <c r="S288" s="3180"/>
      <c r="U288" s="209" t="str">
        <f t="shared" si="9"/>
        <v>0</v>
      </c>
    </row>
    <row r="289" spans="7:21" ht="20.100000000000001" customHeight="1">
      <c r="G289" s="1047"/>
      <c r="H289" s="655"/>
      <c r="I289" s="655"/>
      <c r="J289" s="655"/>
      <c r="K289" s="655"/>
      <c r="L289" s="1310"/>
      <c r="M289" s="1310"/>
      <c r="N289" s="1310"/>
      <c r="O289" s="655"/>
      <c r="P289" s="656"/>
      <c r="Q289" s="657"/>
      <c r="R289" s="704"/>
      <c r="S289" s="3180"/>
      <c r="U289" s="209" t="str">
        <f t="shared" si="9"/>
        <v>0</v>
      </c>
    </row>
    <row r="290" spans="7:21" ht="20.100000000000001" customHeight="1">
      <c r="G290" s="1047"/>
      <c r="H290" s="655"/>
      <c r="I290" s="655"/>
      <c r="J290" s="655"/>
      <c r="K290" s="655"/>
      <c r="L290" s="1310"/>
      <c r="M290" s="1310"/>
      <c r="N290" s="1310"/>
      <c r="O290" s="655"/>
      <c r="P290" s="656"/>
      <c r="Q290" s="657"/>
      <c r="R290" s="704"/>
      <c r="S290" s="3180"/>
      <c r="U290" s="209" t="str">
        <f t="shared" si="9"/>
        <v>0</v>
      </c>
    </row>
    <row r="291" spans="7:21" ht="20.100000000000001" customHeight="1">
      <c r="G291" s="1047"/>
      <c r="H291" s="655"/>
      <c r="I291" s="655"/>
      <c r="J291" s="655"/>
      <c r="K291" s="655"/>
      <c r="L291" s="1310"/>
      <c r="M291" s="1310"/>
      <c r="N291" s="1310"/>
      <c r="O291" s="655"/>
      <c r="P291" s="656"/>
      <c r="Q291" s="657"/>
      <c r="R291" s="704"/>
      <c r="S291" s="3180"/>
      <c r="U291" s="209" t="str">
        <f t="shared" si="9"/>
        <v>0</v>
      </c>
    </row>
    <row r="292" spans="7:21" ht="20.100000000000001" customHeight="1">
      <c r="G292" s="1047"/>
      <c r="H292" s="655"/>
      <c r="I292" s="655"/>
      <c r="J292" s="655"/>
      <c r="K292" s="655"/>
      <c r="L292" s="1310"/>
      <c r="M292" s="1310"/>
      <c r="N292" s="1310"/>
      <c r="O292" s="655"/>
      <c r="P292" s="656"/>
      <c r="Q292" s="657"/>
      <c r="R292" s="704"/>
      <c r="S292" s="3180"/>
      <c r="U292" s="209" t="str">
        <f t="shared" si="9"/>
        <v>0</v>
      </c>
    </row>
    <row r="293" spans="7:21" ht="20.100000000000001" customHeight="1">
      <c r="G293" s="1047"/>
      <c r="H293" s="655"/>
      <c r="I293" s="655"/>
      <c r="J293" s="655"/>
      <c r="K293" s="655"/>
      <c r="L293" s="1310"/>
      <c r="M293" s="1310"/>
      <c r="N293" s="1310"/>
      <c r="O293" s="655"/>
      <c r="P293" s="656"/>
      <c r="Q293" s="657"/>
      <c r="R293" s="704"/>
      <c r="S293" s="3180"/>
      <c r="U293" s="209" t="str">
        <f t="shared" si="9"/>
        <v>0</v>
      </c>
    </row>
    <row r="294" spans="7:21" ht="20.100000000000001" customHeight="1">
      <c r="G294" s="1047"/>
      <c r="H294" s="655"/>
      <c r="I294" s="655"/>
      <c r="J294" s="655"/>
      <c r="K294" s="655"/>
      <c r="L294" s="1310"/>
      <c r="M294" s="1310"/>
      <c r="N294" s="1310"/>
      <c r="O294" s="655"/>
      <c r="P294" s="656"/>
      <c r="Q294" s="657"/>
      <c r="R294" s="704"/>
      <c r="S294" s="3180"/>
      <c r="U294" s="209" t="str">
        <f t="shared" si="9"/>
        <v>0</v>
      </c>
    </row>
    <row r="295" spans="7:21" ht="20.100000000000001" customHeight="1">
      <c r="G295" s="1047"/>
      <c r="H295" s="655"/>
      <c r="I295" s="655"/>
      <c r="J295" s="655"/>
      <c r="K295" s="655"/>
      <c r="L295" s="1310"/>
      <c r="M295" s="1310"/>
      <c r="N295" s="1310"/>
      <c r="O295" s="655"/>
      <c r="P295" s="656"/>
      <c r="Q295" s="657"/>
      <c r="R295" s="704"/>
      <c r="S295" s="3180"/>
      <c r="U295" s="209" t="str">
        <f t="shared" si="9"/>
        <v>0</v>
      </c>
    </row>
    <row r="296" spans="7:21" ht="20.100000000000001" customHeight="1">
      <c r="G296" s="1047"/>
      <c r="H296" s="655"/>
      <c r="I296" s="655"/>
      <c r="J296" s="655"/>
      <c r="K296" s="655"/>
      <c r="L296" s="1310"/>
      <c r="M296" s="1310"/>
      <c r="N296" s="1310"/>
      <c r="O296" s="655"/>
      <c r="P296" s="656"/>
      <c r="Q296" s="657"/>
      <c r="R296" s="704"/>
      <c r="S296" s="3180"/>
      <c r="U296" s="209" t="str">
        <f t="shared" si="9"/>
        <v>0</v>
      </c>
    </row>
    <row r="297" spans="7:21" ht="20.100000000000001" customHeight="1">
      <c r="G297" s="1047"/>
      <c r="H297" s="655"/>
      <c r="I297" s="655"/>
      <c r="J297" s="655"/>
      <c r="K297" s="655"/>
      <c r="L297" s="1310"/>
      <c r="M297" s="1310"/>
      <c r="N297" s="1310"/>
      <c r="O297" s="655"/>
      <c r="P297" s="656"/>
      <c r="Q297" s="657"/>
      <c r="R297" s="704"/>
      <c r="S297" s="3180"/>
      <c r="U297" s="209" t="str">
        <f t="shared" si="9"/>
        <v>0</v>
      </c>
    </row>
    <row r="298" spans="7:21" ht="20.100000000000001" customHeight="1">
      <c r="G298" s="1047"/>
      <c r="H298" s="655"/>
      <c r="I298" s="655"/>
      <c r="J298" s="655"/>
      <c r="K298" s="655"/>
      <c r="L298" s="1310"/>
      <c r="M298" s="1310"/>
      <c r="N298" s="1310"/>
      <c r="O298" s="655"/>
      <c r="P298" s="656"/>
      <c r="Q298" s="657"/>
      <c r="R298" s="704"/>
      <c r="S298" s="3180"/>
      <c r="U298" s="209" t="str">
        <f t="shared" si="9"/>
        <v>0</v>
      </c>
    </row>
    <row r="299" spans="7:21" ht="20.100000000000001" customHeight="1">
      <c r="G299" s="1047"/>
      <c r="H299" s="655"/>
      <c r="I299" s="655"/>
      <c r="J299" s="655"/>
      <c r="K299" s="655"/>
      <c r="L299" s="1310"/>
      <c r="M299" s="1310"/>
      <c r="N299" s="1310"/>
      <c r="O299" s="655"/>
      <c r="P299" s="656"/>
      <c r="Q299" s="657"/>
      <c r="R299" s="704"/>
      <c r="S299" s="3180"/>
      <c r="U299" s="209" t="str">
        <f t="shared" si="9"/>
        <v>0</v>
      </c>
    </row>
    <row r="300" spans="7:21" ht="20.100000000000001" customHeight="1">
      <c r="G300" s="1047"/>
      <c r="H300" s="655"/>
      <c r="I300" s="655"/>
      <c r="J300" s="655"/>
      <c r="K300" s="655"/>
      <c r="L300" s="1310"/>
      <c r="M300" s="1310"/>
      <c r="N300" s="1310"/>
      <c r="O300" s="655"/>
      <c r="P300" s="656"/>
      <c r="Q300" s="657"/>
      <c r="R300" s="704"/>
      <c r="S300" s="3180"/>
      <c r="U300" s="209" t="str">
        <f t="shared" si="9"/>
        <v>0</v>
      </c>
    </row>
    <row r="301" spans="7:21" ht="20.100000000000001" customHeight="1">
      <c r="G301" s="1047"/>
      <c r="H301" s="655"/>
      <c r="I301" s="655"/>
      <c r="J301" s="655"/>
      <c r="K301" s="655"/>
      <c r="L301" s="1310"/>
      <c r="M301" s="1310"/>
      <c r="N301" s="1310"/>
      <c r="O301" s="655"/>
      <c r="P301" s="656"/>
      <c r="Q301" s="657"/>
      <c r="R301" s="704"/>
      <c r="S301" s="3180"/>
      <c r="U301" s="209" t="str">
        <f t="shared" si="9"/>
        <v>0</v>
      </c>
    </row>
    <row r="302" spans="7:21" ht="20.100000000000001" customHeight="1">
      <c r="G302" s="1047"/>
      <c r="H302" s="655"/>
      <c r="I302" s="655"/>
      <c r="J302" s="655"/>
      <c r="K302" s="655"/>
      <c r="L302" s="1310"/>
      <c r="M302" s="1310"/>
      <c r="N302" s="1310"/>
      <c r="O302" s="655"/>
      <c r="P302" s="656"/>
      <c r="Q302" s="657"/>
      <c r="R302" s="704"/>
      <c r="S302" s="3180"/>
      <c r="U302" s="209" t="str">
        <f t="shared" si="9"/>
        <v>0</v>
      </c>
    </row>
    <row r="303" spans="7:21" ht="20.100000000000001" customHeight="1">
      <c r="G303" s="1047"/>
      <c r="H303" s="655"/>
      <c r="I303" s="655"/>
      <c r="J303" s="655"/>
      <c r="K303" s="655"/>
      <c r="L303" s="1310"/>
      <c r="M303" s="1310"/>
      <c r="N303" s="1310"/>
      <c r="O303" s="655"/>
      <c r="P303" s="656"/>
      <c r="Q303" s="657"/>
      <c r="R303" s="704"/>
      <c r="S303" s="3180"/>
      <c r="U303" s="209" t="str">
        <f t="shared" si="9"/>
        <v>0</v>
      </c>
    </row>
    <row r="304" spans="7:21" ht="20.100000000000001" customHeight="1">
      <c r="G304" s="1047"/>
      <c r="H304" s="655"/>
      <c r="I304" s="655"/>
      <c r="J304" s="655"/>
      <c r="K304" s="655"/>
      <c r="L304" s="1310"/>
      <c r="M304" s="1310"/>
      <c r="N304" s="1310"/>
      <c r="O304" s="655"/>
      <c r="P304" s="656"/>
      <c r="Q304" s="657"/>
      <c r="R304" s="704"/>
      <c r="S304" s="3180"/>
      <c r="U304" s="209" t="str">
        <f t="shared" si="9"/>
        <v>0</v>
      </c>
    </row>
    <row r="305" spans="7:21" ht="20.100000000000001" customHeight="1">
      <c r="G305" s="1047"/>
      <c r="H305" s="655"/>
      <c r="I305" s="655"/>
      <c r="J305" s="655"/>
      <c r="K305" s="655"/>
      <c r="L305" s="1310"/>
      <c r="M305" s="1310"/>
      <c r="N305" s="1310"/>
      <c r="O305" s="655"/>
      <c r="P305" s="656"/>
      <c r="Q305" s="657"/>
      <c r="R305" s="704"/>
      <c r="S305" s="3180"/>
      <c r="U305" s="209" t="str">
        <f t="shared" si="9"/>
        <v>0</v>
      </c>
    </row>
    <row r="306" spans="7:21" ht="20.100000000000001" customHeight="1">
      <c r="G306" s="1047"/>
      <c r="H306" s="655"/>
      <c r="I306" s="655"/>
      <c r="J306" s="655"/>
      <c r="K306" s="655"/>
      <c r="L306" s="1310"/>
      <c r="M306" s="1310"/>
      <c r="N306" s="1310"/>
      <c r="O306" s="655"/>
      <c r="P306" s="656"/>
      <c r="Q306" s="657"/>
      <c r="R306" s="704"/>
      <c r="S306" s="3180"/>
      <c r="U306" s="209" t="str">
        <f t="shared" si="9"/>
        <v>0</v>
      </c>
    </row>
    <row r="307" spans="7:21" ht="20.100000000000001" customHeight="1">
      <c r="G307" s="1047"/>
      <c r="H307" s="655"/>
      <c r="I307" s="655"/>
      <c r="J307" s="655"/>
      <c r="K307" s="655"/>
      <c r="L307" s="1310"/>
      <c r="M307" s="1310"/>
      <c r="N307" s="1310"/>
      <c r="O307" s="655"/>
      <c r="P307" s="656"/>
      <c r="Q307" s="657"/>
      <c r="R307" s="704"/>
      <c r="S307" s="3180"/>
      <c r="U307" s="209" t="str">
        <f t="shared" si="9"/>
        <v>0</v>
      </c>
    </row>
    <row r="308" spans="7:21" ht="20.100000000000001" customHeight="1">
      <c r="G308" s="1047"/>
      <c r="H308" s="655"/>
      <c r="I308" s="655"/>
      <c r="J308" s="655"/>
      <c r="K308" s="655"/>
      <c r="L308" s="1310"/>
      <c r="M308" s="1310"/>
      <c r="N308" s="1310"/>
      <c r="O308" s="655"/>
      <c r="P308" s="656"/>
      <c r="Q308" s="657"/>
      <c r="R308" s="704"/>
      <c r="S308" s="3180"/>
      <c r="U308" s="209" t="str">
        <f t="shared" si="9"/>
        <v>0</v>
      </c>
    </row>
    <row r="309" spans="7:21" ht="20.100000000000001" customHeight="1">
      <c r="G309" s="1047"/>
      <c r="H309" s="655"/>
      <c r="I309" s="655"/>
      <c r="J309" s="655"/>
      <c r="K309" s="655"/>
      <c r="L309" s="1310"/>
      <c r="M309" s="1310"/>
      <c r="N309" s="1310"/>
      <c r="O309" s="655"/>
      <c r="P309" s="656"/>
      <c r="Q309" s="657"/>
      <c r="R309" s="704"/>
      <c r="S309" s="3180"/>
      <c r="U309" s="209" t="str">
        <f t="shared" si="9"/>
        <v>0</v>
      </c>
    </row>
    <row r="310" spans="7:21" ht="20.100000000000001" customHeight="1">
      <c r="G310" s="1047"/>
      <c r="H310" s="655"/>
      <c r="I310" s="655"/>
      <c r="J310" s="655"/>
      <c r="K310" s="655"/>
      <c r="L310" s="1310"/>
      <c r="M310" s="1310"/>
      <c r="N310" s="1310"/>
      <c r="O310" s="655"/>
      <c r="P310" s="656"/>
      <c r="Q310" s="657"/>
      <c r="R310" s="704"/>
      <c r="S310" s="3180"/>
      <c r="U310" s="209" t="str">
        <f t="shared" si="9"/>
        <v>0</v>
      </c>
    </row>
    <row r="311" spans="7:21" ht="20.100000000000001" customHeight="1">
      <c r="G311" s="1047"/>
      <c r="H311" s="655"/>
      <c r="I311" s="655"/>
      <c r="J311" s="655"/>
      <c r="K311" s="655"/>
      <c r="L311" s="1310"/>
      <c r="M311" s="1310"/>
      <c r="N311" s="1310"/>
      <c r="O311" s="655"/>
      <c r="P311" s="656"/>
      <c r="Q311" s="657"/>
      <c r="R311" s="704"/>
      <c r="S311" s="3180"/>
      <c r="U311" s="209" t="str">
        <f t="shared" si="9"/>
        <v>0</v>
      </c>
    </row>
    <row r="312" spans="7:21" ht="20.100000000000001" customHeight="1">
      <c r="G312" s="1047"/>
      <c r="H312" s="655"/>
      <c r="I312" s="655"/>
      <c r="J312" s="655"/>
      <c r="K312" s="655"/>
      <c r="L312" s="1310"/>
      <c r="M312" s="1310"/>
      <c r="N312" s="1310"/>
      <c r="O312" s="655"/>
      <c r="P312" s="656"/>
      <c r="Q312" s="657"/>
      <c r="R312" s="704"/>
      <c r="S312" s="3180"/>
      <c r="U312" s="209" t="str">
        <f t="shared" si="9"/>
        <v>0</v>
      </c>
    </row>
    <row r="313" spans="7:21" ht="20.100000000000001" customHeight="1">
      <c r="G313" s="1047"/>
      <c r="H313" s="655"/>
      <c r="I313" s="655"/>
      <c r="J313" s="655"/>
      <c r="K313" s="655"/>
      <c r="L313" s="1310"/>
      <c r="M313" s="1310"/>
      <c r="N313" s="1310"/>
      <c r="O313" s="655"/>
      <c r="P313" s="656"/>
      <c r="Q313" s="657"/>
      <c r="R313" s="704"/>
      <c r="S313" s="3180"/>
      <c r="U313" s="209" t="str">
        <f t="shared" si="9"/>
        <v>0</v>
      </c>
    </row>
    <row r="314" spans="7:21" ht="20.100000000000001" customHeight="1">
      <c r="G314" s="1047"/>
      <c r="H314" s="655"/>
      <c r="I314" s="655"/>
      <c r="J314" s="655"/>
      <c r="K314" s="655"/>
      <c r="L314" s="1310"/>
      <c r="M314" s="1310"/>
      <c r="N314" s="1310"/>
      <c r="O314" s="655"/>
      <c r="P314" s="656"/>
      <c r="Q314" s="657"/>
      <c r="R314" s="704"/>
      <c r="S314" s="3180"/>
      <c r="U314" s="209" t="str">
        <f t="shared" si="9"/>
        <v>0</v>
      </c>
    </row>
    <row r="315" spans="7:21" ht="20.100000000000001" customHeight="1">
      <c r="G315" s="1047"/>
      <c r="H315" s="655"/>
      <c r="I315" s="655"/>
      <c r="J315" s="655"/>
      <c r="K315" s="655"/>
      <c r="L315" s="1310"/>
      <c r="M315" s="1310"/>
      <c r="N315" s="1310"/>
      <c r="O315" s="655"/>
      <c r="P315" s="656"/>
      <c r="Q315" s="657"/>
      <c r="R315" s="704"/>
      <c r="S315" s="3180"/>
      <c r="U315" s="209" t="str">
        <f t="shared" si="9"/>
        <v>0</v>
      </c>
    </row>
    <row r="316" spans="7:21" ht="20.100000000000001" customHeight="1">
      <c r="G316" s="1047"/>
      <c r="H316" s="655"/>
      <c r="I316" s="655"/>
      <c r="J316" s="655"/>
      <c r="K316" s="655"/>
      <c r="L316" s="1310"/>
      <c r="M316" s="1310"/>
      <c r="N316" s="1310"/>
      <c r="O316" s="655"/>
      <c r="P316" s="656"/>
      <c r="Q316" s="657"/>
      <c r="R316" s="704"/>
      <c r="S316" s="3180"/>
      <c r="U316" s="209" t="str">
        <f t="shared" si="9"/>
        <v>0</v>
      </c>
    </row>
    <row r="317" spans="7:21" ht="20.100000000000001" customHeight="1">
      <c r="G317" s="1047"/>
      <c r="H317" s="655"/>
      <c r="I317" s="655"/>
      <c r="J317" s="655"/>
      <c r="K317" s="655"/>
      <c r="L317" s="1310"/>
      <c r="M317" s="1310"/>
      <c r="N317" s="1310"/>
      <c r="O317" s="655"/>
      <c r="P317" s="656"/>
      <c r="Q317" s="657"/>
      <c r="R317" s="704"/>
      <c r="S317" s="3180"/>
      <c r="U317" s="209" t="str">
        <f t="shared" si="9"/>
        <v>0</v>
      </c>
    </row>
    <row r="318" spans="7:21" ht="20.100000000000001" customHeight="1">
      <c r="G318" s="1047"/>
      <c r="H318" s="655"/>
      <c r="I318" s="655"/>
      <c r="J318" s="655"/>
      <c r="K318" s="655"/>
      <c r="L318" s="1310"/>
      <c r="M318" s="1310"/>
      <c r="N318" s="1310"/>
      <c r="O318" s="655"/>
      <c r="P318" s="656"/>
      <c r="Q318" s="657"/>
      <c r="R318" s="704"/>
      <c r="S318" s="3180"/>
      <c r="U318" s="209" t="str">
        <f t="shared" si="9"/>
        <v>0</v>
      </c>
    </row>
    <row r="319" spans="7:21" ht="20.100000000000001" customHeight="1">
      <c r="G319" s="1047"/>
      <c r="H319" s="655"/>
      <c r="I319" s="655"/>
      <c r="J319" s="655"/>
      <c r="K319" s="655"/>
      <c r="L319" s="1310"/>
      <c r="M319" s="1310"/>
      <c r="N319" s="1310"/>
      <c r="O319" s="655"/>
      <c r="P319" s="656"/>
      <c r="Q319" s="657"/>
      <c r="R319" s="704"/>
      <c r="S319" s="3180"/>
      <c r="U319" s="209" t="str">
        <f t="shared" si="9"/>
        <v>0</v>
      </c>
    </row>
    <row r="320" spans="7:21" ht="20.100000000000001" customHeight="1">
      <c r="G320" s="1047"/>
      <c r="H320" s="655"/>
      <c r="I320" s="655"/>
      <c r="J320" s="655"/>
      <c r="K320" s="655"/>
      <c r="L320" s="1310"/>
      <c r="M320" s="1310"/>
      <c r="N320" s="1310"/>
      <c r="O320" s="655"/>
      <c r="P320" s="656"/>
      <c r="Q320" s="657"/>
      <c r="R320" s="704"/>
      <c r="S320" s="3180"/>
      <c r="U320" s="209" t="str">
        <f t="shared" si="9"/>
        <v>0</v>
      </c>
    </row>
    <row r="321" spans="7:21" ht="20.100000000000001" customHeight="1">
      <c r="G321" s="1047"/>
      <c r="H321" s="655"/>
      <c r="I321" s="655"/>
      <c r="J321" s="655"/>
      <c r="K321" s="655"/>
      <c r="L321" s="1310"/>
      <c r="M321" s="1310"/>
      <c r="N321" s="1310"/>
      <c r="O321" s="655"/>
      <c r="P321" s="656"/>
      <c r="Q321" s="657"/>
      <c r="R321" s="704"/>
      <c r="S321" s="3180"/>
      <c r="U321" s="209" t="str">
        <f t="shared" si="9"/>
        <v>0</v>
      </c>
    </row>
    <row r="322" spans="7:21" ht="20.100000000000001" customHeight="1">
      <c r="G322" s="1047"/>
      <c r="H322" s="655"/>
      <c r="I322" s="655"/>
      <c r="J322" s="655"/>
      <c r="K322" s="655"/>
      <c r="L322" s="1310"/>
      <c r="M322" s="1310"/>
      <c r="N322" s="1310"/>
      <c r="O322" s="655"/>
      <c r="P322" s="656"/>
      <c r="Q322" s="657"/>
      <c r="R322" s="704"/>
      <c r="S322" s="3180"/>
      <c r="U322" s="209" t="str">
        <f t="shared" si="9"/>
        <v>0</v>
      </c>
    </row>
    <row r="323" spans="7:21" ht="20.100000000000001" customHeight="1">
      <c r="G323" s="1047"/>
      <c r="H323" s="655"/>
      <c r="I323" s="655"/>
      <c r="J323" s="655"/>
      <c r="K323" s="655"/>
      <c r="L323" s="1310"/>
      <c r="M323" s="1310"/>
      <c r="N323" s="1310"/>
      <c r="O323" s="655"/>
      <c r="P323" s="656"/>
      <c r="Q323" s="657"/>
      <c r="R323" s="704"/>
      <c r="S323" s="3180"/>
      <c r="U323" s="209" t="str">
        <f t="shared" si="9"/>
        <v>0</v>
      </c>
    </row>
    <row r="324" spans="7:21" ht="20.100000000000001" customHeight="1">
      <c r="G324" s="1047"/>
      <c r="H324" s="655"/>
      <c r="I324" s="655"/>
      <c r="J324" s="655"/>
      <c r="K324" s="655"/>
      <c r="L324" s="1310"/>
      <c r="M324" s="1310"/>
      <c r="N324" s="1310"/>
      <c r="O324" s="655"/>
      <c r="P324" s="656"/>
      <c r="Q324" s="657"/>
      <c r="R324" s="704"/>
      <c r="S324" s="3180"/>
      <c r="U324" s="209" t="str">
        <f t="shared" si="9"/>
        <v>0</v>
      </c>
    </row>
    <row r="325" spans="7:21" ht="20.100000000000001" customHeight="1">
      <c r="G325" s="1047"/>
      <c r="H325" s="655"/>
      <c r="I325" s="655"/>
      <c r="J325" s="655"/>
      <c r="K325" s="655"/>
      <c r="L325" s="1310"/>
      <c r="M325" s="1310"/>
      <c r="N325" s="1310"/>
      <c r="O325" s="655"/>
      <c r="P325" s="656"/>
      <c r="Q325" s="657"/>
      <c r="R325" s="704"/>
      <c r="S325" s="3180"/>
      <c r="U325" s="209" t="str">
        <f t="shared" si="9"/>
        <v>0</v>
      </c>
    </row>
    <row r="326" spans="7:21" ht="20.100000000000001" customHeight="1">
      <c r="G326" s="1047"/>
      <c r="H326" s="655"/>
      <c r="I326" s="655"/>
      <c r="J326" s="655"/>
      <c r="K326" s="655"/>
      <c r="L326" s="1310"/>
      <c r="M326" s="1310"/>
      <c r="N326" s="1310"/>
      <c r="O326" s="655"/>
      <c r="P326" s="656"/>
      <c r="Q326" s="657"/>
      <c r="R326" s="704"/>
      <c r="S326" s="3180"/>
      <c r="U326" s="209" t="str">
        <f t="shared" si="9"/>
        <v>0</v>
      </c>
    </row>
    <row r="327" spans="7:21" ht="20.100000000000001" customHeight="1">
      <c r="G327" s="1047"/>
      <c r="H327" s="655"/>
      <c r="I327" s="655"/>
      <c r="J327" s="655"/>
      <c r="K327" s="655"/>
      <c r="L327" s="1310"/>
      <c r="M327" s="1310"/>
      <c r="N327" s="1310"/>
      <c r="O327" s="655"/>
      <c r="P327" s="656"/>
      <c r="Q327" s="657"/>
      <c r="R327" s="704"/>
      <c r="S327" s="3180"/>
      <c r="U327" s="209" t="str">
        <f t="shared" si="9"/>
        <v>0</v>
      </c>
    </row>
    <row r="328" spans="7:21" ht="20.100000000000001" customHeight="1">
      <c r="G328" s="1047"/>
      <c r="H328" s="655"/>
      <c r="I328" s="655"/>
      <c r="J328" s="655"/>
      <c r="K328" s="655"/>
      <c r="L328" s="1310"/>
      <c r="M328" s="1310"/>
      <c r="N328" s="1310"/>
      <c r="O328" s="655"/>
      <c r="P328" s="656"/>
      <c r="Q328" s="657"/>
      <c r="R328" s="704"/>
      <c r="S328" s="3180"/>
      <c r="U328" s="209" t="str">
        <f t="shared" si="9"/>
        <v>0</v>
      </c>
    </row>
    <row r="329" spans="7:21" ht="20.100000000000001" customHeight="1">
      <c r="G329" s="1047"/>
      <c r="H329" s="655"/>
      <c r="I329" s="655"/>
      <c r="J329" s="655"/>
      <c r="K329" s="655"/>
      <c r="L329" s="1310"/>
      <c r="M329" s="1310"/>
      <c r="N329" s="1310"/>
      <c r="O329" s="655"/>
      <c r="P329" s="656"/>
      <c r="Q329" s="657"/>
      <c r="R329" s="704"/>
      <c r="S329" s="3180"/>
      <c r="U329" s="209" t="str">
        <f t="shared" si="9"/>
        <v>0</v>
      </c>
    </row>
    <row r="330" spans="7:21" ht="20.100000000000001" customHeight="1">
      <c r="G330" s="1047"/>
      <c r="H330" s="655"/>
      <c r="I330" s="655"/>
      <c r="J330" s="655"/>
      <c r="K330" s="655"/>
      <c r="L330" s="1310"/>
      <c r="M330" s="1310"/>
      <c r="N330" s="1310"/>
      <c r="O330" s="655"/>
      <c r="P330" s="656"/>
      <c r="Q330" s="657"/>
      <c r="R330" s="704"/>
      <c r="S330" s="3180"/>
      <c r="U330" s="209" t="str">
        <f t="shared" si="9"/>
        <v>0</v>
      </c>
    </row>
    <row r="331" spans="7:21" ht="20.100000000000001" customHeight="1">
      <c r="G331" s="1047"/>
      <c r="H331" s="655"/>
      <c r="I331" s="655"/>
      <c r="J331" s="655"/>
      <c r="K331" s="655"/>
      <c r="L331" s="1310"/>
      <c r="M331" s="1310"/>
      <c r="N331" s="1310"/>
      <c r="O331" s="655"/>
      <c r="P331" s="656"/>
      <c r="Q331" s="657"/>
      <c r="R331" s="704"/>
      <c r="S331" s="3180"/>
      <c r="U331" s="209" t="str">
        <f t="shared" si="9"/>
        <v>0</v>
      </c>
    </row>
    <row r="332" spans="7:21" ht="20.100000000000001" customHeight="1">
      <c r="G332" s="1047"/>
      <c r="H332" s="655"/>
      <c r="I332" s="655"/>
      <c r="J332" s="655"/>
      <c r="K332" s="655"/>
      <c r="L332" s="1310"/>
      <c r="M332" s="1310"/>
      <c r="N332" s="1310"/>
      <c r="O332" s="655"/>
      <c r="P332" s="656"/>
      <c r="Q332" s="657"/>
      <c r="R332" s="704"/>
      <c r="S332" s="3180"/>
      <c r="U332" s="209" t="str">
        <f t="shared" si="9"/>
        <v>0</v>
      </c>
    </row>
    <row r="333" spans="7:21" ht="20.100000000000001" customHeight="1">
      <c r="G333" s="1047"/>
      <c r="H333" s="655"/>
      <c r="I333" s="655"/>
      <c r="J333" s="655"/>
      <c r="K333" s="655"/>
      <c r="L333" s="1310"/>
      <c r="M333" s="1310"/>
      <c r="N333" s="1310"/>
      <c r="O333" s="655"/>
      <c r="P333" s="656"/>
      <c r="Q333" s="657"/>
      <c r="R333" s="704"/>
      <c r="S333" s="3180"/>
      <c r="U333" s="209" t="str">
        <f t="shared" si="9"/>
        <v>0</v>
      </c>
    </row>
    <row r="334" spans="7:21" ht="20.100000000000001" customHeight="1">
      <c r="G334" s="1047"/>
      <c r="H334" s="655"/>
      <c r="I334" s="655"/>
      <c r="J334" s="655"/>
      <c r="K334" s="655"/>
      <c r="L334" s="1310"/>
      <c r="M334" s="1310"/>
      <c r="N334" s="1310"/>
      <c r="O334" s="655"/>
      <c r="P334" s="656"/>
      <c r="Q334" s="657"/>
      <c r="R334" s="704"/>
      <c r="S334" s="3180"/>
      <c r="U334" s="209" t="str">
        <f t="shared" si="9"/>
        <v>0</v>
      </c>
    </row>
    <row r="335" spans="7:21" ht="20.100000000000001" customHeight="1">
      <c r="G335" s="1047"/>
      <c r="H335" s="655"/>
      <c r="I335" s="655"/>
      <c r="J335" s="655"/>
      <c r="K335" s="655"/>
      <c r="L335" s="1310"/>
      <c r="M335" s="1310"/>
      <c r="N335" s="1310"/>
      <c r="O335" s="655"/>
      <c r="P335" s="656"/>
      <c r="Q335" s="657"/>
      <c r="R335" s="704"/>
      <c r="S335" s="3180"/>
      <c r="U335" s="209" t="str">
        <f t="shared" si="9"/>
        <v>0</v>
      </c>
    </row>
    <row r="336" spans="7:21" ht="20.100000000000001" customHeight="1">
      <c r="G336" s="1047"/>
      <c r="H336" s="655"/>
      <c r="I336" s="655"/>
      <c r="J336" s="655"/>
      <c r="K336" s="655"/>
      <c r="L336" s="1310"/>
      <c r="M336" s="1310"/>
      <c r="N336" s="1310"/>
      <c r="O336" s="655"/>
      <c r="P336" s="656"/>
      <c r="Q336" s="657"/>
      <c r="R336" s="704"/>
      <c r="S336" s="3180"/>
      <c r="U336" s="209" t="str">
        <f t="shared" si="9"/>
        <v>0</v>
      </c>
    </row>
    <row r="337" spans="7:21" ht="20.100000000000001" customHeight="1">
      <c r="G337" s="1047"/>
      <c r="H337" s="655"/>
      <c r="I337" s="655"/>
      <c r="J337" s="655"/>
      <c r="K337" s="655"/>
      <c r="L337" s="1310"/>
      <c r="M337" s="1310"/>
      <c r="N337" s="1310"/>
      <c r="O337" s="655"/>
      <c r="P337" s="656"/>
      <c r="Q337" s="657"/>
      <c r="R337" s="704"/>
      <c r="S337" s="3180"/>
      <c r="U337" s="209" t="str">
        <f t="shared" si="9"/>
        <v>0</v>
      </c>
    </row>
    <row r="338" spans="7:21" ht="20.100000000000001" customHeight="1">
      <c r="G338" s="1047"/>
      <c r="H338" s="655"/>
      <c r="I338" s="655"/>
      <c r="J338" s="655"/>
      <c r="K338" s="655"/>
      <c r="L338" s="1310"/>
      <c r="M338" s="1310"/>
      <c r="N338" s="1310"/>
      <c r="O338" s="655"/>
      <c r="P338" s="656"/>
      <c r="Q338" s="657"/>
      <c r="R338" s="704"/>
      <c r="S338" s="3180"/>
      <c r="U338" s="209" t="str">
        <f t="shared" si="9"/>
        <v>0</v>
      </c>
    </row>
    <row r="339" spans="7:21" ht="20.100000000000001" customHeight="1">
      <c r="G339" s="1047"/>
      <c r="H339" s="655"/>
      <c r="I339" s="655"/>
      <c r="J339" s="655"/>
      <c r="K339" s="655"/>
      <c r="L339" s="1310"/>
      <c r="M339" s="1310"/>
      <c r="N339" s="1310"/>
      <c r="O339" s="655"/>
      <c r="P339" s="656"/>
      <c r="Q339" s="657"/>
      <c r="R339" s="704"/>
      <c r="S339" s="3180"/>
      <c r="U339" s="209" t="str">
        <f t="shared" ref="U339:U402" si="10">IF(R339&gt;0,"추경","0")</f>
        <v>0</v>
      </c>
    </row>
    <row r="340" spans="7:21" ht="20.100000000000001" customHeight="1">
      <c r="G340" s="1047"/>
      <c r="H340" s="655"/>
      <c r="I340" s="655"/>
      <c r="J340" s="655"/>
      <c r="K340" s="655"/>
      <c r="L340" s="1310"/>
      <c r="M340" s="1310"/>
      <c r="N340" s="1310"/>
      <c r="O340" s="655"/>
      <c r="P340" s="656"/>
      <c r="Q340" s="657"/>
      <c r="R340" s="704"/>
      <c r="S340" s="3180"/>
      <c r="U340" s="209" t="str">
        <f t="shared" si="10"/>
        <v>0</v>
      </c>
    </row>
    <row r="341" spans="7:21" ht="20.100000000000001" customHeight="1">
      <c r="G341" s="1047"/>
      <c r="H341" s="655"/>
      <c r="I341" s="655"/>
      <c r="J341" s="655"/>
      <c r="K341" s="655"/>
      <c r="L341" s="1310"/>
      <c r="M341" s="1310"/>
      <c r="N341" s="1310"/>
      <c r="O341" s="655"/>
      <c r="P341" s="656"/>
      <c r="Q341" s="657"/>
      <c r="R341" s="704"/>
      <c r="S341" s="3180"/>
      <c r="U341" s="209" t="str">
        <f t="shared" si="10"/>
        <v>0</v>
      </c>
    </row>
    <row r="342" spans="7:21" ht="20.100000000000001" customHeight="1">
      <c r="G342" s="1047"/>
      <c r="H342" s="655"/>
      <c r="I342" s="655"/>
      <c r="J342" s="655"/>
      <c r="K342" s="655"/>
      <c r="L342" s="1310"/>
      <c r="M342" s="1310"/>
      <c r="N342" s="1310"/>
      <c r="O342" s="655"/>
      <c r="P342" s="656"/>
      <c r="Q342" s="657"/>
      <c r="R342" s="704"/>
      <c r="S342" s="3180"/>
      <c r="U342" s="209" t="str">
        <f t="shared" si="10"/>
        <v>0</v>
      </c>
    </row>
    <row r="343" spans="7:21" ht="20.100000000000001" customHeight="1">
      <c r="G343" s="1047"/>
      <c r="H343" s="655"/>
      <c r="I343" s="655"/>
      <c r="J343" s="655"/>
      <c r="K343" s="655"/>
      <c r="L343" s="1310"/>
      <c r="M343" s="1310"/>
      <c r="N343" s="1310"/>
      <c r="O343" s="655"/>
      <c r="P343" s="656"/>
      <c r="Q343" s="657"/>
      <c r="R343" s="704"/>
      <c r="S343" s="3180"/>
      <c r="U343" s="209" t="str">
        <f t="shared" si="10"/>
        <v>0</v>
      </c>
    </row>
    <row r="344" spans="7:21" ht="20.100000000000001" customHeight="1">
      <c r="G344" s="1047"/>
      <c r="H344" s="655"/>
      <c r="I344" s="655"/>
      <c r="J344" s="655"/>
      <c r="K344" s="655"/>
      <c r="L344" s="1310"/>
      <c r="M344" s="1310"/>
      <c r="N344" s="1310"/>
      <c r="O344" s="655"/>
      <c r="P344" s="656"/>
      <c r="Q344" s="657"/>
      <c r="R344" s="704"/>
      <c r="S344" s="3180"/>
      <c r="U344" s="209" t="str">
        <f t="shared" si="10"/>
        <v>0</v>
      </c>
    </row>
    <row r="345" spans="7:21" ht="20.100000000000001" customHeight="1">
      <c r="G345" s="1047"/>
      <c r="H345" s="655"/>
      <c r="I345" s="655"/>
      <c r="J345" s="655"/>
      <c r="K345" s="655"/>
      <c r="L345" s="1310"/>
      <c r="M345" s="1310"/>
      <c r="N345" s="1310"/>
      <c r="O345" s="655"/>
      <c r="P345" s="656"/>
      <c r="Q345" s="657"/>
      <c r="R345" s="704"/>
      <c r="S345" s="3180"/>
      <c r="U345" s="209" t="str">
        <f t="shared" si="10"/>
        <v>0</v>
      </c>
    </row>
    <row r="346" spans="7:21" ht="20.100000000000001" customHeight="1">
      <c r="G346" s="1047"/>
      <c r="H346" s="655"/>
      <c r="I346" s="655"/>
      <c r="J346" s="655"/>
      <c r="K346" s="655"/>
      <c r="L346" s="1310"/>
      <c r="M346" s="1310"/>
      <c r="N346" s="1310"/>
      <c r="O346" s="655"/>
      <c r="P346" s="656"/>
      <c r="Q346" s="657"/>
      <c r="R346" s="704"/>
      <c r="S346" s="3180"/>
      <c r="U346" s="209" t="str">
        <f t="shared" si="10"/>
        <v>0</v>
      </c>
    </row>
    <row r="347" spans="7:21" ht="20.100000000000001" customHeight="1">
      <c r="G347" s="1047"/>
      <c r="H347" s="655"/>
      <c r="I347" s="655"/>
      <c r="J347" s="655"/>
      <c r="K347" s="655"/>
      <c r="L347" s="1310"/>
      <c r="M347" s="1310"/>
      <c r="N347" s="1310"/>
      <c r="O347" s="655"/>
      <c r="P347" s="656"/>
      <c r="Q347" s="657"/>
      <c r="R347" s="704"/>
      <c r="S347" s="3180"/>
      <c r="U347" s="209" t="str">
        <f t="shared" si="10"/>
        <v>0</v>
      </c>
    </row>
    <row r="348" spans="7:21" ht="20.100000000000001" customHeight="1">
      <c r="G348" s="1047"/>
      <c r="H348" s="655"/>
      <c r="I348" s="655"/>
      <c r="J348" s="655"/>
      <c r="K348" s="655"/>
      <c r="L348" s="1310"/>
      <c r="M348" s="1310"/>
      <c r="N348" s="1310"/>
      <c r="O348" s="655"/>
      <c r="P348" s="656"/>
      <c r="Q348" s="657"/>
      <c r="R348" s="704"/>
      <c r="S348" s="3180"/>
      <c r="U348" s="209" t="str">
        <f t="shared" si="10"/>
        <v>0</v>
      </c>
    </row>
    <row r="349" spans="7:21" ht="20.100000000000001" customHeight="1">
      <c r="G349" s="1047"/>
      <c r="H349" s="655"/>
      <c r="I349" s="655"/>
      <c r="J349" s="655"/>
      <c r="K349" s="655"/>
      <c r="L349" s="1310"/>
      <c r="M349" s="1310"/>
      <c r="N349" s="1310"/>
      <c r="O349" s="655"/>
      <c r="P349" s="656"/>
      <c r="Q349" s="657"/>
      <c r="R349" s="704"/>
      <c r="S349" s="3180"/>
      <c r="U349" s="209" t="str">
        <f t="shared" si="10"/>
        <v>0</v>
      </c>
    </row>
    <row r="350" spans="7:21" ht="20.100000000000001" customHeight="1">
      <c r="G350" s="1047"/>
      <c r="H350" s="655"/>
      <c r="I350" s="655"/>
      <c r="J350" s="655"/>
      <c r="K350" s="655"/>
      <c r="L350" s="1310"/>
      <c r="M350" s="1310"/>
      <c r="N350" s="1310"/>
      <c r="O350" s="655"/>
      <c r="P350" s="656"/>
      <c r="Q350" s="657"/>
      <c r="R350" s="704"/>
      <c r="S350" s="3180"/>
      <c r="U350" s="209" t="str">
        <f t="shared" si="10"/>
        <v>0</v>
      </c>
    </row>
    <row r="351" spans="7:21" ht="20.100000000000001" customHeight="1">
      <c r="G351" s="1047"/>
      <c r="H351" s="655"/>
      <c r="I351" s="655"/>
      <c r="J351" s="655"/>
      <c r="K351" s="655"/>
      <c r="L351" s="1310"/>
      <c r="M351" s="1310"/>
      <c r="N351" s="1310"/>
      <c r="O351" s="655"/>
      <c r="P351" s="656"/>
      <c r="Q351" s="657"/>
      <c r="R351" s="704"/>
      <c r="S351" s="3180"/>
      <c r="U351" s="209" t="str">
        <f t="shared" si="10"/>
        <v>0</v>
      </c>
    </row>
    <row r="352" spans="7:21" ht="20.100000000000001" customHeight="1">
      <c r="G352" s="1047"/>
      <c r="H352" s="655"/>
      <c r="I352" s="655"/>
      <c r="J352" s="655"/>
      <c r="K352" s="655"/>
      <c r="L352" s="1310"/>
      <c r="M352" s="1310"/>
      <c r="N352" s="1310"/>
      <c r="O352" s="655"/>
      <c r="P352" s="656"/>
      <c r="Q352" s="657"/>
      <c r="R352" s="704"/>
      <c r="S352" s="3180"/>
      <c r="U352" s="209" t="str">
        <f t="shared" si="10"/>
        <v>0</v>
      </c>
    </row>
    <row r="353" spans="7:21" ht="20.100000000000001" customHeight="1">
      <c r="G353" s="1047"/>
      <c r="H353" s="655"/>
      <c r="I353" s="655"/>
      <c r="J353" s="655"/>
      <c r="K353" s="655"/>
      <c r="L353" s="1310"/>
      <c r="M353" s="1310"/>
      <c r="N353" s="1310"/>
      <c r="O353" s="655"/>
      <c r="P353" s="656"/>
      <c r="Q353" s="657"/>
      <c r="R353" s="704"/>
      <c r="S353" s="3180"/>
      <c r="U353" s="209" t="str">
        <f t="shared" si="10"/>
        <v>0</v>
      </c>
    </row>
    <row r="354" spans="7:21" ht="20.100000000000001" customHeight="1">
      <c r="G354" s="1047"/>
      <c r="H354" s="655"/>
      <c r="I354" s="655"/>
      <c r="J354" s="655"/>
      <c r="K354" s="655"/>
      <c r="L354" s="1310"/>
      <c r="M354" s="1310"/>
      <c r="N354" s="1310"/>
      <c r="O354" s="655"/>
      <c r="P354" s="656"/>
      <c r="Q354" s="657"/>
      <c r="R354" s="704"/>
      <c r="S354" s="3180"/>
      <c r="U354" s="209" t="str">
        <f t="shared" si="10"/>
        <v>0</v>
      </c>
    </row>
    <row r="355" spans="7:21" ht="20.100000000000001" customHeight="1">
      <c r="G355" s="1047"/>
      <c r="H355" s="655"/>
      <c r="I355" s="655"/>
      <c r="J355" s="655"/>
      <c r="K355" s="655"/>
      <c r="L355" s="1310"/>
      <c r="M355" s="1310"/>
      <c r="N355" s="1310"/>
      <c r="O355" s="655"/>
      <c r="P355" s="656"/>
      <c r="Q355" s="657"/>
      <c r="R355" s="704"/>
      <c r="S355" s="3180"/>
      <c r="U355" s="209" t="str">
        <f t="shared" si="10"/>
        <v>0</v>
      </c>
    </row>
    <row r="356" spans="7:21" ht="20.100000000000001" customHeight="1">
      <c r="G356" s="1047"/>
      <c r="H356" s="655"/>
      <c r="I356" s="655"/>
      <c r="J356" s="655"/>
      <c r="K356" s="655"/>
      <c r="L356" s="1310"/>
      <c r="M356" s="1310"/>
      <c r="N356" s="1310"/>
      <c r="O356" s="655"/>
      <c r="P356" s="656"/>
      <c r="Q356" s="657"/>
      <c r="R356" s="704"/>
      <c r="S356" s="3180"/>
      <c r="U356" s="209" t="str">
        <f t="shared" si="10"/>
        <v>0</v>
      </c>
    </row>
    <row r="357" spans="7:21" ht="20.100000000000001" customHeight="1">
      <c r="G357" s="1047"/>
      <c r="H357" s="655"/>
      <c r="I357" s="655"/>
      <c r="J357" s="655"/>
      <c r="K357" s="655"/>
      <c r="L357" s="1310"/>
      <c r="M357" s="1310"/>
      <c r="N357" s="1310"/>
      <c r="O357" s="655"/>
      <c r="P357" s="656"/>
      <c r="Q357" s="657"/>
      <c r="R357" s="704"/>
      <c r="S357" s="3180"/>
      <c r="U357" s="209" t="str">
        <f t="shared" si="10"/>
        <v>0</v>
      </c>
    </row>
    <row r="358" spans="7:21" ht="20.100000000000001" customHeight="1">
      <c r="G358" s="1047"/>
      <c r="H358" s="655"/>
      <c r="I358" s="655"/>
      <c r="J358" s="655"/>
      <c r="K358" s="655"/>
      <c r="L358" s="1310"/>
      <c r="M358" s="1310"/>
      <c r="N358" s="1310"/>
      <c r="O358" s="655"/>
      <c r="P358" s="656"/>
      <c r="Q358" s="657"/>
      <c r="R358" s="704"/>
      <c r="S358" s="3180"/>
      <c r="U358" s="209" t="str">
        <f t="shared" si="10"/>
        <v>0</v>
      </c>
    </row>
    <row r="359" spans="7:21" ht="20.100000000000001" customHeight="1">
      <c r="G359" s="1047"/>
      <c r="H359" s="655"/>
      <c r="I359" s="655"/>
      <c r="J359" s="655"/>
      <c r="K359" s="655"/>
      <c r="L359" s="1310"/>
      <c r="M359" s="1310"/>
      <c r="N359" s="1310"/>
      <c r="O359" s="655"/>
      <c r="P359" s="656"/>
      <c r="Q359" s="657"/>
      <c r="R359" s="704"/>
      <c r="S359" s="3180"/>
      <c r="U359" s="209" t="str">
        <f t="shared" si="10"/>
        <v>0</v>
      </c>
    </row>
    <row r="360" spans="7:21" ht="20.100000000000001" customHeight="1">
      <c r="G360" s="1047"/>
      <c r="H360" s="655"/>
      <c r="I360" s="655"/>
      <c r="J360" s="655"/>
      <c r="K360" s="655"/>
      <c r="L360" s="1310"/>
      <c r="M360" s="1310"/>
      <c r="N360" s="1310"/>
      <c r="O360" s="655"/>
      <c r="P360" s="656"/>
      <c r="Q360" s="657"/>
      <c r="R360" s="704"/>
      <c r="S360" s="3180"/>
      <c r="U360" s="209" t="str">
        <f t="shared" si="10"/>
        <v>0</v>
      </c>
    </row>
    <row r="361" spans="7:21" ht="20.100000000000001" customHeight="1">
      <c r="G361" s="1047"/>
      <c r="H361" s="655"/>
      <c r="I361" s="655"/>
      <c r="J361" s="655"/>
      <c r="K361" s="655"/>
      <c r="L361" s="1310"/>
      <c r="M361" s="1310"/>
      <c r="N361" s="1310"/>
      <c r="O361" s="655"/>
      <c r="P361" s="656"/>
      <c r="Q361" s="657"/>
      <c r="R361" s="704"/>
      <c r="S361" s="3180"/>
      <c r="U361" s="209" t="str">
        <f t="shared" si="10"/>
        <v>0</v>
      </c>
    </row>
    <row r="362" spans="7:21" ht="20.100000000000001" customHeight="1">
      <c r="G362" s="1047"/>
      <c r="H362" s="655"/>
      <c r="I362" s="655"/>
      <c r="J362" s="655"/>
      <c r="K362" s="655"/>
      <c r="L362" s="1310"/>
      <c r="M362" s="1310"/>
      <c r="N362" s="1310"/>
      <c r="O362" s="655"/>
      <c r="P362" s="656"/>
      <c r="Q362" s="657"/>
      <c r="R362" s="704"/>
      <c r="S362" s="3180"/>
      <c r="U362" s="209" t="str">
        <f t="shared" si="10"/>
        <v>0</v>
      </c>
    </row>
    <row r="363" spans="7:21" ht="20.100000000000001" customHeight="1">
      <c r="G363" s="1047"/>
      <c r="H363" s="655"/>
      <c r="I363" s="655"/>
      <c r="J363" s="655"/>
      <c r="K363" s="655"/>
      <c r="L363" s="1310"/>
      <c r="M363" s="1310"/>
      <c r="N363" s="1310"/>
      <c r="O363" s="655"/>
      <c r="P363" s="656"/>
      <c r="Q363" s="657"/>
      <c r="R363" s="704"/>
      <c r="S363" s="3180"/>
      <c r="U363" s="209" t="str">
        <f t="shared" si="10"/>
        <v>0</v>
      </c>
    </row>
    <row r="364" spans="7:21" ht="20.100000000000001" customHeight="1">
      <c r="G364" s="1047"/>
      <c r="H364" s="655"/>
      <c r="I364" s="655"/>
      <c r="J364" s="655"/>
      <c r="K364" s="655"/>
      <c r="L364" s="1310"/>
      <c r="M364" s="1310"/>
      <c r="N364" s="1310"/>
      <c r="O364" s="655"/>
      <c r="P364" s="656"/>
      <c r="Q364" s="657"/>
      <c r="R364" s="704"/>
      <c r="S364" s="3180"/>
      <c r="U364" s="209" t="str">
        <f t="shared" si="10"/>
        <v>0</v>
      </c>
    </row>
    <row r="365" spans="7:21" ht="20.100000000000001" customHeight="1">
      <c r="G365" s="1047"/>
      <c r="H365" s="655"/>
      <c r="I365" s="655"/>
      <c r="J365" s="655"/>
      <c r="K365" s="655"/>
      <c r="L365" s="1310"/>
      <c r="M365" s="1310"/>
      <c r="N365" s="1310"/>
      <c r="O365" s="655"/>
      <c r="P365" s="656"/>
      <c r="Q365" s="657"/>
      <c r="R365" s="704"/>
      <c r="S365" s="3180"/>
      <c r="U365" s="209" t="str">
        <f t="shared" si="10"/>
        <v>0</v>
      </c>
    </row>
    <row r="366" spans="7:21" ht="20.100000000000001" customHeight="1">
      <c r="G366" s="1047"/>
      <c r="H366" s="655"/>
      <c r="I366" s="655"/>
      <c r="J366" s="655"/>
      <c r="K366" s="655"/>
      <c r="L366" s="1310"/>
      <c r="M366" s="1310"/>
      <c r="N366" s="1310"/>
      <c r="O366" s="655"/>
      <c r="P366" s="656"/>
      <c r="Q366" s="657"/>
      <c r="R366" s="704"/>
      <c r="S366" s="3180"/>
      <c r="U366" s="209" t="str">
        <f t="shared" si="10"/>
        <v>0</v>
      </c>
    </row>
    <row r="367" spans="7:21" ht="20.100000000000001" customHeight="1">
      <c r="G367" s="1047"/>
      <c r="H367" s="655"/>
      <c r="I367" s="655"/>
      <c r="J367" s="655"/>
      <c r="K367" s="655"/>
      <c r="L367" s="1310"/>
      <c r="M367" s="1310"/>
      <c r="N367" s="1310"/>
      <c r="O367" s="655"/>
      <c r="P367" s="656"/>
      <c r="Q367" s="657"/>
      <c r="R367" s="704"/>
      <c r="S367" s="3180"/>
      <c r="U367" s="209" t="str">
        <f t="shared" si="10"/>
        <v>0</v>
      </c>
    </row>
    <row r="368" spans="7:21" ht="20.100000000000001" customHeight="1">
      <c r="G368" s="1047"/>
      <c r="H368" s="655"/>
      <c r="I368" s="655"/>
      <c r="J368" s="655"/>
      <c r="K368" s="655"/>
      <c r="L368" s="1310"/>
      <c r="M368" s="1310"/>
      <c r="N368" s="1310"/>
      <c r="O368" s="655"/>
      <c r="P368" s="656"/>
      <c r="Q368" s="657"/>
      <c r="R368" s="704"/>
      <c r="S368" s="3180"/>
      <c r="U368" s="209" t="str">
        <f t="shared" si="10"/>
        <v>0</v>
      </c>
    </row>
    <row r="369" spans="7:21" ht="20.100000000000001" customHeight="1">
      <c r="G369" s="1047"/>
      <c r="H369" s="655"/>
      <c r="I369" s="655"/>
      <c r="J369" s="655"/>
      <c r="K369" s="655"/>
      <c r="L369" s="1310"/>
      <c r="M369" s="1310"/>
      <c r="N369" s="1310"/>
      <c r="O369" s="655"/>
      <c r="P369" s="656"/>
      <c r="Q369" s="657"/>
      <c r="R369" s="704"/>
      <c r="S369" s="3180"/>
      <c r="U369" s="209" t="str">
        <f t="shared" si="10"/>
        <v>0</v>
      </c>
    </row>
    <row r="370" spans="7:21" ht="20.100000000000001" customHeight="1">
      <c r="G370" s="1047"/>
      <c r="H370" s="655"/>
      <c r="I370" s="655"/>
      <c r="J370" s="655"/>
      <c r="K370" s="655"/>
      <c r="L370" s="1310"/>
      <c r="M370" s="1310"/>
      <c r="N370" s="1310"/>
      <c r="O370" s="655"/>
      <c r="P370" s="656"/>
      <c r="Q370" s="657"/>
      <c r="R370" s="704"/>
      <c r="S370" s="3180"/>
      <c r="U370" s="209" t="str">
        <f t="shared" si="10"/>
        <v>0</v>
      </c>
    </row>
    <row r="371" spans="7:21" ht="20.100000000000001" customHeight="1">
      <c r="G371" s="1047"/>
      <c r="H371" s="655"/>
      <c r="I371" s="655"/>
      <c r="J371" s="655"/>
      <c r="K371" s="655"/>
      <c r="L371" s="1310"/>
      <c r="M371" s="1310"/>
      <c r="N371" s="1310"/>
      <c r="O371" s="655"/>
      <c r="P371" s="656"/>
      <c r="Q371" s="657"/>
      <c r="R371" s="704"/>
      <c r="S371" s="3180"/>
      <c r="U371" s="209" t="str">
        <f t="shared" si="10"/>
        <v>0</v>
      </c>
    </row>
    <row r="372" spans="7:21" ht="20.100000000000001" customHeight="1">
      <c r="G372" s="1047"/>
      <c r="H372" s="655"/>
      <c r="I372" s="655"/>
      <c r="J372" s="655"/>
      <c r="K372" s="655"/>
      <c r="L372" s="1310"/>
      <c r="M372" s="1310"/>
      <c r="N372" s="1310"/>
      <c r="O372" s="655"/>
      <c r="P372" s="656"/>
      <c r="Q372" s="657"/>
      <c r="R372" s="704"/>
      <c r="S372" s="3180"/>
      <c r="U372" s="209" t="str">
        <f t="shared" si="10"/>
        <v>0</v>
      </c>
    </row>
    <row r="373" spans="7:21" ht="20.100000000000001" customHeight="1">
      <c r="G373" s="1047"/>
      <c r="H373" s="655"/>
      <c r="I373" s="655"/>
      <c r="J373" s="655"/>
      <c r="K373" s="655"/>
      <c r="L373" s="1310"/>
      <c r="M373" s="1310"/>
      <c r="N373" s="1310"/>
      <c r="O373" s="655"/>
      <c r="P373" s="656"/>
      <c r="Q373" s="657"/>
      <c r="R373" s="704"/>
      <c r="S373" s="3180"/>
      <c r="U373" s="209" t="str">
        <f t="shared" si="10"/>
        <v>0</v>
      </c>
    </row>
    <row r="374" spans="7:21" ht="20.100000000000001" customHeight="1">
      <c r="G374" s="1047"/>
      <c r="H374" s="655"/>
      <c r="I374" s="655"/>
      <c r="J374" s="655"/>
      <c r="K374" s="655"/>
      <c r="L374" s="1310"/>
      <c r="M374" s="1310"/>
      <c r="N374" s="1310"/>
      <c r="O374" s="655"/>
      <c r="P374" s="656"/>
      <c r="Q374" s="657"/>
      <c r="R374" s="704"/>
      <c r="S374" s="3180"/>
      <c r="U374" s="209" t="str">
        <f t="shared" si="10"/>
        <v>0</v>
      </c>
    </row>
    <row r="375" spans="7:21" ht="20.100000000000001" customHeight="1">
      <c r="G375" s="1047"/>
      <c r="H375" s="655"/>
      <c r="I375" s="655"/>
      <c r="J375" s="655"/>
      <c r="K375" s="655"/>
      <c r="L375" s="1310"/>
      <c r="M375" s="1310"/>
      <c r="N375" s="1310"/>
      <c r="O375" s="655"/>
      <c r="P375" s="656"/>
      <c r="Q375" s="657"/>
      <c r="R375" s="704"/>
      <c r="S375" s="3180"/>
      <c r="U375" s="209" t="str">
        <f t="shared" si="10"/>
        <v>0</v>
      </c>
    </row>
    <row r="376" spans="7:21" ht="20.100000000000001" customHeight="1">
      <c r="G376" s="1047"/>
      <c r="H376" s="655"/>
      <c r="I376" s="655"/>
      <c r="J376" s="655"/>
      <c r="K376" s="655"/>
      <c r="L376" s="1310"/>
      <c r="M376" s="1310"/>
      <c r="N376" s="1310"/>
      <c r="O376" s="655"/>
      <c r="P376" s="656"/>
      <c r="Q376" s="657"/>
      <c r="R376" s="704"/>
      <c r="S376" s="3180"/>
      <c r="U376" s="209" t="str">
        <f t="shared" si="10"/>
        <v>0</v>
      </c>
    </row>
    <row r="377" spans="7:21" ht="20.100000000000001" customHeight="1">
      <c r="G377" s="1047"/>
      <c r="H377" s="655"/>
      <c r="I377" s="655"/>
      <c r="J377" s="655"/>
      <c r="K377" s="655"/>
      <c r="L377" s="1310"/>
      <c r="M377" s="1310"/>
      <c r="N377" s="1310"/>
      <c r="O377" s="655"/>
      <c r="P377" s="656"/>
      <c r="Q377" s="657"/>
      <c r="R377" s="704"/>
      <c r="S377" s="3180"/>
      <c r="U377" s="209" t="str">
        <f t="shared" si="10"/>
        <v>0</v>
      </c>
    </row>
    <row r="378" spans="7:21" ht="20.100000000000001" customHeight="1">
      <c r="G378" s="1047"/>
      <c r="H378" s="655"/>
      <c r="I378" s="655"/>
      <c r="J378" s="655"/>
      <c r="K378" s="655"/>
      <c r="L378" s="1310"/>
      <c r="M378" s="1310"/>
      <c r="N378" s="1310"/>
      <c r="O378" s="655"/>
      <c r="P378" s="656"/>
      <c r="Q378" s="657"/>
      <c r="R378" s="704"/>
      <c r="S378" s="3180"/>
      <c r="U378" s="209" t="str">
        <f t="shared" si="10"/>
        <v>0</v>
      </c>
    </row>
    <row r="379" spans="7:21" ht="20.100000000000001" customHeight="1">
      <c r="G379" s="1047"/>
      <c r="H379" s="655"/>
      <c r="I379" s="655"/>
      <c r="J379" s="655"/>
      <c r="K379" s="655"/>
      <c r="L379" s="1310"/>
      <c r="M379" s="1310"/>
      <c r="N379" s="1310"/>
      <c r="O379" s="655"/>
      <c r="P379" s="656"/>
      <c r="Q379" s="657"/>
      <c r="R379" s="704"/>
      <c r="S379" s="3180"/>
      <c r="U379" s="209" t="str">
        <f t="shared" si="10"/>
        <v>0</v>
      </c>
    </row>
    <row r="380" spans="7:21" ht="20.100000000000001" customHeight="1">
      <c r="G380" s="1047"/>
      <c r="H380" s="655"/>
      <c r="I380" s="655"/>
      <c r="J380" s="655"/>
      <c r="K380" s="655"/>
      <c r="L380" s="1310"/>
      <c r="M380" s="1310"/>
      <c r="N380" s="1310"/>
      <c r="O380" s="655"/>
      <c r="P380" s="656"/>
      <c r="Q380" s="657"/>
      <c r="R380" s="704"/>
      <c r="S380" s="3180"/>
      <c r="U380" s="209" t="str">
        <f t="shared" si="10"/>
        <v>0</v>
      </c>
    </row>
    <row r="381" spans="7:21" ht="20.100000000000001" customHeight="1">
      <c r="G381" s="1047"/>
      <c r="H381" s="655"/>
      <c r="I381" s="655"/>
      <c r="J381" s="655"/>
      <c r="K381" s="655"/>
      <c r="L381" s="1310"/>
      <c r="M381" s="1310"/>
      <c r="N381" s="1310"/>
      <c r="O381" s="655"/>
      <c r="P381" s="656"/>
      <c r="Q381" s="657"/>
      <c r="R381" s="704"/>
      <c r="S381" s="3180"/>
      <c r="U381" s="209" t="str">
        <f t="shared" si="10"/>
        <v>0</v>
      </c>
    </row>
    <row r="382" spans="7:21" ht="20.100000000000001" customHeight="1">
      <c r="G382" s="1047"/>
      <c r="H382" s="655"/>
      <c r="I382" s="655"/>
      <c r="J382" s="655"/>
      <c r="K382" s="655"/>
      <c r="L382" s="1310"/>
      <c r="M382" s="1310"/>
      <c r="N382" s="1310"/>
      <c r="O382" s="655"/>
      <c r="P382" s="656"/>
      <c r="Q382" s="657"/>
      <c r="R382" s="704"/>
      <c r="S382" s="3180"/>
      <c r="U382" s="209" t="str">
        <f t="shared" si="10"/>
        <v>0</v>
      </c>
    </row>
    <row r="383" spans="7:21" ht="20.100000000000001" customHeight="1">
      <c r="G383" s="1047"/>
      <c r="H383" s="655"/>
      <c r="I383" s="655"/>
      <c r="J383" s="655"/>
      <c r="K383" s="655"/>
      <c r="L383" s="1310"/>
      <c r="M383" s="1310"/>
      <c r="N383" s="1310"/>
      <c r="O383" s="655"/>
      <c r="P383" s="656"/>
      <c r="Q383" s="657"/>
      <c r="R383" s="704"/>
      <c r="S383" s="3180"/>
      <c r="U383" s="209" t="str">
        <f t="shared" si="10"/>
        <v>0</v>
      </c>
    </row>
    <row r="384" spans="7:21" ht="20.100000000000001" customHeight="1">
      <c r="G384" s="1047"/>
      <c r="H384" s="655"/>
      <c r="I384" s="655"/>
      <c r="J384" s="655"/>
      <c r="K384" s="655"/>
      <c r="L384" s="1310"/>
      <c r="M384" s="1310"/>
      <c r="N384" s="1310"/>
      <c r="O384" s="655"/>
      <c r="P384" s="656"/>
      <c r="Q384" s="657"/>
      <c r="R384" s="704"/>
      <c r="S384" s="3180"/>
      <c r="U384" s="209" t="str">
        <f t="shared" si="10"/>
        <v>0</v>
      </c>
    </row>
    <row r="385" spans="7:21" ht="20.100000000000001" customHeight="1">
      <c r="G385" s="1047"/>
      <c r="H385" s="655"/>
      <c r="I385" s="655"/>
      <c r="J385" s="655"/>
      <c r="K385" s="655"/>
      <c r="L385" s="1310"/>
      <c r="M385" s="1310"/>
      <c r="N385" s="1310"/>
      <c r="O385" s="655"/>
      <c r="P385" s="656"/>
      <c r="Q385" s="657"/>
      <c r="R385" s="704"/>
      <c r="S385" s="3180"/>
      <c r="U385" s="209" t="str">
        <f t="shared" si="10"/>
        <v>0</v>
      </c>
    </row>
    <row r="386" spans="7:21" ht="20.100000000000001" customHeight="1">
      <c r="G386" s="1047"/>
      <c r="H386" s="655"/>
      <c r="I386" s="655"/>
      <c r="J386" s="655"/>
      <c r="K386" s="655"/>
      <c r="L386" s="1310"/>
      <c r="M386" s="1310"/>
      <c r="N386" s="1310"/>
      <c r="O386" s="655"/>
      <c r="P386" s="656"/>
      <c r="Q386" s="657"/>
      <c r="R386" s="704"/>
      <c r="S386" s="3180"/>
      <c r="U386" s="209" t="str">
        <f t="shared" si="10"/>
        <v>0</v>
      </c>
    </row>
    <row r="387" spans="7:21" ht="20.100000000000001" customHeight="1">
      <c r="G387" s="1047"/>
      <c r="H387" s="655"/>
      <c r="I387" s="655"/>
      <c r="J387" s="655"/>
      <c r="K387" s="655"/>
      <c r="L387" s="1310"/>
      <c r="M387" s="1310"/>
      <c r="N387" s="1310"/>
      <c r="O387" s="655"/>
      <c r="P387" s="656"/>
      <c r="Q387" s="657"/>
      <c r="R387" s="704"/>
      <c r="S387" s="3180"/>
      <c r="U387" s="209" t="str">
        <f t="shared" si="10"/>
        <v>0</v>
      </c>
    </row>
    <row r="388" spans="7:21" ht="20.100000000000001" customHeight="1">
      <c r="G388" s="1047"/>
      <c r="H388" s="655"/>
      <c r="I388" s="655"/>
      <c r="J388" s="655"/>
      <c r="K388" s="655"/>
      <c r="L388" s="1310"/>
      <c r="M388" s="1310"/>
      <c r="N388" s="1310"/>
      <c r="O388" s="655"/>
      <c r="P388" s="656"/>
      <c r="Q388" s="657"/>
      <c r="R388" s="704"/>
      <c r="S388" s="3180"/>
      <c r="U388" s="209" t="str">
        <f t="shared" si="10"/>
        <v>0</v>
      </c>
    </row>
    <row r="389" spans="7:21" ht="20.100000000000001" customHeight="1">
      <c r="G389" s="1047"/>
      <c r="H389" s="655"/>
      <c r="I389" s="655"/>
      <c r="J389" s="655"/>
      <c r="K389" s="655"/>
      <c r="L389" s="1310"/>
      <c r="M389" s="1310"/>
      <c r="N389" s="1310"/>
      <c r="O389" s="655"/>
      <c r="P389" s="656"/>
      <c r="Q389" s="657"/>
      <c r="R389" s="704"/>
      <c r="S389" s="3180"/>
      <c r="U389" s="209" t="str">
        <f t="shared" si="10"/>
        <v>0</v>
      </c>
    </row>
    <row r="390" spans="7:21" ht="20.100000000000001" customHeight="1">
      <c r="G390" s="1047"/>
      <c r="H390" s="655"/>
      <c r="I390" s="655"/>
      <c r="J390" s="655"/>
      <c r="K390" s="655"/>
      <c r="L390" s="1310"/>
      <c r="M390" s="1310"/>
      <c r="N390" s="1310"/>
      <c r="O390" s="655"/>
      <c r="P390" s="656"/>
      <c r="Q390" s="657"/>
      <c r="R390" s="704"/>
      <c r="S390" s="3180"/>
      <c r="U390" s="209" t="str">
        <f t="shared" si="10"/>
        <v>0</v>
      </c>
    </row>
    <row r="391" spans="7:21" ht="20.100000000000001" customHeight="1">
      <c r="G391" s="1047"/>
      <c r="H391" s="655"/>
      <c r="I391" s="655"/>
      <c r="J391" s="655"/>
      <c r="K391" s="655"/>
      <c r="L391" s="1310"/>
      <c r="M391" s="1310"/>
      <c r="N391" s="1310"/>
      <c r="O391" s="655"/>
      <c r="P391" s="656"/>
      <c r="Q391" s="657"/>
      <c r="R391" s="704"/>
      <c r="S391" s="3180"/>
      <c r="U391" s="209" t="str">
        <f t="shared" si="10"/>
        <v>0</v>
      </c>
    </row>
    <row r="392" spans="7:21" ht="20.100000000000001" customHeight="1">
      <c r="G392" s="1047"/>
      <c r="H392" s="655"/>
      <c r="I392" s="655"/>
      <c r="J392" s="655"/>
      <c r="K392" s="655"/>
      <c r="L392" s="1310"/>
      <c r="M392" s="1310"/>
      <c r="N392" s="1310"/>
      <c r="O392" s="655"/>
      <c r="P392" s="656"/>
      <c r="Q392" s="657"/>
      <c r="R392" s="704"/>
      <c r="S392" s="3180"/>
      <c r="U392" s="209" t="str">
        <f t="shared" si="10"/>
        <v>0</v>
      </c>
    </row>
    <row r="393" spans="7:21" ht="20.100000000000001" customHeight="1">
      <c r="G393" s="1047"/>
      <c r="H393" s="655"/>
      <c r="I393" s="655"/>
      <c r="J393" s="655"/>
      <c r="K393" s="655"/>
      <c r="L393" s="1310"/>
      <c r="M393" s="1310"/>
      <c r="N393" s="1310"/>
      <c r="O393" s="655"/>
      <c r="P393" s="656"/>
      <c r="Q393" s="657"/>
      <c r="R393" s="704"/>
      <c r="S393" s="3180"/>
      <c r="U393" s="209" t="str">
        <f t="shared" si="10"/>
        <v>0</v>
      </c>
    </row>
    <row r="394" spans="7:21" ht="20.100000000000001" customHeight="1">
      <c r="G394" s="1047"/>
      <c r="H394" s="655"/>
      <c r="I394" s="655"/>
      <c r="J394" s="655"/>
      <c r="K394" s="655"/>
      <c r="L394" s="1310"/>
      <c r="M394" s="1310"/>
      <c r="N394" s="1310"/>
      <c r="O394" s="655"/>
      <c r="P394" s="656"/>
      <c r="Q394" s="657"/>
      <c r="R394" s="704"/>
      <c r="S394" s="3180"/>
      <c r="U394" s="209" t="str">
        <f t="shared" si="10"/>
        <v>0</v>
      </c>
    </row>
    <row r="395" spans="7:21" ht="20.100000000000001" customHeight="1">
      <c r="G395" s="1047"/>
      <c r="H395" s="655"/>
      <c r="I395" s="655"/>
      <c r="J395" s="655"/>
      <c r="K395" s="655"/>
      <c r="L395" s="1310"/>
      <c r="M395" s="1310"/>
      <c r="N395" s="1310"/>
      <c r="O395" s="655"/>
      <c r="P395" s="656"/>
      <c r="Q395" s="657"/>
      <c r="R395" s="704"/>
      <c r="S395" s="3180"/>
      <c r="U395" s="209" t="str">
        <f t="shared" si="10"/>
        <v>0</v>
      </c>
    </row>
    <row r="396" spans="7:21" ht="20.100000000000001" customHeight="1">
      <c r="G396" s="1047"/>
      <c r="H396" s="655"/>
      <c r="I396" s="655"/>
      <c r="J396" s="655"/>
      <c r="K396" s="655"/>
      <c r="L396" s="1310"/>
      <c r="M396" s="1310"/>
      <c r="N396" s="1310"/>
      <c r="O396" s="655"/>
      <c r="P396" s="656"/>
      <c r="Q396" s="657"/>
      <c r="R396" s="704"/>
      <c r="S396" s="3180"/>
      <c r="U396" s="209" t="str">
        <f t="shared" si="10"/>
        <v>0</v>
      </c>
    </row>
    <row r="397" spans="7:21" ht="20.100000000000001" customHeight="1">
      <c r="G397" s="1047"/>
      <c r="H397" s="655"/>
      <c r="I397" s="655"/>
      <c r="J397" s="655"/>
      <c r="K397" s="655"/>
      <c r="L397" s="1310"/>
      <c r="M397" s="1310"/>
      <c r="N397" s="1310"/>
      <c r="O397" s="655"/>
      <c r="P397" s="656"/>
      <c r="Q397" s="657"/>
      <c r="R397" s="704"/>
      <c r="S397" s="3180"/>
      <c r="U397" s="209" t="str">
        <f t="shared" si="10"/>
        <v>0</v>
      </c>
    </row>
    <row r="398" spans="7:21" ht="20.100000000000001" customHeight="1">
      <c r="G398" s="1047"/>
      <c r="H398" s="655"/>
      <c r="I398" s="655"/>
      <c r="J398" s="655"/>
      <c r="K398" s="655"/>
      <c r="L398" s="1310"/>
      <c r="M398" s="1310"/>
      <c r="N398" s="1310"/>
      <c r="O398" s="655"/>
      <c r="P398" s="656"/>
      <c r="Q398" s="657"/>
      <c r="R398" s="704"/>
      <c r="S398" s="3180"/>
      <c r="U398" s="209" t="str">
        <f t="shared" si="10"/>
        <v>0</v>
      </c>
    </row>
    <row r="399" spans="7:21" ht="20.100000000000001" customHeight="1">
      <c r="G399" s="1047"/>
      <c r="H399" s="655"/>
      <c r="I399" s="655"/>
      <c r="J399" s="655"/>
      <c r="K399" s="655"/>
      <c r="L399" s="1310"/>
      <c r="M399" s="1310"/>
      <c r="N399" s="1310"/>
      <c r="O399" s="655"/>
      <c r="P399" s="656"/>
      <c r="Q399" s="657"/>
      <c r="R399" s="704"/>
      <c r="S399" s="3180"/>
      <c r="U399" s="209" t="str">
        <f t="shared" si="10"/>
        <v>0</v>
      </c>
    </row>
    <row r="400" spans="7:21" ht="20.100000000000001" customHeight="1">
      <c r="G400" s="1047"/>
      <c r="H400" s="655"/>
      <c r="I400" s="655"/>
      <c r="J400" s="655"/>
      <c r="K400" s="655"/>
      <c r="L400" s="1310"/>
      <c r="M400" s="1310"/>
      <c r="N400" s="1310"/>
      <c r="O400" s="655"/>
      <c r="P400" s="656"/>
      <c r="Q400" s="657"/>
      <c r="R400" s="704"/>
      <c r="S400" s="3180"/>
      <c r="U400" s="209" t="str">
        <f t="shared" si="10"/>
        <v>0</v>
      </c>
    </row>
    <row r="401" spans="7:21" ht="20.100000000000001" customHeight="1">
      <c r="G401" s="1047"/>
      <c r="H401" s="655"/>
      <c r="I401" s="655"/>
      <c r="J401" s="655"/>
      <c r="K401" s="655"/>
      <c r="L401" s="1310"/>
      <c r="M401" s="1310"/>
      <c r="N401" s="1310"/>
      <c r="O401" s="655"/>
      <c r="P401" s="656"/>
      <c r="Q401" s="657"/>
      <c r="R401" s="704"/>
      <c r="S401" s="3180"/>
      <c r="U401" s="209" t="str">
        <f t="shared" si="10"/>
        <v>0</v>
      </c>
    </row>
    <row r="402" spans="7:21" ht="20.100000000000001" customHeight="1">
      <c r="G402" s="1047"/>
      <c r="H402" s="655"/>
      <c r="I402" s="655"/>
      <c r="J402" s="655"/>
      <c r="K402" s="655"/>
      <c r="L402" s="1310"/>
      <c r="M402" s="1310"/>
      <c r="N402" s="1310"/>
      <c r="O402" s="655"/>
      <c r="P402" s="656"/>
      <c r="Q402" s="657"/>
      <c r="R402" s="704"/>
      <c r="S402" s="3180"/>
      <c r="U402" s="209" t="str">
        <f t="shared" si="10"/>
        <v>0</v>
      </c>
    </row>
    <row r="403" spans="7:21" ht="20.100000000000001" customHeight="1">
      <c r="G403" s="1047"/>
      <c r="H403" s="655"/>
      <c r="I403" s="655"/>
      <c r="J403" s="655"/>
      <c r="K403" s="655"/>
      <c r="L403" s="1310"/>
      <c r="M403" s="1310"/>
      <c r="N403" s="1310"/>
      <c r="O403" s="655"/>
      <c r="P403" s="656"/>
      <c r="Q403" s="657"/>
      <c r="R403" s="704"/>
      <c r="S403" s="3180"/>
      <c r="U403" s="209" t="str">
        <f t="shared" ref="U403:U405" si="11">IF(R403&gt;0,"추경","0")</f>
        <v>0</v>
      </c>
    </row>
    <row r="404" spans="7:21" ht="20.100000000000001" customHeight="1">
      <c r="G404" s="1047"/>
      <c r="H404" s="655"/>
      <c r="I404" s="655"/>
      <c r="J404" s="655"/>
      <c r="K404" s="655"/>
      <c r="L404" s="1310"/>
      <c r="M404" s="1310"/>
      <c r="N404" s="1310"/>
      <c r="O404" s="655"/>
      <c r="P404" s="656"/>
      <c r="Q404" s="657"/>
      <c r="R404" s="704"/>
      <c r="S404" s="3180"/>
      <c r="U404" s="209" t="str">
        <f t="shared" si="11"/>
        <v>0</v>
      </c>
    </row>
    <row r="405" spans="7:21" ht="20.100000000000001" customHeight="1">
      <c r="G405" s="1047"/>
      <c r="H405" s="655"/>
      <c r="I405" s="655"/>
      <c r="J405" s="655"/>
      <c r="K405" s="655"/>
      <c r="L405" s="1310"/>
      <c r="M405" s="1310"/>
      <c r="N405" s="1310"/>
      <c r="O405" s="655"/>
      <c r="P405" s="656"/>
      <c r="Q405" s="657"/>
      <c r="R405" s="704"/>
      <c r="S405" s="3180"/>
      <c r="U405" s="209" t="str">
        <f t="shared" si="11"/>
        <v>0</v>
      </c>
    </row>
    <row r="406" spans="7:21" ht="20.100000000000001" customHeight="1">
      <c r="G406" s="1047"/>
      <c r="H406" s="655"/>
      <c r="I406" s="655"/>
      <c r="J406" s="655"/>
      <c r="K406" s="655"/>
      <c r="L406" s="1310"/>
      <c r="M406" s="1310"/>
      <c r="N406" s="1310"/>
      <c r="O406" s="655"/>
      <c r="P406" s="656"/>
      <c r="Q406" s="657"/>
      <c r="R406" s="704"/>
      <c r="S406" s="3180"/>
    </row>
    <row r="407" spans="7:21" ht="20.100000000000001" customHeight="1">
      <c r="G407" s="1047"/>
      <c r="H407" s="655"/>
      <c r="I407" s="655"/>
      <c r="J407" s="655"/>
      <c r="K407" s="655"/>
      <c r="L407" s="1310"/>
      <c r="M407" s="1310"/>
      <c r="N407" s="1310"/>
      <c r="O407" s="655"/>
      <c r="P407" s="656"/>
      <c r="Q407" s="657"/>
      <c r="R407" s="704"/>
      <c r="S407" s="3180"/>
    </row>
    <row r="408" spans="7:21" ht="20.100000000000001" customHeight="1">
      <c r="G408" s="1047"/>
      <c r="H408" s="655"/>
      <c r="I408" s="655"/>
      <c r="J408" s="655"/>
      <c r="K408" s="655"/>
      <c r="L408" s="1310"/>
      <c r="M408" s="1310"/>
      <c r="N408" s="1310"/>
      <c r="O408" s="655"/>
      <c r="P408" s="656"/>
      <c r="Q408" s="657"/>
      <c r="R408" s="704"/>
      <c r="S408" s="3180"/>
    </row>
    <row r="409" spans="7:21" ht="20.100000000000001" customHeight="1">
      <c r="G409" s="1047"/>
      <c r="H409" s="655"/>
      <c r="I409" s="655"/>
      <c r="J409" s="655"/>
      <c r="K409" s="655"/>
      <c r="L409" s="1310"/>
      <c r="M409" s="1310"/>
      <c r="N409" s="1310"/>
      <c r="O409" s="655"/>
      <c r="P409" s="656"/>
      <c r="Q409" s="657"/>
      <c r="R409" s="704"/>
      <c r="S409" s="3180"/>
    </row>
    <row r="410" spans="7:21" ht="20.100000000000001" customHeight="1">
      <c r="G410" s="1047"/>
      <c r="H410" s="655"/>
      <c r="I410" s="655"/>
      <c r="J410" s="655"/>
      <c r="K410" s="655"/>
      <c r="L410" s="1310"/>
      <c r="M410" s="1310"/>
      <c r="N410" s="1310"/>
      <c r="O410" s="655"/>
      <c r="P410" s="656"/>
      <c r="Q410" s="657"/>
      <c r="R410" s="704"/>
      <c r="S410" s="3180"/>
    </row>
    <row r="411" spans="7:21" ht="20.100000000000001" customHeight="1">
      <c r="G411" s="1047"/>
      <c r="H411" s="655"/>
      <c r="I411" s="655"/>
      <c r="J411" s="655"/>
      <c r="K411" s="655"/>
      <c r="L411" s="1310"/>
      <c r="M411" s="1310"/>
      <c r="N411" s="1310"/>
      <c r="O411" s="655"/>
      <c r="P411" s="656"/>
      <c r="Q411" s="657"/>
      <c r="R411" s="704"/>
      <c r="S411" s="3180"/>
    </row>
    <row r="412" spans="7:21" ht="20.100000000000001" customHeight="1">
      <c r="G412" s="1047"/>
      <c r="H412" s="655"/>
      <c r="I412" s="655"/>
      <c r="J412" s="655"/>
      <c r="K412" s="655"/>
      <c r="L412" s="1310"/>
      <c r="M412" s="1310"/>
      <c r="N412" s="1310"/>
      <c r="O412" s="655"/>
      <c r="P412" s="656"/>
      <c r="Q412" s="657"/>
      <c r="R412" s="704"/>
      <c r="S412" s="3180"/>
    </row>
    <row r="413" spans="7:21" ht="20.100000000000001" customHeight="1">
      <c r="G413" s="1047"/>
      <c r="H413" s="655"/>
      <c r="I413" s="655"/>
      <c r="J413" s="655"/>
      <c r="K413" s="655"/>
      <c r="L413" s="1310"/>
      <c r="M413" s="1310"/>
      <c r="N413" s="1310"/>
      <c r="O413" s="655"/>
      <c r="P413" s="656"/>
      <c r="Q413" s="657"/>
      <c r="R413" s="704"/>
      <c r="S413" s="3180"/>
    </row>
    <row r="414" spans="7:21" ht="20.100000000000001" customHeight="1">
      <c r="G414" s="1047"/>
      <c r="H414" s="655"/>
      <c r="I414" s="655"/>
      <c r="J414" s="655"/>
      <c r="K414" s="655"/>
      <c r="L414" s="1310"/>
      <c r="M414" s="1310"/>
      <c r="N414" s="1310"/>
      <c r="O414" s="655"/>
      <c r="P414" s="656"/>
      <c r="Q414" s="657"/>
      <c r="R414" s="704"/>
      <c r="S414" s="3180"/>
    </row>
    <row r="415" spans="7:21" ht="20.100000000000001" customHeight="1">
      <c r="G415" s="1047"/>
      <c r="H415" s="655"/>
      <c r="I415" s="655"/>
      <c r="J415" s="655"/>
      <c r="K415" s="655"/>
      <c r="L415" s="1310"/>
      <c r="M415" s="1310"/>
      <c r="N415" s="1310"/>
      <c r="O415" s="655"/>
      <c r="P415" s="656"/>
      <c r="Q415" s="657"/>
      <c r="R415" s="704"/>
      <c r="S415" s="3180"/>
    </row>
    <row r="416" spans="7:21" ht="20.100000000000001" customHeight="1">
      <c r="G416" s="1047"/>
      <c r="H416" s="655"/>
      <c r="I416" s="655"/>
      <c r="J416" s="655"/>
      <c r="K416" s="655"/>
      <c r="L416" s="1310"/>
      <c r="M416" s="1310"/>
      <c r="N416" s="1310"/>
      <c r="O416" s="655"/>
      <c r="P416" s="656"/>
      <c r="Q416" s="657"/>
      <c r="R416" s="704"/>
      <c r="S416" s="3180"/>
    </row>
    <row r="417" spans="7:19" ht="20.100000000000001" customHeight="1">
      <c r="G417" s="1047"/>
      <c r="H417" s="655"/>
      <c r="I417" s="655"/>
      <c r="J417" s="655"/>
      <c r="K417" s="655"/>
      <c r="L417" s="1310"/>
      <c r="M417" s="1310"/>
      <c r="N417" s="1310"/>
      <c r="O417" s="655"/>
      <c r="P417" s="656"/>
      <c r="Q417" s="657"/>
      <c r="R417" s="704"/>
      <c r="S417" s="3180"/>
    </row>
    <row r="418" spans="7:19" ht="20.100000000000001" customHeight="1">
      <c r="G418" s="1047"/>
      <c r="H418" s="655"/>
      <c r="I418" s="655"/>
      <c r="J418" s="655"/>
      <c r="K418" s="655"/>
      <c r="L418" s="1310"/>
      <c r="M418" s="1310"/>
      <c r="N418" s="1310"/>
      <c r="O418" s="655"/>
      <c r="P418" s="656"/>
      <c r="Q418" s="657"/>
      <c r="R418" s="704"/>
      <c r="S418" s="3180"/>
    </row>
    <row r="419" spans="7:19" ht="20.100000000000001" customHeight="1">
      <c r="G419" s="1047"/>
      <c r="H419" s="655"/>
      <c r="I419" s="655"/>
      <c r="J419" s="655"/>
      <c r="K419" s="655"/>
      <c r="L419" s="1310"/>
      <c r="M419" s="1310"/>
      <c r="N419" s="1310"/>
      <c r="O419" s="655"/>
      <c r="P419" s="656"/>
      <c r="Q419" s="657"/>
      <c r="R419" s="704"/>
      <c r="S419" s="3180"/>
    </row>
    <row r="420" spans="7:19" ht="20.100000000000001" customHeight="1">
      <c r="G420" s="1047"/>
      <c r="H420" s="655"/>
      <c r="I420" s="655"/>
      <c r="J420" s="655"/>
      <c r="K420" s="655"/>
      <c r="L420" s="1310"/>
      <c r="M420" s="1310"/>
      <c r="N420" s="1310"/>
      <c r="O420" s="655"/>
      <c r="P420" s="656"/>
      <c r="Q420" s="657"/>
      <c r="R420" s="704"/>
      <c r="S420" s="3180"/>
    </row>
    <row r="421" spans="7:19" ht="20.100000000000001" customHeight="1">
      <c r="G421" s="1047"/>
      <c r="H421" s="655"/>
      <c r="I421" s="655"/>
      <c r="J421" s="655"/>
      <c r="K421" s="655"/>
      <c r="L421" s="1310"/>
      <c r="M421" s="1310"/>
      <c r="N421" s="1310"/>
      <c r="O421" s="655"/>
      <c r="P421" s="656"/>
      <c r="Q421" s="657"/>
      <c r="R421" s="704"/>
      <c r="S421" s="3180"/>
    </row>
    <row r="422" spans="7:19" ht="20.100000000000001" customHeight="1">
      <c r="G422" s="1047"/>
      <c r="H422" s="655"/>
      <c r="I422" s="655"/>
      <c r="J422" s="655"/>
      <c r="K422" s="655"/>
      <c r="L422" s="1310"/>
      <c r="M422" s="1310"/>
      <c r="N422" s="1310"/>
      <c r="O422" s="655"/>
      <c r="P422" s="656"/>
      <c r="Q422" s="657"/>
      <c r="R422" s="704"/>
      <c r="S422" s="3180"/>
    </row>
    <row r="423" spans="7:19" ht="20.100000000000001" customHeight="1">
      <c r="G423" s="1047"/>
      <c r="H423" s="655"/>
      <c r="I423" s="655"/>
      <c r="J423" s="655"/>
      <c r="K423" s="655"/>
      <c r="L423" s="1310"/>
      <c r="M423" s="1310"/>
      <c r="N423" s="1310"/>
      <c r="O423" s="655"/>
      <c r="P423" s="656"/>
      <c r="Q423" s="657"/>
      <c r="R423" s="704"/>
      <c r="S423" s="3180"/>
    </row>
    <row r="424" spans="7:19" ht="20.100000000000001" customHeight="1">
      <c r="G424" s="1047"/>
      <c r="H424" s="655"/>
      <c r="I424" s="655"/>
      <c r="J424" s="655"/>
      <c r="K424" s="655"/>
      <c r="L424" s="1310"/>
      <c r="M424" s="1310"/>
      <c r="N424" s="1310"/>
      <c r="O424" s="655"/>
      <c r="P424" s="656"/>
      <c r="Q424" s="657"/>
      <c r="R424" s="704"/>
      <c r="S424" s="3180"/>
    </row>
    <row r="425" spans="7:19" ht="20.100000000000001" customHeight="1">
      <c r="G425" s="1047"/>
      <c r="H425" s="655"/>
      <c r="I425" s="655"/>
      <c r="J425" s="655"/>
      <c r="K425" s="655"/>
      <c r="L425" s="1310"/>
      <c r="M425" s="1310"/>
      <c r="N425" s="1310"/>
      <c r="O425" s="655"/>
      <c r="P425" s="656"/>
      <c r="Q425" s="657"/>
      <c r="R425" s="704"/>
      <c r="S425" s="3180"/>
    </row>
    <row r="426" spans="7:19" ht="20.100000000000001" customHeight="1">
      <c r="G426" s="1047"/>
      <c r="H426" s="655"/>
      <c r="I426" s="655"/>
      <c r="J426" s="655"/>
      <c r="K426" s="655"/>
      <c r="L426" s="1310"/>
      <c r="M426" s="1310"/>
      <c r="N426" s="1310"/>
      <c r="O426" s="655"/>
      <c r="P426" s="656"/>
      <c r="Q426" s="657"/>
      <c r="R426" s="704"/>
      <c r="S426" s="3180"/>
    </row>
    <row r="427" spans="7:19" ht="20.100000000000001" customHeight="1">
      <c r="G427" s="1047"/>
      <c r="H427" s="655"/>
      <c r="I427" s="655"/>
      <c r="J427" s="655"/>
      <c r="K427" s="655"/>
      <c r="L427" s="1310"/>
      <c r="M427" s="1310"/>
      <c r="N427" s="1310"/>
      <c r="O427" s="655"/>
      <c r="P427" s="656"/>
      <c r="Q427" s="657"/>
      <c r="R427" s="704"/>
      <c r="S427" s="3180"/>
    </row>
    <row r="428" spans="7:19" ht="20.100000000000001" customHeight="1">
      <c r="G428" s="1047"/>
      <c r="H428" s="655"/>
      <c r="I428" s="655"/>
      <c r="J428" s="655"/>
      <c r="K428" s="655"/>
      <c r="L428" s="1310"/>
      <c r="M428" s="1310"/>
      <c r="N428" s="1310"/>
      <c r="O428" s="655"/>
      <c r="P428" s="656"/>
      <c r="Q428" s="657"/>
      <c r="R428" s="704"/>
      <c r="S428" s="3180"/>
    </row>
    <row r="429" spans="7:19" ht="20.100000000000001" customHeight="1">
      <c r="G429" s="1047"/>
      <c r="H429" s="655"/>
      <c r="I429" s="655"/>
      <c r="J429" s="655"/>
      <c r="K429" s="655"/>
      <c r="L429" s="1310"/>
      <c r="M429" s="1310"/>
      <c r="N429" s="1310"/>
      <c r="O429" s="655"/>
      <c r="P429" s="656"/>
      <c r="Q429" s="657"/>
      <c r="R429" s="704"/>
      <c r="S429" s="3180"/>
    </row>
    <row r="430" spans="7:19" ht="20.100000000000001" customHeight="1">
      <c r="G430" s="1047"/>
      <c r="H430" s="655"/>
      <c r="I430" s="655"/>
      <c r="J430" s="655"/>
      <c r="K430" s="655"/>
      <c r="L430" s="1310"/>
      <c r="M430" s="1310"/>
      <c r="N430" s="1310"/>
      <c r="O430" s="655"/>
      <c r="P430" s="656"/>
      <c r="Q430" s="657"/>
      <c r="R430" s="704"/>
      <c r="S430" s="3180"/>
    </row>
    <row r="431" spans="7:19" ht="20.100000000000001" customHeight="1">
      <c r="G431" s="1047"/>
      <c r="H431" s="655"/>
      <c r="I431" s="655"/>
      <c r="J431" s="655"/>
      <c r="K431" s="655"/>
      <c r="L431" s="1310"/>
      <c r="M431" s="1310"/>
      <c r="N431" s="1310"/>
      <c r="O431" s="655"/>
      <c r="P431" s="656"/>
      <c r="Q431" s="657"/>
      <c r="R431" s="704"/>
      <c r="S431" s="3180"/>
    </row>
    <row r="432" spans="7:19" ht="20.100000000000001" customHeight="1">
      <c r="G432" s="1047"/>
      <c r="H432" s="655"/>
      <c r="I432" s="655"/>
      <c r="J432" s="655"/>
      <c r="K432" s="655"/>
      <c r="L432" s="1310"/>
      <c r="M432" s="1310"/>
      <c r="N432" s="1310"/>
      <c r="O432" s="655"/>
      <c r="P432" s="656"/>
      <c r="Q432" s="657"/>
      <c r="R432" s="704"/>
      <c r="S432" s="3180"/>
    </row>
    <row r="433" spans="7:19" ht="20.100000000000001" customHeight="1">
      <c r="G433" s="1047"/>
      <c r="H433" s="655"/>
      <c r="I433" s="655"/>
      <c r="J433" s="655"/>
      <c r="K433" s="655"/>
      <c r="L433" s="1310"/>
      <c r="M433" s="1310"/>
      <c r="N433" s="1310"/>
      <c r="O433" s="655"/>
      <c r="P433" s="656"/>
      <c r="Q433" s="657"/>
      <c r="R433" s="704"/>
      <c r="S433" s="3180"/>
    </row>
    <row r="434" spans="7:19" ht="20.100000000000001" customHeight="1">
      <c r="G434" s="1047"/>
      <c r="H434" s="655"/>
      <c r="I434" s="655"/>
      <c r="J434" s="655"/>
      <c r="K434" s="655"/>
      <c r="L434" s="1310"/>
      <c r="M434" s="1310"/>
      <c r="N434" s="1310"/>
      <c r="O434" s="655"/>
      <c r="P434" s="656"/>
      <c r="Q434" s="657"/>
      <c r="R434" s="704"/>
      <c r="S434" s="3180"/>
    </row>
    <row r="435" spans="7:19" ht="20.100000000000001" customHeight="1">
      <c r="G435" s="1047"/>
      <c r="H435" s="655"/>
      <c r="I435" s="655"/>
      <c r="J435" s="655"/>
      <c r="K435" s="655"/>
      <c r="L435" s="1310"/>
      <c r="M435" s="1310"/>
      <c r="N435" s="1310"/>
      <c r="O435" s="655"/>
      <c r="P435" s="656"/>
      <c r="Q435" s="657"/>
      <c r="R435" s="704"/>
      <c r="S435" s="3180"/>
    </row>
    <row r="436" spans="7:19" ht="20.100000000000001" customHeight="1">
      <c r="G436" s="1047"/>
      <c r="H436" s="655"/>
      <c r="I436" s="655"/>
      <c r="J436" s="655"/>
      <c r="K436" s="655"/>
      <c r="L436" s="1310"/>
      <c r="M436" s="1310"/>
      <c r="N436" s="1310"/>
      <c r="O436" s="655"/>
      <c r="P436" s="656"/>
      <c r="Q436" s="657"/>
      <c r="R436" s="704"/>
      <c r="S436" s="3180"/>
    </row>
    <row r="437" spans="7:19" ht="20.100000000000001" customHeight="1">
      <c r="G437" s="1047"/>
      <c r="H437" s="655"/>
      <c r="I437" s="655"/>
      <c r="J437" s="655"/>
      <c r="K437" s="655"/>
      <c r="L437" s="1310"/>
      <c r="M437" s="1310"/>
      <c r="N437" s="1310"/>
      <c r="O437" s="655"/>
      <c r="P437" s="656"/>
      <c r="Q437" s="657"/>
      <c r="R437" s="704"/>
      <c r="S437" s="3180"/>
    </row>
    <row r="438" spans="7:19" ht="20.100000000000001" customHeight="1">
      <c r="G438" s="1047"/>
      <c r="H438" s="655"/>
      <c r="I438" s="655"/>
      <c r="J438" s="655"/>
      <c r="K438" s="655"/>
      <c r="L438" s="1310"/>
      <c r="M438" s="1310"/>
      <c r="N438" s="1310"/>
      <c r="O438" s="655"/>
      <c r="P438" s="656"/>
      <c r="Q438" s="657"/>
      <c r="R438" s="704"/>
      <c r="S438" s="3180"/>
    </row>
    <row r="439" spans="7:19" ht="20.100000000000001" customHeight="1">
      <c r="G439" s="1047"/>
      <c r="H439" s="655"/>
      <c r="I439" s="655"/>
      <c r="J439" s="655"/>
      <c r="K439" s="655"/>
      <c r="L439" s="1310"/>
      <c r="M439" s="1310"/>
      <c r="N439" s="1310"/>
      <c r="O439" s="655"/>
      <c r="P439" s="656"/>
      <c r="Q439" s="657"/>
      <c r="R439" s="704"/>
      <c r="S439" s="3180"/>
    </row>
    <row r="440" spans="7:19" ht="20.100000000000001" customHeight="1">
      <c r="G440" s="1047"/>
      <c r="H440" s="655"/>
      <c r="I440" s="655"/>
      <c r="J440" s="655"/>
      <c r="K440" s="655"/>
      <c r="L440" s="1310"/>
      <c r="M440" s="1310"/>
      <c r="N440" s="1310"/>
      <c r="O440" s="655"/>
      <c r="P440" s="656"/>
      <c r="Q440" s="657"/>
      <c r="R440" s="704"/>
      <c r="S440" s="3180"/>
    </row>
    <row r="441" spans="7:19" ht="20.100000000000001" customHeight="1">
      <c r="G441" s="1047"/>
      <c r="H441" s="655"/>
      <c r="I441" s="655"/>
      <c r="J441" s="655"/>
      <c r="K441" s="655"/>
      <c r="L441" s="1310"/>
      <c r="M441" s="1310"/>
      <c r="N441" s="1310"/>
      <c r="O441" s="655"/>
      <c r="P441" s="656"/>
      <c r="Q441" s="657"/>
      <c r="R441" s="704"/>
      <c r="S441" s="3180"/>
    </row>
    <row r="442" spans="7:19" ht="20.100000000000001" customHeight="1">
      <c r="G442" s="1047"/>
      <c r="H442" s="655"/>
      <c r="I442" s="655"/>
      <c r="J442" s="655"/>
      <c r="K442" s="655"/>
      <c r="L442" s="1310"/>
      <c r="M442" s="1310"/>
      <c r="N442" s="1310"/>
      <c r="O442" s="655"/>
      <c r="P442" s="656"/>
      <c r="Q442" s="657"/>
      <c r="R442" s="704"/>
      <c r="S442" s="3180"/>
    </row>
    <row r="443" spans="7:19" ht="20.100000000000001" customHeight="1">
      <c r="G443" s="1047"/>
      <c r="H443" s="655"/>
      <c r="I443" s="655"/>
      <c r="J443" s="655"/>
      <c r="K443" s="655"/>
      <c r="L443" s="1310"/>
      <c r="M443" s="1310"/>
      <c r="N443" s="1310"/>
      <c r="O443" s="655"/>
      <c r="P443" s="656"/>
      <c r="Q443" s="657"/>
      <c r="R443" s="704"/>
      <c r="S443" s="3180"/>
    </row>
    <row r="444" spans="7:19" ht="20.100000000000001" customHeight="1">
      <c r="G444" s="1047"/>
      <c r="H444" s="655"/>
      <c r="I444" s="655"/>
      <c r="J444" s="655"/>
      <c r="K444" s="655"/>
      <c r="L444" s="1310"/>
      <c r="M444" s="1310"/>
      <c r="N444" s="1310"/>
      <c r="O444" s="655"/>
      <c r="P444" s="656"/>
      <c r="Q444" s="657"/>
      <c r="R444" s="704"/>
      <c r="S444" s="3180"/>
    </row>
    <row r="445" spans="7:19" ht="20.100000000000001" customHeight="1">
      <c r="G445" s="1047"/>
      <c r="H445" s="655"/>
      <c r="I445" s="655"/>
      <c r="J445" s="655"/>
      <c r="K445" s="655"/>
      <c r="L445" s="1310"/>
      <c r="M445" s="1310"/>
      <c r="N445" s="1310"/>
      <c r="O445" s="655"/>
      <c r="P445" s="656"/>
      <c r="Q445" s="657"/>
      <c r="R445" s="704"/>
      <c r="S445" s="3180"/>
    </row>
    <row r="446" spans="7:19" ht="20.100000000000001" customHeight="1">
      <c r="G446" s="1047"/>
      <c r="H446" s="655"/>
      <c r="I446" s="655"/>
      <c r="J446" s="655"/>
      <c r="K446" s="655"/>
      <c r="L446" s="1310"/>
      <c r="M446" s="1310"/>
      <c r="N446" s="1310"/>
      <c r="O446" s="655"/>
      <c r="P446" s="656"/>
      <c r="Q446" s="657"/>
      <c r="R446" s="704"/>
      <c r="S446" s="3180"/>
    </row>
    <row r="447" spans="7:19" ht="20.100000000000001" customHeight="1">
      <c r="G447" s="1047"/>
      <c r="H447" s="655"/>
      <c r="I447" s="655"/>
      <c r="J447" s="655"/>
      <c r="K447" s="655"/>
      <c r="L447" s="1310"/>
      <c r="M447" s="1310"/>
      <c r="N447" s="1310"/>
      <c r="O447" s="655"/>
      <c r="P447" s="656"/>
      <c r="Q447" s="657"/>
      <c r="R447" s="704"/>
      <c r="S447" s="3180"/>
    </row>
    <row r="448" spans="7:19" ht="20.100000000000001" customHeight="1">
      <c r="G448" s="1047"/>
      <c r="H448" s="655"/>
      <c r="I448" s="655"/>
      <c r="J448" s="655"/>
      <c r="K448" s="655"/>
      <c r="L448" s="1310"/>
      <c r="M448" s="1310"/>
      <c r="N448" s="1310"/>
      <c r="O448" s="655"/>
      <c r="P448" s="656"/>
      <c r="Q448" s="657"/>
      <c r="R448" s="704"/>
      <c r="S448" s="3180"/>
    </row>
    <row r="449" spans="7:19" ht="20.100000000000001" customHeight="1">
      <c r="G449" s="1047"/>
      <c r="H449" s="655"/>
      <c r="I449" s="655"/>
      <c r="J449" s="655"/>
      <c r="K449" s="655"/>
      <c r="L449" s="1310"/>
      <c r="M449" s="1310"/>
      <c r="N449" s="1310"/>
      <c r="O449" s="655"/>
      <c r="P449" s="656"/>
      <c r="Q449" s="657"/>
      <c r="R449" s="704"/>
      <c r="S449" s="3180"/>
    </row>
    <row r="450" spans="7:19" ht="20.100000000000001" customHeight="1">
      <c r="G450" s="1047"/>
      <c r="H450" s="655"/>
      <c r="I450" s="655"/>
      <c r="J450" s="655"/>
      <c r="K450" s="655"/>
      <c r="L450" s="1310"/>
      <c r="M450" s="1310"/>
      <c r="N450" s="1310"/>
      <c r="O450" s="655"/>
      <c r="P450" s="656"/>
      <c r="Q450" s="657"/>
      <c r="R450" s="704"/>
      <c r="S450" s="3180"/>
    </row>
    <row r="451" spans="7:19" ht="20.100000000000001" customHeight="1">
      <c r="G451" s="1047"/>
      <c r="H451" s="655"/>
      <c r="I451" s="655"/>
      <c r="J451" s="655"/>
      <c r="K451" s="655"/>
      <c r="L451" s="1310"/>
      <c r="M451" s="1310"/>
      <c r="N451" s="1310"/>
      <c r="O451" s="655"/>
      <c r="P451" s="656"/>
      <c r="Q451" s="657"/>
      <c r="R451" s="704"/>
      <c r="S451" s="3180"/>
    </row>
    <row r="452" spans="7:19" ht="20.100000000000001" customHeight="1">
      <c r="G452" s="1047"/>
      <c r="H452" s="655"/>
      <c r="I452" s="655"/>
      <c r="J452" s="655"/>
      <c r="K452" s="655"/>
      <c r="L452" s="1310"/>
      <c r="M452" s="1310"/>
      <c r="N452" s="1310"/>
      <c r="O452" s="655"/>
      <c r="P452" s="656"/>
      <c r="Q452" s="657"/>
      <c r="R452" s="704"/>
      <c r="S452" s="3180"/>
    </row>
    <row r="453" spans="7:19" ht="20.100000000000001" customHeight="1">
      <c r="G453" s="1047"/>
      <c r="H453" s="655"/>
      <c r="I453" s="655"/>
      <c r="J453" s="655"/>
      <c r="K453" s="655"/>
      <c r="L453" s="1310"/>
      <c r="M453" s="1310"/>
      <c r="N453" s="1310"/>
      <c r="O453" s="655"/>
      <c r="P453" s="656"/>
      <c r="Q453" s="657"/>
      <c r="R453" s="704"/>
      <c r="S453" s="3180"/>
    </row>
    <row r="454" spans="7:19" ht="20.100000000000001" customHeight="1">
      <c r="G454" s="1047"/>
      <c r="H454" s="655"/>
      <c r="I454" s="655"/>
      <c r="J454" s="655"/>
      <c r="K454" s="655"/>
      <c r="L454" s="1310"/>
      <c r="M454" s="1310"/>
      <c r="N454" s="1310"/>
      <c r="O454" s="655"/>
      <c r="P454" s="656"/>
      <c r="Q454" s="657"/>
      <c r="R454" s="704"/>
      <c r="S454" s="3180"/>
    </row>
    <row r="455" spans="7:19" ht="20.100000000000001" customHeight="1">
      <c r="G455" s="1047"/>
      <c r="H455" s="655"/>
      <c r="I455" s="655"/>
      <c r="J455" s="655"/>
      <c r="K455" s="655"/>
      <c r="L455" s="1310"/>
      <c r="M455" s="1310"/>
      <c r="N455" s="1310"/>
      <c r="O455" s="655"/>
      <c r="P455" s="656"/>
      <c r="Q455" s="657"/>
      <c r="R455" s="704"/>
      <c r="S455" s="3180"/>
    </row>
    <row r="456" spans="7:19" ht="20.100000000000001" customHeight="1">
      <c r="G456" s="1047"/>
      <c r="H456" s="655"/>
      <c r="I456" s="655"/>
      <c r="J456" s="655"/>
      <c r="K456" s="655"/>
      <c r="L456" s="1310"/>
      <c r="M456" s="1310"/>
      <c r="N456" s="1310"/>
      <c r="O456" s="655"/>
      <c r="P456" s="656"/>
      <c r="Q456" s="657"/>
      <c r="R456" s="704"/>
      <c r="S456" s="3180"/>
    </row>
    <row r="457" spans="7:19" ht="20.100000000000001" customHeight="1">
      <c r="G457" s="1047"/>
      <c r="H457" s="655"/>
      <c r="I457" s="655"/>
      <c r="J457" s="655"/>
      <c r="K457" s="655"/>
      <c r="L457" s="1310"/>
      <c r="M457" s="1310"/>
      <c r="N457" s="1310"/>
      <c r="O457" s="655"/>
      <c r="P457" s="656"/>
      <c r="Q457" s="657"/>
      <c r="R457" s="704"/>
      <c r="S457" s="3180"/>
    </row>
    <row r="458" spans="7:19" ht="20.100000000000001" customHeight="1">
      <c r="G458" s="1047"/>
      <c r="H458" s="655"/>
      <c r="I458" s="655"/>
      <c r="J458" s="655"/>
      <c r="K458" s="655"/>
      <c r="L458" s="1310"/>
      <c r="M458" s="1310"/>
      <c r="N458" s="1310"/>
      <c r="O458" s="655"/>
      <c r="P458" s="656"/>
      <c r="Q458" s="657"/>
      <c r="R458" s="704"/>
      <c r="S458" s="3180"/>
    </row>
    <row r="459" spans="7:19" ht="20.100000000000001" customHeight="1">
      <c r="G459" s="1047"/>
      <c r="H459" s="655"/>
      <c r="I459" s="655"/>
      <c r="J459" s="655"/>
      <c r="K459" s="655"/>
      <c r="L459" s="1310"/>
      <c r="M459" s="1310"/>
      <c r="N459" s="1310"/>
      <c r="O459" s="655"/>
      <c r="P459" s="656"/>
      <c r="Q459" s="657"/>
      <c r="R459" s="704"/>
      <c r="S459" s="3180"/>
    </row>
    <row r="460" spans="7:19" ht="20.100000000000001" customHeight="1">
      <c r="G460" s="1047"/>
      <c r="H460" s="655"/>
      <c r="I460" s="655"/>
      <c r="J460" s="655"/>
      <c r="K460" s="655"/>
      <c r="L460" s="1310"/>
      <c r="M460" s="1310"/>
      <c r="N460" s="1310"/>
      <c r="O460" s="655"/>
      <c r="P460" s="656"/>
      <c r="Q460" s="657"/>
      <c r="R460" s="704"/>
      <c r="S460" s="3180"/>
    </row>
    <row r="461" spans="7:19" ht="20.100000000000001" customHeight="1">
      <c r="G461" s="1047"/>
      <c r="H461" s="655"/>
      <c r="I461" s="655"/>
      <c r="J461" s="655"/>
      <c r="K461" s="655"/>
      <c r="L461" s="1310"/>
      <c r="M461" s="1310"/>
      <c r="N461" s="1310"/>
      <c r="O461" s="655"/>
      <c r="P461" s="656"/>
      <c r="Q461" s="657"/>
      <c r="R461" s="704"/>
      <c r="S461" s="3180"/>
    </row>
    <row r="462" spans="7:19" ht="20.100000000000001" customHeight="1">
      <c r="G462" s="1047"/>
      <c r="H462" s="655"/>
      <c r="I462" s="655"/>
      <c r="J462" s="655"/>
      <c r="K462" s="655"/>
      <c r="L462" s="1310"/>
      <c r="M462" s="1310"/>
      <c r="N462" s="1310"/>
      <c r="O462" s="655"/>
      <c r="P462" s="656"/>
      <c r="Q462" s="657"/>
      <c r="R462" s="704"/>
      <c r="S462" s="3180"/>
    </row>
    <row r="463" spans="7:19" ht="20.100000000000001" customHeight="1">
      <c r="G463" s="1047"/>
      <c r="H463" s="655"/>
      <c r="I463" s="655"/>
      <c r="J463" s="655"/>
      <c r="K463" s="655"/>
      <c r="L463" s="1310"/>
      <c r="M463" s="1310"/>
      <c r="N463" s="1310"/>
      <c r="O463" s="655"/>
      <c r="P463" s="656"/>
      <c r="Q463" s="657"/>
      <c r="R463" s="704"/>
      <c r="S463" s="3180"/>
    </row>
    <row r="464" spans="7:19" ht="20.100000000000001" customHeight="1">
      <c r="G464" s="1047"/>
      <c r="H464" s="655"/>
      <c r="I464" s="655"/>
      <c r="J464" s="655"/>
      <c r="K464" s="655"/>
      <c r="L464" s="1310"/>
      <c r="M464" s="1310"/>
      <c r="N464" s="1310"/>
      <c r="O464" s="655"/>
      <c r="P464" s="656"/>
      <c r="Q464" s="657"/>
      <c r="R464" s="704"/>
      <c r="S464" s="3180"/>
    </row>
    <row r="465" spans="7:19" ht="20.100000000000001" customHeight="1">
      <c r="G465" s="1047"/>
      <c r="H465" s="655"/>
      <c r="I465" s="655"/>
      <c r="J465" s="655"/>
      <c r="K465" s="655"/>
      <c r="L465" s="1310"/>
      <c r="M465" s="1310"/>
      <c r="N465" s="1310"/>
      <c r="O465" s="655"/>
      <c r="P465" s="656"/>
      <c r="Q465" s="657"/>
      <c r="R465" s="704"/>
      <c r="S465" s="3180"/>
    </row>
    <row r="466" spans="7:19" ht="20.100000000000001" customHeight="1">
      <c r="G466" s="1047"/>
      <c r="H466" s="655"/>
      <c r="I466" s="655"/>
      <c r="J466" s="655"/>
      <c r="K466" s="655"/>
      <c r="L466" s="1310"/>
      <c r="M466" s="1310"/>
      <c r="N466" s="1310"/>
      <c r="O466" s="655"/>
      <c r="P466" s="656"/>
      <c r="Q466" s="657"/>
      <c r="R466" s="704"/>
      <c r="S466" s="3180"/>
    </row>
    <row r="467" spans="7:19" ht="20.100000000000001" customHeight="1">
      <c r="G467" s="1047"/>
      <c r="H467" s="655"/>
      <c r="I467" s="655"/>
      <c r="J467" s="655"/>
      <c r="K467" s="655"/>
      <c r="L467" s="1310"/>
      <c r="M467" s="1310"/>
      <c r="N467" s="1310"/>
      <c r="O467" s="655"/>
      <c r="P467" s="656"/>
      <c r="Q467" s="657"/>
      <c r="R467" s="704"/>
      <c r="S467" s="3180"/>
    </row>
    <row r="468" spans="7:19" ht="20.100000000000001" customHeight="1">
      <c r="G468" s="1047"/>
      <c r="H468" s="655"/>
      <c r="I468" s="655"/>
      <c r="J468" s="655"/>
      <c r="K468" s="655"/>
      <c r="L468" s="1310"/>
      <c r="M468" s="1310"/>
      <c r="N468" s="1310"/>
      <c r="O468" s="655"/>
      <c r="P468" s="656"/>
      <c r="Q468" s="657"/>
      <c r="R468" s="704"/>
      <c r="S468" s="3180"/>
    </row>
    <row r="469" spans="7:19" ht="20.100000000000001" customHeight="1">
      <c r="G469" s="1047"/>
      <c r="H469" s="655"/>
      <c r="I469" s="655"/>
      <c r="J469" s="655"/>
      <c r="K469" s="655"/>
      <c r="L469" s="1310"/>
      <c r="M469" s="1310"/>
      <c r="N469" s="1310"/>
      <c r="O469" s="655"/>
      <c r="P469" s="656"/>
      <c r="Q469" s="657"/>
      <c r="R469" s="704"/>
      <c r="S469" s="3180"/>
    </row>
    <row r="470" spans="7:19" ht="20.100000000000001" customHeight="1">
      <c r="G470" s="1047"/>
      <c r="H470" s="655"/>
      <c r="I470" s="655"/>
      <c r="J470" s="655"/>
      <c r="K470" s="655"/>
      <c r="L470" s="1310"/>
      <c r="M470" s="1310"/>
      <c r="N470" s="1310"/>
      <c r="O470" s="655"/>
      <c r="P470" s="656"/>
      <c r="Q470" s="657"/>
      <c r="R470" s="704"/>
      <c r="S470" s="3180"/>
    </row>
    <row r="471" spans="7:19" ht="20.100000000000001" customHeight="1">
      <c r="G471" s="1047"/>
      <c r="H471" s="655"/>
      <c r="I471" s="655"/>
      <c r="J471" s="655"/>
      <c r="K471" s="655"/>
      <c r="L471" s="1310"/>
      <c r="M471" s="1310"/>
      <c r="N471" s="1310"/>
      <c r="O471" s="655"/>
      <c r="P471" s="656"/>
      <c r="Q471" s="657"/>
      <c r="R471" s="704"/>
      <c r="S471" s="3180"/>
    </row>
    <row r="472" spans="7:19" ht="20.100000000000001" customHeight="1">
      <c r="G472" s="1047"/>
      <c r="H472" s="655"/>
      <c r="I472" s="655"/>
      <c r="J472" s="655"/>
      <c r="K472" s="655"/>
      <c r="L472" s="1310"/>
      <c r="M472" s="1310"/>
      <c r="N472" s="1310"/>
      <c r="O472" s="655"/>
      <c r="P472" s="656"/>
      <c r="Q472" s="657"/>
      <c r="R472" s="704"/>
      <c r="S472" s="3180"/>
    </row>
    <row r="473" spans="7:19" ht="20.100000000000001" customHeight="1">
      <c r="G473" s="1047"/>
      <c r="H473" s="655"/>
      <c r="I473" s="655"/>
      <c r="J473" s="655"/>
      <c r="K473" s="655"/>
      <c r="L473" s="1310"/>
      <c r="M473" s="1310"/>
      <c r="N473" s="1310"/>
      <c r="O473" s="655"/>
      <c r="P473" s="656"/>
      <c r="Q473" s="657"/>
      <c r="R473" s="704"/>
      <c r="S473" s="3180"/>
    </row>
    <row r="474" spans="7:19" ht="20.100000000000001" customHeight="1">
      <c r="G474" s="1047"/>
      <c r="H474" s="655"/>
      <c r="I474" s="655"/>
      <c r="J474" s="655"/>
      <c r="K474" s="655"/>
      <c r="L474" s="1310"/>
      <c r="M474" s="1310"/>
      <c r="N474" s="1310"/>
      <c r="O474" s="655"/>
      <c r="P474" s="656"/>
      <c r="Q474" s="657"/>
      <c r="R474" s="704"/>
      <c r="S474" s="3180"/>
    </row>
    <row r="475" spans="7:19" ht="20.100000000000001" customHeight="1">
      <c r="G475" s="1047"/>
      <c r="H475" s="655"/>
      <c r="I475" s="655"/>
      <c r="J475" s="655"/>
      <c r="K475" s="655"/>
      <c r="L475" s="1310"/>
      <c r="M475" s="1310"/>
      <c r="N475" s="1310"/>
      <c r="O475" s="655"/>
      <c r="P475" s="656"/>
      <c r="Q475" s="657"/>
      <c r="R475" s="704"/>
      <c r="S475" s="3180"/>
    </row>
    <row r="476" spans="7:19" ht="20.100000000000001" customHeight="1">
      <c r="G476" s="1047"/>
      <c r="H476" s="655"/>
      <c r="I476" s="655"/>
      <c r="J476" s="655"/>
      <c r="K476" s="655"/>
      <c r="L476" s="1310"/>
      <c r="M476" s="1310"/>
      <c r="N476" s="1310"/>
      <c r="O476" s="655"/>
      <c r="P476" s="656"/>
      <c r="Q476" s="657"/>
      <c r="R476" s="704"/>
      <c r="S476" s="3180"/>
    </row>
    <row r="477" spans="7:19" ht="20.100000000000001" customHeight="1">
      <c r="G477" s="1047"/>
      <c r="H477" s="655"/>
      <c r="I477" s="655"/>
      <c r="J477" s="655"/>
      <c r="K477" s="655"/>
      <c r="L477" s="1310"/>
      <c r="M477" s="1310"/>
      <c r="N477" s="1310"/>
      <c r="O477" s="655"/>
      <c r="P477" s="656"/>
      <c r="Q477" s="657"/>
      <c r="R477" s="704"/>
      <c r="S477" s="3180"/>
    </row>
    <row r="478" spans="7:19" ht="20.100000000000001" customHeight="1">
      <c r="G478" s="1047"/>
      <c r="H478" s="655"/>
      <c r="I478" s="655"/>
      <c r="J478" s="655"/>
      <c r="K478" s="655"/>
      <c r="L478" s="1310"/>
      <c r="M478" s="1310"/>
      <c r="N478" s="1310"/>
      <c r="O478" s="655"/>
      <c r="P478" s="656"/>
      <c r="Q478" s="657"/>
      <c r="R478" s="704"/>
      <c r="S478" s="3180"/>
    </row>
    <row r="479" spans="7:19" ht="20.100000000000001" customHeight="1">
      <c r="G479" s="1047"/>
      <c r="H479" s="655"/>
      <c r="I479" s="655"/>
      <c r="J479" s="655"/>
      <c r="K479" s="655"/>
      <c r="L479" s="1310"/>
      <c r="M479" s="1310"/>
      <c r="N479" s="1310"/>
      <c r="O479" s="655"/>
      <c r="P479" s="656"/>
      <c r="Q479" s="657"/>
      <c r="R479" s="704"/>
      <c r="S479" s="3180"/>
    </row>
    <row r="480" spans="7:19" ht="20.100000000000001" customHeight="1">
      <c r="G480" s="1047"/>
      <c r="H480" s="655"/>
      <c r="I480" s="655"/>
      <c r="J480" s="655"/>
      <c r="K480" s="655"/>
      <c r="L480" s="1310"/>
      <c r="M480" s="1310"/>
      <c r="N480" s="1310"/>
      <c r="O480" s="655"/>
      <c r="P480" s="656"/>
      <c r="Q480" s="657"/>
      <c r="R480" s="704"/>
      <c r="S480" s="3180"/>
    </row>
    <row r="481" spans="7:19" ht="20.100000000000001" customHeight="1">
      <c r="G481" s="1047"/>
      <c r="H481" s="655"/>
      <c r="I481" s="655"/>
      <c r="J481" s="655"/>
      <c r="K481" s="655"/>
      <c r="L481" s="1310"/>
      <c r="M481" s="1310"/>
      <c r="N481" s="1310"/>
      <c r="O481" s="655"/>
      <c r="P481" s="656"/>
      <c r="Q481" s="657"/>
      <c r="R481" s="704"/>
      <c r="S481" s="3180"/>
    </row>
    <row r="482" spans="7:19" ht="20.100000000000001" customHeight="1">
      <c r="G482" s="1047"/>
      <c r="H482" s="655"/>
      <c r="I482" s="655"/>
      <c r="J482" s="655"/>
      <c r="K482" s="655"/>
      <c r="L482" s="1310"/>
      <c r="M482" s="1310"/>
      <c r="N482" s="1310"/>
      <c r="O482" s="655"/>
      <c r="P482" s="656"/>
      <c r="Q482" s="657"/>
      <c r="R482" s="704"/>
      <c r="S482" s="3180"/>
    </row>
    <row r="483" spans="7:19" ht="20.100000000000001" customHeight="1">
      <c r="G483" s="1047"/>
      <c r="H483" s="655"/>
      <c r="I483" s="655"/>
      <c r="J483" s="655"/>
      <c r="K483" s="655"/>
      <c r="L483" s="1310"/>
      <c r="M483" s="1310"/>
      <c r="N483" s="1310"/>
      <c r="O483" s="655"/>
      <c r="P483" s="656"/>
      <c r="Q483" s="657"/>
      <c r="R483" s="704"/>
      <c r="S483" s="3180"/>
    </row>
    <row r="484" spans="7:19" ht="20.100000000000001" customHeight="1">
      <c r="G484" s="1047"/>
      <c r="H484" s="655"/>
      <c r="I484" s="655"/>
      <c r="J484" s="655"/>
      <c r="K484" s="655"/>
      <c r="L484" s="1310"/>
      <c r="M484" s="1310"/>
      <c r="N484" s="1310"/>
      <c r="O484" s="655"/>
      <c r="P484" s="656"/>
      <c r="Q484" s="657"/>
      <c r="R484" s="704"/>
      <c r="S484" s="3180"/>
    </row>
    <row r="485" spans="7:19" ht="20.100000000000001" customHeight="1">
      <c r="G485" s="1047"/>
      <c r="H485" s="655"/>
      <c r="I485" s="655"/>
      <c r="J485" s="655"/>
      <c r="K485" s="655"/>
      <c r="L485" s="1310"/>
      <c r="M485" s="1310"/>
      <c r="N485" s="1310"/>
      <c r="O485" s="655"/>
      <c r="P485" s="656"/>
      <c r="Q485" s="657"/>
      <c r="R485" s="704"/>
      <c r="S485" s="3180"/>
    </row>
    <row r="486" spans="7:19" ht="20.100000000000001" customHeight="1">
      <c r="G486" s="1047"/>
      <c r="H486" s="655"/>
      <c r="I486" s="655"/>
      <c r="J486" s="655"/>
      <c r="K486" s="655"/>
      <c r="L486" s="1310"/>
      <c r="M486" s="1310"/>
      <c r="N486" s="1310"/>
      <c r="O486" s="655"/>
      <c r="P486" s="656"/>
      <c r="Q486" s="657"/>
      <c r="R486" s="704"/>
      <c r="S486" s="3180"/>
    </row>
    <row r="487" spans="7:19" ht="20.100000000000001" customHeight="1">
      <c r="G487" s="1047"/>
      <c r="H487" s="655"/>
      <c r="I487" s="655"/>
      <c r="J487" s="655"/>
      <c r="K487" s="655"/>
      <c r="L487" s="1310"/>
      <c r="M487" s="1310"/>
      <c r="N487" s="1310"/>
      <c r="O487" s="655"/>
      <c r="P487" s="656"/>
      <c r="Q487" s="657"/>
      <c r="R487" s="704"/>
      <c r="S487" s="3180"/>
    </row>
    <row r="488" spans="7:19" ht="20.100000000000001" customHeight="1">
      <c r="G488" s="1047"/>
      <c r="H488" s="655"/>
      <c r="I488" s="655"/>
      <c r="J488" s="655"/>
      <c r="K488" s="655"/>
      <c r="L488" s="1310"/>
      <c r="M488" s="1310"/>
      <c r="N488" s="1310"/>
      <c r="O488" s="655"/>
      <c r="P488" s="656"/>
      <c r="Q488" s="657"/>
      <c r="R488" s="704"/>
      <c r="S488" s="3180"/>
    </row>
    <row r="489" spans="7:19" ht="20.100000000000001" customHeight="1">
      <c r="G489" s="1047"/>
      <c r="H489" s="655"/>
      <c r="I489" s="655"/>
      <c r="J489" s="655"/>
      <c r="K489" s="655"/>
      <c r="L489" s="1310"/>
      <c r="M489" s="1310"/>
      <c r="N489" s="1310"/>
      <c r="O489" s="655"/>
      <c r="P489" s="656"/>
      <c r="Q489" s="657"/>
      <c r="R489" s="704"/>
      <c r="S489" s="3180"/>
    </row>
    <row r="490" spans="7:19" ht="20.100000000000001" customHeight="1">
      <c r="G490" s="1047"/>
      <c r="H490" s="655"/>
      <c r="I490" s="655"/>
      <c r="J490" s="655"/>
      <c r="K490" s="655"/>
      <c r="L490" s="1310"/>
      <c r="M490" s="1310"/>
      <c r="N490" s="1310"/>
      <c r="O490" s="655"/>
      <c r="P490" s="656"/>
      <c r="Q490" s="657"/>
      <c r="R490" s="704"/>
      <c r="S490" s="3180"/>
    </row>
    <row r="491" spans="7:19" ht="20.100000000000001" customHeight="1">
      <c r="G491" s="1047"/>
      <c r="H491" s="655"/>
      <c r="I491" s="655"/>
      <c r="J491" s="655"/>
      <c r="K491" s="655"/>
      <c r="L491" s="1310"/>
      <c r="M491" s="1310"/>
      <c r="N491" s="1310"/>
      <c r="O491" s="655"/>
      <c r="P491" s="656"/>
      <c r="Q491" s="657"/>
      <c r="R491" s="704"/>
      <c r="S491" s="3180"/>
    </row>
    <row r="492" spans="7:19" ht="20.100000000000001" customHeight="1">
      <c r="G492" s="1047"/>
      <c r="H492" s="655"/>
      <c r="I492" s="655"/>
      <c r="J492" s="655"/>
      <c r="K492" s="655"/>
      <c r="L492" s="1310"/>
      <c r="M492" s="1310"/>
      <c r="N492" s="1310"/>
      <c r="O492" s="655"/>
      <c r="P492" s="656"/>
      <c r="Q492" s="657"/>
      <c r="R492" s="704"/>
      <c r="S492" s="3180"/>
    </row>
    <row r="493" spans="7:19" ht="20.100000000000001" customHeight="1">
      <c r="G493" s="1047"/>
      <c r="H493" s="655"/>
      <c r="I493" s="655"/>
      <c r="J493" s="655"/>
      <c r="K493" s="655"/>
      <c r="L493" s="1310"/>
      <c r="M493" s="1310"/>
      <c r="N493" s="1310"/>
      <c r="O493" s="655"/>
      <c r="P493" s="656"/>
      <c r="Q493" s="657"/>
      <c r="R493" s="704"/>
      <c r="S493" s="3180"/>
    </row>
    <row r="494" spans="7:19" ht="20.100000000000001" customHeight="1">
      <c r="G494" s="1047"/>
      <c r="H494" s="655"/>
      <c r="I494" s="655"/>
      <c r="J494" s="655"/>
      <c r="K494" s="655"/>
      <c r="L494" s="1310"/>
      <c r="M494" s="1310"/>
      <c r="N494" s="1310"/>
      <c r="O494" s="655"/>
      <c r="P494" s="656"/>
      <c r="Q494" s="657"/>
      <c r="R494" s="704"/>
      <c r="S494" s="3180"/>
    </row>
    <row r="495" spans="7:19" ht="20.100000000000001" customHeight="1">
      <c r="G495" s="1047"/>
      <c r="H495" s="655"/>
      <c r="I495" s="655"/>
      <c r="J495" s="655"/>
      <c r="K495" s="655"/>
      <c r="L495" s="1310"/>
      <c r="M495" s="1310"/>
      <c r="N495" s="1310"/>
      <c r="O495" s="655"/>
      <c r="P495" s="656"/>
      <c r="Q495" s="657"/>
      <c r="R495" s="704"/>
      <c r="S495" s="3180"/>
    </row>
    <row r="496" spans="7:19" ht="20.100000000000001" customHeight="1">
      <c r="G496" s="1047"/>
      <c r="H496" s="655"/>
      <c r="I496" s="655"/>
      <c r="J496" s="655"/>
      <c r="K496" s="655"/>
      <c r="L496" s="1310"/>
      <c r="M496" s="1310"/>
      <c r="N496" s="1310"/>
      <c r="O496" s="655"/>
      <c r="P496" s="656"/>
      <c r="Q496" s="657"/>
      <c r="R496" s="704"/>
      <c r="S496" s="3180"/>
    </row>
    <row r="497" spans="7:19" ht="20.100000000000001" customHeight="1">
      <c r="G497" s="1047"/>
      <c r="H497" s="655"/>
      <c r="I497" s="655"/>
      <c r="J497" s="655"/>
      <c r="K497" s="655"/>
      <c r="L497" s="1310"/>
      <c r="M497" s="1310"/>
      <c r="N497" s="1310"/>
      <c r="O497" s="655"/>
      <c r="P497" s="656"/>
      <c r="Q497" s="657"/>
      <c r="R497" s="704"/>
      <c r="S497" s="3180"/>
    </row>
    <row r="498" spans="7:19" ht="20.100000000000001" customHeight="1">
      <c r="G498" s="1047"/>
      <c r="H498" s="655"/>
      <c r="I498" s="655"/>
      <c r="J498" s="655"/>
      <c r="K498" s="655"/>
      <c r="L498" s="1310"/>
      <c r="M498" s="1310"/>
      <c r="N498" s="1310"/>
      <c r="O498" s="655"/>
      <c r="P498" s="656"/>
      <c r="Q498" s="657"/>
      <c r="R498" s="704"/>
      <c r="S498" s="3180"/>
    </row>
    <row r="499" spans="7:19" ht="20.100000000000001" customHeight="1">
      <c r="G499" s="1047"/>
      <c r="H499" s="655"/>
      <c r="I499" s="655"/>
      <c r="J499" s="655"/>
      <c r="K499" s="655"/>
      <c r="L499" s="1310"/>
      <c r="M499" s="1310"/>
      <c r="N499" s="1310"/>
      <c r="O499" s="655"/>
      <c r="P499" s="656"/>
      <c r="Q499" s="657"/>
      <c r="R499" s="704"/>
      <c r="S499" s="3180"/>
    </row>
    <row r="500" spans="7:19" ht="20.100000000000001" customHeight="1">
      <c r="G500" s="1047"/>
      <c r="H500" s="655"/>
      <c r="I500" s="655"/>
      <c r="J500" s="655"/>
      <c r="K500" s="655"/>
      <c r="L500" s="1310"/>
      <c r="M500" s="1310"/>
      <c r="N500" s="1310"/>
      <c r="O500" s="655"/>
      <c r="P500" s="656"/>
      <c r="Q500" s="657"/>
      <c r="R500" s="704"/>
      <c r="S500" s="3180"/>
    </row>
    <row r="501" spans="7:19" ht="20.100000000000001" customHeight="1">
      <c r="G501" s="1047"/>
      <c r="H501" s="655"/>
      <c r="I501" s="655"/>
      <c r="J501" s="655"/>
      <c r="K501" s="655"/>
      <c r="L501" s="1310"/>
      <c r="M501" s="1310"/>
      <c r="N501" s="1310"/>
      <c r="O501" s="655"/>
      <c r="P501" s="656"/>
      <c r="Q501" s="657"/>
      <c r="R501" s="704"/>
      <c r="S501" s="3180"/>
    </row>
    <row r="502" spans="7:19" ht="20.100000000000001" customHeight="1">
      <c r="G502" s="1047"/>
      <c r="H502" s="655"/>
      <c r="I502" s="655"/>
      <c r="J502" s="655"/>
      <c r="K502" s="655"/>
      <c r="L502" s="1310"/>
      <c r="M502" s="1310"/>
      <c r="N502" s="1310"/>
      <c r="O502" s="655"/>
      <c r="P502" s="656"/>
      <c r="Q502" s="657"/>
      <c r="R502" s="704"/>
      <c r="S502" s="3180"/>
    </row>
    <row r="503" spans="7:19" ht="20.100000000000001" customHeight="1">
      <c r="G503" s="1047"/>
      <c r="H503" s="655"/>
      <c r="I503" s="655"/>
      <c r="J503" s="655"/>
      <c r="K503" s="655"/>
      <c r="L503" s="1310"/>
      <c r="M503" s="1310"/>
      <c r="N503" s="1310"/>
      <c r="O503" s="655"/>
      <c r="P503" s="656"/>
      <c r="Q503" s="657"/>
      <c r="R503" s="704"/>
      <c r="S503" s="3180"/>
    </row>
    <row r="504" spans="7:19" ht="20.100000000000001" customHeight="1">
      <c r="G504" s="1047"/>
      <c r="H504" s="655"/>
      <c r="I504" s="655"/>
      <c r="J504" s="655"/>
      <c r="K504" s="655"/>
      <c r="L504" s="1310"/>
      <c r="M504" s="1310"/>
      <c r="N504" s="1310"/>
      <c r="O504" s="655"/>
      <c r="P504" s="656"/>
      <c r="Q504" s="657"/>
      <c r="R504" s="704"/>
      <c r="S504" s="3180"/>
    </row>
    <row r="505" spans="7:19" ht="20.100000000000001" customHeight="1">
      <c r="G505" s="1047"/>
      <c r="H505" s="655"/>
      <c r="I505" s="655"/>
      <c r="J505" s="655"/>
      <c r="K505" s="655"/>
      <c r="L505" s="1310"/>
      <c r="M505" s="1310"/>
      <c r="N505" s="1310"/>
      <c r="O505" s="655"/>
      <c r="P505" s="656"/>
      <c r="Q505" s="657"/>
      <c r="R505" s="704"/>
      <c r="S505" s="3180"/>
    </row>
    <row r="506" spans="7:19" ht="20.100000000000001" customHeight="1">
      <c r="G506" s="1047"/>
      <c r="H506" s="655"/>
      <c r="I506" s="655"/>
      <c r="J506" s="655"/>
      <c r="K506" s="655"/>
      <c r="L506" s="1310"/>
      <c r="M506" s="1310"/>
      <c r="N506" s="1310"/>
      <c r="O506" s="655"/>
      <c r="P506" s="656"/>
      <c r="Q506" s="657"/>
      <c r="R506" s="704"/>
      <c r="S506" s="3180"/>
    </row>
    <row r="507" spans="7:19" ht="20.100000000000001" customHeight="1">
      <c r="G507" s="1047"/>
      <c r="H507" s="655"/>
      <c r="I507" s="655"/>
      <c r="J507" s="655"/>
      <c r="K507" s="655"/>
      <c r="L507" s="1310"/>
      <c r="M507" s="1310"/>
      <c r="N507" s="1310"/>
      <c r="O507" s="655"/>
      <c r="P507" s="656"/>
      <c r="Q507" s="657"/>
      <c r="R507" s="704"/>
      <c r="S507" s="3180"/>
    </row>
    <row r="508" spans="7:19" ht="20.100000000000001" customHeight="1">
      <c r="G508" s="1047"/>
      <c r="H508" s="655"/>
      <c r="I508" s="655"/>
      <c r="J508" s="655"/>
      <c r="K508" s="655"/>
      <c r="L508" s="1310"/>
      <c r="M508" s="1310"/>
      <c r="N508" s="1310"/>
      <c r="O508" s="655"/>
      <c r="P508" s="656"/>
      <c r="Q508" s="657"/>
      <c r="R508" s="704"/>
      <c r="S508" s="3180"/>
    </row>
    <row r="509" spans="7:19" ht="20.100000000000001" customHeight="1">
      <c r="G509" s="1047"/>
      <c r="H509" s="655"/>
      <c r="I509" s="655"/>
      <c r="J509" s="655"/>
      <c r="K509" s="655"/>
      <c r="L509" s="1310"/>
      <c r="M509" s="1310"/>
      <c r="N509" s="1310"/>
      <c r="O509" s="655"/>
      <c r="P509" s="656"/>
      <c r="Q509" s="657"/>
      <c r="R509" s="704"/>
      <c r="S509" s="3180"/>
    </row>
    <row r="510" spans="7:19" ht="20.100000000000001" customHeight="1">
      <c r="G510" s="1047"/>
      <c r="H510" s="655"/>
      <c r="I510" s="655"/>
      <c r="J510" s="655"/>
      <c r="K510" s="655"/>
      <c r="L510" s="1310"/>
      <c r="M510" s="1310"/>
      <c r="N510" s="1310"/>
      <c r="O510" s="655"/>
      <c r="P510" s="656"/>
      <c r="Q510" s="657"/>
      <c r="R510" s="704"/>
      <c r="S510" s="3180"/>
    </row>
    <row r="511" spans="7:19" ht="20.100000000000001" customHeight="1">
      <c r="G511" s="1047"/>
      <c r="H511" s="655"/>
      <c r="I511" s="655"/>
      <c r="J511" s="655"/>
      <c r="K511" s="655"/>
      <c r="L511" s="1310"/>
      <c r="M511" s="1310"/>
      <c r="N511" s="1310"/>
      <c r="O511" s="655"/>
      <c r="P511" s="656"/>
      <c r="Q511" s="657"/>
      <c r="R511" s="704"/>
      <c r="S511" s="3180"/>
    </row>
    <row r="512" spans="7:19" ht="20.100000000000001" customHeight="1">
      <c r="G512" s="1047"/>
      <c r="H512" s="655"/>
      <c r="I512" s="655"/>
      <c r="J512" s="655"/>
      <c r="K512" s="655"/>
      <c r="L512" s="1310"/>
      <c r="M512" s="1310"/>
      <c r="N512" s="1310"/>
      <c r="O512" s="655"/>
      <c r="P512" s="656"/>
      <c r="Q512" s="657"/>
      <c r="R512" s="704"/>
      <c r="S512" s="3180"/>
    </row>
    <row r="513" spans="7:19" ht="20.100000000000001" customHeight="1">
      <c r="G513" s="1047"/>
      <c r="H513" s="655"/>
      <c r="I513" s="655"/>
      <c r="J513" s="655"/>
      <c r="K513" s="655"/>
      <c r="L513" s="1310"/>
      <c r="M513" s="1310"/>
      <c r="N513" s="1310"/>
      <c r="O513" s="655"/>
      <c r="P513" s="656"/>
      <c r="Q513" s="657"/>
      <c r="R513" s="704"/>
      <c r="S513" s="3180"/>
    </row>
    <row r="514" spans="7:19" ht="20.100000000000001" customHeight="1">
      <c r="G514" s="1047"/>
      <c r="H514" s="655"/>
      <c r="I514" s="655"/>
      <c r="J514" s="655"/>
      <c r="K514" s="655"/>
      <c r="L514" s="1310"/>
      <c r="M514" s="1310"/>
      <c r="N514" s="1310"/>
      <c r="O514" s="655"/>
      <c r="P514" s="656"/>
      <c r="Q514" s="657"/>
      <c r="R514" s="704"/>
      <c r="S514" s="3180"/>
    </row>
    <row r="515" spans="7:19" ht="20.100000000000001" customHeight="1">
      <c r="G515" s="1047"/>
      <c r="H515" s="655"/>
      <c r="I515" s="655"/>
      <c r="J515" s="655"/>
      <c r="K515" s="655"/>
      <c r="L515" s="1310"/>
      <c r="M515" s="1310"/>
      <c r="N515" s="1310"/>
      <c r="O515" s="655"/>
      <c r="P515" s="656"/>
      <c r="Q515" s="657"/>
      <c r="R515" s="704"/>
      <c r="S515" s="3180"/>
    </row>
    <row r="516" spans="7:19" ht="20.100000000000001" customHeight="1">
      <c r="G516" s="1047"/>
      <c r="H516" s="655"/>
      <c r="I516" s="655"/>
      <c r="J516" s="655"/>
      <c r="K516" s="655"/>
      <c r="L516" s="1310"/>
      <c r="M516" s="1310"/>
      <c r="N516" s="1310"/>
      <c r="O516" s="655"/>
      <c r="P516" s="656"/>
      <c r="Q516" s="657"/>
      <c r="R516" s="704"/>
      <c r="S516" s="3180"/>
    </row>
    <row r="517" spans="7:19" ht="20.100000000000001" customHeight="1">
      <c r="G517" s="1047"/>
      <c r="H517" s="655"/>
      <c r="I517" s="655"/>
      <c r="J517" s="655"/>
      <c r="K517" s="655"/>
      <c r="L517" s="1310"/>
      <c r="M517" s="1310"/>
      <c r="N517" s="1310"/>
      <c r="O517" s="655"/>
      <c r="P517" s="656"/>
      <c r="Q517" s="657"/>
      <c r="R517" s="704"/>
      <c r="S517" s="3180"/>
    </row>
    <row r="518" spans="7:19" ht="20.100000000000001" customHeight="1">
      <c r="G518" s="1047"/>
      <c r="H518" s="655"/>
      <c r="I518" s="655"/>
      <c r="J518" s="655"/>
      <c r="K518" s="655"/>
      <c r="L518" s="1310"/>
      <c r="M518" s="1310"/>
      <c r="N518" s="1310"/>
      <c r="O518" s="655"/>
      <c r="P518" s="656"/>
      <c r="Q518" s="657"/>
      <c r="R518" s="704"/>
      <c r="S518" s="3180"/>
    </row>
    <row r="519" spans="7:19" ht="20.100000000000001" customHeight="1">
      <c r="G519" s="1047"/>
      <c r="H519" s="655"/>
      <c r="I519" s="655"/>
      <c r="J519" s="655"/>
      <c r="K519" s="655"/>
      <c r="L519" s="1310"/>
      <c r="M519" s="1310"/>
      <c r="N519" s="1310"/>
      <c r="O519" s="655"/>
      <c r="P519" s="656"/>
      <c r="Q519" s="657"/>
      <c r="R519" s="704"/>
      <c r="S519" s="3180"/>
    </row>
    <row r="520" spans="7:19" ht="20.100000000000001" customHeight="1">
      <c r="G520" s="1047"/>
      <c r="H520" s="655"/>
      <c r="I520" s="655"/>
      <c r="J520" s="655"/>
      <c r="K520" s="655"/>
      <c r="L520" s="1310"/>
      <c r="M520" s="1310"/>
      <c r="N520" s="1310"/>
      <c r="O520" s="655"/>
      <c r="P520" s="656"/>
      <c r="Q520" s="657"/>
      <c r="R520" s="704"/>
      <c r="S520" s="3180"/>
    </row>
    <row r="521" spans="7:19" ht="20.100000000000001" customHeight="1">
      <c r="G521" s="1047"/>
      <c r="H521" s="655"/>
      <c r="I521" s="655"/>
      <c r="J521" s="655"/>
      <c r="K521" s="655"/>
      <c r="L521" s="1310"/>
      <c r="M521" s="1310"/>
      <c r="N521" s="1310"/>
      <c r="O521" s="655"/>
      <c r="P521" s="656"/>
      <c r="Q521" s="657"/>
      <c r="R521" s="704"/>
      <c r="S521" s="3180"/>
    </row>
    <row r="522" spans="7:19" ht="20.100000000000001" customHeight="1">
      <c r="G522" s="1047"/>
      <c r="H522" s="655"/>
      <c r="I522" s="655"/>
      <c r="J522" s="655"/>
      <c r="K522" s="655"/>
      <c r="L522" s="1310"/>
      <c r="M522" s="1310"/>
      <c r="N522" s="1310"/>
      <c r="O522" s="655"/>
      <c r="P522" s="656"/>
      <c r="Q522" s="657"/>
      <c r="R522" s="704"/>
      <c r="S522" s="3180"/>
    </row>
    <row r="523" spans="7:19" ht="20.100000000000001" customHeight="1">
      <c r="G523" s="1047"/>
      <c r="H523" s="655"/>
      <c r="I523" s="655"/>
      <c r="J523" s="655"/>
      <c r="K523" s="655"/>
      <c r="L523" s="1310"/>
      <c r="M523" s="1310"/>
      <c r="N523" s="1310"/>
      <c r="O523" s="655"/>
      <c r="P523" s="656"/>
      <c r="Q523" s="657"/>
      <c r="R523" s="704"/>
      <c r="S523" s="3180"/>
    </row>
    <row r="524" spans="7:19" ht="20.100000000000001" customHeight="1">
      <c r="G524" s="1047"/>
      <c r="H524" s="655"/>
      <c r="I524" s="655"/>
      <c r="J524" s="655"/>
      <c r="K524" s="655"/>
      <c r="L524" s="1310"/>
      <c r="M524" s="1310"/>
      <c r="N524" s="1310"/>
      <c r="O524" s="655"/>
      <c r="P524" s="656"/>
      <c r="Q524" s="657"/>
      <c r="R524" s="704"/>
      <c r="S524" s="3180"/>
    </row>
    <row r="525" spans="7:19" ht="20.100000000000001" customHeight="1">
      <c r="G525" s="1047"/>
      <c r="H525" s="655"/>
      <c r="I525" s="655"/>
      <c r="J525" s="655"/>
      <c r="K525" s="655"/>
      <c r="L525" s="1310"/>
      <c r="M525" s="1310"/>
      <c r="N525" s="1310"/>
      <c r="O525" s="655"/>
      <c r="P525" s="656"/>
      <c r="Q525" s="657"/>
      <c r="R525" s="704"/>
      <c r="S525" s="3180"/>
    </row>
    <row r="526" spans="7:19" ht="20.100000000000001" customHeight="1">
      <c r="G526" s="1047"/>
      <c r="H526" s="655"/>
      <c r="I526" s="655"/>
      <c r="J526" s="655"/>
      <c r="K526" s="655"/>
      <c r="L526" s="1310"/>
      <c r="M526" s="1310"/>
      <c r="N526" s="1310"/>
      <c r="O526" s="655"/>
      <c r="P526" s="656"/>
      <c r="Q526" s="657"/>
      <c r="R526" s="704"/>
      <c r="S526" s="3180"/>
    </row>
    <row r="527" spans="7:19" ht="20.100000000000001" customHeight="1">
      <c r="G527" s="1047"/>
      <c r="H527" s="655"/>
      <c r="I527" s="655"/>
      <c r="J527" s="655"/>
      <c r="K527" s="655"/>
      <c r="L527" s="1310"/>
      <c r="M527" s="1310"/>
      <c r="N527" s="1310"/>
      <c r="O527" s="655"/>
      <c r="P527" s="656"/>
      <c r="Q527" s="657"/>
      <c r="R527" s="704"/>
      <c r="S527" s="3180"/>
    </row>
    <row r="528" spans="7:19" ht="20.100000000000001" customHeight="1">
      <c r="G528" s="1047"/>
      <c r="H528" s="655"/>
      <c r="I528" s="655"/>
      <c r="J528" s="655"/>
      <c r="K528" s="655"/>
      <c r="L528" s="1310"/>
      <c r="M528" s="1310"/>
      <c r="N528" s="1310"/>
      <c r="O528" s="655"/>
      <c r="P528" s="656"/>
      <c r="Q528" s="657"/>
      <c r="R528" s="704"/>
      <c r="S528" s="3180"/>
    </row>
    <row r="529" spans="7:19" ht="20.100000000000001" customHeight="1">
      <c r="G529" s="1047"/>
      <c r="H529" s="655"/>
      <c r="I529" s="655"/>
      <c r="J529" s="655"/>
      <c r="K529" s="655"/>
      <c r="L529" s="1310"/>
      <c r="M529" s="1310"/>
      <c r="N529" s="1310"/>
      <c r="O529" s="655"/>
      <c r="P529" s="656"/>
      <c r="Q529" s="657"/>
      <c r="R529" s="704"/>
      <c r="S529" s="3180"/>
    </row>
    <row r="530" spans="7:19" ht="20.100000000000001" customHeight="1">
      <c r="G530" s="1047"/>
      <c r="H530" s="655"/>
      <c r="I530" s="655"/>
      <c r="J530" s="655"/>
      <c r="K530" s="655"/>
      <c r="L530" s="1310"/>
      <c r="M530" s="1310"/>
      <c r="N530" s="1310"/>
      <c r="O530" s="655"/>
      <c r="P530" s="656"/>
      <c r="Q530" s="657"/>
      <c r="R530" s="704"/>
      <c r="S530" s="3180"/>
    </row>
    <row r="531" spans="7:19" ht="20.100000000000001" customHeight="1">
      <c r="G531" s="1047"/>
      <c r="H531" s="655"/>
      <c r="I531" s="655"/>
      <c r="J531" s="655"/>
      <c r="K531" s="655"/>
      <c r="L531" s="1310"/>
      <c r="M531" s="1310"/>
      <c r="N531" s="1310"/>
      <c r="O531" s="655"/>
      <c r="P531" s="656"/>
      <c r="Q531" s="657"/>
      <c r="R531" s="704"/>
      <c r="S531" s="3180"/>
    </row>
    <row r="532" spans="7:19" ht="20.100000000000001" customHeight="1">
      <c r="G532" s="1047"/>
      <c r="H532" s="655"/>
      <c r="I532" s="655"/>
      <c r="J532" s="655"/>
      <c r="K532" s="655"/>
      <c r="L532" s="1310"/>
      <c r="M532" s="1310"/>
      <c r="N532" s="1310"/>
      <c r="O532" s="655"/>
      <c r="P532" s="656"/>
      <c r="Q532" s="657"/>
      <c r="R532" s="704"/>
      <c r="S532" s="3180"/>
    </row>
    <row r="533" spans="7:19" ht="20.100000000000001" customHeight="1">
      <c r="G533" s="1047"/>
      <c r="H533" s="655"/>
      <c r="I533" s="655"/>
      <c r="J533" s="655"/>
      <c r="K533" s="655"/>
      <c r="L533" s="1310"/>
      <c r="M533" s="1310"/>
      <c r="N533" s="1310"/>
      <c r="O533" s="655"/>
      <c r="P533" s="656"/>
      <c r="Q533" s="657"/>
      <c r="R533" s="704"/>
      <c r="S533" s="3180"/>
    </row>
    <row r="534" spans="7:19" ht="20.100000000000001" customHeight="1">
      <c r="G534" s="1047"/>
      <c r="H534" s="655"/>
      <c r="I534" s="655"/>
      <c r="J534" s="655"/>
      <c r="K534" s="655"/>
      <c r="L534" s="1310"/>
      <c r="M534" s="1310"/>
      <c r="N534" s="1310"/>
      <c r="O534" s="655"/>
      <c r="P534" s="656"/>
      <c r="Q534" s="657"/>
      <c r="R534" s="704"/>
      <c r="S534" s="3180"/>
    </row>
    <row r="535" spans="7:19" ht="20.100000000000001" customHeight="1">
      <c r="G535" s="1047"/>
      <c r="H535" s="655"/>
      <c r="I535" s="655"/>
      <c r="J535" s="655"/>
      <c r="K535" s="655"/>
      <c r="L535" s="1310"/>
      <c r="M535" s="1310"/>
      <c r="N535" s="1310"/>
      <c r="O535" s="655"/>
      <c r="P535" s="656"/>
      <c r="Q535" s="657"/>
      <c r="R535" s="704"/>
      <c r="S535" s="3180"/>
    </row>
    <row r="536" spans="7:19" ht="20.100000000000001" customHeight="1">
      <c r="G536" s="1047"/>
      <c r="H536" s="655"/>
      <c r="I536" s="655"/>
      <c r="J536" s="655"/>
      <c r="K536" s="655"/>
      <c r="L536" s="1310"/>
      <c r="M536" s="1310"/>
      <c r="N536" s="1310"/>
      <c r="O536" s="655"/>
      <c r="P536" s="656"/>
      <c r="Q536" s="657"/>
      <c r="R536" s="704"/>
      <c r="S536" s="3180"/>
    </row>
    <row r="537" spans="7:19" ht="20.100000000000001" customHeight="1">
      <c r="G537" s="1047"/>
      <c r="H537" s="655"/>
      <c r="I537" s="655"/>
      <c r="J537" s="655"/>
      <c r="K537" s="655"/>
      <c r="L537" s="1310"/>
      <c r="M537" s="1310"/>
      <c r="N537" s="1310"/>
      <c r="O537" s="655"/>
      <c r="P537" s="656"/>
      <c r="Q537" s="657"/>
      <c r="R537" s="704"/>
      <c r="S537" s="3180"/>
    </row>
    <row r="538" spans="7:19" ht="20.100000000000001" customHeight="1">
      <c r="G538" s="1047"/>
      <c r="H538" s="655"/>
      <c r="I538" s="655"/>
      <c r="J538" s="655"/>
      <c r="K538" s="655"/>
      <c r="L538" s="1310"/>
      <c r="M538" s="1310"/>
      <c r="N538" s="1310"/>
      <c r="O538" s="655"/>
      <c r="P538" s="656"/>
      <c r="Q538" s="657"/>
      <c r="R538" s="704"/>
      <c r="S538" s="3180"/>
    </row>
    <row r="539" spans="7:19" ht="20.100000000000001" customHeight="1">
      <c r="G539" s="1047"/>
      <c r="H539" s="655"/>
      <c r="I539" s="655"/>
      <c r="J539" s="655"/>
      <c r="K539" s="655"/>
      <c r="L539" s="1310"/>
      <c r="M539" s="1310"/>
      <c r="N539" s="1310"/>
      <c r="O539" s="655"/>
      <c r="P539" s="656"/>
      <c r="Q539" s="657"/>
      <c r="R539" s="704"/>
      <c r="S539" s="3180"/>
    </row>
    <row r="540" spans="7:19" ht="20.100000000000001" customHeight="1">
      <c r="G540" s="1047"/>
      <c r="H540" s="655"/>
      <c r="I540" s="655"/>
      <c r="J540" s="655"/>
      <c r="K540" s="655"/>
      <c r="L540" s="1310"/>
      <c r="M540" s="1310"/>
      <c r="N540" s="1310"/>
      <c r="O540" s="655"/>
      <c r="P540" s="656"/>
      <c r="Q540" s="657"/>
      <c r="R540" s="704"/>
      <c r="S540" s="3180"/>
    </row>
    <row r="541" spans="7:19" ht="20.100000000000001" customHeight="1">
      <c r="G541" s="1047"/>
      <c r="H541" s="655"/>
      <c r="I541" s="655"/>
      <c r="J541" s="655"/>
      <c r="K541" s="655"/>
      <c r="L541" s="1310"/>
      <c r="M541" s="1310"/>
      <c r="N541" s="1310"/>
      <c r="O541" s="655"/>
      <c r="P541" s="656"/>
      <c r="Q541" s="657"/>
      <c r="R541" s="704"/>
      <c r="S541" s="3180"/>
    </row>
    <row r="542" spans="7:19" ht="20.100000000000001" customHeight="1">
      <c r="G542" s="1047"/>
      <c r="H542" s="655"/>
      <c r="I542" s="655"/>
      <c r="J542" s="655"/>
      <c r="K542" s="655"/>
      <c r="L542" s="1310"/>
      <c r="M542" s="1310"/>
      <c r="N542" s="1310"/>
      <c r="O542" s="655"/>
      <c r="P542" s="656"/>
      <c r="Q542" s="657"/>
      <c r="R542" s="704"/>
      <c r="S542" s="3180"/>
    </row>
    <row r="543" spans="7:19" ht="20.100000000000001" customHeight="1">
      <c r="G543" s="1047"/>
      <c r="H543" s="655"/>
      <c r="I543" s="655"/>
      <c r="J543" s="655"/>
      <c r="K543" s="655"/>
      <c r="L543" s="1310"/>
      <c r="M543" s="1310"/>
      <c r="N543" s="1310"/>
      <c r="O543" s="655"/>
      <c r="P543" s="656"/>
      <c r="Q543" s="657"/>
      <c r="R543" s="704"/>
      <c r="S543" s="3180"/>
    </row>
    <row r="544" spans="7:19" ht="20.100000000000001" customHeight="1">
      <c r="G544" s="1047"/>
      <c r="H544" s="655"/>
      <c r="I544" s="655"/>
      <c r="J544" s="655"/>
      <c r="K544" s="655"/>
      <c r="L544" s="1310"/>
      <c r="M544" s="1310"/>
      <c r="N544" s="1310"/>
      <c r="O544" s="655"/>
      <c r="P544" s="656"/>
      <c r="Q544" s="657"/>
      <c r="R544" s="704"/>
      <c r="S544" s="3180"/>
    </row>
    <row r="545" spans="7:19" ht="20.100000000000001" customHeight="1">
      <c r="G545" s="1047"/>
      <c r="H545" s="655"/>
      <c r="I545" s="655"/>
      <c r="J545" s="655"/>
      <c r="K545" s="655"/>
      <c r="L545" s="1310"/>
      <c r="M545" s="1310"/>
      <c r="N545" s="1310"/>
      <c r="O545" s="655"/>
      <c r="P545" s="656"/>
      <c r="Q545" s="657"/>
      <c r="R545" s="704"/>
      <c r="S545" s="3180"/>
    </row>
    <row r="546" spans="7:19" ht="20.100000000000001" customHeight="1">
      <c r="G546" s="1047"/>
      <c r="H546" s="655"/>
      <c r="I546" s="655"/>
      <c r="J546" s="655"/>
      <c r="K546" s="655"/>
      <c r="L546" s="1310"/>
      <c r="M546" s="1310"/>
      <c r="N546" s="1310"/>
      <c r="O546" s="655"/>
      <c r="P546" s="656"/>
      <c r="Q546" s="657"/>
      <c r="R546" s="704"/>
      <c r="S546" s="3180"/>
    </row>
    <row r="547" spans="7:19" ht="20.100000000000001" customHeight="1">
      <c r="G547" s="1047"/>
      <c r="H547" s="655"/>
      <c r="I547" s="655"/>
      <c r="J547" s="655"/>
      <c r="K547" s="655"/>
      <c r="L547" s="1310"/>
      <c r="M547" s="1310"/>
      <c r="N547" s="1310"/>
      <c r="O547" s="655"/>
      <c r="P547" s="656"/>
      <c r="Q547" s="657"/>
      <c r="R547" s="704"/>
      <c r="S547" s="3180"/>
    </row>
    <row r="548" spans="7:19" ht="20.100000000000001" customHeight="1">
      <c r="G548" s="1047"/>
      <c r="H548" s="655"/>
      <c r="I548" s="655"/>
      <c r="J548" s="655"/>
      <c r="K548" s="655"/>
      <c r="L548" s="1310"/>
      <c r="M548" s="1310"/>
      <c r="N548" s="1310"/>
      <c r="O548" s="655"/>
      <c r="P548" s="656"/>
      <c r="Q548" s="657"/>
      <c r="R548" s="704"/>
      <c r="S548" s="3180"/>
    </row>
    <row r="549" spans="7:19" ht="20.100000000000001" customHeight="1">
      <c r="G549" s="1047"/>
      <c r="H549" s="655"/>
      <c r="I549" s="655"/>
      <c r="J549" s="655"/>
      <c r="K549" s="655"/>
      <c r="L549" s="1310"/>
      <c r="M549" s="1310"/>
      <c r="N549" s="1310"/>
      <c r="O549" s="655"/>
      <c r="P549" s="656"/>
      <c r="Q549" s="657"/>
      <c r="R549" s="704"/>
      <c r="S549" s="3180"/>
    </row>
    <row r="550" spans="7:19" ht="20.100000000000001" customHeight="1">
      <c r="G550" s="1047"/>
      <c r="H550" s="655"/>
      <c r="I550" s="655"/>
      <c r="J550" s="655"/>
      <c r="K550" s="655"/>
      <c r="L550" s="1310"/>
      <c r="M550" s="1310"/>
      <c r="N550" s="1310"/>
      <c r="O550" s="655"/>
      <c r="P550" s="656"/>
      <c r="Q550" s="657"/>
      <c r="R550" s="704"/>
      <c r="S550" s="3180"/>
    </row>
    <row r="551" spans="7:19" ht="20.100000000000001" customHeight="1">
      <c r="G551" s="1047"/>
      <c r="H551" s="655"/>
      <c r="I551" s="655"/>
      <c r="J551" s="655"/>
      <c r="K551" s="655"/>
      <c r="L551" s="1310"/>
      <c r="M551" s="1310"/>
      <c r="N551" s="1310"/>
      <c r="O551" s="655"/>
      <c r="P551" s="656"/>
      <c r="Q551" s="657"/>
      <c r="R551" s="704"/>
      <c r="S551" s="3180"/>
    </row>
    <row r="552" spans="7:19" ht="20.100000000000001" customHeight="1">
      <c r="G552" s="1047"/>
      <c r="H552" s="655"/>
      <c r="I552" s="655"/>
      <c r="J552" s="655"/>
      <c r="K552" s="655"/>
      <c r="L552" s="1310"/>
      <c r="M552" s="1310"/>
      <c r="N552" s="1310"/>
      <c r="O552" s="655"/>
      <c r="P552" s="656"/>
      <c r="Q552" s="657"/>
      <c r="R552" s="704"/>
      <c r="S552" s="3180"/>
    </row>
    <row r="553" spans="7:19" ht="20.100000000000001" customHeight="1">
      <c r="G553" s="1047"/>
      <c r="H553" s="655"/>
      <c r="I553" s="655"/>
      <c r="J553" s="655"/>
      <c r="K553" s="655"/>
      <c r="L553" s="1310"/>
      <c r="M553" s="1310"/>
      <c r="N553" s="1310"/>
      <c r="O553" s="655"/>
      <c r="P553" s="656"/>
      <c r="Q553" s="657"/>
      <c r="R553" s="704"/>
      <c r="S553" s="3180"/>
    </row>
    <row r="554" spans="7:19" ht="20.100000000000001" customHeight="1">
      <c r="G554" s="1047"/>
      <c r="H554" s="655"/>
      <c r="I554" s="655"/>
      <c r="J554" s="655"/>
      <c r="K554" s="655"/>
      <c r="L554" s="1310"/>
      <c r="M554" s="1310"/>
      <c r="N554" s="1310"/>
      <c r="O554" s="655"/>
      <c r="P554" s="656"/>
      <c r="Q554" s="657"/>
      <c r="R554" s="704"/>
      <c r="S554" s="3180"/>
    </row>
    <row r="555" spans="7:19" ht="20.100000000000001" customHeight="1">
      <c r="G555" s="1047"/>
      <c r="H555" s="655"/>
      <c r="I555" s="655"/>
      <c r="J555" s="655"/>
      <c r="K555" s="655"/>
      <c r="L555" s="1310"/>
      <c r="M555" s="1310"/>
      <c r="N555" s="1310"/>
      <c r="O555" s="655"/>
      <c r="P555" s="656"/>
      <c r="Q555" s="657"/>
      <c r="R555" s="704"/>
      <c r="S555" s="3180"/>
    </row>
    <row r="556" spans="7:19" ht="20.100000000000001" customHeight="1">
      <c r="G556" s="1047"/>
      <c r="H556" s="655"/>
      <c r="I556" s="655"/>
      <c r="J556" s="655"/>
      <c r="K556" s="655"/>
      <c r="L556" s="1310"/>
      <c r="M556" s="1310"/>
      <c r="N556" s="1310"/>
      <c r="O556" s="655"/>
      <c r="P556" s="656"/>
      <c r="Q556" s="657"/>
      <c r="R556" s="704"/>
      <c r="S556" s="3180"/>
    </row>
    <row r="557" spans="7:19" ht="20.100000000000001" customHeight="1">
      <c r="G557" s="1047"/>
      <c r="H557" s="655"/>
      <c r="I557" s="655"/>
      <c r="J557" s="655"/>
      <c r="K557" s="655"/>
      <c r="L557" s="1310"/>
      <c r="M557" s="1310"/>
      <c r="N557" s="1310"/>
      <c r="O557" s="655"/>
      <c r="P557" s="656"/>
      <c r="Q557" s="657"/>
      <c r="R557" s="704"/>
      <c r="S557" s="3180"/>
    </row>
    <row r="558" spans="7:19" ht="20.100000000000001" customHeight="1">
      <c r="G558" s="1047"/>
      <c r="H558" s="655"/>
      <c r="I558" s="655"/>
      <c r="J558" s="655"/>
      <c r="K558" s="655"/>
      <c r="L558" s="1310"/>
      <c r="M558" s="1310"/>
      <c r="N558" s="1310"/>
      <c r="O558" s="655"/>
      <c r="P558" s="656"/>
      <c r="Q558" s="657"/>
      <c r="R558" s="704"/>
      <c r="S558" s="3180"/>
    </row>
    <row r="559" spans="7:19" ht="20.100000000000001" customHeight="1">
      <c r="G559" s="1047"/>
      <c r="H559" s="655"/>
      <c r="I559" s="655"/>
      <c r="J559" s="655"/>
      <c r="K559" s="655"/>
      <c r="L559" s="1310"/>
      <c r="M559" s="1310"/>
      <c r="N559" s="1310"/>
      <c r="O559" s="655"/>
      <c r="P559" s="656"/>
      <c r="Q559" s="657"/>
      <c r="R559" s="704"/>
      <c r="S559" s="3180"/>
    </row>
    <row r="560" spans="7:19" ht="20.100000000000001" customHeight="1">
      <c r="G560" s="1047"/>
      <c r="H560" s="655"/>
      <c r="I560" s="655"/>
      <c r="J560" s="655"/>
      <c r="K560" s="655"/>
      <c r="L560" s="1310"/>
      <c r="M560" s="1310"/>
      <c r="N560" s="1310"/>
      <c r="O560" s="655"/>
      <c r="P560" s="656"/>
      <c r="Q560" s="657"/>
      <c r="R560" s="704"/>
      <c r="S560" s="3180"/>
    </row>
    <row r="561" spans="7:19" ht="20.100000000000001" customHeight="1">
      <c r="G561" s="1047"/>
      <c r="H561" s="655"/>
      <c r="I561" s="655"/>
      <c r="J561" s="655"/>
      <c r="K561" s="655"/>
      <c r="L561" s="1310"/>
      <c r="M561" s="1310"/>
      <c r="N561" s="1310"/>
      <c r="O561" s="655"/>
      <c r="P561" s="656"/>
      <c r="Q561" s="657"/>
      <c r="R561" s="704"/>
      <c r="S561" s="3180"/>
    </row>
    <row r="562" spans="7:19" ht="20.100000000000001" customHeight="1">
      <c r="G562" s="1047"/>
      <c r="H562" s="655"/>
      <c r="I562" s="655"/>
      <c r="J562" s="655"/>
      <c r="K562" s="655"/>
      <c r="L562" s="1310"/>
      <c r="M562" s="1310"/>
      <c r="N562" s="1310"/>
      <c r="O562" s="655"/>
      <c r="P562" s="656"/>
      <c r="Q562" s="657"/>
      <c r="R562" s="704"/>
      <c r="S562" s="3180"/>
    </row>
    <row r="563" spans="7:19" ht="20.100000000000001" customHeight="1">
      <c r="G563" s="1047"/>
      <c r="H563" s="655"/>
      <c r="I563" s="655"/>
      <c r="J563" s="655"/>
      <c r="K563" s="655"/>
      <c r="L563" s="1310"/>
      <c r="M563" s="1310"/>
      <c r="N563" s="1310"/>
      <c r="O563" s="655"/>
      <c r="P563" s="656"/>
      <c r="Q563" s="657"/>
      <c r="R563" s="704"/>
      <c r="S563" s="3180"/>
    </row>
    <row r="564" spans="7:19" ht="20.100000000000001" customHeight="1">
      <c r="G564" s="1047"/>
      <c r="H564" s="655"/>
      <c r="I564" s="655"/>
      <c r="J564" s="655"/>
      <c r="K564" s="655"/>
      <c r="L564" s="1310"/>
      <c r="M564" s="1310"/>
      <c r="N564" s="1310"/>
      <c r="O564" s="655"/>
      <c r="P564" s="656"/>
      <c r="Q564" s="657"/>
      <c r="R564" s="704"/>
      <c r="S564" s="3180"/>
    </row>
    <row r="565" spans="7:19" ht="20.100000000000001" customHeight="1">
      <c r="G565" s="1047"/>
      <c r="H565" s="655"/>
      <c r="I565" s="655"/>
      <c r="J565" s="655"/>
      <c r="K565" s="655"/>
      <c r="L565" s="1310"/>
      <c r="M565" s="1310"/>
      <c r="N565" s="1310"/>
      <c r="O565" s="655"/>
      <c r="P565" s="656"/>
      <c r="Q565" s="657"/>
      <c r="R565" s="704"/>
      <c r="S565" s="3180"/>
    </row>
    <row r="566" spans="7:19" ht="20.100000000000001" customHeight="1">
      <c r="G566" s="1047"/>
      <c r="H566" s="655"/>
      <c r="I566" s="655"/>
      <c r="J566" s="655"/>
      <c r="K566" s="655"/>
      <c r="L566" s="1310"/>
      <c r="M566" s="1310"/>
      <c r="N566" s="1310"/>
      <c r="O566" s="655"/>
      <c r="P566" s="656"/>
      <c r="Q566" s="657"/>
      <c r="R566" s="704"/>
      <c r="S566" s="3180"/>
    </row>
    <row r="567" spans="7:19" ht="20.100000000000001" customHeight="1">
      <c r="G567" s="1047"/>
      <c r="H567" s="655"/>
      <c r="I567" s="655"/>
      <c r="J567" s="655"/>
      <c r="K567" s="655"/>
      <c r="L567" s="1310"/>
      <c r="M567" s="1310"/>
      <c r="N567" s="1310"/>
      <c r="O567" s="655"/>
      <c r="P567" s="656"/>
      <c r="Q567" s="657"/>
      <c r="R567" s="704"/>
      <c r="S567" s="3180"/>
    </row>
    <row r="568" spans="7:19" ht="20.100000000000001" customHeight="1">
      <c r="G568" s="1047"/>
      <c r="H568" s="655"/>
      <c r="I568" s="655"/>
      <c r="J568" s="655"/>
      <c r="K568" s="655"/>
      <c r="L568" s="1310"/>
      <c r="M568" s="1310"/>
      <c r="N568" s="1310"/>
      <c r="O568" s="655"/>
      <c r="P568" s="656"/>
      <c r="Q568" s="657"/>
      <c r="R568" s="704"/>
      <c r="S568" s="3180"/>
    </row>
    <row r="569" spans="7:19" ht="20.100000000000001" customHeight="1">
      <c r="G569" s="1047"/>
      <c r="H569" s="655"/>
      <c r="I569" s="655"/>
      <c r="J569" s="655"/>
      <c r="K569" s="655"/>
      <c r="L569" s="1310"/>
      <c r="M569" s="1310"/>
      <c r="N569" s="1310"/>
      <c r="O569" s="655"/>
      <c r="P569" s="656"/>
      <c r="Q569" s="657"/>
      <c r="R569" s="704"/>
      <c r="S569" s="3180"/>
    </row>
    <row r="570" spans="7:19" ht="20.100000000000001" customHeight="1">
      <c r="G570" s="1047"/>
      <c r="H570" s="655"/>
      <c r="I570" s="655"/>
      <c r="J570" s="655"/>
      <c r="K570" s="655"/>
      <c r="L570" s="1310"/>
      <c r="M570" s="1310"/>
      <c r="N570" s="1310"/>
      <c r="O570" s="655"/>
      <c r="P570" s="656"/>
      <c r="Q570" s="657"/>
      <c r="R570" s="704"/>
      <c r="S570" s="3180"/>
    </row>
    <row r="571" spans="7:19" ht="20.100000000000001" customHeight="1">
      <c r="G571" s="1047"/>
      <c r="H571" s="655"/>
      <c r="I571" s="655"/>
      <c r="J571" s="655"/>
      <c r="K571" s="655"/>
      <c r="L571" s="1310"/>
      <c r="M571" s="1310"/>
      <c r="N571" s="1310"/>
      <c r="O571" s="655"/>
      <c r="P571" s="656"/>
      <c r="Q571" s="657"/>
      <c r="R571" s="704"/>
      <c r="S571" s="3180"/>
    </row>
    <row r="572" spans="7:19" ht="20.100000000000001" customHeight="1">
      <c r="G572" s="1047"/>
      <c r="H572" s="655"/>
      <c r="I572" s="655"/>
      <c r="J572" s="655"/>
      <c r="K572" s="655"/>
      <c r="L572" s="1310"/>
      <c r="M572" s="1310"/>
      <c r="N572" s="1310"/>
      <c r="O572" s="655"/>
      <c r="P572" s="656"/>
      <c r="Q572" s="657"/>
      <c r="R572" s="704"/>
      <c r="S572" s="3180"/>
    </row>
    <row r="573" spans="7:19" ht="20.100000000000001" customHeight="1">
      <c r="G573" s="1047"/>
      <c r="H573" s="655"/>
      <c r="I573" s="655"/>
      <c r="J573" s="655"/>
      <c r="K573" s="655"/>
      <c r="L573" s="1310"/>
      <c r="M573" s="1310"/>
      <c r="N573" s="1310"/>
      <c r="O573" s="655"/>
      <c r="P573" s="656"/>
      <c r="Q573" s="657"/>
      <c r="R573" s="704"/>
      <c r="S573" s="3180"/>
    </row>
    <row r="574" spans="7:19" ht="20.100000000000001" customHeight="1">
      <c r="G574" s="1047"/>
      <c r="H574" s="655"/>
      <c r="I574" s="655"/>
      <c r="J574" s="655"/>
      <c r="K574" s="655"/>
      <c r="L574" s="1310"/>
      <c r="M574" s="1310"/>
      <c r="N574" s="1310"/>
      <c r="O574" s="655"/>
      <c r="P574" s="656"/>
      <c r="Q574" s="657"/>
      <c r="R574" s="704"/>
      <c r="S574" s="3180"/>
    </row>
    <row r="575" spans="7:19" ht="20.100000000000001" customHeight="1">
      <c r="G575" s="1047"/>
      <c r="H575" s="655"/>
      <c r="I575" s="655"/>
      <c r="J575" s="655"/>
      <c r="K575" s="655"/>
      <c r="L575" s="1310"/>
      <c r="M575" s="1310"/>
      <c r="N575" s="1310"/>
      <c r="O575" s="655"/>
      <c r="P575" s="656"/>
      <c r="Q575" s="657"/>
      <c r="R575" s="704"/>
      <c r="S575" s="3180"/>
    </row>
    <row r="576" spans="7:19" ht="20.100000000000001" customHeight="1">
      <c r="G576" s="1047"/>
      <c r="H576" s="655"/>
      <c r="I576" s="655"/>
      <c r="J576" s="655"/>
      <c r="K576" s="655"/>
      <c r="L576" s="1310"/>
      <c r="M576" s="1310"/>
      <c r="N576" s="1310"/>
      <c r="O576" s="655"/>
      <c r="P576" s="656"/>
      <c r="Q576" s="657"/>
      <c r="R576" s="704"/>
      <c r="S576" s="3180"/>
    </row>
    <row r="577" spans="7:19" ht="20.100000000000001" customHeight="1">
      <c r="G577" s="1047"/>
      <c r="H577" s="655"/>
      <c r="I577" s="655"/>
      <c r="J577" s="655"/>
      <c r="K577" s="655"/>
      <c r="L577" s="1310"/>
      <c r="M577" s="1310"/>
      <c r="N577" s="1310"/>
      <c r="O577" s="655"/>
      <c r="P577" s="656"/>
      <c r="Q577" s="657"/>
      <c r="R577" s="704"/>
      <c r="S577" s="3180"/>
    </row>
    <row r="578" spans="7:19" ht="20.100000000000001" customHeight="1">
      <c r="G578" s="1047"/>
      <c r="H578" s="655"/>
      <c r="I578" s="655"/>
      <c r="J578" s="655"/>
      <c r="K578" s="655"/>
      <c r="L578" s="1310"/>
      <c r="M578" s="1310"/>
      <c r="N578" s="1310"/>
      <c r="O578" s="655"/>
      <c r="P578" s="656"/>
      <c r="Q578" s="657"/>
      <c r="R578" s="704"/>
      <c r="S578" s="3180"/>
    </row>
    <row r="579" spans="7:19" ht="20.100000000000001" customHeight="1">
      <c r="G579" s="1047"/>
      <c r="H579" s="655"/>
      <c r="I579" s="655"/>
      <c r="J579" s="655"/>
      <c r="K579" s="655"/>
      <c r="L579" s="1310"/>
      <c r="M579" s="1310"/>
      <c r="N579" s="1310"/>
      <c r="O579" s="655"/>
      <c r="P579" s="656"/>
      <c r="Q579" s="657"/>
      <c r="R579" s="704"/>
      <c r="S579" s="3180"/>
    </row>
    <row r="580" spans="7:19" ht="20.100000000000001" customHeight="1">
      <c r="G580" s="1047"/>
      <c r="H580" s="655"/>
      <c r="I580" s="655"/>
      <c r="J580" s="655"/>
      <c r="K580" s="655"/>
      <c r="L580" s="1310"/>
      <c r="M580" s="1310"/>
      <c r="N580" s="1310"/>
      <c r="O580" s="655"/>
      <c r="P580" s="656"/>
      <c r="Q580" s="657"/>
      <c r="R580" s="704"/>
      <c r="S580" s="3180"/>
    </row>
    <row r="581" spans="7:19" ht="20.100000000000001" customHeight="1">
      <c r="G581" s="1047"/>
      <c r="H581" s="655"/>
      <c r="I581" s="655"/>
      <c r="J581" s="655"/>
      <c r="K581" s="655"/>
      <c r="L581" s="1310"/>
      <c r="M581" s="1310"/>
      <c r="N581" s="1310"/>
      <c r="O581" s="655"/>
      <c r="P581" s="656"/>
      <c r="Q581" s="657"/>
      <c r="R581" s="704"/>
      <c r="S581" s="3180"/>
    </row>
    <row r="582" spans="7:19" ht="20.100000000000001" customHeight="1">
      <c r="G582" s="1047"/>
      <c r="H582" s="655"/>
      <c r="I582" s="655"/>
      <c r="J582" s="655"/>
      <c r="K582" s="655"/>
      <c r="L582" s="1310"/>
      <c r="M582" s="1310"/>
      <c r="N582" s="1310"/>
      <c r="O582" s="655"/>
      <c r="P582" s="656"/>
      <c r="Q582" s="657"/>
      <c r="R582" s="704"/>
      <c r="S582" s="3180"/>
    </row>
    <row r="583" spans="7:19" ht="20.100000000000001" customHeight="1">
      <c r="G583" s="1047"/>
      <c r="H583" s="655"/>
      <c r="I583" s="655"/>
      <c r="J583" s="655"/>
      <c r="K583" s="655"/>
      <c r="L583" s="1310"/>
      <c r="M583" s="1310"/>
      <c r="N583" s="1310"/>
      <c r="O583" s="655"/>
      <c r="P583" s="656"/>
      <c r="Q583" s="657"/>
      <c r="R583" s="704"/>
      <c r="S583" s="3180"/>
    </row>
    <row r="584" spans="7:19" ht="20.100000000000001" customHeight="1">
      <c r="G584" s="1047"/>
      <c r="H584" s="655"/>
      <c r="I584" s="655"/>
      <c r="J584" s="655"/>
      <c r="K584" s="655"/>
      <c r="L584" s="1310"/>
      <c r="M584" s="1310"/>
      <c r="N584" s="1310"/>
      <c r="O584" s="655"/>
      <c r="P584" s="656"/>
      <c r="Q584" s="657"/>
      <c r="R584" s="704"/>
      <c r="S584" s="3180"/>
    </row>
    <row r="585" spans="7:19" ht="20.100000000000001" customHeight="1">
      <c r="G585" s="1047"/>
      <c r="H585" s="655"/>
      <c r="I585" s="655"/>
      <c r="J585" s="655"/>
      <c r="K585" s="655"/>
      <c r="L585" s="1310"/>
      <c r="M585" s="1310"/>
      <c r="N585" s="1310"/>
      <c r="O585" s="655"/>
      <c r="P585" s="656"/>
      <c r="Q585" s="657"/>
      <c r="R585" s="704"/>
      <c r="S585" s="3180"/>
    </row>
    <row r="586" spans="7:19" ht="20.100000000000001" customHeight="1">
      <c r="G586" s="1047"/>
      <c r="H586" s="655"/>
      <c r="I586" s="655"/>
      <c r="J586" s="655"/>
      <c r="K586" s="655"/>
      <c r="L586" s="1310"/>
      <c r="M586" s="1310"/>
      <c r="N586" s="1310"/>
      <c r="O586" s="655"/>
      <c r="P586" s="656"/>
      <c r="Q586" s="657"/>
      <c r="R586" s="704"/>
      <c r="S586" s="3180"/>
    </row>
    <row r="587" spans="7:19" ht="20.100000000000001" customHeight="1">
      <c r="G587" s="1047"/>
      <c r="H587" s="655"/>
      <c r="I587" s="655"/>
      <c r="J587" s="655"/>
      <c r="K587" s="655"/>
      <c r="L587" s="1310"/>
      <c r="M587" s="1310"/>
      <c r="N587" s="1310"/>
      <c r="O587" s="655"/>
      <c r="P587" s="656"/>
      <c r="Q587" s="657"/>
      <c r="R587" s="704"/>
      <c r="S587" s="3180"/>
    </row>
    <row r="588" spans="7:19" ht="20.100000000000001" customHeight="1">
      <c r="G588" s="1047"/>
      <c r="H588" s="655"/>
      <c r="I588" s="655"/>
      <c r="J588" s="655"/>
      <c r="K588" s="655"/>
      <c r="L588" s="1310"/>
      <c r="M588" s="1310"/>
      <c r="N588" s="1310"/>
      <c r="O588" s="655"/>
      <c r="P588" s="656"/>
      <c r="Q588" s="657"/>
      <c r="R588" s="704"/>
      <c r="S588" s="3180"/>
    </row>
    <row r="589" spans="7:19" ht="20.100000000000001" customHeight="1">
      <c r="G589" s="1047"/>
      <c r="H589" s="655"/>
      <c r="I589" s="655"/>
      <c r="J589" s="655"/>
      <c r="K589" s="655"/>
      <c r="L589" s="1310"/>
      <c r="M589" s="1310"/>
      <c r="N589" s="1310"/>
      <c r="O589" s="655"/>
      <c r="P589" s="656"/>
      <c r="Q589" s="657"/>
      <c r="R589" s="704"/>
      <c r="S589" s="3180"/>
    </row>
    <row r="590" spans="7:19" ht="20.100000000000001" customHeight="1">
      <c r="G590" s="1047"/>
      <c r="H590" s="655"/>
      <c r="I590" s="655"/>
      <c r="J590" s="655"/>
      <c r="K590" s="655"/>
      <c r="L590" s="1310"/>
      <c r="M590" s="1310"/>
      <c r="N590" s="1310"/>
      <c r="O590" s="655"/>
      <c r="P590" s="656"/>
      <c r="Q590" s="657"/>
      <c r="R590" s="704"/>
      <c r="S590" s="3180"/>
    </row>
    <row r="591" spans="7:19" ht="20.100000000000001" customHeight="1">
      <c r="G591" s="1047"/>
      <c r="H591" s="655"/>
      <c r="I591" s="655"/>
      <c r="J591" s="655"/>
      <c r="K591" s="655"/>
      <c r="L591" s="1310"/>
      <c r="M591" s="1310"/>
      <c r="N591" s="1310"/>
      <c r="O591" s="655"/>
      <c r="P591" s="656"/>
      <c r="Q591" s="657"/>
      <c r="R591" s="704"/>
      <c r="S591" s="3180"/>
    </row>
    <row r="592" spans="7:19" ht="20.100000000000001" customHeight="1">
      <c r="G592" s="1047"/>
      <c r="H592" s="655"/>
      <c r="I592" s="655"/>
      <c r="J592" s="655"/>
      <c r="K592" s="655"/>
      <c r="L592" s="1310"/>
      <c r="M592" s="1310"/>
      <c r="N592" s="1310"/>
      <c r="O592" s="655"/>
      <c r="P592" s="656"/>
      <c r="Q592" s="657"/>
      <c r="R592" s="704"/>
      <c r="S592" s="3180"/>
    </row>
    <row r="593" spans="7:19" ht="20.100000000000001" customHeight="1">
      <c r="G593" s="1047"/>
      <c r="H593" s="655"/>
      <c r="I593" s="655"/>
      <c r="J593" s="655"/>
      <c r="K593" s="655"/>
      <c r="L593" s="1310"/>
      <c r="M593" s="1310"/>
      <c r="N593" s="1310"/>
      <c r="O593" s="655"/>
      <c r="P593" s="656"/>
      <c r="Q593" s="657"/>
      <c r="R593" s="704"/>
      <c r="S593" s="3180"/>
    </row>
    <row r="594" spans="7:19" ht="20.100000000000001" customHeight="1">
      <c r="G594" s="1047"/>
      <c r="H594" s="655"/>
      <c r="I594" s="655"/>
      <c r="J594" s="655"/>
      <c r="K594" s="655"/>
      <c r="L594" s="1310"/>
      <c r="M594" s="1310"/>
      <c r="N594" s="1310"/>
      <c r="O594" s="655"/>
      <c r="P594" s="656"/>
      <c r="Q594" s="657"/>
      <c r="R594" s="704"/>
      <c r="S594" s="3180"/>
    </row>
    <row r="595" spans="7:19" ht="20.100000000000001" customHeight="1">
      <c r="G595" s="1047"/>
      <c r="H595" s="655"/>
      <c r="I595" s="655"/>
      <c r="J595" s="655"/>
      <c r="K595" s="655"/>
      <c r="L595" s="1310"/>
      <c r="M595" s="1310"/>
      <c r="N595" s="1310"/>
      <c r="O595" s="655"/>
      <c r="P595" s="656"/>
      <c r="Q595" s="657"/>
      <c r="R595" s="704"/>
      <c r="S595" s="3180"/>
    </row>
    <row r="596" spans="7:19" ht="20.100000000000001" customHeight="1">
      <c r="G596" s="1047"/>
      <c r="H596" s="655"/>
      <c r="I596" s="655"/>
      <c r="J596" s="655"/>
      <c r="K596" s="655"/>
      <c r="L596" s="1310"/>
      <c r="M596" s="1310"/>
      <c r="N596" s="1310"/>
      <c r="O596" s="655"/>
      <c r="P596" s="656"/>
      <c r="Q596" s="657"/>
      <c r="R596" s="704"/>
      <c r="S596" s="3180"/>
    </row>
    <row r="597" spans="7:19" ht="20.100000000000001" customHeight="1">
      <c r="G597" s="1047"/>
      <c r="H597" s="655"/>
      <c r="I597" s="655"/>
      <c r="J597" s="655"/>
      <c r="K597" s="655"/>
      <c r="L597" s="1310"/>
      <c r="M597" s="1310"/>
      <c r="N597" s="1310"/>
      <c r="O597" s="655"/>
      <c r="P597" s="656"/>
      <c r="Q597" s="657"/>
      <c r="R597" s="704"/>
      <c r="S597" s="3180"/>
    </row>
    <row r="598" spans="7:19" ht="20.100000000000001" customHeight="1">
      <c r="G598" s="1047"/>
      <c r="H598" s="655"/>
      <c r="I598" s="655"/>
      <c r="J598" s="655"/>
      <c r="K598" s="655"/>
      <c r="L598" s="1310"/>
      <c r="M598" s="1310"/>
      <c r="N598" s="1310"/>
      <c r="O598" s="655"/>
      <c r="P598" s="656"/>
      <c r="Q598" s="657"/>
      <c r="R598" s="704"/>
      <c r="S598" s="3180"/>
    </row>
    <row r="599" spans="7:19" ht="20.100000000000001" customHeight="1">
      <c r="G599" s="1047"/>
      <c r="H599" s="655"/>
      <c r="I599" s="655"/>
      <c r="J599" s="655"/>
      <c r="K599" s="655"/>
      <c r="L599" s="1310"/>
      <c r="M599" s="1310"/>
      <c r="N599" s="1310"/>
      <c r="O599" s="655"/>
      <c r="P599" s="656"/>
      <c r="Q599" s="657"/>
      <c r="R599" s="704"/>
      <c r="S599" s="3180"/>
    </row>
    <row r="600" spans="7:19" ht="20.100000000000001" customHeight="1">
      <c r="G600" s="1047"/>
      <c r="H600" s="655"/>
      <c r="I600" s="655"/>
      <c r="J600" s="655"/>
      <c r="K600" s="655"/>
      <c r="L600" s="1310"/>
      <c r="M600" s="1310"/>
      <c r="N600" s="1310"/>
      <c r="O600" s="655"/>
      <c r="P600" s="656"/>
      <c r="Q600" s="657"/>
      <c r="R600" s="704"/>
      <c r="S600" s="3180"/>
    </row>
    <row r="601" spans="7:19" ht="20.100000000000001" customHeight="1">
      <c r="G601" s="1047"/>
      <c r="H601" s="655"/>
      <c r="I601" s="655"/>
      <c r="J601" s="655"/>
      <c r="K601" s="655"/>
      <c r="L601" s="1310"/>
      <c r="M601" s="1310"/>
      <c r="N601" s="1310"/>
      <c r="O601" s="655"/>
      <c r="P601" s="656"/>
      <c r="Q601" s="657"/>
      <c r="R601" s="704"/>
      <c r="S601" s="3180"/>
    </row>
    <row r="602" spans="7:19" ht="20.100000000000001" customHeight="1">
      <c r="G602" s="1047"/>
      <c r="H602" s="655"/>
      <c r="I602" s="655"/>
      <c r="J602" s="655"/>
      <c r="K602" s="655"/>
      <c r="L602" s="1310"/>
      <c r="M602" s="1310"/>
      <c r="N602" s="1310"/>
      <c r="O602" s="655"/>
      <c r="P602" s="656"/>
      <c r="Q602" s="657"/>
      <c r="R602" s="704"/>
      <c r="S602" s="3180"/>
    </row>
    <row r="603" spans="7:19" ht="20.100000000000001" customHeight="1">
      <c r="G603" s="1047"/>
      <c r="H603" s="655"/>
      <c r="I603" s="655"/>
      <c r="J603" s="655"/>
      <c r="K603" s="655"/>
      <c r="L603" s="1310"/>
      <c r="M603" s="1310"/>
      <c r="N603" s="1310"/>
      <c r="O603" s="655"/>
      <c r="P603" s="656"/>
      <c r="Q603" s="657"/>
      <c r="R603" s="704"/>
      <c r="S603" s="3180"/>
    </row>
    <row r="604" spans="7:19" ht="20.100000000000001" customHeight="1">
      <c r="G604" s="1047"/>
      <c r="H604" s="655"/>
      <c r="I604" s="655"/>
      <c r="J604" s="655"/>
      <c r="K604" s="655"/>
      <c r="L604" s="1310"/>
      <c r="M604" s="1310"/>
      <c r="N604" s="1310"/>
      <c r="O604" s="655"/>
      <c r="P604" s="656"/>
      <c r="Q604" s="657"/>
      <c r="R604" s="704"/>
      <c r="S604" s="3180"/>
    </row>
    <row r="605" spans="7:19" ht="20.100000000000001" customHeight="1">
      <c r="G605" s="1047"/>
      <c r="H605" s="655"/>
      <c r="I605" s="655"/>
      <c r="J605" s="655"/>
      <c r="K605" s="655"/>
      <c r="L605" s="1310"/>
      <c r="M605" s="1310"/>
      <c r="N605" s="1310"/>
      <c r="O605" s="655"/>
      <c r="P605" s="656"/>
      <c r="Q605" s="657"/>
      <c r="R605" s="704"/>
      <c r="S605" s="3180"/>
    </row>
    <row r="606" spans="7:19" ht="20.100000000000001" customHeight="1">
      <c r="G606" s="1047"/>
      <c r="H606" s="655"/>
      <c r="I606" s="655"/>
      <c r="J606" s="655"/>
      <c r="K606" s="655"/>
      <c r="L606" s="1310"/>
      <c r="M606" s="1310"/>
      <c r="N606" s="1310"/>
      <c r="O606" s="655"/>
      <c r="P606" s="656"/>
      <c r="Q606" s="657"/>
      <c r="R606" s="704"/>
      <c r="S606" s="3180"/>
    </row>
    <row r="607" spans="7:19" ht="20.100000000000001" customHeight="1">
      <c r="G607" s="1047"/>
      <c r="H607" s="655"/>
      <c r="I607" s="655"/>
      <c r="J607" s="655"/>
      <c r="K607" s="655"/>
      <c r="L607" s="1310"/>
      <c r="M607" s="1310"/>
      <c r="N607" s="1310"/>
      <c r="O607" s="655"/>
      <c r="P607" s="656"/>
      <c r="Q607" s="657"/>
      <c r="R607" s="704"/>
      <c r="S607" s="3180"/>
    </row>
    <row r="608" spans="7:19" ht="20.100000000000001" customHeight="1">
      <c r="G608" s="1047"/>
      <c r="H608" s="655"/>
      <c r="I608" s="655"/>
      <c r="J608" s="655"/>
      <c r="K608" s="655"/>
      <c r="L608" s="1310"/>
      <c r="M608" s="1310"/>
      <c r="N608" s="1310"/>
      <c r="O608" s="655"/>
      <c r="P608" s="656"/>
      <c r="Q608" s="657"/>
      <c r="R608" s="704"/>
      <c r="S608" s="3180"/>
    </row>
    <row r="609" spans="7:19" ht="20.100000000000001" customHeight="1">
      <c r="G609" s="1047"/>
      <c r="H609" s="655"/>
      <c r="I609" s="655"/>
      <c r="J609" s="655"/>
      <c r="K609" s="655"/>
      <c r="L609" s="1310"/>
      <c r="M609" s="1310"/>
      <c r="N609" s="1310"/>
      <c r="O609" s="655"/>
      <c r="P609" s="656"/>
      <c r="Q609" s="657"/>
      <c r="R609" s="704"/>
      <c r="S609" s="3180"/>
    </row>
    <row r="610" spans="7:19" ht="20.100000000000001" customHeight="1">
      <c r="G610" s="1047"/>
      <c r="H610" s="655"/>
      <c r="I610" s="655"/>
      <c r="J610" s="655"/>
      <c r="K610" s="655"/>
      <c r="L610" s="1310"/>
      <c r="M610" s="1310"/>
      <c r="N610" s="1310"/>
      <c r="O610" s="655"/>
      <c r="P610" s="656"/>
      <c r="Q610" s="657"/>
      <c r="R610" s="704"/>
      <c r="S610" s="3180"/>
    </row>
    <row r="611" spans="7:19" ht="20.100000000000001" customHeight="1">
      <c r="G611" s="1047"/>
      <c r="H611" s="655"/>
      <c r="I611" s="655"/>
      <c r="J611" s="655"/>
      <c r="K611" s="655"/>
      <c r="L611" s="1310"/>
      <c r="M611" s="1310"/>
      <c r="N611" s="1310"/>
      <c r="O611" s="655"/>
      <c r="P611" s="656"/>
      <c r="Q611" s="657"/>
      <c r="R611" s="704"/>
      <c r="S611" s="3180"/>
    </row>
    <row r="612" spans="7:19" ht="20.100000000000001" customHeight="1">
      <c r="G612" s="1047"/>
      <c r="H612" s="655"/>
      <c r="I612" s="655"/>
      <c r="J612" s="655"/>
      <c r="K612" s="655"/>
      <c r="L612" s="1310"/>
      <c r="M612" s="1310"/>
      <c r="N612" s="1310"/>
      <c r="O612" s="655"/>
      <c r="P612" s="656"/>
      <c r="Q612" s="657"/>
      <c r="R612" s="704"/>
      <c r="S612" s="3180"/>
    </row>
    <row r="613" spans="7:19" ht="20.100000000000001" customHeight="1">
      <c r="G613" s="1047"/>
      <c r="H613" s="655"/>
      <c r="I613" s="655"/>
      <c r="J613" s="655"/>
      <c r="K613" s="655"/>
      <c r="L613" s="1310"/>
      <c r="M613" s="1310"/>
      <c r="N613" s="1310"/>
      <c r="O613" s="655"/>
      <c r="P613" s="656"/>
      <c r="Q613" s="657"/>
      <c r="R613" s="704"/>
      <c r="S613" s="3180"/>
    </row>
    <row r="614" spans="7:19" ht="20.100000000000001" customHeight="1">
      <c r="G614" s="1047"/>
      <c r="H614" s="655"/>
      <c r="I614" s="655"/>
      <c r="J614" s="655"/>
      <c r="K614" s="655"/>
      <c r="L614" s="1310"/>
      <c r="M614" s="1310"/>
      <c r="N614" s="1310"/>
      <c r="O614" s="655"/>
      <c r="P614" s="656"/>
      <c r="Q614" s="657"/>
      <c r="R614" s="704"/>
      <c r="S614" s="3180"/>
    </row>
    <row r="615" spans="7:19" ht="20.100000000000001" customHeight="1">
      <c r="G615" s="1047"/>
      <c r="H615" s="655"/>
      <c r="I615" s="655"/>
      <c r="J615" s="655"/>
      <c r="K615" s="655"/>
      <c r="L615" s="1310"/>
      <c r="M615" s="1310"/>
      <c r="N615" s="1310"/>
      <c r="O615" s="655"/>
      <c r="P615" s="656"/>
      <c r="Q615" s="657"/>
      <c r="R615" s="704"/>
      <c r="S615" s="3180"/>
    </row>
    <row r="616" spans="7:19" ht="20.100000000000001" customHeight="1">
      <c r="G616" s="1047"/>
      <c r="H616" s="655"/>
      <c r="I616" s="655"/>
      <c r="J616" s="655"/>
      <c r="K616" s="655"/>
      <c r="L616" s="1310"/>
      <c r="M616" s="1310"/>
      <c r="N616" s="1310"/>
      <c r="O616" s="655"/>
      <c r="P616" s="656"/>
      <c r="Q616" s="657"/>
      <c r="R616" s="704"/>
      <c r="S616" s="3180"/>
    </row>
    <row r="617" spans="7:19" ht="20.100000000000001" customHeight="1">
      <c r="G617" s="1047"/>
      <c r="H617" s="655"/>
      <c r="I617" s="655"/>
      <c r="J617" s="655"/>
      <c r="K617" s="655"/>
      <c r="L617" s="1310"/>
      <c r="M617" s="1310"/>
      <c r="N617" s="1310"/>
      <c r="O617" s="655"/>
      <c r="P617" s="656"/>
      <c r="Q617" s="657"/>
      <c r="R617" s="704"/>
      <c r="S617" s="3180"/>
    </row>
    <row r="618" spans="7:19" ht="20.100000000000001" customHeight="1">
      <c r="G618" s="1047"/>
      <c r="H618" s="655"/>
      <c r="I618" s="655"/>
      <c r="J618" s="655"/>
      <c r="K618" s="655"/>
      <c r="L618" s="1310"/>
      <c r="M618" s="1310"/>
      <c r="N618" s="1310"/>
      <c r="O618" s="655"/>
      <c r="P618" s="656"/>
      <c r="Q618" s="657"/>
      <c r="R618" s="704"/>
      <c r="S618" s="3180"/>
    </row>
    <row r="619" spans="7:19" ht="20.100000000000001" customHeight="1">
      <c r="G619" s="1047"/>
      <c r="H619" s="655"/>
      <c r="I619" s="655"/>
      <c r="J619" s="655"/>
      <c r="K619" s="655"/>
      <c r="L619" s="1310"/>
      <c r="M619" s="1310"/>
      <c r="N619" s="1310"/>
      <c r="O619" s="655"/>
      <c r="P619" s="656"/>
      <c r="Q619" s="657"/>
      <c r="R619" s="704"/>
      <c r="S619" s="3180"/>
    </row>
    <row r="620" spans="7:19" ht="20.100000000000001" customHeight="1">
      <c r="G620" s="1047"/>
      <c r="H620" s="655"/>
      <c r="I620" s="655"/>
      <c r="J620" s="655"/>
      <c r="K620" s="655"/>
      <c r="L620" s="1310"/>
      <c r="M620" s="1310"/>
      <c r="N620" s="1310"/>
      <c r="O620" s="655"/>
      <c r="P620" s="656"/>
      <c r="Q620" s="657"/>
      <c r="R620" s="704"/>
      <c r="S620" s="3180"/>
    </row>
    <row r="621" spans="7:19" ht="20.100000000000001" customHeight="1">
      <c r="G621" s="1047"/>
      <c r="H621" s="655"/>
      <c r="I621" s="655"/>
      <c r="J621" s="655"/>
      <c r="K621" s="655"/>
      <c r="L621" s="1310"/>
      <c r="M621" s="1310"/>
      <c r="N621" s="1310"/>
      <c r="O621" s="655"/>
      <c r="P621" s="656"/>
      <c r="Q621" s="657"/>
      <c r="R621" s="704"/>
      <c r="S621" s="3180"/>
    </row>
    <row r="622" spans="7:19" ht="20.100000000000001" customHeight="1">
      <c r="G622" s="1047"/>
      <c r="H622" s="655"/>
      <c r="I622" s="655"/>
      <c r="J622" s="655"/>
      <c r="K622" s="655"/>
      <c r="L622" s="1310"/>
      <c r="M622" s="1310"/>
      <c r="N622" s="1310"/>
      <c r="O622" s="655"/>
      <c r="P622" s="656"/>
      <c r="Q622" s="657"/>
      <c r="R622" s="704"/>
      <c r="S622" s="3180"/>
    </row>
    <row r="623" spans="7:19" ht="20.100000000000001" customHeight="1">
      <c r="G623" s="1047"/>
      <c r="H623" s="655"/>
      <c r="I623" s="655"/>
      <c r="J623" s="655"/>
      <c r="K623" s="655"/>
      <c r="L623" s="1310"/>
      <c r="M623" s="1310"/>
      <c r="N623" s="1310"/>
      <c r="O623" s="655"/>
      <c r="P623" s="656"/>
      <c r="Q623" s="657"/>
      <c r="R623" s="704"/>
      <c r="S623" s="3180"/>
    </row>
    <row r="624" spans="7:19" ht="20.100000000000001" customHeight="1">
      <c r="G624" s="1047"/>
      <c r="H624" s="655"/>
      <c r="I624" s="655"/>
      <c r="J624" s="655"/>
      <c r="K624" s="655"/>
      <c r="L624" s="1310"/>
      <c r="M624" s="1310"/>
      <c r="N624" s="1310"/>
      <c r="O624" s="655"/>
      <c r="P624" s="656"/>
      <c r="Q624" s="657"/>
      <c r="R624" s="704"/>
      <c r="S624" s="3180"/>
    </row>
    <row r="625" spans="7:19" ht="20.100000000000001" customHeight="1">
      <c r="G625" s="1047"/>
      <c r="H625" s="655"/>
      <c r="I625" s="655"/>
      <c r="J625" s="655"/>
      <c r="K625" s="655"/>
      <c r="L625" s="1310"/>
      <c r="M625" s="1310"/>
      <c r="N625" s="1310"/>
      <c r="O625" s="655"/>
      <c r="P625" s="656"/>
      <c r="Q625" s="657"/>
      <c r="R625" s="704"/>
      <c r="S625" s="3180"/>
    </row>
    <row r="626" spans="7:19" ht="20.100000000000001" customHeight="1">
      <c r="G626" s="1047"/>
      <c r="H626" s="655"/>
      <c r="I626" s="655"/>
      <c r="J626" s="655"/>
      <c r="K626" s="655"/>
      <c r="L626" s="1310"/>
      <c r="M626" s="1310"/>
      <c r="N626" s="1310"/>
      <c r="O626" s="655"/>
      <c r="P626" s="656"/>
      <c r="Q626" s="657"/>
      <c r="R626" s="704"/>
      <c r="S626" s="3180"/>
    </row>
    <row r="627" spans="7:19" ht="20.100000000000001" customHeight="1">
      <c r="G627" s="1047"/>
      <c r="H627" s="655"/>
      <c r="I627" s="655"/>
      <c r="J627" s="655"/>
      <c r="K627" s="655"/>
      <c r="L627" s="1310"/>
      <c r="M627" s="1310"/>
      <c r="N627" s="1310"/>
      <c r="O627" s="655"/>
      <c r="P627" s="656"/>
      <c r="Q627" s="657"/>
      <c r="R627" s="704"/>
      <c r="S627" s="3180"/>
    </row>
    <row r="628" spans="7:19" ht="20.100000000000001" customHeight="1">
      <c r="G628" s="1047"/>
      <c r="H628" s="655"/>
      <c r="I628" s="655"/>
      <c r="J628" s="655"/>
      <c r="K628" s="655"/>
      <c r="L628" s="1310"/>
      <c r="M628" s="1310"/>
      <c r="N628" s="1310"/>
      <c r="O628" s="655"/>
      <c r="P628" s="656"/>
      <c r="Q628" s="657"/>
      <c r="R628" s="704"/>
      <c r="S628" s="3180"/>
    </row>
    <row r="629" spans="7:19" ht="20.100000000000001" customHeight="1">
      <c r="G629" s="1047"/>
      <c r="H629" s="655"/>
      <c r="I629" s="655"/>
      <c r="J629" s="655"/>
      <c r="K629" s="655"/>
      <c r="L629" s="1310"/>
      <c r="M629" s="1310"/>
      <c r="N629" s="1310"/>
      <c r="O629" s="655"/>
      <c r="P629" s="656"/>
      <c r="Q629" s="657"/>
      <c r="R629" s="704"/>
      <c r="S629" s="3180"/>
    </row>
    <row r="630" spans="7:19" ht="20.100000000000001" customHeight="1">
      <c r="G630" s="1047"/>
      <c r="H630" s="655"/>
      <c r="I630" s="655"/>
      <c r="J630" s="655"/>
      <c r="K630" s="655"/>
      <c r="L630" s="1310"/>
      <c r="M630" s="1310"/>
      <c r="N630" s="1310"/>
      <c r="O630" s="655"/>
      <c r="P630" s="656"/>
      <c r="Q630" s="657"/>
      <c r="R630" s="704"/>
      <c r="S630" s="3180"/>
    </row>
    <row r="631" spans="7:19" ht="20.100000000000001" customHeight="1">
      <c r="G631" s="1047"/>
      <c r="H631" s="655"/>
      <c r="I631" s="655"/>
      <c r="J631" s="655"/>
      <c r="K631" s="655"/>
      <c r="L631" s="1310"/>
      <c r="M631" s="1310"/>
      <c r="N631" s="1310"/>
      <c r="O631" s="655"/>
      <c r="P631" s="656"/>
      <c r="Q631" s="657"/>
      <c r="R631" s="704"/>
      <c r="S631" s="3180"/>
    </row>
    <row r="632" spans="7:19" ht="20.100000000000001" customHeight="1">
      <c r="G632" s="1047"/>
      <c r="H632" s="655"/>
      <c r="I632" s="655"/>
      <c r="J632" s="655"/>
      <c r="K632" s="655"/>
      <c r="L632" s="1310"/>
      <c r="M632" s="1310"/>
      <c r="N632" s="1310"/>
      <c r="O632" s="655"/>
      <c r="P632" s="656"/>
      <c r="Q632" s="657"/>
      <c r="R632" s="704"/>
      <c r="S632" s="3180"/>
    </row>
    <row r="633" spans="7:19" ht="20.100000000000001" customHeight="1">
      <c r="G633" s="1047"/>
      <c r="H633" s="655"/>
      <c r="I633" s="655"/>
      <c r="J633" s="655"/>
      <c r="K633" s="655"/>
      <c r="L633" s="1310"/>
      <c r="M633" s="1310"/>
      <c r="N633" s="1310"/>
      <c r="O633" s="655"/>
      <c r="P633" s="656"/>
      <c r="Q633" s="657"/>
      <c r="R633" s="704"/>
      <c r="S633" s="3180"/>
    </row>
    <row r="634" spans="7:19" ht="20.100000000000001" customHeight="1">
      <c r="G634" s="1047"/>
      <c r="H634" s="655"/>
      <c r="I634" s="655"/>
      <c r="J634" s="655"/>
      <c r="K634" s="655"/>
      <c r="L634" s="1310"/>
      <c r="M634" s="1310"/>
      <c r="N634" s="1310"/>
      <c r="O634" s="655"/>
      <c r="P634" s="656"/>
      <c r="Q634" s="657"/>
      <c r="R634" s="704"/>
      <c r="S634" s="3180"/>
    </row>
    <row r="635" spans="7:19" ht="20.100000000000001" customHeight="1">
      <c r="G635" s="1047"/>
      <c r="H635" s="655"/>
      <c r="I635" s="655"/>
      <c r="J635" s="655"/>
      <c r="K635" s="655"/>
      <c r="L635" s="1310"/>
      <c r="M635" s="1310"/>
      <c r="N635" s="1310"/>
      <c r="O635" s="655"/>
      <c r="P635" s="656"/>
      <c r="Q635" s="657"/>
      <c r="R635" s="704"/>
      <c r="S635" s="3180"/>
    </row>
    <row r="636" spans="7:19" ht="20.100000000000001" customHeight="1">
      <c r="G636" s="1047"/>
      <c r="H636" s="655"/>
      <c r="I636" s="655"/>
      <c r="J636" s="655"/>
      <c r="K636" s="655"/>
      <c r="L636" s="1310"/>
      <c r="M636" s="1310"/>
      <c r="N636" s="1310"/>
      <c r="O636" s="655"/>
      <c r="P636" s="656"/>
      <c r="Q636" s="657"/>
      <c r="R636" s="704"/>
      <c r="S636" s="3180"/>
    </row>
    <row r="637" spans="7:19" ht="20.100000000000001" customHeight="1">
      <c r="G637" s="1047"/>
      <c r="H637" s="655"/>
      <c r="I637" s="655"/>
      <c r="J637" s="655"/>
      <c r="K637" s="655"/>
      <c r="L637" s="1310"/>
      <c r="M637" s="1310"/>
      <c r="N637" s="1310"/>
      <c r="O637" s="655"/>
      <c r="P637" s="656"/>
      <c r="Q637" s="657"/>
      <c r="R637" s="704"/>
      <c r="S637" s="3180"/>
    </row>
    <row r="638" spans="7:19" ht="20.100000000000001" customHeight="1">
      <c r="G638" s="1047"/>
      <c r="H638" s="655"/>
      <c r="I638" s="655"/>
      <c r="J638" s="655"/>
      <c r="K638" s="655"/>
      <c r="L638" s="1310"/>
      <c r="M638" s="1310"/>
      <c r="N638" s="1310"/>
      <c r="O638" s="655"/>
      <c r="P638" s="656"/>
      <c r="Q638" s="657"/>
      <c r="R638" s="704"/>
      <c r="S638" s="3180"/>
    </row>
    <row r="639" spans="7:19" ht="20.100000000000001" customHeight="1">
      <c r="G639" s="1047"/>
      <c r="H639" s="655"/>
      <c r="I639" s="655"/>
      <c r="J639" s="655"/>
      <c r="K639" s="655"/>
      <c r="L639" s="1310"/>
      <c r="M639" s="1310"/>
      <c r="N639" s="1310"/>
      <c r="O639" s="655"/>
      <c r="P639" s="656"/>
      <c r="Q639" s="657"/>
      <c r="R639" s="704"/>
      <c r="S639" s="3180"/>
    </row>
    <row r="640" spans="7:19" ht="20.100000000000001" customHeight="1">
      <c r="G640" s="1047"/>
      <c r="H640" s="655"/>
      <c r="I640" s="655"/>
      <c r="J640" s="655"/>
      <c r="K640" s="655"/>
      <c r="L640" s="1310"/>
      <c r="M640" s="1310"/>
      <c r="N640" s="1310"/>
      <c r="O640" s="655"/>
      <c r="P640" s="656"/>
      <c r="Q640" s="657"/>
      <c r="R640" s="704"/>
      <c r="S640" s="3180"/>
    </row>
    <row r="641" spans="7:19" ht="20.100000000000001" customHeight="1">
      <c r="G641" s="1047"/>
      <c r="H641" s="655"/>
      <c r="I641" s="655"/>
      <c r="J641" s="655"/>
      <c r="K641" s="655"/>
      <c r="L641" s="1310"/>
      <c r="M641" s="1310"/>
      <c r="N641" s="1310"/>
      <c r="O641" s="655"/>
      <c r="P641" s="656"/>
      <c r="Q641" s="657"/>
      <c r="R641" s="704"/>
      <c r="S641" s="3180"/>
    </row>
    <row r="642" spans="7:19" ht="20.100000000000001" customHeight="1">
      <c r="G642" s="1047"/>
      <c r="H642" s="655"/>
      <c r="I642" s="655"/>
      <c r="J642" s="655"/>
      <c r="K642" s="655"/>
      <c r="L642" s="1310"/>
      <c r="M642" s="1310"/>
      <c r="N642" s="1310"/>
      <c r="O642" s="655"/>
      <c r="P642" s="656"/>
      <c r="Q642" s="657"/>
      <c r="R642" s="704"/>
      <c r="S642" s="3180"/>
    </row>
    <row r="643" spans="7:19" ht="20.100000000000001" customHeight="1">
      <c r="G643" s="1047"/>
      <c r="H643" s="655"/>
      <c r="I643" s="655"/>
      <c r="J643" s="655"/>
      <c r="K643" s="655"/>
      <c r="L643" s="1310"/>
      <c r="M643" s="1310"/>
      <c r="N643" s="1310"/>
      <c r="O643" s="655"/>
      <c r="P643" s="656"/>
      <c r="Q643" s="657"/>
      <c r="R643" s="704"/>
      <c r="S643" s="3180"/>
    </row>
    <row r="644" spans="7:19" ht="20.100000000000001" customHeight="1">
      <c r="G644" s="1047"/>
      <c r="H644" s="655"/>
      <c r="I644" s="655"/>
      <c r="J644" s="655"/>
      <c r="K644" s="655"/>
      <c r="L644" s="1310"/>
      <c r="M644" s="1310"/>
      <c r="N644" s="1310"/>
      <c r="O644" s="655"/>
      <c r="P644" s="656"/>
      <c r="Q644" s="657"/>
      <c r="R644" s="704"/>
      <c r="S644" s="3180"/>
    </row>
    <row r="645" spans="7:19" ht="20.100000000000001" customHeight="1">
      <c r="G645" s="1047"/>
      <c r="H645" s="655"/>
      <c r="I645" s="655"/>
      <c r="J645" s="655"/>
      <c r="K645" s="655"/>
      <c r="L645" s="1310"/>
      <c r="M645" s="1310"/>
      <c r="N645" s="1310"/>
      <c r="O645" s="655"/>
      <c r="P645" s="656"/>
      <c r="Q645" s="657"/>
      <c r="R645" s="704"/>
      <c r="S645" s="3180"/>
    </row>
    <row r="646" spans="7:19" ht="20.100000000000001" customHeight="1">
      <c r="G646" s="1047"/>
      <c r="H646" s="655"/>
      <c r="I646" s="655"/>
      <c r="J646" s="655"/>
      <c r="K646" s="655"/>
      <c r="L646" s="1310"/>
      <c r="M646" s="1310"/>
      <c r="N646" s="1310"/>
      <c r="O646" s="655"/>
      <c r="P646" s="656"/>
      <c r="Q646" s="657"/>
      <c r="R646" s="704"/>
      <c r="S646" s="3180"/>
    </row>
    <row r="647" spans="7:19" ht="20.100000000000001" customHeight="1">
      <c r="G647" s="1047"/>
      <c r="H647" s="655"/>
      <c r="I647" s="655"/>
      <c r="J647" s="655"/>
      <c r="K647" s="655"/>
      <c r="L647" s="1310"/>
      <c r="M647" s="1310"/>
      <c r="N647" s="1310"/>
      <c r="O647" s="655"/>
      <c r="P647" s="656"/>
      <c r="Q647" s="657"/>
      <c r="R647" s="704"/>
      <c r="S647" s="3180"/>
    </row>
    <row r="648" spans="7:19" ht="20.100000000000001" customHeight="1">
      <c r="G648" s="1047"/>
      <c r="H648" s="655"/>
      <c r="I648" s="655"/>
      <c r="J648" s="655"/>
      <c r="K648" s="655"/>
      <c r="L648" s="1310"/>
      <c r="M648" s="1310"/>
      <c r="N648" s="1310"/>
      <c r="O648" s="655"/>
      <c r="P648" s="656"/>
      <c r="Q648" s="657"/>
      <c r="R648" s="704"/>
      <c r="S648" s="3180"/>
    </row>
    <row r="649" spans="7:19" ht="15" customHeight="1">
      <c r="G649" s="1047"/>
      <c r="H649" s="655"/>
      <c r="I649" s="655"/>
      <c r="J649" s="655"/>
      <c r="K649" s="655"/>
      <c r="L649" s="1310"/>
      <c r="M649" s="1310"/>
      <c r="N649" s="1310"/>
      <c r="O649" s="655"/>
      <c r="P649" s="656"/>
      <c r="Q649" s="657"/>
      <c r="R649" s="704"/>
      <c r="S649" s="3180"/>
    </row>
    <row r="650" spans="7:19" ht="15" customHeight="1">
      <c r="G650" s="1047"/>
      <c r="H650" s="655"/>
      <c r="I650" s="655"/>
      <c r="J650" s="655"/>
      <c r="K650" s="655"/>
      <c r="L650" s="1310"/>
      <c r="M650" s="1310"/>
      <c r="N650" s="1310"/>
      <c r="O650" s="655"/>
      <c r="P650" s="656"/>
      <c r="Q650" s="657"/>
      <c r="R650" s="704"/>
      <c r="S650" s="3180"/>
    </row>
    <row r="651" spans="7:19" ht="15" customHeight="1">
      <c r="G651" s="1047"/>
      <c r="H651" s="655"/>
      <c r="I651" s="655"/>
      <c r="J651" s="655"/>
      <c r="K651" s="655"/>
      <c r="L651" s="1310"/>
      <c r="M651" s="1310"/>
      <c r="N651" s="1310"/>
      <c r="O651" s="655"/>
      <c r="P651" s="656"/>
      <c r="Q651" s="657"/>
      <c r="R651" s="704"/>
      <c r="S651" s="3180"/>
    </row>
    <row r="652" spans="7:19" ht="15" customHeight="1">
      <c r="G652" s="1047"/>
      <c r="H652" s="655"/>
      <c r="I652" s="655"/>
      <c r="J652" s="655"/>
      <c r="K652" s="655"/>
      <c r="L652" s="1310"/>
      <c r="M652" s="1310"/>
      <c r="N652" s="1310"/>
      <c r="O652" s="655"/>
      <c r="P652" s="656"/>
      <c r="Q652" s="657"/>
      <c r="R652" s="704"/>
      <c r="S652" s="3180"/>
    </row>
    <row r="653" spans="7:19" ht="15" customHeight="1">
      <c r="G653" s="1047"/>
      <c r="H653" s="655"/>
      <c r="I653" s="655"/>
      <c r="J653" s="655"/>
      <c r="K653" s="655"/>
      <c r="L653" s="1310"/>
      <c r="M653" s="1310"/>
      <c r="N653" s="1310"/>
      <c r="O653" s="655"/>
      <c r="P653" s="656"/>
      <c r="Q653" s="657"/>
      <c r="R653" s="704"/>
      <c r="S653" s="3180"/>
    </row>
    <row r="654" spans="7:19" ht="15" customHeight="1">
      <c r="G654" s="1047"/>
      <c r="H654" s="655"/>
      <c r="I654" s="655"/>
      <c r="J654" s="655"/>
      <c r="K654" s="655"/>
      <c r="L654" s="1310"/>
      <c r="M654" s="1310"/>
      <c r="N654" s="1310"/>
      <c r="O654" s="655"/>
      <c r="P654" s="656"/>
      <c r="Q654" s="657"/>
      <c r="R654" s="704"/>
      <c r="S654" s="3180"/>
    </row>
    <row r="655" spans="7:19" ht="15" customHeight="1">
      <c r="G655" s="1047"/>
      <c r="H655" s="655"/>
      <c r="I655" s="655"/>
      <c r="J655" s="655"/>
      <c r="K655" s="655"/>
      <c r="L655" s="1310"/>
      <c r="M655" s="1310"/>
      <c r="N655" s="1310"/>
      <c r="O655" s="655"/>
      <c r="P655" s="656"/>
      <c r="Q655" s="657"/>
      <c r="R655" s="704"/>
      <c r="S655" s="3180"/>
    </row>
    <row r="656" spans="7:19" ht="15" customHeight="1">
      <c r="G656" s="1047"/>
      <c r="H656" s="655"/>
      <c r="I656" s="655"/>
      <c r="J656" s="655"/>
      <c r="K656" s="655"/>
      <c r="L656" s="1310"/>
      <c r="M656" s="1310"/>
      <c r="N656" s="1310"/>
      <c r="O656" s="655"/>
      <c r="P656" s="656"/>
      <c r="Q656" s="657"/>
      <c r="R656" s="704"/>
      <c r="S656" s="3180"/>
    </row>
    <row r="657" spans="7:19" ht="15" customHeight="1">
      <c r="G657" s="1047"/>
      <c r="H657" s="655"/>
      <c r="I657" s="655"/>
      <c r="J657" s="655"/>
      <c r="K657" s="655"/>
      <c r="L657" s="1310"/>
      <c r="M657" s="1310"/>
      <c r="N657" s="1310"/>
      <c r="O657" s="655"/>
      <c r="P657" s="656"/>
      <c r="Q657" s="657"/>
      <c r="R657" s="704"/>
      <c r="S657" s="3180"/>
    </row>
    <row r="658" spans="7:19" ht="15" customHeight="1">
      <c r="G658" s="1047"/>
      <c r="H658" s="655"/>
      <c r="I658" s="655"/>
      <c r="J658" s="655"/>
      <c r="K658" s="655"/>
      <c r="L658" s="1310"/>
      <c r="M658" s="1310"/>
      <c r="N658" s="1310"/>
      <c r="O658" s="655"/>
      <c r="P658" s="656"/>
      <c r="Q658" s="657"/>
      <c r="R658" s="704"/>
      <c r="S658" s="3180"/>
    </row>
    <row r="659" spans="7:19" ht="15" customHeight="1">
      <c r="G659" s="1047"/>
      <c r="H659" s="655"/>
      <c r="I659" s="655"/>
      <c r="J659" s="655"/>
      <c r="K659" s="655"/>
      <c r="L659" s="1310"/>
      <c r="M659" s="1310"/>
      <c r="N659" s="1310"/>
      <c r="O659" s="655"/>
      <c r="P659" s="656"/>
      <c r="Q659" s="657"/>
      <c r="R659" s="704"/>
      <c r="S659" s="3180"/>
    </row>
    <row r="660" spans="7:19" ht="15" customHeight="1">
      <c r="G660" s="1047"/>
      <c r="H660" s="655"/>
      <c r="I660" s="655"/>
      <c r="J660" s="655"/>
      <c r="K660" s="655"/>
      <c r="L660" s="1310"/>
      <c r="M660" s="1310"/>
      <c r="N660" s="1310"/>
      <c r="O660" s="655"/>
      <c r="P660" s="656"/>
      <c r="Q660" s="657"/>
      <c r="R660" s="704"/>
      <c r="S660" s="3180"/>
    </row>
    <row r="661" spans="7:19" ht="15" customHeight="1">
      <c r="G661" s="1047"/>
      <c r="H661" s="655"/>
      <c r="I661" s="655"/>
      <c r="J661" s="655"/>
      <c r="K661" s="655"/>
      <c r="L661" s="1310"/>
      <c r="M661" s="1310"/>
      <c r="N661" s="1310"/>
      <c r="O661" s="655"/>
      <c r="P661" s="656"/>
      <c r="Q661" s="657"/>
      <c r="R661" s="704"/>
      <c r="S661" s="3180"/>
    </row>
    <row r="662" spans="7:19" ht="15" customHeight="1">
      <c r="G662" s="1047"/>
      <c r="H662" s="655"/>
      <c r="I662" s="655"/>
      <c r="J662" s="655"/>
      <c r="K662" s="655"/>
      <c r="L662" s="1310"/>
      <c r="M662" s="1310"/>
      <c r="N662" s="1310"/>
      <c r="O662" s="655"/>
      <c r="P662" s="656"/>
      <c r="Q662" s="657"/>
      <c r="R662" s="704"/>
      <c r="S662" s="3180"/>
    </row>
    <row r="663" spans="7:19" ht="15" customHeight="1">
      <c r="G663" s="1047"/>
      <c r="H663" s="655"/>
      <c r="I663" s="655"/>
      <c r="J663" s="655"/>
      <c r="K663" s="655"/>
      <c r="L663" s="1310"/>
      <c r="M663" s="1310"/>
      <c r="N663" s="1310"/>
      <c r="O663" s="655"/>
      <c r="P663" s="656"/>
      <c r="Q663" s="657"/>
      <c r="R663" s="704"/>
      <c r="S663" s="3180"/>
    </row>
    <row r="664" spans="7:19" ht="15" customHeight="1">
      <c r="G664" s="1047"/>
      <c r="H664" s="655"/>
      <c r="I664" s="655"/>
      <c r="J664" s="655"/>
      <c r="K664" s="655"/>
      <c r="L664" s="1310"/>
      <c r="M664" s="1310"/>
      <c r="N664" s="1310"/>
      <c r="O664" s="655"/>
      <c r="P664" s="656"/>
      <c r="Q664" s="657"/>
      <c r="R664" s="704"/>
      <c r="S664" s="3180"/>
    </row>
    <row r="665" spans="7:19" ht="15" customHeight="1">
      <c r="G665" s="1047"/>
      <c r="H665" s="655"/>
      <c r="I665" s="655"/>
      <c r="J665" s="655"/>
      <c r="K665" s="655"/>
      <c r="L665" s="1310"/>
      <c r="M665" s="1310"/>
      <c r="N665" s="1310"/>
      <c r="O665" s="655"/>
      <c r="P665" s="656"/>
      <c r="Q665" s="657"/>
      <c r="R665" s="704"/>
      <c r="S665" s="3180"/>
    </row>
    <row r="666" spans="7:19" ht="15" customHeight="1">
      <c r="G666" s="1047"/>
      <c r="H666" s="655"/>
      <c r="I666" s="655"/>
      <c r="J666" s="655"/>
      <c r="K666" s="655"/>
      <c r="L666" s="1310"/>
      <c r="M666" s="1310"/>
      <c r="N666" s="1310"/>
      <c r="O666" s="655"/>
      <c r="P666" s="656"/>
      <c r="Q666" s="657"/>
      <c r="R666" s="704"/>
      <c r="S666" s="3180"/>
    </row>
    <row r="667" spans="7:19" ht="15" customHeight="1">
      <c r="G667" s="1047"/>
      <c r="H667" s="655"/>
      <c r="I667" s="655"/>
      <c r="J667" s="655"/>
      <c r="K667" s="655"/>
      <c r="L667" s="1310"/>
      <c r="M667" s="1310"/>
      <c r="N667" s="1310"/>
      <c r="O667" s="655"/>
      <c r="P667" s="656"/>
      <c r="Q667" s="657"/>
      <c r="R667" s="704"/>
      <c r="S667" s="3180"/>
    </row>
    <row r="668" spans="7:19" ht="15" customHeight="1">
      <c r="G668" s="1047"/>
      <c r="H668" s="655"/>
      <c r="I668" s="655"/>
      <c r="J668" s="655"/>
      <c r="K668" s="655"/>
      <c r="L668" s="1310"/>
      <c r="M668" s="1310"/>
      <c r="N668" s="1310"/>
      <c r="O668" s="655"/>
      <c r="P668" s="656"/>
      <c r="Q668" s="657"/>
      <c r="R668" s="704"/>
      <c r="S668" s="3180"/>
    </row>
    <row r="669" spans="7:19" ht="15" customHeight="1">
      <c r="G669" s="1047"/>
      <c r="H669" s="655"/>
      <c r="I669" s="655"/>
      <c r="J669" s="655"/>
      <c r="K669" s="655"/>
      <c r="L669" s="1310"/>
      <c r="M669" s="1310"/>
      <c r="N669" s="1310"/>
      <c r="O669" s="655"/>
      <c r="P669" s="656"/>
      <c r="Q669" s="657"/>
      <c r="R669" s="704"/>
      <c r="S669" s="3180"/>
    </row>
    <row r="670" spans="7:19" ht="15" customHeight="1">
      <c r="G670" s="1047"/>
      <c r="H670" s="655"/>
      <c r="I670" s="655"/>
      <c r="J670" s="655"/>
      <c r="K670" s="655"/>
      <c r="L670" s="1310"/>
      <c r="M670" s="1310"/>
      <c r="N670" s="1310"/>
      <c r="O670" s="655"/>
      <c r="P670" s="656"/>
      <c r="Q670" s="657"/>
      <c r="R670" s="704"/>
      <c r="S670" s="3180"/>
    </row>
    <row r="671" spans="7:19" ht="15" customHeight="1">
      <c r="G671" s="1047"/>
      <c r="H671" s="655"/>
      <c r="I671" s="655"/>
      <c r="J671" s="655"/>
      <c r="K671" s="655"/>
      <c r="L671" s="1310"/>
      <c r="M671" s="1310"/>
      <c r="N671" s="1310"/>
      <c r="O671" s="655"/>
      <c r="P671" s="656"/>
      <c r="Q671" s="657"/>
      <c r="R671" s="704"/>
      <c r="S671" s="3180"/>
    </row>
    <row r="672" spans="7:19" ht="15" customHeight="1">
      <c r="G672" s="1047"/>
      <c r="H672" s="655"/>
      <c r="I672" s="655"/>
      <c r="J672" s="655"/>
      <c r="K672" s="655"/>
      <c r="L672" s="1310"/>
      <c r="M672" s="1310"/>
      <c r="N672" s="1310"/>
      <c r="O672" s="655"/>
      <c r="P672" s="656"/>
      <c r="Q672" s="657"/>
      <c r="R672" s="704"/>
      <c r="S672" s="3180"/>
    </row>
    <row r="673" spans="7:19" ht="15" customHeight="1">
      <c r="G673" s="1047"/>
      <c r="H673" s="655"/>
      <c r="I673" s="655"/>
      <c r="J673" s="655"/>
      <c r="K673" s="655"/>
      <c r="L673" s="1310"/>
      <c r="M673" s="1310"/>
      <c r="N673" s="1310"/>
      <c r="O673" s="655"/>
      <c r="P673" s="656"/>
      <c r="Q673" s="657"/>
      <c r="R673" s="704"/>
      <c r="S673" s="3180"/>
    </row>
    <row r="674" spans="7:19" ht="15" customHeight="1">
      <c r="G674" s="1047"/>
      <c r="H674" s="655"/>
      <c r="I674" s="655"/>
      <c r="J674" s="655"/>
      <c r="K674" s="655"/>
      <c r="L674" s="1310"/>
      <c r="M674" s="1310"/>
      <c r="N674" s="1310"/>
      <c r="O674" s="655"/>
      <c r="P674" s="656"/>
      <c r="Q674" s="657"/>
      <c r="R674" s="704"/>
      <c r="S674" s="3180"/>
    </row>
    <row r="675" spans="7:19" ht="15" customHeight="1">
      <c r="G675" s="1047"/>
      <c r="H675" s="655"/>
      <c r="I675" s="655"/>
      <c r="J675" s="655"/>
      <c r="K675" s="655"/>
      <c r="L675" s="1310"/>
      <c r="M675" s="1310"/>
      <c r="N675" s="1310"/>
      <c r="O675" s="655"/>
      <c r="P675" s="656"/>
      <c r="Q675" s="657"/>
      <c r="R675" s="704"/>
      <c r="S675" s="3180"/>
    </row>
    <row r="676" spans="7:19" ht="15" customHeight="1">
      <c r="G676" s="1047"/>
      <c r="H676" s="655"/>
      <c r="I676" s="655"/>
      <c r="J676" s="655"/>
      <c r="K676" s="655"/>
      <c r="L676" s="1310"/>
      <c r="M676" s="1310"/>
      <c r="N676" s="1310"/>
      <c r="O676" s="655"/>
      <c r="P676" s="656"/>
      <c r="Q676" s="657"/>
      <c r="R676" s="704"/>
      <c r="S676" s="3180"/>
    </row>
    <row r="677" spans="7:19" ht="15" customHeight="1">
      <c r="G677" s="1047"/>
      <c r="H677" s="655"/>
      <c r="I677" s="655"/>
      <c r="J677" s="655"/>
      <c r="K677" s="655"/>
      <c r="L677" s="1310"/>
      <c r="M677" s="1310"/>
      <c r="N677" s="1310"/>
      <c r="O677" s="655"/>
      <c r="P677" s="656"/>
      <c r="Q677" s="657"/>
      <c r="R677" s="704"/>
      <c r="S677" s="3180"/>
    </row>
    <row r="678" spans="7:19" ht="15" customHeight="1">
      <c r="G678" s="1047"/>
      <c r="H678" s="655"/>
      <c r="I678" s="655"/>
      <c r="J678" s="655"/>
      <c r="K678" s="655"/>
      <c r="L678" s="1310"/>
      <c r="M678" s="1310"/>
      <c r="N678" s="1310"/>
      <c r="O678" s="655"/>
      <c r="P678" s="656"/>
      <c r="Q678" s="657"/>
      <c r="R678" s="704"/>
      <c r="S678" s="3180"/>
    </row>
    <row r="679" spans="7:19" ht="15" customHeight="1">
      <c r="G679" s="1047"/>
      <c r="H679" s="655"/>
      <c r="I679" s="655"/>
      <c r="J679" s="655"/>
      <c r="K679" s="655"/>
      <c r="L679" s="1310"/>
      <c r="M679" s="1310"/>
      <c r="N679" s="1310"/>
      <c r="O679" s="655"/>
      <c r="P679" s="656"/>
      <c r="Q679" s="657"/>
      <c r="R679" s="704"/>
      <c r="S679" s="3180"/>
    </row>
    <row r="680" spans="7:19" ht="15" customHeight="1">
      <c r="G680" s="1047"/>
      <c r="H680" s="655"/>
      <c r="I680" s="655"/>
      <c r="J680" s="655"/>
      <c r="K680" s="655"/>
      <c r="L680" s="1310"/>
      <c r="M680" s="1310"/>
      <c r="N680" s="1310"/>
      <c r="O680" s="655"/>
      <c r="P680" s="656"/>
      <c r="Q680" s="657"/>
      <c r="R680" s="704"/>
      <c r="S680" s="3180"/>
    </row>
    <row r="681" spans="7:19" ht="15" customHeight="1">
      <c r="G681" s="1047"/>
      <c r="H681" s="655"/>
      <c r="I681" s="655"/>
      <c r="J681" s="655"/>
      <c r="K681" s="655"/>
      <c r="L681" s="1310"/>
      <c r="M681" s="1310"/>
      <c r="N681" s="1310"/>
      <c r="O681" s="655"/>
      <c r="P681" s="656"/>
      <c r="Q681" s="657"/>
      <c r="R681" s="704"/>
      <c r="S681" s="3180"/>
    </row>
    <row r="682" spans="7:19" ht="15" customHeight="1">
      <c r="G682" s="1047"/>
      <c r="H682" s="655"/>
      <c r="I682" s="655"/>
      <c r="J682" s="655"/>
      <c r="K682" s="655"/>
      <c r="L682" s="1310"/>
      <c r="M682" s="1310"/>
      <c r="N682" s="1310"/>
      <c r="O682" s="655"/>
      <c r="P682" s="656"/>
      <c r="Q682" s="657"/>
      <c r="R682" s="704"/>
      <c r="S682" s="3180"/>
    </row>
    <row r="683" spans="7:19" ht="15" customHeight="1">
      <c r="G683" s="1047"/>
      <c r="H683" s="655"/>
      <c r="I683" s="655"/>
      <c r="J683" s="655"/>
      <c r="K683" s="655"/>
      <c r="L683" s="1310"/>
      <c r="M683" s="1310"/>
      <c r="N683" s="1310"/>
      <c r="O683" s="655"/>
      <c r="P683" s="656"/>
      <c r="Q683" s="657"/>
      <c r="R683" s="704"/>
      <c r="S683" s="3180"/>
    </row>
    <row r="684" spans="7:19" ht="15" customHeight="1">
      <c r="G684" s="1047"/>
      <c r="H684" s="655"/>
      <c r="I684" s="655"/>
      <c r="J684" s="655"/>
      <c r="K684" s="655"/>
      <c r="L684" s="1310"/>
      <c r="M684" s="1310"/>
      <c r="N684" s="1310"/>
      <c r="O684" s="655"/>
      <c r="P684" s="656"/>
      <c r="Q684" s="657"/>
      <c r="R684" s="704"/>
      <c r="S684" s="3180"/>
    </row>
    <row r="685" spans="7:19" ht="15" customHeight="1">
      <c r="G685" s="1047"/>
      <c r="H685" s="655"/>
      <c r="I685" s="655"/>
      <c r="J685" s="655"/>
      <c r="K685" s="655"/>
      <c r="L685" s="1310"/>
      <c r="M685" s="1310"/>
      <c r="N685" s="1310"/>
      <c r="O685" s="655"/>
      <c r="P685" s="656"/>
      <c r="Q685" s="657"/>
      <c r="R685" s="704"/>
      <c r="S685" s="3180"/>
    </row>
    <row r="686" spans="7:19" ht="15" customHeight="1">
      <c r="G686" s="1047"/>
      <c r="H686" s="655"/>
      <c r="I686" s="655"/>
      <c r="J686" s="655"/>
      <c r="K686" s="655"/>
      <c r="L686" s="1310"/>
      <c r="M686" s="1310"/>
      <c r="N686" s="1310"/>
      <c r="O686" s="655"/>
      <c r="P686" s="656"/>
      <c r="Q686" s="657"/>
      <c r="R686" s="704"/>
      <c r="S686" s="3180"/>
    </row>
    <row r="687" spans="7:19" ht="15" customHeight="1">
      <c r="G687" s="1047"/>
      <c r="H687" s="655"/>
      <c r="I687" s="655"/>
      <c r="J687" s="655"/>
      <c r="K687" s="655"/>
      <c r="L687" s="1310"/>
      <c r="M687" s="1310"/>
      <c r="N687" s="1310"/>
      <c r="O687" s="655"/>
      <c r="P687" s="656"/>
      <c r="Q687" s="657"/>
      <c r="R687" s="704"/>
      <c r="S687" s="3180"/>
    </row>
    <row r="688" spans="7:19" ht="15" customHeight="1">
      <c r="G688" s="1047"/>
      <c r="H688" s="655"/>
      <c r="I688" s="655"/>
      <c r="J688" s="655"/>
      <c r="K688" s="655"/>
      <c r="L688" s="1310"/>
      <c r="M688" s="1310"/>
      <c r="N688" s="1310"/>
      <c r="O688" s="655"/>
      <c r="P688" s="656"/>
      <c r="Q688" s="657"/>
      <c r="R688" s="704"/>
      <c r="S688" s="3180"/>
    </row>
    <row r="689" spans="7:19" ht="15" customHeight="1">
      <c r="G689" s="1047"/>
      <c r="H689" s="655"/>
      <c r="I689" s="655"/>
      <c r="J689" s="655"/>
      <c r="K689" s="655"/>
      <c r="L689" s="1310"/>
      <c r="M689" s="1310"/>
      <c r="N689" s="1310"/>
      <c r="O689" s="655"/>
      <c r="P689" s="656"/>
      <c r="Q689" s="657"/>
      <c r="R689" s="704"/>
      <c r="S689" s="3180"/>
    </row>
    <row r="690" spans="7:19" ht="15" customHeight="1">
      <c r="G690" s="1047"/>
      <c r="H690" s="655"/>
      <c r="I690" s="655"/>
      <c r="J690" s="655"/>
      <c r="K690" s="655"/>
      <c r="L690" s="1310"/>
      <c r="M690" s="1310"/>
      <c r="N690" s="1310"/>
      <c r="O690" s="655"/>
      <c r="P690" s="656"/>
      <c r="Q690" s="657"/>
      <c r="R690" s="704"/>
      <c r="S690" s="3180"/>
    </row>
    <row r="691" spans="7:19" ht="15" customHeight="1">
      <c r="G691" s="1047"/>
      <c r="H691" s="655"/>
      <c r="I691" s="655"/>
      <c r="J691" s="655"/>
      <c r="K691" s="655"/>
      <c r="L691" s="1310"/>
      <c r="M691" s="1310"/>
      <c r="N691" s="1310"/>
      <c r="O691" s="655"/>
      <c r="P691" s="656"/>
      <c r="Q691" s="657"/>
      <c r="R691" s="704"/>
      <c r="S691" s="3180"/>
    </row>
    <row r="692" spans="7:19" ht="15" customHeight="1">
      <c r="G692" s="1047"/>
      <c r="H692" s="655"/>
      <c r="I692" s="655"/>
      <c r="J692" s="655"/>
      <c r="K692" s="655"/>
      <c r="L692" s="1310"/>
      <c r="M692" s="1310"/>
      <c r="N692" s="1310"/>
      <c r="O692" s="655"/>
      <c r="P692" s="656"/>
      <c r="Q692" s="657"/>
      <c r="R692" s="704"/>
      <c r="S692" s="3180"/>
    </row>
    <row r="693" spans="7:19" ht="15" customHeight="1">
      <c r="G693" s="1047"/>
      <c r="H693" s="655"/>
      <c r="I693" s="655"/>
      <c r="J693" s="655"/>
      <c r="K693" s="655"/>
      <c r="L693" s="1310"/>
      <c r="M693" s="1310"/>
      <c r="N693" s="1310"/>
      <c r="O693" s="655"/>
      <c r="P693" s="656"/>
      <c r="Q693" s="657"/>
      <c r="R693" s="704"/>
      <c r="S693" s="3180"/>
    </row>
    <row r="694" spans="7:19" ht="15" customHeight="1">
      <c r="G694" s="1047"/>
      <c r="H694" s="655"/>
      <c r="I694" s="655"/>
      <c r="J694" s="655"/>
      <c r="K694" s="655"/>
      <c r="L694" s="1310"/>
      <c r="M694" s="1310"/>
      <c r="N694" s="1310"/>
      <c r="O694" s="655"/>
      <c r="P694" s="656"/>
      <c r="Q694" s="657"/>
      <c r="R694" s="704"/>
      <c r="S694" s="3180"/>
    </row>
    <row r="695" spans="7:19" ht="15" customHeight="1">
      <c r="G695" s="1047"/>
      <c r="H695" s="655"/>
      <c r="I695" s="655"/>
      <c r="J695" s="655"/>
      <c r="K695" s="655"/>
      <c r="L695" s="1310"/>
      <c r="M695" s="1310"/>
      <c r="N695" s="1310"/>
      <c r="O695" s="655"/>
      <c r="P695" s="656"/>
      <c r="Q695" s="657"/>
      <c r="R695" s="704"/>
      <c r="S695" s="3180"/>
    </row>
    <row r="696" spans="7:19" ht="15" customHeight="1">
      <c r="G696" s="1047"/>
      <c r="H696" s="655"/>
      <c r="I696" s="655"/>
      <c r="J696" s="655"/>
      <c r="K696" s="655"/>
      <c r="L696" s="1310"/>
      <c r="M696" s="1310"/>
      <c r="N696" s="1310"/>
      <c r="O696" s="655"/>
      <c r="P696" s="656"/>
      <c r="Q696" s="657"/>
      <c r="R696" s="704"/>
      <c r="S696" s="3180"/>
    </row>
    <row r="697" spans="7:19" ht="15" customHeight="1">
      <c r="G697" s="1047"/>
      <c r="H697" s="655"/>
      <c r="I697" s="655"/>
      <c r="J697" s="655"/>
      <c r="K697" s="655"/>
      <c r="L697" s="1310"/>
      <c r="M697" s="1310"/>
      <c r="N697" s="1310"/>
      <c r="O697" s="655"/>
      <c r="P697" s="656"/>
      <c r="Q697" s="657"/>
      <c r="R697" s="704"/>
      <c r="S697" s="3180"/>
    </row>
    <row r="698" spans="7:19" ht="15" customHeight="1">
      <c r="G698" s="1047"/>
      <c r="H698" s="655"/>
      <c r="I698" s="655"/>
      <c r="J698" s="655"/>
      <c r="K698" s="655"/>
      <c r="L698" s="1310"/>
      <c r="M698" s="1310"/>
      <c r="N698" s="1310"/>
      <c r="O698" s="655"/>
      <c r="P698" s="656"/>
      <c r="Q698" s="657"/>
      <c r="R698" s="704"/>
      <c r="S698" s="3180"/>
    </row>
    <row r="699" spans="7:19" ht="15" customHeight="1">
      <c r="G699" s="1047"/>
      <c r="H699" s="655"/>
      <c r="I699" s="655"/>
      <c r="J699" s="655"/>
      <c r="K699" s="655"/>
      <c r="L699" s="1310"/>
      <c r="M699" s="1310"/>
      <c r="N699" s="1310"/>
      <c r="O699" s="655"/>
      <c r="P699" s="656"/>
      <c r="Q699" s="657"/>
      <c r="R699" s="704"/>
      <c r="S699" s="3180"/>
    </row>
    <row r="700" spans="7:19" ht="15" customHeight="1">
      <c r="G700" s="1047"/>
      <c r="H700" s="655"/>
      <c r="I700" s="655"/>
      <c r="J700" s="655"/>
      <c r="K700" s="655"/>
      <c r="L700" s="1310"/>
      <c r="M700" s="1310"/>
      <c r="N700" s="1310"/>
      <c r="O700" s="655"/>
      <c r="P700" s="656"/>
      <c r="Q700" s="657"/>
      <c r="R700" s="704"/>
      <c r="S700" s="3180"/>
    </row>
    <row r="701" spans="7:19" ht="15" customHeight="1">
      <c r="G701" s="1047"/>
      <c r="H701" s="655"/>
      <c r="I701" s="655"/>
      <c r="J701" s="655"/>
      <c r="K701" s="655"/>
      <c r="L701" s="1310"/>
      <c r="M701" s="1310"/>
      <c r="N701" s="1310"/>
      <c r="O701" s="655"/>
      <c r="P701" s="656"/>
      <c r="Q701" s="657"/>
      <c r="R701" s="704"/>
      <c r="S701" s="3180"/>
    </row>
    <row r="702" spans="7:19" ht="15" customHeight="1">
      <c r="G702" s="1047"/>
      <c r="H702" s="655"/>
      <c r="I702" s="655"/>
      <c r="J702" s="655"/>
      <c r="K702" s="655"/>
      <c r="L702" s="1310"/>
      <c r="M702" s="1310"/>
      <c r="N702" s="1310"/>
      <c r="O702" s="655"/>
      <c r="P702" s="656"/>
      <c r="Q702" s="657"/>
      <c r="R702" s="704"/>
      <c r="S702" s="3180"/>
    </row>
    <row r="703" spans="7:19" ht="15" customHeight="1">
      <c r="G703" s="1047"/>
      <c r="H703" s="655"/>
      <c r="I703" s="655"/>
      <c r="J703" s="655"/>
      <c r="K703" s="655"/>
      <c r="L703" s="1310"/>
      <c r="M703" s="1310"/>
      <c r="N703" s="1310"/>
      <c r="O703" s="655"/>
      <c r="P703" s="656"/>
      <c r="Q703" s="657"/>
      <c r="R703" s="704"/>
      <c r="S703" s="3180"/>
    </row>
    <row r="704" spans="7:19" ht="15" customHeight="1">
      <c r="G704" s="1047"/>
      <c r="H704" s="655"/>
      <c r="I704" s="655"/>
      <c r="J704" s="655"/>
      <c r="K704" s="655"/>
      <c r="L704" s="1310"/>
      <c r="M704" s="1310"/>
      <c r="N704" s="1310"/>
      <c r="O704" s="655"/>
      <c r="P704" s="656"/>
      <c r="Q704" s="657"/>
      <c r="R704" s="704"/>
      <c r="S704" s="3180"/>
    </row>
    <row r="705" spans="7:19" ht="15" customHeight="1">
      <c r="G705" s="1047"/>
      <c r="H705" s="655"/>
      <c r="I705" s="655"/>
      <c r="J705" s="655"/>
      <c r="K705" s="655"/>
      <c r="L705" s="1310"/>
      <c r="M705" s="1310"/>
      <c r="N705" s="1310"/>
      <c r="O705" s="655"/>
      <c r="P705" s="656"/>
      <c r="Q705" s="657"/>
      <c r="R705" s="704"/>
      <c r="S705" s="3180"/>
    </row>
    <row r="706" spans="7:19" ht="15" customHeight="1">
      <c r="G706" s="1047"/>
      <c r="H706" s="655"/>
      <c r="I706" s="655"/>
      <c r="J706" s="655"/>
      <c r="K706" s="655"/>
      <c r="L706" s="1310"/>
      <c r="M706" s="1310"/>
      <c r="N706" s="1310"/>
      <c r="O706" s="655"/>
      <c r="P706" s="656"/>
      <c r="Q706" s="657"/>
      <c r="R706" s="704"/>
      <c r="S706" s="3180"/>
    </row>
    <row r="707" spans="7:19" ht="15" customHeight="1">
      <c r="G707" s="1047"/>
      <c r="H707" s="655"/>
      <c r="I707" s="655"/>
      <c r="J707" s="655"/>
      <c r="K707" s="655"/>
      <c r="L707" s="1310"/>
      <c r="M707" s="1310"/>
      <c r="N707" s="1310"/>
      <c r="O707" s="655"/>
      <c r="P707" s="656"/>
      <c r="Q707" s="657"/>
      <c r="R707" s="704"/>
      <c r="S707" s="3180"/>
    </row>
    <row r="708" spans="7:19" ht="15" customHeight="1">
      <c r="G708" s="1047"/>
      <c r="H708" s="655"/>
      <c r="I708" s="655"/>
      <c r="J708" s="655"/>
      <c r="K708" s="655"/>
      <c r="L708" s="1310"/>
      <c r="M708" s="1310"/>
      <c r="N708" s="1310"/>
      <c r="O708" s="655"/>
      <c r="P708" s="656"/>
      <c r="Q708" s="657"/>
      <c r="R708" s="704"/>
      <c r="S708" s="3180"/>
    </row>
    <row r="709" spans="7:19" ht="15" customHeight="1">
      <c r="G709" s="1047"/>
      <c r="H709" s="655"/>
      <c r="I709" s="655"/>
      <c r="J709" s="655"/>
      <c r="K709" s="655"/>
      <c r="L709" s="1310"/>
      <c r="M709" s="1310"/>
      <c r="N709" s="1310"/>
      <c r="O709" s="655"/>
      <c r="P709" s="656"/>
      <c r="Q709" s="657"/>
      <c r="R709" s="704"/>
      <c r="S709" s="3180"/>
    </row>
    <row r="710" spans="7:19" ht="15" customHeight="1">
      <c r="G710" s="1047"/>
      <c r="H710" s="655"/>
      <c r="I710" s="655"/>
      <c r="J710" s="655"/>
      <c r="K710" s="655"/>
      <c r="L710" s="1310"/>
      <c r="M710" s="1310"/>
      <c r="N710" s="1310"/>
      <c r="O710" s="655"/>
      <c r="P710" s="656"/>
      <c r="Q710" s="657"/>
      <c r="R710" s="704"/>
      <c r="S710" s="3180"/>
    </row>
    <row r="711" spans="7:19" ht="15" customHeight="1">
      <c r="G711" s="1047"/>
      <c r="H711" s="655"/>
      <c r="I711" s="655"/>
      <c r="J711" s="655"/>
      <c r="K711" s="655"/>
      <c r="L711" s="1310"/>
      <c r="M711" s="1310"/>
      <c r="N711" s="1310"/>
      <c r="O711" s="655"/>
      <c r="P711" s="656"/>
      <c r="Q711" s="657"/>
      <c r="R711" s="704"/>
      <c r="S711" s="3180"/>
    </row>
    <row r="712" spans="7:19" ht="15" customHeight="1">
      <c r="G712" s="1047"/>
      <c r="H712" s="655"/>
      <c r="I712" s="655"/>
      <c r="J712" s="655"/>
      <c r="K712" s="655"/>
      <c r="L712" s="1310"/>
      <c r="M712" s="1310"/>
      <c r="N712" s="1310"/>
      <c r="O712" s="655"/>
      <c r="P712" s="656"/>
      <c r="Q712" s="657"/>
      <c r="R712" s="704"/>
      <c r="S712" s="3180"/>
    </row>
    <row r="713" spans="7:19" ht="15" customHeight="1">
      <c r="G713" s="1047"/>
      <c r="H713" s="655"/>
      <c r="I713" s="655"/>
      <c r="J713" s="655"/>
      <c r="K713" s="655"/>
      <c r="L713" s="1310"/>
      <c r="M713" s="1310"/>
      <c r="N713" s="1310"/>
      <c r="O713" s="655"/>
      <c r="P713" s="656"/>
      <c r="Q713" s="657"/>
      <c r="R713" s="704"/>
      <c r="S713" s="3180"/>
    </row>
    <row r="714" spans="7:19" ht="15" customHeight="1">
      <c r="G714" s="1047"/>
      <c r="H714" s="655"/>
      <c r="I714" s="655"/>
      <c r="J714" s="655"/>
      <c r="K714" s="655"/>
      <c r="L714" s="1310"/>
      <c r="M714" s="1310"/>
      <c r="N714" s="1310"/>
      <c r="O714" s="655"/>
      <c r="P714" s="656"/>
      <c r="Q714" s="657"/>
      <c r="R714" s="704"/>
      <c r="S714" s="3180"/>
    </row>
    <row r="715" spans="7:19" ht="15" customHeight="1">
      <c r="G715" s="1047"/>
      <c r="H715" s="655"/>
      <c r="I715" s="655"/>
      <c r="J715" s="655"/>
      <c r="K715" s="655"/>
      <c r="L715" s="1310"/>
      <c r="M715" s="1310"/>
      <c r="N715" s="1310"/>
      <c r="O715" s="655"/>
      <c r="P715" s="656"/>
      <c r="Q715" s="657"/>
      <c r="R715" s="704"/>
      <c r="S715" s="3180"/>
    </row>
    <row r="716" spans="7:19" ht="15" customHeight="1">
      <c r="G716" s="1047"/>
      <c r="H716" s="655"/>
      <c r="I716" s="655"/>
      <c r="J716" s="655"/>
      <c r="K716" s="655"/>
      <c r="L716" s="1310"/>
      <c r="M716" s="1310"/>
      <c r="N716" s="1310"/>
      <c r="O716" s="655"/>
      <c r="P716" s="656"/>
      <c r="Q716" s="657"/>
      <c r="R716" s="704"/>
      <c r="S716" s="3180"/>
    </row>
    <row r="717" spans="7:19" ht="15" customHeight="1">
      <c r="G717" s="1047"/>
      <c r="H717" s="655"/>
      <c r="I717" s="655"/>
      <c r="J717" s="655"/>
      <c r="K717" s="655"/>
      <c r="L717" s="1310"/>
      <c r="M717" s="1310"/>
      <c r="N717" s="1310"/>
      <c r="O717" s="655"/>
      <c r="P717" s="656"/>
      <c r="Q717" s="657"/>
      <c r="R717" s="704"/>
      <c r="S717" s="3180"/>
    </row>
    <row r="718" spans="7:19" ht="15" customHeight="1">
      <c r="G718" s="1047"/>
      <c r="H718" s="655"/>
      <c r="I718" s="655"/>
      <c r="J718" s="655"/>
      <c r="K718" s="655"/>
      <c r="L718" s="1310"/>
      <c r="M718" s="1310"/>
      <c r="N718" s="1310"/>
      <c r="O718" s="655"/>
      <c r="P718" s="656"/>
      <c r="Q718" s="657"/>
      <c r="R718" s="704"/>
      <c r="S718" s="3180"/>
    </row>
    <row r="719" spans="7:19" ht="15" customHeight="1">
      <c r="G719" s="1047"/>
      <c r="H719" s="655"/>
      <c r="I719" s="655"/>
      <c r="J719" s="655"/>
      <c r="K719" s="655"/>
      <c r="L719" s="1310"/>
      <c r="M719" s="1310"/>
      <c r="N719" s="1310"/>
      <c r="O719" s="655"/>
      <c r="P719" s="656"/>
      <c r="Q719" s="657"/>
      <c r="R719" s="704"/>
      <c r="S719" s="3180"/>
    </row>
    <row r="720" spans="7:19" ht="15" customHeight="1">
      <c r="G720" s="1047"/>
      <c r="H720" s="655"/>
      <c r="I720" s="655"/>
      <c r="J720" s="655"/>
      <c r="K720" s="655"/>
      <c r="L720" s="1310"/>
      <c r="M720" s="1310"/>
      <c r="N720" s="1310"/>
      <c r="O720" s="655"/>
      <c r="P720" s="656"/>
      <c r="Q720" s="657"/>
      <c r="R720" s="704"/>
      <c r="S720" s="3180"/>
    </row>
    <row r="721" spans="7:19" ht="15" customHeight="1">
      <c r="G721" s="1047"/>
      <c r="H721" s="655"/>
      <c r="I721" s="655"/>
      <c r="J721" s="655"/>
      <c r="K721" s="655"/>
      <c r="L721" s="1310"/>
      <c r="M721" s="1310"/>
      <c r="N721" s="1310"/>
      <c r="O721" s="655"/>
      <c r="P721" s="656"/>
      <c r="Q721" s="657"/>
      <c r="R721" s="704"/>
      <c r="S721" s="3180"/>
    </row>
    <row r="722" spans="7:19" ht="15" customHeight="1">
      <c r="G722" s="1047"/>
      <c r="H722" s="655"/>
      <c r="I722" s="655"/>
      <c r="J722" s="655"/>
      <c r="K722" s="655"/>
      <c r="L722" s="1310"/>
      <c r="M722" s="1310"/>
      <c r="N722" s="1310"/>
      <c r="O722" s="655"/>
      <c r="P722" s="656"/>
      <c r="Q722" s="657"/>
      <c r="R722" s="704"/>
      <c r="S722" s="3180"/>
    </row>
    <row r="723" spans="7:19" ht="15" customHeight="1">
      <c r="G723" s="1047"/>
      <c r="H723" s="655"/>
      <c r="I723" s="655"/>
      <c r="J723" s="655"/>
      <c r="K723" s="655"/>
      <c r="L723" s="1310"/>
      <c r="M723" s="1310"/>
      <c r="N723" s="1310"/>
      <c r="O723" s="655"/>
      <c r="P723" s="656"/>
      <c r="Q723" s="657"/>
      <c r="R723" s="704"/>
      <c r="S723" s="3180"/>
    </row>
    <row r="724" spans="7:19" ht="15" customHeight="1">
      <c r="G724" s="1047"/>
      <c r="H724" s="655"/>
      <c r="I724" s="655"/>
      <c r="J724" s="655"/>
      <c r="K724" s="655"/>
      <c r="L724" s="1310"/>
      <c r="M724" s="1310"/>
      <c r="N724" s="1310"/>
      <c r="O724" s="655"/>
      <c r="P724" s="656"/>
      <c r="Q724" s="657"/>
      <c r="R724" s="704"/>
      <c r="S724" s="3180"/>
    </row>
    <row r="725" spans="7:19" ht="15" customHeight="1">
      <c r="G725" s="1047"/>
      <c r="H725" s="655"/>
      <c r="I725" s="655"/>
      <c r="J725" s="655"/>
      <c r="K725" s="655"/>
      <c r="L725" s="1310"/>
      <c r="M725" s="1310"/>
      <c r="N725" s="1310"/>
      <c r="O725" s="655"/>
      <c r="P725" s="656"/>
      <c r="Q725" s="657"/>
      <c r="R725" s="704"/>
      <c r="S725" s="3180"/>
    </row>
    <row r="726" spans="7:19" ht="15" customHeight="1">
      <c r="G726" s="1047"/>
      <c r="H726" s="655"/>
      <c r="I726" s="655"/>
      <c r="J726" s="655"/>
      <c r="K726" s="655"/>
      <c r="L726" s="1310"/>
      <c r="M726" s="1310"/>
      <c r="N726" s="1310"/>
      <c r="O726" s="655"/>
      <c r="P726" s="656"/>
      <c r="Q726" s="657"/>
      <c r="R726" s="704"/>
      <c r="S726" s="3180"/>
    </row>
    <row r="727" spans="7:19" ht="15" customHeight="1">
      <c r="G727" s="1047"/>
      <c r="H727" s="655"/>
      <c r="I727" s="655"/>
      <c r="J727" s="655"/>
      <c r="K727" s="655"/>
      <c r="L727" s="1310"/>
      <c r="M727" s="1310"/>
      <c r="N727" s="1310"/>
      <c r="O727" s="655"/>
      <c r="P727" s="656"/>
      <c r="Q727" s="657"/>
      <c r="R727" s="704"/>
      <c r="S727" s="3180"/>
    </row>
    <row r="728" spans="7:19" ht="15" customHeight="1">
      <c r="G728" s="1047"/>
      <c r="H728" s="655"/>
      <c r="I728" s="655"/>
      <c r="J728" s="655"/>
      <c r="K728" s="655"/>
      <c r="L728" s="1310"/>
      <c r="M728" s="1310"/>
      <c r="N728" s="1310"/>
      <c r="O728" s="655"/>
      <c r="P728" s="656"/>
      <c r="Q728" s="657"/>
      <c r="R728" s="704"/>
      <c r="S728" s="3180"/>
    </row>
    <row r="729" spans="7:19" ht="15" customHeight="1">
      <c r="G729" s="1047"/>
      <c r="H729" s="655"/>
      <c r="I729" s="655"/>
      <c r="J729" s="655"/>
      <c r="K729" s="655"/>
      <c r="L729" s="1310"/>
      <c r="M729" s="1310"/>
      <c r="N729" s="1310"/>
      <c r="O729" s="655"/>
      <c r="P729" s="656"/>
      <c r="Q729" s="657"/>
      <c r="R729" s="704"/>
      <c r="S729" s="3180"/>
    </row>
    <row r="730" spans="7:19" ht="15" customHeight="1">
      <c r="G730" s="1047"/>
      <c r="H730" s="655"/>
      <c r="I730" s="655"/>
      <c r="J730" s="655"/>
      <c r="K730" s="655"/>
      <c r="L730" s="1310"/>
      <c r="M730" s="1310"/>
      <c r="N730" s="1310"/>
      <c r="O730" s="655"/>
      <c r="P730" s="656"/>
      <c r="Q730" s="657"/>
      <c r="R730" s="704"/>
      <c r="S730" s="3180"/>
    </row>
    <row r="731" spans="7:19" ht="15" customHeight="1">
      <c r="G731" s="1047"/>
      <c r="H731" s="655"/>
      <c r="I731" s="655"/>
      <c r="J731" s="655"/>
      <c r="K731" s="655"/>
      <c r="L731" s="1310"/>
      <c r="M731" s="1310"/>
      <c r="N731" s="1310"/>
      <c r="O731" s="655"/>
      <c r="P731" s="656"/>
      <c r="Q731" s="657"/>
      <c r="R731" s="704"/>
      <c r="S731" s="3180"/>
    </row>
    <row r="732" spans="7:19" ht="15" customHeight="1">
      <c r="G732" s="1047"/>
      <c r="H732" s="655"/>
      <c r="I732" s="655"/>
      <c r="J732" s="655"/>
      <c r="K732" s="655"/>
      <c r="L732" s="1310"/>
      <c r="M732" s="1310"/>
      <c r="N732" s="1310"/>
      <c r="O732" s="655"/>
      <c r="P732" s="656"/>
      <c r="Q732" s="657"/>
      <c r="R732" s="704"/>
      <c r="S732" s="3180"/>
    </row>
    <row r="733" spans="7:19" ht="15" customHeight="1">
      <c r="G733" s="1047"/>
      <c r="H733" s="655"/>
      <c r="I733" s="655"/>
      <c r="J733" s="655"/>
      <c r="K733" s="655"/>
      <c r="L733" s="1310"/>
      <c r="M733" s="1310"/>
      <c r="N733" s="1310"/>
      <c r="O733" s="655"/>
      <c r="P733" s="656"/>
      <c r="Q733" s="657"/>
      <c r="R733" s="704"/>
      <c r="S733" s="3180"/>
    </row>
    <row r="734" spans="7:19" ht="15" customHeight="1">
      <c r="G734" s="1047"/>
      <c r="H734" s="655"/>
      <c r="I734" s="655"/>
      <c r="J734" s="655"/>
      <c r="K734" s="655"/>
      <c r="L734" s="1310"/>
      <c r="M734" s="1310"/>
      <c r="N734" s="1310"/>
      <c r="O734" s="655"/>
      <c r="P734" s="656"/>
      <c r="Q734" s="657"/>
      <c r="R734" s="704"/>
      <c r="S734" s="3180"/>
    </row>
    <row r="735" spans="7:19" ht="15" customHeight="1">
      <c r="G735" s="1047"/>
      <c r="H735" s="655"/>
      <c r="I735" s="655"/>
      <c r="J735" s="655"/>
      <c r="K735" s="655"/>
      <c r="L735" s="1310"/>
      <c r="M735" s="1310"/>
      <c r="N735" s="1310"/>
      <c r="O735" s="655"/>
      <c r="P735" s="656"/>
      <c r="Q735" s="657"/>
      <c r="R735" s="704"/>
      <c r="S735" s="3180"/>
    </row>
    <row r="736" spans="7:19" ht="15" customHeight="1">
      <c r="G736" s="1047"/>
      <c r="H736" s="655"/>
      <c r="I736" s="655"/>
      <c r="J736" s="655"/>
      <c r="K736" s="655"/>
      <c r="L736" s="1310"/>
      <c r="M736" s="1310"/>
      <c r="N736" s="1310"/>
      <c r="O736" s="655"/>
      <c r="P736" s="656"/>
      <c r="Q736" s="657"/>
      <c r="R736" s="704"/>
      <c r="S736" s="3180"/>
    </row>
    <row r="737" spans="7:19" ht="15" customHeight="1">
      <c r="G737" s="1047"/>
      <c r="H737" s="655"/>
      <c r="I737" s="655"/>
      <c r="J737" s="655"/>
      <c r="K737" s="655"/>
      <c r="L737" s="1310"/>
      <c r="M737" s="1310"/>
      <c r="N737" s="1310"/>
      <c r="O737" s="655"/>
      <c r="P737" s="656"/>
      <c r="Q737" s="657"/>
      <c r="R737" s="704"/>
      <c r="S737" s="3180"/>
    </row>
    <row r="738" spans="7:19" ht="15" customHeight="1">
      <c r="G738" s="1047"/>
      <c r="H738" s="655"/>
      <c r="I738" s="655"/>
      <c r="J738" s="655"/>
      <c r="K738" s="655"/>
      <c r="L738" s="1310"/>
      <c r="M738" s="1310"/>
      <c r="N738" s="1310"/>
      <c r="O738" s="655"/>
      <c r="P738" s="656"/>
      <c r="Q738" s="657"/>
      <c r="R738" s="704"/>
      <c r="S738" s="3180"/>
    </row>
    <row r="739" spans="7:19" ht="15" customHeight="1">
      <c r="G739" s="1047"/>
      <c r="H739" s="655"/>
      <c r="I739" s="655"/>
      <c r="J739" s="655"/>
      <c r="K739" s="655"/>
      <c r="L739" s="1310"/>
      <c r="M739" s="1310"/>
      <c r="N739" s="1310"/>
      <c r="O739" s="655"/>
      <c r="P739" s="656"/>
      <c r="Q739" s="657"/>
      <c r="R739" s="704"/>
      <c r="S739" s="3180"/>
    </row>
    <row r="740" spans="7:19" ht="15" customHeight="1">
      <c r="G740" s="1047"/>
      <c r="H740" s="655"/>
      <c r="I740" s="655"/>
      <c r="J740" s="655"/>
      <c r="K740" s="655"/>
      <c r="L740" s="1310"/>
      <c r="M740" s="1310"/>
      <c r="N740" s="1310"/>
      <c r="O740" s="655"/>
      <c r="P740" s="656"/>
      <c r="Q740" s="657"/>
      <c r="R740" s="704"/>
      <c r="S740" s="3180"/>
    </row>
    <row r="741" spans="7:19" ht="15" customHeight="1">
      <c r="G741" s="1047"/>
      <c r="H741" s="655"/>
      <c r="I741" s="655"/>
      <c r="J741" s="655"/>
      <c r="K741" s="655"/>
      <c r="L741" s="1310"/>
      <c r="M741" s="1310"/>
      <c r="N741" s="1310"/>
      <c r="O741" s="655"/>
      <c r="P741" s="656"/>
      <c r="Q741" s="657"/>
      <c r="R741" s="704"/>
      <c r="S741" s="3180"/>
    </row>
    <row r="742" spans="7:19" ht="15" customHeight="1">
      <c r="G742" s="1047"/>
      <c r="H742" s="655"/>
      <c r="I742" s="655"/>
      <c r="J742" s="655"/>
      <c r="K742" s="655"/>
      <c r="L742" s="1310"/>
      <c r="M742" s="1310"/>
      <c r="N742" s="1310"/>
      <c r="O742" s="655"/>
      <c r="P742" s="656"/>
      <c r="Q742" s="657"/>
      <c r="R742" s="704"/>
      <c r="S742" s="3180"/>
    </row>
    <row r="743" spans="7:19" ht="15" customHeight="1">
      <c r="G743" s="1047"/>
      <c r="H743" s="655"/>
      <c r="I743" s="655"/>
      <c r="J743" s="655"/>
      <c r="K743" s="655"/>
      <c r="L743" s="1310"/>
      <c r="M743" s="1310"/>
      <c r="N743" s="1310"/>
      <c r="O743" s="655"/>
      <c r="P743" s="656"/>
      <c r="Q743" s="657"/>
      <c r="R743" s="704"/>
      <c r="S743" s="3180"/>
    </row>
    <row r="744" spans="7:19" ht="15" customHeight="1">
      <c r="G744" s="1047"/>
      <c r="H744" s="655"/>
      <c r="I744" s="655"/>
      <c r="J744" s="655"/>
      <c r="K744" s="655"/>
      <c r="L744" s="1310"/>
      <c r="M744" s="1310"/>
      <c r="N744" s="1310"/>
      <c r="O744" s="655"/>
      <c r="P744" s="656"/>
      <c r="Q744" s="657"/>
      <c r="R744" s="704"/>
      <c r="S744" s="3180"/>
    </row>
    <row r="745" spans="7:19" ht="15" customHeight="1">
      <c r="G745" s="1047"/>
      <c r="H745" s="655"/>
      <c r="I745" s="655"/>
      <c r="J745" s="655"/>
      <c r="K745" s="655"/>
      <c r="L745" s="1310"/>
      <c r="M745" s="1310"/>
      <c r="N745" s="1310"/>
      <c r="O745" s="655"/>
      <c r="P745" s="656"/>
      <c r="Q745" s="657"/>
      <c r="R745" s="704"/>
      <c r="S745" s="3180"/>
    </row>
    <row r="746" spans="7:19" ht="15" customHeight="1">
      <c r="G746" s="1047"/>
      <c r="H746" s="655"/>
      <c r="I746" s="655"/>
      <c r="J746" s="655"/>
      <c r="K746" s="655"/>
      <c r="L746" s="1310"/>
      <c r="M746" s="1310"/>
      <c r="N746" s="1310"/>
      <c r="O746" s="655"/>
      <c r="P746" s="656"/>
      <c r="Q746" s="657"/>
      <c r="R746" s="704"/>
      <c r="S746" s="3180"/>
    </row>
    <row r="747" spans="7:19" ht="15" customHeight="1">
      <c r="G747" s="1047"/>
      <c r="H747" s="655"/>
      <c r="I747" s="655"/>
      <c r="J747" s="655"/>
      <c r="K747" s="655"/>
      <c r="L747" s="1310"/>
      <c r="M747" s="1310"/>
      <c r="N747" s="1310"/>
      <c r="O747" s="655"/>
      <c r="P747" s="656"/>
      <c r="Q747" s="657"/>
      <c r="R747" s="704"/>
      <c r="S747" s="3180"/>
    </row>
    <row r="748" spans="7:19" ht="15" customHeight="1">
      <c r="G748" s="1047"/>
      <c r="H748" s="655"/>
      <c r="I748" s="655"/>
      <c r="J748" s="655"/>
      <c r="K748" s="655"/>
      <c r="L748" s="1310"/>
      <c r="M748" s="1310"/>
      <c r="N748" s="1310"/>
      <c r="O748" s="655"/>
      <c r="P748" s="656"/>
      <c r="Q748" s="657"/>
      <c r="R748" s="704"/>
      <c r="S748" s="3180"/>
    </row>
    <row r="749" spans="7:19" ht="15" customHeight="1">
      <c r="G749" s="1047"/>
      <c r="H749" s="655"/>
      <c r="I749" s="655"/>
      <c r="J749" s="655"/>
      <c r="K749" s="655"/>
      <c r="L749" s="1310"/>
      <c r="M749" s="1310"/>
      <c r="N749" s="1310"/>
      <c r="O749" s="655"/>
      <c r="P749" s="656"/>
      <c r="Q749" s="657"/>
      <c r="R749" s="704"/>
      <c r="S749" s="3180"/>
    </row>
    <row r="750" spans="7:19" ht="15" customHeight="1">
      <c r="G750" s="1047"/>
      <c r="H750" s="655"/>
      <c r="I750" s="655"/>
      <c r="J750" s="655"/>
      <c r="K750" s="655"/>
      <c r="L750" s="1310"/>
      <c r="M750" s="1310"/>
      <c r="N750" s="1310"/>
      <c r="O750" s="655"/>
      <c r="P750" s="656"/>
      <c r="Q750" s="657"/>
      <c r="R750" s="704"/>
      <c r="S750" s="3180"/>
    </row>
    <row r="751" spans="7:19" ht="15" customHeight="1">
      <c r="G751" s="1047"/>
      <c r="H751" s="655"/>
      <c r="I751" s="655"/>
      <c r="J751" s="655"/>
      <c r="K751" s="655"/>
      <c r="L751" s="1310"/>
      <c r="M751" s="1310"/>
      <c r="N751" s="1310"/>
      <c r="O751" s="655"/>
      <c r="P751" s="656"/>
      <c r="Q751" s="657"/>
      <c r="R751" s="704"/>
      <c r="S751" s="3180"/>
    </row>
    <row r="752" spans="7:19" ht="15" customHeight="1">
      <c r="G752" s="1047"/>
      <c r="H752" s="655"/>
      <c r="I752" s="655"/>
      <c r="J752" s="655"/>
      <c r="K752" s="655"/>
      <c r="L752" s="1310"/>
      <c r="M752" s="1310"/>
      <c r="N752" s="1310"/>
      <c r="O752" s="655"/>
      <c r="P752" s="656"/>
      <c r="Q752" s="657"/>
      <c r="R752" s="704"/>
      <c r="S752" s="3180"/>
    </row>
    <row r="753" spans="7:19" ht="15" customHeight="1">
      <c r="G753" s="1047"/>
      <c r="H753" s="655"/>
      <c r="I753" s="655"/>
      <c r="J753" s="655"/>
      <c r="K753" s="655"/>
      <c r="L753" s="1310"/>
      <c r="M753" s="1310"/>
      <c r="N753" s="1310"/>
      <c r="O753" s="655"/>
      <c r="P753" s="656"/>
      <c r="Q753" s="657"/>
      <c r="R753" s="704"/>
      <c r="S753" s="3180"/>
    </row>
    <row r="754" spans="7:19" ht="15" customHeight="1">
      <c r="G754" s="1047"/>
      <c r="H754" s="655"/>
      <c r="I754" s="655"/>
      <c r="J754" s="655"/>
      <c r="K754" s="655"/>
      <c r="L754" s="1310"/>
      <c r="M754" s="1310"/>
      <c r="N754" s="1310"/>
      <c r="O754" s="655"/>
      <c r="P754" s="656"/>
      <c r="Q754" s="657"/>
      <c r="R754" s="704"/>
      <c r="S754" s="3180"/>
    </row>
    <row r="755" spans="7:19" ht="15" customHeight="1">
      <c r="G755" s="1047"/>
      <c r="H755" s="655"/>
      <c r="I755" s="655"/>
      <c r="J755" s="655"/>
      <c r="K755" s="655"/>
      <c r="L755" s="1310"/>
      <c r="M755" s="1310"/>
      <c r="N755" s="1310"/>
      <c r="O755" s="655"/>
      <c r="P755" s="656"/>
      <c r="Q755" s="657"/>
      <c r="R755" s="704"/>
      <c r="S755" s="3180"/>
    </row>
    <row r="756" spans="7:19" ht="15" customHeight="1">
      <c r="G756" s="1047"/>
      <c r="H756" s="655"/>
      <c r="I756" s="655"/>
      <c r="J756" s="655"/>
      <c r="K756" s="655"/>
      <c r="L756" s="1310"/>
      <c r="M756" s="1310"/>
      <c r="N756" s="1310"/>
      <c r="O756" s="655"/>
      <c r="P756" s="656"/>
      <c r="Q756" s="657"/>
      <c r="R756" s="704"/>
      <c r="S756" s="3180"/>
    </row>
    <row r="757" spans="7:19" ht="15" customHeight="1">
      <c r="G757" s="1047"/>
      <c r="H757" s="655"/>
      <c r="I757" s="655"/>
      <c r="J757" s="655"/>
      <c r="K757" s="655"/>
      <c r="L757" s="1310"/>
      <c r="M757" s="1310"/>
      <c r="N757" s="1310"/>
      <c r="O757" s="655"/>
      <c r="P757" s="656"/>
      <c r="Q757" s="657"/>
      <c r="R757" s="704"/>
      <c r="S757" s="3180"/>
    </row>
    <row r="758" spans="7:19" ht="15" customHeight="1">
      <c r="G758" s="1047"/>
      <c r="H758" s="655"/>
      <c r="I758" s="655"/>
      <c r="J758" s="655"/>
      <c r="K758" s="655"/>
      <c r="L758" s="1310"/>
      <c r="M758" s="1310"/>
      <c r="N758" s="1310"/>
      <c r="O758" s="655"/>
      <c r="P758" s="656"/>
      <c r="Q758" s="657"/>
      <c r="R758" s="704"/>
      <c r="S758" s="3180"/>
    </row>
    <row r="759" spans="7:19" ht="15" customHeight="1">
      <c r="G759" s="1047"/>
      <c r="H759" s="655"/>
      <c r="I759" s="655"/>
      <c r="J759" s="655"/>
      <c r="K759" s="655"/>
      <c r="L759" s="1310"/>
      <c r="M759" s="1310"/>
      <c r="N759" s="1310"/>
      <c r="O759" s="655"/>
      <c r="P759" s="656"/>
      <c r="Q759" s="657"/>
      <c r="R759" s="704"/>
      <c r="S759" s="3180"/>
    </row>
    <row r="760" spans="7:19" ht="15" customHeight="1">
      <c r="G760" s="1047"/>
      <c r="H760" s="655"/>
      <c r="I760" s="655"/>
      <c r="J760" s="655"/>
      <c r="K760" s="655"/>
      <c r="L760" s="1310"/>
      <c r="M760" s="1310"/>
      <c r="N760" s="1310"/>
      <c r="O760" s="655"/>
      <c r="P760" s="656"/>
      <c r="Q760" s="657"/>
      <c r="R760" s="704"/>
      <c r="S760" s="3180"/>
    </row>
    <row r="761" spans="7:19" ht="15" customHeight="1">
      <c r="G761" s="1047"/>
      <c r="H761" s="655"/>
      <c r="I761" s="655"/>
      <c r="J761" s="655"/>
      <c r="K761" s="655"/>
      <c r="L761" s="1310"/>
      <c r="M761" s="1310"/>
      <c r="N761" s="1310"/>
      <c r="O761" s="655"/>
      <c r="P761" s="656"/>
      <c r="Q761" s="657"/>
      <c r="R761" s="704"/>
      <c r="S761" s="3180"/>
    </row>
    <row r="762" spans="7:19" ht="15" customHeight="1">
      <c r="G762" s="1047"/>
      <c r="H762" s="655"/>
      <c r="I762" s="655"/>
      <c r="J762" s="655"/>
      <c r="K762" s="655"/>
      <c r="L762" s="1310"/>
      <c r="M762" s="1310"/>
      <c r="N762" s="1310"/>
      <c r="O762" s="655"/>
      <c r="P762" s="656"/>
      <c r="Q762" s="657"/>
      <c r="R762" s="704"/>
      <c r="S762" s="3180"/>
    </row>
    <row r="763" spans="7:19" ht="15" customHeight="1">
      <c r="G763" s="1047"/>
      <c r="H763" s="655"/>
      <c r="I763" s="655"/>
      <c r="J763" s="655"/>
      <c r="K763" s="655"/>
      <c r="L763" s="1310"/>
      <c r="M763" s="1310"/>
      <c r="N763" s="1310"/>
      <c r="O763" s="655"/>
      <c r="P763" s="656"/>
      <c r="Q763" s="657"/>
      <c r="R763" s="704"/>
      <c r="S763" s="3180"/>
    </row>
    <row r="764" spans="7:19" ht="15" customHeight="1">
      <c r="G764" s="1047"/>
      <c r="H764" s="655"/>
      <c r="I764" s="655"/>
      <c r="J764" s="655"/>
      <c r="K764" s="655"/>
      <c r="L764" s="1310"/>
      <c r="M764" s="1310"/>
      <c r="N764" s="1310"/>
      <c r="O764" s="655"/>
      <c r="P764" s="656"/>
      <c r="Q764" s="657"/>
      <c r="R764" s="704"/>
      <c r="S764" s="3180"/>
    </row>
    <row r="765" spans="7:19" ht="15" customHeight="1">
      <c r="G765" s="1047"/>
      <c r="H765" s="655"/>
      <c r="I765" s="655"/>
      <c r="J765" s="655"/>
      <c r="K765" s="655"/>
      <c r="L765" s="1310"/>
      <c r="M765" s="1310"/>
      <c r="N765" s="1310"/>
      <c r="O765" s="655"/>
      <c r="P765" s="656"/>
      <c r="Q765" s="657"/>
      <c r="R765" s="704"/>
      <c r="S765" s="3180"/>
    </row>
    <row r="766" spans="7:19" ht="15" customHeight="1">
      <c r="G766" s="1047"/>
      <c r="H766" s="655"/>
      <c r="I766" s="655"/>
      <c r="J766" s="655"/>
      <c r="K766" s="655"/>
      <c r="L766" s="1310"/>
      <c r="M766" s="1310"/>
      <c r="N766" s="1310"/>
      <c r="O766" s="655"/>
      <c r="P766" s="656"/>
      <c r="Q766" s="657"/>
      <c r="R766" s="704"/>
      <c r="S766" s="3180"/>
    </row>
    <row r="767" spans="7:19" ht="15" customHeight="1">
      <c r="G767" s="1047"/>
      <c r="H767" s="655"/>
      <c r="I767" s="655"/>
      <c r="J767" s="655"/>
      <c r="K767" s="655"/>
      <c r="L767" s="1310"/>
      <c r="M767" s="1310"/>
      <c r="N767" s="1310"/>
      <c r="O767" s="655"/>
      <c r="P767" s="656"/>
      <c r="Q767" s="657"/>
      <c r="R767" s="704"/>
      <c r="S767" s="3180"/>
    </row>
    <row r="768" spans="7:19" ht="15" customHeight="1">
      <c r="G768" s="1047"/>
      <c r="H768" s="655"/>
      <c r="I768" s="655"/>
      <c r="J768" s="655"/>
      <c r="K768" s="655"/>
      <c r="L768" s="1310"/>
      <c r="M768" s="1310"/>
      <c r="N768" s="1310"/>
      <c r="O768" s="655"/>
      <c r="P768" s="656"/>
      <c r="Q768" s="657"/>
      <c r="R768" s="704"/>
      <c r="S768" s="3180"/>
    </row>
    <row r="769" spans="7:19" ht="15" customHeight="1">
      <c r="G769" s="1047"/>
      <c r="H769" s="655"/>
      <c r="I769" s="655"/>
      <c r="J769" s="655"/>
      <c r="K769" s="655"/>
      <c r="L769" s="1310"/>
      <c r="M769" s="1310"/>
      <c r="N769" s="1310"/>
      <c r="O769" s="655"/>
      <c r="P769" s="656"/>
      <c r="Q769" s="657"/>
      <c r="R769" s="704"/>
      <c r="S769" s="3180"/>
    </row>
    <row r="770" spans="7:19" ht="15" customHeight="1">
      <c r="G770" s="1047"/>
      <c r="H770" s="655"/>
      <c r="I770" s="655"/>
      <c r="J770" s="655"/>
      <c r="K770" s="655"/>
      <c r="L770" s="1310"/>
      <c r="M770" s="1310"/>
      <c r="N770" s="1310"/>
      <c r="O770" s="655"/>
      <c r="P770" s="656"/>
      <c r="Q770" s="657"/>
      <c r="R770" s="704"/>
      <c r="S770" s="3180"/>
    </row>
    <row r="771" spans="7:19" ht="15" customHeight="1">
      <c r="G771" s="1047"/>
      <c r="H771" s="655"/>
      <c r="I771" s="655"/>
      <c r="J771" s="655"/>
      <c r="K771" s="655"/>
      <c r="L771" s="1310"/>
      <c r="M771" s="1310"/>
      <c r="N771" s="1310"/>
      <c r="O771" s="655"/>
      <c r="P771" s="656"/>
      <c r="Q771" s="657"/>
      <c r="R771" s="704"/>
      <c r="S771" s="3180"/>
    </row>
    <row r="772" spans="7:19" ht="15" customHeight="1">
      <c r="G772" s="1047"/>
      <c r="H772" s="655"/>
      <c r="I772" s="655"/>
      <c r="J772" s="655"/>
      <c r="K772" s="655"/>
      <c r="L772" s="1310"/>
      <c r="M772" s="1310"/>
      <c r="N772" s="1310"/>
      <c r="O772" s="655"/>
      <c r="P772" s="656"/>
      <c r="Q772" s="657"/>
      <c r="R772" s="704"/>
      <c r="S772" s="3180"/>
    </row>
    <row r="773" spans="7:19" ht="15" customHeight="1">
      <c r="G773" s="1047"/>
      <c r="H773" s="655"/>
      <c r="I773" s="655"/>
      <c r="J773" s="655"/>
      <c r="K773" s="655"/>
      <c r="L773" s="1310"/>
      <c r="M773" s="1310"/>
      <c r="N773" s="1310"/>
      <c r="O773" s="655"/>
      <c r="P773" s="656"/>
      <c r="Q773" s="657"/>
      <c r="R773" s="704"/>
      <c r="S773" s="3180"/>
    </row>
    <row r="774" spans="7:19" ht="15" customHeight="1">
      <c r="G774" s="1047"/>
      <c r="H774" s="655"/>
      <c r="I774" s="655"/>
      <c r="J774" s="655"/>
      <c r="K774" s="655"/>
      <c r="L774" s="1310"/>
      <c r="M774" s="1310"/>
      <c r="N774" s="1310"/>
      <c r="O774" s="655"/>
      <c r="P774" s="656"/>
      <c r="Q774" s="657"/>
      <c r="R774" s="704"/>
      <c r="S774" s="3180"/>
    </row>
    <row r="775" spans="7:19" ht="15" customHeight="1">
      <c r="G775" s="1047"/>
      <c r="H775" s="655"/>
      <c r="I775" s="655"/>
      <c r="J775" s="655"/>
      <c r="K775" s="655"/>
      <c r="L775" s="1310"/>
      <c r="M775" s="1310"/>
      <c r="N775" s="1310"/>
      <c r="O775" s="655"/>
      <c r="P775" s="656"/>
      <c r="Q775" s="657"/>
      <c r="R775" s="704"/>
      <c r="S775" s="3180"/>
    </row>
    <row r="776" spans="7:19" ht="15" customHeight="1">
      <c r="G776" s="1047"/>
      <c r="H776" s="655"/>
      <c r="I776" s="655"/>
      <c r="J776" s="655"/>
      <c r="K776" s="655"/>
      <c r="L776" s="1310"/>
      <c r="M776" s="1310"/>
      <c r="N776" s="1310"/>
      <c r="O776" s="655"/>
      <c r="P776" s="656"/>
      <c r="Q776" s="657"/>
      <c r="R776" s="704"/>
      <c r="S776" s="3180"/>
    </row>
    <row r="777" spans="7:19" ht="15" customHeight="1">
      <c r="G777" s="1047"/>
      <c r="H777" s="655"/>
      <c r="I777" s="655"/>
      <c r="J777" s="655"/>
      <c r="K777" s="655"/>
      <c r="L777" s="1310"/>
      <c r="M777" s="1310"/>
      <c r="N777" s="1310"/>
      <c r="O777" s="655"/>
      <c r="P777" s="656"/>
      <c r="Q777" s="657"/>
      <c r="R777" s="704"/>
      <c r="S777" s="3180"/>
    </row>
    <row r="778" spans="7:19" ht="15" customHeight="1">
      <c r="G778" s="1047"/>
      <c r="H778" s="655"/>
      <c r="I778" s="655"/>
      <c r="J778" s="655"/>
      <c r="K778" s="655"/>
      <c r="L778" s="1310"/>
      <c r="M778" s="1310"/>
      <c r="N778" s="1310"/>
      <c r="O778" s="655"/>
      <c r="P778" s="656"/>
      <c r="Q778" s="657"/>
      <c r="R778" s="704"/>
      <c r="S778" s="3180"/>
    </row>
    <row r="779" spans="7:19" ht="15" customHeight="1">
      <c r="G779" s="1047"/>
      <c r="H779" s="655"/>
      <c r="I779" s="655"/>
      <c r="J779" s="655"/>
      <c r="K779" s="655"/>
      <c r="L779" s="1310"/>
      <c r="M779" s="1310"/>
      <c r="N779" s="1310"/>
      <c r="O779" s="655"/>
      <c r="P779" s="656"/>
      <c r="Q779" s="657"/>
      <c r="R779" s="704"/>
      <c r="S779" s="3180"/>
    </row>
    <row r="780" spans="7:19" ht="15" customHeight="1">
      <c r="G780" s="1047"/>
      <c r="H780" s="655"/>
      <c r="I780" s="655"/>
      <c r="J780" s="655"/>
      <c r="K780" s="655"/>
      <c r="L780" s="1310"/>
      <c r="M780" s="1310"/>
      <c r="N780" s="1310"/>
      <c r="O780" s="655"/>
      <c r="P780" s="656"/>
      <c r="Q780" s="657"/>
      <c r="R780" s="704"/>
      <c r="S780" s="3180"/>
    </row>
    <row r="781" spans="7:19" ht="15" customHeight="1">
      <c r="G781" s="1047"/>
      <c r="H781" s="655"/>
      <c r="I781" s="655"/>
      <c r="J781" s="655"/>
      <c r="K781" s="655"/>
      <c r="L781" s="1310"/>
      <c r="M781" s="1310"/>
      <c r="N781" s="1310"/>
      <c r="O781" s="655"/>
      <c r="P781" s="656"/>
      <c r="Q781" s="657"/>
      <c r="R781" s="704"/>
      <c r="S781" s="3180"/>
    </row>
    <row r="782" spans="7:19" ht="15" customHeight="1">
      <c r="G782" s="1047"/>
      <c r="H782" s="655"/>
      <c r="I782" s="655"/>
      <c r="J782" s="655"/>
      <c r="K782" s="655"/>
      <c r="L782" s="1310"/>
      <c r="M782" s="1310"/>
      <c r="N782" s="1310"/>
      <c r="O782" s="655"/>
      <c r="P782" s="656"/>
      <c r="Q782" s="657"/>
      <c r="R782" s="704"/>
      <c r="S782" s="3180"/>
    </row>
    <row r="783" spans="7:19" ht="15" customHeight="1">
      <c r="G783" s="1047"/>
      <c r="H783" s="655"/>
      <c r="I783" s="655"/>
      <c r="J783" s="655"/>
      <c r="K783" s="655"/>
      <c r="L783" s="1310"/>
      <c r="M783" s="1310"/>
      <c r="N783" s="1310"/>
      <c r="O783" s="655"/>
      <c r="P783" s="656"/>
      <c r="Q783" s="657"/>
      <c r="R783" s="704"/>
      <c r="S783" s="3180"/>
    </row>
    <row r="784" spans="7:19" ht="15" customHeight="1">
      <c r="G784" s="1047"/>
      <c r="H784" s="655"/>
      <c r="I784" s="655"/>
      <c r="J784" s="655"/>
      <c r="K784" s="655"/>
      <c r="L784" s="1310"/>
      <c r="M784" s="1310"/>
      <c r="N784" s="1310"/>
      <c r="O784" s="655"/>
      <c r="P784" s="656"/>
      <c r="Q784" s="657"/>
      <c r="R784" s="704"/>
      <c r="S784" s="3180"/>
    </row>
    <row r="785" spans="7:19" ht="15" customHeight="1">
      <c r="G785" s="1047"/>
      <c r="H785" s="655"/>
      <c r="I785" s="655"/>
      <c r="J785" s="655"/>
      <c r="K785" s="655"/>
      <c r="L785" s="1310"/>
      <c r="M785" s="1310"/>
      <c r="N785" s="1310"/>
      <c r="O785" s="655"/>
      <c r="P785" s="656"/>
      <c r="Q785" s="657"/>
      <c r="R785" s="704"/>
      <c r="S785" s="3180"/>
    </row>
    <row r="786" spans="7:19" ht="15" customHeight="1">
      <c r="G786" s="1047"/>
      <c r="H786" s="655"/>
      <c r="I786" s="655"/>
      <c r="J786" s="655"/>
      <c r="K786" s="655"/>
      <c r="L786" s="1310"/>
      <c r="M786" s="1310"/>
      <c r="N786" s="1310"/>
      <c r="O786" s="655"/>
      <c r="P786" s="656"/>
      <c r="Q786" s="657"/>
      <c r="R786" s="704"/>
      <c r="S786" s="3180"/>
    </row>
    <row r="787" spans="7:19" ht="15" customHeight="1">
      <c r="G787" s="1047"/>
      <c r="H787" s="655"/>
      <c r="I787" s="655"/>
      <c r="J787" s="655"/>
      <c r="K787" s="655"/>
      <c r="L787" s="1310"/>
      <c r="M787" s="1310"/>
      <c r="N787" s="1310"/>
      <c r="O787" s="655"/>
      <c r="P787" s="656"/>
      <c r="Q787" s="657"/>
      <c r="R787" s="704"/>
      <c r="S787" s="3180"/>
    </row>
    <row r="788" spans="7:19" ht="15" customHeight="1">
      <c r="G788" s="1047"/>
      <c r="H788" s="655"/>
      <c r="I788" s="655"/>
      <c r="J788" s="655"/>
      <c r="K788" s="655"/>
      <c r="L788" s="1310"/>
      <c r="M788" s="1310"/>
      <c r="N788" s="1310"/>
      <c r="O788" s="655"/>
      <c r="P788" s="656"/>
      <c r="Q788" s="657"/>
      <c r="R788" s="704"/>
      <c r="S788" s="3180"/>
    </row>
    <row r="789" spans="7:19" ht="15" customHeight="1">
      <c r="G789" s="1047"/>
      <c r="H789" s="655"/>
      <c r="I789" s="655"/>
      <c r="J789" s="655"/>
      <c r="K789" s="655"/>
      <c r="L789" s="1310"/>
      <c r="M789" s="1310"/>
      <c r="N789" s="1310"/>
      <c r="O789" s="655"/>
      <c r="P789" s="656"/>
      <c r="Q789" s="657"/>
      <c r="R789" s="704"/>
      <c r="S789" s="3180"/>
    </row>
    <row r="790" spans="7:19" ht="15" customHeight="1">
      <c r="G790" s="1047"/>
      <c r="H790" s="655"/>
      <c r="I790" s="655"/>
      <c r="J790" s="655"/>
      <c r="K790" s="655"/>
      <c r="L790" s="1310"/>
      <c r="M790" s="1310"/>
      <c r="N790" s="1310"/>
      <c r="O790" s="655"/>
      <c r="P790" s="656"/>
      <c r="Q790" s="657"/>
      <c r="R790" s="704"/>
      <c r="S790" s="3180"/>
    </row>
    <row r="791" spans="7:19" ht="15" customHeight="1">
      <c r="G791" s="1047"/>
      <c r="H791" s="655"/>
      <c r="I791" s="655"/>
      <c r="J791" s="655"/>
      <c r="K791" s="655"/>
      <c r="L791" s="1310"/>
      <c r="M791" s="1310"/>
      <c r="N791" s="1310"/>
      <c r="O791" s="655"/>
      <c r="P791" s="656"/>
      <c r="Q791" s="657"/>
      <c r="R791" s="704"/>
      <c r="S791" s="3180"/>
    </row>
    <row r="792" spans="7:19" ht="15" customHeight="1">
      <c r="G792" s="1047"/>
      <c r="H792" s="655"/>
      <c r="I792" s="655"/>
      <c r="J792" s="655"/>
      <c r="K792" s="655"/>
      <c r="L792" s="1310"/>
      <c r="M792" s="1310"/>
      <c r="N792" s="1310"/>
      <c r="O792" s="655"/>
      <c r="P792" s="656"/>
      <c r="Q792" s="657"/>
      <c r="R792" s="704"/>
      <c r="S792" s="3180"/>
    </row>
    <row r="793" spans="7:19" ht="15" customHeight="1">
      <c r="G793" s="1047"/>
      <c r="H793" s="655"/>
      <c r="I793" s="655"/>
      <c r="J793" s="655"/>
      <c r="K793" s="655"/>
      <c r="L793" s="1310"/>
      <c r="M793" s="1310"/>
      <c r="N793" s="1310"/>
      <c r="O793" s="655"/>
      <c r="P793" s="656"/>
      <c r="Q793" s="657"/>
      <c r="R793" s="704"/>
      <c r="S793" s="3180"/>
    </row>
    <row r="794" spans="7:19" ht="15" customHeight="1">
      <c r="G794" s="1047"/>
      <c r="H794" s="655"/>
      <c r="I794" s="655"/>
      <c r="J794" s="655"/>
      <c r="K794" s="655"/>
      <c r="L794" s="1310"/>
      <c r="M794" s="1310"/>
      <c r="N794" s="1310"/>
      <c r="O794" s="655"/>
      <c r="P794" s="656"/>
      <c r="Q794" s="657"/>
      <c r="R794" s="704"/>
      <c r="S794" s="3180"/>
    </row>
    <row r="795" spans="7:19" ht="15" customHeight="1">
      <c r="G795" s="1047"/>
      <c r="H795" s="655"/>
      <c r="I795" s="655"/>
      <c r="J795" s="655"/>
      <c r="K795" s="655"/>
      <c r="L795" s="1310"/>
      <c r="M795" s="1310"/>
      <c r="N795" s="1310"/>
      <c r="O795" s="655"/>
      <c r="P795" s="656"/>
      <c r="Q795" s="657"/>
      <c r="R795" s="704"/>
      <c r="S795" s="3180"/>
    </row>
    <row r="796" spans="7:19" ht="15" customHeight="1">
      <c r="G796" s="1047"/>
      <c r="H796" s="655"/>
      <c r="I796" s="655"/>
      <c r="J796" s="655"/>
      <c r="K796" s="655"/>
      <c r="L796" s="1310"/>
      <c r="M796" s="1310"/>
      <c r="N796" s="1310"/>
      <c r="O796" s="655"/>
      <c r="P796" s="656"/>
      <c r="Q796" s="657"/>
      <c r="R796" s="704"/>
      <c r="S796" s="3180"/>
    </row>
    <row r="797" spans="7:19" ht="15" customHeight="1">
      <c r="G797" s="1047"/>
      <c r="H797" s="655"/>
      <c r="I797" s="655"/>
      <c r="J797" s="655"/>
      <c r="K797" s="655"/>
      <c r="L797" s="1310"/>
      <c r="M797" s="1310"/>
      <c r="N797" s="1310"/>
      <c r="O797" s="655"/>
      <c r="P797" s="656"/>
      <c r="Q797" s="657"/>
      <c r="R797" s="704"/>
      <c r="S797" s="3180"/>
    </row>
    <row r="798" spans="7:19" ht="15" customHeight="1">
      <c r="G798" s="1047"/>
      <c r="H798" s="655"/>
      <c r="I798" s="655"/>
      <c r="J798" s="655"/>
      <c r="K798" s="655"/>
      <c r="L798" s="1310"/>
      <c r="M798" s="1310"/>
      <c r="N798" s="1310"/>
      <c r="O798" s="655"/>
      <c r="P798" s="656"/>
      <c r="Q798" s="657"/>
      <c r="R798" s="704"/>
      <c r="S798" s="3180"/>
    </row>
    <row r="799" spans="7:19" ht="15" customHeight="1">
      <c r="G799" s="1047"/>
      <c r="H799" s="655"/>
      <c r="I799" s="655"/>
      <c r="J799" s="655"/>
      <c r="K799" s="655"/>
      <c r="L799" s="1310"/>
      <c r="M799" s="1310"/>
      <c r="N799" s="1310"/>
      <c r="O799" s="655"/>
      <c r="P799" s="656"/>
      <c r="Q799" s="657"/>
      <c r="R799" s="704"/>
      <c r="S799" s="3180"/>
    </row>
    <row r="800" spans="7:19" ht="15" customHeight="1">
      <c r="G800" s="1047"/>
      <c r="H800" s="655"/>
      <c r="I800" s="655"/>
      <c r="J800" s="655"/>
      <c r="K800" s="655"/>
      <c r="L800" s="1310"/>
      <c r="M800" s="1310"/>
      <c r="N800" s="1310"/>
      <c r="O800" s="655"/>
      <c r="P800" s="656"/>
      <c r="Q800" s="657"/>
      <c r="R800" s="704"/>
      <c r="S800" s="3180"/>
    </row>
    <row r="801" spans="7:19" ht="15" customHeight="1">
      <c r="G801" s="1047"/>
      <c r="H801" s="655"/>
      <c r="I801" s="655"/>
      <c r="J801" s="655"/>
      <c r="K801" s="655"/>
      <c r="L801" s="1310"/>
      <c r="M801" s="1310"/>
      <c r="N801" s="1310"/>
      <c r="O801" s="655"/>
      <c r="P801" s="656"/>
      <c r="Q801" s="657"/>
      <c r="R801" s="704"/>
      <c r="S801" s="3180"/>
    </row>
    <row r="802" spans="7:19" ht="15" customHeight="1">
      <c r="G802" s="1047"/>
      <c r="H802" s="655"/>
      <c r="I802" s="655"/>
      <c r="J802" s="655"/>
      <c r="K802" s="655"/>
      <c r="L802" s="1310"/>
      <c r="M802" s="1310"/>
      <c r="N802" s="1310"/>
      <c r="O802" s="655"/>
      <c r="P802" s="656"/>
      <c r="Q802" s="657"/>
      <c r="R802" s="704"/>
      <c r="S802" s="3180"/>
    </row>
    <row r="803" spans="7:19" ht="15" customHeight="1">
      <c r="G803" s="1047"/>
      <c r="H803" s="655"/>
      <c r="I803" s="655"/>
      <c r="J803" s="655"/>
      <c r="K803" s="655"/>
      <c r="L803" s="1310"/>
      <c r="M803" s="1310"/>
      <c r="N803" s="1310"/>
      <c r="O803" s="655"/>
      <c r="P803" s="656"/>
      <c r="Q803" s="657"/>
      <c r="R803" s="704"/>
      <c r="S803" s="3180"/>
    </row>
    <row r="804" spans="7:19" ht="15" customHeight="1">
      <c r="G804" s="1047"/>
      <c r="H804" s="655"/>
      <c r="I804" s="655"/>
      <c r="J804" s="655"/>
      <c r="K804" s="655"/>
      <c r="L804" s="1310"/>
      <c r="M804" s="1310"/>
      <c r="N804" s="1310"/>
      <c r="O804" s="655"/>
      <c r="P804" s="656"/>
      <c r="Q804" s="657"/>
      <c r="R804" s="704"/>
      <c r="S804" s="3180"/>
    </row>
    <row r="805" spans="7:19" ht="15" customHeight="1">
      <c r="G805" s="1047"/>
      <c r="H805" s="655"/>
      <c r="I805" s="655"/>
      <c r="J805" s="655"/>
      <c r="K805" s="655"/>
      <c r="L805" s="1310"/>
      <c r="M805" s="1310"/>
      <c r="N805" s="1310"/>
      <c r="O805" s="655"/>
      <c r="P805" s="656"/>
      <c r="Q805" s="657"/>
      <c r="R805" s="704"/>
      <c r="S805" s="3180"/>
    </row>
    <row r="806" spans="7:19" ht="15" customHeight="1">
      <c r="G806" s="1047"/>
      <c r="H806" s="655"/>
      <c r="I806" s="655"/>
      <c r="J806" s="655"/>
      <c r="K806" s="655"/>
      <c r="L806" s="1310"/>
      <c r="M806" s="1310"/>
      <c r="N806" s="1310"/>
      <c r="O806" s="655"/>
      <c r="P806" s="656"/>
      <c r="Q806" s="657"/>
      <c r="R806" s="704"/>
      <c r="S806" s="3180"/>
    </row>
    <row r="807" spans="7:19" ht="15" customHeight="1">
      <c r="G807" s="1047"/>
      <c r="H807" s="655"/>
      <c r="I807" s="655"/>
      <c r="J807" s="655"/>
      <c r="K807" s="655"/>
      <c r="L807" s="1310"/>
      <c r="M807" s="1310"/>
      <c r="N807" s="1310"/>
      <c r="O807" s="655"/>
      <c r="P807" s="656"/>
      <c r="Q807" s="657"/>
      <c r="R807" s="704"/>
      <c r="S807" s="3180"/>
    </row>
    <row r="808" spans="7:19" ht="15" customHeight="1">
      <c r="G808" s="1047"/>
      <c r="H808" s="655"/>
      <c r="I808" s="655"/>
      <c r="J808" s="655"/>
      <c r="K808" s="655"/>
      <c r="L808" s="1310"/>
      <c r="M808" s="1310"/>
      <c r="N808" s="1310"/>
      <c r="O808" s="655"/>
      <c r="P808" s="656"/>
      <c r="Q808" s="657"/>
      <c r="R808" s="704"/>
      <c r="S808" s="3180"/>
    </row>
    <row r="809" spans="7:19" ht="15" customHeight="1">
      <c r="G809" s="1047"/>
      <c r="H809" s="655"/>
      <c r="I809" s="655"/>
      <c r="J809" s="655"/>
      <c r="K809" s="655"/>
      <c r="L809" s="1310"/>
      <c r="M809" s="1310"/>
      <c r="N809" s="1310"/>
      <c r="O809" s="655"/>
      <c r="P809" s="656"/>
      <c r="Q809" s="657"/>
      <c r="R809" s="704"/>
      <c r="S809" s="3180"/>
    </row>
    <row r="810" spans="7:19" ht="15" customHeight="1">
      <c r="G810" s="1047"/>
      <c r="H810" s="655"/>
      <c r="I810" s="655"/>
      <c r="J810" s="655"/>
      <c r="K810" s="655"/>
      <c r="L810" s="1310"/>
      <c r="M810" s="1310"/>
      <c r="N810" s="1310"/>
      <c r="O810" s="655"/>
      <c r="P810" s="656"/>
      <c r="Q810" s="657"/>
      <c r="R810" s="704"/>
      <c r="S810" s="3180"/>
    </row>
    <row r="811" spans="7:19" ht="15" customHeight="1">
      <c r="G811" s="1047"/>
      <c r="H811" s="655"/>
      <c r="I811" s="655"/>
      <c r="J811" s="655"/>
      <c r="K811" s="655"/>
      <c r="L811" s="1310"/>
      <c r="M811" s="1310"/>
      <c r="N811" s="1310"/>
      <c r="O811" s="655"/>
      <c r="P811" s="656"/>
      <c r="Q811" s="657"/>
      <c r="R811" s="704"/>
      <c r="S811" s="3180"/>
    </row>
    <row r="812" spans="7:19" ht="15" customHeight="1">
      <c r="G812" s="1047"/>
      <c r="H812" s="655"/>
      <c r="I812" s="655"/>
      <c r="J812" s="655"/>
      <c r="K812" s="655"/>
      <c r="L812" s="1310"/>
      <c r="M812" s="1310"/>
      <c r="N812" s="1310"/>
      <c r="O812" s="655"/>
      <c r="P812" s="656"/>
      <c r="Q812" s="657"/>
      <c r="R812" s="704"/>
      <c r="S812" s="3180"/>
    </row>
    <row r="813" spans="7:19" ht="15" customHeight="1">
      <c r="G813" s="1047"/>
      <c r="H813" s="655"/>
      <c r="I813" s="655"/>
      <c r="J813" s="655"/>
      <c r="K813" s="655"/>
      <c r="L813" s="1310"/>
      <c r="M813" s="1310"/>
      <c r="N813" s="1310"/>
      <c r="O813" s="655"/>
      <c r="P813" s="656"/>
      <c r="Q813" s="657"/>
      <c r="R813" s="704"/>
      <c r="S813" s="3180"/>
    </row>
    <row r="814" spans="7:19" ht="15" customHeight="1">
      <c r="G814" s="1047"/>
      <c r="H814" s="655"/>
      <c r="I814" s="655"/>
      <c r="J814" s="655"/>
      <c r="K814" s="655"/>
      <c r="L814" s="1310"/>
      <c r="M814" s="1310"/>
      <c r="N814" s="1310"/>
      <c r="O814" s="655"/>
      <c r="P814" s="656"/>
      <c r="Q814" s="657"/>
      <c r="R814" s="704"/>
      <c r="S814" s="3180"/>
    </row>
    <row r="815" spans="7:19" ht="15" customHeight="1">
      <c r="G815" s="1047"/>
      <c r="H815" s="655"/>
      <c r="I815" s="655"/>
      <c r="J815" s="655"/>
      <c r="K815" s="655"/>
      <c r="L815" s="1310"/>
      <c r="M815" s="1310"/>
      <c r="N815" s="1310"/>
      <c r="O815" s="655"/>
      <c r="P815" s="656"/>
      <c r="Q815" s="657"/>
      <c r="R815" s="704"/>
      <c r="S815" s="3180"/>
    </row>
    <row r="816" spans="7:19" ht="15" customHeight="1">
      <c r="G816" s="1047"/>
      <c r="H816" s="655"/>
      <c r="I816" s="655"/>
      <c r="J816" s="655"/>
      <c r="K816" s="655"/>
      <c r="L816" s="1310"/>
      <c r="M816" s="1310"/>
      <c r="N816" s="1310"/>
      <c r="O816" s="655"/>
      <c r="P816" s="656"/>
      <c r="Q816" s="657"/>
      <c r="R816" s="704"/>
      <c r="S816" s="3180"/>
    </row>
    <row r="817" spans="7:19" ht="15" customHeight="1">
      <c r="G817" s="1047"/>
      <c r="H817" s="655"/>
      <c r="I817" s="655"/>
      <c r="J817" s="655"/>
      <c r="K817" s="655"/>
      <c r="L817" s="1310"/>
      <c r="M817" s="1310"/>
      <c r="N817" s="1310"/>
      <c r="O817" s="655"/>
      <c r="P817" s="656"/>
      <c r="Q817" s="657"/>
      <c r="R817" s="704"/>
      <c r="S817" s="3180"/>
    </row>
    <row r="818" spans="7:19" ht="15" customHeight="1">
      <c r="G818" s="1047"/>
      <c r="H818" s="655"/>
      <c r="I818" s="655"/>
      <c r="J818" s="655"/>
      <c r="K818" s="655"/>
      <c r="L818" s="1310"/>
      <c r="M818" s="1310"/>
      <c r="N818" s="1310"/>
      <c r="O818" s="655"/>
      <c r="P818" s="656"/>
      <c r="Q818" s="657"/>
      <c r="R818" s="704"/>
      <c r="S818" s="3180"/>
    </row>
    <row r="819" spans="7:19" ht="15" customHeight="1">
      <c r="G819" s="1047"/>
      <c r="H819" s="655"/>
      <c r="I819" s="655"/>
      <c r="J819" s="655"/>
      <c r="K819" s="655"/>
      <c r="L819" s="1310"/>
      <c r="M819" s="1310"/>
      <c r="N819" s="1310"/>
      <c r="O819" s="655"/>
      <c r="P819" s="656"/>
      <c r="Q819" s="657"/>
      <c r="R819" s="704"/>
      <c r="S819" s="3180"/>
    </row>
    <row r="820" spans="7:19" ht="15" customHeight="1">
      <c r="G820" s="1047"/>
      <c r="H820" s="655"/>
      <c r="I820" s="655"/>
      <c r="J820" s="655"/>
      <c r="K820" s="655"/>
      <c r="L820" s="1310"/>
      <c r="M820" s="1310"/>
      <c r="N820" s="1310"/>
      <c r="O820" s="655"/>
      <c r="P820" s="656"/>
      <c r="Q820" s="657"/>
      <c r="R820" s="704"/>
      <c r="S820" s="3180"/>
    </row>
    <row r="821" spans="7:19" ht="15" customHeight="1">
      <c r="G821" s="1047"/>
      <c r="H821" s="655"/>
      <c r="I821" s="655"/>
      <c r="J821" s="655"/>
      <c r="K821" s="655"/>
      <c r="L821" s="1310"/>
      <c r="M821" s="1310"/>
      <c r="N821" s="1310"/>
      <c r="O821" s="655"/>
      <c r="P821" s="656"/>
      <c r="Q821" s="657"/>
      <c r="R821" s="704"/>
      <c r="S821" s="3180"/>
    </row>
    <row r="822" spans="7:19" ht="15" customHeight="1">
      <c r="G822" s="1047"/>
      <c r="H822" s="655"/>
      <c r="I822" s="655"/>
      <c r="J822" s="655"/>
      <c r="K822" s="655"/>
      <c r="L822" s="1310"/>
      <c r="M822" s="1310"/>
      <c r="N822" s="1310"/>
      <c r="O822" s="655"/>
      <c r="P822" s="656"/>
      <c r="Q822" s="657"/>
      <c r="R822" s="704"/>
      <c r="S822" s="3180"/>
    </row>
    <row r="823" spans="7:19" ht="15" customHeight="1">
      <c r="G823" s="1047"/>
      <c r="H823" s="655"/>
      <c r="I823" s="655"/>
      <c r="J823" s="655"/>
      <c r="K823" s="655"/>
      <c r="L823" s="1310"/>
      <c r="M823" s="1310"/>
      <c r="N823" s="1310"/>
      <c r="O823" s="655"/>
      <c r="P823" s="656"/>
      <c r="Q823" s="657"/>
      <c r="R823" s="704"/>
      <c r="S823" s="3180"/>
    </row>
    <row r="824" spans="7:19" ht="15" customHeight="1">
      <c r="G824" s="1047"/>
      <c r="H824" s="655"/>
      <c r="I824" s="655"/>
      <c r="J824" s="655"/>
      <c r="K824" s="655"/>
      <c r="L824" s="1310"/>
      <c r="M824" s="1310"/>
      <c r="N824" s="1310"/>
      <c r="O824" s="655"/>
      <c r="P824" s="656"/>
      <c r="Q824" s="657"/>
      <c r="R824" s="704"/>
      <c r="S824" s="3180"/>
    </row>
    <row r="825" spans="7:19" ht="15" customHeight="1">
      <c r="G825" s="1047"/>
      <c r="H825" s="655"/>
      <c r="I825" s="655"/>
      <c r="J825" s="655"/>
      <c r="K825" s="655"/>
      <c r="L825" s="1310"/>
      <c r="M825" s="1310"/>
      <c r="N825" s="1310"/>
      <c r="O825" s="655"/>
      <c r="P825" s="656"/>
      <c r="Q825" s="657"/>
      <c r="R825" s="704"/>
      <c r="S825" s="3180"/>
    </row>
    <row r="826" spans="7:19" ht="15" customHeight="1">
      <c r="G826" s="1047"/>
      <c r="H826" s="655"/>
      <c r="I826" s="655"/>
      <c r="J826" s="655"/>
      <c r="K826" s="655"/>
      <c r="L826" s="1310"/>
      <c r="M826" s="1310"/>
      <c r="N826" s="1310"/>
      <c r="O826" s="655"/>
      <c r="P826" s="656"/>
      <c r="Q826" s="657"/>
      <c r="R826" s="704"/>
      <c r="S826" s="3180"/>
    </row>
    <row r="827" spans="7:19" ht="15" customHeight="1">
      <c r="G827" s="1047"/>
      <c r="H827" s="655"/>
      <c r="I827" s="655"/>
      <c r="J827" s="655"/>
      <c r="K827" s="655"/>
      <c r="L827" s="1310"/>
      <c r="M827" s="1310"/>
      <c r="N827" s="1310"/>
      <c r="O827" s="655"/>
      <c r="P827" s="656"/>
      <c r="Q827" s="657"/>
      <c r="R827" s="704"/>
      <c r="S827" s="3180"/>
    </row>
    <row r="828" spans="7:19" ht="15" customHeight="1">
      <c r="G828" s="1047"/>
      <c r="H828" s="655"/>
      <c r="I828" s="655"/>
      <c r="J828" s="655"/>
      <c r="K828" s="655"/>
      <c r="L828" s="1310"/>
      <c r="M828" s="1310"/>
      <c r="N828" s="1310"/>
      <c r="O828" s="655"/>
      <c r="P828" s="656"/>
      <c r="Q828" s="657"/>
      <c r="R828" s="704"/>
      <c r="S828" s="3180"/>
    </row>
    <row r="829" spans="7:19" ht="15" customHeight="1">
      <c r="G829" s="1047"/>
      <c r="H829" s="655"/>
      <c r="I829" s="655"/>
      <c r="J829" s="655"/>
      <c r="K829" s="655"/>
      <c r="L829" s="1310"/>
      <c r="M829" s="1310"/>
      <c r="N829" s="1310"/>
      <c r="O829" s="655"/>
      <c r="P829" s="656"/>
      <c r="Q829" s="657"/>
      <c r="R829" s="704"/>
      <c r="S829" s="3180"/>
    </row>
    <row r="830" spans="7:19" ht="15" customHeight="1">
      <c r="G830" s="1047"/>
      <c r="H830" s="655"/>
      <c r="I830" s="655"/>
      <c r="J830" s="655"/>
      <c r="K830" s="655"/>
      <c r="L830" s="1310"/>
      <c r="M830" s="1310"/>
      <c r="N830" s="1310"/>
      <c r="O830" s="655"/>
      <c r="P830" s="656"/>
      <c r="Q830" s="657"/>
      <c r="R830" s="704"/>
      <c r="S830" s="3180"/>
    </row>
    <row r="831" spans="7:19" ht="15" customHeight="1">
      <c r="G831" s="1047"/>
      <c r="H831" s="655"/>
      <c r="I831" s="655"/>
      <c r="J831" s="655"/>
      <c r="K831" s="655"/>
      <c r="L831" s="1310"/>
      <c r="M831" s="1310"/>
      <c r="N831" s="1310"/>
      <c r="O831" s="655"/>
      <c r="P831" s="656"/>
      <c r="Q831" s="657"/>
      <c r="R831" s="704"/>
      <c r="S831" s="3180"/>
    </row>
    <row r="832" spans="7:19" ht="15" customHeight="1">
      <c r="G832" s="1047"/>
      <c r="H832" s="655"/>
      <c r="I832" s="655"/>
      <c r="J832" s="655"/>
      <c r="K832" s="655"/>
      <c r="L832" s="1310"/>
      <c r="M832" s="1310"/>
      <c r="N832" s="1310"/>
      <c r="O832" s="655"/>
      <c r="P832" s="656"/>
      <c r="Q832" s="657"/>
      <c r="R832" s="704"/>
      <c r="S832" s="3180"/>
    </row>
    <row r="833" spans="7:19" ht="15" customHeight="1">
      <c r="G833" s="1047"/>
      <c r="H833" s="655"/>
      <c r="I833" s="655"/>
      <c r="J833" s="655"/>
      <c r="K833" s="655"/>
      <c r="L833" s="1310"/>
      <c r="M833" s="1310"/>
      <c r="N833" s="1310"/>
      <c r="O833" s="655"/>
      <c r="P833" s="656"/>
      <c r="Q833" s="657"/>
      <c r="R833" s="704"/>
      <c r="S833" s="3180"/>
    </row>
    <row r="834" spans="7:19" ht="15" customHeight="1">
      <c r="G834" s="1047"/>
      <c r="H834" s="655"/>
      <c r="I834" s="655"/>
      <c r="J834" s="655"/>
      <c r="K834" s="655"/>
      <c r="L834" s="1310"/>
      <c r="M834" s="1310"/>
      <c r="N834" s="1310"/>
      <c r="O834" s="655"/>
      <c r="P834" s="656"/>
      <c r="Q834" s="657"/>
      <c r="R834" s="704"/>
      <c r="S834" s="3180"/>
    </row>
    <row r="835" spans="7:19" ht="15" customHeight="1">
      <c r="G835" s="1047"/>
      <c r="H835" s="655"/>
      <c r="I835" s="655"/>
      <c r="J835" s="655"/>
      <c r="K835" s="655"/>
      <c r="L835" s="1310"/>
      <c r="M835" s="1310"/>
      <c r="N835" s="1310"/>
      <c r="O835" s="655"/>
      <c r="P835" s="656"/>
      <c r="Q835" s="657"/>
      <c r="R835" s="704"/>
      <c r="S835" s="3180"/>
    </row>
    <row r="836" spans="7:19" ht="15" customHeight="1">
      <c r="G836" s="1047"/>
      <c r="H836" s="655"/>
      <c r="I836" s="655"/>
      <c r="J836" s="655"/>
      <c r="K836" s="655"/>
      <c r="L836" s="1310"/>
      <c r="M836" s="1310"/>
      <c r="N836" s="1310"/>
      <c r="O836" s="655"/>
      <c r="P836" s="656"/>
      <c r="Q836" s="657"/>
      <c r="R836" s="704"/>
      <c r="S836" s="3180"/>
    </row>
    <row r="837" spans="7:19" ht="15" customHeight="1">
      <c r="G837" s="1047"/>
      <c r="H837" s="655"/>
      <c r="I837" s="655"/>
      <c r="J837" s="655"/>
      <c r="K837" s="655"/>
      <c r="L837" s="1310"/>
      <c r="M837" s="1310"/>
      <c r="N837" s="1310"/>
      <c r="O837" s="655"/>
      <c r="P837" s="656"/>
      <c r="Q837" s="657"/>
      <c r="R837" s="704"/>
      <c r="S837" s="3180"/>
    </row>
    <row r="838" spans="7:19" ht="15" customHeight="1">
      <c r="G838" s="1047"/>
      <c r="H838" s="655"/>
      <c r="I838" s="655"/>
      <c r="J838" s="655"/>
      <c r="K838" s="655"/>
      <c r="L838" s="1310"/>
      <c r="M838" s="1310"/>
      <c r="N838" s="1310"/>
      <c r="O838" s="655"/>
      <c r="P838" s="656"/>
      <c r="Q838" s="657"/>
      <c r="R838" s="704"/>
      <c r="S838" s="3180"/>
    </row>
    <row r="839" spans="7:19" ht="15" customHeight="1">
      <c r="G839" s="1047"/>
      <c r="H839" s="655"/>
      <c r="I839" s="655"/>
      <c r="J839" s="655"/>
      <c r="K839" s="655"/>
      <c r="L839" s="1310"/>
      <c r="M839" s="1310"/>
      <c r="N839" s="1310"/>
      <c r="O839" s="655"/>
      <c r="P839" s="656"/>
      <c r="Q839" s="657"/>
      <c r="R839" s="704"/>
      <c r="S839" s="3180"/>
    </row>
    <row r="840" spans="7:19" ht="15" customHeight="1">
      <c r="G840" s="1047"/>
      <c r="H840" s="655"/>
      <c r="I840" s="655"/>
      <c r="J840" s="655"/>
      <c r="K840" s="655"/>
      <c r="L840" s="1310"/>
      <c r="M840" s="1310"/>
      <c r="N840" s="1310"/>
      <c r="O840" s="655"/>
      <c r="P840" s="656"/>
      <c r="Q840" s="657"/>
      <c r="R840" s="704"/>
      <c r="S840" s="3180"/>
    </row>
    <row r="841" spans="7:19" ht="15" customHeight="1">
      <c r="G841" s="1047"/>
      <c r="H841" s="655"/>
      <c r="I841" s="655"/>
      <c r="J841" s="655"/>
      <c r="K841" s="655"/>
      <c r="L841" s="1310"/>
      <c r="M841" s="1310"/>
      <c r="N841" s="1310"/>
      <c r="O841" s="655"/>
      <c r="P841" s="656"/>
      <c r="Q841" s="657"/>
      <c r="R841" s="704"/>
      <c r="S841" s="3180"/>
    </row>
    <row r="842" spans="7:19" ht="15" customHeight="1">
      <c r="G842" s="1047"/>
      <c r="H842" s="655"/>
      <c r="I842" s="655"/>
      <c r="J842" s="655"/>
      <c r="K842" s="655"/>
      <c r="L842" s="1310"/>
      <c r="M842" s="1310"/>
      <c r="N842" s="1310"/>
      <c r="O842" s="655"/>
      <c r="P842" s="656"/>
      <c r="Q842" s="657"/>
      <c r="R842" s="704"/>
      <c r="S842" s="3180"/>
    </row>
    <row r="843" spans="7:19" ht="15" customHeight="1">
      <c r="G843" s="1047"/>
      <c r="H843" s="655"/>
      <c r="I843" s="655"/>
      <c r="J843" s="655"/>
      <c r="K843" s="655"/>
      <c r="L843" s="1310"/>
      <c r="M843" s="1310"/>
      <c r="N843" s="1310"/>
      <c r="O843" s="655"/>
      <c r="P843" s="656"/>
      <c r="Q843" s="657"/>
      <c r="R843" s="704"/>
      <c r="S843" s="3180"/>
    </row>
    <row r="844" spans="7:19" ht="15" customHeight="1">
      <c r="G844" s="1047"/>
      <c r="H844" s="655"/>
      <c r="I844" s="655"/>
      <c r="J844" s="655"/>
      <c r="K844" s="655"/>
      <c r="L844" s="1310"/>
      <c r="M844" s="1310"/>
      <c r="N844" s="1310"/>
      <c r="O844" s="655"/>
      <c r="P844" s="656"/>
      <c r="Q844" s="657"/>
      <c r="R844" s="704"/>
      <c r="S844" s="3180"/>
    </row>
    <row r="845" spans="7:19" ht="15" customHeight="1">
      <c r="G845" s="1047"/>
      <c r="H845" s="655"/>
      <c r="I845" s="655"/>
      <c r="J845" s="655"/>
      <c r="K845" s="655"/>
      <c r="L845" s="1310"/>
      <c r="M845" s="1310"/>
      <c r="N845" s="1310"/>
      <c r="O845" s="655"/>
      <c r="P845" s="656"/>
      <c r="Q845" s="657"/>
      <c r="R845" s="704"/>
      <c r="S845" s="3180"/>
    </row>
    <row r="846" spans="7:19" ht="15" customHeight="1">
      <c r="G846" s="1047"/>
      <c r="H846" s="655"/>
      <c r="I846" s="655"/>
      <c r="J846" s="655"/>
      <c r="K846" s="655"/>
      <c r="L846" s="1310"/>
      <c r="M846" s="1310"/>
      <c r="N846" s="1310"/>
      <c r="O846" s="655"/>
      <c r="P846" s="656"/>
      <c r="Q846" s="657"/>
      <c r="R846" s="704"/>
      <c r="S846" s="3180"/>
    </row>
    <row r="847" spans="7:19" ht="15" customHeight="1">
      <c r="G847" s="1047"/>
      <c r="H847" s="655"/>
      <c r="I847" s="655"/>
      <c r="J847" s="655"/>
      <c r="K847" s="655"/>
      <c r="L847" s="1310"/>
      <c r="M847" s="1310"/>
      <c r="N847" s="1310"/>
      <c r="O847" s="655"/>
      <c r="P847" s="656"/>
      <c r="Q847" s="657"/>
      <c r="R847" s="704"/>
      <c r="S847" s="3180"/>
    </row>
    <row r="848" spans="7:19" ht="15" customHeight="1">
      <c r="G848" s="1047"/>
      <c r="H848" s="655"/>
      <c r="I848" s="655"/>
      <c r="J848" s="655"/>
      <c r="K848" s="655"/>
      <c r="L848" s="1310"/>
      <c r="M848" s="1310"/>
      <c r="N848" s="1310"/>
      <c r="O848" s="655"/>
      <c r="P848" s="656"/>
      <c r="Q848" s="657"/>
      <c r="R848" s="704"/>
      <c r="S848" s="3180"/>
    </row>
    <row r="849" spans="7:19" ht="15" customHeight="1">
      <c r="G849" s="1047"/>
      <c r="H849" s="655"/>
      <c r="I849" s="655"/>
      <c r="J849" s="655"/>
      <c r="K849" s="655"/>
      <c r="L849" s="1310"/>
      <c r="M849" s="1310"/>
      <c r="N849" s="1310"/>
      <c r="O849" s="655"/>
      <c r="P849" s="656"/>
      <c r="Q849" s="657"/>
      <c r="R849" s="704"/>
      <c r="S849" s="3180"/>
    </row>
    <row r="850" spans="7:19" ht="15" customHeight="1">
      <c r="G850" s="1047"/>
      <c r="H850" s="655"/>
      <c r="I850" s="655"/>
      <c r="J850" s="655"/>
      <c r="K850" s="655"/>
      <c r="L850" s="1310"/>
      <c r="M850" s="1310"/>
      <c r="N850" s="1310"/>
      <c r="O850" s="655"/>
      <c r="P850" s="656"/>
      <c r="Q850" s="657"/>
      <c r="R850" s="704"/>
      <c r="S850" s="3180"/>
    </row>
    <row r="851" spans="7:19" ht="15" customHeight="1">
      <c r="G851" s="1047"/>
      <c r="H851" s="655"/>
      <c r="I851" s="655"/>
      <c r="J851" s="655"/>
      <c r="K851" s="655"/>
      <c r="L851" s="1310"/>
      <c r="M851" s="1310"/>
      <c r="N851" s="1310"/>
      <c r="O851" s="655"/>
      <c r="P851" s="656"/>
      <c r="Q851" s="657"/>
      <c r="R851" s="704"/>
      <c r="S851" s="3180"/>
    </row>
    <row r="852" spans="7:19" ht="15" customHeight="1">
      <c r="G852" s="1047"/>
      <c r="H852" s="655"/>
      <c r="I852" s="655"/>
      <c r="J852" s="655"/>
      <c r="K852" s="655"/>
      <c r="L852" s="1310"/>
      <c r="M852" s="1310"/>
      <c r="N852" s="1310"/>
      <c r="O852" s="655"/>
      <c r="P852" s="656"/>
      <c r="Q852" s="657"/>
      <c r="R852" s="704"/>
      <c r="S852" s="3180"/>
    </row>
    <row r="853" spans="7:19" ht="15" customHeight="1">
      <c r="G853" s="1047"/>
      <c r="H853" s="655"/>
      <c r="I853" s="655"/>
      <c r="J853" s="655"/>
      <c r="K853" s="655"/>
      <c r="L853" s="1310"/>
      <c r="M853" s="1310"/>
      <c r="N853" s="1310"/>
      <c r="O853" s="655"/>
      <c r="P853" s="656"/>
      <c r="Q853" s="657"/>
      <c r="R853" s="704"/>
      <c r="S853" s="3180"/>
    </row>
    <row r="854" spans="7:19" ht="15" customHeight="1">
      <c r="G854" s="1047"/>
      <c r="H854" s="655"/>
      <c r="I854" s="655"/>
      <c r="J854" s="655"/>
      <c r="K854" s="655"/>
      <c r="L854" s="1310"/>
      <c r="M854" s="1310"/>
      <c r="N854" s="1310"/>
      <c r="O854" s="655"/>
      <c r="P854" s="656"/>
      <c r="Q854" s="657"/>
      <c r="R854" s="704"/>
      <c r="S854" s="3180"/>
    </row>
    <row r="855" spans="7:19" ht="15" customHeight="1">
      <c r="G855" s="1047"/>
      <c r="H855" s="655"/>
      <c r="I855" s="655"/>
      <c r="J855" s="655"/>
      <c r="K855" s="655"/>
      <c r="L855" s="1310"/>
      <c r="M855" s="1310"/>
      <c r="N855" s="1310"/>
      <c r="O855" s="655"/>
      <c r="P855" s="656"/>
      <c r="Q855" s="657"/>
      <c r="R855" s="704"/>
      <c r="S855" s="3180"/>
    </row>
    <row r="856" spans="7:19" ht="15" customHeight="1">
      <c r="G856" s="1047"/>
      <c r="H856" s="655"/>
      <c r="I856" s="655"/>
      <c r="J856" s="655"/>
      <c r="K856" s="655"/>
      <c r="L856" s="1310"/>
      <c r="M856" s="1310"/>
      <c r="N856" s="1310"/>
      <c r="O856" s="655"/>
      <c r="P856" s="656"/>
      <c r="Q856" s="657"/>
      <c r="R856" s="704"/>
      <c r="S856" s="3180"/>
    </row>
    <row r="857" spans="7:19" ht="15" customHeight="1">
      <c r="G857" s="1047"/>
      <c r="H857" s="655"/>
      <c r="I857" s="655"/>
      <c r="J857" s="655"/>
      <c r="K857" s="655"/>
      <c r="L857" s="1310"/>
      <c r="M857" s="1310"/>
      <c r="N857" s="1310"/>
      <c r="O857" s="655"/>
      <c r="P857" s="656"/>
      <c r="Q857" s="657"/>
      <c r="R857" s="704"/>
      <c r="S857" s="3180"/>
    </row>
    <row r="858" spans="7:19" ht="15" customHeight="1">
      <c r="G858" s="1047"/>
      <c r="H858" s="655"/>
      <c r="I858" s="655"/>
      <c r="J858" s="655"/>
      <c r="K858" s="655"/>
      <c r="L858" s="1310"/>
      <c r="M858" s="1310"/>
      <c r="N858" s="1310"/>
      <c r="O858" s="655"/>
      <c r="P858" s="656"/>
      <c r="Q858" s="657"/>
      <c r="R858" s="704"/>
      <c r="S858" s="3180"/>
    </row>
    <row r="859" spans="7:19" ht="15" customHeight="1">
      <c r="G859" s="1047"/>
      <c r="H859" s="655"/>
      <c r="I859" s="655"/>
      <c r="J859" s="655"/>
      <c r="K859" s="655"/>
      <c r="L859" s="1310"/>
      <c r="M859" s="1310"/>
      <c r="N859" s="1310"/>
      <c r="O859" s="655"/>
      <c r="P859" s="656"/>
      <c r="Q859" s="657"/>
      <c r="R859" s="704"/>
      <c r="S859" s="3180"/>
    </row>
    <row r="860" spans="7:19" ht="15" customHeight="1">
      <c r="G860" s="1047"/>
      <c r="H860" s="655"/>
      <c r="I860" s="655"/>
      <c r="J860" s="655"/>
      <c r="K860" s="655"/>
      <c r="L860" s="1310"/>
      <c r="M860" s="1310"/>
      <c r="N860" s="1310"/>
      <c r="O860" s="655"/>
      <c r="P860" s="656"/>
      <c r="Q860" s="657"/>
      <c r="R860" s="704"/>
      <c r="S860" s="3180"/>
    </row>
    <row r="861" spans="7:19" ht="15" customHeight="1">
      <c r="G861" s="1047"/>
      <c r="H861" s="655"/>
      <c r="I861" s="655"/>
      <c r="J861" s="655"/>
      <c r="K861" s="655"/>
      <c r="L861" s="1310"/>
      <c r="M861" s="1310"/>
      <c r="N861" s="1310"/>
      <c r="O861" s="655"/>
      <c r="P861" s="656"/>
      <c r="Q861" s="657"/>
      <c r="R861" s="704"/>
      <c r="S861" s="3180"/>
    </row>
    <row r="862" spans="7:19" ht="15" customHeight="1">
      <c r="G862" s="1047"/>
      <c r="H862" s="655"/>
      <c r="I862" s="655"/>
      <c r="J862" s="655"/>
      <c r="K862" s="655"/>
      <c r="L862" s="1310"/>
      <c r="M862" s="1310"/>
      <c r="N862" s="1310"/>
      <c r="O862" s="655"/>
      <c r="P862" s="656"/>
      <c r="Q862" s="657"/>
      <c r="R862" s="704"/>
      <c r="S862" s="3180"/>
    </row>
    <row r="863" spans="7:19" ht="15" customHeight="1">
      <c r="G863" s="1047"/>
      <c r="H863" s="655"/>
      <c r="I863" s="655"/>
      <c r="J863" s="655"/>
      <c r="K863" s="655"/>
      <c r="L863" s="1310"/>
      <c r="M863" s="1310"/>
      <c r="N863" s="1310"/>
      <c r="O863" s="655"/>
      <c r="P863" s="656"/>
      <c r="Q863" s="657"/>
      <c r="R863" s="704"/>
      <c r="S863" s="3180"/>
    </row>
    <row r="864" spans="7:19" ht="15" customHeight="1">
      <c r="G864" s="1047"/>
      <c r="H864" s="655"/>
      <c r="I864" s="655"/>
      <c r="J864" s="655"/>
      <c r="K864" s="655"/>
      <c r="L864" s="1310"/>
      <c r="M864" s="1310"/>
      <c r="N864" s="1310"/>
      <c r="O864" s="655"/>
      <c r="P864" s="656"/>
      <c r="Q864" s="657"/>
      <c r="R864" s="704"/>
      <c r="S864" s="3180"/>
    </row>
    <row r="865" spans="7:19" ht="15" customHeight="1">
      <c r="G865" s="1047"/>
      <c r="H865" s="655"/>
      <c r="I865" s="655"/>
      <c r="J865" s="655"/>
      <c r="K865" s="655"/>
      <c r="L865" s="1310"/>
      <c r="M865" s="1310"/>
      <c r="N865" s="1310"/>
      <c r="O865" s="655"/>
      <c r="P865" s="656"/>
      <c r="Q865" s="657"/>
      <c r="R865" s="704"/>
      <c r="S865" s="3180"/>
    </row>
    <row r="866" spans="7:19" ht="15" customHeight="1">
      <c r="G866" s="1047"/>
      <c r="H866" s="655"/>
      <c r="I866" s="655"/>
      <c r="J866" s="655"/>
      <c r="K866" s="655"/>
      <c r="L866" s="1310"/>
      <c r="M866" s="1310"/>
      <c r="N866" s="1310"/>
      <c r="O866" s="655"/>
      <c r="P866" s="656"/>
      <c r="Q866" s="657"/>
      <c r="R866" s="704"/>
      <c r="S866" s="3180"/>
    </row>
    <row r="867" spans="7:19" ht="15" customHeight="1">
      <c r="G867" s="1047"/>
      <c r="H867" s="655"/>
      <c r="I867" s="655"/>
      <c r="J867" s="655"/>
      <c r="K867" s="655"/>
      <c r="L867" s="1310"/>
      <c r="M867" s="1310"/>
      <c r="N867" s="1310"/>
      <c r="O867" s="655"/>
      <c r="P867" s="656"/>
      <c r="Q867" s="657"/>
      <c r="R867" s="704"/>
      <c r="S867" s="3180"/>
    </row>
    <row r="868" spans="7:19" ht="15" customHeight="1">
      <c r="G868" s="1047"/>
      <c r="H868" s="655"/>
      <c r="I868" s="655"/>
      <c r="J868" s="655"/>
      <c r="K868" s="655"/>
      <c r="L868" s="1310"/>
      <c r="M868" s="1310"/>
      <c r="N868" s="1310"/>
      <c r="O868" s="655"/>
      <c r="P868" s="656"/>
      <c r="Q868" s="657"/>
      <c r="R868" s="704"/>
      <c r="S868" s="3180"/>
    </row>
    <row r="869" spans="7:19" ht="15" customHeight="1">
      <c r="G869" s="1047"/>
      <c r="H869" s="655"/>
      <c r="I869" s="655"/>
      <c r="J869" s="655"/>
      <c r="K869" s="655"/>
      <c r="L869" s="1310"/>
      <c r="M869" s="1310"/>
      <c r="N869" s="1310"/>
      <c r="O869" s="655"/>
      <c r="P869" s="656"/>
      <c r="Q869" s="657"/>
      <c r="R869" s="704"/>
      <c r="S869" s="3180"/>
    </row>
    <row r="870" spans="7:19" ht="15" customHeight="1">
      <c r="G870" s="1047"/>
      <c r="H870" s="655"/>
      <c r="I870" s="655"/>
      <c r="J870" s="655"/>
      <c r="K870" s="655"/>
      <c r="L870" s="1310"/>
      <c r="M870" s="1310"/>
      <c r="N870" s="1310"/>
      <c r="O870" s="655"/>
      <c r="P870" s="656"/>
      <c r="Q870" s="657"/>
      <c r="R870" s="704"/>
      <c r="S870" s="3180"/>
    </row>
    <row r="871" spans="7:19" ht="15" customHeight="1">
      <c r="G871" s="1047"/>
      <c r="H871" s="655"/>
      <c r="I871" s="655"/>
      <c r="J871" s="655"/>
      <c r="K871" s="655"/>
      <c r="L871" s="1310"/>
      <c r="M871" s="1310"/>
      <c r="N871" s="1310"/>
      <c r="O871" s="655"/>
      <c r="P871" s="656"/>
      <c r="Q871" s="657"/>
      <c r="R871" s="704"/>
      <c r="S871" s="3180"/>
    </row>
    <row r="872" spans="7:19" ht="15" customHeight="1">
      <c r="G872" s="1047"/>
      <c r="H872" s="655"/>
      <c r="I872" s="655"/>
      <c r="J872" s="655"/>
      <c r="K872" s="655"/>
      <c r="L872" s="1310"/>
      <c r="M872" s="1310"/>
      <c r="N872" s="1310"/>
      <c r="O872" s="655"/>
      <c r="P872" s="656"/>
      <c r="Q872" s="657"/>
      <c r="R872" s="704"/>
      <c r="S872" s="3180"/>
    </row>
    <row r="873" spans="7:19" ht="15" customHeight="1">
      <c r="G873" s="1047"/>
      <c r="H873" s="655"/>
      <c r="I873" s="655"/>
      <c r="J873" s="655"/>
      <c r="K873" s="655"/>
      <c r="L873" s="1310"/>
      <c r="M873" s="1310"/>
      <c r="N873" s="1310"/>
      <c r="O873" s="655"/>
      <c r="P873" s="656"/>
      <c r="Q873" s="657"/>
      <c r="R873" s="704"/>
      <c r="S873" s="3180"/>
    </row>
    <row r="874" spans="7:19" ht="15" customHeight="1">
      <c r="G874" s="1047"/>
      <c r="H874" s="655"/>
      <c r="I874" s="655"/>
      <c r="J874" s="655"/>
      <c r="K874" s="655"/>
      <c r="L874" s="1310"/>
      <c r="M874" s="1310"/>
      <c r="N874" s="1310"/>
      <c r="O874" s="655"/>
      <c r="P874" s="656"/>
      <c r="Q874" s="657"/>
      <c r="R874" s="704"/>
      <c r="S874" s="3180"/>
    </row>
    <row r="875" spans="7:19" ht="15" customHeight="1">
      <c r="G875" s="1047"/>
      <c r="H875" s="655"/>
      <c r="I875" s="655"/>
      <c r="J875" s="655"/>
      <c r="K875" s="655"/>
      <c r="L875" s="1310"/>
      <c r="M875" s="1310"/>
      <c r="N875" s="1310"/>
      <c r="O875" s="655"/>
      <c r="P875" s="656"/>
      <c r="Q875" s="657"/>
      <c r="R875" s="704"/>
      <c r="S875" s="3180"/>
    </row>
    <row r="876" spans="7:19" ht="15" customHeight="1">
      <c r="G876" s="1047"/>
      <c r="H876" s="655"/>
      <c r="I876" s="655"/>
      <c r="J876" s="655"/>
      <c r="K876" s="655"/>
      <c r="L876" s="1310"/>
      <c r="M876" s="1310"/>
      <c r="N876" s="1310"/>
      <c r="O876" s="655"/>
      <c r="P876" s="656"/>
      <c r="Q876" s="657"/>
      <c r="R876" s="704"/>
      <c r="S876" s="3180"/>
    </row>
    <row r="877" spans="7:19" ht="15" customHeight="1">
      <c r="G877" s="1047"/>
      <c r="H877" s="655"/>
      <c r="I877" s="655"/>
      <c r="J877" s="655"/>
      <c r="K877" s="655"/>
      <c r="L877" s="1310"/>
      <c r="M877" s="1310"/>
      <c r="N877" s="1310"/>
      <c r="O877" s="655"/>
      <c r="P877" s="656"/>
      <c r="Q877" s="657"/>
      <c r="R877" s="704"/>
      <c r="S877" s="3180"/>
    </row>
    <row r="878" spans="7:19" ht="15" customHeight="1">
      <c r="G878" s="1047"/>
      <c r="H878" s="655"/>
      <c r="I878" s="655"/>
      <c r="J878" s="655"/>
      <c r="K878" s="655"/>
      <c r="L878" s="1310"/>
      <c r="M878" s="1310"/>
      <c r="N878" s="1310"/>
      <c r="O878" s="655"/>
      <c r="P878" s="656"/>
      <c r="Q878" s="657"/>
      <c r="R878" s="704"/>
      <c r="S878" s="3180"/>
    </row>
    <row r="879" spans="7:19" ht="15" customHeight="1">
      <c r="G879" s="1047"/>
      <c r="H879" s="655"/>
      <c r="I879" s="655"/>
      <c r="J879" s="655"/>
      <c r="K879" s="655"/>
      <c r="L879" s="1310"/>
      <c r="M879" s="1310"/>
      <c r="N879" s="1310"/>
      <c r="O879" s="655"/>
      <c r="P879" s="656"/>
      <c r="Q879" s="657"/>
      <c r="R879" s="704"/>
      <c r="S879" s="3180"/>
    </row>
    <row r="880" spans="7:19" ht="15" customHeight="1">
      <c r="G880" s="1047"/>
      <c r="H880" s="655"/>
      <c r="I880" s="655"/>
      <c r="J880" s="655"/>
      <c r="K880" s="655"/>
      <c r="L880" s="1310"/>
      <c r="M880" s="1310"/>
      <c r="N880" s="1310"/>
      <c r="O880" s="655"/>
      <c r="P880" s="656"/>
      <c r="Q880" s="657"/>
      <c r="R880" s="704"/>
      <c r="S880" s="3180"/>
    </row>
    <row r="881" spans="7:19" ht="15" customHeight="1">
      <c r="G881" s="1047"/>
      <c r="H881" s="655"/>
      <c r="I881" s="655"/>
      <c r="J881" s="655"/>
      <c r="K881" s="655"/>
      <c r="L881" s="1310"/>
      <c r="M881" s="1310"/>
      <c r="N881" s="1310"/>
      <c r="O881" s="655"/>
      <c r="P881" s="656"/>
      <c r="Q881" s="657"/>
      <c r="R881" s="704"/>
      <c r="S881" s="3180"/>
    </row>
    <row r="882" spans="7:19" ht="15" customHeight="1">
      <c r="G882" s="1047"/>
      <c r="H882" s="655"/>
      <c r="I882" s="655"/>
      <c r="J882" s="655"/>
      <c r="K882" s="655"/>
      <c r="L882" s="1310"/>
      <c r="M882" s="1310"/>
      <c r="N882" s="1310"/>
      <c r="O882" s="655"/>
      <c r="P882" s="656"/>
      <c r="Q882" s="657"/>
      <c r="R882" s="704"/>
      <c r="S882" s="3180"/>
    </row>
    <row r="883" spans="7:19" ht="15" customHeight="1">
      <c r="G883" s="1047"/>
      <c r="H883" s="655"/>
      <c r="I883" s="655"/>
      <c r="J883" s="655"/>
      <c r="K883" s="655"/>
      <c r="L883" s="1310"/>
      <c r="M883" s="1310"/>
      <c r="N883" s="1310"/>
      <c r="O883" s="655"/>
      <c r="P883" s="656"/>
      <c r="Q883" s="657"/>
      <c r="R883" s="704"/>
      <c r="S883" s="3180"/>
    </row>
    <row r="884" spans="7:19" ht="15" customHeight="1">
      <c r="G884" s="1047"/>
      <c r="H884" s="655"/>
      <c r="I884" s="655"/>
      <c r="J884" s="655"/>
      <c r="K884" s="655"/>
      <c r="L884" s="1310"/>
      <c r="M884" s="1310"/>
      <c r="N884" s="1310"/>
      <c r="O884" s="655"/>
      <c r="P884" s="656"/>
      <c r="Q884" s="657"/>
      <c r="R884" s="704"/>
      <c r="S884" s="3180"/>
    </row>
    <row r="885" spans="7:19" ht="15" customHeight="1">
      <c r="G885" s="1047"/>
      <c r="H885" s="655"/>
      <c r="I885" s="655"/>
      <c r="J885" s="655"/>
      <c r="K885" s="655"/>
      <c r="L885" s="1310"/>
      <c r="M885" s="1310"/>
      <c r="N885" s="1310"/>
      <c r="O885" s="655"/>
      <c r="P885" s="656"/>
      <c r="Q885" s="657"/>
      <c r="R885" s="704"/>
      <c r="S885" s="3180"/>
    </row>
    <row r="886" spans="7:19" ht="15" customHeight="1">
      <c r="G886" s="1047"/>
      <c r="H886" s="655"/>
      <c r="I886" s="655"/>
      <c r="J886" s="655"/>
      <c r="K886" s="655"/>
      <c r="L886" s="1310"/>
      <c r="M886" s="1310"/>
      <c r="N886" s="1310"/>
      <c r="O886" s="655"/>
      <c r="P886" s="656"/>
      <c r="Q886" s="657"/>
      <c r="R886" s="704"/>
      <c r="S886" s="3180"/>
    </row>
    <row r="887" spans="7:19" ht="15" customHeight="1">
      <c r="G887" s="1047"/>
      <c r="H887" s="655"/>
      <c r="I887" s="655"/>
      <c r="J887" s="655"/>
      <c r="K887" s="655"/>
      <c r="L887" s="1310"/>
      <c r="M887" s="1310"/>
      <c r="N887" s="1310"/>
      <c r="O887" s="655"/>
      <c r="P887" s="656"/>
      <c r="Q887" s="657"/>
      <c r="R887" s="704"/>
      <c r="S887" s="3180"/>
    </row>
    <row r="888" spans="7:19" ht="15" customHeight="1">
      <c r="G888" s="1047"/>
      <c r="H888" s="655"/>
      <c r="I888" s="655"/>
      <c r="J888" s="655"/>
      <c r="K888" s="655"/>
      <c r="L888" s="1310"/>
      <c r="M888" s="1310"/>
      <c r="N888" s="1310"/>
      <c r="O888" s="655"/>
      <c r="P888" s="656"/>
      <c r="Q888" s="657"/>
      <c r="R888" s="704"/>
      <c r="S888" s="3180"/>
    </row>
    <row r="889" spans="7:19" ht="15" customHeight="1">
      <c r="G889" s="1047"/>
      <c r="H889" s="655"/>
      <c r="I889" s="655"/>
      <c r="J889" s="655"/>
      <c r="K889" s="655"/>
      <c r="L889" s="1310"/>
      <c r="M889" s="1310"/>
      <c r="N889" s="1310"/>
      <c r="O889" s="655"/>
      <c r="P889" s="656"/>
      <c r="Q889" s="657"/>
      <c r="R889" s="704"/>
      <c r="S889" s="3180"/>
    </row>
    <row r="890" spans="7:19" ht="15" customHeight="1">
      <c r="G890" s="1047"/>
      <c r="H890" s="655"/>
      <c r="I890" s="655"/>
      <c r="J890" s="655"/>
      <c r="K890" s="655"/>
      <c r="L890" s="1310"/>
      <c r="M890" s="1310"/>
      <c r="N890" s="1310"/>
      <c r="O890" s="655"/>
      <c r="P890" s="656"/>
      <c r="Q890" s="657"/>
      <c r="R890" s="704"/>
      <c r="S890" s="3180"/>
    </row>
    <row r="891" spans="7:19" ht="15" customHeight="1">
      <c r="G891" s="1047"/>
      <c r="H891" s="655"/>
      <c r="I891" s="655"/>
      <c r="J891" s="655"/>
      <c r="K891" s="655"/>
      <c r="L891" s="1310"/>
      <c r="M891" s="1310"/>
      <c r="N891" s="1310"/>
      <c r="O891" s="655"/>
      <c r="P891" s="656"/>
      <c r="Q891" s="657"/>
      <c r="R891" s="704"/>
      <c r="S891" s="3180"/>
    </row>
    <row r="892" spans="7:19" ht="15" customHeight="1">
      <c r="G892" s="1047"/>
      <c r="H892" s="655"/>
      <c r="I892" s="655"/>
      <c r="J892" s="655"/>
      <c r="K892" s="655"/>
      <c r="L892" s="1310"/>
      <c r="M892" s="1310"/>
      <c r="N892" s="1310"/>
      <c r="O892" s="655"/>
      <c r="P892" s="656"/>
      <c r="Q892" s="657"/>
      <c r="R892" s="704"/>
      <c r="S892" s="3180"/>
    </row>
    <row r="893" spans="7:19" ht="15" customHeight="1">
      <c r="G893" s="1047"/>
      <c r="H893" s="655"/>
      <c r="I893" s="655"/>
      <c r="J893" s="655"/>
      <c r="K893" s="655"/>
      <c r="L893" s="1310"/>
      <c r="M893" s="1310"/>
      <c r="N893" s="1310"/>
      <c r="O893" s="655"/>
      <c r="P893" s="656"/>
      <c r="Q893" s="657"/>
      <c r="R893" s="704"/>
      <c r="S893" s="3180"/>
    </row>
    <row r="894" spans="7:19" ht="15" customHeight="1">
      <c r="G894" s="1047"/>
      <c r="H894" s="655"/>
      <c r="I894" s="655"/>
      <c r="J894" s="655"/>
      <c r="K894" s="655"/>
      <c r="L894" s="1310"/>
      <c r="M894" s="1310"/>
      <c r="N894" s="1310"/>
      <c r="O894" s="655"/>
      <c r="P894" s="656"/>
      <c r="Q894" s="657"/>
      <c r="R894" s="704"/>
      <c r="S894" s="3180"/>
    </row>
    <row r="895" spans="7:19" ht="15" customHeight="1">
      <c r="G895" s="1047"/>
      <c r="H895" s="655"/>
      <c r="I895" s="655"/>
      <c r="J895" s="655"/>
      <c r="K895" s="655"/>
      <c r="L895" s="1310"/>
      <c r="M895" s="1310"/>
      <c r="N895" s="1310"/>
      <c r="O895" s="655"/>
      <c r="P895" s="656"/>
      <c r="Q895" s="657"/>
      <c r="R895" s="704"/>
      <c r="S895" s="3180"/>
    </row>
    <row r="896" spans="7:19" ht="15" customHeight="1">
      <c r="G896" s="1047"/>
      <c r="H896" s="655"/>
      <c r="I896" s="655"/>
      <c r="J896" s="655"/>
      <c r="K896" s="655"/>
      <c r="L896" s="1310"/>
      <c r="M896" s="1310"/>
      <c r="N896" s="1310"/>
      <c r="O896" s="655"/>
      <c r="P896" s="656"/>
      <c r="Q896" s="657"/>
      <c r="R896" s="704"/>
      <c r="S896" s="3180"/>
    </row>
    <row r="897" spans="7:19" ht="15" customHeight="1">
      <c r="G897" s="1047"/>
      <c r="H897" s="655"/>
      <c r="I897" s="655"/>
      <c r="J897" s="655"/>
      <c r="K897" s="655"/>
      <c r="L897" s="1310"/>
      <c r="M897" s="1310"/>
      <c r="N897" s="1310"/>
      <c r="O897" s="655"/>
      <c r="P897" s="656"/>
      <c r="Q897" s="657"/>
      <c r="R897" s="704"/>
      <c r="S897" s="3180"/>
    </row>
    <row r="898" spans="7:19" ht="15" customHeight="1">
      <c r="G898" s="1047"/>
      <c r="H898" s="655"/>
      <c r="I898" s="655"/>
      <c r="J898" s="655"/>
      <c r="K898" s="655"/>
      <c r="L898" s="1310"/>
      <c r="M898" s="1310"/>
      <c r="N898" s="1310"/>
      <c r="O898" s="655"/>
      <c r="P898" s="656"/>
      <c r="Q898" s="657"/>
      <c r="R898" s="704"/>
      <c r="S898" s="3180"/>
    </row>
    <row r="899" spans="7:19" ht="15" customHeight="1">
      <c r="G899" s="1047"/>
      <c r="H899" s="655"/>
      <c r="I899" s="655"/>
      <c r="J899" s="655"/>
      <c r="K899" s="655"/>
      <c r="L899" s="1310"/>
      <c r="M899" s="1310"/>
      <c r="N899" s="1310"/>
      <c r="O899" s="655"/>
      <c r="P899" s="656"/>
      <c r="Q899" s="657"/>
      <c r="R899" s="704"/>
      <c r="S899" s="3180"/>
    </row>
    <row r="900" spans="7:19" ht="15" customHeight="1">
      <c r="G900" s="1047"/>
      <c r="H900" s="655"/>
      <c r="I900" s="655"/>
      <c r="J900" s="655"/>
      <c r="K900" s="655"/>
      <c r="L900" s="1310"/>
      <c r="M900" s="1310"/>
      <c r="N900" s="1310"/>
      <c r="O900" s="655"/>
      <c r="P900" s="656"/>
      <c r="Q900" s="657"/>
      <c r="R900" s="704"/>
      <c r="S900" s="3180"/>
    </row>
    <row r="901" spans="7:19" ht="15" customHeight="1">
      <c r="G901" s="1047"/>
      <c r="H901" s="655"/>
      <c r="I901" s="655"/>
      <c r="J901" s="655"/>
      <c r="K901" s="655"/>
      <c r="L901" s="1310"/>
      <c r="M901" s="1310"/>
      <c r="N901" s="1310"/>
      <c r="O901" s="655"/>
      <c r="P901" s="656"/>
      <c r="Q901" s="657"/>
      <c r="R901" s="704"/>
      <c r="S901" s="3180"/>
    </row>
    <row r="902" spans="7:19" ht="15" customHeight="1">
      <c r="G902" s="1047"/>
      <c r="H902" s="655"/>
      <c r="I902" s="655"/>
      <c r="J902" s="655"/>
      <c r="K902" s="655"/>
      <c r="L902" s="1310"/>
      <c r="M902" s="1310"/>
      <c r="N902" s="1310"/>
      <c r="O902" s="655"/>
      <c r="P902" s="656"/>
      <c r="Q902" s="657"/>
      <c r="R902" s="704"/>
      <c r="S902" s="3180"/>
    </row>
    <row r="903" spans="7:19" ht="15" customHeight="1">
      <c r="G903" s="1047"/>
      <c r="H903" s="655"/>
      <c r="I903" s="655"/>
      <c r="J903" s="655"/>
      <c r="K903" s="655"/>
      <c r="L903" s="1310"/>
      <c r="M903" s="1310"/>
      <c r="N903" s="1310"/>
      <c r="O903" s="655"/>
      <c r="P903" s="656"/>
      <c r="Q903" s="657"/>
      <c r="R903" s="704"/>
      <c r="S903" s="3180"/>
    </row>
    <row r="904" spans="7:19" ht="15" customHeight="1">
      <c r="G904" s="1047"/>
      <c r="H904" s="655"/>
      <c r="I904" s="655"/>
      <c r="J904" s="655"/>
      <c r="K904" s="655"/>
      <c r="L904" s="1310"/>
      <c r="M904" s="1310"/>
      <c r="N904" s="1310"/>
      <c r="O904" s="655"/>
      <c r="P904" s="656"/>
      <c r="Q904" s="657"/>
      <c r="R904" s="704"/>
      <c r="S904" s="3180"/>
    </row>
    <row r="905" spans="7:19" ht="15" customHeight="1">
      <c r="G905" s="1047"/>
      <c r="H905" s="655"/>
      <c r="I905" s="655"/>
      <c r="J905" s="655"/>
      <c r="K905" s="655"/>
      <c r="L905" s="1310"/>
      <c r="M905" s="1310"/>
      <c r="N905" s="1310"/>
      <c r="O905" s="655"/>
      <c r="P905" s="656"/>
      <c r="Q905" s="657"/>
      <c r="R905" s="704"/>
      <c r="S905" s="3180"/>
    </row>
    <row r="906" spans="7:19" ht="15" customHeight="1">
      <c r="G906" s="1047"/>
      <c r="H906" s="655"/>
      <c r="I906" s="655"/>
      <c r="J906" s="655"/>
      <c r="K906" s="655"/>
      <c r="L906" s="1310"/>
      <c r="M906" s="1310"/>
      <c r="N906" s="1310"/>
      <c r="O906" s="655"/>
      <c r="P906" s="656"/>
      <c r="Q906" s="657"/>
      <c r="R906" s="704"/>
      <c r="S906" s="3180"/>
    </row>
    <row r="907" spans="7:19" ht="15" customHeight="1">
      <c r="G907" s="1047"/>
      <c r="H907" s="655"/>
      <c r="I907" s="655"/>
      <c r="J907" s="655"/>
      <c r="K907" s="655"/>
      <c r="L907" s="1310"/>
      <c r="M907" s="1310"/>
      <c r="N907" s="1310"/>
      <c r="O907" s="655"/>
      <c r="P907" s="656"/>
      <c r="Q907" s="657"/>
      <c r="R907" s="704"/>
      <c r="S907" s="3180"/>
    </row>
    <row r="908" spans="7:19" ht="15" customHeight="1">
      <c r="G908" s="1047"/>
      <c r="H908" s="655"/>
      <c r="I908" s="655"/>
      <c r="J908" s="655"/>
      <c r="K908" s="655"/>
      <c r="L908" s="1310"/>
      <c r="M908" s="1310"/>
      <c r="N908" s="1310"/>
      <c r="O908" s="655"/>
      <c r="P908" s="656"/>
      <c r="Q908" s="657"/>
      <c r="R908" s="704"/>
      <c r="S908" s="3180"/>
    </row>
    <row r="909" spans="7:19" ht="15" customHeight="1">
      <c r="G909" s="1047"/>
      <c r="H909" s="655"/>
      <c r="I909" s="655"/>
      <c r="J909" s="655"/>
      <c r="K909" s="655"/>
      <c r="L909" s="1310"/>
      <c r="M909" s="1310"/>
      <c r="N909" s="1310"/>
      <c r="O909" s="655"/>
      <c r="P909" s="656"/>
      <c r="Q909" s="657"/>
      <c r="R909" s="704"/>
      <c r="S909" s="3180"/>
    </row>
    <row r="910" spans="7:19" ht="15" customHeight="1">
      <c r="G910" s="1047"/>
      <c r="H910" s="655"/>
      <c r="I910" s="655"/>
      <c r="J910" s="655"/>
      <c r="K910" s="655"/>
      <c r="L910" s="1310"/>
      <c r="M910" s="1310"/>
      <c r="N910" s="1310"/>
      <c r="O910" s="655"/>
      <c r="P910" s="656"/>
      <c r="Q910" s="657"/>
      <c r="R910" s="704"/>
      <c r="S910" s="3180"/>
    </row>
    <row r="911" spans="7:19" ht="15" customHeight="1">
      <c r="G911" s="1047"/>
      <c r="H911" s="655"/>
      <c r="I911" s="655"/>
      <c r="J911" s="655"/>
      <c r="K911" s="655"/>
      <c r="L911" s="1310"/>
      <c r="M911" s="1310"/>
      <c r="N911" s="1310"/>
      <c r="O911" s="655"/>
      <c r="P911" s="656"/>
      <c r="Q911" s="657"/>
      <c r="R911" s="704"/>
      <c r="S911" s="3180"/>
    </row>
    <row r="912" spans="7:19" ht="15" customHeight="1">
      <c r="G912" s="1047"/>
      <c r="H912" s="655"/>
      <c r="I912" s="655"/>
      <c r="J912" s="655"/>
      <c r="K912" s="655"/>
      <c r="L912" s="1310"/>
      <c r="M912" s="1310"/>
      <c r="N912" s="1310"/>
      <c r="O912" s="655"/>
      <c r="P912" s="656"/>
      <c r="Q912" s="657"/>
      <c r="R912" s="704"/>
      <c r="S912" s="3180"/>
    </row>
    <row r="913" spans="7:19" ht="15" customHeight="1">
      <c r="G913" s="1047"/>
      <c r="H913" s="655"/>
      <c r="I913" s="655"/>
      <c r="J913" s="655"/>
      <c r="K913" s="655"/>
      <c r="L913" s="1310"/>
      <c r="M913" s="1310"/>
      <c r="N913" s="1310"/>
      <c r="O913" s="655"/>
      <c r="P913" s="656"/>
      <c r="Q913" s="657"/>
      <c r="R913" s="704"/>
      <c r="S913" s="3180"/>
    </row>
    <row r="914" spans="7:19" ht="15" customHeight="1">
      <c r="G914" s="1047"/>
      <c r="H914" s="655"/>
      <c r="I914" s="655"/>
      <c r="J914" s="655"/>
      <c r="K914" s="655"/>
      <c r="L914" s="1310"/>
      <c r="M914" s="1310"/>
      <c r="N914" s="1310"/>
      <c r="O914" s="655"/>
      <c r="P914" s="656"/>
      <c r="Q914" s="657"/>
      <c r="R914" s="704"/>
      <c r="S914" s="3180"/>
    </row>
    <row r="915" spans="7:19" ht="15" customHeight="1">
      <c r="G915" s="1047"/>
      <c r="H915" s="655"/>
      <c r="I915" s="655"/>
      <c r="J915" s="655"/>
      <c r="K915" s="655"/>
      <c r="L915" s="1310"/>
      <c r="M915" s="1310"/>
      <c r="N915" s="1310"/>
      <c r="O915" s="655"/>
      <c r="P915" s="656"/>
      <c r="Q915" s="657"/>
      <c r="R915" s="704"/>
      <c r="S915" s="3180"/>
    </row>
    <row r="916" spans="7:19" ht="15" customHeight="1">
      <c r="G916" s="1047"/>
      <c r="H916" s="655"/>
      <c r="I916" s="655"/>
      <c r="J916" s="655"/>
      <c r="K916" s="655"/>
      <c r="L916" s="1310"/>
      <c r="M916" s="1310"/>
      <c r="N916" s="1310"/>
      <c r="O916" s="655"/>
      <c r="P916" s="656"/>
      <c r="Q916" s="657"/>
      <c r="R916" s="704"/>
      <c r="S916" s="3180"/>
    </row>
    <row r="917" spans="7:19" ht="15" customHeight="1">
      <c r="G917" s="1047"/>
      <c r="H917" s="655"/>
      <c r="I917" s="655"/>
      <c r="J917" s="655"/>
      <c r="K917" s="655"/>
      <c r="L917" s="1310"/>
      <c r="M917" s="1310"/>
      <c r="N917" s="1310"/>
      <c r="O917" s="655"/>
      <c r="P917" s="656"/>
      <c r="Q917" s="657"/>
      <c r="R917" s="704"/>
      <c r="S917" s="3180"/>
    </row>
    <row r="918" spans="7:19" ht="15" customHeight="1">
      <c r="G918" s="1047"/>
      <c r="H918" s="655"/>
      <c r="I918" s="655"/>
      <c r="J918" s="655"/>
      <c r="K918" s="655"/>
      <c r="L918" s="1310"/>
      <c r="M918" s="1310"/>
      <c r="N918" s="1310"/>
      <c r="O918" s="655"/>
      <c r="P918" s="656"/>
      <c r="Q918" s="657"/>
      <c r="R918" s="704"/>
      <c r="S918" s="3180"/>
    </row>
    <row r="919" spans="7:19" ht="15" customHeight="1">
      <c r="G919" s="1047"/>
      <c r="H919" s="655"/>
      <c r="I919" s="655"/>
      <c r="J919" s="655"/>
      <c r="K919" s="655"/>
      <c r="L919" s="1310"/>
      <c r="M919" s="1310"/>
      <c r="N919" s="1310"/>
      <c r="O919" s="655"/>
      <c r="P919" s="656"/>
      <c r="Q919" s="657"/>
      <c r="R919" s="704"/>
      <c r="S919" s="3180"/>
    </row>
    <row r="920" spans="7:19" ht="15" customHeight="1">
      <c r="G920" s="1047"/>
      <c r="H920" s="655"/>
      <c r="I920" s="655"/>
      <c r="J920" s="655"/>
      <c r="K920" s="655"/>
      <c r="L920" s="1310"/>
      <c r="M920" s="1310"/>
      <c r="N920" s="1310"/>
      <c r="O920" s="655"/>
      <c r="P920" s="656"/>
      <c r="Q920" s="657"/>
      <c r="R920" s="704"/>
      <c r="S920" s="3180"/>
    </row>
    <row r="921" spans="7:19" ht="15" customHeight="1">
      <c r="G921" s="1047"/>
      <c r="H921" s="655"/>
      <c r="I921" s="655"/>
      <c r="J921" s="655"/>
      <c r="K921" s="655"/>
      <c r="L921" s="1310"/>
      <c r="M921" s="1310"/>
      <c r="N921" s="1310"/>
      <c r="O921" s="655"/>
      <c r="P921" s="656"/>
      <c r="Q921" s="657"/>
      <c r="R921" s="704"/>
      <c r="S921" s="3180"/>
    </row>
    <row r="922" spans="7:19" ht="15" customHeight="1">
      <c r="G922" s="1047"/>
      <c r="H922" s="655"/>
      <c r="I922" s="655"/>
      <c r="J922" s="655"/>
      <c r="K922" s="655"/>
      <c r="L922" s="1310"/>
      <c r="M922" s="1310"/>
      <c r="N922" s="1310"/>
      <c r="O922" s="655"/>
      <c r="P922" s="656"/>
      <c r="Q922" s="657"/>
      <c r="R922" s="704"/>
      <c r="S922" s="3180"/>
    </row>
    <row r="923" spans="7:19" ht="15" customHeight="1">
      <c r="G923" s="1047"/>
      <c r="H923" s="655"/>
      <c r="I923" s="655"/>
      <c r="J923" s="655"/>
      <c r="K923" s="655"/>
      <c r="L923" s="1310"/>
      <c r="M923" s="1310"/>
      <c r="N923" s="1310"/>
      <c r="O923" s="655"/>
      <c r="P923" s="656"/>
      <c r="Q923" s="657"/>
      <c r="R923" s="704"/>
      <c r="S923" s="3180"/>
    </row>
    <row r="924" spans="7:19" ht="15" customHeight="1">
      <c r="G924" s="1047"/>
      <c r="H924" s="655"/>
      <c r="I924" s="655"/>
      <c r="J924" s="655"/>
      <c r="K924" s="655"/>
      <c r="L924" s="1310"/>
      <c r="M924" s="1310"/>
      <c r="N924" s="1310"/>
      <c r="O924" s="655"/>
      <c r="P924" s="656"/>
      <c r="Q924" s="657"/>
      <c r="R924" s="704"/>
      <c r="S924" s="3180"/>
    </row>
    <row r="925" spans="7:19" ht="15" customHeight="1">
      <c r="G925" s="1047"/>
      <c r="H925" s="655"/>
      <c r="I925" s="655"/>
      <c r="J925" s="655"/>
      <c r="K925" s="655"/>
      <c r="L925" s="1310"/>
      <c r="M925" s="1310"/>
      <c r="N925" s="1310"/>
      <c r="O925" s="655"/>
      <c r="P925" s="656"/>
      <c r="Q925" s="657"/>
      <c r="R925" s="704"/>
      <c r="S925" s="3180"/>
    </row>
    <row r="926" spans="7:19" ht="15" customHeight="1">
      <c r="G926" s="1047"/>
      <c r="H926" s="655"/>
      <c r="I926" s="655"/>
      <c r="J926" s="655"/>
      <c r="K926" s="655"/>
      <c r="L926" s="1310"/>
      <c r="M926" s="1310"/>
      <c r="N926" s="1310"/>
      <c r="O926" s="655"/>
      <c r="P926" s="656"/>
      <c r="Q926" s="657"/>
      <c r="R926" s="704"/>
      <c r="S926" s="3180"/>
    </row>
    <row r="927" spans="7:19" ht="15" customHeight="1">
      <c r="G927" s="1047"/>
      <c r="H927" s="655"/>
      <c r="I927" s="655"/>
      <c r="J927" s="655"/>
      <c r="K927" s="655"/>
      <c r="L927" s="1310"/>
      <c r="M927" s="1310"/>
      <c r="N927" s="1310"/>
      <c r="O927" s="655"/>
      <c r="P927" s="656"/>
      <c r="Q927" s="657"/>
      <c r="R927" s="704"/>
      <c r="S927" s="3180"/>
    </row>
    <row r="928" spans="7:19" ht="15" customHeight="1">
      <c r="G928" s="1047"/>
      <c r="H928" s="655"/>
      <c r="I928" s="655"/>
      <c r="J928" s="655"/>
      <c r="K928" s="655"/>
      <c r="L928" s="1310"/>
      <c r="M928" s="1310"/>
      <c r="N928" s="1310"/>
      <c r="O928" s="655"/>
      <c r="P928" s="656"/>
      <c r="Q928" s="657"/>
      <c r="R928" s="704"/>
      <c r="S928" s="3180"/>
    </row>
    <row r="929" spans="7:19" ht="15" customHeight="1">
      <c r="G929" s="1047"/>
      <c r="H929" s="655"/>
      <c r="I929" s="655"/>
      <c r="J929" s="655"/>
      <c r="K929" s="655"/>
      <c r="L929" s="1310"/>
      <c r="M929" s="1310"/>
      <c r="N929" s="1310"/>
      <c r="O929" s="655"/>
      <c r="P929" s="656"/>
      <c r="Q929" s="657"/>
      <c r="R929" s="704"/>
      <c r="S929" s="3180"/>
    </row>
    <row r="930" spans="7:19" ht="15" customHeight="1">
      <c r="G930" s="1047"/>
      <c r="H930" s="655"/>
      <c r="I930" s="655"/>
      <c r="J930" s="655"/>
      <c r="K930" s="655"/>
      <c r="L930" s="1310"/>
      <c r="M930" s="1310"/>
      <c r="N930" s="1310"/>
      <c r="O930" s="655"/>
      <c r="P930" s="656"/>
      <c r="Q930" s="657"/>
      <c r="R930" s="704"/>
      <c r="S930" s="3180"/>
    </row>
    <row r="931" spans="7:19" ht="15" customHeight="1">
      <c r="G931" s="1047"/>
      <c r="H931" s="655"/>
      <c r="I931" s="655"/>
      <c r="J931" s="655"/>
      <c r="K931" s="655"/>
      <c r="L931" s="1310"/>
      <c r="M931" s="1310"/>
      <c r="N931" s="1310"/>
      <c r="O931" s="655"/>
      <c r="P931" s="656"/>
      <c r="Q931" s="657"/>
      <c r="R931" s="704"/>
      <c r="S931" s="3180"/>
    </row>
    <row r="932" spans="7:19" ht="15" customHeight="1">
      <c r="G932" s="1047"/>
      <c r="H932" s="655"/>
      <c r="I932" s="655"/>
      <c r="J932" s="655"/>
      <c r="K932" s="655"/>
      <c r="L932" s="1310"/>
      <c r="M932" s="1310"/>
      <c r="N932" s="1310"/>
      <c r="O932" s="655"/>
      <c r="P932" s="656"/>
      <c r="Q932" s="657"/>
      <c r="R932" s="704"/>
      <c r="S932" s="3180"/>
    </row>
    <row r="933" spans="7:19" ht="15" customHeight="1">
      <c r="G933" s="1047"/>
      <c r="H933" s="655"/>
      <c r="I933" s="655"/>
      <c r="J933" s="655"/>
      <c r="K933" s="655"/>
      <c r="L933" s="1310"/>
      <c r="M933" s="1310"/>
      <c r="N933" s="1310"/>
      <c r="O933" s="655"/>
      <c r="P933" s="656"/>
      <c r="Q933" s="657"/>
      <c r="R933" s="704"/>
      <c r="S933" s="3180"/>
    </row>
    <row r="934" spans="7:19" ht="15" customHeight="1">
      <c r="G934" s="1047"/>
      <c r="H934" s="655"/>
      <c r="I934" s="655"/>
      <c r="J934" s="655"/>
      <c r="K934" s="655"/>
      <c r="L934" s="1310"/>
      <c r="M934" s="1310"/>
      <c r="N934" s="1310"/>
      <c r="O934" s="655"/>
      <c r="P934" s="656"/>
      <c r="Q934" s="657"/>
      <c r="R934" s="704"/>
      <c r="S934" s="3180"/>
    </row>
    <row r="935" spans="7:19" ht="15" customHeight="1">
      <c r="G935" s="1047"/>
      <c r="H935" s="655"/>
      <c r="I935" s="655"/>
      <c r="J935" s="655"/>
      <c r="K935" s="655"/>
      <c r="L935" s="1310"/>
      <c r="M935" s="1310"/>
      <c r="N935" s="1310"/>
      <c r="O935" s="655"/>
      <c r="P935" s="656"/>
      <c r="Q935" s="657"/>
      <c r="R935" s="704"/>
      <c r="S935" s="3180"/>
    </row>
    <row r="936" spans="7:19" ht="15" customHeight="1">
      <c r="G936" s="1047"/>
      <c r="H936" s="655"/>
      <c r="I936" s="655"/>
      <c r="J936" s="655"/>
      <c r="K936" s="655"/>
      <c r="L936" s="1310"/>
      <c r="M936" s="1310"/>
      <c r="N936" s="1310"/>
      <c r="O936" s="655"/>
      <c r="P936" s="656"/>
      <c r="Q936" s="657"/>
      <c r="R936" s="704"/>
      <c r="S936" s="3180"/>
    </row>
    <row r="937" spans="7:19" ht="15" customHeight="1">
      <c r="G937" s="1047"/>
      <c r="H937" s="655"/>
      <c r="I937" s="655"/>
      <c r="J937" s="655"/>
      <c r="K937" s="655"/>
      <c r="L937" s="1310"/>
      <c r="M937" s="1310"/>
      <c r="N937" s="1310"/>
      <c r="O937" s="655"/>
      <c r="P937" s="656"/>
      <c r="Q937" s="657"/>
      <c r="R937" s="704"/>
      <c r="S937" s="3180"/>
    </row>
    <row r="938" spans="7:19" ht="15" customHeight="1">
      <c r="G938" s="1047"/>
      <c r="H938" s="655"/>
      <c r="I938" s="655"/>
      <c r="J938" s="655"/>
      <c r="K938" s="655"/>
      <c r="L938" s="1310"/>
      <c r="M938" s="1310"/>
      <c r="N938" s="1310"/>
      <c r="O938" s="655"/>
      <c r="P938" s="656"/>
      <c r="Q938" s="657"/>
      <c r="R938" s="704"/>
      <c r="S938" s="3180"/>
    </row>
    <row r="939" spans="7:19" ht="15" customHeight="1">
      <c r="G939" s="1047"/>
      <c r="H939" s="655"/>
      <c r="I939" s="655"/>
      <c r="J939" s="655"/>
      <c r="K939" s="655"/>
      <c r="L939" s="1310"/>
      <c r="M939" s="1310"/>
      <c r="N939" s="1310"/>
      <c r="O939" s="655"/>
      <c r="P939" s="656"/>
      <c r="Q939" s="657"/>
      <c r="R939" s="704"/>
      <c r="S939" s="3180"/>
    </row>
    <row r="940" spans="7:19" ht="15" customHeight="1">
      <c r="G940" s="1047"/>
      <c r="H940" s="655"/>
      <c r="I940" s="655"/>
      <c r="J940" s="655"/>
      <c r="K940" s="655"/>
      <c r="L940" s="1310"/>
      <c r="M940" s="1310"/>
      <c r="N940" s="1310"/>
      <c r="O940" s="655"/>
      <c r="P940" s="656"/>
      <c r="Q940" s="657"/>
      <c r="R940" s="704"/>
      <c r="S940" s="3180"/>
    </row>
    <row r="941" spans="7:19" ht="15" customHeight="1">
      <c r="G941" s="1047"/>
      <c r="H941" s="655"/>
      <c r="I941" s="655"/>
      <c r="J941" s="655"/>
      <c r="K941" s="655"/>
      <c r="L941" s="1310"/>
      <c r="M941" s="1310"/>
      <c r="N941" s="1310"/>
      <c r="O941" s="655"/>
      <c r="P941" s="656"/>
      <c r="Q941" s="657"/>
      <c r="R941" s="704"/>
      <c r="S941" s="3180"/>
    </row>
    <row r="942" spans="7:19" ht="15" customHeight="1">
      <c r="G942" s="1047"/>
      <c r="H942" s="655"/>
      <c r="I942" s="655"/>
      <c r="J942" s="655"/>
      <c r="K942" s="655"/>
      <c r="L942" s="1310"/>
      <c r="M942" s="1310"/>
      <c r="N942" s="1310"/>
      <c r="O942" s="655"/>
      <c r="P942" s="656"/>
      <c r="Q942" s="657"/>
      <c r="R942" s="704"/>
      <c r="S942" s="3180"/>
    </row>
    <row r="943" spans="7:19" ht="15" customHeight="1">
      <c r="G943" s="1047"/>
      <c r="H943" s="655"/>
      <c r="I943" s="655"/>
      <c r="J943" s="655"/>
      <c r="K943" s="655"/>
      <c r="L943" s="1310"/>
      <c r="M943" s="1310"/>
      <c r="N943" s="1310"/>
      <c r="O943" s="655"/>
      <c r="P943" s="656"/>
      <c r="Q943" s="657"/>
      <c r="R943" s="704"/>
      <c r="S943" s="3180"/>
    </row>
    <row r="944" spans="7:19" ht="15" customHeight="1">
      <c r="G944" s="1047"/>
      <c r="H944" s="655"/>
      <c r="I944" s="655"/>
      <c r="J944" s="655"/>
      <c r="K944" s="655"/>
      <c r="L944" s="1310"/>
      <c r="M944" s="1310"/>
      <c r="N944" s="1310"/>
      <c r="O944" s="655"/>
      <c r="P944" s="656"/>
      <c r="Q944" s="657"/>
      <c r="R944" s="704"/>
      <c r="S944" s="3180"/>
    </row>
    <row r="945" spans="7:19" ht="15" customHeight="1">
      <c r="G945" s="1047"/>
      <c r="H945" s="655"/>
      <c r="I945" s="655"/>
      <c r="J945" s="655"/>
      <c r="K945" s="655"/>
      <c r="L945" s="1310"/>
      <c r="M945" s="1310"/>
      <c r="N945" s="1310"/>
      <c r="O945" s="655"/>
      <c r="P945" s="656"/>
      <c r="Q945" s="657"/>
      <c r="R945" s="704"/>
      <c r="S945" s="3180"/>
    </row>
    <row r="946" spans="7:19" ht="15" customHeight="1">
      <c r="G946" s="1047"/>
      <c r="H946" s="655"/>
      <c r="I946" s="655"/>
      <c r="J946" s="655"/>
      <c r="K946" s="655"/>
      <c r="L946" s="1310"/>
      <c r="M946" s="1310"/>
      <c r="N946" s="1310"/>
      <c r="O946" s="655"/>
      <c r="P946" s="656"/>
      <c r="Q946" s="657"/>
      <c r="R946" s="704"/>
      <c r="S946" s="3180"/>
    </row>
    <row r="947" spans="7:19" ht="15" customHeight="1">
      <c r="G947" s="1047"/>
      <c r="H947" s="655"/>
      <c r="I947" s="655"/>
      <c r="J947" s="655"/>
      <c r="K947" s="655"/>
      <c r="L947" s="1310"/>
      <c r="M947" s="1310"/>
      <c r="N947" s="1310"/>
      <c r="O947" s="655"/>
      <c r="P947" s="656"/>
      <c r="Q947" s="657"/>
      <c r="R947" s="704"/>
      <c r="S947" s="3180"/>
    </row>
    <row r="948" spans="7:19" ht="15" customHeight="1">
      <c r="G948" s="1047"/>
      <c r="H948" s="655"/>
      <c r="I948" s="655"/>
      <c r="J948" s="655"/>
      <c r="K948" s="655"/>
      <c r="L948" s="1310"/>
      <c r="M948" s="1310"/>
      <c r="N948" s="1310"/>
      <c r="O948" s="655"/>
      <c r="P948" s="656"/>
      <c r="Q948" s="657"/>
      <c r="R948" s="704"/>
      <c r="S948" s="3180"/>
    </row>
    <row r="949" spans="7:19" ht="15" customHeight="1">
      <c r="G949" s="1047"/>
      <c r="H949" s="655"/>
      <c r="I949" s="655"/>
      <c r="J949" s="655"/>
      <c r="K949" s="655"/>
      <c r="L949" s="1310"/>
      <c r="M949" s="1310"/>
      <c r="N949" s="1310"/>
      <c r="O949" s="655"/>
      <c r="P949" s="656"/>
      <c r="Q949" s="657"/>
      <c r="R949" s="704"/>
      <c r="S949" s="3180"/>
    </row>
    <row r="950" spans="7:19" ht="15" customHeight="1">
      <c r="G950" s="1047"/>
      <c r="H950" s="655"/>
      <c r="I950" s="655"/>
      <c r="J950" s="655"/>
      <c r="K950" s="655"/>
      <c r="L950" s="1310"/>
      <c r="M950" s="1310"/>
      <c r="N950" s="1310"/>
      <c r="O950" s="655"/>
      <c r="P950" s="656"/>
      <c r="Q950" s="657"/>
      <c r="R950" s="704"/>
      <c r="S950" s="3180"/>
    </row>
    <row r="951" spans="7:19" ht="15" customHeight="1">
      <c r="G951" s="1047"/>
      <c r="H951" s="655"/>
      <c r="I951" s="655"/>
      <c r="J951" s="655"/>
      <c r="K951" s="655"/>
      <c r="L951" s="1310"/>
      <c r="M951" s="1310"/>
      <c r="N951" s="1310"/>
      <c r="O951" s="655"/>
      <c r="P951" s="656"/>
      <c r="Q951" s="657"/>
      <c r="R951" s="704"/>
      <c r="S951" s="3180"/>
    </row>
    <row r="952" spans="7:19" ht="15" customHeight="1">
      <c r="G952" s="1047"/>
      <c r="H952" s="655"/>
      <c r="I952" s="655"/>
      <c r="J952" s="655"/>
      <c r="K952" s="655"/>
      <c r="L952" s="1310"/>
      <c r="M952" s="1310"/>
      <c r="N952" s="1310"/>
      <c r="O952" s="655"/>
      <c r="P952" s="656"/>
      <c r="Q952" s="657"/>
      <c r="R952" s="704"/>
      <c r="S952" s="3180"/>
    </row>
    <row r="953" spans="7:19" ht="15" customHeight="1">
      <c r="G953" s="1047"/>
      <c r="H953" s="655"/>
      <c r="I953" s="655"/>
      <c r="J953" s="655"/>
      <c r="K953" s="655"/>
      <c r="L953" s="1310"/>
      <c r="M953" s="1310"/>
      <c r="N953" s="1310"/>
      <c r="O953" s="655"/>
      <c r="P953" s="656"/>
      <c r="Q953" s="657"/>
      <c r="R953" s="704"/>
      <c r="S953" s="3180"/>
    </row>
    <row r="954" spans="7:19" ht="15" customHeight="1">
      <c r="G954" s="1047"/>
      <c r="H954" s="655"/>
      <c r="I954" s="655"/>
      <c r="J954" s="655"/>
      <c r="K954" s="655"/>
      <c r="L954" s="1310"/>
      <c r="M954" s="1310"/>
      <c r="N954" s="1310"/>
      <c r="O954" s="655"/>
      <c r="P954" s="656"/>
      <c r="Q954" s="657"/>
      <c r="R954" s="704"/>
      <c r="S954" s="3180"/>
    </row>
    <row r="955" spans="7:19" ht="15" customHeight="1">
      <c r="G955" s="1047"/>
      <c r="H955" s="655"/>
      <c r="I955" s="655"/>
      <c r="J955" s="655"/>
      <c r="K955" s="655"/>
      <c r="L955" s="1310"/>
      <c r="M955" s="1310"/>
      <c r="N955" s="1310"/>
      <c r="O955" s="655"/>
      <c r="P955" s="656"/>
      <c r="Q955" s="657"/>
      <c r="R955" s="704"/>
      <c r="S955" s="3180"/>
    </row>
    <row r="956" spans="7:19" ht="15" customHeight="1">
      <c r="G956" s="1047"/>
      <c r="H956" s="655"/>
      <c r="I956" s="655"/>
      <c r="J956" s="655"/>
      <c r="K956" s="655"/>
      <c r="L956" s="1310"/>
      <c r="M956" s="1310"/>
      <c r="N956" s="1310"/>
      <c r="O956" s="655"/>
      <c r="P956" s="656"/>
      <c r="Q956" s="657"/>
      <c r="R956" s="704"/>
      <c r="S956" s="3180"/>
    </row>
    <row r="957" spans="7:19" ht="15" customHeight="1">
      <c r="G957" s="1047"/>
      <c r="H957" s="655"/>
      <c r="I957" s="655"/>
      <c r="J957" s="655"/>
      <c r="K957" s="655"/>
      <c r="L957" s="1310"/>
      <c r="M957" s="1310"/>
      <c r="N957" s="1310"/>
      <c r="O957" s="655"/>
      <c r="P957" s="656"/>
      <c r="Q957" s="657"/>
      <c r="R957" s="704"/>
      <c r="S957" s="3180"/>
    </row>
    <row r="958" spans="7:19" ht="15" customHeight="1">
      <c r="G958" s="1047"/>
      <c r="H958" s="655"/>
      <c r="I958" s="655"/>
      <c r="J958" s="655"/>
      <c r="K958" s="655"/>
      <c r="L958" s="1310"/>
      <c r="M958" s="1310"/>
      <c r="N958" s="1310"/>
      <c r="O958" s="655"/>
      <c r="P958" s="656"/>
      <c r="Q958" s="657"/>
      <c r="R958" s="704"/>
      <c r="S958" s="3180"/>
    </row>
    <row r="959" spans="7:19" ht="15" customHeight="1">
      <c r="G959" s="1047"/>
      <c r="H959" s="655"/>
      <c r="I959" s="655"/>
      <c r="J959" s="655"/>
      <c r="K959" s="655"/>
      <c r="L959" s="1310"/>
      <c r="M959" s="1310"/>
      <c r="N959" s="1310"/>
      <c r="O959" s="655"/>
      <c r="P959" s="656"/>
      <c r="Q959" s="657"/>
      <c r="R959" s="704"/>
      <c r="S959" s="3180"/>
    </row>
    <row r="960" spans="7:19" ht="15" customHeight="1">
      <c r="G960" s="1047"/>
      <c r="H960" s="655"/>
      <c r="I960" s="655"/>
      <c r="J960" s="655"/>
      <c r="K960" s="655"/>
      <c r="L960" s="1310"/>
      <c r="M960" s="1310"/>
      <c r="N960" s="1310"/>
      <c r="O960" s="655"/>
      <c r="P960" s="656"/>
      <c r="Q960" s="657"/>
      <c r="R960" s="704"/>
      <c r="S960" s="3180"/>
    </row>
    <row r="961" spans="7:19" ht="15" customHeight="1">
      <c r="G961" s="1047"/>
      <c r="H961" s="655"/>
      <c r="I961" s="655"/>
      <c r="J961" s="655"/>
      <c r="K961" s="655"/>
      <c r="L961" s="1310"/>
      <c r="M961" s="1310"/>
      <c r="N961" s="1310"/>
      <c r="O961" s="655"/>
      <c r="P961" s="656"/>
      <c r="Q961" s="657"/>
      <c r="R961" s="704"/>
      <c r="S961" s="3180"/>
    </row>
    <row r="962" spans="7:19" ht="15" customHeight="1">
      <c r="G962" s="1047"/>
      <c r="H962" s="655"/>
      <c r="I962" s="655"/>
      <c r="J962" s="655"/>
      <c r="K962" s="655"/>
      <c r="L962" s="1310"/>
      <c r="M962" s="1310"/>
      <c r="N962" s="1310"/>
      <c r="O962" s="655"/>
      <c r="P962" s="656"/>
      <c r="Q962" s="657"/>
      <c r="R962" s="704"/>
      <c r="S962" s="3180"/>
    </row>
    <row r="963" spans="7:19" ht="15" customHeight="1">
      <c r="G963" s="1047"/>
      <c r="H963" s="655"/>
      <c r="I963" s="655"/>
      <c r="J963" s="655"/>
      <c r="K963" s="655"/>
      <c r="L963" s="1310"/>
      <c r="M963" s="1310"/>
      <c r="N963" s="1310"/>
      <c r="O963" s="655"/>
      <c r="P963" s="656"/>
      <c r="Q963" s="657"/>
      <c r="R963" s="704"/>
      <c r="S963" s="3180"/>
    </row>
    <row r="964" spans="7:19" ht="15" customHeight="1">
      <c r="G964" s="1047"/>
      <c r="H964" s="655"/>
      <c r="I964" s="655"/>
      <c r="J964" s="655"/>
      <c r="K964" s="655"/>
      <c r="L964" s="1310"/>
      <c r="M964" s="1310"/>
      <c r="N964" s="1310"/>
      <c r="O964" s="655"/>
      <c r="P964" s="656"/>
      <c r="Q964" s="657"/>
      <c r="R964" s="704"/>
      <c r="S964" s="3180"/>
    </row>
    <row r="965" spans="7:19" ht="15" customHeight="1">
      <c r="G965" s="1047"/>
      <c r="H965" s="655"/>
      <c r="I965" s="655"/>
      <c r="J965" s="655"/>
      <c r="K965" s="655"/>
      <c r="L965" s="1310"/>
      <c r="M965" s="1310"/>
      <c r="N965" s="1310"/>
      <c r="O965" s="655"/>
      <c r="P965" s="656"/>
      <c r="Q965" s="657"/>
      <c r="R965" s="704"/>
      <c r="S965" s="3180"/>
    </row>
    <row r="966" spans="7:19" ht="15" customHeight="1">
      <c r="G966" s="1047"/>
      <c r="H966" s="655"/>
      <c r="I966" s="655"/>
      <c r="J966" s="655"/>
      <c r="K966" s="655"/>
      <c r="L966" s="1310"/>
      <c r="M966" s="1310"/>
      <c r="N966" s="1310"/>
      <c r="O966" s="655"/>
      <c r="P966" s="656"/>
      <c r="Q966" s="657"/>
      <c r="R966" s="704"/>
      <c r="S966" s="3180"/>
    </row>
    <row r="967" spans="7:19" ht="15" customHeight="1">
      <c r="G967" s="1047"/>
      <c r="H967" s="655"/>
      <c r="I967" s="655"/>
      <c r="J967" s="655"/>
      <c r="K967" s="655"/>
      <c r="L967" s="1310"/>
      <c r="M967" s="1310"/>
      <c r="N967" s="1310"/>
      <c r="O967" s="655"/>
      <c r="P967" s="656"/>
      <c r="Q967" s="657"/>
      <c r="R967" s="704"/>
      <c r="S967" s="3180"/>
    </row>
    <row r="968" spans="7:19" ht="15" customHeight="1">
      <c r="G968" s="1047"/>
      <c r="H968" s="655"/>
      <c r="I968" s="655"/>
      <c r="J968" s="655"/>
      <c r="K968" s="655"/>
      <c r="L968" s="1310"/>
      <c r="M968" s="1310"/>
      <c r="N968" s="1310"/>
      <c r="O968" s="655"/>
      <c r="P968" s="656"/>
      <c r="Q968" s="657"/>
      <c r="R968" s="704"/>
      <c r="S968" s="3180"/>
    </row>
    <row r="969" spans="7:19" ht="15" customHeight="1">
      <c r="G969" s="1047"/>
      <c r="H969" s="655"/>
      <c r="I969" s="655"/>
      <c r="J969" s="655"/>
      <c r="K969" s="655"/>
      <c r="L969" s="1310"/>
      <c r="M969" s="1310"/>
      <c r="N969" s="1310"/>
      <c r="O969" s="655"/>
      <c r="P969" s="656"/>
      <c r="Q969" s="657"/>
      <c r="R969" s="704"/>
      <c r="S969" s="3180"/>
    </row>
    <row r="970" spans="7:19" ht="15" customHeight="1">
      <c r="G970" s="1047"/>
      <c r="H970" s="655"/>
      <c r="I970" s="655"/>
      <c r="J970" s="655"/>
      <c r="K970" s="655"/>
      <c r="L970" s="1310"/>
      <c r="M970" s="1310"/>
      <c r="N970" s="1310"/>
      <c r="O970" s="655"/>
      <c r="P970" s="656"/>
      <c r="Q970" s="657"/>
      <c r="R970" s="704"/>
      <c r="S970" s="3180"/>
    </row>
    <row r="971" spans="7:19" ht="15" customHeight="1">
      <c r="G971" s="1047"/>
      <c r="H971" s="655"/>
      <c r="I971" s="655"/>
      <c r="J971" s="655"/>
      <c r="K971" s="655"/>
      <c r="L971" s="1310"/>
      <c r="M971" s="1310"/>
      <c r="N971" s="1310"/>
      <c r="O971" s="655"/>
      <c r="P971" s="656"/>
      <c r="Q971" s="657"/>
      <c r="R971" s="704"/>
      <c r="S971" s="3180"/>
    </row>
    <row r="972" spans="7:19" ht="15" customHeight="1">
      <c r="G972" s="1047"/>
      <c r="H972" s="655"/>
      <c r="I972" s="655"/>
      <c r="J972" s="655"/>
      <c r="K972" s="655"/>
      <c r="L972" s="1310"/>
      <c r="M972" s="1310"/>
      <c r="N972" s="1310"/>
      <c r="O972" s="655"/>
      <c r="P972" s="656"/>
      <c r="Q972" s="657"/>
      <c r="R972" s="704"/>
      <c r="S972" s="3180"/>
    </row>
    <row r="973" spans="7:19" ht="15" customHeight="1">
      <c r="G973" s="1047"/>
      <c r="H973" s="655"/>
      <c r="I973" s="655"/>
      <c r="J973" s="655"/>
      <c r="K973" s="655"/>
      <c r="L973" s="1310"/>
      <c r="M973" s="1310"/>
      <c r="N973" s="1310"/>
      <c r="O973" s="655"/>
      <c r="P973" s="656"/>
      <c r="Q973" s="657"/>
      <c r="R973" s="704"/>
      <c r="S973" s="3180"/>
    </row>
    <row r="974" spans="7:19" ht="15" customHeight="1">
      <c r="G974" s="1047"/>
      <c r="H974" s="655"/>
      <c r="I974" s="655"/>
      <c r="J974" s="655"/>
      <c r="K974" s="655"/>
      <c r="L974" s="1310"/>
      <c r="M974" s="1310"/>
      <c r="N974" s="1310"/>
      <c r="O974" s="655"/>
      <c r="P974" s="656"/>
      <c r="Q974" s="657"/>
      <c r="R974" s="704"/>
      <c r="S974" s="3180"/>
    </row>
    <row r="975" spans="7:19" ht="15" customHeight="1">
      <c r="G975" s="1047"/>
      <c r="H975" s="655"/>
      <c r="I975" s="655"/>
      <c r="J975" s="655"/>
      <c r="K975" s="655"/>
      <c r="L975" s="1310"/>
      <c r="M975" s="1310"/>
      <c r="N975" s="1310"/>
      <c r="O975" s="655"/>
      <c r="P975" s="656"/>
      <c r="Q975" s="657"/>
      <c r="R975" s="704"/>
      <c r="S975" s="3180"/>
    </row>
    <row r="976" spans="7:19" ht="15" customHeight="1">
      <c r="G976" s="1047"/>
      <c r="H976" s="655"/>
      <c r="I976" s="655"/>
      <c r="J976" s="655"/>
      <c r="K976" s="655"/>
      <c r="L976" s="1310"/>
      <c r="M976" s="1310"/>
      <c r="N976" s="1310"/>
      <c r="O976" s="655"/>
      <c r="P976" s="656"/>
      <c r="Q976" s="657"/>
      <c r="R976" s="704"/>
      <c r="S976" s="3180"/>
    </row>
    <row r="977" spans="7:19" ht="15" customHeight="1">
      <c r="G977" s="1047"/>
      <c r="H977" s="655"/>
      <c r="I977" s="655"/>
      <c r="J977" s="655"/>
      <c r="K977" s="655"/>
      <c r="L977" s="1310"/>
      <c r="M977" s="1310"/>
      <c r="N977" s="1310"/>
      <c r="O977" s="655"/>
      <c r="P977" s="656"/>
      <c r="Q977" s="657"/>
      <c r="R977" s="704"/>
      <c r="S977" s="3180"/>
    </row>
    <row r="978" spans="7:19" ht="15" customHeight="1">
      <c r="G978" s="1047"/>
      <c r="H978" s="655"/>
      <c r="I978" s="655"/>
      <c r="J978" s="655"/>
      <c r="K978" s="655"/>
      <c r="L978" s="1310"/>
      <c r="M978" s="1310"/>
      <c r="N978" s="1310"/>
      <c r="O978" s="655"/>
      <c r="P978" s="656"/>
      <c r="Q978" s="657"/>
      <c r="R978" s="704"/>
      <c r="S978" s="3180"/>
    </row>
    <row r="979" spans="7:19" ht="15" customHeight="1">
      <c r="G979" s="1047"/>
      <c r="H979" s="655"/>
      <c r="I979" s="655"/>
      <c r="J979" s="655"/>
      <c r="K979" s="655"/>
      <c r="L979" s="1310"/>
      <c r="M979" s="1310"/>
      <c r="N979" s="1310"/>
      <c r="O979" s="655"/>
      <c r="P979" s="656"/>
      <c r="Q979" s="657"/>
      <c r="R979" s="704"/>
      <c r="S979" s="3180"/>
    </row>
    <row r="980" spans="7:19" ht="15" customHeight="1">
      <c r="G980" s="1047"/>
      <c r="H980" s="655"/>
      <c r="I980" s="655"/>
      <c r="J980" s="655"/>
      <c r="K980" s="655"/>
      <c r="L980" s="1310"/>
      <c r="M980" s="1310"/>
      <c r="N980" s="1310"/>
      <c r="O980" s="655"/>
      <c r="P980" s="656"/>
      <c r="Q980" s="657"/>
      <c r="R980" s="704"/>
      <c r="S980" s="3180"/>
    </row>
    <row r="981" spans="7:19" ht="15" customHeight="1">
      <c r="G981" s="1047"/>
      <c r="H981" s="655"/>
      <c r="I981" s="655"/>
      <c r="J981" s="655"/>
      <c r="K981" s="655"/>
      <c r="L981" s="1310"/>
      <c r="M981" s="1310"/>
      <c r="N981" s="1310"/>
      <c r="O981" s="655"/>
      <c r="P981" s="656"/>
      <c r="Q981" s="657"/>
      <c r="R981" s="704"/>
      <c r="S981" s="3180"/>
    </row>
    <row r="982" spans="7:19" ht="15" customHeight="1">
      <c r="G982" s="1047"/>
      <c r="H982" s="655"/>
      <c r="I982" s="655"/>
      <c r="J982" s="655"/>
      <c r="K982" s="655"/>
      <c r="L982" s="1310"/>
      <c r="M982" s="1310"/>
      <c r="N982" s="1310"/>
      <c r="O982" s="655"/>
      <c r="P982" s="656"/>
      <c r="Q982" s="657"/>
      <c r="R982" s="704"/>
      <c r="S982" s="3180"/>
    </row>
    <row r="983" spans="7:19" ht="15" customHeight="1">
      <c r="G983" s="1047"/>
      <c r="H983" s="655"/>
      <c r="I983" s="655"/>
      <c r="J983" s="655"/>
      <c r="K983" s="655"/>
      <c r="L983" s="1310"/>
      <c r="M983" s="1310"/>
      <c r="N983" s="1310"/>
      <c r="O983" s="655"/>
      <c r="P983" s="656"/>
      <c r="Q983" s="657"/>
      <c r="R983" s="704"/>
      <c r="S983" s="3180"/>
    </row>
    <row r="984" spans="7:19" ht="15" customHeight="1">
      <c r="G984" s="1047"/>
      <c r="H984" s="655"/>
      <c r="I984" s="655"/>
      <c r="J984" s="655"/>
      <c r="K984" s="655"/>
      <c r="L984" s="1310"/>
      <c r="M984" s="1310"/>
      <c r="N984" s="1310"/>
      <c r="O984" s="655"/>
      <c r="P984" s="656"/>
      <c r="Q984" s="657"/>
      <c r="R984" s="704"/>
      <c r="S984" s="3180"/>
    </row>
    <row r="985" spans="7:19" ht="15" customHeight="1">
      <c r="G985" s="1047"/>
      <c r="H985" s="655"/>
      <c r="I985" s="655"/>
      <c r="J985" s="655"/>
      <c r="K985" s="655"/>
      <c r="L985" s="1310"/>
      <c r="M985" s="1310"/>
      <c r="N985" s="1310"/>
      <c r="O985" s="655"/>
      <c r="P985" s="656"/>
      <c r="Q985" s="657"/>
      <c r="R985" s="704"/>
      <c r="S985" s="3180"/>
    </row>
    <row r="986" spans="7:19" ht="15" customHeight="1">
      <c r="G986" s="1047"/>
      <c r="H986" s="655"/>
      <c r="I986" s="655"/>
      <c r="J986" s="655"/>
      <c r="K986" s="655"/>
      <c r="L986" s="1310"/>
      <c r="M986" s="1310"/>
      <c r="N986" s="1310"/>
      <c r="O986" s="655"/>
      <c r="P986" s="656"/>
      <c r="Q986" s="657"/>
      <c r="R986" s="704"/>
      <c r="S986" s="3180"/>
    </row>
    <row r="987" spans="7:19" ht="15" customHeight="1">
      <c r="G987" s="1047"/>
      <c r="H987" s="655"/>
      <c r="I987" s="655"/>
      <c r="J987" s="655"/>
      <c r="K987" s="655"/>
      <c r="L987" s="1310"/>
      <c r="M987" s="1310"/>
      <c r="N987" s="1310"/>
      <c r="O987" s="655"/>
      <c r="P987" s="656"/>
      <c r="Q987" s="657"/>
      <c r="R987" s="704"/>
      <c r="S987" s="3180"/>
    </row>
    <row r="988" spans="7:19" ht="15" customHeight="1">
      <c r="G988" s="1047"/>
      <c r="H988" s="655"/>
      <c r="I988" s="655"/>
      <c r="J988" s="655"/>
      <c r="K988" s="655"/>
      <c r="L988" s="1310"/>
      <c r="M988" s="1310"/>
      <c r="N988" s="1310"/>
      <c r="O988" s="655"/>
      <c r="P988" s="656"/>
      <c r="Q988" s="657"/>
      <c r="R988" s="704"/>
      <c r="S988" s="3180"/>
    </row>
    <row r="989" spans="7:19" ht="15" customHeight="1">
      <c r="G989" s="1047"/>
      <c r="H989" s="655"/>
      <c r="I989" s="655"/>
      <c r="J989" s="655"/>
      <c r="K989" s="655"/>
      <c r="L989" s="1310"/>
      <c r="M989" s="1310"/>
      <c r="N989" s="1310"/>
      <c r="O989" s="655"/>
      <c r="P989" s="656"/>
      <c r="Q989" s="657"/>
      <c r="R989" s="704"/>
      <c r="S989" s="3180"/>
    </row>
    <row r="990" spans="7:19" ht="15" customHeight="1">
      <c r="G990" s="1047"/>
      <c r="H990" s="655"/>
      <c r="I990" s="655"/>
      <c r="J990" s="655"/>
      <c r="K990" s="655"/>
      <c r="L990" s="1310"/>
      <c r="M990" s="1310"/>
      <c r="N990" s="1310"/>
      <c r="O990" s="655"/>
      <c r="P990" s="656"/>
      <c r="Q990" s="657"/>
      <c r="R990" s="704"/>
      <c r="S990" s="3180"/>
    </row>
    <row r="991" spans="7:19" ht="15" customHeight="1">
      <c r="G991" s="1047"/>
      <c r="H991" s="655"/>
      <c r="I991" s="655"/>
      <c r="J991" s="655"/>
      <c r="K991" s="655"/>
      <c r="L991" s="1310"/>
      <c r="M991" s="1310"/>
      <c r="N991" s="1310"/>
      <c r="O991" s="655"/>
      <c r="P991" s="656"/>
      <c r="Q991" s="657"/>
      <c r="R991" s="704"/>
      <c r="S991" s="3180"/>
    </row>
    <row r="992" spans="7:19" ht="15" customHeight="1">
      <c r="G992" s="1047"/>
      <c r="H992" s="655"/>
      <c r="I992" s="655"/>
      <c r="J992" s="655"/>
      <c r="K992" s="655"/>
      <c r="L992" s="1310"/>
      <c r="M992" s="1310"/>
      <c r="N992" s="1310"/>
      <c r="O992" s="655"/>
      <c r="P992" s="656"/>
      <c r="Q992" s="657"/>
      <c r="R992" s="704"/>
      <c r="S992" s="3180"/>
    </row>
    <row r="993" spans="7:19" ht="15" customHeight="1">
      <c r="G993" s="1047"/>
      <c r="H993" s="655"/>
      <c r="I993" s="655"/>
      <c r="J993" s="655"/>
      <c r="K993" s="655"/>
      <c r="L993" s="1310"/>
      <c r="M993" s="1310"/>
      <c r="N993" s="1310"/>
      <c r="O993" s="655"/>
      <c r="P993" s="656"/>
      <c r="Q993" s="657"/>
      <c r="R993" s="704"/>
      <c r="S993" s="3180"/>
    </row>
    <row r="994" spans="7:19" ht="15" customHeight="1">
      <c r="G994" s="1047"/>
      <c r="H994" s="655"/>
      <c r="I994" s="655"/>
      <c r="J994" s="655"/>
      <c r="K994" s="655"/>
      <c r="L994" s="1310"/>
      <c r="M994" s="1310"/>
      <c r="N994" s="1310"/>
      <c r="O994" s="655"/>
      <c r="P994" s="656"/>
      <c r="Q994" s="657"/>
      <c r="R994" s="704"/>
      <c r="S994" s="3180"/>
    </row>
    <row r="995" spans="7:19" ht="15" customHeight="1">
      <c r="G995" s="1047"/>
      <c r="H995" s="655"/>
      <c r="I995" s="655"/>
      <c r="J995" s="655"/>
      <c r="K995" s="655"/>
      <c r="L995" s="1310"/>
      <c r="M995" s="1310"/>
      <c r="N995" s="1310"/>
      <c r="O995" s="655"/>
      <c r="P995" s="656"/>
      <c r="Q995" s="657"/>
      <c r="R995" s="704"/>
      <c r="S995" s="3180"/>
    </row>
    <row r="996" spans="7:19" ht="15" customHeight="1">
      <c r="G996" s="1047"/>
      <c r="H996" s="655"/>
      <c r="I996" s="655"/>
      <c r="J996" s="655"/>
      <c r="K996" s="655"/>
      <c r="L996" s="1310"/>
      <c r="M996" s="1310"/>
      <c r="N996" s="1310"/>
      <c r="O996" s="655"/>
      <c r="P996" s="656"/>
      <c r="Q996" s="657"/>
      <c r="R996" s="704"/>
      <c r="S996" s="3180"/>
    </row>
    <row r="997" spans="7:19" ht="15" customHeight="1">
      <c r="G997" s="1047"/>
      <c r="H997" s="655"/>
      <c r="I997" s="655"/>
      <c r="J997" s="655"/>
      <c r="K997" s="655"/>
      <c r="L997" s="1310"/>
      <c r="M997" s="1310"/>
      <c r="N997" s="1310"/>
      <c r="O997" s="655"/>
      <c r="P997" s="656"/>
      <c r="Q997" s="657"/>
      <c r="R997" s="704"/>
      <c r="S997" s="3180"/>
    </row>
    <row r="998" spans="7:19" ht="15" customHeight="1">
      <c r="G998" s="1047"/>
      <c r="H998" s="655"/>
      <c r="I998" s="655"/>
      <c r="J998" s="655"/>
      <c r="K998" s="655"/>
      <c r="L998" s="1310"/>
      <c r="M998" s="1310"/>
      <c r="N998" s="1310"/>
      <c r="O998" s="655"/>
      <c r="P998" s="656"/>
      <c r="Q998" s="657"/>
      <c r="R998" s="704"/>
      <c r="S998" s="3180"/>
    </row>
    <row r="999" spans="7:19" ht="15" customHeight="1">
      <c r="G999" s="1047"/>
      <c r="H999" s="655"/>
      <c r="I999" s="655"/>
      <c r="J999" s="655"/>
      <c r="K999" s="655"/>
      <c r="L999" s="1310"/>
      <c r="M999" s="1310"/>
      <c r="N999" s="1310"/>
      <c r="O999" s="655"/>
      <c r="P999" s="656"/>
      <c r="Q999" s="657"/>
      <c r="R999" s="704"/>
      <c r="S999" s="3180"/>
    </row>
    <row r="1000" spans="7:19" ht="15" customHeight="1">
      <c r="G1000" s="1047"/>
      <c r="H1000" s="655"/>
      <c r="I1000" s="655"/>
      <c r="J1000" s="655"/>
      <c r="K1000" s="655"/>
      <c r="L1000" s="1310"/>
      <c r="M1000" s="1310"/>
      <c r="N1000" s="1310"/>
      <c r="O1000" s="655"/>
      <c r="P1000" s="656"/>
      <c r="Q1000" s="657"/>
      <c r="R1000" s="704"/>
      <c r="S1000" s="3180"/>
    </row>
    <row r="1001" spans="7:19" ht="15" customHeight="1">
      <c r="G1001" s="1047"/>
      <c r="H1001" s="655"/>
      <c r="I1001" s="655"/>
      <c r="J1001" s="655"/>
      <c r="K1001" s="655"/>
      <c r="L1001" s="1310"/>
      <c r="M1001" s="1310"/>
      <c r="N1001" s="1310"/>
      <c r="O1001" s="655"/>
      <c r="P1001" s="656"/>
      <c r="Q1001" s="657"/>
      <c r="R1001" s="704"/>
      <c r="S1001" s="3180"/>
    </row>
    <row r="1002" spans="7:19" ht="15" customHeight="1">
      <c r="G1002" s="1047"/>
      <c r="H1002" s="655"/>
      <c r="I1002" s="655"/>
      <c r="J1002" s="655"/>
      <c r="K1002" s="655"/>
      <c r="L1002" s="1310"/>
      <c r="M1002" s="1310"/>
      <c r="N1002" s="1310"/>
      <c r="O1002" s="655"/>
      <c r="P1002" s="656"/>
      <c r="Q1002" s="657"/>
      <c r="R1002" s="704"/>
      <c r="S1002" s="3180"/>
    </row>
    <row r="1003" spans="7:19" ht="15" customHeight="1">
      <c r="G1003" s="1047"/>
      <c r="H1003" s="655"/>
      <c r="I1003" s="655"/>
      <c r="J1003" s="655"/>
      <c r="K1003" s="655"/>
      <c r="L1003" s="1310"/>
      <c r="M1003" s="1310"/>
      <c r="N1003" s="1310"/>
      <c r="O1003" s="655"/>
      <c r="P1003" s="656"/>
      <c r="Q1003" s="657"/>
      <c r="R1003" s="704"/>
      <c r="S1003" s="3180"/>
    </row>
    <row r="1004" spans="7:19" ht="15" customHeight="1">
      <c r="G1004" s="1047"/>
      <c r="H1004" s="655"/>
      <c r="I1004" s="655"/>
      <c r="J1004" s="655"/>
      <c r="K1004" s="655"/>
      <c r="L1004" s="1310"/>
      <c r="M1004" s="1310"/>
      <c r="N1004" s="1310"/>
      <c r="O1004" s="655"/>
      <c r="P1004" s="656"/>
      <c r="Q1004" s="657"/>
      <c r="R1004" s="704"/>
      <c r="S1004" s="3180"/>
    </row>
    <row r="1005" spans="7:19" ht="15" customHeight="1">
      <c r="G1005" s="1047"/>
      <c r="H1005" s="655"/>
      <c r="I1005" s="655"/>
      <c r="J1005" s="655"/>
      <c r="K1005" s="655"/>
      <c r="L1005" s="1310"/>
      <c r="M1005" s="1310"/>
      <c r="N1005" s="1310"/>
      <c r="O1005" s="655"/>
      <c r="P1005" s="656"/>
      <c r="Q1005" s="657"/>
      <c r="R1005" s="704"/>
      <c r="S1005" s="3180"/>
    </row>
    <row r="1006" spans="7:19" ht="15" customHeight="1">
      <c r="G1006" s="1047"/>
      <c r="H1006" s="655"/>
      <c r="I1006" s="655"/>
      <c r="J1006" s="655"/>
      <c r="K1006" s="655"/>
      <c r="L1006" s="1310"/>
      <c r="M1006" s="1310"/>
      <c r="N1006" s="1310"/>
      <c r="O1006" s="655"/>
      <c r="P1006" s="656"/>
      <c r="Q1006" s="657"/>
      <c r="R1006" s="704"/>
      <c r="S1006" s="3180"/>
    </row>
    <row r="1007" spans="7:19" ht="15" customHeight="1">
      <c r="G1007" s="1047"/>
      <c r="H1007" s="655"/>
      <c r="I1007" s="655"/>
      <c r="J1007" s="655"/>
      <c r="K1007" s="655"/>
      <c r="L1007" s="1310"/>
      <c r="M1007" s="1310"/>
      <c r="N1007" s="1310"/>
      <c r="O1007" s="655"/>
      <c r="P1007" s="656"/>
      <c r="Q1007" s="657"/>
      <c r="R1007" s="704"/>
      <c r="S1007" s="3180"/>
    </row>
    <row r="1008" spans="7:19" ht="15" customHeight="1">
      <c r="G1008" s="1047"/>
      <c r="H1008" s="655"/>
      <c r="I1008" s="655"/>
      <c r="J1008" s="655"/>
      <c r="K1008" s="655"/>
      <c r="L1008" s="1310"/>
      <c r="M1008" s="1310"/>
      <c r="N1008" s="1310"/>
      <c r="O1008" s="655"/>
      <c r="P1008" s="656"/>
      <c r="Q1008" s="657"/>
      <c r="R1008" s="704"/>
      <c r="S1008" s="3180"/>
    </row>
    <row r="1009" spans="7:19" ht="15" customHeight="1">
      <c r="G1009" s="1047"/>
      <c r="H1009" s="655"/>
      <c r="I1009" s="655"/>
      <c r="J1009" s="655"/>
      <c r="K1009" s="655"/>
      <c r="L1009" s="1310"/>
      <c r="M1009" s="1310"/>
      <c r="N1009" s="1310"/>
      <c r="O1009" s="655"/>
      <c r="P1009" s="656"/>
      <c r="Q1009" s="657"/>
      <c r="R1009" s="704"/>
      <c r="S1009" s="3180"/>
    </row>
    <row r="1010" spans="7:19" ht="15" customHeight="1">
      <c r="G1010" s="1047"/>
      <c r="H1010" s="655"/>
      <c r="I1010" s="655"/>
      <c r="J1010" s="655"/>
      <c r="K1010" s="655"/>
      <c r="L1010" s="1310"/>
      <c r="M1010" s="1310"/>
      <c r="N1010" s="1310"/>
      <c r="O1010" s="655"/>
      <c r="P1010" s="656"/>
      <c r="Q1010" s="657"/>
      <c r="R1010" s="704"/>
      <c r="S1010" s="3180"/>
    </row>
    <row r="1011" spans="7:19" ht="15" customHeight="1">
      <c r="G1011" s="1047"/>
      <c r="H1011" s="655"/>
      <c r="I1011" s="655"/>
      <c r="J1011" s="655"/>
      <c r="K1011" s="655"/>
      <c r="L1011" s="1310"/>
      <c r="M1011" s="1310"/>
      <c r="N1011" s="1310"/>
      <c r="O1011" s="655"/>
      <c r="P1011" s="656"/>
      <c r="Q1011" s="657"/>
      <c r="R1011" s="704"/>
      <c r="S1011" s="3180"/>
    </row>
    <row r="1012" spans="7:19" ht="15" customHeight="1">
      <c r="G1012" s="1047"/>
      <c r="H1012" s="655"/>
      <c r="I1012" s="655"/>
      <c r="J1012" s="655"/>
      <c r="K1012" s="655"/>
      <c r="L1012" s="1310"/>
      <c r="M1012" s="1310"/>
      <c r="N1012" s="1310"/>
      <c r="O1012" s="655"/>
      <c r="P1012" s="656"/>
      <c r="Q1012" s="657"/>
      <c r="R1012" s="704"/>
      <c r="S1012" s="3180"/>
    </row>
    <row r="1013" spans="7:19" ht="15" customHeight="1">
      <c r="G1013" s="1047"/>
      <c r="H1013" s="655"/>
      <c r="I1013" s="655"/>
      <c r="J1013" s="655"/>
      <c r="K1013" s="655"/>
      <c r="L1013" s="1310"/>
      <c r="M1013" s="1310"/>
      <c r="N1013" s="1310"/>
      <c r="O1013" s="655"/>
      <c r="P1013" s="656"/>
      <c r="Q1013" s="657"/>
      <c r="R1013" s="704"/>
      <c r="S1013" s="3180"/>
    </row>
    <row r="1014" spans="7:19" ht="15" customHeight="1">
      <c r="G1014" s="1047"/>
      <c r="H1014" s="655"/>
      <c r="I1014" s="655"/>
      <c r="J1014" s="655"/>
      <c r="K1014" s="655"/>
      <c r="L1014" s="1310"/>
      <c r="M1014" s="1310"/>
      <c r="N1014" s="1310"/>
      <c r="O1014" s="655"/>
      <c r="P1014" s="656"/>
      <c r="Q1014" s="657"/>
      <c r="R1014" s="704"/>
      <c r="S1014" s="3180"/>
    </row>
    <row r="1015" spans="7:19" ht="15" customHeight="1">
      <c r="G1015" s="1047"/>
      <c r="H1015" s="655"/>
      <c r="I1015" s="655"/>
      <c r="J1015" s="655"/>
      <c r="K1015" s="655"/>
      <c r="L1015" s="1310"/>
      <c r="M1015" s="1310"/>
      <c r="N1015" s="1310"/>
      <c r="O1015" s="655"/>
      <c r="P1015" s="656"/>
      <c r="Q1015" s="657"/>
      <c r="R1015" s="704"/>
      <c r="S1015" s="3180"/>
    </row>
    <row r="1016" spans="7:19" ht="15" customHeight="1">
      <c r="G1016" s="1047"/>
      <c r="H1016" s="655"/>
      <c r="I1016" s="655"/>
      <c r="J1016" s="655"/>
      <c r="K1016" s="655"/>
      <c r="L1016" s="1310"/>
      <c r="M1016" s="1310"/>
      <c r="N1016" s="1310"/>
      <c r="O1016" s="655"/>
      <c r="P1016" s="656"/>
      <c r="Q1016" s="657"/>
      <c r="R1016" s="704"/>
      <c r="S1016" s="3180"/>
    </row>
    <row r="1017" spans="7:19" ht="15" customHeight="1">
      <c r="G1017" s="1047"/>
      <c r="H1017" s="655"/>
      <c r="I1017" s="655"/>
      <c r="J1017" s="655"/>
      <c r="K1017" s="655"/>
      <c r="L1017" s="1310"/>
      <c r="M1017" s="1310"/>
      <c r="N1017" s="1310"/>
      <c r="O1017" s="655"/>
      <c r="P1017" s="656"/>
      <c r="Q1017" s="657"/>
      <c r="R1017" s="704"/>
      <c r="S1017" s="3180"/>
    </row>
    <row r="1018" spans="7:19" ht="15" customHeight="1">
      <c r="G1018" s="1047"/>
      <c r="H1018" s="655"/>
      <c r="I1018" s="655"/>
      <c r="J1018" s="655"/>
      <c r="K1018" s="655"/>
      <c r="L1018" s="1310"/>
      <c r="M1018" s="1310"/>
      <c r="N1018" s="1310"/>
      <c r="O1018" s="655"/>
      <c r="P1018" s="656"/>
      <c r="Q1018" s="657"/>
      <c r="R1018" s="704"/>
      <c r="S1018" s="3180"/>
    </row>
    <row r="1019" spans="7:19" ht="15" customHeight="1">
      <c r="G1019" s="1047"/>
      <c r="H1019" s="655"/>
      <c r="I1019" s="655"/>
      <c r="J1019" s="655"/>
      <c r="K1019" s="655"/>
      <c r="L1019" s="1310"/>
      <c r="M1019" s="1310"/>
      <c r="N1019" s="1310"/>
      <c r="O1019" s="655"/>
      <c r="P1019" s="656"/>
      <c r="Q1019" s="657"/>
      <c r="R1019" s="704"/>
      <c r="S1019" s="3180"/>
    </row>
    <row r="1020" spans="7:19" ht="15" customHeight="1">
      <c r="G1020" s="1047"/>
      <c r="H1020" s="655"/>
      <c r="I1020" s="655"/>
      <c r="J1020" s="655"/>
      <c r="K1020" s="655"/>
      <c r="L1020" s="1310"/>
      <c r="M1020" s="1310"/>
      <c r="N1020" s="1310"/>
      <c r="O1020" s="655"/>
      <c r="P1020" s="656"/>
      <c r="Q1020" s="657"/>
      <c r="R1020" s="704"/>
      <c r="S1020" s="3180"/>
    </row>
    <row r="1021" spans="7:19" ht="15" customHeight="1">
      <c r="G1021" s="1047"/>
      <c r="H1021" s="655"/>
      <c r="I1021" s="655"/>
      <c r="J1021" s="655"/>
      <c r="K1021" s="655"/>
      <c r="L1021" s="1310"/>
      <c r="M1021" s="1310"/>
      <c r="N1021" s="1310"/>
      <c r="O1021" s="655"/>
      <c r="P1021" s="656"/>
      <c r="Q1021" s="657"/>
      <c r="R1021" s="704"/>
      <c r="S1021" s="3180"/>
    </row>
    <row r="1022" spans="7:19" ht="15" customHeight="1">
      <c r="G1022" s="1047"/>
      <c r="H1022" s="655"/>
      <c r="I1022" s="655"/>
      <c r="J1022" s="655"/>
      <c r="K1022" s="655"/>
      <c r="L1022" s="1310"/>
      <c r="M1022" s="1310"/>
      <c r="N1022" s="1310"/>
      <c r="O1022" s="655"/>
      <c r="P1022" s="656"/>
      <c r="Q1022" s="657"/>
      <c r="R1022" s="704"/>
      <c r="S1022" s="3180"/>
    </row>
    <row r="1023" spans="7:19" ht="15" customHeight="1">
      <c r="G1023" s="1047"/>
      <c r="H1023" s="655"/>
      <c r="I1023" s="655"/>
      <c r="J1023" s="655"/>
      <c r="K1023" s="655"/>
      <c r="L1023" s="1310"/>
      <c r="M1023" s="1310"/>
      <c r="N1023" s="1310"/>
      <c r="O1023" s="655"/>
      <c r="P1023" s="656"/>
      <c r="Q1023" s="657"/>
      <c r="R1023" s="704"/>
      <c r="S1023" s="3180"/>
    </row>
    <row r="1024" spans="7:19" ht="15" customHeight="1">
      <c r="G1024" s="1047"/>
      <c r="H1024" s="655"/>
      <c r="I1024" s="655"/>
      <c r="J1024" s="655"/>
      <c r="K1024" s="655"/>
      <c r="L1024" s="1310"/>
      <c r="M1024" s="1310"/>
      <c r="N1024" s="1310"/>
      <c r="O1024" s="655"/>
      <c r="P1024" s="656"/>
      <c r="Q1024" s="657"/>
      <c r="R1024" s="704"/>
      <c r="S1024" s="3180"/>
    </row>
    <row r="1025" spans="7:19" ht="15" customHeight="1">
      <c r="G1025" s="1047"/>
      <c r="H1025" s="655"/>
      <c r="I1025" s="655"/>
      <c r="J1025" s="655"/>
      <c r="K1025" s="655"/>
      <c r="L1025" s="1310"/>
      <c r="M1025" s="1310"/>
      <c r="N1025" s="1310"/>
      <c r="O1025" s="655"/>
      <c r="P1025" s="656"/>
      <c r="Q1025" s="657"/>
      <c r="R1025" s="704"/>
      <c r="S1025" s="3180"/>
    </row>
    <row r="1026" spans="7:19" ht="15" customHeight="1">
      <c r="G1026" s="1047"/>
      <c r="H1026" s="655"/>
      <c r="I1026" s="655"/>
      <c r="J1026" s="655"/>
      <c r="K1026" s="655"/>
      <c r="L1026" s="1310"/>
      <c r="M1026" s="1310"/>
      <c r="N1026" s="1310"/>
      <c r="O1026" s="655"/>
      <c r="P1026" s="656"/>
      <c r="Q1026" s="657"/>
      <c r="R1026" s="704"/>
      <c r="S1026" s="3180"/>
    </row>
    <row r="1027" spans="7:19" ht="15" customHeight="1">
      <c r="G1027" s="1047"/>
      <c r="H1027" s="655"/>
      <c r="I1027" s="655"/>
      <c r="J1027" s="655"/>
      <c r="K1027" s="655"/>
      <c r="L1027" s="1310"/>
      <c r="M1027" s="1310"/>
      <c r="N1027" s="1310"/>
      <c r="O1027" s="655"/>
      <c r="P1027" s="656"/>
      <c r="Q1027" s="657"/>
      <c r="R1027" s="704"/>
      <c r="S1027" s="3180"/>
    </row>
    <row r="1028" spans="7:19" ht="15" customHeight="1">
      <c r="G1028" s="1047"/>
      <c r="H1028" s="655"/>
      <c r="I1028" s="655"/>
      <c r="J1028" s="655"/>
      <c r="K1028" s="655"/>
      <c r="L1028" s="1310"/>
      <c r="M1028" s="1310"/>
      <c r="N1028" s="1310"/>
      <c r="O1028" s="655"/>
      <c r="P1028" s="656"/>
      <c r="Q1028" s="657"/>
      <c r="R1028" s="704"/>
      <c r="S1028" s="3180"/>
    </row>
    <row r="1029" spans="7:19" ht="15" customHeight="1">
      <c r="G1029" s="1047"/>
      <c r="H1029" s="655"/>
      <c r="I1029" s="655"/>
      <c r="J1029" s="655"/>
      <c r="K1029" s="655"/>
      <c r="L1029" s="1310"/>
      <c r="M1029" s="1310"/>
      <c r="N1029" s="1310"/>
      <c r="O1029" s="655"/>
      <c r="P1029" s="656"/>
      <c r="Q1029" s="657"/>
      <c r="R1029" s="704"/>
      <c r="S1029" s="3180"/>
    </row>
    <row r="1030" spans="7:19" ht="15" customHeight="1">
      <c r="G1030" s="1047"/>
      <c r="H1030" s="655"/>
      <c r="I1030" s="655"/>
      <c r="J1030" s="655"/>
      <c r="K1030" s="655"/>
      <c r="L1030" s="1310"/>
      <c r="M1030" s="1310"/>
      <c r="N1030" s="1310"/>
      <c r="O1030" s="655"/>
      <c r="P1030" s="656"/>
      <c r="Q1030" s="657"/>
      <c r="R1030" s="704"/>
      <c r="S1030" s="3180"/>
    </row>
    <row r="1031" spans="7:19" ht="15" customHeight="1">
      <c r="G1031" s="1047"/>
      <c r="H1031" s="655"/>
      <c r="I1031" s="655"/>
      <c r="J1031" s="655"/>
      <c r="K1031" s="655"/>
      <c r="L1031" s="1310"/>
      <c r="M1031" s="1310"/>
      <c r="N1031" s="1310"/>
      <c r="O1031" s="655"/>
      <c r="P1031" s="656"/>
      <c r="Q1031" s="657"/>
      <c r="R1031" s="704"/>
      <c r="S1031" s="3180"/>
    </row>
    <row r="1032" spans="7:19" ht="15" customHeight="1">
      <c r="G1032" s="1047"/>
      <c r="H1032" s="655"/>
      <c r="I1032" s="655"/>
      <c r="J1032" s="655"/>
      <c r="K1032" s="655"/>
      <c r="L1032" s="1310"/>
      <c r="M1032" s="1310"/>
      <c r="N1032" s="1310"/>
      <c r="O1032" s="655"/>
      <c r="P1032" s="656"/>
      <c r="Q1032" s="657"/>
      <c r="R1032" s="704"/>
      <c r="S1032" s="3180"/>
    </row>
    <row r="1033" spans="7:19" ht="15" customHeight="1">
      <c r="G1033" s="1047"/>
      <c r="H1033" s="655"/>
      <c r="I1033" s="655"/>
      <c r="J1033" s="655"/>
      <c r="K1033" s="655"/>
      <c r="L1033" s="1310"/>
      <c r="M1033" s="1310"/>
      <c r="N1033" s="1310"/>
      <c r="O1033" s="655"/>
      <c r="P1033" s="656"/>
      <c r="Q1033" s="657"/>
      <c r="R1033" s="704"/>
      <c r="S1033" s="3180"/>
    </row>
    <row r="1034" spans="7:19" ht="15" customHeight="1">
      <c r="G1034" s="1047"/>
      <c r="H1034" s="655"/>
      <c r="I1034" s="655"/>
      <c r="J1034" s="655"/>
      <c r="K1034" s="655"/>
      <c r="L1034" s="1310"/>
      <c r="M1034" s="1310"/>
      <c r="N1034" s="1310"/>
      <c r="O1034" s="655"/>
      <c r="P1034" s="656"/>
      <c r="Q1034" s="657"/>
      <c r="R1034" s="704"/>
      <c r="S1034" s="3180"/>
    </row>
    <row r="1035" spans="7:19" ht="15" customHeight="1">
      <c r="G1035" s="1047"/>
      <c r="H1035" s="655"/>
      <c r="I1035" s="655"/>
      <c r="J1035" s="655"/>
      <c r="K1035" s="655"/>
      <c r="L1035" s="1310"/>
      <c r="M1035" s="1310"/>
      <c r="N1035" s="1310"/>
      <c r="O1035" s="655"/>
      <c r="P1035" s="656"/>
      <c r="Q1035" s="657"/>
      <c r="R1035" s="704"/>
      <c r="S1035" s="3180"/>
    </row>
    <row r="1036" spans="7:19" ht="15" customHeight="1">
      <c r="G1036" s="1047"/>
      <c r="H1036" s="655"/>
      <c r="I1036" s="655"/>
      <c r="J1036" s="655"/>
      <c r="K1036" s="655"/>
      <c r="L1036" s="1310"/>
      <c r="M1036" s="1310"/>
      <c r="N1036" s="1310"/>
      <c r="O1036" s="655"/>
      <c r="P1036" s="656"/>
      <c r="Q1036" s="657"/>
      <c r="R1036" s="704"/>
      <c r="S1036" s="3180"/>
    </row>
    <row r="1037" spans="7:19" ht="15" customHeight="1">
      <c r="G1037" s="1047"/>
      <c r="H1037" s="655"/>
      <c r="I1037" s="655"/>
      <c r="J1037" s="655"/>
      <c r="K1037" s="655"/>
      <c r="L1037" s="1310"/>
      <c r="M1037" s="1310"/>
      <c r="N1037" s="1310"/>
      <c r="O1037" s="655"/>
      <c r="P1037" s="656"/>
      <c r="Q1037" s="657"/>
      <c r="R1037" s="704"/>
      <c r="S1037" s="3180"/>
    </row>
    <row r="1038" spans="7:19" ht="15" customHeight="1">
      <c r="G1038" s="1047"/>
      <c r="H1038" s="655"/>
      <c r="I1038" s="655"/>
      <c r="J1038" s="655"/>
      <c r="K1038" s="655"/>
      <c r="L1038" s="1310"/>
      <c r="M1038" s="1310"/>
      <c r="N1038" s="1310"/>
      <c r="O1038" s="655"/>
      <c r="P1038" s="656"/>
      <c r="Q1038" s="657"/>
      <c r="R1038" s="704"/>
      <c r="S1038" s="3180"/>
    </row>
    <row r="1039" spans="7:19" ht="15" customHeight="1">
      <c r="G1039" s="1047"/>
      <c r="H1039" s="655"/>
      <c r="I1039" s="655"/>
      <c r="J1039" s="655"/>
      <c r="K1039" s="655"/>
      <c r="L1039" s="1310"/>
      <c r="M1039" s="1310"/>
      <c r="N1039" s="1310"/>
      <c r="O1039" s="655"/>
      <c r="P1039" s="656"/>
      <c r="Q1039" s="657"/>
      <c r="R1039" s="704"/>
      <c r="S1039" s="3180"/>
    </row>
    <row r="1040" spans="7:19" ht="15" customHeight="1">
      <c r="G1040" s="1047"/>
      <c r="H1040" s="655"/>
      <c r="I1040" s="655"/>
      <c r="J1040" s="655"/>
      <c r="K1040" s="655"/>
      <c r="L1040" s="1310"/>
      <c r="M1040" s="1310"/>
      <c r="N1040" s="1310"/>
      <c r="O1040" s="655"/>
      <c r="P1040" s="656"/>
      <c r="Q1040" s="657"/>
      <c r="R1040" s="704"/>
      <c r="S1040" s="3180"/>
    </row>
    <row r="1041" spans="7:19" ht="15" customHeight="1">
      <c r="G1041" s="1047"/>
      <c r="H1041" s="655"/>
      <c r="I1041" s="655"/>
      <c r="J1041" s="655"/>
      <c r="K1041" s="655"/>
      <c r="L1041" s="1310"/>
      <c r="M1041" s="1310"/>
      <c r="N1041" s="1310"/>
      <c r="O1041" s="655"/>
      <c r="P1041" s="656"/>
      <c r="Q1041" s="657"/>
      <c r="R1041" s="704"/>
      <c r="S1041" s="3180"/>
    </row>
    <row r="1042" spans="7:19" ht="15" customHeight="1">
      <c r="G1042" s="1047"/>
      <c r="H1042" s="655"/>
      <c r="I1042" s="655"/>
      <c r="J1042" s="655"/>
      <c r="K1042" s="655"/>
      <c r="L1042" s="1310"/>
      <c r="M1042" s="1310"/>
      <c r="N1042" s="1310"/>
      <c r="O1042" s="655"/>
      <c r="P1042" s="656"/>
      <c r="Q1042" s="657"/>
      <c r="R1042" s="704"/>
      <c r="S1042" s="3180"/>
    </row>
    <row r="1043" spans="7:19" ht="15" customHeight="1">
      <c r="G1043" s="1047"/>
      <c r="H1043" s="655"/>
      <c r="I1043" s="655"/>
      <c r="J1043" s="655"/>
      <c r="K1043" s="655"/>
      <c r="L1043" s="1310"/>
      <c r="M1043" s="1310"/>
      <c r="N1043" s="1310"/>
      <c r="O1043" s="655"/>
      <c r="P1043" s="656"/>
      <c r="Q1043" s="657"/>
      <c r="R1043" s="704"/>
      <c r="S1043" s="3180"/>
    </row>
    <row r="1044" spans="7:19" ht="15" customHeight="1">
      <c r="G1044" s="1047"/>
      <c r="H1044" s="655"/>
      <c r="I1044" s="655"/>
      <c r="J1044" s="655"/>
      <c r="K1044" s="655"/>
      <c r="L1044" s="1310"/>
      <c r="M1044" s="1310"/>
      <c r="N1044" s="1310"/>
      <c r="O1044" s="655"/>
      <c r="P1044" s="656"/>
      <c r="Q1044" s="657"/>
      <c r="R1044" s="704"/>
      <c r="S1044" s="3180"/>
    </row>
    <row r="1045" spans="7:19" ht="15" customHeight="1">
      <c r="G1045" s="1047"/>
      <c r="H1045" s="655"/>
      <c r="I1045" s="655"/>
      <c r="J1045" s="655"/>
      <c r="K1045" s="655"/>
      <c r="L1045" s="1310"/>
      <c r="M1045" s="1310"/>
      <c r="N1045" s="1310"/>
      <c r="O1045" s="655"/>
      <c r="P1045" s="656"/>
      <c r="Q1045" s="657"/>
      <c r="R1045" s="704"/>
      <c r="S1045" s="3180"/>
    </row>
    <row r="1046" spans="7:19" ht="15" customHeight="1">
      <c r="G1046" s="1047"/>
      <c r="H1046" s="655"/>
      <c r="I1046" s="655"/>
      <c r="J1046" s="655"/>
      <c r="K1046" s="655"/>
      <c r="L1046" s="1310"/>
      <c r="M1046" s="1310"/>
      <c r="N1046" s="1310"/>
      <c r="O1046" s="655"/>
      <c r="P1046" s="656"/>
      <c r="Q1046" s="657"/>
      <c r="R1046" s="704"/>
      <c r="S1046" s="3180"/>
    </row>
    <row r="1047" spans="7:19" ht="15" customHeight="1">
      <c r="G1047" s="1047"/>
      <c r="H1047" s="655"/>
      <c r="I1047" s="655"/>
      <c r="J1047" s="655"/>
      <c r="K1047" s="655"/>
      <c r="L1047" s="1310"/>
      <c r="M1047" s="1310"/>
      <c r="N1047" s="1310"/>
      <c r="O1047" s="655"/>
      <c r="P1047" s="656"/>
      <c r="Q1047" s="657"/>
      <c r="R1047" s="704"/>
      <c r="S1047" s="3180"/>
    </row>
    <row r="1048" spans="7:19" ht="15" customHeight="1">
      <c r="G1048" s="1047"/>
      <c r="H1048" s="655"/>
      <c r="I1048" s="655"/>
      <c r="J1048" s="655"/>
      <c r="K1048" s="655"/>
      <c r="L1048" s="1310"/>
      <c r="M1048" s="1310"/>
      <c r="N1048" s="1310"/>
      <c r="O1048" s="655"/>
      <c r="P1048" s="656"/>
      <c r="Q1048" s="657"/>
      <c r="R1048" s="704"/>
      <c r="S1048" s="3180"/>
    </row>
    <row r="1049" spans="7:19" ht="15" customHeight="1">
      <c r="G1049" s="1047"/>
      <c r="H1049" s="655"/>
      <c r="I1049" s="655"/>
      <c r="J1049" s="655"/>
      <c r="K1049" s="655"/>
      <c r="L1049" s="1310"/>
      <c r="M1049" s="1310"/>
      <c r="N1049" s="1310"/>
      <c r="O1049" s="655"/>
      <c r="P1049" s="656"/>
      <c r="Q1049" s="657"/>
      <c r="R1049" s="704"/>
      <c r="S1049" s="3180"/>
    </row>
    <row r="1050" spans="7:19" ht="15" customHeight="1">
      <c r="G1050" s="1047"/>
      <c r="H1050" s="655"/>
      <c r="I1050" s="655"/>
      <c r="J1050" s="655"/>
      <c r="K1050" s="655"/>
      <c r="L1050" s="1310"/>
      <c r="M1050" s="1310"/>
      <c r="N1050" s="1310"/>
      <c r="O1050" s="655"/>
      <c r="P1050" s="656"/>
      <c r="Q1050" s="657"/>
      <c r="R1050" s="704"/>
      <c r="S1050" s="3180"/>
    </row>
    <row r="1051" spans="7:19" ht="15" customHeight="1">
      <c r="G1051" s="1047"/>
      <c r="H1051" s="655"/>
      <c r="I1051" s="655"/>
      <c r="J1051" s="655"/>
      <c r="K1051" s="655"/>
      <c r="L1051" s="1310"/>
      <c r="M1051" s="1310"/>
      <c r="N1051" s="1310"/>
      <c r="O1051" s="655"/>
      <c r="P1051" s="656"/>
      <c r="Q1051" s="657"/>
      <c r="R1051" s="704"/>
      <c r="S1051" s="3180"/>
    </row>
    <row r="1052" spans="7:19" ht="15" customHeight="1">
      <c r="G1052" s="1047"/>
      <c r="H1052" s="655"/>
      <c r="I1052" s="655"/>
      <c r="J1052" s="655"/>
      <c r="K1052" s="655"/>
      <c r="L1052" s="1310"/>
      <c r="M1052" s="1310"/>
      <c r="N1052" s="1310"/>
      <c r="O1052" s="655"/>
      <c r="P1052" s="656"/>
      <c r="Q1052" s="657"/>
      <c r="R1052" s="704"/>
      <c r="S1052" s="3180"/>
    </row>
    <row r="1053" spans="7:19" ht="15" customHeight="1">
      <c r="G1053" s="1047"/>
      <c r="H1053" s="655"/>
      <c r="I1053" s="655"/>
      <c r="J1053" s="655"/>
      <c r="K1053" s="655"/>
      <c r="L1053" s="1310"/>
      <c r="M1053" s="1310"/>
      <c r="N1053" s="1310"/>
      <c r="O1053" s="655"/>
      <c r="P1053" s="656"/>
      <c r="Q1053" s="657"/>
      <c r="R1053" s="704"/>
      <c r="S1053" s="3180"/>
    </row>
    <row r="1054" spans="7:19" ht="15" customHeight="1">
      <c r="G1054" s="1047"/>
      <c r="H1054" s="655"/>
      <c r="I1054" s="655"/>
      <c r="J1054" s="655"/>
      <c r="K1054" s="655"/>
      <c r="L1054" s="1310"/>
      <c r="M1054" s="1310"/>
      <c r="N1054" s="1310"/>
      <c r="O1054" s="655"/>
      <c r="P1054" s="656"/>
      <c r="Q1054" s="657"/>
      <c r="R1054" s="704"/>
      <c r="S1054" s="3180"/>
    </row>
    <row r="1055" spans="7:19" ht="15" customHeight="1">
      <c r="G1055" s="1047"/>
      <c r="H1055" s="655"/>
      <c r="I1055" s="655"/>
      <c r="J1055" s="655"/>
      <c r="K1055" s="655"/>
      <c r="L1055" s="1310"/>
      <c r="M1055" s="1310"/>
      <c r="N1055" s="1310"/>
      <c r="O1055" s="655"/>
      <c r="P1055" s="656"/>
      <c r="Q1055" s="657"/>
      <c r="R1055" s="704"/>
      <c r="S1055" s="3180"/>
    </row>
    <row r="1056" spans="7:19" ht="15" customHeight="1">
      <c r="G1056" s="1047"/>
      <c r="H1056" s="655"/>
      <c r="I1056" s="655"/>
      <c r="J1056" s="655"/>
      <c r="K1056" s="655"/>
      <c r="L1056" s="1310"/>
      <c r="M1056" s="1310"/>
      <c r="N1056" s="1310"/>
      <c r="O1056" s="655"/>
      <c r="P1056" s="656"/>
      <c r="Q1056" s="657"/>
      <c r="R1056" s="704"/>
      <c r="S1056" s="3180"/>
    </row>
    <row r="1057" spans="7:19" ht="15" customHeight="1">
      <c r="G1057" s="1047"/>
      <c r="H1057" s="655"/>
      <c r="I1057" s="655"/>
      <c r="J1057" s="655"/>
      <c r="K1057" s="655"/>
      <c r="L1057" s="1310"/>
      <c r="M1057" s="1310"/>
      <c r="N1057" s="1310"/>
      <c r="O1057" s="655"/>
      <c r="P1057" s="656"/>
      <c r="Q1057" s="657"/>
      <c r="R1057" s="704"/>
      <c r="S1057" s="3180"/>
    </row>
    <row r="1058" spans="7:19" ht="15" customHeight="1">
      <c r="G1058" s="1047"/>
      <c r="H1058" s="655"/>
      <c r="I1058" s="655"/>
      <c r="J1058" s="655"/>
      <c r="K1058" s="655"/>
      <c r="L1058" s="1310"/>
      <c r="M1058" s="1310"/>
      <c r="N1058" s="1310"/>
      <c r="O1058" s="655"/>
      <c r="P1058" s="656"/>
      <c r="Q1058" s="657"/>
      <c r="R1058" s="704"/>
      <c r="S1058" s="3180"/>
    </row>
    <row r="1059" spans="7:19" ht="15" customHeight="1">
      <c r="G1059" s="1047"/>
      <c r="H1059" s="655"/>
      <c r="I1059" s="655"/>
      <c r="J1059" s="655"/>
      <c r="K1059" s="655"/>
      <c r="L1059" s="1310"/>
      <c r="M1059" s="1310"/>
      <c r="N1059" s="1310"/>
      <c r="O1059" s="655"/>
      <c r="P1059" s="656"/>
      <c r="Q1059" s="657"/>
      <c r="R1059" s="704"/>
      <c r="S1059" s="3180"/>
    </row>
    <row r="1060" spans="7:19" ht="15" customHeight="1">
      <c r="G1060" s="1047"/>
      <c r="H1060" s="655"/>
      <c r="I1060" s="655"/>
      <c r="J1060" s="655"/>
      <c r="K1060" s="655"/>
      <c r="L1060" s="1310"/>
      <c r="M1060" s="1310"/>
      <c r="N1060" s="1310"/>
      <c r="O1060" s="655"/>
      <c r="P1060" s="656"/>
      <c r="Q1060" s="657"/>
      <c r="R1060" s="704"/>
      <c r="S1060" s="3180"/>
    </row>
    <row r="1061" spans="7:19" ht="15" customHeight="1">
      <c r="G1061" s="1047"/>
      <c r="H1061" s="655"/>
      <c r="I1061" s="655"/>
      <c r="J1061" s="655"/>
      <c r="K1061" s="655"/>
      <c r="L1061" s="1310"/>
      <c r="M1061" s="1310"/>
      <c r="N1061" s="1310"/>
      <c r="O1061" s="655"/>
      <c r="P1061" s="656"/>
      <c r="Q1061" s="657"/>
      <c r="R1061" s="704"/>
      <c r="S1061" s="3180"/>
    </row>
    <row r="1062" spans="7:19" ht="15" customHeight="1">
      <c r="G1062" s="1047"/>
      <c r="H1062" s="655"/>
      <c r="I1062" s="655"/>
      <c r="J1062" s="655"/>
      <c r="K1062" s="655"/>
      <c r="L1062" s="1310"/>
      <c r="M1062" s="1310"/>
      <c r="N1062" s="1310"/>
      <c r="O1062" s="655"/>
      <c r="P1062" s="656"/>
      <c r="Q1062" s="657"/>
      <c r="R1062" s="704"/>
      <c r="S1062" s="3180"/>
    </row>
    <row r="1063" spans="7:19" ht="15" customHeight="1">
      <c r="G1063" s="1047"/>
      <c r="H1063" s="655"/>
      <c r="I1063" s="655"/>
      <c r="J1063" s="655"/>
      <c r="K1063" s="655"/>
      <c r="L1063" s="1310"/>
      <c r="M1063" s="1310"/>
      <c r="N1063" s="1310"/>
      <c r="O1063" s="655"/>
      <c r="P1063" s="656"/>
      <c r="Q1063" s="657"/>
      <c r="R1063" s="704"/>
      <c r="S1063" s="3180"/>
    </row>
    <row r="1064" spans="7:19" ht="15" customHeight="1">
      <c r="G1064" s="1047"/>
      <c r="H1064" s="655"/>
      <c r="I1064" s="655"/>
      <c r="J1064" s="655"/>
      <c r="K1064" s="655"/>
      <c r="L1064" s="1310"/>
      <c r="M1064" s="1310"/>
      <c r="N1064" s="1310"/>
      <c r="O1064" s="655"/>
      <c r="P1064" s="656"/>
      <c r="Q1064" s="657"/>
      <c r="R1064" s="704"/>
      <c r="S1064" s="3180"/>
    </row>
    <row r="1065" spans="7:19" ht="15" customHeight="1">
      <c r="G1065" s="1047"/>
      <c r="H1065" s="655"/>
      <c r="I1065" s="655"/>
      <c r="J1065" s="655"/>
      <c r="K1065" s="655"/>
      <c r="L1065" s="1310"/>
      <c r="M1065" s="1310"/>
      <c r="N1065" s="1310"/>
      <c r="O1065" s="655"/>
      <c r="P1065" s="656"/>
      <c r="Q1065" s="657"/>
      <c r="R1065" s="704"/>
      <c r="S1065" s="3180"/>
    </row>
    <row r="1066" spans="7:19" ht="15" customHeight="1">
      <c r="G1066" s="1047"/>
      <c r="H1066" s="655"/>
      <c r="I1066" s="655"/>
      <c r="J1066" s="655"/>
      <c r="K1066" s="655"/>
      <c r="L1066" s="1310"/>
      <c r="M1066" s="1310"/>
      <c r="N1066" s="1310"/>
      <c r="O1066" s="655"/>
      <c r="P1066" s="656"/>
      <c r="Q1066" s="657"/>
      <c r="R1066" s="704"/>
      <c r="S1066" s="3180"/>
    </row>
    <row r="1067" spans="7:19" ht="15" customHeight="1">
      <c r="G1067" s="1047"/>
      <c r="H1067" s="655"/>
      <c r="I1067" s="655"/>
      <c r="J1067" s="655"/>
      <c r="K1067" s="655"/>
      <c r="L1067" s="1310"/>
      <c r="M1067" s="1310"/>
      <c r="N1067" s="1310"/>
      <c r="O1067" s="655"/>
      <c r="P1067" s="656"/>
      <c r="Q1067" s="657"/>
      <c r="R1067" s="704"/>
      <c r="S1067" s="3180"/>
    </row>
    <row r="1068" spans="7:19" ht="15" customHeight="1">
      <c r="G1068" s="1047"/>
      <c r="H1068" s="655"/>
      <c r="I1068" s="655"/>
      <c r="J1068" s="655"/>
      <c r="K1068" s="655"/>
      <c r="L1068" s="1310"/>
      <c r="M1068" s="1310"/>
      <c r="N1068" s="1310"/>
      <c r="O1068" s="655"/>
      <c r="P1068" s="656"/>
      <c r="Q1068" s="657"/>
      <c r="R1068" s="704"/>
      <c r="S1068" s="3180"/>
    </row>
    <row r="1069" spans="7:19" ht="15" customHeight="1">
      <c r="G1069" s="1047"/>
      <c r="H1069" s="655"/>
      <c r="I1069" s="655"/>
      <c r="J1069" s="655"/>
      <c r="K1069" s="655"/>
      <c r="L1069" s="1310"/>
      <c r="M1069" s="1310"/>
      <c r="N1069" s="1310"/>
      <c r="O1069" s="655"/>
      <c r="P1069" s="656"/>
      <c r="Q1069" s="657"/>
      <c r="R1069" s="704"/>
      <c r="S1069" s="3180"/>
    </row>
    <row r="1070" spans="7:19" ht="15" customHeight="1">
      <c r="G1070" s="1047"/>
      <c r="H1070" s="655"/>
      <c r="I1070" s="655"/>
      <c r="J1070" s="655"/>
      <c r="K1070" s="655"/>
      <c r="L1070" s="1310"/>
      <c r="M1070" s="1310"/>
      <c r="N1070" s="1310"/>
      <c r="O1070" s="655"/>
      <c r="P1070" s="656"/>
      <c r="Q1070" s="657"/>
      <c r="R1070" s="704"/>
      <c r="S1070" s="3180"/>
    </row>
    <row r="1071" spans="7:19" ht="15" customHeight="1">
      <c r="G1071" s="1047"/>
      <c r="H1071" s="655"/>
      <c r="I1071" s="655"/>
      <c r="J1071" s="655"/>
      <c r="K1071" s="655"/>
      <c r="L1071" s="1310"/>
      <c r="M1071" s="1310"/>
      <c r="N1071" s="1310"/>
      <c r="O1071" s="655"/>
      <c r="P1071" s="656"/>
      <c r="Q1071" s="657"/>
      <c r="R1071" s="704"/>
      <c r="S1071" s="3180"/>
    </row>
    <row r="1072" spans="7:19" ht="15" customHeight="1">
      <c r="G1072" s="1047"/>
      <c r="H1072" s="655"/>
      <c r="I1072" s="655"/>
      <c r="J1072" s="655"/>
      <c r="K1072" s="655"/>
      <c r="L1072" s="1310"/>
      <c r="M1072" s="1310"/>
      <c r="N1072" s="1310"/>
      <c r="O1072" s="655"/>
      <c r="P1072" s="656"/>
      <c r="Q1072" s="657"/>
      <c r="R1072" s="704"/>
      <c r="S1072" s="3180"/>
    </row>
    <row r="1073" spans="7:19" ht="15" customHeight="1">
      <c r="G1073" s="1047"/>
      <c r="H1073" s="655"/>
      <c r="I1073" s="655"/>
      <c r="J1073" s="655"/>
      <c r="K1073" s="655"/>
      <c r="L1073" s="1310"/>
      <c r="M1073" s="1310"/>
      <c r="N1073" s="1310"/>
      <c r="O1073" s="655"/>
      <c r="P1073" s="656"/>
      <c r="Q1073" s="657"/>
      <c r="R1073" s="704"/>
      <c r="S1073" s="3180"/>
    </row>
    <row r="1074" spans="7:19" ht="15" customHeight="1">
      <c r="G1074" s="1047"/>
      <c r="H1074" s="655"/>
      <c r="I1074" s="655"/>
      <c r="J1074" s="655"/>
      <c r="K1074" s="655"/>
      <c r="L1074" s="1310"/>
      <c r="M1074" s="1310"/>
      <c r="N1074" s="1310"/>
      <c r="O1074" s="655"/>
      <c r="P1074" s="656"/>
      <c r="Q1074" s="657"/>
      <c r="R1074" s="704"/>
      <c r="S1074" s="3180"/>
    </row>
    <row r="1075" spans="7:19" ht="15" customHeight="1">
      <c r="G1075" s="1047"/>
      <c r="H1075" s="655"/>
      <c r="I1075" s="655"/>
      <c r="J1075" s="655"/>
      <c r="K1075" s="655"/>
      <c r="L1075" s="1310"/>
      <c r="M1075" s="1310"/>
      <c r="N1075" s="1310"/>
      <c r="O1075" s="655"/>
      <c r="P1075" s="656"/>
      <c r="Q1075" s="657"/>
      <c r="R1075" s="704"/>
      <c r="S1075" s="3180"/>
    </row>
    <row r="1076" spans="7:19" ht="15" customHeight="1">
      <c r="G1076" s="1047"/>
      <c r="H1076" s="655"/>
      <c r="I1076" s="655"/>
      <c r="J1076" s="655"/>
      <c r="K1076" s="655"/>
      <c r="L1076" s="1310"/>
      <c r="M1076" s="1310"/>
      <c r="N1076" s="1310"/>
      <c r="O1076" s="655"/>
      <c r="P1076" s="656"/>
      <c r="Q1076" s="657"/>
      <c r="R1076" s="704"/>
      <c r="S1076" s="3180"/>
    </row>
    <row r="1077" spans="7:19" ht="15" customHeight="1">
      <c r="G1077" s="1047"/>
      <c r="H1077" s="655"/>
      <c r="I1077" s="655"/>
      <c r="J1077" s="655"/>
      <c r="K1077" s="655"/>
      <c r="L1077" s="1310"/>
      <c r="M1077" s="1310"/>
      <c r="N1077" s="1310"/>
      <c r="O1077" s="655"/>
      <c r="P1077" s="656"/>
      <c r="Q1077" s="657"/>
      <c r="R1077" s="704"/>
      <c r="S1077" s="3180"/>
    </row>
    <row r="1078" spans="7:19" ht="15" customHeight="1">
      <c r="G1078" s="1047"/>
      <c r="H1078" s="655"/>
      <c r="I1078" s="655"/>
      <c r="J1078" s="655"/>
      <c r="K1078" s="655"/>
      <c r="L1078" s="1310"/>
      <c r="M1078" s="1310"/>
      <c r="N1078" s="1310"/>
      <c r="O1078" s="655"/>
      <c r="P1078" s="656"/>
      <c r="Q1078" s="657"/>
      <c r="R1078" s="704"/>
      <c r="S1078" s="3180"/>
    </row>
    <row r="1079" spans="7:19" ht="15" customHeight="1">
      <c r="G1079" s="1047"/>
      <c r="H1079" s="655"/>
      <c r="I1079" s="655"/>
      <c r="J1079" s="655"/>
      <c r="K1079" s="655"/>
      <c r="L1079" s="1310"/>
      <c r="M1079" s="1310"/>
      <c r="N1079" s="1310"/>
      <c r="O1079" s="655"/>
      <c r="P1079" s="656"/>
      <c r="Q1079" s="657"/>
      <c r="R1079" s="704"/>
      <c r="S1079" s="3180"/>
    </row>
    <row r="1080" spans="7:19" ht="15" customHeight="1">
      <c r="G1080" s="1047"/>
      <c r="H1080" s="655"/>
      <c r="I1080" s="655"/>
      <c r="J1080" s="655"/>
      <c r="K1080" s="655"/>
      <c r="L1080" s="1310"/>
      <c r="M1080" s="1310"/>
      <c r="N1080" s="1310"/>
      <c r="O1080" s="655"/>
      <c r="P1080" s="656"/>
      <c r="Q1080" s="657"/>
      <c r="R1080" s="704"/>
      <c r="S1080" s="3180"/>
    </row>
    <row r="1081" spans="7:19" ht="15" customHeight="1">
      <c r="G1081" s="1047"/>
      <c r="H1081" s="655"/>
      <c r="I1081" s="655"/>
      <c r="J1081" s="655"/>
      <c r="K1081" s="655"/>
      <c r="L1081" s="1310"/>
      <c r="M1081" s="1310"/>
      <c r="N1081" s="1310"/>
      <c r="O1081" s="655"/>
      <c r="P1081" s="656"/>
      <c r="Q1081" s="657"/>
      <c r="R1081" s="704"/>
      <c r="S1081" s="3180"/>
    </row>
    <row r="1082" spans="7:19" ht="15" customHeight="1">
      <c r="G1082" s="1047"/>
      <c r="H1082" s="655"/>
      <c r="I1082" s="655"/>
      <c r="J1082" s="655"/>
      <c r="K1082" s="655"/>
      <c r="L1082" s="1310"/>
      <c r="M1082" s="1310"/>
      <c r="N1082" s="1310"/>
      <c r="O1082" s="655"/>
      <c r="P1082" s="656"/>
      <c r="Q1082" s="657"/>
      <c r="R1082" s="704"/>
      <c r="S1082" s="3180"/>
    </row>
    <row r="1083" spans="7:19" ht="15" customHeight="1">
      <c r="G1083" s="1047"/>
      <c r="H1083" s="655"/>
      <c r="I1083" s="655"/>
      <c r="J1083" s="655"/>
      <c r="K1083" s="655"/>
      <c r="L1083" s="1310"/>
      <c r="M1083" s="1310"/>
      <c r="N1083" s="1310"/>
      <c r="O1083" s="655"/>
      <c r="P1083" s="656"/>
      <c r="Q1083" s="657"/>
      <c r="R1083" s="704"/>
      <c r="S1083" s="3180"/>
    </row>
    <row r="1084" spans="7:19" ht="15" customHeight="1">
      <c r="G1084" s="1047"/>
      <c r="H1084" s="655"/>
      <c r="I1084" s="655"/>
      <c r="J1084" s="655"/>
      <c r="K1084" s="655"/>
      <c r="L1084" s="1310"/>
      <c r="M1084" s="1310"/>
      <c r="N1084" s="1310"/>
      <c r="O1084" s="655"/>
      <c r="P1084" s="656"/>
      <c r="Q1084" s="657"/>
      <c r="R1084" s="704"/>
      <c r="S1084" s="3180"/>
    </row>
    <row r="1085" spans="7:19" ht="15" customHeight="1">
      <c r="G1085" s="1047"/>
      <c r="H1085" s="655"/>
      <c r="I1085" s="655"/>
      <c r="J1085" s="655"/>
      <c r="K1085" s="655"/>
      <c r="L1085" s="1310"/>
      <c r="M1085" s="1310"/>
      <c r="N1085" s="1310"/>
      <c r="O1085" s="655"/>
      <c r="P1085" s="656"/>
      <c r="Q1085" s="657"/>
      <c r="R1085" s="704"/>
      <c r="S1085" s="3180"/>
    </row>
    <row r="1086" spans="7:19" ht="15" customHeight="1">
      <c r="G1086" s="1047"/>
      <c r="H1086" s="655"/>
      <c r="I1086" s="655"/>
      <c r="J1086" s="655"/>
      <c r="K1086" s="655"/>
      <c r="L1086" s="1310"/>
      <c r="M1086" s="1310"/>
      <c r="N1086" s="1310"/>
      <c r="O1086" s="655"/>
      <c r="P1086" s="656"/>
      <c r="Q1086" s="657"/>
      <c r="R1086" s="704"/>
      <c r="S1086" s="3180"/>
    </row>
    <row r="1087" spans="7:19" ht="15" customHeight="1">
      <c r="G1087" s="1047"/>
      <c r="H1087" s="655"/>
      <c r="I1087" s="655"/>
      <c r="J1087" s="655"/>
      <c r="K1087" s="655"/>
      <c r="L1087" s="1310"/>
      <c r="M1087" s="1310"/>
      <c r="N1087" s="1310"/>
      <c r="O1087" s="655"/>
      <c r="P1087" s="656"/>
      <c r="Q1087" s="657"/>
      <c r="R1087" s="704"/>
      <c r="S1087" s="3180"/>
    </row>
    <row r="1088" spans="7:19" ht="15" customHeight="1">
      <c r="G1088" s="1047"/>
      <c r="H1088" s="655"/>
      <c r="I1088" s="655"/>
      <c r="J1088" s="655"/>
      <c r="K1088" s="655"/>
      <c r="L1088" s="1310"/>
      <c r="M1088" s="1310"/>
      <c r="N1088" s="1310"/>
      <c r="O1088" s="655"/>
      <c r="P1088" s="656"/>
      <c r="Q1088" s="657"/>
      <c r="R1088" s="704"/>
      <c r="S1088" s="3180"/>
    </row>
    <row r="1089" spans="7:19" ht="15" customHeight="1">
      <c r="G1089" s="1047"/>
      <c r="H1089" s="655"/>
      <c r="I1089" s="655"/>
      <c r="J1089" s="655"/>
      <c r="K1089" s="655"/>
      <c r="L1089" s="1310"/>
      <c r="M1089" s="1310"/>
      <c r="N1089" s="1310"/>
      <c r="O1089" s="655"/>
      <c r="P1089" s="656"/>
      <c r="Q1089" s="657"/>
      <c r="R1089" s="704"/>
      <c r="S1089" s="3180"/>
    </row>
    <row r="1090" spans="7:19" ht="15" customHeight="1">
      <c r="G1090" s="1047"/>
      <c r="H1090" s="655"/>
      <c r="I1090" s="655"/>
      <c r="J1090" s="655"/>
      <c r="K1090" s="655"/>
      <c r="L1090" s="1310"/>
      <c r="M1090" s="1310"/>
      <c r="N1090" s="1310"/>
      <c r="O1090" s="655"/>
      <c r="P1090" s="656"/>
      <c r="Q1090" s="657"/>
      <c r="R1090" s="704"/>
      <c r="S1090" s="3180"/>
    </row>
    <row r="1091" spans="7:19" ht="15" customHeight="1">
      <c r="G1091" s="1047"/>
      <c r="H1091" s="655"/>
      <c r="I1091" s="655"/>
      <c r="J1091" s="655"/>
      <c r="K1091" s="655"/>
      <c r="L1091" s="1310"/>
      <c r="M1091" s="1310"/>
      <c r="N1091" s="1310"/>
      <c r="O1091" s="655"/>
      <c r="P1091" s="656"/>
      <c r="Q1091" s="657"/>
      <c r="R1091" s="704"/>
      <c r="S1091" s="3180"/>
    </row>
    <row r="1092" spans="7:19" ht="15" customHeight="1">
      <c r="G1092" s="1047"/>
      <c r="H1092" s="655"/>
      <c r="I1092" s="655"/>
      <c r="J1092" s="655"/>
      <c r="K1092" s="655"/>
      <c r="L1092" s="1310"/>
      <c r="M1092" s="1310"/>
      <c r="N1092" s="1310"/>
      <c r="O1092" s="655"/>
      <c r="P1092" s="656"/>
      <c r="Q1092" s="657"/>
      <c r="R1092" s="704"/>
      <c r="S1092" s="3180"/>
    </row>
    <row r="1093" spans="7:19" ht="15" customHeight="1">
      <c r="G1093" s="1047"/>
      <c r="H1093" s="655"/>
      <c r="I1093" s="655"/>
      <c r="J1093" s="655"/>
      <c r="K1093" s="655"/>
      <c r="L1093" s="1310"/>
      <c r="M1093" s="1310"/>
      <c r="N1093" s="1310"/>
      <c r="O1093" s="655"/>
      <c r="P1093" s="656"/>
      <c r="Q1093" s="657"/>
      <c r="R1093" s="704"/>
      <c r="S1093" s="3180"/>
    </row>
    <row r="1094" spans="7:19" ht="15" customHeight="1">
      <c r="G1094" s="1047"/>
      <c r="H1094" s="655"/>
      <c r="I1094" s="655"/>
      <c r="J1094" s="655"/>
      <c r="K1094" s="655"/>
      <c r="L1094" s="1310"/>
      <c r="M1094" s="1310"/>
      <c r="N1094" s="1310"/>
      <c r="O1094" s="655"/>
      <c r="P1094" s="656"/>
      <c r="Q1094" s="657"/>
      <c r="R1094" s="704"/>
      <c r="S1094" s="3180"/>
    </row>
    <row r="1095" spans="7:19" ht="15" customHeight="1">
      <c r="G1095" s="1047"/>
      <c r="H1095" s="655"/>
      <c r="I1095" s="655"/>
      <c r="J1095" s="655"/>
      <c r="K1095" s="655"/>
      <c r="L1095" s="1310"/>
      <c r="M1095" s="1310"/>
      <c r="N1095" s="1310"/>
      <c r="O1095" s="655"/>
      <c r="P1095" s="656"/>
      <c r="Q1095" s="657"/>
      <c r="R1095" s="704"/>
      <c r="S1095" s="3180"/>
    </row>
    <row r="1096" spans="7:19" ht="15" customHeight="1">
      <c r="G1096" s="1047"/>
      <c r="H1096" s="655"/>
      <c r="I1096" s="655"/>
      <c r="J1096" s="655"/>
      <c r="K1096" s="655"/>
      <c r="L1096" s="1310"/>
      <c r="M1096" s="1310"/>
      <c r="N1096" s="1310"/>
      <c r="O1096" s="655"/>
      <c r="P1096" s="656"/>
      <c r="Q1096" s="657"/>
      <c r="R1096" s="704"/>
      <c r="S1096" s="3180"/>
    </row>
    <row r="1097" spans="7:19" ht="15" customHeight="1">
      <c r="G1097" s="1047"/>
      <c r="H1097" s="655"/>
      <c r="I1097" s="655"/>
      <c r="J1097" s="655"/>
      <c r="K1097" s="655"/>
      <c r="L1097" s="1310"/>
      <c r="M1097" s="1310"/>
      <c r="N1097" s="1310"/>
      <c r="O1097" s="655"/>
      <c r="P1097" s="656"/>
      <c r="Q1097" s="657"/>
      <c r="R1097" s="704"/>
      <c r="S1097" s="3180"/>
    </row>
    <row r="1098" spans="7:19" ht="15" customHeight="1">
      <c r="G1098" s="1047"/>
      <c r="H1098" s="655"/>
      <c r="I1098" s="655"/>
      <c r="J1098" s="655"/>
      <c r="K1098" s="655"/>
      <c r="L1098" s="1310"/>
      <c r="M1098" s="1310"/>
      <c r="N1098" s="1310"/>
      <c r="O1098" s="655"/>
      <c r="P1098" s="656"/>
      <c r="Q1098" s="657"/>
      <c r="R1098" s="704"/>
      <c r="S1098" s="3180"/>
    </row>
    <row r="1099" spans="7:19" ht="15" customHeight="1">
      <c r="G1099" s="1047"/>
      <c r="H1099" s="655"/>
      <c r="I1099" s="655"/>
      <c r="J1099" s="655"/>
      <c r="K1099" s="655"/>
      <c r="L1099" s="1310"/>
      <c r="M1099" s="1310"/>
      <c r="N1099" s="1310"/>
      <c r="O1099" s="655"/>
      <c r="P1099" s="656"/>
      <c r="Q1099" s="657"/>
      <c r="R1099" s="704"/>
      <c r="S1099" s="3180"/>
    </row>
    <row r="1100" spans="7:19" ht="15" customHeight="1">
      <c r="G1100" s="1047"/>
      <c r="H1100" s="655"/>
      <c r="I1100" s="655"/>
      <c r="J1100" s="655"/>
      <c r="K1100" s="655"/>
      <c r="L1100" s="1310"/>
      <c r="M1100" s="1310"/>
      <c r="N1100" s="1310"/>
      <c r="O1100" s="655"/>
      <c r="P1100" s="656"/>
      <c r="Q1100" s="657"/>
      <c r="R1100" s="704"/>
      <c r="S1100" s="3180"/>
    </row>
    <row r="1101" spans="7:19" ht="15" customHeight="1">
      <c r="G1101" s="1047"/>
      <c r="H1101" s="655"/>
      <c r="I1101" s="655"/>
      <c r="J1101" s="655"/>
      <c r="K1101" s="655"/>
      <c r="L1101" s="1310"/>
      <c r="M1101" s="1310"/>
      <c r="N1101" s="1310"/>
      <c r="O1101" s="655"/>
      <c r="P1101" s="656"/>
      <c r="Q1101" s="657"/>
      <c r="R1101" s="704"/>
      <c r="S1101" s="3180"/>
    </row>
    <row r="1102" spans="7:19" ht="15" customHeight="1">
      <c r="G1102" s="1047"/>
      <c r="H1102" s="655"/>
      <c r="I1102" s="655"/>
      <c r="J1102" s="655"/>
      <c r="K1102" s="655"/>
      <c r="L1102" s="1310"/>
      <c r="M1102" s="1310"/>
      <c r="N1102" s="1310"/>
      <c r="O1102" s="655"/>
      <c r="P1102" s="656"/>
      <c r="Q1102" s="657"/>
      <c r="R1102" s="704"/>
      <c r="S1102" s="3180"/>
    </row>
    <row r="1103" spans="7:19" ht="15" customHeight="1">
      <c r="G1103" s="1047"/>
      <c r="H1103" s="655"/>
      <c r="I1103" s="655"/>
      <c r="J1103" s="655"/>
      <c r="K1103" s="655"/>
      <c r="L1103" s="1310"/>
      <c r="M1103" s="1310"/>
      <c r="N1103" s="1310"/>
      <c r="O1103" s="655"/>
      <c r="P1103" s="656"/>
      <c r="Q1103" s="657"/>
      <c r="R1103" s="704"/>
      <c r="S1103" s="3180"/>
    </row>
    <row r="1104" spans="7:19" ht="15" customHeight="1">
      <c r="G1104" s="1047"/>
      <c r="H1104" s="655"/>
      <c r="I1104" s="655"/>
      <c r="J1104" s="655"/>
      <c r="K1104" s="655"/>
      <c r="L1104" s="1310"/>
      <c r="M1104" s="1310"/>
      <c r="N1104" s="1310"/>
      <c r="O1104" s="655"/>
      <c r="P1104" s="656"/>
      <c r="Q1104" s="657"/>
      <c r="R1104" s="704"/>
      <c r="S1104" s="3180"/>
    </row>
    <row r="1105" spans="7:19" ht="15" customHeight="1">
      <c r="G1105" s="1047"/>
      <c r="H1105" s="655"/>
      <c r="I1105" s="655"/>
      <c r="J1105" s="655"/>
      <c r="K1105" s="655"/>
      <c r="L1105" s="1310"/>
      <c r="M1105" s="1310"/>
      <c r="N1105" s="1310"/>
      <c r="O1105" s="655"/>
      <c r="P1105" s="656"/>
      <c r="Q1105" s="657"/>
      <c r="R1105" s="704"/>
      <c r="S1105" s="3180"/>
    </row>
    <row r="1106" spans="7:19" ht="15" customHeight="1">
      <c r="G1106" s="1047"/>
      <c r="H1106" s="655"/>
      <c r="I1106" s="655"/>
      <c r="J1106" s="655"/>
      <c r="K1106" s="655"/>
      <c r="L1106" s="1310"/>
      <c r="M1106" s="1310"/>
      <c r="N1106" s="1310"/>
      <c r="O1106" s="655"/>
      <c r="P1106" s="656"/>
      <c r="Q1106" s="657"/>
      <c r="R1106" s="704"/>
      <c r="S1106" s="3180"/>
    </row>
    <row r="1107" spans="7:19" ht="15" customHeight="1">
      <c r="G1107" s="1047"/>
      <c r="H1107" s="655"/>
      <c r="I1107" s="655"/>
      <c r="J1107" s="655"/>
      <c r="K1107" s="655"/>
      <c r="L1107" s="1310"/>
      <c r="M1107" s="1310"/>
      <c r="N1107" s="1310"/>
      <c r="O1107" s="655"/>
      <c r="P1107" s="656"/>
      <c r="Q1107" s="657"/>
      <c r="R1107" s="704"/>
      <c r="S1107" s="3180"/>
    </row>
    <row r="1108" spans="7:19" ht="15" customHeight="1">
      <c r="G1108" s="1047"/>
      <c r="H1108" s="655"/>
      <c r="I1108" s="655"/>
      <c r="J1108" s="655"/>
      <c r="K1108" s="655"/>
      <c r="L1108" s="1310"/>
      <c r="M1108" s="1310"/>
      <c r="N1108" s="1310"/>
      <c r="O1108" s="655"/>
      <c r="P1108" s="656"/>
      <c r="Q1108" s="657"/>
      <c r="R1108" s="704"/>
      <c r="S1108" s="3180"/>
    </row>
    <row r="1109" spans="7:19" ht="15" customHeight="1">
      <c r="G1109" s="1047"/>
      <c r="H1109" s="655"/>
      <c r="I1109" s="655"/>
      <c r="J1109" s="655"/>
      <c r="K1109" s="655"/>
      <c r="L1109" s="1310"/>
      <c r="M1109" s="1310"/>
      <c r="N1109" s="1310"/>
      <c r="O1109" s="655"/>
      <c r="P1109" s="656"/>
      <c r="Q1109" s="657"/>
      <c r="R1109" s="704"/>
      <c r="S1109" s="3180"/>
    </row>
    <row r="1110" spans="7:19" ht="15" customHeight="1">
      <c r="G1110" s="1047"/>
      <c r="H1110" s="655"/>
      <c r="I1110" s="655"/>
      <c r="J1110" s="655"/>
      <c r="K1110" s="655"/>
      <c r="L1110" s="1310"/>
      <c r="M1110" s="1310"/>
      <c r="N1110" s="1310"/>
      <c r="O1110" s="655"/>
      <c r="P1110" s="656"/>
      <c r="Q1110" s="657"/>
      <c r="R1110" s="704"/>
      <c r="S1110" s="3180"/>
    </row>
    <row r="1111" spans="7:19" ht="15" customHeight="1">
      <c r="G1111" s="1047"/>
      <c r="H1111" s="655"/>
      <c r="I1111" s="655"/>
      <c r="J1111" s="655"/>
      <c r="K1111" s="655"/>
      <c r="L1111" s="1310"/>
      <c r="M1111" s="1310"/>
      <c r="N1111" s="1310"/>
      <c r="O1111" s="655"/>
      <c r="P1111" s="656"/>
      <c r="Q1111" s="657"/>
      <c r="R1111" s="704"/>
      <c r="S1111" s="3180"/>
    </row>
    <row r="1112" spans="7:19" ht="15" customHeight="1">
      <c r="G1112" s="1047"/>
      <c r="H1112" s="655"/>
      <c r="I1112" s="655"/>
      <c r="J1112" s="655"/>
      <c r="K1112" s="655"/>
      <c r="L1112" s="1310"/>
      <c r="M1112" s="1310"/>
      <c r="N1112" s="1310"/>
      <c r="O1112" s="655"/>
      <c r="P1112" s="656"/>
      <c r="Q1112" s="657"/>
      <c r="R1112" s="704"/>
      <c r="S1112" s="3180"/>
    </row>
    <row r="1113" spans="7:19" ht="15" customHeight="1">
      <c r="G1113" s="1047"/>
      <c r="H1113" s="655"/>
      <c r="I1113" s="655"/>
      <c r="J1113" s="655"/>
      <c r="K1113" s="655"/>
      <c r="L1113" s="1310"/>
      <c r="M1113" s="1310"/>
      <c r="N1113" s="1310"/>
      <c r="O1113" s="655"/>
      <c r="P1113" s="656"/>
      <c r="Q1113" s="657"/>
      <c r="R1113" s="704"/>
      <c r="S1113" s="3180"/>
    </row>
    <row r="1114" spans="7:19" ht="15" customHeight="1">
      <c r="G1114" s="1047"/>
      <c r="H1114" s="655"/>
      <c r="I1114" s="655"/>
      <c r="J1114" s="655"/>
      <c r="K1114" s="655"/>
      <c r="L1114" s="1310"/>
      <c r="M1114" s="1310"/>
      <c r="N1114" s="1310"/>
      <c r="O1114" s="655"/>
      <c r="P1114" s="656"/>
      <c r="Q1114" s="657"/>
      <c r="R1114" s="704"/>
      <c r="S1114" s="3180"/>
    </row>
    <row r="1115" spans="7:19" ht="15" customHeight="1">
      <c r="G1115" s="1047"/>
      <c r="H1115" s="655"/>
      <c r="I1115" s="655"/>
      <c r="J1115" s="655"/>
      <c r="K1115" s="655"/>
      <c r="L1115" s="1310"/>
      <c r="M1115" s="1310"/>
      <c r="N1115" s="1310"/>
      <c r="O1115" s="655"/>
      <c r="P1115" s="656"/>
      <c r="Q1115" s="657"/>
      <c r="R1115" s="704"/>
      <c r="S1115" s="3180"/>
    </row>
    <row r="1116" spans="7:19" ht="15" customHeight="1">
      <c r="G1116" s="1047"/>
      <c r="H1116" s="655"/>
      <c r="I1116" s="655"/>
      <c r="J1116" s="655"/>
      <c r="K1116" s="655"/>
      <c r="L1116" s="1310"/>
      <c r="M1116" s="1310"/>
      <c r="N1116" s="1310"/>
      <c r="O1116" s="655"/>
      <c r="P1116" s="656"/>
      <c r="Q1116" s="657"/>
      <c r="R1116" s="704"/>
      <c r="S1116" s="3180"/>
    </row>
    <row r="1117" spans="7:19" ht="15" customHeight="1">
      <c r="G1117" s="1047"/>
      <c r="H1117" s="655"/>
      <c r="I1117" s="655"/>
      <c r="J1117" s="655"/>
      <c r="K1117" s="655"/>
      <c r="L1117" s="1310"/>
      <c r="M1117" s="1310"/>
      <c r="N1117" s="1310"/>
      <c r="O1117" s="655"/>
      <c r="P1117" s="656"/>
      <c r="Q1117" s="657"/>
      <c r="R1117" s="704"/>
      <c r="S1117" s="3180"/>
    </row>
    <row r="1118" spans="7:19" ht="15" customHeight="1">
      <c r="G1118" s="1047"/>
      <c r="H1118" s="655"/>
      <c r="I1118" s="655"/>
      <c r="J1118" s="655"/>
      <c r="K1118" s="655"/>
      <c r="L1118" s="1310"/>
      <c r="M1118" s="1310"/>
      <c r="N1118" s="1310"/>
      <c r="O1118" s="655"/>
      <c r="P1118" s="656"/>
      <c r="Q1118" s="657"/>
      <c r="R1118" s="704"/>
      <c r="S1118" s="3180"/>
    </row>
    <row r="1119" spans="7:19" ht="15" customHeight="1">
      <c r="G1119" s="1047"/>
      <c r="H1119" s="655"/>
      <c r="I1119" s="655"/>
      <c r="J1119" s="655"/>
      <c r="K1119" s="655"/>
      <c r="L1119" s="1310"/>
      <c r="M1119" s="1310"/>
      <c r="N1119" s="1310"/>
      <c r="O1119" s="655"/>
      <c r="P1119" s="656"/>
      <c r="Q1119" s="657"/>
      <c r="R1119" s="704"/>
      <c r="S1119" s="3180"/>
    </row>
    <row r="1120" spans="7:19" ht="15" customHeight="1">
      <c r="G1120" s="1047"/>
      <c r="H1120" s="655"/>
      <c r="I1120" s="655"/>
      <c r="J1120" s="655"/>
      <c r="K1120" s="655"/>
      <c r="L1120" s="1310"/>
      <c r="M1120" s="1310"/>
      <c r="N1120" s="1310"/>
      <c r="O1120" s="655"/>
      <c r="P1120" s="656"/>
      <c r="Q1120" s="657"/>
      <c r="R1120" s="704"/>
      <c r="S1120" s="3180"/>
    </row>
    <row r="1121" spans="7:19" ht="15" customHeight="1">
      <c r="G1121" s="1047"/>
      <c r="H1121" s="655"/>
      <c r="I1121" s="655"/>
      <c r="J1121" s="655"/>
      <c r="K1121" s="655"/>
      <c r="L1121" s="1310"/>
      <c r="M1121" s="1310"/>
      <c r="N1121" s="1310"/>
      <c r="O1121" s="655"/>
      <c r="P1121" s="656"/>
      <c r="Q1121" s="657"/>
      <c r="R1121" s="704"/>
      <c r="S1121" s="3180"/>
    </row>
    <row r="1122" spans="7:19" ht="15" customHeight="1">
      <c r="G1122" s="1047"/>
      <c r="H1122" s="655"/>
      <c r="I1122" s="655"/>
      <c r="J1122" s="655"/>
      <c r="K1122" s="655"/>
      <c r="L1122" s="1310"/>
      <c r="M1122" s="1310"/>
      <c r="N1122" s="1310"/>
      <c r="O1122" s="655"/>
      <c r="P1122" s="656"/>
      <c r="Q1122" s="657"/>
      <c r="R1122" s="704"/>
      <c r="S1122" s="3180"/>
    </row>
    <row r="1123" spans="7:19" ht="15" customHeight="1">
      <c r="G1123" s="1047"/>
      <c r="H1123" s="655"/>
      <c r="I1123" s="655"/>
      <c r="J1123" s="655"/>
      <c r="K1123" s="655"/>
      <c r="L1123" s="1310"/>
      <c r="M1123" s="1310"/>
      <c r="N1123" s="1310"/>
      <c r="O1123" s="655"/>
      <c r="P1123" s="656"/>
      <c r="Q1123" s="657"/>
      <c r="R1123" s="704"/>
      <c r="S1123" s="3180"/>
    </row>
    <row r="1124" spans="7:19" ht="15" customHeight="1">
      <c r="G1124" s="1047"/>
      <c r="H1124" s="655"/>
      <c r="I1124" s="655"/>
      <c r="J1124" s="655"/>
      <c r="K1124" s="655"/>
      <c r="L1124" s="1310"/>
      <c r="M1124" s="1310"/>
      <c r="N1124" s="1310"/>
      <c r="O1124" s="655"/>
      <c r="P1124" s="656"/>
      <c r="Q1124" s="657"/>
      <c r="R1124" s="704"/>
      <c r="S1124" s="3180"/>
    </row>
    <row r="1125" spans="7:19" ht="15" customHeight="1">
      <c r="G1125" s="1047"/>
      <c r="H1125" s="655"/>
      <c r="I1125" s="655"/>
      <c r="J1125" s="655"/>
      <c r="K1125" s="655"/>
      <c r="L1125" s="1310"/>
      <c r="M1125" s="1310"/>
      <c r="N1125" s="1310"/>
      <c r="O1125" s="655"/>
      <c r="P1125" s="656"/>
      <c r="Q1125" s="657"/>
      <c r="R1125" s="704"/>
      <c r="S1125" s="3180"/>
    </row>
    <row r="1126" spans="7:19" ht="15" customHeight="1">
      <c r="G1126" s="1047"/>
      <c r="H1126" s="655"/>
      <c r="I1126" s="655"/>
      <c r="J1126" s="655"/>
      <c r="K1126" s="655"/>
      <c r="L1126" s="1310"/>
      <c r="M1126" s="1310"/>
      <c r="N1126" s="1310"/>
      <c r="O1126" s="655"/>
      <c r="P1126" s="656"/>
      <c r="Q1126" s="657"/>
      <c r="R1126" s="704"/>
      <c r="S1126" s="3180"/>
    </row>
    <row r="1127" spans="7:19" ht="15" customHeight="1">
      <c r="G1127" s="1047"/>
      <c r="H1127" s="655"/>
      <c r="I1127" s="655"/>
      <c r="J1127" s="655"/>
      <c r="K1127" s="655"/>
      <c r="L1127" s="1310"/>
      <c r="M1127" s="1310"/>
      <c r="N1127" s="1310"/>
      <c r="O1127" s="655"/>
      <c r="P1127" s="656"/>
      <c r="Q1127" s="657"/>
      <c r="R1127" s="704"/>
      <c r="S1127" s="3180"/>
    </row>
    <row r="1128" spans="7:19" ht="15" customHeight="1">
      <c r="G1128" s="1047"/>
      <c r="H1128" s="655"/>
      <c r="I1128" s="655"/>
      <c r="J1128" s="655"/>
      <c r="K1128" s="655"/>
      <c r="L1128" s="1310"/>
      <c r="M1128" s="1310"/>
      <c r="N1128" s="1310"/>
      <c r="O1128" s="655"/>
      <c r="P1128" s="656"/>
      <c r="Q1128" s="657"/>
      <c r="R1128" s="704"/>
      <c r="S1128" s="3180"/>
    </row>
    <row r="1129" spans="7:19" ht="15" customHeight="1">
      <c r="G1129" s="1047"/>
      <c r="H1129" s="655"/>
      <c r="I1129" s="655"/>
      <c r="J1129" s="655"/>
      <c r="K1129" s="655"/>
      <c r="L1129" s="1310"/>
      <c r="M1129" s="1310"/>
      <c r="N1129" s="1310"/>
      <c r="O1129" s="655"/>
      <c r="P1129" s="656"/>
      <c r="Q1129" s="657"/>
      <c r="R1129" s="704"/>
      <c r="S1129" s="3180"/>
    </row>
    <row r="1130" spans="7:19" ht="15" customHeight="1">
      <c r="G1130" s="1047"/>
      <c r="H1130" s="655"/>
      <c r="I1130" s="655"/>
      <c r="J1130" s="655"/>
      <c r="K1130" s="655"/>
      <c r="L1130" s="1310"/>
      <c r="M1130" s="1310"/>
      <c r="N1130" s="1310"/>
      <c r="O1130" s="655"/>
      <c r="P1130" s="656"/>
      <c r="Q1130" s="657"/>
      <c r="R1130" s="704"/>
      <c r="S1130" s="3180"/>
    </row>
    <row r="1131" spans="7:19" ht="15" customHeight="1">
      <c r="G1131" s="1047"/>
      <c r="H1131" s="655"/>
      <c r="I1131" s="655"/>
      <c r="J1131" s="655"/>
      <c r="K1131" s="655"/>
      <c r="L1131" s="1310"/>
      <c r="M1131" s="1310"/>
      <c r="N1131" s="1310"/>
      <c r="O1131" s="655"/>
      <c r="P1131" s="656"/>
      <c r="Q1131" s="657"/>
      <c r="R1131" s="704"/>
      <c r="S1131" s="3180"/>
    </row>
    <row r="1132" spans="7:19" ht="15" customHeight="1">
      <c r="G1132" s="1047"/>
      <c r="H1132" s="655"/>
      <c r="I1132" s="655"/>
      <c r="J1132" s="655"/>
      <c r="K1132" s="655"/>
      <c r="L1132" s="1310"/>
      <c r="M1132" s="1310"/>
      <c r="N1132" s="1310"/>
      <c r="O1132" s="655"/>
      <c r="P1132" s="656"/>
      <c r="Q1132" s="657"/>
      <c r="R1132" s="704"/>
      <c r="S1132" s="3180"/>
    </row>
    <row r="1133" spans="7:19" ht="15" customHeight="1">
      <c r="G1133" s="1047"/>
      <c r="H1133" s="655"/>
      <c r="I1133" s="655"/>
      <c r="J1133" s="655"/>
      <c r="K1133" s="655"/>
      <c r="L1133" s="1310"/>
      <c r="M1133" s="1310"/>
      <c r="N1133" s="1310"/>
      <c r="O1133" s="655"/>
      <c r="P1133" s="656"/>
      <c r="Q1133" s="657"/>
      <c r="R1133" s="704"/>
      <c r="S1133" s="3180"/>
    </row>
    <row r="1134" spans="7:19" ht="15" customHeight="1">
      <c r="G1134" s="1047"/>
      <c r="H1134" s="655"/>
      <c r="I1134" s="655"/>
      <c r="J1134" s="655"/>
      <c r="K1134" s="655"/>
      <c r="L1134" s="1310"/>
      <c r="M1134" s="1310"/>
      <c r="N1134" s="1310"/>
      <c r="O1134" s="655"/>
      <c r="P1134" s="656"/>
      <c r="Q1134" s="657"/>
      <c r="R1134" s="704"/>
      <c r="S1134" s="3180"/>
    </row>
    <row r="1135" spans="7:19" ht="15" customHeight="1">
      <c r="G1135" s="1047"/>
      <c r="H1135" s="655"/>
      <c r="I1135" s="655"/>
      <c r="J1135" s="655"/>
      <c r="K1135" s="655"/>
      <c r="L1135" s="1310"/>
      <c r="M1135" s="1310"/>
      <c r="N1135" s="1310"/>
      <c r="O1135" s="655"/>
      <c r="P1135" s="656"/>
      <c r="Q1135" s="657"/>
      <c r="R1135" s="704"/>
      <c r="S1135" s="3180"/>
    </row>
    <row r="1136" spans="7:19" ht="15" customHeight="1">
      <c r="G1136" s="1047"/>
      <c r="H1136" s="655"/>
      <c r="I1136" s="655"/>
      <c r="J1136" s="655"/>
      <c r="K1136" s="655"/>
      <c r="L1136" s="1310"/>
      <c r="M1136" s="1310"/>
      <c r="N1136" s="1310"/>
      <c r="O1136" s="655"/>
      <c r="P1136" s="656"/>
      <c r="Q1136" s="657"/>
      <c r="R1136" s="704"/>
      <c r="S1136" s="3180"/>
    </row>
    <row r="1137" spans="7:19" ht="15" customHeight="1">
      <c r="G1137" s="1047"/>
      <c r="H1137" s="655"/>
      <c r="I1137" s="655"/>
      <c r="J1137" s="655"/>
      <c r="K1137" s="655"/>
      <c r="L1137" s="1310"/>
      <c r="M1137" s="1310"/>
      <c r="N1137" s="1310"/>
      <c r="O1137" s="655"/>
      <c r="P1137" s="656"/>
      <c r="Q1137" s="657"/>
      <c r="R1137" s="704"/>
      <c r="S1137" s="3180"/>
    </row>
    <row r="1138" spans="7:19" ht="15" customHeight="1">
      <c r="G1138" s="1047"/>
      <c r="H1138" s="655"/>
      <c r="I1138" s="655"/>
      <c r="J1138" s="655"/>
      <c r="K1138" s="655"/>
      <c r="L1138" s="1310"/>
      <c r="M1138" s="1310"/>
      <c r="N1138" s="1310"/>
      <c r="O1138" s="655"/>
      <c r="P1138" s="656"/>
      <c r="Q1138" s="657"/>
      <c r="R1138" s="704"/>
      <c r="S1138" s="3180"/>
    </row>
    <row r="1139" spans="7:19" ht="15" customHeight="1">
      <c r="G1139" s="1047"/>
      <c r="H1139" s="655"/>
      <c r="I1139" s="655"/>
      <c r="J1139" s="655"/>
      <c r="K1139" s="655"/>
      <c r="L1139" s="1310"/>
      <c r="M1139" s="1310"/>
      <c r="N1139" s="1310"/>
      <c r="O1139" s="655"/>
      <c r="P1139" s="656"/>
      <c r="Q1139" s="657"/>
      <c r="R1139" s="704"/>
      <c r="S1139" s="3180"/>
    </row>
    <row r="1140" spans="7:19" ht="15" customHeight="1">
      <c r="G1140" s="1047"/>
      <c r="H1140" s="655"/>
      <c r="I1140" s="655"/>
      <c r="J1140" s="655"/>
      <c r="K1140" s="655"/>
      <c r="L1140" s="1310"/>
      <c r="M1140" s="1310"/>
      <c r="N1140" s="1310"/>
      <c r="O1140" s="655"/>
      <c r="P1140" s="656"/>
      <c r="Q1140" s="657"/>
      <c r="R1140" s="704"/>
      <c r="S1140" s="3180"/>
    </row>
    <row r="1141" spans="7:19" ht="15" customHeight="1">
      <c r="G1141" s="1047"/>
      <c r="H1141" s="655"/>
      <c r="I1141" s="655"/>
      <c r="J1141" s="655"/>
      <c r="K1141" s="655"/>
      <c r="L1141" s="1310"/>
      <c r="M1141" s="1310"/>
      <c r="N1141" s="1310"/>
      <c r="O1141" s="655"/>
      <c r="P1141" s="656"/>
      <c r="Q1141" s="657"/>
      <c r="R1141" s="704"/>
      <c r="S1141" s="3180"/>
    </row>
    <row r="1142" spans="7:19" ht="15" customHeight="1">
      <c r="G1142" s="1047"/>
      <c r="H1142" s="655"/>
      <c r="I1142" s="655"/>
      <c r="J1142" s="655"/>
      <c r="K1142" s="655"/>
      <c r="L1142" s="1310"/>
      <c r="M1142" s="1310"/>
      <c r="N1142" s="1310"/>
      <c r="O1142" s="655"/>
      <c r="P1142" s="656"/>
      <c r="Q1142" s="657"/>
      <c r="R1142" s="704"/>
      <c r="S1142" s="3180"/>
    </row>
    <row r="1143" spans="7:19" ht="15" customHeight="1">
      <c r="G1143" s="1047"/>
      <c r="H1143" s="655"/>
      <c r="I1143" s="655"/>
      <c r="J1143" s="655"/>
      <c r="K1143" s="655"/>
      <c r="L1143" s="1310"/>
      <c r="M1143" s="1310"/>
      <c r="N1143" s="1310"/>
      <c r="O1143" s="655"/>
      <c r="P1143" s="656"/>
      <c r="Q1143" s="657"/>
      <c r="R1143" s="704"/>
      <c r="S1143" s="3180"/>
    </row>
    <row r="1144" spans="7:19" ht="15" customHeight="1">
      <c r="G1144" s="1047"/>
      <c r="H1144" s="655"/>
      <c r="I1144" s="655"/>
      <c r="J1144" s="655"/>
      <c r="K1144" s="655"/>
      <c r="L1144" s="1310"/>
      <c r="M1144" s="1310"/>
      <c r="N1144" s="1310"/>
      <c r="O1144" s="655"/>
      <c r="P1144" s="656"/>
      <c r="Q1144" s="657"/>
      <c r="R1144" s="704"/>
      <c r="S1144" s="3180"/>
    </row>
    <row r="1145" spans="7:19" ht="15" customHeight="1">
      <c r="G1145" s="1047"/>
      <c r="H1145" s="655"/>
      <c r="I1145" s="655"/>
      <c r="J1145" s="655"/>
      <c r="K1145" s="655"/>
      <c r="L1145" s="1310"/>
      <c r="M1145" s="1310"/>
      <c r="N1145" s="1310"/>
      <c r="O1145" s="655"/>
      <c r="P1145" s="656"/>
      <c r="Q1145" s="657"/>
      <c r="R1145" s="704"/>
      <c r="S1145" s="3180"/>
    </row>
    <row r="1146" spans="7:19" ht="15" customHeight="1">
      <c r="G1146" s="1047"/>
      <c r="H1146" s="655"/>
      <c r="I1146" s="655"/>
      <c r="J1146" s="655"/>
      <c r="K1146" s="655"/>
      <c r="L1146" s="1310"/>
      <c r="M1146" s="1310"/>
      <c r="N1146" s="1310"/>
      <c r="O1146" s="655"/>
      <c r="P1146" s="656"/>
      <c r="Q1146" s="657"/>
      <c r="R1146" s="704"/>
      <c r="S1146" s="3180"/>
    </row>
    <row r="1147" spans="7:19" ht="15" customHeight="1">
      <c r="G1147" s="1047"/>
      <c r="H1147" s="655"/>
      <c r="I1147" s="655"/>
      <c r="J1147" s="655"/>
      <c r="K1147" s="655"/>
      <c r="L1147" s="1310"/>
      <c r="M1147" s="1310"/>
      <c r="N1147" s="1310"/>
      <c r="O1147" s="655"/>
      <c r="P1147" s="656"/>
      <c r="Q1147" s="657"/>
      <c r="R1147" s="704"/>
      <c r="S1147" s="3180"/>
    </row>
    <row r="1148" spans="7:19" ht="15" customHeight="1">
      <c r="G1148" s="1047"/>
      <c r="H1148" s="655"/>
      <c r="I1148" s="655"/>
      <c r="J1148" s="655"/>
      <c r="K1148" s="655"/>
      <c r="L1148" s="1310"/>
      <c r="M1148" s="1310"/>
      <c r="N1148" s="1310"/>
      <c r="O1148" s="655"/>
      <c r="P1148" s="656"/>
      <c r="Q1148" s="657"/>
      <c r="R1148" s="704"/>
      <c r="S1148" s="3180"/>
    </row>
    <row r="1149" spans="7:19" ht="15" customHeight="1">
      <c r="G1149" s="1047"/>
      <c r="H1149" s="655"/>
      <c r="I1149" s="655"/>
      <c r="J1149" s="655"/>
      <c r="K1149" s="655"/>
      <c r="L1149" s="1310"/>
      <c r="M1149" s="1310"/>
      <c r="N1149" s="1310"/>
      <c r="O1149" s="655"/>
      <c r="P1149" s="656"/>
      <c r="Q1149" s="657"/>
      <c r="R1149" s="704"/>
      <c r="S1149" s="3180"/>
    </row>
    <row r="1150" spans="7:19" ht="15" customHeight="1">
      <c r="G1150" s="1047"/>
      <c r="H1150" s="655"/>
      <c r="I1150" s="655"/>
      <c r="J1150" s="655"/>
      <c r="K1150" s="655"/>
      <c r="L1150" s="1310"/>
      <c r="M1150" s="1310"/>
      <c r="N1150" s="1310"/>
      <c r="O1150" s="655"/>
      <c r="P1150" s="656"/>
      <c r="Q1150" s="657"/>
      <c r="R1150" s="704"/>
      <c r="S1150" s="3180"/>
    </row>
    <row r="1151" spans="7:19" ht="15" customHeight="1">
      <c r="G1151" s="1047"/>
      <c r="H1151" s="655"/>
      <c r="I1151" s="655"/>
      <c r="J1151" s="655"/>
      <c r="K1151" s="655"/>
      <c r="L1151" s="1310"/>
      <c r="M1151" s="1310"/>
      <c r="N1151" s="1310"/>
      <c r="O1151" s="655"/>
      <c r="P1151" s="656"/>
      <c r="Q1151" s="657"/>
      <c r="R1151" s="704"/>
      <c r="S1151" s="3180"/>
    </row>
    <row r="1152" spans="7:19" ht="15" customHeight="1">
      <c r="G1152" s="1047"/>
      <c r="H1152" s="655"/>
      <c r="I1152" s="655"/>
      <c r="J1152" s="655"/>
      <c r="K1152" s="655"/>
      <c r="L1152" s="1310"/>
      <c r="M1152" s="1310"/>
      <c r="N1152" s="1310"/>
      <c r="O1152" s="655"/>
      <c r="P1152" s="656"/>
      <c r="Q1152" s="657"/>
      <c r="R1152" s="704"/>
      <c r="S1152" s="3180"/>
    </row>
    <row r="1153" spans="7:19" ht="15" customHeight="1">
      <c r="G1153" s="1047"/>
      <c r="H1153" s="655"/>
      <c r="I1153" s="655"/>
      <c r="J1153" s="655"/>
      <c r="K1153" s="655"/>
      <c r="L1153" s="1310"/>
      <c r="M1153" s="1310"/>
      <c r="N1153" s="1310"/>
      <c r="O1153" s="655"/>
      <c r="P1153" s="656"/>
      <c r="Q1153" s="657"/>
      <c r="R1153" s="704"/>
      <c r="S1153" s="3180"/>
    </row>
    <row r="1154" spans="7:19" ht="15" customHeight="1">
      <c r="G1154" s="1047"/>
      <c r="H1154" s="655"/>
      <c r="I1154" s="655"/>
      <c r="J1154" s="655"/>
      <c r="K1154" s="655"/>
      <c r="L1154" s="1310"/>
      <c r="M1154" s="1310"/>
      <c r="N1154" s="1310"/>
      <c r="O1154" s="655"/>
      <c r="P1154" s="656"/>
      <c r="Q1154" s="657"/>
      <c r="R1154" s="704"/>
      <c r="S1154" s="3180"/>
    </row>
    <row r="1155" spans="7:19" ht="15" customHeight="1">
      <c r="G1155" s="1047"/>
      <c r="H1155" s="655"/>
      <c r="I1155" s="655"/>
      <c r="J1155" s="655"/>
      <c r="K1155" s="655"/>
      <c r="L1155" s="1310"/>
      <c r="M1155" s="1310"/>
      <c r="N1155" s="1310"/>
      <c r="O1155" s="655"/>
      <c r="P1155" s="656"/>
      <c r="Q1155" s="657"/>
      <c r="R1155" s="704"/>
      <c r="S1155" s="3180"/>
    </row>
    <row r="1156" spans="7:19" ht="15" customHeight="1">
      <c r="G1156" s="1047"/>
      <c r="H1156" s="655"/>
      <c r="I1156" s="655"/>
      <c r="J1156" s="655"/>
      <c r="K1156" s="655"/>
      <c r="L1156" s="1310"/>
      <c r="M1156" s="1310"/>
      <c r="N1156" s="1310"/>
      <c r="O1156" s="655"/>
      <c r="P1156" s="656"/>
      <c r="Q1156" s="657"/>
      <c r="R1156" s="704"/>
      <c r="S1156" s="3180"/>
    </row>
    <row r="1157" spans="7:19" ht="15" customHeight="1">
      <c r="G1157" s="1047"/>
      <c r="H1157" s="655"/>
      <c r="I1157" s="655"/>
      <c r="J1157" s="655"/>
      <c r="K1157" s="655"/>
      <c r="L1157" s="1310"/>
      <c r="M1157" s="1310"/>
      <c r="N1157" s="1310"/>
      <c r="O1157" s="655"/>
      <c r="P1157" s="656"/>
      <c r="Q1157" s="657"/>
      <c r="R1157" s="704"/>
      <c r="S1157" s="3180"/>
    </row>
    <row r="1158" spans="7:19" ht="15" customHeight="1">
      <c r="G1158" s="1047"/>
      <c r="H1158" s="655"/>
      <c r="I1158" s="655"/>
      <c r="J1158" s="655"/>
      <c r="K1158" s="655"/>
      <c r="L1158" s="1310"/>
      <c r="M1158" s="1310"/>
      <c r="N1158" s="1310"/>
      <c r="O1158" s="655"/>
      <c r="P1158" s="656"/>
      <c r="Q1158" s="657"/>
      <c r="R1158" s="704"/>
      <c r="S1158" s="3180"/>
    </row>
    <row r="1159" spans="7:19" ht="15" customHeight="1">
      <c r="G1159" s="1047"/>
      <c r="H1159" s="655"/>
      <c r="I1159" s="655"/>
      <c r="J1159" s="655"/>
      <c r="K1159" s="655"/>
      <c r="L1159" s="1310"/>
      <c r="M1159" s="1310"/>
      <c r="N1159" s="1310"/>
      <c r="O1159" s="655"/>
      <c r="P1159" s="656"/>
      <c r="Q1159" s="657"/>
      <c r="R1159" s="704"/>
      <c r="S1159" s="3180"/>
    </row>
    <row r="1160" spans="7:19" ht="15" customHeight="1">
      <c r="G1160" s="1047"/>
      <c r="H1160" s="655"/>
      <c r="I1160" s="655"/>
      <c r="J1160" s="655"/>
      <c r="K1160" s="655"/>
      <c r="L1160" s="1310"/>
      <c r="M1160" s="1310"/>
      <c r="N1160" s="1310"/>
      <c r="O1160" s="655"/>
      <c r="P1160" s="656"/>
      <c r="Q1160" s="657"/>
      <c r="R1160" s="704"/>
      <c r="S1160" s="3180"/>
    </row>
    <row r="1161" spans="7:19" ht="15" customHeight="1">
      <c r="G1161" s="1047"/>
      <c r="H1161" s="655"/>
      <c r="I1161" s="655"/>
      <c r="J1161" s="655"/>
      <c r="K1161" s="655"/>
      <c r="L1161" s="1310"/>
      <c r="M1161" s="1310"/>
      <c r="N1161" s="1310"/>
      <c r="O1161" s="655"/>
      <c r="P1161" s="656"/>
      <c r="Q1161" s="657"/>
      <c r="R1161" s="704"/>
      <c r="S1161" s="3180"/>
    </row>
    <row r="1162" spans="7:19" ht="15" customHeight="1">
      <c r="G1162" s="1047"/>
      <c r="H1162" s="655"/>
      <c r="I1162" s="655"/>
      <c r="J1162" s="655"/>
      <c r="K1162" s="655"/>
      <c r="L1162" s="1310"/>
      <c r="M1162" s="1310"/>
      <c r="N1162" s="1310"/>
      <c r="O1162" s="655"/>
      <c r="P1162" s="656"/>
      <c r="Q1162" s="657"/>
      <c r="R1162" s="704"/>
      <c r="S1162" s="3180"/>
    </row>
    <row r="1163" spans="7:19" ht="15" customHeight="1">
      <c r="G1163" s="1047"/>
      <c r="H1163" s="655"/>
      <c r="I1163" s="655"/>
      <c r="J1163" s="655"/>
      <c r="K1163" s="655"/>
      <c r="L1163" s="1310"/>
      <c r="M1163" s="1310"/>
      <c r="N1163" s="1310"/>
      <c r="O1163" s="655"/>
      <c r="P1163" s="656"/>
      <c r="Q1163" s="657"/>
      <c r="R1163" s="704"/>
      <c r="S1163" s="3180"/>
    </row>
    <row r="1164" spans="7:19" ht="15" customHeight="1">
      <c r="G1164" s="1047"/>
      <c r="H1164" s="655"/>
      <c r="I1164" s="655"/>
      <c r="J1164" s="655"/>
      <c r="K1164" s="655"/>
      <c r="L1164" s="1310"/>
      <c r="M1164" s="1310"/>
      <c r="N1164" s="1310"/>
      <c r="O1164" s="655"/>
      <c r="P1164" s="656"/>
      <c r="Q1164" s="657"/>
      <c r="R1164" s="704"/>
      <c r="S1164" s="3180"/>
    </row>
    <row r="1165" spans="7:19" ht="15" customHeight="1">
      <c r="G1165" s="1047"/>
      <c r="H1165" s="655"/>
      <c r="I1165" s="655"/>
      <c r="J1165" s="655"/>
      <c r="K1165" s="655"/>
      <c r="L1165" s="1310"/>
      <c r="M1165" s="1310"/>
      <c r="N1165" s="1310"/>
      <c r="O1165" s="655"/>
      <c r="P1165" s="656"/>
      <c r="Q1165" s="657"/>
      <c r="R1165" s="704"/>
      <c r="S1165" s="3180"/>
    </row>
    <row r="1166" spans="7:19" ht="15" customHeight="1">
      <c r="G1166" s="1047"/>
      <c r="H1166" s="655"/>
      <c r="I1166" s="655"/>
      <c r="J1166" s="655"/>
      <c r="K1166" s="655"/>
      <c r="L1166" s="1310"/>
      <c r="M1166" s="1310"/>
      <c r="N1166" s="1310"/>
      <c r="O1166" s="655"/>
      <c r="P1166" s="656"/>
      <c r="Q1166" s="657"/>
      <c r="R1166" s="704"/>
      <c r="S1166" s="3180"/>
    </row>
    <row r="1167" spans="7:19" ht="15" customHeight="1">
      <c r="G1167" s="1047"/>
      <c r="H1167" s="655"/>
      <c r="I1167" s="655"/>
      <c r="J1167" s="655"/>
      <c r="K1167" s="655"/>
      <c r="L1167" s="1310"/>
      <c r="M1167" s="1310"/>
      <c r="N1167" s="1310"/>
      <c r="O1167" s="655"/>
      <c r="P1167" s="656"/>
      <c r="Q1167" s="657"/>
      <c r="R1167" s="704"/>
      <c r="S1167" s="3180"/>
    </row>
    <row r="1168" spans="7:19" ht="15" customHeight="1">
      <c r="G1168" s="1047"/>
      <c r="H1168" s="655"/>
      <c r="I1168" s="655"/>
      <c r="J1168" s="655"/>
      <c r="K1168" s="655"/>
      <c r="L1168" s="1310"/>
      <c r="M1168" s="1310"/>
      <c r="N1168" s="1310"/>
      <c r="O1168" s="655"/>
      <c r="P1168" s="656"/>
      <c r="Q1168" s="657"/>
      <c r="R1168" s="704"/>
      <c r="S1168" s="3180"/>
    </row>
    <row r="1169" spans="7:19" ht="15" customHeight="1">
      <c r="G1169" s="1047"/>
      <c r="H1169" s="655"/>
      <c r="I1169" s="655"/>
      <c r="J1169" s="655"/>
      <c r="K1169" s="655"/>
      <c r="L1169" s="1310"/>
      <c r="M1169" s="1310"/>
      <c r="N1169" s="1310"/>
      <c r="O1169" s="655"/>
      <c r="P1169" s="656"/>
      <c r="Q1169" s="657"/>
      <c r="R1169" s="704"/>
      <c r="S1169" s="3180"/>
    </row>
    <row r="1170" spans="7:19" ht="15" customHeight="1">
      <c r="G1170" s="1047"/>
      <c r="H1170" s="655"/>
      <c r="I1170" s="655"/>
      <c r="J1170" s="655"/>
      <c r="K1170" s="655"/>
      <c r="L1170" s="1310"/>
      <c r="M1170" s="1310"/>
      <c r="N1170" s="1310"/>
      <c r="O1170" s="655"/>
      <c r="P1170" s="656"/>
      <c r="Q1170" s="657"/>
      <c r="R1170" s="704"/>
      <c r="S1170" s="3180"/>
    </row>
    <row r="1171" spans="7:19" ht="15" customHeight="1">
      <c r="G1171" s="1047"/>
      <c r="H1171" s="655"/>
      <c r="I1171" s="655"/>
      <c r="J1171" s="655"/>
      <c r="K1171" s="655"/>
      <c r="L1171" s="1310"/>
      <c r="M1171" s="1310"/>
      <c r="N1171" s="1310"/>
      <c r="O1171" s="655"/>
      <c r="P1171" s="656"/>
      <c r="Q1171" s="657"/>
      <c r="R1171" s="704"/>
      <c r="S1171" s="3180"/>
    </row>
    <row r="1172" spans="7:19" ht="15" customHeight="1">
      <c r="G1172" s="1047"/>
      <c r="H1172" s="655"/>
      <c r="I1172" s="655"/>
      <c r="J1172" s="655"/>
      <c r="K1172" s="655"/>
      <c r="L1172" s="1310"/>
      <c r="M1172" s="1310"/>
      <c r="N1172" s="1310"/>
      <c r="O1172" s="655"/>
      <c r="P1172" s="656"/>
      <c r="Q1172" s="657"/>
      <c r="R1172" s="704"/>
      <c r="S1172" s="3180"/>
    </row>
    <row r="1173" spans="7:19" ht="15" customHeight="1">
      <c r="G1173" s="1047"/>
      <c r="H1173" s="655"/>
      <c r="I1173" s="655"/>
      <c r="J1173" s="655"/>
      <c r="K1173" s="655"/>
      <c r="L1173" s="1310"/>
      <c r="M1173" s="1310"/>
      <c r="N1173" s="1310"/>
      <c r="O1173" s="655"/>
      <c r="P1173" s="656"/>
      <c r="Q1173" s="657"/>
      <c r="R1173" s="704"/>
      <c r="S1173" s="3180"/>
    </row>
    <row r="1174" spans="7:19" ht="15" customHeight="1">
      <c r="G1174" s="1047"/>
      <c r="H1174" s="655"/>
      <c r="I1174" s="655"/>
      <c r="J1174" s="655"/>
      <c r="K1174" s="655"/>
      <c r="L1174" s="1310"/>
      <c r="M1174" s="1310"/>
      <c r="N1174" s="1310"/>
      <c r="O1174" s="655"/>
      <c r="P1174" s="656"/>
      <c r="Q1174" s="657"/>
      <c r="R1174" s="704"/>
      <c r="S1174" s="3180"/>
    </row>
    <row r="1175" spans="7:19" ht="15" customHeight="1">
      <c r="G1175" s="1047"/>
      <c r="H1175" s="655"/>
      <c r="I1175" s="655"/>
      <c r="J1175" s="655"/>
      <c r="K1175" s="655"/>
      <c r="L1175" s="1310"/>
      <c r="M1175" s="1310"/>
      <c r="N1175" s="1310"/>
      <c r="O1175" s="655"/>
      <c r="P1175" s="656"/>
      <c r="Q1175" s="657"/>
      <c r="R1175" s="704"/>
      <c r="S1175" s="3180"/>
    </row>
    <row r="1176" spans="7:19" ht="15" customHeight="1">
      <c r="G1176" s="1047"/>
      <c r="H1176" s="655"/>
      <c r="I1176" s="655"/>
      <c r="J1176" s="655"/>
      <c r="K1176" s="655"/>
      <c r="L1176" s="1310"/>
      <c r="M1176" s="1310"/>
      <c r="N1176" s="1310"/>
      <c r="O1176" s="655"/>
      <c r="P1176" s="656"/>
      <c r="Q1176" s="657"/>
      <c r="R1176" s="704"/>
      <c r="S1176" s="3180"/>
    </row>
    <row r="1177" spans="7:19" ht="15" customHeight="1">
      <c r="G1177" s="1047"/>
      <c r="H1177" s="655"/>
      <c r="I1177" s="655"/>
      <c r="J1177" s="655"/>
      <c r="K1177" s="655"/>
      <c r="L1177" s="1310"/>
      <c r="M1177" s="1310"/>
      <c r="N1177" s="1310"/>
      <c r="O1177" s="655"/>
      <c r="P1177" s="656"/>
      <c r="Q1177" s="657"/>
      <c r="R1177" s="704"/>
      <c r="S1177" s="3180"/>
    </row>
    <row r="1178" spans="7:19" ht="15" customHeight="1">
      <c r="G1178" s="1047"/>
      <c r="H1178" s="655"/>
      <c r="I1178" s="655"/>
      <c r="J1178" s="655"/>
      <c r="K1178" s="655"/>
      <c r="L1178" s="1310"/>
      <c r="M1178" s="1310"/>
      <c r="N1178" s="1310"/>
      <c r="O1178" s="655"/>
      <c r="P1178" s="656"/>
      <c r="Q1178" s="657"/>
      <c r="R1178" s="704"/>
      <c r="S1178" s="3180"/>
    </row>
    <row r="1179" spans="7:19" ht="15" customHeight="1">
      <c r="G1179" s="1047"/>
      <c r="H1179" s="655"/>
      <c r="I1179" s="655"/>
      <c r="J1179" s="655"/>
      <c r="K1179" s="655"/>
      <c r="L1179" s="1310"/>
      <c r="M1179" s="1310"/>
      <c r="N1179" s="1310"/>
      <c r="O1179" s="655"/>
      <c r="P1179" s="656"/>
      <c r="Q1179" s="657"/>
      <c r="R1179" s="704"/>
      <c r="S1179" s="3180"/>
    </row>
    <row r="1180" spans="7:19" ht="15" customHeight="1">
      <c r="G1180" s="1047"/>
      <c r="H1180" s="655"/>
      <c r="I1180" s="655"/>
      <c r="J1180" s="655"/>
      <c r="K1180" s="655"/>
      <c r="L1180" s="1310"/>
      <c r="M1180" s="1310"/>
      <c r="N1180" s="1310"/>
      <c r="O1180" s="655"/>
      <c r="P1180" s="656"/>
      <c r="Q1180" s="657"/>
      <c r="R1180" s="704"/>
      <c r="S1180" s="3180"/>
    </row>
    <row r="1181" spans="7:19" ht="15" customHeight="1">
      <c r="G1181" s="1047"/>
      <c r="H1181" s="655"/>
      <c r="I1181" s="655"/>
      <c r="J1181" s="655"/>
      <c r="K1181" s="655"/>
      <c r="L1181" s="1310"/>
      <c r="M1181" s="1310"/>
      <c r="N1181" s="1310"/>
      <c r="O1181" s="655"/>
      <c r="P1181" s="656"/>
      <c r="Q1181" s="657"/>
      <c r="R1181" s="704"/>
      <c r="S1181" s="3180"/>
    </row>
    <row r="1182" spans="7:19" ht="15" customHeight="1">
      <c r="G1182" s="1047"/>
      <c r="H1182" s="655"/>
      <c r="I1182" s="655"/>
      <c r="J1182" s="655"/>
      <c r="K1182" s="655"/>
      <c r="L1182" s="1310"/>
      <c r="M1182" s="1310"/>
      <c r="N1182" s="1310"/>
      <c r="O1182" s="655"/>
      <c r="P1182" s="656"/>
      <c r="Q1182" s="657"/>
      <c r="R1182" s="704"/>
      <c r="S1182" s="3180"/>
    </row>
    <row r="1183" spans="7:19" ht="15" customHeight="1">
      <c r="G1183" s="1047"/>
      <c r="H1183" s="655"/>
      <c r="I1183" s="655"/>
      <c r="J1183" s="655"/>
      <c r="K1183" s="655"/>
      <c r="L1183" s="1310"/>
      <c r="M1183" s="1310"/>
      <c r="N1183" s="1310"/>
      <c r="O1183" s="655"/>
      <c r="P1183" s="656"/>
      <c r="Q1183" s="657"/>
      <c r="R1183" s="704"/>
      <c r="S1183" s="3180"/>
    </row>
    <row r="1184" spans="7:19" ht="15" customHeight="1">
      <c r="G1184" s="1047"/>
      <c r="H1184" s="655"/>
      <c r="I1184" s="655"/>
      <c r="J1184" s="655"/>
      <c r="K1184" s="655"/>
      <c r="L1184" s="1310"/>
      <c r="M1184" s="1310"/>
      <c r="N1184" s="1310"/>
      <c r="O1184" s="655"/>
      <c r="P1184" s="656"/>
      <c r="Q1184" s="657"/>
      <c r="R1184" s="704"/>
      <c r="S1184" s="3180"/>
    </row>
    <row r="1185" spans="7:19" ht="15" customHeight="1">
      <c r="G1185" s="1047"/>
      <c r="H1185" s="655"/>
      <c r="I1185" s="655"/>
      <c r="J1185" s="655"/>
      <c r="K1185" s="655"/>
      <c r="L1185" s="1310"/>
      <c r="M1185" s="1310"/>
      <c r="N1185" s="1310"/>
      <c r="O1185" s="655"/>
      <c r="P1185" s="656"/>
      <c r="Q1185" s="657"/>
      <c r="R1185" s="704"/>
      <c r="S1185" s="3180"/>
    </row>
    <row r="1186" spans="7:19" ht="15" customHeight="1">
      <c r="G1186" s="1047"/>
      <c r="H1186" s="655"/>
      <c r="I1186" s="655"/>
      <c r="J1186" s="655"/>
      <c r="K1186" s="655"/>
      <c r="L1186" s="1310"/>
      <c r="M1186" s="1310"/>
      <c r="N1186" s="1310"/>
      <c r="O1186" s="655"/>
      <c r="P1186" s="656"/>
      <c r="Q1186" s="657"/>
      <c r="R1186" s="704"/>
      <c r="S1186" s="3180"/>
    </row>
    <row r="1187" spans="7:19" ht="15" customHeight="1">
      <c r="G1187" s="1047"/>
      <c r="H1187" s="655"/>
      <c r="I1187" s="655"/>
      <c r="J1187" s="655"/>
      <c r="K1187" s="655"/>
      <c r="L1187" s="1310"/>
      <c r="M1187" s="1310"/>
      <c r="N1187" s="1310"/>
      <c r="O1187" s="655"/>
      <c r="P1187" s="656"/>
      <c r="Q1187" s="657"/>
      <c r="R1187" s="704"/>
      <c r="S1187" s="3180"/>
    </row>
    <row r="1188" spans="7:19" ht="15" customHeight="1">
      <c r="G1188" s="1047"/>
      <c r="H1188" s="655"/>
      <c r="I1188" s="655"/>
      <c r="J1188" s="655"/>
      <c r="K1188" s="655"/>
      <c r="L1188" s="1310"/>
      <c r="M1188" s="1310"/>
      <c r="N1188" s="1310"/>
      <c r="O1188" s="655"/>
      <c r="P1188" s="656"/>
      <c r="Q1188" s="657"/>
      <c r="R1188" s="704"/>
      <c r="S1188" s="3180"/>
    </row>
    <row r="1189" spans="7:19" ht="15" customHeight="1">
      <c r="G1189" s="1047"/>
      <c r="H1189" s="655"/>
      <c r="I1189" s="655"/>
      <c r="J1189" s="655"/>
      <c r="K1189" s="655"/>
      <c r="L1189" s="1310"/>
      <c r="M1189" s="1310"/>
      <c r="N1189" s="1310"/>
      <c r="O1189" s="655"/>
      <c r="P1189" s="656"/>
      <c r="Q1189" s="657"/>
      <c r="R1189" s="704"/>
      <c r="S1189" s="3180"/>
    </row>
    <row r="1190" spans="7:19" ht="15" customHeight="1">
      <c r="G1190" s="1047"/>
      <c r="H1190" s="655"/>
      <c r="I1190" s="655"/>
      <c r="J1190" s="655"/>
      <c r="K1190" s="655"/>
      <c r="L1190" s="1310"/>
      <c r="M1190" s="1310"/>
      <c r="N1190" s="1310"/>
      <c r="O1190" s="655"/>
      <c r="P1190" s="656"/>
      <c r="Q1190" s="657"/>
      <c r="R1190" s="704"/>
      <c r="S1190" s="3180"/>
    </row>
    <row r="1191" spans="7:19" ht="15" customHeight="1">
      <c r="G1191" s="1047"/>
      <c r="H1191" s="655"/>
      <c r="I1191" s="655"/>
      <c r="J1191" s="655"/>
      <c r="K1191" s="655"/>
      <c r="L1191" s="1310"/>
      <c r="M1191" s="1310"/>
      <c r="N1191" s="1310"/>
      <c r="O1191" s="655"/>
      <c r="P1191" s="656"/>
      <c r="Q1191" s="657"/>
      <c r="R1191" s="704"/>
      <c r="S1191" s="3180"/>
    </row>
    <row r="1192" spans="7:19" ht="15" customHeight="1">
      <c r="G1192" s="1047"/>
      <c r="H1192" s="655"/>
      <c r="I1192" s="655"/>
      <c r="J1192" s="655"/>
      <c r="K1192" s="655"/>
      <c r="L1192" s="1310"/>
      <c r="M1192" s="1310"/>
      <c r="N1192" s="1310"/>
      <c r="O1192" s="655"/>
      <c r="P1192" s="656"/>
      <c r="Q1192" s="657"/>
      <c r="R1192" s="704"/>
      <c r="S1192" s="3180"/>
    </row>
    <row r="1193" spans="7:19" ht="15" customHeight="1">
      <c r="G1193" s="1047"/>
      <c r="H1193" s="655"/>
      <c r="I1193" s="655"/>
      <c r="J1193" s="655"/>
      <c r="K1193" s="655"/>
      <c r="L1193" s="1310"/>
      <c r="M1193" s="1310"/>
      <c r="N1193" s="1310"/>
      <c r="O1193" s="655"/>
      <c r="P1193" s="656"/>
      <c r="Q1193" s="657"/>
      <c r="R1193" s="704"/>
      <c r="S1193" s="3180"/>
    </row>
    <row r="1194" spans="7:19" ht="15" customHeight="1">
      <c r="G1194" s="1047"/>
      <c r="H1194" s="655"/>
      <c r="I1194" s="655"/>
      <c r="J1194" s="655"/>
      <c r="K1194" s="655"/>
      <c r="L1194" s="1310"/>
      <c r="M1194" s="1310"/>
      <c r="N1194" s="1310"/>
      <c r="O1194" s="655"/>
      <c r="P1194" s="656"/>
      <c r="Q1194" s="657"/>
      <c r="R1194" s="704"/>
      <c r="S1194" s="3180"/>
    </row>
    <row r="1195" spans="7:19" ht="15" customHeight="1">
      <c r="G1195" s="1047"/>
      <c r="H1195" s="655"/>
      <c r="I1195" s="655"/>
      <c r="J1195" s="655"/>
      <c r="K1195" s="655"/>
      <c r="L1195" s="1310"/>
      <c r="M1195" s="1310"/>
      <c r="N1195" s="1310"/>
      <c r="O1195" s="655"/>
      <c r="P1195" s="656"/>
      <c r="Q1195" s="657"/>
      <c r="R1195" s="704"/>
      <c r="S1195" s="3180"/>
    </row>
    <row r="1196" spans="7:19" ht="15" customHeight="1">
      <c r="G1196" s="1047"/>
      <c r="H1196" s="655"/>
      <c r="I1196" s="655"/>
      <c r="J1196" s="655"/>
      <c r="K1196" s="655"/>
      <c r="L1196" s="1310"/>
      <c r="M1196" s="1310"/>
      <c r="N1196" s="1310"/>
      <c r="O1196" s="655"/>
      <c r="P1196" s="656"/>
      <c r="Q1196" s="657"/>
      <c r="R1196" s="704"/>
      <c r="S1196" s="3180"/>
    </row>
    <row r="1197" spans="7:19" ht="15" customHeight="1">
      <c r="G1197" s="1047"/>
      <c r="H1197" s="655"/>
      <c r="I1197" s="655"/>
      <c r="J1197" s="655"/>
      <c r="K1197" s="655"/>
      <c r="L1197" s="1310"/>
      <c r="M1197" s="1310"/>
      <c r="N1197" s="1310"/>
      <c r="O1197" s="655"/>
      <c r="P1197" s="656"/>
      <c r="Q1197" s="657"/>
      <c r="R1197" s="704"/>
      <c r="S1197" s="3180"/>
    </row>
    <row r="1198" spans="7:19" ht="15" customHeight="1">
      <c r="G1198" s="1047"/>
      <c r="H1198" s="655"/>
      <c r="I1198" s="655"/>
      <c r="J1198" s="655"/>
      <c r="K1198" s="655"/>
      <c r="L1198" s="1310"/>
      <c r="M1198" s="1310"/>
      <c r="N1198" s="1310"/>
      <c r="O1198" s="655"/>
      <c r="P1198" s="656"/>
      <c r="Q1198" s="657"/>
      <c r="R1198" s="704"/>
      <c r="S1198" s="3180"/>
    </row>
    <row r="1199" spans="7:19" ht="15" customHeight="1">
      <c r="G1199" s="1047"/>
      <c r="H1199" s="655"/>
      <c r="I1199" s="655"/>
      <c r="J1199" s="655"/>
      <c r="K1199" s="655"/>
      <c r="L1199" s="1310"/>
      <c r="M1199" s="1310"/>
      <c r="N1199" s="1310"/>
      <c r="O1199" s="655"/>
      <c r="P1199" s="656"/>
      <c r="Q1199" s="657"/>
      <c r="R1199" s="704"/>
      <c r="S1199" s="3180"/>
    </row>
    <row r="1200" spans="7:19" ht="15" customHeight="1">
      <c r="G1200" s="1047"/>
      <c r="H1200" s="655"/>
      <c r="I1200" s="655"/>
      <c r="J1200" s="655"/>
      <c r="K1200" s="655"/>
      <c r="L1200" s="1310"/>
      <c r="M1200" s="1310"/>
      <c r="N1200" s="1310"/>
      <c r="O1200" s="655"/>
      <c r="P1200" s="656"/>
      <c r="Q1200" s="657"/>
      <c r="R1200" s="704"/>
      <c r="S1200" s="3180"/>
    </row>
    <row r="1201" spans="7:19" ht="15" customHeight="1">
      <c r="G1201" s="1047"/>
      <c r="H1201" s="655"/>
      <c r="I1201" s="655"/>
      <c r="J1201" s="655"/>
      <c r="K1201" s="655"/>
      <c r="L1201" s="1310"/>
      <c r="M1201" s="1310"/>
      <c r="N1201" s="1310"/>
      <c r="O1201" s="655"/>
      <c r="P1201" s="656"/>
      <c r="Q1201" s="657"/>
      <c r="R1201" s="704"/>
      <c r="S1201" s="3180"/>
    </row>
    <row r="1202" spans="7:19" ht="15" customHeight="1">
      <c r="G1202" s="1047"/>
      <c r="H1202" s="655"/>
      <c r="I1202" s="655"/>
      <c r="J1202" s="655"/>
      <c r="K1202" s="655"/>
      <c r="L1202" s="1310"/>
      <c r="M1202" s="1310"/>
      <c r="N1202" s="1310"/>
      <c r="O1202" s="655"/>
      <c r="P1202" s="656"/>
      <c r="Q1202" s="657"/>
      <c r="R1202" s="704"/>
      <c r="S1202" s="3180"/>
    </row>
    <row r="1203" spans="7:19" ht="15" customHeight="1">
      <c r="G1203" s="1047"/>
      <c r="H1203" s="655"/>
      <c r="I1203" s="655"/>
      <c r="J1203" s="655"/>
      <c r="K1203" s="655"/>
      <c r="L1203" s="1310"/>
      <c r="M1203" s="1310"/>
      <c r="N1203" s="1310"/>
      <c r="O1203" s="655"/>
      <c r="P1203" s="656"/>
      <c r="Q1203" s="657"/>
      <c r="R1203" s="704"/>
      <c r="S1203" s="3180"/>
    </row>
    <row r="1204" spans="7:19" ht="15" customHeight="1">
      <c r="G1204" s="1047"/>
      <c r="H1204" s="655"/>
      <c r="I1204" s="655"/>
      <c r="J1204" s="655"/>
      <c r="K1204" s="655"/>
      <c r="L1204" s="1310"/>
      <c r="M1204" s="1310"/>
      <c r="N1204" s="1310"/>
      <c r="O1204" s="655"/>
      <c r="P1204" s="656"/>
      <c r="Q1204" s="657"/>
      <c r="R1204" s="704"/>
      <c r="S1204" s="3180"/>
    </row>
    <row r="1205" spans="7:19" ht="15" customHeight="1">
      <c r="G1205" s="1047"/>
      <c r="H1205" s="655"/>
      <c r="I1205" s="655"/>
      <c r="J1205" s="655"/>
      <c r="K1205" s="655"/>
      <c r="L1205" s="1310"/>
      <c r="M1205" s="1310"/>
      <c r="N1205" s="1310"/>
      <c r="O1205" s="655"/>
      <c r="P1205" s="656"/>
      <c r="Q1205" s="657"/>
      <c r="R1205" s="704"/>
      <c r="S1205" s="3180"/>
    </row>
    <row r="1206" spans="7:19" ht="15" customHeight="1">
      <c r="G1206" s="1047"/>
      <c r="H1206" s="655"/>
      <c r="I1206" s="655"/>
      <c r="J1206" s="655"/>
      <c r="K1206" s="655"/>
      <c r="L1206" s="1310"/>
      <c r="M1206" s="1310"/>
      <c r="N1206" s="1310"/>
      <c r="O1206" s="655"/>
      <c r="P1206" s="656"/>
      <c r="Q1206" s="657"/>
      <c r="R1206" s="704"/>
      <c r="S1206" s="3180"/>
    </row>
    <row r="1207" spans="7:19" ht="15" customHeight="1">
      <c r="G1207" s="1047"/>
      <c r="H1207" s="655"/>
      <c r="I1207" s="655"/>
      <c r="J1207" s="655"/>
      <c r="K1207" s="655"/>
      <c r="L1207" s="1310"/>
      <c r="M1207" s="1310"/>
      <c r="N1207" s="1310"/>
      <c r="O1207" s="655"/>
      <c r="P1207" s="656"/>
      <c r="Q1207" s="657"/>
      <c r="R1207" s="704"/>
      <c r="S1207" s="3180"/>
    </row>
    <row r="1208" spans="7:19" ht="15" customHeight="1">
      <c r="G1208" s="1047"/>
      <c r="H1208" s="655"/>
      <c r="I1208" s="655"/>
      <c r="J1208" s="655"/>
      <c r="K1208" s="655"/>
      <c r="L1208" s="1310"/>
      <c r="M1208" s="1310"/>
      <c r="N1208" s="1310"/>
      <c r="O1208" s="655"/>
      <c r="P1208" s="656"/>
      <c r="Q1208" s="657"/>
      <c r="R1208" s="704"/>
      <c r="S1208" s="3180"/>
    </row>
    <row r="1209" spans="7:19" ht="15" customHeight="1">
      <c r="G1209" s="1047"/>
      <c r="H1209" s="655"/>
      <c r="I1209" s="655"/>
      <c r="J1209" s="655"/>
      <c r="K1209" s="655"/>
      <c r="L1209" s="1310"/>
      <c r="M1209" s="1310"/>
      <c r="N1209" s="1310"/>
      <c r="O1209" s="655"/>
      <c r="P1209" s="656"/>
      <c r="Q1209" s="657"/>
      <c r="R1209" s="704"/>
      <c r="S1209" s="3180"/>
    </row>
    <row r="1210" spans="7:19" ht="15" customHeight="1">
      <c r="G1210" s="1047"/>
      <c r="H1210" s="655"/>
      <c r="I1210" s="655"/>
      <c r="J1210" s="655"/>
      <c r="K1210" s="655"/>
      <c r="L1210" s="1310"/>
      <c r="M1210" s="1310"/>
      <c r="N1210" s="1310"/>
      <c r="O1210" s="655"/>
      <c r="P1210" s="656"/>
      <c r="Q1210" s="657"/>
      <c r="R1210" s="704"/>
      <c r="S1210" s="3180"/>
    </row>
    <row r="1211" spans="7:19" ht="15" customHeight="1">
      <c r="G1211" s="1047"/>
      <c r="H1211" s="655"/>
      <c r="I1211" s="655"/>
      <c r="J1211" s="655"/>
      <c r="K1211" s="655"/>
      <c r="L1211" s="1310"/>
      <c r="M1211" s="1310"/>
      <c r="N1211" s="1310"/>
      <c r="O1211" s="655"/>
      <c r="P1211" s="656"/>
      <c r="Q1211" s="657"/>
      <c r="R1211" s="704"/>
      <c r="S1211" s="3180"/>
    </row>
    <row r="1212" spans="7:19" ht="15" customHeight="1">
      <c r="G1212" s="1047"/>
      <c r="H1212" s="655"/>
      <c r="I1212" s="655"/>
      <c r="J1212" s="655"/>
      <c r="K1212" s="655"/>
      <c r="L1212" s="1310"/>
      <c r="M1212" s="1310"/>
      <c r="N1212" s="1310"/>
      <c r="O1212" s="655"/>
      <c r="P1212" s="656"/>
      <c r="Q1212" s="657"/>
      <c r="R1212" s="704"/>
      <c r="S1212" s="3180"/>
    </row>
    <row r="1213" spans="7:19" ht="15" customHeight="1">
      <c r="G1213" s="1047"/>
      <c r="H1213" s="655"/>
      <c r="I1213" s="655"/>
      <c r="J1213" s="655"/>
      <c r="K1213" s="655"/>
      <c r="L1213" s="1310"/>
      <c r="M1213" s="1310"/>
      <c r="N1213" s="1310"/>
      <c r="O1213" s="655"/>
      <c r="P1213" s="656"/>
      <c r="Q1213" s="657"/>
      <c r="R1213" s="704"/>
      <c r="S1213" s="3180"/>
    </row>
    <row r="1214" spans="7:19" ht="15" customHeight="1">
      <c r="G1214" s="1047"/>
      <c r="H1214" s="655"/>
      <c r="I1214" s="655"/>
      <c r="J1214" s="655"/>
      <c r="K1214" s="655"/>
      <c r="L1214" s="1310"/>
      <c r="M1214" s="1310"/>
      <c r="N1214" s="1310"/>
      <c r="O1214" s="655"/>
      <c r="P1214" s="656"/>
      <c r="Q1214" s="657"/>
      <c r="R1214" s="704"/>
      <c r="S1214" s="3180"/>
    </row>
    <row r="1215" spans="7:19" ht="15" customHeight="1">
      <c r="G1215" s="1047"/>
      <c r="H1215" s="655"/>
      <c r="I1215" s="655"/>
      <c r="J1215" s="655"/>
      <c r="K1215" s="655"/>
      <c r="L1215" s="1310"/>
      <c r="M1215" s="1310"/>
      <c r="N1215" s="1310"/>
      <c r="O1215" s="655"/>
      <c r="P1215" s="656"/>
      <c r="Q1215" s="657"/>
      <c r="R1215" s="704"/>
      <c r="S1215" s="3180"/>
    </row>
    <row r="1216" spans="7:19" ht="15" customHeight="1">
      <c r="G1216" s="1047"/>
      <c r="H1216" s="655"/>
      <c r="I1216" s="655"/>
      <c r="J1216" s="655"/>
      <c r="K1216" s="655"/>
      <c r="L1216" s="1310"/>
      <c r="M1216" s="1310"/>
      <c r="N1216" s="1310"/>
      <c r="O1216" s="655"/>
      <c r="P1216" s="656"/>
      <c r="Q1216" s="657"/>
      <c r="R1216" s="704"/>
      <c r="S1216" s="3180"/>
    </row>
    <row r="1217" spans="7:19" ht="15" customHeight="1">
      <c r="G1217" s="1047"/>
      <c r="H1217" s="655"/>
      <c r="I1217" s="655"/>
      <c r="J1217" s="655"/>
      <c r="K1217" s="655"/>
      <c r="L1217" s="1310"/>
      <c r="M1217" s="1310"/>
      <c r="N1217" s="1310"/>
      <c r="O1217" s="655"/>
      <c r="P1217" s="656"/>
      <c r="Q1217" s="657"/>
      <c r="R1217" s="704"/>
      <c r="S1217" s="3180"/>
    </row>
    <row r="1218" spans="7:19" ht="15" customHeight="1">
      <c r="G1218" s="1047"/>
      <c r="H1218" s="655"/>
      <c r="I1218" s="655"/>
      <c r="J1218" s="655"/>
      <c r="K1218" s="655"/>
      <c r="L1218" s="1310"/>
      <c r="M1218" s="1310"/>
      <c r="N1218" s="1310"/>
      <c r="O1218" s="655"/>
      <c r="P1218" s="656"/>
      <c r="Q1218" s="657"/>
      <c r="R1218" s="704"/>
      <c r="S1218" s="3180"/>
    </row>
    <row r="1219" spans="7:19" ht="15" customHeight="1">
      <c r="G1219" s="1047"/>
      <c r="H1219" s="655"/>
      <c r="I1219" s="655"/>
      <c r="J1219" s="655"/>
      <c r="K1219" s="655"/>
      <c r="L1219" s="1310"/>
      <c r="M1219" s="1310"/>
      <c r="N1219" s="1310"/>
      <c r="O1219" s="655"/>
      <c r="P1219" s="656"/>
      <c r="Q1219" s="657"/>
      <c r="R1219" s="704"/>
      <c r="S1219" s="3180"/>
    </row>
    <row r="1220" spans="7:19" ht="15" customHeight="1">
      <c r="G1220" s="1047"/>
      <c r="H1220" s="655"/>
      <c r="I1220" s="655"/>
      <c r="J1220" s="655"/>
      <c r="K1220" s="655"/>
      <c r="L1220" s="1310"/>
      <c r="M1220" s="1310"/>
      <c r="N1220" s="1310"/>
      <c r="O1220" s="655"/>
      <c r="P1220" s="656"/>
      <c r="Q1220" s="657"/>
      <c r="R1220" s="704"/>
      <c r="S1220" s="3180"/>
    </row>
    <row r="1221" spans="7:19" ht="15" customHeight="1">
      <c r="G1221" s="1047"/>
      <c r="H1221" s="655"/>
      <c r="I1221" s="655"/>
      <c r="J1221" s="655"/>
      <c r="K1221" s="655"/>
      <c r="L1221" s="1310"/>
      <c r="M1221" s="1310"/>
      <c r="N1221" s="1310"/>
      <c r="O1221" s="655"/>
      <c r="P1221" s="656"/>
      <c r="Q1221" s="657"/>
      <c r="R1221" s="704"/>
      <c r="S1221" s="3180"/>
    </row>
    <row r="1222" spans="7:19" ht="15" customHeight="1">
      <c r="G1222" s="1047"/>
      <c r="H1222" s="655"/>
      <c r="I1222" s="655"/>
      <c r="J1222" s="655"/>
      <c r="K1222" s="655"/>
      <c r="L1222" s="1310"/>
      <c r="M1222" s="1310"/>
      <c r="N1222" s="1310"/>
      <c r="O1222" s="655"/>
      <c r="P1222" s="656"/>
      <c r="Q1222" s="657"/>
      <c r="R1222" s="704"/>
      <c r="S1222" s="3180"/>
    </row>
    <row r="1223" spans="7:19" ht="15" customHeight="1">
      <c r="G1223" s="1047"/>
      <c r="H1223" s="655"/>
      <c r="I1223" s="655"/>
      <c r="J1223" s="655"/>
      <c r="K1223" s="655"/>
      <c r="L1223" s="1310"/>
      <c r="M1223" s="1310"/>
      <c r="N1223" s="1310"/>
      <c r="O1223" s="655"/>
      <c r="P1223" s="656"/>
      <c r="Q1223" s="657"/>
      <c r="R1223" s="704"/>
      <c r="S1223" s="3180"/>
    </row>
    <row r="1224" spans="7:19" ht="15" customHeight="1">
      <c r="G1224" s="1047"/>
      <c r="H1224" s="655"/>
      <c r="I1224" s="655"/>
      <c r="J1224" s="655"/>
      <c r="K1224" s="655"/>
      <c r="L1224" s="1310"/>
      <c r="M1224" s="1310"/>
      <c r="N1224" s="1310"/>
      <c r="O1224" s="655"/>
      <c r="P1224" s="656"/>
      <c r="Q1224" s="657"/>
      <c r="R1224" s="704"/>
      <c r="S1224" s="3180"/>
    </row>
    <row r="1225" spans="7:19" ht="15" customHeight="1">
      <c r="G1225" s="1047"/>
      <c r="H1225" s="655"/>
      <c r="I1225" s="655"/>
      <c r="J1225" s="655"/>
      <c r="K1225" s="655"/>
      <c r="L1225" s="1310"/>
      <c r="M1225" s="1310"/>
      <c r="N1225" s="1310"/>
      <c r="O1225" s="655"/>
      <c r="P1225" s="656"/>
      <c r="Q1225" s="657"/>
      <c r="R1225" s="704"/>
      <c r="S1225" s="3180"/>
    </row>
    <row r="1226" spans="7:19" ht="15" customHeight="1">
      <c r="G1226" s="1047"/>
      <c r="H1226" s="655"/>
      <c r="I1226" s="655"/>
      <c r="J1226" s="655"/>
      <c r="K1226" s="655"/>
      <c r="L1226" s="1310"/>
      <c r="M1226" s="1310"/>
      <c r="N1226" s="1310"/>
      <c r="O1226" s="655"/>
      <c r="P1226" s="656"/>
      <c r="Q1226" s="657"/>
      <c r="R1226" s="704"/>
      <c r="S1226" s="3180"/>
    </row>
    <row r="1227" spans="7:19" ht="15" customHeight="1">
      <c r="G1227" s="1047"/>
      <c r="H1227" s="655"/>
      <c r="I1227" s="655"/>
      <c r="J1227" s="655"/>
      <c r="K1227" s="655"/>
      <c r="L1227" s="1310"/>
      <c r="M1227" s="1310"/>
      <c r="N1227" s="1310"/>
      <c r="O1227" s="655"/>
      <c r="P1227" s="656"/>
      <c r="Q1227" s="657"/>
      <c r="R1227" s="704"/>
      <c r="S1227" s="3180"/>
    </row>
    <row r="1228" spans="7:19" ht="15" customHeight="1">
      <c r="G1228" s="1047"/>
      <c r="H1228" s="655"/>
      <c r="I1228" s="655"/>
      <c r="J1228" s="655"/>
      <c r="K1228" s="655"/>
      <c r="L1228" s="1310"/>
      <c r="M1228" s="1310"/>
      <c r="N1228" s="1310"/>
      <c r="O1228" s="655"/>
      <c r="P1228" s="656"/>
      <c r="Q1228" s="657"/>
      <c r="R1228" s="704"/>
      <c r="S1228" s="3180"/>
    </row>
    <row r="1229" spans="7:19" ht="15" customHeight="1">
      <c r="G1229" s="1047"/>
      <c r="H1229" s="655"/>
      <c r="I1229" s="655"/>
      <c r="J1229" s="655"/>
      <c r="K1229" s="655"/>
      <c r="L1229" s="1310"/>
      <c r="M1229" s="1310"/>
      <c r="N1229" s="1310"/>
      <c r="O1229" s="655"/>
      <c r="P1229" s="656"/>
      <c r="Q1229" s="657"/>
      <c r="R1229" s="704"/>
      <c r="S1229" s="3180"/>
    </row>
    <row r="1230" spans="7:19" ht="15" customHeight="1">
      <c r="G1230" s="1047"/>
      <c r="H1230" s="655"/>
      <c r="I1230" s="655"/>
      <c r="J1230" s="655"/>
      <c r="K1230" s="655"/>
      <c r="L1230" s="1310"/>
      <c r="M1230" s="1310"/>
      <c r="N1230" s="1310"/>
      <c r="O1230" s="655"/>
      <c r="P1230" s="656"/>
      <c r="Q1230" s="657"/>
      <c r="R1230" s="704"/>
      <c r="S1230" s="3180"/>
    </row>
    <row r="1231" spans="7:19" ht="15" customHeight="1">
      <c r="G1231" s="1047"/>
      <c r="H1231" s="655"/>
      <c r="I1231" s="655"/>
      <c r="J1231" s="655"/>
      <c r="K1231" s="655"/>
      <c r="L1231" s="1310"/>
      <c r="M1231" s="1310"/>
      <c r="N1231" s="1310"/>
      <c r="O1231" s="655"/>
      <c r="P1231" s="656"/>
      <c r="Q1231" s="657"/>
      <c r="R1231" s="704"/>
      <c r="S1231" s="3180"/>
    </row>
    <row r="1232" spans="7:19" ht="15" customHeight="1">
      <c r="G1232" s="1047"/>
      <c r="H1232" s="655"/>
      <c r="I1232" s="655"/>
      <c r="J1232" s="655"/>
      <c r="K1232" s="655"/>
      <c r="L1232" s="1310"/>
      <c r="M1232" s="1310"/>
      <c r="N1232" s="1310"/>
      <c r="O1232" s="655"/>
      <c r="P1232" s="656"/>
      <c r="Q1232" s="657"/>
      <c r="R1232" s="704"/>
      <c r="S1232" s="3180"/>
    </row>
    <row r="1233" spans="7:19" ht="15" customHeight="1">
      <c r="G1233" s="1047"/>
      <c r="H1233" s="655"/>
      <c r="I1233" s="655"/>
      <c r="J1233" s="655"/>
      <c r="K1233" s="655"/>
      <c r="L1233" s="1310"/>
      <c r="M1233" s="1310"/>
      <c r="N1233" s="1310"/>
      <c r="O1233" s="655"/>
      <c r="P1233" s="656"/>
      <c r="Q1233" s="657"/>
      <c r="R1233" s="704"/>
      <c r="S1233" s="3180"/>
    </row>
    <row r="1234" spans="7:19" ht="15" customHeight="1">
      <c r="G1234" s="1047"/>
      <c r="H1234" s="655"/>
      <c r="I1234" s="655"/>
      <c r="J1234" s="655"/>
      <c r="K1234" s="655"/>
      <c r="L1234" s="1310"/>
      <c r="M1234" s="1310"/>
      <c r="N1234" s="1310"/>
      <c r="O1234" s="655"/>
      <c r="P1234" s="656"/>
      <c r="Q1234" s="657"/>
      <c r="R1234" s="704"/>
      <c r="S1234" s="3180"/>
    </row>
    <row r="1235" spans="7:19" ht="15" customHeight="1">
      <c r="G1235" s="1047"/>
      <c r="H1235" s="655"/>
      <c r="I1235" s="655"/>
      <c r="J1235" s="655"/>
      <c r="K1235" s="655"/>
      <c r="L1235" s="1310"/>
      <c r="M1235" s="1310"/>
      <c r="N1235" s="1310"/>
      <c r="O1235" s="655"/>
      <c r="P1235" s="656"/>
      <c r="Q1235" s="657"/>
      <c r="R1235" s="704"/>
      <c r="S1235" s="3180"/>
    </row>
    <row r="1236" spans="7:19" ht="15" customHeight="1">
      <c r="G1236" s="1047"/>
      <c r="H1236" s="655"/>
      <c r="I1236" s="655"/>
      <c r="J1236" s="655"/>
      <c r="K1236" s="655"/>
      <c r="L1236" s="1310"/>
      <c r="M1236" s="1310"/>
      <c r="N1236" s="1310"/>
      <c r="O1236" s="655"/>
      <c r="P1236" s="656"/>
      <c r="Q1236" s="657"/>
      <c r="R1236" s="704"/>
      <c r="S1236" s="3180"/>
    </row>
    <row r="1237" spans="7:19" ht="15" customHeight="1">
      <c r="G1237" s="1047"/>
      <c r="H1237" s="655"/>
      <c r="I1237" s="655"/>
      <c r="J1237" s="655"/>
      <c r="K1237" s="655"/>
      <c r="L1237" s="1310"/>
      <c r="M1237" s="1310"/>
      <c r="N1237" s="1310"/>
      <c r="O1237" s="655"/>
      <c r="P1237" s="656"/>
      <c r="Q1237" s="657"/>
      <c r="R1237" s="704"/>
      <c r="S1237" s="3180"/>
    </row>
    <row r="1238" spans="7:19" ht="15" customHeight="1">
      <c r="G1238" s="1047"/>
      <c r="H1238" s="655"/>
      <c r="I1238" s="655"/>
      <c r="J1238" s="655"/>
      <c r="K1238" s="655"/>
      <c r="L1238" s="1310"/>
      <c r="M1238" s="1310"/>
      <c r="N1238" s="1310"/>
      <c r="O1238" s="655"/>
      <c r="P1238" s="656"/>
      <c r="Q1238" s="657"/>
      <c r="R1238" s="704"/>
      <c r="S1238" s="3180"/>
    </row>
    <row r="1239" spans="7:19" ht="15" customHeight="1">
      <c r="G1239" s="1047"/>
      <c r="H1239" s="655"/>
      <c r="I1239" s="655"/>
      <c r="J1239" s="655"/>
      <c r="K1239" s="655"/>
      <c r="L1239" s="1310"/>
      <c r="M1239" s="1310"/>
      <c r="N1239" s="1310"/>
      <c r="O1239" s="655"/>
      <c r="P1239" s="656"/>
      <c r="Q1239" s="657"/>
      <c r="R1239" s="704"/>
      <c r="S1239" s="3180"/>
    </row>
    <row r="1240" spans="7:19" ht="15" customHeight="1">
      <c r="G1240" s="1047"/>
      <c r="H1240" s="655"/>
      <c r="I1240" s="655"/>
      <c r="J1240" s="655"/>
      <c r="K1240" s="655"/>
      <c r="L1240" s="1310"/>
      <c r="M1240" s="1310"/>
      <c r="N1240" s="1310"/>
      <c r="O1240" s="655"/>
      <c r="P1240" s="656"/>
      <c r="Q1240" s="657"/>
      <c r="R1240" s="704"/>
      <c r="S1240" s="3180"/>
    </row>
    <row r="1241" spans="7:19" ht="15" customHeight="1">
      <c r="G1241" s="1047"/>
      <c r="H1241" s="655"/>
      <c r="I1241" s="655"/>
      <c r="J1241" s="655"/>
      <c r="K1241" s="655"/>
      <c r="L1241" s="1310"/>
      <c r="M1241" s="1310"/>
      <c r="N1241" s="1310"/>
      <c r="O1241" s="655"/>
      <c r="P1241" s="656"/>
      <c r="Q1241" s="657"/>
      <c r="R1241" s="704"/>
      <c r="S1241" s="3180"/>
    </row>
    <row r="1242" spans="7:19" ht="15" customHeight="1">
      <c r="G1242" s="1047"/>
      <c r="H1242" s="655"/>
      <c r="I1242" s="655"/>
      <c r="J1242" s="655"/>
      <c r="K1242" s="655"/>
      <c r="L1242" s="1310"/>
      <c r="M1242" s="1310"/>
      <c r="N1242" s="1310"/>
      <c r="O1242" s="655"/>
      <c r="P1242" s="656"/>
      <c r="Q1242" s="657"/>
      <c r="R1242" s="704"/>
      <c r="S1242" s="3180"/>
    </row>
    <row r="1243" spans="7:19" ht="15" customHeight="1">
      <c r="G1243" s="1047"/>
      <c r="H1243" s="655"/>
      <c r="I1243" s="655"/>
      <c r="J1243" s="655"/>
      <c r="K1243" s="655"/>
      <c r="L1243" s="1310"/>
      <c r="M1243" s="1310"/>
      <c r="N1243" s="1310"/>
      <c r="O1243" s="655"/>
      <c r="P1243" s="656"/>
      <c r="Q1243" s="657"/>
      <c r="R1243" s="704"/>
      <c r="S1243" s="3180"/>
    </row>
    <row r="1244" spans="7:19" ht="15" customHeight="1">
      <c r="G1244" s="1047"/>
      <c r="H1244" s="655"/>
      <c r="I1244" s="655"/>
      <c r="J1244" s="655"/>
      <c r="K1244" s="655"/>
      <c r="L1244" s="1310"/>
      <c r="M1244" s="1310"/>
      <c r="N1244" s="1310"/>
      <c r="O1244" s="655"/>
      <c r="P1244" s="656"/>
      <c r="Q1244" s="657"/>
      <c r="R1244" s="704"/>
      <c r="S1244" s="3180"/>
    </row>
    <row r="1245" spans="7:19" ht="15" customHeight="1">
      <c r="G1245" s="1047"/>
      <c r="H1245" s="655"/>
      <c r="I1245" s="655"/>
      <c r="J1245" s="655"/>
      <c r="K1245" s="655"/>
      <c r="L1245" s="1310"/>
      <c r="M1245" s="1310"/>
      <c r="N1245" s="1310"/>
      <c r="O1245" s="655"/>
      <c r="P1245" s="656"/>
      <c r="Q1245" s="657"/>
      <c r="R1245" s="704"/>
      <c r="S1245" s="3180"/>
    </row>
    <row r="1246" spans="7:19" ht="15" customHeight="1">
      <c r="G1246" s="1047"/>
      <c r="H1246" s="655"/>
      <c r="I1246" s="655"/>
      <c r="J1246" s="655"/>
      <c r="K1246" s="655"/>
      <c r="L1246" s="1310"/>
      <c r="M1246" s="1310"/>
      <c r="N1246" s="1310"/>
      <c r="O1246" s="655"/>
      <c r="P1246" s="656"/>
      <c r="Q1246" s="657"/>
      <c r="R1246" s="704"/>
      <c r="S1246" s="3180"/>
    </row>
    <row r="1247" spans="7:19" ht="15" customHeight="1">
      <c r="G1247" s="1047"/>
      <c r="H1247" s="655"/>
      <c r="I1247" s="655"/>
      <c r="J1247" s="655"/>
      <c r="K1247" s="655"/>
      <c r="L1247" s="1310"/>
      <c r="M1247" s="1310"/>
      <c r="N1247" s="1310"/>
      <c r="O1247" s="655"/>
      <c r="P1247" s="656"/>
      <c r="Q1247" s="657"/>
      <c r="R1247" s="704"/>
      <c r="S1247" s="3180"/>
    </row>
    <row r="1248" spans="7:19" ht="15" customHeight="1">
      <c r="G1248" s="1047"/>
      <c r="H1248" s="655"/>
      <c r="I1248" s="655"/>
      <c r="J1248" s="655"/>
      <c r="K1248" s="655"/>
      <c r="L1248" s="1310"/>
      <c r="M1248" s="1310"/>
      <c r="N1248" s="1310"/>
      <c r="O1248" s="655"/>
      <c r="P1248" s="656"/>
      <c r="Q1248" s="657"/>
      <c r="R1248" s="704"/>
      <c r="S1248" s="3180"/>
    </row>
    <row r="1249" spans="7:19" ht="15" customHeight="1">
      <c r="G1249" s="1047"/>
      <c r="H1249" s="655"/>
      <c r="I1249" s="655"/>
      <c r="J1249" s="655"/>
      <c r="K1249" s="655"/>
      <c r="L1249" s="1310"/>
      <c r="M1249" s="1310"/>
      <c r="N1249" s="1310"/>
      <c r="O1249" s="655"/>
      <c r="P1249" s="656"/>
      <c r="Q1249" s="657"/>
      <c r="R1249" s="704"/>
      <c r="S1249" s="3180"/>
    </row>
    <row r="1250" spans="7:19" ht="15" customHeight="1">
      <c r="G1250" s="1047"/>
      <c r="H1250" s="655"/>
      <c r="I1250" s="655"/>
      <c r="J1250" s="655"/>
      <c r="K1250" s="655"/>
      <c r="L1250" s="1310"/>
      <c r="M1250" s="1310"/>
      <c r="N1250" s="1310"/>
      <c r="O1250" s="655"/>
      <c r="P1250" s="656"/>
      <c r="Q1250" s="657"/>
      <c r="R1250" s="704"/>
      <c r="S1250" s="3180"/>
    </row>
    <row r="1251" spans="7:19" ht="15" customHeight="1">
      <c r="G1251" s="1047"/>
      <c r="H1251" s="655"/>
      <c r="I1251" s="655"/>
      <c r="J1251" s="655"/>
      <c r="K1251" s="655"/>
      <c r="L1251" s="1310"/>
      <c r="M1251" s="1310"/>
      <c r="N1251" s="1310"/>
      <c r="O1251" s="655"/>
      <c r="P1251" s="656"/>
      <c r="Q1251" s="657"/>
      <c r="R1251" s="704"/>
      <c r="S1251" s="3180"/>
    </row>
    <row r="1252" spans="7:19" ht="15" customHeight="1">
      <c r="G1252" s="1047"/>
      <c r="H1252" s="655"/>
      <c r="I1252" s="655"/>
      <c r="J1252" s="655"/>
      <c r="K1252" s="655"/>
      <c r="L1252" s="1310"/>
      <c r="M1252" s="1310"/>
      <c r="N1252" s="1310"/>
      <c r="O1252" s="655"/>
      <c r="P1252" s="656"/>
      <c r="Q1252" s="657"/>
      <c r="R1252" s="704"/>
      <c r="S1252" s="3180"/>
    </row>
    <row r="1253" spans="7:19" ht="15" customHeight="1">
      <c r="G1253" s="1047"/>
      <c r="H1253" s="655"/>
      <c r="I1253" s="655"/>
      <c r="J1253" s="655"/>
      <c r="K1253" s="655"/>
      <c r="L1253" s="1310"/>
      <c r="M1253" s="1310"/>
      <c r="N1253" s="1310"/>
      <c r="O1253" s="655"/>
      <c r="P1253" s="656"/>
      <c r="Q1253" s="657"/>
      <c r="R1253" s="704"/>
      <c r="S1253" s="3180"/>
    </row>
    <row r="1254" spans="7:19" ht="15" customHeight="1">
      <c r="G1254" s="1047"/>
      <c r="H1254" s="655"/>
      <c r="I1254" s="655"/>
      <c r="J1254" s="655"/>
      <c r="K1254" s="655"/>
      <c r="L1254" s="1310"/>
      <c r="M1254" s="1310"/>
      <c r="N1254" s="1310"/>
      <c r="O1254" s="655"/>
      <c r="P1254" s="656"/>
      <c r="Q1254" s="657"/>
      <c r="R1254" s="704"/>
      <c r="S1254" s="3180"/>
    </row>
    <row r="1255" spans="7:19" ht="15" customHeight="1">
      <c r="G1255" s="1047"/>
      <c r="H1255" s="655"/>
      <c r="I1255" s="655"/>
      <c r="J1255" s="655"/>
      <c r="K1255" s="655"/>
      <c r="L1255" s="1310"/>
      <c r="M1255" s="1310"/>
      <c r="N1255" s="1310"/>
      <c r="O1255" s="655"/>
      <c r="P1255" s="656"/>
      <c r="Q1255" s="657"/>
      <c r="R1255" s="704"/>
      <c r="S1255" s="3180"/>
    </row>
    <row r="1256" spans="7:19" ht="15" customHeight="1">
      <c r="G1256" s="1047"/>
      <c r="H1256" s="655"/>
      <c r="I1256" s="655"/>
      <c r="J1256" s="655"/>
      <c r="K1256" s="655"/>
      <c r="L1256" s="1310"/>
      <c r="M1256" s="1310"/>
      <c r="N1256" s="1310"/>
      <c r="O1256" s="655"/>
      <c r="P1256" s="656"/>
      <c r="Q1256" s="657"/>
      <c r="R1256" s="704"/>
      <c r="S1256" s="3180"/>
    </row>
    <row r="1257" spans="7:19" ht="15" customHeight="1">
      <c r="G1257" s="1047"/>
      <c r="H1257" s="655"/>
      <c r="I1257" s="655"/>
      <c r="J1257" s="655"/>
      <c r="K1257" s="655"/>
      <c r="L1257" s="1310"/>
      <c r="M1257" s="1310"/>
      <c r="N1257" s="1310"/>
      <c r="O1257" s="655"/>
      <c r="P1257" s="656"/>
      <c r="Q1257" s="657"/>
      <c r="R1257" s="704"/>
      <c r="S1257" s="3180"/>
    </row>
    <row r="1258" spans="7:19" ht="15" customHeight="1">
      <c r="G1258" s="1047"/>
      <c r="H1258" s="655"/>
      <c r="I1258" s="655"/>
      <c r="J1258" s="655"/>
      <c r="K1258" s="655"/>
      <c r="L1258" s="1310"/>
      <c r="M1258" s="1310"/>
      <c r="N1258" s="1310"/>
      <c r="O1258" s="655"/>
      <c r="P1258" s="656"/>
      <c r="Q1258" s="657"/>
      <c r="R1258" s="704"/>
      <c r="S1258" s="3180"/>
    </row>
    <row r="1259" spans="7:19" ht="15" customHeight="1">
      <c r="G1259" s="1047"/>
      <c r="H1259" s="655"/>
      <c r="I1259" s="655"/>
      <c r="J1259" s="655"/>
      <c r="K1259" s="655"/>
      <c r="L1259" s="1310"/>
      <c r="M1259" s="1310"/>
      <c r="N1259" s="1310"/>
      <c r="O1259" s="655"/>
      <c r="P1259" s="656"/>
      <c r="Q1259" s="657"/>
      <c r="R1259" s="704"/>
      <c r="S1259" s="3180"/>
    </row>
    <row r="1260" spans="7:19" ht="15" customHeight="1">
      <c r="G1260" s="1047"/>
      <c r="H1260" s="655"/>
      <c r="I1260" s="655"/>
      <c r="J1260" s="655"/>
      <c r="K1260" s="655"/>
      <c r="L1260" s="1310"/>
      <c r="M1260" s="1310"/>
      <c r="N1260" s="1310"/>
      <c r="O1260" s="655"/>
      <c r="P1260" s="656"/>
      <c r="Q1260" s="657"/>
      <c r="R1260" s="704"/>
      <c r="S1260" s="3180"/>
    </row>
    <row r="1261" spans="7:19" ht="15" customHeight="1">
      <c r="G1261" s="1047"/>
      <c r="H1261" s="655"/>
      <c r="I1261" s="655"/>
      <c r="J1261" s="655"/>
      <c r="K1261" s="655"/>
      <c r="L1261" s="1310"/>
      <c r="M1261" s="1310"/>
      <c r="N1261" s="1310"/>
      <c r="O1261" s="655"/>
      <c r="P1261" s="656"/>
      <c r="Q1261" s="657"/>
      <c r="R1261" s="704"/>
      <c r="S1261" s="3180"/>
    </row>
    <row r="1262" spans="7:19" ht="15" customHeight="1">
      <c r="G1262" s="1047"/>
      <c r="H1262" s="655"/>
      <c r="I1262" s="655"/>
      <c r="J1262" s="655"/>
      <c r="K1262" s="655"/>
      <c r="L1262" s="1310"/>
      <c r="M1262" s="1310"/>
      <c r="N1262" s="1310"/>
      <c r="O1262" s="655"/>
      <c r="P1262" s="656"/>
      <c r="Q1262" s="657"/>
      <c r="R1262" s="704"/>
      <c r="S1262" s="3180"/>
    </row>
    <row r="1263" spans="7:19" ht="15" customHeight="1">
      <c r="G1263" s="1047"/>
      <c r="H1263" s="655"/>
      <c r="I1263" s="655"/>
      <c r="J1263" s="655"/>
      <c r="K1263" s="655"/>
      <c r="L1263" s="1310"/>
      <c r="M1263" s="1310"/>
      <c r="N1263" s="1310"/>
      <c r="O1263" s="655"/>
      <c r="P1263" s="656"/>
      <c r="Q1263" s="657"/>
      <c r="R1263" s="704"/>
      <c r="S1263" s="3180"/>
    </row>
    <row r="1264" spans="7:19" ht="15" customHeight="1">
      <c r="G1264" s="1047"/>
      <c r="H1264" s="655"/>
      <c r="I1264" s="655"/>
      <c r="J1264" s="655"/>
      <c r="K1264" s="655"/>
      <c r="L1264" s="1310"/>
      <c r="M1264" s="1310"/>
      <c r="N1264" s="1310"/>
      <c r="O1264" s="655"/>
      <c r="P1264" s="656"/>
      <c r="Q1264" s="657"/>
      <c r="R1264" s="704"/>
      <c r="S1264" s="3180"/>
    </row>
    <row r="1265" spans="7:19" ht="15" customHeight="1">
      <c r="G1265" s="1047"/>
      <c r="H1265" s="655"/>
      <c r="I1265" s="655"/>
      <c r="J1265" s="655"/>
      <c r="K1265" s="655"/>
      <c r="L1265" s="1310"/>
      <c r="M1265" s="1310"/>
      <c r="N1265" s="1310"/>
      <c r="O1265" s="655"/>
      <c r="P1265" s="656"/>
      <c r="Q1265" s="657"/>
      <c r="R1265" s="704"/>
      <c r="S1265" s="3180"/>
    </row>
    <row r="1266" spans="7:19" ht="15" customHeight="1">
      <c r="G1266" s="1047"/>
      <c r="H1266" s="655"/>
      <c r="I1266" s="655"/>
      <c r="J1266" s="655"/>
      <c r="K1266" s="655"/>
      <c r="L1266" s="1310"/>
      <c r="M1266" s="1310"/>
      <c r="N1266" s="1310"/>
      <c r="O1266" s="655"/>
      <c r="P1266" s="656"/>
      <c r="Q1266" s="657"/>
      <c r="R1266" s="704"/>
      <c r="S1266" s="3180"/>
    </row>
    <row r="1267" spans="7:19" ht="15" customHeight="1">
      <c r="G1267" s="1047"/>
      <c r="H1267" s="655"/>
      <c r="I1267" s="655"/>
      <c r="J1267" s="655"/>
      <c r="K1267" s="655"/>
      <c r="L1267" s="1310"/>
      <c r="M1267" s="1310"/>
      <c r="N1267" s="1310"/>
      <c r="O1267" s="655"/>
      <c r="P1267" s="656"/>
      <c r="Q1267" s="657"/>
      <c r="R1267" s="704"/>
      <c r="S1267" s="3180"/>
    </row>
    <row r="1268" spans="7:19" ht="15" customHeight="1">
      <c r="G1268" s="1047"/>
      <c r="H1268" s="655"/>
      <c r="I1268" s="655"/>
      <c r="J1268" s="655"/>
      <c r="K1268" s="655"/>
      <c r="L1268" s="1310"/>
      <c r="M1268" s="1310"/>
      <c r="N1268" s="1310"/>
      <c r="O1268" s="655"/>
      <c r="P1268" s="656"/>
      <c r="Q1268" s="657"/>
      <c r="R1268" s="704"/>
      <c r="S1268" s="3180"/>
    </row>
    <row r="1269" spans="7:19" ht="15" customHeight="1">
      <c r="G1269" s="1047"/>
      <c r="H1269" s="655"/>
      <c r="I1269" s="655"/>
      <c r="J1269" s="655"/>
      <c r="K1269" s="655"/>
      <c r="L1269" s="1310"/>
      <c r="M1269" s="1310"/>
      <c r="N1269" s="1310"/>
      <c r="O1269" s="655"/>
      <c r="P1269" s="656"/>
      <c r="Q1269" s="657"/>
      <c r="R1269" s="704"/>
      <c r="S1269" s="3180"/>
    </row>
    <row r="1270" spans="7:19" ht="15" customHeight="1">
      <c r="G1270" s="1047"/>
      <c r="H1270" s="655"/>
      <c r="I1270" s="655"/>
      <c r="J1270" s="655"/>
      <c r="K1270" s="655"/>
      <c r="L1270" s="1310"/>
      <c r="M1270" s="1310"/>
      <c r="N1270" s="1310"/>
      <c r="O1270" s="655"/>
      <c r="P1270" s="656"/>
      <c r="Q1270" s="657"/>
      <c r="R1270" s="704"/>
      <c r="S1270" s="3180"/>
    </row>
    <row r="1271" spans="7:19" ht="15" customHeight="1">
      <c r="G1271" s="1047"/>
      <c r="H1271" s="655"/>
      <c r="I1271" s="655"/>
      <c r="J1271" s="655"/>
      <c r="K1271" s="655"/>
      <c r="L1271" s="1310"/>
      <c r="M1271" s="1310"/>
      <c r="N1271" s="1310"/>
      <c r="O1271" s="655"/>
      <c r="P1271" s="656"/>
      <c r="Q1271" s="657"/>
      <c r="R1271" s="704"/>
      <c r="S1271" s="3180"/>
    </row>
    <row r="1272" spans="7:19" ht="15" customHeight="1">
      <c r="G1272" s="1047"/>
      <c r="H1272" s="655"/>
      <c r="I1272" s="655"/>
      <c r="J1272" s="655"/>
      <c r="K1272" s="655"/>
      <c r="L1272" s="1310"/>
      <c r="M1272" s="1310"/>
      <c r="N1272" s="1310"/>
      <c r="O1272" s="655"/>
      <c r="P1272" s="656"/>
      <c r="Q1272" s="657"/>
      <c r="R1272" s="704"/>
      <c r="S1272" s="3180"/>
    </row>
    <row r="1273" spans="7:19" ht="15" customHeight="1">
      <c r="G1273" s="1047"/>
      <c r="H1273" s="655"/>
      <c r="I1273" s="655"/>
      <c r="J1273" s="655"/>
      <c r="K1273" s="655"/>
      <c r="L1273" s="1310"/>
      <c r="M1273" s="1310"/>
      <c r="N1273" s="1310"/>
      <c r="O1273" s="655"/>
      <c r="P1273" s="656"/>
      <c r="Q1273" s="657"/>
      <c r="R1273" s="704"/>
      <c r="S1273" s="3180"/>
    </row>
    <row r="1274" spans="7:19" ht="15" customHeight="1">
      <c r="G1274" s="1047"/>
      <c r="H1274" s="655"/>
      <c r="I1274" s="655"/>
      <c r="J1274" s="655"/>
      <c r="K1274" s="655"/>
      <c r="L1274" s="1310"/>
      <c r="M1274" s="1310"/>
      <c r="N1274" s="1310"/>
      <c r="O1274" s="655"/>
      <c r="P1274" s="656"/>
      <c r="Q1274" s="657"/>
      <c r="R1274" s="704"/>
      <c r="S1274" s="3180"/>
    </row>
    <row r="1275" spans="7:19" ht="15" customHeight="1">
      <c r="G1275" s="1047"/>
      <c r="H1275" s="655"/>
      <c r="I1275" s="655"/>
      <c r="J1275" s="655"/>
      <c r="K1275" s="655"/>
      <c r="L1275" s="1310"/>
      <c r="M1275" s="1310"/>
      <c r="N1275" s="1310"/>
      <c r="O1275" s="655"/>
      <c r="P1275" s="656"/>
      <c r="Q1275" s="657"/>
      <c r="R1275" s="704"/>
      <c r="S1275" s="3180"/>
    </row>
    <row r="1276" spans="7:19" ht="15" customHeight="1">
      <c r="G1276" s="1047"/>
      <c r="H1276" s="655"/>
      <c r="I1276" s="655"/>
      <c r="J1276" s="655"/>
      <c r="K1276" s="655"/>
      <c r="L1276" s="1310"/>
      <c r="M1276" s="1310"/>
      <c r="N1276" s="1310"/>
      <c r="O1276" s="655"/>
      <c r="P1276" s="656"/>
      <c r="Q1276" s="657"/>
      <c r="R1276" s="704"/>
      <c r="S1276" s="3180"/>
    </row>
    <row r="1277" spans="7:19" ht="15" customHeight="1">
      <c r="G1277" s="1047"/>
      <c r="H1277" s="655"/>
      <c r="I1277" s="655"/>
      <c r="J1277" s="655"/>
      <c r="K1277" s="655"/>
      <c r="L1277" s="1310"/>
      <c r="M1277" s="1310"/>
      <c r="N1277" s="1310"/>
      <c r="O1277" s="655"/>
      <c r="P1277" s="656"/>
      <c r="Q1277" s="657"/>
      <c r="R1277" s="704"/>
      <c r="S1277" s="3180"/>
    </row>
    <row r="1278" spans="7:19" ht="15" customHeight="1">
      <c r="G1278" s="1047"/>
      <c r="H1278" s="655"/>
      <c r="I1278" s="655"/>
      <c r="J1278" s="655"/>
      <c r="K1278" s="655"/>
      <c r="L1278" s="1310"/>
      <c r="M1278" s="1310"/>
      <c r="N1278" s="1310"/>
      <c r="O1278" s="655"/>
      <c r="P1278" s="656"/>
      <c r="Q1278" s="657"/>
      <c r="R1278" s="704"/>
      <c r="S1278" s="3180"/>
    </row>
    <row r="1279" spans="7:19" ht="15" customHeight="1">
      <c r="G1279" s="1047"/>
      <c r="H1279" s="655"/>
      <c r="I1279" s="655"/>
      <c r="J1279" s="655"/>
      <c r="K1279" s="655"/>
      <c r="L1279" s="1310"/>
      <c r="M1279" s="1310"/>
      <c r="N1279" s="1310"/>
      <c r="O1279" s="655"/>
      <c r="P1279" s="656"/>
      <c r="Q1279" s="657"/>
      <c r="R1279" s="704"/>
      <c r="S1279" s="3180"/>
    </row>
    <row r="1280" spans="7:19" ht="15" customHeight="1">
      <c r="G1280" s="1047"/>
      <c r="H1280" s="655"/>
      <c r="I1280" s="655"/>
      <c r="J1280" s="655"/>
      <c r="K1280" s="655"/>
      <c r="L1280" s="1310"/>
      <c r="M1280" s="1310"/>
      <c r="N1280" s="1310"/>
      <c r="O1280" s="655"/>
      <c r="P1280" s="656"/>
      <c r="Q1280" s="657"/>
      <c r="R1280" s="704"/>
      <c r="S1280" s="3180"/>
    </row>
    <row r="1281" spans="7:19" ht="15" customHeight="1">
      <c r="G1281" s="1047"/>
      <c r="H1281" s="655"/>
      <c r="I1281" s="655"/>
      <c r="J1281" s="655"/>
      <c r="K1281" s="655"/>
      <c r="L1281" s="1310"/>
      <c r="M1281" s="1310"/>
      <c r="N1281" s="1310"/>
      <c r="O1281" s="655"/>
      <c r="P1281" s="656"/>
      <c r="Q1281" s="657"/>
      <c r="R1281" s="704"/>
      <c r="S1281" s="3180"/>
    </row>
    <row r="1282" spans="7:19" ht="15" customHeight="1">
      <c r="G1282" s="1047"/>
      <c r="H1282" s="655"/>
      <c r="I1282" s="655"/>
      <c r="J1282" s="655"/>
      <c r="K1282" s="655"/>
      <c r="L1282" s="1310"/>
      <c r="M1282" s="1310"/>
      <c r="N1282" s="1310"/>
      <c r="O1282" s="655"/>
      <c r="P1282" s="656"/>
      <c r="Q1282" s="657"/>
      <c r="R1282" s="704"/>
      <c r="S1282" s="3180"/>
    </row>
    <row r="1283" spans="7:19" ht="15" customHeight="1">
      <c r="G1283" s="1047"/>
      <c r="H1283" s="655"/>
      <c r="I1283" s="655"/>
      <c r="J1283" s="655"/>
      <c r="K1283" s="655"/>
      <c r="L1283" s="1310"/>
      <c r="M1283" s="1310"/>
      <c r="N1283" s="1310"/>
      <c r="O1283" s="655"/>
      <c r="P1283" s="656"/>
      <c r="Q1283" s="657"/>
      <c r="R1283" s="704"/>
      <c r="S1283" s="3180"/>
    </row>
    <row r="1284" spans="7:19" ht="15" customHeight="1">
      <c r="G1284" s="1047"/>
      <c r="H1284" s="655"/>
      <c r="I1284" s="655"/>
      <c r="J1284" s="655"/>
      <c r="K1284" s="655"/>
      <c r="L1284" s="1310"/>
      <c r="M1284" s="1310"/>
      <c r="N1284" s="1310"/>
      <c r="O1284" s="655"/>
      <c r="P1284" s="656"/>
      <c r="Q1284" s="657"/>
      <c r="R1284" s="704"/>
      <c r="S1284" s="3180"/>
    </row>
    <row r="1285" spans="7:19" ht="15" customHeight="1">
      <c r="G1285" s="1047"/>
      <c r="H1285" s="655"/>
      <c r="I1285" s="655"/>
      <c r="J1285" s="655"/>
      <c r="K1285" s="655"/>
      <c r="L1285" s="1310"/>
      <c r="M1285" s="1310"/>
      <c r="N1285" s="1310"/>
      <c r="O1285" s="655"/>
      <c r="P1285" s="656"/>
      <c r="Q1285" s="657"/>
      <c r="R1285" s="704"/>
      <c r="S1285" s="3180"/>
    </row>
    <row r="1286" spans="7:19" ht="15" customHeight="1">
      <c r="G1286" s="1047"/>
      <c r="H1286" s="655"/>
      <c r="I1286" s="655"/>
      <c r="J1286" s="655"/>
      <c r="K1286" s="655"/>
      <c r="L1286" s="1310"/>
      <c r="M1286" s="1310"/>
      <c r="N1286" s="1310"/>
      <c r="O1286" s="655"/>
      <c r="P1286" s="656"/>
      <c r="Q1286" s="657"/>
      <c r="R1286" s="704"/>
      <c r="S1286" s="3180"/>
    </row>
    <row r="1287" spans="7:19" ht="15" customHeight="1">
      <c r="G1287" s="1047"/>
      <c r="H1287" s="655"/>
      <c r="I1287" s="655"/>
      <c r="J1287" s="655"/>
      <c r="K1287" s="655"/>
      <c r="L1287" s="1310"/>
      <c r="M1287" s="1310"/>
      <c r="N1287" s="1310"/>
      <c r="O1287" s="655"/>
      <c r="P1287" s="656"/>
      <c r="Q1287" s="657"/>
      <c r="R1287" s="704"/>
      <c r="S1287" s="3180"/>
    </row>
    <row r="1288" spans="7:19" ht="15" customHeight="1">
      <c r="G1288" s="1047"/>
      <c r="H1288" s="655"/>
      <c r="I1288" s="655"/>
      <c r="J1288" s="655"/>
      <c r="K1288" s="655"/>
      <c r="L1288" s="1310"/>
      <c r="M1288" s="1310"/>
      <c r="N1288" s="1310"/>
      <c r="O1288" s="655"/>
      <c r="P1288" s="656"/>
      <c r="Q1288" s="657"/>
      <c r="R1288" s="704"/>
      <c r="S1288" s="3180"/>
    </row>
    <row r="1289" spans="7:19" ht="15" customHeight="1">
      <c r="G1289" s="1047"/>
      <c r="H1289" s="655"/>
      <c r="I1289" s="655"/>
      <c r="J1289" s="655"/>
      <c r="K1289" s="655"/>
      <c r="L1289" s="1310"/>
      <c r="M1289" s="1310"/>
      <c r="N1289" s="1310"/>
      <c r="O1289" s="655"/>
      <c r="P1289" s="656"/>
      <c r="Q1289" s="657"/>
      <c r="R1289" s="704"/>
      <c r="S1289" s="3180"/>
    </row>
    <row r="1290" spans="7:19" ht="15" customHeight="1">
      <c r="G1290" s="1047"/>
      <c r="H1290" s="655"/>
      <c r="I1290" s="655"/>
      <c r="J1290" s="655"/>
      <c r="K1290" s="655"/>
      <c r="L1290" s="1310"/>
      <c r="M1290" s="1310"/>
      <c r="N1290" s="1310"/>
      <c r="O1290" s="655"/>
      <c r="P1290" s="656"/>
      <c r="Q1290" s="657"/>
      <c r="R1290" s="704"/>
      <c r="S1290" s="3180"/>
    </row>
    <row r="1291" spans="7:19" ht="15" customHeight="1">
      <c r="G1291" s="1047"/>
      <c r="H1291" s="655"/>
      <c r="I1291" s="655"/>
      <c r="J1291" s="655"/>
      <c r="K1291" s="655"/>
      <c r="L1291" s="1310"/>
      <c r="M1291" s="1310"/>
      <c r="N1291" s="1310"/>
      <c r="O1291" s="655"/>
      <c r="P1291" s="656"/>
      <c r="Q1291" s="657"/>
      <c r="R1291" s="704"/>
      <c r="S1291" s="3180"/>
    </row>
    <row r="1292" spans="7:19" ht="15" customHeight="1">
      <c r="G1292" s="1047"/>
      <c r="H1292" s="655"/>
      <c r="I1292" s="655"/>
      <c r="J1292" s="655"/>
      <c r="K1292" s="655"/>
      <c r="L1292" s="1310"/>
      <c r="M1292" s="1310"/>
      <c r="N1292" s="1310"/>
      <c r="O1292" s="655"/>
      <c r="P1292" s="656"/>
      <c r="Q1292" s="657"/>
      <c r="R1292" s="704"/>
      <c r="S1292" s="3180"/>
    </row>
    <row r="1293" spans="7:19" ht="15" customHeight="1">
      <c r="G1293" s="1047"/>
      <c r="H1293" s="655"/>
      <c r="I1293" s="655"/>
      <c r="J1293" s="655"/>
      <c r="K1293" s="655"/>
      <c r="L1293" s="1310"/>
      <c r="M1293" s="1310"/>
      <c r="N1293" s="1310"/>
      <c r="O1293" s="655"/>
      <c r="P1293" s="656"/>
      <c r="Q1293" s="657"/>
      <c r="R1293" s="704"/>
      <c r="S1293" s="3180"/>
    </row>
    <row r="1294" spans="7:19" ht="15" customHeight="1">
      <c r="G1294" s="1047"/>
      <c r="H1294" s="655"/>
      <c r="I1294" s="655"/>
      <c r="J1294" s="655"/>
      <c r="K1294" s="655"/>
      <c r="L1294" s="1310"/>
      <c r="M1294" s="1310"/>
      <c r="N1294" s="1310"/>
      <c r="O1294" s="655"/>
      <c r="P1294" s="656"/>
      <c r="Q1294" s="657"/>
      <c r="R1294" s="704"/>
      <c r="S1294" s="3180"/>
    </row>
    <row r="1295" spans="7:19" ht="15" customHeight="1">
      <c r="G1295" s="1047"/>
      <c r="H1295" s="655"/>
      <c r="I1295" s="655"/>
      <c r="J1295" s="655"/>
      <c r="K1295" s="655"/>
      <c r="L1295" s="1310"/>
      <c r="M1295" s="1310"/>
      <c r="N1295" s="1310"/>
      <c r="O1295" s="655"/>
      <c r="P1295" s="656"/>
      <c r="Q1295" s="657"/>
      <c r="R1295" s="704"/>
      <c r="S1295" s="3180"/>
    </row>
    <row r="1296" spans="7:19" ht="15" customHeight="1">
      <c r="G1296" s="1047"/>
      <c r="H1296" s="655"/>
      <c r="I1296" s="655"/>
      <c r="J1296" s="655"/>
      <c r="K1296" s="655"/>
      <c r="L1296" s="1310"/>
      <c r="M1296" s="1310"/>
      <c r="N1296" s="1310"/>
      <c r="O1296" s="655"/>
      <c r="P1296" s="656"/>
      <c r="Q1296" s="657"/>
      <c r="R1296" s="704"/>
      <c r="S1296" s="3180"/>
    </row>
    <row r="1297" spans="7:19" ht="15" customHeight="1">
      <c r="G1297" s="1047"/>
      <c r="H1297" s="655"/>
      <c r="I1297" s="655"/>
      <c r="J1297" s="655"/>
      <c r="K1297" s="655"/>
      <c r="L1297" s="1310"/>
      <c r="M1297" s="1310"/>
      <c r="N1297" s="1310"/>
      <c r="O1297" s="655"/>
      <c r="P1297" s="656"/>
      <c r="Q1297" s="657"/>
      <c r="R1297" s="704"/>
      <c r="S1297" s="3180"/>
    </row>
    <row r="1298" spans="7:19" ht="15" customHeight="1">
      <c r="G1298" s="1047"/>
      <c r="H1298" s="655"/>
      <c r="I1298" s="655"/>
      <c r="J1298" s="655"/>
      <c r="K1298" s="655"/>
      <c r="L1298" s="1310"/>
      <c r="M1298" s="1310"/>
      <c r="N1298" s="1310"/>
      <c r="O1298" s="655"/>
      <c r="P1298" s="656"/>
      <c r="Q1298" s="657"/>
      <c r="R1298" s="704"/>
      <c r="S1298" s="3180"/>
    </row>
    <row r="1299" spans="7:19" ht="15" customHeight="1">
      <c r="G1299" s="1047"/>
      <c r="H1299" s="655"/>
      <c r="I1299" s="655"/>
      <c r="J1299" s="655"/>
      <c r="K1299" s="655"/>
      <c r="L1299" s="1310"/>
      <c r="M1299" s="1310"/>
      <c r="N1299" s="1310"/>
      <c r="O1299" s="655"/>
      <c r="P1299" s="656"/>
      <c r="Q1299" s="657"/>
      <c r="R1299" s="704"/>
      <c r="S1299" s="3180"/>
    </row>
    <row r="1300" spans="7:19" ht="15" customHeight="1">
      <c r="G1300" s="1047"/>
      <c r="H1300" s="655"/>
      <c r="I1300" s="655"/>
      <c r="J1300" s="655"/>
      <c r="K1300" s="655"/>
      <c r="L1300" s="1310"/>
      <c r="M1300" s="1310"/>
      <c r="N1300" s="1310"/>
      <c r="O1300" s="655"/>
      <c r="P1300" s="656"/>
      <c r="Q1300" s="657"/>
      <c r="R1300" s="704"/>
      <c r="S1300" s="3180"/>
    </row>
    <row r="1301" spans="7:19" ht="15" customHeight="1">
      <c r="G1301" s="1047"/>
      <c r="H1301" s="655"/>
      <c r="I1301" s="655"/>
      <c r="J1301" s="655"/>
      <c r="K1301" s="655"/>
      <c r="L1301" s="1310"/>
      <c r="M1301" s="1310"/>
      <c r="N1301" s="1310"/>
      <c r="O1301" s="655"/>
      <c r="P1301" s="656"/>
      <c r="Q1301" s="657"/>
      <c r="R1301" s="704"/>
      <c r="S1301" s="3180"/>
    </row>
    <row r="1302" spans="7:19" ht="15" customHeight="1">
      <c r="G1302" s="1047"/>
      <c r="H1302" s="655"/>
      <c r="I1302" s="655"/>
      <c r="J1302" s="655"/>
      <c r="K1302" s="655"/>
      <c r="L1302" s="1310"/>
      <c r="M1302" s="1310"/>
      <c r="N1302" s="1310"/>
      <c r="O1302" s="655"/>
      <c r="P1302" s="656"/>
      <c r="Q1302" s="657"/>
      <c r="R1302" s="704"/>
      <c r="S1302" s="3180"/>
    </row>
    <row r="1303" spans="7:19" ht="15" customHeight="1">
      <c r="G1303" s="1047"/>
      <c r="H1303" s="655"/>
      <c r="I1303" s="655"/>
      <c r="J1303" s="655"/>
      <c r="K1303" s="655"/>
      <c r="L1303" s="1310"/>
      <c r="M1303" s="1310"/>
      <c r="N1303" s="1310"/>
      <c r="O1303" s="655"/>
      <c r="P1303" s="656"/>
      <c r="Q1303" s="657"/>
      <c r="R1303" s="704"/>
      <c r="S1303" s="3180"/>
    </row>
    <row r="1304" spans="7:19" ht="15" customHeight="1">
      <c r="G1304" s="1047"/>
      <c r="H1304" s="655"/>
      <c r="I1304" s="655"/>
      <c r="J1304" s="655"/>
      <c r="K1304" s="655"/>
      <c r="L1304" s="1310"/>
      <c r="M1304" s="1310"/>
      <c r="N1304" s="1310"/>
      <c r="O1304" s="655"/>
      <c r="P1304" s="656"/>
      <c r="Q1304" s="657"/>
      <c r="R1304" s="704"/>
      <c r="S1304" s="3180"/>
    </row>
    <row r="1305" spans="7:19" ht="15" customHeight="1">
      <c r="G1305" s="1047"/>
      <c r="H1305" s="655"/>
      <c r="I1305" s="655"/>
      <c r="J1305" s="655"/>
      <c r="K1305" s="655"/>
      <c r="L1305" s="1310"/>
      <c r="M1305" s="1310"/>
      <c r="N1305" s="1310"/>
      <c r="O1305" s="655"/>
      <c r="P1305" s="656"/>
      <c r="Q1305" s="657"/>
      <c r="R1305" s="704"/>
      <c r="S1305" s="3180"/>
    </row>
    <row r="1306" spans="7:19" ht="15" customHeight="1">
      <c r="G1306" s="1047"/>
      <c r="H1306" s="655"/>
      <c r="I1306" s="655"/>
      <c r="J1306" s="655"/>
      <c r="K1306" s="655"/>
      <c r="L1306" s="1310"/>
      <c r="M1306" s="1310"/>
      <c r="N1306" s="1310"/>
      <c r="O1306" s="655"/>
      <c r="P1306" s="656"/>
      <c r="Q1306" s="657"/>
      <c r="R1306" s="704"/>
      <c r="S1306" s="3180"/>
    </row>
    <row r="1307" spans="7:19" ht="15" customHeight="1">
      <c r="G1307" s="1047"/>
      <c r="H1307" s="655"/>
      <c r="I1307" s="655"/>
      <c r="J1307" s="655"/>
      <c r="K1307" s="655"/>
      <c r="L1307" s="1310"/>
      <c r="M1307" s="1310"/>
      <c r="N1307" s="1310"/>
      <c r="O1307" s="655"/>
      <c r="P1307" s="656"/>
      <c r="Q1307" s="657"/>
      <c r="R1307" s="704"/>
      <c r="S1307" s="3180"/>
    </row>
    <row r="1308" spans="7:19" ht="15" customHeight="1">
      <c r="G1308" s="1047"/>
      <c r="H1308" s="655"/>
      <c r="I1308" s="655"/>
      <c r="J1308" s="655"/>
      <c r="K1308" s="655"/>
      <c r="L1308" s="1310"/>
      <c r="M1308" s="1310"/>
      <c r="N1308" s="1310"/>
      <c r="O1308" s="655"/>
      <c r="P1308" s="656"/>
      <c r="Q1308" s="657"/>
      <c r="R1308" s="704"/>
      <c r="S1308" s="3180"/>
    </row>
    <row r="1309" spans="7:19" ht="15" customHeight="1">
      <c r="G1309" s="1047"/>
      <c r="H1309" s="655"/>
      <c r="I1309" s="655"/>
      <c r="J1309" s="655"/>
      <c r="K1309" s="655"/>
      <c r="L1309" s="1310"/>
      <c r="M1309" s="1310"/>
      <c r="N1309" s="1310"/>
      <c r="O1309" s="655"/>
      <c r="P1309" s="656"/>
      <c r="Q1309" s="657"/>
      <c r="R1309" s="704"/>
      <c r="S1309" s="3180"/>
    </row>
    <row r="1310" spans="7:19" ht="15" customHeight="1">
      <c r="G1310" s="1047"/>
      <c r="H1310" s="655"/>
      <c r="I1310" s="655"/>
      <c r="J1310" s="655"/>
      <c r="K1310" s="655"/>
      <c r="L1310" s="1310"/>
      <c r="M1310" s="1310"/>
      <c r="N1310" s="1310"/>
      <c r="O1310" s="655"/>
      <c r="P1310" s="656"/>
      <c r="Q1310" s="657"/>
      <c r="R1310" s="704"/>
      <c r="S1310" s="3180"/>
    </row>
    <row r="1311" spans="7:19" ht="15" customHeight="1">
      <c r="G1311" s="1047"/>
      <c r="H1311" s="655"/>
      <c r="I1311" s="655"/>
      <c r="J1311" s="655"/>
      <c r="K1311" s="655"/>
      <c r="L1311" s="1310"/>
      <c r="M1311" s="1310"/>
      <c r="N1311" s="1310"/>
      <c r="O1311" s="655"/>
      <c r="P1311" s="656"/>
      <c r="Q1311" s="657"/>
      <c r="R1311" s="704"/>
      <c r="S1311" s="3180"/>
    </row>
    <row r="1312" spans="7:19" ht="15" customHeight="1">
      <c r="G1312" s="1047"/>
      <c r="H1312" s="655"/>
      <c r="I1312" s="655"/>
      <c r="J1312" s="655"/>
      <c r="K1312" s="655"/>
      <c r="L1312" s="1310"/>
      <c r="M1312" s="1310"/>
      <c r="N1312" s="1310"/>
      <c r="O1312" s="655"/>
      <c r="P1312" s="656"/>
      <c r="Q1312" s="657"/>
      <c r="R1312" s="704"/>
      <c r="S1312" s="3180"/>
    </row>
    <row r="1313" spans="7:19" ht="15" customHeight="1">
      <c r="G1313" s="1047"/>
      <c r="H1313" s="655"/>
      <c r="I1313" s="655"/>
      <c r="J1313" s="655"/>
      <c r="K1313" s="655"/>
      <c r="L1313" s="1310"/>
      <c r="M1313" s="1310"/>
      <c r="N1313" s="1310"/>
      <c r="O1313" s="655"/>
      <c r="P1313" s="656"/>
      <c r="Q1313" s="657"/>
      <c r="R1313" s="704"/>
      <c r="S1313" s="3180"/>
    </row>
    <row r="1314" spans="7:19" ht="15" customHeight="1">
      <c r="G1314" s="1047"/>
      <c r="H1314" s="655"/>
      <c r="I1314" s="655"/>
      <c r="J1314" s="655"/>
      <c r="K1314" s="655"/>
      <c r="L1314" s="1310"/>
      <c r="M1314" s="1310"/>
      <c r="N1314" s="1310"/>
      <c r="O1314" s="655"/>
      <c r="P1314" s="656"/>
      <c r="Q1314" s="657"/>
      <c r="R1314" s="704"/>
      <c r="S1314" s="3180"/>
    </row>
    <row r="1315" spans="7:19" ht="15" customHeight="1">
      <c r="G1315" s="1047"/>
      <c r="H1315" s="655"/>
      <c r="I1315" s="655"/>
      <c r="J1315" s="655"/>
      <c r="K1315" s="655"/>
      <c r="L1315" s="1310"/>
      <c r="M1315" s="1310"/>
      <c r="N1315" s="1310"/>
      <c r="O1315" s="655"/>
      <c r="P1315" s="656"/>
      <c r="Q1315" s="657"/>
      <c r="R1315" s="704"/>
      <c r="S1315" s="3180"/>
    </row>
    <row r="1316" spans="7:19" ht="15" customHeight="1">
      <c r="G1316" s="1047"/>
      <c r="H1316" s="655"/>
      <c r="I1316" s="655"/>
      <c r="J1316" s="655"/>
      <c r="K1316" s="655"/>
      <c r="L1316" s="1310"/>
      <c r="M1316" s="1310"/>
      <c r="N1316" s="1310"/>
      <c r="O1316" s="655"/>
      <c r="P1316" s="656"/>
      <c r="Q1316" s="657"/>
      <c r="R1316" s="704"/>
      <c r="S1316" s="3180"/>
    </row>
    <row r="1317" spans="7:19" ht="15" customHeight="1">
      <c r="G1317" s="1047"/>
      <c r="H1317" s="655"/>
      <c r="I1317" s="655"/>
      <c r="J1317" s="655"/>
      <c r="K1317" s="655"/>
      <c r="L1317" s="1310"/>
      <c r="M1317" s="1310"/>
      <c r="N1317" s="1310"/>
      <c r="O1317" s="655"/>
      <c r="P1317" s="656"/>
      <c r="Q1317" s="657"/>
      <c r="R1317" s="704"/>
      <c r="S1317" s="3180"/>
    </row>
    <row r="1318" spans="7:19" ht="15" customHeight="1">
      <c r="G1318" s="1047"/>
      <c r="H1318" s="655"/>
      <c r="I1318" s="655"/>
      <c r="J1318" s="655"/>
      <c r="K1318" s="655"/>
      <c r="L1318" s="1310"/>
      <c r="M1318" s="1310"/>
      <c r="N1318" s="1310"/>
      <c r="O1318" s="655"/>
      <c r="P1318" s="656"/>
      <c r="Q1318" s="657"/>
      <c r="R1318" s="704"/>
      <c r="S1318" s="3180"/>
    </row>
    <row r="1319" spans="7:19" ht="15" customHeight="1">
      <c r="G1319" s="1047"/>
      <c r="H1319" s="655"/>
      <c r="I1319" s="655"/>
      <c r="J1319" s="655"/>
      <c r="K1319" s="655"/>
      <c r="L1319" s="1310"/>
      <c r="M1319" s="1310"/>
      <c r="N1319" s="1310"/>
      <c r="O1319" s="655"/>
      <c r="P1319" s="656"/>
      <c r="Q1319" s="657"/>
      <c r="R1319" s="704"/>
      <c r="S1319" s="3180"/>
    </row>
    <row r="1320" spans="7:19" ht="15" customHeight="1">
      <c r="G1320" s="1047"/>
      <c r="H1320" s="655"/>
      <c r="I1320" s="655"/>
      <c r="J1320" s="655"/>
      <c r="K1320" s="655"/>
      <c r="L1320" s="1310"/>
      <c r="M1320" s="1310"/>
      <c r="N1320" s="1310"/>
      <c r="O1320" s="655"/>
      <c r="P1320" s="656"/>
      <c r="Q1320" s="657"/>
      <c r="R1320" s="704"/>
      <c r="S1320" s="3180"/>
    </row>
    <row r="1321" spans="7:19" ht="15" customHeight="1">
      <c r="G1321" s="1047"/>
      <c r="H1321" s="655"/>
      <c r="I1321" s="655"/>
      <c r="J1321" s="655"/>
      <c r="K1321" s="655"/>
      <c r="L1321" s="1310"/>
      <c r="M1321" s="1310"/>
      <c r="N1321" s="1310"/>
      <c r="O1321" s="655"/>
      <c r="P1321" s="656"/>
      <c r="Q1321" s="657"/>
      <c r="R1321" s="704"/>
      <c r="S1321" s="3180"/>
    </row>
    <row r="1322" spans="7:19" ht="15" customHeight="1">
      <c r="G1322" s="1047"/>
      <c r="H1322" s="655"/>
      <c r="I1322" s="655"/>
      <c r="J1322" s="655"/>
      <c r="K1322" s="655"/>
      <c r="L1322" s="1310"/>
      <c r="M1322" s="1310"/>
      <c r="N1322" s="1310"/>
      <c r="O1322" s="655"/>
      <c r="P1322" s="656"/>
      <c r="Q1322" s="657"/>
      <c r="R1322" s="704"/>
      <c r="S1322" s="3180"/>
    </row>
    <row r="1323" spans="7:19" ht="15" customHeight="1">
      <c r="G1323" s="1047"/>
      <c r="H1323" s="655"/>
      <c r="I1323" s="655"/>
      <c r="J1323" s="655"/>
      <c r="K1323" s="655"/>
      <c r="L1323" s="1310"/>
      <c r="M1323" s="1310"/>
      <c r="N1323" s="1310"/>
      <c r="O1323" s="655"/>
      <c r="P1323" s="656"/>
      <c r="Q1323" s="657"/>
      <c r="R1323" s="704"/>
      <c r="S1323" s="3180"/>
    </row>
    <row r="1324" spans="7:19" ht="15" customHeight="1">
      <c r="G1324" s="1047"/>
      <c r="H1324" s="655"/>
      <c r="I1324" s="655"/>
      <c r="J1324" s="655"/>
      <c r="K1324" s="655"/>
      <c r="L1324" s="1310"/>
      <c r="M1324" s="1310"/>
      <c r="N1324" s="1310"/>
      <c r="O1324" s="655"/>
      <c r="P1324" s="656"/>
      <c r="Q1324" s="657"/>
      <c r="R1324" s="704"/>
      <c r="S1324" s="3180"/>
    </row>
    <row r="1325" spans="7:19" ht="15" customHeight="1">
      <c r="G1325" s="1047"/>
      <c r="H1325" s="655"/>
      <c r="I1325" s="655"/>
      <c r="J1325" s="655"/>
      <c r="K1325" s="655"/>
      <c r="L1325" s="1310"/>
      <c r="M1325" s="1310"/>
      <c r="N1325" s="1310"/>
      <c r="O1325" s="655"/>
      <c r="P1325" s="656"/>
      <c r="Q1325" s="657"/>
      <c r="R1325" s="704"/>
      <c r="S1325" s="3180"/>
    </row>
    <row r="1326" spans="7:19" ht="15" customHeight="1">
      <c r="G1326" s="1047"/>
      <c r="H1326" s="655"/>
      <c r="I1326" s="655"/>
      <c r="J1326" s="655"/>
      <c r="K1326" s="655"/>
      <c r="L1326" s="1310"/>
      <c r="M1326" s="1310"/>
      <c r="N1326" s="1310"/>
      <c r="O1326" s="655"/>
      <c r="P1326" s="656"/>
      <c r="Q1326" s="657"/>
      <c r="R1326" s="704"/>
      <c r="S1326" s="3180"/>
    </row>
    <row r="1327" spans="7:19" ht="15" customHeight="1">
      <c r="G1327" s="1047"/>
      <c r="H1327" s="655"/>
      <c r="I1327" s="655"/>
      <c r="J1327" s="655"/>
      <c r="K1327" s="655"/>
      <c r="L1327" s="1310"/>
      <c r="M1327" s="1310"/>
      <c r="N1327" s="1310"/>
      <c r="O1327" s="655"/>
      <c r="P1327" s="656"/>
      <c r="Q1327" s="657"/>
      <c r="R1327" s="704"/>
      <c r="S1327" s="3180"/>
    </row>
    <row r="1328" spans="7:19" ht="15" customHeight="1">
      <c r="G1328" s="1047"/>
      <c r="H1328" s="655"/>
      <c r="I1328" s="655"/>
      <c r="J1328" s="655"/>
      <c r="K1328" s="655"/>
      <c r="L1328" s="1310"/>
      <c r="M1328" s="1310"/>
      <c r="N1328" s="1310"/>
      <c r="O1328" s="655"/>
      <c r="P1328" s="656"/>
      <c r="Q1328" s="657"/>
      <c r="R1328" s="704"/>
      <c r="S1328" s="3180"/>
    </row>
    <row r="1329" spans="7:19" ht="15" customHeight="1">
      <c r="G1329" s="1047"/>
      <c r="H1329" s="655"/>
      <c r="I1329" s="655"/>
      <c r="J1329" s="655"/>
      <c r="K1329" s="655"/>
      <c r="L1329" s="1310"/>
      <c r="M1329" s="1310"/>
      <c r="N1329" s="1310"/>
      <c r="O1329" s="655"/>
      <c r="P1329" s="656"/>
      <c r="Q1329" s="657"/>
      <c r="R1329" s="704"/>
      <c r="S1329" s="3180"/>
    </row>
    <row r="1330" spans="7:19" ht="15" customHeight="1">
      <c r="G1330" s="1047"/>
      <c r="H1330" s="655"/>
      <c r="I1330" s="655"/>
      <c r="J1330" s="655"/>
      <c r="K1330" s="655"/>
      <c r="L1330" s="1310"/>
      <c r="M1330" s="1310"/>
      <c r="N1330" s="1310"/>
      <c r="O1330" s="655"/>
      <c r="P1330" s="656"/>
      <c r="Q1330" s="657"/>
      <c r="R1330" s="704"/>
      <c r="S1330" s="3180"/>
    </row>
    <row r="1331" spans="7:19" ht="15" customHeight="1">
      <c r="G1331" s="1047"/>
      <c r="H1331" s="655"/>
      <c r="I1331" s="655"/>
      <c r="J1331" s="655"/>
      <c r="K1331" s="655"/>
      <c r="L1331" s="1310"/>
      <c r="M1331" s="1310"/>
      <c r="N1331" s="1310"/>
      <c r="O1331" s="655"/>
      <c r="P1331" s="656"/>
      <c r="Q1331" s="657"/>
      <c r="R1331" s="704"/>
      <c r="S1331" s="3180"/>
    </row>
    <row r="1332" spans="7:19" ht="15" customHeight="1">
      <c r="G1332" s="1047"/>
      <c r="H1332" s="655"/>
      <c r="I1332" s="655"/>
      <c r="J1332" s="655"/>
      <c r="K1332" s="655"/>
      <c r="L1332" s="1310"/>
      <c r="M1332" s="1310"/>
      <c r="N1332" s="1310"/>
      <c r="O1332" s="655"/>
      <c r="P1332" s="656"/>
      <c r="Q1332" s="657"/>
      <c r="R1332" s="704"/>
      <c r="S1332" s="3180"/>
    </row>
    <row r="1333" spans="7:19" ht="15" customHeight="1">
      <c r="G1333" s="1047"/>
      <c r="H1333" s="655"/>
      <c r="I1333" s="655"/>
      <c r="J1333" s="655"/>
      <c r="K1333" s="655"/>
      <c r="L1333" s="1310"/>
      <c r="M1333" s="1310"/>
      <c r="N1333" s="1310"/>
      <c r="O1333" s="655"/>
      <c r="P1333" s="656"/>
      <c r="Q1333" s="657"/>
      <c r="R1333" s="704"/>
      <c r="S1333" s="3180"/>
    </row>
    <row r="1334" spans="7:19" ht="15" customHeight="1">
      <c r="G1334" s="1047"/>
      <c r="H1334" s="655"/>
      <c r="I1334" s="655"/>
      <c r="J1334" s="655"/>
      <c r="K1334" s="655"/>
      <c r="L1334" s="1310"/>
      <c r="M1334" s="1310"/>
      <c r="N1334" s="1310"/>
      <c r="O1334" s="655"/>
      <c r="P1334" s="656"/>
      <c r="Q1334" s="657"/>
      <c r="R1334" s="704"/>
      <c r="S1334" s="3180"/>
    </row>
    <row r="1335" spans="7:19" ht="15" customHeight="1">
      <c r="G1335" s="1047"/>
      <c r="H1335" s="655"/>
      <c r="I1335" s="655"/>
      <c r="J1335" s="655"/>
      <c r="K1335" s="655"/>
      <c r="L1335" s="1310"/>
      <c r="M1335" s="1310"/>
      <c r="N1335" s="1310"/>
      <c r="O1335" s="655"/>
      <c r="P1335" s="656"/>
      <c r="Q1335" s="657"/>
      <c r="R1335" s="704"/>
      <c r="S1335" s="3180"/>
    </row>
    <row r="1336" spans="7:19" ht="15" customHeight="1">
      <c r="G1336" s="1047"/>
      <c r="H1336" s="655"/>
      <c r="I1336" s="655"/>
      <c r="J1336" s="655"/>
      <c r="K1336" s="655"/>
      <c r="L1336" s="1310"/>
      <c r="M1336" s="1310"/>
      <c r="N1336" s="1310"/>
      <c r="O1336" s="655"/>
      <c r="P1336" s="656"/>
      <c r="Q1336" s="657"/>
      <c r="R1336" s="704"/>
      <c r="S1336" s="3180"/>
    </row>
    <row r="1337" spans="7:19" ht="15" customHeight="1">
      <c r="G1337" s="1047"/>
      <c r="H1337" s="655"/>
      <c r="I1337" s="655"/>
      <c r="J1337" s="655"/>
      <c r="K1337" s="655"/>
      <c r="L1337" s="1310"/>
      <c r="M1337" s="1310"/>
      <c r="N1337" s="1310"/>
      <c r="O1337" s="655"/>
      <c r="P1337" s="656"/>
      <c r="Q1337" s="657"/>
      <c r="R1337" s="704"/>
      <c r="S1337" s="3180"/>
    </row>
    <row r="1338" spans="7:19" ht="15" customHeight="1">
      <c r="G1338" s="1047"/>
      <c r="H1338" s="655"/>
      <c r="I1338" s="655"/>
      <c r="J1338" s="655"/>
      <c r="K1338" s="655"/>
      <c r="L1338" s="1310"/>
      <c r="M1338" s="1310"/>
      <c r="N1338" s="1310"/>
      <c r="O1338" s="655"/>
      <c r="P1338" s="656"/>
      <c r="Q1338" s="657"/>
      <c r="R1338" s="704"/>
      <c r="S1338" s="3180"/>
    </row>
    <row r="1339" spans="7:19" ht="15" customHeight="1">
      <c r="G1339" s="1047"/>
      <c r="H1339" s="655"/>
      <c r="I1339" s="655"/>
      <c r="J1339" s="655"/>
      <c r="K1339" s="655"/>
      <c r="L1339" s="1310"/>
      <c r="M1339" s="1310"/>
      <c r="N1339" s="1310"/>
      <c r="O1339" s="655"/>
      <c r="P1339" s="656"/>
      <c r="Q1339" s="657"/>
      <c r="R1339" s="704"/>
      <c r="S1339" s="3180"/>
    </row>
    <row r="1340" spans="7:19" ht="15" customHeight="1">
      <c r="G1340" s="1047"/>
      <c r="H1340" s="655"/>
      <c r="I1340" s="655"/>
      <c r="J1340" s="655"/>
      <c r="K1340" s="655"/>
      <c r="L1340" s="1310"/>
      <c r="M1340" s="1310"/>
      <c r="N1340" s="1310"/>
      <c r="O1340" s="655"/>
      <c r="P1340" s="656"/>
      <c r="Q1340" s="657"/>
      <c r="R1340" s="704"/>
      <c r="S1340" s="3180"/>
    </row>
    <row r="1341" spans="7:19" ht="15" customHeight="1">
      <c r="G1341" s="1047"/>
      <c r="H1341" s="655"/>
      <c r="I1341" s="655"/>
      <c r="J1341" s="655"/>
      <c r="K1341" s="655"/>
      <c r="L1341" s="1310"/>
      <c r="M1341" s="1310"/>
      <c r="N1341" s="1310"/>
      <c r="O1341" s="655"/>
      <c r="P1341" s="656"/>
      <c r="Q1341" s="657"/>
      <c r="R1341" s="704"/>
      <c r="S1341" s="3180"/>
    </row>
    <row r="1342" spans="7:19" ht="15" customHeight="1">
      <c r="G1342" s="1047"/>
      <c r="H1342" s="655"/>
      <c r="I1342" s="655"/>
      <c r="J1342" s="655"/>
      <c r="K1342" s="655"/>
      <c r="L1342" s="1310"/>
      <c r="M1342" s="1310"/>
      <c r="N1342" s="1310"/>
      <c r="O1342" s="655"/>
      <c r="P1342" s="656"/>
      <c r="Q1342" s="657"/>
      <c r="R1342" s="704"/>
      <c r="S1342" s="3180"/>
    </row>
    <row r="1343" spans="7:19" ht="15" customHeight="1">
      <c r="G1343" s="1047"/>
      <c r="H1343" s="655"/>
      <c r="I1343" s="655"/>
      <c r="J1343" s="655"/>
      <c r="K1343" s="655"/>
      <c r="L1343" s="1310"/>
      <c r="M1343" s="1310"/>
      <c r="N1343" s="1310"/>
      <c r="O1343" s="655"/>
      <c r="P1343" s="656"/>
      <c r="Q1343" s="657"/>
      <c r="R1343" s="704"/>
      <c r="S1343" s="3180"/>
    </row>
    <row r="1344" spans="7:19" ht="15" customHeight="1">
      <c r="G1344" s="1047"/>
      <c r="H1344" s="655"/>
      <c r="I1344" s="655"/>
      <c r="J1344" s="655"/>
      <c r="K1344" s="655"/>
      <c r="L1344" s="1310"/>
      <c r="M1344" s="1310"/>
      <c r="N1344" s="1310"/>
      <c r="O1344" s="655"/>
      <c r="P1344" s="656"/>
      <c r="Q1344" s="657"/>
      <c r="R1344" s="704"/>
      <c r="S1344" s="3180"/>
    </row>
    <row r="1345" spans="7:19" ht="15" customHeight="1">
      <c r="G1345" s="1047"/>
      <c r="H1345" s="655"/>
      <c r="I1345" s="655"/>
      <c r="J1345" s="655"/>
      <c r="K1345" s="655"/>
      <c r="L1345" s="1310"/>
      <c r="M1345" s="1310"/>
      <c r="N1345" s="1310"/>
      <c r="O1345" s="655"/>
      <c r="P1345" s="656"/>
      <c r="Q1345" s="657"/>
      <c r="R1345" s="704"/>
      <c r="S1345" s="3180"/>
    </row>
    <row r="1346" spans="7:19" ht="15" customHeight="1">
      <c r="G1346" s="1047"/>
      <c r="H1346" s="655"/>
      <c r="I1346" s="655"/>
      <c r="J1346" s="655"/>
      <c r="K1346" s="655"/>
      <c r="L1346" s="1310"/>
      <c r="M1346" s="1310"/>
      <c r="N1346" s="1310"/>
      <c r="O1346" s="655"/>
      <c r="P1346" s="656"/>
      <c r="Q1346" s="657"/>
      <c r="R1346" s="704"/>
      <c r="S1346" s="3180"/>
    </row>
    <row r="1347" spans="7:19" ht="15" customHeight="1">
      <c r="G1347" s="1047"/>
      <c r="H1347" s="655"/>
      <c r="I1347" s="655"/>
      <c r="J1347" s="655"/>
      <c r="K1347" s="655"/>
      <c r="L1347" s="1310"/>
      <c r="M1347" s="1310"/>
      <c r="N1347" s="1310"/>
      <c r="O1347" s="655"/>
      <c r="P1347" s="656"/>
      <c r="Q1347" s="657"/>
      <c r="R1347" s="704"/>
      <c r="S1347" s="3180"/>
    </row>
    <row r="1348" spans="7:19" ht="15" customHeight="1">
      <c r="G1348" s="1047"/>
      <c r="H1348" s="655"/>
      <c r="I1348" s="655"/>
      <c r="J1348" s="655"/>
      <c r="K1348" s="655"/>
      <c r="L1348" s="1310"/>
      <c r="M1348" s="1310"/>
      <c r="N1348" s="1310"/>
      <c r="O1348" s="655"/>
      <c r="P1348" s="656"/>
      <c r="Q1348" s="657"/>
      <c r="R1348" s="704"/>
      <c r="S1348" s="3180"/>
    </row>
    <row r="1349" spans="7:19" ht="15" customHeight="1">
      <c r="G1349" s="1047"/>
      <c r="H1349" s="655"/>
      <c r="I1349" s="655"/>
      <c r="J1349" s="655"/>
      <c r="K1349" s="655"/>
      <c r="L1349" s="1310"/>
      <c r="M1349" s="1310"/>
      <c r="N1349" s="1310"/>
      <c r="O1349" s="655"/>
      <c r="P1349" s="656"/>
      <c r="Q1349" s="657"/>
      <c r="R1349" s="704"/>
      <c r="S1349" s="3180"/>
    </row>
    <row r="1350" spans="7:19" ht="15" customHeight="1">
      <c r="G1350" s="1047"/>
      <c r="H1350" s="655"/>
      <c r="I1350" s="655"/>
      <c r="J1350" s="655"/>
      <c r="K1350" s="655"/>
      <c r="L1350" s="1310"/>
      <c r="M1350" s="1310"/>
      <c r="N1350" s="1310"/>
      <c r="O1350" s="655"/>
      <c r="P1350" s="656"/>
      <c r="Q1350" s="657"/>
      <c r="R1350" s="704"/>
      <c r="S1350" s="3180"/>
    </row>
    <row r="1351" spans="7:19" ht="15" customHeight="1">
      <c r="G1351" s="1047"/>
      <c r="H1351" s="655"/>
      <c r="I1351" s="655"/>
      <c r="J1351" s="655"/>
      <c r="K1351" s="655"/>
      <c r="L1351" s="1310"/>
      <c r="M1351" s="1310"/>
      <c r="N1351" s="1310"/>
      <c r="O1351" s="655"/>
      <c r="P1351" s="656"/>
      <c r="Q1351" s="657"/>
      <c r="R1351" s="704"/>
      <c r="S1351" s="3180"/>
    </row>
    <row r="1352" spans="7:19" ht="15" customHeight="1">
      <c r="G1352" s="1047"/>
      <c r="H1352" s="655"/>
      <c r="I1352" s="655"/>
      <c r="J1352" s="655"/>
      <c r="K1352" s="655"/>
      <c r="L1352" s="1310"/>
      <c r="M1352" s="1310"/>
      <c r="N1352" s="1310"/>
      <c r="O1352" s="655"/>
      <c r="P1352" s="656"/>
      <c r="Q1352" s="657"/>
      <c r="R1352" s="704"/>
      <c r="S1352" s="3180"/>
    </row>
    <row r="1353" spans="7:19" ht="15" customHeight="1">
      <c r="G1353" s="1047"/>
      <c r="H1353" s="655"/>
      <c r="I1353" s="655"/>
      <c r="J1353" s="655"/>
      <c r="K1353" s="655"/>
      <c r="L1353" s="1310"/>
      <c r="M1353" s="1310"/>
      <c r="N1353" s="1310"/>
      <c r="O1353" s="655"/>
      <c r="P1353" s="656"/>
      <c r="Q1353" s="657"/>
      <c r="R1353" s="704"/>
      <c r="S1353" s="3180"/>
    </row>
    <row r="1354" spans="7:19" ht="15" customHeight="1">
      <c r="G1354" s="1047"/>
      <c r="H1354" s="655"/>
      <c r="I1354" s="655"/>
      <c r="J1354" s="655"/>
      <c r="K1354" s="655"/>
      <c r="L1354" s="1310"/>
      <c r="M1354" s="1310"/>
      <c r="N1354" s="1310"/>
      <c r="O1354" s="655"/>
      <c r="P1354" s="656"/>
      <c r="Q1354" s="657"/>
      <c r="R1354" s="704"/>
      <c r="S1354" s="3180"/>
    </row>
    <row r="1355" spans="7:19" ht="15" customHeight="1">
      <c r="G1355" s="1047"/>
      <c r="H1355" s="655"/>
      <c r="I1355" s="655"/>
      <c r="J1355" s="655"/>
      <c r="K1355" s="655"/>
      <c r="L1355" s="1310"/>
      <c r="M1355" s="1310"/>
      <c r="N1355" s="1310"/>
      <c r="O1355" s="655"/>
      <c r="P1355" s="656"/>
      <c r="Q1355" s="657"/>
      <c r="R1355" s="704"/>
      <c r="S1355" s="3180"/>
    </row>
    <row r="1356" spans="7:19" ht="15" customHeight="1">
      <c r="G1356" s="1047"/>
      <c r="H1356" s="655"/>
      <c r="I1356" s="655"/>
      <c r="J1356" s="655"/>
      <c r="K1356" s="655"/>
      <c r="L1356" s="1310"/>
      <c r="M1356" s="1310"/>
      <c r="N1356" s="1310"/>
      <c r="O1356" s="655"/>
      <c r="P1356" s="656"/>
      <c r="Q1356" s="657"/>
      <c r="R1356" s="704"/>
      <c r="S1356" s="3180"/>
    </row>
    <row r="1357" spans="7:19" ht="15" customHeight="1">
      <c r="G1357" s="1047"/>
      <c r="H1357" s="655"/>
      <c r="I1357" s="655"/>
      <c r="J1357" s="655"/>
      <c r="K1357" s="655"/>
      <c r="L1357" s="1310"/>
      <c r="M1357" s="1310"/>
      <c r="N1357" s="1310"/>
      <c r="O1357" s="655"/>
      <c r="P1357" s="656"/>
      <c r="Q1357" s="657"/>
      <c r="R1357" s="704"/>
      <c r="S1357" s="3180"/>
    </row>
    <row r="1358" spans="7:19" ht="15" customHeight="1">
      <c r="G1358" s="1047"/>
      <c r="H1358" s="655"/>
      <c r="I1358" s="655"/>
      <c r="J1358" s="655"/>
      <c r="K1358" s="655"/>
      <c r="L1358" s="1310"/>
      <c r="M1358" s="1310"/>
      <c r="N1358" s="1310"/>
      <c r="O1358" s="655"/>
      <c r="P1358" s="656"/>
      <c r="Q1358" s="657"/>
      <c r="R1358" s="704"/>
      <c r="S1358" s="3180"/>
    </row>
    <row r="1359" spans="7:19" ht="15" customHeight="1">
      <c r="G1359" s="1047"/>
      <c r="H1359" s="655"/>
      <c r="I1359" s="655"/>
      <c r="J1359" s="655"/>
      <c r="K1359" s="655"/>
      <c r="L1359" s="1310"/>
      <c r="M1359" s="1310"/>
      <c r="N1359" s="1310"/>
      <c r="O1359" s="655"/>
      <c r="P1359" s="656"/>
      <c r="Q1359" s="657"/>
      <c r="R1359" s="704"/>
      <c r="S1359" s="3180"/>
    </row>
    <row r="1360" spans="7:19" ht="15" customHeight="1">
      <c r="G1360" s="1047"/>
      <c r="H1360" s="655"/>
      <c r="I1360" s="655"/>
      <c r="J1360" s="655"/>
      <c r="K1360" s="655"/>
      <c r="L1360" s="1310"/>
      <c r="M1360" s="1310"/>
      <c r="N1360" s="1310"/>
      <c r="O1360" s="655"/>
      <c r="P1360" s="656"/>
      <c r="Q1360" s="657"/>
      <c r="R1360" s="704"/>
      <c r="S1360" s="3180"/>
    </row>
    <row r="1361" spans="7:19" ht="15" customHeight="1">
      <c r="G1361" s="1047"/>
      <c r="H1361" s="655"/>
      <c r="I1361" s="655"/>
      <c r="J1361" s="655"/>
      <c r="K1361" s="655"/>
      <c r="L1361" s="1310"/>
      <c r="M1361" s="1310"/>
      <c r="N1361" s="1310"/>
      <c r="O1361" s="655"/>
      <c r="P1361" s="656"/>
      <c r="Q1361" s="657"/>
      <c r="R1361" s="704"/>
      <c r="S1361" s="3180"/>
    </row>
    <row r="1362" spans="7:19" ht="15" customHeight="1">
      <c r="G1362" s="1047"/>
      <c r="H1362" s="655"/>
      <c r="I1362" s="655"/>
      <c r="J1362" s="655"/>
      <c r="K1362" s="655"/>
      <c r="L1362" s="1310"/>
      <c r="M1362" s="1310"/>
      <c r="N1362" s="1310"/>
      <c r="O1362" s="655"/>
      <c r="P1362" s="656"/>
      <c r="Q1362" s="657"/>
      <c r="R1362" s="704"/>
      <c r="S1362" s="3180"/>
    </row>
    <row r="1363" spans="7:19" ht="15" customHeight="1">
      <c r="G1363" s="1047"/>
      <c r="H1363" s="655"/>
      <c r="I1363" s="655"/>
      <c r="J1363" s="655"/>
      <c r="K1363" s="655"/>
      <c r="L1363" s="1310"/>
      <c r="M1363" s="1310"/>
      <c r="N1363" s="1310"/>
      <c r="O1363" s="655"/>
      <c r="P1363" s="656"/>
      <c r="Q1363" s="657"/>
      <c r="R1363" s="704"/>
      <c r="S1363" s="3180"/>
    </row>
    <row r="1364" spans="7:19" ht="15" customHeight="1">
      <c r="G1364" s="1047"/>
      <c r="H1364" s="655"/>
      <c r="I1364" s="655"/>
      <c r="J1364" s="655"/>
      <c r="K1364" s="655"/>
      <c r="L1364" s="1310"/>
      <c r="M1364" s="1310"/>
      <c r="N1364" s="1310"/>
      <c r="O1364" s="655"/>
      <c r="P1364" s="656"/>
      <c r="Q1364" s="657"/>
      <c r="R1364" s="704"/>
      <c r="S1364" s="3180"/>
    </row>
    <row r="1365" spans="7:19" ht="15" customHeight="1">
      <c r="G1365" s="1047"/>
      <c r="H1365" s="655"/>
      <c r="I1365" s="655"/>
      <c r="J1365" s="655"/>
      <c r="K1365" s="655"/>
      <c r="L1365" s="1310"/>
      <c r="M1365" s="1310"/>
      <c r="N1365" s="1310"/>
      <c r="O1365" s="655"/>
      <c r="P1365" s="656"/>
      <c r="Q1365" s="657"/>
      <c r="R1365" s="704"/>
      <c r="S1365" s="3180"/>
    </row>
    <row r="1366" spans="7:19" ht="15" customHeight="1">
      <c r="G1366" s="1047"/>
      <c r="H1366" s="655"/>
      <c r="I1366" s="655"/>
      <c r="J1366" s="655"/>
      <c r="K1366" s="655"/>
      <c r="L1366" s="1310"/>
      <c r="M1366" s="1310"/>
      <c r="N1366" s="1310"/>
      <c r="O1366" s="655"/>
      <c r="P1366" s="656"/>
      <c r="Q1366" s="657"/>
      <c r="R1366" s="704"/>
      <c r="S1366" s="3180"/>
    </row>
    <row r="1367" spans="7:19" ht="15" customHeight="1">
      <c r="G1367" s="1047"/>
      <c r="H1367" s="655"/>
      <c r="I1367" s="655"/>
      <c r="J1367" s="655"/>
      <c r="K1367" s="655"/>
      <c r="L1367" s="1310"/>
      <c r="M1367" s="1310"/>
      <c r="N1367" s="1310"/>
      <c r="O1367" s="655"/>
      <c r="P1367" s="656"/>
      <c r="Q1367" s="657"/>
      <c r="R1367" s="704"/>
      <c r="S1367" s="3180"/>
    </row>
    <row r="1368" spans="7:19" ht="15" customHeight="1">
      <c r="G1368" s="1047"/>
      <c r="H1368" s="655"/>
      <c r="I1368" s="655"/>
      <c r="J1368" s="655"/>
      <c r="K1368" s="655"/>
      <c r="L1368" s="1310"/>
      <c r="M1368" s="1310"/>
      <c r="N1368" s="1310"/>
      <c r="O1368" s="655"/>
      <c r="P1368" s="656"/>
      <c r="Q1368" s="657"/>
      <c r="R1368" s="704"/>
      <c r="S1368" s="3180"/>
    </row>
    <row r="1369" spans="7:19" ht="15" customHeight="1">
      <c r="G1369" s="1047"/>
      <c r="H1369" s="655"/>
      <c r="I1369" s="655"/>
      <c r="J1369" s="655"/>
      <c r="K1369" s="655"/>
      <c r="L1369" s="1310"/>
      <c r="M1369" s="1310"/>
      <c r="N1369" s="1310"/>
      <c r="O1369" s="655"/>
      <c r="P1369" s="656"/>
      <c r="Q1369" s="657"/>
      <c r="R1369" s="704"/>
      <c r="S1369" s="3180"/>
    </row>
    <row r="1370" spans="7:19" ht="15" customHeight="1">
      <c r="G1370" s="1047"/>
      <c r="H1370" s="655"/>
      <c r="I1370" s="655"/>
      <c r="J1370" s="655"/>
      <c r="K1370" s="655"/>
      <c r="L1370" s="1310"/>
      <c r="M1370" s="1310"/>
      <c r="N1370" s="1310"/>
      <c r="O1370" s="655"/>
      <c r="P1370" s="656"/>
      <c r="Q1370" s="657"/>
      <c r="R1370" s="704"/>
      <c r="S1370" s="3180"/>
    </row>
    <row r="1371" spans="7:19" ht="15" customHeight="1">
      <c r="G1371" s="1047"/>
      <c r="H1371" s="655"/>
      <c r="I1371" s="655"/>
      <c r="J1371" s="655"/>
      <c r="K1371" s="655"/>
      <c r="L1371" s="1310"/>
      <c r="M1371" s="1310"/>
      <c r="N1371" s="1310"/>
      <c r="O1371" s="655"/>
      <c r="P1371" s="656"/>
      <c r="Q1371" s="657"/>
      <c r="R1371" s="704"/>
      <c r="S1371" s="3180"/>
    </row>
    <row r="1372" spans="7:19" ht="15" customHeight="1">
      <c r="G1372" s="1047"/>
      <c r="H1372" s="655"/>
      <c r="I1372" s="655"/>
      <c r="J1372" s="655"/>
      <c r="K1372" s="655"/>
      <c r="L1372" s="1310"/>
      <c r="M1372" s="1310"/>
      <c r="N1372" s="1310"/>
      <c r="O1372" s="655"/>
      <c r="P1372" s="656"/>
      <c r="Q1372" s="657"/>
      <c r="R1372" s="704"/>
      <c r="S1372" s="3180"/>
    </row>
    <row r="1373" spans="7:19" ht="15" customHeight="1">
      <c r="G1373" s="1047"/>
      <c r="H1373" s="655"/>
      <c r="I1373" s="655"/>
      <c r="J1373" s="655"/>
      <c r="K1373" s="655"/>
      <c r="L1373" s="1310"/>
      <c r="M1373" s="1310"/>
      <c r="N1373" s="1310"/>
      <c r="O1373" s="655"/>
      <c r="P1373" s="656"/>
      <c r="Q1373" s="657"/>
      <c r="R1373" s="704"/>
      <c r="S1373" s="3180"/>
    </row>
    <row r="1374" spans="7:19" ht="15" customHeight="1">
      <c r="G1374" s="1047"/>
      <c r="H1374" s="655"/>
      <c r="I1374" s="655"/>
      <c r="J1374" s="655"/>
      <c r="K1374" s="655"/>
      <c r="L1374" s="1310"/>
      <c r="M1374" s="1310"/>
      <c r="N1374" s="1310"/>
      <c r="O1374" s="655"/>
      <c r="P1374" s="656"/>
      <c r="Q1374" s="657"/>
      <c r="R1374" s="704"/>
      <c r="S1374" s="3180"/>
    </row>
    <row r="1375" spans="7:19" ht="15" customHeight="1">
      <c r="G1375" s="1047"/>
      <c r="H1375" s="655"/>
      <c r="I1375" s="655"/>
      <c r="J1375" s="655"/>
      <c r="K1375" s="655"/>
      <c r="L1375" s="1310"/>
      <c r="M1375" s="1310"/>
      <c r="N1375" s="1310"/>
      <c r="O1375" s="655"/>
      <c r="P1375" s="656"/>
      <c r="Q1375" s="657"/>
      <c r="R1375" s="704"/>
      <c r="S1375" s="3180"/>
    </row>
    <row r="1376" spans="7:19" ht="15" customHeight="1">
      <c r="G1376" s="1047"/>
      <c r="H1376" s="655"/>
      <c r="I1376" s="655"/>
      <c r="J1376" s="655"/>
      <c r="K1376" s="655"/>
      <c r="L1376" s="1310"/>
      <c r="M1376" s="1310"/>
      <c r="N1376" s="1310"/>
      <c r="O1376" s="655"/>
      <c r="P1376" s="656"/>
      <c r="Q1376" s="657"/>
      <c r="R1376" s="704"/>
      <c r="S1376" s="3180"/>
    </row>
    <row r="1377" spans="7:19" ht="15" customHeight="1">
      <c r="G1377" s="1047"/>
      <c r="H1377" s="655"/>
      <c r="I1377" s="655"/>
      <c r="J1377" s="655"/>
      <c r="K1377" s="655"/>
      <c r="L1377" s="1310"/>
      <c r="M1377" s="1310"/>
      <c r="N1377" s="1310"/>
      <c r="O1377" s="655"/>
      <c r="P1377" s="656"/>
      <c r="Q1377" s="657"/>
      <c r="R1377" s="704"/>
      <c r="S1377" s="3180"/>
    </row>
    <row r="1378" spans="7:19" ht="15" customHeight="1">
      <c r="G1378" s="1047"/>
      <c r="H1378" s="655"/>
      <c r="I1378" s="655"/>
      <c r="J1378" s="655"/>
      <c r="K1378" s="655"/>
      <c r="L1378" s="1310"/>
      <c r="M1378" s="1310"/>
      <c r="N1378" s="1310"/>
      <c r="O1378" s="655"/>
      <c r="P1378" s="656"/>
      <c r="Q1378" s="657"/>
      <c r="R1378" s="704"/>
      <c r="S1378" s="3180"/>
    </row>
    <row r="1379" spans="7:19" ht="15" customHeight="1">
      <c r="G1379" s="1047"/>
      <c r="H1379" s="655"/>
      <c r="I1379" s="655"/>
      <c r="J1379" s="655"/>
      <c r="K1379" s="655"/>
      <c r="L1379" s="1310"/>
      <c r="M1379" s="1310"/>
      <c r="N1379" s="1310"/>
      <c r="O1379" s="655"/>
      <c r="P1379" s="656"/>
      <c r="Q1379" s="657"/>
      <c r="R1379" s="704"/>
      <c r="S1379" s="3180"/>
    </row>
    <row r="1380" spans="7:19" ht="15" customHeight="1">
      <c r="G1380" s="1047"/>
      <c r="H1380" s="655"/>
      <c r="I1380" s="655"/>
      <c r="J1380" s="655"/>
      <c r="K1380" s="655"/>
      <c r="L1380" s="1310"/>
      <c r="M1380" s="1310"/>
      <c r="N1380" s="1310"/>
      <c r="O1380" s="655"/>
      <c r="P1380" s="656"/>
      <c r="Q1380" s="657"/>
      <c r="R1380" s="704"/>
      <c r="S1380" s="3180"/>
    </row>
    <row r="1381" spans="7:19" ht="15" customHeight="1">
      <c r="G1381" s="1047"/>
      <c r="H1381" s="655"/>
      <c r="I1381" s="655"/>
      <c r="J1381" s="655"/>
      <c r="K1381" s="655"/>
      <c r="L1381" s="1310"/>
      <c r="M1381" s="1310"/>
      <c r="N1381" s="1310"/>
      <c r="O1381" s="655"/>
      <c r="P1381" s="656"/>
      <c r="Q1381" s="657"/>
      <c r="R1381" s="704"/>
      <c r="S1381" s="3180"/>
    </row>
    <row r="1382" spans="7:19" ht="15" customHeight="1">
      <c r="G1382" s="1047"/>
      <c r="H1382" s="655"/>
      <c r="I1382" s="655"/>
      <c r="J1382" s="655"/>
      <c r="K1382" s="655"/>
      <c r="L1382" s="1310"/>
      <c r="M1382" s="1310"/>
      <c r="N1382" s="1310"/>
      <c r="O1382" s="655"/>
      <c r="P1382" s="656"/>
      <c r="Q1382" s="657"/>
      <c r="R1382" s="704"/>
      <c r="S1382" s="3180"/>
    </row>
    <row r="1383" spans="7:19" ht="15" customHeight="1">
      <c r="G1383" s="1047"/>
      <c r="H1383" s="655"/>
      <c r="I1383" s="655"/>
      <c r="J1383" s="655"/>
      <c r="K1383" s="655"/>
      <c r="L1383" s="1310"/>
      <c r="M1383" s="1310"/>
      <c r="N1383" s="1310"/>
      <c r="O1383" s="655"/>
      <c r="P1383" s="656"/>
      <c r="Q1383" s="657"/>
      <c r="R1383" s="704"/>
      <c r="S1383" s="3180"/>
    </row>
    <row r="1384" spans="7:19" ht="15" customHeight="1">
      <c r="G1384" s="1047"/>
      <c r="H1384" s="655"/>
      <c r="I1384" s="655"/>
      <c r="J1384" s="655"/>
      <c r="K1384" s="655"/>
      <c r="L1384" s="1310"/>
      <c r="M1384" s="1310"/>
      <c r="N1384" s="1310"/>
      <c r="O1384" s="655"/>
      <c r="P1384" s="656"/>
      <c r="Q1384" s="657"/>
      <c r="R1384" s="704"/>
      <c r="S1384" s="3180"/>
    </row>
    <row r="1385" spans="7:19" ht="15" customHeight="1">
      <c r="G1385" s="1047"/>
      <c r="H1385" s="655"/>
      <c r="I1385" s="655"/>
      <c r="J1385" s="655"/>
      <c r="K1385" s="655"/>
      <c r="L1385" s="1310"/>
      <c r="M1385" s="1310"/>
      <c r="N1385" s="1310"/>
      <c r="O1385" s="655"/>
      <c r="P1385" s="656"/>
      <c r="Q1385" s="657"/>
      <c r="R1385" s="704"/>
      <c r="S1385" s="3180"/>
    </row>
    <row r="1386" spans="7:19" ht="15" customHeight="1">
      <c r="G1386" s="1047"/>
      <c r="H1386" s="655"/>
      <c r="I1386" s="655"/>
      <c r="J1386" s="655"/>
      <c r="K1386" s="655"/>
      <c r="L1386" s="1310"/>
      <c r="M1386" s="1310"/>
      <c r="N1386" s="1310"/>
      <c r="O1386" s="655"/>
      <c r="P1386" s="656"/>
      <c r="Q1386" s="657"/>
      <c r="R1386" s="704"/>
      <c r="S1386" s="3180"/>
    </row>
    <row r="1387" spans="7:19" ht="15" customHeight="1">
      <c r="G1387" s="1047"/>
      <c r="H1387" s="655"/>
      <c r="I1387" s="655"/>
      <c r="J1387" s="655"/>
      <c r="K1387" s="655"/>
      <c r="L1387" s="1310"/>
      <c r="M1387" s="1310"/>
      <c r="N1387" s="1310"/>
      <c r="O1387" s="655"/>
      <c r="P1387" s="656"/>
      <c r="Q1387" s="657"/>
      <c r="R1387" s="704"/>
      <c r="S1387" s="3180"/>
    </row>
    <row r="1388" spans="7:19" ht="15" customHeight="1">
      <c r="G1388" s="1047"/>
      <c r="H1388" s="655"/>
      <c r="I1388" s="655"/>
      <c r="J1388" s="655"/>
      <c r="K1388" s="655"/>
      <c r="L1388" s="1310"/>
      <c r="M1388" s="1310"/>
      <c r="N1388" s="1310"/>
      <c r="O1388" s="655"/>
      <c r="P1388" s="656"/>
      <c r="Q1388" s="657"/>
      <c r="R1388" s="704"/>
      <c r="S1388" s="3180"/>
    </row>
    <row r="1389" spans="7:19" ht="15" customHeight="1">
      <c r="G1389" s="1047"/>
      <c r="H1389" s="655"/>
      <c r="I1389" s="655"/>
      <c r="J1389" s="655"/>
      <c r="K1389" s="655"/>
      <c r="L1389" s="1310"/>
      <c r="M1389" s="1310"/>
      <c r="N1389" s="1310"/>
      <c r="O1389" s="655"/>
      <c r="P1389" s="656"/>
      <c r="Q1389" s="657"/>
      <c r="R1389" s="704"/>
      <c r="S1389" s="3180"/>
    </row>
    <row r="1390" spans="7:19" ht="15" customHeight="1">
      <c r="G1390" s="1047"/>
      <c r="H1390" s="655"/>
      <c r="I1390" s="655"/>
      <c r="J1390" s="655"/>
      <c r="K1390" s="655"/>
      <c r="L1390" s="1310"/>
      <c r="M1390" s="1310"/>
      <c r="N1390" s="1310"/>
      <c r="O1390" s="655"/>
      <c r="P1390" s="656"/>
      <c r="Q1390" s="657"/>
      <c r="R1390" s="704"/>
      <c r="S1390" s="3180"/>
    </row>
    <row r="1391" spans="7:19" ht="15" customHeight="1">
      <c r="G1391" s="1047"/>
      <c r="H1391" s="655"/>
      <c r="I1391" s="655"/>
      <c r="J1391" s="655"/>
      <c r="K1391" s="655"/>
      <c r="L1391" s="1310"/>
      <c r="M1391" s="1310"/>
      <c r="N1391" s="1310"/>
      <c r="O1391" s="655"/>
      <c r="P1391" s="656"/>
      <c r="Q1391" s="657"/>
      <c r="R1391" s="704"/>
      <c r="S1391" s="3180"/>
    </row>
    <row r="1392" spans="7:19" ht="15" customHeight="1">
      <c r="G1392" s="1047"/>
      <c r="H1392" s="655"/>
      <c r="I1392" s="655"/>
      <c r="J1392" s="655"/>
      <c r="K1392" s="655"/>
      <c r="L1392" s="1310"/>
      <c r="M1392" s="1310"/>
      <c r="N1392" s="1310"/>
      <c r="O1392" s="655"/>
      <c r="P1392" s="656"/>
      <c r="Q1392" s="657"/>
      <c r="R1392" s="704"/>
      <c r="S1392" s="3180"/>
    </row>
    <row r="1393" spans="7:19" ht="15" customHeight="1">
      <c r="G1393" s="1047"/>
      <c r="H1393" s="655"/>
      <c r="I1393" s="655"/>
      <c r="J1393" s="655"/>
      <c r="K1393" s="655"/>
      <c r="L1393" s="1310"/>
      <c r="M1393" s="1310"/>
      <c r="N1393" s="1310"/>
      <c r="O1393" s="655"/>
      <c r="P1393" s="656"/>
      <c r="Q1393" s="657"/>
      <c r="R1393" s="704"/>
      <c r="S1393" s="3180"/>
    </row>
    <row r="1394" spans="7:19" ht="15" customHeight="1">
      <c r="G1394" s="1047"/>
      <c r="H1394" s="655"/>
      <c r="I1394" s="655"/>
      <c r="J1394" s="655"/>
      <c r="K1394" s="655"/>
      <c r="L1394" s="1310"/>
      <c r="M1394" s="1310"/>
      <c r="N1394" s="1310"/>
      <c r="O1394" s="655"/>
      <c r="P1394" s="656"/>
      <c r="Q1394" s="657"/>
      <c r="R1394" s="704"/>
      <c r="S1394" s="3180"/>
    </row>
    <row r="1395" spans="7:19" ht="15" customHeight="1">
      <c r="G1395" s="1047"/>
      <c r="H1395" s="655"/>
      <c r="I1395" s="655"/>
      <c r="J1395" s="655"/>
      <c r="K1395" s="655"/>
      <c r="L1395" s="1310"/>
      <c r="M1395" s="1310"/>
      <c r="N1395" s="1310"/>
      <c r="O1395" s="655"/>
      <c r="P1395" s="656"/>
      <c r="Q1395" s="657"/>
      <c r="R1395" s="704"/>
      <c r="S1395" s="3180"/>
    </row>
    <row r="1396" spans="7:19" ht="15" customHeight="1">
      <c r="G1396" s="1047"/>
      <c r="H1396" s="655"/>
      <c r="I1396" s="655"/>
      <c r="J1396" s="655"/>
      <c r="K1396" s="655"/>
      <c r="L1396" s="1310"/>
      <c r="M1396" s="1310"/>
      <c r="N1396" s="1310"/>
      <c r="O1396" s="655"/>
      <c r="P1396" s="656"/>
      <c r="Q1396" s="657"/>
      <c r="R1396" s="704"/>
      <c r="S1396" s="3180"/>
    </row>
    <row r="1397" spans="7:19" ht="15" customHeight="1">
      <c r="G1397" s="1047"/>
      <c r="H1397" s="655"/>
      <c r="I1397" s="655"/>
      <c r="J1397" s="655"/>
      <c r="K1397" s="655"/>
      <c r="L1397" s="1310"/>
      <c r="M1397" s="1310"/>
      <c r="N1397" s="1310"/>
      <c r="O1397" s="655"/>
      <c r="P1397" s="656"/>
      <c r="Q1397" s="657"/>
      <c r="R1397" s="704"/>
      <c r="S1397" s="3180"/>
    </row>
    <row r="1398" spans="7:19" ht="15" customHeight="1">
      <c r="G1398" s="1047"/>
      <c r="H1398" s="655"/>
      <c r="I1398" s="655"/>
      <c r="J1398" s="655"/>
      <c r="K1398" s="655"/>
      <c r="L1398" s="1310"/>
      <c r="M1398" s="1310"/>
      <c r="N1398" s="1310"/>
      <c r="O1398" s="655"/>
      <c r="P1398" s="656"/>
      <c r="Q1398" s="657"/>
      <c r="R1398" s="704"/>
      <c r="S1398" s="3180"/>
    </row>
    <row r="1399" spans="7:19" ht="15" customHeight="1">
      <c r="G1399" s="1047"/>
      <c r="H1399" s="655"/>
      <c r="I1399" s="655"/>
      <c r="J1399" s="655"/>
      <c r="K1399" s="655"/>
      <c r="L1399" s="1310"/>
      <c r="M1399" s="1310"/>
      <c r="N1399" s="1310"/>
      <c r="O1399" s="655"/>
      <c r="P1399" s="656"/>
      <c r="Q1399" s="657"/>
      <c r="R1399" s="704"/>
      <c r="S1399" s="3180"/>
    </row>
    <row r="1400" spans="7:19" ht="15" customHeight="1">
      <c r="G1400" s="1047"/>
      <c r="H1400" s="655"/>
      <c r="I1400" s="655"/>
      <c r="J1400" s="655"/>
      <c r="K1400" s="655"/>
      <c r="L1400" s="1310"/>
      <c r="M1400" s="1310"/>
      <c r="N1400" s="1310"/>
      <c r="O1400" s="655"/>
      <c r="P1400" s="656"/>
      <c r="Q1400" s="657"/>
      <c r="R1400" s="704"/>
      <c r="S1400" s="3180"/>
    </row>
    <row r="1401" spans="7:19" ht="15" customHeight="1">
      <c r="G1401" s="1047"/>
      <c r="H1401" s="655"/>
      <c r="I1401" s="655"/>
      <c r="J1401" s="655"/>
      <c r="K1401" s="655"/>
      <c r="L1401" s="1310"/>
      <c r="M1401" s="1310"/>
      <c r="N1401" s="1310"/>
      <c r="O1401" s="655"/>
      <c r="P1401" s="656"/>
      <c r="Q1401" s="657"/>
      <c r="R1401" s="704"/>
      <c r="S1401" s="3180"/>
    </row>
    <row r="1402" spans="7:19" ht="15" customHeight="1">
      <c r="G1402" s="1047"/>
      <c r="H1402" s="655"/>
      <c r="I1402" s="655"/>
      <c r="J1402" s="655"/>
      <c r="K1402" s="655"/>
      <c r="L1402" s="1310"/>
      <c r="M1402" s="1310"/>
      <c r="N1402" s="1310"/>
      <c r="O1402" s="655"/>
      <c r="P1402" s="656"/>
      <c r="Q1402" s="657"/>
      <c r="R1402" s="704"/>
      <c r="S1402" s="3180"/>
    </row>
    <row r="1403" spans="7:19" ht="15" customHeight="1">
      <c r="G1403" s="1047"/>
      <c r="H1403" s="655"/>
      <c r="I1403" s="655"/>
      <c r="J1403" s="655"/>
      <c r="K1403" s="655"/>
      <c r="L1403" s="1310"/>
      <c r="M1403" s="1310"/>
      <c r="N1403" s="1310"/>
      <c r="O1403" s="655"/>
      <c r="P1403" s="656"/>
      <c r="Q1403" s="657"/>
      <c r="R1403" s="704"/>
      <c r="S1403" s="3180"/>
    </row>
    <row r="1404" spans="7:19" ht="15" customHeight="1">
      <c r="G1404" s="1047"/>
      <c r="H1404" s="655"/>
      <c r="I1404" s="655"/>
      <c r="J1404" s="655"/>
      <c r="K1404" s="655"/>
      <c r="L1404" s="1310"/>
      <c r="M1404" s="1310"/>
      <c r="N1404" s="1310"/>
      <c r="O1404" s="655"/>
      <c r="P1404" s="656"/>
      <c r="Q1404" s="657"/>
      <c r="R1404" s="704"/>
      <c r="S1404" s="3180"/>
    </row>
    <row r="1405" spans="7:19" ht="15" customHeight="1">
      <c r="G1405" s="1047"/>
      <c r="H1405" s="655"/>
      <c r="I1405" s="655"/>
      <c r="J1405" s="655"/>
      <c r="K1405" s="655"/>
      <c r="L1405" s="1310"/>
      <c r="M1405" s="1310"/>
      <c r="N1405" s="1310"/>
      <c r="O1405" s="655"/>
      <c r="P1405" s="656"/>
      <c r="Q1405" s="657"/>
      <c r="R1405" s="704"/>
      <c r="S1405" s="3180"/>
    </row>
    <row r="1406" spans="7:19" ht="15" customHeight="1">
      <c r="G1406" s="1047"/>
      <c r="H1406" s="655"/>
      <c r="I1406" s="655"/>
      <c r="J1406" s="655"/>
      <c r="K1406" s="655"/>
      <c r="L1406" s="1310"/>
      <c r="M1406" s="1310"/>
      <c r="N1406" s="1310"/>
      <c r="O1406" s="655"/>
      <c r="P1406" s="656"/>
      <c r="Q1406" s="657"/>
      <c r="R1406" s="704"/>
      <c r="S1406" s="3180"/>
    </row>
    <row r="1407" spans="7:19" ht="15" customHeight="1">
      <c r="G1407" s="1047"/>
      <c r="H1407" s="655"/>
      <c r="I1407" s="655"/>
      <c r="J1407" s="655"/>
      <c r="K1407" s="655"/>
      <c r="L1407" s="1310"/>
      <c r="M1407" s="1310"/>
      <c r="N1407" s="1310"/>
      <c r="O1407" s="655"/>
      <c r="P1407" s="656"/>
      <c r="Q1407" s="657"/>
      <c r="R1407" s="704"/>
      <c r="S1407" s="3180"/>
    </row>
    <row r="1408" spans="7:19" ht="15" customHeight="1">
      <c r="G1408" s="1047"/>
      <c r="H1408" s="655"/>
      <c r="I1408" s="655"/>
      <c r="J1408" s="655"/>
      <c r="K1408" s="655"/>
      <c r="L1408" s="1310"/>
      <c r="M1408" s="1310"/>
      <c r="N1408" s="1310"/>
      <c r="O1408" s="655"/>
      <c r="P1408" s="656"/>
      <c r="Q1408" s="657"/>
      <c r="R1408" s="704"/>
      <c r="S1408" s="3180"/>
    </row>
    <row r="1409" spans="7:19" ht="15" customHeight="1">
      <c r="G1409" s="1047"/>
      <c r="H1409" s="655"/>
      <c r="I1409" s="655"/>
      <c r="J1409" s="655"/>
      <c r="K1409" s="655"/>
      <c r="L1409" s="1310"/>
      <c r="M1409" s="1310"/>
      <c r="N1409" s="1310"/>
      <c r="O1409" s="655"/>
      <c r="P1409" s="656"/>
      <c r="Q1409" s="657"/>
      <c r="R1409" s="704"/>
      <c r="S1409" s="3180"/>
    </row>
    <row r="1410" spans="7:19" ht="15" customHeight="1">
      <c r="G1410" s="1047"/>
      <c r="H1410" s="655"/>
      <c r="I1410" s="655"/>
      <c r="J1410" s="655"/>
      <c r="K1410" s="655"/>
      <c r="L1410" s="1310"/>
      <c r="M1410" s="1310"/>
      <c r="N1410" s="1310"/>
      <c r="O1410" s="655"/>
      <c r="P1410" s="656"/>
      <c r="Q1410" s="657"/>
      <c r="R1410" s="704"/>
      <c r="S1410" s="3180"/>
    </row>
    <row r="1411" spans="7:19" ht="15" customHeight="1">
      <c r="G1411" s="1047"/>
      <c r="H1411" s="655"/>
      <c r="I1411" s="655"/>
      <c r="J1411" s="655"/>
      <c r="K1411" s="655"/>
      <c r="L1411" s="1310"/>
      <c r="M1411" s="1310"/>
      <c r="N1411" s="1310"/>
      <c r="O1411" s="655"/>
      <c r="P1411" s="656"/>
      <c r="Q1411" s="657"/>
      <c r="R1411" s="704"/>
      <c r="S1411" s="3180"/>
    </row>
    <row r="1412" spans="7:19" ht="15" customHeight="1">
      <c r="G1412" s="1047"/>
      <c r="H1412" s="655"/>
      <c r="I1412" s="655"/>
      <c r="J1412" s="655"/>
      <c r="K1412" s="655"/>
      <c r="L1412" s="1310"/>
      <c r="M1412" s="1310"/>
      <c r="N1412" s="1310"/>
      <c r="O1412" s="655"/>
      <c r="P1412" s="656"/>
      <c r="Q1412" s="657"/>
      <c r="R1412" s="704"/>
      <c r="S1412" s="3180"/>
    </row>
    <row r="1413" spans="7:19" ht="15" customHeight="1">
      <c r="G1413" s="1047"/>
      <c r="H1413" s="655"/>
      <c r="I1413" s="655"/>
      <c r="J1413" s="655"/>
      <c r="K1413" s="655"/>
      <c r="L1413" s="1310"/>
      <c r="M1413" s="1310"/>
      <c r="N1413" s="1310"/>
      <c r="O1413" s="655"/>
      <c r="P1413" s="656"/>
      <c r="Q1413" s="657"/>
      <c r="R1413" s="704"/>
      <c r="S1413" s="3180"/>
    </row>
    <row r="1414" spans="7:19" ht="15" customHeight="1">
      <c r="G1414" s="1047"/>
      <c r="H1414" s="655"/>
      <c r="I1414" s="655"/>
      <c r="J1414" s="655"/>
      <c r="K1414" s="655"/>
      <c r="L1414" s="1310"/>
      <c r="M1414" s="1310"/>
      <c r="N1414" s="1310"/>
      <c r="O1414" s="655"/>
      <c r="P1414" s="656"/>
      <c r="Q1414" s="657"/>
      <c r="R1414" s="704"/>
      <c r="S1414" s="3180"/>
    </row>
    <row r="1415" spans="7:19" ht="15" customHeight="1">
      <c r="G1415" s="1047"/>
      <c r="H1415" s="655"/>
      <c r="I1415" s="655"/>
      <c r="J1415" s="655"/>
      <c r="K1415" s="655"/>
      <c r="L1415" s="1310"/>
      <c r="M1415" s="1310"/>
      <c r="N1415" s="1310"/>
      <c r="O1415" s="655"/>
      <c r="P1415" s="656"/>
      <c r="Q1415" s="657"/>
      <c r="R1415" s="704"/>
      <c r="S1415" s="3180"/>
    </row>
    <row r="1416" spans="7:19" ht="15" customHeight="1">
      <c r="G1416" s="1047"/>
      <c r="H1416" s="655"/>
      <c r="I1416" s="655"/>
      <c r="J1416" s="655"/>
      <c r="K1416" s="655"/>
      <c r="L1416" s="1310"/>
      <c r="M1416" s="1310"/>
      <c r="N1416" s="1310"/>
      <c r="O1416" s="655"/>
      <c r="P1416" s="656"/>
      <c r="Q1416" s="657"/>
      <c r="R1416" s="704"/>
      <c r="S1416" s="3180"/>
    </row>
    <row r="1417" spans="7:19" ht="15" customHeight="1">
      <c r="G1417" s="1047"/>
      <c r="H1417" s="655"/>
      <c r="I1417" s="655"/>
      <c r="J1417" s="655"/>
      <c r="K1417" s="655"/>
      <c r="L1417" s="1310"/>
      <c r="M1417" s="1310"/>
      <c r="N1417" s="1310"/>
      <c r="O1417" s="655"/>
      <c r="P1417" s="656"/>
      <c r="Q1417" s="657"/>
      <c r="R1417" s="704"/>
      <c r="S1417" s="3180"/>
    </row>
    <row r="1418" spans="7:19" ht="15" customHeight="1">
      <c r="G1418" s="1047"/>
      <c r="H1418" s="655"/>
      <c r="I1418" s="655"/>
      <c r="J1418" s="655"/>
      <c r="K1418" s="655"/>
      <c r="L1418" s="1310"/>
      <c r="M1418" s="1310"/>
      <c r="N1418" s="1310"/>
      <c r="O1418" s="655"/>
      <c r="P1418" s="656"/>
      <c r="Q1418" s="657"/>
      <c r="R1418" s="704"/>
      <c r="S1418" s="3180"/>
    </row>
    <row r="1419" spans="7:19" ht="15" customHeight="1">
      <c r="G1419" s="1047"/>
      <c r="H1419" s="655"/>
      <c r="I1419" s="655"/>
      <c r="J1419" s="655"/>
      <c r="K1419" s="655"/>
      <c r="L1419" s="1310"/>
      <c r="M1419" s="1310"/>
      <c r="N1419" s="1310"/>
      <c r="O1419" s="655"/>
      <c r="P1419" s="656"/>
      <c r="Q1419" s="657"/>
      <c r="R1419" s="704"/>
      <c r="S1419" s="3180"/>
    </row>
    <row r="1420" spans="7:19" ht="15" customHeight="1">
      <c r="G1420" s="1047"/>
      <c r="H1420" s="655"/>
      <c r="I1420" s="655"/>
      <c r="J1420" s="655"/>
      <c r="K1420" s="655"/>
      <c r="L1420" s="1310"/>
      <c r="M1420" s="1310"/>
      <c r="N1420" s="1310"/>
      <c r="O1420" s="655"/>
      <c r="P1420" s="656"/>
      <c r="Q1420" s="657"/>
      <c r="R1420" s="704"/>
      <c r="S1420" s="3180"/>
    </row>
    <row r="1421" spans="7:19" ht="15" customHeight="1">
      <c r="G1421" s="1047"/>
      <c r="H1421" s="655"/>
      <c r="I1421" s="655"/>
      <c r="J1421" s="655"/>
      <c r="K1421" s="655"/>
      <c r="L1421" s="1310"/>
      <c r="M1421" s="1310"/>
      <c r="N1421" s="1310"/>
      <c r="O1421" s="655"/>
      <c r="P1421" s="656"/>
      <c r="Q1421" s="657"/>
      <c r="R1421" s="704"/>
      <c r="S1421" s="3180"/>
    </row>
    <row r="1422" spans="7:19" ht="15" customHeight="1">
      <c r="G1422" s="1047"/>
      <c r="H1422" s="655"/>
      <c r="I1422" s="655"/>
      <c r="J1422" s="655"/>
      <c r="K1422" s="655"/>
      <c r="L1422" s="1310"/>
      <c r="M1422" s="1310"/>
      <c r="N1422" s="1310"/>
      <c r="O1422" s="655"/>
      <c r="P1422" s="656"/>
      <c r="Q1422" s="657"/>
      <c r="R1422" s="704"/>
      <c r="S1422" s="3180"/>
    </row>
    <row r="1423" spans="7:19" ht="15" customHeight="1">
      <c r="G1423" s="1047"/>
      <c r="H1423" s="655"/>
      <c r="I1423" s="655"/>
      <c r="J1423" s="655"/>
      <c r="K1423" s="655"/>
      <c r="L1423" s="1310"/>
      <c r="M1423" s="1310"/>
      <c r="N1423" s="1310"/>
      <c r="O1423" s="655"/>
      <c r="P1423" s="656"/>
      <c r="Q1423" s="657"/>
      <c r="R1423" s="704"/>
      <c r="S1423" s="3180"/>
    </row>
    <row r="1424" spans="7:19" ht="15" customHeight="1">
      <c r="G1424" s="1047"/>
      <c r="H1424" s="655"/>
      <c r="I1424" s="655"/>
      <c r="J1424" s="655"/>
      <c r="K1424" s="655"/>
      <c r="L1424" s="1310"/>
      <c r="M1424" s="1310"/>
      <c r="N1424" s="1310"/>
      <c r="O1424" s="655"/>
      <c r="P1424" s="656"/>
      <c r="Q1424" s="657"/>
      <c r="R1424" s="704"/>
      <c r="S1424" s="3180"/>
    </row>
    <row r="1425" spans="7:19" ht="15" customHeight="1">
      <c r="G1425" s="1047"/>
      <c r="H1425" s="655"/>
      <c r="I1425" s="655"/>
      <c r="J1425" s="655"/>
      <c r="K1425" s="655"/>
      <c r="L1425" s="1310"/>
      <c r="M1425" s="1310"/>
      <c r="N1425" s="1310"/>
      <c r="O1425" s="655"/>
      <c r="P1425" s="656"/>
      <c r="Q1425" s="657"/>
      <c r="R1425" s="704"/>
      <c r="S1425" s="3180"/>
    </row>
    <row r="1426" spans="7:19" ht="15" customHeight="1">
      <c r="G1426" s="1047"/>
      <c r="H1426" s="655"/>
      <c r="I1426" s="655"/>
      <c r="J1426" s="655"/>
      <c r="K1426" s="655"/>
      <c r="L1426" s="1310"/>
      <c r="M1426" s="1310"/>
      <c r="N1426" s="1310"/>
      <c r="O1426" s="655"/>
      <c r="P1426" s="656"/>
      <c r="Q1426" s="657"/>
      <c r="R1426" s="704"/>
      <c r="S1426" s="3180"/>
    </row>
    <row r="1427" spans="7:19" ht="15" customHeight="1">
      <c r="G1427" s="1047"/>
      <c r="H1427" s="655"/>
      <c r="I1427" s="655"/>
      <c r="J1427" s="655"/>
      <c r="K1427" s="655"/>
      <c r="L1427" s="1310"/>
      <c r="M1427" s="1310"/>
      <c r="N1427" s="1310"/>
      <c r="O1427" s="655"/>
      <c r="P1427" s="656"/>
      <c r="Q1427" s="657"/>
      <c r="R1427" s="704"/>
      <c r="S1427" s="3180"/>
    </row>
    <row r="1428" spans="7:19" ht="15" customHeight="1">
      <c r="G1428" s="1047"/>
      <c r="H1428" s="655"/>
      <c r="I1428" s="655"/>
      <c r="J1428" s="655"/>
      <c r="K1428" s="655"/>
      <c r="L1428" s="1310"/>
      <c r="M1428" s="1310"/>
      <c r="N1428" s="1310"/>
      <c r="O1428" s="655"/>
      <c r="P1428" s="656"/>
      <c r="Q1428" s="657"/>
      <c r="R1428" s="704"/>
      <c r="S1428" s="3180"/>
    </row>
    <row r="1429" spans="7:19" ht="15" customHeight="1">
      <c r="G1429" s="1047"/>
      <c r="H1429" s="655"/>
      <c r="I1429" s="655"/>
      <c r="J1429" s="655"/>
      <c r="K1429" s="655"/>
      <c r="L1429" s="1310"/>
      <c r="M1429" s="1310"/>
      <c r="N1429" s="1310"/>
      <c r="O1429" s="655"/>
      <c r="P1429" s="656"/>
      <c r="Q1429" s="657"/>
      <c r="R1429" s="704"/>
      <c r="S1429" s="3180"/>
    </row>
    <row r="1430" spans="7:19" ht="15" customHeight="1">
      <c r="G1430" s="1047"/>
      <c r="H1430" s="655"/>
      <c r="I1430" s="655"/>
      <c r="J1430" s="655"/>
      <c r="K1430" s="655"/>
      <c r="L1430" s="1310"/>
      <c r="M1430" s="1310"/>
      <c r="N1430" s="1310"/>
      <c r="O1430" s="655"/>
      <c r="P1430" s="656"/>
      <c r="Q1430" s="657"/>
      <c r="R1430" s="704"/>
      <c r="S1430" s="3180"/>
    </row>
    <row r="1431" spans="7:19" ht="15" customHeight="1">
      <c r="G1431" s="1047"/>
      <c r="H1431" s="655"/>
      <c r="I1431" s="655"/>
      <c r="J1431" s="655"/>
      <c r="K1431" s="655"/>
      <c r="L1431" s="1310"/>
      <c r="M1431" s="1310"/>
      <c r="N1431" s="1310"/>
      <c r="O1431" s="655"/>
      <c r="P1431" s="656"/>
      <c r="Q1431" s="657"/>
      <c r="R1431" s="704"/>
      <c r="S1431" s="3180"/>
    </row>
    <row r="1432" spans="7:19" ht="15" customHeight="1">
      <c r="G1432" s="1047"/>
      <c r="H1432" s="655"/>
      <c r="I1432" s="655"/>
      <c r="J1432" s="655"/>
      <c r="K1432" s="655"/>
      <c r="L1432" s="1310"/>
      <c r="M1432" s="1310"/>
      <c r="N1432" s="1310"/>
      <c r="O1432" s="655"/>
      <c r="P1432" s="656"/>
      <c r="Q1432" s="657"/>
      <c r="R1432" s="704"/>
      <c r="S1432" s="3180"/>
    </row>
    <row r="1433" spans="7:19" ht="15" customHeight="1">
      <c r="G1433" s="1047"/>
      <c r="H1433" s="655"/>
      <c r="I1433" s="655"/>
      <c r="J1433" s="655"/>
      <c r="K1433" s="655"/>
      <c r="L1433" s="1310"/>
      <c r="M1433" s="1310"/>
      <c r="N1433" s="1310"/>
      <c r="O1433" s="655"/>
      <c r="P1433" s="656"/>
      <c r="Q1433" s="657"/>
      <c r="R1433" s="704"/>
      <c r="S1433" s="3180"/>
    </row>
    <row r="1434" spans="7:19" ht="15" customHeight="1">
      <c r="G1434" s="1047"/>
      <c r="H1434" s="655"/>
      <c r="I1434" s="655"/>
      <c r="J1434" s="655"/>
      <c r="K1434" s="655"/>
      <c r="L1434" s="1310"/>
      <c r="M1434" s="1310"/>
      <c r="N1434" s="1310"/>
      <c r="O1434" s="655"/>
      <c r="P1434" s="656"/>
      <c r="Q1434" s="657"/>
      <c r="R1434" s="704"/>
      <c r="S1434" s="3180"/>
    </row>
    <row r="1435" spans="7:19" ht="15" customHeight="1">
      <c r="G1435" s="1047"/>
      <c r="H1435" s="655"/>
      <c r="I1435" s="655"/>
      <c r="J1435" s="655"/>
      <c r="K1435" s="655"/>
      <c r="L1435" s="1310"/>
      <c r="M1435" s="1310"/>
      <c r="N1435" s="1310"/>
      <c r="O1435" s="655"/>
      <c r="P1435" s="656"/>
      <c r="Q1435" s="657"/>
      <c r="R1435" s="704"/>
      <c r="S1435" s="3180"/>
    </row>
    <row r="1436" spans="7:19" ht="15" customHeight="1">
      <c r="G1436" s="1047"/>
      <c r="H1436" s="655"/>
      <c r="I1436" s="655"/>
      <c r="J1436" s="655"/>
      <c r="K1436" s="655"/>
      <c r="L1436" s="1310"/>
      <c r="M1436" s="1310"/>
      <c r="N1436" s="1310"/>
      <c r="O1436" s="655"/>
      <c r="P1436" s="656"/>
      <c r="Q1436" s="657"/>
      <c r="R1436" s="704"/>
      <c r="S1436" s="3180"/>
    </row>
    <row r="1437" spans="7:19" ht="15" customHeight="1">
      <c r="G1437" s="1047"/>
      <c r="H1437" s="655"/>
      <c r="I1437" s="655"/>
      <c r="J1437" s="655"/>
      <c r="K1437" s="655"/>
      <c r="L1437" s="1310"/>
      <c r="M1437" s="1310"/>
      <c r="N1437" s="1310"/>
      <c r="O1437" s="655"/>
      <c r="P1437" s="656"/>
      <c r="Q1437" s="657"/>
      <c r="R1437" s="704"/>
      <c r="S1437" s="3180"/>
    </row>
    <row r="1438" spans="7:19" ht="15" customHeight="1">
      <c r="G1438" s="1047"/>
      <c r="H1438" s="655"/>
      <c r="I1438" s="655"/>
      <c r="J1438" s="655"/>
      <c r="K1438" s="655"/>
      <c r="L1438" s="1310"/>
      <c r="M1438" s="1310"/>
      <c r="N1438" s="1310"/>
      <c r="O1438" s="655"/>
      <c r="P1438" s="656"/>
      <c r="Q1438" s="657"/>
      <c r="R1438" s="704"/>
      <c r="S1438" s="3180"/>
    </row>
    <row r="1439" spans="7:19" ht="15" customHeight="1">
      <c r="G1439" s="1047"/>
      <c r="H1439" s="655"/>
      <c r="I1439" s="655"/>
      <c r="J1439" s="655"/>
      <c r="K1439" s="655"/>
      <c r="L1439" s="1310"/>
      <c r="M1439" s="1310"/>
      <c r="N1439" s="1310"/>
      <c r="O1439" s="655"/>
      <c r="P1439" s="656"/>
      <c r="Q1439" s="657"/>
      <c r="R1439" s="704"/>
      <c r="S1439" s="3180"/>
    </row>
    <row r="1440" spans="7:19" ht="15" customHeight="1">
      <c r="G1440" s="1047"/>
      <c r="H1440" s="655"/>
      <c r="I1440" s="655"/>
      <c r="J1440" s="655"/>
      <c r="K1440" s="655"/>
      <c r="L1440" s="1310"/>
      <c r="M1440" s="1310"/>
      <c r="N1440" s="1310"/>
      <c r="O1440" s="655"/>
      <c r="P1440" s="656"/>
      <c r="Q1440" s="657"/>
      <c r="R1440" s="704"/>
      <c r="S1440" s="3180"/>
    </row>
    <row r="1441" spans="7:19" ht="15" customHeight="1">
      <c r="G1441" s="1047"/>
      <c r="H1441" s="655"/>
      <c r="I1441" s="655"/>
      <c r="J1441" s="655"/>
      <c r="K1441" s="655"/>
      <c r="L1441" s="1310"/>
      <c r="M1441" s="1310"/>
      <c r="N1441" s="1310"/>
      <c r="O1441" s="655"/>
      <c r="P1441" s="656"/>
      <c r="Q1441" s="657"/>
      <c r="R1441" s="704"/>
      <c r="S1441" s="3180"/>
    </row>
    <row r="1442" spans="7:19" ht="15" customHeight="1">
      <c r="G1442" s="1047"/>
      <c r="H1442" s="655"/>
      <c r="I1442" s="655"/>
      <c r="J1442" s="655"/>
      <c r="K1442" s="655"/>
      <c r="L1442" s="1310"/>
      <c r="M1442" s="1310"/>
      <c r="N1442" s="1310"/>
      <c r="O1442" s="655"/>
      <c r="P1442" s="656"/>
      <c r="Q1442" s="657"/>
      <c r="R1442" s="704"/>
      <c r="S1442" s="3180"/>
    </row>
    <row r="1443" spans="7:19" ht="15" customHeight="1">
      <c r="G1443" s="1047"/>
      <c r="H1443" s="655"/>
      <c r="I1443" s="655"/>
      <c r="J1443" s="655"/>
      <c r="K1443" s="655"/>
      <c r="L1443" s="1310"/>
      <c r="M1443" s="1310"/>
      <c r="N1443" s="1310"/>
      <c r="O1443" s="655"/>
      <c r="P1443" s="656"/>
      <c r="Q1443" s="657"/>
      <c r="R1443" s="704"/>
      <c r="S1443" s="3180"/>
    </row>
    <row r="1444" spans="7:19" ht="15" customHeight="1">
      <c r="G1444" s="1047"/>
      <c r="H1444" s="655"/>
      <c r="I1444" s="655"/>
      <c r="J1444" s="655"/>
      <c r="K1444" s="655"/>
      <c r="L1444" s="1310"/>
      <c r="M1444" s="1310"/>
      <c r="N1444" s="1310"/>
      <c r="O1444" s="655"/>
      <c r="P1444" s="656"/>
      <c r="Q1444" s="657"/>
      <c r="R1444" s="704"/>
      <c r="S1444" s="3180"/>
    </row>
    <row r="1445" spans="7:19" ht="15" customHeight="1">
      <c r="G1445" s="1047"/>
      <c r="H1445" s="655"/>
      <c r="I1445" s="655"/>
      <c r="J1445" s="655"/>
      <c r="K1445" s="655"/>
      <c r="L1445" s="1310"/>
      <c r="M1445" s="1310"/>
      <c r="N1445" s="1310"/>
      <c r="O1445" s="655"/>
      <c r="P1445" s="656"/>
      <c r="Q1445" s="657"/>
      <c r="R1445" s="704"/>
      <c r="S1445" s="3180"/>
    </row>
    <row r="1446" spans="7:19" ht="15" customHeight="1">
      <c r="G1446" s="1047"/>
      <c r="H1446" s="655"/>
      <c r="I1446" s="655"/>
      <c r="J1446" s="655"/>
      <c r="K1446" s="655"/>
      <c r="L1446" s="1310"/>
      <c r="M1446" s="1310"/>
      <c r="N1446" s="1310"/>
      <c r="O1446" s="655"/>
      <c r="P1446" s="656"/>
      <c r="Q1446" s="657"/>
      <c r="R1446" s="704"/>
      <c r="S1446" s="3180"/>
    </row>
    <row r="1447" spans="7:19" ht="15" customHeight="1">
      <c r="G1447" s="1047"/>
      <c r="H1447" s="655"/>
      <c r="I1447" s="655"/>
      <c r="J1447" s="655"/>
      <c r="K1447" s="655"/>
      <c r="L1447" s="1310"/>
      <c r="M1447" s="1310"/>
      <c r="N1447" s="1310"/>
      <c r="O1447" s="655"/>
      <c r="P1447" s="656"/>
      <c r="Q1447" s="657"/>
      <c r="R1447" s="704"/>
      <c r="S1447" s="3180"/>
    </row>
    <row r="1448" spans="7:19" ht="15" customHeight="1">
      <c r="G1448" s="1047"/>
      <c r="H1448" s="655"/>
      <c r="I1448" s="655"/>
      <c r="J1448" s="655"/>
      <c r="K1448" s="655"/>
      <c r="L1448" s="1310"/>
      <c r="M1448" s="1310"/>
      <c r="N1448" s="1310"/>
      <c r="O1448" s="655"/>
      <c r="P1448" s="656"/>
      <c r="Q1448" s="657"/>
      <c r="R1448" s="704"/>
      <c r="S1448" s="3180"/>
    </row>
    <row r="1449" spans="7:19" ht="15" customHeight="1">
      <c r="G1449" s="1047"/>
      <c r="H1449" s="655"/>
      <c r="I1449" s="655"/>
      <c r="J1449" s="655"/>
      <c r="K1449" s="655"/>
      <c r="L1449" s="1310"/>
      <c r="M1449" s="1310"/>
      <c r="N1449" s="1310"/>
      <c r="O1449" s="655"/>
      <c r="P1449" s="656"/>
      <c r="Q1449" s="657"/>
      <c r="R1449" s="704"/>
      <c r="S1449" s="3180"/>
    </row>
    <row r="1450" spans="7:19" ht="15" customHeight="1">
      <c r="G1450" s="1047"/>
      <c r="H1450" s="655"/>
      <c r="I1450" s="655"/>
      <c r="J1450" s="655"/>
      <c r="K1450" s="655"/>
      <c r="L1450" s="1310"/>
      <c r="M1450" s="1310"/>
      <c r="N1450" s="1310"/>
      <c r="O1450" s="655"/>
      <c r="P1450" s="656"/>
      <c r="Q1450" s="657"/>
      <c r="R1450" s="704"/>
      <c r="S1450" s="3180"/>
    </row>
    <row r="1451" spans="7:19" ht="15" customHeight="1">
      <c r="G1451" s="1047"/>
      <c r="H1451" s="655"/>
      <c r="I1451" s="655"/>
      <c r="J1451" s="655"/>
      <c r="K1451" s="655"/>
      <c r="L1451" s="1310"/>
      <c r="M1451" s="1310"/>
      <c r="N1451" s="1310"/>
      <c r="O1451" s="655"/>
      <c r="P1451" s="656"/>
      <c r="Q1451" s="657"/>
      <c r="R1451" s="704"/>
      <c r="S1451" s="3180"/>
    </row>
    <row r="1452" spans="7:19" ht="15" customHeight="1">
      <c r="G1452" s="1047"/>
      <c r="H1452" s="655"/>
      <c r="I1452" s="655"/>
      <c r="J1452" s="655"/>
      <c r="K1452" s="655"/>
      <c r="L1452" s="1310"/>
      <c r="M1452" s="1310"/>
      <c r="N1452" s="1310"/>
      <c r="O1452" s="655"/>
      <c r="P1452" s="656"/>
      <c r="Q1452" s="657"/>
      <c r="R1452" s="704"/>
      <c r="S1452" s="3180"/>
    </row>
    <row r="1453" spans="7:19" ht="15" customHeight="1">
      <c r="G1453" s="1047"/>
      <c r="H1453" s="655"/>
      <c r="I1453" s="655"/>
      <c r="J1453" s="655"/>
      <c r="K1453" s="655"/>
      <c r="L1453" s="1310"/>
      <c r="M1453" s="1310"/>
      <c r="N1453" s="1310"/>
      <c r="O1453" s="655"/>
      <c r="P1453" s="656"/>
      <c r="Q1453" s="657"/>
      <c r="R1453" s="704"/>
      <c r="S1453" s="3180"/>
    </row>
    <row r="1454" spans="7:19" ht="15" customHeight="1">
      <c r="G1454" s="1047"/>
      <c r="H1454" s="655"/>
      <c r="I1454" s="655"/>
      <c r="J1454" s="655"/>
      <c r="K1454" s="655"/>
      <c r="L1454" s="1310"/>
      <c r="M1454" s="1310"/>
      <c r="N1454" s="1310"/>
      <c r="O1454" s="655"/>
      <c r="P1454" s="656"/>
      <c r="Q1454" s="657"/>
      <c r="R1454" s="704"/>
      <c r="S1454" s="3180"/>
    </row>
    <row r="1455" spans="7:19" ht="15" customHeight="1">
      <c r="G1455" s="1047"/>
      <c r="H1455" s="655"/>
      <c r="I1455" s="655"/>
      <c r="J1455" s="655"/>
      <c r="K1455" s="655"/>
      <c r="L1455" s="1310"/>
      <c r="M1455" s="1310"/>
      <c r="N1455" s="1310"/>
      <c r="O1455" s="655"/>
      <c r="P1455" s="656"/>
      <c r="Q1455" s="657"/>
      <c r="R1455" s="704"/>
      <c r="S1455" s="3180"/>
    </row>
    <row r="1456" spans="7:19" ht="15" customHeight="1">
      <c r="G1456" s="1047"/>
      <c r="H1456" s="655"/>
      <c r="I1456" s="655"/>
      <c r="J1456" s="655"/>
      <c r="K1456" s="655"/>
      <c r="L1456" s="1310"/>
      <c r="M1456" s="1310"/>
      <c r="N1456" s="1310"/>
      <c r="O1456" s="655"/>
      <c r="P1456" s="656"/>
      <c r="Q1456" s="657"/>
      <c r="R1456" s="704"/>
      <c r="S1456" s="3180"/>
    </row>
    <row r="1457" spans="7:19" ht="15" customHeight="1">
      <c r="G1457" s="1047"/>
      <c r="H1457" s="655"/>
      <c r="I1457" s="655"/>
      <c r="J1457" s="655"/>
      <c r="K1457" s="655"/>
      <c r="L1457" s="1310"/>
      <c r="M1457" s="1310"/>
      <c r="N1457" s="1310"/>
      <c r="O1457" s="655"/>
      <c r="P1457" s="656"/>
      <c r="Q1457" s="657"/>
      <c r="R1457" s="704"/>
      <c r="S1457" s="3180"/>
    </row>
    <row r="1458" spans="7:19" ht="15" customHeight="1">
      <c r="G1458" s="1047"/>
      <c r="H1458" s="655"/>
      <c r="I1458" s="655"/>
      <c r="J1458" s="655"/>
      <c r="K1458" s="655"/>
      <c r="L1458" s="1310"/>
      <c r="M1458" s="1310"/>
      <c r="N1458" s="1310"/>
      <c r="O1458" s="655"/>
      <c r="P1458" s="656"/>
      <c r="Q1458" s="657"/>
      <c r="R1458" s="704"/>
      <c r="S1458" s="3180"/>
    </row>
    <row r="1459" spans="7:19" ht="15" customHeight="1">
      <c r="G1459" s="1047"/>
      <c r="H1459" s="655"/>
      <c r="I1459" s="655"/>
      <c r="J1459" s="655"/>
      <c r="K1459" s="655"/>
      <c r="L1459" s="1310"/>
      <c r="M1459" s="1310"/>
      <c r="N1459" s="1310"/>
      <c r="O1459" s="655"/>
      <c r="P1459" s="656"/>
      <c r="Q1459" s="657"/>
      <c r="R1459" s="704"/>
      <c r="S1459" s="3180"/>
    </row>
    <row r="1460" spans="7:19" ht="15" customHeight="1">
      <c r="G1460" s="1047"/>
      <c r="H1460" s="655"/>
      <c r="I1460" s="655"/>
      <c r="J1460" s="655"/>
      <c r="K1460" s="655"/>
      <c r="L1460" s="1310"/>
      <c r="M1460" s="1310"/>
      <c r="N1460" s="1310"/>
      <c r="O1460" s="655"/>
      <c r="P1460" s="656"/>
      <c r="Q1460" s="657"/>
      <c r="R1460" s="704"/>
      <c r="S1460" s="3180"/>
    </row>
    <row r="1461" spans="7:19" ht="15" customHeight="1">
      <c r="G1461" s="1047"/>
      <c r="H1461" s="655"/>
      <c r="I1461" s="655"/>
      <c r="J1461" s="655"/>
      <c r="K1461" s="655"/>
      <c r="L1461" s="1310"/>
      <c r="M1461" s="1310"/>
      <c r="N1461" s="1310"/>
      <c r="O1461" s="655"/>
      <c r="P1461" s="656"/>
      <c r="Q1461" s="657"/>
      <c r="R1461" s="704"/>
      <c r="S1461" s="3180"/>
    </row>
    <row r="1462" spans="7:19" ht="15" customHeight="1">
      <c r="G1462" s="1047"/>
      <c r="H1462" s="655"/>
      <c r="I1462" s="655"/>
      <c r="J1462" s="655"/>
      <c r="K1462" s="655"/>
      <c r="L1462" s="1310"/>
      <c r="M1462" s="1310"/>
      <c r="N1462" s="1310"/>
      <c r="O1462" s="655"/>
      <c r="P1462" s="656"/>
      <c r="Q1462" s="657"/>
      <c r="R1462" s="704"/>
      <c r="S1462" s="3180"/>
    </row>
    <row r="1463" spans="7:19" ht="15" customHeight="1">
      <c r="G1463" s="1047"/>
      <c r="H1463" s="655"/>
      <c r="I1463" s="655"/>
      <c r="J1463" s="655"/>
      <c r="K1463" s="655"/>
      <c r="L1463" s="1310"/>
      <c r="M1463" s="1310"/>
      <c r="N1463" s="1310"/>
      <c r="O1463" s="655"/>
      <c r="P1463" s="656"/>
      <c r="Q1463" s="657"/>
      <c r="R1463" s="704"/>
      <c r="S1463" s="3180"/>
    </row>
    <row r="1464" spans="7:19" ht="15" customHeight="1">
      <c r="G1464" s="1047"/>
      <c r="H1464" s="655"/>
      <c r="I1464" s="655"/>
      <c r="J1464" s="655"/>
      <c r="K1464" s="655"/>
      <c r="L1464" s="1310"/>
      <c r="M1464" s="1310"/>
      <c r="N1464" s="1310"/>
      <c r="O1464" s="655"/>
      <c r="P1464" s="656"/>
      <c r="Q1464" s="657"/>
      <c r="R1464" s="704"/>
      <c r="S1464" s="3180"/>
    </row>
    <row r="1465" spans="7:19" ht="15" customHeight="1">
      <c r="G1465" s="1047"/>
      <c r="H1465" s="655"/>
      <c r="I1465" s="655"/>
      <c r="J1465" s="655"/>
      <c r="K1465" s="655"/>
      <c r="L1465" s="1310"/>
      <c r="M1465" s="1310"/>
      <c r="N1465" s="1310"/>
      <c r="O1465" s="655"/>
      <c r="P1465" s="656"/>
      <c r="Q1465" s="657"/>
      <c r="R1465" s="704"/>
      <c r="S1465" s="3180"/>
    </row>
    <row r="1466" spans="7:19" ht="15" customHeight="1">
      <c r="G1466" s="1047"/>
      <c r="H1466" s="655"/>
      <c r="I1466" s="655"/>
      <c r="J1466" s="655"/>
      <c r="K1466" s="655"/>
      <c r="L1466" s="1310"/>
      <c r="M1466" s="1310"/>
      <c r="N1466" s="1310"/>
      <c r="O1466" s="655"/>
      <c r="P1466" s="656"/>
      <c r="Q1466" s="657"/>
      <c r="R1466" s="704"/>
      <c r="S1466" s="3180"/>
    </row>
    <row r="1467" spans="7:19" ht="15" customHeight="1">
      <c r="G1467" s="1047"/>
      <c r="H1467" s="655"/>
      <c r="I1467" s="655"/>
      <c r="J1467" s="655"/>
      <c r="K1467" s="655"/>
      <c r="L1467" s="1310"/>
      <c r="M1467" s="1310"/>
      <c r="N1467" s="1310"/>
      <c r="O1467" s="655"/>
      <c r="P1467" s="656"/>
      <c r="Q1467" s="657"/>
      <c r="R1467" s="704"/>
      <c r="S1467" s="3180"/>
    </row>
    <row r="1468" spans="7:19" ht="15" customHeight="1">
      <c r="G1468" s="1047"/>
      <c r="H1468" s="655"/>
      <c r="I1468" s="655"/>
      <c r="J1468" s="655"/>
      <c r="K1468" s="655"/>
      <c r="L1468" s="1310"/>
      <c r="M1468" s="1310"/>
      <c r="N1468" s="1310"/>
      <c r="O1468" s="655"/>
      <c r="P1468" s="656"/>
      <c r="Q1468" s="657"/>
      <c r="R1468" s="704"/>
      <c r="S1468" s="3180"/>
    </row>
    <row r="1469" spans="7:19" ht="15" customHeight="1">
      <c r="G1469" s="1047"/>
      <c r="H1469" s="655"/>
      <c r="I1469" s="655"/>
      <c r="J1469" s="655"/>
      <c r="K1469" s="655"/>
      <c r="L1469" s="1310"/>
      <c r="M1469" s="1310"/>
      <c r="N1469" s="1310"/>
      <c r="O1469" s="655"/>
      <c r="P1469" s="656"/>
      <c r="Q1469" s="657"/>
      <c r="R1469" s="704"/>
      <c r="S1469" s="3180"/>
    </row>
    <row r="1470" spans="7:19" ht="15" customHeight="1">
      <c r="G1470" s="1047"/>
      <c r="H1470" s="655"/>
      <c r="I1470" s="655"/>
      <c r="J1470" s="655"/>
      <c r="K1470" s="655"/>
      <c r="L1470" s="1310"/>
      <c r="M1470" s="1310"/>
      <c r="N1470" s="1310"/>
      <c r="O1470" s="655"/>
      <c r="P1470" s="656"/>
      <c r="Q1470" s="657"/>
      <c r="R1470" s="704"/>
      <c r="S1470" s="3180"/>
    </row>
    <row r="1471" spans="7:19" ht="15" customHeight="1">
      <c r="G1471" s="1047"/>
      <c r="H1471" s="655"/>
      <c r="I1471" s="655"/>
      <c r="J1471" s="655"/>
      <c r="K1471" s="655"/>
      <c r="L1471" s="1310"/>
      <c r="M1471" s="1310"/>
      <c r="N1471" s="1310"/>
      <c r="O1471" s="655"/>
      <c r="P1471" s="656"/>
      <c r="Q1471" s="657"/>
      <c r="R1471" s="704"/>
      <c r="S1471" s="3180"/>
    </row>
    <row r="1472" spans="7:19" ht="15" customHeight="1">
      <c r="G1472" s="1047"/>
      <c r="H1472" s="655"/>
      <c r="I1472" s="655"/>
      <c r="J1472" s="655"/>
      <c r="K1472" s="655"/>
      <c r="L1472" s="1310"/>
      <c r="M1472" s="1310"/>
      <c r="N1472" s="1310"/>
      <c r="O1472" s="655"/>
      <c r="P1472" s="656"/>
      <c r="Q1472" s="657"/>
      <c r="R1472" s="704"/>
      <c r="S1472" s="3180"/>
    </row>
    <row r="1473" spans="7:19" ht="15" customHeight="1">
      <c r="G1473" s="1047"/>
      <c r="H1473" s="655"/>
      <c r="I1473" s="655"/>
      <c r="J1473" s="655"/>
      <c r="K1473" s="655"/>
      <c r="L1473" s="1310"/>
      <c r="M1473" s="1310"/>
      <c r="N1473" s="1310"/>
      <c r="O1473" s="655"/>
      <c r="P1473" s="656"/>
      <c r="Q1473" s="657"/>
      <c r="R1473" s="704"/>
      <c r="S1473" s="3180"/>
    </row>
    <row r="1474" spans="7:19" ht="15" customHeight="1">
      <c r="G1474" s="1047"/>
      <c r="H1474" s="655"/>
      <c r="I1474" s="655"/>
      <c r="J1474" s="655"/>
      <c r="K1474" s="655"/>
      <c r="L1474" s="1310"/>
      <c r="M1474" s="1310"/>
      <c r="N1474" s="1310"/>
      <c r="O1474" s="655"/>
      <c r="P1474" s="656"/>
      <c r="Q1474" s="657"/>
      <c r="R1474" s="704"/>
      <c r="S1474" s="3180"/>
    </row>
    <row r="1475" spans="7:19" ht="15" customHeight="1">
      <c r="G1475" s="1047"/>
      <c r="H1475" s="655"/>
      <c r="I1475" s="655"/>
      <c r="J1475" s="655"/>
      <c r="K1475" s="655"/>
      <c r="L1475" s="1310"/>
      <c r="M1475" s="1310"/>
      <c r="N1475" s="1310"/>
      <c r="O1475" s="655"/>
      <c r="P1475" s="656"/>
      <c r="Q1475" s="657"/>
      <c r="R1475" s="704"/>
      <c r="S1475" s="3180"/>
    </row>
    <row r="1476" spans="7:19" ht="15" customHeight="1">
      <c r="G1476" s="1047"/>
      <c r="H1476" s="655"/>
      <c r="I1476" s="655"/>
      <c r="J1476" s="655"/>
      <c r="K1476" s="655"/>
      <c r="L1476" s="1310"/>
      <c r="M1476" s="1310"/>
      <c r="N1476" s="1310"/>
      <c r="O1476" s="655"/>
      <c r="P1476" s="656"/>
      <c r="Q1476" s="657"/>
      <c r="R1476" s="704"/>
      <c r="S1476" s="3180"/>
    </row>
    <row r="1477" spans="7:19" ht="15" customHeight="1">
      <c r="G1477" s="1047"/>
      <c r="H1477" s="655"/>
      <c r="I1477" s="655"/>
      <c r="J1477" s="655"/>
      <c r="K1477" s="655"/>
      <c r="L1477" s="1310"/>
      <c r="M1477" s="1310"/>
      <c r="N1477" s="1310"/>
      <c r="O1477" s="655"/>
      <c r="P1477" s="656"/>
      <c r="Q1477" s="657"/>
      <c r="R1477" s="704"/>
      <c r="S1477" s="3180"/>
    </row>
    <row r="1478" spans="7:19" ht="15" customHeight="1">
      <c r="G1478" s="1047"/>
      <c r="H1478" s="655"/>
      <c r="I1478" s="655"/>
      <c r="J1478" s="655"/>
      <c r="K1478" s="655"/>
      <c r="L1478" s="1310"/>
      <c r="M1478" s="1310"/>
      <c r="N1478" s="1310"/>
      <c r="O1478" s="655"/>
      <c r="P1478" s="656"/>
      <c r="Q1478" s="657"/>
      <c r="R1478" s="704"/>
      <c r="S1478" s="3180"/>
    </row>
    <row r="1479" spans="7:19" ht="15" customHeight="1">
      <c r="G1479" s="1047"/>
      <c r="H1479" s="655"/>
      <c r="I1479" s="655"/>
      <c r="J1479" s="655"/>
      <c r="K1479" s="655"/>
      <c r="L1479" s="1310"/>
      <c r="M1479" s="1310"/>
      <c r="N1479" s="1310"/>
      <c r="O1479" s="655"/>
      <c r="P1479" s="656"/>
      <c r="Q1479" s="657"/>
      <c r="R1479" s="704"/>
      <c r="S1479" s="3180"/>
    </row>
    <row r="1480" spans="7:19" ht="15" customHeight="1">
      <c r="G1480" s="1047"/>
      <c r="H1480" s="655"/>
      <c r="I1480" s="655"/>
      <c r="J1480" s="655"/>
      <c r="K1480" s="655"/>
      <c r="L1480" s="1310"/>
      <c r="M1480" s="1310"/>
      <c r="N1480" s="1310"/>
      <c r="O1480" s="655"/>
      <c r="P1480" s="656"/>
      <c r="Q1480" s="657"/>
      <c r="R1480" s="704"/>
      <c r="S1480" s="3180"/>
    </row>
    <row r="1481" spans="7:19" ht="15" customHeight="1">
      <c r="G1481" s="1047"/>
      <c r="H1481" s="655"/>
      <c r="I1481" s="655"/>
      <c r="J1481" s="655"/>
      <c r="K1481" s="655"/>
      <c r="L1481" s="1310"/>
      <c r="M1481" s="1310"/>
      <c r="N1481" s="1310"/>
      <c r="O1481" s="655"/>
      <c r="P1481" s="656"/>
      <c r="Q1481" s="657"/>
      <c r="R1481" s="704"/>
      <c r="S1481" s="3180"/>
    </row>
    <row r="1482" spans="7:19" ht="15" customHeight="1">
      <c r="G1482" s="1047"/>
      <c r="H1482" s="655"/>
      <c r="I1482" s="655"/>
      <c r="J1482" s="655"/>
      <c r="K1482" s="655"/>
      <c r="L1482" s="1310"/>
      <c r="M1482" s="1310"/>
      <c r="N1482" s="1310"/>
      <c r="O1482" s="655"/>
      <c r="P1482" s="656"/>
      <c r="Q1482" s="657"/>
      <c r="R1482" s="704"/>
      <c r="S1482" s="3180"/>
    </row>
    <row r="1483" spans="7:19" ht="15" customHeight="1">
      <c r="G1483" s="1047"/>
      <c r="H1483" s="655"/>
      <c r="I1483" s="655"/>
      <c r="J1483" s="655"/>
      <c r="K1483" s="655"/>
      <c r="L1483" s="1310"/>
      <c r="M1483" s="1310"/>
      <c r="N1483" s="1310"/>
      <c r="O1483" s="655"/>
      <c r="P1483" s="656"/>
      <c r="Q1483" s="657"/>
      <c r="R1483" s="704"/>
      <c r="S1483" s="3180"/>
    </row>
    <row r="1484" spans="7:19" ht="15" customHeight="1">
      <c r="G1484" s="1047"/>
      <c r="H1484" s="655"/>
      <c r="I1484" s="655"/>
      <c r="J1484" s="655"/>
      <c r="K1484" s="655"/>
      <c r="L1484" s="1310"/>
      <c r="M1484" s="1310"/>
      <c r="N1484" s="1310"/>
      <c r="O1484" s="655"/>
      <c r="P1484" s="656"/>
      <c r="Q1484" s="657"/>
      <c r="R1484" s="704"/>
      <c r="S1484" s="3180"/>
    </row>
    <row r="1485" spans="7:19" ht="15" customHeight="1">
      <c r="G1485" s="1047"/>
      <c r="H1485" s="655"/>
      <c r="I1485" s="655"/>
      <c r="J1485" s="655"/>
      <c r="K1485" s="655"/>
      <c r="L1485" s="1310"/>
      <c r="M1485" s="1310"/>
      <c r="N1485" s="1310"/>
      <c r="O1485" s="655"/>
      <c r="P1485" s="656"/>
      <c r="Q1485" s="657"/>
      <c r="R1485" s="704"/>
      <c r="S1485" s="3180"/>
    </row>
    <row r="1486" spans="7:19" ht="15" customHeight="1">
      <c r="G1486" s="1047"/>
      <c r="H1486" s="655"/>
      <c r="I1486" s="655"/>
      <c r="J1486" s="655"/>
      <c r="K1486" s="655"/>
      <c r="L1486" s="1310"/>
      <c r="M1486" s="1310"/>
      <c r="N1486" s="1310"/>
      <c r="O1486" s="655"/>
      <c r="P1486" s="656"/>
      <c r="Q1486" s="657"/>
      <c r="R1486" s="704"/>
      <c r="S1486" s="3180"/>
    </row>
    <row r="1487" spans="7:19" ht="15" customHeight="1">
      <c r="G1487" s="1047"/>
      <c r="H1487" s="655"/>
      <c r="I1487" s="655"/>
      <c r="J1487" s="655"/>
      <c r="K1487" s="655"/>
      <c r="L1487" s="1310"/>
      <c r="M1487" s="1310"/>
      <c r="N1487" s="1310"/>
      <c r="O1487" s="655"/>
      <c r="P1487" s="656"/>
      <c r="Q1487" s="657"/>
      <c r="R1487" s="704"/>
      <c r="S1487" s="3180"/>
    </row>
    <row r="1488" spans="7:19" ht="15" customHeight="1">
      <c r="G1488" s="1047"/>
      <c r="H1488" s="655"/>
      <c r="I1488" s="655"/>
      <c r="J1488" s="655"/>
      <c r="K1488" s="655"/>
      <c r="L1488" s="1310"/>
      <c r="M1488" s="1310"/>
      <c r="N1488" s="1310"/>
      <c r="O1488" s="655"/>
      <c r="P1488" s="656"/>
      <c r="Q1488" s="657"/>
      <c r="R1488" s="704"/>
      <c r="S1488" s="3180"/>
    </row>
    <row r="1489" spans="7:19" ht="15" customHeight="1">
      <c r="G1489" s="1047"/>
      <c r="H1489" s="655"/>
      <c r="I1489" s="655"/>
      <c r="J1489" s="655"/>
      <c r="K1489" s="655"/>
      <c r="L1489" s="1310"/>
      <c r="M1489" s="1310"/>
      <c r="N1489" s="1310"/>
      <c r="O1489" s="655"/>
      <c r="P1489" s="656"/>
      <c r="Q1489" s="657"/>
      <c r="R1489" s="704"/>
      <c r="S1489" s="3180"/>
    </row>
    <row r="1490" spans="7:19" ht="15" customHeight="1">
      <c r="G1490" s="1047"/>
      <c r="H1490" s="655"/>
      <c r="I1490" s="655"/>
      <c r="J1490" s="655"/>
      <c r="K1490" s="655"/>
      <c r="L1490" s="1310"/>
      <c r="M1490" s="1310"/>
      <c r="N1490" s="1310"/>
      <c r="O1490" s="655"/>
      <c r="P1490" s="656"/>
      <c r="Q1490" s="657"/>
      <c r="R1490" s="704"/>
      <c r="S1490" s="3180"/>
    </row>
    <row r="1491" spans="7:19" ht="15" customHeight="1">
      <c r="G1491" s="1047"/>
      <c r="H1491" s="655"/>
      <c r="I1491" s="655"/>
      <c r="J1491" s="655"/>
      <c r="K1491" s="655"/>
      <c r="L1491" s="1310"/>
      <c r="M1491" s="1310"/>
      <c r="N1491" s="1310"/>
      <c r="O1491" s="655"/>
      <c r="P1491" s="656"/>
      <c r="Q1491" s="657"/>
      <c r="R1491" s="704"/>
      <c r="S1491" s="3180"/>
    </row>
    <row r="1492" spans="7:19" ht="15" customHeight="1">
      <c r="G1492" s="1047"/>
      <c r="H1492" s="655"/>
      <c r="I1492" s="655"/>
      <c r="J1492" s="655"/>
      <c r="K1492" s="655"/>
      <c r="L1492" s="1310"/>
      <c r="M1492" s="1310"/>
      <c r="N1492" s="1310"/>
      <c r="O1492" s="655"/>
      <c r="P1492" s="656"/>
      <c r="Q1492" s="657"/>
      <c r="R1492" s="704"/>
      <c r="S1492" s="3180"/>
    </row>
    <row r="1493" spans="7:19" ht="15" customHeight="1">
      <c r="G1493" s="1047"/>
      <c r="H1493" s="655"/>
      <c r="I1493" s="655"/>
      <c r="J1493" s="655"/>
      <c r="K1493" s="655"/>
      <c r="L1493" s="1310"/>
      <c r="M1493" s="1310"/>
      <c r="N1493" s="1310"/>
      <c r="O1493" s="655"/>
      <c r="P1493" s="656"/>
      <c r="Q1493" s="657"/>
      <c r="R1493" s="704"/>
      <c r="S1493" s="3180"/>
    </row>
    <row r="1494" spans="7:19" ht="15" customHeight="1">
      <c r="G1494" s="1047"/>
      <c r="H1494" s="655"/>
      <c r="I1494" s="655"/>
      <c r="J1494" s="655"/>
      <c r="K1494" s="655"/>
      <c r="L1494" s="1310"/>
      <c r="M1494" s="1310"/>
      <c r="N1494" s="1310"/>
      <c r="O1494" s="655"/>
      <c r="P1494" s="656"/>
      <c r="Q1494" s="657"/>
      <c r="R1494" s="704"/>
      <c r="S1494" s="3180"/>
    </row>
    <row r="1495" spans="7:19" ht="15" customHeight="1">
      <c r="G1495" s="1047"/>
      <c r="H1495" s="655"/>
      <c r="I1495" s="655"/>
      <c r="J1495" s="655"/>
      <c r="K1495" s="655"/>
      <c r="L1495" s="1310"/>
      <c r="M1495" s="1310"/>
      <c r="N1495" s="1310"/>
      <c r="O1495" s="655"/>
      <c r="P1495" s="656"/>
      <c r="Q1495" s="657"/>
      <c r="R1495" s="704"/>
      <c r="S1495" s="3180"/>
    </row>
    <row r="1496" spans="7:19" ht="15" customHeight="1">
      <c r="G1496" s="1047"/>
      <c r="H1496" s="655"/>
      <c r="I1496" s="655"/>
      <c r="J1496" s="655"/>
      <c r="K1496" s="655"/>
      <c r="L1496" s="1310"/>
      <c r="M1496" s="1310"/>
      <c r="N1496" s="1310"/>
      <c r="O1496" s="655"/>
      <c r="P1496" s="656"/>
      <c r="Q1496" s="657"/>
      <c r="R1496" s="704"/>
      <c r="S1496" s="3180"/>
    </row>
    <row r="1497" spans="7:19" ht="15" customHeight="1">
      <c r="G1497" s="1047"/>
      <c r="H1497" s="655"/>
      <c r="I1497" s="655"/>
      <c r="J1497" s="655"/>
      <c r="K1497" s="655"/>
      <c r="L1497" s="1310"/>
      <c r="M1497" s="1310"/>
      <c r="N1497" s="1310"/>
      <c r="O1497" s="655"/>
      <c r="P1497" s="656"/>
      <c r="Q1497" s="657"/>
      <c r="R1497" s="704"/>
      <c r="S1497" s="3180"/>
    </row>
    <row r="1498" spans="7:19" ht="15" customHeight="1">
      <c r="G1498" s="1047"/>
      <c r="H1498" s="655"/>
      <c r="I1498" s="655"/>
      <c r="J1498" s="655"/>
      <c r="K1498" s="655"/>
      <c r="L1498" s="1310"/>
      <c r="M1498" s="1310"/>
      <c r="N1498" s="1310"/>
      <c r="O1498" s="655"/>
      <c r="P1498" s="656"/>
      <c r="Q1498" s="657"/>
      <c r="R1498" s="704"/>
      <c r="S1498" s="3180"/>
    </row>
    <row r="1499" spans="7:19" ht="15" customHeight="1">
      <c r="G1499" s="1047"/>
      <c r="H1499" s="655"/>
      <c r="I1499" s="655"/>
      <c r="J1499" s="655"/>
      <c r="K1499" s="655"/>
      <c r="L1499" s="1310"/>
      <c r="M1499" s="1310"/>
      <c r="N1499" s="1310"/>
      <c r="P1499" s="656"/>
      <c r="Q1499" s="657"/>
      <c r="R1499" s="704"/>
      <c r="S1499" s="3180"/>
    </row>
    <row r="1500" spans="7:19" ht="15" customHeight="1">
      <c r="G1500" s="1047"/>
      <c r="H1500" s="655"/>
      <c r="I1500" s="655"/>
      <c r="J1500" s="655"/>
      <c r="K1500" s="655"/>
      <c r="L1500" s="1310"/>
      <c r="M1500" s="1310"/>
      <c r="N1500" s="1310"/>
      <c r="P1500" s="656"/>
      <c r="Q1500" s="657"/>
      <c r="R1500" s="704"/>
      <c r="S1500" s="3180"/>
    </row>
    <row r="1501" spans="7:19" ht="15" customHeight="1">
      <c r="G1501" s="1047"/>
      <c r="H1501" s="655"/>
      <c r="I1501" s="655"/>
      <c r="J1501" s="655"/>
      <c r="K1501" s="655"/>
      <c r="L1501" s="1310"/>
      <c r="M1501" s="1310"/>
      <c r="N1501" s="1310"/>
      <c r="P1501" s="656"/>
      <c r="Q1501" s="657"/>
      <c r="R1501" s="704"/>
      <c r="S1501" s="3180"/>
    </row>
    <row r="1502" spans="7:19" ht="15" customHeight="1">
      <c r="G1502" s="1047"/>
      <c r="H1502" s="655"/>
      <c r="I1502" s="655"/>
      <c r="J1502" s="655"/>
      <c r="K1502" s="655"/>
      <c r="L1502" s="1310"/>
      <c r="M1502" s="1310"/>
      <c r="N1502" s="1310"/>
      <c r="P1502" s="656"/>
      <c r="Q1502" s="657"/>
      <c r="R1502" s="704"/>
      <c r="S1502" s="3180"/>
    </row>
    <row r="1503" spans="7:19" ht="15" customHeight="1">
      <c r="G1503" s="1047"/>
      <c r="H1503" s="655"/>
      <c r="I1503" s="655"/>
      <c r="J1503" s="655"/>
      <c r="K1503" s="655"/>
      <c r="L1503" s="1310"/>
      <c r="M1503" s="1310"/>
      <c r="N1503" s="1310"/>
      <c r="P1503" s="656"/>
      <c r="Q1503" s="657"/>
      <c r="R1503" s="704"/>
      <c r="S1503" s="3180"/>
    </row>
    <row r="1504" spans="7:19" ht="15" customHeight="1">
      <c r="G1504" s="1047"/>
      <c r="H1504" s="655"/>
      <c r="I1504" s="655"/>
      <c r="J1504" s="655"/>
      <c r="K1504" s="655"/>
      <c r="L1504" s="1310"/>
      <c r="M1504" s="1310"/>
      <c r="N1504" s="1310"/>
      <c r="P1504" s="656"/>
      <c r="Q1504" s="657"/>
      <c r="R1504" s="704"/>
      <c r="S1504" s="3180"/>
    </row>
    <row r="1505" spans="7:19" ht="15" customHeight="1">
      <c r="G1505" s="1047"/>
      <c r="H1505" s="655"/>
      <c r="I1505" s="655"/>
      <c r="J1505" s="655"/>
      <c r="K1505" s="655"/>
      <c r="L1505" s="1310"/>
      <c r="M1505" s="1310"/>
      <c r="N1505" s="1310"/>
      <c r="P1505" s="656"/>
      <c r="Q1505" s="657"/>
      <c r="R1505" s="704"/>
      <c r="S1505" s="3180"/>
    </row>
    <row r="1506" spans="7:19" ht="15" customHeight="1">
      <c r="G1506" s="1047"/>
      <c r="H1506" s="655"/>
      <c r="I1506" s="655"/>
      <c r="J1506" s="655"/>
      <c r="K1506" s="655"/>
      <c r="L1506" s="1310"/>
      <c r="M1506" s="1310"/>
      <c r="N1506" s="1310"/>
      <c r="P1506" s="656"/>
      <c r="Q1506" s="657"/>
      <c r="R1506" s="704"/>
      <c r="S1506" s="3180"/>
    </row>
    <row r="1507" spans="7:19" ht="15" customHeight="1">
      <c r="G1507" s="1047"/>
      <c r="H1507" s="655"/>
      <c r="I1507" s="655"/>
      <c r="J1507" s="655"/>
      <c r="K1507" s="655"/>
      <c r="L1507" s="1310"/>
      <c r="M1507" s="1310"/>
      <c r="N1507" s="1310"/>
      <c r="P1507" s="656"/>
      <c r="Q1507" s="657"/>
      <c r="R1507" s="704"/>
      <c r="S1507" s="3180"/>
    </row>
    <row r="1508" spans="7:19" ht="15" customHeight="1">
      <c r="G1508" s="1047"/>
      <c r="H1508" s="655"/>
      <c r="I1508" s="655"/>
      <c r="J1508" s="655"/>
      <c r="K1508" s="655"/>
      <c r="L1508" s="1310"/>
      <c r="M1508" s="1310"/>
      <c r="N1508" s="1310"/>
      <c r="P1508" s="656"/>
      <c r="Q1508" s="657"/>
      <c r="R1508" s="704"/>
      <c r="S1508" s="3180"/>
    </row>
    <row r="1509" spans="7:19" ht="15" customHeight="1">
      <c r="G1509" s="1047"/>
      <c r="H1509" s="655"/>
      <c r="I1509" s="655"/>
      <c r="J1509" s="655"/>
      <c r="K1509" s="655"/>
      <c r="L1509" s="1310"/>
      <c r="M1509" s="1310"/>
      <c r="N1509" s="1310"/>
      <c r="P1509" s="656"/>
      <c r="Q1509" s="657"/>
      <c r="R1509" s="704"/>
      <c r="S1509" s="3180"/>
    </row>
    <row r="1510" spans="7:19" ht="15" customHeight="1">
      <c r="G1510" s="1047"/>
      <c r="H1510" s="655"/>
      <c r="I1510" s="655"/>
      <c r="J1510" s="655"/>
      <c r="K1510" s="655"/>
      <c r="L1510" s="1310"/>
      <c r="M1510" s="1310"/>
      <c r="N1510" s="1310"/>
      <c r="P1510" s="656"/>
      <c r="Q1510" s="657"/>
      <c r="R1510" s="704"/>
      <c r="S1510" s="3180"/>
    </row>
    <row r="1511" spans="7:19" ht="15" customHeight="1">
      <c r="G1511" s="1047"/>
      <c r="H1511" s="655"/>
      <c r="I1511" s="655"/>
      <c r="J1511" s="655"/>
      <c r="K1511" s="655"/>
      <c r="L1511" s="1310"/>
      <c r="M1511" s="1310"/>
      <c r="N1511" s="1310"/>
      <c r="P1511" s="656"/>
      <c r="Q1511" s="657"/>
      <c r="R1511" s="704"/>
      <c r="S1511" s="3180"/>
    </row>
    <row r="1512" spans="7:19" ht="15" customHeight="1">
      <c r="G1512" s="1047"/>
      <c r="H1512" s="655"/>
      <c r="I1512" s="655"/>
      <c r="J1512" s="655"/>
      <c r="K1512" s="655"/>
      <c r="L1512" s="1310"/>
      <c r="M1512" s="1310"/>
      <c r="N1512" s="1310"/>
      <c r="P1512" s="656"/>
      <c r="Q1512" s="657"/>
      <c r="R1512" s="704"/>
      <c r="S1512" s="3180"/>
    </row>
    <row r="1513" spans="7:19" ht="15" customHeight="1">
      <c r="G1513" s="1047"/>
      <c r="H1513" s="655"/>
      <c r="I1513" s="655"/>
      <c r="J1513" s="655"/>
      <c r="K1513" s="655"/>
      <c r="L1513" s="1310"/>
      <c r="M1513" s="1310"/>
      <c r="N1513" s="1310"/>
      <c r="P1513" s="656"/>
      <c r="Q1513" s="657"/>
      <c r="R1513" s="704"/>
      <c r="S1513" s="3180"/>
    </row>
    <row r="1514" spans="7:19" ht="15" customHeight="1">
      <c r="G1514" s="1047"/>
      <c r="H1514" s="655"/>
      <c r="I1514" s="655"/>
      <c r="J1514" s="655"/>
      <c r="K1514" s="655"/>
      <c r="L1514" s="1310"/>
      <c r="M1514" s="1310"/>
      <c r="N1514" s="1310"/>
      <c r="P1514" s="656"/>
      <c r="Q1514" s="657"/>
      <c r="R1514" s="704"/>
      <c r="S1514" s="3180"/>
    </row>
    <row r="1515" spans="7:19" ht="15" customHeight="1">
      <c r="G1515" s="1047"/>
      <c r="H1515" s="655"/>
      <c r="I1515" s="655"/>
      <c r="J1515" s="655"/>
      <c r="K1515" s="655"/>
      <c r="L1515" s="1310"/>
      <c r="M1515" s="1310"/>
      <c r="N1515" s="1310"/>
      <c r="P1515" s="656"/>
      <c r="Q1515" s="657"/>
      <c r="R1515" s="704"/>
      <c r="S1515" s="3180"/>
    </row>
    <row r="1516" spans="7:19" ht="15" customHeight="1">
      <c r="G1516" s="1047"/>
      <c r="H1516" s="655"/>
      <c r="I1516" s="655"/>
      <c r="J1516" s="655"/>
      <c r="K1516" s="655"/>
      <c r="L1516" s="1310"/>
      <c r="M1516" s="1310"/>
      <c r="N1516" s="1310"/>
      <c r="P1516" s="656"/>
      <c r="Q1516" s="657"/>
      <c r="R1516" s="704"/>
      <c r="S1516" s="3180"/>
    </row>
    <row r="1517" spans="7:19" ht="15" customHeight="1">
      <c r="G1517" s="1047"/>
      <c r="H1517" s="655"/>
      <c r="I1517" s="655"/>
      <c r="J1517" s="655"/>
      <c r="K1517" s="655"/>
      <c r="L1517" s="1310"/>
      <c r="M1517" s="1310"/>
      <c r="N1517" s="1310"/>
      <c r="P1517" s="656"/>
      <c r="Q1517" s="657"/>
      <c r="R1517" s="704"/>
      <c r="S1517" s="3180"/>
    </row>
    <row r="1518" spans="7:19" ht="15" customHeight="1">
      <c r="G1518" s="1047"/>
      <c r="H1518" s="655"/>
      <c r="I1518" s="655"/>
      <c r="J1518" s="655"/>
      <c r="K1518" s="655"/>
      <c r="L1518" s="1310"/>
      <c r="M1518" s="1310"/>
      <c r="N1518" s="1310"/>
      <c r="P1518" s="656"/>
      <c r="Q1518" s="657"/>
      <c r="R1518" s="704"/>
      <c r="S1518" s="3180"/>
    </row>
    <row r="1519" spans="7:19" ht="15" customHeight="1">
      <c r="G1519" s="1047"/>
      <c r="H1519" s="655"/>
      <c r="I1519" s="655"/>
      <c r="J1519" s="655"/>
      <c r="K1519" s="655"/>
      <c r="L1519" s="1310"/>
      <c r="M1519" s="1310"/>
      <c r="N1519" s="1310"/>
      <c r="P1519" s="656"/>
      <c r="Q1519" s="657"/>
      <c r="R1519" s="704"/>
      <c r="S1519" s="3180"/>
    </row>
    <row r="1520" spans="7:19" ht="15" customHeight="1">
      <c r="G1520" s="1047"/>
      <c r="H1520" s="655"/>
      <c r="I1520" s="655"/>
      <c r="J1520" s="655"/>
      <c r="K1520" s="655"/>
      <c r="L1520" s="1310"/>
      <c r="M1520" s="1310"/>
      <c r="N1520" s="1310"/>
      <c r="P1520" s="656"/>
      <c r="Q1520" s="657"/>
      <c r="R1520" s="704"/>
      <c r="S1520" s="3180"/>
    </row>
    <row r="1521" spans="7:19" ht="15" customHeight="1">
      <c r="G1521" s="1047"/>
      <c r="H1521" s="655"/>
      <c r="I1521" s="655"/>
      <c r="J1521" s="655"/>
      <c r="K1521" s="655"/>
      <c r="L1521" s="1310"/>
      <c r="M1521" s="1310"/>
      <c r="N1521" s="1310"/>
      <c r="P1521" s="656"/>
      <c r="Q1521" s="657"/>
      <c r="R1521" s="704"/>
      <c r="S1521" s="3180"/>
    </row>
    <row r="1522" spans="7:19" ht="15" customHeight="1">
      <c r="G1522" s="1047"/>
      <c r="H1522" s="655"/>
      <c r="I1522" s="655"/>
      <c r="J1522" s="655"/>
      <c r="K1522" s="655"/>
      <c r="L1522" s="1310"/>
      <c r="M1522" s="1310"/>
      <c r="N1522" s="1310"/>
      <c r="P1522" s="656"/>
      <c r="Q1522" s="657"/>
      <c r="R1522" s="704"/>
      <c r="S1522" s="3180"/>
    </row>
    <row r="1523" spans="7:19" ht="15" customHeight="1">
      <c r="G1523" s="1047"/>
      <c r="H1523" s="655"/>
      <c r="I1523" s="655"/>
      <c r="J1523" s="655"/>
      <c r="K1523" s="655"/>
      <c r="L1523" s="1310"/>
      <c r="M1523" s="1310"/>
      <c r="N1523" s="1310"/>
      <c r="P1523" s="656"/>
      <c r="Q1523" s="657"/>
      <c r="R1523" s="704"/>
      <c r="S1523" s="3180"/>
    </row>
    <row r="1524" spans="7:19" ht="15" customHeight="1">
      <c r="G1524" s="1047"/>
      <c r="H1524" s="655"/>
      <c r="I1524" s="655"/>
      <c r="J1524" s="655"/>
      <c r="K1524" s="655"/>
      <c r="L1524" s="1310"/>
      <c r="M1524" s="1310"/>
      <c r="N1524" s="1310"/>
      <c r="P1524" s="656"/>
      <c r="Q1524" s="657"/>
      <c r="R1524" s="704"/>
      <c r="S1524" s="3180"/>
    </row>
    <row r="1525" spans="7:19" ht="15" customHeight="1">
      <c r="G1525" s="1047"/>
      <c r="H1525" s="655"/>
      <c r="I1525" s="655"/>
      <c r="J1525" s="655"/>
      <c r="K1525" s="655"/>
      <c r="L1525" s="1310"/>
      <c r="M1525" s="1310"/>
      <c r="N1525" s="1310"/>
      <c r="P1525" s="656"/>
      <c r="Q1525" s="657"/>
      <c r="R1525" s="704"/>
      <c r="S1525" s="3180"/>
    </row>
    <row r="1526" spans="7:19" ht="15" customHeight="1">
      <c r="G1526" s="1047"/>
      <c r="H1526" s="655"/>
      <c r="I1526" s="655"/>
      <c r="J1526" s="655"/>
      <c r="K1526" s="655"/>
      <c r="L1526" s="1310"/>
      <c r="M1526" s="1310"/>
      <c r="N1526" s="1310"/>
      <c r="P1526" s="656"/>
      <c r="Q1526" s="657"/>
      <c r="R1526" s="704"/>
      <c r="S1526" s="3180"/>
    </row>
    <row r="1527" spans="7:19" ht="15" customHeight="1">
      <c r="G1527" s="1047"/>
      <c r="H1527" s="655"/>
      <c r="I1527" s="655"/>
      <c r="J1527" s="655"/>
      <c r="K1527" s="655"/>
      <c r="L1527" s="1310"/>
      <c r="M1527" s="1310"/>
      <c r="N1527" s="1310"/>
      <c r="P1527" s="656"/>
      <c r="Q1527" s="657"/>
      <c r="R1527" s="704"/>
      <c r="S1527" s="3180"/>
    </row>
    <row r="1528" spans="7:19" ht="15" customHeight="1">
      <c r="G1528" s="1047"/>
      <c r="H1528" s="655"/>
      <c r="I1528" s="655"/>
      <c r="J1528" s="655"/>
      <c r="K1528" s="655"/>
      <c r="L1528" s="1310"/>
      <c r="M1528" s="1310"/>
      <c r="N1528" s="1310"/>
      <c r="P1528" s="656"/>
      <c r="Q1528" s="657"/>
      <c r="R1528" s="704"/>
      <c r="S1528" s="3180"/>
    </row>
    <row r="1529" spans="7:19" ht="15" customHeight="1">
      <c r="G1529" s="1047"/>
      <c r="H1529" s="655"/>
      <c r="I1529" s="655"/>
      <c r="J1529" s="655"/>
      <c r="K1529" s="655"/>
      <c r="L1529" s="1310"/>
      <c r="M1529" s="1310"/>
      <c r="N1529" s="1310"/>
      <c r="P1529" s="656"/>
      <c r="Q1529" s="657"/>
      <c r="R1529" s="704"/>
      <c r="S1529" s="3180"/>
    </row>
    <row r="1530" spans="7:19" ht="15" customHeight="1">
      <c r="G1530" s="1047"/>
      <c r="H1530" s="655"/>
      <c r="I1530" s="655"/>
      <c r="J1530" s="655"/>
      <c r="K1530" s="655"/>
      <c r="L1530" s="1310"/>
      <c r="M1530" s="1310"/>
      <c r="N1530" s="1310"/>
      <c r="P1530" s="656"/>
      <c r="Q1530" s="657"/>
      <c r="R1530" s="704"/>
      <c r="S1530" s="3180"/>
    </row>
    <row r="1531" spans="7:19" ht="15" customHeight="1">
      <c r="G1531" s="1047"/>
      <c r="H1531" s="655"/>
      <c r="I1531" s="655"/>
      <c r="J1531" s="655"/>
      <c r="K1531" s="655"/>
      <c r="L1531" s="1310"/>
      <c r="M1531" s="1310"/>
      <c r="N1531" s="1310"/>
      <c r="P1531" s="656"/>
      <c r="Q1531" s="657"/>
      <c r="R1531" s="704"/>
      <c r="S1531" s="3180"/>
    </row>
    <row r="1532" spans="7:19" ht="15" customHeight="1">
      <c r="G1532" s="1047"/>
      <c r="H1532" s="655"/>
      <c r="I1532" s="655"/>
      <c r="J1532" s="655"/>
      <c r="K1532" s="655"/>
      <c r="L1532" s="1310"/>
      <c r="M1532" s="1310"/>
      <c r="N1532" s="1310"/>
      <c r="P1532" s="656"/>
      <c r="Q1532" s="657"/>
      <c r="R1532" s="704"/>
      <c r="S1532" s="3180"/>
    </row>
    <row r="1533" spans="7:19" ht="15" customHeight="1">
      <c r="G1533" s="1047"/>
      <c r="H1533" s="655"/>
      <c r="I1533" s="655"/>
      <c r="J1533" s="655"/>
      <c r="K1533" s="655"/>
      <c r="L1533" s="1310"/>
      <c r="M1533" s="1310"/>
      <c r="N1533" s="1310"/>
      <c r="P1533" s="656"/>
      <c r="Q1533" s="657"/>
      <c r="R1533" s="704"/>
      <c r="S1533" s="3180"/>
    </row>
    <row r="1534" spans="7:19" ht="15" customHeight="1">
      <c r="G1534" s="1047"/>
      <c r="H1534" s="655"/>
      <c r="I1534" s="655"/>
      <c r="J1534" s="655"/>
      <c r="K1534" s="655"/>
      <c r="L1534" s="1310"/>
      <c r="M1534" s="1310"/>
      <c r="N1534" s="1310"/>
      <c r="P1534" s="656"/>
      <c r="Q1534" s="657"/>
      <c r="R1534" s="704"/>
      <c r="S1534" s="3180"/>
    </row>
    <row r="1535" spans="7:19" ht="15" customHeight="1">
      <c r="G1535" s="1047"/>
      <c r="H1535" s="655"/>
      <c r="I1535" s="655"/>
      <c r="J1535" s="655"/>
      <c r="K1535" s="655"/>
      <c r="L1535" s="1310"/>
      <c r="M1535" s="1310"/>
      <c r="N1535" s="1310"/>
      <c r="P1535" s="656"/>
      <c r="Q1535" s="657"/>
      <c r="R1535" s="704"/>
      <c r="S1535" s="3180"/>
    </row>
    <row r="1536" spans="7:19" ht="15" customHeight="1">
      <c r="G1536" s="1047"/>
      <c r="H1536" s="655"/>
      <c r="I1536" s="655"/>
      <c r="J1536" s="655"/>
      <c r="K1536" s="655"/>
      <c r="L1536" s="1310"/>
      <c r="M1536" s="1310"/>
      <c r="N1536" s="1310"/>
      <c r="P1536" s="656"/>
      <c r="Q1536" s="657"/>
      <c r="R1536" s="704"/>
      <c r="S1536" s="3180"/>
    </row>
    <row r="1537" spans="7:19" ht="15" customHeight="1">
      <c r="G1537" s="1047"/>
      <c r="H1537" s="655"/>
      <c r="I1537" s="655"/>
      <c r="J1537" s="655"/>
      <c r="K1537" s="655"/>
      <c r="L1537" s="1310"/>
      <c r="M1537" s="1310"/>
      <c r="N1537" s="1310"/>
      <c r="P1537" s="656"/>
      <c r="Q1537" s="657"/>
      <c r="R1537" s="704"/>
      <c r="S1537" s="3180"/>
    </row>
    <row r="1538" spans="7:19" ht="15" customHeight="1">
      <c r="G1538" s="1047"/>
      <c r="H1538" s="655"/>
      <c r="I1538" s="655"/>
      <c r="J1538" s="655"/>
      <c r="K1538" s="655"/>
      <c r="L1538" s="1310"/>
      <c r="M1538" s="1310"/>
      <c r="N1538" s="1310"/>
      <c r="P1538" s="656"/>
      <c r="Q1538" s="657"/>
      <c r="R1538" s="704"/>
      <c r="S1538" s="3180"/>
    </row>
    <row r="1539" spans="7:19" ht="15" customHeight="1">
      <c r="G1539" s="1047"/>
      <c r="H1539" s="655"/>
      <c r="I1539" s="655"/>
      <c r="J1539" s="655"/>
      <c r="K1539" s="655"/>
      <c r="L1539" s="1310"/>
      <c r="M1539" s="1310"/>
      <c r="N1539" s="1310"/>
      <c r="P1539" s="656"/>
      <c r="Q1539" s="657"/>
      <c r="R1539" s="704"/>
      <c r="S1539" s="3180"/>
    </row>
    <row r="1540" spans="7:19" ht="15" customHeight="1">
      <c r="G1540" s="1047"/>
      <c r="H1540" s="655"/>
      <c r="I1540" s="655"/>
      <c r="J1540" s="655"/>
      <c r="K1540" s="655"/>
      <c r="L1540" s="1310"/>
      <c r="M1540" s="1310"/>
      <c r="N1540" s="1310"/>
      <c r="P1540" s="656"/>
      <c r="Q1540" s="657"/>
      <c r="R1540" s="704"/>
      <c r="S1540" s="3180"/>
    </row>
    <row r="1541" spans="7:19" ht="15" customHeight="1">
      <c r="G1541" s="1047"/>
      <c r="H1541" s="655"/>
      <c r="I1541" s="655"/>
      <c r="J1541" s="655"/>
      <c r="K1541" s="655"/>
      <c r="L1541" s="1310"/>
      <c r="M1541" s="1310"/>
      <c r="N1541" s="1310"/>
      <c r="P1541" s="656"/>
      <c r="Q1541" s="657"/>
      <c r="R1541" s="704"/>
      <c r="S1541" s="3180"/>
    </row>
    <row r="1542" spans="7:19" ht="15" customHeight="1">
      <c r="G1542" s="1047"/>
      <c r="H1542" s="655"/>
      <c r="I1542" s="655"/>
      <c r="J1542" s="655"/>
      <c r="K1542" s="655"/>
      <c r="L1542" s="1310"/>
      <c r="M1542" s="1310"/>
      <c r="N1542" s="1310"/>
      <c r="P1542" s="656"/>
      <c r="Q1542" s="657"/>
      <c r="R1542" s="704"/>
      <c r="S1542" s="3180"/>
    </row>
    <row r="1543" spans="7:19" ht="15" customHeight="1">
      <c r="G1543" s="1047"/>
      <c r="H1543" s="655"/>
      <c r="I1543" s="655"/>
      <c r="J1543" s="655"/>
      <c r="K1543" s="655"/>
      <c r="L1543" s="1310"/>
      <c r="M1543" s="1310"/>
      <c r="N1543" s="1310"/>
      <c r="P1543" s="656"/>
      <c r="Q1543" s="657"/>
      <c r="R1543" s="704"/>
      <c r="S1543" s="3180"/>
    </row>
    <row r="1544" spans="7:19" ht="15" customHeight="1">
      <c r="G1544" s="1047"/>
      <c r="H1544" s="655"/>
      <c r="I1544" s="655"/>
      <c r="J1544" s="655"/>
      <c r="K1544" s="655"/>
      <c r="L1544" s="1310"/>
      <c r="M1544" s="1310"/>
      <c r="N1544" s="1310"/>
      <c r="P1544" s="656"/>
      <c r="Q1544" s="657"/>
      <c r="R1544" s="704"/>
      <c r="S1544" s="3180"/>
    </row>
    <row r="1545" spans="7:19" ht="15" customHeight="1">
      <c r="G1545" s="1047"/>
      <c r="H1545" s="655"/>
      <c r="I1545" s="655"/>
      <c r="J1545" s="655"/>
      <c r="K1545" s="655"/>
      <c r="L1545" s="1310"/>
      <c r="M1545" s="1310"/>
      <c r="N1545" s="1310"/>
      <c r="P1545" s="656"/>
      <c r="Q1545" s="657"/>
      <c r="R1545" s="704"/>
      <c r="S1545" s="3180"/>
    </row>
    <row r="1546" spans="7:19" ht="15" customHeight="1">
      <c r="G1546" s="1047"/>
      <c r="H1546" s="655"/>
      <c r="I1546" s="655"/>
      <c r="J1546" s="655"/>
      <c r="K1546" s="655"/>
      <c r="L1546" s="1310"/>
      <c r="M1546" s="1310"/>
      <c r="N1546" s="1310"/>
      <c r="P1546" s="656"/>
      <c r="Q1546" s="657"/>
      <c r="R1546" s="704"/>
      <c r="S1546" s="3180"/>
    </row>
    <row r="1547" spans="7:19" ht="15" customHeight="1">
      <c r="G1547" s="1047"/>
      <c r="H1547" s="655"/>
      <c r="I1547" s="655"/>
      <c r="J1547" s="655"/>
      <c r="K1547" s="655"/>
      <c r="L1547" s="1310"/>
      <c r="M1547" s="1310"/>
      <c r="N1547" s="1310"/>
      <c r="P1547" s="656"/>
      <c r="Q1547" s="657"/>
      <c r="R1547" s="704"/>
      <c r="S1547" s="3180"/>
    </row>
    <row r="1548" spans="7:19" ht="15" customHeight="1">
      <c r="G1548" s="1047"/>
      <c r="H1548" s="655"/>
      <c r="I1548" s="655"/>
      <c r="J1548" s="655"/>
      <c r="K1548" s="655"/>
      <c r="L1548" s="1310"/>
      <c r="M1548" s="1310"/>
      <c r="N1548" s="1310"/>
      <c r="P1548" s="656"/>
      <c r="Q1548" s="657"/>
      <c r="R1548" s="704"/>
      <c r="S1548" s="3180"/>
    </row>
    <row r="1549" spans="7:19" ht="15" customHeight="1">
      <c r="G1549" s="1047"/>
      <c r="H1549" s="655"/>
      <c r="I1549" s="655"/>
      <c r="J1549" s="655"/>
      <c r="K1549" s="655"/>
      <c r="L1549" s="1310"/>
      <c r="M1549" s="1310"/>
      <c r="N1549" s="1310"/>
      <c r="P1549" s="656"/>
      <c r="Q1549" s="657"/>
      <c r="R1549" s="704"/>
      <c r="S1549" s="3180"/>
    </row>
    <row r="1550" spans="7:19" ht="15" customHeight="1">
      <c r="G1550" s="1047"/>
      <c r="H1550" s="655"/>
      <c r="I1550" s="655"/>
      <c r="J1550" s="655"/>
      <c r="K1550" s="655"/>
      <c r="L1550" s="1310"/>
      <c r="M1550" s="1310"/>
      <c r="N1550" s="1310"/>
      <c r="P1550" s="656"/>
      <c r="Q1550" s="657"/>
      <c r="R1550" s="704"/>
      <c r="S1550" s="3180"/>
    </row>
    <row r="1551" spans="7:19" ht="15" customHeight="1">
      <c r="G1551" s="1047"/>
      <c r="H1551" s="655"/>
      <c r="I1551" s="655"/>
      <c r="J1551" s="655"/>
      <c r="K1551" s="655"/>
      <c r="L1551" s="1310"/>
      <c r="M1551" s="1310"/>
      <c r="N1551" s="1310"/>
      <c r="P1551" s="656"/>
      <c r="Q1551" s="657"/>
      <c r="R1551" s="704"/>
      <c r="S1551" s="3180"/>
    </row>
    <row r="1552" spans="7:19" ht="15" customHeight="1">
      <c r="G1552" s="1047"/>
      <c r="H1552" s="655"/>
      <c r="I1552" s="655"/>
      <c r="J1552" s="655"/>
      <c r="K1552" s="655"/>
      <c r="L1552" s="1310"/>
      <c r="M1552" s="1310"/>
      <c r="N1552" s="1310"/>
      <c r="P1552" s="656"/>
      <c r="Q1552" s="657"/>
      <c r="R1552" s="704"/>
      <c r="S1552" s="3180"/>
    </row>
    <row r="1553" spans="7:19" ht="15" customHeight="1">
      <c r="G1553" s="1047"/>
      <c r="H1553" s="655"/>
      <c r="I1553" s="655"/>
      <c r="J1553" s="655"/>
      <c r="K1553" s="655"/>
      <c r="L1553" s="1310"/>
      <c r="M1553" s="1310"/>
      <c r="N1553" s="1310"/>
      <c r="P1553" s="656"/>
      <c r="Q1553" s="657"/>
      <c r="R1553" s="704"/>
      <c r="S1553" s="3180"/>
    </row>
    <row r="1554" spans="7:19" ht="15" customHeight="1">
      <c r="G1554" s="1047"/>
      <c r="H1554" s="655"/>
      <c r="I1554" s="655"/>
      <c r="J1554" s="655"/>
      <c r="K1554" s="655"/>
      <c r="L1554" s="1310"/>
      <c r="M1554" s="1310"/>
      <c r="N1554" s="1310"/>
      <c r="P1554" s="656"/>
      <c r="Q1554" s="657"/>
      <c r="R1554" s="704"/>
      <c r="S1554" s="3180"/>
    </row>
    <row r="1555" spans="7:19" ht="15" customHeight="1">
      <c r="G1555" s="1047"/>
      <c r="H1555" s="655"/>
      <c r="I1555" s="655"/>
      <c r="J1555" s="655"/>
      <c r="K1555" s="655"/>
      <c r="L1555" s="1310"/>
      <c r="M1555" s="1310"/>
      <c r="N1555" s="1310"/>
      <c r="P1555" s="656"/>
      <c r="Q1555" s="657"/>
      <c r="R1555" s="704"/>
      <c r="S1555" s="3180"/>
    </row>
    <row r="1556" spans="7:19" ht="15" customHeight="1">
      <c r="G1556" s="1047"/>
      <c r="H1556" s="655"/>
      <c r="I1556" s="655"/>
      <c r="J1556" s="655"/>
      <c r="K1556" s="655"/>
      <c r="L1556" s="1310"/>
      <c r="M1556" s="1310"/>
      <c r="N1556" s="1310"/>
      <c r="P1556" s="656"/>
      <c r="Q1556" s="657"/>
      <c r="R1556" s="704"/>
      <c r="S1556" s="3180"/>
    </row>
    <row r="1557" spans="7:19" ht="15" customHeight="1">
      <c r="G1557" s="1047"/>
      <c r="H1557" s="655"/>
      <c r="I1557" s="655"/>
      <c r="J1557" s="655"/>
      <c r="K1557" s="655"/>
      <c r="L1557" s="1310"/>
      <c r="M1557" s="1310"/>
      <c r="N1557" s="1310"/>
      <c r="P1557" s="656"/>
      <c r="Q1557" s="657"/>
      <c r="R1557" s="704"/>
      <c r="S1557" s="3180"/>
    </row>
    <row r="1558" spans="7:19" ht="15" customHeight="1">
      <c r="G1558" s="1047"/>
      <c r="H1558" s="655"/>
      <c r="I1558" s="655"/>
      <c r="J1558" s="655"/>
      <c r="K1558" s="655"/>
      <c r="L1558" s="1310"/>
      <c r="M1558" s="1310"/>
      <c r="N1558" s="1310"/>
      <c r="P1558" s="656"/>
      <c r="Q1558" s="657"/>
      <c r="R1558" s="704"/>
      <c r="S1558" s="3180"/>
    </row>
    <row r="1559" spans="7:19" ht="15" customHeight="1">
      <c r="G1559" s="1047"/>
      <c r="H1559" s="655"/>
      <c r="I1559" s="655"/>
      <c r="J1559" s="655"/>
      <c r="K1559" s="655"/>
      <c r="L1559" s="1310"/>
      <c r="M1559" s="1310"/>
      <c r="N1559" s="1310"/>
      <c r="P1559" s="656"/>
      <c r="Q1559" s="657"/>
      <c r="R1559" s="704"/>
      <c r="S1559" s="3180"/>
    </row>
    <row r="1560" spans="7:19" ht="15" customHeight="1">
      <c r="G1560" s="1047"/>
      <c r="H1560" s="655"/>
      <c r="I1560" s="655"/>
      <c r="J1560" s="655"/>
      <c r="K1560" s="655"/>
      <c r="L1560" s="1310"/>
      <c r="M1560" s="1310"/>
      <c r="N1560" s="1310"/>
      <c r="P1560" s="656"/>
      <c r="Q1560" s="657"/>
      <c r="R1560" s="704"/>
      <c r="S1560" s="3180"/>
    </row>
    <row r="1561" spans="7:19" ht="15" customHeight="1">
      <c r="G1561" s="1047"/>
      <c r="H1561" s="655"/>
      <c r="I1561" s="655"/>
      <c r="J1561" s="655"/>
      <c r="K1561" s="655"/>
      <c r="L1561" s="1310"/>
      <c r="M1561" s="1310"/>
      <c r="N1561" s="1310"/>
      <c r="P1561" s="656"/>
      <c r="Q1561" s="657"/>
      <c r="R1561" s="704"/>
      <c r="S1561" s="3180"/>
    </row>
    <row r="1562" spans="7:19" ht="15" customHeight="1">
      <c r="G1562" s="1047"/>
      <c r="H1562" s="655"/>
      <c r="I1562" s="655"/>
      <c r="J1562" s="655"/>
      <c r="K1562" s="655"/>
      <c r="L1562" s="1310"/>
      <c r="M1562" s="1310"/>
      <c r="N1562" s="1310"/>
      <c r="P1562" s="656"/>
      <c r="Q1562" s="657"/>
      <c r="R1562" s="704"/>
      <c r="S1562" s="3180"/>
    </row>
    <row r="1563" spans="7:19" ht="15" customHeight="1">
      <c r="G1563" s="1047"/>
      <c r="H1563" s="655"/>
      <c r="I1563" s="655"/>
      <c r="J1563" s="655"/>
      <c r="K1563" s="655"/>
      <c r="L1563" s="1310"/>
      <c r="M1563" s="1310"/>
      <c r="N1563" s="1310"/>
      <c r="P1563" s="656"/>
      <c r="Q1563" s="657"/>
      <c r="R1563" s="704"/>
      <c r="S1563" s="3180"/>
    </row>
    <row r="1564" spans="7:19" ht="15" customHeight="1">
      <c r="G1564" s="1047"/>
      <c r="H1564" s="655"/>
      <c r="I1564" s="655"/>
      <c r="J1564" s="655"/>
      <c r="K1564" s="655"/>
      <c r="L1564" s="1310"/>
      <c r="M1564" s="1310"/>
      <c r="N1564" s="1310"/>
      <c r="P1564" s="656"/>
      <c r="Q1564" s="657"/>
      <c r="R1564" s="704"/>
      <c r="S1564" s="3180"/>
    </row>
    <row r="1565" spans="7:19" ht="15" customHeight="1">
      <c r="G1565" s="1047"/>
      <c r="H1565" s="655"/>
      <c r="I1565" s="655"/>
      <c r="J1565" s="655"/>
      <c r="K1565" s="655"/>
      <c r="L1565" s="1310"/>
      <c r="M1565" s="1310"/>
      <c r="N1565" s="1310"/>
      <c r="P1565" s="656"/>
      <c r="Q1565" s="657"/>
      <c r="R1565" s="704"/>
      <c r="S1565" s="3180"/>
    </row>
    <row r="1566" spans="7:19" ht="15" customHeight="1">
      <c r="G1566" s="1047"/>
      <c r="H1566" s="655"/>
      <c r="I1566" s="655"/>
      <c r="J1566" s="655"/>
      <c r="K1566" s="655"/>
      <c r="L1566" s="1310"/>
      <c r="M1566" s="1310"/>
      <c r="N1566" s="1310"/>
      <c r="P1566" s="656"/>
      <c r="Q1566" s="657"/>
      <c r="R1566" s="704"/>
      <c r="S1566" s="3180"/>
    </row>
    <row r="1567" spans="7:19" ht="15" customHeight="1">
      <c r="G1567" s="1047"/>
      <c r="H1567" s="655"/>
      <c r="I1567" s="655"/>
      <c r="J1567" s="655"/>
      <c r="K1567" s="655"/>
      <c r="L1567" s="1310"/>
      <c r="M1567" s="1310"/>
      <c r="N1567" s="1310"/>
      <c r="P1567" s="656"/>
      <c r="Q1567" s="657"/>
      <c r="R1567" s="704"/>
      <c r="S1567" s="3180"/>
    </row>
    <row r="1568" spans="7:19" ht="15" customHeight="1">
      <c r="G1568" s="1047"/>
      <c r="H1568" s="655"/>
      <c r="I1568" s="655"/>
      <c r="J1568" s="655"/>
      <c r="K1568" s="655"/>
      <c r="L1568" s="1310"/>
      <c r="M1568" s="1310"/>
      <c r="N1568" s="1310"/>
      <c r="P1568" s="656"/>
      <c r="Q1568" s="657"/>
      <c r="R1568" s="704"/>
      <c r="S1568" s="3180"/>
    </row>
    <row r="1569" spans="7:19" ht="15" customHeight="1">
      <c r="G1569" s="1047"/>
      <c r="H1569" s="655"/>
      <c r="I1569" s="655"/>
      <c r="J1569" s="655"/>
      <c r="K1569" s="655"/>
      <c r="L1569" s="1310"/>
      <c r="M1569" s="1310"/>
      <c r="N1569" s="1310"/>
      <c r="P1569" s="656"/>
      <c r="Q1569" s="657"/>
      <c r="R1569" s="704"/>
      <c r="S1569" s="3180"/>
    </row>
    <row r="1570" spans="7:19" ht="15" customHeight="1">
      <c r="G1570" s="1047"/>
      <c r="H1570" s="655"/>
      <c r="I1570" s="655"/>
      <c r="J1570" s="655"/>
      <c r="K1570" s="655"/>
      <c r="L1570" s="1310"/>
      <c r="M1570" s="1310"/>
      <c r="N1570" s="1310"/>
      <c r="P1570" s="656"/>
      <c r="Q1570" s="657"/>
      <c r="R1570" s="704"/>
      <c r="S1570" s="3180"/>
    </row>
    <row r="1571" spans="7:19" ht="15" customHeight="1">
      <c r="G1571" s="1047"/>
      <c r="H1571" s="655"/>
      <c r="I1571" s="655"/>
      <c r="J1571" s="655"/>
      <c r="K1571" s="655"/>
      <c r="L1571" s="1310"/>
      <c r="M1571" s="1310"/>
      <c r="N1571" s="1310"/>
      <c r="P1571" s="656"/>
      <c r="Q1571" s="657"/>
      <c r="R1571" s="704"/>
      <c r="S1571" s="3180"/>
    </row>
    <row r="1572" spans="7:19" ht="15" customHeight="1">
      <c r="G1572" s="1047"/>
      <c r="H1572" s="655"/>
      <c r="I1572" s="655"/>
      <c r="J1572" s="655"/>
      <c r="K1572" s="655"/>
      <c r="L1572" s="1310"/>
      <c r="M1572" s="1310"/>
      <c r="N1572" s="1310"/>
      <c r="P1572" s="656"/>
      <c r="Q1572" s="657"/>
      <c r="R1572" s="704"/>
      <c r="S1572" s="3180"/>
    </row>
    <row r="1573" spans="7:19" ht="15" customHeight="1">
      <c r="G1573" s="1047"/>
      <c r="H1573" s="655"/>
      <c r="I1573" s="655"/>
      <c r="J1573" s="655"/>
      <c r="K1573" s="655"/>
      <c r="L1573" s="1310"/>
      <c r="M1573" s="1310"/>
      <c r="N1573" s="1310"/>
      <c r="P1573" s="656"/>
      <c r="Q1573" s="657"/>
      <c r="R1573" s="704"/>
      <c r="S1573" s="3180"/>
    </row>
    <row r="1574" spans="7:19" ht="15" customHeight="1">
      <c r="G1574" s="1047"/>
      <c r="H1574" s="655"/>
      <c r="I1574" s="655"/>
      <c r="J1574" s="655"/>
      <c r="K1574" s="655"/>
      <c r="L1574" s="1310"/>
      <c r="M1574" s="1310"/>
      <c r="N1574" s="1310"/>
      <c r="P1574" s="656"/>
      <c r="Q1574" s="657"/>
      <c r="R1574" s="704"/>
      <c r="S1574" s="3180"/>
    </row>
    <row r="1575" spans="7:19" ht="15" customHeight="1">
      <c r="G1575" s="1047"/>
      <c r="H1575" s="655"/>
      <c r="I1575" s="655"/>
      <c r="J1575" s="655"/>
      <c r="K1575" s="655"/>
      <c r="L1575" s="1310"/>
      <c r="M1575" s="1310"/>
      <c r="N1575" s="1310"/>
      <c r="P1575" s="656"/>
      <c r="Q1575" s="657"/>
      <c r="R1575" s="704"/>
      <c r="S1575" s="3180"/>
    </row>
    <row r="1576" spans="7:19" ht="15" customHeight="1">
      <c r="G1576" s="1047"/>
      <c r="H1576" s="655"/>
      <c r="I1576" s="655"/>
      <c r="J1576" s="655"/>
      <c r="K1576" s="655"/>
      <c r="L1576" s="1310"/>
      <c r="M1576" s="1310"/>
      <c r="N1576" s="1310"/>
      <c r="P1576" s="656"/>
      <c r="Q1576" s="657"/>
      <c r="R1576" s="704"/>
      <c r="S1576" s="3180"/>
    </row>
    <row r="1577" spans="7:19" ht="15" customHeight="1">
      <c r="G1577" s="1047"/>
      <c r="H1577" s="655"/>
      <c r="I1577" s="655"/>
      <c r="J1577" s="655"/>
      <c r="K1577" s="655"/>
      <c r="L1577" s="1310"/>
      <c r="M1577" s="1310"/>
      <c r="N1577" s="1310"/>
      <c r="P1577" s="656"/>
      <c r="Q1577" s="657"/>
      <c r="R1577" s="704"/>
      <c r="S1577" s="3180"/>
    </row>
    <row r="1578" spans="7:19" ht="15" customHeight="1">
      <c r="G1578" s="1047"/>
      <c r="H1578" s="655"/>
      <c r="I1578" s="655"/>
      <c r="J1578" s="655"/>
      <c r="K1578" s="655"/>
      <c r="L1578" s="1310"/>
      <c r="M1578" s="1310"/>
      <c r="N1578" s="1310"/>
      <c r="P1578" s="656"/>
      <c r="Q1578" s="657"/>
      <c r="R1578" s="704"/>
      <c r="S1578" s="3180"/>
    </row>
    <row r="1579" spans="7:19" ht="15" customHeight="1">
      <c r="G1579" s="1047"/>
      <c r="H1579" s="655"/>
      <c r="I1579" s="655"/>
      <c r="J1579" s="655"/>
      <c r="K1579" s="655"/>
      <c r="L1579" s="1310"/>
      <c r="M1579" s="1310"/>
      <c r="N1579" s="1310"/>
      <c r="P1579" s="656"/>
      <c r="Q1579" s="657"/>
      <c r="R1579" s="704"/>
      <c r="S1579" s="3180"/>
    </row>
    <row r="1580" spans="7:19" ht="15" customHeight="1">
      <c r="G1580" s="1047"/>
      <c r="H1580" s="655"/>
      <c r="I1580" s="655"/>
      <c r="J1580" s="655"/>
      <c r="K1580" s="655"/>
      <c r="L1580" s="1310"/>
      <c r="M1580" s="1310"/>
      <c r="N1580" s="1310"/>
      <c r="P1580" s="656"/>
      <c r="Q1580" s="657"/>
      <c r="R1580" s="704"/>
      <c r="S1580" s="3180"/>
    </row>
    <row r="1581" spans="7:19" ht="15" customHeight="1">
      <c r="G1581" s="1047"/>
      <c r="H1581" s="655"/>
      <c r="I1581" s="655"/>
      <c r="J1581" s="655"/>
      <c r="K1581" s="655"/>
      <c r="L1581" s="1310"/>
      <c r="M1581" s="1310"/>
      <c r="N1581" s="1310"/>
      <c r="P1581" s="656"/>
      <c r="Q1581" s="657"/>
      <c r="R1581" s="704"/>
      <c r="S1581" s="3180"/>
    </row>
    <row r="1582" spans="7:19" ht="15" customHeight="1">
      <c r="G1582" s="1047"/>
      <c r="H1582" s="655"/>
      <c r="I1582" s="655"/>
      <c r="J1582" s="655"/>
      <c r="K1582" s="655"/>
      <c r="L1582" s="1310"/>
      <c r="M1582" s="1310"/>
      <c r="N1582" s="1310"/>
      <c r="P1582" s="656"/>
      <c r="Q1582" s="657"/>
      <c r="R1582" s="704"/>
      <c r="S1582" s="3180"/>
    </row>
    <row r="1583" spans="7:19" ht="15" customHeight="1">
      <c r="G1583" s="1047"/>
      <c r="H1583" s="655"/>
      <c r="I1583" s="655"/>
      <c r="J1583" s="655"/>
      <c r="K1583" s="655"/>
      <c r="L1583" s="1310"/>
      <c r="M1583" s="1310"/>
      <c r="N1583" s="1310"/>
      <c r="P1583" s="656"/>
      <c r="Q1583" s="657"/>
      <c r="R1583" s="704"/>
      <c r="S1583" s="3180"/>
    </row>
    <row r="1584" spans="7:19" ht="15" customHeight="1">
      <c r="G1584" s="1047"/>
      <c r="H1584" s="655"/>
      <c r="I1584" s="655"/>
      <c r="J1584" s="655"/>
      <c r="K1584" s="655"/>
      <c r="L1584" s="1310"/>
      <c r="M1584" s="1310"/>
      <c r="N1584" s="1310"/>
      <c r="P1584" s="656"/>
      <c r="Q1584" s="657"/>
      <c r="R1584" s="704"/>
      <c r="S1584" s="3180"/>
    </row>
    <row r="1585" spans="7:19" ht="15" customHeight="1">
      <c r="G1585" s="1047"/>
      <c r="H1585" s="655"/>
      <c r="I1585" s="655"/>
      <c r="J1585" s="655"/>
      <c r="K1585" s="655"/>
      <c r="L1585" s="1310"/>
      <c r="M1585" s="1310"/>
      <c r="N1585" s="1310"/>
      <c r="P1585" s="656"/>
      <c r="Q1585" s="657"/>
      <c r="R1585" s="704"/>
      <c r="S1585" s="3180"/>
    </row>
    <row r="1586" spans="7:19" ht="15" customHeight="1">
      <c r="G1586" s="1047"/>
      <c r="H1586" s="655"/>
      <c r="I1586" s="655"/>
      <c r="J1586" s="655"/>
      <c r="K1586" s="655"/>
      <c r="L1586" s="1310"/>
      <c r="M1586" s="1310"/>
      <c r="N1586" s="1310"/>
      <c r="P1586" s="656"/>
      <c r="Q1586" s="657"/>
      <c r="R1586" s="704"/>
      <c r="S1586" s="3180"/>
    </row>
    <row r="1587" spans="7:19" ht="15" customHeight="1">
      <c r="G1587" s="1047"/>
      <c r="H1587" s="655"/>
      <c r="I1587" s="655"/>
      <c r="J1587" s="655"/>
      <c r="K1587" s="655"/>
      <c r="L1587" s="1310"/>
      <c r="M1587" s="1310"/>
      <c r="N1587" s="1310"/>
      <c r="P1587" s="656"/>
      <c r="Q1587" s="657"/>
      <c r="R1587" s="704"/>
      <c r="S1587" s="3180"/>
    </row>
    <row r="1588" spans="7:19" ht="15" customHeight="1">
      <c r="G1588" s="1047"/>
      <c r="H1588" s="655"/>
      <c r="I1588" s="655"/>
      <c r="J1588" s="655"/>
      <c r="K1588" s="655"/>
      <c r="L1588" s="1310"/>
      <c r="M1588" s="1310"/>
      <c r="N1588" s="1310"/>
      <c r="P1588" s="656"/>
      <c r="Q1588" s="657"/>
      <c r="R1588" s="704"/>
      <c r="S1588" s="3180"/>
    </row>
    <row r="1589" spans="7:19" ht="15" customHeight="1">
      <c r="G1589" s="1047"/>
      <c r="H1589" s="655"/>
      <c r="I1589" s="655"/>
      <c r="J1589" s="655"/>
      <c r="K1589" s="655"/>
      <c r="L1589" s="1310"/>
      <c r="M1589" s="1310"/>
      <c r="N1589" s="1310"/>
      <c r="P1589" s="656"/>
      <c r="Q1589" s="657"/>
      <c r="R1589" s="704"/>
      <c r="S1589" s="3180"/>
    </row>
    <row r="1590" spans="7:19" ht="15" customHeight="1">
      <c r="G1590" s="1047"/>
      <c r="H1590" s="655"/>
      <c r="I1590" s="655"/>
      <c r="J1590" s="655"/>
      <c r="K1590" s="655"/>
      <c r="L1590" s="1310"/>
      <c r="M1590" s="1310"/>
      <c r="N1590" s="1310"/>
      <c r="P1590" s="656"/>
      <c r="Q1590" s="657"/>
      <c r="R1590" s="704"/>
      <c r="S1590" s="3180"/>
    </row>
    <row r="1591" spans="7:19" ht="15" customHeight="1">
      <c r="G1591" s="1047"/>
      <c r="H1591" s="655"/>
      <c r="I1591" s="655"/>
      <c r="J1591" s="655"/>
      <c r="K1591" s="655"/>
      <c r="L1591" s="1310"/>
      <c r="M1591" s="1310"/>
      <c r="N1591" s="1310"/>
      <c r="P1591" s="656"/>
      <c r="Q1591" s="657"/>
      <c r="R1591" s="704"/>
      <c r="S1591" s="3180"/>
    </row>
    <row r="1592" spans="7:19" ht="15" customHeight="1">
      <c r="G1592" s="1047"/>
      <c r="H1592" s="655"/>
      <c r="I1592" s="655"/>
      <c r="J1592" s="655"/>
      <c r="K1592" s="655"/>
      <c r="L1592" s="1310"/>
      <c r="M1592" s="1310"/>
      <c r="N1592" s="1310"/>
      <c r="P1592" s="656"/>
      <c r="Q1592" s="657"/>
      <c r="R1592" s="704"/>
      <c r="S1592" s="3180"/>
    </row>
    <row r="1593" spans="7:19" ht="15" customHeight="1">
      <c r="G1593" s="1047"/>
      <c r="H1593" s="655"/>
      <c r="I1593" s="655"/>
      <c r="J1593" s="655"/>
      <c r="K1593" s="655"/>
      <c r="L1593" s="1310"/>
      <c r="M1593" s="1310"/>
      <c r="N1593" s="1310"/>
      <c r="P1593" s="656"/>
      <c r="Q1593" s="657"/>
      <c r="R1593" s="704"/>
      <c r="S1593" s="3180"/>
    </row>
    <row r="1594" spans="7:19" ht="15" customHeight="1">
      <c r="G1594" s="1047"/>
      <c r="H1594" s="655"/>
      <c r="I1594" s="655"/>
      <c r="J1594" s="655"/>
      <c r="K1594" s="655"/>
      <c r="L1594" s="1310"/>
      <c r="M1594" s="1310"/>
      <c r="N1594" s="1310"/>
      <c r="P1594" s="656"/>
      <c r="Q1594" s="657"/>
      <c r="R1594" s="704"/>
      <c r="S1594" s="3180"/>
    </row>
    <row r="1595" spans="7:19" ht="15" customHeight="1">
      <c r="G1595" s="1047"/>
      <c r="H1595" s="655"/>
      <c r="I1595" s="655"/>
      <c r="J1595" s="655"/>
      <c r="K1595" s="655"/>
      <c r="L1595" s="1310"/>
      <c r="M1595" s="1310"/>
      <c r="N1595" s="1310"/>
      <c r="P1595" s="656"/>
      <c r="Q1595" s="657"/>
      <c r="R1595" s="704"/>
      <c r="S1595" s="3180"/>
    </row>
    <row r="1596" spans="7:19" ht="15" customHeight="1">
      <c r="G1596" s="1047"/>
      <c r="H1596" s="655"/>
      <c r="I1596" s="655"/>
      <c r="J1596" s="655"/>
      <c r="K1596" s="655"/>
      <c r="L1596" s="1310"/>
      <c r="M1596" s="1310"/>
      <c r="N1596" s="1310"/>
      <c r="P1596" s="656"/>
      <c r="Q1596" s="657"/>
      <c r="R1596" s="704"/>
      <c r="S1596" s="3180"/>
    </row>
    <row r="1597" spans="7:19" ht="15" customHeight="1">
      <c r="G1597" s="1047"/>
      <c r="H1597" s="655"/>
      <c r="I1597" s="655"/>
      <c r="J1597" s="655"/>
      <c r="K1597" s="655"/>
      <c r="L1597" s="1310"/>
      <c r="M1597" s="1310"/>
      <c r="N1597" s="1310"/>
      <c r="P1597" s="656"/>
      <c r="Q1597" s="657"/>
      <c r="R1597" s="704"/>
      <c r="S1597" s="3180"/>
    </row>
    <row r="1598" spans="7:19" ht="15" customHeight="1">
      <c r="G1598" s="1047"/>
      <c r="H1598" s="655"/>
      <c r="I1598" s="655"/>
      <c r="J1598" s="655"/>
      <c r="K1598" s="655"/>
      <c r="L1598" s="1310"/>
      <c r="M1598" s="1310"/>
      <c r="N1598" s="1310"/>
      <c r="P1598" s="656"/>
      <c r="Q1598" s="657"/>
      <c r="R1598" s="704"/>
      <c r="S1598" s="3180"/>
    </row>
    <row r="1599" spans="7:19" ht="15" customHeight="1">
      <c r="G1599" s="1047"/>
      <c r="H1599" s="655"/>
      <c r="I1599" s="655"/>
      <c r="J1599" s="655"/>
      <c r="K1599" s="655"/>
      <c r="L1599" s="1310"/>
      <c r="M1599" s="1310"/>
      <c r="N1599" s="1310"/>
      <c r="P1599" s="656"/>
      <c r="Q1599" s="657"/>
      <c r="R1599" s="704"/>
      <c r="S1599" s="3180"/>
    </row>
    <row r="1600" spans="7:19" ht="15" customHeight="1">
      <c r="G1600" s="1047"/>
      <c r="H1600" s="655"/>
      <c r="I1600" s="655"/>
      <c r="J1600" s="655"/>
      <c r="K1600" s="655"/>
      <c r="L1600" s="1310"/>
      <c r="M1600" s="1310"/>
      <c r="N1600" s="1310"/>
      <c r="P1600" s="656"/>
      <c r="Q1600" s="657"/>
      <c r="R1600" s="704"/>
      <c r="S1600" s="3180"/>
    </row>
    <row r="1601" spans="7:19" ht="15" customHeight="1">
      <c r="G1601" s="1047"/>
      <c r="H1601" s="655"/>
      <c r="I1601" s="655"/>
      <c r="J1601" s="655"/>
      <c r="K1601" s="655"/>
      <c r="L1601" s="1310"/>
      <c r="M1601" s="1310"/>
      <c r="N1601" s="1310"/>
      <c r="P1601" s="656"/>
      <c r="Q1601" s="657"/>
      <c r="R1601" s="704"/>
      <c r="S1601" s="3180"/>
    </row>
    <row r="1602" spans="7:19" ht="15" customHeight="1">
      <c r="G1602" s="1047"/>
      <c r="H1602" s="655"/>
      <c r="I1602" s="655"/>
      <c r="J1602" s="655"/>
      <c r="K1602" s="655"/>
      <c r="L1602" s="1310"/>
      <c r="M1602" s="1310"/>
      <c r="N1602" s="1310"/>
      <c r="P1602" s="656"/>
      <c r="Q1602" s="657"/>
      <c r="R1602" s="704"/>
      <c r="S1602" s="3180"/>
    </row>
    <row r="1603" spans="7:19" ht="15" customHeight="1">
      <c r="G1603" s="1047"/>
      <c r="H1603" s="655"/>
      <c r="I1603" s="655"/>
      <c r="J1603" s="655"/>
      <c r="K1603" s="655"/>
      <c r="L1603" s="1310"/>
      <c r="M1603" s="1310"/>
      <c r="N1603" s="1310"/>
      <c r="P1603" s="656"/>
      <c r="Q1603" s="657"/>
      <c r="R1603" s="704"/>
      <c r="S1603" s="3180"/>
    </row>
    <row r="1604" spans="7:19" ht="15" customHeight="1">
      <c r="G1604" s="1047"/>
      <c r="H1604" s="655"/>
      <c r="I1604" s="655"/>
      <c r="J1604" s="655"/>
      <c r="K1604" s="655"/>
      <c r="L1604" s="1310"/>
      <c r="M1604" s="1310"/>
      <c r="N1604" s="1310"/>
      <c r="P1604" s="656"/>
      <c r="Q1604" s="657"/>
      <c r="R1604" s="704"/>
      <c r="S1604" s="3180"/>
    </row>
    <row r="1605" spans="7:19" ht="15" customHeight="1">
      <c r="G1605" s="1047"/>
      <c r="H1605" s="655"/>
      <c r="I1605" s="655"/>
      <c r="J1605" s="655"/>
      <c r="K1605" s="655"/>
      <c r="L1605" s="1310"/>
      <c r="M1605" s="1310"/>
      <c r="N1605" s="1310"/>
      <c r="P1605" s="656"/>
      <c r="Q1605" s="657"/>
      <c r="R1605" s="704"/>
      <c r="S1605" s="3180"/>
    </row>
    <row r="1606" spans="7:19" ht="15" customHeight="1">
      <c r="G1606" s="1047"/>
      <c r="H1606" s="655"/>
      <c r="I1606" s="655"/>
      <c r="J1606" s="655"/>
      <c r="K1606" s="655"/>
      <c r="L1606" s="1310"/>
      <c r="M1606" s="1310"/>
      <c r="N1606" s="1310"/>
      <c r="P1606" s="656"/>
      <c r="Q1606" s="657"/>
      <c r="R1606" s="704"/>
      <c r="S1606" s="3180"/>
    </row>
    <row r="1607" spans="7:19" ht="15" customHeight="1">
      <c r="G1607" s="1047"/>
      <c r="H1607" s="655"/>
      <c r="I1607" s="655"/>
      <c r="J1607" s="655"/>
      <c r="K1607" s="655"/>
      <c r="L1607" s="1310"/>
      <c r="M1607" s="1310"/>
      <c r="N1607" s="1310"/>
      <c r="P1607" s="656"/>
      <c r="Q1607" s="657"/>
      <c r="R1607" s="704"/>
      <c r="S1607" s="3180"/>
    </row>
    <row r="1608" spans="7:19" ht="15" customHeight="1">
      <c r="G1608" s="1047"/>
      <c r="H1608" s="655"/>
      <c r="I1608" s="655"/>
      <c r="J1608" s="655"/>
      <c r="K1608" s="655"/>
      <c r="L1608" s="1310"/>
      <c r="M1608" s="1310"/>
      <c r="N1608" s="1310"/>
      <c r="P1608" s="656"/>
      <c r="Q1608" s="657"/>
      <c r="R1608" s="704"/>
      <c r="S1608" s="3180"/>
    </row>
    <row r="1609" spans="7:19" ht="15" customHeight="1">
      <c r="G1609" s="1047"/>
      <c r="H1609" s="655"/>
      <c r="I1609" s="655"/>
      <c r="J1609" s="655"/>
      <c r="K1609" s="655"/>
      <c r="L1609" s="1310"/>
      <c r="M1609" s="1310"/>
      <c r="N1609" s="1310"/>
      <c r="P1609" s="656"/>
      <c r="Q1609" s="657"/>
      <c r="R1609" s="704"/>
      <c r="S1609" s="3180"/>
    </row>
    <row r="1610" spans="7:19">
      <c r="G1610" s="1047"/>
      <c r="H1610" s="655"/>
      <c r="I1610" s="655"/>
      <c r="J1610" s="655"/>
      <c r="K1610" s="655"/>
      <c r="L1610" s="1310"/>
      <c r="M1610" s="1310"/>
      <c r="N1610" s="1310"/>
      <c r="P1610" s="656"/>
      <c r="Q1610" s="657"/>
      <c r="R1610" s="704"/>
      <c r="S1610" s="3180"/>
    </row>
    <row r="1611" spans="7:19">
      <c r="G1611" s="1047"/>
      <c r="H1611" s="655"/>
      <c r="I1611" s="655"/>
      <c r="J1611" s="655"/>
      <c r="K1611" s="655"/>
      <c r="L1611" s="1310"/>
      <c r="M1611" s="1310"/>
      <c r="N1611" s="1310"/>
      <c r="P1611" s="656"/>
      <c r="Q1611" s="657"/>
      <c r="R1611" s="704"/>
      <c r="S1611" s="3180"/>
    </row>
    <row r="1612" spans="7:19">
      <c r="G1612" s="1047"/>
      <c r="H1612" s="655"/>
      <c r="I1612" s="655"/>
      <c r="J1612" s="655"/>
      <c r="K1612" s="655"/>
      <c r="L1612" s="1310"/>
      <c r="M1612" s="1310"/>
      <c r="N1612" s="1310"/>
      <c r="P1612" s="656"/>
      <c r="Q1612" s="657"/>
      <c r="R1612" s="704"/>
      <c r="S1612" s="3180"/>
    </row>
    <row r="1613" spans="7:19">
      <c r="G1613" s="1047"/>
      <c r="H1613" s="655"/>
      <c r="I1613" s="655"/>
      <c r="J1613" s="655"/>
      <c r="K1613" s="655"/>
      <c r="L1613" s="1310"/>
      <c r="M1613" s="1310"/>
      <c r="N1613" s="1310"/>
      <c r="P1613" s="656"/>
      <c r="Q1613" s="657"/>
      <c r="R1613" s="704"/>
      <c r="S1613" s="3180"/>
    </row>
    <row r="1614" spans="7:19">
      <c r="G1614" s="1047"/>
      <c r="H1614" s="655"/>
      <c r="I1614" s="655"/>
      <c r="J1614" s="655"/>
      <c r="K1614" s="655"/>
      <c r="L1614" s="1310"/>
      <c r="M1614" s="1310"/>
      <c r="N1614" s="1310"/>
      <c r="P1614" s="656"/>
      <c r="Q1614" s="657"/>
      <c r="R1614" s="704"/>
      <c r="S1614" s="3180"/>
    </row>
    <row r="1615" spans="7:19">
      <c r="G1615" s="1047"/>
      <c r="H1615" s="655"/>
      <c r="I1615" s="655"/>
      <c r="J1615" s="655"/>
      <c r="K1615" s="655"/>
      <c r="L1615" s="1310"/>
      <c r="M1615" s="1310"/>
      <c r="N1615" s="1310"/>
      <c r="P1615" s="656"/>
      <c r="Q1615" s="657"/>
      <c r="R1615" s="704"/>
      <c r="S1615" s="3180"/>
    </row>
    <row r="1616" spans="7:19">
      <c r="G1616" s="1047"/>
      <c r="H1616" s="655"/>
      <c r="I1616" s="655"/>
      <c r="J1616" s="655"/>
      <c r="K1616" s="655"/>
      <c r="L1616" s="1310"/>
      <c r="M1616" s="1310"/>
      <c r="N1616" s="1310"/>
      <c r="P1616" s="656"/>
      <c r="Q1616" s="657"/>
      <c r="R1616" s="704"/>
      <c r="S1616" s="3180"/>
    </row>
    <row r="1617" spans="7:19">
      <c r="G1617" s="1047"/>
      <c r="H1617" s="655"/>
      <c r="I1617" s="655"/>
      <c r="J1617" s="655"/>
      <c r="K1617" s="655"/>
      <c r="L1617" s="1310"/>
      <c r="M1617" s="1310"/>
      <c r="N1617" s="1310"/>
      <c r="P1617" s="656"/>
      <c r="Q1617" s="657"/>
      <c r="R1617" s="704"/>
      <c r="S1617" s="3180"/>
    </row>
    <row r="1618" spans="7:19">
      <c r="G1618" s="1047"/>
      <c r="H1618" s="655"/>
      <c r="I1618" s="655"/>
      <c r="J1618" s="655"/>
      <c r="K1618" s="655"/>
      <c r="L1618" s="1310"/>
      <c r="M1618" s="1310"/>
      <c r="N1618" s="1310"/>
      <c r="P1618" s="656"/>
      <c r="Q1618" s="657"/>
      <c r="R1618" s="704"/>
      <c r="S1618" s="3180"/>
    </row>
    <row r="1619" spans="7:19">
      <c r="G1619" s="1047"/>
      <c r="H1619" s="655"/>
      <c r="I1619" s="655"/>
      <c r="J1619" s="655"/>
      <c r="K1619" s="655"/>
      <c r="L1619" s="1310"/>
      <c r="M1619" s="1310"/>
      <c r="N1619" s="1310"/>
      <c r="P1619" s="656"/>
      <c r="Q1619" s="657"/>
      <c r="R1619" s="704"/>
      <c r="S1619" s="3180"/>
    </row>
    <row r="1620" spans="7:19">
      <c r="G1620" s="1047"/>
      <c r="H1620" s="655"/>
      <c r="I1620" s="655"/>
      <c r="J1620" s="655"/>
      <c r="K1620" s="655"/>
      <c r="L1620" s="1310"/>
      <c r="M1620" s="1310"/>
      <c r="N1620" s="1310"/>
      <c r="P1620" s="656"/>
      <c r="Q1620" s="657"/>
      <c r="R1620" s="704"/>
      <c r="S1620" s="3180"/>
    </row>
    <row r="1621" spans="7:19">
      <c r="G1621" s="1047"/>
      <c r="H1621" s="655"/>
      <c r="I1621" s="655"/>
      <c r="J1621" s="655"/>
      <c r="K1621" s="655"/>
      <c r="L1621" s="1310"/>
      <c r="M1621" s="1310"/>
      <c r="N1621" s="1310"/>
      <c r="P1621" s="656"/>
      <c r="Q1621" s="657"/>
      <c r="R1621" s="704"/>
      <c r="S1621" s="3180"/>
    </row>
    <row r="1622" spans="7:19">
      <c r="G1622" s="1047"/>
      <c r="H1622" s="655"/>
      <c r="I1622" s="655"/>
      <c r="J1622" s="655"/>
      <c r="K1622" s="655"/>
      <c r="L1622" s="1310"/>
      <c r="M1622" s="1310"/>
      <c r="N1622" s="1310"/>
      <c r="P1622" s="656"/>
      <c r="Q1622" s="657"/>
      <c r="R1622" s="704"/>
      <c r="S1622" s="3180"/>
    </row>
    <row r="1623" spans="7:19">
      <c r="G1623" s="1047"/>
      <c r="H1623" s="655"/>
      <c r="I1623" s="655"/>
      <c r="J1623" s="655"/>
      <c r="K1623" s="655"/>
      <c r="L1623" s="1310"/>
      <c r="M1623" s="1310"/>
      <c r="N1623" s="1310"/>
      <c r="P1623" s="656"/>
      <c r="Q1623" s="657"/>
      <c r="R1623" s="704"/>
      <c r="S1623" s="3180"/>
    </row>
    <row r="1624" spans="7:19">
      <c r="G1624" s="1047"/>
      <c r="H1624" s="655"/>
      <c r="I1624" s="655"/>
      <c r="J1624" s="655"/>
      <c r="K1624" s="655"/>
      <c r="L1624" s="1310"/>
      <c r="M1624" s="1310"/>
      <c r="N1624" s="1310"/>
      <c r="P1624" s="656"/>
      <c r="Q1624" s="657"/>
      <c r="R1624" s="704"/>
      <c r="S1624" s="3180"/>
    </row>
    <row r="1625" spans="7:19">
      <c r="G1625" s="1047"/>
      <c r="H1625" s="655"/>
      <c r="I1625" s="655"/>
      <c r="J1625" s="655"/>
      <c r="K1625" s="655"/>
      <c r="L1625" s="1310"/>
      <c r="M1625" s="1310"/>
      <c r="N1625" s="1310"/>
      <c r="P1625" s="656"/>
      <c r="Q1625" s="657"/>
      <c r="R1625" s="704"/>
      <c r="S1625" s="3180"/>
    </row>
    <row r="1626" spans="7:19">
      <c r="G1626" s="1047"/>
      <c r="H1626" s="655"/>
      <c r="I1626" s="655"/>
      <c r="J1626" s="655"/>
      <c r="K1626" s="655"/>
      <c r="L1626" s="1310"/>
      <c r="M1626" s="1310"/>
      <c r="N1626" s="1310"/>
      <c r="P1626" s="656"/>
      <c r="Q1626" s="657"/>
      <c r="R1626" s="704"/>
      <c r="S1626" s="3180"/>
    </row>
    <row r="1627" spans="7:19">
      <c r="G1627" s="1047"/>
      <c r="H1627" s="655"/>
      <c r="I1627" s="655"/>
      <c r="J1627" s="655"/>
      <c r="K1627" s="655"/>
      <c r="L1627" s="1310"/>
      <c r="M1627" s="1310"/>
      <c r="N1627" s="1310"/>
      <c r="P1627" s="656"/>
      <c r="Q1627" s="657"/>
      <c r="R1627" s="704"/>
      <c r="S1627" s="3180"/>
    </row>
    <row r="1628" spans="7:19">
      <c r="G1628" s="1047"/>
      <c r="H1628" s="655"/>
      <c r="I1628" s="655"/>
      <c r="J1628" s="655"/>
      <c r="K1628" s="655"/>
      <c r="L1628" s="1310"/>
      <c r="M1628" s="1310"/>
      <c r="N1628" s="1310"/>
      <c r="P1628" s="656"/>
      <c r="Q1628" s="657"/>
      <c r="R1628" s="704"/>
      <c r="S1628" s="3180"/>
    </row>
    <row r="1629" spans="7:19">
      <c r="G1629" s="1047"/>
      <c r="H1629" s="655"/>
      <c r="I1629" s="655"/>
      <c r="J1629" s="655"/>
      <c r="K1629" s="655"/>
      <c r="L1629" s="1310"/>
      <c r="M1629" s="1310"/>
      <c r="N1629" s="1310"/>
      <c r="P1629" s="656"/>
      <c r="Q1629" s="657"/>
      <c r="R1629" s="704"/>
      <c r="S1629" s="3180"/>
    </row>
    <row r="1630" spans="7:19">
      <c r="G1630" s="1047"/>
      <c r="H1630" s="655"/>
      <c r="I1630" s="655"/>
      <c r="J1630" s="655"/>
      <c r="K1630" s="655"/>
      <c r="L1630" s="1310"/>
      <c r="M1630" s="1310"/>
      <c r="N1630" s="1310"/>
      <c r="P1630" s="656"/>
      <c r="Q1630" s="657"/>
      <c r="R1630" s="704"/>
      <c r="S1630" s="3180"/>
    </row>
    <row r="1631" spans="7:19">
      <c r="G1631" s="1047"/>
      <c r="H1631" s="655"/>
      <c r="I1631" s="655"/>
      <c r="J1631" s="655"/>
      <c r="K1631" s="655"/>
      <c r="L1631" s="1310"/>
      <c r="M1631" s="1310"/>
      <c r="N1631" s="1310"/>
      <c r="P1631" s="656"/>
      <c r="Q1631" s="657"/>
      <c r="R1631" s="704"/>
      <c r="S1631" s="3180"/>
    </row>
    <row r="1632" spans="7:19">
      <c r="G1632" s="1047"/>
      <c r="H1632" s="655"/>
      <c r="I1632" s="655"/>
      <c r="J1632" s="655"/>
      <c r="K1632" s="655"/>
      <c r="L1632" s="1310"/>
      <c r="M1632" s="1310"/>
      <c r="N1632" s="1310"/>
      <c r="P1632" s="656"/>
      <c r="Q1632" s="657"/>
      <c r="R1632" s="704"/>
      <c r="S1632" s="3180"/>
    </row>
    <row r="1633" spans="7:19">
      <c r="G1633" s="1047"/>
      <c r="H1633" s="655"/>
      <c r="I1633" s="655"/>
      <c r="J1633" s="655"/>
      <c r="K1633" s="655"/>
      <c r="L1633" s="1310"/>
      <c r="M1633" s="1310"/>
      <c r="N1633" s="1310"/>
      <c r="P1633" s="656"/>
      <c r="Q1633" s="657"/>
      <c r="R1633" s="704"/>
      <c r="S1633" s="3180"/>
    </row>
    <row r="1634" spans="7:19">
      <c r="G1634" s="1047"/>
      <c r="H1634" s="655"/>
      <c r="I1634" s="655"/>
      <c r="J1634" s="655"/>
      <c r="K1634" s="655"/>
      <c r="L1634" s="1310"/>
      <c r="M1634" s="1310"/>
      <c r="N1634" s="1310"/>
      <c r="P1634" s="656"/>
      <c r="Q1634" s="657"/>
      <c r="R1634" s="704"/>
      <c r="S1634" s="3180"/>
    </row>
    <row r="1635" spans="7:19">
      <c r="G1635" s="1047"/>
      <c r="H1635" s="655"/>
      <c r="I1635" s="655"/>
      <c r="J1635" s="655"/>
      <c r="K1635" s="655"/>
      <c r="L1635" s="1310"/>
      <c r="M1635" s="1310"/>
      <c r="N1635" s="1310"/>
      <c r="P1635" s="656"/>
      <c r="Q1635" s="657"/>
      <c r="R1635" s="704"/>
      <c r="S1635" s="3180"/>
    </row>
    <row r="1636" spans="7:19">
      <c r="G1636" s="1047"/>
      <c r="H1636" s="655"/>
      <c r="I1636" s="655"/>
      <c r="J1636" s="655"/>
      <c r="K1636" s="655"/>
      <c r="L1636" s="1310"/>
      <c r="M1636" s="1310"/>
      <c r="N1636" s="1310"/>
      <c r="P1636" s="656"/>
      <c r="Q1636" s="657"/>
      <c r="R1636" s="704"/>
      <c r="S1636" s="3180"/>
    </row>
    <row r="1637" spans="7:19">
      <c r="G1637" s="1047"/>
      <c r="H1637" s="655"/>
      <c r="I1637" s="655"/>
      <c r="J1637" s="655"/>
      <c r="K1637" s="655"/>
      <c r="L1637" s="1310"/>
      <c r="M1637" s="1310"/>
      <c r="N1637" s="1310"/>
      <c r="P1637" s="656"/>
      <c r="Q1637" s="657"/>
      <c r="R1637" s="704"/>
      <c r="S1637" s="3180"/>
    </row>
    <row r="1638" spans="7:19">
      <c r="G1638" s="1047"/>
      <c r="H1638" s="655"/>
      <c r="I1638" s="655"/>
      <c r="J1638" s="655"/>
      <c r="K1638" s="655"/>
      <c r="L1638" s="1310"/>
      <c r="M1638" s="1310"/>
      <c r="N1638" s="1310"/>
      <c r="P1638" s="656"/>
      <c r="Q1638" s="657"/>
      <c r="R1638" s="704"/>
      <c r="S1638" s="3180"/>
    </row>
    <row r="1639" spans="7:19">
      <c r="G1639" s="1047"/>
      <c r="H1639" s="655"/>
      <c r="I1639" s="655"/>
      <c r="J1639" s="655"/>
      <c r="K1639" s="655"/>
      <c r="L1639" s="1310"/>
      <c r="M1639" s="1310"/>
      <c r="N1639" s="1310"/>
      <c r="P1639" s="656"/>
      <c r="Q1639" s="657"/>
      <c r="R1639" s="704"/>
      <c r="S1639" s="3180"/>
    </row>
    <row r="1640" spans="7:19">
      <c r="G1640" s="1047"/>
      <c r="H1640" s="655"/>
      <c r="I1640" s="655"/>
      <c r="J1640" s="655"/>
      <c r="K1640" s="655"/>
      <c r="L1640" s="1310"/>
      <c r="M1640" s="1310"/>
      <c r="N1640" s="1310"/>
      <c r="P1640" s="656"/>
      <c r="Q1640" s="657"/>
      <c r="R1640" s="704"/>
      <c r="S1640" s="3180"/>
    </row>
    <row r="1641" spans="7:19">
      <c r="G1641" s="1047"/>
      <c r="H1641" s="655"/>
      <c r="I1641" s="655"/>
      <c r="J1641" s="655"/>
      <c r="K1641" s="655"/>
      <c r="L1641" s="1310"/>
      <c r="M1641" s="1310"/>
      <c r="N1641" s="1310"/>
      <c r="P1641" s="656"/>
      <c r="Q1641" s="657"/>
      <c r="R1641" s="704"/>
      <c r="S1641" s="3180"/>
    </row>
    <row r="1642" spans="7:19">
      <c r="G1642" s="1047"/>
      <c r="H1642" s="655"/>
      <c r="I1642" s="655"/>
      <c r="J1642" s="655"/>
      <c r="K1642" s="655"/>
      <c r="L1642" s="1310"/>
      <c r="M1642" s="1310"/>
      <c r="N1642" s="1310"/>
      <c r="P1642" s="656"/>
      <c r="Q1642" s="657"/>
      <c r="R1642" s="704"/>
      <c r="S1642" s="3180"/>
    </row>
    <row r="1643" spans="7:19">
      <c r="G1643" s="1047"/>
      <c r="H1643" s="655"/>
      <c r="I1643" s="655"/>
      <c r="J1643" s="655"/>
      <c r="K1643" s="655"/>
      <c r="L1643" s="1310"/>
      <c r="M1643" s="1310"/>
      <c r="N1643" s="1310"/>
      <c r="P1643" s="656"/>
      <c r="Q1643" s="657"/>
      <c r="R1643" s="704"/>
      <c r="S1643" s="3180"/>
    </row>
    <row r="1644" spans="7:19">
      <c r="G1644" s="1047"/>
      <c r="H1644" s="655"/>
      <c r="I1644" s="655"/>
      <c r="J1644" s="655"/>
      <c r="K1644" s="655"/>
      <c r="L1644" s="1310"/>
      <c r="M1644" s="1310"/>
      <c r="N1644" s="1310"/>
      <c r="P1644" s="656"/>
      <c r="Q1644" s="657"/>
      <c r="R1644" s="704"/>
      <c r="S1644" s="3180"/>
    </row>
    <row r="1645" spans="7:19">
      <c r="G1645" s="1047"/>
      <c r="H1645" s="655"/>
      <c r="I1645" s="655"/>
      <c r="J1645" s="655"/>
      <c r="K1645" s="655"/>
      <c r="L1645" s="1310"/>
      <c r="M1645" s="1310"/>
      <c r="N1645" s="1310"/>
      <c r="P1645" s="656"/>
      <c r="Q1645" s="657"/>
      <c r="R1645" s="704"/>
      <c r="S1645" s="3180"/>
    </row>
    <row r="1646" spans="7:19">
      <c r="G1646" s="1047"/>
      <c r="H1646" s="655"/>
      <c r="I1646" s="655"/>
      <c r="J1646" s="655"/>
      <c r="K1646" s="655"/>
      <c r="L1646" s="1310"/>
      <c r="M1646" s="1310"/>
      <c r="N1646" s="1310"/>
      <c r="P1646" s="656"/>
      <c r="Q1646" s="657"/>
      <c r="R1646" s="704"/>
      <c r="S1646" s="3180"/>
    </row>
    <row r="1647" spans="7:19">
      <c r="G1647" s="1047"/>
      <c r="H1647" s="655"/>
      <c r="I1647" s="655"/>
      <c r="J1647" s="655"/>
      <c r="K1647" s="655"/>
      <c r="L1647" s="1310"/>
      <c r="M1647" s="1310"/>
      <c r="N1647" s="1310"/>
      <c r="P1647" s="656"/>
      <c r="Q1647" s="657"/>
      <c r="R1647" s="704"/>
      <c r="S1647" s="3180"/>
    </row>
    <row r="1648" spans="7:19">
      <c r="G1648" s="1047"/>
      <c r="H1648" s="655"/>
      <c r="I1648" s="655"/>
      <c r="J1648" s="655"/>
      <c r="K1648" s="655"/>
      <c r="L1648" s="1310"/>
      <c r="M1648" s="1310"/>
      <c r="N1648" s="1310"/>
      <c r="P1648" s="656"/>
      <c r="Q1648" s="657"/>
      <c r="R1648" s="704"/>
      <c r="S1648" s="3180"/>
    </row>
    <row r="1649" spans="7:19">
      <c r="G1649" s="1047"/>
      <c r="H1649" s="655"/>
      <c r="I1649" s="655"/>
      <c r="J1649" s="655"/>
      <c r="K1649" s="655"/>
      <c r="L1649" s="1310"/>
      <c r="M1649" s="1310"/>
      <c r="N1649" s="1310"/>
      <c r="P1649" s="656"/>
      <c r="Q1649" s="657"/>
      <c r="R1649" s="704"/>
      <c r="S1649" s="3180"/>
    </row>
    <row r="1650" spans="7:19">
      <c r="G1650" s="1047"/>
      <c r="H1650" s="655"/>
      <c r="I1650" s="655"/>
      <c r="J1650" s="655"/>
      <c r="K1650" s="655"/>
      <c r="L1650" s="1310"/>
      <c r="M1650" s="1310"/>
      <c r="N1650" s="1310"/>
      <c r="P1650" s="656"/>
      <c r="Q1650" s="657"/>
      <c r="R1650" s="704"/>
      <c r="S1650" s="3180"/>
    </row>
    <row r="1651" spans="7:19">
      <c r="G1651" s="1047"/>
      <c r="H1651" s="655"/>
      <c r="I1651" s="655"/>
      <c r="J1651" s="655"/>
      <c r="K1651" s="655"/>
      <c r="L1651" s="1310"/>
      <c r="M1651" s="1310"/>
      <c r="N1651" s="1310"/>
      <c r="P1651" s="656"/>
      <c r="Q1651" s="657"/>
      <c r="R1651" s="704"/>
      <c r="S1651" s="3180"/>
    </row>
    <row r="1652" spans="7:19">
      <c r="G1652" s="1047"/>
      <c r="H1652" s="655"/>
      <c r="I1652" s="655"/>
      <c r="J1652" s="655"/>
      <c r="K1652" s="655"/>
      <c r="L1652" s="1310"/>
      <c r="M1652" s="1310"/>
      <c r="N1652" s="1310"/>
      <c r="P1652" s="656"/>
      <c r="Q1652" s="657"/>
      <c r="R1652" s="704"/>
      <c r="S1652" s="3180"/>
    </row>
    <row r="1653" spans="7:19">
      <c r="G1653" s="1047"/>
      <c r="H1653" s="655"/>
      <c r="I1653" s="655"/>
      <c r="J1653" s="655"/>
      <c r="K1653" s="655"/>
      <c r="L1653" s="1310"/>
      <c r="M1653" s="1310"/>
      <c r="N1653" s="1310"/>
      <c r="P1653" s="656"/>
      <c r="Q1653" s="657"/>
      <c r="R1653" s="704"/>
      <c r="S1653" s="3180"/>
    </row>
    <row r="1654" spans="7:19">
      <c r="G1654" s="1047"/>
      <c r="H1654" s="655"/>
      <c r="I1654" s="655"/>
      <c r="J1654" s="655"/>
      <c r="K1654" s="655"/>
      <c r="L1654" s="1310"/>
      <c r="M1654" s="1310"/>
      <c r="N1654" s="1310"/>
      <c r="P1654" s="656"/>
      <c r="Q1654" s="657"/>
      <c r="R1654" s="704"/>
      <c r="S1654" s="3180"/>
    </row>
    <row r="1655" spans="7:19">
      <c r="G1655" s="1047"/>
      <c r="H1655" s="655"/>
      <c r="I1655" s="655"/>
      <c r="J1655" s="655"/>
      <c r="K1655" s="655"/>
      <c r="L1655" s="1310"/>
      <c r="M1655" s="1310"/>
      <c r="N1655" s="1310"/>
      <c r="P1655" s="656"/>
      <c r="Q1655" s="657"/>
      <c r="R1655" s="704"/>
      <c r="S1655" s="3180"/>
    </row>
    <row r="1656" spans="7:19">
      <c r="G1656" s="1047"/>
      <c r="H1656" s="655"/>
      <c r="I1656" s="655"/>
      <c r="J1656" s="655"/>
      <c r="K1656" s="655"/>
      <c r="L1656" s="1310"/>
      <c r="M1656" s="1310"/>
      <c r="N1656" s="1310"/>
      <c r="P1656" s="656"/>
      <c r="Q1656" s="657"/>
      <c r="R1656" s="704"/>
      <c r="S1656" s="3180"/>
    </row>
    <row r="1657" spans="7:19">
      <c r="G1657" s="1047"/>
      <c r="H1657" s="655"/>
      <c r="I1657" s="655"/>
      <c r="J1657" s="655"/>
      <c r="K1657" s="655"/>
      <c r="L1657" s="1310"/>
      <c r="M1657" s="1310"/>
      <c r="N1657" s="1310"/>
      <c r="P1657" s="656"/>
      <c r="Q1657" s="657"/>
      <c r="R1657" s="704"/>
      <c r="S1657" s="3180"/>
    </row>
    <row r="1658" spans="7:19">
      <c r="G1658" s="1047"/>
      <c r="H1658" s="655"/>
      <c r="I1658" s="655"/>
      <c r="J1658" s="655"/>
      <c r="K1658" s="655"/>
      <c r="L1658" s="1310"/>
      <c r="M1658" s="1310"/>
      <c r="N1658" s="1310"/>
      <c r="P1658" s="656"/>
      <c r="Q1658" s="657"/>
      <c r="R1658" s="704"/>
      <c r="S1658" s="3180"/>
    </row>
    <row r="1659" spans="7:19">
      <c r="G1659" s="1047"/>
      <c r="H1659" s="655"/>
      <c r="I1659" s="655"/>
      <c r="J1659" s="655"/>
      <c r="K1659" s="655"/>
      <c r="L1659" s="1310"/>
      <c r="M1659" s="1310"/>
      <c r="N1659" s="1310"/>
      <c r="P1659" s="656"/>
      <c r="Q1659" s="657"/>
      <c r="R1659" s="704"/>
      <c r="S1659" s="3180"/>
    </row>
    <row r="1660" spans="7:19">
      <c r="G1660" s="1047"/>
      <c r="H1660" s="655"/>
      <c r="I1660" s="655"/>
      <c r="J1660" s="655"/>
      <c r="K1660" s="655"/>
      <c r="L1660" s="1310"/>
      <c r="M1660" s="1310"/>
      <c r="N1660" s="1310"/>
      <c r="P1660" s="656"/>
      <c r="Q1660" s="657"/>
      <c r="R1660" s="704"/>
      <c r="S1660" s="3180"/>
    </row>
    <row r="1661" spans="7:19">
      <c r="G1661" s="1047"/>
      <c r="H1661" s="655"/>
      <c r="I1661" s="655"/>
      <c r="J1661" s="655"/>
      <c r="K1661" s="655"/>
      <c r="L1661" s="1310"/>
      <c r="M1661" s="1310"/>
      <c r="N1661" s="1310"/>
      <c r="P1661" s="656"/>
      <c r="Q1661" s="657"/>
      <c r="R1661" s="704"/>
      <c r="S1661" s="3180"/>
    </row>
    <row r="1662" spans="7:19">
      <c r="G1662" s="1047"/>
      <c r="H1662" s="655"/>
      <c r="I1662" s="655"/>
      <c r="J1662" s="655"/>
      <c r="K1662" s="655"/>
      <c r="L1662" s="1310"/>
      <c r="M1662" s="1310"/>
      <c r="N1662" s="1310"/>
      <c r="P1662" s="656"/>
      <c r="Q1662" s="657"/>
      <c r="R1662" s="704"/>
      <c r="S1662" s="3180"/>
    </row>
    <row r="1663" spans="7:19">
      <c r="G1663" s="1047"/>
      <c r="H1663" s="655"/>
      <c r="I1663" s="655"/>
      <c r="J1663" s="655"/>
      <c r="K1663" s="655"/>
      <c r="L1663" s="1310"/>
      <c r="M1663" s="1310"/>
      <c r="N1663" s="1310"/>
      <c r="P1663" s="656"/>
      <c r="Q1663" s="657"/>
      <c r="R1663" s="704"/>
      <c r="S1663" s="3180"/>
    </row>
    <row r="1664" spans="7:19">
      <c r="G1664" s="1047"/>
      <c r="H1664" s="655"/>
      <c r="I1664" s="655"/>
      <c r="J1664" s="655"/>
      <c r="K1664" s="655"/>
      <c r="L1664" s="1310"/>
      <c r="M1664" s="1310"/>
      <c r="N1664" s="1310"/>
      <c r="P1664" s="656"/>
      <c r="Q1664" s="657"/>
      <c r="R1664" s="704"/>
      <c r="S1664" s="3180"/>
    </row>
    <row r="1665" spans="7:19">
      <c r="G1665" s="1047"/>
      <c r="H1665" s="655"/>
      <c r="I1665" s="655"/>
      <c r="J1665" s="655"/>
      <c r="K1665" s="655"/>
      <c r="L1665" s="1310"/>
      <c r="M1665" s="1310"/>
      <c r="N1665" s="1310"/>
      <c r="P1665" s="656"/>
      <c r="Q1665" s="657"/>
      <c r="R1665" s="704"/>
      <c r="S1665" s="3180"/>
    </row>
    <row r="1666" spans="7:19">
      <c r="G1666" s="1047"/>
      <c r="H1666" s="655"/>
      <c r="I1666" s="655"/>
      <c r="J1666" s="655"/>
      <c r="K1666" s="655"/>
      <c r="L1666" s="1310"/>
      <c r="M1666" s="1310"/>
      <c r="N1666" s="1310"/>
      <c r="P1666" s="656"/>
      <c r="Q1666" s="657"/>
      <c r="R1666" s="704"/>
      <c r="S1666" s="3180"/>
    </row>
    <row r="1667" spans="7:19">
      <c r="G1667" s="1047"/>
      <c r="H1667" s="655"/>
      <c r="I1667" s="655"/>
      <c r="J1667" s="655"/>
      <c r="K1667" s="655"/>
      <c r="L1667" s="1310"/>
      <c r="M1667" s="1310"/>
      <c r="N1667" s="1310"/>
      <c r="P1667" s="656"/>
      <c r="Q1667" s="657"/>
      <c r="R1667" s="704"/>
      <c r="S1667" s="3180"/>
    </row>
    <row r="1668" spans="7:19">
      <c r="G1668" s="1047"/>
      <c r="H1668" s="655"/>
      <c r="I1668" s="655"/>
      <c r="J1668" s="655"/>
      <c r="K1668" s="655"/>
      <c r="L1668" s="1310"/>
      <c r="M1668" s="1310"/>
      <c r="N1668" s="1310"/>
      <c r="P1668" s="656"/>
      <c r="Q1668" s="657"/>
      <c r="R1668" s="704"/>
      <c r="S1668" s="3180"/>
    </row>
    <row r="1669" spans="7:19">
      <c r="G1669" s="1047"/>
      <c r="H1669" s="655"/>
      <c r="I1669" s="655"/>
      <c r="J1669" s="655"/>
      <c r="K1669" s="655"/>
      <c r="L1669" s="1310"/>
      <c r="M1669" s="1310"/>
      <c r="N1669" s="1310"/>
      <c r="P1669" s="656"/>
      <c r="Q1669" s="657"/>
      <c r="R1669" s="704"/>
      <c r="S1669" s="3180"/>
    </row>
    <row r="1670" spans="7:19">
      <c r="G1670" s="1047"/>
      <c r="H1670" s="655"/>
      <c r="I1670" s="655"/>
      <c r="J1670" s="655"/>
      <c r="K1670" s="655"/>
      <c r="L1670" s="1310"/>
      <c r="M1670" s="1310"/>
      <c r="N1670" s="1310"/>
      <c r="P1670" s="656"/>
      <c r="Q1670" s="657"/>
      <c r="R1670" s="704"/>
      <c r="S1670" s="3180"/>
    </row>
    <row r="1671" spans="7:19">
      <c r="G1671" s="1047"/>
      <c r="H1671" s="655"/>
      <c r="I1671" s="655"/>
      <c r="J1671" s="655"/>
      <c r="K1671" s="655"/>
      <c r="L1671" s="1310"/>
      <c r="M1671" s="1310"/>
      <c r="N1671" s="1310"/>
      <c r="P1671" s="656"/>
      <c r="Q1671" s="657"/>
      <c r="R1671" s="704"/>
      <c r="S1671" s="3180"/>
    </row>
    <row r="1672" spans="7:19">
      <c r="G1672" s="1047"/>
      <c r="H1672" s="655"/>
      <c r="I1672" s="655"/>
      <c r="J1672" s="655"/>
      <c r="K1672" s="655"/>
      <c r="L1672" s="1310"/>
      <c r="M1672" s="1310"/>
      <c r="N1672" s="1310"/>
      <c r="P1672" s="656"/>
      <c r="Q1672" s="657"/>
      <c r="R1672" s="704"/>
      <c r="S1672" s="3180"/>
    </row>
    <row r="1673" spans="7:19">
      <c r="G1673" s="1047"/>
      <c r="H1673" s="655"/>
      <c r="I1673" s="655"/>
      <c r="J1673" s="655"/>
      <c r="K1673" s="655"/>
      <c r="L1673" s="1310"/>
      <c r="M1673" s="1310"/>
      <c r="N1673" s="1310"/>
      <c r="P1673" s="656"/>
      <c r="Q1673" s="657"/>
      <c r="R1673" s="704"/>
      <c r="S1673" s="3180"/>
    </row>
    <row r="1674" spans="7:19">
      <c r="G1674" s="1047"/>
      <c r="H1674" s="655"/>
      <c r="I1674" s="655"/>
      <c r="J1674" s="655"/>
      <c r="K1674" s="655"/>
      <c r="L1674" s="1310"/>
      <c r="M1674" s="1310"/>
      <c r="N1674" s="1310"/>
      <c r="P1674" s="656"/>
      <c r="Q1674" s="657"/>
      <c r="R1674" s="704"/>
      <c r="S1674" s="3180"/>
    </row>
    <row r="1675" spans="7:19">
      <c r="G1675" s="1047"/>
      <c r="H1675" s="655"/>
      <c r="I1675" s="655"/>
      <c r="J1675" s="655"/>
      <c r="K1675" s="655"/>
      <c r="L1675" s="1310"/>
      <c r="M1675" s="1310"/>
      <c r="N1675" s="1310"/>
      <c r="P1675" s="656"/>
      <c r="Q1675" s="657"/>
      <c r="R1675" s="704"/>
      <c r="S1675" s="3180"/>
    </row>
    <row r="1676" spans="7:19">
      <c r="G1676" s="1047"/>
      <c r="H1676" s="655"/>
      <c r="I1676" s="655"/>
      <c r="J1676" s="655"/>
      <c r="K1676" s="655"/>
      <c r="L1676" s="1310"/>
      <c r="M1676" s="1310"/>
      <c r="N1676" s="1310"/>
      <c r="P1676" s="656"/>
      <c r="Q1676" s="657"/>
      <c r="R1676" s="704"/>
      <c r="S1676" s="3180"/>
    </row>
    <row r="1677" spans="7:19">
      <c r="G1677" s="1047"/>
      <c r="H1677" s="655"/>
      <c r="I1677" s="655"/>
      <c r="J1677" s="655"/>
      <c r="K1677" s="655"/>
      <c r="L1677" s="1310"/>
      <c r="M1677" s="1310"/>
      <c r="N1677" s="1310"/>
      <c r="P1677" s="656"/>
      <c r="Q1677" s="657"/>
      <c r="R1677" s="704"/>
      <c r="S1677" s="3180"/>
    </row>
    <row r="1678" spans="7:19">
      <c r="G1678" s="1047"/>
      <c r="H1678" s="655"/>
      <c r="I1678" s="655"/>
      <c r="J1678" s="655"/>
      <c r="K1678" s="655"/>
      <c r="L1678" s="1310"/>
      <c r="M1678" s="1310"/>
      <c r="N1678" s="1310"/>
      <c r="P1678" s="656"/>
      <c r="Q1678" s="657"/>
      <c r="R1678" s="704"/>
      <c r="S1678" s="3180"/>
    </row>
    <row r="1679" spans="7:19">
      <c r="G1679" s="1047"/>
      <c r="H1679" s="655"/>
      <c r="I1679" s="655"/>
      <c r="J1679" s="655"/>
      <c r="K1679" s="655"/>
      <c r="L1679" s="1310"/>
      <c r="M1679" s="1310"/>
      <c r="N1679" s="1310"/>
      <c r="P1679" s="656"/>
      <c r="Q1679" s="657"/>
      <c r="R1679" s="704"/>
      <c r="S1679" s="3180"/>
    </row>
    <row r="1680" spans="7:19">
      <c r="G1680" s="1047"/>
      <c r="H1680" s="655"/>
      <c r="I1680" s="655"/>
      <c r="J1680" s="655"/>
      <c r="K1680" s="655"/>
      <c r="L1680" s="1310"/>
      <c r="M1680" s="1310"/>
      <c r="N1680" s="1310"/>
      <c r="P1680" s="656"/>
      <c r="Q1680" s="657"/>
      <c r="R1680" s="704"/>
      <c r="S1680" s="3180"/>
    </row>
    <row r="1681" spans="7:19">
      <c r="G1681" s="1047"/>
      <c r="H1681" s="655"/>
      <c r="I1681" s="655"/>
      <c r="J1681" s="655"/>
      <c r="K1681" s="655"/>
      <c r="L1681" s="1310"/>
      <c r="M1681" s="1310"/>
      <c r="N1681" s="1310"/>
      <c r="P1681" s="656"/>
      <c r="Q1681" s="657"/>
      <c r="R1681" s="704"/>
      <c r="S1681" s="3180"/>
    </row>
    <row r="1682" spans="7:19">
      <c r="G1682" s="1047"/>
      <c r="H1682" s="655"/>
      <c r="I1682" s="655"/>
      <c r="J1682" s="655"/>
      <c r="K1682" s="655"/>
      <c r="L1682" s="1310"/>
      <c r="M1682" s="1310"/>
      <c r="N1682" s="1310"/>
      <c r="P1682" s="656"/>
      <c r="Q1682" s="657"/>
      <c r="R1682" s="704"/>
      <c r="S1682" s="3180"/>
    </row>
    <row r="1683" spans="7:19">
      <c r="G1683" s="1047"/>
      <c r="H1683" s="655"/>
      <c r="I1683" s="655"/>
      <c r="J1683" s="655"/>
      <c r="K1683" s="655"/>
      <c r="L1683" s="1310"/>
      <c r="M1683" s="1310"/>
      <c r="N1683" s="1310"/>
      <c r="P1683" s="656"/>
      <c r="Q1683" s="657"/>
      <c r="R1683" s="704"/>
      <c r="S1683" s="3180"/>
    </row>
    <row r="1684" spans="7:19">
      <c r="G1684" s="1047"/>
      <c r="H1684" s="655"/>
      <c r="I1684" s="655"/>
      <c r="J1684" s="655"/>
      <c r="K1684" s="655"/>
      <c r="L1684" s="1310"/>
      <c r="M1684" s="1310"/>
      <c r="N1684" s="1310"/>
      <c r="P1684" s="656"/>
      <c r="Q1684" s="657"/>
      <c r="R1684" s="704"/>
      <c r="S1684" s="3180"/>
    </row>
    <row r="1685" spans="7:19">
      <c r="G1685" s="1047"/>
      <c r="H1685" s="655"/>
      <c r="I1685" s="655"/>
      <c r="J1685" s="655"/>
      <c r="K1685" s="655"/>
      <c r="L1685" s="1310"/>
      <c r="M1685" s="1310"/>
      <c r="N1685" s="1310"/>
      <c r="P1685" s="656"/>
      <c r="Q1685" s="657"/>
      <c r="R1685" s="704"/>
      <c r="S1685" s="3180"/>
    </row>
    <row r="1686" spans="7:19">
      <c r="G1686" s="1047"/>
      <c r="H1686" s="655"/>
      <c r="I1686" s="655"/>
      <c r="J1686" s="655"/>
      <c r="K1686" s="655"/>
      <c r="L1686" s="1310"/>
      <c r="M1686" s="1310"/>
      <c r="N1686" s="1310"/>
      <c r="P1686" s="656"/>
      <c r="Q1686" s="657"/>
      <c r="R1686" s="704"/>
      <c r="S1686" s="3180"/>
    </row>
    <row r="1687" spans="7:19">
      <c r="G1687" s="1047"/>
      <c r="H1687" s="655"/>
      <c r="I1687" s="655"/>
      <c r="J1687" s="655"/>
      <c r="K1687" s="655"/>
      <c r="L1687" s="1310"/>
      <c r="M1687" s="1310"/>
      <c r="N1687" s="1310"/>
      <c r="P1687" s="656"/>
      <c r="Q1687" s="657"/>
      <c r="R1687" s="704"/>
      <c r="S1687" s="3180"/>
    </row>
    <row r="1688" spans="7:19">
      <c r="G1688" s="1047"/>
      <c r="H1688" s="655"/>
      <c r="I1688" s="655"/>
      <c r="J1688" s="655"/>
      <c r="K1688" s="655"/>
      <c r="L1688" s="1310"/>
      <c r="M1688" s="1310"/>
      <c r="N1688" s="1310"/>
      <c r="P1688" s="656"/>
      <c r="Q1688" s="657"/>
      <c r="R1688" s="704"/>
      <c r="S1688" s="3180"/>
    </row>
    <row r="1689" spans="7:19">
      <c r="G1689" s="1047"/>
      <c r="H1689" s="655"/>
      <c r="I1689" s="655"/>
      <c r="J1689" s="655"/>
      <c r="K1689" s="655"/>
      <c r="L1689" s="1310"/>
      <c r="M1689" s="1310"/>
      <c r="N1689" s="1310"/>
      <c r="P1689" s="656"/>
      <c r="Q1689" s="657"/>
      <c r="R1689" s="704"/>
      <c r="S1689" s="3180"/>
    </row>
    <row r="1690" spans="7:19">
      <c r="G1690" s="1047"/>
      <c r="H1690" s="655"/>
      <c r="I1690" s="655"/>
      <c r="J1690" s="655"/>
      <c r="K1690" s="655"/>
      <c r="L1690" s="1310"/>
      <c r="M1690" s="1310"/>
      <c r="N1690" s="1310"/>
      <c r="P1690" s="656"/>
      <c r="Q1690" s="657"/>
      <c r="R1690" s="704"/>
      <c r="S1690" s="3180"/>
    </row>
    <row r="1691" spans="7:19">
      <c r="G1691" s="1047"/>
      <c r="H1691" s="655"/>
      <c r="I1691" s="655"/>
      <c r="J1691" s="655"/>
      <c r="K1691" s="655"/>
      <c r="L1691" s="1310"/>
      <c r="M1691" s="1310"/>
      <c r="N1691" s="1310"/>
      <c r="P1691" s="656"/>
      <c r="Q1691" s="657"/>
      <c r="R1691" s="704"/>
      <c r="S1691" s="3180"/>
    </row>
    <row r="1692" spans="7:19">
      <c r="G1692" s="1047"/>
      <c r="H1692" s="655"/>
      <c r="I1692" s="655"/>
      <c r="J1692" s="655"/>
      <c r="K1692" s="655"/>
      <c r="L1692" s="1310"/>
      <c r="M1692" s="1310"/>
      <c r="N1692" s="1310"/>
      <c r="P1692" s="656"/>
      <c r="Q1692" s="657"/>
      <c r="R1692" s="704"/>
      <c r="S1692" s="3180"/>
    </row>
    <row r="1693" spans="7:19">
      <c r="G1693" s="1047"/>
      <c r="H1693" s="655"/>
      <c r="I1693" s="655"/>
      <c r="J1693" s="655"/>
      <c r="K1693" s="655"/>
      <c r="L1693" s="1310"/>
      <c r="M1693" s="1310"/>
      <c r="N1693" s="1310"/>
      <c r="P1693" s="656"/>
      <c r="Q1693" s="657"/>
      <c r="R1693" s="704"/>
      <c r="S1693" s="3180"/>
    </row>
    <row r="1694" spans="7:19">
      <c r="G1694" s="1047"/>
      <c r="H1694" s="655"/>
      <c r="I1694" s="655"/>
      <c r="J1694" s="655"/>
      <c r="K1694" s="655"/>
      <c r="L1694" s="1310"/>
      <c r="M1694" s="1310"/>
      <c r="N1694" s="1310"/>
      <c r="P1694" s="656"/>
      <c r="Q1694" s="657"/>
      <c r="R1694" s="704"/>
      <c r="S1694" s="3180"/>
    </row>
    <row r="1695" spans="7:19">
      <c r="G1695" s="1047"/>
      <c r="H1695" s="655"/>
      <c r="I1695" s="655"/>
      <c r="J1695" s="655"/>
      <c r="K1695" s="655"/>
      <c r="L1695" s="1310"/>
      <c r="M1695" s="1310"/>
      <c r="N1695" s="1310"/>
      <c r="P1695" s="656"/>
      <c r="Q1695" s="657"/>
      <c r="R1695" s="704"/>
      <c r="S1695" s="3180"/>
    </row>
    <row r="1696" spans="7:19">
      <c r="G1696" s="1047"/>
      <c r="H1696" s="655"/>
      <c r="I1696" s="655"/>
      <c r="J1696" s="655"/>
      <c r="K1696" s="655"/>
      <c r="L1696" s="1310"/>
      <c r="M1696" s="1310"/>
      <c r="N1696" s="1310"/>
      <c r="P1696" s="656"/>
      <c r="Q1696" s="657"/>
      <c r="R1696" s="704"/>
      <c r="S1696" s="3180"/>
    </row>
    <row r="1697" spans="7:19">
      <c r="G1697" s="1047"/>
      <c r="H1697" s="655"/>
      <c r="I1697" s="655"/>
      <c r="J1697" s="655"/>
      <c r="K1697" s="655"/>
      <c r="L1697" s="1310"/>
      <c r="M1697" s="1310"/>
      <c r="N1697" s="1310"/>
      <c r="P1697" s="656"/>
      <c r="Q1697" s="657"/>
      <c r="R1697" s="704"/>
      <c r="S1697" s="3180"/>
    </row>
    <row r="1698" spans="7:19">
      <c r="G1698" s="1047"/>
      <c r="H1698" s="655"/>
      <c r="I1698" s="655"/>
      <c r="J1698" s="655"/>
      <c r="K1698" s="655"/>
      <c r="L1698" s="1310"/>
      <c r="M1698" s="1310"/>
      <c r="N1698" s="1310"/>
      <c r="P1698" s="656"/>
      <c r="Q1698" s="657"/>
      <c r="R1698" s="704"/>
      <c r="S1698" s="3180"/>
    </row>
    <row r="1699" spans="7:19">
      <c r="G1699" s="1047"/>
      <c r="H1699" s="655"/>
      <c r="I1699" s="655"/>
      <c r="J1699" s="655"/>
      <c r="K1699" s="655"/>
      <c r="L1699" s="1310"/>
      <c r="M1699" s="1310"/>
      <c r="N1699" s="1310"/>
      <c r="P1699" s="656"/>
      <c r="Q1699" s="657"/>
      <c r="R1699" s="704"/>
      <c r="S1699" s="3180"/>
    </row>
    <row r="1700" spans="7:19">
      <c r="G1700" s="1047"/>
      <c r="H1700" s="655"/>
      <c r="I1700" s="655"/>
      <c r="J1700" s="655"/>
      <c r="K1700" s="655"/>
      <c r="L1700" s="1310"/>
      <c r="M1700" s="1310"/>
      <c r="N1700" s="1310"/>
      <c r="P1700" s="656"/>
      <c r="Q1700" s="657"/>
      <c r="R1700" s="704"/>
      <c r="S1700" s="3180"/>
    </row>
    <row r="1701" spans="7:19">
      <c r="G1701" s="1047"/>
      <c r="H1701" s="655"/>
      <c r="I1701" s="655"/>
      <c r="J1701" s="655"/>
      <c r="K1701" s="655"/>
      <c r="L1701" s="1310"/>
      <c r="M1701" s="1310"/>
      <c r="N1701" s="1310"/>
      <c r="P1701" s="656"/>
      <c r="Q1701" s="657"/>
      <c r="R1701" s="704"/>
      <c r="S1701" s="3180"/>
    </row>
    <row r="1702" spans="7:19">
      <c r="G1702" s="1047"/>
      <c r="H1702" s="655"/>
      <c r="I1702" s="655"/>
      <c r="J1702" s="655"/>
      <c r="K1702" s="655"/>
      <c r="L1702" s="1310"/>
      <c r="M1702" s="1310"/>
      <c r="N1702" s="1310"/>
      <c r="P1702" s="656"/>
      <c r="Q1702" s="657"/>
      <c r="R1702" s="704"/>
      <c r="S1702" s="3180"/>
    </row>
    <row r="1703" spans="7:19">
      <c r="G1703" s="1047"/>
      <c r="H1703" s="655"/>
      <c r="I1703" s="655"/>
      <c r="J1703" s="655"/>
      <c r="K1703" s="655"/>
      <c r="L1703" s="1310"/>
      <c r="M1703" s="1310"/>
      <c r="N1703" s="1310"/>
      <c r="P1703" s="656"/>
      <c r="Q1703" s="657"/>
      <c r="R1703" s="704"/>
      <c r="S1703" s="3180"/>
    </row>
    <row r="1704" spans="7:19">
      <c r="G1704" s="1047"/>
      <c r="H1704" s="655"/>
      <c r="I1704" s="655"/>
      <c r="J1704" s="655"/>
      <c r="K1704" s="655"/>
      <c r="L1704" s="1310"/>
      <c r="M1704" s="1310"/>
      <c r="N1704" s="1310"/>
      <c r="P1704" s="656"/>
      <c r="Q1704" s="657"/>
      <c r="R1704" s="704"/>
      <c r="S1704" s="3180"/>
    </row>
    <row r="1705" spans="7:19">
      <c r="G1705" s="1047"/>
      <c r="H1705" s="655"/>
      <c r="I1705" s="655"/>
      <c r="J1705" s="655"/>
      <c r="K1705" s="655"/>
      <c r="L1705" s="1310"/>
      <c r="M1705" s="1310"/>
      <c r="N1705" s="1310"/>
      <c r="P1705" s="656"/>
      <c r="Q1705" s="657"/>
      <c r="R1705" s="704"/>
      <c r="S1705" s="3180"/>
    </row>
    <row r="1706" spans="7:19">
      <c r="G1706" s="1047"/>
      <c r="H1706" s="655"/>
      <c r="I1706" s="655"/>
      <c r="J1706" s="655"/>
      <c r="K1706" s="655"/>
      <c r="L1706" s="1310"/>
      <c r="M1706" s="1310"/>
      <c r="N1706" s="1310"/>
      <c r="P1706" s="656"/>
      <c r="Q1706" s="657"/>
      <c r="R1706" s="704"/>
      <c r="S1706" s="3180"/>
    </row>
    <row r="1707" spans="7:19">
      <c r="G1707" s="1047"/>
      <c r="H1707" s="655"/>
      <c r="I1707" s="655"/>
      <c r="J1707" s="655"/>
      <c r="K1707" s="655"/>
      <c r="L1707" s="1310"/>
      <c r="M1707" s="1310"/>
      <c r="N1707" s="1310"/>
      <c r="P1707" s="656"/>
      <c r="Q1707" s="657"/>
      <c r="R1707" s="704"/>
      <c r="S1707" s="3180"/>
    </row>
    <row r="1708" spans="7:19">
      <c r="G1708" s="1047"/>
      <c r="H1708" s="655"/>
      <c r="I1708" s="655"/>
      <c r="J1708" s="655"/>
      <c r="K1708" s="655"/>
      <c r="L1708" s="1310"/>
      <c r="M1708" s="1310"/>
      <c r="N1708" s="1310"/>
      <c r="P1708" s="656"/>
      <c r="Q1708" s="657"/>
      <c r="R1708" s="704"/>
      <c r="S1708" s="3180"/>
    </row>
    <row r="1709" spans="7:19">
      <c r="G1709" s="1047"/>
      <c r="H1709" s="655"/>
      <c r="I1709" s="655"/>
      <c r="J1709" s="655"/>
      <c r="K1709" s="655"/>
      <c r="L1709" s="1310"/>
      <c r="M1709" s="1310"/>
      <c r="N1709" s="1310"/>
      <c r="P1709" s="656"/>
      <c r="Q1709" s="657"/>
      <c r="R1709" s="704"/>
      <c r="S1709" s="3180"/>
    </row>
    <row r="1710" spans="7:19">
      <c r="G1710" s="1047"/>
      <c r="H1710" s="655"/>
      <c r="I1710" s="655"/>
      <c r="J1710" s="655"/>
      <c r="K1710" s="655"/>
      <c r="L1710" s="1310"/>
      <c r="M1710" s="1310"/>
      <c r="N1710" s="1310"/>
      <c r="P1710" s="656"/>
      <c r="Q1710" s="657"/>
      <c r="R1710" s="704"/>
      <c r="S1710" s="3180"/>
    </row>
    <row r="1711" spans="7:19">
      <c r="G1711" s="1047"/>
      <c r="H1711" s="655"/>
      <c r="I1711" s="655"/>
      <c r="J1711" s="655"/>
      <c r="K1711" s="655"/>
      <c r="L1711" s="1310"/>
      <c r="M1711" s="1310"/>
      <c r="N1711" s="1310"/>
      <c r="P1711" s="656"/>
      <c r="Q1711" s="657"/>
      <c r="R1711" s="704"/>
      <c r="S1711" s="3180"/>
    </row>
    <row r="1712" spans="7:19">
      <c r="G1712" s="1047"/>
      <c r="H1712" s="655"/>
      <c r="I1712" s="655"/>
      <c r="J1712" s="655"/>
      <c r="K1712" s="655"/>
      <c r="L1712" s="1310"/>
      <c r="M1712" s="1310"/>
      <c r="N1712" s="1310"/>
      <c r="P1712" s="656"/>
      <c r="Q1712" s="657"/>
      <c r="R1712" s="704"/>
      <c r="S1712" s="3180"/>
    </row>
    <row r="1713" spans="7:19">
      <c r="G1713" s="1047"/>
      <c r="H1713" s="655"/>
      <c r="I1713" s="655"/>
      <c r="J1713" s="655"/>
      <c r="K1713" s="655"/>
      <c r="L1713" s="1310"/>
      <c r="M1713" s="1310"/>
      <c r="N1713" s="1310"/>
      <c r="P1713" s="656"/>
      <c r="Q1713" s="657"/>
      <c r="R1713" s="704"/>
      <c r="S1713" s="3180"/>
    </row>
    <row r="1714" spans="7:19">
      <c r="G1714" s="1047"/>
      <c r="H1714" s="655"/>
      <c r="I1714" s="655"/>
      <c r="J1714" s="655"/>
      <c r="K1714" s="655"/>
      <c r="L1714" s="1310"/>
      <c r="M1714" s="1310"/>
      <c r="N1714" s="1310"/>
      <c r="P1714" s="656"/>
      <c r="Q1714" s="657"/>
      <c r="R1714" s="704"/>
      <c r="S1714" s="3180"/>
    </row>
    <row r="1715" spans="7:19">
      <c r="G1715" s="1047"/>
      <c r="H1715" s="655"/>
      <c r="I1715" s="655"/>
      <c r="J1715" s="655"/>
      <c r="K1715" s="655"/>
      <c r="L1715" s="1310"/>
      <c r="M1715" s="1310"/>
      <c r="N1715" s="1310"/>
      <c r="P1715" s="656"/>
      <c r="Q1715" s="657"/>
      <c r="R1715" s="704"/>
      <c r="S1715" s="3180"/>
    </row>
    <row r="1716" spans="7:19">
      <c r="G1716" s="1047"/>
      <c r="H1716" s="655"/>
      <c r="I1716" s="655"/>
      <c r="J1716" s="655"/>
      <c r="K1716" s="655"/>
      <c r="L1716" s="1310"/>
      <c r="M1716" s="1310"/>
      <c r="N1716" s="1310"/>
      <c r="P1716" s="656"/>
      <c r="Q1716" s="657"/>
      <c r="R1716" s="704"/>
      <c r="S1716" s="3180"/>
    </row>
    <row r="1717" spans="7:19">
      <c r="G1717" s="1047"/>
      <c r="H1717" s="655"/>
      <c r="I1717" s="655"/>
      <c r="J1717" s="655"/>
      <c r="K1717" s="655"/>
      <c r="L1717" s="1310"/>
      <c r="M1717" s="1310"/>
      <c r="N1717" s="1310"/>
      <c r="P1717" s="656"/>
      <c r="Q1717" s="657"/>
      <c r="R1717" s="704"/>
      <c r="S1717" s="3180"/>
    </row>
    <row r="1718" spans="7:19">
      <c r="G1718" s="1047"/>
      <c r="H1718" s="655"/>
      <c r="I1718" s="655"/>
      <c r="J1718" s="655"/>
      <c r="K1718" s="655"/>
      <c r="L1718" s="1310"/>
      <c r="M1718" s="1310"/>
      <c r="N1718" s="1310"/>
      <c r="P1718" s="656"/>
      <c r="Q1718" s="657"/>
      <c r="R1718" s="704"/>
      <c r="S1718" s="3180"/>
    </row>
    <row r="1719" spans="7:19">
      <c r="G1719" s="1047"/>
      <c r="H1719" s="655"/>
      <c r="I1719" s="655"/>
      <c r="J1719" s="655"/>
      <c r="K1719" s="655"/>
      <c r="L1719" s="1310"/>
      <c r="M1719" s="1310"/>
      <c r="N1719" s="1310"/>
      <c r="P1719" s="656"/>
      <c r="Q1719" s="657"/>
      <c r="R1719" s="704"/>
      <c r="S1719" s="3180"/>
    </row>
    <row r="1720" spans="7:19">
      <c r="G1720" s="1047"/>
      <c r="H1720" s="655"/>
      <c r="I1720" s="655"/>
      <c r="J1720" s="655"/>
      <c r="K1720" s="655"/>
      <c r="L1720" s="1310"/>
      <c r="M1720" s="1310"/>
      <c r="N1720" s="1310"/>
      <c r="P1720" s="656"/>
      <c r="Q1720" s="657"/>
      <c r="R1720" s="704"/>
      <c r="S1720" s="3180"/>
    </row>
    <row r="1721" spans="7:19">
      <c r="G1721" s="1047"/>
      <c r="H1721" s="655"/>
      <c r="I1721" s="655"/>
      <c r="J1721" s="655"/>
      <c r="K1721" s="655"/>
      <c r="L1721" s="1310"/>
      <c r="M1721" s="1310"/>
      <c r="N1721" s="1310"/>
      <c r="P1721" s="656"/>
      <c r="Q1721" s="657"/>
      <c r="R1721" s="704"/>
      <c r="S1721" s="3180"/>
    </row>
    <row r="1722" spans="7:19">
      <c r="G1722" s="1047"/>
      <c r="H1722" s="655"/>
      <c r="I1722" s="655"/>
      <c r="J1722" s="655"/>
      <c r="K1722" s="655"/>
      <c r="L1722" s="1310"/>
      <c r="M1722" s="1310"/>
      <c r="N1722" s="1310"/>
      <c r="P1722" s="656"/>
      <c r="Q1722" s="657"/>
      <c r="R1722" s="704"/>
      <c r="S1722" s="3180"/>
    </row>
    <row r="1723" spans="7:19">
      <c r="G1723" s="1047"/>
      <c r="H1723" s="655"/>
      <c r="I1723" s="655"/>
      <c r="J1723" s="655"/>
      <c r="K1723" s="655"/>
      <c r="L1723" s="1310"/>
      <c r="M1723" s="1310"/>
      <c r="N1723" s="1310"/>
      <c r="P1723" s="656"/>
      <c r="Q1723" s="657"/>
      <c r="R1723" s="704"/>
      <c r="S1723" s="3180"/>
    </row>
    <row r="1724" spans="7:19">
      <c r="G1724" s="1047"/>
      <c r="H1724" s="655"/>
      <c r="I1724" s="655"/>
      <c r="J1724" s="655"/>
      <c r="K1724" s="655"/>
      <c r="L1724" s="1310"/>
      <c r="M1724" s="1310"/>
      <c r="N1724" s="1310"/>
      <c r="P1724" s="656"/>
      <c r="Q1724" s="657"/>
      <c r="R1724" s="704"/>
      <c r="S1724" s="3180"/>
    </row>
    <row r="1725" spans="7:19">
      <c r="G1725" s="1047"/>
      <c r="H1725" s="655"/>
      <c r="I1725" s="655"/>
      <c r="J1725" s="655"/>
      <c r="K1725" s="655"/>
      <c r="L1725" s="1310"/>
      <c r="M1725" s="1310"/>
      <c r="N1725" s="1310"/>
      <c r="P1725" s="656"/>
      <c r="Q1725" s="657"/>
      <c r="R1725" s="704"/>
      <c r="S1725" s="3180"/>
    </row>
    <row r="1726" spans="7:19">
      <c r="G1726" s="1047"/>
      <c r="H1726" s="655"/>
      <c r="I1726" s="655"/>
      <c r="J1726" s="655"/>
      <c r="K1726" s="655"/>
      <c r="L1726" s="1310"/>
      <c r="M1726" s="1310"/>
      <c r="N1726" s="1310"/>
      <c r="P1726" s="656"/>
      <c r="Q1726" s="657"/>
      <c r="R1726" s="704"/>
      <c r="S1726" s="3180"/>
    </row>
    <row r="1727" spans="7:19">
      <c r="G1727" s="1047"/>
      <c r="H1727" s="655"/>
      <c r="I1727" s="655"/>
      <c r="J1727" s="655"/>
      <c r="K1727" s="655"/>
      <c r="L1727" s="1310"/>
      <c r="M1727" s="1310"/>
      <c r="N1727" s="1310"/>
      <c r="P1727" s="656"/>
      <c r="Q1727" s="657"/>
      <c r="R1727" s="704"/>
      <c r="S1727" s="3180"/>
    </row>
    <row r="1728" spans="7:19">
      <c r="G1728" s="1047"/>
      <c r="H1728" s="655"/>
      <c r="I1728" s="655"/>
      <c r="J1728" s="655"/>
      <c r="K1728" s="655"/>
      <c r="L1728" s="1310"/>
      <c r="M1728" s="1310"/>
      <c r="N1728" s="1310"/>
      <c r="P1728" s="656"/>
      <c r="Q1728" s="657"/>
      <c r="R1728" s="704"/>
      <c r="S1728" s="3180"/>
    </row>
    <row r="1729" spans="7:19">
      <c r="G1729" s="1047"/>
      <c r="H1729" s="655"/>
      <c r="I1729" s="655"/>
      <c r="J1729" s="655"/>
      <c r="K1729" s="655"/>
      <c r="L1729" s="1310"/>
      <c r="M1729" s="1310"/>
      <c r="N1729" s="1310"/>
      <c r="P1729" s="656"/>
      <c r="Q1729" s="657"/>
      <c r="R1729" s="704"/>
      <c r="S1729" s="3180"/>
    </row>
    <row r="1730" spans="7:19">
      <c r="G1730" s="1047"/>
      <c r="H1730" s="655"/>
      <c r="I1730" s="655"/>
      <c r="J1730" s="655"/>
      <c r="K1730" s="655"/>
      <c r="L1730" s="1310"/>
      <c r="M1730" s="1310"/>
      <c r="N1730" s="1310"/>
      <c r="P1730" s="656"/>
      <c r="Q1730" s="657"/>
      <c r="R1730" s="704"/>
      <c r="S1730" s="3180"/>
    </row>
    <row r="1731" spans="7:19">
      <c r="G1731" s="1047"/>
      <c r="H1731" s="655"/>
      <c r="I1731" s="655"/>
      <c r="J1731" s="655"/>
      <c r="K1731" s="655"/>
      <c r="L1731" s="1310"/>
      <c r="M1731" s="1310"/>
      <c r="N1731" s="1310"/>
      <c r="P1731" s="656"/>
      <c r="Q1731" s="657"/>
      <c r="R1731" s="704"/>
      <c r="S1731" s="3180"/>
    </row>
    <row r="1732" spans="7:19">
      <c r="G1732" s="1047"/>
      <c r="H1732" s="655"/>
      <c r="I1732" s="655"/>
      <c r="J1732" s="655"/>
      <c r="K1732" s="655"/>
      <c r="L1732" s="1310"/>
      <c r="M1732" s="1310"/>
      <c r="N1732" s="1310"/>
      <c r="P1732" s="656"/>
      <c r="Q1732" s="657"/>
      <c r="R1732" s="704"/>
      <c r="S1732" s="3180"/>
    </row>
    <row r="1733" spans="7:19">
      <c r="G1733" s="1047"/>
      <c r="H1733" s="655"/>
      <c r="I1733" s="655"/>
      <c r="J1733" s="655"/>
      <c r="K1733" s="655"/>
      <c r="L1733" s="1310"/>
      <c r="M1733" s="1310"/>
      <c r="N1733" s="1310"/>
      <c r="P1733" s="656"/>
      <c r="Q1733" s="657"/>
      <c r="R1733" s="704"/>
      <c r="S1733" s="3180"/>
    </row>
    <row r="1734" spans="7:19">
      <c r="G1734" s="1047"/>
      <c r="H1734" s="655"/>
      <c r="I1734" s="655"/>
      <c r="J1734" s="655"/>
      <c r="K1734" s="655"/>
      <c r="L1734" s="1310"/>
      <c r="M1734" s="1310"/>
      <c r="N1734" s="1310"/>
      <c r="P1734" s="656"/>
      <c r="Q1734" s="657"/>
      <c r="R1734" s="704"/>
      <c r="S1734" s="3180"/>
    </row>
    <row r="1735" spans="7:19">
      <c r="G1735" s="1047"/>
      <c r="H1735" s="655"/>
      <c r="I1735" s="655"/>
      <c r="J1735" s="655"/>
      <c r="K1735" s="655"/>
      <c r="L1735" s="1310"/>
      <c r="M1735" s="1310"/>
      <c r="N1735" s="1310"/>
      <c r="P1735" s="656"/>
      <c r="Q1735" s="657"/>
      <c r="R1735" s="704"/>
      <c r="S1735" s="3180"/>
    </row>
    <row r="1736" spans="7:19">
      <c r="G1736" s="1047"/>
      <c r="H1736" s="655"/>
      <c r="I1736" s="655"/>
      <c r="J1736" s="655"/>
      <c r="K1736" s="655"/>
      <c r="L1736" s="1310"/>
      <c r="M1736" s="1310"/>
      <c r="N1736" s="1310"/>
      <c r="P1736" s="656"/>
      <c r="Q1736" s="657"/>
      <c r="R1736" s="704"/>
      <c r="S1736" s="3180"/>
    </row>
    <row r="1737" spans="7:19">
      <c r="G1737" s="1047"/>
      <c r="H1737" s="655"/>
      <c r="I1737" s="655"/>
      <c r="J1737" s="655"/>
      <c r="K1737" s="655"/>
      <c r="L1737" s="1310"/>
      <c r="M1737" s="1310"/>
      <c r="N1737" s="1310"/>
      <c r="P1737" s="656"/>
      <c r="Q1737" s="657"/>
      <c r="R1737" s="704"/>
      <c r="S1737" s="3180"/>
    </row>
    <row r="1738" spans="7:19">
      <c r="G1738" s="1047"/>
      <c r="H1738" s="655"/>
      <c r="I1738" s="655"/>
      <c r="J1738" s="655"/>
      <c r="K1738" s="655"/>
      <c r="L1738" s="1310"/>
      <c r="M1738" s="1310"/>
      <c r="N1738" s="1310"/>
      <c r="P1738" s="656"/>
      <c r="Q1738" s="657"/>
      <c r="R1738" s="704"/>
      <c r="S1738" s="3180"/>
    </row>
    <row r="1739" spans="7:19">
      <c r="G1739" s="1047"/>
      <c r="H1739" s="655"/>
      <c r="I1739" s="655"/>
      <c r="J1739" s="655"/>
      <c r="K1739" s="655"/>
      <c r="L1739" s="1310"/>
      <c r="M1739" s="1310"/>
      <c r="N1739" s="1310"/>
      <c r="P1739" s="656"/>
      <c r="Q1739" s="657"/>
      <c r="R1739" s="704"/>
      <c r="S1739" s="3180"/>
    </row>
    <row r="1740" spans="7:19">
      <c r="G1740" s="1047"/>
      <c r="H1740" s="655"/>
      <c r="I1740" s="655"/>
      <c r="J1740" s="655"/>
      <c r="K1740" s="655"/>
      <c r="L1740" s="1310"/>
      <c r="M1740" s="1310"/>
      <c r="N1740" s="1310"/>
      <c r="P1740" s="656"/>
      <c r="Q1740" s="657"/>
      <c r="R1740" s="704"/>
      <c r="S1740" s="3180"/>
    </row>
    <row r="1741" spans="7:19">
      <c r="G1741" s="1047"/>
      <c r="H1741" s="655"/>
      <c r="I1741" s="655"/>
      <c r="J1741" s="655"/>
      <c r="K1741" s="655"/>
      <c r="L1741" s="1310"/>
      <c r="M1741" s="1310"/>
      <c r="N1741" s="1310"/>
      <c r="P1741" s="656"/>
      <c r="Q1741" s="657"/>
      <c r="R1741" s="704"/>
      <c r="S1741" s="3180"/>
    </row>
    <row r="1742" spans="7:19">
      <c r="G1742" s="1047"/>
      <c r="H1742" s="655"/>
      <c r="I1742" s="655"/>
      <c r="J1742" s="655"/>
      <c r="K1742" s="655"/>
      <c r="L1742" s="1310"/>
      <c r="M1742" s="1310"/>
      <c r="N1742" s="1310"/>
      <c r="P1742" s="656"/>
      <c r="Q1742" s="657"/>
      <c r="R1742" s="704"/>
      <c r="S1742" s="3180"/>
    </row>
    <row r="1743" spans="7:19">
      <c r="G1743" s="1047"/>
      <c r="H1743" s="655"/>
      <c r="I1743" s="655"/>
      <c r="J1743" s="655"/>
      <c r="K1743" s="655"/>
      <c r="L1743" s="1310"/>
      <c r="M1743" s="1310"/>
      <c r="N1743" s="1310"/>
      <c r="P1743" s="656"/>
      <c r="Q1743" s="657"/>
      <c r="R1743" s="704"/>
      <c r="S1743" s="3180"/>
    </row>
    <row r="1744" spans="7:19">
      <c r="G1744" s="1047"/>
      <c r="H1744" s="655"/>
      <c r="I1744" s="655"/>
      <c r="J1744" s="655"/>
      <c r="K1744" s="655"/>
      <c r="L1744" s="1310"/>
      <c r="M1744" s="1310"/>
      <c r="N1744" s="1310"/>
      <c r="P1744" s="656"/>
      <c r="Q1744" s="657"/>
      <c r="R1744" s="704"/>
      <c r="S1744" s="3180"/>
    </row>
    <row r="1745" spans="7:19">
      <c r="G1745" s="1047"/>
      <c r="H1745" s="655"/>
      <c r="I1745" s="655"/>
      <c r="J1745" s="655"/>
      <c r="K1745" s="655"/>
      <c r="L1745" s="1310"/>
      <c r="M1745" s="1310"/>
      <c r="N1745" s="1310"/>
      <c r="P1745" s="656"/>
      <c r="Q1745" s="657"/>
      <c r="R1745" s="704"/>
      <c r="S1745" s="3180"/>
    </row>
    <row r="1746" spans="7:19">
      <c r="G1746" s="1047"/>
      <c r="H1746" s="655"/>
      <c r="I1746" s="655"/>
      <c r="J1746" s="655"/>
      <c r="K1746" s="655"/>
      <c r="L1746" s="1310"/>
      <c r="M1746" s="1310"/>
      <c r="N1746" s="1310"/>
      <c r="P1746" s="656"/>
      <c r="Q1746" s="657"/>
      <c r="R1746" s="704"/>
      <c r="S1746" s="3180"/>
    </row>
    <row r="1747" spans="7:19">
      <c r="G1747" s="1047"/>
      <c r="H1747" s="655"/>
      <c r="I1747" s="655"/>
      <c r="J1747" s="655"/>
      <c r="K1747" s="655"/>
      <c r="L1747" s="1310"/>
      <c r="M1747" s="1310"/>
      <c r="N1747" s="1310"/>
      <c r="P1747" s="656"/>
      <c r="Q1747" s="657"/>
      <c r="R1747" s="704"/>
      <c r="S1747" s="3180"/>
    </row>
    <row r="1748" spans="7:19">
      <c r="G1748" s="1047"/>
      <c r="H1748" s="655"/>
      <c r="I1748" s="655"/>
      <c r="J1748" s="655"/>
      <c r="K1748" s="655"/>
      <c r="L1748" s="1310"/>
      <c r="M1748" s="1310"/>
      <c r="N1748" s="1310"/>
      <c r="P1748" s="656"/>
      <c r="Q1748" s="657"/>
      <c r="R1748" s="704"/>
      <c r="S1748" s="3180"/>
    </row>
    <row r="1749" spans="7:19">
      <c r="G1749" s="1047"/>
      <c r="H1749" s="655"/>
      <c r="I1749" s="655"/>
      <c r="J1749" s="655"/>
      <c r="K1749" s="655"/>
      <c r="L1749" s="1310"/>
      <c r="M1749" s="1310"/>
      <c r="N1749" s="1310"/>
      <c r="P1749" s="656"/>
      <c r="Q1749" s="657"/>
      <c r="R1749" s="704"/>
      <c r="S1749" s="3180"/>
    </row>
    <row r="1750" spans="7:19">
      <c r="G1750" s="1047"/>
      <c r="H1750" s="655"/>
      <c r="I1750" s="655"/>
      <c r="J1750" s="655"/>
      <c r="K1750" s="655"/>
      <c r="L1750" s="1310"/>
      <c r="M1750" s="1310"/>
      <c r="N1750" s="1310"/>
      <c r="P1750" s="656"/>
      <c r="Q1750" s="657"/>
      <c r="R1750" s="704"/>
      <c r="S1750" s="3180"/>
    </row>
    <row r="1751" spans="7:19">
      <c r="G1751" s="1047"/>
      <c r="H1751" s="655"/>
      <c r="I1751" s="655"/>
      <c r="J1751" s="655"/>
      <c r="K1751" s="655"/>
      <c r="L1751" s="1310"/>
      <c r="M1751" s="1310"/>
      <c r="N1751" s="1310"/>
      <c r="P1751" s="656"/>
      <c r="Q1751" s="657"/>
      <c r="R1751" s="704"/>
      <c r="S1751" s="3180"/>
    </row>
    <row r="1752" spans="7:19">
      <c r="G1752" s="1047"/>
      <c r="H1752" s="655"/>
      <c r="I1752" s="655"/>
      <c r="J1752" s="655"/>
      <c r="K1752" s="655"/>
      <c r="L1752" s="1310"/>
      <c r="M1752" s="1310"/>
      <c r="N1752" s="1310"/>
      <c r="P1752" s="656"/>
      <c r="Q1752" s="657"/>
      <c r="R1752" s="704"/>
      <c r="S1752" s="3180"/>
    </row>
    <row r="1753" spans="7:19">
      <c r="G1753" s="1047"/>
      <c r="H1753" s="655"/>
      <c r="I1753" s="655"/>
      <c r="J1753" s="655"/>
      <c r="K1753" s="655"/>
      <c r="L1753" s="1310"/>
      <c r="M1753" s="1310"/>
      <c r="N1753" s="1310"/>
      <c r="P1753" s="656"/>
      <c r="Q1753" s="657"/>
      <c r="R1753" s="704"/>
      <c r="S1753" s="3180"/>
    </row>
    <row r="1754" spans="7:19">
      <c r="G1754" s="1047"/>
      <c r="H1754" s="655"/>
      <c r="I1754" s="655"/>
      <c r="J1754" s="655"/>
      <c r="K1754" s="655"/>
      <c r="L1754" s="1310"/>
      <c r="M1754" s="1310"/>
      <c r="N1754" s="1310"/>
      <c r="P1754" s="656"/>
      <c r="Q1754" s="657"/>
      <c r="R1754" s="704"/>
      <c r="S1754" s="3180"/>
    </row>
    <row r="1755" spans="7:19">
      <c r="G1755" s="1047"/>
      <c r="H1755" s="655"/>
      <c r="I1755" s="655"/>
      <c r="J1755" s="655"/>
      <c r="K1755" s="655"/>
      <c r="L1755" s="1310"/>
      <c r="M1755" s="1310"/>
      <c r="N1755" s="1310"/>
      <c r="P1755" s="656"/>
      <c r="Q1755" s="657"/>
      <c r="R1755" s="704"/>
      <c r="S1755" s="3180"/>
    </row>
    <row r="1756" spans="7:19">
      <c r="G1756" s="1047"/>
      <c r="H1756" s="655"/>
      <c r="I1756" s="655"/>
      <c r="J1756" s="655"/>
      <c r="K1756" s="655"/>
      <c r="L1756" s="1310"/>
      <c r="M1756" s="1310"/>
      <c r="N1756" s="1310"/>
      <c r="P1756" s="656"/>
      <c r="Q1756" s="657"/>
      <c r="R1756" s="704"/>
      <c r="S1756" s="3180"/>
    </row>
    <row r="1757" spans="7:19">
      <c r="G1757" s="1047"/>
      <c r="H1757" s="655"/>
      <c r="I1757" s="655"/>
      <c r="J1757" s="655"/>
      <c r="K1757" s="655"/>
      <c r="L1757" s="1310"/>
      <c r="M1757" s="1310"/>
      <c r="N1757" s="1310"/>
      <c r="P1757" s="656"/>
      <c r="Q1757" s="657"/>
      <c r="R1757" s="704"/>
      <c r="S1757" s="3180"/>
    </row>
    <row r="1758" spans="7:19">
      <c r="G1758" s="1047"/>
      <c r="H1758" s="655"/>
      <c r="I1758" s="655"/>
      <c r="J1758" s="655"/>
      <c r="K1758" s="655"/>
      <c r="L1758" s="1310"/>
      <c r="M1758" s="1310"/>
      <c r="N1758" s="1310"/>
      <c r="P1758" s="656"/>
      <c r="Q1758" s="657"/>
      <c r="R1758" s="704"/>
      <c r="S1758" s="3180"/>
    </row>
    <row r="1759" spans="7:19">
      <c r="G1759" s="1047"/>
      <c r="H1759" s="655"/>
      <c r="I1759" s="655"/>
      <c r="J1759" s="655"/>
      <c r="K1759" s="655"/>
      <c r="L1759" s="1310"/>
      <c r="M1759" s="1310"/>
      <c r="N1759" s="1310"/>
      <c r="P1759" s="656"/>
      <c r="Q1759" s="657"/>
      <c r="R1759" s="704"/>
      <c r="S1759" s="3180"/>
    </row>
    <row r="1760" spans="7:19">
      <c r="G1760" s="1047"/>
      <c r="H1760" s="655"/>
      <c r="I1760" s="655"/>
      <c r="J1760" s="655"/>
      <c r="K1760" s="655"/>
      <c r="L1760" s="1310"/>
      <c r="M1760" s="1310"/>
      <c r="N1760" s="1310"/>
      <c r="P1760" s="656"/>
      <c r="Q1760" s="657"/>
      <c r="R1760" s="704"/>
      <c r="S1760" s="3180"/>
    </row>
    <row r="1761" spans="7:19">
      <c r="G1761" s="1047"/>
      <c r="H1761" s="655"/>
      <c r="I1761" s="655"/>
      <c r="J1761" s="655"/>
      <c r="K1761" s="655"/>
      <c r="L1761" s="1310"/>
      <c r="M1761" s="1310"/>
      <c r="N1761" s="1310"/>
      <c r="P1761" s="656"/>
      <c r="Q1761" s="657"/>
      <c r="R1761" s="704"/>
      <c r="S1761" s="3180"/>
    </row>
    <row r="1762" spans="7:19">
      <c r="G1762" s="1047"/>
      <c r="H1762" s="655"/>
      <c r="I1762" s="655"/>
      <c r="J1762" s="655"/>
      <c r="K1762" s="655"/>
      <c r="L1762" s="1310"/>
      <c r="M1762" s="1310"/>
      <c r="N1762" s="1310"/>
      <c r="P1762" s="656"/>
      <c r="Q1762" s="657"/>
      <c r="R1762" s="704"/>
      <c r="S1762" s="3180"/>
    </row>
    <row r="1763" spans="7:19">
      <c r="G1763" s="1047"/>
      <c r="H1763" s="655"/>
      <c r="I1763" s="655"/>
      <c r="J1763" s="655"/>
      <c r="K1763" s="655"/>
      <c r="L1763" s="1310"/>
      <c r="M1763" s="1310"/>
      <c r="N1763" s="1310"/>
      <c r="P1763" s="656"/>
      <c r="Q1763" s="657"/>
      <c r="R1763" s="704"/>
      <c r="S1763" s="3180"/>
    </row>
    <row r="1764" spans="7:19">
      <c r="G1764" s="1047"/>
      <c r="H1764" s="655"/>
      <c r="I1764" s="655"/>
      <c r="J1764" s="655"/>
      <c r="K1764" s="655"/>
      <c r="L1764" s="1310"/>
      <c r="M1764" s="1310"/>
      <c r="N1764" s="1310"/>
      <c r="P1764" s="656"/>
      <c r="Q1764" s="657"/>
      <c r="R1764" s="704"/>
      <c r="S1764" s="3180"/>
    </row>
    <row r="1765" spans="7:19">
      <c r="G1765" s="1047"/>
      <c r="H1765" s="655"/>
      <c r="I1765" s="655"/>
      <c r="J1765" s="655"/>
      <c r="K1765" s="655"/>
      <c r="L1765" s="1310"/>
      <c r="M1765" s="1310"/>
      <c r="N1765" s="1310"/>
      <c r="P1765" s="656"/>
      <c r="Q1765" s="657"/>
      <c r="R1765" s="704"/>
      <c r="S1765" s="3180"/>
    </row>
    <row r="1766" spans="7:19">
      <c r="G1766" s="1047"/>
      <c r="H1766" s="655"/>
      <c r="I1766" s="655"/>
      <c r="J1766" s="655"/>
      <c r="K1766" s="655"/>
      <c r="L1766" s="1310"/>
      <c r="M1766" s="1310"/>
      <c r="N1766" s="1310"/>
      <c r="P1766" s="656"/>
      <c r="Q1766" s="657"/>
      <c r="R1766" s="704"/>
      <c r="S1766" s="3180"/>
    </row>
    <row r="1767" spans="7:19">
      <c r="G1767" s="1047"/>
      <c r="H1767" s="655"/>
      <c r="I1767" s="655"/>
      <c r="J1767" s="655"/>
      <c r="K1767" s="655"/>
      <c r="L1767" s="1310"/>
      <c r="M1767" s="1310"/>
      <c r="N1767" s="1310"/>
      <c r="P1767" s="656"/>
      <c r="Q1767" s="657"/>
      <c r="R1767" s="704"/>
      <c r="S1767" s="3180"/>
    </row>
    <row r="1768" spans="7:19">
      <c r="G1768" s="1047"/>
      <c r="H1768" s="655"/>
      <c r="I1768" s="655"/>
      <c r="J1768" s="655"/>
      <c r="K1768" s="655"/>
      <c r="L1768" s="1310"/>
      <c r="M1768" s="1310"/>
      <c r="N1768" s="1310"/>
      <c r="P1768" s="656"/>
      <c r="Q1768" s="657"/>
      <c r="R1768" s="704"/>
      <c r="S1768" s="3180"/>
    </row>
    <row r="1769" spans="7:19">
      <c r="G1769" s="1047"/>
      <c r="H1769" s="655"/>
      <c r="I1769" s="655"/>
      <c r="J1769" s="655"/>
      <c r="K1769" s="655"/>
      <c r="L1769" s="1310"/>
      <c r="M1769" s="1310"/>
      <c r="N1769" s="1310"/>
      <c r="P1769" s="656"/>
      <c r="Q1769" s="657"/>
      <c r="R1769" s="704"/>
      <c r="S1769" s="3180"/>
    </row>
    <row r="1770" spans="7:19">
      <c r="G1770" s="1047"/>
      <c r="H1770" s="655"/>
      <c r="I1770" s="655"/>
      <c r="J1770" s="655"/>
      <c r="K1770" s="655"/>
      <c r="L1770" s="1310"/>
      <c r="M1770" s="1310"/>
      <c r="N1770" s="1310"/>
      <c r="P1770" s="656"/>
      <c r="Q1770" s="657"/>
      <c r="R1770" s="704"/>
      <c r="S1770" s="3180"/>
    </row>
    <row r="1771" spans="7:19">
      <c r="G1771" s="1047"/>
      <c r="H1771" s="655"/>
      <c r="I1771" s="655"/>
      <c r="J1771" s="655"/>
      <c r="K1771" s="655"/>
      <c r="L1771" s="1310"/>
      <c r="M1771" s="1310"/>
      <c r="N1771" s="1310"/>
      <c r="P1771" s="656"/>
      <c r="Q1771" s="657"/>
      <c r="R1771" s="704"/>
      <c r="S1771" s="3180"/>
    </row>
    <row r="1772" spans="7:19">
      <c r="G1772" s="1047"/>
      <c r="H1772" s="655"/>
      <c r="I1772" s="655"/>
      <c r="J1772" s="655"/>
      <c r="K1772" s="655"/>
      <c r="L1772" s="1310"/>
      <c r="M1772" s="1310"/>
      <c r="N1772" s="1310"/>
      <c r="P1772" s="656"/>
      <c r="Q1772" s="657"/>
      <c r="R1772" s="704"/>
      <c r="S1772" s="3180"/>
    </row>
    <row r="1773" spans="7:19">
      <c r="G1773" s="1047"/>
      <c r="H1773" s="655"/>
      <c r="I1773" s="655"/>
      <c r="J1773" s="655"/>
      <c r="K1773" s="655"/>
      <c r="L1773" s="1310"/>
      <c r="M1773" s="1310"/>
      <c r="N1773" s="1310"/>
      <c r="P1773" s="656"/>
      <c r="Q1773" s="657"/>
      <c r="R1773" s="704"/>
      <c r="S1773" s="3180"/>
    </row>
    <row r="1774" spans="7:19">
      <c r="G1774" s="1047"/>
      <c r="H1774" s="655"/>
      <c r="I1774" s="655"/>
      <c r="J1774" s="655"/>
      <c r="K1774" s="655"/>
      <c r="L1774" s="1310"/>
      <c r="M1774" s="1310"/>
      <c r="N1774" s="1310"/>
      <c r="P1774" s="656"/>
      <c r="Q1774" s="657"/>
      <c r="R1774" s="704"/>
      <c r="S1774" s="3180"/>
    </row>
    <row r="1775" spans="7:19">
      <c r="G1775" s="1047"/>
      <c r="H1775" s="655"/>
      <c r="I1775" s="655"/>
      <c r="J1775" s="655"/>
      <c r="K1775" s="655"/>
      <c r="L1775" s="1310"/>
      <c r="M1775" s="1310"/>
      <c r="N1775" s="1310"/>
      <c r="P1775" s="656"/>
      <c r="Q1775" s="657"/>
      <c r="R1775" s="704"/>
      <c r="S1775" s="3180"/>
    </row>
    <row r="1776" spans="7:19">
      <c r="G1776" s="1047"/>
      <c r="H1776" s="655"/>
      <c r="I1776" s="655"/>
      <c r="J1776" s="655"/>
      <c r="K1776" s="655"/>
      <c r="L1776" s="1310"/>
      <c r="M1776" s="1310"/>
      <c r="N1776" s="1310"/>
      <c r="P1776" s="656"/>
      <c r="Q1776" s="657"/>
      <c r="R1776" s="704"/>
      <c r="S1776" s="3180"/>
    </row>
    <row r="1777" spans="7:19">
      <c r="G1777" s="1047"/>
      <c r="H1777" s="655"/>
      <c r="I1777" s="655"/>
      <c r="J1777" s="655"/>
      <c r="K1777" s="655"/>
      <c r="L1777" s="1310"/>
      <c r="M1777" s="1310"/>
      <c r="N1777" s="1310"/>
      <c r="P1777" s="656"/>
      <c r="Q1777" s="657"/>
      <c r="R1777" s="704"/>
      <c r="S1777" s="3180"/>
    </row>
    <row r="1778" spans="7:19">
      <c r="G1778" s="1047"/>
      <c r="H1778" s="655"/>
      <c r="I1778" s="655"/>
      <c r="J1778" s="655"/>
      <c r="K1778" s="655"/>
      <c r="L1778" s="1310"/>
      <c r="M1778" s="1310"/>
      <c r="N1778" s="1310"/>
      <c r="P1778" s="656"/>
      <c r="Q1778" s="657"/>
      <c r="R1778" s="704"/>
      <c r="S1778" s="3180"/>
    </row>
    <row r="1779" spans="7:19">
      <c r="G1779" s="1047"/>
      <c r="H1779" s="655"/>
      <c r="I1779" s="655"/>
      <c r="J1779" s="655"/>
      <c r="K1779" s="655"/>
      <c r="L1779" s="1310"/>
      <c r="M1779" s="1310"/>
      <c r="N1779" s="1310"/>
      <c r="P1779" s="656"/>
      <c r="Q1779" s="657"/>
      <c r="R1779" s="704"/>
      <c r="S1779" s="3180"/>
    </row>
    <row r="1780" spans="7:19">
      <c r="G1780" s="1047"/>
      <c r="H1780" s="655"/>
      <c r="I1780" s="655"/>
      <c r="J1780" s="655"/>
      <c r="K1780" s="655"/>
      <c r="L1780" s="1310"/>
      <c r="M1780" s="1310"/>
      <c r="N1780" s="1310"/>
      <c r="P1780" s="656"/>
      <c r="Q1780" s="657"/>
      <c r="R1780" s="704"/>
      <c r="S1780" s="3180"/>
    </row>
    <row r="1781" spans="7:19">
      <c r="G1781" s="1047"/>
      <c r="H1781" s="655"/>
      <c r="I1781" s="655"/>
      <c r="J1781" s="655"/>
      <c r="K1781" s="655"/>
      <c r="L1781" s="1310"/>
      <c r="M1781" s="1310"/>
      <c r="N1781" s="1310"/>
      <c r="P1781" s="656"/>
      <c r="Q1781" s="657"/>
      <c r="R1781" s="704"/>
      <c r="S1781" s="3180"/>
    </row>
    <row r="1782" spans="7:19">
      <c r="G1782" s="1047"/>
      <c r="H1782" s="655"/>
      <c r="I1782" s="655"/>
      <c r="J1782" s="655"/>
      <c r="K1782" s="655"/>
      <c r="L1782" s="1310"/>
      <c r="M1782" s="1310"/>
      <c r="N1782" s="1310"/>
      <c r="P1782" s="656"/>
      <c r="Q1782" s="657"/>
      <c r="R1782" s="704"/>
      <c r="S1782" s="3180"/>
    </row>
    <row r="1783" spans="7:19">
      <c r="G1783" s="1047"/>
      <c r="H1783" s="655"/>
      <c r="I1783" s="655"/>
      <c r="J1783" s="655"/>
      <c r="K1783" s="655"/>
      <c r="L1783" s="1310"/>
      <c r="M1783" s="1310"/>
      <c r="N1783" s="1310"/>
      <c r="P1783" s="656"/>
      <c r="Q1783" s="657"/>
      <c r="R1783" s="704"/>
      <c r="S1783" s="3180"/>
    </row>
    <row r="1784" spans="7:19">
      <c r="G1784" s="1047"/>
      <c r="H1784" s="655"/>
      <c r="I1784" s="655"/>
      <c r="J1784" s="655"/>
      <c r="K1784" s="655"/>
      <c r="L1784" s="1310"/>
      <c r="M1784" s="1310"/>
      <c r="N1784" s="1310"/>
      <c r="P1784" s="656"/>
      <c r="Q1784" s="657"/>
      <c r="R1784" s="704"/>
      <c r="S1784" s="3180"/>
    </row>
    <row r="1785" spans="7:19">
      <c r="G1785" s="1047"/>
      <c r="H1785" s="655"/>
      <c r="I1785" s="655"/>
      <c r="J1785" s="655"/>
      <c r="K1785" s="655"/>
      <c r="L1785" s="1310"/>
      <c r="M1785" s="1310"/>
      <c r="N1785" s="1310"/>
      <c r="P1785" s="656"/>
      <c r="Q1785" s="657"/>
      <c r="R1785" s="704"/>
      <c r="S1785" s="3180"/>
    </row>
    <row r="1786" spans="7:19">
      <c r="G1786" s="1047"/>
      <c r="H1786" s="655"/>
      <c r="I1786" s="655"/>
      <c r="J1786" s="655"/>
      <c r="K1786" s="655"/>
      <c r="L1786" s="1310"/>
      <c r="M1786" s="1310"/>
      <c r="N1786" s="1310"/>
      <c r="P1786" s="656"/>
      <c r="Q1786" s="657"/>
      <c r="R1786" s="704"/>
      <c r="S1786" s="3180"/>
    </row>
    <row r="1787" spans="7:19">
      <c r="G1787" s="1047"/>
      <c r="H1787" s="655"/>
      <c r="I1787" s="655"/>
      <c r="J1787" s="655"/>
      <c r="K1787" s="655"/>
      <c r="L1787" s="1310"/>
      <c r="M1787" s="1310"/>
      <c r="N1787" s="1310"/>
      <c r="P1787" s="656"/>
      <c r="Q1787" s="657"/>
      <c r="R1787" s="704"/>
      <c r="S1787" s="3180"/>
    </row>
    <row r="1788" spans="7:19">
      <c r="G1788" s="1047"/>
      <c r="H1788" s="655"/>
      <c r="I1788" s="655"/>
      <c r="J1788" s="655"/>
      <c r="K1788" s="655"/>
      <c r="L1788" s="1310"/>
      <c r="M1788" s="1310"/>
      <c r="N1788" s="1310"/>
      <c r="P1788" s="656"/>
      <c r="Q1788" s="657"/>
      <c r="R1788" s="704"/>
      <c r="S1788" s="3180"/>
    </row>
    <row r="1789" spans="7:19">
      <c r="G1789" s="1047"/>
      <c r="H1789" s="655"/>
      <c r="I1789" s="655"/>
      <c r="J1789" s="655"/>
      <c r="K1789" s="655"/>
      <c r="L1789" s="1310"/>
      <c r="M1789" s="1310"/>
      <c r="N1789" s="1310"/>
      <c r="P1789" s="656"/>
      <c r="Q1789" s="657"/>
      <c r="R1789" s="704"/>
      <c r="S1789" s="3180"/>
    </row>
    <row r="1790" spans="7:19">
      <c r="G1790" s="1047"/>
      <c r="H1790" s="655"/>
      <c r="I1790" s="655"/>
      <c r="J1790" s="655"/>
      <c r="K1790" s="655"/>
      <c r="L1790" s="1310"/>
      <c r="M1790" s="1310"/>
      <c r="N1790" s="1310"/>
      <c r="P1790" s="656"/>
      <c r="Q1790" s="657"/>
      <c r="R1790" s="704"/>
      <c r="S1790" s="3180"/>
    </row>
    <row r="1791" spans="7:19">
      <c r="G1791" s="1047"/>
      <c r="H1791" s="655"/>
      <c r="I1791" s="655"/>
      <c r="J1791" s="655"/>
      <c r="K1791" s="655"/>
      <c r="L1791" s="1310"/>
      <c r="M1791" s="1310"/>
      <c r="N1791" s="1310"/>
      <c r="P1791" s="656"/>
      <c r="Q1791" s="657"/>
      <c r="R1791" s="704"/>
      <c r="S1791" s="3180"/>
    </row>
    <row r="1792" spans="7:19">
      <c r="G1792" s="1047"/>
      <c r="H1792" s="655"/>
      <c r="I1792" s="655"/>
      <c r="J1792" s="655"/>
      <c r="K1792" s="655"/>
      <c r="L1792" s="1310"/>
      <c r="M1792" s="1310"/>
      <c r="N1792" s="1310"/>
      <c r="P1792" s="656"/>
      <c r="Q1792" s="657"/>
      <c r="R1792" s="704"/>
      <c r="S1792" s="3180"/>
    </row>
    <row r="1793" spans="7:19">
      <c r="G1793" s="1047"/>
      <c r="H1793" s="655"/>
      <c r="I1793" s="655"/>
      <c r="J1793" s="655"/>
      <c r="K1793" s="655"/>
      <c r="L1793" s="1310"/>
      <c r="M1793" s="1310"/>
      <c r="N1793" s="1310"/>
      <c r="P1793" s="656"/>
      <c r="Q1793" s="657"/>
      <c r="R1793" s="704"/>
      <c r="S1793" s="3180"/>
    </row>
    <row r="1794" spans="7:19">
      <c r="G1794" s="1047"/>
      <c r="H1794" s="655"/>
      <c r="I1794" s="655"/>
      <c r="J1794" s="655"/>
      <c r="K1794" s="655"/>
      <c r="L1794" s="1310"/>
      <c r="M1794" s="1310"/>
      <c r="N1794" s="1310"/>
      <c r="P1794" s="656"/>
      <c r="Q1794" s="657"/>
      <c r="R1794" s="704"/>
      <c r="S1794" s="3180"/>
    </row>
    <row r="1795" spans="7:19">
      <c r="G1795" s="1047"/>
      <c r="H1795" s="655"/>
      <c r="I1795" s="655"/>
      <c r="J1795" s="655"/>
      <c r="K1795" s="655"/>
      <c r="L1795" s="1310"/>
      <c r="M1795" s="1310"/>
      <c r="N1795" s="1310"/>
      <c r="P1795" s="656"/>
      <c r="Q1795" s="657"/>
      <c r="R1795" s="704"/>
      <c r="S1795" s="3180"/>
    </row>
    <row r="1796" spans="7:19">
      <c r="G1796" s="1047"/>
      <c r="H1796" s="655"/>
      <c r="I1796" s="655"/>
      <c r="J1796" s="655"/>
      <c r="K1796" s="655"/>
      <c r="L1796" s="1310"/>
      <c r="M1796" s="1310"/>
      <c r="N1796" s="1310"/>
      <c r="P1796" s="656"/>
      <c r="Q1796" s="657"/>
      <c r="R1796" s="704"/>
      <c r="S1796" s="3180"/>
    </row>
    <row r="1797" spans="7:19">
      <c r="G1797" s="1047"/>
      <c r="H1797" s="655"/>
      <c r="I1797" s="655"/>
      <c r="J1797" s="655"/>
      <c r="K1797" s="655"/>
      <c r="L1797" s="1310"/>
      <c r="M1797" s="1310"/>
      <c r="N1797" s="1310"/>
      <c r="P1797" s="656"/>
      <c r="Q1797" s="657"/>
      <c r="R1797" s="704"/>
      <c r="S1797" s="3180"/>
    </row>
    <row r="1798" spans="7:19">
      <c r="G1798" s="1047"/>
      <c r="H1798" s="655"/>
      <c r="I1798" s="655"/>
      <c r="J1798" s="655"/>
      <c r="K1798" s="655"/>
      <c r="L1798" s="1310"/>
      <c r="M1798" s="1310"/>
      <c r="N1798" s="1310"/>
      <c r="P1798" s="656"/>
      <c r="Q1798" s="657"/>
      <c r="R1798" s="704"/>
      <c r="S1798" s="3180"/>
    </row>
    <row r="1799" spans="7:19">
      <c r="G1799" s="1047"/>
      <c r="H1799" s="655"/>
      <c r="I1799" s="655"/>
      <c r="J1799" s="655"/>
      <c r="K1799" s="655"/>
      <c r="L1799" s="1310"/>
      <c r="M1799" s="1310"/>
      <c r="N1799" s="1310"/>
      <c r="P1799" s="656"/>
      <c r="Q1799" s="657"/>
      <c r="R1799" s="704"/>
      <c r="S1799" s="3180"/>
    </row>
    <row r="1800" spans="7:19">
      <c r="G1800" s="1047"/>
      <c r="H1800" s="655"/>
      <c r="I1800" s="655"/>
      <c r="J1800" s="655"/>
      <c r="K1800" s="655"/>
      <c r="L1800" s="1310"/>
      <c r="M1800" s="1310"/>
      <c r="N1800" s="1310"/>
      <c r="P1800" s="656"/>
      <c r="Q1800" s="657"/>
      <c r="R1800" s="704"/>
      <c r="S1800" s="3180"/>
    </row>
    <row r="1801" spans="7:19">
      <c r="G1801" s="1047"/>
      <c r="H1801" s="655"/>
      <c r="I1801" s="655"/>
      <c r="J1801" s="655"/>
      <c r="K1801" s="655"/>
      <c r="L1801" s="1310"/>
      <c r="M1801" s="1310"/>
      <c r="N1801" s="1310"/>
      <c r="P1801" s="656"/>
      <c r="Q1801" s="657"/>
      <c r="R1801" s="704"/>
      <c r="S1801" s="3180"/>
    </row>
    <row r="1802" spans="7:19">
      <c r="G1802" s="1047"/>
      <c r="H1802" s="655"/>
      <c r="I1802" s="655"/>
      <c r="J1802" s="655"/>
      <c r="K1802" s="655"/>
      <c r="L1802" s="1310"/>
      <c r="M1802" s="1310"/>
      <c r="N1802" s="1310"/>
      <c r="P1802" s="656"/>
      <c r="Q1802" s="657"/>
      <c r="R1802" s="704"/>
      <c r="S1802" s="3180"/>
    </row>
    <row r="1803" spans="7:19">
      <c r="G1803" s="1047"/>
      <c r="H1803" s="655"/>
      <c r="I1803" s="655"/>
      <c r="J1803" s="655"/>
      <c r="K1803" s="655"/>
      <c r="L1803" s="1310"/>
      <c r="M1803" s="1310"/>
      <c r="N1803" s="1310"/>
      <c r="P1803" s="656"/>
      <c r="Q1803" s="657"/>
      <c r="R1803" s="704"/>
      <c r="S1803" s="3180"/>
    </row>
    <row r="1804" spans="7:19">
      <c r="G1804" s="1047"/>
      <c r="H1804" s="655"/>
      <c r="I1804" s="655"/>
      <c r="J1804" s="655"/>
      <c r="K1804" s="655"/>
      <c r="L1804" s="1310"/>
      <c r="M1804" s="1310"/>
      <c r="N1804" s="1310"/>
      <c r="P1804" s="656"/>
      <c r="Q1804" s="657"/>
      <c r="R1804" s="704"/>
      <c r="S1804" s="3180"/>
    </row>
    <row r="1805" spans="7:19">
      <c r="G1805" s="1047"/>
      <c r="H1805" s="655"/>
      <c r="I1805" s="655"/>
      <c r="J1805" s="655"/>
      <c r="K1805" s="655"/>
      <c r="L1805" s="1310"/>
      <c r="M1805" s="1310"/>
      <c r="N1805" s="1310"/>
      <c r="P1805" s="656"/>
      <c r="Q1805" s="657"/>
      <c r="R1805" s="704"/>
      <c r="S1805" s="3180"/>
    </row>
    <row r="1806" spans="7:19">
      <c r="G1806" s="1047"/>
      <c r="H1806" s="655"/>
      <c r="I1806" s="655"/>
      <c r="J1806" s="655"/>
      <c r="K1806" s="655"/>
      <c r="L1806" s="1310"/>
      <c r="M1806" s="1310"/>
      <c r="N1806" s="1310"/>
      <c r="P1806" s="656"/>
      <c r="Q1806" s="657"/>
      <c r="R1806" s="704"/>
      <c r="S1806" s="3180"/>
    </row>
    <row r="1807" spans="7:19">
      <c r="G1807" s="1047"/>
      <c r="H1807" s="655"/>
      <c r="I1807" s="655"/>
      <c r="J1807" s="655"/>
      <c r="K1807" s="655"/>
      <c r="L1807" s="1310"/>
      <c r="M1807" s="1310"/>
      <c r="N1807" s="1310"/>
      <c r="P1807" s="656"/>
      <c r="Q1807" s="657"/>
      <c r="R1807" s="704"/>
      <c r="S1807" s="3180"/>
    </row>
    <row r="1808" spans="7:19">
      <c r="G1808" s="1047"/>
      <c r="H1808" s="655"/>
      <c r="I1808" s="655"/>
      <c r="J1808" s="655"/>
      <c r="K1808" s="655"/>
      <c r="L1808" s="1310"/>
      <c r="M1808" s="1310"/>
      <c r="N1808" s="1310"/>
      <c r="P1808" s="656"/>
      <c r="Q1808" s="657"/>
      <c r="R1808" s="704"/>
      <c r="S1808" s="3180"/>
    </row>
    <row r="1809" spans="7:19">
      <c r="G1809" s="1047"/>
      <c r="H1809" s="655"/>
      <c r="I1809" s="655"/>
      <c r="J1809" s="655"/>
      <c r="K1809" s="655"/>
      <c r="L1809" s="1310"/>
      <c r="M1809" s="1310"/>
      <c r="N1809" s="1310"/>
      <c r="P1809" s="656"/>
      <c r="Q1809" s="657"/>
      <c r="R1809" s="704"/>
      <c r="S1809" s="3180"/>
    </row>
    <row r="1810" spans="7:19">
      <c r="G1810" s="1047"/>
      <c r="H1810" s="655"/>
      <c r="I1810" s="655"/>
      <c r="J1810" s="655"/>
      <c r="K1810" s="655"/>
      <c r="L1810" s="1310"/>
      <c r="M1810" s="1310"/>
      <c r="N1810" s="1310"/>
      <c r="P1810" s="656"/>
      <c r="Q1810" s="657"/>
      <c r="R1810" s="704"/>
      <c r="S1810" s="3180"/>
    </row>
    <row r="1811" spans="7:19">
      <c r="G1811" s="1047"/>
      <c r="H1811" s="655"/>
      <c r="I1811" s="655"/>
      <c r="J1811" s="655"/>
      <c r="K1811" s="655"/>
      <c r="L1811" s="1310"/>
      <c r="M1811" s="1310"/>
      <c r="N1811" s="1310"/>
      <c r="P1811" s="656"/>
      <c r="Q1811" s="657"/>
      <c r="R1811" s="704"/>
      <c r="S1811" s="3180"/>
    </row>
    <row r="1812" spans="7:19">
      <c r="G1812" s="1047"/>
      <c r="H1812" s="655"/>
      <c r="I1812" s="655"/>
      <c r="J1812" s="655"/>
      <c r="K1812" s="655"/>
      <c r="L1812" s="1310"/>
      <c r="M1812" s="1310"/>
      <c r="N1812" s="1310"/>
      <c r="P1812" s="656"/>
      <c r="Q1812" s="657"/>
      <c r="R1812" s="704"/>
      <c r="S1812" s="3180"/>
    </row>
    <row r="1813" spans="7:19">
      <c r="G1813" s="1047"/>
      <c r="H1813" s="655"/>
      <c r="I1813" s="655"/>
      <c r="J1813" s="655"/>
      <c r="K1813" s="655"/>
      <c r="L1813" s="1310"/>
      <c r="M1813" s="1310"/>
      <c r="N1813" s="1310"/>
      <c r="P1813" s="656"/>
      <c r="Q1813" s="657"/>
      <c r="R1813" s="704"/>
      <c r="S1813" s="3180"/>
    </row>
    <row r="1814" spans="7:19">
      <c r="G1814" s="1047"/>
      <c r="H1814" s="655"/>
      <c r="I1814" s="655"/>
      <c r="J1814" s="655"/>
      <c r="K1814" s="655"/>
      <c r="L1814" s="1310"/>
      <c r="M1814" s="1310"/>
      <c r="N1814" s="1310"/>
      <c r="P1814" s="656"/>
      <c r="Q1814" s="657"/>
      <c r="R1814" s="704"/>
      <c r="S1814" s="3180"/>
    </row>
    <row r="1815" spans="7:19">
      <c r="G1815" s="1047"/>
      <c r="H1815" s="655"/>
      <c r="I1815" s="655"/>
      <c r="J1815" s="655"/>
      <c r="K1815" s="655"/>
      <c r="L1815" s="1310"/>
      <c r="M1815" s="1310"/>
      <c r="N1815" s="1310"/>
      <c r="P1815" s="656"/>
      <c r="Q1815" s="657"/>
      <c r="R1815" s="704"/>
      <c r="S1815" s="3180"/>
    </row>
    <row r="1816" spans="7:19">
      <c r="G1816" s="1047"/>
      <c r="H1816" s="655"/>
      <c r="I1816" s="655"/>
      <c r="J1816" s="655"/>
      <c r="K1816" s="655"/>
      <c r="L1816" s="1310"/>
      <c r="M1816" s="1310"/>
      <c r="N1816" s="1310"/>
      <c r="P1816" s="656"/>
      <c r="Q1816" s="657"/>
      <c r="R1816" s="704"/>
      <c r="S1816" s="3180"/>
    </row>
    <row r="1817" spans="7:19">
      <c r="G1817" s="1047"/>
      <c r="H1817" s="655"/>
      <c r="I1817" s="655"/>
      <c r="J1817" s="655"/>
      <c r="K1817" s="655"/>
      <c r="L1817" s="1310"/>
      <c r="M1817" s="1310"/>
      <c r="N1817" s="1310"/>
      <c r="P1817" s="656"/>
      <c r="Q1817" s="657"/>
      <c r="R1817" s="704"/>
      <c r="S1817" s="3180"/>
    </row>
    <row r="1818" spans="7:19">
      <c r="G1818" s="1047"/>
      <c r="H1818" s="655"/>
      <c r="I1818" s="655"/>
      <c r="J1818" s="655"/>
      <c r="K1818" s="655"/>
      <c r="L1818" s="1310"/>
      <c r="M1818" s="1310"/>
      <c r="N1818" s="1310"/>
      <c r="P1818" s="656"/>
      <c r="Q1818" s="657"/>
      <c r="R1818" s="704"/>
      <c r="S1818" s="3180"/>
    </row>
    <row r="1819" spans="7:19">
      <c r="G1819" s="1047"/>
      <c r="H1819" s="655"/>
      <c r="I1819" s="655"/>
      <c r="J1819" s="655"/>
      <c r="K1819" s="655"/>
      <c r="L1819" s="1310"/>
      <c r="M1819" s="1310"/>
      <c r="N1819" s="1310"/>
      <c r="P1819" s="656"/>
      <c r="Q1819" s="657"/>
      <c r="R1819" s="704"/>
      <c r="S1819" s="3180"/>
    </row>
    <row r="1820" spans="7:19">
      <c r="G1820" s="1047"/>
      <c r="H1820" s="655"/>
      <c r="I1820" s="655"/>
      <c r="J1820" s="655"/>
      <c r="K1820" s="655"/>
      <c r="L1820" s="1310"/>
      <c r="M1820" s="1310"/>
      <c r="N1820" s="1310"/>
      <c r="P1820" s="656"/>
      <c r="Q1820" s="657"/>
      <c r="R1820" s="704"/>
      <c r="S1820" s="3180"/>
    </row>
    <row r="1821" spans="7:19">
      <c r="G1821" s="1047"/>
      <c r="H1821" s="655"/>
      <c r="I1821" s="655"/>
      <c r="J1821" s="655"/>
      <c r="K1821" s="655"/>
      <c r="L1821" s="1310"/>
      <c r="M1821" s="1310"/>
      <c r="N1821" s="1310"/>
      <c r="P1821" s="656"/>
      <c r="Q1821" s="657"/>
      <c r="R1821" s="704"/>
      <c r="S1821" s="3180"/>
    </row>
    <row r="1822" spans="7:19">
      <c r="G1822" s="1047"/>
      <c r="H1822" s="655"/>
      <c r="I1822" s="655"/>
      <c r="J1822" s="655"/>
      <c r="K1822" s="655"/>
      <c r="L1822" s="1310"/>
      <c r="M1822" s="1310"/>
      <c r="N1822" s="1310"/>
      <c r="P1822" s="656"/>
      <c r="Q1822" s="657"/>
      <c r="R1822" s="704"/>
      <c r="S1822" s="3180"/>
    </row>
    <row r="1823" spans="7:19">
      <c r="G1823" s="1047"/>
      <c r="H1823" s="655"/>
      <c r="I1823" s="655"/>
      <c r="J1823" s="655"/>
      <c r="K1823" s="655"/>
      <c r="L1823" s="1310"/>
      <c r="M1823" s="1310"/>
      <c r="N1823" s="1310"/>
      <c r="P1823" s="656"/>
      <c r="Q1823" s="657"/>
      <c r="R1823" s="704"/>
      <c r="S1823" s="3180"/>
    </row>
    <row r="1824" spans="7:19">
      <c r="G1824" s="1047"/>
      <c r="H1824" s="655"/>
      <c r="I1824" s="655"/>
      <c r="J1824" s="655"/>
      <c r="K1824" s="655"/>
      <c r="L1824" s="1310"/>
      <c r="M1824" s="1310"/>
      <c r="N1824" s="1310"/>
      <c r="P1824" s="656"/>
      <c r="Q1824" s="657"/>
      <c r="R1824" s="704"/>
      <c r="S1824" s="3180"/>
    </row>
    <row r="1825" spans="7:19">
      <c r="G1825" s="1047"/>
      <c r="H1825" s="655"/>
      <c r="I1825" s="655"/>
      <c r="J1825" s="655"/>
      <c r="K1825" s="655"/>
      <c r="L1825" s="1310"/>
      <c r="M1825" s="1310"/>
      <c r="N1825" s="1310"/>
      <c r="P1825" s="656"/>
      <c r="Q1825" s="657"/>
      <c r="R1825" s="704"/>
      <c r="S1825" s="3180"/>
    </row>
    <row r="1826" spans="7:19">
      <c r="G1826" s="1047"/>
      <c r="H1826" s="655"/>
      <c r="I1826" s="655"/>
      <c r="J1826" s="655"/>
      <c r="K1826" s="655"/>
      <c r="L1826" s="1310"/>
      <c r="M1826" s="1310"/>
      <c r="N1826" s="1310"/>
      <c r="P1826" s="656"/>
      <c r="Q1826" s="657"/>
      <c r="R1826" s="704"/>
      <c r="S1826" s="3180"/>
    </row>
    <row r="1827" spans="7:19">
      <c r="G1827" s="1047"/>
      <c r="H1827" s="655"/>
      <c r="I1827" s="655"/>
      <c r="J1827" s="655"/>
      <c r="K1827" s="655"/>
      <c r="L1827" s="1310"/>
      <c r="M1827" s="1310"/>
      <c r="N1827" s="1310"/>
      <c r="P1827" s="656"/>
      <c r="Q1827" s="657"/>
      <c r="R1827" s="704"/>
      <c r="S1827" s="3180"/>
    </row>
    <row r="1828" spans="7:19">
      <c r="G1828" s="1047"/>
      <c r="H1828" s="655"/>
      <c r="I1828" s="655"/>
      <c r="J1828" s="655"/>
      <c r="K1828" s="655"/>
      <c r="L1828" s="1310"/>
      <c r="M1828" s="1310"/>
      <c r="N1828" s="1310"/>
      <c r="P1828" s="656"/>
      <c r="Q1828" s="657"/>
      <c r="R1828" s="704"/>
      <c r="S1828" s="3180"/>
    </row>
    <row r="1829" spans="7:19">
      <c r="G1829" s="1047"/>
      <c r="H1829" s="655"/>
      <c r="I1829" s="655"/>
      <c r="J1829" s="655"/>
      <c r="K1829" s="655"/>
      <c r="L1829" s="1310"/>
      <c r="M1829" s="1310"/>
      <c r="N1829" s="1310"/>
      <c r="P1829" s="656"/>
      <c r="Q1829" s="657"/>
      <c r="R1829" s="704"/>
      <c r="S1829" s="3180"/>
    </row>
    <row r="1830" spans="7:19">
      <c r="G1830" s="1047"/>
      <c r="H1830" s="655"/>
      <c r="I1830" s="655"/>
      <c r="J1830" s="655"/>
      <c r="K1830" s="655"/>
      <c r="L1830" s="1310"/>
      <c r="M1830" s="1310"/>
      <c r="N1830" s="1310"/>
      <c r="P1830" s="656"/>
      <c r="Q1830" s="657"/>
      <c r="R1830" s="704"/>
      <c r="S1830" s="3180"/>
    </row>
    <row r="1831" spans="7:19">
      <c r="G1831" s="1047"/>
      <c r="H1831" s="655"/>
      <c r="I1831" s="655"/>
      <c r="J1831" s="655"/>
      <c r="K1831" s="655"/>
      <c r="L1831" s="1310"/>
      <c r="M1831" s="1310"/>
      <c r="N1831" s="1310"/>
      <c r="P1831" s="656"/>
      <c r="Q1831" s="657"/>
      <c r="R1831" s="704"/>
      <c r="S1831" s="3180"/>
    </row>
    <row r="1832" spans="7:19">
      <c r="G1832" s="1047"/>
      <c r="H1832" s="655"/>
      <c r="I1832" s="655"/>
      <c r="J1832" s="655"/>
      <c r="K1832" s="655"/>
      <c r="L1832" s="1310"/>
      <c r="M1832" s="1310"/>
      <c r="N1832" s="1310"/>
      <c r="P1832" s="656"/>
      <c r="Q1832" s="657"/>
      <c r="R1832" s="704"/>
      <c r="S1832" s="3180"/>
    </row>
    <row r="1833" spans="7:19">
      <c r="G1833" s="1047"/>
      <c r="H1833" s="655"/>
      <c r="I1833" s="655"/>
      <c r="J1833" s="655"/>
      <c r="K1833" s="655"/>
      <c r="L1833" s="1310"/>
      <c r="M1833" s="1310"/>
      <c r="N1833" s="1310"/>
      <c r="P1833" s="656"/>
      <c r="Q1833" s="657"/>
      <c r="R1833" s="704"/>
      <c r="S1833" s="3180"/>
    </row>
    <row r="1834" spans="7:19">
      <c r="G1834" s="1047"/>
      <c r="H1834" s="655"/>
      <c r="I1834" s="655"/>
      <c r="J1834" s="655"/>
      <c r="K1834" s="655"/>
      <c r="L1834" s="1310"/>
      <c r="M1834" s="1310"/>
      <c r="N1834" s="1310"/>
      <c r="P1834" s="656"/>
      <c r="Q1834" s="657"/>
      <c r="R1834" s="704"/>
      <c r="S1834" s="3180"/>
    </row>
    <row r="1835" spans="7:19">
      <c r="G1835" s="1047"/>
      <c r="H1835" s="655"/>
      <c r="I1835" s="655"/>
      <c r="J1835" s="655"/>
      <c r="K1835" s="655"/>
      <c r="L1835" s="1310"/>
      <c r="M1835" s="1310"/>
      <c r="N1835" s="1310"/>
      <c r="P1835" s="656"/>
      <c r="Q1835" s="657"/>
      <c r="R1835" s="704"/>
      <c r="S1835" s="3180"/>
    </row>
    <row r="1836" spans="7:19">
      <c r="G1836" s="1047"/>
      <c r="H1836" s="655"/>
      <c r="I1836" s="655"/>
      <c r="J1836" s="655"/>
      <c r="K1836" s="655"/>
      <c r="L1836" s="1310"/>
      <c r="M1836" s="1310"/>
      <c r="N1836" s="1310"/>
      <c r="P1836" s="656"/>
      <c r="Q1836" s="657"/>
      <c r="R1836" s="704"/>
      <c r="S1836" s="3180"/>
    </row>
    <row r="1837" spans="7:19">
      <c r="G1837" s="1047"/>
      <c r="H1837" s="655"/>
      <c r="I1837" s="655"/>
      <c r="J1837" s="655"/>
      <c r="K1837" s="655"/>
      <c r="L1837" s="1310"/>
      <c r="M1837" s="1310"/>
      <c r="N1837" s="1310"/>
      <c r="P1837" s="656"/>
      <c r="Q1837" s="657"/>
      <c r="R1837" s="704"/>
      <c r="S1837" s="3180"/>
    </row>
    <row r="1838" spans="7:19">
      <c r="G1838" s="1047"/>
      <c r="H1838" s="655"/>
      <c r="I1838" s="655"/>
      <c r="J1838" s="655"/>
      <c r="K1838" s="655"/>
      <c r="L1838" s="1310"/>
      <c r="M1838" s="1310"/>
      <c r="N1838" s="1310"/>
      <c r="P1838" s="656"/>
      <c r="Q1838" s="657"/>
      <c r="R1838" s="704"/>
      <c r="S1838" s="3180"/>
    </row>
    <row r="1839" spans="7:19">
      <c r="G1839" s="1047"/>
      <c r="H1839" s="655"/>
      <c r="I1839" s="655"/>
      <c r="J1839" s="655"/>
      <c r="K1839" s="655"/>
      <c r="L1839" s="1310"/>
      <c r="M1839" s="1310"/>
      <c r="N1839" s="1310"/>
      <c r="P1839" s="656"/>
      <c r="Q1839" s="657"/>
      <c r="R1839" s="704"/>
      <c r="S1839" s="3180"/>
    </row>
    <row r="1840" spans="7:19">
      <c r="G1840" s="1047"/>
      <c r="H1840" s="655"/>
      <c r="I1840" s="655"/>
      <c r="J1840" s="655"/>
      <c r="K1840" s="655"/>
      <c r="L1840" s="1310"/>
      <c r="M1840" s="1310"/>
      <c r="N1840" s="1310"/>
      <c r="P1840" s="656"/>
      <c r="Q1840" s="657"/>
      <c r="R1840" s="704"/>
      <c r="S1840" s="3180"/>
    </row>
    <row r="1841" spans="7:19">
      <c r="G1841" s="1047"/>
      <c r="H1841" s="655"/>
      <c r="I1841" s="655"/>
      <c r="J1841" s="655"/>
      <c r="K1841" s="655"/>
      <c r="L1841" s="1310"/>
      <c r="M1841" s="1310"/>
      <c r="N1841" s="1310"/>
      <c r="P1841" s="656"/>
      <c r="Q1841" s="657"/>
      <c r="R1841" s="704"/>
      <c r="S1841" s="3180"/>
    </row>
    <row r="1842" spans="7:19">
      <c r="G1842" s="1047"/>
      <c r="H1842" s="655"/>
      <c r="I1842" s="655"/>
      <c r="J1842" s="655"/>
      <c r="K1842" s="655"/>
      <c r="L1842" s="1310"/>
      <c r="M1842" s="1310"/>
      <c r="N1842" s="1310"/>
      <c r="P1842" s="656"/>
      <c r="Q1842" s="657"/>
      <c r="R1842" s="704"/>
      <c r="S1842" s="3180"/>
    </row>
    <row r="1843" spans="7:19">
      <c r="G1843" s="1047"/>
      <c r="H1843" s="655"/>
      <c r="I1843" s="655"/>
      <c r="J1843" s="655"/>
      <c r="K1843" s="655"/>
      <c r="L1843" s="1310"/>
      <c r="M1843" s="1310"/>
      <c r="N1843" s="1310"/>
      <c r="P1843" s="656"/>
      <c r="Q1843" s="657"/>
      <c r="R1843" s="704"/>
      <c r="S1843" s="3180"/>
    </row>
    <row r="1844" spans="7:19">
      <c r="G1844" s="1047"/>
      <c r="H1844" s="655"/>
      <c r="I1844" s="655"/>
      <c r="J1844" s="655"/>
      <c r="K1844" s="655"/>
      <c r="L1844" s="1310"/>
      <c r="M1844" s="1310"/>
      <c r="N1844" s="1310"/>
      <c r="P1844" s="656"/>
      <c r="Q1844" s="657"/>
      <c r="R1844" s="704"/>
      <c r="S1844" s="3180"/>
    </row>
    <row r="1845" spans="7:19">
      <c r="G1845" s="1047"/>
      <c r="H1845" s="655"/>
      <c r="I1845" s="655"/>
      <c r="J1845" s="655"/>
      <c r="K1845" s="655"/>
      <c r="L1845" s="1310"/>
      <c r="M1845" s="1310"/>
      <c r="N1845" s="1310"/>
      <c r="P1845" s="656"/>
      <c r="Q1845" s="657"/>
      <c r="R1845" s="704"/>
      <c r="S1845" s="3180"/>
    </row>
    <row r="1846" spans="7:19">
      <c r="G1846" s="1047"/>
      <c r="H1846" s="655"/>
      <c r="I1846" s="655"/>
      <c r="J1846" s="655"/>
      <c r="K1846" s="655"/>
      <c r="L1846" s="1310"/>
      <c r="M1846" s="1310"/>
      <c r="N1846" s="1310"/>
      <c r="P1846" s="656"/>
      <c r="Q1846" s="657"/>
      <c r="R1846" s="704"/>
      <c r="S1846" s="3180"/>
    </row>
    <row r="1847" spans="7:19">
      <c r="G1847" s="1047"/>
      <c r="H1847" s="655"/>
      <c r="I1847" s="655"/>
      <c r="J1847" s="655"/>
      <c r="K1847" s="655"/>
      <c r="L1847" s="1310"/>
      <c r="M1847" s="1310"/>
      <c r="N1847" s="1310"/>
      <c r="P1847" s="656"/>
      <c r="Q1847" s="657"/>
      <c r="R1847" s="704"/>
      <c r="S1847" s="3180"/>
    </row>
    <row r="1848" spans="7:19">
      <c r="G1848" s="1047"/>
      <c r="H1848" s="655"/>
      <c r="I1848" s="655"/>
      <c r="J1848" s="655"/>
      <c r="K1848" s="655"/>
      <c r="L1848" s="1310"/>
      <c r="M1848" s="1310"/>
      <c r="N1848" s="1310"/>
      <c r="P1848" s="656"/>
      <c r="Q1848" s="657"/>
      <c r="R1848" s="704"/>
      <c r="S1848" s="3180"/>
    </row>
    <row r="1849" spans="7:19">
      <c r="G1849" s="1047"/>
      <c r="H1849" s="655"/>
      <c r="I1849" s="655"/>
      <c r="J1849" s="655"/>
      <c r="K1849" s="655"/>
      <c r="L1849" s="1310"/>
      <c r="M1849" s="1310"/>
      <c r="N1849" s="1310"/>
      <c r="P1849" s="656"/>
      <c r="Q1849" s="657"/>
      <c r="R1849" s="704"/>
      <c r="S1849" s="3180"/>
    </row>
    <row r="1850" spans="7:19">
      <c r="G1850" s="1047"/>
      <c r="H1850" s="655"/>
      <c r="I1850" s="655"/>
      <c r="J1850" s="655"/>
      <c r="K1850" s="655"/>
      <c r="L1850" s="1310"/>
      <c r="M1850" s="1310"/>
      <c r="N1850" s="1310"/>
      <c r="P1850" s="656"/>
      <c r="Q1850" s="657"/>
      <c r="R1850" s="704"/>
      <c r="S1850" s="3180"/>
    </row>
    <row r="1851" spans="7:19">
      <c r="G1851" s="1047"/>
      <c r="H1851" s="655"/>
      <c r="I1851" s="655"/>
      <c r="J1851" s="655"/>
      <c r="K1851" s="655"/>
      <c r="L1851" s="1310"/>
      <c r="M1851" s="1310"/>
      <c r="N1851" s="1310"/>
      <c r="P1851" s="656"/>
      <c r="Q1851" s="657"/>
      <c r="R1851" s="704"/>
      <c r="S1851" s="3180"/>
    </row>
    <row r="1852" spans="7:19">
      <c r="G1852" s="1047"/>
      <c r="H1852" s="655"/>
      <c r="I1852" s="655"/>
      <c r="J1852" s="655"/>
      <c r="K1852" s="655"/>
      <c r="L1852" s="1310"/>
      <c r="M1852" s="1310"/>
      <c r="N1852" s="1310"/>
      <c r="P1852" s="656"/>
      <c r="Q1852" s="657"/>
      <c r="R1852" s="704"/>
      <c r="S1852" s="3180"/>
    </row>
    <row r="1853" spans="7:19">
      <c r="G1853" s="1047"/>
      <c r="H1853" s="655"/>
      <c r="I1853" s="655"/>
      <c r="J1853" s="655"/>
      <c r="K1853" s="655"/>
      <c r="L1853" s="1310"/>
      <c r="M1853" s="1310"/>
      <c r="N1853" s="1310"/>
      <c r="P1853" s="656"/>
      <c r="Q1853" s="657"/>
      <c r="R1853" s="704"/>
      <c r="S1853" s="3180"/>
    </row>
    <row r="1854" spans="7:19">
      <c r="G1854" s="1047"/>
      <c r="H1854" s="655"/>
      <c r="I1854" s="655"/>
      <c r="J1854" s="655"/>
      <c r="K1854" s="655"/>
      <c r="L1854" s="1310"/>
      <c r="M1854" s="1310"/>
      <c r="N1854" s="1310"/>
      <c r="P1854" s="656"/>
      <c r="Q1854" s="657"/>
      <c r="R1854" s="704"/>
      <c r="S1854" s="3180"/>
    </row>
    <row r="1855" spans="7:19">
      <c r="G1855" s="1047"/>
      <c r="H1855" s="655"/>
      <c r="I1855" s="655"/>
      <c r="J1855" s="655"/>
      <c r="K1855" s="655"/>
      <c r="L1855" s="1310"/>
      <c r="M1855" s="1310"/>
      <c r="N1855" s="1310"/>
      <c r="P1855" s="656"/>
      <c r="Q1855" s="657"/>
      <c r="R1855" s="704"/>
      <c r="S1855" s="3180"/>
    </row>
    <row r="1856" spans="7:19">
      <c r="G1856" s="1047"/>
      <c r="H1856" s="655"/>
      <c r="I1856" s="655"/>
      <c r="J1856" s="655"/>
      <c r="K1856" s="655"/>
      <c r="L1856" s="1310"/>
      <c r="M1856" s="1310"/>
      <c r="N1856" s="1310"/>
      <c r="P1856" s="656"/>
      <c r="Q1856" s="657"/>
      <c r="R1856" s="704"/>
      <c r="S1856" s="3180"/>
    </row>
    <row r="1857" spans="7:19">
      <c r="G1857" s="1047"/>
      <c r="H1857" s="655"/>
      <c r="I1857" s="655"/>
      <c r="J1857" s="655"/>
      <c r="K1857" s="655"/>
      <c r="L1857" s="1310"/>
      <c r="M1857" s="1310"/>
      <c r="N1857" s="1310"/>
      <c r="P1857" s="656"/>
      <c r="Q1857" s="657"/>
      <c r="R1857" s="704"/>
      <c r="S1857" s="3180"/>
    </row>
    <row r="1858" spans="7:19">
      <c r="G1858" s="1047"/>
      <c r="H1858" s="655"/>
      <c r="I1858" s="655"/>
      <c r="J1858" s="655"/>
      <c r="K1858" s="655"/>
      <c r="L1858" s="1310"/>
      <c r="M1858" s="1310"/>
      <c r="N1858" s="1310"/>
      <c r="P1858" s="656"/>
      <c r="Q1858" s="657"/>
      <c r="R1858" s="704"/>
      <c r="S1858" s="3180"/>
    </row>
    <row r="1859" spans="7:19">
      <c r="G1859" s="1047"/>
      <c r="H1859" s="655"/>
      <c r="I1859" s="655"/>
      <c r="J1859" s="655"/>
      <c r="K1859" s="655"/>
      <c r="L1859" s="1310"/>
      <c r="M1859" s="1310"/>
      <c r="N1859" s="1310"/>
      <c r="P1859" s="656"/>
      <c r="Q1859" s="657"/>
      <c r="R1859" s="704"/>
      <c r="S1859" s="3180"/>
    </row>
    <row r="1860" spans="7:19">
      <c r="G1860" s="1047"/>
      <c r="H1860" s="655"/>
      <c r="I1860" s="655"/>
      <c r="J1860" s="655"/>
      <c r="K1860" s="655"/>
      <c r="L1860" s="1310"/>
      <c r="M1860" s="1310"/>
      <c r="N1860" s="1310"/>
      <c r="P1860" s="656"/>
      <c r="Q1860" s="657"/>
      <c r="R1860" s="704"/>
      <c r="S1860" s="3180"/>
    </row>
    <row r="1861" spans="7:19">
      <c r="G1861" s="1047"/>
      <c r="H1861" s="655"/>
      <c r="I1861" s="655"/>
      <c r="J1861" s="655"/>
      <c r="K1861" s="655"/>
      <c r="L1861" s="1310"/>
      <c r="M1861" s="1310"/>
      <c r="N1861" s="1310"/>
      <c r="P1861" s="656"/>
      <c r="Q1861" s="657"/>
      <c r="R1861" s="704"/>
      <c r="S1861" s="3180"/>
    </row>
    <row r="1862" spans="7:19">
      <c r="G1862" s="1047"/>
      <c r="H1862" s="655"/>
      <c r="I1862" s="655"/>
      <c r="J1862" s="655"/>
      <c r="K1862" s="655"/>
      <c r="L1862" s="1310"/>
      <c r="M1862" s="1310"/>
      <c r="N1862" s="1310"/>
      <c r="P1862" s="656"/>
      <c r="Q1862" s="657"/>
      <c r="R1862" s="704"/>
      <c r="S1862" s="3180"/>
    </row>
    <row r="1863" spans="7:19">
      <c r="G1863" s="1047"/>
      <c r="H1863" s="655"/>
      <c r="I1863" s="655"/>
      <c r="J1863" s="655"/>
      <c r="K1863" s="655"/>
      <c r="L1863" s="1310"/>
      <c r="M1863" s="1310"/>
      <c r="N1863" s="1310"/>
      <c r="P1863" s="656"/>
      <c r="Q1863" s="657"/>
      <c r="R1863" s="704"/>
      <c r="S1863" s="3180"/>
    </row>
    <row r="1864" spans="7:19">
      <c r="G1864" s="1047"/>
      <c r="H1864" s="655"/>
      <c r="I1864" s="655"/>
      <c r="J1864" s="655"/>
      <c r="K1864" s="655"/>
      <c r="L1864" s="1310"/>
      <c r="M1864" s="1310"/>
      <c r="N1864" s="1310"/>
      <c r="P1864" s="656"/>
      <c r="Q1864" s="657"/>
      <c r="R1864" s="704"/>
      <c r="S1864" s="3180"/>
    </row>
    <row r="1865" spans="7:19">
      <c r="G1865" s="1047"/>
      <c r="H1865" s="655"/>
      <c r="I1865" s="655"/>
      <c r="J1865" s="655"/>
      <c r="K1865" s="655"/>
      <c r="L1865" s="1310"/>
      <c r="M1865" s="1310"/>
      <c r="N1865" s="1310"/>
      <c r="P1865" s="656"/>
      <c r="Q1865" s="657"/>
      <c r="R1865" s="704"/>
      <c r="S1865" s="3180"/>
    </row>
    <row r="1866" spans="7:19">
      <c r="G1866" s="1047"/>
      <c r="H1866" s="655"/>
      <c r="I1866" s="655"/>
      <c r="J1866" s="655"/>
      <c r="K1866" s="655"/>
      <c r="L1866" s="1310"/>
      <c r="M1866" s="1310"/>
      <c r="N1866" s="1310"/>
      <c r="P1866" s="656"/>
      <c r="Q1866" s="657"/>
      <c r="R1866" s="704"/>
      <c r="S1866" s="3180"/>
    </row>
    <row r="1867" spans="7:19">
      <c r="G1867" s="1047"/>
      <c r="H1867" s="655"/>
      <c r="I1867" s="655"/>
      <c r="J1867" s="655"/>
      <c r="K1867" s="655"/>
      <c r="L1867" s="1310"/>
      <c r="M1867" s="1310"/>
      <c r="N1867" s="1310"/>
      <c r="P1867" s="656"/>
      <c r="Q1867" s="657"/>
      <c r="R1867" s="704"/>
      <c r="S1867" s="3180"/>
    </row>
    <row r="1868" spans="7:19">
      <c r="G1868" s="1047"/>
      <c r="H1868" s="655"/>
      <c r="I1868" s="655"/>
      <c r="J1868" s="655"/>
      <c r="K1868" s="655"/>
      <c r="L1868" s="1310"/>
      <c r="M1868" s="1310"/>
      <c r="N1868" s="1310"/>
      <c r="P1868" s="656"/>
      <c r="Q1868" s="657"/>
      <c r="R1868" s="704"/>
      <c r="S1868" s="3180"/>
    </row>
    <row r="1869" spans="7:19">
      <c r="G1869" s="1047"/>
      <c r="H1869" s="655"/>
      <c r="I1869" s="655"/>
      <c r="J1869" s="655"/>
      <c r="K1869" s="655"/>
      <c r="L1869" s="1310"/>
      <c r="M1869" s="1310"/>
      <c r="N1869" s="1310"/>
      <c r="P1869" s="656"/>
      <c r="Q1869" s="657"/>
      <c r="R1869" s="704"/>
      <c r="S1869" s="3180"/>
    </row>
    <row r="1870" spans="7:19">
      <c r="G1870" s="1047"/>
      <c r="H1870" s="655"/>
      <c r="I1870" s="655"/>
      <c r="J1870" s="655"/>
      <c r="K1870" s="655"/>
      <c r="L1870" s="1310"/>
      <c r="M1870" s="1310"/>
      <c r="N1870" s="1310"/>
      <c r="P1870" s="656"/>
      <c r="Q1870" s="657"/>
      <c r="R1870" s="704"/>
      <c r="S1870" s="3180"/>
    </row>
    <row r="1871" spans="7:19">
      <c r="G1871" s="1047"/>
      <c r="H1871" s="655"/>
      <c r="I1871" s="655"/>
      <c r="J1871" s="655"/>
      <c r="K1871" s="655"/>
      <c r="L1871" s="1310"/>
      <c r="M1871" s="1310"/>
      <c r="N1871" s="1310"/>
      <c r="P1871" s="656"/>
      <c r="Q1871" s="657"/>
      <c r="R1871" s="704"/>
      <c r="S1871" s="3180"/>
    </row>
    <row r="1872" spans="7:19">
      <c r="G1872" s="1047"/>
      <c r="H1872" s="655"/>
      <c r="I1872" s="655"/>
      <c r="J1872" s="655"/>
      <c r="K1872" s="655"/>
      <c r="L1872" s="1310"/>
      <c r="M1872" s="1310"/>
      <c r="N1872" s="1310"/>
      <c r="P1872" s="656"/>
      <c r="Q1872" s="657"/>
      <c r="R1872" s="704"/>
      <c r="S1872" s="3180"/>
    </row>
    <row r="1873" spans="7:19">
      <c r="G1873" s="1047"/>
      <c r="H1873" s="655"/>
      <c r="I1873" s="655"/>
      <c r="J1873" s="655"/>
      <c r="K1873" s="655"/>
      <c r="L1873" s="1310"/>
      <c r="M1873" s="1310"/>
      <c r="N1873" s="1310"/>
      <c r="P1873" s="656"/>
      <c r="Q1873" s="657"/>
      <c r="R1873" s="704"/>
      <c r="S1873" s="3180"/>
    </row>
    <row r="1874" spans="7:19">
      <c r="G1874" s="1047"/>
      <c r="H1874" s="655"/>
      <c r="I1874" s="655"/>
      <c r="J1874" s="655"/>
      <c r="K1874" s="655"/>
      <c r="L1874" s="1310"/>
      <c r="M1874" s="1310"/>
      <c r="N1874" s="1310"/>
      <c r="P1874" s="656"/>
      <c r="Q1874" s="657"/>
      <c r="R1874" s="704"/>
      <c r="S1874" s="3180"/>
    </row>
    <row r="1875" spans="7:19">
      <c r="G1875" s="1047"/>
      <c r="H1875" s="655"/>
      <c r="I1875" s="655"/>
      <c r="J1875" s="655"/>
      <c r="K1875" s="655"/>
      <c r="L1875" s="1310"/>
      <c r="M1875" s="1310"/>
      <c r="N1875" s="1310"/>
      <c r="P1875" s="656"/>
      <c r="Q1875" s="657"/>
      <c r="R1875" s="704"/>
      <c r="S1875" s="3180"/>
    </row>
    <row r="1876" spans="7:19">
      <c r="G1876" s="1047"/>
      <c r="H1876" s="655"/>
      <c r="I1876" s="655"/>
      <c r="J1876" s="655"/>
      <c r="K1876" s="655"/>
      <c r="L1876" s="1310"/>
      <c r="M1876" s="1310"/>
      <c r="N1876" s="1310"/>
      <c r="P1876" s="656"/>
      <c r="Q1876" s="657"/>
      <c r="R1876" s="704"/>
      <c r="S1876" s="3180"/>
    </row>
    <row r="1877" spans="7:19">
      <c r="G1877" s="1047"/>
      <c r="H1877" s="655"/>
      <c r="I1877" s="655"/>
      <c r="J1877" s="655"/>
      <c r="K1877" s="655"/>
      <c r="L1877" s="1310"/>
      <c r="M1877" s="1310"/>
      <c r="N1877" s="1310"/>
      <c r="P1877" s="656"/>
      <c r="Q1877" s="657"/>
      <c r="R1877" s="704"/>
      <c r="S1877" s="3180"/>
    </row>
    <row r="1878" spans="7:19">
      <c r="G1878" s="1047"/>
      <c r="H1878" s="655"/>
      <c r="I1878" s="655"/>
      <c r="J1878" s="655"/>
      <c r="K1878" s="655"/>
      <c r="L1878" s="1310"/>
      <c r="M1878" s="1310"/>
      <c r="N1878" s="1310"/>
      <c r="P1878" s="656"/>
      <c r="Q1878" s="657"/>
      <c r="R1878" s="704"/>
      <c r="S1878" s="3180"/>
    </row>
    <row r="1879" spans="7:19">
      <c r="G1879" s="1047"/>
      <c r="H1879" s="655"/>
      <c r="I1879" s="655"/>
      <c r="J1879" s="655"/>
      <c r="K1879" s="655"/>
      <c r="L1879" s="1310"/>
      <c r="M1879" s="1310"/>
      <c r="N1879" s="1310"/>
      <c r="P1879" s="656"/>
      <c r="Q1879" s="657"/>
      <c r="R1879" s="704"/>
      <c r="S1879" s="3180"/>
    </row>
    <row r="1880" spans="7:19">
      <c r="G1880" s="1047"/>
      <c r="H1880" s="655"/>
      <c r="I1880" s="655"/>
      <c r="J1880" s="655"/>
      <c r="K1880" s="655"/>
      <c r="L1880" s="1310"/>
      <c r="M1880" s="1310"/>
      <c r="N1880" s="1310"/>
      <c r="P1880" s="656"/>
      <c r="Q1880" s="657"/>
      <c r="R1880" s="704"/>
      <c r="S1880" s="3180"/>
    </row>
    <row r="1881" spans="7:19">
      <c r="G1881" s="1047"/>
      <c r="H1881" s="655"/>
      <c r="I1881" s="655"/>
      <c r="J1881" s="655"/>
      <c r="K1881" s="655"/>
      <c r="L1881" s="1310"/>
      <c r="M1881" s="1310"/>
      <c r="N1881" s="1310"/>
      <c r="P1881" s="656"/>
      <c r="Q1881" s="657"/>
      <c r="R1881" s="704"/>
      <c r="S1881" s="3180"/>
    </row>
    <row r="1882" spans="7:19">
      <c r="G1882" s="1047"/>
      <c r="H1882" s="655"/>
      <c r="I1882" s="655"/>
      <c r="J1882" s="655"/>
      <c r="K1882" s="655"/>
      <c r="L1882" s="1310"/>
      <c r="M1882" s="1310"/>
      <c r="N1882" s="1310"/>
      <c r="P1882" s="656"/>
      <c r="Q1882" s="657"/>
      <c r="R1882" s="704"/>
      <c r="S1882" s="3180"/>
    </row>
    <row r="1883" spans="7:19">
      <c r="G1883" s="1047"/>
      <c r="H1883" s="655"/>
      <c r="I1883" s="655"/>
      <c r="J1883" s="655"/>
      <c r="K1883" s="655"/>
      <c r="L1883" s="1310"/>
      <c r="M1883" s="1310"/>
      <c r="N1883" s="1310"/>
      <c r="P1883" s="656"/>
      <c r="Q1883" s="657"/>
      <c r="R1883" s="704"/>
      <c r="S1883" s="3180"/>
    </row>
    <row r="1884" spans="7:19">
      <c r="G1884" s="1047"/>
      <c r="H1884" s="655"/>
      <c r="I1884" s="655"/>
      <c r="J1884" s="655"/>
      <c r="K1884" s="655"/>
      <c r="L1884" s="1310"/>
      <c r="M1884" s="1310"/>
      <c r="N1884" s="1310"/>
      <c r="P1884" s="656"/>
      <c r="Q1884" s="657"/>
      <c r="R1884" s="704"/>
      <c r="S1884" s="3180"/>
    </row>
    <row r="1885" spans="7:19">
      <c r="G1885" s="1047"/>
      <c r="H1885" s="655"/>
      <c r="I1885" s="655"/>
      <c r="J1885" s="655"/>
      <c r="K1885" s="655"/>
      <c r="L1885" s="1310"/>
      <c r="M1885" s="1310"/>
      <c r="N1885" s="1310"/>
      <c r="P1885" s="656"/>
      <c r="Q1885" s="657"/>
      <c r="R1885" s="704"/>
      <c r="S1885" s="3180"/>
    </row>
    <row r="1886" spans="7:19">
      <c r="G1886" s="1047"/>
      <c r="H1886" s="655"/>
      <c r="I1886" s="655"/>
      <c r="J1886" s="655"/>
      <c r="K1886" s="655"/>
      <c r="L1886" s="1310"/>
      <c r="M1886" s="1310"/>
      <c r="N1886" s="1310"/>
      <c r="P1886" s="656"/>
      <c r="Q1886" s="657"/>
      <c r="R1886" s="704"/>
      <c r="S1886" s="3180"/>
    </row>
    <row r="1887" spans="7:19">
      <c r="G1887" s="1047"/>
      <c r="H1887" s="655"/>
      <c r="I1887" s="655"/>
      <c r="J1887" s="655"/>
      <c r="K1887" s="655"/>
      <c r="L1887" s="1310"/>
      <c r="M1887" s="1310"/>
      <c r="N1887" s="1310"/>
      <c r="P1887" s="656"/>
      <c r="Q1887" s="657"/>
      <c r="R1887" s="704"/>
      <c r="S1887" s="3180"/>
    </row>
    <row r="1888" spans="7:19">
      <c r="G1888" s="1047"/>
      <c r="H1888" s="655"/>
      <c r="I1888" s="655"/>
      <c r="J1888" s="655"/>
      <c r="K1888" s="655"/>
      <c r="L1888" s="1310"/>
      <c r="M1888" s="1310"/>
      <c r="N1888" s="1310"/>
      <c r="P1888" s="656"/>
      <c r="Q1888" s="657"/>
      <c r="R1888" s="704"/>
      <c r="S1888" s="3180"/>
    </row>
    <row r="1889" spans="7:19">
      <c r="G1889" s="1047"/>
      <c r="H1889" s="655"/>
      <c r="I1889" s="655"/>
      <c r="J1889" s="655"/>
      <c r="K1889" s="655"/>
      <c r="L1889" s="1310"/>
      <c r="M1889" s="1310"/>
      <c r="N1889" s="1310"/>
      <c r="P1889" s="656"/>
      <c r="Q1889" s="657"/>
      <c r="R1889" s="704"/>
      <c r="S1889" s="3180"/>
    </row>
    <row r="1890" spans="7:19">
      <c r="G1890" s="1047"/>
      <c r="H1890" s="655"/>
      <c r="I1890" s="655"/>
      <c r="J1890" s="655"/>
      <c r="K1890" s="655"/>
      <c r="L1890" s="1310"/>
      <c r="M1890" s="1310"/>
      <c r="N1890" s="1310"/>
      <c r="P1890" s="656"/>
      <c r="Q1890" s="657"/>
      <c r="R1890" s="704"/>
      <c r="S1890" s="3180"/>
    </row>
    <row r="1891" spans="7:19">
      <c r="G1891" s="1047"/>
      <c r="H1891" s="655"/>
      <c r="I1891" s="655"/>
      <c r="J1891" s="655"/>
      <c r="K1891" s="655"/>
      <c r="L1891" s="1310"/>
      <c r="M1891" s="1310"/>
      <c r="N1891" s="1310"/>
      <c r="P1891" s="656"/>
      <c r="Q1891" s="657"/>
      <c r="R1891" s="704"/>
      <c r="S1891" s="3180"/>
    </row>
    <row r="1892" spans="7:19">
      <c r="G1892" s="1047"/>
      <c r="H1892" s="655"/>
      <c r="I1892" s="655"/>
      <c r="J1892" s="655"/>
      <c r="K1892" s="655"/>
      <c r="L1892" s="1310"/>
      <c r="M1892" s="1310"/>
      <c r="N1892" s="1310"/>
      <c r="P1892" s="656"/>
      <c r="Q1892" s="657"/>
      <c r="R1892" s="704"/>
      <c r="S1892" s="3180"/>
    </row>
    <row r="1893" spans="7:19">
      <c r="G1893" s="1047"/>
      <c r="H1893" s="655"/>
      <c r="I1893" s="655"/>
      <c r="J1893" s="655"/>
      <c r="K1893" s="655"/>
      <c r="L1893" s="1310"/>
      <c r="M1893" s="1310"/>
      <c r="N1893" s="1310"/>
      <c r="P1893" s="656"/>
      <c r="Q1893" s="657"/>
      <c r="R1893" s="704"/>
      <c r="S1893" s="3180"/>
    </row>
    <row r="1894" spans="7:19">
      <c r="G1894" s="1047"/>
      <c r="H1894" s="655"/>
      <c r="I1894" s="655"/>
      <c r="J1894" s="655"/>
      <c r="K1894" s="655"/>
      <c r="L1894" s="1310"/>
      <c r="M1894" s="1310"/>
      <c r="N1894" s="1310"/>
      <c r="P1894" s="656"/>
      <c r="Q1894" s="657"/>
      <c r="R1894" s="704"/>
      <c r="S1894" s="3180"/>
    </row>
    <row r="1895" spans="7:19">
      <c r="G1895" s="1047"/>
      <c r="H1895" s="655"/>
      <c r="I1895" s="655"/>
      <c r="J1895" s="655"/>
      <c r="K1895" s="655"/>
      <c r="L1895" s="1310"/>
      <c r="M1895" s="1310"/>
      <c r="N1895" s="1310"/>
      <c r="P1895" s="656"/>
      <c r="Q1895" s="657"/>
      <c r="R1895" s="704"/>
      <c r="S1895" s="3180"/>
    </row>
    <row r="1896" spans="7:19">
      <c r="G1896" s="1047"/>
      <c r="H1896" s="655"/>
      <c r="I1896" s="655"/>
      <c r="J1896" s="655"/>
      <c r="K1896" s="655"/>
      <c r="L1896" s="1310"/>
      <c r="M1896" s="1310"/>
      <c r="N1896" s="1310"/>
      <c r="P1896" s="656"/>
      <c r="Q1896" s="657"/>
      <c r="R1896" s="704"/>
      <c r="S1896" s="3180"/>
    </row>
    <row r="1897" spans="7:19">
      <c r="G1897" s="1047"/>
      <c r="H1897" s="655"/>
      <c r="I1897" s="655"/>
      <c r="J1897" s="655"/>
      <c r="K1897" s="655"/>
      <c r="L1897" s="1310"/>
      <c r="M1897" s="1310"/>
      <c r="N1897" s="1310"/>
      <c r="P1897" s="656"/>
      <c r="Q1897" s="657"/>
      <c r="R1897" s="704"/>
      <c r="S1897" s="3180"/>
    </row>
    <row r="1898" spans="7:19">
      <c r="G1898" s="1047"/>
      <c r="H1898" s="655"/>
      <c r="I1898" s="655"/>
      <c r="J1898" s="655"/>
      <c r="K1898" s="655"/>
      <c r="L1898" s="1310"/>
      <c r="M1898" s="1310"/>
      <c r="N1898" s="1310"/>
      <c r="P1898" s="656"/>
      <c r="Q1898" s="657"/>
      <c r="R1898" s="704"/>
      <c r="S1898" s="3180"/>
    </row>
    <row r="1899" spans="7:19">
      <c r="G1899" s="1047"/>
      <c r="H1899" s="655"/>
      <c r="I1899" s="655"/>
      <c r="J1899" s="655"/>
      <c r="K1899" s="655"/>
      <c r="L1899" s="1310"/>
      <c r="M1899" s="1310"/>
      <c r="N1899" s="1310"/>
      <c r="P1899" s="656"/>
      <c r="Q1899" s="657"/>
      <c r="R1899" s="704"/>
      <c r="S1899" s="3180"/>
    </row>
    <row r="1900" spans="7:19">
      <c r="G1900" s="1047"/>
      <c r="H1900" s="655"/>
      <c r="I1900" s="655"/>
      <c r="J1900" s="655"/>
      <c r="K1900" s="655"/>
      <c r="L1900" s="1310"/>
      <c r="M1900" s="1310"/>
      <c r="N1900" s="1310"/>
      <c r="P1900" s="656"/>
      <c r="Q1900" s="657"/>
      <c r="R1900" s="704"/>
      <c r="S1900" s="3180"/>
    </row>
    <row r="1901" spans="7:19">
      <c r="G1901" s="1047"/>
      <c r="H1901" s="655"/>
      <c r="I1901" s="655"/>
      <c r="J1901" s="655"/>
      <c r="K1901" s="655"/>
      <c r="L1901" s="1310"/>
      <c r="M1901" s="1310"/>
      <c r="N1901" s="1310"/>
      <c r="P1901" s="656"/>
      <c r="Q1901" s="657"/>
      <c r="R1901" s="704"/>
      <c r="S1901" s="3180"/>
    </row>
    <row r="1902" spans="7:19">
      <c r="G1902" s="1047"/>
      <c r="H1902" s="655"/>
      <c r="I1902" s="655"/>
      <c r="J1902" s="655"/>
      <c r="K1902" s="655"/>
      <c r="L1902" s="1310"/>
      <c r="M1902" s="1310"/>
      <c r="N1902" s="1310"/>
      <c r="P1902" s="656"/>
      <c r="Q1902" s="657"/>
      <c r="R1902" s="704"/>
      <c r="S1902" s="3180"/>
    </row>
    <row r="1903" spans="7:19">
      <c r="G1903" s="1047"/>
      <c r="H1903" s="655"/>
      <c r="I1903" s="655"/>
      <c r="J1903" s="655"/>
      <c r="K1903" s="655"/>
      <c r="L1903" s="1310"/>
      <c r="M1903" s="1310"/>
      <c r="N1903" s="1310"/>
      <c r="P1903" s="656"/>
      <c r="Q1903" s="657"/>
      <c r="R1903" s="704"/>
      <c r="S1903" s="3180"/>
    </row>
    <row r="1904" spans="7:19">
      <c r="G1904" s="1047"/>
      <c r="H1904" s="655"/>
      <c r="I1904" s="655"/>
      <c r="J1904" s="655"/>
      <c r="K1904" s="655"/>
      <c r="L1904" s="1310"/>
      <c r="M1904" s="1310"/>
      <c r="N1904" s="1310"/>
      <c r="P1904" s="656"/>
      <c r="Q1904" s="657"/>
      <c r="R1904" s="704"/>
      <c r="S1904" s="3180"/>
    </row>
    <row r="1905" spans="7:19">
      <c r="G1905" s="1047"/>
      <c r="H1905" s="655"/>
      <c r="I1905" s="655"/>
      <c r="J1905" s="655"/>
      <c r="K1905" s="655"/>
      <c r="L1905" s="1310"/>
      <c r="M1905" s="1310"/>
      <c r="N1905" s="1310"/>
      <c r="P1905" s="656"/>
      <c r="Q1905" s="657"/>
      <c r="R1905" s="704"/>
      <c r="S1905" s="3180"/>
    </row>
    <row r="1906" spans="7:19">
      <c r="G1906" s="1047"/>
      <c r="H1906" s="655"/>
      <c r="I1906" s="655"/>
      <c r="J1906" s="655"/>
      <c r="K1906" s="655"/>
      <c r="L1906" s="1310"/>
      <c r="M1906" s="1310"/>
      <c r="N1906" s="1310"/>
      <c r="P1906" s="656"/>
      <c r="Q1906" s="657"/>
      <c r="R1906" s="704"/>
      <c r="S1906" s="3180"/>
    </row>
    <row r="1907" spans="7:19">
      <c r="G1907" s="1047"/>
      <c r="H1907" s="655"/>
      <c r="I1907" s="655"/>
      <c r="J1907" s="655"/>
      <c r="K1907" s="655"/>
      <c r="L1907" s="1310"/>
      <c r="M1907" s="1310"/>
      <c r="N1907" s="1310"/>
      <c r="P1907" s="656"/>
      <c r="Q1907" s="657"/>
      <c r="R1907" s="704"/>
      <c r="S1907" s="3180"/>
    </row>
    <row r="1908" spans="7:19">
      <c r="G1908" s="1047"/>
      <c r="H1908" s="655"/>
      <c r="I1908" s="655"/>
      <c r="J1908" s="655"/>
      <c r="K1908" s="655"/>
      <c r="L1908" s="1310"/>
      <c r="M1908" s="1310"/>
      <c r="N1908" s="1310"/>
      <c r="P1908" s="656"/>
      <c r="Q1908" s="657"/>
      <c r="R1908" s="704"/>
      <c r="S1908" s="3180"/>
    </row>
    <row r="1909" spans="7:19">
      <c r="G1909" s="1047"/>
      <c r="H1909" s="655"/>
      <c r="I1909" s="655"/>
      <c r="J1909" s="655"/>
      <c r="K1909" s="655"/>
      <c r="L1909" s="1310"/>
      <c r="M1909" s="1310"/>
      <c r="N1909" s="1310"/>
      <c r="P1909" s="656"/>
      <c r="Q1909" s="657"/>
      <c r="R1909" s="704"/>
      <c r="S1909" s="3180"/>
    </row>
    <row r="1910" spans="7:19">
      <c r="G1910" s="1047"/>
      <c r="H1910" s="655"/>
      <c r="I1910" s="655"/>
      <c r="J1910" s="655"/>
      <c r="K1910" s="655"/>
      <c r="L1910" s="1310"/>
      <c r="M1910" s="1310"/>
      <c r="N1910" s="1310"/>
      <c r="P1910" s="656"/>
      <c r="Q1910" s="657"/>
      <c r="R1910" s="704"/>
      <c r="S1910" s="3180"/>
    </row>
    <row r="1911" spans="7:19">
      <c r="G1911" s="1047"/>
      <c r="H1911" s="655"/>
      <c r="I1911" s="655"/>
      <c r="J1911" s="655"/>
      <c r="K1911" s="655"/>
      <c r="L1911" s="1310"/>
      <c r="M1911" s="1310"/>
      <c r="N1911" s="1310"/>
      <c r="P1911" s="656"/>
      <c r="Q1911" s="657"/>
      <c r="R1911" s="704"/>
      <c r="S1911" s="3180"/>
    </row>
    <row r="1912" spans="7:19">
      <c r="G1912" s="1047"/>
      <c r="H1912" s="655"/>
      <c r="I1912" s="655"/>
      <c r="J1912" s="655"/>
      <c r="K1912" s="655"/>
      <c r="L1912" s="1310"/>
      <c r="M1912" s="1310"/>
      <c r="N1912" s="1310"/>
      <c r="P1912" s="656"/>
      <c r="Q1912" s="657"/>
      <c r="R1912" s="704"/>
      <c r="S1912" s="3180"/>
    </row>
    <row r="1913" spans="7:19">
      <c r="G1913" s="1047"/>
      <c r="H1913" s="655"/>
      <c r="I1913" s="655"/>
      <c r="J1913" s="655"/>
      <c r="K1913" s="655"/>
      <c r="L1913" s="1310"/>
      <c r="M1913" s="1310"/>
      <c r="N1913" s="1310"/>
      <c r="P1913" s="656"/>
      <c r="Q1913" s="657"/>
      <c r="R1913" s="704"/>
      <c r="S1913" s="3180"/>
    </row>
    <row r="1914" spans="7:19">
      <c r="G1914" s="1047"/>
      <c r="H1914" s="655"/>
      <c r="I1914" s="655"/>
      <c r="J1914" s="655"/>
      <c r="K1914" s="655"/>
      <c r="L1914" s="1310"/>
      <c r="M1914" s="1310"/>
      <c r="N1914" s="1310"/>
      <c r="P1914" s="656"/>
      <c r="Q1914" s="657"/>
      <c r="R1914" s="704"/>
      <c r="S1914" s="3180"/>
    </row>
    <row r="1915" spans="7:19">
      <c r="G1915" s="1047"/>
      <c r="H1915" s="655"/>
      <c r="I1915" s="655"/>
      <c r="J1915" s="655"/>
      <c r="K1915" s="655"/>
      <c r="L1915" s="1310"/>
      <c r="M1915" s="1310"/>
      <c r="N1915" s="1310"/>
      <c r="P1915" s="656"/>
      <c r="Q1915" s="657"/>
      <c r="R1915" s="704"/>
      <c r="S1915" s="3180"/>
    </row>
    <row r="1916" spans="7:19">
      <c r="G1916" s="1047"/>
      <c r="H1916" s="655"/>
      <c r="I1916" s="655"/>
      <c r="J1916" s="655"/>
      <c r="K1916" s="655"/>
      <c r="L1916" s="1310"/>
      <c r="M1916" s="1310"/>
      <c r="N1916" s="1310"/>
      <c r="P1916" s="656"/>
      <c r="Q1916" s="657"/>
      <c r="R1916" s="704"/>
      <c r="S1916" s="3180"/>
    </row>
    <row r="1917" spans="7:19">
      <c r="G1917" s="1047"/>
      <c r="H1917" s="655"/>
      <c r="I1917" s="655"/>
      <c r="J1917" s="655"/>
      <c r="K1917" s="655"/>
      <c r="L1917" s="1310"/>
      <c r="M1917" s="1310"/>
      <c r="N1917" s="1310"/>
      <c r="P1917" s="656"/>
      <c r="Q1917" s="657"/>
      <c r="R1917" s="704"/>
      <c r="S1917" s="3180"/>
    </row>
    <row r="1918" spans="7:19">
      <c r="G1918" s="1047"/>
      <c r="H1918" s="655"/>
      <c r="I1918" s="655"/>
      <c r="J1918" s="655"/>
      <c r="K1918" s="655"/>
      <c r="L1918" s="1310"/>
      <c r="M1918" s="1310"/>
      <c r="N1918" s="1310"/>
      <c r="P1918" s="656"/>
      <c r="Q1918" s="657"/>
      <c r="R1918" s="704"/>
      <c r="S1918" s="3180"/>
    </row>
    <row r="1919" spans="7:19">
      <c r="G1919" s="1047"/>
      <c r="H1919" s="655"/>
      <c r="I1919" s="655"/>
      <c r="J1919" s="655"/>
      <c r="K1919" s="655"/>
      <c r="L1919" s="1310"/>
      <c r="M1919" s="1310"/>
      <c r="N1919" s="1310"/>
      <c r="P1919" s="656"/>
      <c r="Q1919" s="657"/>
      <c r="R1919" s="704"/>
      <c r="S1919" s="3180"/>
    </row>
    <row r="1920" spans="7:19">
      <c r="G1920" s="1047"/>
      <c r="H1920" s="655"/>
      <c r="I1920" s="655"/>
      <c r="J1920" s="655"/>
      <c r="K1920" s="655"/>
      <c r="L1920" s="1310"/>
      <c r="M1920" s="1310"/>
      <c r="N1920" s="1310"/>
      <c r="P1920" s="656"/>
      <c r="Q1920" s="657"/>
      <c r="R1920" s="704"/>
      <c r="S1920" s="3180"/>
    </row>
    <row r="1921" spans="7:19">
      <c r="G1921" s="1047"/>
      <c r="H1921" s="655"/>
      <c r="I1921" s="655"/>
      <c r="J1921" s="655"/>
      <c r="K1921" s="655"/>
      <c r="L1921" s="1310"/>
      <c r="M1921" s="1310"/>
      <c r="N1921" s="1310"/>
      <c r="P1921" s="656"/>
      <c r="Q1921" s="657"/>
      <c r="R1921" s="704"/>
      <c r="S1921" s="3180"/>
    </row>
    <row r="1922" spans="7:19">
      <c r="G1922" s="1047"/>
      <c r="H1922" s="655"/>
      <c r="I1922" s="655"/>
      <c r="J1922" s="655"/>
      <c r="K1922" s="655"/>
      <c r="L1922" s="1310"/>
      <c r="M1922" s="1310"/>
      <c r="N1922" s="1310"/>
      <c r="P1922" s="656"/>
      <c r="Q1922" s="657"/>
      <c r="R1922" s="704"/>
      <c r="S1922" s="3180"/>
    </row>
    <row r="1923" spans="7:19">
      <c r="G1923" s="1047"/>
      <c r="H1923" s="655"/>
      <c r="I1923" s="655"/>
      <c r="J1923" s="655"/>
      <c r="K1923" s="655"/>
      <c r="L1923" s="1310"/>
      <c r="M1923" s="1310"/>
      <c r="N1923" s="1310"/>
      <c r="P1923" s="656"/>
      <c r="Q1923" s="657"/>
      <c r="R1923" s="704"/>
      <c r="S1923" s="3180"/>
    </row>
    <row r="1924" spans="7:19">
      <c r="G1924" s="1047"/>
      <c r="H1924" s="655"/>
      <c r="I1924" s="655"/>
      <c r="J1924" s="655"/>
      <c r="K1924" s="655"/>
      <c r="L1924" s="1310"/>
      <c r="M1924" s="1310"/>
      <c r="N1924" s="1310"/>
      <c r="P1924" s="656"/>
      <c r="Q1924" s="657"/>
      <c r="R1924" s="704"/>
      <c r="S1924" s="3180"/>
    </row>
    <row r="1925" spans="7:19">
      <c r="G1925" s="1047"/>
      <c r="H1925" s="655"/>
      <c r="I1925" s="655"/>
      <c r="J1925" s="655"/>
      <c r="K1925" s="655"/>
      <c r="L1925" s="1310"/>
      <c r="M1925" s="1310"/>
      <c r="N1925" s="1310"/>
      <c r="P1925" s="656"/>
      <c r="Q1925" s="657"/>
      <c r="R1925" s="704"/>
      <c r="S1925" s="3180"/>
    </row>
    <row r="1926" spans="7:19">
      <c r="G1926" s="1047"/>
      <c r="H1926" s="655"/>
      <c r="I1926" s="655"/>
      <c r="J1926" s="655"/>
      <c r="K1926" s="655"/>
      <c r="L1926" s="1310"/>
      <c r="M1926" s="1310"/>
      <c r="N1926" s="1310"/>
      <c r="P1926" s="656"/>
      <c r="Q1926" s="657"/>
      <c r="R1926" s="704"/>
      <c r="S1926" s="3180"/>
    </row>
    <row r="1927" spans="7:19">
      <c r="G1927" s="1047"/>
      <c r="H1927" s="655"/>
      <c r="I1927" s="655"/>
      <c r="J1927" s="655"/>
      <c r="K1927" s="655"/>
      <c r="L1927" s="1310"/>
      <c r="M1927" s="1310"/>
      <c r="N1927" s="1310"/>
      <c r="P1927" s="656"/>
      <c r="Q1927" s="657"/>
      <c r="R1927" s="704"/>
      <c r="S1927" s="3180"/>
    </row>
    <row r="1928" spans="7:19">
      <c r="G1928" s="1047"/>
      <c r="H1928" s="655"/>
      <c r="I1928" s="655"/>
      <c r="J1928" s="655"/>
      <c r="K1928" s="655"/>
      <c r="L1928" s="1310"/>
      <c r="M1928" s="1310"/>
      <c r="N1928" s="1310"/>
      <c r="P1928" s="656"/>
      <c r="Q1928" s="657"/>
      <c r="R1928" s="704"/>
      <c r="S1928" s="3180"/>
    </row>
    <row r="1929" spans="7:19">
      <c r="G1929" s="1047"/>
      <c r="H1929" s="655"/>
      <c r="I1929" s="655"/>
      <c r="J1929" s="655"/>
      <c r="K1929" s="655"/>
      <c r="L1929" s="1310"/>
      <c r="M1929" s="1310"/>
      <c r="N1929" s="1310"/>
      <c r="P1929" s="656"/>
      <c r="Q1929" s="657"/>
      <c r="R1929" s="704"/>
      <c r="S1929" s="3180"/>
    </row>
    <row r="1930" spans="7:19">
      <c r="G1930" s="1047"/>
      <c r="H1930" s="655"/>
      <c r="I1930" s="655"/>
      <c r="J1930" s="655"/>
      <c r="K1930" s="655"/>
      <c r="L1930" s="1310"/>
      <c r="M1930" s="1310"/>
      <c r="N1930" s="1310"/>
      <c r="P1930" s="656"/>
      <c r="Q1930" s="657"/>
      <c r="R1930" s="704"/>
      <c r="S1930" s="3180"/>
    </row>
    <row r="1931" spans="7:19">
      <c r="G1931" s="1047"/>
      <c r="H1931" s="655"/>
      <c r="I1931" s="655"/>
      <c r="J1931" s="655"/>
      <c r="K1931" s="655"/>
      <c r="L1931" s="1310"/>
      <c r="M1931" s="1310"/>
      <c r="N1931" s="1310"/>
      <c r="P1931" s="656"/>
      <c r="Q1931" s="657"/>
      <c r="R1931" s="704"/>
      <c r="S1931" s="3180"/>
    </row>
    <row r="1932" spans="7:19">
      <c r="G1932" s="1047"/>
      <c r="H1932" s="655"/>
      <c r="I1932" s="655"/>
      <c r="J1932" s="655"/>
      <c r="K1932" s="655"/>
      <c r="L1932" s="1310"/>
      <c r="M1932" s="1310"/>
      <c r="N1932" s="1310"/>
      <c r="P1932" s="656"/>
      <c r="Q1932" s="657"/>
      <c r="R1932" s="704"/>
      <c r="S1932" s="3180"/>
    </row>
    <row r="1933" spans="7:19">
      <c r="G1933" s="1047"/>
      <c r="H1933" s="655"/>
      <c r="I1933" s="655"/>
      <c r="J1933" s="655"/>
      <c r="K1933" s="655"/>
      <c r="L1933" s="1310"/>
      <c r="M1933" s="1310"/>
      <c r="N1933" s="1310"/>
      <c r="P1933" s="656"/>
      <c r="Q1933" s="657"/>
      <c r="R1933" s="704"/>
      <c r="S1933" s="3180"/>
    </row>
    <row r="1934" spans="7:19">
      <c r="G1934" s="1047"/>
      <c r="H1934" s="655"/>
      <c r="I1934" s="655"/>
      <c r="J1934" s="655"/>
      <c r="K1934" s="655"/>
      <c r="L1934" s="1310"/>
      <c r="M1934" s="1310"/>
      <c r="N1934" s="1310"/>
      <c r="P1934" s="656"/>
      <c r="Q1934" s="657"/>
      <c r="R1934" s="704"/>
      <c r="S1934" s="3180"/>
    </row>
    <row r="1935" spans="7:19">
      <c r="G1935" s="1047"/>
      <c r="H1935" s="655"/>
      <c r="I1935" s="655"/>
      <c r="J1935" s="655"/>
      <c r="K1935" s="655"/>
      <c r="L1935" s="1310"/>
      <c r="M1935" s="1310"/>
      <c r="N1935" s="1310"/>
      <c r="P1935" s="656"/>
      <c r="Q1935" s="657"/>
      <c r="R1935" s="704"/>
      <c r="S1935" s="3180"/>
    </row>
    <row r="1936" spans="7:19">
      <c r="G1936" s="1047"/>
      <c r="H1936" s="655"/>
      <c r="I1936" s="655"/>
      <c r="J1936" s="655"/>
      <c r="K1936" s="655"/>
      <c r="L1936" s="1310"/>
      <c r="M1936" s="1310"/>
      <c r="N1936" s="1310"/>
      <c r="P1936" s="656"/>
      <c r="Q1936" s="657"/>
      <c r="R1936" s="704"/>
      <c r="S1936" s="3180"/>
    </row>
    <row r="1937" spans="7:19">
      <c r="G1937" s="1047"/>
      <c r="H1937" s="655"/>
      <c r="I1937" s="655"/>
      <c r="J1937" s="655"/>
      <c r="K1937" s="655"/>
      <c r="L1937" s="1310"/>
      <c r="M1937" s="1310"/>
      <c r="N1937" s="1310"/>
      <c r="P1937" s="656"/>
      <c r="Q1937" s="657"/>
      <c r="R1937" s="704"/>
      <c r="S1937" s="3180"/>
    </row>
    <row r="1938" spans="7:19">
      <c r="G1938" s="1047"/>
      <c r="H1938" s="655"/>
      <c r="I1938" s="655"/>
      <c r="J1938" s="655"/>
      <c r="K1938" s="655"/>
      <c r="L1938" s="1310"/>
      <c r="M1938" s="1310"/>
      <c r="N1938" s="1310"/>
      <c r="P1938" s="656"/>
      <c r="Q1938" s="657"/>
      <c r="R1938" s="704"/>
      <c r="S1938" s="3180"/>
    </row>
    <row r="1939" spans="7:19">
      <c r="G1939" s="1047"/>
      <c r="H1939" s="655"/>
      <c r="I1939" s="655"/>
      <c r="J1939" s="655"/>
      <c r="K1939" s="655"/>
      <c r="L1939" s="1310"/>
      <c r="M1939" s="1310"/>
      <c r="N1939" s="1310"/>
      <c r="P1939" s="656"/>
      <c r="Q1939" s="657"/>
      <c r="R1939" s="704"/>
      <c r="S1939" s="3180"/>
    </row>
    <row r="1940" spans="7:19">
      <c r="G1940" s="1047"/>
      <c r="H1940" s="655"/>
      <c r="I1940" s="655"/>
      <c r="J1940" s="655"/>
      <c r="K1940" s="655"/>
      <c r="L1940" s="1310"/>
      <c r="M1940" s="1310"/>
      <c r="N1940" s="1310"/>
      <c r="P1940" s="656"/>
      <c r="Q1940" s="657"/>
      <c r="R1940" s="704"/>
      <c r="S1940" s="3180"/>
    </row>
    <row r="1941" spans="7:19">
      <c r="G1941" s="1047"/>
      <c r="H1941" s="655"/>
      <c r="I1941" s="655"/>
      <c r="J1941" s="655"/>
      <c r="K1941" s="655"/>
      <c r="L1941" s="1310"/>
      <c r="M1941" s="1310"/>
      <c r="N1941" s="1310"/>
      <c r="P1941" s="656"/>
      <c r="Q1941" s="657"/>
      <c r="R1941" s="704"/>
      <c r="S1941" s="3180"/>
    </row>
    <row r="1942" spans="7:19">
      <c r="G1942" s="1047"/>
      <c r="H1942" s="655"/>
      <c r="I1942" s="655"/>
      <c r="J1942" s="655"/>
      <c r="K1942" s="655"/>
      <c r="L1942" s="1310"/>
      <c r="M1942" s="1310"/>
      <c r="N1942" s="1310"/>
      <c r="P1942" s="656"/>
      <c r="Q1942" s="657"/>
      <c r="R1942" s="704"/>
      <c r="S1942" s="3180"/>
    </row>
    <row r="1943" spans="7:19">
      <c r="G1943" s="1047"/>
      <c r="H1943" s="655"/>
      <c r="I1943" s="655"/>
      <c r="J1943" s="655"/>
      <c r="K1943" s="655"/>
      <c r="L1943" s="1310"/>
      <c r="M1943" s="1310"/>
      <c r="N1943" s="1310"/>
      <c r="P1943" s="656"/>
      <c r="Q1943" s="657"/>
      <c r="R1943" s="704"/>
      <c r="S1943" s="3180"/>
    </row>
    <row r="1944" spans="7:19">
      <c r="G1944" s="1047"/>
      <c r="H1944" s="655"/>
      <c r="I1944" s="655"/>
      <c r="J1944" s="655"/>
      <c r="K1944" s="655"/>
      <c r="L1944" s="1310"/>
      <c r="M1944" s="1310"/>
      <c r="N1944" s="1310"/>
      <c r="P1944" s="656"/>
      <c r="Q1944" s="657"/>
      <c r="R1944" s="704"/>
      <c r="S1944" s="3180"/>
    </row>
    <row r="1945" spans="7:19">
      <c r="G1945" s="1047"/>
      <c r="H1945" s="655"/>
      <c r="I1945" s="655"/>
      <c r="J1945" s="655"/>
      <c r="K1945" s="655"/>
      <c r="L1945" s="1310"/>
      <c r="M1945" s="1310"/>
      <c r="N1945" s="1310"/>
      <c r="P1945" s="656"/>
      <c r="Q1945" s="657"/>
      <c r="R1945" s="704"/>
      <c r="S1945" s="3180"/>
    </row>
    <row r="1946" spans="7:19">
      <c r="G1946" s="1047"/>
      <c r="H1946" s="655"/>
      <c r="I1946" s="655"/>
      <c r="J1946" s="655"/>
      <c r="K1946" s="655"/>
      <c r="L1946" s="1310"/>
      <c r="M1946" s="1310"/>
      <c r="N1946" s="1310"/>
      <c r="P1946" s="656"/>
      <c r="Q1946" s="657"/>
      <c r="R1946" s="704"/>
      <c r="S1946" s="3180"/>
    </row>
    <row r="1947" spans="7:19">
      <c r="G1947" s="1047"/>
      <c r="H1947" s="655"/>
      <c r="I1947" s="655"/>
      <c r="J1947" s="655"/>
      <c r="K1947" s="655"/>
      <c r="L1947" s="1310"/>
      <c r="M1947" s="1310"/>
      <c r="N1947" s="1310"/>
      <c r="P1947" s="656"/>
      <c r="Q1947" s="657"/>
      <c r="R1947" s="704"/>
      <c r="S1947" s="3180"/>
    </row>
    <row r="1948" spans="7:19">
      <c r="G1948" s="1047"/>
      <c r="H1948" s="655"/>
      <c r="I1948" s="655"/>
      <c r="J1948" s="655"/>
      <c r="K1948" s="655"/>
      <c r="L1948" s="1310"/>
      <c r="M1948" s="1310"/>
      <c r="N1948" s="1310"/>
      <c r="P1948" s="656"/>
      <c r="Q1948" s="657"/>
      <c r="R1948" s="704"/>
      <c r="S1948" s="3180"/>
    </row>
    <row r="1949" spans="7:19">
      <c r="G1949" s="1047"/>
      <c r="H1949" s="655"/>
      <c r="I1949" s="655"/>
      <c r="J1949" s="655"/>
      <c r="K1949" s="655"/>
      <c r="L1949" s="1310"/>
      <c r="M1949" s="1310"/>
      <c r="N1949" s="1310"/>
      <c r="P1949" s="656"/>
      <c r="Q1949" s="657"/>
      <c r="R1949" s="704"/>
      <c r="S1949" s="3180"/>
    </row>
    <row r="1950" spans="7:19">
      <c r="G1950" s="1047"/>
      <c r="H1950" s="655"/>
      <c r="I1950" s="655"/>
      <c r="J1950" s="655"/>
      <c r="K1950" s="655"/>
      <c r="L1950" s="1310"/>
      <c r="M1950" s="1310"/>
      <c r="N1950" s="1310"/>
      <c r="P1950" s="656"/>
      <c r="Q1950" s="657"/>
      <c r="R1950" s="704"/>
      <c r="S1950" s="3180"/>
    </row>
    <row r="1951" spans="7:19">
      <c r="G1951" s="1047"/>
      <c r="H1951" s="655"/>
      <c r="I1951" s="655"/>
      <c r="J1951" s="655"/>
      <c r="K1951" s="655"/>
      <c r="L1951" s="1310"/>
      <c r="M1951" s="1310"/>
      <c r="N1951" s="1310"/>
      <c r="P1951" s="656"/>
      <c r="Q1951" s="657"/>
      <c r="R1951" s="704"/>
      <c r="S1951" s="3180"/>
    </row>
    <row r="1952" spans="7:19">
      <c r="G1952" s="1047"/>
      <c r="H1952" s="655"/>
      <c r="I1952" s="655"/>
      <c r="J1952" s="655"/>
      <c r="K1952" s="655"/>
      <c r="L1952" s="1310"/>
      <c r="M1952" s="1310"/>
      <c r="N1952" s="1310"/>
      <c r="P1952" s="656"/>
      <c r="Q1952" s="657"/>
      <c r="R1952" s="704"/>
      <c r="S1952" s="3180"/>
    </row>
    <row r="1953" spans="7:19">
      <c r="G1953" s="1047"/>
      <c r="H1953" s="655"/>
      <c r="I1953" s="655"/>
      <c r="J1953" s="655"/>
      <c r="K1953" s="655"/>
      <c r="L1953" s="1310"/>
      <c r="M1953" s="1310"/>
      <c r="N1953" s="1310"/>
      <c r="P1953" s="656"/>
      <c r="Q1953" s="657"/>
      <c r="R1953" s="704"/>
      <c r="S1953" s="3180"/>
    </row>
    <row r="1954" spans="7:19">
      <c r="G1954" s="1047"/>
      <c r="H1954" s="655"/>
      <c r="I1954" s="655"/>
      <c r="J1954" s="655"/>
      <c r="K1954" s="655"/>
      <c r="L1954" s="1310"/>
      <c r="M1954" s="1310"/>
      <c r="N1954" s="1310"/>
      <c r="P1954" s="656"/>
      <c r="Q1954" s="657"/>
      <c r="R1954" s="704"/>
      <c r="S1954" s="3180"/>
    </row>
    <row r="1955" spans="7:19">
      <c r="S1955" s="3209"/>
    </row>
    <row r="1956" spans="7:19">
      <c r="S1956" s="3209"/>
    </row>
    <row r="1957" spans="7:19">
      <c r="S1957" s="3209"/>
    </row>
    <row r="1958" spans="7:19">
      <c r="S1958" s="3209"/>
    </row>
    <row r="1959" spans="7:19">
      <c r="S1959" s="3209"/>
    </row>
    <row r="1960" spans="7:19">
      <c r="S1960" s="3209"/>
    </row>
    <row r="1961" spans="7:19">
      <c r="S1961" s="3209"/>
    </row>
    <row r="1962" spans="7:19">
      <c r="S1962" s="3209"/>
    </row>
    <row r="1963" spans="7:19">
      <c r="S1963" s="3209"/>
    </row>
    <row r="1964" spans="7:19">
      <c r="S1964" s="3209"/>
    </row>
    <row r="1965" spans="7:19">
      <c r="S1965" s="3209"/>
    </row>
    <row r="1966" spans="7:19">
      <c r="S1966" s="3209"/>
    </row>
    <row r="1967" spans="7:19">
      <c r="S1967" s="3209"/>
    </row>
    <row r="1968" spans="7:19">
      <c r="S1968" s="3209"/>
    </row>
    <row r="1969" spans="19:19">
      <c r="S1969" s="3209"/>
    </row>
    <row r="1970" spans="19:19">
      <c r="S1970" s="3209"/>
    </row>
    <row r="1971" spans="19:19">
      <c r="S1971" s="3209"/>
    </row>
    <row r="1972" spans="19:19">
      <c r="S1972" s="3209"/>
    </row>
    <row r="1973" spans="19:19">
      <c r="S1973" s="3209"/>
    </row>
    <row r="1974" spans="19:19">
      <c r="S1974" s="3209"/>
    </row>
    <row r="1975" spans="19:19">
      <c r="S1975" s="3209"/>
    </row>
    <row r="1976" spans="19:19">
      <c r="S1976" s="3209"/>
    </row>
    <row r="1977" spans="19:19">
      <c r="S1977" s="3209"/>
    </row>
    <row r="1978" spans="19:19">
      <c r="S1978" s="3209"/>
    </row>
    <row r="1979" spans="19:19">
      <c r="S1979" s="3209"/>
    </row>
    <row r="1980" spans="19:19">
      <c r="S1980" s="3209"/>
    </row>
    <row r="1981" spans="19:19">
      <c r="S1981" s="3209"/>
    </row>
    <row r="1982" spans="19:19">
      <c r="S1982" s="3209"/>
    </row>
    <row r="1983" spans="19:19">
      <c r="S1983" s="3209"/>
    </row>
    <row r="1984" spans="19:19">
      <c r="S1984" s="3209"/>
    </row>
    <row r="1985" spans="19:19">
      <c r="S1985" s="3209"/>
    </row>
    <row r="1986" spans="19:19">
      <c r="S1986" s="3209"/>
    </row>
    <row r="1987" spans="19:19">
      <c r="S1987" s="3209"/>
    </row>
    <row r="1988" spans="19:19">
      <c r="S1988" s="3209"/>
    </row>
    <row r="1989" spans="19:19">
      <c r="S1989" s="3209"/>
    </row>
    <row r="1990" spans="19:19">
      <c r="S1990" s="3209"/>
    </row>
    <row r="1991" spans="19:19">
      <c r="S1991" s="3209"/>
    </row>
    <row r="1992" spans="19:19">
      <c r="S1992" s="3209"/>
    </row>
    <row r="1993" spans="19:19">
      <c r="S1993" s="3209"/>
    </row>
    <row r="1994" spans="19:19">
      <c r="S1994" s="3209"/>
    </row>
    <row r="1995" spans="19:19">
      <c r="S1995" s="3209"/>
    </row>
    <row r="1996" spans="19:19">
      <c r="S1996" s="3209"/>
    </row>
    <row r="1997" spans="19:19">
      <c r="S1997" s="3209"/>
    </row>
    <row r="1998" spans="19:19">
      <c r="S1998" s="3209"/>
    </row>
    <row r="1999" spans="19:19">
      <c r="S1999" s="3209"/>
    </row>
    <row r="2000" spans="19:19">
      <c r="S2000" s="3209"/>
    </row>
    <row r="2001" spans="19:19">
      <c r="S2001" s="3209"/>
    </row>
    <row r="2002" spans="19:19">
      <c r="S2002" s="3209"/>
    </row>
    <row r="2003" spans="19:19">
      <c r="S2003" s="3209"/>
    </row>
    <row r="2004" spans="19:19">
      <c r="S2004" s="3209"/>
    </row>
    <row r="2005" spans="19:19">
      <c r="S2005" s="3209"/>
    </row>
    <row r="2006" spans="19:19">
      <c r="S2006" s="3209"/>
    </row>
    <row r="2007" spans="19:19">
      <c r="S2007" s="3209"/>
    </row>
    <row r="2008" spans="19:19">
      <c r="S2008" s="3209"/>
    </row>
    <row r="2009" spans="19:19">
      <c r="S2009" s="3209"/>
    </row>
    <row r="2010" spans="19:19">
      <c r="S2010" s="3209"/>
    </row>
    <row r="2011" spans="19:19">
      <c r="S2011" s="3209"/>
    </row>
    <row r="2012" spans="19:19">
      <c r="S2012" s="3209"/>
    </row>
    <row r="2013" spans="19:19">
      <c r="S2013" s="3209"/>
    </row>
    <row r="2014" spans="19:19">
      <c r="S2014" s="3209"/>
    </row>
    <row r="2015" spans="19:19">
      <c r="S2015" s="3209"/>
    </row>
    <row r="2016" spans="19:19">
      <c r="S2016" s="3209"/>
    </row>
    <row r="2017" spans="19:19">
      <c r="S2017" s="3209"/>
    </row>
    <row r="2018" spans="19:19">
      <c r="S2018" s="3209"/>
    </row>
    <row r="2019" spans="19:19">
      <c r="S2019" s="3209"/>
    </row>
    <row r="2020" spans="19:19">
      <c r="S2020" s="3209"/>
    </row>
    <row r="2021" spans="19:19">
      <c r="S2021" s="3209"/>
    </row>
    <row r="2022" spans="19:19">
      <c r="S2022" s="3209"/>
    </row>
    <row r="2023" spans="19:19">
      <c r="S2023" s="3209"/>
    </row>
    <row r="2024" spans="19:19">
      <c r="S2024" s="3209"/>
    </row>
    <row r="2025" spans="19:19">
      <c r="S2025" s="3209"/>
    </row>
    <row r="2026" spans="19:19">
      <c r="S2026" s="3209"/>
    </row>
    <row r="2027" spans="19:19">
      <c r="S2027" s="3209"/>
    </row>
    <row r="2028" spans="19:19">
      <c r="S2028" s="3209"/>
    </row>
    <row r="2029" spans="19:19">
      <c r="S2029" s="3209"/>
    </row>
    <row r="2030" spans="19:19">
      <c r="S2030" s="3209"/>
    </row>
    <row r="2031" spans="19:19">
      <c r="S2031" s="3209"/>
    </row>
    <row r="2032" spans="19:19">
      <c r="S2032" s="3209"/>
    </row>
    <row r="2033" spans="19:19">
      <c r="S2033" s="3209"/>
    </row>
    <row r="2034" spans="19:19">
      <c r="S2034" s="3209"/>
    </row>
    <row r="2035" spans="19:19">
      <c r="S2035" s="3209"/>
    </row>
    <row r="2036" spans="19:19">
      <c r="S2036" s="3209"/>
    </row>
    <row r="2037" spans="19:19">
      <c r="S2037" s="3209"/>
    </row>
    <row r="2038" spans="19:19">
      <c r="S2038" s="3209"/>
    </row>
    <row r="2039" spans="19:19">
      <c r="S2039" s="3209"/>
    </row>
    <row r="2040" spans="19:19">
      <c r="S2040" s="3209"/>
    </row>
    <row r="2041" spans="19:19">
      <c r="S2041" s="3209"/>
    </row>
    <row r="2042" spans="19:19">
      <c r="S2042" s="3209"/>
    </row>
    <row r="2043" spans="19:19">
      <c r="S2043" s="3209"/>
    </row>
    <row r="2044" spans="19:19">
      <c r="S2044" s="3209"/>
    </row>
    <row r="2045" spans="19:19">
      <c r="S2045" s="3209"/>
    </row>
    <row r="2046" spans="19:19">
      <c r="S2046" s="3209"/>
    </row>
    <row r="2047" spans="19:19">
      <c r="S2047" s="3209"/>
    </row>
    <row r="2048" spans="19:19">
      <c r="S2048" s="3209"/>
    </row>
    <row r="2049" spans="19:19">
      <c r="S2049" s="3209"/>
    </row>
    <row r="2050" spans="19:19">
      <c r="S2050" s="3209"/>
    </row>
    <row r="2051" spans="19:19">
      <c r="S2051" s="3209"/>
    </row>
    <row r="2052" spans="19:19">
      <c r="S2052" s="3209"/>
    </row>
    <row r="2053" spans="19:19">
      <c r="S2053" s="3209"/>
    </row>
    <row r="2054" spans="19:19">
      <c r="S2054" s="3209"/>
    </row>
    <row r="2055" spans="19:19">
      <c r="S2055" s="3209"/>
    </row>
    <row r="2056" spans="19:19">
      <c r="S2056" s="3209"/>
    </row>
    <row r="2057" spans="19:19">
      <c r="S2057" s="3209"/>
    </row>
    <row r="2058" spans="19:19">
      <c r="S2058" s="3209"/>
    </row>
    <row r="2059" spans="19:19">
      <c r="S2059" s="3209"/>
    </row>
    <row r="2060" spans="19:19">
      <c r="S2060" s="3209"/>
    </row>
    <row r="2061" spans="19:19">
      <c r="S2061" s="3209"/>
    </row>
    <row r="2062" spans="19:19">
      <c r="S2062" s="3209"/>
    </row>
    <row r="2063" spans="19:19">
      <c r="S2063" s="3209"/>
    </row>
    <row r="2064" spans="19:19">
      <c r="S2064" s="3209"/>
    </row>
    <row r="2065" spans="19:19">
      <c r="S2065" s="3209"/>
    </row>
    <row r="2066" spans="19:19">
      <c r="S2066" s="3209"/>
    </row>
    <row r="2067" spans="19:19">
      <c r="S2067" s="3209"/>
    </row>
    <row r="2068" spans="19:19">
      <c r="S2068" s="3209"/>
    </row>
    <row r="2069" spans="19:19">
      <c r="S2069" s="3209"/>
    </row>
    <row r="2070" spans="19:19">
      <c r="S2070" s="3209"/>
    </row>
    <row r="2071" spans="19:19">
      <c r="S2071" s="3209"/>
    </row>
    <row r="2072" spans="19:19">
      <c r="S2072" s="3209"/>
    </row>
    <row r="2073" spans="19:19">
      <c r="S2073" s="3209"/>
    </row>
    <row r="2074" spans="19:19">
      <c r="S2074" s="3209"/>
    </row>
    <row r="2075" spans="19:19">
      <c r="S2075" s="3209"/>
    </row>
    <row r="2076" spans="19:19">
      <c r="S2076" s="3209"/>
    </row>
    <row r="2077" spans="19:19">
      <c r="S2077" s="3209"/>
    </row>
    <row r="2078" spans="19:19">
      <c r="S2078" s="3209"/>
    </row>
    <row r="2079" spans="19:19">
      <c r="S2079" s="3209"/>
    </row>
    <row r="2080" spans="19:19">
      <c r="S2080" s="3209"/>
    </row>
    <row r="2081" spans="19:19">
      <c r="S2081" s="3209"/>
    </row>
    <row r="2082" spans="19:19">
      <c r="S2082" s="3209"/>
    </row>
    <row r="2083" spans="19:19">
      <c r="S2083" s="3209"/>
    </row>
    <row r="2084" spans="19:19">
      <c r="S2084" s="3209"/>
    </row>
    <row r="2085" spans="19:19">
      <c r="S2085" s="3209"/>
    </row>
    <row r="2086" spans="19:19">
      <c r="S2086" s="3209"/>
    </row>
    <row r="2087" spans="19:19">
      <c r="S2087" s="3209"/>
    </row>
    <row r="2088" spans="19:19">
      <c r="S2088" s="3209"/>
    </row>
    <row r="2089" spans="19:19">
      <c r="S2089" s="3209"/>
    </row>
    <row r="2090" spans="19:19">
      <c r="S2090" s="3209"/>
    </row>
    <row r="2091" spans="19:19">
      <c r="S2091" s="3209"/>
    </row>
    <row r="2092" spans="19:19">
      <c r="S2092" s="3209"/>
    </row>
    <row r="2093" spans="19:19">
      <c r="S2093" s="3209"/>
    </row>
    <row r="2094" spans="19:19">
      <c r="S2094" s="3209"/>
    </row>
    <row r="2095" spans="19:19">
      <c r="S2095" s="3209"/>
    </row>
    <row r="2096" spans="19:19">
      <c r="S2096" s="3209"/>
    </row>
    <row r="2097" spans="19:19">
      <c r="S2097" s="3209"/>
    </row>
    <row r="2098" spans="19:19">
      <c r="S2098" s="3209"/>
    </row>
    <row r="2099" spans="19:19">
      <c r="S2099" s="3209"/>
    </row>
    <row r="2100" spans="19:19">
      <c r="S2100" s="3209"/>
    </row>
    <row r="2101" spans="19:19">
      <c r="S2101" s="3209"/>
    </row>
    <row r="2102" spans="19:19">
      <c r="S2102" s="3209"/>
    </row>
    <row r="2103" spans="19:19">
      <c r="S2103" s="3209"/>
    </row>
    <row r="2104" spans="19:19">
      <c r="S2104" s="3209"/>
    </row>
    <row r="2105" spans="19:19">
      <c r="S2105" s="3209"/>
    </row>
    <row r="2106" spans="19:19">
      <c r="S2106" s="3209"/>
    </row>
    <row r="2107" spans="19:19">
      <c r="S2107" s="3209"/>
    </row>
    <row r="2108" spans="19:19">
      <c r="S2108" s="3209"/>
    </row>
    <row r="2109" spans="19:19">
      <c r="S2109" s="3209"/>
    </row>
    <row r="2110" spans="19:19">
      <c r="S2110" s="3209"/>
    </row>
    <row r="2111" spans="19:19">
      <c r="S2111" s="3209"/>
    </row>
    <row r="2112" spans="19:19">
      <c r="S2112" s="3209"/>
    </row>
    <row r="2113" spans="19:19">
      <c r="S2113" s="3209"/>
    </row>
    <row r="2114" spans="19:19">
      <c r="S2114" s="3209"/>
    </row>
    <row r="2115" spans="19:19">
      <c r="S2115" s="3209"/>
    </row>
    <row r="2116" spans="19:19">
      <c r="S2116" s="3209"/>
    </row>
    <row r="2117" spans="19:19">
      <c r="S2117" s="3209"/>
    </row>
    <row r="2118" spans="19:19">
      <c r="S2118" s="3209"/>
    </row>
    <row r="2119" spans="19:19">
      <c r="S2119" s="3209"/>
    </row>
    <row r="2120" spans="19:19">
      <c r="S2120" s="3209"/>
    </row>
    <row r="2121" spans="19:19">
      <c r="S2121" s="3209"/>
    </row>
    <row r="2122" spans="19:19">
      <c r="S2122" s="3209"/>
    </row>
    <row r="2123" spans="19:19">
      <c r="S2123" s="3209"/>
    </row>
    <row r="2124" spans="19:19">
      <c r="S2124" s="3209"/>
    </row>
    <row r="2125" spans="19:19">
      <c r="S2125" s="3209"/>
    </row>
    <row r="2126" spans="19:19">
      <c r="S2126" s="3209"/>
    </row>
    <row r="2127" spans="19:19">
      <c r="S2127" s="3209"/>
    </row>
    <row r="2128" spans="19:19">
      <c r="S2128" s="3209"/>
    </row>
    <row r="2129" spans="19:19">
      <c r="S2129" s="3209"/>
    </row>
    <row r="2130" spans="19:19">
      <c r="S2130" s="3209"/>
    </row>
    <row r="2131" spans="19:19">
      <c r="S2131" s="3209"/>
    </row>
    <row r="2132" spans="19:19">
      <c r="S2132" s="3209"/>
    </row>
    <row r="2133" spans="19:19">
      <c r="S2133" s="3209"/>
    </row>
    <row r="2134" spans="19:19">
      <c r="S2134" s="3209"/>
    </row>
    <row r="2135" spans="19:19">
      <c r="S2135" s="3209"/>
    </row>
    <row r="2136" spans="19:19">
      <c r="S2136" s="3209"/>
    </row>
    <row r="2137" spans="19:19">
      <c r="S2137" s="3209"/>
    </row>
    <row r="2138" spans="19:19">
      <c r="S2138" s="3209"/>
    </row>
    <row r="2139" spans="19:19">
      <c r="S2139" s="3209"/>
    </row>
    <row r="2140" spans="19:19">
      <c r="S2140" s="3209"/>
    </row>
    <row r="2141" spans="19:19">
      <c r="S2141" s="3209"/>
    </row>
    <row r="2142" spans="19:19">
      <c r="S2142" s="3209"/>
    </row>
    <row r="2143" spans="19:19">
      <c r="S2143" s="3209"/>
    </row>
    <row r="2144" spans="19:19">
      <c r="S2144" s="3209"/>
    </row>
    <row r="2145" spans="19:19">
      <c r="S2145" s="3209"/>
    </row>
    <row r="2146" spans="19:19">
      <c r="S2146" s="3209"/>
    </row>
    <row r="2147" spans="19:19">
      <c r="S2147" s="3209"/>
    </row>
    <row r="2148" spans="19:19">
      <c r="S2148" s="3209"/>
    </row>
    <row r="2149" spans="19:19">
      <c r="S2149" s="3209"/>
    </row>
    <row r="2150" spans="19:19">
      <c r="S2150" s="3209"/>
    </row>
    <row r="2151" spans="19:19">
      <c r="S2151" s="3209"/>
    </row>
    <row r="2152" spans="19:19">
      <c r="S2152" s="3209"/>
    </row>
    <row r="2153" spans="19:19">
      <c r="S2153" s="3209"/>
    </row>
    <row r="2154" spans="19:19">
      <c r="S2154" s="3209"/>
    </row>
    <row r="2155" spans="19:19">
      <c r="S2155" s="3209"/>
    </row>
    <row r="2156" spans="19:19">
      <c r="S2156" s="3209"/>
    </row>
    <row r="2157" spans="19:19">
      <c r="S2157" s="3209"/>
    </row>
    <row r="2158" spans="19:19">
      <c r="S2158" s="3209"/>
    </row>
    <row r="2159" spans="19:19">
      <c r="S2159" s="3209"/>
    </row>
    <row r="2160" spans="19:19">
      <c r="S2160" s="3209"/>
    </row>
    <row r="2161" spans="19:19">
      <c r="S2161" s="3209"/>
    </row>
    <row r="2162" spans="19:19">
      <c r="S2162" s="3209"/>
    </row>
    <row r="2163" spans="19:19">
      <c r="S2163" s="3209"/>
    </row>
    <row r="2164" spans="19:19">
      <c r="S2164" s="3209"/>
    </row>
    <row r="2165" spans="19:19">
      <c r="S2165" s="3209"/>
    </row>
    <row r="2166" spans="19:19">
      <c r="S2166" s="3209"/>
    </row>
    <row r="2167" spans="19:19">
      <c r="S2167" s="3209"/>
    </row>
    <row r="2168" spans="19:19">
      <c r="S2168" s="3209"/>
    </row>
    <row r="2169" spans="19:19">
      <c r="S2169" s="3209"/>
    </row>
    <row r="2170" spans="19:19">
      <c r="S2170" s="3209"/>
    </row>
    <row r="2171" spans="19:19">
      <c r="S2171" s="3209"/>
    </row>
    <row r="2172" spans="19:19">
      <c r="S2172" s="3209"/>
    </row>
    <row r="2173" spans="19:19">
      <c r="S2173" s="3209"/>
    </row>
    <row r="2174" spans="19:19">
      <c r="S2174" s="3209"/>
    </row>
    <row r="2175" spans="19:19">
      <c r="S2175" s="3209"/>
    </row>
    <row r="2176" spans="19:19">
      <c r="S2176" s="3209"/>
    </row>
    <row r="2177" spans="19:19">
      <c r="S2177" s="3209"/>
    </row>
    <row r="2178" spans="19:19">
      <c r="S2178" s="3209"/>
    </row>
    <row r="2179" spans="19:19">
      <c r="S2179" s="3209"/>
    </row>
    <row r="2180" spans="19:19">
      <c r="S2180" s="3209"/>
    </row>
    <row r="2181" spans="19:19">
      <c r="S2181" s="3209"/>
    </row>
    <row r="2182" spans="19:19">
      <c r="S2182" s="3209"/>
    </row>
    <row r="2183" spans="19:19">
      <c r="S2183" s="3209"/>
    </row>
    <row r="2184" spans="19:19">
      <c r="S2184" s="3209"/>
    </row>
    <row r="2185" spans="19:19">
      <c r="S2185" s="3209"/>
    </row>
    <row r="2186" spans="19:19">
      <c r="S2186" s="3209"/>
    </row>
    <row r="2187" spans="19:19">
      <c r="S2187" s="3209"/>
    </row>
    <row r="2188" spans="19:19">
      <c r="S2188" s="3209"/>
    </row>
    <row r="2189" spans="19:19">
      <c r="S2189" s="3209"/>
    </row>
    <row r="2190" spans="19:19">
      <c r="S2190" s="3209"/>
    </row>
    <row r="2191" spans="19:19">
      <c r="S2191" s="3209"/>
    </row>
    <row r="2192" spans="19:19">
      <c r="S2192" s="3209"/>
    </row>
    <row r="2193" spans="19:19">
      <c r="S2193" s="3209"/>
    </row>
    <row r="2194" spans="19:19">
      <c r="S2194" s="3209"/>
    </row>
    <row r="2195" spans="19:19">
      <c r="S2195" s="3209"/>
    </row>
    <row r="2196" spans="19:19">
      <c r="S2196" s="3209"/>
    </row>
    <row r="2197" spans="19:19">
      <c r="S2197" s="3209"/>
    </row>
    <row r="2198" spans="19:19">
      <c r="S2198" s="3209"/>
    </row>
    <row r="2199" spans="19:19">
      <c r="S2199" s="3209"/>
    </row>
    <row r="2200" spans="19:19">
      <c r="S2200" s="3209"/>
    </row>
    <row r="2201" spans="19:19">
      <c r="S2201" s="3209"/>
    </row>
    <row r="2202" spans="19:19">
      <c r="S2202" s="3209"/>
    </row>
    <row r="2203" spans="19:19">
      <c r="S2203" s="3209"/>
    </row>
    <row r="2204" spans="19:19">
      <c r="S2204" s="3209"/>
    </row>
    <row r="2205" spans="19:19">
      <c r="S2205" s="3209"/>
    </row>
    <row r="2206" spans="19:19">
      <c r="S2206" s="3209"/>
    </row>
    <row r="2207" spans="19:19">
      <c r="S2207" s="3209"/>
    </row>
    <row r="2208" spans="19:19">
      <c r="S2208" s="3209"/>
    </row>
    <row r="2209" spans="19:19">
      <c r="S2209" s="3209"/>
    </row>
    <row r="2210" spans="19:19">
      <c r="S2210" s="3209"/>
    </row>
    <row r="2211" spans="19:19">
      <c r="S2211" s="3209"/>
    </row>
    <row r="2212" spans="19:19">
      <c r="S2212" s="3209"/>
    </row>
    <row r="2213" spans="19:19">
      <c r="S2213" s="3209"/>
    </row>
    <row r="2214" spans="19:19">
      <c r="S2214" s="3209"/>
    </row>
    <row r="2215" spans="19:19">
      <c r="S2215" s="3209"/>
    </row>
    <row r="2216" spans="19:19">
      <c r="S2216" s="3209"/>
    </row>
    <row r="2217" spans="19:19">
      <c r="S2217" s="3209"/>
    </row>
    <row r="2218" spans="19:19">
      <c r="S2218" s="3209"/>
    </row>
    <row r="2219" spans="19:19">
      <c r="S2219" s="3209"/>
    </row>
    <row r="2220" spans="19:19">
      <c r="S2220" s="3209"/>
    </row>
    <row r="2221" spans="19:19">
      <c r="S2221" s="3209"/>
    </row>
    <row r="2222" spans="19:19">
      <c r="S2222" s="3209"/>
    </row>
    <row r="2223" spans="19:19">
      <c r="S2223" s="3209"/>
    </row>
    <row r="2224" spans="19:19">
      <c r="S2224" s="3209"/>
    </row>
    <row r="2225" spans="19:19">
      <c r="S2225" s="3209"/>
    </row>
    <row r="2226" spans="19:19">
      <c r="S2226" s="3209"/>
    </row>
    <row r="2227" spans="19:19">
      <c r="S2227" s="3209"/>
    </row>
    <row r="2228" spans="19:19">
      <c r="S2228" s="3209"/>
    </row>
    <row r="2229" spans="19:19">
      <c r="S2229" s="3209"/>
    </row>
    <row r="2230" spans="19:19">
      <c r="S2230" s="3209"/>
    </row>
    <row r="2231" spans="19:19">
      <c r="S2231" s="3209"/>
    </row>
    <row r="2232" spans="19:19">
      <c r="S2232" s="3209"/>
    </row>
    <row r="2233" spans="19:19">
      <c r="S2233" s="3209"/>
    </row>
    <row r="2234" spans="19:19">
      <c r="S2234" s="3209"/>
    </row>
    <row r="2235" spans="19:19">
      <c r="S2235" s="3209"/>
    </row>
    <row r="2236" spans="19:19">
      <c r="S2236" s="3209"/>
    </row>
    <row r="2237" spans="19:19">
      <c r="S2237" s="3209"/>
    </row>
    <row r="2238" spans="19:19">
      <c r="S2238" s="3209"/>
    </row>
    <row r="2239" spans="19:19">
      <c r="S2239" s="3209"/>
    </row>
    <row r="2240" spans="19:19">
      <c r="S2240" s="3209"/>
    </row>
    <row r="2241" spans="19:19">
      <c r="S2241" s="3209"/>
    </row>
    <row r="2242" spans="19:19">
      <c r="S2242" s="3209"/>
    </row>
    <row r="2243" spans="19:19">
      <c r="S2243" s="3209"/>
    </row>
    <row r="2244" spans="19:19">
      <c r="S2244" s="3209"/>
    </row>
    <row r="2245" spans="19:19">
      <c r="S2245" s="3209"/>
    </row>
    <row r="2246" spans="19:19">
      <c r="S2246" s="3209"/>
    </row>
    <row r="2247" spans="19:19">
      <c r="S2247" s="3209"/>
    </row>
    <row r="2248" spans="19:19">
      <c r="S2248" s="3209"/>
    </row>
    <row r="2249" spans="19:19">
      <c r="S2249" s="3209"/>
    </row>
    <row r="2250" spans="19:19">
      <c r="S2250" s="3209"/>
    </row>
    <row r="2251" spans="19:19">
      <c r="S2251" s="3209"/>
    </row>
    <row r="2252" spans="19:19">
      <c r="S2252" s="3209"/>
    </row>
    <row r="2253" spans="19:19">
      <c r="S2253" s="3209"/>
    </row>
    <row r="2254" spans="19:19">
      <c r="S2254" s="3209"/>
    </row>
    <row r="2255" spans="19:19">
      <c r="S2255" s="3209"/>
    </row>
    <row r="2256" spans="19:19">
      <c r="S2256" s="3209"/>
    </row>
    <row r="2257" spans="19:19">
      <c r="S2257" s="3209"/>
    </row>
    <row r="2258" spans="19:19">
      <c r="S2258" s="3209"/>
    </row>
    <row r="2259" spans="19:19">
      <c r="S2259" s="3209"/>
    </row>
    <row r="2260" spans="19:19">
      <c r="S2260" s="3209"/>
    </row>
    <row r="2261" spans="19:19">
      <c r="S2261" s="3209"/>
    </row>
    <row r="2262" spans="19:19">
      <c r="S2262" s="3209"/>
    </row>
    <row r="2263" spans="19:19">
      <c r="S2263" s="3209"/>
    </row>
    <row r="2264" spans="19:19">
      <c r="S2264" s="3209"/>
    </row>
    <row r="2265" spans="19:19">
      <c r="S2265" s="3209"/>
    </row>
    <row r="2266" spans="19:19">
      <c r="S2266" s="3209"/>
    </row>
    <row r="2267" spans="19:19">
      <c r="S2267" s="3209"/>
    </row>
    <row r="2268" spans="19:19">
      <c r="S2268" s="3209"/>
    </row>
    <row r="2269" spans="19:19">
      <c r="S2269" s="3209"/>
    </row>
    <row r="2270" spans="19:19">
      <c r="S2270" s="3209"/>
    </row>
    <row r="2271" spans="19:19">
      <c r="S2271" s="3209"/>
    </row>
    <row r="2272" spans="19:19">
      <c r="S2272" s="3209"/>
    </row>
    <row r="2273" spans="19:19">
      <c r="S2273" s="3209"/>
    </row>
    <row r="2274" spans="19:19">
      <c r="S2274" s="3209"/>
    </row>
    <row r="2275" spans="19:19">
      <c r="S2275" s="3209"/>
    </row>
    <row r="2276" spans="19:19">
      <c r="S2276" s="3209"/>
    </row>
    <row r="2277" spans="19:19">
      <c r="S2277" s="3209"/>
    </row>
    <row r="2278" spans="19:19">
      <c r="S2278" s="3209"/>
    </row>
    <row r="2279" spans="19:19">
      <c r="S2279" s="3209"/>
    </row>
    <row r="2280" spans="19:19">
      <c r="S2280" s="3209"/>
    </row>
    <row r="2281" spans="19:19">
      <c r="S2281" s="3209"/>
    </row>
    <row r="2282" spans="19:19">
      <c r="S2282" s="3209"/>
    </row>
    <row r="2283" spans="19:19">
      <c r="S2283" s="3209"/>
    </row>
    <row r="2284" spans="19:19">
      <c r="S2284" s="3209"/>
    </row>
    <row r="2285" spans="19:19">
      <c r="S2285" s="3209"/>
    </row>
    <row r="2286" spans="19:19">
      <c r="S2286" s="3209"/>
    </row>
    <row r="2287" spans="19:19">
      <c r="S2287" s="3209"/>
    </row>
    <row r="2288" spans="19:19">
      <c r="S2288" s="3209"/>
    </row>
    <row r="2289" spans="19:19">
      <c r="S2289" s="3209"/>
    </row>
    <row r="2290" spans="19:19">
      <c r="S2290" s="3209"/>
    </row>
    <row r="2291" spans="19:19">
      <c r="S2291" s="3209"/>
    </row>
    <row r="2292" spans="19:19">
      <c r="S2292" s="3209"/>
    </row>
    <row r="2293" spans="19:19">
      <c r="S2293" s="3209"/>
    </row>
    <row r="2294" spans="19:19">
      <c r="S2294" s="3209"/>
    </row>
    <row r="2295" spans="19:19">
      <c r="S2295" s="3209"/>
    </row>
    <row r="2296" spans="19:19">
      <c r="S2296" s="3209"/>
    </row>
    <row r="2297" spans="19:19">
      <c r="S2297" s="3209"/>
    </row>
    <row r="2298" spans="19:19">
      <c r="S2298" s="3209"/>
    </row>
    <row r="2299" spans="19:19">
      <c r="S2299" s="3209"/>
    </row>
    <row r="2300" spans="19:19">
      <c r="S2300" s="3209"/>
    </row>
    <row r="2301" spans="19:19">
      <c r="S2301" s="3209"/>
    </row>
    <row r="2302" spans="19:19">
      <c r="S2302" s="3209"/>
    </row>
    <row r="2303" spans="19:19">
      <c r="S2303" s="3209"/>
    </row>
    <row r="2304" spans="19:19">
      <c r="S2304" s="3209"/>
    </row>
    <row r="2305" spans="19:19">
      <c r="S2305" s="3209"/>
    </row>
    <row r="2306" spans="19:19">
      <c r="S2306" s="3209"/>
    </row>
    <row r="2307" spans="19:19">
      <c r="S2307" s="3209"/>
    </row>
    <row r="2308" spans="19:19">
      <c r="S2308" s="3209"/>
    </row>
    <row r="2309" spans="19:19">
      <c r="S2309" s="3209"/>
    </row>
    <row r="2310" spans="19:19">
      <c r="S2310" s="3209"/>
    </row>
    <row r="2311" spans="19:19">
      <c r="S2311" s="3209"/>
    </row>
    <row r="2312" spans="19:19">
      <c r="S2312" s="3209"/>
    </row>
    <row r="2313" spans="19:19">
      <c r="S2313" s="3209"/>
    </row>
    <row r="2314" spans="19:19">
      <c r="S2314" s="3209"/>
    </row>
    <row r="2315" spans="19:19">
      <c r="S2315" s="3209"/>
    </row>
    <row r="2316" spans="19:19">
      <c r="S2316" s="3209"/>
    </row>
    <row r="2317" spans="19:19">
      <c r="S2317" s="3209"/>
    </row>
    <row r="2318" spans="19:19">
      <c r="S2318" s="3209"/>
    </row>
    <row r="2319" spans="19:19">
      <c r="S2319" s="3209"/>
    </row>
    <row r="2320" spans="19:19">
      <c r="S2320" s="3209"/>
    </row>
    <row r="2321" spans="19:19">
      <c r="S2321" s="3209"/>
    </row>
    <row r="2322" spans="19:19">
      <c r="S2322" s="3209"/>
    </row>
    <row r="2323" spans="19:19">
      <c r="S2323" s="3209"/>
    </row>
    <row r="2324" spans="19:19">
      <c r="S2324" s="3209"/>
    </row>
    <row r="2325" spans="19:19">
      <c r="S2325" s="3209"/>
    </row>
    <row r="2326" spans="19:19">
      <c r="S2326" s="3209"/>
    </row>
    <row r="2327" spans="19:19">
      <c r="S2327" s="3209"/>
    </row>
    <row r="2328" spans="19:19">
      <c r="S2328" s="3209"/>
    </row>
    <row r="2329" spans="19:19">
      <c r="S2329" s="3209"/>
    </row>
    <row r="2330" spans="19:19">
      <c r="S2330" s="3209"/>
    </row>
    <row r="2331" spans="19:19">
      <c r="S2331" s="3209"/>
    </row>
    <row r="2332" spans="19:19">
      <c r="S2332" s="3209"/>
    </row>
    <row r="2333" spans="19:19">
      <c r="S2333" s="3209"/>
    </row>
    <row r="2334" spans="19:19">
      <c r="S2334" s="3209"/>
    </row>
    <row r="2335" spans="19:19">
      <c r="S2335" s="3209"/>
    </row>
    <row r="2336" spans="19:19">
      <c r="S2336" s="3209"/>
    </row>
    <row r="2337" spans="19:19">
      <c r="S2337" s="3209"/>
    </row>
    <row r="2338" spans="19:19">
      <c r="S2338" s="3209"/>
    </row>
    <row r="2339" spans="19:19">
      <c r="S2339" s="3209"/>
    </row>
    <row r="2340" spans="19:19">
      <c r="S2340" s="3209"/>
    </row>
    <row r="2341" spans="19:19">
      <c r="S2341" s="3209"/>
    </row>
    <row r="2342" spans="19:19">
      <c r="S2342" s="3209"/>
    </row>
    <row r="2343" spans="19:19">
      <c r="S2343" s="3209"/>
    </row>
    <row r="2344" spans="19:19">
      <c r="S2344" s="3209"/>
    </row>
    <row r="2345" spans="19:19">
      <c r="S2345" s="3209"/>
    </row>
    <row r="2346" spans="19:19">
      <c r="S2346" s="3209"/>
    </row>
    <row r="2347" spans="19:19">
      <c r="S2347" s="3209"/>
    </row>
    <row r="2348" spans="19:19">
      <c r="S2348" s="3209"/>
    </row>
    <row r="2349" spans="19:19">
      <c r="S2349" s="3209"/>
    </row>
    <row r="2350" spans="19:19">
      <c r="S2350" s="3209"/>
    </row>
    <row r="2351" spans="19:19">
      <c r="S2351" s="3209"/>
    </row>
    <row r="2352" spans="19:19">
      <c r="S2352" s="3209"/>
    </row>
    <row r="2353" spans="19:19">
      <c r="S2353" s="3209"/>
    </row>
    <row r="2354" spans="19:19">
      <c r="S2354" s="3209"/>
    </row>
    <row r="2355" spans="19:19">
      <c r="S2355" s="3209"/>
    </row>
    <row r="2356" spans="19:19">
      <c r="S2356" s="3209"/>
    </row>
    <row r="2357" spans="19:19">
      <c r="S2357" s="3209"/>
    </row>
    <row r="2358" spans="19:19">
      <c r="S2358" s="3209"/>
    </row>
    <row r="2359" spans="19:19">
      <c r="S2359" s="3209"/>
    </row>
    <row r="2360" spans="19:19">
      <c r="S2360" s="3209"/>
    </row>
    <row r="2361" spans="19:19">
      <c r="S2361" s="3209"/>
    </row>
    <row r="2362" spans="19:19">
      <c r="S2362" s="3209"/>
    </row>
    <row r="2363" spans="19:19">
      <c r="S2363" s="3209"/>
    </row>
    <row r="2364" spans="19:19">
      <c r="S2364" s="3209"/>
    </row>
    <row r="2365" spans="19:19">
      <c r="S2365" s="3209"/>
    </row>
    <row r="2366" spans="19:19">
      <c r="S2366" s="3209"/>
    </row>
    <row r="2367" spans="19:19">
      <c r="S2367" s="3209"/>
    </row>
    <row r="2368" spans="19:19">
      <c r="S2368" s="3209"/>
    </row>
    <row r="2369" spans="19:19">
      <c r="S2369" s="3209"/>
    </row>
    <row r="2370" spans="19:19">
      <c r="S2370" s="3209"/>
    </row>
    <row r="2371" spans="19:19">
      <c r="S2371" s="3209"/>
    </row>
    <row r="2372" spans="19:19">
      <c r="S2372" s="3209"/>
    </row>
    <row r="2373" spans="19:19">
      <c r="S2373" s="3209"/>
    </row>
    <row r="2374" spans="19:19">
      <c r="S2374" s="3209"/>
    </row>
    <row r="2375" spans="19:19">
      <c r="S2375" s="3209"/>
    </row>
    <row r="2376" spans="19:19">
      <c r="S2376" s="3209"/>
    </row>
    <row r="2377" spans="19:19">
      <c r="S2377" s="3209"/>
    </row>
    <row r="2378" spans="19:19">
      <c r="S2378" s="3209"/>
    </row>
    <row r="2379" spans="19:19">
      <c r="S2379" s="3209"/>
    </row>
    <row r="2380" spans="19:19">
      <c r="S2380" s="3209"/>
    </row>
    <row r="2381" spans="19:19">
      <c r="S2381" s="3209"/>
    </row>
    <row r="2382" spans="19:19">
      <c r="S2382" s="3209"/>
    </row>
    <row r="2383" spans="19:19">
      <c r="S2383" s="3209"/>
    </row>
    <row r="2384" spans="19:19">
      <c r="S2384" s="3209"/>
    </row>
    <row r="2385" spans="19:19">
      <c r="S2385" s="3209"/>
    </row>
    <row r="2386" spans="19:19">
      <c r="S2386" s="3209"/>
    </row>
    <row r="2387" spans="19:19">
      <c r="S2387" s="3209"/>
    </row>
    <row r="2388" spans="19:19">
      <c r="S2388" s="3209"/>
    </row>
    <row r="2389" spans="19:19">
      <c r="S2389" s="3209"/>
    </row>
    <row r="2390" spans="19:19">
      <c r="S2390" s="3209"/>
    </row>
    <row r="2391" spans="19:19">
      <c r="S2391" s="3209"/>
    </row>
    <row r="2392" spans="19:19">
      <c r="S2392" s="3209"/>
    </row>
    <row r="2393" spans="19:19">
      <c r="S2393" s="3209"/>
    </row>
    <row r="2394" spans="19:19">
      <c r="S2394" s="3209"/>
    </row>
    <row r="2395" spans="19:19">
      <c r="S2395" s="3209"/>
    </row>
    <row r="2396" spans="19:19">
      <c r="S2396" s="3209"/>
    </row>
    <row r="2397" spans="19:19">
      <c r="S2397" s="3209"/>
    </row>
    <row r="2398" spans="19:19">
      <c r="S2398" s="3209"/>
    </row>
    <row r="2399" spans="19:19">
      <c r="S2399" s="3209"/>
    </row>
    <row r="2400" spans="19:19">
      <c r="S2400" s="3209"/>
    </row>
    <row r="2401" spans="19:19">
      <c r="S2401" s="3209"/>
    </row>
    <row r="2402" spans="19:19">
      <c r="S2402" s="3209"/>
    </row>
    <row r="2403" spans="19:19">
      <c r="S2403" s="3209"/>
    </row>
    <row r="2404" spans="19:19">
      <c r="S2404" s="3209"/>
    </row>
    <row r="2405" spans="19:19">
      <c r="S2405" s="3209"/>
    </row>
    <row r="2406" spans="19:19">
      <c r="S2406" s="3209"/>
    </row>
    <row r="2407" spans="19:19">
      <c r="S2407" s="3209"/>
    </row>
    <row r="2408" spans="19:19">
      <c r="S2408" s="3209"/>
    </row>
    <row r="2409" spans="19:19">
      <c r="S2409" s="3209"/>
    </row>
    <row r="2410" spans="19:19">
      <c r="S2410" s="3209"/>
    </row>
    <row r="2411" spans="19:19">
      <c r="S2411" s="3209"/>
    </row>
    <row r="2412" spans="19:19">
      <c r="S2412" s="3209"/>
    </row>
    <row r="2413" spans="19:19">
      <c r="S2413" s="3209"/>
    </row>
    <row r="2414" spans="19:19">
      <c r="S2414" s="3209"/>
    </row>
    <row r="2415" spans="19:19">
      <c r="S2415" s="3209"/>
    </row>
    <row r="2416" spans="19:19">
      <c r="S2416" s="3209"/>
    </row>
    <row r="2417" spans="19:19">
      <c r="S2417" s="3209"/>
    </row>
    <row r="2418" spans="19:19">
      <c r="S2418" s="3209"/>
    </row>
    <row r="2419" spans="19:19">
      <c r="S2419" s="3209"/>
    </row>
    <row r="2420" spans="19:19">
      <c r="S2420" s="3209"/>
    </row>
    <row r="2421" spans="19:19">
      <c r="S2421" s="3209"/>
    </row>
    <row r="2422" spans="19:19">
      <c r="S2422" s="3209"/>
    </row>
    <row r="2423" spans="19:19">
      <c r="S2423" s="3209"/>
    </row>
    <row r="2424" spans="19:19">
      <c r="S2424" s="3209"/>
    </row>
    <row r="2425" spans="19:19">
      <c r="S2425" s="3209"/>
    </row>
    <row r="2426" spans="19:19">
      <c r="S2426" s="3209"/>
    </row>
    <row r="2427" spans="19:19">
      <c r="S2427" s="3209"/>
    </row>
    <row r="2428" spans="19:19">
      <c r="S2428" s="3209"/>
    </row>
    <row r="2429" spans="19:19">
      <c r="S2429" s="3209"/>
    </row>
    <row r="2430" spans="19:19">
      <c r="S2430" s="3209"/>
    </row>
    <row r="2431" spans="19:19">
      <c r="S2431" s="3209"/>
    </row>
    <row r="2432" spans="19:19">
      <c r="S2432" s="3209"/>
    </row>
    <row r="2433" spans="19:19">
      <c r="S2433" s="3209"/>
    </row>
    <row r="2434" spans="19:19">
      <c r="S2434" s="3209"/>
    </row>
    <row r="2435" spans="19:19">
      <c r="S2435" s="3209"/>
    </row>
    <row r="2436" spans="19:19">
      <c r="S2436" s="3209"/>
    </row>
    <row r="2437" spans="19:19">
      <c r="S2437" s="3209"/>
    </row>
    <row r="2438" spans="19:19">
      <c r="S2438" s="3209"/>
    </row>
    <row r="2439" spans="19:19">
      <c r="S2439" s="3209"/>
    </row>
    <row r="2440" spans="19:19">
      <c r="S2440" s="3209"/>
    </row>
    <row r="2441" spans="19:19">
      <c r="S2441" s="3209"/>
    </row>
    <row r="2442" spans="19:19">
      <c r="S2442" s="3209"/>
    </row>
    <row r="2443" spans="19:19">
      <c r="S2443" s="3209"/>
    </row>
    <row r="2444" spans="19:19">
      <c r="S2444" s="3209"/>
    </row>
    <row r="2445" spans="19:19">
      <c r="S2445" s="3209"/>
    </row>
    <row r="2446" spans="19:19">
      <c r="S2446" s="3209"/>
    </row>
    <row r="2447" spans="19:19">
      <c r="S2447" s="3209"/>
    </row>
    <row r="2448" spans="19:19">
      <c r="S2448" s="3209"/>
    </row>
    <row r="2449" spans="19:19">
      <c r="S2449" s="3209"/>
    </row>
    <row r="2450" spans="19:19">
      <c r="S2450" s="3209"/>
    </row>
    <row r="2451" spans="19:19">
      <c r="S2451" s="3209"/>
    </row>
    <row r="2452" spans="19:19">
      <c r="S2452" s="3209"/>
    </row>
    <row r="2453" spans="19:19">
      <c r="S2453" s="3209"/>
    </row>
    <row r="2454" spans="19:19">
      <c r="S2454" s="3209"/>
    </row>
    <row r="2455" spans="19:19">
      <c r="S2455" s="3209"/>
    </row>
    <row r="2456" spans="19:19">
      <c r="S2456" s="3209"/>
    </row>
    <row r="2457" spans="19:19">
      <c r="S2457" s="3209"/>
    </row>
    <row r="2458" spans="19:19">
      <c r="S2458" s="3209"/>
    </row>
    <row r="2459" spans="19:19">
      <c r="S2459" s="3209"/>
    </row>
    <row r="2460" spans="19:19">
      <c r="S2460" s="3209"/>
    </row>
    <row r="2461" spans="19:19">
      <c r="S2461" s="3209"/>
    </row>
    <row r="2462" spans="19:19">
      <c r="S2462" s="3209"/>
    </row>
    <row r="2463" spans="19:19">
      <c r="S2463" s="3209"/>
    </row>
    <row r="2464" spans="19:19">
      <c r="S2464" s="3209"/>
    </row>
    <row r="2465" spans="19:19">
      <c r="S2465" s="3209"/>
    </row>
    <row r="2466" spans="19:19">
      <c r="S2466" s="3209"/>
    </row>
    <row r="2467" spans="19:19">
      <c r="S2467" s="3209"/>
    </row>
    <row r="2468" spans="19:19">
      <c r="S2468" s="3209"/>
    </row>
    <row r="2469" spans="19:19">
      <c r="S2469" s="3209"/>
    </row>
    <row r="2470" spans="19:19">
      <c r="S2470" s="3209"/>
    </row>
    <row r="2471" spans="19:19">
      <c r="S2471" s="3209"/>
    </row>
    <row r="2472" spans="19:19">
      <c r="S2472" s="3209"/>
    </row>
    <row r="2473" spans="19:19">
      <c r="S2473" s="3209"/>
    </row>
    <row r="2474" spans="19:19">
      <c r="S2474" s="3209"/>
    </row>
    <row r="2475" spans="19:19">
      <c r="S2475" s="3209"/>
    </row>
    <row r="2476" spans="19:19">
      <c r="S2476" s="3209"/>
    </row>
    <row r="2477" spans="19:19">
      <c r="S2477" s="3209"/>
    </row>
    <row r="2478" spans="19:19">
      <c r="S2478" s="3209"/>
    </row>
    <row r="2479" spans="19:19">
      <c r="S2479" s="3209"/>
    </row>
    <row r="2480" spans="19:19">
      <c r="S2480" s="3209"/>
    </row>
    <row r="2481" spans="19:19">
      <c r="S2481" s="3209"/>
    </row>
    <row r="2482" spans="19:19">
      <c r="S2482" s="3209"/>
    </row>
    <row r="2483" spans="19:19">
      <c r="S2483" s="3209"/>
    </row>
    <row r="2484" spans="19:19">
      <c r="S2484" s="3209"/>
    </row>
    <row r="2485" spans="19:19">
      <c r="S2485" s="3209"/>
    </row>
    <row r="2486" spans="19:19">
      <c r="S2486" s="3209"/>
    </row>
    <row r="2487" spans="19:19">
      <c r="S2487" s="3209"/>
    </row>
    <row r="2488" spans="19:19">
      <c r="S2488" s="3209"/>
    </row>
    <row r="2489" spans="19:19">
      <c r="S2489" s="3209"/>
    </row>
    <row r="2490" spans="19:19">
      <c r="S2490" s="3209"/>
    </row>
    <row r="2491" spans="19:19">
      <c r="S2491" s="3209"/>
    </row>
    <row r="2492" spans="19:19">
      <c r="S2492" s="3209"/>
    </row>
    <row r="2493" spans="19:19">
      <c r="S2493" s="3209"/>
    </row>
    <row r="2494" spans="19:19">
      <c r="S2494" s="3209"/>
    </row>
    <row r="2495" spans="19:19">
      <c r="S2495" s="3209"/>
    </row>
    <row r="2496" spans="19:19">
      <c r="S2496" s="3209"/>
    </row>
    <row r="2497" spans="19:19">
      <c r="S2497" s="3209"/>
    </row>
    <row r="2498" spans="19:19">
      <c r="S2498" s="3209"/>
    </row>
    <row r="2499" spans="19:19">
      <c r="S2499" s="3209"/>
    </row>
    <row r="2500" spans="19:19">
      <c r="S2500" s="3209"/>
    </row>
    <row r="2501" spans="19:19">
      <c r="S2501" s="3209"/>
    </row>
    <row r="2502" spans="19:19">
      <c r="S2502" s="3209"/>
    </row>
    <row r="2503" spans="19:19">
      <c r="S2503" s="3209"/>
    </row>
    <row r="2504" spans="19:19">
      <c r="S2504" s="3209"/>
    </row>
    <row r="2505" spans="19:19">
      <c r="S2505" s="3209"/>
    </row>
    <row r="2506" spans="19:19">
      <c r="S2506" s="3209"/>
    </row>
    <row r="2507" spans="19:19">
      <c r="S2507" s="3209"/>
    </row>
    <row r="2508" spans="19:19">
      <c r="S2508" s="3209"/>
    </row>
    <row r="2509" spans="19:19">
      <c r="S2509" s="3209"/>
    </row>
    <row r="2510" spans="19:19">
      <c r="S2510" s="3209"/>
    </row>
    <row r="2511" spans="19:19">
      <c r="S2511" s="3209"/>
    </row>
    <row r="2512" spans="19:19">
      <c r="S2512" s="3209"/>
    </row>
    <row r="2513" spans="19:19">
      <c r="S2513" s="3209"/>
    </row>
    <row r="2514" spans="19:19">
      <c r="S2514" s="3209"/>
    </row>
    <row r="2515" spans="19:19">
      <c r="S2515" s="3209"/>
    </row>
    <row r="2516" spans="19:19">
      <c r="S2516" s="3209"/>
    </row>
    <row r="2517" spans="19:19">
      <c r="S2517" s="3209"/>
    </row>
    <row r="2518" spans="19:19">
      <c r="S2518" s="3209"/>
    </row>
    <row r="2519" spans="19:19">
      <c r="S2519" s="3209"/>
    </row>
    <row r="2520" spans="19:19">
      <c r="S2520" s="3209"/>
    </row>
    <row r="2521" spans="19:19">
      <c r="S2521" s="3209"/>
    </row>
    <row r="2522" spans="19:19">
      <c r="S2522" s="3209"/>
    </row>
    <row r="2523" spans="19:19">
      <c r="S2523" s="3209"/>
    </row>
    <row r="2524" spans="19:19">
      <c r="S2524" s="3209"/>
    </row>
    <row r="2525" spans="19:19">
      <c r="S2525" s="3209"/>
    </row>
    <row r="2526" spans="19:19">
      <c r="S2526" s="3209"/>
    </row>
    <row r="2527" spans="19:19">
      <c r="S2527" s="3209"/>
    </row>
    <row r="2528" spans="19:19">
      <c r="S2528" s="3209"/>
    </row>
    <row r="2529" spans="19:19">
      <c r="S2529" s="3209"/>
    </row>
    <row r="2530" spans="19:19">
      <c r="S2530" s="3209"/>
    </row>
    <row r="2531" spans="19:19">
      <c r="S2531" s="3209"/>
    </row>
    <row r="2532" spans="19:19">
      <c r="S2532" s="3209"/>
    </row>
    <row r="2533" spans="19:19">
      <c r="S2533" s="3209"/>
    </row>
    <row r="2534" spans="19:19">
      <c r="S2534" s="3209"/>
    </row>
    <row r="2535" spans="19:19">
      <c r="S2535" s="3209"/>
    </row>
    <row r="2536" spans="19:19">
      <c r="S2536" s="3209"/>
    </row>
    <row r="2537" spans="19:19">
      <c r="S2537" s="3209"/>
    </row>
    <row r="2538" spans="19:19">
      <c r="S2538" s="3209"/>
    </row>
    <row r="2539" spans="19:19">
      <c r="S2539" s="3209"/>
    </row>
    <row r="2540" spans="19:19">
      <c r="S2540" s="3209"/>
    </row>
    <row r="2541" spans="19:19">
      <c r="S2541" s="3209"/>
    </row>
    <row r="2542" spans="19:19">
      <c r="S2542" s="3209"/>
    </row>
    <row r="2543" spans="19:19">
      <c r="S2543" s="3209"/>
    </row>
    <row r="2544" spans="19:19">
      <c r="S2544" s="3209"/>
    </row>
    <row r="2545" spans="19:19">
      <c r="S2545" s="3209"/>
    </row>
    <row r="2546" spans="19:19">
      <c r="S2546" s="3209"/>
    </row>
    <row r="2547" spans="19:19">
      <c r="S2547" s="3209"/>
    </row>
    <row r="2548" spans="19:19">
      <c r="S2548" s="3209"/>
    </row>
    <row r="2549" spans="19:19">
      <c r="S2549" s="3209"/>
    </row>
    <row r="2550" spans="19:19">
      <c r="S2550" s="3209"/>
    </row>
    <row r="2551" spans="19:19">
      <c r="S2551" s="3209"/>
    </row>
    <row r="2552" spans="19:19">
      <c r="S2552" s="3209"/>
    </row>
    <row r="2553" spans="19:19">
      <c r="S2553" s="3209"/>
    </row>
    <row r="2554" spans="19:19">
      <c r="S2554" s="3209"/>
    </row>
    <row r="2555" spans="19:19">
      <c r="S2555" s="3209"/>
    </row>
    <row r="2556" spans="19:19">
      <c r="S2556" s="3209"/>
    </row>
    <row r="2557" spans="19:19">
      <c r="S2557" s="3209"/>
    </row>
    <row r="2558" spans="19:19">
      <c r="S2558" s="3209"/>
    </row>
    <row r="2559" spans="19:19">
      <c r="S2559" s="3209"/>
    </row>
    <row r="2560" spans="19:19">
      <c r="S2560" s="3209"/>
    </row>
    <row r="2561" spans="19:19">
      <c r="S2561" s="3209"/>
    </row>
    <row r="2562" spans="19:19">
      <c r="S2562" s="3209"/>
    </row>
    <row r="2563" spans="19:19">
      <c r="S2563" s="3209"/>
    </row>
    <row r="2564" spans="19:19">
      <c r="S2564" s="3209"/>
    </row>
    <row r="2565" spans="19:19">
      <c r="S2565" s="3209"/>
    </row>
    <row r="2566" spans="19:19">
      <c r="S2566" s="3209"/>
    </row>
    <row r="2567" spans="19:19">
      <c r="S2567" s="3209"/>
    </row>
    <row r="2568" spans="19:19">
      <c r="S2568" s="3209"/>
    </row>
    <row r="2569" spans="19:19">
      <c r="S2569" s="3209"/>
    </row>
    <row r="2570" spans="19:19">
      <c r="S2570" s="3209"/>
    </row>
    <row r="2571" spans="19:19">
      <c r="S2571" s="3209"/>
    </row>
    <row r="2572" spans="19:19">
      <c r="S2572" s="3209"/>
    </row>
    <row r="2573" spans="19:19">
      <c r="S2573" s="3209"/>
    </row>
    <row r="2574" spans="19:19">
      <c r="S2574" s="3209"/>
    </row>
    <row r="2575" spans="19:19">
      <c r="S2575" s="3209"/>
    </row>
    <row r="2576" spans="19:19">
      <c r="S2576" s="3209"/>
    </row>
    <row r="2577" spans="19:19">
      <c r="S2577" s="3209"/>
    </row>
    <row r="2578" spans="19:19">
      <c r="S2578" s="3209"/>
    </row>
    <row r="2579" spans="19:19">
      <c r="S2579" s="3209"/>
    </row>
    <row r="2580" spans="19:19">
      <c r="S2580" s="3209"/>
    </row>
    <row r="2581" spans="19:19">
      <c r="S2581" s="3209"/>
    </row>
    <row r="2582" spans="19:19">
      <c r="S2582" s="3209"/>
    </row>
    <row r="2583" spans="19:19">
      <c r="S2583" s="3209"/>
    </row>
    <row r="2584" spans="19:19">
      <c r="S2584" s="3209"/>
    </row>
    <row r="2585" spans="19:19">
      <c r="S2585" s="3209"/>
    </row>
    <row r="2586" spans="19:19">
      <c r="S2586" s="3209"/>
    </row>
    <row r="2587" spans="19:19">
      <c r="S2587" s="3209"/>
    </row>
    <row r="2588" spans="19:19">
      <c r="S2588" s="3209"/>
    </row>
    <row r="2589" spans="19:19">
      <c r="S2589" s="3209"/>
    </row>
    <row r="2590" spans="19:19">
      <c r="S2590" s="3209"/>
    </row>
    <row r="2591" spans="19:19">
      <c r="S2591" s="3209"/>
    </row>
    <row r="2592" spans="19:19">
      <c r="S2592" s="3209"/>
    </row>
    <row r="2593" spans="19:19">
      <c r="S2593" s="3209"/>
    </row>
    <row r="2594" spans="19:19">
      <c r="S2594" s="3209"/>
    </row>
    <row r="2595" spans="19:19">
      <c r="S2595" s="3209"/>
    </row>
    <row r="2596" spans="19:19">
      <c r="S2596" s="3209"/>
    </row>
    <row r="2597" spans="19:19">
      <c r="S2597" s="3209"/>
    </row>
    <row r="2598" spans="19:19">
      <c r="S2598" s="3209"/>
    </row>
    <row r="2599" spans="19:19">
      <c r="S2599" s="3209"/>
    </row>
    <row r="2600" spans="19:19">
      <c r="S2600" s="3209"/>
    </row>
    <row r="2601" spans="19:19">
      <c r="S2601" s="3209"/>
    </row>
    <row r="2602" spans="19:19">
      <c r="S2602" s="3209"/>
    </row>
    <row r="2603" spans="19:19">
      <c r="S2603" s="3209"/>
    </row>
    <row r="2604" spans="19:19">
      <c r="S2604" s="3209"/>
    </row>
    <row r="2605" spans="19:19">
      <c r="S2605" s="3209"/>
    </row>
    <row r="2606" spans="19:19">
      <c r="S2606" s="3209"/>
    </row>
    <row r="2607" spans="19:19">
      <c r="S2607" s="3209"/>
    </row>
    <row r="2608" spans="19:19">
      <c r="S2608" s="3209"/>
    </row>
    <row r="2609" spans="19:19">
      <c r="S2609" s="3209"/>
    </row>
    <row r="2610" spans="19:19">
      <c r="S2610" s="3209"/>
    </row>
    <row r="2611" spans="19:19">
      <c r="S2611" s="3209"/>
    </row>
    <row r="2612" spans="19:19">
      <c r="S2612" s="3209"/>
    </row>
    <row r="2613" spans="19:19">
      <c r="S2613" s="3209"/>
    </row>
    <row r="2614" spans="19:19">
      <c r="S2614" s="3209"/>
    </row>
    <row r="2615" spans="19:19">
      <c r="S2615" s="3209"/>
    </row>
    <row r="2616" spans="19:19">
      <c r="S2616" s="3209"/>
    </row>
    <row r="2617" spans="19:19">
      <c r="S2617" s="3209"/>
    </row>
    <row r="2618" spans="19:19">
      <c r="S2618" s="3209"/>
    </row>
    <row r="2619" spans="19:19">
      <c r="S2619" s="3209"/>
    </row>
    <row r="2620" spans="19:19">
      <c r="S2620" s="3209"/>
    </row>
    <row r="2621" spans="19:19">
      <c r="S2621" s="3209"/>
    </row>
    <row r="2622" spans="19:19">
      <c r="S2622" s="3209"/>
    </row>
    <row r="2623" spans="19:19">
      <c r="S2623" s="3209"/>
    </row>
    <row r="2624" spans="19:19">
      <c r="S2624" s="3209"/>
    </row>
    <row r="2625" spans="19:19">
      <c r="S2625" s="3209"/>
    </row>
    <row r="2626" spans="19:19">
      <c r="S2626" s="3209"/>
    </row>
    <row r="2627" spans="19:19">
      <c r="S2627" s="3209"/>
    </row>
    <row r="2628" spans="19:19">
      <c r="S2628" s="3209"/>
    </row>
    <row r="2629" spans="19:19">
      <c r="S2629" s="3209"/>
    </row>
    <row r="2630" spans="19:19">
      <c r="S2630" s="3209"/>
    </row>
    <row r="2631" spans="19:19">
      <c r="S2631" s="3209"/>
    </row>
    <row r="2632" spans="19:19">
      <c r="S2632" s="3209"/>
    </row>
    <row r="2633" spans="19:19">
      <c r="S2633" s="3209"/>
    </row>
    <row r="2634" spans="19:19">
      <c r="S2634" s="3209"/>
    </row>
    <row r="2635" spans="19:19">
      <c r="S2635" s="3209"/>
    </row>
    <row r="2636" spans="19:19">
      <c r="S2636" s="3209"/>
    </row>
    <row r="2637" spans="19:19">
      <c r="S2637" s="3209"/>
    </row>
    <row r="2638" spans="19:19">
      <c r="S2638" s="3209"/>
    </row>
    <row r="2639" spans="19:19">
      <c r="S2639" s="3209"/>
    </row>
    <row r="2640" spans="19:19">
      <c r="S2640" s="3209"/>
    </row>
    <row r="2641" spans="19:19">
      <c r="S2641" s="3209"/>
    </row>
    <row r="2642" spans="19:19">
      <c r="S2642" s="3209"/>
    </row>
    <row r="2643" spans="19:19">
      <c r="S2643" s="3209"/>
    </row>
    <row r="2644" spans="19:19">
      <c r="S2644" s="3209"/>
    </row>
    <row r="2645" spans="19:19">
      <c r="S2645" s="3209"/>
    </row>
    <row r="2646" spans="19:19">
      <c r="S2646" s="3209"/>
    </row>
    <row r="2647" spans="19:19">
      <c r="S2647" s="3209"/>
    </row>
    <row r="2648" spans="19:19">
      <c r="S2648" s="3209"/>
    </row>
    <row r="2649" spans="19:19">
      <c r="S2649" s="3209"/>
    </row>
    <row r="2650" spans="19:19">
      <c r="S2650" s="3209"/>
    </row>
    <row r="2651" spans="19:19">
      <c r="S2651" s="3209"/>
    </row>
    <row r="2652" spans="19:19">
      <c r="S2652" s="3209"/>
    </row>
    <row r="2653" spans="19:19">
      <c r="S2653" s="3209"/>
    </row>
    <row r="2654" spans="19:19">
      <c r="S2654" s="3209"/>
    </row>
    <row r="2655" spans="19:19">
      <c r="S2655" s="3209"/>
    </row>
    <row r="2656" spans="19:19">
      <c r="S2656" s="3209"/>
    </row>
    <row r="2657" spans="19:19">
      <c r="S2657" s="3209"/>
    </row>
    <row r="2658" spans="19:19">
      <c r="S2658" s="3209"/>
    </row>
    <row r="2659" spans="19:19">
      <c r="S2659" s="3209"/>
    </row>
    <row r="2660" spans="19:19">
      <c r="S2660" s="3209"/>
    </row>
    <row r="2661" spans="19:19">
      <c r="S2661" s="3209"/>
    </row>
    <row r="2662" spans="19:19">
      <c r="S2662" s="3209"/>
    </row>
    <row r="2663" spans="19:19">
      <c r="S2663" s="3209"/>
    </row>
    <row r="2664" spans="19:19">
      <c r="S2664" s="3209"/>
    </row>
    <row r="2665" spans="19:19">
      <c r="S2665" s="3209"/>
    </row>
    <row r="2666" spans="19:19">
      <c r="S2666" s="3209"/>
    </row>
    <row r="2667" spans="19:19">
      <c r="S2667" s="3209"/>
    </row>
    <row r="2668" spans="19:19">
      <c r="S2668" s="3209"/>
    </row>
    <row r="2669" spans="19:19">
      <c r="S2669" s="3209"/>
    </row>
    <row r="2670" spans="19:19">
      <c r="S2670" s="3209"/>
    </row>
    <row r="2671" spans="19:19">
      <c r="S2671" s="3209"/>
    </row>
    <row r="2672" spans="19:19">
      <c r="S2672" s="3209"/>
    </row>
    <row r="2673" spans="19:19">
      <c r="S2673" s="3209"/>
    </row>
    <row r="2674" spans="19:19">
      <c r="S2674" s="3209"/>
    </row>
    <row r="2675" spans="19:19">
      <c r="S2675" s="3209"/>
    </row>
    <row r="2676" spans="19:19">
      <c r="S2676" s="3209"/>
    </row>
    <row r="2677" spans="19:19">
      <c r="S2677" s="3209"/>
    </row>
    <row r="2678" spans="19:19">
      <c r="S2678" s="3209"/>
    </row>
    <row r="2679" spans="19:19">
      <c r="S2679" s="3209"/>
    </row>
    <row r="2680" spans="19:19">
      <c r="S2680" s="3209"/>
    </row>
    <row r="2681" spans="19:19">
      <c r="S2681" s="3209"/>
    </row>
    <row r="2682" spans="19:19">
      <c r="S2682" s="3209"/>
    </row>
    <row r="2683" spans="19:19">
      <c r="S2683" s="3209"/>
    </row>
    <row r="2684" spans="19:19">
      <c r="S2684" s="3209"/>
    </row>
    <row r="2685" spans="19:19">
      <c r="S2685" s="3209"/>
    </row>
    <row r="2686" spans="19:19">
      <c r="S2686" s="3209"/>
    </row>
    <row r="2687" spans="19:19">
      <c r="S2687" s="3209"/>
    </row>
    <row r="2688" spans="19:19">
      <c r="S2688" s="3209"/>
    </row>
    <row r="2689" spans="19:19">
      <c r="S2689" s="3209"/>
    </row>
    <row r="2690" spans="19:19">
      <c r="S2690" s="3209"/>
    </row>
    <row r="2691" spans="19:19">
      <c r="S2691" s="3209"/>
    </row>
    <row r="2692" spans="19:19">
      <c r="S2692" s="3209"/>
    </row>
    <row r="2693" spans="19:19">
      <c r="S2693" s="3209"/>
    </row>
    <row r="2694" spans="19:19">
      <c r="S2694" s="3209"/>
    </row>
    <row r="2695" spans="19:19">
      <c r="S2695" s="3209"/>
    </row>
    <row r="2696" spans="19:19">
      <c r="S2696" s="3209"/>
    </row>
    <row r="2697" spans="19:19">
      <c r="S2697" s="3209"/>
    </row>
    <row r="2698" spans="19:19">
      <c r="S2698" s="3209"/>
    </row>
    <row r="2699" spans="19:19">
      <c r="S2699" s="3209"/>
    </row>
    <row r="2700" spans="19:19">
      <c r="S2700" s="3209"/>
    </row>
    <row r="2701" spans="19:19">
      <c r="S2701" s="3209"/>
    </row>
    <row r="2702" spans="19:19">
      <c r="S2702" s="3209"/>
    </row>
    <row r="2703" spans="19:19">
      <c r="S2703" s="3209"/>
    </row>
    <row r="2704" spans="19:19">
      <c r="S2704" s="3209"/>
    </row>
    <row r="2705" spans="19:19">
      <c r="S2705" s="3209"/>
    </row>
    <row r="2706" spans="19:19">
      <c r="S2706" s="3209"/>
    </row>
    <row r="2707" spans="19:19">
      <c r="S2707" s="3209"/>
    </row>
    <row r="2708" spans="19:19">
      <c r="S2708" s="3209"/>
    </row>
    <row r="2709" spans="19:19">
      <c r="S2709" s="3209"/>
    </row>
    <row r="2710" spans="19:19">
      <c r="S2710" s="3209"/>
    </row>
    <row r="2711" spans="19:19">
      <c r="S2711" s="3209"/>
    </row>
    <row r="2712" spans="19:19">
      <c r="S2712" s="3209"/>
    </row>
    <row r="2713" spans="19:19">
      <c r="S2713" s="3209"/>
    </row>
    <row r="2714" spans="19:19">
      <c r="S2714" s="3209"/>
    </row>
    <row r="2715" spans="19:19">
      <c r="S2715" s="3209"/>
    </row>
    <row r="2716" spans="19:19">
      <c r="S2716" s="3209"/>
    </row>
    <row r="2717" spans="19:19">
      <c r="S2717" s="3209"/>
    </row>
    <row r="2718" spans="19:19">
      <c r="S2718" s="3209"/>
    </row>
    <row r="2719" spans="19:19">
      <c r="S2719" s="3209"/>
    </row>
    <row r="2720" spans="19:19">
      <c r="S2720" s="3209"/>
    </row>
    <row r="2721" spans="19:19">
      <c r="S2721" s="3209"/>
    </row>
    <row r="2722" spans="19:19">
      <c r="S2722" s="3209"/>
    </row>
    <row r="2723" spans="19:19">
      <c r="S2723" s="3209"/>
    </row>
    <row r="2724" spans="19:19">
      <c r="S2724" s="3209"/>
    </row>
    <row r="2725" spans="19:19">
      <c r="S2725" s="3209"/>
    </row>
    <row r="2726" spans="19:19">
      <c r="S2726" s="3209"/>
    </row>
    <row r="2727" spans="19:19">
      <c r="S2727" s="3209"/>
    </row>
    <row r="2728" spans="19:19">
      <c r="S2728" s="3209"/>
    </row>
    <row r="2729" spans="19:19">
      <c r="S2729" s="3209"/>
    </row>
    <row r="2730" spans="19:19">
      <c r="S2730" s="3209"/>
    </row>
    <row r="2731" spans="19:19">
      <c r="S2731" s="3209"/>
    </row>
    <row r="2732" spans="19:19">
      <c r="S2732" s="3209"/>
    </row>
    <row r="2733" spans="19:19">
      <c r="S2733" s="3209"/>
    </row>
    <row r="2734" spans="19:19">
      <c r="S2734" s="3209"/>
    </row>
    <row r="2735" spans="19:19">
      <c r="S2735" s="3209"/>
    </row>
    <row r="2736" spans="19:19">
      <c r="S2736" s="3209"/>
    </row>
    <row r="2737" spans="19:19">
      <c r="S2737" s="3209"/>
    </row>
    <row r="2738" spans="19:19">
      <c r="S2738" s="3209"/>
    </row>
    <row r="2739" spans="19:19">
      <c r="S2739" s="3209"/>
    </row>
    <row r="2740" spans="19:19">
      <c r="S2740" s="3209"/>
    </row>
    <row r="2741" spans="19:19">
      <c r="S2741" s="3209"/>
    </row>
    <row r="2742" spans="19:19">
      <c r="S2742" s="3209"/>
    </row>
    <row r="2743" spans="19:19">
      <c r="S2743" s="3209"/>
    </row>
    <row r="2744" spans="19:19">
      <c r="S2744" s="3209"/>
    </row>
    <row r="2745" spans="19:19">
      <c r="S2745" s="3209"/>
    </row>
    <row r="2746" spans="19:19">
      <c r="S2746" s="3209"/>
    </row>
    <row r="2747" spans="19:19">
      <c r="S2747" s="3209"/>
    </row>
    <row r="2748" spans="19:19">
      <c r="S2748" s="3209"/>
    </row>
    <row r="2749" spans="19:19">
      <c r="S2749" s="3209"/>
    </row>
    <row r="2750" spans="19:19">
      <c r="S2750" s="3209"/>
    </row>
    <row r="2751" spans="19:19">
      <c r="S2751" s="3209"/>
    </row>
    <row r="2752" spans="19:19">
      <c r="S2752" s="3209"/>
    </row>
    <row r="2753" spans="19:19">
      <c r="S2753" s="3209"/>
    </row>
    <row r="2754" spans="19:19">
      <c r="S2754" s="3209"/>
    </row>
    <row r="2755" spans="19:19">
      <c r="S2755" s="3209"/>
    </row>
    <row r="2756" spans="19:19">
      <c r="S2756" s="3209"/>
    </row>
    <row r="2757" spans="19:19">
      <c r="S2757" s="3209"/>
    </row>
    <row r="2758" spans="19:19">
      <c r="S2758" s="3209"/>
    </row>
    <row r="2759" spans="19:19">
      <c r="S2759" s="3209"/>
    </row>
    <row r="2760" spans="19:19">
      <c r="S2760" s="3209"/>
    </row>
    <row r="2761" spans="19:19">
      <c r="S2761" s="3209"/>
    </row>
    <row r="2762" spans="19:19">
      <c r="S2762" s="3209"/>
    </row>
    <row r="2763" spans="19:19">
      <c r="S2763" s="3209"/>
    </row>
    <row r="2764" spans="19:19">
      <c r="S2764" s="3209"/>
    </row>
    <row r="2765" spans="19:19">
      <c r="S2765" s="3209"/>
    </row>
    <row r="2766" spans="19:19">
      <c r="S2766" s="3209"/>
    </row>
    <row r="2767" spans="19:19">
      <c r="S2767" s="3209"/>
    </row>
    <row r="2768" spans="19:19">
      <c r="S2768" s="3209"/>
    </row>
    <row r="2769" spans="19:19">
      <c r="S2769" s="3209"/>
    </row>
    <row r="2770" spans="19:19">
      <c r="S2770" s="3209"/>
    </row>
    <row r="2771" spans="19:19">
      <c r="S2771" s="3209"/>
    </row>
    <row r="2772" spans="19:19">
      <c r="S2772" s="3209"/>
    </row>
    <row r="2773" spans="19:19">
      <c r="S2773" s="3209"/>
    </row>
    <row r="2774" spans="19:19">
      <c r="S2774" s="3209"/>
    </row>
    <row r="2775" spans="19:19">
      <c r="S2775" s="3209"/>
    </row>
    <row r="2776" spans="19:19">
      <c r="S2776" s="3209"/>
    </row>
    <row r="2777" spans="19:19">
      <c r="S2777" s="3209"/>
    </row>
    <row r="2778" spans="19:19">
      <c r="S2778" s="3209"/>
    </row>
    <row r="2779" spans="19:19">
      <c r="S2779" s="3209"/>
    </row>
    <row r="2780" spans="19:19">
      <c r="S2780" s="3209"/>
    </row>
    <row r="2781" spans="19:19">
      <c r="S2781" s="3209"/>
    </row>
    <row r="2782" spans="19:19">
      <c r="S2782" s="3209"/>
    </row>
    <row r="2783" spans="19:19">
      <c r="S2783" s="3209"/>
    </row>
    <row r="2784" spans="19:19">
      <c r="S2784" s="3209"/>
    </row>
    <row r="2785" spans="19:19">
      <c r="S2785" s="3209"/>
    </row>
    <row r="2786" spans="19:19">
      <c r="S2786" s="3209"/>
    </row>
    <row r="2787" spans="19:19">
      <c r="S2787" s="3209"/>
    </row>
    <row r="2788" spans="19:19">
      <c r="S2788" s="3209"/>
    </row>
    <row r="2789" spans="19:19">
      <c r="S2789" s="3209"/>
    </row>
    <row r="2790" spans="19:19">
      <c r="S2790" s="3209"/>
    </row>
    <row r="2791" spans="19:19">
      <c r="S2791" s="3209"/>
    </row>
    <row r="2792" spans="19:19">
      <c r="S2792" s="3209"/>
    </row>
    <row r="2793" spans="19:19">
      <c r="S2793" s="3209"/>
    </row>
    <row r="2794" spans="19:19">
      <c r="S2794" s="3209"/>
    </row>
    <row r="2795" spans="19:19">
      <c r="S2795" s="3209"/>
    </row>
    <row r="2796" spans="19:19">
      <c r="S2796" s="3209"/>
    </row>
    <row r="2797" spans="19:19">
      <c r="S2797" s="3209"/>
    </row>
    <row r="2798" spans="19:19">
      <c r="S2798" s="3209"/>
    </row>
    <row r="2799" spans="19:19">
      <c r="S2799" s="3209"/>
    </row>
    <row r="2800" spans="19:19">
      <c r="S2800" s="3209"/>
    </row>
    <row r="2801" spans="19:19">
      <c r="S2801" s="3209"/>
    </row>
    <row r="2802" spans="19:19">
      <c r="S2802" s="3209"/>
    </row>
    <row r="2803" spans="19:19">
      <c r="S2803" s="3209"/>
    </row>
    <row r="2804" spans="19:19">
      <c r="S2804" s="3209"/>
    </row>
    <row r="2805" spans="19:19">
      <c r="S2805" s="3209"/>
    </row>
    <row r="2806" spans="19:19">
      <c r="S2806" s="3209"/>
    </row>
    <row r="2807" spans="19:19">
      <c r="S2807" s="3209"/>
    </row>
    <row r="2808" spans="19:19">
      <c r="S2808" s="3209"/>
    </row>
    <row r="2809" spans="19:19">
      <c r="S2809" s="3209"/>
    </row>
    <row r="2810" spans="19:19">
      <c r="S2810" s="3209"/>
    </row>
    <row r="2811" spans="19:19">
      <c r="S2811" s="3209"/>
    </row>
    <row r="2812" spans="19:19">
      <c r="S2812" s="3209"/>
    </row>
    <row r="2813" spans="19:19">
      <c r="S2813" s="3209"/>
    </row>
    <row r="2814" spans="19:19">
      <c r="S2814" s="3209"/>
    </row>
    <row r="2815" spans="19:19">
      <c r="S2815" s="3209"/>
    </row>
    <row r="2816" spans="19:19">
      <c r="S2816" s="3209"/>
    </row>
    <row r="2817" spans="19:19">
      <c r="S2817" s="3209"/>
    </row>
    <row r="2818" spans="19:19">
      <c r="S2818" s="3209"/>
    </row>
    <row r="2819" spans="19:19">
      <c r="S2819" s="3209"/>
    </row>
    <row r="2820" spans="19:19">
      <c r="S2820" s="3209"/>
    </row>
    <row r="2821" spans="19:19">
      <c r="S2821" s="3209"/>
    </row>
    <row r="2822" spans="19:19">
      <c r="S2822" s="3209"/>
    </row>
    <row r="2823" spans="19:19">
      <c r="S2823" s="3209"/>
    </row>
    <row r="2824" spans="19:19">
      <c r="S2824" s="3209"/>
    </row>
    <row r="2825" spans="19:19">
      <c r="S2825" s="3209"/>
    </row>
    <row r="2826" spans="19:19">
      <c r="S2826" s="3209"/>
    </row>
    <row r="2827" spans="19:19">
      <c r="S2827" s="3209"/>
    </row>
    <row r="2828" spans="19:19">
      <c r="S2828" s="3209"/>
    </row>
    <row r="2829" spans="19:19">
      <c r="S2829" s="3209"/>
    </row>
    <row r="2830" spans="19:19">
      <c r="S2830" s="3209"/>
    </row>
    <row r="2831" spans="19:19">
      <c r="S2831" s="3209"/>
    </row>
    <row r="2832" spans="19:19">
      <c r="S2832" s="3209"/>
    </row>
    <row r="2833" spans="19:19">
      <c r="S2833" s="3209"/>
    </row>
    <row r="2834" spans="19:19">
      <c r="S2834" s="3209"/>
    </row>
    <row r="2835" spans="19:19">
      <c r="S2835" s="3209"/>
    </row>
    <row r="2836" spans="19:19">
      <c r="S2836" s="3209"/>
    </row>
    <row r="2837" spans="19:19">
      <c r="S2837" s="3209"/>
    </row>
    <row r="2838" spans="19:19">
      <c r="S2838" s="3209"/>
    </row>
    <row r="2839" spans="19:19">
      <c r="S2839" s="3209"/>
    </row>
    <row r="2840" spans="19:19">
      <c r="S2840" s="3209"/>
    </row>
    <row r="2841" spans="19:19">
      <c r="S2841" s="3209"/>
    </row>
    <row r="2842" spans="19:19">
      <c r="S2842" s="3209"/>
    </row>
    <row r="2843" spans="19:19">
      <c r="S2843" s="3209"/>
    </row>
    <row r="2844" spans="19:19">
      <c r="S2844" s="3209"/>
    </row>
    <row r="2845" spans="19:19">
      <c r="S2845" s="3209"/>
    </row>
    <row r="2846" spans="19:19">
      <c r="S2846" s="3209"/>
    </row>
    <row r="2847" spans="19:19">
      <c r="S2847" s="3209"/>
    </row>
    <row r="2848" spans="19:19">
      <c r="S2848" s="3209"/>
    </row>
    <row r="2849" spans="19:19">
      <c r="S2849" s="3209"/>
    </row>
    <row r="2850" spans="19:19">
      <c r="S2850" s="3209"/>
    </row>
    <row r="2851" spans="19:19">
      <c r="S2851" s="3209"/>
    </row>
    <row r="2852" spans="19:19">
      <c r="S2852" s="3209"/>
    </row>
    <row r="2853" spans="19:19">
      <c r="S2853" s="3209"/>
    </row>
    <row r="2854" spans="19:19">
      <c r="S2854" s="3209"/>
    </row>
    <row r="2855" spans="19:19">
      <c r="S2855" s="3209"/>
    </row>
    <row r="2856" spans="19:19">
      <c r="S2856" s="3209"/>
    </row>
    <row r="2857" spans="19:19">
      <c r="S2857" s="3209"/>
    </row>
    <row r="2858" spans="19:19">
      <c r="S2858" s="3209"/>
    </row>
    <row r="2859" spans="19:19">
      <c r="S2859" s="3209"/>
    </row>
    <row r="2860" spans="19:19">
      <c r="S2860" s="3209"/>
    </row>
    <row r="2861" spans="19:19">
      <c r="S2861" s="3209"/>
    </row>
    <row r="2862" spans="19:19">
      <c r="S2862" s="3209"/>
    </row>
    <row r="2863" spans="19:19">
      <c r="S2863" s="3209"/>
    </row>
    <row r="2864" spans="19:19">
      <c r="S2864" s="3209"/>
    </row>
    <row r="2865" spans="19:19">
      <c r="S2865" s="3209"/>
    </row>
    <row r="2866" spans="19:19">
      <c r="S2866" s="3209"/>
    </row>
    <row r="2867" spans="19:19">
      <c r="S2867" s="3209"/>
    </row>
    <row r="2868" spans="19:19">
      <c r="S2868" s="3209"/>
    </row>
    <row r="2869" spans="19:19">
      <c r="S2869" s="3209"/>
    </row>
    <row r="2870" spans="19:19">
      <c r="S2870" s="3209"/>
    </row>
    <row r="2871" spans="19:19">
      <c r="S2871" s="3209"/>
    </row>
    <row r="2872" spans="19:19">
      <c r="S2872" s="3209"/>
    </row>
    <row r="2873" spans="19:19">
      <c r="S2873" s="3209"/>
    </row>
    <row r="2874" spans="19:19">
      <c r="S2874" s="3209"/>
    </row>
    <row r="2875" spans="19:19">
      <c r="S2875" s="3209"/>
    </row>
    <row r="2876" spans="19:19">
      <c r="S2876" s="3209"/>
    </row>
    <row r="2877" spans="19:19">
      <c r="S2877" s="3209"/>
    </row>
    <row r="2878" spans="19:19">
      <c r="S2878" s="3209"/>
    </row>
    <row r="2879" spans="19:19">
      <c r="S2879" s="3209"/>
    </row>
    <row r="2880" spans="19:19">
      <c r="S2880" s="3209"/>
    </row>
    <row r="2881" spans="19:19">
      <c r="S2881" s="3209"/>
    </row>
    <row r="2882" spans="19:19">
      <c r="S2882" s="3209"/>
    </row>
    <row r="2883" spans="19:19">
      <c r="S2883" s="3209"/>
    </row>
    <row r="2884" spans="19:19">
      <c r="S2884" s="3209"/>
    </row>
    <row r="2885" spans="19:19">
      <c r="S2885" s="3209"/>
    </row>
    <row r="2886" spans="19:19">
      <c r="S2886" s="3209"/>
    </row>
    <row r="2887" spans="19:19">
      <c r="S2887" s="3209"/>
    </row>
    <row r="2888" spans="19:19">
      <c r="S2888" s="3209"/>
    </row>
    <row r="2889" spans="19:19">
      <c r="S2889" s="3209"/>
    </row>
    <row r="2890" spans="19:19">
      <c r="S2890" s="3209"/>
    </row>
    <row r="2891" spans="19:19">
      <c r="S2891" s="3209"/>
    </row>
    <row r="2892" spans="19:19">
      <c r="S2892" s="3209"/>
    </row>
    <row r="2893" spans="19:19">
      <c r="S2893" s="3209"/>
    </row>
    <row r="2894" spans="19:19">
      <c r="S2894" s="3209"/>
    </row>
    <row r="2895" spans="19:19">
      <c r="S2895" s="3209"/>
    </row>
    <row r="2896" spans="19:19">
      <c r="S2896" s="3209"/>
    </row>
    <row r="2897" spans="19:19">
      <c r="S2897" s="3209"/>
    </row>
    <row r="2898" spans="19:19">
      <c r="S2898" s="3209"/>
    </row>
    <row r="2899" spans="19:19">
      <c r="S2899" s="3209"/>
    </row>
    <row r="2900" spans="19:19">
      <c r="S2900" s="3209"/>
    </row>
    <row r="2901" spans="19:19">
      <c r="S2901" s="3209"/>
    </row>
    <row r="2902" spans="19:19">
      <c r="S2902" s="3209"/>
    </row>
    <row r="2903" spans="19:19">
      <c r="S2903" s="3209"/>
    </row>
    <row r="2904" spans="19:19">
      <c r="S2904" s="3209"/>
    </row>
    <row r="2905" spans="19:19">
      <c r="S2905" s="3209"/>
    </row>
    <row r="2906" spans="19:19">
      <c r="S2906" s="3209"/>
    </row>
    <row r="2907" spans="19:19">
      <c r="S2907" s="3209"/>
    </row>
    <row r="2908" spans="19:19">
      <c r="S2908" s="3209"/>
    </row>
    <row r="2909" spans="19:19">
      <c r="S2909" s="3209"/>
    </row>
    <row r="2910" spans="19:19">
      <c r="S2910" s="3209"/>
    </row>
    <row r="2911" spans="19:19">
      <c r="S2911" s="3209"/>
    </row>
    <row r="2912" spans="19:19">
      <c r="S2912" s="3209"/>
    </row>
    <row r="2913" spans="19:19">
      <c r="S2913" s="3209"/>
    </row>
    <row r="2914" spans="19:19">
      <c r="S2914" s="3209"/>
    </row>
    <row r="2915" spans="19:19">
      <c r="S2915" s="3209"/>
    </row>
    <row r="2916" spans="19:19">
      <c r="S2916" s="3209"/>
    </row>
    <row r="2917" spans="19:19">
      <c r="S2917" s="3209"/>
    </row>
    <row r="2918" spans="19:19">
      <c r="S2918" s="3209"/>
    </row>
    <row r="2919" spans="19:19">
      <c r="S2919" s="3209"/>
    </row>
    <row r="2920" spans="19:19">
      <c r="S2920" s="3209"/>
    </row>
    <row r="2921" spans="19:19">
      <c r="S2921" s="3209"/>
    </row>
    <row r="2922" spans="19:19">
      <c r="S2922" s="3209"/>
    </row>
    <row r="2923" spans="19:19">
      <c r="S2923" s="3209"/>
    </row>
    <row r="2924" spans="19:19">
      <c r="S2924" s="3209"/>
    </row>
    <row r="2925" spans="19:19">
      <c r="S2925" s="3209"/>
    </row>
    <row r="2926" spans="19:19">
      <c r="S2926" s="3209"/>
    </row>
    <row r="2927" spans="19:19">
      <c r="S2927" s="3209"/>
    </row>
    <row r="2928" spans="19:19">
      <c r="S2928" s="3209"/>
    </row>
    <row r="2929" spans="19:19">
      <c r="S2929" s="3209"/>
    </row>
    <row r="2930" spans="19:19">
      <c r="S2930" s="3209"/>
    </row>
    <row r="2931" spans="19:19">
      <c r="S2931" s="3209"/>
    </row>
    <row r="2932" spans="19:19">
      <c r="S2932" s="3209"/>
    </row>
    <row r="2933" spans="19:19">
      <c r="S2933" s="3209"/>
    </row>
    <row r="2934" spans="19:19">
      <c r="S2934" s="3209"/>
    </row>
    <row r="2935" spans="19:19">
      <c r="S2935" s="3209"/>
    </row>
    <row r="2936" spans="19:19">
      <c r="S2936" s="3209"/>
    </row>
    <row r="2937" spans="19:19">
      <c r="S2937" s="3209"/>
    </row>
    <row r="2938" spans="19:19">
      <c r="S2938" s="3209"/>
    </row>
    <row r="2939" spans="19:19">
      <c r="S2939" s="3209"/>
    </row>
    <row r="2940" spans="19:19">
      <c r="S2940" s="3209"/>
    </row>
    <row r="2941" spans="19:19">
      <c r="S2941" s="3209"/>
    </row>
    <row r="2942" spans="19:19">
      <c r="S2942" s="3209"/>
    </row>
    <row r="2943" spans="19:19">
      <c r="S2943" s="3209"/>
    </row>
    <row r="2944" spans="19:19">
      <c r="S2944" s="3209"/>
    </row>
    <row r="2945" spans="19:19">
      <c r="S2945" s="3209"/>
    </row>
    <row r="2946" spans="19:19">
      <c r="S2946" s="3209"/>
    </row>
    <row r="2947" spans="19:19">
      <c r="S2947" s="3209"/>
    </row>
    <row r="2948" spans="19:19">
      <c r="S2948" s="3209"/>
    </row>
    <row r="2949" spans="19:19">
      <c r="S2949" s="3209"/>
    </row>
    <row r="2950" spans="19:19">
      <c r="S2950" s="3209"/>
    </row>
    <row r="2951" spans="19:19">
      <c r="S2951" s="3209"/>
    </row>
    <row r="2952" spans="19:19">
      <c r="S2952" s="3209"/>
    </row>
    <row r="2953" spans="19:19">
      <c r="S2953" s="3209"/>
    </row>
    <row r="2954" spans="19:19">
      <c r="S2954" s="3209"/>
    </row>
    <row r="2955" spans="19:19">
      <c r="S2955" s="3209"/>
    </row>
    <row r="2956" spans="19:19">
      <c r="S2956" s="3209"/>
    </row>
    <row r="2957" spans="19:19">
      <c r="S2957" s="3209"/>
    </row>
    <row r="2958" spans="19:19">
      <c r="S2958" s="3209"/>
    </row>
    <row r="2959" spans="19:19">
      <c r="S2959" s="3209"/>
    </row>
    <row r="2960" spans="19:19">
      <c r="S2960" s="3209"/>
    </row>
    <row r="2961" spans="19:19">
      <c r="S2961" s="3209"/>
    </row>
    <row r="2962" spans="19:19">
      <c r="S2962" s="3209"/>
    </row>
    <row r="2963" spans="19:19">
      <c r="S2963" s="3209"/>
    </row>
    <row r="2964" spans="19:19">
      <c r="S2964" s="3209"/>
    </row>
    <row r="2965" spans="19:19">
      <c r="S2965" s="3209"/>
    </row>
    <row r="2966" spans="19:19">
      <c r="S2966" s="3209"/>
    </row>
    <row r="2967" spans="19:19">
      <c r="S2967" s="3209"/>
    </row>
    <row r="2968" spans="19:19">
      <c r="S2968" s="3209"/>
    </row>
    <row r="2969" spans="19:19">
      <c r="S2969" s="3209"/>
    </row>
    <row r="2970" spans="19:19">
      <c r="S2970" s="3209"/>
    </row>
    <row r="2971" spans="19:19">
      <c r="S2971" s="3209"/>
    </row>
    <row r="2972" spans="19:19">
      <c r="S2972" s="3209"/>
    </row>
    <row r="2973" spans="19:19">
      <c r="S2973" s="3209"/>
    </row>
    <row r="2974" spans="19:19">
      <c r="S2974" s="3209"/>
    </row>
    <row r="2975" spans="19:19">
      <c r="S2975" s="3209"/>
    </row>
    <row r="2976" spans="19:19">
      <c r="S2976" s="3209"/>
    </row>
    <row r="2977" spans="19:19">
      <c r="S2977" s="3209"/>
    </row>
    <row r="2978" spans="19:19">
      <c r="S2978" s="3209"/>
    </row>
    <row r="2979" spans="19:19">
      <c r="S2979" s="3209"/>
    </row>
    <row r="2980" spans="19:19">
      <c r="S2980" s="3209"/>
    </row>
    <row r="2981" spans="19:19">
      <c r="S2981" s="3209"/>
    </row>
    <row r="2982" spans="19:19">
      <c r="S2982" s="3209"/>
    </row>
    <row r="2983" spans="19:19">
      <c r="S2983" s="3209"/>
    </row>
    <row r="2984" spans="19:19">
      <c r="S2984" s="3209"/>
    </row>
    <row r="2985" spans="19:19">
      <c r="S2985" s="3209"/>
    </row>
    <row r="2986" spans="19:19">
      <c r="S2986" s="3209"/>
    </row>
    <row r="2987" spans="19:19">
      <c r="S2987" s="3209"/>
    </row>
    <row r="2988" spans="19:19">
      <c r="S2988" s="3209"/>
    </row>
    <row r="2989" spans="19:19">
      <c r="S2989" s="3209"/>
    </row>
    <row r="2990" spans="19:19">
      <c r="S2990" s="3209"/>
    </row>
    <row r="2991" spans="19:19">
      <c r="S2991" s="3209"/>
    </row>
    <row r="2992" spans="19:19">
      <c r="S2992" s="3209"/>
    </row>
    <row r="2993" spans="19:19">
      <c r="S2993" s="3209"/>
    </row>
    <row r="2994" spans="19:19">
      <c r="S2994" s="3209"/>
    </row>
    <row r="2995" spans="19:19">
      <c r="S2995" s="3209"/>
    </row>
    <row r="2996" spans="19:19">
      <c r="S2996" s="3209"/>
    </row>
    <row r="2997" spans="19:19">
      <c r="S2997" s="3209"/>
    </row>
    <row r="2998" spans="19:19">
      <c r="S2998" s="3209"/>
    </row>
    <row r="2999" spans="19:19">
      <c r="S2999" s="3209"/>
    </row>
    <row r="3000" spans="19:19">
      <c r="S3000" s="3209"/>
    </row>
    <row r="3001" spans="19:19">
      <c r="S3001" s="3209"/>
    </row>
    <row r="3002" spans="19:19">
      <c r="S3002" s="3209"/>
    </row>
    <row r="3003" spans="19:19">
      <c r="S3003" s="3209"/>
    </row>
    <row r="3004" spans="19:19">
      <c r="S3004" s="3209"/>
    </row>
    <row r="3005" spans="19:19">
      <c r="S3005" s="3209"/>
    </row>
    <row r="3006" spans="19:19">
      <c r="S3006" s="3209"/>
    </row>
    <row r="3007" spans="19:19">
      <c r="S3007" s="3209"/>
    </row>
    <row r="3008" spans="19:19">
      <c r="S3008" s="3209"/>
    </row>
    <row r="3009" spans="19:19">
      <c r="S3009" s="3209"/>
    </row>
    <row r="3010" spans="19:19">
      <c r="S3010" s="3209"/>
    </row>
    <row r="3011" spans="19:19">
      <c r="S3011" s="3209"/>
    </row>
    <row r="3012" spans="19:19">
      <c r="S3012" s="3209"/>
    </row>
    <row r="3013" spans="19:19">
      <c r="S3013" s="3209"/>
    </row>
    <row r="3014" spans="19:19">
      <c r="S3014" s="3209"/>
    </row>
    <row r="3015" spans="19:19">
      <c r="S3015" s="3209"/>
    </row>
    <row r="3016" spans="19:19">
      <c r="S3016" s="3209"/>
    </row>
    <row r="3017" spans="19:19">
      <c r="S3017" s="3209"/>
    </row>
    <row r="3018" spans="19:19">
      <c r="S3018" s="3209"/>
    </row>
    <row r="3019" spans="19:19">
      <c r="S3019" s="3209"/>
    </row>
    <row r="3020" spans="19:19">
      <c r="S3020" s="3209"/>
    </row>
    <row r="3021" spans="19:19">
      <c r="S3021" s="3209"/>
    </row>
    <row r="3022" spans="19:19">
      <c r="S3022" s="3209"/>
    </row>
    <row r="3023" spans="19:19">
      <c r="S3023" s="3209"/>
    </row>
    <row r="3024" spans="19:19">
      <c r="S3024" s="3209"/>
    </row>
    <row r="3025" spans="19:19">
      <c r="S3025" s="3209"/>
    </row>
    <row r="3026" spans="19:19">
      <c r="S3026" s="3209"/>
    </row>
    <row r="3027" spans="19:19">
      <c r="S3027" s="3209"/>
    </row>
    <row r="3028" spans="19:19">
      <c r="S3028" s="3209"/>
    </row>
    <row r="3029" spans="19:19">
      <c r="S3029" s="3209"/>
    </row>
    <row r="3030" spans="19:19">
      <c r="S3030" s="3209"/>
    </row>
    <row r="3031" spans="19:19">
      <c r="S3031" s="3209"/>
    </row>
    <row r="3032" spans="19:19">
      <c r="S3032" s="3209"/>
    </row>
    <row r="3033" spans="19:19">
      <c r="S3033" s="3209"/>
    </row>
    <row r="3034" spans="19:19">
      <c r="S3034" s="3209"/>
    </row>
    <row r="3035" spans="19:19">
      <c r="S3035" s="3209"/>
    </row>
    <row r="3036" spans="19:19">
      <c r="S3036" s="3209"/>
    </row>
    <row r="3037" spans="19:19">
      <c r="S3037" s="3209"/>
    </row>
    <row r="3038" spans="19:19">
      <c r="S3038" s="3209"/>
    </row>
    <row r="3039" spans="19:19">
      <c r="S3039" s="3209"/>
    </row>
    <row r="3040" spans="19:19">
      <c r="S3040" s="3209"/>
    </row>
    <row r="3041" spans="19:19">
      <c r="S3041" s="3209"/>
    </row>
    <row r="3042" spans="19:19">
      <c r="S3042" s="3209"/>
    </row>
    <row r="3043" spans="19:19">
      <c r="S3043" s="3209"/>
    </row>
    <row r="3044" spans="19:19">
      <c r="S3044" s="3209"/>
    </row>
    <row r="3045" spans="19:19">
      <c r="S3045" s="3209"/>
    </row>
    <row r="3046" spans="19:19">
      <c r="S3046" s="3209"/>
    </row>
    <row r="3047" spans="19:19">
      <c r="S3047" s="3209"/>
    </row>
    <row r="3048" spans="19:19">
      <c r="S3048" s="3209"/>
    </row>
    <row r="3049" spans="19:19">
      <c r="S3049" s="3209"/>
    </row>
    <row r="3050" spans="19:19">
      <c r="S3050" s="3209"/>
    </row>
    <row r="3051" spans="19:19">
      <c r="S3051" s="3209"/>
    </row>
    <row r="3052" spans="19:19">
      <c r="S3052" s="3209"/>
    </row>
    <row r="3053" spans="19:19">
      <c r="S3053" s="3209"/>
    </row>
    <row r="3054" spans="19:19">
      <c r="S3054" s="3209"/>
    </row>
    <row r="3055" spans="19:19">
      <c r="S3055" s="3209"/>
    </row>
    <row r="3056" spans="19:19">
      <c r="S3056" s="3209"/>
    </row>
    <row r="3057" spans="19:19">
      <c r="S3057" s="3209"/>
    </row>
    <row r="3058" spans="19:19">
      <c r="S3058" s="3209"/>
    </row>
    <row r="3059" spans="19:19">
      <c r="S3059" s="3209"/>
    </row>
    <row r="3060" spans="19:19">
      <c r="S3060" s="3209"/>
    </row>
    <row r="3061" spans="19:19">
      <c r="S3061" s="3209"/>
    </row>
    <row r="3062" spans="19:19">
      <c r="S3062" s="3209"/>
    </row>
    <row r="3063" spans="19:19">
      <c r="S3063" s="3209"/>
    </row>
    <row r="3064" spans="19:19">
      <c r="S3064" s="3209"/>
    </row>
    <row r="3065" spans="19:19">
      <c r="S3065" s="3209"/>
    </row>
    <row r="3066" spans="19:19">
      <c r="S3066" s="3209"/>
    </row>
    <row r="3067" spans="19:19">
      <c r="S3067" s="3209"/>
    </row>
    <row r="3068" spans="19:19">
      <c r="S3068" s="3209"/>
    </row>
    <row r="3069" spans="19:19">
      <c r="S3069" s="3209"/>
    </row>
    <row r="3070" spans="19:19">
      <c r="S3070" s="3209"/>
    </row>
    <row r="3071" spans="19:19">
      <c r="S3071" s="3209"/>
    </row>
    <row r="3072" spans="19:19">
      <c r="S3072" s="3209"/>
    </row>
    <row r="3073" spans="19:19">
      <c r="S3073" s="3209"/>
    </row>
    <row r="3074" spans="19:19">
      <c r="S3074" s="3209"/>
    </row>
    <row r="3075" spans="19:19">
      <c r="S3075" s="3209"/>
    </row>
    <row r="3076" spans="19:19">
      <c r="S3076" s="3209"/>
    </row>
    <row r="3077" spans="19:19">
      <c r="S3077" s="3209"/>
    </row>
    <row r="3078" spans="19:19">
      <c r="S3078" s="3209"/>
    </row>
    <row r="3079" spans="19:19">
      <c r="S3079" s="3209"/>
    </row>
    <row r="3080" spans="19:19">
      <c r="S3080" s="3209"/>
    </row>
    <row r="3081" spans="19:19">
      <c r="S3081" s="3209"/>
    </row>
    <row r="3082" spans="19:19">
      <c r="S3082" s="3209"/>
    </row>
    <row r="3083" spans="19:19">
      <c r="S3083" s="3209"/>
    </row>
    <row r="3084" spans="19:19">
      <c r="S3084" s="3209"/>
    </row>
    <row r="3085" spans="19:19">
      <c r="S3085" s="3209"/>
    </row>
    <row r="3086" spans="19:19">
      <c r="S3086" s="3209"/>
    </row>
    <row r="3087" spans="19:19">
      <c r="S3087" s="3209"/>
    </row>
    <row r="3088" spans="19:19">
      <c r="S3088" s="3209"/>
    </row>
    <row r="3089" spans="19:19">
      <c r="S3089" s="3209"/>
    </row>
    <row r="3090" spans="19:19">
      <c r="S3090" s="3209"/>
    </row>
    <row r="3091" spans="19:19">
      <c r="S3091" s="3209"/>
    </row>
    <row r="3092" spans="19:19">
      <c r="S3092" s="3209"/>
    </row>
    <row r="3093" spans="19:19">
      <c r="S3093" s="3209"/>
    </row>
    <row r="3094" spans="19:19">
      <c r="S3094" s="3209"/>
    </row>
    <row r="3095" spans="19:19">
      <c r="S3095" s="3209"/>
    </row>
    <row r="3096" spans="19:19">
      <c r="S3096" s="3209"/>
    </row>
    <row r="3097" spans="19:19">
      <c r="S3097" s="3209"/>
    </row>
    <row r="3098" spans="19:19">
      <c r="S3098" s="3209"/>
    </row>
    <row r="3099" spans="19:19">
      <c r="S3099" s="3209"/>
    </row>
  </sheetData>
  <mergeCells count="7">
    <mergeCell ref="A1:S1"/>
    <mergeCell ref="A3:F3"/>
    <mergeCell ref="S3:S4"/>
    <mergeCell ref="R3:R4"/>
    <mergeCell ref="Q3:Q4"/>
    <mergeCell ref="P3:P4"/>
    <mergeCell ref="G3:O4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0" firstPageNumber="77" fitToHeight="0" orientation="portrait" useFirstPageNumber="1" r:id="rId1"/>
  <headerFooter scaleWithDoc="0" alignWithMargins="0">
    <oddFooter>&amp;C&amp;P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>
    <tabColor rgb="FF0070C0"/>
    <pageSetUpPr fitToPage="1"/>
  </sheetPr>
  <dimension ref="A1:X3099"/>
  <sheetViews>
    <sheetView view="pageBreakPreview" zoomScale="70" zoomScaleNormal="85" zoomScaleSheetLayoutView="70" workbookViewId="0">
      <pane ySplit="8" topLeftCell="A72" activePane="bottomLeft" state="frozen"/>
      <selection activeCell="R3077" sqref="R3077"/>
      <selection pane="bottomLeft" activeCell="P79" sqref="P79"/>
    </sheetView>
  </sheetViews>
  <sheetFormatPr defaultColWidth="9" defaultRowHeight="19.5"/>
  <cols>
    <col min="1" max="1" width="3.625" style="530" customWidth="1"/>
    <col min="2" max="4" width="3.625" style="531" customWidth="1"/>
    <col min="5" max="5" width="10.625" style="594" customWidth="1"/>
    <col min="6" max="6" width="28.375" style="1212" customWidth="1"/>
    <col min="7" max="7" width="20.625" style="534" customWidth="1"/>
    <col min="8" max="8" width="2.625" style="533" customWidth="1"/>
    <col min="9" max="9" width="7.125" style="530" customWidth="1"/>
    <col min="10" max="10" width="2.625" style="533" customWidth="1"/>
    <col min="11" max="11" width="5.875" style="530" customWidth="1"/>
    <col min="12" max="12" width="2.625" style="533" customWidth="1"/>
    <col min="13" max="13" width="5.375" style="530" customWidth="1"/>
    <col min="14" max="14" width="2.625" style="535" customWidth="1"/>
    <col min="15" max="15" width="20.625" style="530" customWidth="1"/>
    <col min="16" max="16" width="12.625" style="536" customWidth="1"/>
    <col min="17" max="17" width="12.625" style="537" customWidth="1"/>
    <col min="18" max="18" width="12.625" style="706" customWidth="1"/>
    <col min="19" max="19" width="12.625" style="707" customWidth="1"/>
    <col min="20" max="20" width="20" style="68" customWidth="1"/>
    <col min="21" max="21" width="9.375" style="209" bestFit="1" customWidth="1"/>
    <col min="22" max="22" width="12.625" style="68" bestFit="1" customWidth="1"/>
    <col min="23" max="23" width="9.25" style="68" bestFit="1" customWidth="1"/>
    <col min="24" max="25" width="9" style="68"/>
    <col min="26" max="26" width="15.625" style="68" customWidth="1"/>
    <col min="27" max="16384" width="9" style="68"/>
  </cols>
  <sheetData>
    <row r="1" spans="1:24" ht="35.1" customHeight="1">
      <c r="A1" s="3624" t="s">
        <v>2495</v>
      </c>
      <c r="B1" s="3624"/>
      <c r="C1" s="3624"/>
      <c r="D1" s="3624"/>
      <c r="E1" s="3624"/>
      <c r="F1" s="3624"/>
      <c r="G1" s="3624"/>
      <c r="H1" s="3624"/>
      <c r="I1" s="3624"/>
      <c r="J1" s="3624"/>
      <c r="K1" s="3624"/>
      <c r="L1" s="3624"/>
      <c r="M1" s="3624"/>
      <c r="N1" s="3624"/>
      <c r="O1" s="3624"/>
      <c r="P1" s="3624"/>
      <c r="Q1" s="3624"/>
      <c r="R1" s="3624"/>
      <c r="S1" s="3624"/>
    </row>
    <row r="2" spans="1:24" ht="15" customHeight="1" thickBot="1">
      <c r="A2" s="530" t="s">
        <v>85</v>
      </c>
      <c r="E2" s="588"/>
      <c r="S2" s="538" t="s">
        <v>86</v>
      </c>
    </row>
    <row r="3" spans="1:24" s="207" customFormat="1" ht="20.100000000000001" customHeight="1">
      <c r="A3" s="3593" t="s">
        <v>2</v>
      </c>
      <c r="B3" s="3594"/>
      <c r="C3" s="3594"/>
      <c r="D3" s="3594"/>
      <c r="E3" s="3594"/>
      <c r="F3" s="3595"/>
      <c r="G3" s="3610" t="s">
        <v>88</v>
      </c>
      <c r="H3" s="3611"/>
      <c r="I3" s="3611"/>
      <c r="J3" s="3611"/>
      <c r="K3" s="3611"/>
      <c r="L3" s="3611"/>
      <c r="M3" s="3611"/>
      <c r="N3" s="3611"/>
      <c r="O3" s="3612"/>
      <c r="P3" s="3622" t="s">
        <v>1235</v>
      </c>
      <c r="Q3" s="3620" t="s">
        <v>1237</v>
      </c>
      <c r="R3" s="3618" t="s">
        <v>4</v>
      </c>
      <c r="S3" s="3616" t="s">
        <v>5</v>
      </c>
      <c r="U3" s="211"/>
    </row>
    <row r="4" spans="1:24" s="207" customFormat="1" ht="20.100000000000001" customHeight="1" thickBot="1">
      <c r="A4" s="419" t="s">
        <v>6</v>
      </c>
      <c r="B4" s="420" t="s">
        <v>7</v>
      </c>
      <c r="C4" s="420" t="s">
        <v>8</v>
      </c>
      <c r="D4" s="420" t="s">
        <v>9</v>
      </c>
      <c r="E4" s="420" t="s">
        <v>10</v>
      </c>
      <c r="F4" s="1213" t="s">
        <v>11</v>
      </c>
      <c r="G4" s="3613"/>
      <c r="H4" s="3614"/>
      <c r="I4" s="3614"/>
      <c r="J4" s="3614"/>
      <c r="K4" s="3614"/>
      <c r="L4" s="3614"/>
      <c r="M4" s="3614"/>
      <c r="N4" s="3614"/>
      <c r="O4" s="3615"/>
      <c r="P4" s="3623"/>
      <c r="Q4" s="3621"/>
      <c r="R4" s="3619"/>
      <c r="S4" s="3617"/>
      <c r="U4" s="211"/>
    </row>
    <row r="5" spans="1:24" s="235" customFormat="1" ht="20.100000000000001" customHeight="1" thickBot="1">
      <c r="A5" s="1214" t="s">
        <v>358</v>
      </c>
      <c r="B5" s="1215"/>
      <c r="C5" s="1215"/>
      <c r="D5" s="1215"/>
      <c r="E5" s="1216"/>
      <c r="F5" s="1217"/>
      <c r="G5" s="920"/>
      <c r="H5" s="546"/>
      <c r="I5" s="546"/>
      <c r="J5" s="546"/>
      <c r="K5" s="546"/>
      <c r="L5" s="546"/>
      <c r="M5" s="546"/>
      <c r="N5" s="1218"/>
      <c r="O5" s="546"/>
      <c r="P5" s="549">
        <f>P6</f>
        <v>102266000</v>
      </c>
      <c r="Q5" s="549">
        <f>Q6</f>
        <v>101394000</v>
      </c>
      <c r="R5" s="1048">
        <f t="shared" ref="R5:R10" si="0">P5-Q5</f>
        <v>872000</v>
      </c>
      <c r="S5" s="3173">
        <f>R5/Q5</f>
        <v>8.6001144051916292E-3</v>
      </c>
      <c r="U5" s="238"/>
      <c r="V5" s="235">
        <v>89509000</v>
      </c>
    </row>
    <row r="6" spans="1:24" s="188" customFormat="1" ht="20.100000000000001" customHeight="1">
      <c r="A6" s="675"/>
      <c r="B6" s="1311" t="s">
        <v>361</v>
      </c>
      <c r="C6" s="1312"/>
      <c r="D6" s="1312"/>
      <c r="E6" s="1312"/>
      <c r="F6" s="1219"/>
      <c r="G6" s="1313"/>
      <c r="H6" s="1298"/>
      <c r="I6" s="1298"/>
      <c r="J6" s="1298"/>
      <c r="K6" s="1298"/>
      <c r="L6" s="1298"/>
      <c r="M6" s="1298"/>
      <c r="N6" s="1299"/>
      <c r="O6" s="1298"/>
      <c r="P6" s="558">
        <f>P7+P76+P110+P119</f>
        <v>102266000</v>
      </c>
      <c r="Q6" s="558">
        <f>Q7+Q76+Q110+Q119</f>
        <v>101394000</v>
      </c>
      <c r="R6" s="625">
        <f t="shared" si="0"/>
        <v>872000</v>
      </c>
      <c r="S6" s="3181">
        <f t="shared" ref="S6:S7" si="1">R6/Q6</f>
        <v>8.6001144051916292E-3</v>
      </c>
      <c r="U6" s="209"/>
      <c r="V6" s="188">
        <f>Q5-V5</f>
        <v>11885000</v>
      </c>
    </row>
    <row r="7" spans="1:24" s="188" customFormat="1" ht="20.100000000000001" customHeight="1" thickBot="1">
      <c r="A7" s="675"/>
      <c r="B7" s="1314"/>
      <c r="C7" s="560" t="s">
        <v>220</v>
      </c>
      <c r="D7" s="561"/>
      <c r="E7" s="561"/>
      <c r="F7" s="1221"/>
      <c r="G7" s="562"/>
      <c r="H7" s="1222"/>
      <c r="I7" s="562"/>
      <c r="J7" s="1222"/>
      <c r="K7" s="562"/>
      <c r="L7" s="562"/>
      <c r="M7" s="562"/>
      <c r="N7" s="562"/>
      <c r="O7" s="563"/>
      <c r="P7" s="564">
        <f>P8+P25</f>
        <v>84430000</v>
      </c>
      <c r="Q7" s="564">
        <f>Q8+Q25</f>
        <v>82770000</v>
      </c>
      <c r="R7" s="625">
        <f t="shared" si="0"/>
        <v>1660000</v>
      </c>
      <c r="S7" s="3181">
        <f t="shared" si="1"/>
        <v>2.0055575691675726E-2</v>
      </c>
      <c r="U7" s="209"/>
    </row>
    <row r="8" spans="1:24" s="239" customFormat="1" ht="20.100000000000001" customHeight="1" thickBot="1">
      <c r="A8" s="1315"/>
      <c r="B8" s="1316"/>
      <c r="C8" s="1317"/>
      <c r="D8" s="1246" t="s">
        <v>362</v>
      </c>
      <c r="E8" s="1247"/>
      <c r="F8" s="1248"/>
      <c r="G8" s="1249"/>
      <c r="H8" s="1250"/>
      <c r="I8" s="1250"/>
      <c r="J8" s="1250"/>
      <c r="K8" s="1250"/>
      <c r="L8" s="1250"/>
      <c r="M8" s="1250"/>
      <c r="N8" s="1251"/>
      <c r="O8" s="1250"/>
      <c r="P8" s="1081">
        <f>P9+P14+P19+P22</f>
        <v>57190000</v>
      </c>
      <c r="Q8" s="1081">
        <f>Q9+Q14+Q19+Q22</f>
        <v>57190000</v>
      </c>
      <c r="R8" s="1252">
        <f t="shared" si="0"/>
        <v>0</v>
      </c>
      <c r="S8" s="3173">
        <f>R8/Q8</f>
        <v>0</v>
      </c>
      <c r="U8" s="238"/>
    </row>
    <row r="9" spans="1:24" s="188" customFormat="1" ht="20.100000000000001" customHeight="1">
      <c r="A9" s="675"/>
      <c r="B9" s="574"/>
      <c r="C9" s="1318"/>
      <c r="D9" s="574"/>
      <c r="E9" s="456" t="s">
        <v>1096</v>
      </c>
      <c r="F9" s="457"/>
      <c r="G9" s="2770"/>
      <c r="H9" s="1228"/>
      <c r="I9" s="457"/>
      <c r="J9" s="1228"/>
      <c r="K9" s="457"/>
      <c r="L9" s="457"/>
      <c r="M9" s="457"/>
      <c r="N9" s="457"/>
      <c r="O9" s="459"/>
      <c r="P9" s="573">
        <f>O10</f>
        <v>44040000</v>
      </c>
      <c r="Q9" s="573">
        <f>Q10</f>
        <v>44040000</v>
      </c>
      <c r="R9" s="631">
        <f t="shared" si="0"/>
        <v>0</v>
      </c>
      <c r="S9" s="3170">
        <f t="shared" ref="S9" si="2">R9/Q9</f>
        <v>0</v>
      </c>
      <c r="U9" s="209" t="str">
        <f>IF(R9&gt;0,"추경","0")</f>
        <v>0</v>
      </c>
    </row>
    <row r="10" spans="1:24" s="188" customFormat="1" ht="20.100000000000001" customHeight="1">
      <c r="A10" s="675"/>
      <c r="B10" s="574"/>
      <c r="C10" s="1318"/>
      <c r="D10" s="574"/>
      <c r="E10" s="1319"/>
      <c r="F10" s="633" t="s">
        <v>34</v>
      </c>
      <c r="G10" s="1229"/>
      <c r="H10" s="633"/>
      <c r="I10" s="633"/>
      <c r="J10" s="633"/>
      <c r="K10" s="633"/>
      <c r="L10" s="633"/>
      <c r="M10" s="633"/>
      <c r="N10" s="1230"/>
      <c r="O10" s="637">
        <f>SUM(O11:O14)</f>
        <v>44040000</v>
      </c>
      <c r="P10" s="616">
        <v>44040000</v>
      </c>
      <c r="Q10" s="616">
        <v>44040000</v>
      </c>
      <c r="R10" s="638">
        <f t="shared" si="0"/>
        <v>0</v>
      </c>
      <c r="S10" s="3224">
        <f t="shared" ref="S10" si="3">R10/Q10</f>
        <v>0</v>
      </c>
      <c r="U10" s="209" t="str">
        <f t="shared" ref="U10:U74" si="4">IF(R10&gt;0,"추경","0")</f>
        <v>0</v>
      </c>
      <c r="V10" s="179">
        <f>SUM(V11:V13)</f>
        <v>91950000</v>
      </c>
      <c r="W10" s="179">
        <f>SUM(W11:W13)</f>
        <v>89380000</v>
      </c>
      <c r="X10" s="179"/>
    </row>
    <row r="11" spans="1:24" ht="20.100000000000001" customHeight="1">
      <c r="A11" s="551"/>
      <c r="B11" s="565"/>
      <c r="C11" s="588"/>
      <c r="D11" s="565"/>
      <c r="E11" s="1231"/>
      <c r="F11" s="1183" t="s">
        <v>2320</v>
      </c>
      <c r="G11" s="1232">
        <v>1260000</v>
      </c>
      <c r="H11" s="1113" t="s">
        <v>335</v>
      </c>
      <c r="I11" s="1233">
        <v>1</v>
      </c>
      <c r="J11" s="1113" t="s">
        <v>335</v>
      </c>
      <c r="K11" s="1234">
        <v>12</v>
      </c>
      <c r="L11" s="1234"/>
      <c r="M11" s="1234"/>
      <c r="N11" s="1235" t="s">
        <v>20</v>
      </c>
      <c r="O11" s="716">
        <f>ROUNDUP(G11*I11*K11,-3)</f>
        <v>15120000</v>
      </c>
      <c r="P11" s="848"/>
      <c r="Q11" s="848"/>
      <c r="R11" s="849"/>
      <c r="S11" s="3197"/>
      <c r="U11" s="209" t="str">
        <f t="shared" si="4"/>
        <v>0</v>
      </c>
      <c r="V11" s="179">
        <f>P8</f>
        <v>57190000</v>
      </c>
      <c r="W11" s="179">
        <f>Q8</f>
        <v>57190000</v>
      </c>
      <c r="X11" s="179"/>
    </row>
    <row r="12" spans="1:24" ht="20.100000000000001" customHeight="1">
      <c r="A12" s="551"/>
      <c r="B12" s="565"/>
      <c r="C12" s="588"/>
      <c r="D12" s="565"/>
      <c r="E12" s="1236"/>
      <c r="F12" s="1183" t="s">
        <v>2177</v>
      </c>
      <c r="G12" s="1232">
        <v>1260000</v>
      </c>
      <c r="H12" s="1113" t="s">
        <v>335</v>
      </c>
      <c r="I12" s="1233">
        <v>1</v>
      </c>
      <c r="J12" s="1113" t="s">
        <v>335</v>
      </c>
      <c r="K12" s="1234">
        <v>12</v>
      </c>
      <c r="L12" s="1234"/>
      <c r="M12" s="1234"/>
      <c r="N12" s="1235" t="s">
        <v>20</v>
      </c>
      <c r="O12" s="716">
        <f>ROUNDUP(G12*I12*K12,-3)</f>
        <v>15120000</v>
      </c>
      <c r="P12" s="848"/>
      <c r="Q12" s="848"/>
      <c r="R12" s="849"/>
      <c r="S12" s="3197"/>
      <c r="U12" s="209" t="str">
        <f t="shared" si="4"/>
        <v>0</v>
      </c>
      <c r="V12" s="179">
        <f>P25</f>
        <v>27240000</v>
      </c>
      <c r="W12" s="179">
        <f>Q25</f>
        <v>25580000</v>
      </c>
      <c r="X12" s="179"/>
    </row>
    <row r="13" spans="1:24" ht="20.100000000000001" customHeight="1">
      <c r="A13" s="551"/>
      <c r="B13" s="565"/>
      <c r="C13" s="588"/>
      <c r="D13" s="565"/>
      <c r="E13" s="1236"/>
      <c r="F13" s="1183" t="s">
        <v>2365</v>
      </c>
      <c r="G13" s="1232">
        <v>1150000</v>
      </c>
      <c r="H13" s="1113" t="s">
        <v>335</v>
      </c>
      <c r="I13" s="1233">
        <v>1</v>
      </c>
      <c r="J13" s="1113" t="s">
        <v>335</v>
      </c>
      <c r="K13" s="1234">
        <v>12</v>
      </c>
      <c r="L13" s="1234"/>
      <c r="M13" s="1234"/>
      <c r="N13" s="1235" t="s">
        <v>20</v>
      </c>
      <c r="O13" s="716">
        <f>ROUNDUP(G13*I13*K13,-3)</f>
        <v>13800000</v>
      </c>
      <c r="P13" s="848"/>
      <c r="Q13" s="848"/>
      <c r="R13" s="849"/>
      <c r="S13" s="3197"/>
      <c r="U13" s="209" t="str">
        <f t="shared" si="4"/>
        <v>0</v>
      </c>
      <c r="V13" s="179">
        <f>P78</f>
        <v>7520000</v>
      </c>
      <c r="W13" s="179">
        <f>Q78</f>
        <v>6610000</v>
      </c>
      <c r="X13" s="179"/>
    </row>
    <row r="14" spans="1:24" s="188" customFormat="1" ht="20.100000000000001" customHeight="1">
      <c r="A14" s="675"/>
      <c r="B14" s="574"/>
      <c r="C14" s="1318"/>
      <c r="D14" s="574"/>
      <c r="E14" s="456" t="s">
        <v>1206</v>
      </c>
      <c r="F14" s="457"/>
      <c r="G14" s="457"/>
      <c r="H14" s="1228"/>
      <c r="I14" s="457"/>
      <c r="J14" s="1228"/>
      <c r="K14" s="457"/>
      <c r="L14" s="457"/>
      <c r="M14" s="457"/>
      <c r="N14" s="457"/>
      <c r="O14" s="459"/>
      <c r="P14" s="573">
        <f>O15+O17</f>
        <v>4320000</v>
      </c>
      <c r="Q14" s="573">
        <f>SUM(Q15,Q17)</f>
        <v>4320000</v>
      </c>
      <c r="R14" s="631">
        <f>P14-Q14</f>
        <v>0</v>
      </c>
      <c r="S14" s="3170">
        <f t="shared" ref="S14:S15" si="5">R14/Q14</f>
        <v>0</v>
      </c>
      <c r="U14" s="209" t="str">
        <f t="shared" si="4"/>
        <v>0</v>
      </c>
      <c r="V14" s="179"/>
      <c r="W14" s="179"/>
      <c r="X14" s="179"/>
    </row>
    <row r="15" spans="1:24" ht="20.100000000000001" customHeight="1">
      <c r="A15" s="551"/>
      <c r="B15" s="565"/>
      <c r="C15" s="588"/>
      <c r="D15" s="565"/>
      <c r="E15" s="1231"/>
      <c r="F15" s="633" t="s">
        <v>37</v>
      </c>
      <c r="G15" s="1229"/>
      <c r="H15" s="633"/>
      <c r="I15" s="633"/>
      <c r="J15" s="633"/>
      <c r="K15" s="633"/>
      <c r="L15" s="633"/>
      <c r="M15" s="633"/>
      <c r="N15" s="1230"/>
      <c r="O15" s="637">
        <f>SUM(O16:O16)</f>
        <v>3600000</v>
      </c>
      <c r="P15" s="616">
        <f>O15</f>
        <v>3600000</v>
      </c>
      <c r="Q15" s="616">
        <v>3600000</v>
      </c>
      <c r="R15" s="638">
        <f>P15-Q15</f>
        <v>0</v>
      </c>
      <c r="S15" s="3224">
        <f t="shared" si="5"/>
        <v>0</v>
      </c>
      <c r="U15" s="209" t="str">
        <f t="shared" si="4"/>
        <v>0</v>
      </c>
      <c r="V15" s="179">
        <f>SUM(V16:V18)</f>
        <v>10302000</v>
      </c>
      <c r="W15" s="179">
        <f>SUM(W16:W18)</f>
        <v>12000000</v>
      </c>
      <c r="X15" s="179"/>
    </row>
    <row r="16" spans="1:24" ht="20.100000000000001" customHeight="1">
      <c r="A16" s="551"/>
      <c r="B16" s="565"/>
      <c r="C16" s="588"/>
      <c r="D16" s="565"/>
      <c r="E16" s="1236"/>
      <c r="F16" s="1183" t="s">
        <v>1538</v>
      </c>
      <c r="G16" s="1232">
        <v>100000</v>
      </c>
      <c r="H16" s="1113" t="s">
        <v>335</v>
      </c>
      <c r="I16" s="1233">
        <v>3</v>
      </c>
      <c r="J16" s="1113" t="s">
        <v>335</v>
      </c>
      <c r="K16" s="1234">
        <v>12</v>
      </c>
      <c r="L16" s="1234"/>
      <c r="M16" s="1234"/>
      <c r="N16" s="1235" t="s">
        <v>20</v>
      </c>
      <c r="O16" s="716">
        <f>ROUNDUP(G16*I16*K16,-3)</f>
        <v>3600000</v>
      </c>
      <c r="P16" s="848"/>
      <c r="Q16" s="848"/>
      <c r="R16" s="849"/>
      <c r="S16" s="3197"/>
      <c r="U16" s="209" t="str">
        <f t="shared" si="4"/>
        <v>0</v>
      </c>
      <c r="V16" s="179">
        <f>P111</f>
        <v>2400000</v>
      </c>
      <c r="W16" s="179">
        <f>Q111</f>
        <v>3600000</v>
      </c>
      <c r="X16" s="179"/>
    </row>
    <row r="17" spans="1:24" ht="20.100000000000001" customHeight="1">
      <c r="A17" s="551"/>
      <c r="B17" s="565"/>
      <c r="C17" s="588"/>
      <c r="D17" s="565"/>
      <c r="F17" s="633" t="s">
        <v>38</v>
      </c>
      <c r="G17" s="1229"/>
      <c r="H17" s="633"/>
      <c r="I17" s="633"/>
      <c r="J17" s="633"/>
      <c r="K17" s="633"/>
      <c r="L17" s="633"/>
      <c r="M17" s="633"/>
      <c r="N17" s="1230"/>
      <c r="O17" s="637">
        <f>SUM(O18:O18)</f>
        <v>720000</v>
      </c>
      <c r="P17" s="616">
        <f>O17</f>
        <v>720000</v>
      </c>
      <c r="Q17" s="616">
        <v>720000</v>
      </c>
      <c r="R17" s="638">
        <f>P17-Q17</f>
        <v>0</v>
      </c>
      <c r="S17" s="3224">
        <f t="shared" ref="S17" si="6">R17/Q17</f>
        <v>0</v>
      </c>
      <c r="U17" s="209" t="str">
        <f t="shared" si="4"/>
        <v>0</v>
      </c>
      <c r="V17" s="179"/>
      <c r="W17" s="179"/>
      <c r="X17" s="179"/>
    </row>
    <row r="18" spans="1:24" ht="20.100000000000001" customHeight="1">
      <c r="A18" s="551"/>
      <c r="B18" s="565"/>
      <c r="C18" s="588"/>
      <c r="D18" s="565"/>
      <c r="E18" s="1231"/>
      <c r="F18" s="1183" t="s">
        <v>1539</v>
      </c>
      <c r="G18" s="1114">
        <v>30000</v>
      </c>
      <c r="H18" s="1113" t="s">
        <v>335</v>
      </c>
      <c r="I18" s="1233">
        <v>2</v>
      </c>
      <c r="J18" s="1113" t="s">
        <v>335</v>
      </c>
      <c r="K18" s="1234">
        <v>12</v>
      </c>
      <c r="L18" s="1234"/>
      <c r="M18" s="1234"/>
      <c r="N18" s="1235" t="s">
        <v>20</v>
      </c>
      <c r="O18" s="1089">
        <f>ROUNDUP(G18*I18*K18,-3)</f>
        <v>720000</v>
      </c>
      <c r="P18" s="848"/>
      <c r="Q18" s="848"/>
      <c r="R18" s="849"/>
      <c r="S18" s="3197"/>
      <c r="U18" s="209" t="str">
        <f t="shared" si="4"/>
        <v>0</v>
      </c>
      <c r="V18" s="179">
        <f>P115</f>
        <v>7902000</v>
      </c>
      <c r="W18" s="179">
        <f>Q115</f>
        <v>8400000</v>
      </c>
      <c r="X18" s="179"/>
    </row>
    <row r="19" spans="1:24" s="219" customFormat="1" ht="20.100000000000001" customHeight="1">
      <c r="A19" s="687"/>
      <c r="B19" s="690"/>
      <c r="C19" s="695"/>
      <c r="D19" s="690"/>
      <c r="E19" s="456" t="s">
        <v>1112</v>
      </c>
      <c r="F19" s="457"/>
      <c r="G19" s="457"/>
      <c r="H19" s="1228"/>
      <c r="I19" s="457"/>
      <c r="J19" s="1228"/>
      <c r="K19" s="457"/>
      <c r="L19" s="457"/>
      <c r="M19" s="457"/>
      <c r="N19" s="457"/>
      <c r="O19" s="459"/>
      <c r="P19" s="1320">
        <f>O20</f>
        <v>4800000</v>
      </c>
      <c r="Q19" s="573">
        <f>Q20</f>
        <v>4800000</v>
      </c>
      <c r="R19" s="1321">
        <f>P19-Q19</f>
        <v>0</v>
      </c>
      <c r="S19" s="3251">
        <f>R19/Q19</f>
        <v>0</v>
      </c>
      <c r="U19" s="209" t="str">
        <f t="shared" si="4"/>
        <v>0</v>
      </c>
      <c r="V19" s="220"/>
      <c r="W19" s="220"/>
      <c r="X19" s="220"/>
    </row>
    <row r="20" spans="1:24" s="219" customFormat="1" ht="20.100000000000001" customHeight="1">
      <c r="A20" s="687"/>
      <c r="B20" s="690"/>
      <c r="C20" s="695"/>
      <c r="D20" s="690"/>
      <c r="E20" s="1322"/>
      <c r="F20" s="633" t="s">
        <v>883</v>
      </c>
      <c r="G20" s="1229"/>
      <c r="H20" s="633"/>
      <c r="I20" s="633"/>
      <c r="J20" s="633"/>
      <c r="K20" s="633"/>
      <c r="L20" s="633"/>
      <c r="M20" s="633"/>
      <c r="N20" s="1230"/>
      <c r="O20" s="637">
        <f>SUM(O21:O21)</f>
        <v>4800000</v>
      </c>
      <c r="P20" s="616">
        <v>4800000</v>
      </c>
      <c r="Q20" s="616">
        <v>4800000</v>
      </c>
      <c r="R20" s="638">
        <f>P20-Q20</f>
        <v>0</v>
      </c>
      <c r="S20" s="3224">
        <f t="shared" ref="S20" si="7">R20/Q20</f>
        <v>0</v>
      </c>
      <c r="U20" s="209" t="str">
        <f t="shared" si="4"/>
        <v>0</v>
      </c>
      <c r="V20" s="220">
        <f>P119</f>
        <v>14000</v>
      </c>
      <c r="W20" s="220">
        <f>Q119</f>
        <v>14000</v>
      </c>
      <c r="X20" s="220"/>
    </row>
    <row r="21" spans="1:24" s="219" customFormat="1" ht="20.100000000000001" customHeight="1">
      <c r="A21" s="687"/>
      <c r="B21" s="690"/>
      <c r="C21" s="695"/>
      <c r="D21" s="690"/>
      <c r="E21" s="1322"/>
      <c r="F21" s="1323" t="s">
        <v>2367</v>
      </c>
      <c r="G21" s="1324">
        <v>400000</v>
      </c>
      <c r="H21" s="1325" t="s">
        <v>335</v>
      </c>
      <c r="I21" s="1326">
        <v>1</v>
      </c>
      <c r="J21" s="1325" t="s">
        <v>335</v>
      </c>
      <c r="K21" s="1327">
        <v>12</v>
      </c>
      <c r="L21" s="1325"/>
      <c r="M21" s="1328"/>
      <c r="N21" s="1329" t="s">
        <v>20</v>
      </c>
      <c r="O21" s="1330">
        <f>G21*I21*K21</f>
        <v>4800000</v>
      </c>
      <c r="P21" s="1331"/>
      <c r="Q21" s="1331"/>
      <c r="R21" s="1332"/>
      <c r="S21" s="3252"/>
      <c r="U21" s="209" t="str">
        <f t="shared" si="4"/>
        <v>0</v>
      </c>
      <c r="V21" s="220"/>
      <c r="W21" s="220"/>
      <c r="X21" s="220"/>
    </row>
    <row r="22" spans="1:24" ht="20.100000000000001" customHeight="1">
      <c r="A22" s="551"/>
      <c r="B22" s="565"/>
      <c r="C22" s="588"/>
      <c r="D22" s="565"/>
      <c r="E22" s="456" t="s">
        <v>125</v>
      </c>
      <c r="F22" s="457"/>
      <c r="G22" s="457"/>
      <c r="H22" s="1228"/>
      <c r="I22" s="457"/>
      <c r="J22" s="1228"/>
      <c r="K22" s="457"/>
      <c r="L22" s="457"/>
      <c r="M22" s="457"/>
      <c r="N22" s="457"/>
      <c r="O22" s="459"/>
      <c r="P22" s="573">
        <f>O23</f>
        <v>4030000</v>
      </c>
      <c r="Q22" s="573">
        <f>Q23</f>
        <v>4030000</v>
      </c>
      <c r="R22" s="631">
        <f>P22-Q22</f>
        <v>0</v>
      </c>
      <c r="S22" s="3170">
        <f t="shared" ref="S22:S23" si="8">R22/Q22</f>
        <v>0</v>
      </c>
      <c r="U22" s="209" t="str">
        <f t="shared" si="4"/>
        <v>0</v>
      </c>
      <c r="V22" s="179">
        <f>V10+V15+V20</f>
        <v>102266000</v>
      </c>
      <c r="W22" s="179">
        <f>W10+W15+W20</f>
        <v>101394000</v>
      </c>
      <c r="X22" s="179"/>
    </row>
    <row r="23" spans="1:24" s="188" customFormat="1" ht="20.100000000000001" customHeight="1">
      <c r="A23" s="675"/>
      <c r="B23" s="574"/>
      <c r="C23" s="1318"/>
      <c r="D23" s="574"/>
      <c r="E23" s="1319"/>
      <c r="F23" s="633" t="s">
        <v>44</v>
      </c>
      <c r="G23" s="1229"/>
      <c r="H23" s="633"/>
      <c r="I23" s="633"/>
      <c r="J23" s="633"/>
      <c r="K23" s="633"/>
      <c r="L23" s="633"/>
      <c r="M23" s="633"/>
      <c r="N23" s="1230"/>
      <c r="O23" s="637">
        <f>SUM(O24:O24)</f>
        <v>4030000</v>
      </c>
      <c r="P23" s="616">
        <v>4030000</v>
      </c>
      <c r="Q23" s="616">
        <v>4030000</v>
      </c>
      <c r="R23" s="638">
        <f>P23-Q23</f>
        <v>0</v>
      </c>
      <c r="S23" s="3224">
        <f t="shared" si="8"/>
        <v>0</v>
      </c>
      <c r="U23" s="209" t="str">
        <f t="shared" si="4"/>
        <v>0</v>
      </c>
      <c r="V23" s="179"/>
      <c r="W23" s="179"/>
      <c r="X23" s="179"/>
    </row>
    <row r="24" spans="1:24" s="188" customFormat="1" ht="20.100000000000001" customHeight="1" thickBot="1">
      <c r="A24" s="675"/>
      <c r="B24" s="574"/>
      <c r="C24" s="1318"/>
      <c r="D24" s="1333"/>
      <c r="E24" s="1334"/>
      <c r="F24" s="1241" t="s">
        <v>1552</v>
      </c>
      <c r="G24" s="1199">
        <v>48360000</v>
      </c>
      <c r="H24" s="1242" t="s">
        <v>335</v>
      </c>
      <c r="I24" s="1243">
        <v>12</v>
      </c>
      <c r="J24" s="1242"/>
      <c r="K24" s="1244"/>
      <c r="L24" s="1244"/>
      <c r="M24" s="1244"/>
      <c r="N24" s="1245" t="s">
        <v>20</v>
      </c>
      <c r="O24" s="1138">
        <f>ROUNDUP(G24*1/12,-3)</f>
        <v>4030000</v>
      </c>
      <c r="P24" s="892"/>
      <c r="Q24" s="892"/>
      <c r="R24" s="894"/>
      <c r="S24" s="3198"/>
      <c r="U24" s="209" t="str">
        <f t="shared" si="4"/>
        <v>0</v>
      </c>
    </row>
    <row r="25" spans="1:24" ht="20.100000000000001" customHeight="1" thickBot="1">
      <c r="A25" s="551"/>
      <c r="B25" s="565"/>
      <c r="C25" s="588"/>
      <c r="D25" s="1246" t="s">
        <v>1012</v>
      </c>
      <c r="E25" s="1247"/>
      <c r="F25" s="1248"/>
      <c r="G25" s="1249"/>
      <c r="H25" s="1250"/>
      <c r="I25" s="1250"/>
      <c r="J25" s="1250"/>
      <c r="K25" s="1250"/>
      <c r="L25" s="1250"/>
      <c r="M25" s="1250"/>
      <c r="N25" s="1251"/>
      <c r="O25" s="1250"/>
      <c r="P25" s="1081">
        <f>SUM(P26,P33,P36,P39,P43,P46,P49,P54,P63,P67,P70,P73)</f>
        <v>27240000</v>
      </c>
      <c r="Q25" s="1081">
        <f>SUM(Q26,Q33,Q36,Q39,Q43,Q46,Q49,Q54,Q63,Q67,Q70,Q73)</f>
        <v>25580000</v>
      </c>
      <c r="R25" s="1252">
        <f>P25-Q25</f>
        <v>1660000</v>
      </c>
      <c r="S25" s="3173">
        <f>R25/Q25</f>
        <v>6.4894448788115719E-2</v>
      </c>
      <c r="U25" s="209" t="str">
        <f t="shared" si="4"/>
        <v>추경</v>
      </c>
      <c r="V25" s="179"/>
    </row>
    <row r="26" spans="1:24" s="188" customFormat="1" ht="20.100000000000001" customHeight="1">
      <c r="A26" s="675"/>
      <c r="B26" s="574"/>
      <c r="C26" s="1318"/>
      <c r="D26" s="574"/>
      <c r="E26" s="456" t="s">
        <v>46</v>
      </c>
      <c r="F26" s="457"/>
      <c r="G26" s="457"/>
      <c r="H26" s="1228"/>
      <c r="I26" s="457"/>
      <c r="J26" s="1228"/>
      <c r="K26" s="457"/>
      <c r="L26" s="457"/>
      <c r="M26" s="457"/>
      <c r="N26" s="457"/>
      <c r="O26" s="459"/>
      <c r="P26" s="573">
        <f>O27</f>
        <v>4896000</v>
      </c>
      <c r="Q26" s="573">
        <f>Q27</f>
        <v>4820000</v>
      </c>
      <c r="R26" s="631">
        <f>P26-Q26</f>
        <v>76000</v>
      </c>
      <c r="S26" s="3170">
        <f t="shared" ref="S26:S27" si="9">R26/Q26</f>
        <v>1.5767634854771784E-2</v>
      </c>
      <c r="U26" s="209" t="str">
        <f t="shared" si="4"/>
        <v>추경</v>
      </c>
    </row>
    <row r="27" spans="1:24" ht="20.100000000000001" customHeight="1">
      <c r="A27" s="551"/>
      <c r="B27" s="565"/>
      <c r="C27" s="588"/>
      <c r="D27" s="565"/>
      <c r="F27" s="1291" t="s">
        <v>365</v>
      </c>
      <c r="G27" s="1292"/>
      <c r="H27" s="596"/>
      <c r="I27" s="596"/>
      <c r="J27" s="596"/>
      <c r="K27" s="596"/>
      <c r="L27" s="596"/>
      <c r="M27" s="596"/>
      <c r="N27" s="1293"/>
      <c r="O27" s="600">
        <f>SUM(O28:O32)</f>
        <v>4896000</v>
      </c>
      <c r="P27" s="616">
        <f>O27</f>
        <v>4896000</v>
      </c>
      <c r="Q27" s="616">
        <v>4820000</v>
      </c>
      <c r="R27" s="638">
        <f>P27-Q27</f>
        <v>76000</v>
      </c>
      <c r="S27" s="3224">
        <f t="shared" si="9"/>
        <v>1.5767634854771784E-2</v>
      </c>
      <c r="U27" s="209" t="str">
        <f t="shared" si="4"/>
        <v>추경</v>
      </c>
    </row>
    <row r="28" spans="1:24" s="188" customFormat="1" ht="20.100000000000001" customHeight="1">
      <c r="A28" s="675"/>
      <c r="B28" s="574"/>
      <c r="C28" s="1318"/>
      <c r="D28" s="574"/>
      <c r="E28" s="1335"/>
      <c r="F28" s="1294" t="s">
        <v>1553</v>
      </c>
      <c r="G28" s="1336">
        <f>P9+P14</f>
        <v>48360000</v>
      </c>
      <c r="H28" s="653" t="s">
        <v>335</v>
      </c>
      <c r="I28" s="1337">
        <v>4.4999999999999998E-2</v>
      </c>
      <c r="J28" s="1338"/>
      <c r="K28" s="1295"/>
      <c r="L28" s="1295"/>
      <c r="M28" s="1295"/>
      <c r="N28" s="1296" t="s">
        <v>363</v>
      </c>
      <c r="O28" s="1295">
        <f>ROUNDUP(G28*I28,-3)</f>
        <v>2177000</v>
      </c>
      <c r="P28" s="593"/>
      <c r="Q28" s="593"/>
      <c r="R28" s="686"/>
      <c r="S28" s="3184"/>
      <c r="U28" s="209" t="str">
        <f t="shared" si="4"/>
        <v>0</v>
      </c>
    </row>
    <row r="29" spans="1:24" s="188" customFormat="1" ht="20.100000000000001" customHeight="1">
      <c r="A29" s="675"/>
      <c r="B29" s="574"/>
      <c r="C29" s="1318"/>
      <c r="D29" s="574"/>
      <c r="E29" s="1339"/>
      <c r="F29" s="1294" t="s">
        <v>1554</v>
      </c>
      <c r="G29" s="1336">
        <f>G28</f>
        <v>48360000</v>
      </c>
      <c r="H29" s="653" t="s">
        <v>335</v>
      </c>
      <c r="I29" s="1337">
        <v>3.2300000000000002E-2</v>
      </c>
      <c r="J29" s="1338"/>
      <c r="K29" s="1295"/>
      <c r="L29" s="1295"/>
      <c r="M29" s="1295"/>
      <c r="N29" s="1296" t="s">
        <v>364</v>
      </c>
      <c r="O29" s="1295">
        <f>ROUNDUP(G29*I29,-3)</f>
        <v>1563000</v>
      </c>
      <c r="P29" s="593"/>
      <c r="Q29" s="593"/>
      <c r="R29" s="686"/>
      <c r="S29" s="3184"/>
      <c r="U29" s="209" t="str">
        <f t="shared" si="4"/>
        <v>0</v>
      </c>
    </row>
    <row r="30" spans="1:24" s="188" customFormat="1" ht="20.100000000000001" customHeight="1">
      <c r="A30" s="675"/>
      <c r="B30" s="574"/>
      <c r="C30" s="1318"/>
      <c r="D30" s="574"/>
      <c r="E30" s="1339"/>
      <c r="F30" s="1294" t="s">
        <v>1555</v>
      </c>
      <c r="G30" s="1336">
        <f>O29</f>
        <v>1563000</v>
      </c>
      <c r="H30" s="653" t="s">
        <v>335</v>
      </c>
      <c r="I30" s="1337">
        <v>8.5099999999999995E-2</v>
      </c>
      <c r="J30" s="1338"/>
      <c r="K30" s="1295"/>
      <c r="L30" s="1295"/>
      <c r="M30" s="1295"/>
      <c r="N30" s="1296" t="s">
        <v>363</v>
      </c>
      <c r="O30" s="1295">
        <f>ROUNDUP(G30*I30,-3)</f>
        <v>134000</v>
      </c>
      <c r="P30" s="593"/>
      <c r="Q30" s="593"/>
      <c r="R30" s="686"/>
      <c r="S30" s="3184"/>
      <c r="U30" s="209" t="str">
        <f t="shared" si="4"/>
        <v>0</v>
      </c>
    </row>
    <row r="31" spans="1:24" s="188" customFormat="1" ht="20.100000000000001" customHeight="1">
      <c r="A31" s="675"/>
      <c r="B31" s="574"/>
      <c r="C31" s="1318"/>
      <c r="D31" s="574"/>
      <c r="E31" s="1339"/>
      <c r="F31" s="1294" t="s">
        <v>1556</v>
      </c>
      <c r="G31" s="1336">
        <f>G29</f>
        <v>48360000</v>
      </c>
      <c r="H31" s="653" t="s">
        <v>335</v>
      </c>
      <c r="I31" s="1337">
        <v>8.9999999999999993E-3</v>
      </c>
      <c r="J31" s="1338"/>
      <c r="K31" s="1295"/>
      <c r="L31" s="1295"/>
      <c r="M31" s="1295"/>
      <c r="N31" s="1296" t="s">
        <v>363</v>
      </c>
      <c r="O31" s="1295">
        <f>ROUNDUP(G31*I31,-3)</f>
        <v>436000</v>
      </c>
      <c r="P31" s="593"/>
      <c r="Q31" s="593"/>
      <c r="R31" s="686"/>
      <c r="S31" s="3184"/>
      <c r="U31" s="209" t="str">
        <f t="shared" si="4"/>
        <v>0</v>
      </c>
    </row>
    <row r="32" spans="1:24" s="188" customFormat="1" ht="20.100000000000001" customHeight="1">
      <c r="A32" s="675"/>
      <c r="B32" s="574"/>
      <c r="C32" s="1318"/>
      <c r="D32" s="574"/>
      <c r="E32" s="1339"/>
      <c r="F32" s="1294" t="s">
        <v>1557</v>
      </c>
      <c r="G32" s="1336">
        <f>G29</f>
        <v>48360000</v>
      </c>
      <c r="H32" s="653" t="s">
        <v>335</v>
      </c>
      <c r="I32" s="1340">
        <v>1.21E-2</v>
      </c>
      <c r="J32" s="1341"/>
      <c r="K32" s="1295"/>
      <c r="L32" s="1295"/>
      <c r="M32" s="1295"/>
      <c r="N32" s="1296" t="s">
        <v>363</v>
      </c>
      <c r="O32" s="1295">
        <f>ROUNDUP(G32*I32,-3)</f>
        <v>586000</v>
      </c>
      <c r="P32" s="593"/>
      <c r="Q32" s="593"/>
      <c r="R32" s="686"/>
      <c r="S32" s="3184"/>
      <c r="U32" s="209" t="str">
        <f t="shared" si="4"/>
        <v>0</v>
      </c>
    </row>
    <row r="33" spans="1:21" s="188" customFormat="1" ht="20.100000000000001" customHeight="1">
      <c r="A33" s="675"/>
      <c r="B33" s="574"/>
      <c r="C33" s="1318"/>
      <c r="D33" s="574"/>
      <c r="E33" s="456" t="s">
        <v>148</v>
      </c>
      <c r="F33" s="457"/>
      <c r="G33" s="457"/>
      <c r="H33" s="1228"/>
      <c r="I33" s="457"/>
      <c r="J33" s="1228"/>
      <c r="K33" s="457"/>
      <c r="L33" s="457"/>
      <c r="M33" s="457"/>
      <c r="N33" s="457"/>
      <c r="O33" s="459"/>
      <c r="P33" s="573">
        <f>O34</f>
        <v>720000</v>
      </c>
      <c r="Q33" s="573">
        <f>Q34</f>
        <v>720000</v>
      </c>
      <c r="R33" s="631">
        <f>P33-Q33</f>
        <v>0</v>
      </c>
      <c r="S33" s="3170">
        <f>R33/Q33</f>
        <v>0</v>
      </c>
      <c r="U33" s="209" t="str">
        <f t="shared" si="4"/>
        <v>0</v>
      </c>
    </row>
    <row r="34" spans="1:21" s="188" customFormat="1" ht="20.100000000000001" customHeight="1">
      <c r="A34" s="675"/>
      <c r="B34" s="574"/>
      <c r="C34" s="1318"/>
      <c r="D34" s="574"/>
      <c r="E34" s="1339"/>
      <c r="F34" s="633" t="s">
        <v>49</v>
      </c>
      <c r="G34" s="1229"/>
      <c r="H34" s="633"/>
      <c r="I34" s="633"/>
      <c r="J34" s="633"/>
      <c r="K34" s="633"/>
      <c r="L34" s="633"/>
      <c r="M34" s="633"/>
      <c r="N34" s="1230"/>
      <c r="O34" s="637">
        <f>SUM(O35:O36)</f>
        <v>720000</v>
      </c>
      <c r="P34" s="616">
        <f>O34</f>
        <v>720000</v>
      </c>
      <c r="Q34" s="616">
        <v>720000</v>
      </c>
      <c r="R34" s="638">
        <f>P34-Q34</f>
        <v>0</v>
      </c>
      <c r="S34" s="3224">
        <f t="shared" ref="S34" si="10">R34/Q34</f>
        <v>0</v>
      </c>
      <c r="U34" s="209" t="str">
        <f t="shared" si="4"/>
        <v>0</v>
      </c>
    </row>
    <row r="35" spans="1:21" s="188" customFormat="1" ht="20.100000000000001" customHeight="1">
      <c r="A35" s="675"/>
      <c r="B35" s="574"/>
      <c r="C35" s="1318"/>
      <c r="D35" s="574"/>
      <c r="E35" s="1339"/>
      <c r="F35" s="1183" t="s">
        <v>1561</v>
      </c>
      <c r="G35" s="1114">
        <v>20000</v>
      </c>
      <c r="H35" s="1113" t="s">
        <v>335</v>
      </c>
      <c r="I35" s="1233">
        <v>3</v>
      </c>
      <c r="J35" s="1113" t="s">
        <v>335</v>
      </c>
      <c r="K35" s="1234">
        <v>12</v>
      </c>
      <c r="L35" s="1234"/>
      <c r="M35" s="1234"/>
      <c r="N35" s="1235" t="s">
        <v>20</v>
      </c>
      <c r="O35" s="716">
        <f>G35*I35*K35</f>
        <v>720000</v>
      </c>
      <c r="P35" s="848"/>
      <c r="Q35" s="848"/>
      <c r="R35" s="849"/>
      <c r="S35" s="3197"/>
      <c r="U35" s="209" t="str">
        <f t="shared" si="4"/>
        <v>0</v>
      </c>
    </row>
    <row r="36" spans="1:21" s="190" customFormat="1" ht="20.100000000000001" customHeight="1">
      <c r="A36" s="1342"/>
      <c r="B36" s="1343"/>
      <c r="C36" s="1344"/>
      <c r="D36" s="1343"/>
      <c r="E36" s="456" t="s">
        <v>1207</v>
      </c>
      <c r="F36" s="457"/>
      <c r="G36" s="457"/>
      <c r="H36" s="1228"/>
      <c r="I36" s="457"/>
      <c r="J36" s="1228"/>
      <c r="K36" s="457"/>
      <c r="L36" s="457"/>
      <c r="M36" s="457"/>
      <c r="N36" s="457"/>
      <c r="O36" s="459"/>
      <c r="P36" s="573">
        <f>O37</f>
        <v>600000</v>
      </c>
      <c r="Q36" s="573">
        <f>Q37</f>
        <v>600000</v>
      </c>
      <c r="R36" s="631">
        <f>P36-Q36</f>
        <v>0</v>
      </c>
      <c r="S36" s="3170">
        <f t="shared" ref="S36:S37" si="11">R36/Q36</f>
        <v>0</v>
      </c>
      <c r="U36" s="209" t="str">
        <f t="shared" si="4"/>
        <v>0</v>
      </c>
    </row>
    <row r="37" spans="1:21" ht="20.100000000000001" customHeight="1">
      <c r="A37" s="551"/>
      <c r="B37" s="565"/>
      <c r="C37" s="588"/>
      <c r="D37" s="565"/>
      <c r="E37" s="565"/>
      <c r="F37" s="633" t="s">
        <v>51</v>
      </c>
      <c r="G37" s="1229"/>
      <c r="H37" s="633"/>
      <c r="I37" s="633"/>
      <c r="J37" s="633"/>
      <c r="K37" s="633"/>
      <c r="L37" s="633"/>
      <c r="M37" s="633"/>
      <c r="N37" s="1230"/>
      <c r="O37" s="637">
        <f>SUM(O38:O38)</f>
        <v>600000</v>
      </c>
      <c r="P37" s="616">
        <f>O37</f>
        <v>600000</v>
      </c>
      <c r="Q37" s="616">
        <v>600000</v>
      </c>
      <c r="R37" s="638">
        <f>P37-Q37</f>
        <v>0</v>
      </c>
      <c r="S37" s="3224">
        <f t="shared" si="11"/>
        <v>0</v>
      </c>
      <c r="U37" s="209" t="str">
        <f t="shared" si="4"/>
        <v>0</v>
      </c>
    </row>
    <row r="38" spans="1:21" s="188" customFormat="1" ht="20.100000000000001" customHeight="1">
      <c r="A38" s="675"/>
      <c r="B38" s="574"/>
      <c r="C38" s="1318"/>
      <c r="D38" s="574"/>
      <c r="E38" s="1345"/>
      <c r="F38" s="1241" t="s">
        <v>1564</v>
      </c>
      <c r="G38" s="1199">
        <v>50000</v>
      </c>
      <c r="H38" s="1242" t="s">
        <v>335</v>
      </c>
      <c r="I38" s="1244">
        <v>1</v>
      </c>
      <c r="J38" s="1242" t="s">
        <v>335</v>
      </c>
      <c r="K38" s="1244">
        <v>12</v>
      </c>
      <c r="L38" s="1244"/>
      <c r="M38" s="1244"/>
      <c r="N38" s="1245" t="s">
        <v>20</v>
      </c>
      <c r="O38" s="1138">
        <f>G38*I38*K38</f>
        <v>600000</v>
      </c>
      <c r="P38" s="892"/>
      <c r="Q38" s="892"/>
      <c r="R38" s="894"/>
      <c r="S38" s="3198"/>
      <c r="U38" s="209" t="str">
        <f t="shared" si="4"/>
        <v>0</v>
      </c>
    </row>
    <row r="39" spans="1:21" s="188" customFormat="1" ht="20.100000000000001" customHeight="1">
      <c r="A39" s="675"/>
      <c r="B39" s="574"/>
      <c r="C39" s="1318"/>
      <c r="D39" s="574"/>
      <c r="E39" s="456" t="s">
        <v>1208</v>
      </c>
      <c r="F39" s="457"/>
      <c r="G39" s="457"/>
      <c r="H39" s="1228"/>
      <c r="I39" s="457"/>
      <c r="J39" s="1228"/>
      <c r="K39" s="457"/>
      <c r="L39" s="457"/>
      <c r="M39" s="457"/>
      <c r="N39" s="457"/>
      <c r="O39" s="459"/>
      <c r="P39" s="872">
        <f>O40</f>
        <v>3840000</v>
      </c>
      <c r="Q39" s="573">
        <f>Q40</f>
        <v>3840000</v>
      </c>
      <c r="R39" s="873">
        <f>P39-Q39</f>
        <v>0</v>
      </c>
      <c r="S39" s="3199">
        <f t="shared" ref="S39:S40" si="12">R39/Q39</f>
        <v>0</v>
      </c>
      <c r="U39" s="209" t="str">
        <f t="shared" si="4"/>
        <v>0</v>
      </c>
    </row>
    <row r="40" spans="1:21" ht="20.100000000000001" customHeight="1">
      <c r="A40" s="551"/>
      <c r="B40" s="565"/>
      <c r="C40" s="588"/>
      <c r="D40" s="565"/>
      <c r="F40" s="633" t="s">
        <v>53</v>
      </c>
      <c r="G40" s="1229"/>
      <c r="H40" s="633"/>
      <c r="I40" s="633"/>
      <c r="J40" s="633"/>
      <c r="K40" s="633"/>
      <c r="L40" s="633"/>
      <c r="M40" s="633"/>
      <c r="N40" s="1230"/>
      <c r="O40" s="637">
        <f>SUM(O41:O42)</f>
        <v>3840000</v>
      </c>
      <c r="P40" s="616">
        <f>O40</f>
        <v>3840000</v>
      </c>
      <c r="Q40" s="616">
        <v>3840000</v>
      </c>
      <c r="R40" s="638">
        <f>P40-Q40</f>
        <v>0</v>
      </c>
      <c r="S40" s="3224">
        <f t="shared" si="12"/>
        <v>0</v>
      </c>
      <c r="U40" s="209" t="str">
        <f t="shared" si="4"/>
        <v>0</v>
      </c>
    </row>
    <row r="41" spans="1:21" ht="20.100000000000001" customHeight="1">
      <c r="A41" s="551"/>
      <c r="B41" s="565"/>
      <c r="C41" s="588"/>
      <c r="D41" s="565"/>
      <c r="F41" s="1183" t="s">
        <v>1946</v>
      </c>
      <c r="G41" s="1114">
        <v>300000</v>
      </c>
      <c r="H41" s="1113" t="s">
        <v>335</v>
      </c>
      <c r="I41" s="1234">
        <v>12</v>
      </c>
      <c r="J41" s="1113" t="s">
        <v>335</v>
      </c>
      <c r="K41" s="1254">
        <v>1</v>
      </c>
      <c r="L41" s="1254"/>
      <c r="M41" s="1234"/>
      <c r="N41" s="1235" t="s">
        <v>20</v>
      </c>
      <c r="O41" s="716">
        <f>G41*I41*K41</f>
        <v>3600000</v>
      </c>
      <c r="P41" s="848"/>
      <c r="Q41" s="848"/>
      <c r="R41" s="849"/>
      <c r="S41" s="3197"/>
      <c r="U41" s="209" t="str">
        <f t="shared" si="4"/>
        <v>0</v>
      </c>
    </row>
    <row r="42" spans="1:21" s="188" customFormat="1" ht="20.100000000000001" customHeight="1">
      <c r="A42" s="675"/>
      <c r="B42" s="574"/>
      <c r="C42" s="1318"/>
      <c r="D42" s="574"/>
      <c r="E42" s="1335"/>
      <c r="F42" s="1183" t="s">
        <v>2368</v>
      </c>
      <c r="G42" s="1114">
        <v>20000</v>
      </c>
      <c r="H42" s="1113" t="s">
        <v>335</v>
      </c>
      <c r="I42" s="1234">
        <v>12</v>
      </c>
      <c r="J42" s="1113"/>
      <c r="K42" s="1234"/>
      <c r="L42" s="1234"/>
      <c r="M42" s="1234"/>
      <c r="N42" s="1235" t="s">
        <v>20</v>
      </c>
      <c r="O42" s="716">
        <f>G42*I42</f>
        <v>240000</v>
      </c>
      <c r="P42" s="848"/>
      <c r="Q42" s="848"/>
      <c r="R42" s="849"/>
      <c r="S42" s="3197"/>
      <c r="U42" s="209" t="str">
        <f t="shared" si="4"/>
        <v>0</v>
      </c>
    </row>
    <row r="43" spans="1:21" s="188" customFormat="1" ht="20.100000000000001" customHeight="1">
      <c r="A43" s="675"/>
      <c r="B43" s="574"/>
      <c r="C43" s="1318"/>
      <c r="D43" s="574"/>
      <c r="E43" s="456" t="s">
        <v>1099</v>
      </c>
      <c r="F43" s="457"/>
      <c r="G43" s="457"/>
      <c r="H43" s="1228"/>
      <c r="I43" s="457"/>
      <c r="J43" s="1228"/>
      <c r="K43" s="457"/>
      <c r="L43" s="457"/>
      <c r="M43" s="457"/>
      <c r="N43" s="457"/>
      <c r="O43" s="459"/>
      <c r="P43" s="573">
        <f>O44</f>
        <v>600000</v>
      </c>
      <c r="Q43" s="573">
        <f>Q44</f>
        <v>600000</v>
      </c>
      <c r="R43" s="631">
        <f>P43-Q43</f>
        <v>0</v>
      </c>
      <c r="S43" s="3170">
        <f t="shared" ref="S43:S44" si="13">R43/Q43</f>
        <v>0</v>
      </c>
      <c r="U43" s="209" t="str">
        <f t="shared" si="4"/>
        <v>0</v>
      </c>
    </row>
    <row r="44" spans="1:21" s="188" customFormat="1" ht="20.100000000000001" customHeight="1">
      <c r="A44" s="675"/>
      <c r="B44" s="574"/>
      <c r="C44" s="1318"/>
      <c r="D44" s="574"/>
      <c r="E44" s="1314"/>
      <c r="F44" s="1263" t="s">
        <v>55</v>
      </c>
      <c r="G44" s="1264"/>
      <c r="H44" s="1263"/>
      <c r="I44" s="1263"/>
      <c r="J44" s="1263"/>
      <c r="K44" s="1263"/>
      <c r="L44" s="1263"/>
      <c r="M44" s="1263"/>
      <c r="N44" s="1265"/>
      <c r="O44" s="1266">
        <f>O45</f>
        <v>600000</v>
      </c>
      <c r="P44" s="616">
        <f>O44</f>
        <v>600000</v>
      </c>
      <c r="Q44" s="616">
        <v>600000</v>
      </c>
      <c r="R44" s="638">
        <f>P44-Q44</f>
        <v>0</v>
      </c>
      <c r="S44" s="3224">
        <f t="shared" si="13"/>
        <v>0</v>
      </c>
      <c r="U44" s="209" t="str">
        <f t="shared" si="4"/>
        <v>0</v>
      </c>
    </row>
    <row r="45" spans="1:21" s="188" customFormat="1" ht="20.100000000000001" customHeight="1">
      <c r="A45" s="675"/>
      <c r="B45" s="574"/>
      <c r="C45" s="1318"/>
      <c r="D45" s="574"/>
      <c r="E45" s="1333"/>
      <c r="F45" s="1241" t="s">
        <v>1673</v>
      </c>
      <c r="G45" s="1199">
        <v>50000</v>
      </c>
      <c r="H45" s="1242" t="s">
        <v>335</v>
      </c>
      <c r="I45" s="1256">
        <v>1</v>
      </c>
      <c r="J45" s="1242" t="s">
        <v>335</v>
      </c>
      <c r="K45" s="1244">
        <v>12</v>
      </c>
      <c r="L45" s="1244"/>
      <c r="M45" s="1244"/>
      <c r="N45" s="1245" t="s">
        <v>20</v>
      </c>
      <c r="O45" s="1138">
        <f>G45*I45*K45</f>
        <v>600000</v>
      </c>
      <c r="P45" s="892"/>
      <c r="Q45" s="892"/>
      <c r="R45" s="894"/>
      <c r="S45" s="3197"/>
      <c r="U45" s="209" t="str">
        <f t="shared" si="4"/>
        <v>0</v>
      </c>
    </row>
    <row r="46" spans="1:21" ht="20.100000000000001" customHeight="1">
      <c r="A46" s="551"/>
      <c r="B46" s="565"/>
      <c r="C46" s="588"/>
      <c r="D46" s="565"/>
      <c r="E46" s="456" t="s">
        <v>1118</v>
      </c>
      <c r="F46" s="457"/>
      <c r="G46" s="457"/>
      <c r="H46" s="1228"/>
      <c r="I46" s="457"/>
      <c r="J46" s="1228"/>
      <c r="K46" s="457"/>
      <c r="L46" s="457"/>
      <c r="M46" s="457"/>
      <c r="N46" s="457"/>
      <c r="O46" s="459"/>
      <c r="P46" s="872">
        <f>O47</f>
        <v>300000</v>
      </c>
      <c r="Q46" s="573">
        <f>Q47</f>
        <v>300000</v>
      </c>
      <c r="R46" s="873">
        <f>P46-Q46</f>
        <v>0</v>
      </c>
      <c r="S46" s="3170">
        <f t="shared" ref="S46:S47" si="14">R46/Q46</f>
        <v>0</v>
      </c>
      <c r="U46" s="209" t="str">
        <f t="shared" si="4"/>
        <v>0</v>
      </c>
    </row>
    <row r="47" spans="1:21" s="188" customFormat="1" ht="20.100000000000001" customHeight="1">
      <c r="A47" s="675"/>
      <c r="B47" s="574"/>
      <c r="C47" s="1318"/>
      <c r="D47" s="574"/>
      <c r="E47" s="1319"/>
      <c r="F47" s="633" t="s">
        <v>60</v>
      </c>
      <c r="G47" s="1229"/>
      <c r="H47" s="633"/>
      <c r="I47" s="633"/>
      <c r="J47" s="633"/>
      <c r="K47" s="633"/>
      <c r="L47" s="633"/>
      <c r="M47" s="633"/>
      <c r="N47" s="1230"/>
      <c r="O47" s="637">
        <f>SUM(O48:O48)</f>
        <v>300000</v>
      </c>
      <c r="P47" s="616">
        <f>O47</f>
        <v>300000</v>
      </c>
      <c r="Q47" s="616">
        <v>300000</v>
      </c>
      <c r="R47" s="638">
        <f>P47-Q47</f>
        <v>0</v>
      </c>
      <c r="S47" s="3224">
        <f t="shared" si="14"/>
        <v>0</v>
      </c>
      <c r="U47" s="209" t="str">
        <f t="shared" si="4"/>
        <v>0</v>
      </c>
    </row>
    <row r="48" spans="1:21" s="188" customFormat="1" ht="20.100000000000001" customHeight="1">
      <c r="A48" s="675"/>
      <c r="B48" s="574"/>
      <c r="C48" s="1318"/>
      <c r="D48" s="574"/>
      <c r="E48" s="1319"/>
      <c r="F48" s="1183" t="s">
        <v>1675</v>
      </c>
      <c r="G48" s="1114">
        <v>300000</v>
      </c>
      <c r="H48" s="1113" t="s">
        <v>335</v>
      </c>
      <c r="I48" s="1346">
        <v>1</v>
      </c>
      <c r="J48" s="1113"/>
      <c r="K48" s="1234"/>
      <c r="L48" s="1234"/>
      <c r="M48" s="1234"/>
      <c r="N48" s="1235" t="s">
        <v>20</v>
      </c>
      <c r="O48" s="716">
        <f>ROUNDUP(G48*I48,-3)</f>
        <v>300000</v>
      </c>
      <c r="P48" s="848"/>
      <c r="Q48" s="848"/>
      <c r="R48" s="849"/>
      <c r="S48" s="3197"/>
      <c r="U48" s="209" t="str">
        <f t="shared" si="4"/>
        <v>0</v>
      </c>
    </row>
    <row r="49" spans="1:21" s="188" customFormat="1" ht="20.100000000000001" customHeight="1">
      <c r="A49" s="675"/>
      <c r="B49" s="574"/>
      <c r="C49" s="1318"/>
      <c r="D49" s="574"/>
      <c r="E49" s="456" t="s">
        <v>1100</v>
      </c>
      <c r="F49" s="457"/>
      <c r="G49" s="457"/>
      <c r="H49" s="1228"/>
      <c r="I49" s="457"/>
      <c r="J49" s="1228"/>
      <c r="K49" s="457"/>
      <c r="L49" s="457"/>
      <c r="M49" s="457"/>
      <c r="N49" s="457"/>
      <c r="O49" s="459"/>
      <c r="P49" s="573">
        <f>O50</f>
        <v>11720000</v>
      </c>
      <c r="Q49" s="573">
        <f>Q50</f>
        <v>11720000</v>
      </c>
      <c r="R49" s="631">
        <f>P49-Q49</f>
        <v>0</v>
      </c>
      <c r="S49" s="3170">
        <f t="shared" ref="S49:S50" si="15">R49/Q49</f>
        <v>0</v>
      </c>
      <c r="U49" s="209" t="str">
        <f t="shared" si="4"/>
        <v>0</v>
      </c>
    </row>
    <row r="50" spans="1:21" ht="20.100000000000001" customHeight="1">
      <c r="A50" s="551"/>
      <c r="B50" s="565"/>
      <c r="C50" s="588"/>
      <c r="D50" s="565"/>
      <c r="F50" s="633" t="s">
        <v>61</v>
      </c>
      <c r="G50" s="1229"/>
      <c r="H50" s="633"/>
      <c r="I50" s="633"/>
      <c r="J50" s="633"/>
      <c r="K50" s="633"/>
      <c r="L50" s="633"/>
      <c r="M50" s="633"/>
      <c r="N50" s="1230"/>
      <c r="O50" s="637">
        <f>SUM(O51:O53)</f>
        <v>11720000</v>
      </c>
      <c r="P50" s="616">
        <f>O50</f>
        <v>11720000</v>
      </c>
      <c r="Q50" s="616">
        <v>11720000</v>
      </c>
      <c r="R50" s="638">
        <f>P50-Q50</f>
        <v>0</v>
      </c>
      <c r="S50" s="3224">
        <f t="shared" si="15"/>
        <v>0</v>
      </c>
      <c r="U50" s="209" t="str">
        <f t="shared" si="4"/>
        <v>0</v>
      </c>
    </row>
    <row r="51" spans="1:21" ht="20.100000000000001" customHeight="1">
      <c r="A51" s="551"/>
      <c r="B51" s="565"/>
      <c r="C51" s="588"/>
      <c r="D51" s="565"/>
      <c r="F51" s="1183" t="s">
        <v>1676</v>
      </c>
      <c r="G51" s="1114">
        <v>40000</v>
      </c>
      <c r="H51" s="1113" t="s">
        <v>335</v>
      </c>
      <c r="I51" s="1347">
        <v>1</v>
      </c>
      <c r="J51" s="1113" t="s">
        <v>335</v>
      </c>
      <c r="K51" s="1234">
        <v>12</v>
      </c>
      <c r="L51" s="1234"/>
      <c r="M51" s="1234"/>
      <c r="N51" s="1235" t="s">
        <v>20</v>
      </c>
      <c r="O51" s="716">
        <f>ROUNDUP(G51*I51*K51,-3)</f>
        <v>480000</v>
      </c>
      <c r="P51" s="848"/>
      <c r="Q51" s="848"/>
      <c r="R51" s="849"/>
      <c r="S51" s="3197"/>
      <c r="U51" s="209" t="str">
        <f t="shared" si="4"/>
        <v>0</v>
      </c>
    </row>
    <row r="52" spans="1:21" ht="20.100000000000001" customHeight="1">
      <c r="A52" s="551"/>
      <c r="B52" s="565"/>
      <c r="C52" s="588"/>
      <c r="D52" s="565"/>
      <c r="F52" s="1183" t="s">
        <v>2366</v>
      </c>
      <c r="G52" s="1114">
        <v>11000000</v>
      </c>
      <c r="H52" s="1113" t="s">
        <v>335</v>
      </c>
      <c r="I52" s="1347">
        <v>1</v>
      </c>
      <c r="J52" s="1113" t="s">
        <v>335</v>
      </c>
      <c r="K52" s="1234">
        <v>1</v>
      </c>
      <c r="L52" s="1234"/>
      <c r="M52" s="1234"/>
      <c r="N52" s="1235" t="s">
        <v>20</v>
      </c>
      <c r="O52" s="716">
        <f>ROUNDUP(G52*I52*K52,-3)</f>
        <v>11000000</v>
      </c>
      <c r="P52" s="848"/>
      <c r="Q52" s="848"/>
      <c r="R52" s="849"/>
      <c r="S52" s="3197"/>
      <c r="U52" s="209" t="str">
        <f t="shared" si="4"/>
        <v>0</v>
      </c>
    </row>
    <row r="53" spans="1:21" s="188" customFormat="1" ht="20.100000000000001" customHeight="1">
      <c r="A53" s="675"/>
      <c r="B53" s="574"/>
      <c r="C53" s="1318"/>
      <c r="D53" s="574"/>
      <c r="E53" s="1319"/>
      <c r="F53" s="1183" t="s">
        <v>1681</v>
      </c>
      <c r="G53" s="1114">
        <v>20000</v>
      </c>
      <c r="H53" s="1113" t="s">
        <v>335</v>
      </c>
      <c r="I53" s="1347">
        <v>1</v>
      </c>
      <c r="J53" s="1113" t="s">
        <v>335</v>
      </c>
      <c r="K53" s="1234">
        <v>12</v>
      </c>
      <c r="L53" s="1234"/>
      <c r="M53" s="1234"/>
      <c r="N53" s="1235" t="s">
        <v>20</v>
      </c>
      <c r="O53" s="716">
        <f>ROUNDUP(G53*I53*K53,-3)</f>
        <v>240000</v>
      </c>
      <c r="P53" s="848"/>
      <c r="Q53" s="848"/>
      <c r="R53" s="849"/>
      <c r="S53" s="3197"/>
      <c r="U53" s="209" t="str">
        <f t="shared" si="4"/>
        <v>0</v>
      </c>
    </row>
    <row r="54" spans="1:21" ht="20.100000000000001" customHeight="1">
      <c r="A54" s="551"/>
      <c r="B54" s="565"/>
      <c r="C54" s="588"/>
      <c r="D54" s="565"/>
      <c r="E54" s="456" t="s">
        <v>1160</v>
      </c>
      <c r="F54" s="457"/>
      <c r="G54" s="457"/>
      <c r="H54" s="1228"/>
      <c r="I54" s="457"/>
      <c r="J54" s="1228"/>
      <c r="K54" s="457"/>
      <c r="L54" s="457"/>
      <c r="M54" s="457"/>
      <c r="N54" s="457"/>
      <c r="O54" s="459"/>
      <c r="P54" s="573">
        <f>O55</f>
        <v>2804000</v>
      </c>
      <c r="Q54" s="573">
        <f>Q55</f>
        <v>1220000</v>
      </c>
      <c r="R54" s="631">
        <f>P54-Q54</f>
        <v>1584000</v>
      </c>
      <c r="S54" s="3170">
        <f t="shared" ref="S54:S55" si="16">R54/Q54</f>
        <v>1.298360655737705</v>
      </c>
      <c r="U54" s="209" t="str">
        <f t="shared" si="4"/>
        <v>추경</v>
      </c>
    </row>
    <row r="55" spans="1:21" ht="20.100000000000001" customHeight="1">
      <c r="A55" s="551"/>
      <c r="B55" s="565"/>
      <c r="C55" s="588"/>
      <c r="D55" s="565"/>
      <c r="F55" s="633" t="s">
        <v>62</v>
      </c>
      <c r="G55" s="1229"/>
      <c r="H55" s="633"/>
      <c r="I55" s="633"/>
      <c r="J55" s="633"/>
      <c r="K55" s="633"/>
      <c r="L55" s="633"/>
      <c r="M55" s="633"/>
      <c r="N55" s="1230"/>
      <c r="O55" s="637">
        <f>SUM(O56:O62)</f>
        <v>2804000</v>
      </c>
      <c r="P55" s="616">
        <f>O55</f>
        <v>2804000</v>
      </c>
      <c r="Q55" s="616">
        <v>1220000</v>
      </c>
      <c r="R55" s="638">
        <f>P55-Q55</f>
        <v>1584000</v>
      </c>
      <c r="S55" s="3224">
        <f t="shared" si="16"/>
        <v>1.298360655737705</v>
      </c>
      <c r="U55" s="209" t="str">
        <f t="shared" si="4"/>
        <v>추경</v>
      </c>
    </row>
    <row r="56" spans="1:21" ht="20.100000000000001" customHeight="1">
      <c r="A56" s="551"/>
      <c r="B56" s="565"/>
      <c r="C56" s="588"/>
      <c r="D56" s="565"/>
      <c r="F56" s="1183" t="s">
        <v>1691</v>
      </c>
      <c r="G56" s="1114">
        <v>100000</v>
      </c>
      <c r="H56" s="1113" t="s">
        <v>335</v>
      </c>
      <c r="I56" s="1234">
        <v>1</v>
      </c>
      <c r="J56" s="1113"/>
      <c r="K56" s="1234"/>
      <c r="L56" s="1234"/>
      <c r="M56" s="1234"/>
      <c r="N56" s="1235" t="s">
        <v>20</v>
      </c>
      <c r="O56" s="716">
        <f t="shared" ref="O56:O62" si="17">ROUNDUP(G56*I56,-3)</f>
        <v>100000</v>
      </c>
      <c r="P56" s="848"/>
      <c r="Q56" s="848"/>
      <c r="R56" s="849"/>
      <c r="S56" s="3197"/>
      <c r="U56" s="209" t="str">
        <f t="shared" si="4"/>
        <v>0</v>
      </c>
    </row>
    <row r="57" spans="1:21" ht="20.100000000000001" customHeight="1">
      <c r="A57" s="551"/>
      <c r="B57" s="565"/>
      <c r="C57" s="588"/>
      <c r="D57" s="565"/>
      <c r="F57" s="1183" t="s">
        <v>1692</v>
      </c>
      <c r="G57" s="1114">
        <v>40000</v>
      </c>
      <c r="H57" s="1113" t="s">
        <v>335</v>
      </c>
      <c r="I57" s="1234">
        <v>3</v>
      </c>
      <c r="J57" s="1113"/>
      <c r="K57" s="1234"/>
      <c r="L57" s="1234"/>
      <c r="M57" s="1234"/>
      <c r="N57" s="1235" t="s">
        <v>20</v>
      </c>
      <c r="O57" s="716">
        <f t="shared" si="17"/>
        <v>120000</v>
      </c>
      <c r="P57" s="848"/>
      <c r="Q57" s="848"/>
      <c r="R57" s="849"/>
      <c r="S57" s="3197"/>
      <c r="U57" s="209" t="str">
        <f t="shared" si="4"/>
        <v>0</v>
      </c>
    </row>
    <row r="58" spans="1:21" ht="20.100000000000001" customHeight="1">
      <c r="A58" s="551"/>
      <c r="B58" s="565"/>
      <c r="C58" s="588"/>
      <c r="D58" s="565"/>
      <c r="F58" s="1348" t="s">
        <v>2369</v>
      </c>
      <c r="G58" s="1349">
        <v>200000</v>
      </c>
      <c r="H58" s="1350" t="s">
        <v>335</v>
      </c>
      <c r="I58" s="1351">
        <v>2</v>
      </c>
      <c r="J58" s="1350"/>
      <c r="K58" s="1351"/>
      <c r="L58" s="1234"/>
      <c r="M58" s="1234"/>
      <c r="N58" s="1235" t="s">
        <v>20</v>
      </c>
      <c r="O58" s="716">
        <f t="shared" si="17"/>
        <v>400000</v>
      </c>
      <c r="P58" s="848"/>
      <c r="Q58" s="848"/>
      <c r="R58" s="849"/>
      <c r="S58" s="3197"/>
      <c r="U58" s="209" t="str">
        <f t="shared" si="4"/>
        <v>0</v>
      </c>
    </row>
    <row r="59" spans="1:21" ht="20.100000000000001" customHeight="1">
      <c r="A59" s="551"/>
      <c r="B59" s="565"/>
      <c r="C59" s="588"/>
      <c r="D59" s="565"/>
      <c r="F59" s="1348" t="s">
        <v>3000</v>
      </c>
      <c r="G59" s="1352">
        <v>121000</v>
      </c>
      <c r="H59" s="1350" t="s">
        <v>335</v>
      </c>
      <c r="I59" s="1353">
        <v>4</v>
      </c>
      <c r="J59" s="1350"/>
      <c r="K59" s="1351"/>
      <c r="L59" s="1234"/>
      <c r="M59" s="1234"/>
      <c r="N59" s="1235" t="s">
        <v>20</v>
      </c>
      <c r="O59" s="716">
        <f t="shared" si="17"/>
        <v>484000</v>
      </c>
      <c r="P59" s="848"/>
      <c r="Q59" s="848"/>
      <c r="R59" s="849"/>
      <c r="S59" s="3197"/>
    </row>
    <row r="60" spans="1:21" ht="20.100000000000001" customHeight="1">
      <c r="A60" s="551"/>
      <c r="B60" s="565"/>
      <c r="C60" s="588"/>
      <c r="D60" s="565"/>
      <c r="F60" s="1348" t="s">
        <v>3001</v>
      </c>
      <c r="G60" s="1352">
        <v>1100000</v>
      </c>
      <c r="H60" s="1350" t="s">
        <v>335</v>
      </c>
      <c r="I60" s="845">
        <v>1</v>
      </c>
      <c r="J60" s="1350"/>
      <c r="K60" s="1351"/>
      <c r="L60" s="1234"/>
      <c r="M60" s="1234"/>
      <c r="N60" s="1235" t="s">
        <v>20</v>
      </c>
      <c r="O60" s="716">
        <f t="shared" si="17"/>
        <v>1100000</v>
      </c>
      <c r="P60" s="848"/>
      <c r="Q60" s="848"/>
      <c r="R60" s="849"/>
      <c r="S60" s="3197"/>
    </row>
    <row r="61" spans="1:21" ht="20.100000000000001" customHeight="1">
      <c r="A61" s="551"/>
      <c r="B61" s="565"/>
      <c r="C61" s="588"/>
      <c r="D61" s="565"/>
      <c r="F61" s="1348" t="s">
        <v>1695</v>
      </c>
      <c r="G61" s="1349">
        <v>300000</v>
      </c>
      <c r="H61" s="1350" t="s">
        <v>335</v>
      </c>
      <c r="I61" s="1351">
        <v>1</v>
      </c>
      <c r="J61" s="1350"/>
      <c r="K61" s="1351"/>
      <c r="L61" s="1234"/>
      <c r="M61" s="1234"/>
      <c r="N61" s="1235" t="s">
        <v>20</v>
      </c>
      <c r="O61" s="716">
        <f t="shared" si="17"/>
        <v>300000</v>
      </c>
      <c r="P61" s="848"/>
      <c r="Q61" s="848"/>
      <c r="R61" s="849"/>
      <c r="S61" s="3197"/>
      <c r="U61" s="209" t="str">
        <f t="shared" si="4"/>
        <v>0</v>
      </c>
    </row>
    <row r="62" spans="1:21" s="188" customFormat="1" ht="20.100000000000001" customHeight="1">
      <c r="A62" s="675"/>
      <c r="B62" s="574"/>
      <c r="C62" s="1318"/>
      <c r="D62" s="574"/>
      <c r="E62" s="1335"/>
      <c r="F62" s="1183" t="s">
        <v>1955</v>
      </c>
      <c r="G62" s="1114">
        <v>300000</v>
      </c>
      <c r="H62" s="1113" t="s">
        <v>335</v>
      </c>
      <c r="I62" s="1234">
        <v>1</v>
      </c>
      <c r="J62" s="1113"/>
      <c r="K62" s="1234"/>
      <c r="L62" s="1234"/>
      <c r="M62" s="1234"/>
      <c r="N62" s="1235" t="s">
        <v>20</v>
      </c>
      <c r="O62" s="716">
        <f t="shared" si="17"/>
        <v>300000</v>
      </c>
      <c r="P62" s="848"/>
      <c r="Q62" s="848"/>
      <c r="R62" s="849"/>
      <c r="S62" s="3197"/>
      <c r="U62" s="209" t="str">
        <f t="shared" si="4"/>
        <v>0</v>
      </c>
    </row>
    <row r="63" spans="1:21" s="188" customFormat="1" ht="20.100000000000001" customHeight="1">
      <c r="A63" s="675"/>
      <c r="B63" s="574"/>
      <c r="C63" s="1318"/>
      <c r="D63" s="574"/>
      <c r="E63" s="456" t="s">
        <v>135</v>
      </c>
      <c r="F63" s="457"/>
      <c r="G63" s="457"/>
      <c r="H63" s="1228"/>
      <c r="I63" s="457"/>
      <c r="J63" s="1228"/>
      <c r="K63" s="457"/>
      <c r="L63" s="457"/>
      <c r="M63" s="457"/>
      <c r="N63" s="457"/>
      <c r="O63" s="459"/>
      <c r="P63" s="573">
        <f>ROUNDUP(O64,-3)</f>
        <v>510000</v>
      </c>
      <c r="Q63" s="573">
        <f>Q64</f>
        <v>510000</v>
      </c>
      <c r="R63" s="631">
        <f>P63-Q63</f>
        <v>0</v>
      </c>
      <c r="S63" s="3170">
        <f t="shared" ref="S63:S64" si="18">R63/Q63</f>
        <v>0</v>
      </c>
      <c r="U63" s="209" t="str">
        <f t="shared" si="4"/>
        <v>0</v>
      </c>
    </row>
    <row r="64" spans="1:21" s="188" customFormat="1" ht="20.100000000000001" customHeight="1">
      <c r="A64" s="675"/>
      <c r="B64" s="574"/>
      <c r="C64" s="1318"/>
      <c r="D64" s="574"/>
      <c r="E64" s="1314"/>
      <c r="F64" s="633" t="s">
        <v>64</v>
      </c>
      <c r="G64" s="1229"/>
      <c r="H64" s="633"/>
      <c r="I64" s="633"/>
      <c r="J64" s="633"/>
      <c r="K64" s="633"/>
      <c r="L64" s="633"/>
      <c r="M64" s="633"/>
      <c r="N64" s="1230"/>
      <c r="O64" s="637">
        <f>SUM(O65:O66)</f>
        <v>510000</v>
      </c>
      <c r="P64" s="616">
        <f>O64</f>
        <v>510000</v>
      </c>
      <c r="Q64" s="616">
        <v>510000</v>
      </c>
      <c r="R64" s="638">
        <f>P64-Q64</f>
        <v>0</v>
      </c>
      <c r="S64" s="3224">
        <f t="shared" si="18"/>
        <v>0</v>
      </c>
      <c r="U64" s="209" t="str">
        <f t="shared" si="4"/>
        <v>0</v>
      </c>
    </row>
    <row r="65" spans="1:21" s="188" customFormat="1" ht="20.100000000000001" customHeight="1">
      <c r="A65" s="675"/>
      <c r="B65" s="574"/>
      <c r="C65" s="1318"/>
      <c r="D65" s="574"/>
      <c r="E65" s="1319"/>
      <c r="F65" s="1183" t="s">
        <v>2162</v>
      </c>
      <c r="G65" s="1114">
        <v>30000</v>
      </c>
      <c r="H65" s="1113" t="s">
        <v>335</v>
      </c>
      <c r="I65" s="1260">
        <v>1</v>
      </c>
      <c r="J65" s="1113" t="s">
        <v>335</v>
      </c>
      <c r="K65" s="1234">
        <v>12</v>
      </c>
      <c r="L65" s="1234"/>
      <c r="M65" s="1234"/>
      <c r="N65" s="1235" t="s">
        <v>20</v>
      </c>
      <c r="O65" s="716">
        <f>ROUNDUP(G65*I65*K65,-3)</f>
        <v>360000</v>
      </c>
      <c r="P65" s="848"/>
      <c r="Q65" s="848"/>
      <c r="R65" s="849"/>
      <c r="S65" s="3197"/>
      <c r="U65" s="209" t="str">
        <f t="shared" si="4"/>
        <v>0</v>
      </c>
    </row>
    <row r="66" spans="1:21" s="188" customFormat="1" ht="20.100000000000001" customHeight="1">
      <c r="A66" s="675"/>
      <c r="B66" s="574"/>
      <c r="C66" s="1318"/>
      <c r="D66" s="574"/>
      <c r="E66" s="1319"/>
      <c r="F66" s="1183" t="s">
        <v>1582</v>
      </c>
      <c r="G66" s="1114">
        <v>150000</v>
      </c>
      <c r="H66" s="1113" t="s">
        <v>335</v>
      </c>
      <c r="I66" s="1260">
        <v>1</v>
      </c>
      <c r="J66" s="1113"/>
      <c r="K66" s="1234"/>
      <c r="L66" s="1234"/>
      <c r="M66" s="1234"/>
      <c r="N66" s="1235" t="s">
        <v>20</v>
      </c>
      <c r="O66" s="716">
        <f>ROUNDUP(G66*I66,-3)</f>
        <v>150000</v>
      </c>
      <c r="P66" s="848"/>
      <c r="Q66" s="848"/>
      <c r="R66" s="849"/>
      <c r="S66" s="3197"/>
      <c r="U66" s="209" t="str">
        <f t="shared" si="4"/>
        <v>0</v>
      </c>
    </row>
    <row r="67" spans="1:21" s="188" customFormat="1" ht="20.100000000000001" customHeight="1">
      <c r="A67" s="675"/>
      <c r="B67" s="574"/>
      <c r="C67" s="1318"/>
      <c r="D67" s="574"/>
      <c r="E67" s="456" t="s">
        <v>136</v>
      </c>
      <c r="F67" s="457"/>
      <c r="G67" s="457"/>
      <c r="H67" s="1228"/>
      <c r="I67" s="457"/>
      <c r="J67" s="1228"/>
      <c r="K67" s="457"/>
      <c r="L67" s="457"/>
      <c r="M67" s="457"/>
      <c r="N67" s="457"/>
      <c r="O67" s="459"/>
      <c r="P67" s="573">
        <f>ROUNDUP(O68,-3)</f>
        <v>600000</v>
      </c>
      <c r="Q67" s="573">
        <f>Q68</f>
        <v>600000</v>
      </c>
      <c r="R67" s="631">
        <f>P67-Q67</f>
        <v>0</v>
      </c>
      <c r="S67" s="3170">
        <f t="shared" ref="S67:S71" si="19">R67/Q67</f>
        <v>0</v>
      </c>
      <c r="U67" s="209" t="str">
        <f t="shared" si="4"/>
        <v>0</v>
      </c>
    </row>
    <row r="68" spans="1:21" s="188" customFormat="1" ht="20.100000000000001" customHeight="1">
      <c r="A68" s="2872"/>
      <c r="B68" s="1333"/>
      <c r="C68" s="1312"/>
      <c r="D68" s="1333"/>
      <c r="E68" s="2873"/>
      <c r="F68" s="1438" t="s">
        <v>340</v>
      </c>
      <c r="G68" s="1439"/>
      <c r="H68" s="1438"/>
      <c r="I68" s="1438"/>
      <c r="J68" s="1438"/>
      <c r="K68" s="1438"/>
      <c r="L68" s="1438"/>
      <c r="M68" s="1438"/>
      <c r="N68" s="1440"/>
      <c r="O68" s="1441">
        <f>SUM(O69:O69)</f>
        <v>600000</v>
      </c>
      <c r="P68" s="1442">
        <f>O68</f>
        <v>600000</v>
      </c>
      <c r="Q68" s="1442">
        <v>600000</v>
      </c>
      <c r="R68" s="1444">
        <f>P68-Q68</f>
        <v>0</v>
      </c>
      <c r="S68" s="3253">
        <f t="shared" si="19"/>
        <v>0</v>
      </c>
      <c r="U68" s="209" t="str">
        <f t="shared" si="4"/>
        <v>0</v>
      </c>
    </row>
    <row r="69" spans="1:21" s="188" customFormat="1" ht="20.100000000000001" customHeight="1">
      <c r="A69" s="675"/>
      <c r="B69" s="574"/>
      <c r="C69" s="1318"/>
      <c r="D69" s="574"/>
      <c r="E69" s="1319"/>
      <c r="F69" s="1183" t="s">
        <v>1701</v>
      </c>
      <c r="G69" s="1114">
        <v>600000</v>
      </c>
      <c r="H69" s="1113" t="s">
        <v>335</v>
      </c>
      <c r="I69" s="1346">
        <v>1</v>
      </c>
      <c r="J69" s="1113"/>
      <c r="K69" s="1234"/>
      <c r="L69" s="1234"/>
      <c r="M69" s="1234"/>
      <c r="N69" s="1235" t="s">
        <v>20</v>
      </c>
      <c r="O69" s="716">
        <f>ROUNDUP(G69*I69,-3)</f>
        <v>600000</v>
      </c>
      <c r="P69" s="848"/>
      <c r="Q69" s="848"/>
      <c r="R69" s="849"/>
      <c r="S69" s="3197"/>
      <c r="U69" s="209" t="str">
        <f t="shared" si="4"/>
        <v>0</v>
      </c>
    </row>
    <row r="70" spans="1:21" ht="20.100000000000001" customHeight="1">
      <c r="A70" s="551"/>
      <c r="B70" s="565"/>
      <c r="C70" s="588"/>
      <c r="D70" s="565"/>
      <c r="E70" s="456" t="s">
        <v>1209</v>
      </c>
      <c r="F70" s="457"/>
      <c r="G70" s="457"/>
      <c r="H70" s="1228"/>
      <c r="I70" s="457"/>
      <c r="J70" s="1228"/>
      <c r="K70" s="457"/>
      <c r="L70" s="457"/>
      <c r="M70" s="457"/>
      <c r="N70" s="457"/>
      <c r="O70" s="459"/>
      <c r="P70" s="573">
        <f>O71</f>
        <v>450000</v>
      </c>
      <c r="Q70" s="573">
        <f>Q71</f>
        <v>450000</v>
      </c>
      <c r="R70" s="631">
        <f>P70-Q70</f>
        <v>0</v>
      </c>
      <c r="S70" s="3170">
        <f t="shared" si="19"/>
        <v>0</v>
      </c>
      <c r="U70" s="209" t="str">
        <f t="shared" si="4"/>
        <v>0</v>
      </c>
    </row>
    <row r="71" spans="1:21" ht="20.100000000000001" customHeight="1">
      <c r="A71" s="551"/>
      <c r="B71" s="565"/>
      <c r="C71" s="588"/>
      <c r="D71" s="565"/>
      <c r="E71" s="691"/>
      <c r="F71" s="633" t="s">
        <v>619</v>
      </c>
      <c r="G71" s="1229"/>
      <c r="H71" s="633"/>
      <c r="I71" s="633"/>
      <c r="J71" s="633"/>
      <c r="K71" s="633"/>
      <c r="L71" s="633"/>
      <c r="M71" s="633"/>
      <c r="N71" s="1230"/>
      <c r="O71" s="637">
        <f>SUM(O72:O72)</f>
        <v>450000</v>
      </c>
      <c r="P71" s="616">
        <f>O71</f>
        <v>450000</v>
      </c>
      <c r="Q71" s="616">
        <v>450000</v>
      </c>
      <c r="R71" s="638">
        <f>P71-Q71</f>
        <v>0</v>
      </c>
      <c r="S71" s="3224">
        <f t="shared" si="19"/>
        <v>0</v>
      </c>
      <c r="U71" s="209" t="str">
        <f t="shared" si="4"/>
        <v>0</v>
      </c>
    </row>
    <row r="72" spans="1:21" ht="20.100000000000001" customHeight="1">
      <c r="A72" s="551"/>
      <c r="B72" s="565"/>
      <c r="C72" s="588"/>
      <c r="D72" s="565"/>
      <c r="E72" s="1237"/>
      <c r="F72" s="1183" t="s">
        <v>1771</v>
      </c>
      <c r="G72" s="1114">
        <v>150000</v>
      </c>
      <c r="H72" s="1113" t="s">
        <v>335</v>
      </c>
      <c r="I72" s="1233">
        <v>3</v>
      </c>
      <c r="J72" s="1113"/>
      <c r="K72" s="1234"/>
      <c r="L72" s="1234"/>
      <c r="M72" s="1234"/>
      <c r="N72" s="1235" t="s">
        <v>20</v>
      </c>
      <c r="O72" s="716">
        <f>ROUNDUP(G72*I72,-3)</f>
        <v>450000</v>
      </c>
      <c r="P72" s="848"/>
      <c r="Q72" s="848"/>
      <c r="R72" s="849"/>
      <c r="S72" s="3197"/>
      <c r="U72" s="209" t="str">
        <f t="shared" si="4"/>
        <v>0</v>
      </c>
    </row>
    <row r="73" spans="1:21" s="221" customFormat="1" ht="20.100000000000001" customHeight="1">
      <c r="A73" s="1354"/>
      <c r="B73" s="1355"/>
      <c r="C73" s="1355"/>
      <c r="D73" s="1355"/>
      <c r="E73" s="456" t="s">
        <v>1210</v>
      </c>
      <c r="F73" s="457"/>
      <c r="G73" s="457"/>
      <c r="H73" s="1228"/>
      <c r="I73" s="457"/>
      <c r="J73" s="1228"/>
      <c r="K73" s="457"/>
      <c r="L73" s="457"/>
      <c r="M73" s="457"/>
      <c r="N73" s="457"/>
      <c r="O73" s="459"/>
      <c r="P73" s="573">
        <f>O74</f>
        <v>200000</v>
      </c>
      <c r="Q73" s="573">
        <f>Q74</f>
        <v>200000</v>
      </c>
      <c r="R73" s="631">
        <f>P73-Q73</f>
        <v>0</v>
      </c>
      <c r="S73" s="3170">
        <f t="shared" ref="S73:S74" si="20">R73/Q73</f>
        <v>0</v>
      </c>
      <c r="U73" s="209" t="str">
        <f t="shared" si="4"/>
        <v>0</v>
      </c>
    </row>
    <row r="74" spans="1:21" s="221" customFormat="1" ht="20.100000000000001" customHeight="1">
      <c r="A74" s="1354"/>
      <c r="B74" s="1355"/>
      <c r="C74" s="1355"/>
      <c r="D74" s="1355"/>
      <c r="E74" s="1356"/>
      <c r="F74" s="633" t="s">
        <v>947</v>
      </c>
      <c r="G74" s="1229"/>
      <c r="H74" s="633"/>
      <c r="I74" s="633"/>
      <c r="J74" s="633"/>
      <c r="K74" s="633"/>
      <c r="L74" s="633"/>
      <c r="M74" s="633"/>
      <c r="N74" s="1230"/>
      <c r="O74" s="637">
        <f>SUM(O75:O75)</f>
        <v>200000</v>
      </c>
      <c r="P74" s="616">
        <f>O74</f>
        <v>200000</v>
      </c>
      <c r="Q74" s="616">
        <v>200000</v>
      </c>
      <c r="R74" s="638">
        <f>P74-Q74</f>
        <v>0</v>
      </c>
      <c r="S74" s="3224">
        <f t="shared" si="20"/>
        <v>0</v>
      </c>
      <c r="U74" s="209" t="str">
        <f t="shared" si="4"/>
        <v>0</v>
      </c>
    </row>
    <row r="75" spans="1:21" s="221" customFormat="1" ht="20.100000000000001" customHeight="1">
      <c r="A75" s="1354"/>
      <c r="B75" s="1355"/>
      <c r="C75" s="1357"/>
      <c r="D75" s="1355"/>
      <c r="E75" s="1358"/>
      <c r="F75" s="1135" t="s">
        <v>2370</v>
      </c>
      <c r="G75" s="1199">
        <v>200000</v>
      </c>
      <c r="H75" s="1242" t="s">
        <v>335</v>
      </c>
      <c r="I75" s="1359">
        <v>1</v>
      </c>
      <c r="J75" s="1242"/>
      <c r="K75" s="1256"/>
      <c r="L75" s="1244"/>
      <c r="M75" s="1244"/>
      <c r="N75" s="1245" t="s">
        <v>20</v>
      </c>
      <c r="O75" s="1138">
        <f>ROUNDUP(G75*I75,-3)</f>
        <v>200000</v>
      </c>
      <c r="P75" s="892"/>
      <c r="Q75" s="892"/>
      <c r="R75" s="894"/>
      <c r="S75" s="3198"/>
      <c r="U75" s="209" t="str">
        <f t="shared" ref="U75:U142" si="21">IF(R75&gt;0,"추경","0")</f>
        <v>0</v>
      </c>
    </row>
    <row r="76" spans="1:21" s="219" customFormat="1" ht="20.100000000000001" customHeight="1" thickBot="1">
      <c r="A76" s="1354"/>
      <c r="B76" s="1355"/>
      <c r="C76" s="560" t="s">
        <v>141</v>
      </c>
      <c r="D76" s="561"/>
      <c r="E76" s="561"/>
      <c r="F76" s="1221"/>
      <c r="G76" s="562"/>
      <c r="H76" s="1222"/>
      <c r="I76" s="562"/>
      <c r="J76" s="1222"/>
      <c r="K76" s="562"/>
      <c r="L76" s="562"/>
      <c r="M76" s="562"/>
      <c r="N76" s="562"/>
      <c r="O76" s="563"/>
      <c r="P76" s="688">
        <f>P77+P78</f>
        <v>7520000</v>
      </c>
      <c r="Q76" s="688">
        <f>Q77+Q78</f>
        <v>6610000</v>
      </c>
      <c r="R76" s="689">
        <f t="shared" ref="R76:R77" si="22">P76-Q76</f>
        <v>910000</v>
      </c>
      <c r="S76" s="3178">
        <f t="shared" ref="S76:S80" si="23">R76/Q76</f>
        <v>0.13767019667170954</v>
      </c>
      <c r="U76" s="209" t="str">
        <f t="shared" si="21"/>
        <v>추경</v>
      </c>
    </row>
    <row r="77" spans="1:21" s="219" customFormat="1" ht="20.100000000000001" customHeight="1">
      <c r="A77" s="1354"/>
      <c r="B77" s="1355"/>
      <c r="C77" s="695"/>
      <c r="D77" s="2978" t="s">
        <v>1365</v>
      </c>
      <c r="E77" s="2979"/>
      <c r="F77" s="2980"/>
      <c r="G77" s="2981"/>
      <c r="H77" s="2982"/>
      <c r="I77" s="2982"/>
      <c r="J77" s="2982"/>
      <c r="K77" s="2982"/>
      <c r="L77" s="2982"/>
      <c r="M77" s="2982"/>
      <c r="N77" s="2983"/>
      <c r="O77" s="2982"/>
      <c r="P77" s="2984">
        <v>0</v>
      </c>
      <c r="Q77" s="2984">
        <v>0</v>
      </c>
      <c r="R77" s="2985">
        <f t="shared" si="22"/>
        <v>0</v>
      </c>
      <c r="S77" s="3254"/>
      <c r="U77" s="209" t="str">
        <f t="shared" si="21"/>
        <v>0</v>
      </c>
    </row>
    <row r="78" spans="1:21" s="219" customFormat="1" ht="20.100000000000001" customHeight="1" thickBot="1">
      <c r="A78" s="1354"/>
      <c r="B78" s="1355"/>
      <c r="C78" s="695"/>
      <c r="D78" s="1360" t="s">
        <v>189</v>
      </c>
      <c r="E78" s="1361"/>
      <c r="F78" s="1248"/>
      <c r="G78" s="1249"/>
      <c r="H78" s="1250"/>
      <c r="I78" s="1250"/>
      <c r="J78" s="1250"/>
      <c r="K78" s="1250"/>
      <c r="L78" s="1250"/>
      <c r="M78" s="1250"/>
      <c r="N78" s="1251"/>
      <c r="O78" s="1250"/>
      <c r="P78" s="1081">
        <f>SUM(P79,P92,P100)</f>
        <v>7520000</v>
      </c>
      <c r="Q78" s="1081">
        <f>SUM(Q79,Q92,Q100)</f>
        <v>6610000</v>
      </c>
      <c r="R78" s="1252">
        <f>P78-Q78</f>
        <v>910000</v>
      </c>
      <c r="S78" s="3255">
        <f t="shared" si="23"/>
        <v>0.13767019667170954</v>
      </c>
      <c r="U78" s="209" t="str">
        <f t="shared" si="21"/>
        <v>추경</v>
      </c>
    </row>
    <row r="79" spans="1:21" s="219" customFormat="1" ht="20.100000000000001" customHeight="1">
      <c r="A79" s="1354"/>
      <c r="B79" s="1355"/>
      <c r="C79" s="695"/>
      <c r="D79" s="692"/>
      <c r="E79" s="456" t="s">
        <v>1102</v>
      </c>
      <c r="F79" s="457"/>
      <c r="G79" s="457"/>
      <c r="H79" s="1228"/>
      <c r="I79" s="457"/>
      <c r="J79" s="1228"/>
      <c r="K79" s="457"/>
      <c r="L79" s="457"/>
      <c r="M79" s="457"/>
      <c r="N79" s="457"/>
      <c r="O79" s="459"/>
      <c r="P79" s="693">
        <f>O80</f>
        <v>2420000</v>
      </c>
      <c r="Q79" s="573">
        <f>Q80</f>
        <v>2200000</v>
      </c>
      <c r="R79" s="694">
        <f>P79-Q79</f>
        <v>220000</v>
      </c>
      <c r="S79" s="3179">
        <f t="shared" si="23"/>
        <v>0.1</v>
      </c>
      <c r="U79" s="209" t="str">
        <f t="shared" si="21"/>
        <v>추경</v>
      </c>
    </row>
    <row r="80" spans="1:21" s="219" customFormat="1" ht="20.100000000000001" customHeight="1">
      <c r="A80" s="1354"/>
      <c r="B80" s="1355"/>
      <c r="C80" s="695"/>
      <c r="D80" s="690"/>
      <c r="E80" s="691"/>
      <c r="F80" s="633" t="s">
        <v>1049</v>
      </c>
      <c r="G80" s="1229"/>
      <c r="H80" s="633"/>
      <c r="I80" s="633"/>
      <c r="J80" s="633"/>
      <c r="K80" s="633"/>
      <c r="L80" s="633"/>
      <c r="M80" s="633"/>
      <c r="N80" s="1230"/>
      <c r="O80" s="637">
        <f>O81+O85+O86+O90+O91</f>
        <v>2420000</v>
      </c>
      <c r="P80" s="616">
        <f>O80</f>
        <v>2420000</v>
      </c>
      <c r="Q80" s="616">
        <v>2200000</v>
      </c>
      <c r="R80" s="638">
        <f>P80-Q80</f>
        <v>220000</v>
      </c>
      <c r="S80" s="3224">
        <f t="shared" si="23"/>
        <v>0.1</v>
      </c>
      <c r="U80" s="209" t="str">
        <f t="shared" si="21"/>
        <v>추경</v>
      </c>
    </row>
    <row r="81" spans="1:21" s="219" customFormat="1" ht="20.100000000000001" customHeight="1">
      <c r="A81" s="1354"/>
      <c r="B81" s="1355"/>
      <c r="C81" s="695"/>
      <c r="D81" s="690"/>
      <c r="E81" s="691"/>
      <c r="F81" s="1362" t="s">
        <v>2372</v>
      </c>
      <c r="G81" s="1114"/>
      <c r="H81" s="1113"/>
      <c r="I81" s="1113"/>
      <c r="J81" s="1113"/>
      <c r="K81" s="1113"/>
      <c r="L81" s="1113"/>
      <c r="M81" s="1113"/>
      <c r="N81" s="1235"/>
      <c r="O81" s="1363">
        <f>SUM(O82:O84)</f>
        <v>600000</v>
      </c>
      <c r="P81" s="848"/>
      <c r="Q81" s="848"/>
      <c r="R81" s="849"/>
      <c r="S81" s="3197"/>
      <c r="U81" s="209" t="str">
        <f t="shared" si="21"/>
        <v>0</v>
      </c>
    </row>
    <row r="82" spans="1:21" s="219" customFormat="1" ht="20.100000000000001" customHeight="1">
      <c r="A82" s="1354"/>
      <c r="B82" s="1355"/>
      <c r="C82" s="695"/>
      <c r="D82" s="690"/>
      <c r="E82" s="691"/>
      <c r="F82" s="1362" t="s">
        <v>2379</v>
      </c>
      <c r="G82" s="1114">
        <v>300000</v>
      </c>
      <c r="H82" s="1113" t="s">
        <v>335</v>
      </c>
      <c r="I82" s="1233">
        <v>1</v>
      </c>
      <c r="J82" s="1113"/>
      <c r="K82" s="1113"/>
      <c r="L82" s="1113"/>
      <c r="M82" s="1113"/>
      <c r="N82" s="1235" t="s">
        <v>1068</v>
      </c>
      <c r="O82" s="716">
        <f>G82*I82</f>
        <v>300000</v>
      </c>
      <c r="P82" s="848"/>
      <c r="Q82" s="848"/>
      <c r="R82" s="849"/>
      <c r="S82" s="3197"/>
      <c r="U82" s="209" t="str">
        <f t="shared" si="21"/>
        <v>0</v>
      </c>
    </row>
    <row r="83" spans="1:21" s="219" customFormat="1" ht="20.100000000000001" customHeight="1">
      <c r="A83" s="1354"/>
      <c r="B83" s="1355"/>
      <c r="C83" s="695"/>
      <c r="D83" s="690"/>
      <c r="E83" s="691"/>
      <c r="F83" s="1362" t="s">
        <v>2380</v>
      </c>
      <c r="G83" s="1114">
        <v>200000</v>
      </c>
      <c r="H83" s="1113" t="s">
        <v>335</v>
      </c>
      <c r="I83" s="1346">
        <v>1</v>
      </c>
      <c r="J83" s="1113"/>
      <c r="K83" s="1113"/>
      <c r="L83" s="1113"/>
      <c r="M83" s="1113"/>
      <c r="N83" s="1235" t="s">
        <v>628</v>
      </c>
      <c r="O83" s="716">
        <f>G83*I83</f>
        <v>200000</v>
      </c>
      <c r="P83" s="848"/>
      <c r="Q83" s="848"/>
      <c r="R83" s="849"/>
      <c r="S83" s="3197"/>
      <c r="U83" s="209" t="str">
        <f t="shared" si="21"/>
        <v>0</v>
      </c>
    </row>
    <row r="84" spans="1:21" s="219" customFormat="1" ht="20.100000000000001" customHeight="1">
      <c r="A84" s="1354"/>
      <c r="B84" s="1355"/>
      <c r="C84" s="695"/>
      <c r="D84" s="690"/>
      <c r="E84" s="691"/>
      <c r="F84" s="1362" t="s">
        <v>2381</v>
      </c>
      <c r="G84" s="1114">
        <v>100000</v>
      </c>
      <c r="H84" s="1113" t="s">
        <v>335</v>
      </c>
      <c r="I84" s="1346">
        <v>1</v>
      </c>
      <c r="J84" s="1113"/>
      <c r="K84" s="1113"/>
      <c r="L84" s="1113"/>
      <c r="M84" s="1113"/>
      <c r="N84" s="1235" t="s">
        <v>1068</v>
      </c>
      <c r="O84" s="716">
        <f>G84*I84</f>
        <v>100000</v>
      </c>
      <c r="P84" s="848"/>
      <c r="Q84" s="848"/>
      <c r="R84" s="849"/>
      <c r="S84" s="3197"/>
      <c r="U84" s="209" t="str">
        <f t="shared" si="21"/>
        <v>0</v>
      </c>
    </row>
    <row r="85" spans="1:21" s="219" customFormat="1" ht="20.100000000000001" customHeight="1">
      <c r="A85" s="1354"/>
      <c r="B85" s="1355"/>
      <c r="C85" s="695"/>
      <c r="D85" s="690"/>
      <c r="E85" s="691"/>
      <c r="F85" s="1362" t="s">
        <v>2373</v>
      </c>
      <c r="G85" s="1114">
        <v>25000</v>
      </c>
      <c r="H85" s="1113" t="s">
        <v>335</v>
      </c>
      <c r="I85" s="1281">
        <v>4</v>
      </c>
      <c r="J85" s="1113" t="s">
        <v>335</v>
      </c>
      <c r="K85" s="1234">
        <v>10</v>
      </c>
      <c r="L85" s="1113"/>
      <c r="M85" s="1113"/>
      <c r="N85" s="1235" t="s">
        <v>1068</v>
      </c>
      <c r="O85" s="1363">
        <f>G85*I85*K85</f>
        <v>1000000</v>
      </c>
      <c r="P85" s="848"/>
      <c r="Q85" s="848"/>
      <c r="R85" s="849"/>
      <c r="S85" s="3197"/>
      <c r="U85" s="209" t="str">
        <f t="shared" si="21"/>
        <v>0</v>
      </c>
    </row>
    <row r="86" spans="1:21" s="219" customFormat="1" ht="20.100000000000001" customHeight="1">
      <c r="A86" s="1354"/>
      <c r="B86" s="1355"/>
      <c r="C86" s="695"/>
      <c r="D86" s="690"/>
      <c r="E86" s="691"/>
      <c r="F86" s="1362" t="s">
        <v>2374</v>
      </c>
      <c r="G86" s="1114"/>
      <c r="H86" s="1113"/>
      <c r="I86" s="1113"/>
      <c r="J86" s="1113"/>
      <c r="K86" s="1113"/>
      <c r="L86" s="1113"/>
      <c r="M86" s="1113"/>
      <c r="N86" s="1235"/>
      <c r="O86" s="1363">
        <f>SUM(O87:O89)</f>
        <v>400000</v>
      </c>
      <c r="P86" s="848"/>
      <c r="Q86" s="848"/>
      <c r="R86" s="849"/>
      <c r="S86" s="3197"/>
      <c r="U86" s="209" t="str">
        <f t="shared" si="21"/>
        <v>0</v>
      </c>
    </row>
    <row r="87" spans="1:21" s="219" customFormat="1" ht="20.100000000000001" customHeight="1">
      <c r="A87" s="687"/>
      <c r="B87" s="690"/>
      <c r="C87" s="695"/>
      <c r="D87" s="690"/>
      <c r="E87" s="691"/>
      <c r="F87" s="1362" t="s">
        <v>2380</v>
      </c>
      <c r="G87" s="1114">
        <v>200000</v>
      </c>
      <c r="H87" s="1113" t="s">
        <v>335</v>
      </c>
      <c r="I87" s="1346">
        <v>1</v>
      </c>
      <c r="J87" s="1113"/>
      <c r="K87" s="1113"/>
      <c r="L87" s="1113"/>
      <c r="M87" s="1113"/>
      <c r="N87" s="1235" t="s">
        <v>1068</v>
      </c>
      <c r="O87" s="716">
        <f>G87*I87</f>
        <v>200000</v>
      </c>
      <c r="P87" s="848"/>
      <c r="Q87" s="848"/>
      <c r="R87" s="849"/>
      <c r="S87" s="3197"/>
      <c r="U87" s="209" t="str">
        <f t="shared" si="21"/>
        <v>0</v>
      </c>
    </row>
    <row r="88" spans="1:21" s="219" customFormat="1" ht="20.100000000000001" customHeight="1">
      <c r="A88" s="687"/>
      <c r="B88" s="690"/>
      <c r="C88" s="695"/>
      <c r="D88" s="690"/>
      <c r="E88" s="691"/>
      <c r="F88" s="1362" t="s">
        <v>2382</v>
      </c>
      <c r="G88" s="1114">
        <v>100000</v>
      </c>
      <c r="H88" s="1113" t="s">
        <v>335</v>
      </c>
      <c r="I88" s="1346">
        <v>1</v>
      </c>
      <c r="J88" s="1113"/>
      <c r="K88" s="1113"/>
      <c r="L88" s="1113"/>
      <c r="M88" s="1113"/>
      <c r="N88" s="1235" t="s">
        <v>1068</v>
      </c>
      <c r="O88" s="716">
        <f>G88*I88</f>
        <v>100000</v>
      </c>
      <c r="P88" s="848"/>
      <c r="Q88" s="848"/>
      <c r="R88" s="849"/>
      <c r="S88" s="3197"/>
      <c r="U88" s="209" t="str">
        <f t="shared" si="21"/>
        <v>0</v>
      </c>
    </row>
    <row r="89" spans="1:21" s="219" customFormat="1" ht="20.100000000000001" customHeight="1">
      <c r="A89" s="687"/>
      <c r="B89" s="690"/>
      <c r="C89" s="695"/>
      <c r="D89" s="690"/>
      <c r="E89" s="691"/>
      <c r="F89" s="1362" t="s">
        <v>2383</v>
      </c>
      <c r="G89" s="1114">
        <v>100000</v>
      </c>
      <c r="H89" s="1113" t="s">
        <v>335</v>
      </c>
      <c r="I89" s="1346">
        <v>1</v>
      </c>
      <c r="J89" s="1113"/>
      <c r="K89" s="1113"/>
      <c r="L89" s="1113"/>
      <c r="M89" s="1113"/>
      <c r="N89" s="1235" t="s">
        <v>1068</v>
      </c>
      <c r="O89" s="716">
        <f>G89*I89</f>
        <v>100000</v>
      </c>
      <c r="P89" s="848"/>
      <c r="Q89" s="848"/>
      <c r="R89" s="849"/>
      <c r="S89" s="3197"/>
      <c r="U89" s="209" t="str">
        <f t="shared" si="21"/>
        <v>0</v>
      </c>
    </row>
    <row r="90" spans="1:21" s="219" customFormat="1" ht="20.100000000000001" customHeight="1">
      <c r="A90" s="687"/>
      <c r="B90" s="690"/>
      <c r="C90" s="695"/>
      <c r="D90" s="690"/>
      <c r="E90" s="691"/>
      <c r="F90" s="1362" t="s">
        <v>2375</v>
      </c>
      <c r="G90" s="1114">
        <v>40000</v>
      </c>
      <c r="H90" s="1113" t="s">
        <v>335</v>
      </c>
      <c r="I90" s="1260">
        <v>5</v>
      </c>
      <c r="J90" s="1113"/>
      <c r="K90" s="1113"/>
      <c r="L90" s="1113"/>
      <c r="M90" s="1113"/>
      <c r="N90" s="1235" t="s">
        <v>1068</v>
      </c>
      <c r="O90" s="1363">
        <f>G90*I90</f>
        <v>200000</v>
      </c>
      <c r="P90" s="848"/>
      <c r="Q90" s="848"/>
      <c r="R90" s="849"/>
      <c r="S90" s="3197"/>
      <c r="U90" s="209" t="str">
        <f t="shared" si="21"/>
        <v>0</v>
      </c>
    </row>
    <row r="91" spans="1:21" s="219" customFormat="1" ht="20.100000000000001" customHeight="1">
      <c r="A91" s="687"/>
      <c r="B91" s="690"/>
      <c r="C91" s="695"/>
      <c r="D91" s="690"/>
      <c r="E91" s="691"/>
      <c r="F91" s="1362" t="s">
        <v>3002</v>
      </c>
      <c r="G91" s="1114">
        <v>220000</v>
      </c>
      <c r="H91" s="1113" t="s">
        <v>19</v>
      </c>
      <c r="I91" s="1260">
        <v>1</v>
      </c>
      <c r="J91" s="1113"/>
      <c r="K91" s="1113"/>
      <c r="L91" s="1113"/>
      <c r="M91" s="1113"/>
      <c r="N91" s="1235" t="s">
        <v>20</v>
      </c>
      <c r="O91" s="1363">
        <f>G91*I91</f>
        <v>220000</v>
      </c>
      <c r="P91" s="848"/>
      <c r="Q91" s="848"/>
      <c r="R91" s="849"/>
      <c r="S91" s="3197"/>
      <c r="U91" s="209"/>
    </row>
    <row r="92" spans="1:21" s="219" customFormat="1" ht="20.100000000000001" customHeight="1">
      <c r="A92" s="687"/>
      <c r="B92" s="690"/>
      <c r="C92" s="695"/>
      <c r="D92" s="690"/>
      <c r="E92" s="456" t="s">
        <v>242</v>
      </c>
      <c r="F92" s="457"/>
      <c r="G92" s="457"/>
      <c r="H92" s="1228"/>
      <c r="I92" s="457"/>
      <c r="J92" s="1228"/>
      <c r="K92" s="457"/>
      <c r="L92" s="457"/>
      <c r="M92" s="457"/>
      <c r="N92" s="457"/>
      <c r="O92" s="459"/>
      <c r="P92" s="693">
        <f>O93+O95+O97</f>
        <v>1250000</v>
      </c>
      <c r="Q92" s="573">
        <f>Q93</f>
        <v>560000</v>
      </c>
      <c r="R92" s="694">
        <f>P92-Q92</f>
        <v>690000</v>
      </c>
      <c r="S92" s="3179">
        <f t="shared" ref="S92" si="24">R92/Q92</f>
        <v>1.2321428571428572</v>
      </c>
      <c r="U92" s="209" t="str">
        <f t="shared" si="21"/>
        <v>추경</v>
      </c>
    </row>
    <row r="93" spans="1:21" s="219" customFormat="1" ht="20.100000000000001" customHeight="1">
      <c r="A93" s="687"/>
      <c r="B93" s="690"/>
      <c r="C93" s="695"/>
      <c r="D93" s="690"/>
      <c r="E93" s="691"/>
      <c r="F93" s="633" t="s">
        <v>948</v>
      </c>
      <c r="G93" s="1229"/>
      <c r="H93" s="633"/>
      <c r="I93" s="633"/>
      <c r="J93" s="633"/>
      <c r="K93" s="633"/>
      <c r="L93" s="633"/>
      <c r="M93" s="633"/>
      <c r="N93" s="1230"/>
      <c r="O93" s="637">
        <f>SUM(O94:O94)</f>
        <v>560000</v>
      </c>
      <c r="P93" s="616">
        <f>O93</f>
        <v>560000</v>
      </c>
      <c r="Q93" s="616">
        <v>560000</v>
      </c>
      <c r="R93" s="638">
        <f>P93-Q93</f>
        <v>0</v>
      </c>
      <c r="S93" s="3224">
        <f>R93/Q93</f>
        <v>0</v>
      </c>
      <c r="U93" s="209" t="str">
        <f t="shared" si="21"/>
        <v>0</v>
      </c>
    </row>
    <row r="94" spans="1:21" s="219" customFormat="1" ht="20.100000000000001" customHeight="1">
      <c r="A94" s="687"/>
      <c r="B94" s="690"/>
      <c r="C94" s="695"/>
      <c r="D94" s="690"/>
      <c r="E94" s="1237"/>
      <c r="F94" s="1362" t="s">
        <v>1948</v>
      </c>
      <c r="G94" s="1114">
        <v>80000</v>
      </c>
      <c r="H94" s="1113" t="s">
        <v>335</v>
      </c>
      <c r="I94" s="1260">
        <v>7</v>
      </c>
      <c r="J94" s="1113"/>
      <c r="K94" s="1234"/>
      <c r="L94" s="1234"/>
      <c r="M94" s="1234"/>
      <c r="N94" s="1235" t="s">
        <v>20</v>
      </c>
      <c r="O94" s="716">
        <f>G94*I94</f>
        <v>560000</v>
      </c>
      <c r="P94" s="848"/>
      <c r="Q94" s="848"/>
      <c r="R94" s="849"/>
      <c r="S94" s="3197"/>
      <c r="U94" s="209" t="str">
        <f t="shared" si="21"/>
        <v>0</v>
      </c>
    </row>
    <row r="95" spans="1:21" s="219" customFormat="1" ht="20.100000000000001" customHeight="1">
      <c r="A95" s="687"/>
      <c r="B95" s="690"/>
      <c r="C95" s="695"/>
      <c r="D95" s="690"/>
      <c r="E95" s="691"/>
      <c r="F95" s="633" t="s">
        <v>3003</v>
      </c>
      <c r="G95" s="1229"/>
      <c r="H95" s="633"/>
      <c r="I95" s="633"/>
      <c r="J95" s="633"/>
      <c r="K95" s="633"/>
      <c r="L95" s="633"/>
      <c r="M95" s="633"/>
      <c r="N95" s="1230"/>
      <c r="O95" s="637">
        <f>SUM(O96:O96)</f>
        <v>240000</v>
      </c>
      <c r="P95" s="616">
        <f>O95</f>
        <v>240000</v>
      </c>
      <c r="Q95" s="616">
        <v>0</v>
      </c>
      <c r="R95" s="638">
        <f>P95-Q95</f>
        <v>240000</v>
      </c>
      <c r="S95" s="3224"/>
      <c r="U95" s="209" t="str">
        <f t="shared" ref="U95:U96" si="25">IF(R95&gt;0,"추경","0")</f>
        <v>추경</v>
      </c>
    </row>
    <row r="96" spans="1:21" s="219" customFormat="1" ht="20.100000000000001" customHeight="1">
      <c r="A96" s="687"/>
      <c r="B96" s="690"/>
      <c r="C96" s="695"/>
      <c r="D96" s="690"/>
      <c r="E96" s="1237"/>
      <c r="F96" s="1362" t="s">
        <v>3004</v>
      </c>
      <c r="G96" s="1352">
        <v>10000</v>
      </c>
      <c r="H96" s="844" t="s">
        <v>19</v>
      </c>
      <c r="I96" s="1364">
        <v>4</v>
      </c>
      <c r="J96" s="844" t="s">
        <v>19</v>
      </c>
      <c r="K96" s="1365">
        <v>6</v>
      </c>
      <c r="L96" s="1234"/>
      <c r="M96" s="1234"/>
      <c r="N96" s="1235" t="s">
        <v>20</v>
      </c>
      <c r="O96" s="716">
        <f>G96*I96*K96</f>
        <v>240000</v>
      </c>
      <c r="P96" s="848"/>
      <c r="Q96" s="848"/>
      <c r="R96" s="849"/>
      <c r="S96" s="3197"/>
      <c r="U96" s="209" t="str">
        <f t="shared" si="25"/>
        <v>0</v>
      </c>
    </row>
    <row r="97" spans="1:21" s="219" customFormat="1" ht="20.100000000000001" customHeight="1">
      <c r="A97" s="687"/>
      <c r="B97" s="690"/>
      <c r="C97" s="695"/>
      <c r="D97" s="690"/>
      <c r="E97" s="1237"/>
      <c r="F97" s="633" t="s">
        <v>3336</v>
      </c>
      <c r="G97" s="1229"/>
      <c r="H97" s="633"/>
      <c r="I97" s="633"/>
      <c r="J97" s="633"/>
      <c r="K97" s="633"/>
      <c r="L97" s="633"/>
      <c r="M97" s="633"/>
      <c r="N97" s="1230"/>
      <c r="O97" s="637">
        <f>SUM(O98:O99)</f>
        <v>450000</v>
      </c>
      <c r="P97" s="616">
        <f>O97</f>
        <v>450000</v>
      </c>
      <c r="Q97" s="616">
        <v>0</v>
      </c>
      <c r="R97" s="638">
        <f>P97-Q97</f>
        <v>450000</v>
      </c>
      <c r="S97" s="3224"/>
      <c r="U97" s="209" t="str">
        <f t="shared" ref="U97:U98" si="26">IF(R97&gt;0,"추경","0")</f>
        <v>추경</v>
      </c>
    </row>
    <row r="98" spans="1:21" s="219" customFormat="1" ht="20.100000000000001" customHeight="1">
      <c r="A98" s="687"/>
      <c r="B98" s="690"/>
      <c r="C98" s="695"/>
      <c r="D98" s="690"/>
      <c r="E98" s="1237"/>
      <c r="F98" s="1362" t="s">
        <v>3005</v>
      </c>
      <c r="G98" s="1366">
        <v>30000</v>
      </c>
      <c r="H98" s="844" t="s">
        <v>19</v>
      </c>
      <c r="I98" s="1367">
        <v>5</v>
      </c>
      <c r="J98" s="1113"/>
      <c r="K98" s="1234"/>
      <c r="L98" s="1234"/>
      <c r="M98" s="1234"/>
      <c r="N98" s="1235" t="s">
        <v>20</v>
      </c>
      <c r="O98" s="716">
        <f>G98*I98</f>
        <v>150000</v>
      </c>
      <c r="P98" s="848"/>
      <c r="Q98" s="848"/>
      <c r="R98" s="849"/>
      <c r="S98" s="3197"/>
      <c r="U98" s="209" t="str">
        <f t="shared" si="26"/>
        <v>0</v>
      </c>
    </row>
    <row r="99" spans="1:21" s="219" customFormat="1" ht="20.100000000000001" customHeight="1">
      <c r="A99" s="687"/>
      <c r="B99" s="690"/>
      <c r="C99" s="695"/>
      <c r="D99" s="690"/>
      <c r="E99" s="1237"/>
      <c r="F99" s="1362" t="s">
        <v>3006</v>
      </c>
      <c r="G99" s="1368">
        <v>30000</v>
      </c>
      <c r="H99" s="1369" t="s">
        <v>19</v>
      </c>
      <c r="I99" s="1364">
        <v>10</v>
      </c>
      <c r="J99" s="1113"/>
      <c r="K99" s="1234"/>
      <c r="L99" s="1234"/>
      <c r="M99" s="1234"/>
      <c r="N99" s="1235" t="s">
        <v>20</v>
      </c>
      <c r="O99" s="716">
        <f>G99*I99</f>
        <v>300000</v>
      </c>
      <c r="P99" s="848"/>
      <c r="Q99" s="848"/>
      <c r="R99" s="849"/>
      <c r="S99" s="3197"/>
      <c r="U99" s="209"/>
    </row>
    <row r="100" spans="1:21" s="219" customFormat="1" ht="20.100000000000001" customHeight="1">
      <c r="A100" s="687"/>
      <c r="B100" s="690"/>
      <c r="C100" s="695"/>
      <c r="D100" s="690"/>
      <c r="E100" s="456" t="s">
        <v>3278</v>
      </c>
      <c r="F100" s="457"/>
      <c r="G100" s="457"/>
      <c r="H100" s="1228"/>
      <c r="I100" s="457"/>
      <c r="J100" s="1228"/>
      <c r="K100" s="457"/>
      <c r="L100" s="457"/>
      <c r="M100" s="457"/>
      <c r="N100" s="457"/>
      <c r="O100" s="459"/>
      <c r="P100" s="693">
        <f>O101+O105</f>
        <v>3850000</v>
      </c>
      <c r="Q100" s="573">
        <f>SUM(Q101,Q105)</f>
        <v>3850000</v>
      </c>
      <c r="R100" s="694">
        <f>P100-Q100</f>
        <v>0</v>
      </c>
      <c r="S100" s="3179">
        <f t="shared" ref="S100" si="27">R100/Q100</f>
        <v>0</v>
      </c>
      <c r="U100" s="209" t="str">
        <f t="shared" si="21"/>
        <v>0</v>
      </c>
    </row>
    <row r="101" spans="1:21" s="219" customFormat="1" ht="20.100000000000001" customHeight="1">
      <c r="A101" s="687"/>
      <c r="B101" s="690"/>
      <c r="C101" s="695"/>
      <c r="D101" s="690"/>
      <c r="E101" s="1370"/>
      <c r="F101" s="633" t="s">
        <v>949</v>
      </c>
      <c r="G101" s="1229"/>
      <c r="H101" s="633"/>
      <c r="I101" s="633"/>
      <c r="J101" s="633"/>
      <c r="K101" s="633"/>
      <c r="L101" s="633"/>
      <c r="M101" s="633"/>
      <c r="N101" s="1230"/>
      <c r="O101" s="637">
        <f>SUM(O102:O104)</f>
        <v>2000000</v>
      </c>
      <c r="P101" s="616">
        <f>O101</f>
        <v>2000000</v>
      </c>
      <c r="Q101" s="616">
        <v>2000000</v>
      </c>
      <c r="R101" s="638">
        <f>P101-Q101</f>
        <v>0</v>
      </c>
      <c r="S101" s="3224">
        <f>R101/Q101</f>
        <v>0</v>
      </c>
      <c r="U101" s="209" t="str">
        <f t="shared" si="21"/>
        <v>0</v>
      </c>
    </row>
    <row r="102" spans="1:21" s="219" customFormat="1" ht="20.100000000000001" customHeight="1">
      <c r="A102" s="687"/>
      <c r="B102" s="690"/>
      <c r="C102" s="695"/>
      <c r="D102" s="690"/>
      <c r="E102" s="691"/>
      <c r="F102" s="1362" t="s">
        <v>2376</v>
      </c>
      <c r="G102" s="1114">
        <v>100000</v>
      </c>
      <c r="H102" s="1113" t="s">
        <v>335</v>
      </c>
      <c r="I102" s="1260">
        <v>15</v>
      </c>
      <c r="J102" s="1113"/>
      <c r="K102" s="1113"/>
      <c r="L102" s="1113"/>
      <c r="M102" s="1113"/>
      <c r="N102" s="1235" t="s">
        <v>20</v>
      </c>
      <c r="O102" s="716">
        <f>G102*I102</f>
        <v>1500000</v>
      </c>
      <c r="P102" s="848"/>
      <c r="Q102" s="848"/>
      <c r="R102" s="849"/>
      <c r="S102" s="3197"/>
      <c r="U102" s="209" t="str">
        <f t="shared" si="21"/>
        <v>0</v>
      </c>
    </row>
    <row r="103" spans="1:21" s="219" customFormat="1" ht="20.100000000000001" customHeight="1">
      <c r="A103" s="687"/>
      <c r="B103" s="690"/>
      <c r="C103" s="695"/>
      <c r="D103" s="690"/>
      <c r="E103" s="691"/>
      <c r="F103" s="1362" t="s">
        <v>2377</v>
      </c>
      <c r="G103" s="1114">
        <v>20000</v>
      </c>
      <c r="H103" s="1113" t="s">
        <v>335</v>
      </c>
      <c r="I103" s="1260">
        <v>15</v>
      </c>
      <c r="J103" s="1113"/>
      <c r="K103" s="1113"/>
      <c r="L103" s="1113"/>
      <c r="M103" s="1113"/>
      <c r="N103" s="1235" t="s">
        <v>20</v>
      </c>
      <c r="O103" s="716">
        <f>G103*I103</f>
        <v>300000</v>
      </c>
      <c r="P103" s="848"/>
      <c r="Q103" s="848"/>
      <c r="R103" s="849"/>
      <c r="S103" s="3197"/>
      <c r="U103" s="209" t="str">
        <f t="shared" si="21"/>
        <v>0</v>
      </c>
    </row>
    <row r="104" spans="1:21" s="219" customFormat="1" ht="20.100000000000001" customHeight="1">
      <c r="A104" s="687"/>
      <c r="B104" s="690"/>
      <c r="C104" s="695"/>
      <c r="D104" s="690"/>
      <c r="E104" s="691"/>
      <c r="F104" s="1362" t="s">
        <v>2378</v>
      </c>
      <c r="G104" s="1114">
        <v>10000</v>
      </c>
      <c r="H104" s="1113" t="s">
        <v>335</v>
      </c>
      <c r="I104" s="1260">
        <v>20</v>
      </c>
      <c r="J104" s="1113"/>
      <c r="K104" s="1113"/>
      <c r="L104" s="1113"/>
      <c r="M104" s="1113"/>
      <c r="N104" s="1235" t="s">
        <v>20</v>
      </c>
      <c r="O104" s="716">
        <f>G104*I104</f>
        <v>200000</v>
      </c>
      <c r="P104" s="848"/>
      <c r="Q104" s="848"/>
      <c r="R104" s="849"/>
      <c r="S104" s="3197"/>
      <c r="U104" s="209" t="str">
        <f t="shared" si="21"/>
        <v>0</v>
      </c>
    </row>
    <row r="105" spans="1:21" s="219" customFormat="1" ht="20.100000000000001" customHeight="1">
      <c r="A105" s="687"/>
      <c r="B105" s="690"/>
      <c r="C105" s="695"/>
      <c r="D105" s="690"/>
      <c r="E105" s="1237"/>
      <c r="F105" s="633" t="s">
        <v>950</v>
      </c>
      <c r="G105" s="1229"/>
      <c r="H105" s="633"/>
      <c r="I105" s="633"/>
      <c r="J105" s="633"/>
      <c r="K105" s="633"/>
      <c r="L105" s="633"/>
      <c r="M105" s="633"/>
      <c r="N105" s="1230"/>
      <c r="O105" s="637">
        <f>SUM(O106:O109)</f>
        <v>1850000</v>
      </c>
      <c r="P105" s="616">
        <f>O105</f>
        <v>1850000</v>
      </c>
      <c r="Q105" s="616">
        <v>1850000</v>
      </c>
      <c r="R105" s="638">
        <f>P105-Q105</f>
        <v>0</v>
      </c>
      <c r="S105" s="3224">
        <f>R105/Q105</f>
        <v>0</v>
      </c>
      <c r="U105" s="209" t="str">
        <f t="shared" si="21"/>
        <v>0</v>
      </c>
    </row>
    <row r="106" spans="1:21" s="219" customFormat="1" ht="20.100000000000001" customHeight="1">
      <c r="A106" s="687"/>
      <c r="B106" s="690"/>
      <c r="C106" s="695"/>
      <c r="D106" s="690"/>
      <c r="E106" s="1370"/>
      <c r="F106" s="1362" t="s">
        <v>2485</v>
      </c>
      <c r="G106" s="1114">
        <v>250000</v>
      </c>
      <c r="H106" s="1113" t="s">
        <v>335</v>
      </c>
      <c r="I106" s="1346">
        <v>1</v>
      </c>
      <c r="J106" s="1113"/>
      <c r="K106" s="1234"/>
      <c r="L106" s="1234"/>
      <c r="M106" s="1234"/>
      <c r="N106" s="1235" t="s">
        <v>20</v>
      </c>
      <c r="O106" s="1371">
        <f>G106*I106</f>
        <v>250000</v>
      </c>
      <c r="P106" s="848"/>
      <c r="Q106" s="848"/>
      <c r="R106" s="849"/>
      <c r="S106" s="3197"/>
      <c r="U106" s="209" t="str">
        <f t="shared" si="21"/>
        <v>0</v>
      </c>
    </row>
    <row r="107" spans="1:21" s="219" customFormat="1" ht="20.100000000000001" customHeight="1">
      <c r="A107" s="687"/>
      <c r="B107" s="690"/>
      <c r="C107" s="695"/>
      <c r="D107" s="690"/>
      <c r="E107" s="1370"/>
      <c r="F107" s="1362" t="s">
        <v>2486</v>
      </c>
      <c r="G107" s="1114">
        <v>200000</v>
      </c>
      <c r="H107" s="1113" t="s">
        <v>335</v>
      </c>
      <c r="I107" s="1233">
        <v>4</v>
      </c>
      <c r="J107" s="1113"/>
      <c r="K107" s="1234"/>
      <c r="L107" s="1234"/>
      <c r="M107" s="1234"/>
      <c r="N107" s="1235" t="s">
        <v>20</v>
      </c>
      <c r="O107" s="1371">
        <f>G107*I107</f>
        <v>800000</v>
      </c>
      <c r="P107" s="848"/>
      <c r="Q107" s="848"/>
      <c r="R107" s="849"/>
      <c r="S107" s="3197"/>
      <c r="U107" s="209" t="str">
        <f t="shared" si="21"/>
        <v>0</v>
      </c>
    </row>
    <row r="108" spans="1:21" s="219" customFormat="1" ht="20.100000000000001" customHeight="1">
      <c r="A108" s="687"/>
      <c r="B108" s="690"/>
      <c r="C108" s="695"/>
      <c r="D108" s="690"/>
      <c r="E108" s="1370"/>
      <c r="F108" s="1362" t="s">
        <v>2487</v>
      </c>
      <c r="G108" s="1114">
        <v>200000</v>
      </c>
      <c r="H108" s="1113" t="s">
        <v>335</v>
      </c>
      <c r="I108" s="1260">
        <v>2</v>
      </c>
      <c r="J108" s="1113"/>
      <c r="K108" s="1234"/>
      <c r="L108" s="1234"/>
      <c r="M108" s="1234"/>
      <c r="N108" s="1235" t="s">
        <v>628</v>
      </c>
      <c r="O108" s="1371">
        <f>G108*I108</f>
        <v>400000</v>
      </c>
      <c r="P108" s="848"/>
      <c r="Q108" s="848"/>
      <c r="R108" s="849"/>
      <c r="S108" s="3197"/>
      <c r="U108" s="209" t="str">
        <f t="shared" si="21"/>
        <v>0</v>
      </c>
    </row>
    <row r="109" spans="1:21" s="219" customFormat="1" ht="20.100000000000001" customHeight="1">
      <c r="A109" s="687"/>
      <c r="B109" s="690"/>
      <c r="C109" s="695"/>
      <c r="D109" s="690"/>
      <c r="E109" s="1370"/>
      <c r="F109" s="1362" t="s">
        <v>2488</v>
      </c>
      <c r="G109" s="1114">
        <v>200000</v>
      </c>
      <c r="H109" s="1113" t="s">
        <v>335</v>
      </c>
      <c r="I109" s="1260">
        <v>2</v>
      </c>
      <c r="J109" s="1113"/>
      <c r="K109" s="1234"/>
      <c r="L109" s="1234"/>
      <c r="M109" s="1234"/>
      <c r="N109" s="1235" t="s">
        <v>881</v>
      </c>
      <c r="O109" s="1371">
        <f>G109*I109</f>
        <v>400000</v>
      </c>
      <c r="P109" s="848"/>
      <c r="Q109" s="848"/>
      <c r="R109" s="849"/>
      <c r="S109" s="3197"/>
      <c r="U109" s="209" t="str">
        <f t="shared" si="21"/>
        <v>0</v>
      </c>
    </row>
    <row r="110" spans="1:21" ht="20.100000000000001" customHeight="1" thickBot="1">
      <c r="A110" s="687"/>
      <c r="B110" s="690"/>
      <c r="C110" s="560" t="s">
        <v>1224</v>
      </c>
      <c r="D110" s="561"/>
      <c r="E110" s="561"/>
      <c r="F110" s="1221"/>
      <c r="G110" s="562"/>
      <c r="H110" s="1222"/>
      <c r="I110" s="562"/>
      <c r="J110" s="1222"/>
      <c r="K110" s="562"/>
      <c r="L110" s="562"/>
      <c r="M110" s="562"/>
      <c r="N110" s="562"/>
      <c r="O110" s="563"/>
      <c r="P110" s="564">
        <f>P111+P115</f>
        <v>10302000</v>
      </c>
      <c r="Q110" s="564">
        <f>Q111+Q115</f>
        <v>12000000</v>
      </c>
      <c r="R110" s="625">
        <f>P110-Q110</f>
        <v>-1698000</v>
      </c>
      <c r="S110" s="3181">
        <f t="shared" ref="S110" si="28">R110/Q110</f>
        <v>-0.14149999999999999</v>
      </c>
      <c r="U110" s="209" t="str">
        <f t="shared" si="21"/>
        <v>0</v>
      </c>
    </row>
    <row r="111" spans="1:21" ht="20.100000000000001" customHeight="1" thickBot="1">
      <c r="A111" s="551"/>
      <c r="B111" s="565"/>
      <c r="C111" s="588"/>
      <c r="D111" s="1246" t="s">
        <v>1358</v>
      </c>
      <c r="E111" s="1247"/>
      <c r="F111" s="1248"/>
      <c r="G111" s="1249"/>
      <c r="H111" s="1250"/>
      <c r="I111" s="1250"/>
      <c r="J111" s="1250"/>
      <c r="K111" s="1250"/>
      <c r="L111" s="1250"/>
      <c r="M111" s="1250"/>
      <c r="N111" s="1251"/>
      <c r="O111" s="1250"/>
      <c r="P111" s="1081">
        <f>P112</f>
        <v>2400000</v>
      </c>
      <c r="Q111" s="1081">
        <f>Q112</f>
        <v>3600000</v>
      </c>
      <c r="R111" s="1252">
        <f>P111-Q111</f>
        <v>-1200000</v>
      </c>
      <c r="S111" s="3173">
        <f>R111/Q111</f>
        <v>-0.33333333333333331</v>
      </c>
      <c r="U111" s="209" t="str">
        <f t="shared" si="21"/>
        <v>0</v>
      </c>
    </row>
    <row r="112" spans="1:21" s="188" customFormat="1" ht="20.100000000000001" customHeight="1">
      <c r="A112" s="675"/>
      <c r="B112" s="574"/>
      <c r="C112" s="1318"/>
      <c r="D112" s="1314"/>
      <c r="E112" s="456" t="s">
        <v>325</v>
      </c>
      <c r="F112" s="457"/>
      <c r="G112" s="457"/>
      <c r="H112" s="1228"/>
      <c r="I112" s="457"/>
      <c r="J112" s="1228"/>
      <c r="K112" s="457"/>
      <c r="L112" s="457"/>
      <c r="M112" s="457"/>
      <c r="N112" s="457"/>
      <c r="O112" s="459"/>
      <c r="P112" s="573">
        <f>O113</f>
        <v>2400000</v>
      </c>
      <c r="Q112" s="573">
        <f>Q113</f>
        <v>3600000</v>
      </c>
      <c r="R112" s="631">
        <f>P112-Q112</f>
        <v>-1200000</v>
      </c>
      <c r="S112" s="3170">
        <f t="shared" ref="S112:S113" si="29">R112/Q112</f>
        <v>-0.33333333333333331</v>
      </c>
      <c r="U112" s="209" t="str">
        <f t="shared" si="21"/>
        <v>0</v>
      </c>
    </row>
    <row r="113" spans="1:21" s="188" customFormat="1" ht="20.100000000000001" customHeight="1">
      <c r="A113" s="675"/>
      <c r="B113" s="574"/>
      <c r="C113" s="1318"/>
      <c r="D113" s="574"/>
      <c r="E113" s="1356"/>
      <c r="F113" s="633" t="s">
        <v>523</v>
      </c>
      <c r="G113" s="1229"/>
      <c r="H113" s="633"/>
      <c r="I113" s="633"/>
      <c r="J113" s="633"/>
      <c r="K113" s="633"/>
      <c r="L113" s="633"/>
      <c r="M113" s="633"/>
      <c r="N113" s="1230"/>
      <c r="O113" s="637">
        <f>SUM(O114:O114)</f>
        <v>2400000</v>
      </c>
      <c r="P113" s="616">
        <f>O113</f>
        <v>2400000</v>
      </c>
      <c r="Q113" s="616">
        <v>3600000</v>
      </c>
      <c r="R113" s="638">
        <f>P113-Q113</f>
        <v>-1200000</v>
      </c>
      <c r="S113" s="3224">
        <f t="shared" si="29"/>
        <v>-0.33333333333333331</v>
      </c>
      <c r="U113" s="209" t="str">
        <f t="shared" si="21"/>
        <v>0</v>
      </c>
    </row>
    <row r="114" spans="1:21" s="188" customFormat="1" ht="20.100000000000001" customHeight="1" thickBot="1">
      <c r="A114" s="675"/>
      <c r="B114" s="574"/>
      <c r="C114" s="1318"/>
      <c r="D114" s="574"/>
      <c r="E114" s="1372"/>
      <c r="F114" s="1183" t="s">
        <v>2371</v>
      </c>
      <c r="G114" s="1114">
        <v>100000</v>
      </c>
      <c r="H114" s="1113" t="s">
        <v>335</v>
      </c>
      <c r="I114" s="1233">
        <v>2</v>
      </c>
      <c r="J114" s="1113" t="s">
        <v>335</v>
      </c>
      <c r="K114" s="1234">
        <v>12</v>
      </c>
      <c r="L114" s="1234"/>
      <c r="M114" s="1234"/>
      <c r="N114" s="1235" t="s">
        <v>20</v>
      </c>
      <c r="O114" s="716">
        <f>ROUNDUP(G114*I114*K114,-3)</f>
        <v>2400000</v>
      </c>
      <c r="P114" s="848"/>
      <c r="Q114" s="848"/>
      <c r="R114" s="849"/>
      <c r="S114" s="3197"/>
      <c r="U114" s="209" t="str">
        <f t="shared" si="21"/>
        <v>0</v>
      </c>
    </row>
    <row r="115" spans="1:21" s="219" customFormat="1" ht="20.100000000000001" customHeight="1" thickBot="1">
      <c r="A115" s="675"/>
      <c r="B115" s="574"/>
      <c r="C115" s="1318"/>
      <c r="D115" s="1246" t="s">
        <v>944</v>
      </c>
      <c r="E115" s="1247"/>
      <c r="F115" s="1248"/>
      <c r="G115" s="1249"/>
      <c r="H115" s="1250"/>
      <c r="I115" s="1250"/>
      <c r="J115" s="1250"/>
      <c r="K115" s="1250"/>
      <c r="L115" s="1250"/>
      <c r="M115" s="1250"/>
      <c r="N115" s="1251"/>
      <c r="O115" s="1250"/>
      <c r="P115" s="1081">
        <f>P116</f>
        <v>7902000</v>
      </c>
      <c r="Q115" s="1081">
        <f>Q116</f>
        <v>8400000</v>
      </c>
      <c r="R115" s="1252">
        <f>P115-Q115</f>
        <v>-498000</v>
      </c>
      <c r="S115" s="3173">
        <f>R115/Q115</f>
        <v>-5.9285714285714289E-2</v>
      </c>
      <c r="U115" s="209" t="str">
        <f t="shared" si="21"/>
        <v>0</v>
      </c>
    </row>
    <row r="116" spans="1:21" ht="20.100000000000001" customHeight="1">
      <c r="A116" s="675"/>
      <c r="B116" s="574"/>
      <c r="C116" s="1318"/>
      <c r="D116" s="565"/>
      <c r="E116" s="1257" t="s">
        <v>3284</v>
      </c>
      <c r="F116" s="1258"/>
      <c r="G116" s="1258"/>
      <c r="H116" s="1259"/>
      <c r="I116" s="1258"/>
      <c r="J116" s="1259"/>
      <c r="K116" s="1258"/>
      <c r="L116" s="1258"/>
      <c r="M116" s="1258"/>
      <c r="N116" s="1258"/>
      <c r="O116" s="910"/>
      <c r="P116" s="872">
        <f>O117</f>
        <v>7902000</v>
      </c>
      <c r="Q116" s="573">
        <f>Q117</f>
        <v>8400000</v>
      </c>
      <c r="R116" s="873">
        <f>P116-Q116</f>
        <v>-498000</v>
      </c>
      <c r="S116" s="3199">
        <f t="shared" ref="S116:S117" si="30">R116/Q116</f>
        <v>-5.9285714285714289E-2</v>
      </c>
      <c r="U116" s="209" t="str">
        <f t="shared" si="21"/>
        <v>0</v>
      </c>
    </row>
    <row r="117" spans="1:21" ht="20.100000000000001" customHeight="1">
      <c r="A117" s="551"/>
      <c r="B117" s="565"/>
      <c r="C117" s="588"/>
      <c r="D117" s="565"/>
      <c r="F117" s="1291" t="s">
        <v>960</v>
      </c>
      <c r="G117" s="1292"/>
      <c r="H117" s="596"/>
      <c r="I117" s="596"/>
      <c r="J117" s="596"/>
      <c r="K117" s="596"/>
      <c r="L117" s="596"/>
      <c r="M117" s="596"/>
      <c r="N117" s="1293"/>
      <c r="O117" s="600">
        <f>SUM(O118:O118)</f>
        <v>7902000</v>
      </c>
      <c r="P117" s="616">
        <f>O117</f>
        <v>7902000</v>
      </c>
      <c r="Q117" s="616">
        <v>8400000</v>
      </c>
      <c r="R117" s="638">
        <f>P117-Q117</f>
        <v>-498000</v>
      </c>
      <c r="S117" s="3224">
        <f t="shared" si="30"/>
        <v>-5.9285714285714289E-2</v>
      </c>
      <c r="U117" s="209" t="str">
        <f t="shared" si="21"/>
        <v>0</v>
      </c>
    </row>
    <row r="118" spans="1:21" ht="20.100000000000001" customHeight="1">
      <c r="A118" s="551"/>
      <c r="B118" s="565"/>
      <c r="C118" s="588"/>
      <c r="D118" s="565"/>
      <c r="E118" s="1202"/>
      <c r="F118" s="1297" t="s">
        <v>2341</v>
      </c>
      <c r="G118" s="1373">
        <v>790200</v>
      </c>
      <c r="H118" s="1374" t="s">
        <v>335</v>
      </c>
      <c r="I118" s="1375">
        <v>10</v>
      </c>
      <c r="J118" s="1374"/>
      <c r="K118" s="1374"/>
      <c r="L118" s="1374"/>
      <c r="M118" s="1374"/>
      <c r="N118" s="1376" t="s">
        <v>79</v>
      </c>
      <c r="O118" s="1374">
        <f>ROUNDUP(G118*I118,-3)</f>
        <v>7902000</v>
      </c>
      <c r="P118" s="558"/>
      <c r="Q118" s="558"/>
      <c r="R118" s="673"/>
      <c r="S118" s="2773"/>
      <c r="U118" s="209" t="str">
        <f t="shared" si="21"/>
        <v>0</v>
      </c>
    </row>
    <row r="119" spans="1:21" ht="20.100000000000001" customHeight="1" thickBot="1">
      <c r="A119" s="551"/>
      <c r="B119" s="565"/>
      <c r="C119" s="560" t="s">
        <v>190</v>
      </c>
      <c r="D119" s="561"/>
      <c r="E119" s="561"/>
      <c r="F119" s="1221"/>
      <c r="G119" s="562"/>
      <c r="H119" s="1222"/>
      <c r="I119" s="562"/>
      <c r="J119" s="1222"/>
      <c r="K119" s="562"/>
      <c r="L119" s="562"/>
      <c r="M119" s="562"/>
      <c r="N119" s="562"/>
      <c r="O119" s="563"/>
      <c r="P119" s="564">
        <f>P120</f>
        <v>14000</v>
      </c>
      <c r="Q119" s="564">
        <f>Q120</f>
        <v>14000</v>
      </c>
      <c r="R119" s="625">
        <f>P119-Q119</f>
        <v>0</v>
      </c>
      <c r="S119" s="3181">
        <f t="shared" ref="S119" si="31">R119/Q119</f>
        <v>0</v>
      </c>
      <c r="U119" s="209" t="str">
        <f t="shared" si="21"/>
        <v>0</v>
      </c>
    </row>
    <row r="120" spans="1:21" ht="20.100000000000001" customHeight="1" thickBot="1">
      <c r="A120" s="551"/>
      <c r="B120" s="565"/>
      <c r="C120" s="559"/>
      <c r="D120" s="1246" t="s">
        <v>1366</v>
      </c>
      <c r="E120" s="1247"/>
      <c r="F120" s="1248"/>
      <c r="G120" s="1249"/>
      <c r="H120" s="1250"/>
      <c r="I120" s="1250"/>
      <c r="J120" s="1250"/>
      <c r="K120" s="1250"/>
      <c r="L120" s="1250"/>
      <c r="M120" s="1250"/>
      <c r="N120" s="1251"/>
      <c r="O120" s="1250"/>
      <c r="P120" s="1081">
        <f>P121</f>
        <v>14000</v>
      </c>
      <c r="Q120" s="1081">
        <f>Q121</f>
        <v>14000</v>
      </c>
      <c r="R120" s="1252">
        <f>P120-Q120</f>
        <v>0</v>
      </c>
      <c r="S120" s="3173">
        <f>R120/Q120</f>
        <v>0</v>
      </c>
      <c r="U120" s="209" t="str">
        <f t="shared" si="21"/>
        <v>0</v>
      </c>
    </row>
    <row r="121" spans="1:21" ht="20.100000000000001" customHeight="1">
      <c r="A121" s="551"/>
      <c r="B121" s="565"/>
      <c r="C121" s="565"/>
      <c r="D121" s="559"/>
      <c r="E121" s="456" t="s">
        <v>1114</v>
      </c>
      <c r="F121" s="457"/>
      <c r="G121" s="457"/>
      <c r="H121" s="1228"/>
      <c r="I121" s="457"/>
      <c r="J121" s="1228"/>
      <c r="K121" s="457"/>
      <c r="L121" s="457"/>
      <c r="M121" s="457"/>
      <c r="N121" s="457"/>
      <c r="O121" s="459"/>
      <c r="P121" s="573">
        <f>ROUNDUP(O122,-3)</f>
        <v>14000</v>
      </c>
      <c r="Q121" s="573">
        <f>Q122</f>
        <v>14000</v>
      </c>
      <c r="R121" s="631">
        <f>P121-Q121</f>
        <v>0</v>
      </c>
      <c r="S121" s="3170">
        <f t="shared" ref="S121:S122" si="32">R121/Q121</f>
        <v>0</v>
      </c>
      <c r="U121" s="209" t="str">
        <f t="shared" si="21"/>
        <v>0</v>
      </c>
    </row>
    <row r="122" spans="1:21" ht="20.100000000000001" customHeight="1">
      <c r="A122" s="551"/>
      <c r="B122" s="565"/>
      <c r="C122" s="565"/>
      <c r="D122" s="565"/>
      <c r="E122" s="691"/>
      <c r="F122" s="633" t="s">
        <v>691</v>
      </c>
      <c r="G122" s="1229"/>
      <c r="H122" s="633"/>
      <c r="I122" s="633"/>
      <c r="J122" s="633"/>
      <c r="K122" s="633"/>
      <c r="L122" s="633"/>
      <c r="M122" s="633"/>
      <c r="N122" s="1230"/>
      <c r="O122" s="637">
        <f>SUM(O123)</f>
        <v>14000</v>
      </c>
      <c r="P122" s="616">
        <f>O122</f>
        <v>14000</v>
      </c>
      <c r="Q122" s="616">
        <v>14000</v>
      </c>
      <c r="R122" s="638">
        <f>P122-Q122</f>
        <v>0</v>
      </c>
      <c r="S122" s="3224">
        <f t="shared" si="32"/>
        <v>0</v>
      </c>
      <c r="U122" s="209" t="str">
        <f t="shared" si="21"/>
        <v>0</v>
      </c>
    </row>
    <row r="123" spans="1:21" ht="20.100000000000001" customHeight="1" thickBot="1">
      <c r="A123" s="639"/>
      <c r="B123" s="640"/>
      <c r="C123" s="640"/>
      <c r="D123" s="640"/>
      <c r="E123" s="1377"/>
      <c r="F123" s="643" t="s">
        <v>1445</v>
      </c>
      <c r="G123" s="1378">
        <v>14000</v>
      </c>
      <c r="H123" s="1379" t="s">
        <v>335</v>
      </c>
      <c r="I123" s="1380">
        <v>1</v>
      </c>
      <c r="J123" s="1379"/>
      <c r="K123" s="1381"/>
      <c r="L123" s="1379"/>
      <c r="M123" s="1379"/>
      <c r="N123" s="1382" t="s">
        <v>20</v>
      </c>
      <c r="O123" s="650">
        <f>ROUNDUP(G123*I123,-3)</f>
        <v>14000</v>
      </c>
      <c r="P123" s="651"/>
      <c r="Q123" s="651"/>
      <c r="R123" s="652"/>
      <c r="S123" s="3172"/>
      <c r="U123" s="209" t="str">
        <f t="shared" si="21"/>
        <v>0</v>
      </c>
    </row>
    <row r="124" spans="1:21" ht="20.100000000000001" customHeight="1">
      <c r="G124" s="1047"/>
      <c r="H124" s="655"/>
      <c r="I124" s="655"/>
      <c r="J124" s="655"/>
      <c r="K124" s="655"/>
      <c r="L124" s="655"/>
      <c r="M124" s="655"/>
      <c r="N124" s="1310"/>
      <c r="O124" s="655"/>
      <c r="P124" s="656"/>
      <c r="Q124" s="656"/>
      <c r="R124" s="704"/>
      <c r="S124" s="3180"/>
      <c r="U124" s="209" t="str">
        <f t="shared" si="21"/>
        <v>0</v>
      </c>
    </row>
    <row r="125" spans="1:21" ht="20.100000000000001" customHeight="1">
      <c r="G125" s="1047"/>
      <c r="H125" s="655"/>
      <c r="I125" s="655"/>
      <c r="J125" s="655"/>
      <c r="K125" s="655"/>
      <c r="L125" s="655"/>
      <c r="M125" s="655"/>
      <c r="N125" s="1310"/>
      <c r="O125" s="655"/>
      <c r="P125" s="656"/>
      <c r="Q125" s="657"/>
      <c r="R125" s="704"/>
      <c r="S125" s="3180"/>
      <c r="U125" s="209" t="str">
        <f t="shared" si="21"/>
        <v>0</v>
      </c>
    </row>
    <row r="126" spans="1:21" ht="20.100000000000001" customHeight="1">
      <c r="G126" s="1047"/>
      <c r="H126" s="655"/>
      <c r="I126" s="655"/>
      <c r="J126" s="655"/>
      <c r="K126" s="655"/>
      <c r="L126" s="655"/>
      <c r="M126" s="655"/>
      <c r="N126" s="1310"/>
      <c r="O126" s="1383"/>
      <c r="P126" s="656"/>
      <c r="Q126" s="657"/>
      <c r="R126" s="704"/>
      <c r="S126" s="3180"/>
      <c r="U126" s="209" t="str">
        <f t="shared" si="21"/>
        <v>0</v>
      </c>
    </row>
    <row r="127" spans="1:21" ht="20.100000000000001" customHeight="1">
      <c r="G127" s="1047"/>
      <c r="H127" s="655"/>
      <c r="I127" s="655"/>
      <c r="J127" s="655"/>
      <c r="K127" s="655"/>
      <c r="L127" s="655"/>
      <c r="M127" s="655"/>
      <c r="N127" s="1310"/>
      <c r="O127" s="655"/>
      <c r="P127" s="656"/>
      <c r="Q127" s="657"/>
      <c r="R127" s="704"/>
      <c r="S127" s="3180"/>
      <c r="U127" s="209" t="str">
        <f t="shared" si="21"/>
        <v>0</v>
      </c>
    </row>
    <row r="128" spans="1:21" ht="20.100000000000001" customHeight="1">
      <c r="G128" s="1047"/>
      <c r="H128" s="655"/>
      <c r="I128" s="655"/>
      <c r="J128" s="655"/>
      <c r="K128" s="655"/>
      <c r="L128" s="655"/>
      <c r="M128" s="655"/>
      <c r="N128" s="1310"/>
      <c r="O128" s="655"/>
      <c r="P128" s="656"/>
      <c r="Q128" s="657"/>
      <c r="R128" s="704"/>
      <c r="S128" s="3180"/>
      <c r="U128" s="209" t="str">
        <f t="shared" si="21"/>
        <v>0</v>
      </c>
    </row>
    <row r="129" spans="7:21" ht="20.100000000000001" customHeight="1">
      <c r="G129" s="1047"/>
      <c r="H129" s="655"/>
      <c r="I129" s="655"/>
      <c r="J129" s="655"/>
      <c r="K129" s="655"/>
      <c r="L129" s="655"/>
      <c r="M129" s="655"/>
      <c r="N129" s="1310"/>
      <c r="O129" s="655"/>
      <c r="P129" s="656"/>
      <c r="Q129" s="657"/>
      <c r="R129" s="704"/>
      <c r="S129" s="3180"/>
      <c r="U129" s="209" t="str">
        <f t="shared" si="21"/>
        <v>0</v>
      </c>
    </row>
    <row r="130" spans="7:21" ht="20.100000000000001" customHeight="1">
      <c r="G130" s="1047"/>
      <c r="H130" s="655"/>
      <c r="I130" s="655"/>
      <c r="J130" s="655"/>
      <c r="K130" s="655"/>
      <c r="L130" s="655"/>
      <c r="M130" s="655"/>
      <c r="N130" s="1310"/>
      <c r="O130" s="655"/>
      <c r="P130" s="656"/>
      <c r="Q130" s="657"/>
      <c r="R130" s="704"/>
      <c r="S130" s="3180"/>
      <c r="U130" s="209" t="str">
        <f t="shared" si="21"/>
        <v>0</v>
      </c>
    </row>
    <row r="131" spans="7:21" ht="20.100000000000001" customHeight="1">
      <c r="G131" s="1047"/>
      <c r="H131" s="655"/>
      <c r="I131" s="655"/>
      <c r="J131" s="655"/>
      <c r="K131" s="655"/>
      <c r="L131" s="655"/>
      <c r="M131" s="655"/>
      <c r="N131" s="1310"/>
      <c r="O131" s="655"/>
      <c r="P131" s="656"/>
      <c r="Q131" s="657"/>
      <c r="R131" s="704"/>
      <c r="S131" s="3180"/>
      <c r="U131" s="209" t="str">
        <f t="shared" si="21"/>
        <v>0</v>
      </c>
    </row>
    <row r="132" spans="7:21" ht="20.100000000000001" customHeight="1">
      <c r="G132" s="1047"/>
      <c r="H132" s="655"/>
      <c r="I132" s="655"/>
      <c r="J132" s="655"/>
      <c r="K132" s="655"/>
      <c r="L132" s="655"/>
      <c r="M132" s="655"/>
      <c r="N132" s="1310"/>
      <c r="O132" s="655"/>
      <c r="P132" s="656"/>
      <c r="Q132" s="657"/>
      <c r="R132" s="704"/>
      <c r="S132" s="3180"/>
      <c r="U132" s="209" t="str">
        <f t="shared" si="21"/>
        <v>0</v>
      </c>
    </row>
    <row r="133" spans="7:21" ht="20.100000000000001" customHeight="1">
      <c r="G133" s="1047"/>
      <c r="H133" s="655"/>
      <c r="I133" s="655"/>
      <c r="J133" s="655"/>
      <c r="K133" s="655"/>
      <c r="L133" s="655"/>
      <c r="M133" s="655"/>
      <c r="N133" s="1310"/>
      <c r="O133" s="655"/>
      <c r="P133" s="656"/>
      <c r="Q133" s="657"/>
      <c r="R133" s="704"/>
      <c r="S133" s="3180"/>
      <c r="U133" s="209" t="str">
        <f t="shared" si="21"/>
        <v>0</v>
      </c>
    </row>
    <row r="134" spans="7:21" ht="20.100000000000001" customHeight="1">
      <c r="G134" s="1047"/>
      <c r="H134" s="655"/>
      <c r="I134" s="655"/>
      <c r="J134" s="655"/>
      <c r="K134" s="655"/>
      <c r="L134" s="655"/>
      <c r="M134" s="655"/>
      <c r="N134" s="1310"/>
      <c r="O134" s="655"/>
      <c r="P134" s="656"/>
      <c r="Q134" s="657"/>
      <c r="R134" s="704"/>
      <c r="S134" s="3180"/>
      <c r="U134" s="209" t="str">
        <f t="shared" si="21"/>
        <v>0</v>
      </c>
    </row>
    <row r="135" spans="7:21" ht="20.100000000000001" customHeight="1">
      <c r="G135" s="1047"/>
      <c r="H135" s="655"/>
      <c r="I135" s="655"/>
      <c r="J135" s="655"/>
      <c r="K135" s="655"/>
      <c r="L135" s="655"/>
      <c r="M135" s="655"/>
      <c r="N135" s="1310"/>
      <c r="O135" s="655"/>
      <c r="P135" s="656"/>
      <c r="Q135" s="657"/>
      <c r="R135" s="704"/>
      <c r="S135" s="3180"/>
      <c r="U135" s="209" t="str">
        <f t="shared" si="21"/>
        <v>0</v>
      </c>
    </row>
    <row r="136" spans="7:21" ht="20.100000000000001" customHeight="1">
      <c r="G136" s="1047"/>
      <c r="H136" s="655"/>
      <c r="I136" s="655"/>
      <c r="J136" s="655"/>
      <c r="K136" s="655"/>
      <c r="L136" s="655"/>
      <c r="M136" s="655"/>
      <c r="N136" s="1310"/>
      <c r="O136" s="655"/>
      <c r="P136" s="656"/>
      <c r="Q136" s="657"/>
      <c r="R136" s="704"/>
      <c r="S136" s="3180"/>
      <c r="U136" s="209" t="str">
        <f t="shared" si="21"/>
        <v>0</v>
      </c>
    </row>
    <row r="137" spans="7:21" ht="20.100000000000001" customHeight="1">
      <c r="G137" s="1047"/>
      <c r="H137" s="655"/>
      <c r="I137" s="655"/>
      <c r="J137" s="655"/>
      <c r="K137" s="655"/>
      <c r="L137" s="655"/>
      <c r="M137" s="655"/>
      <c r="N137" s="1310"/>
      <c r="O137" s="655"/>
      <c r="P137" s="656"/>
      <c r="Q137" s="657"/>
      <c r="R137" s="704"/>
      <c r="S137" s="3180"/>
      <c r="U137" s="209" t="str">
        <f t="shared" si="21"/>
        <v>0</v>
      </c>
    </row>
    <row r="138" spans="7:21" ht="20.100000000000001" customHeight="1">
      <c r="G138" s="1047"/>
      <c r="H138" s="655"/>
      <c r="I138" s="655"/>
      <c r="J138" s="655"/>
      <c r="K138" s="655"/>
      <c r="L138" s="655"/>
      <c r="M138" s="655"/>
      <c r="N138" s="1310"/>
      <c r="O138" s="655"/>
      <c r="P138" s="656"/>
      <c r="Q138" s="657"/>
      <c r="R138" s="704"/>
      <c r="S138" s="3180"/>
      <c r="U138" s="209" t="str">
        <f t="shared" si="21"/>
        <v>0</v>
      </c>
    </row>
    <row r="139" spans="7:21" ht="20.100000000000001" customHeight="1">
      <c r="G139" s="1047"/>
      <c r="H139" s="655"/>
      <c r="I139" s="655"/>
      <c r="J139" s="655"/>
      <c r="K139" s="655"/>
      <c r="L139" s="655"/>
      <c r="M139" s="655"/>
      <c r="N139" s="1310"/>
      <c r="O139" s="655"/>
      <c r="P139" s="656"/>
      <c r="Q139" s="657"/>
      <c r="R139" s="704"/>
      <c r="S139" s="3180"/>
      <c r="U139" s="209" t="str">
        <f t="shared" si="21"/>
        <v>0</v>
      </c>
    </row>
    <row r="140" spans="7:21" ht="20.100000000000001" customHeight="1">
      <c r="G140" s="1047"/>
      <c r="H140" s="655"/>
      <c r="I140" s="655"/>
      <c r="J140" s="655"/>
      <c r="K140" s="655"/>
      <c r="L140" s="655"/>
      <c r="M140" s="655"/>
      <c r="N140" s="1310"/>
      <c r="O140" s="655"/>
      <c r="P140" s="656"/>
      <c r="Q140" s="657"/>
      <c r="R140" s="704"/>
      <c r="S140" s="3180"/>
      <c r="U140" s="209" t="str">
        <f t="shared" si="21"/>
        <v>0</v>
      </c>
    </row>
    <row r="141" spans="7:21" ht="20.100000000000001" customHeight="1">
      <c r="G141" s="1047"/>
      <c r="H141" s="655"/>
      <c r="I141" s="655"/>
      <c r="J141" s="655"/>
      <c r="K141" s="655"/>
      <c r="L141" s="655"/>
      <c r="M141" s="655"/>
      <c r="N141" s="1310"/>
      <c r="O141" s="655"/>
      <c r="P141" s="656"/>
      <c r="Q141" s="657"/>
      <c r="R141" s="704"/>
      <c r="S141" s="3180"/>
      <c r="U141" s="209" t="str">
        <f t="shared" si="21"/>
        <v>0</v>
      </c>
    </row>
    <row r="142" spans="7:21" ht="20.100000000000001" customHeight="1">
      <c r="G142" s="1047"/>
      <c r="H142" s="655"/>
      <c r="I142" s="655"/>
      <c r="J142" s="655"/>
      <c r="K142" s="655"/>
      <c r="L142" s="655"/>
      <c r="M142" s="655"/>
      <c r="N142" s="1310"/>
      <c r="O142" s="655"/>
      <c r="P142" s="656"/>
      <c r="Q142" s="657"/>
      <c r="R142" s="704"/>
      <c r="S142" s="3180"/>
      <c r="U142" s="209" t="str">
        <f t="shared" si="21"/>
        <v>0</v>
      </c>
    </row>
    <row r="143" spans="7:21" ht="20.100000000000001" customHeight="1">
      <c r="G143" s="1047"/>
      <c r="H143" s="655"/>
      <c r="I143" s="655"/>
      <c r="J143" s="655"/>
      <c r="K143" s="655"/>
      <c r="L143" s="655"/>
      <c r="M143" s="655"/>
      <c r="N143" s="1310"/>
      <c r="O143" s="655"/>
      <c r="P143" s="656"/>
      <c r="Q143" s="657"/>
      <c r="R143" s="704"/>
      <c r="S143" s="3180"/>
      <c r="U143" s="209" t="str">
        <f t="shared" ref="U143:U206" si="33">IF(R143&gt;0,"추경","0")</f>
        <v>0</v>
      </c>
    </row>
    <row r="144" spans="7:21" ht="20.100000000000001" customHeight="1">
      <c r="G144" s="1047"/>
      <c r="H144" s="655"/>
      <c r="I144" s="655"/>
      <c r="J144" s="655"/>
      <c r="K144" s="655"/>
      <c r="L144" s="655"/>
      <c r="M144" s="655"/>
      <c r="N144" s="1310"/>
      <c r="O144" s="655"/>
      <c r="P144" s="656"/>
      <c r="Q144" s="657"/>
      <c r="R144" s="704"/>
      <c r="S144" s="3180"/>
      <c r="U144" s="209" t="str">
        <f t="shared" si="33"/>
        <v>0</v>
      </c>
    </row>
    <row r="145" spans="7:21" ht="20.100000000000001" customHeight="1">
      <c r="G145" s="1047"/>
      <c r="H145" s="655"/>
      <c r="I145" s="655"/>
      <c r="J145" s="655"/>
      <c r="K145" s="655"/>
      <c r="L145" s="655"/>
      <c r="M145" s="655"/>
      <c r="N145" s="1310"/>
      <c r="O145" s="655"/>
      <c r="P145" s="656"/>
      <c r="Q145" s="657"/>
      <c r="R145" s="704"/>
      <c r="S145" s="3180"/>
      <c r="U145" s="209" t="str">
        <f t="shared" si="33"/>
        <v>0</v>
      </c>
    </row>
    <row r="146" spans="7:21" ht="20.100000000000001" customHeight="1">
      <c r="G146" s="1047"/>
      <c r="H146" s="655"/>
      <c r="I146" s="655"/>
      <c r="J146" s="655"/>
      <c r="K146" s="655"/>
      <c r="L146" s="655"/>
      <c r="M146" s="655"/>
      <c r="N146" s="1310"/>
      <c r="O146" s="655"/>
      <c r="P146" s="656"/>
      <c r="Q146" s="657"/>
      <c r="R146" s="704"/>
      <c r="S146" s="3180"/>
      <c r="U146" s="209" t="str">
        <f t="shared" si="33"/>
        <v>0</v>
      </c>
    </row>
    <row r="147" spans="7:21" ht="20.100000000000001" customHeight="1">
      <c r="G147" s="1047"/>
      <c r="H147" s="655"/>
      <c r="I147" s="655"/>
      <c r="J147" s="655"/>
      <c r="K147" s="655"/>
      <c r="L147" s="655"/>
      <c r="M147" s="655"/>
      <c r="N147" s="1310"/>
      <c r="O147" s="655"/>
      <c r="P147" s="656"/>
      <c r="Q147" s="657"/>
      <c r="R147" s="704"/>
      <c r="S147" s="3180"/>
      <c r="U147" s="209" t="str">
        <f t="shared" si="33"/>
        <v>0</v>
      </c>
    </row>
    <row r="148" spans="7:21" ht="20.100000000000001" customHeight="1">
      <c r="G148" s="1047"/>
      <c r="H148" s="655"/>
      <c r="I148" s="655"/>
      <c r="J148" s="655"/>
      <c r="K148" s="655"/>
      <c r="L148" s="655"/>
      <c r="M148" s="655"/>
      <c r="N148" s="1310"/>
      <c r="O148" s="655"/>
      <c r="P148" s="656"/>
      <c r="Q148" s="657"/>
      <c r="R148" s="704"/>
      <c r="S148" s="3180"/>
      <c r="U148" s="209" t="str">
        <f t="shared" si="33"/>
        <v>0</v>
      </c>
    </row>
    <row r="149" spans="7:21" ht="20.100000000000001" customHeight="1">
      <c r="G149" s="1047"/>
      <c r="H149" s="655"/>
      <c r="I149" s="655"/>
      <c r="J149" s="655"/>
      <c r="K149" s="655"/>
      <c r="L149" s="655"/>
      <c r="M149" s="655"/>
      <c r="N149" s="1310"/>
      <c r="O149" s="655"/>
      <c r="P149" s="656"/>
      <c r="Q149" s="657"/>
      <c r="R149" s="704"/>
      <c r="S149" s="3180"/>
      <c r="U149" s="209" t="str">
        <f t="shared" si="33"/>
        <v>0</v>
      </c>
    </row>
    <row r="150" spans="7:21" ht="20.100000000000001" customHeight="1">
      <c r="G150" s="1047"/>
      <c r="H150" s="655"/>
      <c r="I150" s="655"/>
      <c r="J150" s="655"/>
      <c r="K150" s="655"/>
      <c r="L150" s="655"/>
      <c r="M150" s="655"/>
      <c r="N150" s="1310"/>
      <c r="O150" s="655"/>
      <c r="P150" s="656"/>
      <c r="Q150" s="657"/>
      <c r="R150" s="704"/>
      <c r="S150" s="3180"/>
      <c r="U150" s="209" t="str">
        <f t="shared" si="33"/>
        <v>0</v>
      </c>
    </row>
    <row r="151" spans="7:21" ht="20.100000000000001" customHeight="1">
      <c r="G151" s="1047"/>
      <c r="H151" s="655"/>
      <c r="I151" s="655"/>
      <c r="J151" s="655"/>
      <c r="K151" s="655"/>
      <c r="L151" s="655"/>
      <c r="M151" s="655"/>
      <c r="N151" s="1310"/>
      <c r="O151" s="655"/>
      <c r="P151" s="656"/>
      <c r="Q151" s="657"/>
      <c r="R151" s="704"/>
      <c r="S151" s="3180"/>
      <c r="U151" s="209" t="str">
        <f t="shared" si="33"/>
        <v>0</v>
      </c>
    </row>
    <row r="152" spans="7:21" ht="20.100000000000001" customHeight="1">
      <c r="G152" s="1047"/>
      <c r="H152" s="655"/>
      <c r="I152" s="655"/>
      <c r="J152" s="655"/>
      <c r="K152" s="655"/>
      <c r="L152" s="655"/>
      <c r="M152" s="655"/>
      <c r="N152" s="1310"/>
      <c r="O152" s="655"/>
      <c r="P152" s="656"/>
      <c r="Q152" s="657"/>
      <c r="R152" s="704"/>
      <c r="S152" s="3180"/>
      <c r="U152" s="209" t="str">
        <f t="shared" si="33"/>
        <v>0</v>
      </c>
    </row>
    <row r="153" spans="7:21" ht="20.100000000000001" customHeight="1">
      <c r="G153" s="1047"/>
      <c r="H153" s="655"/>
      <c r="I153" s="655"/>
      <c r="J153" s="655"/>
      <c r="K153" s="655"/>
      <c r="L153" s="655"/>
      <c r="M153" s="655"/>
      <c r="N153" s="1310"/>
      <c r="O153" s="655"/>
      <c r="P153" s="656"/>
      <c r="Q153" s="657"/>
      <c r="R153" s="704"/>
      <c r="S153" s="3180"/>
      <c r="U153" s="209" t="str">
        <f t="shared" si="33"/>
        <v>0</v>
      </c>
    </row>
    <row r="154" spans="7:21" ht="20.100000000000001" customHeight="1">
      <c r="G154" s="1047"/>
      <c r="H154" s="655"/>
      <c r="I154" s="655"/>
      <c r="J154" s="655"/>
      <c r="K154" s="655"/>
      <c r="L154" s="655"/>
      <c r="M154" s="655"/>
      <c r="N154" s="1310"/>
      <c r="O154" s="655"/>
      <c r="P154" s="656"/>
      <c r="Q154" s="657"/>
      <c r="R154" s="704"/>
      <c r="S154" s="3180"/>
      <c r="U154" s="209" t="str">
        <f t="shared" si="33"/>
        <v>0</v>
      </c>
    </row>
    <row r="155" spans="7:21" ht="20.100000000000001" customHeight="1">
      <c r="G155" s="1047"/>
      <c r="H155" s="655"/>
      <c r="I155" s="655"/>
      <c r="J155" s="655"/>
      <c r="K155" s="655"/>
      <c r="L155" s="655"/>
      <c r="M155" s="655"/>
      <c r="N155" s="1310"/>
      <c r="O155" s="655"/>
      <c r="P155" s="656"/>
      <c r="Q155" s="657"/>
      <c r="R155" s="704"/>
      <c r="S155" s="3180"/>
      <c r="U155" s="209" t="str">
        <f t="shared" si="33"/>
        <v>0</v>
      </c>
    </row>
    <row r="156" spans="7:21" ht="20.100000000000001" customHeight="1">
      <c r="G156" s="1047"/>
      <c r="H156" s="655"/>
      <c r="I156" s="655"/>
      <c r="J156" s="655"/>
      <c r="K156" s="655"/>
      <c r="L156" s="655"/>
      <c r="M156" s="655"/>
      <c r="N156" s="1310"/>
      <c r="O156" s="655"/>
      <c r="P156" s="656"/>
      <c r="Q156" s="657"/>
      <c r="R156" s="704"/>
      <c r="S156" s="3180"/>
      <c r="U156" s="209" t="str">
        <f t="shared" si="33"/>
        <v>0</v>
      </c>
    </row>
    <row r="157" spans="7:21" ht="20.100000000000001" customHeight="1">
      <c r="G157" s="1047"/>
      <c r="H157" s="655"/>
      <c r="I157" s="655"/>
      <c r="J157" s="655"/>
      <c r="K157" s="655"/>
      <c r="L157" s="655"/>
      <c r="M157" s="655"/>
      <c r="N157" s="1310"/>
      <c r="O157" s="655"/>
      <c r="P157" s="656"/>
      <c r="Q157" s="657"/>
      <c r="R157" s="704"/>
      <c r="S157" s="3180"/>
      <c r="U157" s="209" t="str">
        <f t="shared" si="33"/>
        <v>0</v>
      </c>
    </row>
    <row r="158" spans="7:21" ht="20.100000000000001" customHeight="1">
      <c r="G158" s="1047"/>
      <c r="H158" s="655"/>
      <c r="I158" s="655"/>
      <c r="J158" s="655"/>
      <c r="K158" s="655"/>
      <c r="L158" s="655"/>
      <c r="M158" s="655"/>
      <c r="N158" s="1310"/>
      <c r="O158" s="655"/>
      <c r="P158" s="656"/>
      <c r="Q158" s="657"/>
      <c r="R158" s="704"/>
      <c r="S158" s="3180"/>
      <c r="U158" s="209" t="str">
        <f t="shared" si="33"/>
        <v>0</v>
      </c>
    </row>
    <row r="159" spans="7:21" ht="20.100000000000001" customHeight="1">
      <c r="G159" s="1047"/>
      <c r="H159" s="655"/>
      <c r="I159" s="655"/>
      <c r="J159" s="655"/>
      <c r="K159" s="655"/>
      <c r="L159" s="655"/>
      <c r="M159" s="655"/>
      <c r="N159" s="1310"/>
      <c r="O159" s="655"/>
      <c r="P159" s="656"/>
      <c r="Q159" s="657"/>
      <c r="R159" s="704"/>
      <c r="S159" s="3180"/>
      <c r="U159" s="209" t="str">
        <f t="shared" si="33"/>
        <v>0</v>
      </c>
    </row>
    <row r="160" spans="7:21" ht="20.100000000000001" customHeight="1">
      <c r="G160" s="1047"/>
      <c r="H160" s="655"/>
      <c r="I160" s="655"/>
      <c r="J160" s="655"/>
      <c r="K160" s="655"/>
      <c r="L160" s="655"/>
      <c r="M160" s="655"/>
      <c r="N160" s="1310"/>
      <c r="O160" s="655"/>
      <c r="P160" s="656"/>
      <c r="Q160" s="657"/>
      <c r="R160" s="704"/>
      <c r="S160" s="3180"/>
      <c r="U160" s="209" t="str">
        <f t="shared" si="33"/>
        <v>0</v>
      </c>
    </row>
    <row r="161" spans="7:21" ht="20.100000000000001" customHeight="1">
      <c r="G161" s="1047"/>
      <c r="H161" s="655"/>
      <c r="I161" s="655"/>
      <c r="J161" s="655"/>
      <c r="K161" s="655"/>
      <c r="L161" s="655"/>
      <c r="M161" s="655"/>
      <c r="N161" s="1310"/>
      <c r="O161" s="655"/>
      <c r="P161" s="656"/>
      <c r="Q161" s="657"/>
      <c r="R161" s="704"/>
      <c r="S161" s="3180"/>
      <c r="U161" s="209" t="str">
        <f t="shared" si="33"/>
        <v>0</v>
      </c>
    </row>
    <row r="162" spans="7:21" ht="20.100000000000001" customHeight="1">
      <c r="G162" s="1047"/>
      <c r="H162" s="655"/>
      <c r="I162" s="655"/>
      <c r="J162" s="655"/>
      <c r="K162" s="655"/>
      <c r="L162" s="655"/>
      <c r="M162" s="655"/>
      <c r="N162" s="1310"/>
      <c r="O162" s="655"/>
      <c r="P162" s="656"/>
      <c r="Q162" s="657"/>
      <c r="R162" s="704"/>
      <c r="S162" s="3180"/>
      <c r="U162" s="209" t="str">
        <f t="shared" si="33"/>
        <v>0</v>
      </c>
    </row>
    <row r="163" spans="7:21" ht="20.100000000000001" customHeight="1">
      <c r="G163" s="1047"/>
      <c r="H163" s="655"/>
      <c r="I163" s="655"/>
      <c r="J163" s="655"/>
      <c r="K163" s="655"/>
      <c r="L163" s="655"/>
      <c r="M163" s="655"/>
      <c r="N163" s="1310"/>
      <c r="O163" s="655"/>
      <c r="P163" s="656"/>
      <c r="Q163" s="657"/>
      <c r="R163" s="704"/>
      <c r="S163" s="3180"/>
      <c r="U163" s="209" t="str">
        <f t="shared" si="33"/>
        <v>0</v>
      </c>
    </row>
    <row r="164" spans="7:21" ht="20.100000000000001" customHeight="1">
      <c r="G164" s="1047"/>
      <c r="H164" s="655"/>
      <c r="I164" s="655"/>
      <c r="J164" s="655"/>
      <c r="K164" s="655"/>
      <c r="L164" s="655"/>
      <c r="M164" s="655"/>
      <c r="N164" s="1310"/>
      <c r="O164" s="655"/>
      <c r="P164" s="656"/>
      <c r="Q164" s="657"/>
      <c r="R164" s="704"/>
      <c r="S164" s="3180"/>
      <c r="U164" s="209" t="str">
        <f t="shared" si="33"/>
        <v>0</v>
      </c>
    </row>
    <row r="165" spans="7:21" ht="20.100000000000001" customHeight="1">
      <c r="G165" s="1047"/>
      <c r="H165" s="655"/>
      <c r="I165" s="655"/>
      <c r="J165" s="655"/>
      <c r="K165" s="655"/>
      <c r="L165" s="655"/>
      <c r="M165" s="655"/>
      <c r="N165" s="1310"/>
      <c r="O165" s="655"/>
      <c r="P165" s="656"/>
      <c r="Q165" s="657"/>
      <c r="R165" s="704"/>
      <c r="S165" s="3180"/>
      <c r="U165" s="209" t="str">
        <f t="shared" si="33"/>
        <v>0</v>
      </c>
    </row>
    <row r="166" spans="7:21" ht="20.100000000000001" customHeight="1">
      <c r="G166" s="1047"/>
      <c r="H166" s="655"/>
      <c r="I166" s="655"/>
      <c r="J166" s="655"/>
      <c r="K166" s="655"/>
      <c r="L166" s="655"/>
      <c r="M166" s="655"/>
      <c r="N166" s="1310"/>
      <c r="O166" s="655"/>
      <c r="P166" s="656"/>
      <c r="Q166" s="657"/>
      <c r="R166" s="704"/>
      <c r="S166" s="3180"/>
      <c r="U166" s="209" t="str">
        <f t="shared" si="33"/>
        <v>0</v>
      </c>
    </row>
    <row r="167" spans="7:21" ht="20.100000000000001" customHeight="1">
      <c r="G167" s="1047"/>
      <c r="H167" s="655"/>
      <c r="I167" s="655"/>
      <c r="J167" s="655"/>
      <c r="K167" s="655"/>
      <c r="L167" s="655"/>
      <c r="M167" s="655"/>
      <c r="N167" s="1310"/>
      <c r="O167" s="655"/>
      <c r="P167" s="656"/>
      <c r="Q167" s="657"/>
      <c r="R167" s="704"/>
      <c r="S167" s="3180"/>
      <c r="U167" s="209" t="str">
        <f t="shared" si="33"/>
        <v>0</v>
      </c>
    </row>
    <row r="168" spans="7:21" ht="20.100000000000001" customHeight="1">
      <c r="G168" s="1047"/>
      <c r="H168" s="655"/>
      <c r="I168" s="655"/>
      <c r="J168" s="655"/>
      <c r="K168" s="655"/>
      <c r="L168" s="655"/>
      <c r="M168" s="655"/>
      <c r="N168" s="1310"/>
      <c r="O168" s="655"/>
      <c r="P168" s="656"/>
      <c r="Q168" s="657"/>
      <c r="R168" s="704"/>
      <c r="S168" s="3180"/>
      <c r="U168" s="209" t="str">
        <f t="shared" si="33"/>
        <v>0</v>
      </c>
    </row>
    <row r="169" spans="7:21" ht="20.100000000000001" customHeight="1">
      <c r="G169" s="1047"/>
      <c r="H169" s="655"/>
      <c r="I169" s="655"/>
      <c r="J169" s="655"/>
      <c r="K169" s="655"/>
      <c r="L169" s="655"/>
      <c r="M169" s="655"/>
      <c r="N169" s="1310"/>
      <c r="O169" s="655"/>
      <c r="P169" s="656"/>
      <c r="Q169" s="657"/>
      <c r="R169" s="704"/>
      <c r="S169" s="3180"/>
      <c r="U169" s="209" t="str">
        <f t="shared" si="33"/>
        <v>0</v>
      </c>
    </row>
    <row r="170" spans="7:21" ht="20.100000000000001" customHeight="1">
      <c r="G170" s="1047"/>
      <c r="H170" s="655"/>
      <c r="I170" s="655"/>
      <c r="J170" s="655"/>
      <c r="K170" s="655"/>
      <c r="L170" s="655"/>
      <c r="M170" s="655"/>
      <c r="N170" s="1310"/>
      <c r="O170" s="655"/>
      <c r="P170" s="656"/>
      <c r="Q170" s="657"/>
      <c r="R170" s="704"/>
      <c r="S170" s="3180"/>
      <c r="U170" s="209" t="str">
        <f t="shared" si="33"/>
        <v>0</v>
      </c>
    </row>
    <row r="171" spans="7:21" ht="20.100000000000001" customHeight="1">
      <c r="G171" s="1047"/>
      <c r="H171" s="655"/>
      <c r="I171" s="655"/>
      <c r="J171" s="655"/>
      <c r="K171" s="655"/>
      <c r="L171" s="655"/>
      <c r="M171" s="655"/>
      <c r="N171" s="1310"/>
      <c r="O171" s="655"/>
      <c r="P171" s="656"/>
      <c r="Q171" s="657"/>
      <c r="R171" s="704"/>
      <c r="S171" s="3180"/>
      <c r="U171" s="209" t="str">
        <f t="shared" si="33"/>
        <v>0</v>
      </c>
    </row>
    <row r="172" spans="7:21" ht="20.100000000000001" customHeight="1">
      <c r="G172" s="1047"/>
      <c r="H172" s="655"/>
      <c r="I172" s="655"/>
      <c r="J172" s="655"/>
      <c r="K172" s="655"/>
      <c r="L172" s="655"/>
      <c r="M172" s="655"/>
      <c r="N172" s="1310"/>
      <c r="O172" s="655"/>
      <c r="P172" s="656"/>
      <c r="Q172" s="657"/>
      <c r="R172" s="704"/>
      <c r="S172" s="3180"/>
      <c r="U172" s="209" t="str">
        <f t="shared" si="33"/>
        <v>0</v>
      </c>
    </row>
    <row r="173" spans="7:21" ht="20.100000000000001" customHeight="1">
      <c r="G173" s="1047"/>
      <c r="H173" s="655"/>
      <c r="I173" s="655"/>
      <c r="J173" s="655"/>
      <c r="K173" s="655"/>
      <c r="L173" s="655"/>
      <c r="M173" s="655"/>
      <c r="N173" s="1310"/>
      <c r="O173" s="655"/>
      <c r="P173" s="656"/>
      <c r="Q173" s="657"/>
      <c r="R173" s="704"/>
      <c r="S173" s="3180"/>
      <c r="U173" s="209" t="str">
        <f t="shared" si="33"/>
        <v>0</v>
      </c>
    </row>
    <row r="174" spans="7:21" ht="20.100000000000001" customHeight="1">
      <c r="G174" s="1047"/>
      <c r="H174" s="655"/>
      <c r="I174" s="655"/>
      <c r="J174" s="655"/>
      <c r="K174" s="655"/>
      <c r="L174" s="655"/>
      <c r="M174" s="655"/>
      <c r="N174" s="1310"/>
      <c r="O174" s="655"/>
      <c r="P174" s="656"/>
      <c r="Q174" s="657"/>
      <c r="R174" s="704"/>
      <c r="S174" s="3180"/>
      <c r="U174" s="209" t="str">
        <f t="shared" si="33"/>
        <v>0</v>
      </c>
    </row>
    <row r="175" spans="7:21" ht="20.100000000000001" customHeight="1">
      <c r="G175" s="1047"/>
      <c r="H175" s="655"/>
      <c r="I175" s="655"/>
      <c r="J175" s="655"/>
      <c r="K175" s="655"/>
      <c r="L175" s="655"/>
      <c r="M175" s="655"/>
      <c r="N175" s="1310"/>
      <c r="O175" s="655"/>
      <c r="P175" s="656"/>
      <c r="Q175" s="657"/>
      <c r="R175" s="704"/>
      <c r="S175" s="3180"/>
      <c r="U175" s="209" t="str">
        <f t="shared" si="33"/>
        <v>0</v>
      </c>
    </row>
    <row r="176" spans="7:21" ht="20.100000000000001" customHeight="1">
      <c r="G176" s="1047"/>
      <c r="H176" s="655"/>
      <c r="I176" s="655"/>
      <c r="J176" s="655"/>
      <c r="K176" s="655"/>
      <c r="L176" s="655"/>
      <c r="M176" s="655"/>
      <c r="N176" s="1310"/>
      <c r="O176" s="655"/>
      <c r="P176" s="656"/>
      <c r="Q176" s="657"/>
      <c r="R176" s="704"/>
      <c r="S176" s="3180"/>
      <c r="U176" s="209" t="str">
        <f t="shared" si="33"/>
        <v>0</v>
      </c>
    </row>
    <row r="177" spans="7:21" ht="20.100000000000001" customHeight="1">
      <c r="G177" s="1047"/>
      <c r="H177" s="655"/>
      <c r="I177" s="655"/>
      <c r="J177" s="655"/>
      <c r="K177" s="655"/>
      <c r="L177" s="655"/>
      <c r="M177" s="655"/>
      <c r="N177" s="1310"/>
      <c r="O177" s="655"/>
      <c r="P177" s="656"/>
      <c r="Q177" s="657"/>
      <c r="R177" s="704"/>
      <c r="S177" s="3180"/>
      <c r="U177" s="209" t="str">
        <f t="shared" si="33"/>
        <v>0</v>
      </c>
    </row>
    <row r="178" spans="7:21" ht="20.100000000000001" customHeight="1">
      <c r="G178" s="1047"/>
      <c r="H178" s="655"/>
      <c r="I178" s="655"/>
      <c r="J178" s="655"/>
      <c r="K178" s="655"/>
      <c r="L178" s="655"/>
      <c r="M178" s="655"/>
      <c r="N178" s="1310"/>
      <c r="O178" s="655"/>
      <c r="P178" s="656"/>
      <c r="Q178" s="657"/>
      <c r="R178" s="704"/>
      <c r="S178" s="3180"/>
      <c r="U178" s="209" t="str">
        <f t="shared" si="33"/>
        <v>0</v>
      </c>
    </row>
    <row r="179" spans="7:21" ht="20.100000000000001" customHeight="1">
      <c r="G179" s="1047"/>
      <c r="H179" s="655"/>
      <c r="I179" s="655"/>
      <c r="J179" s="655"/>
      <c r="K179" s="655"/>
      <c r="L179" s="655"/>
      <c r="M179" s="655"/>
      <c r="N179" s="1310"/>
      <c r="O179" s="655"/>
      <c r="P179" s="656"/>
      <c r="Q179" s="657"/>
      <c r="R179" s="704"/>
      <c r="S179" s="3180"/>
      <c r="U179" s="209" t="str">
        <f t="shared" si="33"/>
        <v>0</v>
      </c>
    </row>
    <row r="180" spans="7:21" ht="20.100000000000001" customHeight="1">
      <c r="G180" s="1047"/>
      <c r="H180" s="655"/>
      <c r="I180" s="655"/>
      <c r="J180" s="655"/>
      <c r="K180" s="655"/>
      <c r="L180" s="655"/>
      <c r="M180" s="655"/>
      <c r="N180" s="1310"/>
      <c r="O180" s="655"/>
      <c r="P180" s="656"/>
      <c r="Q180" s="657"/>
      <c r="R180" s="704"/>
      <c r="S180" s="3180"/>
      <c r="U180" s="209" t="str">
        <f t="shared" si="33"/>
        <v>0</v>
      </c>
    </row>
    <row r="181" spans="7:21" ht="20.100000000000001" customHeight="1">
      <c r="G181" s="1047"/>
      <c r="H181" s="655"/>
      <c r="I181" s="655"/>
      <c r="J181" s="655"/>
      <c r="K181" s="655"/>
      <c r="L181" s="655"/>
      <c r="M181" s="655"/>
      <c r="N181" s="1310"/>
      <c r="O181" s="655"/>
      <c r="P181" s="656"/>
      <c r="Q181" s="657"/>
      <c r="R181" s="704"/>
      <c r="S181" s="3180"/>
      <c r="U181" s="209" t="str">
        <f t="shared" si="33"/>
        <v>0</v>
      </c>
    </row>
    <row r="182" spans="7:21" ht="20.100000000000001" customHeight="1">
      <c r="G182" s="1047"/>
      <c r="H182" s="655"/>
      <c r="I182" s="655"/>
      <c r="J182" s="655"/>
      <c r="K182" s="655"/>
      <c r="L182" s="655"/>
      <c r="M182" s="655"/>
      <c r="N182" s="1310"/>
      <c r="O182" s="655"/>
      <c r="P182" s="656"/>
      <c r="Q182" s="657"/>
      <c r="R182" s="704"/>
      <c r="S182" s="3180"/>
      <c r="U182" s="209" t="str">
        <f t="shared" si="33"/>
        <v>0</v>
      </c>
    </row>
    <row r="183" spans="7:21" ht="20.100000000000001" customHeight="1">
      <c r="G183" s="1047"/>
      <c r="H183" s="655"/>
      <c r="I183" s="655"/>
      <c r="J183" s="655"/>
      <c r="K183" s="655"/>
      <c r="L183" s="655"/>
      <c r="M183" s="655"/>
      <c r="N183" s="1310"/>
      <c r="O183" s="655"/>
      <c r="P183" s="656"/>
      <c r="Q183" s="657"/>
      <c r="R183" s="704"/>
      <c r="S183" s="3180"/>
      <c r="U183" s="209" t="str">
        <f t="shared" si="33"/>
        <v>0</v>
      </c>
    </row>
    <row r="184" spans="7:21" ht="20.100000000000001" customHeight="1">
      <c r="G184" s="1047"/>
      <c r="H184" s="655"/>
      <c r="I184" s="655"/>
      <c r="J184" s="655"/>
      <c r="K184" s="655"/>
      <c r="L184" s="655"/>
      <c r="M184" s="655"/>
      <c r="N184" s="1310"/>
      <c r="O184" s="655"/>
      <c r="P184" s="656"/>
      <c r="Q184" s="657"/>
      <c r="R184" s="704"/>
      <c r="S184" s="3180"/>
      <c r="U184" s="209" t="str">
        <f t="shared" si="33"/>
        <v>0</v>
      </c>
    </row>
    <row r="185" spans="7:21" ht="20.100000000000001" customHeight="1">
      <c r="G185" s="1047"/>
      <c r="H185" s="655"/>
      <c r="I185" s="655"/>
      <c r="J185" s="655"/>
      <c r="K185" s="655"/>
      <c r="L185" s="655"/>
      <c r="M185" s="655"/>
      <c r="N185" s="1310"/>
      <c r="O185" s="655"/>
      <c r="P185" s="656"/>
      <c r="Q185" s="657"/>
      <c r="R185" s="704"/>
      <c r="S185" s="3180"/>
      <c r="U185" s="209" t="str">
        <f t="shared" si="33"/>
        <v>0</v>
      </c>
    </row>
    <row r="186" spans="7:21" ht="20.100000000000001" customHeight="1">
      <c r="G186" s="1047"/>
      <c r="H186" s="655"/>
      <c r="I186" s="655"/>
      <c r="J186" s="655"/>
      <c r="K186" s="655"/>
      <c r="L186" s="655"/>
      <c r="M186" s="655"/>
      <c r="N186" s="1310"/>
      <c r="O186" s="655"/>
      <c r="P186" s="656"/>
      <c r="Q186" s="657"/>
      <c r="R186" s="704"/>
      <c r="S186" s="3180"/>
      <c r="U186" s="209" t="str">
        <f t="shared" si="33"/>
        <v>0</v>
      </c>
    </row>
    <row r="187" spans="7:21" ht="20.100000000000001" customHeight="1">
      <c r="G187" s="1047"/>
      <c r="H187" s="655"/>
      <c r="I187" s="655"/>
      <c r="J187" s="655"/>
      <c r="K187" s="655"/>
      <c r="L187" s="655"/>
      <c r="M187" s="655"/>
      <c r="N187" s="1310"/>
      <c r="O187" s="655"/>
      <c r="P187" s="656"/>
      <c r="Q187" s="657"/>
      <c r="R187" s="704"/>
      <c r="S187" s="3180"/>
      <c r="U187" s="209" t="str">
        <f t="shared" si="33"/>
        <v>0</v>
      </c>
    </row>
    <row r="188" spans="7:21" ht="20.100000000000001" customHeight="1">
      <c r="G188" s="1047"/>
      <c r="H188" s="655"/>
      <c r="I188" s="655"/>
      <c r="J188" s="655"/>
      <c r="K188" s="655"/>
      <c r="L188" s="655"/>
      <c r="M188" s="655"/>
      <c r="N188" s="1310"/>
      <c r="O188" s="655"/>
      <c r="P188" s="656"/>
      <c r="Q188" s="657"/>
      <c r="R188" s="704"/>
      <c r="S188" s="3180"/>
      <c r="U188" s="209" t="str">
        <f t="shared" si="33"/>
        <v>0</v>
      </c>
    </row>
    <row r="189" spans="7:21" ht="20.100000000000001" customHeight="1">
      <c r="G189" s="1047"/>
      <c r="H189" s="655"/>
      <c r="I189" s="655"/>
      <c r="J189" s="655"/>
      <c r="K189" s="655"/>
      <c r="L189" s="655"/>
      <c r="M189" s="655"/>
      <c r="N189" s="1310"/>
      <c r="O189" s="655"/>
      <c r="P189" s="656"/>
      <c r="Q189" s="657"/>
      <c r="R189" s="704"/>
      <c r="S189" s="3180"/>
      <c r="U189" s="209" t="str">
        <f t="shared" si="33"/>
        <v>0</v>
      </c>
    </row>
    <row r="190" spans="7:21" ht="20.100000000000001" customHeight="1">
      <c r="G190" s="1047"/>
      <c r="H190" s="655"/>
      <c r="I190" s="655"/>
      <c r="J190" s="655"/>
      <c r="K190" s="655"/>
      <c r="L190" s="655"/>
      <c r="M190" s="655"/>
      <c r="N190" s="1310"/>
      <c r="O190" s="655"/>
      <c r="P190" s="656"/>
      <c r="Q190" s="657"/>
      <c r="R190" s="704"/>
      <c r="S190" s="3180"/>
      <c r="U190" s="209" t="str">
        <f t="shared" si="33"/>
        <v>0</v>
      </c>
    </row>
    <row r="191" spans="7:21" ht="20.100000000000001" customHeight="1">
      <c r="G191" s="1047"/>
      <c r="H191" s="655"/>
      <c r="I191" s="655"/>
      <c r="J191" s="655"/>
      <c r="K191" s="655"/>
      <c r="L191" s="655"/>
      <c r="M191" s="655"/>
      <c r="N191" s="1310"/>
      <c r="O191" s="655"/>
      <c r="P191" s="656"/>
      <c r="Q191" s="657"/>
      <c r="R191" s="704"/>
      <c r="S191" s="3180"/>
      <c r="U191" s="209" t="str">
        <f t="shared" si="33"/>
        <v>0</v>
      </c>
    </row>
    <row r="192" spans="7:21" ht="20.100000000000001" customHeight="1">
      <c r="G192" s="1047"/>
      <c r="H192" s="655"/>
      <c r="I192" s="655"/>
      <c r="J192" s="655"/>
      <c r="K192" s="655"/>
      <c r="L192" s="655"/>
      <c r="M192" s="655"/>
      <c r="N192" s="1310"/>
      <c r="O192" s="655"/>
      <c r="P192" s="656"/>
      <c r="Q192" s="657"/>
      <c r="R192" s="704"/>
      <c r="S192" s="3180"/>
      <c r="U192" s="209" t="str">
        <f t="shared" si="33"/>
        <v>0</v>
      </c>
    </row>
    <row r="193" spans="7:21" ht="20.100000000000001" customHeight="1">
      <c r="G193" s="1047"/>
      <c r="H193" s="655"/>
      <c r="I193" s="655"/>
      <c r="J193" s="655"/>
      <c r="K193" s="655"/>
      <c r="L193" s="655"/>
      <c r="M193" s="655"/>
      <c r="N193" s="1310"/>
      <c r="O193" s="655"/>
      <c r="P193" s="656"/>
      <c r="Q193" s="657"/>
      <c r="R193" s="704"/>
      <c r="S193" s="3180"/>
      <c r="U193" s="209" t="str">
        <f t="shared" si="33"/>
        <v>0</v>
      </c>
    </row>
    <row r="194" spans="7:21" ht="20.100000000000001" customHeight="1">
      <c r="G194" s="1047"/>
      <c r="H194" s="655"/>
      <c r="I194" s="655"/>
      <c r="J194" s="655"/>
      <c r="K194" s="655"/>
      <c r="L194" s="655"/>
      <c r="M194" s="655"/>
      <c r="N194" s="1310"/>
      <c r="O194" s="655"/>
      <c r="P194" s="656"/>
      <c r="Q194" s="657"/>
      <c r="R194" s="704"/>
      <c r="S194" s="3180"/>
      <c r="U194" s="209" t="str">
        <f t="shared" si="33"/>
        <v>0</v>
      </c>
    </row>
    <row r="195" spans="7:21" ht="20.100000000000001" customHeight="1">
      <c r="G195" s="1047"/>
      <c r="H195" s="655"/>
      <c r="I195" s="655"/>
      <c r="J195" s="655"/>
      <c r="K195" s="655"/>
      <c r="L195" s="655"/>
      <c r="M195" s="655"/>
      <c r="N195" s="1310"/>
      <c r="O195" s="655"/>
      <c r="P195" s="656"/>
      <c r="Q195" s="657"/>
      <c r="R195" s="704"/>
      <c r="S195" s="3180"/>
      <c r="U195" s="209" t="str">
        <f t="shared" si="33"/>
        <v>0</v>
      </c>
    </row>
    <row r="196" spans="7:21" ht="20.100000000000001" customHeight="1">
      <c r="G196" s="1047"/>
      <c r="H196" s="655"/>
      <c r="I196" s="655"/>
      <c r="J196" s="655"/>
      <c r="K196" s="655"/>
      <c r="L196" s="655"/>
      <c r="M196" s="655"/>
      <c r="N196" s="1310"/>
      <c r="O196" s="655"/>
      <c r="P196" s="656"/>
      <c r="Q196" s="657"/>
      <c r="R196" s="704"/>
      <c r="S196" s="3180"/>
      <c r="U196" s="209" t="str">
        <f t="shared" si="33"/>
        <v>0</v>
      </c>
    </row>
    <row r="197" spans="7:21" ht="20.100000000000001" customHeight="1">
      <c r="G197" s="1047"/>
      <c r="H197" s="655"/>
      <c r="I197" s="655"/>
      <c r="J197" s="655"/>
      <c r="K197" s="655"/>
      <c r="L197" s="655"/>
      <c r="M197" s="655"/>
      <c r="N197" s="1310"/>
      <c r="O197" s="655"/>
      <c r="P197" s="656"/>
      <c r="Q197" s="657"/>
      <c r="R197" s="704"/>
      <c r="S197" s="3180"/>
      <c r="U197" s="209" t="str">
        <f t="shared" si="33"/>
        <v>0</v>
      </c>
    </row>
    <row r="198" spans="7:21" ht="20.100000000000001" customHeight="1">
      <c r="G198" s="1047"/>
      <c r="H198" s="655"/>
      <c r="I198" s="655"/>
      <c r="J198" s="655"/>
      <c r="K198" s="655"/>
      <c r="L198" s="655"/>
      <c r="M198" s="655"/>
      <c r="N198" s="1310"/>
      <c r="O198" s="655"/>
      <c r="P198" s="656"/>
      <c r="Q198" s="657"/>
      <c r="R198" s="704"/>
      <c r="S198" s="3180"/>
      <c r="U198" s="209" t="str">
        <f t="shared" si="33"/>
        <v>0</v>
      </c>
    </row>
    <row r="199" spans="7:21" ht="20.100000000000001" customHeight="1">
      <c r="G199" s="1047"/>
      <c r="H199" s="655"/>
      <c r="I199" s="655"/>
      <c r="J199" s="655"/>
      <c r="K199" s="655"/>
      <c r="L199" s="655"/>
      <c r="M199" s="655"/>
      <c r="N199" s="1310"/>
      <c r="O199" s="655"/>
      <c r="P199" s="656"/>
      <c r="Q199" s="657"/>
      <c r="R199" s="704"/>
      <c r="S199" s="3180"/>
      <c r="U199" s="209" t="str">
        <f t="shared" si="33"/>
        <v>0</v>
      </c>
    </row>
    <row r="200" spans="7:21" ht="20.100000000000001" customHeight="1">
      <c r="G200" s="1047"/>
      <c r="H200" s="655"/>
      <c r="I200" s="655"/>
      <c r="J200" s="655"/>
      <c r="K200" s="655"/>
      <c r="L200" s="655"/>
      <c r="M200" s="655"/>
      <c r="N200" s="1310"/>
      <c r="O200" s="655"/>
      <c r="P200" s="656"/>
      <c r="Q200" s="657"/>
      <c r="R200" s="704"/>
      <c r="S200" s="3180"/>
      <c r="U200" s="209" t="str">
        <f t="shared" si="33"/>
        <v>0</v>
      </c>
    </row>
    <row r="201" spans="7:21" ht="20.100000000000001" customHeight="1">
      <c r="G201" s="1047"/>
      <c r="H201" s="655"/>
      <c r="I201" s="655"/>
      <c r="J201" s="655"/>
      <c r="K201" s="655"/>
      <c r="L201" s="655"/>
      <c r="M201" s="655"/>
      <c r="N201" s="1310"/>
      <c r="O201" s="655"/>
      <c r="P201" s="656"/>
      <c r="Q201" s="657"/>
      <c r="R201" s="704"/>
      <c r="S201" s="3180"/>
      <c r="U201" s="209" t="str">
        <f t="shared" si="33"/>
        <v>0</v>
      </c>
    </row>
    <row r="202" spans="7:21" ht="20.100000000000001" customHeight="1">
      <c r="G202" s="1047"/>
      <c r="H202" s="655"/>
      <c r="I202" s="655"/>
      <c r="J202" s="655"/>
      <c r="K202" s="655"/>
      <c r="L202" s="655"/>
      <c r="M202" s="655"/>
      <c r="N202" s="1310"/>
      <c r="O202" s="655"/>
      <c r="P202" s="656"/>
      <c r="Q202" s="657"/>
      <c r="R202" s="704"/>
      <c r="S202" s="3180"/>
      <c r="U202" s="209" t="str">
        <f t="shared" si="33"/>
        <v>0</v>
      </c>
    </row>
    <row r="203" spans="7:21" ht="20.100000000000001" customHeight="1">
      <c r="G203" s="1047"/>
      <c r="H203" s="655"/>
      <c r="I203" s="655"/>
      <c r="J203" s="655"/>
      <c r="K203" s="655"/>
      <c r="L203" s="655"/>
      <c r="M203" s="655"/>
      <c r="N203" s="1310"/>
      <c r="O203" s="655"/>
      <c r="P203" s="656"/>
      <c r="Q203" s="657"/>
      <c r="R203" s="704"/>
      <c r="S203" s="3180"/>
      <c r="U203" s="209" t="str">
        <f t="shared" si="33"/>
        <v>0</v>
      </c>
    </row>
    <row r="204" spans="7:21" ht="20.100000000000001" customHeight="1">
      <c r="G204" s="1047"/>
      <c r="H204" s="655"/>
      <c r="I204" s="655"/>
      <c r="J204" s="655"/>
      <c r="K204" s="655"/>
      <c r="L204" s="655"/>
      <c r="M204" s="655"/>
      <c r="N204" s="1310"/>
      <c r="O204" s="655"/>
      <c r="P204" s="656"/>
      <c r="Q204" s="657"/>
      <c r="R204" s="704"/>
      <c r="S204" s="3180"/>
      <c r="U204" s="209" t="str">
        <f t="shared" si="33"/>
        <v>0</v>
      </c>
    </row>
    <row r="205" spans="7:21" ht="20.100000000000001" customHeight="1">
      <c r="G205" s="1047"/>
      <c r="H205" s="655"/>
      <c r="I205" s="655"/>
      <c r="J205" s="655"/>
      <c r="K205" s="655"/>
      <c r="L205" s="655"/>
      <c r="M205" s="655"/>
      <c r="N205" s="1310"/>
      <c r="O205" s="655"/>
      <c r="P205" s="656"/>
      <c r="Q205" s="657"/>
      <c r="R205" s="704"/>
      <c r="S205" s="3180"/>
      <c r="U205" s="209" t="str">
        <f t="shared" si="33"/>
        <v>0</v>
      </c>
    </row>
    <row r="206" spans="7:21" ht="20.100000000000001" customHeight="1">
      <c r="G206" s="1047"/>
      <c r="H206" s="655"/>
      <c r="I206" s="655"/>
      <c r="J206" s="655"/>
      <c r="K206" s="655"/>
      <c r="L206" s="655"/>
      <c r="M206" s="655"/>
      <c r="N206" s="1310"/>
      <c r="O206" s="655"/>
      <c r="P206" s="656"/>
      <c r="Q206" s="657"/>
      <c r="R206" s="704"/>
      <c r="S206" s="3180"/>
      <c r="U206" s="209" t="str">
        <f t="shared" si="33"/>
        <v>0</v>
      </c>
    </row>
    <row r="207" spans="7:21" ht="20.100000000000001" customHeight="1">
      <c r="G207" s="1047"/>
      <c r="H207" s="655"/>
      <c r="I207" s="655"/>
      <c r="J207" s="655"/>
      <c r="K207" s="655"/>
      <c r="L207" s="655"/>
      <c r="M207" s="655"/>
      <c r="N207" s="1310"/>
      <c r="O207" s="655"/>
      <c r="P207" s="656"/>
      <c r="Q207" s="657"/>
      <c r="R207" s="704"/>
      <c r="S207" s="3180"/>
      <c r="U207" s="209" t="str">
        <f t="shared" ref="U207:U270" si="34">IF(R207&gt;0,"추경","0")</f>
        <v>0</v>
      </c>
    </row>
    <row r="208" spans="7:21" ht="20.100000000000001" customHeight="1">
      <c r="G208" s="1047"/>
      <c r="H208" s="655"/>
      <c r="I208" s="655"/>
      <c r="J208" s="655"/>
      <c r="K208" s="655"/>
      <c r="L208" s="655"/>
      <c r="M208" s="655"/>
      <c r="N208" s="1310"/>
      <c r="O208" s="655"/>
      <c r="P208" s="656"/>
      <c r="Q208" s="657"/>
      <c r="R208" s="704"/>
      <c r="S208" s="3180"/>
      <c r="U208" s="209" t="str">
        <f t="shared" si="34"/>
        <v>0</v>
      </c>
    </row>
    <row r="209" spans="7:21" ht="20.100000000000001" customHeight="1">
      <c r="G209" s="1047"/>
      <c r="H209" s="655"/>
      <c r="I209" s="655"/>
      <c r="J209" s="655"/>
      <c r="K209" s="655"/>
      <c r="L209" s="655"/>
      <c r="M209" s="655"/>
      <c r="N209" s="1310"/>
      <c r="O209" s="655"/>
      <c r="P209" s="656"/>
      <c r="Q209" s="657"/>
      <c r="R209" s="704"/>
      <c r="S209" s="3180"/>
      <c r="U209" s="209" t="str">
        <f t="shared" si="34"/>
        <v>0</v>
      </c>
    </row>
    <row r="210" spans="7:21" ht="20.100000000000001" customHeight="1">
      <c r="G210" s="1047"/>
      <c r="H210" s="655"/>
      <c r="I210" s="655"/>
      <c r="J210" s="655"/>
      <c r="K210" s="655"/>
      <c r="L210" s="655"/>
      <c r="M210" s="655"/>
      <c r="N210" s="1310"/>
      <c r="O210" s="655"/>
      <c r="P210" s="656"/>
      <c r="Q210" s="657"/>
      <c r="R210" s="704"/>
      <c r="S210" s="3180"/>
      <c r="U210" s="209" t="str">
        <f t="shared" si="34"/>
        <v>0</v>
      </c>
    </row>
    <row r="211" spans="7:21" ht="20.100000000000001" customHeight="1">
      <c r="G211" s="1047"/>
      <c r="H211" s="655"/>
      <c r="I211" s="655"/>
      <c r="J211" s="655"/>
      <c r="K211" s="655"/>
      <c r="L211" s="655"/>
      <c r="M211" s="655"/>
      <c r="N211" s="1310"/>
      <c r="O211" s="655"/>
      <c r="P211" s="656"/>
      <c r="Q211" s="657"/>
      <c r="R211" s="704"/>
      <c r="S211" s="3180"/>
      <c r="U211" s="209" t="str">
        <f t="shared" si="34"/>
        <v>0</v>
      </c>
    </row>
    <row r="212" spans="7:21" ht="20.100000000000001" customHeight="1">
      <c r="G212" s="1047"/>
      <c r="H212" s="655"/>
      <c r="I212" s="655"/>
      <c r="J212" s="655"/>
      <c r="K212" s="655"/>
      <c r="L212" s="655"/>
      <c r="M212" s="655"/>
      <c r="N212" s="1310"/>
      <c r="O212" s="655"/>
      <c r="P212" s="656"/>
      <c r="Q212" s="657"/>
      <c r="R212" s="704"/>
      <c r="S212" s="3180"/>
      <c r="U212" s="209" t="str">
        <f t="shared" si="34"/>
        <v>0</v>
      </c>
    </row>
    <row r="213" spans="7:21" ht="20.100000000000001" customHeight="1">
      <c r="G213" s="1047"/>
      <c r="H213" s="655"/>
      <c r="I213" s="655"/>
      <c r="J213" s="655"/>
      <c r="K213" s="655"/>
      <c r="L213" s="655"/>
      <c r="M213" s="655"/>
      <c r="N213" s="1310"/>
      <c r="O213" s="655"/>
      <c r="P213" s="656"/>
      <c r="Q213" s="657"/>
      <c r="R213" s="704"/>
      <c r="S213" s="3180"/>
      <c r="U213" s="209" t="str">
        <f t="shared" si="34"/>
        <v>0</v>
      </c>
    </row>
    <row r="214" spans="7:21" ht="20.100000000000001" customHeight="1">
      <c r="G214" s="1047"/>
      <c r="H214" s="655"/>
      <c r="I214" s="655"/>
      <c r="J214" s="655"/>
      <c r="K214" s="655"/>
      <c r="L214" s="655"/>
      <c r="M214" s="655"/>
      <c r="N214" s="1310"/>
      <c r="O214" s="655"/>
      <c r="P214" s="656"/>
      <c r="Q214" s="657"/>
      <c r="R214" s="704"/>
      <c r="S214" s="3180"/>
      <c r="U214" s="209" t="str">
        <f t="shared" si="34"/>
        <v>0</v>
      </c>
    </row>
    <row r="215" spans="7:21" ht="20.100000000000001" customHeight="1">
      <c r="G215" s="1047"/>
      <c r="H215" s="655"/>
      <c r="I215" s="655"/>
      <c r="J215" s="655"/>
      <c r="K215" s="655"/>
      <c r="L215" s="655"/>
      <c r="M215" s="655"/>
      <c r="N215" s="1310"/>
      <c r="O215" s="655"/>
      <c r="P215" s="656"/>
      <c r="Q215" s="657"/>
      <c r="R215" s="704"/>
      <c r="S215" s="3180"/>
      <c r="U215" s="209" t="str">
        <f t="shared" si="34"/>
        <v>0</v>
      </c>
    </row>
    <row r="216" spans="7:21" ht="20.100000000000001" customHeight="1">
      <c r="G216" s="1047"/>
      <c r="H216" s="655"/>
      <c r="I216" s="655"/>
      <c r="J216" s="655"/>
      <c r="K216" s="655"/>
      <c r="L216" s="655"/>
      <c r="M216" s="655"/>
      <c r="N216" s="1310"/>
      <c r="O216" s="655"/>
      <c r="P216" s="656"/>
      <c r="Q216" s="657"/>
      <c r="R216" s="704"/>
      <c r="S216" s="3180"/>
      <c r="U216" s="209" t="str">
        <f t="shared" si="34"/>
        <v>0</v>
      </c>
    </row>
    <row r="217" spans="7:21" ht="20.100000000000001" customHeight="1">
      <c r="G217" s="1047"/>
      <c r="H217" s="655"/>
      <c r="I217" s="655"/>
      <c r="J217" s="655"/>
      <c r="K217" s="655"/>
      <c r="L217" s="655"/>
      <c r="M217" s="655"/>
      <c r="N217" s="1310"/>
      <c r="O217" s="655"/>
      <c r="P217" s="656"/>
      <c r="Q217" s="657"/>
      <c r="R217" s="704"/>
      <c r="S217" s="3180"/>
      <c r="U217" s="209" t="str">
        <f t="shared" si="34"/>
        <v>0</v>
      </c>
    </row>
    <row r="218" spans="7:21" ht="20.100000000000001" customHeight="1">
      <c r="G218" s="1047"/>
      <c r="H218" s="655"/>
      <c r="I218" s="655"/>
      <c r="J218" s="655"/>
      <c r="K218" s="655"/>
      <c r="L218" s="655"/>
      <c r="M218" s="655"/>
      <c r="N218" s="1310"/>
      <c r="O218" s="655"/>
      <c r="P218" s="656"/>
      <c r="Q218" s="657"/>
      <c r="R218" s="704"/>
      <c r="S218" s="3180"/>
      <c r="U218" s="209" t="str">
        <f t="shared" si="34"/>
        <v>0</v>
      </c>
    </row>
    <row r="219" spans="7:21" ht="20.100000000000001" customHeight="1">
      <c r="G219" s="1047"/>
      <c r="H219" s="655"/>
      <c r="I219" s="655"/>
      <c r="J219" s="655"/>
      <c r="K219" s="655"/>
      <c r="L219" s="655"/>
      <c r="M219" s="655"/>
      <c r="N219" s="1310"/>
      <c r="O219" s="655"/>
      <c r="P219" s="656"/>
      <c r="Q219" s="657"/>
      <c r="R219" s="704"/>
      <c r="S219" s="3180"/>
      <c r="U219" s="209" t="str">
        <f t="shared" si="34"/>
        <v>0</v>
      </c>
    </row>
    <row r="220" spans="7:21" ht="20.100000000000001" customHeight="1">
      <c r="G220" s="1047"/>
      <c r="H220" s="655"/>
      <c r="I220" s="655"/>
      <c r="J220" s="655"/>
      <c r="K220" s="655"/>
      <c r="L220" s="655"/>
      <c r="M220" s="655"/>
      <c r="N220" s="1310"/>
      <c r="O220" s="655"/>
      <c r="P220" s="656"/>
      <c r="Q220" s="657"/>
      <c r="R220" s="704"/>
      <c r="S220" s="3180"/>
      <c r="U220" s="209" t="str">
        <f t="shared" si="34"/>
        <v>0</v>
      </c>
    </row>
    <row r="221" spans="7:21" ht="20.100000000000001" customHeight="1">
      <c r="G221" s="1047"/>
      <c r="H221" s="655"/>
      <c r="I221" s="655"/>
      <c r="J221" s="655"/>
      <c r="K221" s="655"/>
      <c r="L221" s="655"/>
      <c r="M221" s="655"/>
      <c r="N221" s="1310"/>
      <c r="O221" s="655"/>
      <c r="P221" s="656"/>
      <c r="Q221" s="657"/>
      <c r="R221" s="704"/>
      <c r="S221" s="3180"/>
      <c r="U221" s="209" t="str">
        <f t="shared" si="34"/>
        <v>0</v>
      </c>
    </row>
    <row r="222" spans="7:21" ht="20.100000000000001" customHeight="1">
      <c r="G222" s="1047"/>
      <c r="H222" s="655"/>
      <c r="I222" s="655"/>
      <c r="J222" s="655"/>
      <c r="K222" s="655"/>
      <c r="L222" s="655"/>
      <c r="M222" s="655"/>
      <c r="N222" s="1310"/>
      <c r="O222" s="655"/>
      <c r="P222" s="656"/>
      <c r="Q222" s="657"/>
      <c r="R222" s="704"/>
      <c r="S222" s="3180"/>
      <c r="U222" s="209" t="str">
        <f t="shared" si="34"/>
        <v>0</v>
      </c>
    </row>
    <row r="223" spans="7:21" ht="20.100000000000001" customHeight="1">
      <c r="G223" s="1047"/>
      <c r="H223" s="655"/>
      <c r="I223" s="655"/>
      <c r="J223" s="655"/>
      <c r="K223" s="655"/>
      <c r="L223" s="655"/>
      <c r="M223" s="655"/>
      <c r="N223" s="1310"/>
      <c r="O223" s="655"/>
      <c r="P223" s="656"/>
      <c r="Q223" s="657"/>
      <c r="R223" s="704"/>
      <c r="S223" s="3180"/>
      <c r="U223" s="209" t="str">
        <f t="shared" si="34"/>
        <v>0</v>
      </c>
    </row>
    <row r="224" spans="7:21" ht="20.100000000000001" customHeight="1">
      <c r="G224" s="1047"/>
      <c r="H224" s="655"/>
      <c r="I224" s="655"/>
      <c r="J224" s="655"/>
      <c r="K224" s="655"/>
      <c r="L224" s="655"/>
      <c r="M224" s="655"/>
      <c r="N224" s="1310"/>
      <c r="O224" s="655"/>
      <c r="P224" s="656"/>
      <c r="Q224" s="657"/>
      <c r="R224" s="704"/>
      <c r="S224" s="3180"/>
      <c r="U224" s="209" t="str">
        <f t="shared" si="34"/>
        <v>0</v>
      </c>
    </row>
    <row r="225" spans="7:21" ht="20.100000000000001" customHeight="1">
      <c r="G225" s="1047"/>
      <c r="H225" s="655"/>
      <c r="I225" s="655"/>
      <c r="J225" s="655"/>
      <c r="K225" s="655"/>
      <c r="L225" s="655"/>
      <c r="M225" s="655"/>
      <c r="N225" s="1310"/>
      <c r="O225" s="655"/>
      <c r="P225" s="656"/>
      <c r="Q225" s="657"/>
      <c r="R225" s="704"/>
      <c r="S225" s="3180"/>
      <c r="U225" s="209" t="str">
        <f t="shared" si="34"/>
        <v>0</v>
      </c>
    </row>
    <row r="226" spans="7:21" ht="20.100000000000001" customHeight="1">
      <c r="G226" s="1047"/>
      <c r="H226" s="655"/>
      <c r="I226" s="655"/>
      <c r="J226" s="655"/>
      <c r="K226" s="655"/>
      <c r="L226" s="655"/>
      <c r="M226" s="655"/>
      <c r="N226" s="1310"/>
      <c r="O226" s="655"/>
      <c r="P226" s="656"/>
      <c r="Q226" s="657"/>
      <c r="R226" s="704"/>
      <c r="S226" s="3180"/>
      <c r="U226" s="209" t="str">
        <f t="shared" si="34"/>
        <v>0</v>
      </c>
    </row>
    <row r="227" spans="7:21" ht="20.100000000000001" customHeight="1">
      <c r="G227" s="1047"/>
      <c r="H227" s="655"/>
      <c r="I227" s="655"/>
      <c r="J227" s="655"/>
      <c r="K227" s="655"/>
      <c r="L227" s="655"/>
      <c r="M227" s="655"/>
      <c r="N227" s="1310"/>
      <c r="O227" s="655"/>
      <c r="P227" s="656"/>
      <c r="Q227" s="657"/>
      <c r="R227" s="704"/>
      <c r="S227" s="3180"/>
      <c r="U227" s="209" t="str">
        <f t="shared" si="34"/>
        <v>0</v>
      </c>
    </row>
    <row r="228" spans="7:21" ht="20.100000000000001" customHeight="1">
      <c r="G228" s="1047"/>
      <c r="H228" s="655"/>
      <c r="I228" s="655"/>
      <c r="J228" s="655"/>
      <c r="K228" s="655"/>
      <c r="L228" s="655"/>
      <c r="M228" s="655"/>
      <c r="N228" s="1310"/>
      <c r="O228" s="655"/>
      <c r="P228" s="656"/>
      <c r="Q228" s="657"/>
      <c r="R228" s="704"/>
      <c r="S228" s="3180"/>
      <c r="U228" s="209" t="str">
        <f t="shared" si="34"/>
        <v>0</v>
      </c>
    </row>
    <row r="229" spans="7:21" ht="20.100000000000001" customHeight="1">
      <c r="G229" s="1047"/>
      <c r="H229" s="655"/>
      <c r="I229" s="655"/>
      <c r="J229" s="655"/>
      <c r="K229" s="655"/>
      <c r="L229" s="655"/>
      <c r="M229" s="655"/>
      <c r="N229" s="1310"/>
      <c r="O229" s="655"/>
      <c r="P229" s="656"/>
      <c r="Q229" s="657"/>
      <c r="R229" s="704"/>
      <c r="S229" s="3180"/>
      <c r="U229" s="209" t="str">
        <f t="shared" si="34"/>
        <v>0</v>
      </c>
    </row>
    <row r="230" spans="7:21" ht="20.100000000000001" customHeight="1">
      <c r="G230" s="1047"/>
      <c r="H230" s="655"/>
      <c r="I230" s="655"/>
      <c r="J230" s="655"/>
      <c r="K230" s="655"/>
      <c r="L230" s="655"/>
      <c r="M230" s="655"/>
      <c r="N230" s="1310"/>
      <c r="O230" s="655"/>
      <c r="P230" s="656"/>
      <c r="Q230" s="657"/>
      <c r="R230" s="704"/>
      <c r="S230" s="3180"/>
      <c r="U230" s="209" t="str">
        <f t="shared" si="34"/>
        <v>0</v>
      </c>
    </row>
    <row r="231" spans="7:21" ht="20.100000000000001" customHeight="1">
      <c r="G231" s="1047"/>
      <c r="H231" s="655"/>
      <c r="I231" s="655"/>
      <c r="J231" s="655"/>
      <c r="K231" s="655"/>
      <c r="L231" s="655"/>
      <c r="M231" s="655"/>
      <c r="N231" s="1310"/>
      <c r="O231" s="655"/>
      <c r="P231" s="656"/>
      <c r="Q231" s="657"/>
      <c r="R231" s="704"/>
      <c r="S231" s="3180"/>
      <c r="U231" s="209" t="str">
        <f t="shared" si="34"/>
        <v>0</v>
      </c>
    </row>
    <row r="232" spans="7:21" ht="20.100000000000001" customHeight="1">
      <c r="G232" s="1047"/>
      <c r="H232" s="655"/>
      <c r="I232" s="655"/>
      <c r="J232" s="655"/>
      <c r="K232" s="655"/>
      <c r="L232" s="655"/>
      <c r="M232" s="655"/>
      <c r="N232" s="1310"/>
      <c r="O232" s="655"/>
      <c r="P232" s="656"/>
      <c r="Q232" s="657"/>
      <c r="R232" s="704"/>
      <c r="S232" s="3180"/>
      <c r="U232" s="209" t="str">
        <f t="shared" si="34"/>
        <v>0</v>
      </c>
    </row>
    <row r="233" spans="7:21" ht="20.100000000000001" customHeight="1">
      <c r="G233" s="1047"/>
      <c r="H233" s="655"/>
      <c r="I233" s="655"/>
      <c r="J233" s="655"/>
      <c r="K233" s="655"/>
      <c r="L233" s="655"/>
      <c r="M233" s="655"/>
      <c r="N233" s="1310"/>
      <c r="O233" s="655"/>
      <c r="P233" s="656"/>
      <c r="Q233" s="657"/>
      <c r="R233" s="704"/>
      <c r="S233" s="3180"/>
      <c r="U233" s="209" t="str">
        <f t="shared" si="34"/>
        <v>0</v>
      </c>
    </row>
    <row r="234" spans="7:21" ht="20.100000000000001" customHeight="1">
      <c r="G234" s="1047"/>
      <c r="H234" s="655"/>
      <c r="I234" s="655"/>
      <c r="J234" s="655"/>
      <c r="K234" s="655"/>
      <c r="L234" s="655"/>
      <c r="M234" s="655"/>
      <c r="N234" s="1310"/>
      <c r="O234" s="655"/>
      <c r="P234" s="656"/>
      <c r="Q234" s="657"/>
      <c r="R234" s="704"/>
      <c r="S234" s="3180"/>
      <c r="U234" s="209" t="str">
        <f t="shared" si="34"/>
        <v>0</v>
      </c>
    </row>
    <row r="235" spans="7:21" ht="20.100000000000001" customHeight="1">
      <c r="G235" s="1047"/>
      <c r="H235" s="655"/>
      <c r="I235" s="655"/>
      <c r="J235" s="655"/>
      <c r="K235" s="655"/>
      <c r="L235" s="655"/>
      <c r="M235" s="655"/>
      <c r="N235" s="1310"/>
      <c r="O235" s="655"/>
      <c r="P235" s="656"/>
      <c r="Q235" s="657"/>
      <c r="R235" s="704"/>
      <c r="S235" s="3180"/>
      <c r="U235" s="209" t="str">
        <f t="shared" si="34"/>
        <v>0</v>
      </c>
    </row>
    <row r="236" spans="7:21" ht="20.100000000000001" customHeight="1">
      <c r="G236" s="1047"/>
      <c r="H236" s="655"/>
      <c r="I236" s="655"/>
      <c r="J236" s="655"/>
      <c r="K236" s="655"/>
      <c r="L236" s="655"/>
      <c r="M236" s="655"/>
      <c r="N236" s="1310"/>
      <c r="O236" s="655"/>
      <c r="P236" s="656"/>
      <c r="Q236" s="657"/>
      <c r="R236" s="704"/>
      <c r="S236" s="3180"/>
      <c r="U236" s="209" t="str">
        <f t="shared" si="34"/>
        <v>0</v>
      </c>
    </row>
    <row r="237" spans="7:21" ht="20.100000000000001" customHeight="1">
      <c r="G237" s="1047"/>
      <c r="H237" s="655"/>
      <c r="I237" s="655"/>
      <c r="J237" s="655"/>
      <c r="K237" s="655"/>
      <c r="L237" s="655"/>
      <c r="M237" s="655"/>
      <c r="N237" s="1310"/>
      <c r="O237" s="655"/>
      <c r="P237" s="656"/>
      <c r="Q237" s="657"/>
      <c r="R237" s="704"/>
      <c r="S237" s="3180"/>
      <c r="U237" s="209" t="str">
        <f t="shared" si="34"/>
        <v>0</v>
      </c>
    </row>
    <row r="238" spans="7:21" ht="20.100000000000001" customHeight="1">
      <c r="G238" s="1047"/>
      <c r="H238" s="655"/>
      <c r="I238" s="655"/>
      <c r="J238" s="655"/>
      <c r="K238" s="655"/>
      <c r="L238" s="655"/>
      <c r="M238" s="655"/>
      <c r="N238" s="1310"/>
      <c r="O238" s="655"/>
      <c r="P238" s="656"/>
      <c r="Q238" s="657"/>
      <c r="R238" s="704"/>
      <c r="S238" s="3180"/>
      <c r="U238" s="209" t="str">
        <f t="shared" si="34"/>
        <v>0</v>
      </c>
    </row>
    <row r="239" spans="7:21" ht="20.100000000000001" customHeight="1">
      <c r="G239" s="1047"/>
      <c r="H239" s="655"/>
      <c r="I239" s="655"/>
      <c r="J239" s="655"/>
      <c r="K239" s="655"/>
      <c r="L239" s="655"/>
      <c r="M239" s="655"/>
      <c r="N239" s="1310"/>
      <c r="O239" s="655"/>
      <c r="P239" s="656"/>
      <c r="Q239" s="657"/>
      <c r="R239" s="704"/>
      <c r="S239" s="3180"/>
      <c r="U239" s="209" t="str">
        <f t="shared" si="34"/>
        <v>0</v>
      </c>
    </row>
    <row r="240" spans="7:21" ht="20.100000000000001" customHeight="1">
      <c r="G240" s="1047"/>
      <c r="H240" s="655"/>
      <c r="I240" s="655"/>
      <c r="J240" s="655"/>
      <c r="K240" s="655"/>
      <c r="L240" s="655"/>
      <c r="M240" s="655"/>
      <c r="N240" s="1310"/>
      <c r="O240" s="655"/>
      <c r="P240" s="656"/>
      <c r="Q240" s="657"/>
      <c r="R240" s="704"/>
      <c r="S240" s="3180"/>
      <c r="U240" s="209" t="str">
        <f t="shared" si="34"/>
        <v>0</v>
      </c>
    </row>
    <row r="241" spans="7:21" ht="20.100000000000001" customHeight="1">
      <c r="G241" s="1047"/>
      <c r="H241" s="655"/>
      <c r="I241" s="655"/>
      <c r="J241" s="655"/>
      <c r="K241" s="655"/>
      <c r="L241" s="655"/>
      <c r="M241" s="655"/>
      <c r="N241" s="1310"/>
      <c r="O241" s="655"/>
      <c r="P241" s="656"/>
      <c r="Q241" s="657"/>
      <c r="R241" s="704"/>
      <c r="S241" s="3180"/>
      <c r="U241" s="209" t="str">
        <f t="shared" si="34"/>
        <v>0</v>
      </c>
    </row>
    <row r="242" spans="7:21" ht="20.100000000000001" customHeight="1">
      <c r="G242" s="1047"/>
      <c r="H242" s="655"/>
      <c r="I242" s="655"/>
      <c r="J242" s="655"/>
      <c r="K242" s="655"/>
      <c r="L242" s="655"/>
      <c r="M242" s="655"/>
      <c r="N242" s="1310"/>
      <c r="O242" s="655"/>
      <c r="P242" s="656"/>
      <c r="Q242" s="657"/>
      <c r="R242" s="704"/>
      <c r="S242" s="3180"/>
      <c r="U242" s="209" t="str">
        <f t="shared" si="34"/>
        <v>0</v>
      </c>
    </row>
    <row r="243" spans="7:21" ht="20.100000000000001" customHeight="1">
      <c r="G243" s="1047"/>
      <c r="H243" s="655"/>
      <c r="I243" s="655"/>
      <c r="J243" s="655"/>
      <c r="K243" s="655"/>
      <c r="L243" s="655"/>
      <c r="M243" s="655"/>
      <c r="N243" s="1310"/>
      <c r="O243" s="655"/>
      <c r="P243" s="656"/>
      <c r="Q243" s="657"/>
      <c r="R243" s="704"/>
      <c r="S243" s="3180"/>
      <c r="U243" s="209" t="str">
        <f t="shared" si="34"/>
        <v>0</v>
      </c>
    </row>
    <row r="244" spans="7:21" ht="20.100000000000001" customHeight="1">
      <c r="G244" s="1047"/>
      <c r="H244" s="655"/>
      <c r="I244" s="655"/>
      <c r="J244" s="655"/>
      <c r="K244" s="655"/>
      <c r="L244" s="655"/>
      <c r="M244" s="655"/>
      <c r="N244" s="1310"/>
      <c r="O244" s="655"/>
      <c r="P244" s="656"/>
      <c r="Q244" s="657"/>
      <c r="R244" s="704"/>
      <c r="S244" s="3180"/>
      <c r="U244" s="209" t="str">
        <f t="shared" si="34"/>
        <v>0</v>
      </c>
    </row>
    <row r="245" spans="7:21" ht="20.100000000000001" customHeight="1">
      <c r="G245" s="1047"/>
      <c r="H245" s="655"/>
      <c r="I245" s="655"/>
      <c r="J245" s="655"/>
      <c r="K245" s="655"/>
      <c r="L245" s="655"/>
      <c r="M245" s="655"/>
      <c r="N245" s="1310"/>
      <c r="O245" s="655"/>
      <c r="P245" s="656"/>
      <c r="Q245" s="657"/>
      <c r="R245" s="704"/>
      <c r="S245" s="3180"/>
      <c r="U245" s="209" t="str">
        <f t="shared" si="34"/>
        <v>0</v>
      </c>
    </row>
    <row r="246" spans="7:21" ht="20.100000000000001" customHeight="1">
      <c r="G246" s="1047"/>
      <c r="H246" s="655"/>
      <c r="I246" s="655"/>
      <c r="J246" s="655"/>
      <c r="K246" s="655"/>
      <c r="L246" s="655"/>
      <c r="M246" s="655"/>
      <c r="N246" s="1310"/>
      <c r="O246" s="655"/>
      <c r="P246" s="656"/>
      <c r="Q246" s="657"/>
      <c r="R246" s="704"/>
      <c r="S246" s="3180"/>
      <c r="U246" s="209" t="str">
        <f t="shared" si="34"/>
        <v>0</v>
      </c>
    </row>
    <row r="247" spans="7:21" ht="20.100000000000001" customHeight="1">
      <c r="G247" s="1047"/>
      <c r="H247" s="655"/>
      <c r="I247" s="655"/>
      <c r="J247" s="655"/>
      <c r="K247" s="655"/>
      <c r="L247" s="655"/>
      <c r="M247" s="655"/>
      <c r="N247" s="1310"/>
      <c r="O247" s="655"/>
      <c r="P247" s="656"/>
      <c r="Q247" s="657"/>
      <c r="R247" s="704"/>
      <c r="S247" s="3180"/>
      <c r="U247" s="209" t="str">
        <f t="shared" si="34"/>
        <v>0</v>
      </c>
    </row>
    <row r="248" spans="7:21" ht="20.100000000000001" customHeight="1">
      <c r="G248" s="1047"/>
      <c r="H248" s="655"/>
      <c r="I248" s="655"/>
      <c r="J248" s="655"/>
      <c r="K248" s="655"/>
      <c r="L248" s="655"/>
      <c r="M248" s="655"/>
      <c r="N248" s="1310"/>
      <c r="O248" s="655"/>
      <c r="P248" s="656"/>
      <c r="Q248" s="657"/>
      <c r="R248" s="704"/>
      <c r="S248" s="3180"/>
      <c r="U248" s="209" t="str">
        <f t="shared" si="34"/>
        <v>0</v>
      </c>
    </row>
    <row r="249" spans="7:21" ht="20.100000000000001" customHeight="1">
      <c r="G249" s="1047"/>
      <c r="H249" s="655"/>
      <c r="I249" s="655"/>
      <c r="J249" s="655"/>
      <c r="K249" s="655"/>
      <c r="L249" s="655"/>
      <c r="M249" s="655"/>
      <c r="N249" s="1310"/>
      <c r="O249" s="655"/>
      <c r="P249" s="656"/>
      <c r="Q249" s="657"/>
      <c r="R249" s="704"/>
      <c r="S249" s="3180"/>
      <c r="U249" s="209" t="str">
        <f t="shared" si="34"/>
        <v>0</v>
      </c>
    </row>
    <row r="250" spans="7:21" ht="20.100000000000001" customHeight="1">
      <c r="G250" s="1047"/>
      <c r="H250" s="655"/>
      <c r="I250" s="655"/>
      <c r="J250" s="655"/>
      <c r="K250" s="655"/>
      <c r="L250" s="655"/>
      <c r="M250" s="655"/>
      <c r="N250" s="1310"/>
      <c r="O250" s="655"/>
      <c r="P250" s="656"/>
      <c r="Q250" s="657"/>
      <c r="R250" s="704"/>
      <c r="S250" s="3180"/>
      <c r="U250" s="209" t="str">
        <f t="shared" si="34"/>
        <v>0</v>
      </c>
    </row>
    <row r="251" spans="7:21" ht="20.100000000000001" customHeight="1">
      <c r="G251" s="1047"/>
      <c r="H251" s="655"/>
      <c r="I251" s="655"/>
      <c r="J251" s="655"/>
      <c r="K251" s="655"/>
      <c r="L251" s="655"/>
      <c r="M251" s="655"/>
      <c r="N251" s="1310"/>
      <c r="O251" s="655"/>
      <c r="P251" s="656"/>
      <c r="Q251" s="657"/>
      <c r="R251" s="704"/>
      <c r="S251" s="3180"/>
      <c r="U251" s="209" t="str">
        <f t="shared" si="34"/>
        <v>0</v>
      </c>
    </row>
    <row r="252" spans="7:21" ht="20.100000000000001" customHeight="1">
      <c r="G252" s="1047"/>
      <c r="H252" s="655"/>
      <c r="I252" s="655"/>
      <c r="J252" s="655"/>
      <c r="K252" s="655"/>
      <c r="L252" s="655"/>
      <c r="M252" s="655"/>
      <c r="N252" s="1310"/>
      <c r="O252" s="655"/>
      <c r="P252" s="656"/>
      <c r="Q252" s="657"/>
      <c r="R252" s="704"/>
      <c r="S252" s="3180"/>
      <c r="U252" s="209" t="str">
        <f t="shared" si="34"/>
        <v>0</v>
      </c>
    </row>
    <row r="253" spans="7:21" ht="20.100000000000001" customHeight="1">
      <c r="G253" s="1047"/>
      <c r="H253" s="655"/>
      <c r="I253" s="655"/>
      <c r="J253" s="655"/>
      <c r="K253" s="655"/>
      <c r="L253" s="655"/>
      <c r="M253" s="655"/>
      <c r="N253" s="1310"/>
      <c r="O253" s="655"/>
      <c r="P253" s="656"/>
      <c r="Q253" s="657"/>
      <c r="R253" s="704"/>
      <c r="S253" s="3180"/>
      <c r="U253" s="209" t="str">
        <f t="shared" si="34"/>
        <v>0</v>
      </c>
    </row>
    <row r="254" spans="7:21" ht="20.100000000000001" customHeight="1">
      <c r="G254" s="1047"/>
      <c r="H254" s="655"/>
      <c r="I254" s="655"/>
      <c r="J254" s="655"/>
      <c r="K254" s="655"/>
      <c r="L254" s="655"/>
      <c r="M254" s="655"/>
      <c r="N254" s="1310"/>
      <c r="O254" s="655"/>
      <c r="P254" s="656"/>
      <c r="Q254" s="657"/>
      <c r="R254" s="704"/>
      <c r="S254" s="3180"/>
      <c r="U254" s="209" t="str">
        <f t="shared" si="34"/>
        <v>0</v>
      </c>
    </row>
    <row r="255" spans="7:21" ht="20.100000000000001" customHeight="1">
      <c r="G255" s="1047"/>
      <c r="H255" s="655"/>
      <c r="I255" s="655"/>
      <c r="J255" s="655"/>
      <c r="K255" s="655"/>
      <c r="L255" s="655"/>
      <c r="M255" s="655"/>
      <c r="N255" s="1310"/>
      <c r="O255" s="655"/>
      <c r="P255" s="656"/>
      <c r="Q255" s="657"/>
      <c r="R255" s="704"/>
      <c r="S255" s="3180"/>
      <c r="U255" s="209" t="str">
        <f t="shared" si="34"/>
        <v>0</v>
      </c>
    </row>
    <row r="256" spans="7:21" ht="20.100000000000001" customHeight="1">
      <c r="G256" s="1047"/>
      <c r="H256" s="655"/>
      <c r="I256" s="655"/>
      <c r="J256" s="655"/>
      <c r="K256" s="655"/>
      <c r="L256" s="655"/>
      <c r="M256" s="655"/>
      <c r="N256" s="1310"/>
      <c r="O256" s="655"/>
      <c r="P256" s="656"/>
      <c r="Q256" s="657"/>
      <c r="R256" s="704"/>
      <c r="S256" s="3180"/>
      <c r="U256" s="209" t="str">
        <f t="shared" si="34"/>
        <v>0</v>
      </c>
    </row>
    <row r="257" spans="7:21" ht="20.100000000000001" customHeight="1">
      <c r="G257" s="1047"/>
      <c r="H257" s="655"/>
      <c r="I257" s="655"/>
      <c r="J257" s="655"/>
      <c r="K257" s="655"/>
      <c r="L257" s="655"/>
      <c r="M257" s="655"/>
      <c r="N257" s="1310"/>
      <c r="O257" s="655"/>
      <c r="P257" s="656"/>
      <c r="Q257" s="657"/>
      <c r="R257" s="704"/>
      <c r="S257" s="3180"/>
      <c r="U257" s="209" t="str">
        <f t="shared" si="34"/>
        <v>0</v>
      </c>
    </row>
    <row r="258" spans="7:21" ht="20.100000000000001" customHeight="1">
      <c r="G258" s="1047"/>
      <c r="H258" s="655"/>
      <c r="I258" s="655"/>
      <c r="J258" s="655"/>
      <c r="K258" s="655"/>
      <c r="L258" s="655"/>
      <c r="M258" s="655"/>
      <c r="N258" s="1310"/>
      <c r="O258" s="655"/>
      <c r="P258" s="656"/>
      <c r="Q258" s="657"/>
      <c r="R258" s="704"/>
      <c r="S258" s="3180"/>
      <c r="U258" s="209" t="str">
        <f t="shared" si="34"/>
        <v>0</v>
      </c>
    </row>
    <row r="259" spans="7:21" ht="20.100000000000001" customHeight="1">
      <c r="G259" s="1047"/>
      <c r="H259" s="655"/>
      <c r="I259" s="655"/>
      <c r="J259" s="655"/>
      <c r="K259" s="655"/>
      <c r="L259" s="655"/>
      <c r="M259" s="655"/>
      <c r="N259" s="1310"/>
      <c r="O259" s="655"/>
      <c r="P259" s="656"/>
      <c r="Q259" s="657"/>
      <c r="R259" s="704"/>
      <c r="S259" s="3180"/>
      <c r="U259" s="209" t="str">
        <f t="shared" si="34"/>
        <v>0</v>
      </c>
    </row>
    <row r="260" spans="7:21" ht="20.100000000000001" customHeight="1">
      <c r="G260" s="1047"/>
      <c r="H260" s="655"/>
      <c r="I260" s="655"/>
      <c r="J260" s="655"/>
      <c r="K260" s="655"/>
      <c r="L260" s="655"/>
      <c r="M260" s="655"/>
      <c r="N260" s="1310"/>
      <c r="O260" s="655"/>
      <c r="P260" s="656"/>
      <c r="Q260" s="657"/>
      <c r="R260" s="704"/>
      <c r="S260" s="3180"/>
      <c r="U260" s="209" t="str">
        <f t="shared" si="34"/>
        <v>0</v>
      </c>
    </row>
    <row r="261" spans="7:21" ht="20.100000000000001" customHeight="1">
      <c r="G261" s="1047"/>
      <c r="H261" s="655"/>
      <c r="I261" s="655"/>
      <c r="J261" s="655"/>
      <c r="K261" s="655"/>
      <c r="L261" s="655"/>
      <c r="M261" s="655"/>
      <c r="N261" s="1310"/>
      <c r="O261" s="655"/>
      <c r="P261" s="656"/>
      <c r="Q261" s="657"/>
      <c r="R261" s="704"/>
      <c r="S261" s="3180"/>
      <c r="U261" s="209" t="str">
        <f t="shared" si="34"/>
        <v>0</v>
      </c>
    </row>
    <row r="262" spans="7:21" ht="20.100000000000001" customHeight="1">
      <c r="G262" s="1047"/>
      <c r="H262" s="655"/>
      <c r="I262" s="655"/>
      <c r="J262" s="655"/>
      <c r="K262" s="655"/>
      <c r="L262" s="655"/>
      <c r="M262" s="655"/>
      <c r="N262" s="1310"/>
      <c r="O262" s="655"/>
      <c r="P262" s="656"/>
      <c r="Q262" s="657"/>
      <c r="R262" s="704"/>
      <c r="S262" s="3180"/>
      <c r="U262" s="209" t="str">
        <f t="shared" si="34"/>
        <v>0</v>
      </c>
    </row>
    <row r="263" spans="7:21" ht="20.100000000000001" customHeight="1">
      <c r="G263" s="1047"/>
      <c r="H263" s="655"/>
      <c r="I263" s="655"/>
      <c r="J263" s="655"/>
      <c r="K263" s="655"/>
      <c r="L263" s="655"/>
      <c r="M263" s="655"/>
      <c r="N263" s="1310"/>
      <c r="O263" s="655"/>
      <c r="P263" s="656"/>
      <c r="Q263" s="657"/>
      <c r="R263" s="704"/>
      <c r="S263" s="3180"/>
      <c r="U263" s="209" t="str">
        <f t="shared" si="34"/>
        <v>0</v>
      </c>
    </row>
    <row r="264" spans="7:21" ht="20.100000000000001" customHeight="1">
      <c r="G264" s="1047"/>
      <c r="H264" s="655"/>
      <c r="I264" s="655"/>
      <c r="J264" s="655"/>
      <c r="K264" s="655"/>
      <c r="L264" s="655"/>
      <c r="M264" s="655"/>
      <c r="N264" s="1310"/>
      <c r="O264" s="655"/>
      <c r="P264" s="656"/>
      <c r="Q264" s="657"/>
      <c r="R264" s="704"/>
      <c r="S264" s="3180"/>
      <c r="U264" s="209" t="str">
        <f t="shared" si="34"/>
        <v>0</v>
      </c>
    </row>
    <row r="265" spans="7:21" ht="20.100000000000001" customHeight="1">
      <c r="G265" s="1047"/>
      <c r="H265" s="655"/>
      <c r="I265" s="655"/>
      <c r="J265" s="655"/>
      <c r="K265" s="655"/>
      <c r="L265" s="655"/>
      <c r="M265" s="655"/>
      <c r="N265" s="1310"/>
      <c r="O265" s="655"/>
      <c r="P265" s="656"/>
      <c r="Q265" s="657"/>
      <c r="R265" s="704"/>
      <c r="S265" s="3180"/>
      <c r="U265" s="209" t="str">
        <f t="shared" si="34"/>
        <v>0</v>
      </c>
    </row>
    <row r="266" spans="7:21" ht="20.100000000000001" customHeight="1">
      <c r="G266" s="1047"/>
      <c r="H266" s="655"/>
      <c r="I266" s="655"/>
      <c r="J266" s="655"/>
      <c r="K266" s="655"/>
      <c r="L266" s="655"/>
      <c r="M266" s="655"/>
      <c r="N266" s="1310"/>
      <c r="O266" s="655"/>
      <c r="P266" s="656"/>
      <c r="Q266" s="657"/>
      <c r="R266" s="704"/>
      <c r="S266" s="3180"/>
      <c r="U266" s="209" t="str">
        <f t="shared" si="34"/>
        <v>0</v>
      </c>
    </row>
    <row r="267" spans="7:21" ht="20.100000000000001" customHeight="1">
      <c r="G267" s="1047"/>
      <c r="H267" s="655"/>
      <c r="I267" s="655"/>
      <c r="J267" s="655"/>
      <c r="K267" s="655"/>
      <c r="L267" s="655"/>
      <c r="M267" s="655"/>
      <c r="N267" s="1310"/>
      <c r="O267" s="655"/>
      <c r="P267" s="656"/>
      <c r="Q267" s="657"/>
      <c r="R267" s="704"/>
      <c r="S267" s="3180"/>
      <c r="U267" s="209" t="str">
        <f t="shared" si="34"/>
        <v>0</v>
      </c>
    </row>
    <row r="268" spans="7:21" ht="20.100000000000001" customHeight="1">
      <c r="G268" s="1047"/>
      <c r="H268" s="655"/>
      <c r="I268" s="655"/>
      <c r="J268" s="655"/>
      <c r="K268" s="655"/>
      <c r="L268" s="655"/>
      <c r="M268" s="655"/>
      <c r="N268" s="1310"/>
      <c r="O268" s="655"/>
      <c r="P268" s="656"/>
      <c r="Q268" s="657"/>
      <c r="R268" s="704"/>
      <c r="S268" s="3180"/>
      <c r="U268" s="209" t="str">
        <f t="shared" si="34"/>
        <v>0</v>
      </c>
    </row>
    <row r="269" spans="7:21" ht="20.100000000000001" customHeight="1">
      <c r="G269" s="1047"/>
      <c r="H269" s="655"/>
      <c r="I269" s="655"/>
      <c r="J269" s="655"/>
      <c r="K269" s="655"/>
      <c r="L269" s="655"/>
      <c r="M269" s="655"/>
      <c r="N269" s="1310"/>
      <c r="O269" s="655"/>
      <c r="P269" s="656"/>
      <c r="Q269" s="657"/>
      <c r="R269" s="704"/>
      <c r="S269" s="3180"/>
      <c r="U269" s="209" t="str">
        <f t="shared" si="34"/>
        <v>0</v>
      </c>
    </row>
    <row r="270" spans="7:21" ht="20.100000000000001" customHeight="1">
      <c r="G270" s="1047"/>
      <c r="H270" s="655"/>
      <c r="I270" s="655"/>
      <c r="J270" s="655"/>
      <c r="K270" s="655"/>
      <c r="L270" s="655"/>
      <c r="M270" s="655"/>
      <c r="N270" s="1310"/>
      <c r="O270" s="655"/>
      <c r="P270" s="656"/>
      <c r="Q270" s="657"/>
      <c r="R270" s="704"/>
      <c r="S270" s="3180"/>
      <c r="U270" s="209" t="str">
        <f t="shared" si="34"/>
        <v>0</v>
      </c>
    </row>
    <row r="271" spans="7:21" ht="20.100000000000001" customHeight="1">
      <c r="G271" s="1047"/>
      <c r="H271" s="655"/>
      <c r="I271" s="655"/>
      <c r="J271" s="655"/>
      <c r="K271" s="655"/>
      <c r="L271" s="655"/>
      <c r="M271" s="655"/>
      <c r="N271" s="1310"/>
      <c r="O271" s="655"/>
      <c r="P271" s="656"/>
      <c r="Q271" s="657"/>
      <c r="R271" s="704"/>
      <c r="S271" s="3180"/>
      <c r="U271" s="209" t="str">
        <f t="shared" ref="U271:U334" si="35">IF(R271&gt;0,"추경","0")</f>
        <v>0</v>
      </c>
    </row>
    <row r="272" spans="7:21" ht="20.100000000000001" customHeight="1">
      <c r="G272" s="1047"/>
      <c r="H272" s="655"/>
      <c r="I272" s="655"/>
      <c r="J272" s="655"/>
      <c r="K272" s="655"/>
      <c r="L272" s="655"/>
      <c r="M272" s="655"/>
      <c r="N272" s="1310"/>
      <c r="O272" s="655"/>
      <c r="P272" s="656"/>
      <c r="Q272" s="657"/>
      <c r="R272" s="704"/>
      <c r="S272" s="3180"/>
      <c r="U272" s="209" t="str">
        <f t="shared" si="35"/>
        <v>0</v>
      </c>
    </row>
    <row r="273" spans="7:21" ht="20.100000000000001" customHeight="1">
      <c r="G273" s="1047"/>
      <c r="H273" s="655"/>
      <c r="I273" s="655"/>
      <c r="J273" s="655"/>
      <c r="K273" s="655"/>
      <c r="L273" s="655"/>
      <c r="M273" s="655"/>
      <c r="N273" s="1310"/>
      <c r="O273" s="655"/>
      <c r="P273" s="656"/>
      <c r="Q273" s="657"/>
      <c r="R273" s="704"/>
      <c r="S273" s="3180"/>
      <c r="U273" s="209" t="str">
        <f t="shared" si="35"/>
        <v>0</v>
      </c>
    </row>
    <row r="274" spans="7:21" ht="20.100000000000001" customHeight="1">
      <c r="G274" s="1047"/>
      <c r="H274" s="655"/>
      <c r="I274" s="655"/>
      <c r="J274" s="655"/>
      <c r="K274" s="655"/>
      <c r="L274" s="655"/>
      <c r="M274" s="655"/>
      <c r="N274" s="1310"/>
      <c r="O274" s="655"/>
      <c r="P274" s="656"/>
      <c r="Q274" s="657"/>
      <c r="R274" s="704"/>
      <c r="S274" s="3180"/>
      <c r="U274" s="209" t="str">
        <f t="shared" si="35"/>
        <v>0</v>
      </c>
    </row>
    <row r="275" spans="7:21" ht="20.100000000000001" customHeight="1">
      <c r="G275" s="1047"/>
      <c r="H275" s="655"/>
      <c r="I275" s="655"/>
      <c r="J275" s="655"/>
      <c r="K275" s="655"/>
      <c r="L275" s="655"/>
      <c r="M275" s="655"/>
      <c r="N275" s="1310"/>
      <c r="O275" s="655"/>
      <c r="P275" s="656"/>
      <c r="Q275" s="657"/>
      <c r="R275" s="704"/>
      <c r="S275" s="3180"/>
      <c r="U275" s="209" t="str">
        <f t="shared" si="35"/>
        <v>0</v>
      </c>
    </row>
    <row r="276" spans="7:21" ht="20.100000000000001" customHeight="1">
      <c r="G276" s="1047"/>
      <c r="H276" s="655"/>
      <c r="I276" s="655"/>
      <c r="J276" s="655"/>
      <c r="K276" s="655"/>
      <c r="L276" s="655"/>
      <c r="M276" s="655"/>
      <c r="N276" s="1310"/>
      <c r="O276" s="655"/>
      <c r="P276" s="656"/>
      <c r="Q276" s="657"/>
      <c r="R276" s="704"/>
      <c r="S276" s="3180"/>
      <c r="U276" s="209" t="str">
        <f t="shared" si="35"/>
        <v>0</v>
      </c>
    </row>
    <row r="277" spans="7:21" ht="20.100000000000001" customHeight="1">
      <c r="G277" s="1047"/>
      <c r="H277" s="655"/>
      <c r="I277" s="655"/>
      <c r="J277" s="655"/>
      <c r="K277" s="655"/>
      <c r="L277" s="655"/>
      <c r="M277" s="655"/>
      <c r="N277" s="1310"/>
      <c r="O277" s="655"/>
      <c r="P277" s="656"/>
      <c r="Q277" s="657"/>
      <c r="R277" s="704"/>
      <c r="S277" s="3180"/>
      <c r="U277" s="209" t="str">
        <f t="shared" si="35"/>
        <v>0</v>
      </c>
    </row>
    <row r="278" spans="7:21" ht="20.100000000000001" customHeight="1">
      <c r="G278" s="1047"/>
      <c r="H278" s="655"/>
      <c r="I278" s="655"/>
      <c r="J278" s="655"/>
      <c r="K278" s="655"/>
      <c r="L278" s="655"/>
      <c r="M278" s="655"/>
      <c r="N278" s="1310"/>
      <c r="O278" s="655"/>
      <c r="P278" s="656"/>
      <c r="Q278" s="657"/>
      <c r="R278" s="704"/>
      <c r="S278" s="3180"/>
      <c r="U278" s="209" t="str">
        <f t="shared" si="35"/>
        <v>0</v>
      </c>
    </row>
    <row r="279" spans="7:21" ht="20.100000000000001" customHeight="1">
      <c r="G279" s="1047"/>
      <c r="H279" s="655"/>
      <c r="I279" s="655"/>
      <c r="J279" s="655"/>
      <c r="K279" s="655"/>
      <c r="L279" s="655"/>
      <c r="M279" s="655"/>
      <c r="N279" s="1310"/>
      <c r="O279" s="655"/>
      <c r="P279" s="656"/>
      <c r="Q279" s="657"/>
      <c r="R279" s="704"/>
      <c r="S279" s="3180"/>
      <c r="U279" s="209" t="str">
        <f t="shared" si="35"/>
        <v>0</v>
      </c>
    </row>
    <row r="280" spans="7:21" ht="20.100000000000001" customHeight="1">
      <c r="G280" s="1047"/>
      <c r="H280" s="655"/>
      <c r="I280" s="655"/>
      <c r="J280" s="655"/>
      <c r="K280" s="655"/>
      <c r="L280" s="655"/>
      <c r="M280" s="655"/>
      <c r="N280" s="1310"/>
      <c r="O280" s="655"/>
      <c r="P280" s="656"/>
      <c r="Q280" s="657"/>
      <c r="R280" s="704"/>
      <c r="S280" s="3180"/>
      <c r="U280" s="209" t="str">
        <f t="shared" si="35"/>
        <v>0</v>
      </c>
    </row>
    <row r="281" spans="7:21" ht="20.100000000000001" customHeight="1">
      <c r="G281" s="1047"/>
      <c r="H281" s="655"/>
      <c r="I281" s="655"/>
      <c r="J281" s="655"/>
      <c r="K281" s="655"/>
      <c r="L281" s="655"/>
      <c r="M281" s="655"/>
      <c r="N281" s="1310"/>
      <c r="O281" s="655"/>
      <c r="P281" s="656"/>
      <c r="Q281" s="657"/>
      <c r="R281" s="704"/>
      <c r="S281" s="3180"/>
      <c r="U281" s="209" t="str">
        <f t="shared" si="35"/>
        <v>0</v>
      </c>
    </row>
    <row r="282" spans="7:21" ht="20.100000000000001" customHeight="1">
      <c r="G282" s="1047"/>
      <c r="H282" s="655"/>
      <c r="I282" s="655"/>
      <c r="J282" s="655"/>
      <c r="K282" s="655"/>
      <c r="L282" s="655"/>
      <c r="M282" s="655"/>
      <c r="N282" s="1310"/>
      <c r="O282" s="655"/>
      <c r="P282" s="656"/>
      <c r="Q282" s="657"/>
      <c r="R282" s="704"/>
      <c r="S282" s="3180"/>
      <c r="U282" s="209" t="str">
        <f t="shared" si="35"/>
        <v>0</v>
      </c>
    </row>
    <row r="283" spans="7:21" ht="20.100000000000001" customHeight="1">
      <c r="G283" s="1047"/>
      <c r="H283" s="655"/>
      <c r="I283" s="655"/>
      <c r="J283" s="655"/>
      <c r="K283" s="655"/>
      <c r="L283" s="655"/>
      <c r="M283" s="655"/>
      <c r="N283" s="1310"/>
      <c r="O283" s="655"/>
      <c r="P283" s="656"/>
      <c r="Q283" s="657"/>
      <c r="R283" s="704"/>
      <c r="S283" s="3180"/>
      <c r="U283" s="209" t="str">
        <f t="shared" si="35"/>
        <v>0</v>
      </c>
    </row>
    <row r="284" spans="7:21" ht="20.100000000000001" customHeight="1">
      <c r="G284" s="1047"/>
      <c r="H284" s="655"/>
      <c r="I284" s="655"/>
      <c r="J284" s="655"/>
      <c r="K284" s="655"/>
      <c r="L284" s="655"/>
      <c r="M284" s="655"/>
      <c r="N284" s="1310"/>
      <c r="O284" s="655"/>
      <c r="P284" s="656"/>
      <c r="Q284" s="657"/>
      <c r="R284" s="704"/>
      <c r="S284" s="3180"/>
      <c r="U284" s="209" t="str">
        <f t="shared" si="35"/>
        <v>0</v>
      </c>
    </row>
    <row r="285" spans="7:21" ht="20.100000000000001" customHeight="1">
      <c r="G285" s="1047"/>
      <c r="H285" s="655"/>
      <c r="I285" s="655"/>
      <c r="J285" s="655"/>
      <c r="K285" s="655"/>
      <c r="L285" s="655"/>
      <c r="M285" s="655"/>
      <c r="N285" s="1310"/>
      <c r="O285" s="655"/>
      <c r="P285" s="656"/>
      <c r="Q285" s="657"/>
      <c r="R285" s="704"/>
      <c r="S285" s="3180"/>
      <c r="U285" s="209" t="str">
        <f t="shared" si="35"/>
        <v>0</v>
      </c>
    </row>
    <row r="286" spans="7:21" ht="20.100000000000001" customHeight="1">
      <c r="G286" s="1047"/>
      <c r="H286" s="655"/>
      <c r="I286" s="655"/>
      <c r="J286" s="655"/>
      <c r="K286" s="655"/>
      <c r="L286" s="655"/>
      <c r="M286" s="655"/>
      <c r="N286" s="1310"/>
      <c r="O286" s="655"/>
      <c r="P286" s="656"/>
      <c r="Q286" s="657"/>
      <c r="R286" s="704"/>
      <c r="S286" s="3180"/>
      <c r="U286" s="209" t="str">
        <f t="shared" si="35"/>
        <v>0</v>
      </c>
    </row>
    <row r="287" spans="7:21" ht="20.100000000000001" customHeight="1">
      <c r="G287" s="1047"/>
      <c r="H287" s="655"/>
      <c r="I287" s="655"/>
      <c r="J287" s="655"/>
      <c r="K287" s="655"/>
      <c r="L287" s="655"/>
      <c r="M287" s="655"/>
      <c r="N287" s="1310"/>
      <c r="O287" s="655"/>
      <c r="P287" s="656"/>
      <c r="Q287" s="657"/>
      <c r="R287" s="704"/>
      <c r="S287" s="3180"/>
      <c r="U287" s="209" t="str">
        <f t="shared" si="35"/>
        <v>0</v>
      </c>
    </row>
    <row r="288" spans="7:21" ht="20.100000000000001" customHeight="1">
      <c r="G288" s="1047"/>
      <c r="H288" s="655"/>
      <c r="I288" s="655"/>
      <c r="J288" s="655"/>
      <c r="K288" s="655"/>
      <c r="L288" s="655"/>
      <c r="M288" s="655"/>
      <c r="N288" s="1310"/>
      <c r="O288" s="655"/>
      <c r="P288" s="656"/>
      <c r="Q288" s="657"/>
      <c r="R288" s="704"/>
      <c r="S288" s="3180"/>
      <c r="U288" s="209" t="str">
        <f t="shared" si="35"/>
        <v>0</v>
      </c>
    </row>
    <row r="289" spans="7:21" ht="20.100000000000001" customHeight="1">
      <c r="G289" s="1047"/>
      <c r="H289" s="655"/>
      <c r="I289" s="655"/>
      <c r="J289" s="655"/>
      <c r="K289" s="655"/>
      <c r="L289" s="655"/>
      <c r="M289" s="655"/>
      <c r="N289" s="1310"/>
      <c r="O289" s="655"/>
      <c r="P289" s="656"/>
      <c r="Q289" s="657"/>
      <c r="R289" s="704"/>
      <c r="S289" s="3180"/>
      <c r="U289" s="209" t="str">
        <f t="shared" si="35"/>
        <v>0</v>
      </c>
    </row>
    <row r="290" spans="7:21" ht="20.100000000000001" customHeight="1">
      <c r="G290" s="1047"/>
      <c r="H290" s="655"/>
      <c r="I290" s="655"/>
      <c r="J290" s="655"/>
      <c r="K290" s="655"/>
      <c r="L290" s="655"/>
      <c r="M290" s="655"/>
      <c r="N290" s="1310"/>
      <c r="O290" s="655"/>
      <c r="P290" s="656"/>
      <c r="Q290" s="657"/>
      <c r="R290" s="704"/>
      <c r="S290" s="3180"/>
      <c r="U290" s="209" t="str">
        <f t="shared" si="35"/>
        <v>0</v>
      </c>
    </row>
    <row r="291" spans="7:21" ht="20.100000000000001" customHeight="1">
      <c r="G291" s="1047"/>
      <c r="H291" s="655"/>
      <c r="I291" s="655"/>
      <c r="J291" s="655"/>
      <c r="K291" s="655"/>
      <c r="L291" s="655"/>
      <c r="M291" s="655"/>
      <c r="N291" s="1310"/>
      <c r="O291" s="655"/>
      <c r="P291" s="656"/>
      <c r="Q291" s="657"/>
      <c r="R291" s="704"/>
      <c r="S291" s="3180"/>
      <c r="U291" s="209" t="str">
        <f t="shared" si="35"/>
        <v>0</v>
      </c>
    </row>
    <row r="292" spans="7:21" ht="20.100000000000001" customHeight="1">
      <c r="G292" s="1047"/>
      <c r="H292" s="655"/>
      <c r="I292" s="655"/>
      <c r="J292" s="655"/>
      <c r="K292" s="655"/>
      <c r="L292" s="655"/>
      <c r="M292" s="655"/>
      <c r="N292" s="1310"/>
      <c r="O292" s="655"/>
      <c r="P292" s="656"/>
      <c r="Q292" s="657"/>
      <c r="R292" s="704"/>
      <c r="S292" s="3180"/>
      <c r="U292" s="209" t="str">
        <f t="shared" si="35"/>
        <v>0</v>
      </c>
    </row>
    <row r="293" spans="7:21" ht="20.100000000000001" customHeight="1">
      <c r="G293" s="1047"/>
      <c r="H293" s="655"/>
      <c r="I293" s="655"/>
      <c r="J293" s="655"/>
      <c r="K293" s="655"/>
      <c r="L293" s="655"/>
      <c r="M293" s="655"/>
      <c r="N293" s="1310"/>
      <c r="O293" s="655"/>
      <c r="P293" s="656"/>
      <c r="Q293" s="657"/>
      <c r="R293" s="704"/>
      <c r="S293" s="3180"/>
      <c r="U293" s="209" t="str">
        <f t="shared" si="35"/>
        <v>0</v>
      </c>
    </row>
    <row r="294" spans="7:21" ht="20.100000000000001" customHeight="1">
      <c r="G294" s="1047"/>
      <c r="H294" s="655"/>
      <c r="I294" s="655"/>
      <c r="J294" s="655"/>
      <c r="K294" s="655"/>
      <c r="L294" s="655"/>
      <c r="M294" s="655"/>
      <c r="N294" s="1310"/>
      <c r="O294" s="655"/>
      <c r="P294" s="656"/>
      <c r="Q294" s="657"/>
      <c r="R294" s="704"/>
      <c r="S294" s="3180"/>
      <c r="U294" s="209" t="str">
        <f t="shared" si="35"/>
        <v>0</v>
      </c>
    </row>
    <row r="295" spans="7:21" ht="20.100000000000001" customHeight="1">
      <c r="G295" s="1047"/>
      <c r="H295" s="655"/>
      <c r="I295" s="655"/>
      <c r="J295" s="655"/>
      <c r="K295" s="655"/>
      <c r="L295" s="655"/>
      <c r="M295" s="655"/>
      <c r="N295" s="1310"/>
      <c r="O295" s="655"/>
      <c r="P295" s="656"/>
      <c r="Q295" s="657"/>
      <c r="R295" s="704"/>
      <c r="S295" s="3180"/>
      <c r="U295" s="209" t="str">
        <f t="shared" si="35"/>
        <v>0</v>
      </c>
    </row>
    <row r="296" spans="7:21" ht="20.100000000000001" customHeight="1">
      <c r="G296" s="1047"/>
      <c r="H296" s="655"/>
      <c r="I296" s="655"/>
      <c r="J296" s="655"/>
      <c r="K296" s="655"/>
      <c r="L296" s="655"/>
      <c r="M296" s="655"/>
      <c r="N296" s="1310"/>
      <c r="O296" s="655"/>
      <c r="P296" s="656"/>
      <c r="Q296" s="657"/>
      <c r="R296" s="704"/>
      <c r="S296" s="3180"/>
      <c r="U296" s="209" t="str">
        <f t="shared" si="35"/>
        <v>0</v>
      </c>
    </row>
    <row r="297" spans="7:21" ht="20.100000000000001" customHeight="1">
      <c r="G297" s="1047"/>
      <c r="H297" s="655"/>
      <c r="I297" s="655"/>
      <c r="J297" s="655"/>
      <c r="K297" s="655"/>
      <c r="L297" s="655"/>
      <c r="M297" s="655"/>
      <c r="N297" s="1310"/>
      <c r="O297" s="655"/>
      <c r="P297" s="656"/>
      <c r="Q297" s="657"/>
      <c r="R297" s="704"/>
      <c r="S297" s="3180"/>
      <c r="U297" s="209" t="str">
        <f t="shared" si="35"/>
        <v>0</v>
      </c>
    </row>
    <row r="298" spans="7:21" ht="20.100000000000001" customHeight="1">
      <c r="G298" s="1047"/>
      <c r="H298" s="655"/>
      <c r="I298" s="655"/>
      <c r="J298" s="655"/>
      <c r="K298" s="655"/>
      <c r="L298" s="655"/>
      <c r="M298" s="655"/>
      <c r="N298" s="1310"/>
      <c r="O298" s="655"/>
      <c r="P298" s="656"/>
      <c r="Q298" s="657"/>
      <c r="R298" s="704"/>
      <c r="S298" s="3180"/>
      <c r="U298" s="209" t="str">
        <f t="shared" si="35"/>
        <v>0</v>
      </c>
    </row>
    <row r="299" spans="7:21" ht="20.100000000000001" customHeight="1">
      <c r="G299" s="1047"/>
      <c r="H299" s="655"/>
      <c r="I299" s="655"/>
      <c r="J299" s="655"/>
      <c r="K299" s="655"/>
      <c r="L299" s="655"/>
      <c r="M299" s="655"/>
      <c r="N299" s="1310"/>
      <c r="O299" s="655"/>
      <c r="P299" s="656"/>
      <c r="Q299" s="657"/>
      <c r="R299" s="704"/>
      <c r="S299" s="3180"/>
      <c r="U299" s="209" t="str">
        <f t="shared" si="35"/>
        <v>0</v>
      </c>
    </row>
    <row r="300" spans="7:21" ht="20.100000000000001" customHeight="1">
      <c r="G300" s="1047"/>
      <c r="H300" s="655"/>
      <c r="I300" s="655"/>
      <c r="J300" s="655"/>
      <c r="K300" s="655"/>
      <c r="L300" s="655"/>
      <c r="M300" s="655"/>
      <c r="N300" s="1310"/>
      <c r="O300" s="655"/>
      <c r="P300" s="656"/>
      <c r="Q300" s="657"/>
      <c r="R300" s="704"/>
      <c r="S300" s="3180"/>
      <c r="U300" s="209" t="str">
        <f t="shared" si="35"/>
        <v>0</v>
      </c>
    </row>
    <row r="301" spans="7:21" ht="20.100000000000001" customHeight="1">
      <c r="G301" s="1047"/>
      <c r="H301" s="655"/>
      <c r="I301" s="655"/>
      <c r="J301" s="655"/>
      <c r="K301" s="655"/>
      <c r="L301" s="655"/>
      <c r="M301" s="655"/>
      <c r="N301" s="1310"/>
      <c r="O301" s="655"/>
      <c r="P301" s="656"/>
      <c r="Q301" s="657"/>
      <c r="R301" s="704"/>
      <c r="S301" s="3180"/>
      <c r="U301" s="209" t="str">
        <f t="shared" si="35"/>
        <v>0</v>
      </c>
    </row>
    <row r="302" spans="7:21" ht="20.100000000000001" customHeight="1">
      <c r="G302" s="1047"/>
      <c r="H302" s="655"/>
      <c r="I302" s="655"/>
      <c r="J302" s="655"/>
      <c r="K302" s="655"/>
      <c r="L302" s="655"/>
      <c r="M302" s="655"/>
      <c r="N302" s="1310"/>
      <c r="O302" s="655"/>
      <c r="P302" s="656"/>
      <c r="Q302" s="657"/>
      <c r="R302" s="704"/>
      <c r="S302" s="3180"/>
      <c r="U302" s="209" t="str">
        <f t="shared" si="35"/>
        <v>0</v>
      </c>
    </row>
    <row r="303" spans="7:21" ht="20.100000000000001" customHeight="1">
      <c r="G303" s="1047"/>
      <c r="H303" s="655"/>
      <c r="I303" s="655"/>
      <c r="J303" s="655"/>
      <c r="K303" s="655"/>
      <c r="L303" s="655"/>
      <c r="M303" s="655"/>
      <c r="N303" s="1310"/>
      <c r="O303" s="655"/>
      <c r="P303" s="656"/>
      <c r="Q303" s="657"/>
      <c r="R303" s="704"/>
      <c r="S303" s="3180"/>
      <c r="U303" s="209" t="str">
        <f t="shared" si="35"/>
        <v>0</v>
      </c>
    </row>
    <row r="304" spans="7:21" ht="20.100000000000001" customHeight="1">
      <c r="G304" s="1047"/>
      <c r="H304" s="655"/>
      <c r="I304" s="655"/>
      <c r="J304" s="655"/>
      <c r="K304" s="655"/>
      <c r="L304" s="655"/>
      <c r="M304" s="655"/>
      <c r="N304" s="1310"/>
      <c r="O304" s="655"/>
      <c r="P304" s="656"/>
      <c r="Q304" s="657"/>
      <c r="R304" s="704"/>
      <c r="S304" s="3180"/>
      <c r="U304" s="209" t="str">
        <f t="shared" si="35"/>
        <v>0</v>
      </c>
    </row>
    <row r="305" spans="7:21" ht="20.100000000000001" customHeight="1">
      <c r="G305" s="1047"/>
      <c r="H305" s="655"/>
      <c r="I305" s="655"/>
      <c r="J305" s="655"/>
      <c r="K305" s="655"/>
      <c r="L305" s="655"/>
      <c r="M305" s="655"/>
      <c r="N305" s="1310"/>
      <c r="O305" s="655"/>
      <c r="P305" s="656"/>
      <c r="Q305" s="657"/>
      <c r="R305" s="704"/>
      <c r="S305" s="3180"/>
      <c r="U305" s="209" t="str">
        <f t="shared" si="35"/>
        <v>0</v>
      </c>
    </row>
    <row r="306" spans="7:21" ht="20.100000000000001" customHeight="1">
      <c r="G306" s="1047"/>
      <c r="H306" s="655"/>
      <c r="I306" s="655"/>
      <c r="J306" s="655"/>
      <c r="K306" s="655"/>
      <c r="L306" s="655"/>
      <c r="M306" s="655"/>
      <c r="N306" s="1310"/>
      <c r="O306" s="655"/>
      <c r="P306" s="656"/>
      <c r="Q306" s="657"/>
      <c r="R306" s="704"/>
      <c r="S306" s="3180"/>
      <c r="U306" s="209" t="str">
        <f t="shared" si="35"/>
        <v>0</v>
      </c>
    </row>
    <row r="307" spans="7:21" ht="20.100000000000001" customHeight="1">
      <c r="G307" s="1047"/>
      <c r="H307" s="655"/>
      <c r="I307" s="655"/>
      <c r="J307" s="655"/>
      <c r="K307" s="655"/>
      <c r="L307" s="655"/>
      <c r="M307" s="655"/>
      <c r="N307" s="1310"/>
      <c r="O307" s="655"/>
      <c r="P307" s="656"/>
      <c r="Q307" s="657"/>
      <c r="R307" s="704"/>
      <c r="S307" s="3180"/>
      <c r="U307" s="209" t="str">
        <f t="shared" si="35"/>
        <v>0</v>
      </c>
    </row>
    <row r="308" spans="7:21" ht="20.100000000000001" customHeight="1">
      <c r="G308" s="1047"/>
      <c r="H308" s="655"/>
      <c r="I308" s="655"/>
      <c r="J308" s="655"/>
      <c r="K308" s="655"/>
      <c r="L308" s="655"/>
      <c r="M308" s="655"/>
      <c r="N308" s="1310"/>
      <c r="O308" s="655"/>
      <c r="P308" s="656"/>
      <c r="Q308" s="657"/>
      <c r="R308" s="704"/>
      <c r="S308" s="3180"/>
      <c r="U308" s="209" t="str">
        <f t="shared" si="35"/>
        <v>0</v>
      </c>
    </row>
    <row r="309" spans="7:21" ht="20.100000000000001" customHeight="1">
      <c r="G309" s="1047"/>
      <c r="H309" s="655"/>
      <c r="I309" s="655"/>
      <c r="J309" s="655"/>
      <c r="K309" s="655"/>
      <c r="L309" s="655"/>
      <c r="M309" s="655"/>
      <c r="N309" s="1310"/>
      <c r="O309" s="655"/>
      <c r="P309" s="656"/>
      <c r="Q309" s="657"/>
      <c r="R309" s="704"/>
      <c r="S309" s="3180"/>
      <c r="U309" s="209" t="str">
        <f t="shared" si="35"/>
        <v>0</v>
      </c>
    </row>
    <row r="310" spans="7:21" ht="20.100000000000001" customHeight="1">
      <c r="G310" s="1047"/>
      <c r="H310" s="655"/>
      <c r="I310" s="655"/>
      <c r="J310" s="655"/>
      <c r="K310" s="655"/>
      <c r="L310" s="655"/>
      <c r="M310" s="655"/>
      <c r="N310" s="1310"/>
      <c r="O310" s="655"/>
      <c r="P310" s="656"/>
      <c r="Q310" s="657"/>
      <c r="R310" s="704"/>
      <c r="S310" s="3180"/>
      <c r="U310" s="209" t="str">
        <f t="shared" si="35"/>
        <v>0</v>
      </c>
    </row>
    <row r="311" spans="7:21" ht="20.100000000000001" customHeight="1">
      <c r="G311" s="1047"/>
      <c r="H311" s="655"/>
      <c r="I311" s="655"/>
      <c r="J311" s="655"/>
      <c r="K311" s="655"/>
      <c r="L311" s="655"/>
      <c r="M311" s="655"/>
      <c r="N311" s="1310"/>
      <c r="O311" s="655"/>
      <c r="P311" s="656"/>
      <c r="Q311" s="657"/>
      <c r="R311" s="704"/>
      <c r="S311" s="3180"/>
      <c r="U311" s="209" t="str">
        <f t="shared" si="35"/>
        <v>0</v>
      </c>
    </row>
    <row r="312" spans="7:21" ht="20.100000000000001" customHeight="1">
      <c r="G312" s="1047"/>
      <c r="H312" s="655"/>
      <c r="I312" s="655"/>
      <c r="J312" s="655"/>
      <c r="K312" s="655"/>
      <c r="L312" s="655"/>
      <c r="M312" s="655"/>
      <c r="N312" s="1310"/>
      <c r="O312" s="655"/>
      <c r="P312" s="656"/>
      <c r="Q312" s="657"/>
      <c r="R312" s="704"/>
      <c r="S312" s="3180"/>
      <c r="U312" s="209" t="str">
        <f t="shared" si="35"/>
        <v>0</v>
      </c>
    </row>
    <row r="313" spans="7:21" ht="20.100000000000001" customHeight="1">
      <c r="G313" s="1047"/>
      <c r="H313" s="655"/>
      <c r="I313" s="655"/>
      <c r="J313" s="655"/>
      <c r="K313" s="655"/>
      <c r="L313" s="655"/>
      <c r="M313" s="655"/>
      <c r="N313" s="1310"/>
      <c r="O313" s="655"/>
      <c r="P313" s="656"/>
      <c r="Q313" s="657"/>
      <c r="R313" s="704"/>
      <c r="S313" s="3180"/>
      <c r="U313" s="209" t="str">
        <f t="shared" si="35"/>
        <v>0</v>
      </c>
    </row>
    <row r="314" spans="7:21" ht="20.100000000000001" customHeight="1">
      <c r="G314" s="1047"/>
      <c r="H314" s="655"/>
      <c r="I314" s="655"/>
      <c r="J314" s="655"/>
      <c r="K314" s="655"/>
      <c r="L314" s="655"/>
      <c r="M314" s="655"/>
      <c r="N314" s="1310"/>
      <c r="O314" s="655"/>
      <c r="P314" s="656"/>
      <c r="Q314" s="657"/>
      <c r="R314" s="704"/>
      <c r="S314" s="3180"/>
      <c r="U314" s="209" t="str">
        <f t="shared" si="35"/>
        <v>0</v>
      </c>
    </row>
    <row r="315" spans="7:21" ht="20.100000000000001" customHeight="1">
      <c r="G315" s="1047"/>
      <c r="H315" s="655"/>
      <c r="I315" s="655"/>
      <c r="J315" s="655"/>
      <c r="K315" s="655"/>
      <c r="L315" s="655"/>
      <c r="M315" s="655"/>
      <c r="N315" s="1310"/>
      <c r="O315" s="655"/>
      <c r="P315" s="656"/>
      <c r="Q315" s="657"/>
      <c r="R315" s="704"/>
      <c r="S315" s="3180"/>
      <c r="U315" s="209" t="str">
        <f t="shared" si="35"/>
        <v>0</v>
      </c>
    </row>
    <row r="316" spans="7:21" ht="20.100000000000001" customHeight="1">
      <c r="G316" s="1047"/>
      <c r="H316" s="655"/>
      <c r="I316" s="655"/>
      <c r="J316" s="655"/>
      <c r="K316" s="655"/>
      <c r="L316" s="655"/>
      <c r="M316" s="655"/>
      <c r="N316" s="1310"/>
      <c r="O316" s="655"/>
      <c r="P316" s="656"/>
      <c r="Q316" s="657"/>
      <c r="R316" s="704"/>
      <c r="S316" s="3180"/>
      <c r="U316" s="209" t="str">
        <f t="shared" si="35"/>
        <v>0</v>
      </c>
    </row>
    <row r="317" spans="7:21" ht="20.100000000000001" customHeight="1">
      <c r="G317" s="1047"/>
      <c r="H317" s="655"/>
      <c r="I317" s="655"/>
      <c r="J317" s="655"/>
      <c r="K317" s="655"/>
      <c r="L317" s="655"/>
      <c r="M317" s="655"/>
      <c r="N317" s="1310"/>
      <c r="O317" s="655"/>
      <c r="P317" s="656"/>
      <c r="Q317" s="657"/>
      <c r="R317" s="704"/>
      <c r="S317" s="3180"/>
      <c r="U317" s="209" t="str">
        <f t="shared" si="35"/>
        <v>0</v>
      </c>
    </row>
    <row r="318" spans="7:21" ht="20.100000000000001" customHeight="1">
      <c r="G318" s="1047"/>
      <c r="H318" s="655"/>
      <c r="I318" s="655"/>
      <c r="J318" s="655"/>
      <c r="K318" s="655"/>
      <c r="L318" s="655"/>
      <c r="M318" s="655"/>
      <c r="N318" s="1310"/>
      <c r="O318" s="655"/>
      <c r="P318" s="656"/>
      <c r="Q318" s="657"/>
      <c r="R318" s="704"/>
      <c r="S318" s="3180"/>
      <c r="U318" s="209" t="str">
        <f t="shared" si="35"/>
        <v>0</v>
      </c>
    </row>
    <row r="319" spans="7:21" ht="20.100000000000001" customHeight="1">
      <c r="G319" s="1047"/>
      <c r="H319" s="655"/>
      <c r="I319" s="655"/>
      <c r="J319" s="655"/>
      <c r="K319" s="655"/>
      <c r="L319" s="655"/>
      <c r="M319" s="655"/>
      <c r="N319" s="1310"/>
      <c r="O319" s="655"/>
      <c r="P319" s="656"/>
      <c r="Q319" s="657"/>
      <c r="R319" s="704"/>
      <c r="S319" s="3180"/>
      <c r="U319" s="209" t="str">
        <f t="shared" si="35"/>
        <v>0</v>
      </c>
    </row>
    <row r="320" spans="7:21" ht="20.100000000000001" customHeight="1">
      <c r="G320" s="1047"/>
      <c r="H320" s="655"/>
      <c r="I320" s="655"/>
      <c r="J320" s="655"/>
      <c r="K320" s="655"/>
      <c r="L320" s="655"/>
      <c r="M320" s="655"/>
      <c r="N320" s="1310"/>
      <c r="O320" s="655"/>
      <c r="P320" s="656"/>
      <c r="Q320" s="657"/>
      <c r="R320" s="704"/>
      <c r="S320" s="3180"/>
      <c r="U320" s="209" t="str">
        <f t="shared" si="35"/>
        <v>0</v>
      </c>
    </row>
    <row r="321" spans="7:21" ht="20.100000000000001" customHeight="1">
      <c r="G321" s="1047"/>
      <c r="H321" s="655"/>
      <c r="I321" s="655"/>
      <c r="J321" s="655"/>
      <c r="K321" s="655"/>
      <c r="L321" s="655"/>
      <c r="M321" s="655"/>
      <c r="N321" s="1310"/>
      <c r="O321" s="655"/>
      <c r="P321" s="656"/>
      <c r="Q321" s="657"/>
      <c r="R321" s="704"/>
      <c r="S321" s="3180"/>
      <c r="U321" s="209" t="str">
        <f t="shared" si="35"/>
        <v>0</v>
      </c>
    </row>
    <row r="322" spans="7:21" ht="20.100000000000001" customHeight="1">
      <c r="G322" s="1047"/>
      <c r="H322" s="655"/>
      <c r="I322" s="655"/>
      <c r="J322" s="655"/>
      <c r="K322" s="655"/>
      <c r="L322" s="655"/>
      <c r="M322" s="655"/>
      <c r="N322" s="1310"/>
      <c r="O322" s="655"/>
      <c r="P322" s="656"/>
      <c r="Q322" s="657"/>
      <c r="R322" s="704"/>
      <c r="S322" s="3180"/>
      <c r="U322" s="209" t="str">
        <f t="shared" si="35"/>
        <v>0</v>
      </c>
    </row>
    <row r="323" spans="7:21" ht="20.100000000000001" customHeight="1">
      <c r="G323" s="1047"/>
      <c r="H323" s="655"/>
      <c r="I323" s="655"/>
      <c r="J323" s="655"/>
      <c r="K323" s="655"/>
      <c r="L323" s="655"/>
      <c r="M323" s="655"/>
      <c r="N323" s="1310"/>
      <c r="O323" s="655"/>
      <c r="P323" s="656"/>
      <c r="Q323" s="657"/>
      <c r="R323" s="704"/>
      <c r="S323" s="3180"/>
      <c r="U323" s="209" t="str">
        <f t="shared" si="35"/>
        <v>0</v>
      </c>
    </row>
    <row r="324" spans="7:21" ht="20.100000000000001" customHeight="1">
      <c r="G324" s="1047"/>
      <c r="H324" s="655"/>
      <c r="I324" s="655"/>
      <c r="J324" s="655"/>
      <c r="K324" s="655"/>
      <c r="L324" s="655"/>
      <c r="M324" s="655"/>
      <c r="N324" s="1310"/>
      <c r="O324" s="655"/>
      <c r="P324" s="656"/>
      <c r="Q324" s="657"/>
      <c r="R324" s="704"/>
      <c r="S324" s="3180"/>
      <c r="U324" s="209" t="str">
        <f t="shared" si="35"/>
        <v>0</v>
      </c>
    </row>
    <row r="325" spans="7:21" ht="20.100000000000001" customHeight="1">
      <c r="G325" s="1047"/>
      <c r="H325" s="655"/>
      <c r="I325" s="655"/>
      <c r="J325" s="655"/>
      <c r="K325" s="655"/>
      <c r="L325" s="655"/>
      <c r="M325" s="655"/>
      <c r="N325" s="1310"/>
      <c r="O325" s="655"/>
      <c r="P325" s="656"/>
      <c r="Q325" s="657"/>
      <c r="R325" s="704"/>
      <c r="S325" s="3180"/>
      <c r="U325" s="209" t="str">
        <f t="shared" si="35"/>
        <v>0</v>
      </c>
    </row>
    <row r="326" spans="7:21" ht="20.100000000000001" customHeight="1">
      <c r="G326" s="1047"/>
      <c r="H326" s="655"/>
      <c r="I326" s="655"/>
      <c r="J326" s="655"/>
      <c r="K326" s="655"/>
      <c r="L326" s="655"/>
      <c r="M326" s="655"/>
      <c r="N326" s="1310"/>
      <c r="O326" s="655"/>
      <c r="P326" s="656"/>
      <c r="Q326" s="657"/>
      <c r="R326" s="704"/>
      <c r="S326" s="3180"/>
      <c r="U326" s="209" t="str">
        <f t="shared" si="35"/>
        <v>0</v>
      </c>
    </row>
    <row r="327" spans="7:21" ht="20.100000000000001" customHeight="1">
      <c r="G327" s="1047"/>
      <c r="H327" s="655"/>
      <c r="I327" s="655"/>
      <c r="J327" s="655"/>
      <c r="K327" s="655"/>
      <c r="L327" s="655"/>
      <c r="M327" s="655"/>
      <c r="N327" s="1310"/>
      <c r="O327" s="655"/>
      <c r="P327" s="656"/>
      <c r="Q327" s="657"/>
      <c r="R327" s="704"/>
      <c r="S327" s="3180"/>
      <c r="U327" s="209" t="str">
        <f t="shared" si="35"/>
        <v>0</v>
      </c>
    </row>
    <row r="328" spans="7:21" ht="20.100000000000001" customHeight="1">
      <c r="G328" s="1047"/>
      <c r="H328" s="655"/>
      <c r="I328" s="655"/>
      <c r="J328" s="655"/>
      <c r="K328" s="655"/>
      <c r="L328" s="655"/>
      <c r="M328" s="655"/>
      <c r="N328" s="1310"/>
      <c r="O328" s="655"/>
      <c r="P328" s="656"/>
      <c r="Q328" s="657"/>
      <c r="R328" s="704"/>
      <c r="S328" s="3180"/>
      <c r="U328" s="209" t="str">
        <f t="shared" si="35"/>
        <v>0</v>
      </c>
    </row>
    <row r="329" spans="7:21" ht="20.100000000000001" customHeight="1">
      <c r="G329" s="1047"/>
      <c r="H329" s="655"/>
      <c r="I329" s="655"/>
      <c r="J329" s="655"/>
      <c r="K329" s="655"/>
      <c r="L329" s="655"/>
      <c r="M329" s="655"/>
      <c r="N329" s="1310"/>
      <c r="O329" s="655"/>
      <c r="P329" s="656"/>
      <c r="Q329" s="657"/>
      <c r="R329" s="704"/>
      <c r="S329" s="3180"/>
      <c r="U329" s="209" t="str">
        <f t="shared" si="35"/>
        <v>0</v>
      </c>
    </row>
    <row r="330" spans="7:21" ht="20.100000000000001" customHeight="1">
      <c r="G330" s="1047"/>
      <c r="H330" s="655"/>
      <c r="I330" s="655"/>
      <c r="J330" s="655"/>
      <c r="K330" s="655"/>
      <c r="L330" s="655"/>
      <c r="M330" s="655"/>
      <c r="N330" s="1310"/>
      <c r="O330" s="655"/>
      <c r="P330" s="656"/>
      <c r="Q330" s="657"/>
      <c r="R330" s="704"/>
      <c r="S330" s="3180"/>
      <c r="U330" s="209" t="str">
        <f t="shared" si="35"/>
        <v>0</v>
      </c>
    </row>
    <row r="331" spans="7:21" ht="20.100000000000001" customHeight="1">
      <c r="G331" s="1047"/>
      <c r="H331" s="655"/>
      <c r="I331" s="655"/>
      <c r="J331" s="655"/>
      <c r="K331" s="655"/>
      <c r="L331" s="655"/>
      <c r="M331" s="655"/>
      <c r="N331" s="1310"/>
      <c r="O331" s="655"/>
      <c r="P331" s="656"/>
      <c r="Q331" s="657"/>
      <c r="R331" s="704"/>
      <c r="S331" s="3180"/>
      <c r="U331" s="209" t="str">
        <f t="shared" si="35"/>
        <v>0</v>
      </c>
    </row>
    <row r="332" spans="7:21" ht="20.100000000000001" customHeight="1">
      <c r="G332" s="1047"/>
      <c r="H332" s="655"/>
      <c r="I332" s="655"/>
      <c r="J332" s="655"/>
      <c r="K332" s="655"/>
      <c r="L332" s="655"/>
      <c r="M332" s="655"/>
      <c r="N332" s="1310"/>
      <c r="O332" s="655"/>
      <c r="P332" s="656"/>
      <c r="Q332" s="657"/>
      <c r="R332" s="704"/>
      <c r="S332" s="3180"/>
      <c r="U332" s="209" t="str">
        <f t="shared" si="35"/>
        <v>0</v>
      </c>
    </row>
    <row r="333" spans="7:21" ht="20.100000000000001" customHeight="1">
      <c r="G333" s="1047"/>
      <c r="H333" s="655"/>
      <c r="I333" s="655"/>
      <c r="J333" s="655"/>
      <c r="K333" s="655"/>
      <c r="L333" s="655"/>
      <c r="M333" s="655"/>
      <c r="N333" s="1310"/>
      <c r="O333" s="655"/>
      <c r="P333" s="656"/>
      <c r="Q333" s="657"/>
      <c r="R333" s="704"/>
      <c r="S333" s="3180"/>
      <c r="U333" s="209" t="str">
        <f t="shared" si="35"/>
        <v>0</v>
      </c>
    </row>
    <row r="334" spans="7:21" ht="20.100000000000001" customHeight="1">
      <c r="G334" s="1047"/>
      <c r="H334" s="655"/>
      <c r="I334" s="655"/>
      <c r="J334" s="655"/>
      <c r="K334" s="655"/>
      <c r="L334" s="655"/>
      <c r="M334" s="655"/>
      <c r="N334" s="1310"/>
      <c r="O334" s="655"/>
      <c r="P334" s="656"/>
      <c r="Q334" s="657"/>
      <c r="R334" s="704"/>
      <c r="S334" s="3180"/>
      <c r="U334" s="209" t="str">
        <f t="shared" si="35"/>
        <v>0</v>
      </c>
    </row>
    <row r="335" spans="7:21" ht="20.100000000000001" customHeight="1">
      <c r="G335" s="1047"/>
      <c r="H335" s="655"/>
      <c r="I335" s="655"/>
      <c r="J335" s="655"/>
      <c r="K335" s="655"/>
      <c r="L335" s="655"/>
      <c r="M335" s="655"/>
      <c r="N335" s="1310"/>
      <c r="O335" s="655"/>
      <c r="P335" s="656"/>
      <c r="Q335" s="657"/>
      <c r="R335" s="704"/>
      <c r="S335" s="3180"/>
      <c r="U335" s="209" t="str">
        <f t="shared" ref="U335:U398" si="36">IF(R335&gt;0,"추경","0")</f>
        <v>0</v>
      </c>
    </row>
    <row r="336" spans="7:21" ht="20.100000000000001" customHeight="1">
      <c r="G336" s="1047"/>
      <c r="H336" s="655"/>
      <c r="I336" s="655"/>
      <c r="J336" s="655"/>
      <c r="K336" s="655"/>
      <c r="L336" s="655"/>
      <c r="M336" s="655"/>
      <c r="N336" s="1310"/>
      <c r="O336" s="655"/>
      <c r="P336" s="656"/>
      <c r="Q336" s="657"/>
      <c r="R336" s="704"/>
      <c r="S336" s="3180"/>
      <c r="U336" s="209" t="str">
        <f t="shared" si="36"/>
        <v>0</v>
      </c>
    </row>
    <row r="337" spans="7:21" ht="20.100000000000001" customHeight="1">
      <c r="G337" s="1047"/>
      <c r="H337" s="655"/>
      <c r="I337" s="655"/>
      <c r="J337" s="655"/>
      <c r="K337" s="655"/>
      <c r="L337" s="655"/>
      <c r="M337" s="655"/>
      <c r="N337" s="1310"/>
      <c r="O337" s="655"/>
      <c r="P337" s="656"/>
      <c r="Q337" s="657"/>
      <c r="R337" s="704"/>
      <c r="S337" s="3180"/>
      <c r="U337" s="209" t="str">
        <f t="shared" si="36"/>
        <v>0</v>
      </c>
    </row>
    <row r="338" spans="7:21" ht="20.100000000000001" customHeight="1">
      <c r="G338" s="1047"/>
      <c r="H338" s="655"/>
      <c r="I338" s="655"/>
      <c r="J338" s="655"/>
      <c r="K338" s="655"/>
      <c r="L338" s="655"/>
      <c r="M338" s="655"/>
      <c r="N338" s="1310"/>
      <c r="O338" s="655"/>
      <c r="P338" s="656"/>
      <c r="Q338" s="657"/>
      <c r="R338" s="704"/>
      <c r="S338" s="3180"/>
      <c r="U338" s="209" t="str">
        <f t="shared" si="36"/>
        <v>0</v>
      </c>
    </row>
    <row r="339" spans="7:21" ht="20.100000000000001" customHeight="1">
      <c r="G339" s="1047"/>
      <c r="H339" s="655"/>
      <c r="I339" s="655"/>
      <c r="J339" s="655"/>
      <c r="K339" s="655"/>
      <c r="L339" s="655"/>
      <c r="M339" s="655"/>
      <c r="N339" s="1310"/>
      <c r="O339" s="655"/>
      <c r="P339" s="656"/>
      <c r="Q339" s="657"/>
      <c r="R339" s="704"/>
      <c r="S339" s="3180"/>
      <c r="U339" s="209" t="str">
        <f t="shared" si="36"/>
        <v>0</v>
      </c>
    </row>
    <row r="340" spans="7:21" ht="20.100000000000001" customHeight="1">
      <c r="G340" s="1047"/>
      <c r="H340" s="655"/>
      <c r="I340" s="655"/>
      <c r="J340" s="655"/>
      <c r="K340" s="655"/>
      <c r="L340" s="655"/>
      <c r="M340" s="655"/>
      <c r="N340" s="1310"/>
      <c r="O340" s="655"/>
      <c r="P340" s="656"/>
      <c r="Q340" s="657"/>
      <c r="R340" s="704"/>
      <c r="S340" s="3180"/>
      <c r="U340" s="209" t="str">
        <f t="shared" si="36"/>
        <v>0</v>
      </c>
    </row>
    <row r="341" spans="7:21" ht="20.100000000000001" customHeight="1">
      <c r="G341" s="1047"/>
      <c r="H341" s="655"/>
      <c r="I341" s="655"/>
      <c r="J341" s="655"/>
      <c r="K341" s="655"/>
      <c r="L341" s="655"/>
      <c r="M341" s="655"/>
      <c r="N341" s="1310"/>
      <c r="O341" s="655"/>
      <c r="P341" s="656"/>
      <c r="Q341" s="657"/>
      <c r="R341" s="704"/>
      <c r="S341" s="3180"/>
      <c r="U341" s="209" t="str">
        <f t="shared" si="36"/>
        <v>0</v>
      </c>
    </row>
    <row r="342" spans="7:21" ht="20.100000000000001" customHeight="1">
      <c r="G342" s="1047"/>
      <c r="H342" s="655"/>
      <c r="I342" s="655"/>
      <c r="J342" s="655"/>
      <c r="K342" s="655"/>
      <c r="L342" s="655"/>
      <c r="M342" s="655"/>
      <c r="N342" s="1310"/>
      <c r="O342" s="655"/>
      <c r="P342" s="656"/>
      <c r="Q342" s="657"/>
      <c r="R342" s="704"/>
      <c r="S342" s="3180"/>
      <c r="U342" s="209" t="str">
        <f t="shared" si="36"/>
        <v>0</v>
      </c>
    </row>
    <row r="343" spans="7:21" ht="20.100000000000001" customHeight="1">
      <c r="G343" s="1047"/>
      <c r="H343" s="655"/>
      <c r="I343" s="655"/>
      <c r="J343" s="655"/>
      <c r="K343" s="655"/>
      <c r="L343" s="655"/>
      <c r="M343" s="655"/>
      <c r="N343" s="1310"/>
      <c r="O343" s="655"/>
      <c r="P343" s="656"/>
      <c r="Q343" s="657"/>
      <c r="R343" s="704"/>
      <c r="S343" s="3180"/>
      <c r="U343" s="209" t="str">
        <f t="shared" si="36"/>
        <v>0</v>
      </c>
    </row>
    <row r="344" spans="7:21" ht="20.100000000000001" customHeight="1">
      <c r="G344" s="1047"/>
      <c r="H344" s="655"/>
      <c r="I344" s="655"/>
      <c r="J344" s="655"/>
      <c r="K344" s="655"/>
      <c r="L344" s="655"/>
      <c r="M344" s="655"/>
      <c r="N344" s="1310"/>
      <c r="O344" s="655"/>
      <c r="P344" s="656"/>
      <c r="Q344" s="657"/>
      <c r="R344" s="704"/>
      <c r="S344" s="3180"/>
      <c r="U344" s="209" t="str">
        <f t="shared" si="36"/>
        <v>0</v>
      </c>
    </row>
    <row r="345" spans="7:21" ht="20.100000000000001" customHeight="1">
      <c r="G345" s="1047"/>
      <c r="H345" s="655"/>
      <c r="I345" s="655"/>
      <c r="J345" s="655"/>
      <c r="K345" s="655"/>
      <c r="L345" s="655"/>
      <c r="M345" s="655"/>
      <c r="N345" s="1310"/>
      <c r="O345" s="655"/>
      <c r="P345" s="656"/>
      <c r="Q345" s="657"/>
      <c r="R345" s="704"/>
      <c r="S345" s="3180"/>
      <c r="U345" s="209" t="str">
        <f t="shared" si="36"/>
        <v>0</v>
      </c>
    </row>
    <row r="346" spans="7:21" ht="20.100000000000001" customHeight="1">
      <c r="G346" s="1047"/>
      <c r="H346" s="655"/>
      <c r="I346" s="655"/>
      <c r="J346" s="655"/>
      <c r="K346" s="655"/>
      <c r="L346" s="655"/>
      <c r="M346" s="655"/>
      <c r="N346" s="1310"/>
      <c r="O346" s="655"/>
      <c r="P346" s="656"/>
      <c r="Q346" s="657"/>
      <c r="R346" s="704"/>
      <c r="S346" s="3180"/>
      <c r="U346" s="209" t="str">
        <f t="shared" si="36"/>
        <v>0</v>
      </c>
    </row>
    <row r="347" spans="7:21" ht="20.100000000000001" customHeight="1">
      <c r="G347" s="1047"/>
      <c r="H347" s="655"/>
      <c r="I347" s="655"/>
      <c r="J347" s="655"/>
      <c r="K347" s="655"/>
      <c r="L347" s="655"/>
      <c r="M347" s="655"/>
      <c r="N347" s="1310"/>
      <c r="O347" s="655"/>
      <c r="P347" s="656"/>
      <c r="Q347" s="657"/>
      <c r="R347" s="704"/>
      <c r="S347" s="3180"/>
      <c r="U347" s="209" t="str">
        <f t="shared" si="36"/>
        <v>0</v>
      </c>
    </row>
    <row r="348" spans="7:21" ht="20.100000000000001" customHeight="1">
      <c r="G348" s="1047"/>
      <c r="H348" s="655"/>
      <c r="I348" s="655"/>
      <c r="J348" s="655"/>
      <c r="K348" s="655"/>
      <c r="L348" s="655"/>
      <c r="M348" s="655"/>
      <c r="N348" s="1310"/>
      <c r="O348" s="655"/>
      <c r="P348" s="656"/>
      <c r="Q348" s="657"/>
      <c r="R348" s="704"/>
      <c r="S348" s="3180"/>
      <c r="U348" s="209" t="str">
        <f t="shared" si="36"/>
        <v>0</v>
      </c>
    </row>
    <row r="349" spans="7:21" ht="20.100000000000001" customHeight="1">
      <c r="G349" s="1047"/>
      <c r="H349" s="655"/>
      <c r="I349" s="655"/>
      <c r="J349" s="655"/>
      <c r="K349" s="655"/>
      <c r="L349" s="655"/>
      <c r="M349" s="655"/>
      <c r="N349" s="1310"/>
      <c r="O349" s="655"/>
      <c r="P349" s="656"/>
      <c r="Q349" s="657"/>
      <c r="R349" s="704"/>
      <c r="S349" s="3180"/>
      <c r="U349" s="209" t="str">
        <f t="shared" si="36"/>
        <v>0</v>
      </c>
    </row>
    <row r="350" spans="7:21" ht="20.100000000000001" customHeight="1">
      <c r="G350" s="1047"/>
      <c r="H350" s="655"/>
      <c r="I350" s="655"/>
      <c r="J350" s="655"/>
      <c r="K350" s="655"/>
      <c r="L350" s="655"/>
      <c r="M350" s="655"/>
      <c r="N350" s="1310"/>
      <c r="O350" s="655"/>
      <c r="P350" s="656"/>
      <c r="Q350" s="657"/>
      <c r="R350" s="704"/>
      <c r="S350" s="3180"/>
      <c r="U350" s="209" t="str">
        <f t="shared" si="36"/>
        <v>0</v>
      </c>
    </row>
    <row r="351" spans="7:21" ht="20.100000000000001" customHeight="1">
      <c r="G351" s="1047"/>
      <c r="H351" s="655"/>
      <c r="I351" s="655"/>
      <c r="J351" s="655"/>
      <c r="K351" s="655"/>
      <c r="L351" s="655"/>
      <c r="M351" s="655"/>
      <c r="N351" s="1310"/>
      <c r="O351" s="655"/>
      <c r="P351" s="656"/>
      <c r="Q351" s="657"/>
      <c r="R351" s="704"/>
      <c r="S351" s="3180"/>
      <c r="U351" s="209" t="str">
        <f t="shared" si="36"/>
        <v>0</v>
      </c>
    </row>
    <row r="352" spans="7:21" ht="20.100000000000001" customHeight="1">
      <c r="G352" s="1047"/>
      <c r="H352" s="655"/>
      <c r="I352" s="655"/>
      <c r="J352" s="655"/>
      <c r="K352" s="655"/>
      <c r="L352" s="655"/>
      <c r="M352" s="655"/>
      <c r="N352" s="1310"/>
      <c r="O352" s="655"/>
      <c r="P352" s="656"/>
      <c r="Q352" s="657"/>
      <c r="R352" s="704"/>
      <c r="S352" s="3180"/>
      <c r="U352" s="209" t="str">
        <f t="shared" si="36"/>
        <v>0</v>
      </c>
    </row>
    <row r="353" spans="7:21" ht="20.100000000000001" customHeight="1">
      <c r="G353" s="1047"/>
      <c r="H353" s="655"/>
      <c r="I353" s="655"/>
      <c r="J353" s="655"/>
      <c r="K353" s="655"/>
      <c r="L353" s="655"/>
      <c r="M353" s="655"/>
      <c r="N353" s="1310"/>
      <c r="O353" s="655"/>
      <c r="P353" s="656"/>
      <c r="Q353" s="657"/>
      <c r="R353" s="704"/>
      <c r="S353" s="3180"/>
      <c r="U353" s="209" t="str">
        <f t="shared" si="36"/>
        <v>0</v>
      </c>
    </row>
    <row r="354" spans="7:21" ht="20.100000000000001" customHeight="1">
      <c r="G354" s="1047"/>
      <c r="H354" s="655"/>
      <c r="I354" s="655"/>
      <c r="J354" s="655"/>
      <c r="K354" s="655"/>
      <c r="L354" s="655"/>
      <c r="M354" s="655"/>
      <c r="N354" s="1310"/>
      <c r="O354" s="655"/>
      <c r="P354" s="656"/>
      <c r="Q354" s="657"/>
      <c r="R354" s="704"/>
      <c r="S354" s="3180"/>
      <c r="U354" s="209" t="str">
        <f t="shared" si="36"/>
        <v>0</v>
      </c>
    </row>
    <row r="355" spans="7:21" ht="20.100000000000001" customHeight="1">
      <c r="G355" s="1047"/>
      <c r="H355" s="655"/>
      <c r="I355" s="655"/>
      <c r="J355" s="655"/>
      <c r="K355" s="655"/>
      <c r="L355" s="655"/>
      <c r="M355" s="655"/>
      <c r="N355" s="1310"/>
      <c r="O355" s="655"/>
      <c r="P355" s="656"/>
      <c r="Q355" s="657"/>
      <c r="R355" s="704"/>
      <c r="S355" s="3180"/>
      <c r="U355" s="209" t="str">
        <f t="shared" si="36"/>
        <v>0</v>
      </c>
    </row>
    <row r="356" spans="7:21" ht="20.100000000000001" customHeight="1">
      <c r="G356" s="1047"/>
      <c r="H356" s="655"/>
      <c r="I356" s="655"/>
      <c r="J356" s="655"/>
      <c r="K356" s="655"/>
      <c r="L356" s="655"/>
      <c r="M356" s="655"/>
      <c r="N356" s="1310"/>
      <c r="O356" s="655"/>
      <c r="P356" s="656"/>
      <c r="Q356" s="657"/>
      <c r="R356" s="704"/>
      <c r="S356" s="3180"/>
      <c r="U356" s="209" t="str">
        <f t="shared" si="36"/>
        <v>0</v>
      </c>
    </row>
    <row r="357" spans="7:21" ht="20.100000000000001" customHeight="1">
      <c r="G357" s="1047"/>
      <c r="H357" s="655"/>
      <c r="I357" s="655"/>
      <c r="J357" s="655"/>
      <c r="K357" s="655"/>
      <c r="L357" s="655"/>
      <c r="M357" s="655"/>
      <c r="N357" s="1310"/>
      <c r="O357" s="655"/>
      <c r="P357" s="656"/>
      <c r="Q357" s="657"/>
      <c r="R357" s="704"/>
      <c r="S357" s="3180"/>
      <c r="U357" s="209" t="str">
        <f t="shared" si="36"/>
        <v>0</v>
      </c>
    </row>
    <row r="358" spans="7:21" ht="20.100000000000001" customHeight="1">
      <c r="G358" s="1047"/>
      <c r="H358" s="655"/>
      <c r="I358" s="655"/>
      <c r="J358" s="655"/>
      <c r="K358" s="655"/>
      <c r="L358" s="655"/>
      <c r="M358" s="655"/>
      <c r="N358" s="1310"/>
      <c r="O358" s="655"/>
      <c r="P358" s="656"/>
      <c r="Q358" s="657"/>
      <c r="R358" s="704"/>
      <c r="S358" s="3180"/>
      <c r="U358" s="209" t="str">
        <f t="shared" si="36"/>
        <v>0</v>
      </c>
    </row>
    <row r="359" spans="7:21" ht="20.100000000000001" customHeight="1">
      <c r="G359" s="1047"/>
      <c r="H359" s="655"/>
      <c r="I359" s="655"/>
      <c r="J359" s="655"/>
      <c r="K359" s="655"/>
      <c r="L359" s="655"/>
      <c r="M359" s="655"/>
      <c r="N359" s="1310"/>
      <c r="O359" s="655"/>
      <c r="P359" s="656"/>
      <c r="Q359" s="657"/>
      <c r="R359" s="704"/>
      <c r="S359" s="3180"/>
      <c r="U359" s="209" t="str">
        <f t="shared" si="36"/>
        <v>0</v>
      </c>
    </row>
    <row r="360" spans="7:21" ht="20.100000000000001" customHeight="1">
      <c r="G360" s="1047"/>
      <c r="H360" s="655"/>
      <c r="I360" s="655"/>
      <c r="J360" s="655"/>
      <c r="K360" s="655"/>
      <c r="L360" s="655"/>
      <c r="M360" s="655"/>
      <c r="N360" s="1310"/>
      <c r="O360" s="655"/>
      <c r="P360" s="656"/>
      <c r="Q360" s="657"/>
      <c r="R360" s="704"/>
      <c r="S360" s="3180"/>
      <c r="U360" s="209" t="str">
        <f t="shared" si="36"/>
        <v>0</v>
      </c>
    </row>
    <row r="361" spans="7:21" ht="20.100000000000001" customHeight="1">
      <c r="G361" s="1047"/>
      <c r="H361" s="655"/>
      <c r="I361" s="655"/>
      <c r="J361" s="655"/>
      <c r="K361" s="655"/>
      <c r="L361" s="655"/>
      <c r="M361" s="655"/>
      <c r="N361" s="1310"/>
      <c r="O361" s="655"/>
      <c r="P361" s="656"/>
      <c r="Q361" s="657"/>
      <c r="R361" s="704"/>
      <c r="S361" s="3180"/>
      <c r="U361" s="209" t="str">
        <f t="shared" si="36"/>
        <v>0</v>
      </c>
    </row>
    <row r="362" spans="7:21" ht="20.100000000000001" customHeight="1">
      <c r="G362" s="1047"/>
      <c r="H362" s="655"/>
      <c r="I362" s="655"/>
      <c r="J362" s="655"/>
      <c r="K362" s="655"/>
      <c r="L362" s="655"/>
      <c r="M362" s="655"/>
      <c r="N362" s="1310"/>
      <c r="O362" s="655"/>
      <c r="P362" s="656"/>
      <c r="Q362" s="657"/>
      <c r="R362" s="704"/>
      <c r="S362" s="3180"/>
      <c r="U362" s="209" t="str">
        <f t="shared" si="36"/>
        <v>0</v>
      </c>
    </row>
    <row r="363" spans="7:21" ht="20.100000000000001" customHeight="1">
      <c r="G363" s="1047"/>
      <c r="H363" s="655"/>
      <c r="I363" s="655"/>
      <c r="J363" s="655"/>
      <c r="K363" s="655"/>
      <c r="L363" s="655"/>
      <c r="M363" s="655"/>
      <c r="N363" s="1310"/>
      <c r="O363" s="655"/>
      <c r="P363" s="656"/>
      <c r="Q363" s="657"/>
      <c r="R363" s="704"/>
      <c r="S363" s="3180"/>
      <c r="U363" s="209" t="str">
        <f t="shared" si="36"/>
        <v>0</v>
      </c>
    </row>
    <row r="364" spans="7:21" ht="20.100000000000001" customHeight="1">
      <c r="G364" s="1047"/>
      <c r="H364" s="655"/>
      <c r="I364" s="655"/>
      <c r="J364" s="655"/>
      <c r="K364" s="655"/>
      <c r="L364" s="655"/>
      <c r="M364" s="655"/>
      <c r="N364" s="1310"/>
      <c r="O364" s="655"/>
      <c r="P364" s="656"/>
      <c r="Q364" s="657"/>
      <c r="R364" s="704"/>
      <c r="S364" s="3180"/>
      <c r="U364" s="209" t="str">
        <f t="shared" si="36"/>
        <v>0</v>
      </c>
    </row>
    <row r="365" spans="7:21" ht="20.100000000000001" customHeight="1">
      <c r="G365" s="1047"/>
      <c r="H365" s="655"/>
      <c r="I365" s="655"/>
      <c r="J365" s="655"/>
      <c r="K365" s="655"/>
      <c r="L365" s="655"/>
      <c r="M365" s="655"/>
      <c r="N365" s="1310"/>
      <c r="O365" s="655"/>
      <c r="P365" s="656"/>
      <c r="Q365" s="657"/>
      <c r="R365" s="704"/>
      <c r="S365" s="3180"/>
      <c r="U365" s="209" t="str">
        <f t="shared" si="36"/>
        <v>0</v>
      </c>
    </row>
    <row r="366" spans="7:21" ht="20.100000000000001" customHeight="1">
      <c r="G366" s="1047"/>
      <c r="H366" s="655"/>
      <c r="I366" s="655"/>
      <c r="J366" s="655"/>
      <c r="K366" s="655"/>
      <c r="L366" s="655"/>
      <c r="M366" s="655"/>
      <c r="N366" s="1310"/>
      <c r="O366" s="655"/>
      <c r="P366" s="656"/>
      <c r="Q366" s="657"/>
      <c r="R366" s="704"/>
      <c r="S366" s="3180"/>
      <c r="U366" s="209" t="str">
        <f t="shared" si="36"/>
        <v>0</v>
      </c>
    </row>
    <row r="367" spans="7:21" ht="20.100000000000001" customHeight="1">
      <c r="G367" s="1047"/>
      <c r="H367" s="655"/>
      <c r="I367" s="655"/>
      <c r="J367" s="655"/>
      <c r="K367" s="655"/>
      <c r="L367" s="655"/>
      <c r="M367" s="655"/>
      <c r="N367" s="1310"/>
      <c r="O367" s="655"/>
      <c r="P367" s="656"/>
      <c r="Q367" s="657"/>
      <c r="R367" s="704"/>
      <c r="S367" s="3180"/>
      <c r="U367" s="209" t="str">
        <f t="shared" si="36"/>
        <v>0</v>
      </c>
    </row>
    <row r="368" spans="7:21" ht="20.100000000000001" customHeight="1">
      <c r="G368" s="1047"/>
      <c r="H368" s="655"/>
      <c r="I368" s="655"/>
      <c r="J368" s="655"/>
      <c r="K368" s="655"/>
      <c r="L368" s="655"/>
      <c r="M368" s="655"/>
      <c r="N368" s="1310"/>
      <c r="O368" s="655"/>
      <c r="P368" s="656"/>
      <c r="Q368" s="657"/>
      <c r="R368" s="704"/>
      <c r="S368" s="3180"/>
      <c r="U368" s="209" t="str">
        <f t="shared" si="36"/>
        <v>0</v>
      </c>
    </row>
    <row r="369" spans="7:21" ht="20.100000000000001" customHeight="1">
      <c r="G369" s="1047"/>
      <c r="H369" s="655"/>
      <c r="I369" s="655"/>
      <c r="J369" s="655"/>
      <c r="K369" s="655"/>
      <c r="L369" s="655"/>
      <c r="M369" s="655"/>
      <c r="N369" s="1310"/>
      <c r="O369" s="655"/>
      <c r="P369" s="656"/>
      <c r="Q369" s="657"/>
      <c r="R369" s="704"/>
      <c r="S369" s="3180"/>
      <c r="U369" s="209" t="str">
        <f t="shared" si="36"/>
        <v>0</v>
      </c>
    </row>
    <row r="370" spans="7:21" ht="20.100000000000001" customHeight="1">
      <c r="G370" s="1047"/>
      <c r="H370" s="655"/>
      <c r="I370" s="655"/>
      <c r="J370" s="655"/>
      <c r="K370" s="655"/>
      <c r="L370" s="655"/>
      <c r="M370" s="655"/>
      <c r="N370" s="1310"/>
      <c r="O370" s="655"/>
      <c r="P370" s="656"/>
      <c r="Q370" s="657"/>
      <c r="R370" s="704"/>
      <c r="S370" s="3180"/>
      <c r="U370" s="209" t="str">
        <f t="shared" si="36"/>
        <v>0</v>
      </c>
    </row>
    <row r="371" spans="7:21" ht="20.100000000000001" customHeight="1">
      <c r="G371" s="1047"/>
      <c r="H371" s="655"/>
      <c r="I371" s="655"/>
      <c r="J371" s="655"/>
      <c r="K371" s="655"/>
      <c r="L371" s="655"/>
      <c r="M371" s="655"/>
      <c r="N371" s="1310"/>
      <c r="O371" s="655"/>
      <c r="P371" s="656"/>
      <c r="Q371" s="657"/>
      <c r="R371" s="704"/>
      <c r="S371" s="3180"/>
      <c r="U371" s="209" t="str">
        <f t="shared" si="36"/>
        <v>0</v>
      </c>
    </row>
    <row r="372" spans="7:21" ht="20.100000000000001" customHeight="1">
      <c r="G372" s="1047"/>
      <c r="H372" s="655"/>
      <c r="I372" s="655"/>
      <c r="J372" s="655"/>
      <c r="K372" s="655"/>
      <c r="L372" s="655"/>
      <c r="M372" s="655"/>
      <c r="N372" s="1310"/>
      <c r="O372" s="655"/>
      <c r="P372" s="656"/>
      <c r="Q372" s="657"/>
      <c r="R372" s="704"/>
      <c r="S372" s="3180"/>
      <c r="U372" s="209" t="str">
        <f t="shared" si="36"/>
        <v>0</v>
      </c>
    </row>
    <row r="373" spans="7:21" ht="20.100000000000001" customHeight="1">
      <c r="G373" s="1047"/>
      <c r="H373" s="655"/>
      <c r="I373" s="655"/>
      <c r="J373" s="655"/>
      <c r="K373" s="655"/>
      <c r="L373" s="655"/>
      <c r="M373" s="655"/>
      <c r="N373" s="1310"/>
      <c r="O373" s="655"/>
      <c r="P373" s="656"/>
      <c r="Q373" s="657"/>
      <c r="R373" s="704"/>
      <c r="S373" s="3180"/>
      <c r="U373" s="209" t="str">
        <f t="shared" si="36"/>
        <v>0</v>
      </c>
    </row>
    <row r="374" spans="7:21" ht="20.100000000000001" customHeight="1">
      <c r="G374" s="1047"/>
      <c r="H374" s="655"/>
      <c r="I374" s="655"/>
      <c r="J374" s="655"/>
      <c r="K374" s="655"/>
      <c r="L374" s="655"/>
      <c r="M374" s="655"/>
      <c r="N374" s="1310"/>
      <c r="O374" s="655"/>
      <c r="P374" s="656"/>
      <c r="Q374" s="657"/>
      <c r="R374" s="704"/>
      <c r="S374" s="3180"/>
      <c r="U374" s="209" t="str">
        <f t="shared" si="36"/>
        <v>0</v>
      </c>
    </row>
    <row r="375" spans="7:21" ht="20.100000000000001" customHeight="1">
      <c r="G375" s="1047"/>
      <c r="H375" s="655"/>
      <c r="I375" s="655"/>
      <c r="J375" s="655"/>
      <c r="K375" s="655"/>
      <c r="L375" s="655"/>
      <c r="M375" s="655"/>
      <c r="N375" s="1310"/>
      <c r="O375" s="655"/>
      <c r="P375" s="656"/>
      <c r="Q375" s="657"/>
      <c r="R375" s="704"/>
      <c r="S375" s="3180"/>
      <c r="U375" s="209" t="str">
        <f t="shared" si="36"/>
        <v>0</v>
      </c>
    </row>
    <row r="376" spans="7:21" ht="20.100000000000001" customHeight="1">
      <c r="G376" s="1047"/>
      <c r="H376" s="655"/>
      <c r="I376" s="655"/>
      <c r="J376" s="655"/>
      <c r="K376" s="655"/>
      <c r="L376" s="655"/>
      <c r="M376" s="655"/>
      <c r="N376" s="1310"/>
      <c r="O376" s="655"/>
      <c r="P376" s="656"/>
      <c r="Q376" s="657"/>
      <c r="R376" s="704"/>
      <c r="S376" s="3180"/>
      <c r="U376" s="209" t="str">
        <f t="shared" si="36"/>
        <v>0</v>
      </c>
    </row>
    <row r="377" spans="7:21" ht="20.100000000000001" customHeight="1">
      <c r="G377" s="1047"/>
      <c r="H377" s="655"/>
      <c r="I377" s="655"/>
      <c r="J377" s="655"/>
      <c r="K377" s="655"/>
      <c r="L377" s="655"/>
      <c r="M377" s="655"/>
      <c r="N377" s="1310"/>
      <c r="O377" s="655"/>
      <c r="P377" s="656"/>
      <c r="Q377" s="657"/>
      <c r="R377" s="704"/>
      <c r="S377" s="3180"/>
      <c r="U377" s="209" t="str">
        <f t="shared" si="36"/>
        <v>0</v>
      </c>
    </row>
    <row r="378" spans="7:21" ht="20.100000000000001" customHeight="1">
      <c r="G378" s="1047"/>
      <c r="H378" s="655"/>
      <c r="I378" s="655"/>
      <c r="J378" s="655"/>
      <c r="K378" s="655"/>
      <c r="L378" s="655"/>
      <c r="M378" s="655"/>
      <c r="N378" s="1310"/>
      <c r="O378" s="655"/>
      <c r="P378" s="656"/>
      <c r="Q378" s="657"/>
      <c r="R378" s="704"/>
      <c r="S378" s="3180"/>
      <c r="U378" s="209" t="str">
        <f t="shared" si="36"/>
        <v>0</v>
      </c>
    </row>
    <row r="379" spans="7:21" ht="20.100000000000001" customHeight="1">
      <c r="G379" s="1047"/>
      <c r="H379" s="655"/>
      <c r="I379" s="655"/>
      <c r="J379" s="655"/>
      <c r="K379" s="655"/>
      <c r="L379" s="655"/>
      <c r="M379" s="655"/>
      <c r="N379" s="1310"/>
      <c r="O379" s="655"/>
      <c r="P379" s="656"/>
      <c r="Q379" s="657"/>
      <c r="R379" s="704"/>
      <c r="S379" s="3180"/>
      <c r="U379" s="209" t="str">
        <f t="shared" si="36"/>
        <v>0</v>
      </c>
    </row>
    <row r="380" spans="7:21" ht="20.100000000000001" customHeight="1">
      <c r="G380" s="1047"/>
      <c r="H380" s="655"/>
      <c r="I380" s="655"/>
      <c r="J380" s="655"/>
      <c r="K380" s="655"/>
      <c r="L380" s="655"/>
      <c r="M380" s="655"/>
      <c r="N380" s="1310"/>
      <c r="O380" s="655"/>
      <c r="P380" s="656"/>
      <c r="Q380" s="657"/>
      <c r="R380" s="704"/>
      <c r="S380" s="3180"/>
      <c r="U380" s="209" t="str">
        <f t="shared" si="36"/>
        <v>0</v>
      </c>
    </row>
    <row r="381" spans="7:21" ht="20.100000000000001" customHeight="1">
      <c r="G381" s="1047"/>
      <c r="H381" s="655"/>
      <c r="I381" s="655"/>
      <c r="J381" s="655"/>
      <c r="K381" s="655"/>
      <c r="L381" s="655"/>
      <c r="M381" s="655"/>
      <c r="N381" s="1310"/>
      <c r="O381" s="655"/>
      <c r="P381" s="656"/>
      <c r="Q381" s="657"/>
      <c r="R381" s="704"/>
      <c r="S381" s="3180"/>
      <c r="U381" s="209" t="str">
        <f t="shared" si="36"/>
        <v>0</v>
      </c>
    </row>
    <row r="382" spans="7:21" ht="20.100000000000001" customHeight="1">
      <c r="G382" s="1047"/>
      <c r="H382" s="655"/>
      <c r="I382" s="655"/>
      <c r="J382" s="655"/>
      <c r="K382" s="655"/>
      <c r="L382" s="655"/>
      <c r="M382" s="655"/>
      <c r="N382" s="1310"/>
      <c r="O382" s="655"/>
      <c r="P382" s="656"/>
      <c r="Q382" s="657"/>
      <c r="R382" s="704"/>
      <c r="S382" s="3180"/>
      <c r="U382" s="209" t="str">
        <f t="shared" si="36"/>
        <v>0</v>
      </c>
    </row>
    <row r="383" spans="7:21" ht="20.100000000000001" customHeight="1">
      <c r="G383" s="1047"/>
      <c r="H383" s="655"/>
      <c r="I383" s="655"/>
      <c r="J383" s="655"/>
      <c r="K383" s="655"/>
      <c r="L383" s="655"/>
      <c r="M383" s="655"/>
      <c r="N383" s="1310"/>
      <c r="O383" s="655"/>
      <c r="P383" s="656"/>
      <c r="Q383" s="657"/>
      <c r="R383" s="704"/>
      <c r="S383" s="3180"/>
      <c r="U383" s="209" t="str">
        <f t="shared" si="36"/>
        <v>0</v>
      </c>
    </row>
    <row r="384" spans="7:21" ht="20.100000000000001" customHeight="1">
      <c r="G384" s="1047"/>
      <c r="H384" s="655"/>
      <c r="I384" s="655"/>
      <c r="J384" s="655"/>
      <c r="K384" s="655"/>
      <c r="L384" s="655"/>
      <c r="M384" s="655"/>
      <c r="N384" s="1310"/>
      <c r="O384" s="655"/>
      <c r="P384" s="656"/>
      <c r="Q384" s="657"/>
      <c r="R384" s="704"/>
      <c r="S384" s="3180"/>
      <c r="U384" s="209" t="str">
        <f t="shared" si="36"/>
        <v>0</v>
      </c>
    </row>
    <row r="385" spans="7:21" ht="20.100000000000001" customHeight="1">
      <c r="G385" s="1047"/>
      <c r="H385" s="655"/>
      <c r="I385" s="655"/>
      <c r="J385" s="655"/>
      <c r="K385" s="655"/>
      <c r="L385" s="655"/>
      <c r="M385" s="655"/>
      <c r="N385" s="1310"/>
      <c r="O385" s="655"/>
      <c r="P385" s="656"/>
      <c r="Q385" s="657"/>
      <c r="R385" s="704"/>
      <c r="S385" s="3180"/>
      <c r="U385" s="209" t="str">
        <f t="shared" si="36"/>
        <v>0</v>
      </c>
    </row>
    <row r="386" spans="7:21" ht="20.100000000000001" customHeight="1">
      <c r="G386" s="1047"/>
      <c r="H386" s="655"/>
      <c r="I386" s="655"/>
      <c r="J386" s="655"/>
      <c r="K386" s="655"/>
      <c r="L386" s="655"/>
      <c r="M386" s="655"/>
      <c r="N386" s="1310"/>
      <c r="O386" s="655"/>
      <c r="P386" s="656"/>
      <c r="Q386" s="657"/>
      <c r="R386" s="704"/>
      <c r="S386" s="3180"/>
      <c r="U386" s="209" t="str">
        <f t="shared" si="36"/>
        <v>0</v>
      </c>
    </row>
    <row r="387" spans="7:21" ht="20.100000000000001" customHeight="1">
      <c r="G387" s="1047"/>
      <c r="H387" s="655"/>
      <c r="I387" s="655"/>
      <c r="J387" s="655"/>
      <c r="K387" s="655"/>
      <c r="L387" s="655"/>
      <c r="M387" s="655"/>
      <c r="N387" s="1310"/>
      <c r="O387" s="655"/>
      <c r="P387" s="656"/>
      <c r="Q387" s="657"/>
      <c r="R387" s="704"/>
      <c r="S387" s="3180"/>
      <c r="U387" s="209" t="str">
        <f t="shared" si="36"/>
        <v>0</v>
      </c>
    </row>
    <row r="388" spans="7:21" ht="20.100000000000001" customHeight="1">
      <c r="G388" s="1047"/>
      <c r="H388" s="655"/>
      <c r="I388" s="655"/>
      <c r="J388" s="655"/>
      <c r="K388" s="655"/>
      <c r="L388" s="655"/>
      <c r="M388" s="655"/>
      <c r="N388" s="1310"/>
      <c r="O388" s="655"/>
      <c r="P388" s="656"/>
      <c r="Q388" s="657"/>
      <c r="R388" s="704"/>
      <c r="S388" s="3180"/>
      <c r="U388" s="209" t="str">
        <f t="shared" si="36"/>
        <v>0</v>
      </c>
    </row>
    <row r="389" spans="7:21" ht="20.100000000000001" customHeight="1">
      <c r="G389" s="1047"/>
      <c r="H389" s="655"/>
      <c r="I389" s="655"/>
      <c r="J389" s="655"/>
      <c r="K389" s="655"/>
      <c r="L389" s="655"/>
      <c r="M389" s="655"/>
      <c r="N389" s="1310"/>
      <c r="O389" s="655"/>
      <c r="P389" s="656"/>
      <c r="Q389" s="657"/>
      <c r="R389" s="704"/>
      <c r="S389" s="3180"/>
      <c r="U389" s="209" t="str">
        <f t="shared" si="36"/>
        <v>0</v>
      </c>
    </row>
    <row r="390" spans="7:21" ht="20.100000000000001" customHeight="1">
      <c r="G390" s="1047"/>
      <c r="H390" s="655"/>
      <c r="I390" s="655"/>
      <c r="J390" s="655"/>
      <c r="K390" s="655"/>
      <c r="L390" s="655"/>
      <c r="M390" s="655"/>
      <c r="N390" s="1310"/>
      <c r="O390" s="655"/>
      <c r="P390" s="656"/>
      <c r="Q390" s="657"/>
      <c r="R390" s="704"/>
      <c r="S390" s="3180"/>
      <c r="U390" s="209" t="str">
        <f t="shared" si="36"/>
        <v>0</v>
      </c>
    </row>
    <row r="391" spans="7:21" ht="20.100000000000001" customHeight="1">
      <c r="G391" s="1047"/>
      <c r="H391" s="655"/>
      <c r="I391" s="655"/>
      <c r="J391" s="655"/>
      <c r="K391" s="655"/>
      <c r="L391" s="655"/>
      <c r="M391" s="655"/>
      <c r="N391" s="1310"/>
      <c r="O391" s="655"/>
      <c r="P391" s="656"/>
      <c r="Q391" s="657"/>
      <c r="R391" s="704"/>
      <c r="S391" s="3180"/>
      <c r="U391" s="209" t="str">
        <f t="shared" si="36"/>
        <v>0</v>
      </c>
    </row>
    <row r="392" spans="7:21" ht="20.100000000000001" customHeight="1">
      <c r="G392" s="1047"/>
      <c r="H392" s="655"/>
      <c r="I392" s="655"/>
      <c r="J392" s="655"/>
      <c r="K392" s="655"/>
      <c r="L392" s="655"/>
      <c r="M392" s="655"/>
      <c r="N392" s="1310"/>
      <c r="O392" s="655"/>
      <c r="P392" s="656"/>
      <c r="Q392" s="657"/>
      <c r="R392" s="704"/>
      <c r="S392" s="3180"/>
      <c r="U392" s="209" t="str">
        <f t="shared" si="36"/>
        <v>0</v>
      </c>
    </row>
    <row r="393" spans="7:21" ht="20.100000000000001" customHeight="1">
      <c r="G393" s="1047"/>
      <c r="H393" s="655"/>
      <c r="I393" s="655"/>
      <c r="J393" s="655"/>
      <c r="K393" s="655"/>
      <c r="L393" s="655"/>
      <c r="M393" s="655"/>
      <c r="N393" s="1310"/>
      <c r="O393" s="655"/>
      <c r="P393" s="656"/>
      <c r="Q393" s="657"/>
      <c r="R393" s="704"/>
      <c r="S393" s="3180"/>
      <c r="U393" s="209" t="str">
        <f t="shared" si="36"/>
        <v>0</v>
      </c>
    </row>
    <row r="394" spans="7:21" ht="20.100000000000001" customHeight="1">
      <c r="G394" s="1047"/>
      <c r="H394" s="655"/>
      <c r="I394" s="655"/>
      <c r="J394" s="655"/>
      <c r="K394" s="655"/>
      <c r="L394" s="655"/>
      <c r="M394" s="655"/>
      <c r="N394" s="1310"/>
      <c r="O394" s="655"/>
      <c r="P394" s="656"/>
      <c r="Q394" s="657"/>
      <c r="R394" s="704"/>
      <c r="S394" s="3180"/>
      <c r="U394" s="209" t="str">
        <f t="shared" si="36"/>
        <v>0</v>
      </c>
    </row>
    <row r="395" spans="7:21" ht="20.100000000000001" customHeight="1">
      <c r="G395" s="1047"/>
      <c r="H395" s="655"/>
      <c r="I395" s="655"/>
      <c r="J395" s="655"/>
      <c r="K395" s="655"/>
      <c r="L395" s="655"/>
      <c r="M395" s="655"/>
      <c r="N395" s="1310"/>
      <c r="O395" s="655"/>
      <c r="P395" s="656"/>
      <c r="Q395" s="657"/>
      <c r="R395" s="704"/>
      <c r="S395" s="3180"/>
      <c r="U395" s="209" t="str">
        <f t="shared" si="36"/>
        <v>0</v>
      </c>
    </row>
    <row r="396" spans="7:21" ht="20.100000000000001" customHeight="1">
      <c r="G396" s="1047"/>
      <c r="H396" s="655"/>
      <c r="I396" s="655"/>
      <c r="J396" s="655"/>
      <c r="K396" s="655"/>
      <c r="L396" s="655"/>
      <c r="M396" s="655"/>
      <c r="N396" s="1310"/>
      <c r="O396" s="655"/>
      <c r="P396" s="656"/>
      <c r="Q396" s="657"/>
      <c r="R396" s="704"/>
      <c r="S396" s="3180"/>
      <c r="U396" s="209" t="str">
        <f t="shared" si="36"/>
        <v>0</v>
      </c>
    </row>
    <row r="397" spans="7:21" ht="20.100000000000001" customHeight="1">
      <c r="G397" s="1047"/>
      <c r="H397" s="655"/>
      <c r="I397" s="655"/>
      <c r="J397" s="655"/>
      <c r="K397" s="655"/>
      <c r="L397" s="655"/>
      <c r="M397" s="655"/>
      <c r="N397" s="1310"/>
      <c r="O397" s="655"/>
      <c r="P397" s="656"/>
      <c r="Q397" s="657"/>
      <c r="R397" s="704"/>
      <c r="S397" s="3180"/>
      <c r="U397" s="209" t="str">
        <f t="shared" si="36"/>
        <v>0</v>
      </c>
    </row>
    <row r="398" spans="7:21" ht="20.100000000000001" customHeight="1">
      <c r="G398" s="1047"/>
      <c r="H398" s="655"/>
      <c r="I398" s="655"/>
      <c r="J398" s="655"/>
      <c r="K398" s="655"/>
      <c r="L398" s="655"/>
      <c r="M398" s="655"/>
      <c r="N398" s="1310"/>
      <c r="O398" s="655"/>
      <c r="P398" s="656"/>
      <c r="Q398" s="657"/>
      <c r="R398" s="704"/>
      <c r="S398" s="3180"/>
      <c r="U398" s="209" t="str">
        <f t="shared" si="36"/>
        <v>0</v>
      </c>
    </row>
    <row r="399" spans="7:21" ht="20.100000000000001" customHeight="1">
      <c r="G399" s="1047"/>
      <c r="H399" s="655"/>
      <c r="I399" s="655"/>
      <c r="J399" s="655"/>
      <c r="K399" s="655"/>
      <c r="L399" s="655"/>
      <c r="M399" s="655"/>
      <c r="N399" s="1310"/>
      <c r="O399" s="655"/>
      <c r="P399" s="656"/>
      <c r="Q399" s="657"/>
      <c r="R399" s="704"/>
      <c r="S399" s="3180"/>
      <c r="U399" s="209" t="str">
        <f t="shared" ref="U399:U401" si="37">IF(R399&gt;0,"추경","0")</f>
        <v>0</v>
      </c>
    </row>
    <row r="400" spans="7:21" ht="20.100000000000001" customHeight="1">
      <c r="G400" s="1047"/>
      <c r="H400" s="655"/>
      <c r="I400" s="655"/>
      <c r="J400" s="655"/>
      <c r="K400" s="655"/>
      <c r="L400" s="655"/>
      <c r="M400" s="655"/>
      <c r="N400" s="1310"/>
      <c r="O400" s="655"/>
      <c r="P400" s="656"/>
      <c r="Q400" s="657"/>
      <c r="R400" s="704"/>
      <c r="S400" s="3180"/>
      <c r="U400" s="209" t="str">
        <f t="shared" si="37"/>
        <v>0</v>
      </c>
    </row>
    <row r="401" spans="7:21" ht="20.100000000000001" customHeight="1">
      <c r="G401" s="1047"/>
      <c r="H401" s="655"/>
      <c r="I401" s="655"/>
      <c r="J401" s="655"/>
      <c r="K401" s="655"/>
      <c r="L401" s="655"/>
      <c r="M401" s="655"/>
      <c r="N401" s="1310"/>
      <c r="O401" s="655"/>
      <c r="P401" s="656"/>
      <c r="Q401" s="657"/>
      <c r="R401" s="704"/>
      <c r="S401" s="3180"/>
      <c r="U401" s="209" t="str">
        <f t="shared" si="37"/>
        <v>0</v>
      </c>
    </row>
    <row r="402" spans="7:21" ht="20.100000000000001" customHeight="1">
      <c r="G402" s="1047"/>
      <c r="H402" s="655"/>
      <c r="I402" s="655"/>
      <c r="J402" s="655"/>
      <c r="K402" s="655"/>
      <c r="L402" s="655"/>
      <c r="M402" s="655"/>
      <c r="N402" s="1310"/>
      <c r="O402" s="655"/>
      <c r="P402" s="656"/>
      <c r="Q402" s="657"/>
      <c r="R402" s="704"/>
      <c r="S402" s="3180"/>
    </row>
    <row r="403" spans="7:21" ht="20.100000000000001" customHeight="1">
      <c r="G403" s="1047"/>
      <c r="H403" s="655"/>
      <c r="I403" s="655"/>
      <c r="J403" s="655"/>
      <c r="K403" s="655"/>
      <c r="L403" s="655"/>
      <c r="M403" s="655"/>
      <c r="N403" s="1310"/>
      <c r="O403" s="655"/>
      <c r="P403" s="656"/>
      <c r="Q403" s="657"/>
      <c r="R403" s="704"/>
      <c r="S403" s="3180"/>
    </row>
    <row r="404" spans="7:21" ht="20.100000000000001" customHeight="1">
      <c r="G404" s="1047"/>
      <c r="H404" s="655"/>
      <c r="I404" s="655"/>
      <c r="J404" s="655"/>
      <c r="K404" s="655"/>
      <c r="L404" s="655"/>
      <c r="M404" s="655"/>
      <c r="N404" s="1310"/>
      <c r="O404" s="655"/>
      <c r="P404" s="656"/>
      <c r="Q404" s="657"/>
      <c r="R404" s="704"/>
      <c r="S404" s="3180"/>
    </row>
    <row r="405" spans="7:21" ht="20.100000000000001" customHeight="1">
      <c r="G405" s="1047"/>
      <c r="H405" s="655"/>
      <c r="I405" s="655"/>
      <c r="J405" s="655"/>
      <c r="K405" s="655"/>
      <c r="L405" s="655"/>
      <c r="M405" s="655"/>
      <c r="N405" s="1310"/>
      <c r="O405" s="655"/>
      <c r="P405" s="656"/>
      <c r="Q405" s="657"/>
      <c r="R405" s="704"/>
      <c r="S405" s="3180"/>
    </row>
    <row r="406" spans="7:21" ht="20.100000000000001" customHeight="1">
      <c r="G406" s="1047"/>
      <c r="H406" s="655"/>
      <c r="I406" s="655"/>
      <c r="J406" s="655"/>
      <c r="K406" s="655"/>
      <c r="L406" s="655"/>
      <c r="M406" s="655"/>
      <c r="N406" s="1310"/>
      <c r="O406" s="655"/>
      <c r="P406" s="656"/>
      <c r="Q406" s="657"/>
      <c r="R406" s="704"/>
      <c r="S406" s="3180"/>
    </row>
    <row r="407" spans="7:21" ht="20.100000000000001" customHeight="1">
      <c r="G407" s="1047"/>
      <c r="H407" s="655"/>
      <c r="I407" s="655"/>
      <c r="J407" s="655"/>
      <c r="K407" s="655"/>
      <c r="L407" s="655"/>
      <c r="M407" s="655"/>
      <c r="N407" s="1310"/>
      <c r="O407" s="655"/>
      <c r="P407" s="656"/>
      <c r="Q407" s="657"/>
      <c r="R407" s="704"/>
      <c r="S407" s="3180"/>
    </row>
    <row r="408" spans="7:21" ht="20.100000000000001" customHeight="1">
      <c r="G408" s="1047"/>
      <c r="H408" s="655"/>
      <c r="I408" s="655"/>
      <c r="J408" s="655"/>
      <c r="K408" s="655"/>
      <c r="L408" s="655"/>
      <c r="M408" s="655"/>
      <c r="N408" s="1310"/>
      <c r="O408" s="655"/>
      <c r="P408" s="656"/>
      <c r="Q408" s="657"/>
      <c r="R408" s="704"/>
      <c r="S408" s="3180"/>
    </row>
    <row r="409" spans="7:21" ht="20.100000000000001" customHeight="1">
      <c r="G409" s="1047"/>
      <c r="H409" s="655"/>
      <c r="I409" s="655"/>
      <c r="J409" s="655"/>
      <c r="K409" s="655"/>
      <c r="L409" s="655"/>
      <c r="M409" s="655"/>
      <c r="N409" s="1310"/>
      <c r="O409" s="655"/>
      <c r="P409" s="656"/>
      <c r="Q409" s="657"/>
      <c r="R409" s="704"/>
      <c r="S409" s="3180"/>
    </row>
    <row r="410" spans="7:21" ht="20.100000000000001" customHeight="1">
      <c r="G410" s="1047"/>
      <c r="H410" s="655"/>
      <c r="I410" s="655"/>
      <c r="J410" s="655"/>
      <c r="K410" s="655"/>
      <c r="L410" s="655"/>
      <c r="M410" s="655"/>
      <c r="N410" s="1310"/>
      <c r="O410" s="655"/>
      <c r="P410" s="656"/>
      <c r="Q410" s="657"/>
      <c r="R410" s="704"/>
      <c r="S410" s="3180"/>
    </row>
    <row r="411" spans="7:21" ht="20.100000000000001" customHeight="1">
      <c r="G411" s="1047"/>
      <c r="H411" s="655"/>
      <c r="I411" s="655"/>
      <c r="J411" s="655"/>
      <c r="K411" s="655"/>
      <c r="L411" s="655"/>
      <c r="M411" s="655"/>
      <c r="N411" s="1310"/>
      <c r="O411" s="655"/>
      <c r="P411" s="656"/>
      <c r="Q411" s="657"/>
      <c r="R411" s="704"/>
      <c r="S411" s="3180"/>
    </row>
    <row r="412" spans="7:21" ht="20.100000000000001" customHeight="1">
      <c r="G412" s="1047"/>
      <c r="H412" s="655"/>
      <c r="I412" s="655"/>
      <c r="J412" s="655"/>
      <c r="K412" s="655"/>
      <c r="L412" s="655"/>
      <c r="M412" s="655"/>
      <c r="N412" s="1310"/>
      <c r="O412" s="655"/>
      <c r="P412" s="656"/>
      <c r="Q412" s="657"/>
      <c r="R412" s="704"/>
      <c r="S412" s="3180"/>
    </row>
    <row r="413" spans="7:21" ht="20.100000000000001" customHeight="1">
      <c r="G413" s="1047"/>
      <c r="H413" s="655"/>
      <c r="I413" s="655"/>
      <c r="J413" s="655"/>
      <c r="K413" s="655"/>
      <c r="L413" s="655"/>
      <c r="M413" s="655"/>
      <c r="N413" s="1310"/>
      <c r="O413" s="655"/>
      <c r="P413" s="656"/>
      <c r="Q413" s="657"/>
      <c r="R413" s="704"/>
      <c r="S413" s="3180"/>
    </row>
    <row r="414" spans="7:21" ht="20.100000000000001" customHeight="1">
      <c r="G414" s="1047"/>
      <c r="H414" s="655"/>
      <c r="I414" s="655"/>
      <c r="J414" s="655"/>
      <c r="K414" s="655"/>
      <c r="L414" s="655"/>
      <c r="M414" s="655"/>
      <c r="N414" s="1310"/>
      <c r="O414" s="655"/>
      <c r="P414" s="656"/>
      <c r="Q414" s="657"/>
      <c r="R414" s="704"/>
      <c r="S414" s="3180"/>
    </row>
    <row r="415" spans="7:21" ht="20.100000000000001" customHeight="1">
      <c r="G415" s="1047"/>
      <c r="H415" s="655"/>
      <c r="I415" s="655"/>
      <c r="J415" s="655"/>
      <c r="K415" s="655"/>
      <c r="L415" s="655"/>
      <c r="M415" s="655"/>
      <c r="N415" s="1310"/>
      <c r="O415" s="655"/>
      <c r="P415" s="656"/>
      <c r="Q415" s="657"/>
      <c r="R415" s="704"/>
      <c r="S415" s="3180"/>
    </row>
    <row r="416" spans="7:21" ht="20.100000000000001" customHeight="1">
      <c r="G416" s="1047"/>
      <c r="H416" s="655"/>
      <c r="I416" s="655"/>
      <c r="J416" s="655"/>
      <c r="K416" s="655"/>
      <c r="L416" s="655"/>
      <c r="M416" s="655"/>
      <c r="N416" s="1310"/>
      <c r="O416" s="655"/>
      <c r="P416" s="656"/>
      <c r="Q416" s="657"/>
      <c r="R416" s="704"/>
      <c r="S416" s="3180"/>
    </row>
    <row r="417" spans="7:19" ht="20.100000000000001" customHeight="1">
      <c r="G417" s="1047"/>
      <c r="H417" s="655"/>
      <c r="I417" s="655"/>
      <c r="J417" s="655"/>
      <c r="K417" s="655"/>
      <c r="L417" s="655"/>
      <c r="M417" s="655"/>
      <c r="N417" s="1310"/>
      <c r="O417" s="655"/>
      <c r="P417" s="656"/>
      <c r="Q417" s="657"/>
      <c r="R417" s="704"/>
      <c r="S417" s="3180"/>
    </row>
    <row r="418" spans="7:19" ht="20.100000000000001" customHeight="1">
      <c r="G418" s="1047"/>
      <c r="H418" s="655"/>
      <c r="I418" s="655"/>
      <c r="J418" s="655"/>
      <c r="K418" s="655"/>
      <c r="L418" s="655"/>
      <c r="M418" s="655"/>
      <c r="N418" s="1310"/>
      <c r="O418" s="655"/>
      <c r="P418" s="656"/>
      <c r="Q418" s="657"/>
      <c r="R418" s="704"/>
      <c r="S418" s="3180"/>
    </row>
    <row r="419" spans="7:19" ht="20.100000000000001" customHeight="1">
      <c r="G419" s="1047"/>
      <c r="H419" s="655"/>
      <c r="I419" s="655"/>
      <c r="J419" s="655"/>
      <c r="K419" s="655"/>
      <c r="L419" s="655"/>
      <c r="M419" s="655"/>
      <c r="N419" s="1310"/>
      <c r="O419" s="655"/>
      <c r="P419" s="656"/>
      <c r="Q419" s="657"/>
      <c r="R419" s="704"/>
      <c r="S419" s="3180"/>
    </row>
    <row r="420" spans="7:19" ht="20.100000000000001" customHeight="1">
      <c r="G420" s="1047"/>
      <c r="H420" s="655"/>
      <c r="I420" s="655"/>
      <c r="J420" s="655"/>
      <c r="K420" s="655"/>
      <c r="L420" s="655"/>
      <c r="M420" s="655"/>
      <c r="N420" s="1310"/>
      <c r="O420" s="655"/>
      <c r="P420" s="656"/>
      <c r="Q420" s="657"/>
      <c r="R420" s="704"/>
      <c r="S420" s="3180"/>
    </row>
    <row r="421" spans="7:19" ht="20.100000000000001" customHeight="1">
      <c r="G421" s="1047"/>
      <c r="H421" s="655"/>
      <c r="I421" s="655"/>
      <c r="J421" s="655"/>
      <c r="K421" s="655"/>
      <c r="L421" s="655"/>
      <c r="M421" s="655"/>
      <c r="N421" s="1310"/>
      <c r="O421" s="655"/>
      <c r="P421" s="656"/>
      <c r="Q421" s="657"/>
      <c r="R421" s="704"/>
      <c r="S421" s="3180"/>
    </row>
    <row r="422" spans="7:19" ht="20.100000000000001" customHeight="1">
      <c r="G422" s="1047"/>
      <c r="H422" s="655"/>
      <c r="I422" s="655"/>
      <c r="J422" s="655"/>
      <c r="K422" s="655"/>
      <c r="L422" s="655"/>
      <c r="M422" s="655"/>
      <c r="N422" s="1310"/>
      <c r="O422" s="655"/>
      <c r="P422" s="656"/>
      <c r="Q422" s="657"/>
      <c r="R422" s="704"/>
      <c r="S422" s="3180"/>
    </row>
    <row r="423" spans="7:19" ht="20.100000000000001" customHeight="1">
      <c r="G423" s="1047"/>
      <c r="H423" s="655"/>
      <c r="I423" s="655"/>
      <c r="J423" s="655"/>
      <c r="K423" s="655"/>
      <c r="L423" s="655"/>
      <c r="M423" s="655"/>
      <c r="N423" s="1310"/>
      <c r="O423" s="655"/>
      <c r="P423" s="656"/>
      <c r="Q423" s="657"/>
      <c r="R423" s="704"/>
      <c r="S423" s="3180"/>
    </row>
    <row r="424" spans="7:19" ht="20.100000000000001" customHeight="1">
      <c r="G424" s="1047"/>
      <c r="H424" s="655"/>
      <c r="I424" s="655"/>
      <c r="J424" s="655"/>
      <c r="K424" s="655"/>
      <c r="L424" s="655"/>
      <c r="M424" s="655"/>
      <c r="N424" s="1310"/>
      <c r="O424" s="655"/>
      <c r="P424" s="656"/>
      <c r="Q424" s="657"/>
      <c r="R424" s="704"/>
      <c r="S424" s="3180"/>
    </row>
    <row r="425" spans="7:19" ht="20.100000000000001" customHeight="1">
      <c r="G425" s="1047"/>
      <c r="H425" s="655"/>
      <c r="I425" s="655"/>
      <c r="J425" s="655"/>
      <c r="K425" s="655"/>
      <c r="L425" s="655"/>
      <c r="M425" s="655"/>
      <c r="N425" s="1310"/>
      <c r="O425" s="655"/>
      <c r="P425" s="656"/>
      <c r="Q425" s="657"/>
      <c r="R425" s="704"/>
      <c r="S425" s="3180"/>
    </row>
    <row r="426" spans="7:19" ht="20.100000000000001" customHeight="1">
      <c r="G426" s="1047"/>
      <c r="H426" s="655"/>
      <c r="I426" s="655"/>
      <c r="J426" s="655"/>
      <c r="K426" s="655"/>
      <c r="L426" s="655"/>
      <c r="M426" s="655"/>
      <c r="N426" s="1310"/>
      <c r="O426" s="655"/>
      <c r="P426" s="656"/>
      <c r="Q426" s="657"/>
      <c r="R426" s="704"/>
      <c r="S426" s="3180"/>
    </row>
    <row r="427" spans="7:19" ht="20.100000000000001" customHeight="1">
      <c r="G427" s="1047"/>
      <c r="H427" s="655"/>
      <c r="I427" s="655"/>
      <c r="J427" s="655"/>
      <c r="K427" s="655"/>
      <c r="L427" s="655"/>
      <c r="M427" s="655"/>
      <c r="N427" s="1310"/>
      <c r="O427" s="655"/>
      <c r="P427" s="656"/>
      <c r="Q427" s="657"/>
      <c r="R427" s="704"/>
      <c r="S427" s="3180"/>
    </row>
    <row r="428" spans="7:19" ht="20.100000000000001" customHeight="1">
      <c r="G428" s="1047"/>
      <c r="H428" s="655"/>
      <c r="I428" s="655"/>
      <c r="J428" s="655"/>
      <c r="K428" s="655"/>
      <c r="L428" s="655"/>
      <c r="M428" s="655"/>
      <c r="N428" s="1310"/>
      <c r="O428" s="655"/>
      <c r="P428" s="656"/>
      <c r="Q428" s="657"/>
      <c r="R428" s="704"/>
      <c r="S428" s="3180"/>
    </row>
    <row r="429" spans="7:19" ht="20.100000000000001" customHeight="1">
      <c r="G429" s="1047"/>
      <c r="H429" s="655"/>
      <c r="I429" s="655"/>
      <c r="J429" s="655"/>
      <c r="K429" s="655"/>
      <c r="L429" s="655"/>
      <c r="M429" s="655"/>
      <c r="N429" s="1310"/>
      <c r="O429" s="655"/>
      <c r="P429" s="656"/>
      <c r="Q429" s="657"/>
      <c r="R429" s="704"/>
      <c r="S429" s="3180"/>
    </row>
    <row r="430" spans="7:19" ht="20.100000000000001" customHeight="1">
      <c r="G430" s="1047"/>
      <c r="H430" s="655"/>
      <c r="I430" s="655"/>
      <c r="J430" s="655"/>
      <c r="K430" s="655"/>
      <c r="L430" s="655"/>
      <c r="M430" s="655"/>
      <c r="N430" s="1310"/>
      <c r="O430" s="655"/>
      <c r="P430" s="656"/>
      <c r="Q430" s="657"/>
      <c r="R430" s="704"/>
      <c r="S430" s="3180"/>
    </row>
    <row r="431" spans="7:19" ht="20.100000000000001" customHeight="1">
      <c r="G431" s="1047"/>
      <c r="H431" s="655"/>
      <c r="I431" s="655"/>
      <c r="J431" s="655"/>
      <c r="K431" s="655"/>
      <c r="L431" s="655"/>
      <c r="M431" s="655"/>
      <c r="N431" s="1310"/>
      <c r="O431" s="655"/>
      <c r="P431" s="656"/>
      <c r="Q431" s="657"/>
      <c r="R431" s="704"/>
      <c r="S431" s="3180"/>
    </row>
    <row r="432" spans="7:19" ht="20.100000000000001" customHeight="1">
      <c r="G432" s="1047"/>
      <c r="H432" s="655"/>
      <c r="I432" s="655"/>
      <c r="J432" s="655"/>
      <c r="K432" s="655"/>
      <c r="L432" s="655"/>
      <c r="M432" s="655"/>
      <c r="N432" s="1310"/>
      <c r="O432" s="655"/>
      <c r="P432" s="656"/>
      <c r="Q432" s="657"/>
      <c r="R432" s="704"/>
      <c r="S432" s="3180"/>
    </row>
    <row r="433" spans="7:19" ht="20.100000000000001" customHeight="1">
      <c r="G433" s="1047"/>
      <c r="H433" s="655"/>
      <c r="I433" s="655"/>
      <c r="J433" s="655"/>
      <c r="K433" s="655"/>
      <c r="L433" s="655"/>
      <c r="M433" s="655"/>
      <c r="N433" s="1310"/>
      <c r="O433" s="655"/>
      <c r="P433" s="656"/>
      <c r="Q433" s="657"/>
      <c r="R433" s="704"/>
      <c r="S433" s="3180"/>
    </row>
    <row r="434" spans="7:19" ht="20.100000000000001" customHeight="1">
      <c r="G434" s="1047"/>
      <c r="H434" s="655"/>
      <c r="I434" s="655"/>
      <c r="J434" s="655"/>
      <c r="K434" s="655"/>
      <c r="L434" s="655"/>
      <c r="M434" s="655"/>
      <c r="N434" s="1310"/>
      <c r="O434" s="655"/>
      <c r="P434" s="656"/>
      <c r="Q434" s="657"/>
      <c r="R434" s="704"/>
      <c r="S434" s="3180"/>
    </row>
    <row r="435" spans="7:19" ht="20.100000000000001" customHeight="1">
      <c r="G435" s="1047"/>
      <c r="H435" s="655"/>
      <c r="I435" s="655"/>
      <c r="J435" s="655"/>
      <c r="K435" s="655"/>
      <c r="L435" s="655"/>
      <c r="M435" s="655"/>
      <c r="N435" s="1310"/>
      <c r="O435" s="655"/>
      <c r="P435" s="656"/>
      <c r="Q435" s="657"/>
      <c r="R435" s="704"/>
      <c r="S435" s="3180"/>
    </row>
    <row r="436" spans="7:19" ht="20.100000000000001" customHeight="1">
      <c r="G436" s="1047"/>
      <c r="H436" s="655"/>
      <c r="I436" s="655"/>
      <c r="J436" s="655"/>
      <c r="K436" s="655"/>
      <c r="L436" s="655"/>
      <c r="M436" s="655"/>
      <c r="N436" s="1310"/>
      <c r="O436" s="655"/>
      <c r="P436" s="656"/>
      <c r="Q436" s="657"/>
      <c r="R436" s="704"/>
      <c r="S436" s="3180"/>
    </row>
    <row r="437" spans="7:19" ht="20.100000000000001" customHeight="1">
      <c r="G437" s="1047"/>
      <c r="H437" s="655"/>
      <c r="I437" s="655"/>
      <c r="J437" s="655"/>
      <c r="K437" s="655"/>
      <c r="L437" s="655"/>
      <c r="M437" s="655"/>
      <c r="N437" s="1310"/>
      <c r="O437" s="655"/>
      <c r="P437" s="656"/>
      <c r="Q437" s="657"/>
      <c r="R437" s="704"/>
      <c r="S437" s="3180"/>
    </row>
    <row r="438" spans="7:19" ht="20.100000000000001" customHeight="1">
      <c r="G438" s="1047"/>
      <c r="H438" s="655"/>
      <c r="I438" s="655"/>
      <c r="J438" s="655"/>
      <c r="K438" s="655"/>
      <c r="L438" s="655"/>
      <c r="M438" s="655"/>
      <c r="N438" s="1310"/>
      <c r="O438" s="655"/>
      <c r="P438" s="656"/>
      <c r="Q438" s="657"/>
      <c r="R438" s="704"/>
      <c r="S438" s="3180"/>
    </row>
    <row r="439" spans="7:19" ht="20.100000000000001" customHeight="1">
      <c r="G439" s="1047"/>
      <c r="H439" s="655"/>
      <c r="I439" s="655"/>
      <c r="J439" s="655"/>
      <c r="K439" s="655"/>
      <c r="L439" s="655"/>
      <c r="M439" s="655"/>
      <c r="N439" s="1310"/>
      <c r="O439" s="655"/>
      <c r="P439" s="656"/>
      <c r="Q439" s="657"/>
      <c r="R439" s="704"/>
      <c r="S439" s="3180"/>
    </row>
    <row r="440" spans="7:19" ht="20.100000000000001" customHeight="1">
      <c r="G440" s="1047"/>
      <c r="H440" s="655"/>
      <c r="I440" s="655"/>
      <c r="J440" s="655"/>
      <c r="K440" s="655"/>
      <c r="L440" s="655"/>
      <c r="M440" s="655"/>
      <c r="N440" s="1310"/>
      <c r="O440" s="655"/>
      <c r="P440" s="656"/>
      <c r="Q440" s="657"/>
      <c r="R440" s="704"/>
      <c r="S440" s="3180"/>
    </row>
    <row r="441" spans="7:19" ht="20.100000000000001" customHeight="1">
      <c r="G441" s="1047"/>
      <c r="H441" s="655"/>
      <c r="I441" s="655"/>
      <c r="J441" s="655"/>
      <c r="K441" s="655"/>
      <c r="L441" s="655"/>
      <c r="M441" s="655"/>
      <c r="N441" s="1310"/>
      <c r="O441" s="655"/>
      <c r="P441" s="656"/>
      <c r="Q441" s="657"/>
      <c r="R441" s="704"/>
      <c r="S441" s="3180"/>
    </row>
    <row r="442" spans="7:19" ht="20.100000000000001" customHeight="1">
      <c r="G442" s="1047"/>
      <c r="H442" s="655"/>
      <c r="I442" s="655"/>
      <c r="J442" s="655"/>
      <c r="K442" s="655"/>
      <c r="L442" s="655"/>
      <c r="M442" s="655"/>
      <c r="N442" s="1310"/>
      <c r="O442" s="655"/>
      <c r="P442" s="656"/>
      <c r="Q442" s="657"/>
      <c r="R442" s="704"/>
      <c r="S442" s="3180"/>
    </row>
    <row r="443" spans="7:19" ht="20.100000000000001" customHeight="1">
      <c r="G443" s="1047"/>
      <c r="H443" s="655"/>
      <c r="I443" s="655"/>
      <c r="J443" s="655"/>
      <c r="K443" s="655"/>
      <c r="L443" s="655"/>
      <c r="M443" s="655"/>
      <c r="N443" s="1310"/>
      <c r="O443" s="655"/>
      <c r="P443" s="656"/>
      <c r="Q443" s="657"/>
      <c r="R443" s="704"/>
      <c r="S443" s="3180"/>
    </row>
    <row r="444" spans="7:19" ht="20.100000000000001" customHeight="1">
      <c r="G444" s="1047"/>
      <c r="H444" s="655"/>
      <c r="I444" s="655"/>
      <c r="J444" s="655"/>
      <c r="K444" s="655"/>
      <c r="L444" s="655"/>
      <c r="M444" s="655"/>
      <c r="N444" s="1310"/>
      <c r="O444" s="655"/>
      <c r="P444" s="656"/>
      <c r="Q444" s="657"/>
      <c r="R444" s="704"/>
      <c r="S444" s="3180"/>
    </row>
    <row r="445" spans="7:19" ht="20.100000000000001" customHeight="1">
      <c r="G445" s="1047"/>
      <c r="H445" s="655"/>
      <c r="I445" s="655"/>
      <c r="J445" s="655"/>
      <c r="K445" s="655"/>
      <c r="L445" s="655"/>
      <c r="M445" s="655"/>
      <c r="N445" s="1310"/>
      <c r="O445" s="655"/>
      <c r="P445" s="656"/>
      <c r="Q445" s="657"/>
      <c r="R445" s="704"/>
      <c r="S445" s="3180"/>
    </row>
    <row r="446" spans="7:19" ht="20.100000000000001" customHeight="1">
      <c r="G446" s="1047"/>
      <c r="H446" s="655"/>
      <c r="I446" s="655"/>
      <c r="J446" s="655"/>
      <c r="K446" s="655"/>
      <c r="L446" s="655"/>
      <c r="M446" s="655"/>
      <c r="N446" s="1310"/>
      <c r="O446" s="655"/>
      <c r="P446" s="656"/>
      <c r="Q446" s="657"/>
      <c r="R446" s="704"/>
      <c r="S446" s="3180"/>
    </row>
    <row r="447" spans="7:19" ht="20.100000000000001" customHeight="1">
      <c r="G447" s="1047"/>
      <c r="H447" s="655"/>
      <c r="I447" s="655"/>
      <c r="J447" s="655"/>
      <c r="K447" s="655"/>
      <c r="L447" s="655"/>
      <c r="M447" s="655"/>
      <c r="N447" s="1310"/>
      <c r="O447" s="655"/>
      <c r="P447" s="656"/>
      <c r="Q447" s="657"/>
      <c r="R447" s="704"/>
      <c r="S447" s="3180"/>
    </row>
    <row r="448" spans="7:19" ht="20.100000000000001" customHeight="1">
      <c r="G448" s="1047"/>
      <c r="H448" s="655"/>
      <c r="I448" s="655"/>
      <c r="J448" s="655"/>
      <c r="K448" s="655"/>
      <c r="L448" s="655"/>
      <c r="M448" s="655"/>
      <c r="N448" s="1310"/>
      <c r="O448" s="655"/>
      <c r="P448" s="656"/>
      <c r="Q448" s="657"/>
      <c r="R448" s="704"/>
      <c r="S448" s="3180"/>
    </row>
    <row r="449" spans="7:19" ht="20.100000000000001" customHeight="1">
      <c r="G449" s="1047"/>
      <c r="H449" s="655"/>
      <c r="I449" s="655"/>
      <c r="J449" s="655"/>
      <c r="K449" s="655"/>
      <c r="L449" s="655"/>
      <c r="M449" s="655"/>
      <c r="N449" s="1310"/>
      <c r="O449" s="655"/>
      <c r="P449" s="656"/>
      <c r="Q449" s="657"/>
      <c r="R449" s="704"/>
      <c r="S449" s="3180"/>
    </row>
    <row r="450" spans="7:19" ht="20.100000000000001" customHeight="1">
      <c r="G450" s="1047"/>
      <c r="H450" s="655"/>
      <c r="I450" s="655"/>
      <c r="J450" s="655"/>
      <c r="K450" s="655"/>
      <c r="L450" s="655"/>
      <c r="M450" s="655"/>
      <c r="N450" s="1310"/>
      <c r="O450" s="655"/>
      <c r="P450" s="656"/>
      <c r="Q450" s="657"/>
      <c r="R450" s="704"/>
      <c r="S450" s="3180"/>
    </row>
    <row r="451" spans="7:19" ht="20.100000000000001" customHeight="1">
      <c r="G451" s="1047"/>
      <c r="H451" s="655"/>
      <c r="I451" s="655"/>
      <c r="J451" s="655"/>
      <c r="K451" s="655"/>
      <c r="L451" s="655"/>
      <c r="M451" s="655"/>
      <c r="N451" s="1310"/>
      <c r="O451" s="655"/>
      <c r="P451" s="656"/>
      <c r="Q451" s="657"/>
      <c r="R451" s="704"/>
      <c r="S451" s="3180"/>
    </row>
    <row r="452" spans="7:19" ht="20.100000000000001" customHeight="1">
      <c r="G452" s="1047"/>
      <c r="H452" s="655"/>
      <c r="I452" s="655"/>
      <c r="J452" s="655"/>
      <c r="K452" s="655"/>
      <c r="L452" s="655"/>
      <c r="M452" s="655"/>
      <c r="N452" s="1310"/>
      <c r="O452" s="655"/>
      <c r="P452" s="656"/>
      <c r="Q452" s="657"/>
      <c r="R452" s="704"/>
      <c r="S452" s="3180"/>
    </row>
    <row r="453" spans="7:19" ht="20.100000000000001" customHeight="1">
      <c r="G453" s="1047"/>
      <c r="H453" s="655"/>
      <c r="I453" s="655"/>
      <c r="J453" s="655"/>
      <c r="K453" s="655"/>
      <c r="L453" s="655"/>
      <c r="M453" s="655"/>
      <c r="N453" s="1310"/>
      <c r="O453" s="655"/>
      <c r="P453" s="656"/>
      <c r="Q453" s="657"/>
      <c r="R453" s="704"/>
      <c r="S453" s="3180"/>
    </row>
    <row r="454" spans="7:19" ht="20.100000000000001" customHeight="1">
      <c r="G454" s="1047"/>
      <c r="H454" s="655"/>
      <c r="I454" s="655"/>
      <c r="J454" s="655"/>
      <c r="K454" s="655"/>
      <c r="L454" s="655"/>
      <c r="M454" s="655"/>
      <c r="N454" s="1310"/>
      <c r="O454" s="655"/>
      <c r="P454" s="656"/>
      <c r="Q454" s="657"/>
      <c r="R454" s="704"/>
      <c r="S454" s="3180"/>
    </row>
    <row r="455" spans="7:19" ht="20.100000000000001" customHeight="1">
      <c r="G455" s="1047"/>
      <c r="H455" s="655"/>
      <c r="I455" s="655"/>
      <c r="J455" s="655"/>
      <c r="K455" s="655"/>
      <c r="L455" s="655"/>
      <c r="M455" s="655"/>
      <c r="N455" s="1310"/>
      <c r="O455" s="655"/>
      <c r="P455" s="656"/>
      <c r="Q455" s="657"/>
      <c r="R455" s="704"/>
      <c r="S455" s="3180"/>
    </row>
    <row r="456" spans="7:19" ht="20.100000000000001" customHeight="1">
      <c r="G456" s="1047"/>
      <c r="H456" s="655"/>
      <c r="I456" s="655"/>
      <c r="J456" s="655"/>
      <c r="K456" s="655"/>
      <c r="L456" s="655"/>
      <c r="M456" s="655"/>
      <c r="N456" s="1310"/>
      <c r="O456" s="655"/>
      <c r="P456" s="656"/>
      <c r="Q456" s="657"/>
      <c r="R456" s="704"/>
      <c r="S456" s="3180"/>
    </row>
    <row r="457" spans="7:19" ht="20.100000000000001" customHeight="1">
      <c r="G457" s="1047"/>
      <c r="H457" s="655"/>
      <c r="I457" s="655"/>
      <c r="J457" s="655"/>
      <c r="K457" s="655"/>
      <c r="L457" s="655"/>
      <c r="M457" s="655"/>
      <c r="N457" s="1310"/>
      <c r="O457" s="655"/>
      <c r="P457" s="656"/>
      <c r="Q457" s="657"/>
      <c r="R457" s="704"/>
      <c r="S457" s="3180"/>
    </row>
    <row r="458" spans="7:19" ht="20.100000000000001" customHeight="1">
      <c r="G458" s="1047"/>
      <c r="H458" s="655"/>
      <c r="I458" s="655"/>
      <c r="J458" s="655"/>
      <c r="K458" s="655"/>
      <c r="L458" s="655"/>
      <c r="M458" s="655"/>
      <c r="N458" s="1310"/>
      <c r="O458" s="655"/>
      <c r="P458" s="656"/>
      <c r="Q458" s="657"/>
      <c r="R458" s="704"/>
      <c r="S458" s="3180"/>
    </row>
    <row r="459" spans="7:19" ht="20.100000000000001" customHeight="1">
      <c r="G459" s="1047"/>
      <c r="H459" s="655"/>
      <c r="I459" s="655"/>
      <c r="J459" s="655"/>
      <c r="K459" s="655"/>
      <c r="L459" s="655"/>
      <c r="M459" s="655"/>
      <c r="N459" s="1310"/>
      <c r="O459" s="655"/>
      <c r="P459" s="656"/>
      <c r="Q459" s="657"/>
      <c r="R459" s="704"/>
      <c r="S459" s="3180"/>
    </row>
    <row r="460" spans="7:19" ht="20.100000000000001" customHeight="1">
      <c r="G460" s="1047"/>
      <c r="H460" s="655"/>
      <c r="I460" s="655"/>
      <c r="J460" s="655"/>
      <c r="K460" s="655"/>
      <c r="L460" s="655"/>
      <c r="M460" s="655"/>
      <c r="N460" s="1310"/>
      <c r="O460" s="655"/>
      <c r="P460" s="656"/>
      <c r="Q460" s="657"/>
      <c r="R460" s="704"/>
      <c r="S460" s="3180"/>
    </row>
    <row r="461" spans="7:19" ht="20.100000000000001" customHeight="1">
      <c r="G461" s="1047"/>
      <c r="H461" s="655"/>
      <c r="I461" s="655"/>
      <c r="J461" s="655"/>
      <c r="K461" s="655"/>
      <c r="L461" s="655"/>
      <c r="M461" s="655"/>
      <c r="N461" s="1310"/>
      <c r="O461" s="655"/>
      <c r="P461" s="656"/>
      <c r="Q461" s="657"/>
      <c r="R461" s="704"/>
      <c r="S461" s="3180"/>
    </row>
    <row r="462" spans="7:19" ht="20.100000000000001" customHeight="1">
      <c r="G462" s="1047"/>
      <c r="H462" s="655"/>
      <c r="I462" s="655"/>
      <c r="J462" s="655"/>
      <c r="K462" s="655"/>
      <c r="L462" s="655"/>
      <c r="M462" s="655"/>
      <c r="N462" s="1310"/>
      <c r="O462" s="655"/>
      <c r="P462" s="656"/>
      <c r="Q462" s="657"/>
      <c r="R462" s="704"/>
      <c r="S462" s="3180"/>
    </row>
    <row r="463" spans="7:19" ht="20.100000000000001" customHeight="1">
      <c r="G463" s="1047"/>
      <c r="H463" s="655"/>
      <c r="I463" s="655"/>
      <c r="J463" s="655"/>
      <c r="K463" s="655"/>
      <c r="L463" s="655"/>
      <c r="M463" s="655"/>
      <c r="N463" s="1310"/>
      <c r="O463" s="655"/>
      <c r="P463" s="656"/>
      <c r="Q463" s="657"/>
      <c r="R463" s="704"/>
      <c r="S463" s="3180"/>
    </row>
    <row r="464" spans="7:19" ht="20.100000000000001" customHeight="1">
      <c r="G464" s="1047"/>
      <c r="H464" s="655"/>
      <c r="I464" s="655"/>
      <c r="J464" s="655"/>
      <c r="K464" s="655"/>
      <c r="L464" s="655"/>
      <c r="M464" s="655"/>
      <c r="N464" s="1310"/>
      <c r="O464" s="655"/>
      <c r="P464" s="656"/>
      <c r="Q464" s="657"/>
      <c r="R464" s="704"/>
      <c r="S464" s="3180"/>
    </row>
    <row r="465" spans="7:19" ht="20.100000000000001" customHeight="1">
      <c r="G465" s="1047"/>
      <c r="H465" s="655"/>
      <c r="I465" s="655"/>
      <c r="J465" s="655"/>
      <c r="K465" s="655"/>
      <c r="L465" s="655"/>
      <c r="M465" s="655"/>
      <c r="N465" s="1310"/>
      <c r="O465" s="655"/>
      <c r="P465" s="656"/>
      <c r="Q465" s="657"/>
      <c r="R465" s="704"/>
      <c r="S465" s="3180"/>
    </row>
    <row r="466" spans="7:19" ht="20.100000000000001" customHeight="1">
      <c r="G466" s="1047"/>
      <c r="H466" s="655"/>
      <c r="I466" s="655"/>
      <c r="J466" s="655"/>
      <c r="K466" s="655"/>
      <c r="L466" s="655"/>
      <c r="M466" s="655"/>
      <c r="N466" s="1310"/>
      <c r="O466" s="655"/>
      <c r="P466" s="656"/>
      <c r="Q466" s="657"/>
      <c r="R466" s="704"/>
      <c r="S466" s="3180"/>
    </row>
    <row r="467" spans="7:19" ht="20.100000000000001" customHeight="1">
      <c r="G467" s="1047"/>
      <c r="H467" s="655"/>
      <c r="I467" s="655"/>
      <c r="J467" s="655"/>
      <c r="K467" s="655"/>
      <c r="L467" s="655"/>
      <c r="M467" s="655"/>
      <c r="N467" s="1310"/>
      <c r="O467" s="655"/>
      <c r="P467" s="656"/>
      <c r="Q467" s="657"/>
      <c r="R467" s="704"/>
      <c r="S467" s="3180"/>
    </row>
    <row r="468" spans="7:19" ht="20.100000000000001" customHeight="1">
      <c r="G468" s="1047"/>
      <c r="H468" s="655"/>
      <c r="I468" s="655"/>
      <c r="J468" s="655"/>
      <c r="K468" s="655"/>
      <c r="L468" s="655"/>
      <c r="M468" s="655"/>
      <c r="N468" s="1310"/>
      <c r="O468" s="655"/>
      <c r="P468" s="656"/>
      <c r="Q468" s="657"/>
      <c r="R468" s="704"/>
      <c r="S468" s="3180"/>
    </row>
    <row r="469" spans="7:19" ht="20.100000000000001" customHeight="1">
      <c r="G469" s="1047"/>
      <c r="H469" s="655"/>
      <c r="I469" s="655"/>
      <c r="J469" s="655"/>
      <c r="K469" s="655"/>
      <c r="L469" s="655"/>
      <c r="M469" s="655"/>
      <c r="N469" s="1310"/>
      <c r="O469" s="655"/>
      <c r="P469" s="656"/>
      <c r="Q469" s="657"/>
      <c r="R469" s="704"/>
      <c r="S469" s="3180"/>
    </row>
    <row r="470" spans="7:19" ht="20.100000000000001" customHeight="1">
      <c r="G470" s="1047"/>
      <c r="H470" s="655"/>
      <c r="I470" s="655"/>
      <c r="J470" s="655"/>
      <c r="K470" s="655"/>
      <c r="L470" s="655"/>
      <c r="M470" s="655"/>
      <c r="N470" s="1310"/>
      <c r="O470" s="655"/>
      <c r="P470" s="656"/>
      <c r="Q470" s="657"/>
      <c r="R470" s="704"/>
      <c r="S470" s="3180"/>
    </row>
    <row r="471" spans="7:19" ht="20.100000000000001" customHeight="1">
      <c r="G471" s="1047"/>
      <c r="H471" s="655"/>
      <c r="I471" s="655"/>
      <c r="J471" s="655"/>
      <c r="K471" s="655"/>
      <c r="L471" s="655"/>
      <c r="M471" s="655"/>
      <c r="N471" s="1310"/>
      <c r="O471" s="655"/>
      <c r="P471" s="656"/>
      <c r="Q471" s="657"/>
      <c r="R471" s="704"/>
      <c r="S471" s="3180"/>
    </row>
    <row r="472" spans="7:19" ht="20.100000000000001" customHeight="1">
      <c r="G472" s="1047"/>
      <c r="H472" s="655"/>
      <c r="I472" s="655"/>
      <c r="J472" s="655"/>
      <c r="K472" s="655"/>
      <c r="L472" s="655"/>
      <c r="M472" s="655"/>
      <c r="N472" s="1310"/>
      <c r="O472" s="655"/>
      <c r="P472" s="656"/>
      <c r="Q472" s="657"/>
      <c r="R472" s="704"/>
      <c r="S472" s="3180"/>
    </row>
    <row r="473" spans="7:19" ht="20.100000000000001" customHeight="1">
      <c r="G473" s="1047"/>
      <c r="H473" s="655"/>
      <c r="I473" s="655"/>
      <c r="J473" s="655"/>
      <c r="K473" s="655"/>
      <c r="L473" s="655"/>
      <c r="M473" s="655"/>
      <c r="N473" s="1310"/>
      <c r="O473" s="655"/>
      <c r="P473" s="656"/>
      <c r="Q473" s="657"/>
      <c r="R473" s="704"/>
      <c r="S473" s="3180"/>
    </row>
    <row r="474" spans="7:19" ht="20.100000000000001" customHeight="1">
      <c r="G474" s="1047"/>
      <c r="H474" s="655"/>
      <c r="I474" s="655"/>
      <c r="J474" s="655"/>
      <c r="K474" s="655"/>
      <c r="L474" s="655"/>
      <c r="M474" s="655"/>
      <c r="N474" s="1310"/>
      <c r="O474" s="655"/>
      <c r="P474" s="656"/>
      <c r="Q474" s="657"/>
      <c r="R474" s="704"/>
      <c r="S474" s="3180"/>
    </row>
    <row r="475" spans="7:19" ht="20.100000000000001" customHeight="1">
      <c r="G475" s="1047"/>
      <c r="H475" s="655"/>
      <c r="I475" s="655"/>
      <c r="J475" s="655"/>
      <c r="K475" s="655"/>
      <c r="L475" s="655"/>
      <c r="M475" s="655"/>
      <c r="N475" s="1310"/>
      <c r="O475" s="655"/>
      <c r="P475" s="656"/>
      <c r="Q475" s="657"/>
      <c r="R475" s="704"/>
      <c r="S475" s="3180"/>
    </row>
    <row r="476" spans="7:19" ht="20.100000000000001" customHeight="1">
      <c r="G476" s="1047"/>
      <c r="H476" s="655"/>
      <c r="I476" s="655"/>
      <c r="J476" s="655"/>
      <c r="K476" s="655"/>
      <c r="L476" s="655"/>
      <c r="M476" s="655"/>
      <c r="N476" s="1310"/>
      <c r="O476" s="655"/>
      <c r="P476" s="656"/>
      <c r="Q476" s="657"/>
      <c r="R476" s="704"/>
      <c r="S476" s="3180"/>
    </row>
    <row r="477" spans="7:19" ht="20.100000000000001" customHeight="1">
      <c r="G477" s="1047"/>
      <c r="H477" s="655"/>
      <c r="I477" s="655"/>
      <c r="J477" s="655"/>
      <c r="K477" s="655"/>
      <c r="L477" s="655"/>
      <c r="M477" s="655"/>
      <c r="N477" s="1310"/>
      <c r="O477" s="655"/>
      <c r="P477" s="656"/>
      <c r="Q477" s="657"/>
      <c r="R477" s="704"/>
      <c r="S477" s="3180"/>
    </row>
    <row r="478" spans="7:19" ht="20.100000000000001" customHeight="1">
      <c r="G478" s="1047"/>
      <c r="H478" s="655"/>
      <c r="I478" s="655"/>
      <c r="J478" s="655"/>
      <c r="K478" s="655"/>
      <c r="L478" s="655"/>
      <c r="M478" s="655"/>
      <c r="N478" s="1310"/>
      <c r="O478" s="655"/>
      <c r="P478" s="656"/>
      <c r="Q478" s="657"/>
      <c r="R478" s="704"/>
      <c r="S478" s="3180"/>
    </row>
    <row r="479" spans="7:19" ht="20.100000000000001" customHeight="1">
      <c r="G479" s="1047"/>
      <c r="H479" s="655"/>
      <c r="I479" s="655"/>
      <c r="J479" s="655"/>
      <c r="K479" s="655"/>
      <c r="L479" s="655"/>
      <c r="M479" s="655"/>
      <c r="N479" s="1310"/>
      <c r="O479" s="655"/>
      <c r="P479" s="656"/>
      <c r="Q479" s="657"/>
      <c r="R479" s="704"/>
      <c r="S479" s="3180"/>
    </row>
    <row r="480" spans="7:19" ht="20.100000000000001" customHeight="1">
      <c r="G480" s="1047"/>
      <c r="H480" s="655"/>
      <c r="I480" s="655"/>
      <c r="J480" s="655"/>
      <c r="K480" s="655"/>
      <c r="L480" s="655"/>
      <c r="M480" s="655"/>
      <c r="N480" s="1310"/>
      <c r="O480" s="655"/>
      <c r="P480" s="656"/>
      <c r="Q480" s="657"/>
      <c r="R480" s="704"/>
      <c r="S480" s="3180"/>
    </row>
    <row r="481" spans="7:19" ht="20.100000000000001" customHeight="1">
      <c r="G481" s="1047"/>
      <c r="H481" s="655"/>
      <c r="I481" s="655"/>
      <c r="J481" s="655"/>
      <c r="K481" s="655"/>
      <c r="L481" s="655"/>
      <c r="M481" s="655"/>
      <c r="N481" s="1310"/>
      <c r="O481" s="655"/>
      <c r="P481" s="656"/>
      <c r="Q481" s="657"/>
      <c r="R481" s="704"/>
      <c r="S481" s="3180"/>
    </row>
    <row r="482" spans="7:19" ht="20.100000000000001" customHeight="1">
      <c r="G482" s="1047"/>
      <c r="H482" s="655"/>
      <c r="I482" s="655"/>
      <c r="J482" s="655"/>
      <c r="K482" s="655"/>
      <c r="L482" s="655"/>
      <c r="M482" s="655"/>
      <c r="N482" s="1310"/>
      <c r="O482" s="655"/>
      <c r="P482" s="656"/>
      <c r="Q482" s="657"/>
      <c r="R482" s="704"/>
      <c r="S482" s="3180"/>
    </row>
    <row r="483" spans="7:19" ht="20.100000000000001" customHeight="1">
      <c r="G483" s="1047"/>
      <c r="H483" s="655"/>
      <c r="I483" s="655"/>
      <c r="J483" s="655"/>
      <c r="K483" s="655"/>
      <c r="L483" s="655"/>
      <c r="M483" s="655"/>
      <c r="N483" s="1310"/>
      <c r="O483" s="655"/>
      <c r="P483" s="656"/>
      <c r="Q483" s="657"/>
      <c r="R483" s="704"/>
      <c r="S483" s="3180"/>
    </row>
    <row r="484" spans="7:19" ht="20.100000000000001" customHeight="1">
      <c r="G484" s="1047"/>
      <c r="H484" s="655"/>
      <c r="I484" s="655"/>
      <c r="J484" s="655"/>
      <c r="K484" s="655"/>
      <c r="L484" s="655"/>
      <c r="M484" s="655"/>
      <c r="N484" s="1310"/>
      <c r="O484" s="655"/>
      <c r="P484" s="656"/>
      <c r="Q484" s="657"/>
      <c r="R484" s="704"/>
      <c r="S484" s="3180"/>
    </row>
    <row r="485" spans="7:19" ht="20.100000000000001" customHeight="1">
      <c r="G485" s="1047"/>
      <c r="H485" s="655"/>
      <c r="I485" s="655"/>
      <c r="J485" s="655"/>
      <c r="K485" s="655"/>
      <c r="L485" s="655"/>
      <c r="M485" s="655"/>
      <c r="N485" s="1310"/>
      <c r="O485" s="655"/>
      <c r="P485" s="656"/>
      <c r="Q485" s="657"/>
      <c r="R485" s="704"/>
      <c r="S485" s="3180"/>
    </row>
    <row r="486" spans="7:19" ht="20.100000000000001" customHeight="1">
      <c r="G486" s="1047"/>
      <c r="H486" s="655"/>
      <c r="I486" s="655"/>
      <c r="J486" s="655"/>
      <c r="K486" s="655"/>
      <c r="L486" s="655"/>
      <c r="M486" s="655"/>
      <c r="N486" s="1310"/>
      <c r="O486" s="655"/>
      <c r="P486" s="656"/>
      <c r="Q486" s="657"/>
      <c r="R486" s="704"/>
      <c r="S486" s="3180"/>
    </row>
    <row r="487" spans="7:19" ht="20.100000000000001" customHeight="1">
      <c r="G487" s="1047"/>
      <c r="H487" s="655"/>
      <c r="I487" s="655"/>
      <c r="J487" s="655"/>
      <c r="K487" s="655"/>
      <c r="L487" s="655"/>
      <c r="M487" s="655"/>
      <c r="N487" s="1310"/>
      <c r="O487" s="655"/>
      <c r="P487" s="656"/>
      <c r="Q487" s="657"/>
      <c r="R487" s="704"/>
      <c r="S487" s="3180"/>
    </row>
    <row r="488" spans="7:19" ht="20.100000000000001" customHeight="1">
      <c r="G488" s="1047"/>
      <c r="H488" s="655"/>
      <c r="I488" s="655"/>
      <c r="J488" s="655"/>
      <c r="K488" s="655"/>
      <c r="L488" s="655"/>
      <c r="M488" s="655"/>
      <c r="N488" s="1310"/>
      <c r="O488" s="655"/>
      <c r="P488" s="656"/>
      <c r="Q488" s="657"/>
      <c r="R488" s="704"/>
      <c r="S488" s="3180"/>
    </row>
    <row r="489" spans="7:19" ht="20.100000000000001" customHeight="1">
      <c r="G489" s="1047"/>
      <c r="H489" s="655"/>
      <c r="I489" s="655"/>
      <c r="J489" s="655"/>
      <c r="K489" s="655"/>
      <c r="L489" s="655"/>
      <c r="M489" s="655"/>
      <c r="N489" s="1310"/>
      <c r="O489" s="655"/>
      <c r="P489" s="656"/>
      <c r="Q489" s="657"/>
      <c r="R489" s="704"/>
      <c r="S489" s="3180"/>
    </row>
    <row r="490" spans="7:19" ht="20.100000000000001" customHeight="1">
      <c r="G490" s="1047"/>
      <c r="H490" s="655"/>
      <c r="I490" s="655"/>
      <c r="J490" s="655"/>
      <c r="K490" s="655"/>
      <c r="L490" s="655"/>
      <c r="M490" s="655"/>
      <c r="N490" s="1310"/>
      <c r="O490" s="655"/>
      <c r="P490" s="656"/>
      <c r="Q490" s="657"/>
      <c r="R490" s="704"/>
      <c r="S490" s="3180"/>
    </row>
    <row r="491" spans="7:19" ht="20.100000000000001" customHeight="1">
      <c r="G491" s="1047"/>
      <c r="H491" s="655"/>
      <c r="I491" s="655"/>
      <c r="J491" s="655"/>
      <c r="K491" s="655"/>
      <c r="L491" s="655"/>
      <c r="M491" s="655"/>
      <c r="N491" s="1310"/>
      <c r="O491" s="655"/>
      <c r="P491" s="656"/>
      <c r="Q491" s="657"/>
      <c r="R491" s="704"/>
      <c r="S491" s="3180"/>
    </row>
    <row r="492" spans="7:19" ht="20.100000000000001" customHeight="1">
      <c r="G492" s="1047"/>
      <c r="H492" s="655"/>
      <c r="I492" s="655"/>
      <c r="J492" s="655"/>
      <c r="K492" s="655"/>
      <c r="L492" s="655"/>
      <c r="M492" s="655"/>
      <c r="N492" s="1310"/>
      <c r="O492" s="655"/>
      <c r="P492" s="656"/>
      <c r="Q492" s="657"/>
      <c r="R492" s="704"/>
      <c r="S492" s="3180"/>
    </row>
    <row r="493" spans="7:19" ht="20.100000000000001" customHeight="1">
      <c r="G493" s="1047"/>
      <c r="H493" s="655"/>
      <c r="I493" s="655"/>
      <c r="J493" s="655"/>
      <c r="K493" s="655"/>
      <c r="L493" s="655"/>
      <c r="M493" s="655"/>
      <c r="N493" s="1310"/>
      <c r="O493" s="655"/>
      <c r="P493" s="656"/>
      <c r="Q493" s="657"/>
      <c r="R493" s="704"/>
      <c r="S493" s="3180"/>
    </row>
    <row r="494" spans="7:19" ht="20.100000000000001" customHeight="1">
      <c r="G494" s="1047"/>
      <c r="H494" s="655"/>
      <c r="I494" s="655"/>
      <c r="J494" s="655"/>
      <c r="K494" s="655"/>
      <c r="L494" s="655"/>
      <c r="M494" s="655"/>
      <c r="N494" s="1310"/>
      <c r="O494" s="655"/>
      <c r="P494" s="656"/>
      <c r="Q494" s="657"/>
      <c r="R494" s="704"/>
      <c r="S494" s="3180"/>
    </row>
    <row r="495" spans="7:19" ht="20.100000000000001" customHeight="1">
      <c r="G495" s="1047"/>
      <c r="H495" s="655"/>
      <c r="I495" s="655"/>
      <c r="J495" s="655"/>
      <c r="K495" s="655"/>
      <c r="L495" s="655"/>
      <c r="M495" s="655"/>
      <c r="N495" s="1310"/>
      <c r="O495" s="655"/>
      <c r="P495" s="656"/>
      <c r="Q495" s="657"/>
      <c r="R495" s="704"/>
      <c r="S495" s="3180"/>
    </row>
    <row r="496" spans="7:19" ht="20.100000000000001" customHeight="1">
      <c r="G496" s="1047"/>
      <c r="H496" s="655"/>
      <c r="I496" s="655"/>
      <c r="J496" s="655"/>
      <c r="K496" s="655"/>
      <c r="L496" s="655"/>
      <c r="M496" s="655"/>
      <c r="N496" s="1310"/>
      <c r="O496" s="655"/>
      <c r="P496" s="656"/>
      <c r="Q496" s="657"/>
      <c r="R496" s="704"/>
      <c r="S496" s="3180"/>
    </row>
    <row r="497" spans="7:19" ht="20.100000000000001" customHeight="1">
      <c r="G497" s="1047"/>
      <c r="H497" s="655"/>
      <c r="I497" s="655"/>
      <c r="J497" s="655"/>
      <c r="K497" s="655"/>
      <c r="L497" s="655"/>
      <c r="M497" s="655"/>
      <c r="N497" s="1310"/>
      <c r="O497" s="655"/>
      <c r="P497" s="656"/>
      <c r="Q497" s="657"/>
      <c r="R497" s="704"/>
      <c r="S497" s="3180"/>
    </row>
    <row r="498" spans="7:19" ht="20.100000000000001" customHeight="1">
      <c r="G498" s="1047"/>
      <c r="H498" s="655"/>
      <c r="I498" s="655"/>
      <c r="J498" s="655"/>
      <c r="K498" s="655"/>
      <c r="L498" s="655"/>
      <c r="M498" s="655"/>
      <c r="N498" s="1310"/>
      <c r="O498" s="655"/>
      <c r="P498" s="656"/>
      <c r="Q498" s="657"/>
      <c r="R498" s="704"/>
      <c r="S498" s="3180"/>
    </row>
    <row r="499" spans="7:19" ht="20.100000000000001" customHeight="1">
      <c r="G499" s="1047"/>
      <c r="H499" s="655"/>
      <c r="I499" s="655"/>
      <c r="J499" s="655"/>
      <c r="K499" s="655"/>
      <c r="L499" s="655"/>
      <c r="M499" s="655"/>
      <c r="N499" s="1310"/>
      <c r="O499" s="655"/>
      <c r="P499" s="656"/>
      <c r="Q499" s="657"/>
      <c r="R499" s="704"/>
      <c r="S499" s="3180"/>
    </row>
    <row r="500" spans="7:19" ht="20.100000000000001" customHeight="1">
      <c r="G500" s="1047"/>
      <c r="H500" s="655"/>
      <c r="I500" s="655"/>
      <c r="J500" s="655"/>
      <c r="K500" s="655"/>
      <c r="L500" s="655"/>
      <c r="M500" s="655"/>
      <c r="N500" s="1310"/>
      <c r="O500" s="655"/>
      <c r="P500" s="656"/>
      <c r="Q500" s="657"/>
      <c r="R500" s="704"/>
      <c r="S500" s="3180"/>
    </row>
    <row r="501" spans="7:19" ht="20.100000000000001" customHeight="1">
      <c r="G501" s="1047"/>
      <c r="H501" s="655"/>
      <c r="I501" s="655"/>
      <c r="J501" s="655"/>
      <c r="K501" s="655"/>
      <c r="L501" s="655"/>
      <c r="M501" s="655"/>
      <c r="N501" s="1310"/>
      <c r="O501" s="655"/>
      <c r="P501" s="656"/>
      <c r="Q501" s="657"/>
      <c r="R501" s="704"/>
      <c r="S501" s="3180"/>
    </row>
    <row r="502" spans="7:19" ht="20.100000000000001" customHeight="1">
      <c r="G502" s="1047"/>
      <c r="H502" s="655"/>
      <c r="I502" s="655"/>
      <c r="J502" s="655"/>
      <c r="K502" s="655"/>
      <c r="L502" s="655"/>
      <c r="M502" s="655"/>
      <c r="N502" s="1310"/>
      <c r="O502" s="655"/>
      <c r="P502" s="656"/>
      <c r="Q502" s="657"/>
      <c r="R502" s="704"/>
      <c r="S502" s="3180"/>
    </row>
    <row r="503" spans="7:19" ht="20.100000000000001" customHeight="1">
      <c r="G503" s="1047"/>
      <c r="H503" s="655"/>
      <c r="I503" s="655"/>
      <c r="J503" s="655"/>
      <c r="K503" s="655"/>
      <c r="L503" s="655"/>
      <c r="M503" s="655"/>
      <c r="N503" s="1310"/>
      <c r="O503" s="655"/>
      <c r="P503" s="656"/>
      <c r="Q503" s="657"/>
      <c r="R503" s="704"/>
      <c r="S503" s="3180"/>
    </row>
    <row r="504" spans="7:19" ht="20.100000000000001" customHeight="1">
      <c r="G504" s="1047"/>
      <c r="H504" s="655"/>
      <c r="I504" s="655"/>
      <c r="J504" s="655"/>
      <c r="K504" s="655"/>
      <c r="L504" s="655"/>
      <c r="M504" s="655"/>
      <c r="N504" s="1310"/>
      <c r="O504" s="655"/>
      <c r="P504" s="656"/>
      <c r="Q504" s="657"/>
      <c r="R504" s="704"/>
      <c r="S504" s="3180"/>
    </row>
    <row r="505" spans="7:19" ht="20.100000000000001" customHeight="1">
      <c r="G505" s="1047"/>
      <c r="H505" s="655"/>
      <c r="I505" s="655"/>
      <c r="J505" s="655"/>
      <c r="K505" s="655"/>
      <c r="L505" s="655"/>
      <c r="M505" s="655"/>
      <c r="N505" s="1310"/>
      <c r="O505" s="655"/>
      <c r="P505" s="656"/>
      <c r="Q505" s="657"/>
      <c r="R505" s="704"/>
      <c r="S505" s="3180"/>
    </row>
    <row r="506" spans="7:19" ht="20.100000000000001" customHeight="1">
      <c r="G506" s="1047"/>
      <c r="H506" s="655"/>
      <c r="I506" s="655"/>
      <c r="J506" s="655"/>
      <c r="K506" s="655"/>
      <c r="L506" s="655"/>
      <c r="M506" s="655"/>
      <c r="N506" s="1310"/>
      <c r="O506" s="655"/>
      <c r="P506" s="656"/>
      <c r="Q506" s="657"/>
      <c r="R506" s="704"/>
      <c r="S506" s="3180"/>
    </row>
    <row r="507" spans="7:19" ht="20.100000000000001" customHeight="1">
      <c r="G507" s="1047"/>
      <c r="H507" s="655"/>
      <c r="I507" s="655"/>
      <c r="J507" s="655"/>
      <c r="K507" s="655"/>
      <c r="L507" s="655"/>
      <c r="M507" s="655"/>
      <c r="N507" s="1310"/>
      <c r="O507" s="655"/>
      <c r="P507" s="656"/>
      <c r="Q507" s="657"/>
      <c r="R507" s="704"/>
      <c r="S507" s="3180"/>
    </row>
    <row r="508" spans="7:19" ht="20.100000000000001" customHeight="1">
      <c r="G508" s="1047"/>
      <c r="H508" s="655"/>
      <c r="I508" s="655"/>
      <c r="J508" s="655"/>
      <c r="K508" s="655"/>
      <c r="L508" s="655"/>
      <c r="M508" s="655"/>
      <c r="N508" s="1310"/>
      <c r="O508" s="655"/>
      <c r="P508" s="656"/>
      <c r="Q508" s="657"/>
      <c r="R508" s="704"/>
      <c r="S508" s="3180"/>
    </row>
    <row r="509" spans="7:19" ht="20.100000000000001" customHeight="1">
      <c r="G509" s="1047"/>
      <c r="H509" s="655"/>
      <c r="I509" s="655"/>
      <c r="J509" s="655"/>
      <c r="K509" s="655"/>
      <c r="L509" s="655"/>
      <c r="M509" s="655"/>
      <c r="N509" s="1310"/>
      <c r="O509" s="655"/>
      <c r="P509" s="656"/>
      <c r="Q509" s="657"/>
      <c r="R509" s="704"/>
      <c r="S509" s="3180"/>
    </row>
    <row r="510" spans="7:19" ht="20.100000000000001" customHeight="1">
      <c r="G510" s="1047"/>
      <c r="H510" s="655"/>
      <c r="I510" s="655"/>
      <c r="J510" s="655"/>
      <c r="K510" s="655"/>
      <c r="L510" s="655"/>
      <c r="M510" s="655"/>
      <c r="N510" s="1310"/>
      <c r="O510" s="655"/>
      <c r="P510" s="656"/>
      <c r="Q510" s="657"/>
      <c r="R510" s="704"/>
      <c r="S510" s="3180"/>
    </row>
    <row r="511" spans="7:19" ht="20.100000000000001" customHeight="1">
      <c r="G511" s="1047"/>
      <c r="H511" s="655"/>
      <c r="I511" s="655"/>
      <c r="J511" s="655"/>
      <c r="K511" s="655"/>
      <c r="L511" s="655"/>
      <c r="M511" s="655"/>
      <c r="N511" s="1310"/>
      <c r="O511" s="655"/>
      <c r="P511" s="656"/>
      <c r="Q511" s="657"/>
      <c r="R511" s="704"/>
      <c r="S511" s="3180"/>
    </row>
    <row r="512" spans="7:19" ht="20.100000000000001" customHeight="1">
      <c r="G512" s="1047"/>
      <c r="H512" s="655"/>
      <c r="I512" s="655"/>
      <c r="J512" s="655"/>
      <c r="K512" s="655"/>
      <c r="L512" s="655"/>
      <c r="M512" s="655"/>
      <c r="N512" s="1310"/>
      <c r="O512" s="655"/>
      <c r="P512" s="656"/>
      <c r="Q512" s="657"/>
      <c r="R512" s="704"/>
      <c r="S512" s="3180"/>
    </row>
    <row r="513" spans="7:19" ht="20.100000000000001" customHeight="1">
      <c r="G513" s="1047"/>
      <c r="H513" s="655"/>
      <c r="I513" s="655"/>
      <c r="J513" s="655"/>
      <c r="K513" s="655"/>
      <c r="L513" s="655"/>
      <c r="M513" s="655"/>
      <c r="N513" s="1310"/>
      <c r="O513" s="655"/>
      <c r="P513" s="656"/>
      <c r="Q513" s="657"/>
      <c r="R513" s="704"/>
      <c r="S513" s="3180"/>
    </row>
    <row r="514" spans="7:19" ht="20.100000000000001" customHeight="1">
      <c r="G514" s="1047"/>
      <c r="H514" s="655"/>
      <c r="I514" s="655"/>
      <c r="J514" s="655"/>
      <c r="K514" s="655"/>
      <c r="L514" s="655"/>
      <c r="M514" s="655"/>
      <c r="N514" s="1310"/>
      <c r="O514" s="655"/>
      <c r="P514" s="656"/>
      <c r="Q514" s="657"/>
      <c r="R514" s="704"/>
      <c r="S514" s="3180"/>
    </row>
    <row r="515" spans="7:19" ht="20.100000000000001" customHeight="1">
      <c r="G515" s="1047"/>
      <c r="H515" s="655"/>
      <c r="I515" s="655"/>
      <c r="J515" s="655"/>
      <c r="K515" s="655"/>
      <c r="L515" s="655"/>
      <c r="M515" s="655"/>
      <c r="N515" s="1310"/>
      <c r="O515" s="655"/>
      <c r="P515" s="656"/>
      <c r="Q515" s="657"/>
      <c r="R515" s="704"/>
      <c r="S515" s="3180"/>
    </row>
    <row r="516" spans="7:19" ht="20.100000000000001" customHeight="1">
      <c r="G516" s="1047"/>
      <c r="H516" s="655"/>
      <c r="I516" s="655"/>
      <c r="J516" s="655"/>
      <c r="K516" s="655"/>
      <c r="L516" s="655"/>
      <c r="M516" s="655"/>
      <c r="N516" s="1310"/>
      <c r="O516" s="655"/>
      <c r="P516" s="656"/>
      <c r="Q516" s="657"/>
      <c r="R516" s="704"/>
      <c r="S516" s="3180"/>
    </row>
    <row r="517" spans="7:19" ht="20.100000000000001" customHeight="1">
      <c r="G517" s="1047"/>
      <c r="H517" s="655"/>
      <c r="I517" s="655"/>
      <c r="J517" s="655"/>
      <c r="K517" s="655"/>
      <c r="L517" s="655"/>
      <c r="M517" s="655"/>
      <c r="N517" s="1310"/>
      <c r="O517" s="655"/>
      <c r="P517" s="656"/>
      <c r="Q517" s="657"/>
      <c r="R517" s="704"/>
      <c r="S517" s="3180"/>
    </row>
    <row r="518" spans="7:19" ht="20.100000000000001" customHeight="1">
      <c r="G518" s="1047"/>
      <c r="H518" s="655"/>
      <c r="I518" s="655"/>
      <c r="J518" s="655"/>
      <c r="K518" s="655"/>
      <c r="L518" s="655"/>
      <c r="M518" s="655"/>
      <c r="N518" s="1310"/>
      <c r="O518" s="655"/>
      <c r="P518" s="656"/>
      <c r="Q518" s="657"/>
      <c r="R518" s="704"/>
      <c r="S518" s="3180"/>
    </row>
    <row r="519" spans="7:19" ht="20.100000000000001" customHeight="1">
      <c r="G519" s="1047"/>
      <c r="H519" s="655"/>
      <c r="I519" s="655"/>
      <c r="J519" s="655"/>
      <c r="K519" s="655"/>
      <c r="L519" s="655"/>
      <c r="M519" s="655"/>
      <c r="N519" s="1310"/>
      <c r="O519" s="655"/>
      <c r="P519" s="656"/>
      <c r="Q519" s="657"/>
      <c r="R519" s="704"/>
      <c r="S519" s="3180"/>
    </row>
    <row r="520" spans="7:19" ht="20.100000000000001" customHeight="1">
      <c r="G520" s="1047"/>
      <c r="H520" s="655"/>
      <c r="I520" s="655"/>
      <c r="J520" s="655"/>
      <c r="K520" s="655"/>
      <c r="L520" s="655"/>
      <c r="M520" s="655"/>
      <c r="N520" s="1310"/>
      <c r="O520" s="655"/>
      <c r="P520" s="656"/>
      <c r="Q520" s="657"/>
      <c r="R520" s="704"/>
      <c r="S520" s="3180"/>
    </row>
    <row r="521" spans="7:19" ht="20.100000000000001" customHeight="1">
      <c r="G521" s="1047"/>
      <c r="H521" s="655"/>
      <c r="I521" s="655"/>
      <c r="J521" s="655"/>
      <c r="K521" s="655"/>
      <c r="L521" s="655"/>
      <c r="M521" s="655"/>
      <c r="N521" s="1310"/>
      <c r="O521" s="655"/>
      <c r="P521" s="656"/>
      <c r="Q521" s="657"/>
      <c r="R521" s="704"/>
      <c r="S521" s="3180"/>
    </row>
    <row r="522" spans="7:19" ht="20.100000000000001" customHeight="1">
      <c r="G522" s="1047"/>
      <c r="H522" s="655"/>
      <c r="I522" s="655"/>
      <c r="J522" s="655"/>
      <c r="K522" s="655"/>
      <c r="L522" s="655"/>
      <c r="M522" s="655"/>
      <c r="N522" s="1310"/>
      <c r="O522" s="655"/>
      <c r="P522" s="656"/>
      <c r="Q522" s="657"/>
      <c r="R522" s="704"/>
      <c r="S522" s="3180"/>
    </row>
    <row r="523" spans="7:19" ht="20.100000000000001" customHeight="1">
      <c r="G523" s="1047"/>
      <c r="H523" s="655"/>
      <c r="I523" s="655"/>
      <c r="J523" s="655"/>
      <c r="K523" s="655"/>
      <c r="L523" s="655"/>
      <c r="M523" s="655"/>
      <c r="N523" s="1310"/>
      <c r="O523" s="655"/>
      <c r="P523" s="656"/>
      <c r="Q523" s="657"/>
      <c r="R523" s="704"/>
      <c r="S523" s="3180"/>
    </row>
    <row r="524" spans="7:19" ht="20.100000000000001" customHeight="1">
      <c r="G524" s="1047"/>
      <c r="H524" s="655"/>
      <c r="I524" s="655"/>
      <c r="J524" s="655"/>
      <c r="K524" s="655"/>
      <c r="L524" s="655"/>
      <c r="M524" s="655"/>
      <c r="N524" s="1310"/>
      <c r="O524" s="655"/>
      <c r="P524" s="656"/>
      <c r="Q524" s="657"/>
      <c r="R524" s="704"/>
      <c r="S524" s="3180"/>
    </row>
    <row r="525" spans="7:19" ht="20.100000000000001" customHeight="1">
      <c r="G525" s="1047"/>
      <c r="H525" s="655"/>
      <c r="I525" s="655"/>
      <c r="J525" s="655"/>
      <c r="K525" s="655"/>
      <c r="L525" s="655"/>
      <c r="M525" s="655"/>
      <c r="N525" s="1310"/>
      <c r="O525" s="655"/>
      <c r="P525" s="656"/>
      <c r="Q525" s="657"/>
      <c r="R525" s="704"/>
      <c r="S525" s="3180"/>
    </row>
    <row r="526" spans="7:19" ht="20.100000000000001" customHeight="1">
      <c r="G526" s="1047"/>
      <c r="H526" s="655"/>
      <c r="I526" s="655"/>
      <c r="J526" s="655"/>
      <c r="K526" s="655"/>
      <c r="L526" s="655"/>
      <c r="M526" s="655"/>
      <c r="N526" s="1310"/>
      <c r="O526" s="655"/>
      <c r="P526" s="656"/>
      <c r="Q526" s="657"/>
      <c r="R526" s="704"/>
      <c r="S526" s="3180"/>
    </row>
    <row r="527" spans="7:19" ht="20.100000000000001" customHeight="1">
      <c r="G527" s="1047"/>
      <c r="H527" s="655"/>
      <c r="I527" s="655"/>
      <c r="J527" s="655"/>
      <c r="K527" s="655"/>
      <c r="L527" s="655"/>
      <c r="M527" s="655"/>
      <c r="N527" s="1310"/>
      <c r="O527" s="655"/>
      <c r="P527" s="656"/>
      <c r="Q527" s="657"/>
      <c r="R527" s="704"/>
      <c r="S527" s="3180"/>
    </row>
    <row r="528" spans="7:19" ht="20.100000000000001" customHeight="1">
      <c r="G528" s="1047"/>
      <c r="H528" s="655"/>
      <c r="I528" s="655"/>
      <c r="J528" s="655"/>
      <c r="K528" s="655"/>
      <c r="L528" s="655"/>
      <c r="M528" s="655"/>
      <c r="N528" s="1310"/>
      <c r="O528" s="655"/>
      <c r="P528" s="656"/>
      <c r="Q528" s="657"/>
      <c r="R528" s="704"/>
      <c r="S528" s="3180"/>
    </row>
    <row r="529" spans="7:19" ht="20.100000000000001" customHeight="1">
      <c r="G529" s="1047"/>
      <c r="H529" s="655"/>
      <c r="I529" s="655"/>
      <c r="J529" s="655"/>
      <c r="K529" s="655"/>
      <c r="L529" s="655"/>
      <c r="M529" s="655"/>
      <c r="N529" s="1310"/>
      <c r="O529" s="655"/>
      <c r="P529" s="656"/>
      <c r="Q529" s="657"/>
      <c r="R529" s="704"/>
      <c r="S529" s="3180"/>
    </row>
    <row r="530" spans="7:19" ht="20.100000000000001" customHeight="1">
      <c r="G530" s="1047"/>
      <c r="H530" s="655"/>
      <c r="I530" s="655"/>
      <c r="J530" s="655"/>
      <c r="K530" s="655"/>
      <c r="L530" s="655"/>
      <c r="M530" s="655"/>
      <c r="N530" s="1310"/>
      <c r="O530" s="655"/>
      <c r="P530" s="656"/>
      <c r="Q530" s="657"/>
      <c r="R530" s="704"/>
      <c r="S530" s="3180"/>
    </row>
    <row r="531" spans="7:19" ht="20.100000000000001" customHeight="1">
      <c r="G531" s="1047"/>
      <c r="H531" s="655"/>
      <c r="I531" s="655"/>
      <c r="J531" s="655"/>
      <c r="K531" s="655"/>
      <c r="L531" s="655"/>
      <c r="M531" s="655"/>
      <c r="N531" s="1310"/>
      <c r="O531" s="655"/>
      <c r="P531" s="656"/>
      <c r="Q531" s="657"/>
      <c r="R531" s="704"/>
      <c r="S531" s="3180"/>
    </row>
    <row r="532" spans="7:19" ht="20.100000000000001" customHeight="1">
      <c r="G532" s="1047"/>
      <c r="H532" s="655"/>
      <c r="I532" s="655"/>
      <c r="J532" s="655"/>
      <c r="K532" s="655"/>
      <c r="L532" s="655"/>
      <c r="M532" s="655"/>
      <c r="N532" s="1310"/>
      <c r="O532" s="655"/>
      <c r="P532" s="656"/>
      <c r="Q532" s="657"/>
      <c r="R532" s="704"/>
      <c r="S532" s="3180"/>
    </row>
    <row r="533" spans="7:19" ht="20.100000000000001" customHeight="1">
      <c r="G533" s="1047"/>
      <c r="H533" s="655"/>
      <c r="I533" s="655"/>
      <c r="J533" s="655"/>
      <c r="K533" s="655"/>
      <c r="L533" s="655"/>
      <c r="M533" s="655"/>
      <c r="N533" s="1310"/>
      <c r="O533" s="655"/>
      <c r="P533" s="656"/>
      <c r="Q533" s="657"/>
      <c r="R533" s="704"/>
      <c r="S533" s="3180"/>
    </row>
    <row r="534" spans="7:19" ht="20.100000000000001" customHeight="1">
      <c r="G534" s="1047"/>
      <c r="H534" s="655"/>
      <c r="I534" s="655"/>
      <c r="J534" s="655"/>
      <c r="K534" s="655"/>
      <c r="L534" s="655"/>
      <c r="M534" s="655"/>
      <c r="N534" s="1310"/>
      <c r="O534" s="655"/>
      <c r="P534" s="656"/>
      <c r="Q534" s="657"/>
      <c r="R534" s="704"/>
      <c r="S534" s="3180"/>
    </row>
    <row r="535" spans="7:19" ht="20.100000000000001" customHeight="1">
      <c r="G535" s="1047"/>
      <c r="H535" s="655"/>
      <c r="I535" s="655"/>
      <c r="J535" s="655"/>
      <c r="K535" s="655"/>
      <c r="L535" s="655"/>
      <c r="M535" s="655"/>
      <c r="N535" s="1310"/>
      <c r="O535" s="655"/>
      <c r="P535" s="656"/>
      <c r="Q535" s="657"/>
      <c r="R535" s="704"/>
      <c r="S535" s="3180"/>
    </row>
    <row r="536" spans="7:19" ht="20.100000000000001" customHeight="1">
      <c r="G536" s="1047"/>
      <c r="H536" s="655"/>
      <c r="I536" s="655"/>
      <c r="J536" s="655"/>
      <c r="K536" s="655"/>
      <c r="L536" s="655"/>
      <c r="M536" s="655"/>
      <c r="N536" s="1310"/>
      <c r="O536" s="655"/>
      <c r="P536" s="656"/>
      <c r="Q536" s="657"/>
      <c r="R536" s="704"/>
      <c r="S536" s="3180"/>
    </row>
    <row r="537" spans="7:19" ht="20.100000000000001" customHeight="1">
      <c r="G537" s="1047"/>
      <c r="H537" s="655"/>
      <c r="I537" s="655"/>
      <c r="J537" s="655"/>
      <c r="K537" s="655"/>
      <c r="L537" s="655"/>
      <c r="M537" s="655"/>
      <c r="N537" s="1310"/>
      <c r="O537" s="655"/>
      <c r="P537" s="656"/>
      <c r="Q537" s="657"/>
      <c r="R537" s="704"/>
      <c r="S537" s="3180"/>
    </row>
    <row r="538" spans="7:19" ht="20.100000000000001" customHeight="1">
      <c r="G538" s="1047"/>
      <c r="H538" s="655"/>
      <c r="I538" s="655"/>
      <c r="J538" s="655"/>
      <c r="K538" s="655"/>
      <c r="L538" s="655"/>
      <c r="M538" s="655"/>
      <c r="N538" s="1310"/>
      <c r="O538" s="655"/>
      <c r="P538" s="656"/>
      <c r="Q538" s="657"/>
      <c r="R538" s="704"/>
      <c r="S538" s="3180"/>
    </row>
    <row r="539" spans="7:19" ht="20.100000000000001" customHeight="1">
      <c r="G539" s="1047"/>
      <c r="H539" s="655"/>
      <c r="I539" s="655"/>
      <c r="J539" s="655"/>
      <c r="K539" s="655"/>
      <c r="L539" s="655"/>
      <c r="M539" s="655"/>
      <c r="N539" s="1310"/>
      <c r="O539" s="655"/>
      <c r="P539" s="656"/>
      <c r="Q539" s="657"/>
      <c r="R539" s="704"/>
      <c r="S539" s="3180"/>
    </row>
    <row r="540" spans="7:19" ht="20.100000000000001" customHeight="1">
      <c r="G540" s="1047"/>
      <c r="H540" s="655"/>
      <c r="I540" s="655"/>
      <c r="J540" s="655"/>
      <c r="K540" s="655"/>
      <c r="L540" s="655"/>
      <c r="M540" s="655"/>
      <c r="N540" s="1310"/>
      <c r="O540" s="655"/>
      <c r="P540" s="656"/>
      <c r="Q540" s="657"/>
      <c r="R540" s="704"/>
      <c r="S540" s="3180"/>
    </row>
    <row r="541" spans="7:19" ht="20.100000000000001" customHeight="1">
      <c r="G541" s="1047"/>
      <c r="H541" s="655"/>
      <c r="I541" s="655"/>
      <c r="J541" s="655"/>
      <c r="K541" s="655"/>
      <c r="L541" s="655"/>
      <c r="M541" s="655"/>
      <c r="N541" s="1310"/>
      <c r="O541" s="655"/>
      <c r="P541" s="656"/>
      <c r="Q541" s="657"/>
      <c r="R541" s="704"/>
      <c r="S541" s="3180"/>
    </row>
    <row r="542" spans="7:19" ht="20.100000000000001" customHeight="1">
      <c r="G542" s="1047"/>
      <c r="H542" s="655"/>
      <c r="I542" s="655"/>
      <c r="J542" s="655"/>
      <c r="K542" s="655"/>
      <c r="L542" s="655"/>
      <c r="M542" s="655"/>
      <c r="N542" s="1310"/>
      <c r="O542" s="655"/>
      <c r="P542" s="656"/>
      <c r="Q542" s="657"/>
      <c r="R542" s="704"/>
      <c r="S542" s="3180"/>
    </row>
    <row r="543" spans="7:19" ht="20.100000000000001" customHeight="1">
      <c r="G543" s="1047"/>
      <c r="H543" s="655"/>
      <c r="I543" s="655"/>
      <c r="J543" s="655"/>
      <c r="K543" s="655"/>
      <c r="L543" s="655"/>
      <c r="M543" s="655"/>
      <c r="N543" s="1310"/>
      <c r="O543" s="655"/>
      <c r="P543" s="656"/>
      <c r="Q543" s="657"/>
      <c r="R543" s="704"/>
      <c r="S543" s="3180"/>
    </row>
    <row r="544" spans="7:19" ht="20.100000000000001" customHeight="1">
      <c r="G544" s="1047"/>
      <c r="H544" s="655"/>
      <c r="I544" s="655"/>
      <c r="J544" s="655"/>
      <c r="K544" s="655"/>
      <c r="L544" s="655"/>
      <c r="M544" s="655"/>
      <c r="N544" s="1310"/>
      <c r="O544" s="655"/>
      <c r="P544" s="656"/>
      <c r="Q544" s="657"/>
      <c r="R544" s="704"/>
      <c r="S544" s="3180"/>
    </row>
    <row r="545" spans="7:19" ht="20.100000000000001" customHeight="1">
      <c r="G545" s="1047"/>
      <c r="H545" s="655"/>
      <c r="I545" s="655"/>
      <c r="J545" s="655"/>
      <c r="K545" s="655"/>
      <c r="L545" s="655"/>
      <c r="M545" s="655"/>
      <c r="N545" s="1310"/>
      <c r="O545" s="655"/>
      <c r="P545" s="656"/>
      <c r="Q545" s="657"/>
      <c r="R545" s="704"/>
      <c r="S545" s="3180"/>
    </row>
    <row r="546" spans="7:19" ht="20.100000000000001" customHeight="1">
      <c r="G546" s="1047"/>
      <c r="H546" s="655"/>
      <c r="I546" s="655"/>
      <c r="J546" s="655"/>
      <c r="K546" s="655"/>
      <c r="L546" s="655"/>
      <c r="M546" s="655"/>
      <c r="N546" s="1310"/>
      <c r="O546" s="655"/>
      <c r="P546" s="656"/>
      <c r="Q546" s="657"/>
      <c r="R546" s="704"/>
      <c r="S546" s="3180"/>
    </row>
    <row r="547" spans="7:19" ht="20.100000000000001" customHeight="1">
      <c r="G547" s="1047"/>
      <c r="H547" s="655"/>
      <c r="I547" s="655"/>
      <c r="J547" s="655"/>
      <c r="K547" s="655"/>
      <c r="L547" s="655"/>
      <c r="M547" s="655"/>
      <c r="N547" s="1310"/>
      <c r="O547" s="655"/>
      <c r="P547" s="656"/>
      <c r="Q547" s="657"/>
      <c r="R547" s="704"/>
      <c r="S547" s="3180"/>
    </row>
    <row r="548" spans="7:19" ht="20.100000000000001" customHeight="1">
      <c r="G548" s="1047"/>
      <c r="H548" s="655"/>
      <c r="I548" s="655"/>
      <c r="J548" s="655"/>
      <c r="K548" s="655"/>
      <c r="L548" s="655"/>
      <c r="M548" s="655"/>
      <c r="N548" s="1310"/>
      <c r="O548" s="655"/>
      <c r="P548" s="656"/>
      <c r="Q548" s="657"/>
      <c r="R548" s="704"/>
      <c r="S548" s="3180"/>
    </row>
    <row r="549" spans="7:19" ht="20.100000000000001" customHeight="1">
      <c r="G549" s="1047"/>
      <c r="H549" s="655"/>
      <c r="I549" s="655"/>
      <c r="J549" s="655"/>
      <c r="K549" s="655"/>
      <c r="L549" s="655"/>
      <c r="M549" s="655"/>
      <c r="N549" s="1310"/>
      <c r="O549" s="655"/>
      <c r="P549" s="656"/>
      <c r="Q549" s="657"/>
      <c r="R549" s="704"/>
      <c r="S549" s="3180"/>
    </row>
    <row r="550" spans="7:19" ht="20.100000000000001" customHeight="1">
      <c r="G550" s="1047"/>
      <c r="H550" s="655"/>
      <c r="I550" s="655"/>
      <c r="J550" s="655"/>
      <c r="K550" s="655"/>
      <c r="L550" s="655"/>
      <c r="M550" s="655"/>
      <c r="N550" s="1310"/>
      <c r="O550" s="655"/>
      <c r="P550" s="656"/>
      <c r="Q550" s="657"/>
      <c r="R550" s="704"/>
      <c r="S550" s="3180"/>
    </row>
    <row r="551" spans="7:19" ht="20.100000000000001" customHeight="1">
      <c r="G551" s="1047"/>
      <c r="H551" s="655"/>
      <c r="I551" s="655"/>
      <c r="J551" s="655"/>
      <c r="K551" s="655"/>
      <c r="L551" s="655"/>
      <c r="M551" s="655"/>
      <c r="N551" s="1310"/>
      <c r="O551" s="655"/>
      <c r="P551" s="656"/>
      <c r="Q551" s="657"/>
      <c r="R551" s="704"/>
      <c r="S551" s="3180"/>
    </row>
    <row r="552" spans="7:19" ht="20.100000000000001" customHeight="1">
      <c r="G552" s="1047"/>
      <c r="H552" s="655"/>
      <c r="I552" s="655"/>
      <c r="J552" s="655"/>
      <c r="K552" s="655"/>
      <c r="L552" s="655"/>
      <c r="M552" s="655"/>
      <c r="N552" s="1310"/>
      <c r="O552" s="655"/>
      <c r="P552" s="656"/>
      <c r="Q552" s="657"/>
      <c r="R552" s="704"/>
      <c r="S552" s="3180"/>
    </row>
    <row r="553" spans="7:19" ht="20.100000000000001" customHeight="1">
      <c r="G553" s="1047"/>
      <c r="H553" s="655"/>
      <c r="I553" s="655"/>
      <c r="J553" s="655"/>
      <c r="K553" s="655"/>
      <c r="L553" s="655"/>
      <c r="M553" s="655"/>
      <c r="N553" s="1310"/>
      <c r="O553" s="655"/>
      <c r="P553" s="656"/>
      <c r="Q553" s="657"/>
      <c r="R553" s="704"/>
      <c r="S553" s="3180"/>
    </row>
    <row r="554" spans="7:19" ht="20.100000000000001" customHeight="1">
      <c r="G554" s="1047"/>
      <c r="H554" s="655"/>
      <c r="I554" s="655"/>
      <c r="J554" s="655"/>
      <c r="K554" s="655"/>
      <c r="L554" s="655"/>
      <c r="M554" s="655"/>
      <c r="N554" s="1310"/>
      <c r="O554" s="655"/>
      <c r="P554" s="656"/>
      <c r="Q554" s="657"/>
      <c r="R554" s="704"/>
      <c r="S554" s="3180"/>
    </row>
    <row r="555" spans="7:19" ht="20.100000000000001" customHeight="1">
      <c r="G555" s="1047"/>
      <c r="H555" s="655"/>
      <c r="I555" s="655"/>
      <c r="J555" s="655"/>
      <c r="K555" s="655"/>
      <c r="L555" s="655"/>
      <c r="M555" s="655"/>
      <c r="N555" s="1310"/>
      <c r="O555" s="655"/>
      <c r="P555" s="656"/>
      <c r="Q555" s="657"/>
      <c r="R555" s="704"/>
      <c r="S555" s="3180"/>
    </row>
    <row r="556" spans="7:19" ht="20.100000000000001" customHeight="1">
      <c r="G556" s="1047"/>
      <c r="H556" s="655"/>
      <c r="I556" s="655"/>
      <c r="J556" s="655"/>
      <c r="K556" s="655"/>
      <c r="L556" s="655"/>
      <c r="M556" s="655"/>
      <c r="N556" s="1310"/>
      <c r="O556" s="655"/>
      <c r="P556" s="656"/>
      <c r="Q556" s="657"/>
      <c r="R556" s="704"/>
      <c r="S556" s="3180"/>
    </row>
    <row r="557" spans="7:19" ht="20.100000000000001" customHeight="1">
      <c r="G557" s="1047"/>
      <c r="H557" s="655"/>
      <c r="I557" s="655"/>
      <c r="J557" s="655"/>
      <c r="K557" s="655"/>
      <c r="L557" s="655"/>
      <c r="M557" s="655"/>
      <c r="N557" s="1310"/>
      <c r="O557" s="655"/>
      <c r="P557" s="656"/>
      <c r="Q557" s="657"/>
      <c r="R557" s="704"/>
      <c r="S557" s="3180"/>
    </row>
    <row r="558" spans="7:19" ht="20.100000000000001" customHeight="1">
      <c r="G558" s="1047"/>
      <c r="H558" s="655"/>
      <c r="I558" s="655"/>
      <c r="J558" s="655"/>
      <c r="K558" s="655"/>
      <c r="L558" s="655"/>
      <c r="M558" s="655"/>
      <c r="N558" s="1310"/>
      <c r="O558" s="655"/>
      <c r="P558" s="656"/>
      <c r="Q558" s="657"/>
      <c r="R558" s="704"/>
      <c r="S558" s="3180"/>
    </row>
    <row r="559" spans="7:19" ht="20.100000000000001" customHeight="1">
      <c r="G559" s="1047"/>
      <c r="H559" s="655"/>
      <c r="I559" s="655"/>
      <c r="J559" s="655"/>
      <c r="K559" s="655"/>
      <c r="L559" s="655"/>
      <c r="M559" s="655"/>
      <c r="N559" s="1310"/>
      <c r="O559" s="655"/>
      <c r="P559" s="656"/>
      <c r="Q559" s="657"/>
      <c r="R559" s="704"/>
      <c r="S559" s="3180"/>
    </row>
    <row r="560" spans="7:19" ht="20.100000000000001" customHeight="1">
      <c r="G560" s="1047"/>
      <c r="H560" s="655"/>
      <c r="I560" s="655"/>
      <c r="J560" s="655"/>
      <c r="K560" s="655"/>
      <c r="L560" s="655"/>
      <c r="M560" s="655"/>
      <c r="N560" s="1310"/>
      <c r="O560" s="655"/>
      <c r="P560" s="656"/>
      <c r="Q560" s="657"/>
      <c r="R560" s="704"/>
      <c r="S560" s="3180"/>
    </row>
    <row r="561" spans="7:19" ht="20.100000000000001" customHeight="1">
      <c r="G561" s="1047"/>
      <c r="H561" s="655"/>
      <c r="I561" s="655"/>
      <c r="J561" s="655"/>
      <c r="K561" s="655"/>
      <c r="L561" s="655"/>
      <c r="M561" s="655"/>
      <c r="N561" s="1310"/>
      <c r="O561" s="655"/>
      <c r="P561" s="656"/>
      <c r="Q561" s="657"/>
      <c r="R561" s="704"/>
      <c r="S561" s="3180"/>
    </row>
    <row r="562" spans="7:19" ht="20.100000000000001" customHeight="1">
      <c r="G562" s="1047"/>
      <c r="H562" s="655"/>
      <c r="I562" s="655"/>
      <c r="J562" s="655"/>
      <c r="K562" s="655"/>
      <c r="L562" s="655"/>
      <c r="M562" s="655"/>
      <c r="N562" s="1310"/>
      <c r="O562" s="655"/>
      <c r="P562" s="656"/>
      <c r="Q562" s="657"/>
      <c r="R562" s="704"/>
      <c r="S562" s="3180"/>
    </row>
    <row r="563" spans="7:19" ht="20.100000000000001" customHeight="1">
      <c r="G563" s="1047"/>
      <c r="H563" s="655"/>
      <c r="I563" s="655"/>
      <c r="J563" s="655"/>
      <c r="K563" s="655"/>
      <c r="L563" s="655"/>
      <c r="M563" s="655"/>
      <c r="N563" s="1310"/>
      <c r="O563" s="655"/>
      <c r="P563" s="656"/>
      <c r="Q563" s="657"/>
      <c r="R563" s="704"/>
      <c r="S563" s="3180"/>
    </row>
    <row r="564" spans="7:19" ht="20.100000000000001" customHeight="1">
      <c r="G564" s="1047"/>
      <c r="H564" s="655"/>
      <c r="I564" s="655"/>
      <c r="J564" s="655"/>
      <c r="K564" s="655"/>
      <c r="L564" s="655"/>
      <c r="M564" s="655"/>
      <c r="N564" s="1310"/>
      <c r="O564" s="655"/>
      <c r="P564" s="656"/>
      <c r="Q564" s="657"/>
      <c r="R564" s="704"/>
      <c r="S564" s="3180"/>
    </row>
    <row r="565" spans="7:19" ht="20.100000000000001" customHeight="1">
      <c r="G565" s="1047"/>
      <c r="H565" s="655"/>
      <c r="I565" s="655"/>
      <c r="J565" s="655"/>
      <c r="K565" s="655"/>
      <c r="L565" s="655"/>
      <c r="M565" s="655"/>
      <c r="N565" s="1310"/>
      <c r="O565" s="655"/>
      <c r="P565" s="656"/>
      <c r="Q565" s="657"/>
      <c r="R565" s="704"/>
      <c r="S565" s="3180"/>
    </row>
    <row r="566" spans="7:19" ht="20.100000000000001" customHeight="1">
      <c r="G566" s="1047"/>
      <c r="H566" s="655"/>
      <c r="I566" s="655"/>
      <c r="J566" s="655"/>
      <c r="K566" s="655"/>
      <c r="L566" s="655"/>
      <c r="M566" s="655"/>
      <c r="N566" s="1310"/>
      <c r="O566" s="655"/>
      <c r="P566" s="656"/>
      <c r="Q566" s="657"/>
      <c r="R566" s="704"/>
      <c r="S566" s="3180"/>
    </row>
    <row r="567" spans="7:19" ht="20.100000000000001" customHeight="1">
      <c r="G567" s="1047"/>
      <c r="H567" s="655"/>
      <c r="I567" s="655"/>
      <c r="J567" s="655"/>
      <c r="K567" s="655"/>
      <c r="L567" s="655"/>
      <c r="M567" s="655"/>
      <c r="N567" s="1310"/>
      <c r="O567" s="655"/>
      <c r="P567" s="656"/>
      <c r="Q567" s="657"/>
      <c r="R567" s="704"/>
      <c r="S567" s="3180"/>
    </row>
    <row r="568" spans="7:19" ht="20.100000000000001" customHeight="1">
      <c r="G568" s="1047"/>
      <c r="H568" s="655"/>
      <c r="I568" s="655"/>
      <c r="J568" s="655"/>
      <c r="K568" s="655"/>
      <c r="L568" s="655"/>
      <c r="M568" s="655"/>
      <c r="N568" s="1310"/>
      <c r="O568" s="655"/>
      <c r="P568" s="656"/>
      <c r="Q568" s="657"/>
      <c r="R568" s="704"/>
      <c r="S568" s="3180"/>
    </row>
    <row r="569" spans="7:19" ht="20.100000000000001" customHeight="1">
      <c r="G569" s="1047"/>
      <c r="H569" s="655"/>
      <c r="I569" s="655"/>
      <c r="J569" s="655"/>
      <c r="K569" s="655"/>
      <c r="L569" s="655"/>
      <c r="M569" s="655"/>
      <c r="N569" s="1310"/>
      <c r="O569" s="655"/>
      <c r="P569" s="656"/>
      <c r="Q569" s="657"/>
      <c r="R569" s="704"/>
      <c r="S569" s="3180"/>
    </row>
    <row r="570" spans="7:19" ht="20.100000000000001" customHeight="1">
      <c r="G570" s="1047"/>
      <c r="H570" s="655"/>
      <c r="I570" s="655"/>
      <c r="J570" s="655"/>
      <c r="K570" s="655"/>
      <c r="L570" s="655"/>
      <c r="M570" s="655"/>
      <c r="N570" s="1310"/>
      <c r="O570" s="655"/>
      <c r="P570" s="656"/>
      <c r="Q570" s="657"/>
      <c r="R570" s="704"/>
      <c r="S570" s="3180"/>
    </row>
    <row r="571" spans="7:19" ht="20.100000000000001" customHeight="1">
      <c r="G571" s="1047"/>
      <c r="H571" s="655"/>
      <c r="I571" s="655"/>
      <c r="J571" s="655"/>
      <c r="K571" s="655"/>
      <c r="L571" s="655"/>
      <c r="M571" s="655"/>
      <c r="N571" s="1310"/>
      <c r="O571" s="655"/>
      <c r="P571" s="656"/>
      <c r="Q571" s="657"/>
      <c r="R571" s="704"/>
      <c r="S571" s="3180"/>
    </row>
    <row r="572" spans="7:19" ht="20.100000000000001" customHeight="1">
      <c r="G572" s="1047"/>
      <c r="H572" s="655"/>
      <c r="I572" s="655"/>
      <c r="J572" s="655"/>
      <c r="K572" s="655"/>
      <c r="L572" s="655"/>
      <c r="M572" s="655"/>
      <c r="N572" s="1310"/>
      <c r="O572" s="655"/>
      <c r="P572" s="656"/>
      <c r="Q572" s="657"/>
      <c r="R572" s="704"/>
      <c r="S572" s="3180"/>
    </row>
    <row r="573" spans="7:19" ht="20.100000000000001" customHeight="1">
      <c r="G573" s="1047"/>
      <c r="H573" s="655"/>
      <c r="I573" s="655"/>
      <c r="J573" s="655"/>
      <c r="K573" s="655"/>
      <c r="L573" s="655"/>
      <c r="M573" s="655"/>
      <c r="N573" s="1310"/>
      <c r="O573" s="655"/>
      <c r="P573" s="656"/>
      <c r="Q573" s="657"/>
      <c r="R573" s="704"/>
      <c r="S573" s="3180"/>
    </row>
    <row r="574" spans="7:19" ht="20.100000000000001" customHeight="1">
      <c r="G574" s="1047"/>
      <c r="H574" s="655"/>
      <c r="I574" s="655"/>
      <c r="J574" s="655"/>
      <c r="K574" s="655"/>
      <c r="L574" s="655"/>
      <c r="M574" s="655"/>
      <c r="N574" s="1310"/>
      <c r="O574" s="655"/>
      <c r="P574" s="656"/>
      <c r="Q574" s="657"/>
      <c r="R574" s="704"/>
      <c r="S574" s="3180"/>
    </row>
    <row r="575" spans="7:19" ht="20.100000000000001" customHeight="1">
      <c r="G575" s="1047"/>
      <c r="H575" s="655"/>
      <c r="I575" s="655"/>
      <c r="J575" s="655"/>
      <c r="K575" s="655"/>
      <c r="L575" s="655"/>
      <c r="M575" s="655"/>
      <c r="N575" s="1310"/>
      <c r="O575" s="655"/>
      <c r="P575" s="656"/>
      <c r="Q575" s="657"/>
      <c r="R575" s="704"/>
      <c r="S575" s="3180"/>
    </row>
    <row r="576" spans="7:19" ht="20.100000000000001" customHeight="1">
      <c r="G576" s="1047"/>
      <c r="H576" s="655"/>
      <c r="I576" s="655"/>
      <c r="J576" s="655"/>
      <c r="K576" s="655"/>
      <c r="L576" s="655"/>
      <c r="M576" s="655"/>
      <c r="N576" s="1310"/>
      <c r="O576" s="655"/>
      <c r="P576" s="656"/>
      <c r="Q576" s="657"/>
      <c r="R576" s="704"/>
      <c r="S576" s="3180"/>
    </row>
    <row r="577" spans="7:19" ht="20.100000000000001" customHeight="1">
      <c r="G577" s="1047"/>
      <c r="H577" s="655"/>
      <c r="I577" s="655"/>
      <c r="J577" s="655"/>
      <c r="K577" s="655"/>
      <c r="L577" s="655"/>
      <c r="M577" s="655"/>
      <c r="N577" s="1310"/>
      <c r="O577" s="655"/>
      <c r="P577" s="656"/>
      <c r="Q577" s="657"/>
      <c r="R577" s="704"/>
      <c r="S577" s="3180"/>
    </row>
    <row r="578" spans="7:19" ht="20.100000000000001" customHeight="1">
      <c r="G578" s="1047"/>
      <c r="H578" s="655"/>
      <c r="I578" s="655"/>
      <c r="J578" s="655"/>
      <c r="K578" s="655"/>
      <c r="L578" s="655"/>
      <c r="M578" s="655"/>
      <c r="N578" s="1310"/>
      <c r="O578" s="655"/>
      <c r="P578" s="656"/>
      <c r="Q578" s="657"/>
      <c r="R578" s="704"/>
      <c r="S578" s="3180"/>
    </row>
    <row r="579" spans="7:19" ht="20.100000000000001" customHeight="1">
      <c r="G579" s="1047"/>
      <c r="H579" s="655"/>
      <c r="I579" s="655"/>
      <c r="J579" s="655"/>
      <c r="K579" s="655"/>
      <c r="L579" s="655"/>
      <c r="M579" s="655"/>
      <c r="N579" s="1310"/>
      <c r="O579" s="655"/>
      <c r="P579" s="656"/>
      <c r="Q579" s="657"/>
      <c r="R579" s="704"/>
      <c r="S579" s="3180"/>
    </row>
    <row r="580" spans="7:19" ht="20.100000000000001" customHeight="1">
      <c r="G580" s="1047"/>
      <c r="H580" s="655"/>
      <c r="I580" s="655"/>
      <c r="J580" s="655"/>
      <c r="K580" s="655"/>
      <c r="L580" s="655"/>
      <c r="M580" s="655"/>
      <c r="N580" s="1310"/>
      <c r="O580" s="655"/>
      <c r="P580" s="656"/>
      <c r="Q580" s="657"/>
      <c r="R580" s="704"/>
      <c r="S580" s="3180"/>
    </row>
    <row r="581" spans="7:19" ht="20.100000000000001" customHeight="1">
      <c r="G581" s="1047"/>
      <c r="H581" s="655"/>
      <c r="I581" s="655"/>
      <c r="J581" s="655"/>
      <c r="K581" s="655"/>
      <c r="L581" s="655"/>
      <c r="M581" s="655"/>
      <c r="N581" s="1310"/>
      <c r="O581" s="655"/>
      <c r="P581" s="656"/>
      <c r="Q581" s="657"/>
      <c r="R581" s="704"/>
      <c r="S581" s="3180"/>
    </row>
    <row r="582" spans="7:19" ht="20.100000000000001" customHeight="1">
      <c r="G582" s="1047"/>
      <c r="H582" s="655"/>
      <c r="I582" s="655"/>
      <c r="J582" s="655"/>
      <c r="K582" s="655"/>
      <c r="L582" s="655"/>
      <c r="M582" s="655"/>
      <c r="N582" s="1310"/>
      <c r="O582" s="655"/>
      <c r="P582" s="656"/>
      <c r="Q582" s="657"/>
      <c r="R582" s="704"/>
      <c r="S582" s="3180"/>
    </row>
    <row r="583" spans="7:19" ht="20.100000000000001" customHeight="1">
      <c r="G583" s="1047"/>
      <c r="H583" s="655"/>
      <c r="I583" s="655"/>
      <c r="J583" s="655"/>
      <c r="K583" s="655"/>
      <c r="L583" s="655"/>
      <c r="M583" s="655"/>
      <c r="N583" s="1310"/>
      <c r="O583" s="655"/>
      <c r="P583" s="656"/>
      <c r="Q583" s="657"/>
      <c r="R583" s="704"/>
      <c r="S583" s="3180"/>
    </row>
    <row r="584" spans="7:19" ht="20.100000000000001" customHeight="1">
      <c r="G584" s="1047"/>
      <c r="H584" s="655"/>
      <c r="I584" s="655"/>
      <c r="J584" s="655"/>
      <c r="K584" s="655"/>
      <c r="L584" s="655"/>
      <c r="M584" s="655"/>
      <c r="N584" s="1310"/>
      <c r="O584" s="655"/>
      <c r="P584" s="656"/>
      <c r="Q584" s="657"/>
      <c r="R584" s="704"/>
      <c r="S584" s="3180"/>
    </row>
    <row r="585" spans="7:19" ht="20.100000000000001" customHeight="1">
      <c r="G585" s="1047"/>
      <c r="H585" s="655"/>
      <c r="I585" s="655"/>
      <c r="J585" s="655"/>
      <c r="K585" s="655"/>
      <c r="L585" s="655"/>
      <c r="M585" s="655"/>
      <c r="N585" s="1310"/>
      <c r="O585" s="655"/>
      <c r="P585" s="656"/>
      <c r="Q585" s="657"/>
      <c r="R585" s="704"/>
      <c r="S585" s="3180"/>
    </row>
    <row r="586" spans="7:19" ht="20.100000000000001" customHeight="1">
      <c r="G586" s="1047"/>
      <c r="H586" s="655"/>
      <c r="I586" s="655"/>
      <c r="J586" s="655"/>
      <c r="K586" s="655"/>
      <c r="L586" s="655"/>
      <c r="M586" s="655"/>
      <c r="N586" s="1310"/>
      <c r="O586" s="655"/>
      <c r="P586" s="656"/>
      <c r="Q586" s="657"/>
      <c r="R586" s="704"/>
      <c r="S586" s="3180"/>
    </row>
    <row r="587" spans="7:19" ht="20.100000000000001" customHeight="1">
      <c r="G587" s="1047"/>
      <c r="H587" s="655"/>
      <c r="I587" s="655"/>
      <c r="J587" s="655"/>
      <c r="K587" s="655"/>
      <c r="L587" s="655"/>
      <c r="M587" s="655"/>
      <c r="N587" s="1310"/>
      <c r="O587" s="655"/>
      <c r="P587" s="656"/>
      <c r="Q587" s="657"/>
      <c r="R587" s="704"/>
      <c r="S587" s="3180"/>
    </row>
    <row r="588" spans="7:19" ht="20.100000000000001" customHeight="1">
      <c r="G588" s="1047"/>
      <c r="H588" s="655"/>
      <c r="I588" s="655"/>
      <c r="J588" s="655"/>
      <c r="K588" s="655"/>
      <c r="L588" s="655"/>
      <c r="M588" s="655"/>
      <c r="N588" s="1310"/>
      <c r="O588" s="655"/>
      <c r="P588" s="656"/>
      <c r="Q588" s="657"/>
      <c r="R588" s="704"/>
      <c r="S588" s="3180"/>
    </row>
    <row r="589" spans="7:19" ht="20.100000000000001" customHeight="1">
      <c r="G589" s="1047"/>
      <c r="H589" s="655"/>
      <c r="I589" s="655"/>
      <c r="J589" s="655"/>
      <c r="K589" s="655"/>
      <c r="L589" s="655"/>
      <c r="M589" s="655"/>
      <c r="N589" s="1310"/>
      <c r="O589" s="655"/>
      <c r="P589" s="656"/>
      <c r="Q589" s="657"/>
      <c r="R589" s="704"/>
      <c r="S589" s="3180"/>
    </row>
    <row r="590" spans="7:19" ht="20.100000000000001" customHeight="1">
      <c r="G590" s="1047"/>
      <c r="H590" s="655"/>
      <c r="I590" s="655"/>
      <c r="J590" s="655"/>
      <c r="K590" s="655"/>
      <c r="L590" s="655"/>
      <c r="M590" s="655"/>
      <c r="N590" s="1310"/>
      <c r="O590" s="655"/>
      <c r="P590" s="656"/>
      <c r="Q590" s="657"/>
      <c r="R590" s="704"/>
      <c r="S590" s="3180"/>
    </row>
    <row r="591" spans="7:19" ht="20.100000000000001" customHeight="1">
      <c r="G591" s="1047"/>
      <c r="H591" s="655"/>
      <c r="I591" s="655"/>
      <c r="J591" s="655"/>
      <c r="K591" s="655"/>
      <c r="L591" s="655"/>
      <c r="M591" s="655"/>
      <c r="N591" s="1310"/>
      <c r="O591" s="655"/>
      <c r="P591" s="656"/>
      <c r="Q591" s="657"/>
      <c r="R591" s="704"/>
      <c r="S591" s="3180"/>
    </row>
    <row r="592" spans="7:19" ht="20.100000000000001" customHeight="1">
      <c r="G592" s="1047"/>
      <c r="H592" s="655"/>
      <c r="I592" s="655"/>
      <c r="J592" s="655"/>
      <c r="K592" s="655"/>
      <c r="L592" s="655"/>
      <c r="M592" s="655"/>
      <c r="N592" s="1310"/>
      <c r="O592" s="655"/>
      <c r="P592" s="656"/>
      <c r="Q592" s="657"/>
      <c r="R592" s="704"/>
      <c r="S592" s="3180"/>
    </row>
    <row r="593" spans="7:19" ht="20.100000000000001" customHeight="1">
      <c r="G593" s="1047"/>
      <c r="H593" s="655"/>
      <c r="I593" s="655"/>
      <c r="J593" s="655"/>
      <c r="K593" s="655"/>
      <c r="L593" s="655"/>
      <c r="M593" s="655"/>
      <c r="N593" s="1310"/>
      <c r="O593" s="655"/>
      <c r="P593" s="656"/>
      <c r="Q593" s="657"/>
      <c r="R593" s="704"/>
      <c r="S593" s="3180"/>
    </row>
    <row r="594" spans="7:19" ht="20.100000000000001" customHeight="1">
      <c r="G594" s="1047"/>
      <c r="H594" s="655"/>
      <c r="I594" s="655"/>
      <c r="J594" s="655"/>
      <c r="K594" s="655"/>
      <c r="L594" s="655"/>
      <c r="M594" s="655"/>
      <c r="N594" s="1310"/>
      <c r="O594" s="655"/>
      <c r="P594" s="656"/>
      <c r="Q594" s="657"/>
      <c r="R594" s="704"/>
      <c r="S594" s="3180"/>
    </row>
    <row r="595" spans="7:19" ht="20.100000000000001" customHeight="1">
      <c r="G595" s="1047"/>
      <c r="H595" s="655"/>
      <c r="I595" s="655"/>
      <c r="J595" s="655"/>
      <c r="K595" s="655"/>
      <c r="L595" s="655"/>
      <c r="M595" s="655"/>
      <c r="N595" s="1310"/>
      <c r="O595" s="655"/>
      <c r="P595" s="656"/>
      <c r="Q595" s="657"/>
      <c r="R595" s="704"/>
      <c r="S595" s="3180"/>
    </row>
    <row r="596" spans="7:19" ht="20.100000000000001" customHeight="1">
      <c r="G596" s="1047"/>
      <c r="H596" s="655"/>
      <c r="I596" s="655"/>
      <c r="J596" s="655"/>
      <c r="K596" s="655"/>
      <c r="L596" s="655"/>
      <c r="M596" s="655"/>
      <c r="N596" s="1310"/>
      <c r="O596" s="655"/>
      <c r="P596" s="656"/>
      <c r="Q596" s="657"/>
      <c r="R596" s="704"/>
      <c r="S596" s="3180"/>
    </row>
    <row r="597" spans="7:19" ht="20.100000000000001" customHeight="1">
      <c r="G597" s="1047"/>
      <c r="H597" s="655"/>
      <c r="I597" s="655"/>
      <c r="J597" s="655"/>
      <c r="K597" s="655"/>
      <c r="L597" s="655"/>
      <c r="M597" s="655"/>
      <c r="N597" s="1310"/>
      <c r="O597" s="655"/>
      <c r="P597" s="656"/>
      <c r="Q597" s="657"/>
      <c r="R597" s="704"/>
      <c r="S597" s="3180"/>
    </row>
    <row r="598" spans="7:19" ht="20.100000000000001" customHeight="1">
      <c r="G598" s="1047"/>
      <c r="H598" s="655"/>
      <c r="I598" s="655"/>
      <c r="J598" s="655"/>
      <c r="K598" s="655"/>
      <c r="L598" s="655"/>
      <c r="M598" s="655"/>
      <c r="N598" s="1310"/>
      <c r="O598" s="655"/>
      <c r="P598" s="656"/>
      <c r="Q598" s="657"/>
      <c r="R598" s="704"/>
      <c r="S598" s="3180"/>
    </row>
    <row r="599" spans="7:19" ht="20.100000000000001" customHeight="1">
      <c r="G599" s="1047"/>
      <c r="H599" s="655"/>
      <c r="I599" s="655"/>
      <c r="J599" s="655"/>
      <c r="K599" s="655"/>
      <c r="L599" s="655"/>
      <c r="M599" s="655"/>
      <c r="N599" s="1310"/>
      <c r="O599" s="655"/>
      <c r="P599" s="656"/>
      <c r="Q599" s="657"/>
      <c r="R599" s="704"/>
      <c r="S599" s="3180"/>
    </row>
    <row r="600" spans="7:19" ht="20.100000000000001" customHeight="1">
      <c r="G600" s="1047"/>
      <c r="H600" s="655"/>
      <c r="I600" s="655"/>
      <c r="J600" s="655"/>
      <c r="K600" s="655"/>
      <c r="L600" s="655"/>
      <c r="M600" s="655"/>
      <c r="N600" s="1310"/>
      <c r="O600" s="655"/>
      <c r="P600" s="656"/>
      <c r="Q600" s="657"/>
      <c r="R600" s="704"/>
      <c r="S600" s="3180"/>
    </row>
    <row r="601" spans="7:19" ht="20.100000000000001" customHeight="1">
      <c r="G601" s="1047"/>
      <c r="H601" s="655"/>
      <c r="I601" s="655"/>
      <c r="J601" s="655"/>
      <c r="K601" s="655"/>
      <c r="L601" s="655"/>
      <c r="M601" s="655"/>
      <c r="N601" s="1310"/>
      <c r="O601" s="655"/>
      <c r="P601" s="656"/>
      <c r="Q601" s="657"/>
      <c r="R601" s="704"/>
      <c r="S601" s="3180"/>
    </row>
    <row r="602" spans="7:19" ht="20.100000000000001" customHeight="1">
      <c r="G602" s="1047"/>
      <c r="H602" s="655"/>
      <c r="I602" s="655"/>
      <c r="J602" s="655"/>
      <c r="K602" s="655"/>
      <c r="L602" s="655"/>
      <c r="M602" s="655"/>
      <c r="N602" s="1310"/>
      <c r="O602" s="655"/>
      <c r="P602" s="656"/>
      <c r="Q602" s="657"/>
      <c r="R602" s="704"/>
      <c r="S602" s="3180"/>
    </row>
    <row r="603" spans="7:19" ht="20.100000000000001" customHeight="1">
      <c r="G603" s="1047"/>
      <c r="H603" s="655"/>
      <c r="I603" s="655"/>
      <c r="J603" s="655"/>
      <c r="K603" s="655"/>
      <c r="L603" s="655"/>
      <c r="M603" s="655"/>
      <c r="N603" s="1310"/>
      <c r="O603" s="655"/>
      <c r="P603" s="656"/>
      <c r="Q603" s="657"/>
      <c r="R603" s="704"/>
      <c r="S603" s="3180"/>
    </row>
    <row r="604" spans="7:19" ht="20.100000000000001" customHeight="1">
      <c r="G604" s="1047"/>
      <c r="H604" s="655"/>
      <c r="I604" s="655"/>
      <c r="J604" s="655"/>
      <c r="K604" s="655"/>
      <c r="L604" s="655"/>
      <c r="M604" s="655"/>
      <c r="N604" s="1310"/>
      <c r="O604" s="655"/>
      <c r="P604" s="656"/>
      <c r="Q604" s="657"/>
      <c r="R604" s="704"/>
      <c r="S604" s="3180"/>
    </row>
    <row r="605" spans="7:19" ht="20.100000000000001" customHeight="1">
      <c r="G605" s="1047"/>
      <c r="H605" s="655"/>
      <c r="I605" s="655"/>
      <c r="J605" s="655"/>
      <c r="K605" s="655"/>
      <c r="L605" s="655"/>
      <c r="M605" s="655"/>
      <c r="N605" s="1310"/>
      <c r="O605" s="655"/>
      <c r="P605" s="656"/>
      <c r="Q605" s="657"/>
      <c r="R605" s="704"/>
      <c r="S605" s="3180"/>
    </row>
    <row r="606" spans="7:19" ht="20.100000000000001" customHeight="1">
      <c r="G606" s="1047"/>
      <c r="H606" s="655"/>
      <c r="I606" s="655"/>
      <c r="J606" s="655"/>
      <c r="K606" s="655"/>
      <c r="L606" s="655"/>
      <c r="M606" s="655"/>
      <c r="N606" s="1310"/>
      <c r="O606" s="655"/>
      <c r="P606" s="656"/>
      <c r="Q606" s="657"/>
      <c r="R606" s="704"/>
      <c r="S606" s="3180"/>
    </row>
    <row r="607" spans="7:19" ht="20.100000000000001" customHeight="1">
      <c r="G607" s="1047"/>
      <c r="H607" s="655"/>
      <c r="I607" s="655"/>
      <c r="J607" s="655"/>
      <c r="K607" s="655"/>
      <c r="L607" s="655"/>
      <c r="M607" s="655"/>
      <c r="N607" s="1310"/>
      <c r="O607" s="655"/>
      <c r="P607" s="656"/>
      <c r="Q607" s="657"/>
      <c r="R607" s="704"/>
      <c r="S607" s="3180"/>
    </row>
    <row r="608" spans="7:19" ht="20.100000000000001" customHeight="1">
      <c r="G608" s="1047"/>
      <c r="H608" s="655"/>
      <c r="I608" s="655"/>
      <c r="J608" s="655"/>
      <c r="K608" s="655"/>
      <c r="L608" s="655"/>
      <c r="M608" s="655"/>
      <c r="N608" s="1310"/>
      <c r="O608" s="655"/>
      <c r="P608" s="656"/>
      <c r="Q608" s="657"/>
      <c r="R608" s="704"/>
      <c r="S608" s="3180"/>
    </row>
    <row r="609" spans="7:19" ht="20.100000000000001" customHeight="1">
      <c r="G609" s="1047"/>
      <c r="H609" s="655"/>
      <c r="I609" s="655"/>
      <c r="J609" s="655"/>
      <c r="K609" s="655"/>
      <c r="L609" s="655"/>
      <c r="M609" s="655"/>
      <c r="N609" s="1310"/>
      <c r="O609" s="655"/>
      <c r="P609" s="656"/>
      <c r="Q609" s="657"/>
      <c r="R609" s="704"/>
      <c r="S609" s="3180"/>
    </row>
    <row r="610" spans="7:19" ht="20.100000000000001" customHeight="1">
      <c r="G610" s="1047"/>
      <c r="H610" s="655"/>
      <c r="I610" s="655"/>
      <c r="J610" s="655"/>
      <c r="K610" s="655"/>
      <c r="L610" s="655"/>
      <c r="M610" s="655"/>
      <c r="N610" s="1310"/>
      <c r="O610" s="655"/>
      <c r="P610" s="656"/>
      <c r="Q610" s="657"/>
      <c r="R610" s="704"/>
      <c r="S610" s="3180"/>
    </row>
    <row r="611" spans="7:19" ht="20.100000000000001" customHeight="1">
      <c r="G611" s="1047"/>
      <c r="H611" s="655"/>
      <c r="I611" s="655"/>
      <c r="J611" s="655"/>
      <c r="K611" s="655"/>
      <c r="L611" s="655"/>
      <c r="M611" s="655"/>
      <c r="N611" s="1310"/>
      <c r="O611" s="655"/>
      <c r="P611" s="656"/>
      <c r="Q611" s="657"/>
      <c r="R611" s="704"/>
      <c r="S611" s="3180"/>
    </row>
    <row r="612" spans="7:19" ht="20.100000000000001" customHeight="1">
      <c r="G612" s="1047"/>
      <c r="H612" s="655"/>
      <c r="I612" s="655"/>
      <c r="J612" s="655"/>
      <c r="K612" s="655"/>
      <c r="L612" s="655"/>
      <c r="M612" s="655"/>
      <c r="N612" s="1310"/>
      <c r="O612" s="655"/>
      <c r="P612" s="656"/>
      <c r="Q612" s="657"/>
      <c r="R612" s="704"/>
      <c r="S612" s="3180"/>
    </row>
    <row r="613" spans="7:19" ht="20.100000000000001" customHeight="1">
      <c r="G613" s="1047"/>
      <c r="H613" s="655"/>
      <c r="I613" s="655"/>
      <c r="J613" s="655"/>
      <c r="K613" s="655"/>
      <c r="L613" s="655"/>
      <c r="M613" s="655"/>
      <c r="N613" s="1310"/>
      <c r="O613" s="655"/>
      <c r="P613" s="656"/>
      <c r="Q613" s="657"/>
      <c r="R613" s="704"/>
      <c r="S613" s="3180"/>
    </row>
    <row r="614" spans="7:19" ht="20.100000000000001" customHeight="1">
      <c r="G614" s="1047"/>
      <c r="H614" s="655"/>
      <c r="I614" s="655"/>
      <c r="J614" s="655"/>
      <c r="K614" s="655"/>
      <c r="L614" s="655"/>
      <c r="M614" s="655"/>
      <c r="N614" s="1310"/>
      <c r="O614" s="655"/>
      <c r="P614" s="656"/>
      <c r="Q614" s="657"/>
      <c r="R614" s="704"/>
      <c r="S614" s="3180"/>
    </row>
    <row r="615" spans="7:19" ht="20.100000000000001" customHeight="1">
      <c r="G615" s="1047"/>
      <c r="H615" s="655"/>
      <c r="I615" s="655"/>
      <c r="J615" s="655"/>
      <c r="K615" s="655"/>
      <c r="L615" s="655"/>
      <c r="M615" s="655"/>
      <c r="N615" s="1310"/>
      <c r="O615" s="655"/>
      <c r="P615" s="656"/>
      <c r="Q615" s="657"/>
      <c r="R615" s="704"/>
      <c r="S615" s="3180"/>
    </row>
    <row r="616" spans="7:19" ht="20.100000000000001" customHeight="1">
      <c r="G616" s="1047"/>
      <c r="H616" s="655"/>
      <c r="I616" s="655"/>
      <c r="J616" s="655"/>
      <c r="K616" s="655"/>
      <c r="L616" s="655"/>
      <c r="M616" s="655"/>
      <c r="N616" s="1310"/>
      <c r="O616" s="655"/>
      <c r="P616" s="656"/>
      <c r="Q616" s="657"/>
      <c r="R616" s="704"/>
      <c r="S616" s="3180"/>
    </row>
    <row r="617" spans="7:19" ht="20.100000000000001" customHeight="1">
      <c r="G617" s="1047"/>
      <c r="H617" s="655"/>
      <c r="I617" s="655"/>
      <c r="J617" s="655"/>
      <c r="K617" s="655"/>
      <c r="L617" s="655"/>
      <c r="M617" s="655"/>
      <c r="N617" s="1310"/>
      <c r="O617" s="655"/>
      <c r="P617" s="656"/>
      <c r="Q617" s="657"/>
      <c r="R617" s="704"/>
      <c r="S617" s="3180"/>
    </row>
    <row r="618" spans="7:19" ht="20.100000000000001" customHeight="1">
      <c r="G618" s="1047"/>
      <c r="H618" s="655"/>
      <c r="I618" s="655"/>
      <c r="J618" s="655"/>
      <c r="K618" s="655"/>
      <c r="L618" s="655"/>
      <c r="M618" s="655"/>
      <c r="N618" s="1310"/>
      <c r="O618" s="655"/>
      <c r="P618" s="656"/>
      <c r="Q618" s="657"/>
      <c r="R618" s="704"/>
      <c r="S618" s="3180"/>
    </row>
    <row r="619" spans="7:19" ht="20.100000000000001" customHeight="1">
      <c r="G619" s="1047"/>
      <c r="H619" s="655"/>
      <c r="I619" s="655"/>
      <c r="J619" s="655"/>
      <c r="K619" s="655"/>
      <c r="L619" s="655"/>
      <c r="M619" s="655"/>
      <c r="N619" s="1310"/>
      <c r="O619" s="655"/>
      <c r="P619" s="656"/>
      <c r="Q619" s="657"/>
      <c r="R619" s="704"/>
      <c r="S619" s="3180"/>
    </row>
    <row r="620" spans="7:19" ht="20.100000000000001" customHeight="1">
      <c r="G620" s="1047"/>
      <c r="H620" s="655"/>
      <c r="I620" s="655"/>
      <c r="J620" s="655"/>
      <c r="K620" s="655"/>
      <c r="L620" s="655"/>
      <c r="M620" s="655"/>
      <c r="N620" s="1310"/>
      <c r="O620" s="655"/>
      <c r="P620" s="656"/>
      <c r="Q620" s="657"/>
      <c r="R620" s="704"/>
      <c r="S620" s="3180"/>
    </row>
    <row r="621" spans="7:19" ht="20.100000000000001" customHeight="1">
      <c r="G621" s="1047"/>
      <c r="H621" s="655"/>
      <c r="I621" s="655"/>
      <c r="J621" s="655"/>
      <c r="K621" s="655"/>
      <c r="L621" s="655"/>
      <c r="M621" s="655"/>
      <c r="N621" s="1310"/>
      <c r="O621" s="655"/>
      <c r="P621" s="656"/>
      <c r="Q621" s="657"/>
      <c r="R621" s="704"/>
      <c r="S621" s="3180"/>
    </row>
    <row r="622" spans="7:19" ht="20.100000000000001" customHeight="1">
      <c r="G622" s="1047"/>
      <c r="H622" s="655"/>
      <c r="I622" s="655"/>
      <c r="J622" s="655"/>
      <c r="K622" s="655"/>
      <c r="L622" s="655"/>
      <c r="M622" s="655"/>
      <c r="N622" s="1310"/>
      <c r="O622" s="655"/>
      <c r="P622" s="656"/>
      <c r="Q622" s="657"/>
      <c r="R622" s="704"/>
      <c r="S622" s="3180"/>
    </row>
    <row r="623" spans="7:19" ht="20.100000000000001" customHeight="1">
      <c r="G623" s="1047"/>
      <c r="H623" s="655"/>
      <c r="I623" s="655"/>
      <c r="J623" s="655"/>
      <c r="K623" s="655"/>
      <c r="L623" s="655"/>
      <c r="M623" s="655"/>
      <c r="N623" s="1310"/>
      <c r="O623" s="655"/>
      <c r="P623" s="656"/>
      <c r="Q623" s="657"/>
      <c r="R623" s="704"/>
      <c r="S623" s="3180"/>
    </row>
    <row r="624" spans="7:19" ht="20.100000000000001" customHeight="1">
      <c r="G624" s="1047"/>
      <c r="H624" s="655"/>
      <c r="I624" s="655"/>
      <c r="J624" s="655"/>
      <c r="K624" s="655"/>
      <c r="L624" s="655"/>
      <c r="M624" s="655"/>
      <c r="N624" s="1310"/>
      <c r="O624" s="655"/>
      <c r="P624" s="656"/>
      <c r="Q624" s="657"/>
      <c r="R624" s="704"/>
      <c r="S624" s="3180"/>
    </row>
    <row r="625" spans="7:19" ht="20.100000000000001" customHeight="1">
      <c r="G625" s="1047"/>
      <c r="H625" s="655"/>
      <c r="I625" s="655"/>
      <c r="J625" s="655"/>
      <c r="K625" s="655"/>
      <c r="L625" s="655"/>
      <c r="M625" s="655"/>
      <c r="N625" s="1310"/>
      <c r="O625" s="655"/>
      <c r="P625" s="656"/>
      <c r="Q625" s="657"/>
      <c r="R625" s="704"/>
      <c r="S625" s="3180"/>
    </row>
    <row r="626" spans="7:19" ht="20.100000000000001" customHeight="1">
      <c r="G626" s="1047"/>
      <c r="H626" s="655"/>
      <c r="I626" s="655"/>
      <c r="J626" s="655"/>
      <c r="K626" s="655"/>
      <c r="L626" s="655"/>
      <c r="M626" s="655"/>
      <c r="N626" s="1310"/>
      <c r="O626" s="655"/>
      <c r="P626" s="656"/>
      <c r="Q626" s="657"/>
      <c r="R626" s="704"/>
      <c r="S626" s="3180"/>
    </row>
    <row r="627" spans="7:19" ht="20.100000000000001" customHeight="1">
      <c r="G627" s="1047"/>
      <c r="H627" s="655"/>
      <c r="I627" s="655"/>
      <c r="J627" s="655"/>
      <c r="K627" s="655"/>
      <c r="L627" s="655"/>
      <c r="M627" s="655"/>
      <c r="N627" s="1310"/>
      <c r="O627" s="655"/>
      <c r="P627" s="656"/>
      <c r="Q627" s="657"/>
      <c r="R627" s="704"/>
      <c r="S627" s="3180"/>
    </row>
    <row r="628" spans="7:19" ht="20.100000000000001" customHeight="1">
      <c r="G628" s="1047"/>
      <c r="H628" s="655"/>
      <c r="I628" s="655"/>
      <c r="J628" s="655"/>
      <c r="K628" s="655"/>
      <c r="L628" s="655"/>
      <c r="M628" s="655"/>
      <c r="N628" s="1310"/>
      <c r="O628" s="655"/>
      <c r="P628" s="656"/>
      <c r="Q628" s="657"/>
      <c r="R628" s="704"/>
      <c r="S628" s="3180"/>
    </row>
    <row r="629" spans="7:19" ht="20.100000000000001" customHeight="1">
      <c r="G629" s="1047"/>
      <c r="H629" s="655"/>
      <c r="I629" s="655"/>
      <c r="J629" s="655"/>
      <c r="K629" s="655"/>
      <c r="L629" s="655"/>
      <c r="M629" s="655"/>
      <c r="N629" s="1310"/>
      <c r="O629" s="655"/>
      <c r="P629" s="656"/>
      <c r="Q629" s="657"/>
      <c r="R629" s="704"/>
      <c r="S629" s="3180"/>
    </row>
    <row r="630" spans="7:19" ht="20.100000000000001" customHeight="1">
      <c r="G630" s="1047"/>
      <c r="H630" s="655"/>
      <c r="I630" s="655"/>
      <c r="J630" s="655"/>
      <c r="K630" s="655"/>
      <c r="L630" s="655"/>
      <c r="M630" s="655"/>
      <c r="N630" s="1310"/>
      <c r="O630" s="655"/>
      <c r="P630" s="656"/>
      <c r="Q630" s="657"/>
      <c r="R630" s="704"/>
      <c r="S630" s="3180"/>
    </row>
    <row r="631" spans="7:19" ht="20.100000000000001" customHeight="1">
      <c r="G631" s="1047"/>
      <c r="H631" s="655"/>
      <c r="I631" s="655"/>
      <c r="J631" s="655"/>
      <c r="K631" s="655"/>
      <c r="L631" s="655"/>
      <c r="M631" s="655"/>
      <c r="N631" s="1310"/>
      <c r="O631" s="655"/>
      <c r="P631" s="656"/>
      <c r="Q631" s="657"/>
      <c r="R631" s="704"/>
      <c r="S631" s="3180"/>
    </row>
    <row r="632" spans="7:19" ht="20.100000000000001" customHeight="1">
      <c r="G632" s="1047"/>
      <c r="H632" s="655"/>
      <c r="I632" s="655"/>
      <c r="J632" s="655"/>
      <c r="K632" s="655"/>
      <c r="L632" s="655"/>
      <c r="M632" s="655"/>
      <c r="N632" s="1310"/>
      <c r="O632" s="655"/>
      <c r="P632" s="656"/>
      <c r="Q632" s="657"/>
      <c r="R632" s="704"/>
      <c r="S632" s="3180"/>
    </row>
    <row r="633" spans="7:19" ht="20.100000000000001" customHeight="1">
      <c r="G633" s="1047"/>
      <c r="H633" s="655"/>
      <c r="I633" s="655"/>
      <c r="J633" s="655"/>
      <c r="K633" s="655"/>
      <c r="L633" s="655"/>
      <c r="M633" s="655"/>
      <c r="N633" s="1310"/>
      <c r="O633" s="655"/>
      <c r="P633" s="656"/>
      <c r="Q633" s="657"/>
      <c r="R633" s="704"/>
      <c r="S633" s="3180"/>
    </row>
    <row r="634" spans="7:19" ht="20.100000000000001" customHeight="1">
      <c r="G634" s="1047"/>
      <c r="H634" s="655"/>
      <c r="I634" s="655"/>
      <c r="J634" s="655"/>
      <c r="K634" s="655"/>
      <c r="L634" s="655"/>
      <c r="M634" s="655"/>
      <c r="N634" s="1310"/>
      <c r="O634" s="655"/>
      <c r="P634" s="656"/>
      <c r="Q634" s="657"/>
      <c r="R634" s="704"/>
      <c r="S634" s="3180"/>
    </row>
    <row r="635" spans="7:19" ht="20.100000000000001" customHeight="1">
      <c r="G635" s="1047"/>
      <c r="H635" s="655"/>
      <c r="I635" s="655"/>
      <c r="J635" s="655"/>
      <c r="K635" s="655"/>
      <c r="L635" s="655"/>
      <c r="M635" s="655"/>
      <c r="N635" s="1310"/>
      <c r="O635" s="655"/>
      <c r="P635" s="656"/>
      <c r="Q635" s="657"/>
      <c r="R635" s="704"/>
      <c r="S635" s="3180"/>
    </row>
    <row r="636" spans="7:19" ht="20.100000000000001" customHeight="1">
      <c r="G636" s="1047"/>
      <c r="H636" s="655"/>
      <c r="I636" s="655"/>
      <c r="J636" s="655"/>
      <c r="K636" s="655"/>
      <c r="L636" s="655"/>
      <c r="M636" s="655"/>
      <c r="N636" s="1310"/>
      <c r="O636" s="655"/>
      <c r="P636" s="656"/>
      <c r="Q636" s="657"/>
      <c r="R636" s="704"/>
      <c r="S636" s="3180"/>
    </row>
    <row r="637" spans="7:19" ht="20.100000000000001" customHeight="1">
      <c r="G637" s="1047"/>
      <c r="H637" s="655"/>
      <c r="I637" s="655"/>
      <c r="J637" s="655"/>
      <c r="K637" s="655"/>
      <c r="L637" s="655"/>
      <c r="M637" s="655"/>
      <c r="N637" s="1310"/>
      <c r="O637" s="655"/>
      <c r="P637" s="656"/>
      <c r="Q637" s="657"/>
      <c r="R637" s="704"/>
      <c r="S637" s="3180"/>
    </row>
    <row r="638" spans="7:19" ht="20.100000000000001" customHeight="1">
      <c r="G638" s="1047"/>
      <c r="H638" s="655"/>
      <c r="I638" s="655"/>
      <c r="J638" s="655"/>
      <c r="K638" s="655"/>
      <c r="L638" s="655"/>
      <c r="M638" s="655"/>
      <c r="N638" s="1310"/>
      <c r="O638" s="655"/>
      <c r="P638" s="656"/>
      <c r="Q638" s="657"/>
      <c r="R638" s="704"/>
      <c r="S638" s="3180"/>
    </row>
    <row r="639" spans="7:19" ht="20.100000000000001" customHeight="1">
      <c r="G639" s="1047"/>
      <c r="H639" s="655"/>
      <c r="I639" s="655"/>
      <c r="J639" s="655"/>
      <c r="K639" s="655"/>
      <c r="L639" s="655"/>
      <c r="M639" s="655"/>
      <c r="N639" s="1310"/>
      <c r="O639" s="655"/>
      <c r="P639" s="656"/>
      <c r="Q639" s="657"/>
      <c r="R639" s="704"/>
      <c r="S639" s="3180"/>
    </row>
    <row r="640" spans="7:19" ht="20.100000000000001" customHeight="1">
      <c r="G640" s="1047"/>
      <c r="H640" s="655"/>
      <c r="I640" s="655"/>
      <c r="J640" s="655"/>
      <c r="K640" s="655"/>
      <c r="L640" s="655"/>
      <c r="M640" s="655"/>
      <c r="N640" s="1310"/>
      <c r="O640" s="655"/>
      <c r="P640" s="656"/>
      <c r="Q640" s="657"/>
      <c r="R640" s="704"/>
      <c r="S640" s="3180"/>
    </row>
    <row r="641" spans="7:19" ht="20.100000000000001" customHeight="1">
      <c r="G641" s="1047"/>
      <c r="H641" s="655"/>
      <c r="I641" s="655"/>
      <c r="J641" s="655"/>
      <c r="K641" s="655"/>
      <c r="L641" s="655"/>
      <c r="M641" s="655"/>
      <c r="N641" s="1310"/>
      <c r="O641" s="655"/>
      <c r="P641" s="656"/>
      <c r="Q641" s="657"/>
      <c r="R641" s="704"/>
      <c r="S641" s="3180"/>
    </row>
    <row r="642" spans="7:19" ht="20.100000000000001" customHeight="1">
      <c r="G642" s="1047"/>
      <c r="H642" s="655"/>
      <c r="I642" s="655"/>
      <c r="J642" s="655"/>
      <c r="K642" s="655"/>
      <c r="L642" s="655"/>
      <c r="M642" s="655"/>
      <c r="N642" s="1310"/>
      <c r="O642" s="655"/>
      <c r="P642" s="656"/>
      <c r="Q642" s="657"/>
      <c r="R642" s="704"/>
      <c r="S642" s="3180"/>
    </row>
    <row r="643" spans="7:19" ht="20.100000000000001" customHeight="1">
      <c r="G643" s="1047"/>
      <c r="H643" s="655"/>
      <c r="I643" s="655"/>
      <c r="J643" s="655"/>
      <c r="K643" s="655"/>
      <c r="L643" s="655"/>
      <c r="M643" s="655"/>
      <c r="N643" s="1310"/>
      <c r="O643" s="655"/>
      <c r="P643" s="656"/>
      <c r="Q643" s="657"/>
      <c r="R643" s="704"/>
      <c r="S643" s="3180"/>
    </row>
    <row r="644" spans="7:19" ht="20.100000000000001" customHeight="1">
      <c r="G644" s="1047"/>
      <c r="H644" s="655"/>
      <c r="I644" s="655"/>
      <c r="J644" s="655"/>
      <c r="K644" s="655"/>
      <c r="L644" s="655"/>
      <c r="M644" s="655"/>
      <c r="N644" s="1310"/>
      <c r="O644" s="655"/>
      <c r="P644" s="656"/>
      <c r="Q644" s="657"/>
      <c r="R644" s="704"/>
      <c r="S644" s="3180"/>
    </row>
    <row r="645" spans="7:19" ht="20.100000000000001" customHeight="1">
      <c r="G645" s="1047"/>
      <c r="H645" s="655"/>
      <c r="I645" s="655"/>
      <c r="J645" s="655"/>
      <c r="K645" s="655"/>
      <c r="L645" s="655"/>
      <c r="M645" s="655"/>
      <c r="N645" s="1310"/>
      <c r="O645" s="655"/>
      <c r="P645" s="656"/>
      <c r="Q645" s="657"/>
      <c r="R645" s="704"/>
      <c r="S645" s="3180"/>
    </row>
    <row r="646" spans="7:19" ht="20.100000000000001" customHeight="1">
      <c r="G646" s="1047"/>
      <c r="H646" s="655"/>
      <c r="I646" s="655"/>
      <c r="J646" s="655"/>
      <c r="K646" s="655"/>
      <c r="L646" s="655"/>
      <c r="M646" s="655"/>
      <c r="N646" s="1310"/>
      <c r="O646" s="655"/>
      <c r="P646" s="656"/>
      <c r="Q646" s="657"/>
      <c r="R646" s="704"/>
      <c r="S646" s="3180"/>
    </row>
    <row r="647" spans="7:19" ht="15" customHeight="1">
      <c r="G647" s="1047"/>
      <c r="H647" s="655"/>
      <c r="I647" s="655"/>
      <c r="J647" s="655"/>
      <c r="K647" s="655"/>
      <c r="L647" s="655"/>
      <c r="M647" s="655"/>
      <c r="N647" s="1310"/>
      <c r="O647" s="655"/>
      <c r="P647" s="656"/>
      <c r="Q647" s="657"/>
      <c r="R647" s="704"/>
      <c r="S647" s="3180"/>
    </row>
    <row r="648" spans="7:19" ht="15" customHeight="1">
      <c r="G648" s="1047"/>
      <c r="H648" s="655"/>
      <c r="I648" s="655"/>
      <c r="J648" s="655"/>
      <c r="K648" s="655"/>
      <c r="L648" s="655"/>
      <c r="M648" s="655"/>
      <c r="N648" s="1310"/>
      <c r="O648" s="655"/>
      <c r="P648" s="656"/>
      <c r="Q648" s="657"/>
      <c r="R648" s="704"/>
      <c r="S648" s="3180"/>
    </row>
    <row r="649" spans="7:19" ht="15" customHeight="1">
      <c r="G649" s="1047"/>
      <c r="H649" s="655"/>
      <c r="I649" s="655"/>
      <c r="J649" s="655"/>
      <c r="K649" s="655"/>
      <c r="L649" s="655"/>
      <c r="M649" s="655"/>
      <c r="N649" s="1310"/>
      <c r="O649" s="655"/>
      <c r="P649" s="656"/>
      <c r="Q649" s="657"/>
      <c r="R649" s="704"/>
      <c r="S649" s="3180"/>
    </row>
    <row r="650" spans="7:19" ht="15" customHeight="1">
      <c r="G650" s="1047"/>
      <c r="H650" s="655"/>
      <c r="I650" s="655"/>
      <c r="J650" s="655"/>
      <c r="K650" s="655"/>
      <c r="L650" s="655"/>
      <c r="M650" s="655"/>
      <c r="N650" s="1310"/>
      <c r="O650" s="655"/>
      <c r="P650" s="656"/>
      <c r="Q650" s="657"/>
      <c r="R650" s="704"/>
      <c r="S650" s="3180"/>
    </row>
    <row r="651" spans="7:19" ht="15" customHeight="1">
      <c r="G651" s="1047"/>
      <c r="H651" s="655"/>
      <c r="I651" s="655"/>
      <c r="J651" s="655"/>
      <c r="K651" s="655"/>
      <c r="L651" s="655"/>
      <c r="M651" s="655"/>
      <c r="N651" s="1310"/>
      <c r="O651" s="655"/>
      <c r="P651" s="656"/>
      <c r="Q651" s="657"/>
      <c r="R651" s="704"/>
      <c r="S651" s="3180"/>
    </row>
    <row r="652" spans="7:19" ht="15" customHeight="1">
      <c r="G652" s="1047"/>
      <c r="H652" s="655"/>
      <c r="I652" s="655"/>
      <c r="J652" s="655"/>
      <c r="K652" s="655"/>
      <c r="L652" s="655"/>
      <c r="M652" s="655"/>
      <c r="N652" s="1310"/>
      <c r="O652" s="655"/>
      <c r="P652" s="656"/>
      <c r="Q652" s="657"/>
      <c r="R652" s="704"/>
      <c r="S652" s="3180"/>
    </row>
    <row r="653" spans="7:19" ht="15" customHeight="1">
      <c r="G653" s="1047"/>
      <c r="H653" s="655"/>
      <c r="I653" s="655"/>
      <c r="J653" s="655"/>
      <c r="K653" s="655"/>
      <c r="L653" s="655"/>
      <c r="M653" s="655"/>
      <c r="N653" s="1310"/>
      <c r="O653" s="655"/>
      <c r="P653" s="656"/>
      <c r="Q653" s="657"/>
      <c r="R653" s="704"/>
      <c r="S653" s="3180"/>
    </row>
    <row r="654" spans="7:19" ht="15" customHeight="1">
      <c r="G654" s="1047"/>
      <c r="H654" s="655"/>
      <c r="I654" s="655"/>
      <c r="J654" s="655"/>
      <c r="K654" s="655"/>
      <c r="L654" s="655"/>
      <c r="M654" s="655"/>
      <c r="N654" s="1310"/>
      <c r="O654" s="655"/>
      <c r="P654" s="656"/>
      <c r="Q654" s="657"/>
      <c r="R654" s="704"/>
      <c r="S654" s="3180"/>
    </row>
    <row r="655" spans="7:19" ht="15" customHeight="1">
      <c r="G655" s="1047"/>
      <c r="H655" s="655"/>
      <c r="I655" s="655"/>
      <c r="J655" s="655"/>
      <c r="K655" s="655"/>
      <c r="L655" s="655"/>
      <c r="M655" s="655"/>
      <c r="N655" s="1310"/>
      <c r="O655" s="655"/>
      <c r="P655" s="656"/>
      <c r="Q655" s="657"/>
      <c r="R655" s="704"/>
      <c r="S655" s="3180"/>
    </row>
    <row r="656" spans="7:19" ht="15" customHeight="1">
      <c r="G656" s="1047"/>
      <c r="H656" s="655"/>
      <c r="I656" s="655"/>
      <c r="J656" s="655"/>
      <c r="K656" s="655"/>
      <c r="L656" s="655"/>
      <c r="M656" s="655"/>
      <c r="N656" s="1310"/>
      <c r="O656" s="655"/>
      <c r="P656" s="656"/>
      <c r="Q656" s="657"/>
      <c r="R656" s="704"/>
      <c r="S656" s="3180"/>
    </row>
    <row r="657" spans="7:19" ht="15" customHeight="1">
      <c r="G657" s="1047"/>
      <c r="H657" s="655"/>
      <c r="I657" s="655"/>
      <c r="J657" s="655"/>
      <c r="K657" s="655"/>
      <c r="L657" s="655"/>
      <c r="M657" s="655"/>
      <c r="N657" s="1310"/>
      <c r="O657" s="655"/>
      <c r="P657" s="656"/>
      <c r="Q657" s="657"/>
      <c r="R657" s="704"/>
      <c r="S657" s="3180"/>
    </row>
    <row r="658" spans="7:19" ht="15" customHeight="1">
      <c r="G658" s="1047"/>
      <c r="H658" s="655"/>
      <c r="I658" s="655"/>
      <c r="J658" s="655"/>
      <c r="K658" s="655"/>
      <c r="L658" s="655"/>
      <c r="M658" s="655"/>
      <c r="N658" s="1310"/>
      <c r="O658" s="655"/>
      <c r="P658" s="656"/>
      <c r="Q658" s="657"/>
      <c r="R658" s="704"/>
      <c r="S658" s="3180"/>
    </row>
    <row r="659" spans="7:19" ht="15" customHeight="1">
      <c r="G659" s="1047"/>
      <c r="H659" s="655"/>
      <c r="I659" s="655"/>
      <c r="J659" s="655"/>
      <c r="K659" s="655"/>
      <c r="L659" s="655"/>
      <c r="M659" s="655"/>
      <c r="N659" s="1310"/>
      <c r="O659" s="655"/>
      <c r="P659" s="656"/>
      <c r="Q659" s="657"/>
      <c r="R659" s="704"/>
      <c r="S659" s="3180"/>
    </row>
    <row r="660" spans="7:19" ht="15" customHeight="1">
      <c r="G660" s="1047"/>
      <c r="H660" s="655"/>
      <c r="I660" s="655"/>
      <c r="J660" s="655"/>
      <c r="K660" s="655"/>
      <c r="L660" s="655"/>
      <c r="M660" s="655"/>
      <c r="N660" s="1310"/>
      <c r="O660" s="655"/>
      <c r="P660" s="656"/>
      <c r="Q660" s="657"/>
      <c r="R660" s="704"/>
      <c r="S660" s="3180"/>
    </row>
    <row r="661" spans="7:19" ht="15" customHeight="1">
      <c r="G661" s="1047"/>
      <c r="H661" s="655"/>
      <c r="I661" s="655"/>
      <c r="J661" s="655"/>
      <c r="K661" s="655"/>
      <c r="L661" s="655"/>
      <c r="M661" s="655"/>
      <c r="N661" s="1310"/>
      <c r="O661" s="655"/>
      <c r="P661" s="656"/>
      <c r="Q661" s="657"/>
      <c r="R661" s="704"/>
      <c r="S661" s="3180"/>
    </row>
    <row r="662" spans="7:19" ht="15" customHeight="1">
      <c r="G662" s="1047"/>
      <c r="H662" s="655"/>
      <c r="I662" s="655"/>
      <c r="J662" s="655"/>
      <c r="K662" s="655"/>
      <c r="L662" s="655"/>
      <c r="M662" s="655"/>
      <c r="N662" s="1310"/>
      <c r="O662" s="655"/>
      <c r="P662" s="656"/>
      <c r="Q662" s="657"/>
      <c r="R662" s="704"/>
      <c r="S662" s="3180"/>
    </row>
    <row r="663" spans="7:19" ht="15" customHeight="1">
      <c r="G663" s="1047"/>
      <c r="H663" s="655"/>
      <c r="I663" s="655"/>
      <c r="J663" s="655"/>
      <c r="K663" s="655"/>
      <c r="L663" s="655"/>
      <c r="M663" s="655"/>
      <c r="N663" s="1310"/>
      <c r="O663" s="655"/>
      <c r="P663" s="656"/>
      <c r="Q663" s="657"/>
      <c r="R663" s="704"/>
      <c r="S663" s="3180"/>
    </row>
    <row r="664" spans="7:19" ht="15" customHeight="1">
      <c r="G664" s="1047"/>
      <c r="H664" s="655"/>
      <c r="I664" s="655"/>
      <c r="J664" s="655"/>
      <c r="K664" s="655"/>
      <c r="L664" s="655"/>
      <c r="M664" s="655"/>
      <c r="N664" s="1310"/>
      <c r="O664" s="655"/>
      <c r="P664" s="656"/>
      <c r="Q664" s="657"/>
      <c r="R664" s="704"/>
      <c r="S664" s="3180"/>
    </row>
    <row r="665" spans="7:19" ht="15" customHeight="1">
      <c r="G665" s="1047"/>
      <c r="H665" s="655"/>
      <c r="I665" s="655"/>
      <c r="J665" s="655"/>
      <c r="K665" s="655"/>
      <c r="L665" s="655"/>
      <c r="M665" s="655"/>
      <c r="N665" s="1310"/>
      <c r="O665" s="655"/>
      <c r="P665" s="656"/>
      <c r="Q665" s="657"/>
      <c r="R665" s="704"/>
      <c r="S665" s="3180"/>
    </row>
    <row r="666" spans="7:19" ht="15" customHeight="1">
      <c r="G666" s="1047"/>
      <c r="H666" s="655"/>
      <c r="I666" s="655"/>
      <c r="J666" s="655"/>
      <c r="K666" s="655"/>
      <c r="L666" s="655"/>
      <c r="M666" s="655"/>
      <c r="N666" s="1310"/>
      <c r="O666" s="655"/>
      <c r="P666" s="656"/>
      <c r="Q666" s="657"/>
      <c r="R666" s="704"/>
      <c r="S666" s="3180"/>
    </row>
    <row r="667" spans="7:19" ht="15" customHeight="1">
      <c r="G667" s="1047"/>
      <c r="H667" s="655"/>
      <c r="I667" s="655"/>
      <c r="J667" s="655"/>
      <c r="K667" s="655"/>
      <c r="L667" s="655"/>
      <c r="M667" s="655"/>
      <c r="N667" s="1310"/>
      <c r="O667" s="655"/>
      <c r="P667" s="656"/>
      <c r="Q667" s="657"/>
      <c r="R667" s="704"/>
      <c r="S667" s="3180"/>
    </row>
    <row r="668" spans="7:19" ht="15" customHeight="1">
      <c r="G668" s="1047"/>
      <c r="H668" s="655"/>
      <c r="I668" s="655"/>
      <c r="J668" s="655"/>
      <c r="K668" s="655"/>
      <c r="L668" s="655"/>
      <c r="M668" s="655"/>
      <c r="N668" s="1310"/>
      <c r="O668" s="655"/>
      <c r="P668" s="656"/>
      <c r="Q668" s="657"/>
      <c r="R668" s="704"/>
      <c r="S668" s="3180"/>
    </row>
    <row r="669" spans="7:19" ht="15" customHeight="1">
      <c r="G669" s="1047"/>
      <c r="H669" s="655"/>
      <c r="I669" s="655"/>
      <c r="J669" s="655"/>
      <c r="K669" s="655"/>
      <c r="L669" s="655"/>
      <c r="M669" s="655"/>
      <c r="N669" s="1310"/>
      <c r="O669" s="655"/>
      <c r="P669" s="656"/>
      <c r="Q669" s="657"/>
      <c r="R669" s="704"/>
      <c r="S669" s="3180"/>
    </row>
    <row r="670" spans="7:19" ht="15" customHeight="1">
      <c r="G670" s="1047"/>
      <c r="H670" s="655"/>
      <c r="I670" s="655"/>
      <c r="J670" s="655"/>
      <c r="K670" s="655"/>
      <c r="L670" s="655"/>
      <c r="M670" s="655"/>
      <c r="N670" s="1310"/>
      <c r="O670" s="655"/>
      <c r="P670" s="656"/>
      <c r="Q670" s="657"/>
      <c r="R670" s="704"/>
      <c r="S670" s="3180"/>
    </row>
    <row r="671" spans="7:19" ht="15" customHeight="1">
      <c r="G671" s="1047"/>
      <c r="H671" s="655"/>
      <c r="I671" s="655"/>
      <c r="J671" s="655"/>
      <c r="K671" s="655"/>
      <c r="L671" s="655"/>
      <c r="M671" s="655"/>
      <c r="N671" s="1310"/>
      <c r="O671" s="655"/>
      <c r="P671" s="656"/>
      <c r="Q671" s="657"/>
      <c r="R671" s="704"/>
      <c r="S671" s="3180"/>
    </row>
    <row r="672" spans="7:19" ht="15" customHeight="1">
      <c r="G672" s="1047"/>
      <c r="H672" s="655"/>
      <c r="I672" s="655"/>
      <c r="J672" s="655"/>
      <c r="K672" s="655"/>
      <c r="L672" s="655"/>
      <c r="M672" s="655"/>
      <c r="N672" s="1310"/>
      <c r="O672" s="655"/>
      <c r="P672" s="656"/>
      <c r="Q672" s="657"/>
      <c r="R672" s="704"/>
      <c r="S672" s="3180"/>
    </row>
    <row r="673" spans="7:19" ht="15" customHeight="1">
      <c r="G673" s="1047"/>
      <c r="H673" s="655"/>
      <c r="I673" s="655"/>
      <c r="J673" s="655"/>
      <c r="K673" s="655"/>
      <c r="L673" s="655"/>
      <c r="M673" s="655"/>
      <c r="N673" s="1310"/>
      <c r="O673" s="655"/>
      <c r="P673" s="656"/>
      <c r="Q673" s="657"/>
      <c r="R673" s="704"/>
      <c r="S673" s="3180"/>
    </row>
    <row r="674" spans="7:19" ht="15" customHeight="1">
      <c r="G674" s="1047"/>
      <c r="H674" s="655"/>
      <c r="I674" s="655"/>
      <c r="J674" s="655"/>
      <c r="K674" s="655"/>
      <c r="L674" s="655"/>
      <c r="M674" s="655"/>
      <c r="N674" s="1310"/>
      <c r="O674" s="655"/>
      <c r="P674" s="656"/>
      <c r="Q674" s="657"/>
      <c r="R674" s="704"/>
      <c r="S674" s="3180"/>
    </row>
    <row r="675" spans="7:19" ht="15" customHeight="1">
      <c r="G675" s="1047"/>
      <c r="H675" s="655"/>
      <c r="I675" s="655"/>
      <c r="J675" s="655"/>
      <c r="K675" s="655"/>
      <c r="L675" s="655"/>
      <c r="M675" s="655"/>
      <c r="N675" s="1310"/>
      <c r="O675" s="655"/>
      <c r="P675" s="656"/>
      <c r="Q675" s="657"/>
      <c r="R675" s="704"/>
      <c r="S675" s="3180"/>
    </row>
    <row r="676" spans="7:19" ht="15" customHeight="1">
      <c r="G676" s="1047"/>
      <c r="H676" s="655"/>
      <c r="I676" s="655"/>
      <c r="J676" s="655"/>
      <c r="K676" s="655"/>
      <c r="L676" s="655"/>
      <c r="M676" s="655"/>
      <c r="N676" s="1310"/>
      <c r="O676" s="655"/>
      <c r="P676" s="656"/>
      <c r="Q676" s="657"/>
      <c r="R676" s="704"/>
      <c r="S676" s="3180"/>
    </row>
    <row r="677" spans="7:19" ht="15" customHeight="1">
      <c r="G677" s="1047"/>
      <c r="H677" s="655"/>
      <c r="I677" s="655"/>
      <c r="J677" s="655"/>
      <c r="K677" s="655"/>
      <c r="L677" s="655"/>
      <c r="M677" s="655"/>
      <c r="N677" s="1310"/>
      <c r="O677" s="655"/>
      <c r="P677" s="656"/>
      <c r="Q677" s="657"/>
      <c r="R677" s="704"/>
      <c r="S677" s="3180"/>
    </row>
    <row r="678" spans="7:19" ht="15" customHeight="1">
      <c r="G678" s="1047"/>
      <c r="H678" s="655"/>
      <c r="I678" s="655"/>
      <c r="J678" s="655"/>
      <c r="K678" s="655"/>
      <c r="L678" s="655"/>
      <c r="M678" s="655"/>
      <c r="N678" s="1310"/>
      <c r="O678" s="655"/>
      <c r="P678" s="656"/>
      <c r="Q678" s="657"/>
      <c r="R678" s="704"/>
      <c r="S678" s="3180"/>
    </row>
    <row r="679" spans="7:19" ht="15" customHeight="1">
      <c r="G679" s="1047"/>
      <c r="H679" s="655"/>
      <c r="I679" s="655"/>
      <c r="J679" s="655"/>
      <c r="K679" s="655"/>
      <c r="L679" s="655"/>
      <c r="M679" s="655"/>
      <c r="N679" s="1310"/>
      <c r="O679" s="655"/>
      <c r="P679" s="656"/>
      <c r="Q679" s="657"/>
      <c r="R679" s="704"/>
      <c r="S679" s="3180"/>
    </row>
    <row r="680" spans="7:19" ht="15" customHeight="1">
      <c r="G680" s="1047"/>
      <c r="H680" s="655"/>
      <c r="I680" s="655"/>
      <c r="J680" s="655"/>
      <c r="K680" s="655"/>
      <c r="L680" s="655"/>
      <c r="M680" s="655"/>
      <c r="N680" s="1310"/>
      <c r="O680" s="655"/>
      <c r="P680" s="656"/>
      <c r="Q680" s="657"/>
      <c r="R680" s="704"/>
      <c r="S680" s="3180"/>
    </row>
    <row r="681" spans="7:19" ht="15" customHeight="1">
      <c r="G681" s="1047"/>
      <c r="H681" s="655"/>
      <c r="I681" s="655"/>
      <c r="J681" s="655"/>
      <c r="K681" s="655"/>
      <c r="L681" s="655"/>
      <c r="M681" s="655"/>
      <c r="N681" s="1310"/>
      <c r="O681" s="655"/>
      <c r="P681" s="656"/>
      <c r="Q681" s="657"/>
      <c r="R681" s="704"/>
      <c r="S681" s="3180"/>
    </row>
    <row r="682" spans="7:19" ht="15" customHeight="1">
      <c r="G682" s="1047"/>
      <c r="H682" s="655"/>
      <c r="I682" s="655"/>
      <c r="J682" s="655"/>
      <c r="K682" s="655"/>
      <c r="L682" s="655"/>
      <c r="M682" s="655"/>
      <c r="N682" s="1310"/>
      <c r="O682" s="655"/>
      <c r="P682" s="656"/>
      <c r="Q682" s="657"/>
      <c r="R682" s="704"/>
      <c r="S682" s="3180"/>
    </row>
    <row r="683" spans="7:19" ht="15" customHeight="1">
      <c r="G683" s="1047"/>
      <c r="H683" s="655"/>
      <c r="I683" s="655"/>
      <c r="J683" s="655"/>
      <c r="K683" s="655"/>
      <c r="L683" s="655"/>
      <c r="M683" s="655"/>
      <c r="N683" s="1310"/>
      <c r="O683" s="655"/>
      <c r="P683" s="656"/>
      <c r="Q683" s="657"/>
      <c r="R683" s="704"/>
      <c r="S683" s="3180"/>
    </row>
    <row r="684" spans="7:19" ht="15" customHeight="1">
      <c r="G684" s="1047"/>
      <c r="H684" s="655"/>
      <c r="I684" s="655"/>
      <c r="J684" s="655"/>
      <c r="K684" s="655"/>
      <c r="L684" s="655"/>
      <c r="M684" s="655"/>
      <c r="N684" s="1310"/>
      <c r="O684" s="655"/>
      <c r="P684" s="656"/>
      <c r="Q684" s="657"/>
      <c r="R684" s="704"/>
      <c r="S684" s="3180"/>
    </row>
    <row r="685" spans="7:19" ht="15" customHeight="1">
      <c r="G685" s="1047"/>
      <c r="H685" s="655"/>
      <c r="I685" s="655"/>
      <c r="J685" s="655"/>
      <c r="K685" s="655"/>
      <c r="L685" s="655"/>
      <c r="M685" s="655"/>
      <c r="N685" s="1310"/>
      <c r="O685" s="655"/>
      <c r="P685" s="656"/>
      <c r="Q685" s="657"/>
      <c r="R685" s="704"/>
      <c r="S685" s="3180"/>
    </row>
    <row r="686" spans="7:19" ht="15" customHeight="1">
      <c r="G686" s="1047"/>
      <c r="H686" s="655"/>
      <c r="I686" s="655"/>
      <c r="J686" s="655"/>
      <c r="K686" s="655"/>
      <c r="L686" s="655"/>
      <c r="M686" s="655"/>
      <c r="N686" s="1310"/>
      <c r="O686" s="655"/>
      <c r="P686" s="656"/>
      <c r="Q686" s="657"/>
      <c r="R686" s="704"/>
      <c r="S686" s="3180"/>
    </row>
    <row r="687" spans="7:19" ht="15" customHeight="1">
      <c r="G687" s="1047"/>
      <c r="H687" s="655"/>
      <c r="I687" s="655"/>
      <c r="J687" s="655"/>
      <c r="K687" s="655"/>
      <c r="L687" s="655"/>
      <c r="M687" s="655"/>
      <c r="N687" s="1310"/>
      <c r="O687" s="655"/>
      <c r="P687" s="656"/>
      <c r="Q687" s="657"/>
      <c r="R687" s="704"/>
      <c r="S687" s="3180"/>
    </row>
    <row r="688" spans="7:19" ht="15" customHeight="1">
      <c r="G688" s="1047"/>
      <c r="H688" s="655"/>
      <c r="I688" s="655"/>
      <c r="J688" s="655"/>
      <c r="K688" s="655"/>
      <c r="L688" s="655"/>
      <c r="M688" s="655"/>
      <c r="N688" s="1310"/>
      <c r="O688" s="655"/>
      <c r="P688" s="656"/>
      <c r="Q688" s="657"/>
      <c r="R688" s="704"/>
      <c r="S688" s="3180"/>
    </row>
    <row r="689" spans="7:19" ht="15" customHeight="1">
      <c r="G689" s="1047"/>
      <c r="H689" s="655"/>
      <c r="I689" s="655"/>
      <c r="J689" s="655"/>
      <c r="K689" s="655"/>
      <c r="L689" s="655"/>
      <c r="M689" s="655"/>
      <c r="N689" s="1310"/>
      <c r="O689" s="655"/>
      <c r="P689" s="656"/>
      <c r="Q689" s="657"/>
      <c r="R689" s="704"/>
      <c r="S689" s="3180"/>
    </row>
    <row r="690" spans="7:19" ht="15" customHeight="1">
      <c r="G690" s="1047"/>
      <c r="H690" s="655"/>
      <c r="I690" s="655"/>
      <c r="J690" s="655"/>
      <c r="K690" s="655"/>
      <c r="L690" s="655"/>
      <c r="M690" s="655"/>
      <c r="N690" s="1310"/>
      <c r="O690" s="655"/>
      <c r="P690" s="656"/>
      <c r="Q690" s="657"/>
      <c r="R690" s="704"/>
      <c r="S690" s="3180"/>
    </row>
    <row r="691" spans="7:19" ht="15" customHeight="1">
      <c r="G691" s="1047"/>
      <c r="H691" s="655"/>
      <c r="I691" s="655"/>
      <c r="J691" s="655"/>
      <c r="K691" s="655"/>
      <c r="L691" s="655"/>
      <c r="M691" s="655"/>
      <c r="N691" s="1310"/>
      <c r="O691" s="655"/>
      <c r="P691" s="656"/>
      <c r="Q691" s="657"/>
      <c r="R691" s="704"/>
      <c r="S691" s="3180"/>
    </row>
    <row r="692" spans="7:19" ht="15" customHeight="1">
      <c r="G692" s="1047"/>
      <c r="H692" s="655"/>
      <c r="I692" s="655"/>
      <c r="J692" s="655"/>
      <c r="K692" s="655"/>
      <c r="L692" s="655"/>
      <c r="M692" s="655"/>
      <c r="N692" s="1310"/>
      <c r="O692" s="655"/>
      <c r="P692" s="656"/>
      <c r="Q692" s="657"/>
      <c r="R692" s="704"/>
      <c r="S692" s="3180"/>
    </row>
    <row r="693" spans="7:19" ht="15" customHeight="1">
      <c r="G693" s="1047"/>
      <c r="H693" s="655"/>
      <c r="I693" s="655"/>
      <c r="J693" s="655"/>
      <c r="K693" s="655"/>
      <c r="L693" s="655"/>
      <c r="M693" s="655"/>
      <c r="N693" s="1310"/>
      <c r="O693" s="655"/>
      <c r="P693" s="656"/>
      <c r="Q693" s="657"/>
      <c r="R693" s="704"/>
      <c r="S693" s="3180"/>
    </row>
    <row r="694" spans="7:19" ht="15" customHeight="1">
      <c r="G694" s="1047"/>
      <c r="H694" s="655"/>
      <c r="I694" s="655"/>
      <c r="J694" s="655"/>
      <c r="K694" s="655"/>
      <c r="L694" s="655"/>
      <c r="M694" s="655"/>
      <c r="N694" s="1310"/>
      <c r="O694" s="655"/>
      <c r="P694" s="656"/>
      <c r="Q694" s="657"/>
      <c r="R694" s="704"/>
      <c r="S694" s="3180"/>
    </row>
    <row r="695" spans="7:19" ht="15" customHeight="1">
      <c r="G695" s="1047"/>
      <c r="H695" s="655"/>
      <c r="I695" s="655"/>
      <c r="J695" s="655"/>
      <c r="K695" s="655"/>
      <c r="L695" s="655"/>
      <c r="M695" s="655"/>
      <c r="N695" s="1310"/>
      <c r="O695" s="655"/>
      <c r="P695" s="656"/>
      <c r="Q695" s="657"/>
      <c r="R695" s="704"/>
      <c r="S695" s="3180"/>
    </row>
    <row r="696" spans="7:19" ht="15" customHeight="1">
      <c r="G696" s="1047"/>
      <c r="H696" s="655"/>
      <c r="I696" s="655"/>
      <c r="J696" s="655"/>
      <c r="K696" s="655"/>
      <c r="L696" s="655"/>
      <c r="M696" s="655"/>
      <c r="N696" s="1310"/>
      <c r="O696" s="655"/>
      <c r="P696" s="656"/>
      <c r="Q696" s="657"/>
      <c r="R696" s="704"/>
      <c r="S696" s="3180"/>
    </row>
    <row r="697" spans="7:19" ht="15" customHeight="1">
      <c r="G697" s="1047"/>
      <c r="H697" s="655"/>
      <c r="I697" s="655"/>
      <c r="J697" s="655"/>
      <c r="K697" s="655"/>
      <c r="L697" s="655"/>
      <c r="M697" s="655"/>
      <c r="N697" s="1310"/>
      <c r="O697" s="655"/>
      <c r="P697" s="656"/>
      <c r="Q697" s="657"/>
      <c r="R697" s="704"/>
      <c r="S697" s="3180"/>
    </row>
    <row r="698" spans="7:19" ht="15" customHeight="1">
      <c r="G698" s="1047"/>
      <c r="H698" s="655"/>
      <c r="I698" s="655"/>
      <c r="J698" s="655"/>
      <c r="K698" s="655"/>
      <c r="L698" s="655"/>
      <c r="M698" s="655"/>
      <c r="N698" s="1310"/>
      <c r="O698" s="655"/>
      <c r="P698" s="656"/>
      <c r="Q698" s="657"/>
      <c r="R698" s="704"/>
      <c r="S698" s="3180"/>
    </row>
    <row r="699" spans="7:19" ht="15" customHeight="1">
      <c r="G699" s="1047"/>
      <c r="H699" s="655"/>
      <c r="I699" s="655"/>
      <c r="J699" s="655"/>
      <c r="K699" s="655"/>
      <c r="L699" s="655"/>
      <c r="M699" s="655"/>
      <c r="N699" s="1310"/>
      <c r="O699" s="655"/>
      <c r="P699" s="656"/>
      <c r="Q699" s="657"/>
      <c r="R699" s="704"/>
      <c r="S699" s="3180"/>
    </row>
    <row r="700" spans="7:19" ht="15" customHeight="1">
      <c r="G700" s="1047"/>
      <c r="H700" s="655"/>
      <c r="I700" s="655"/>
      <c r="J700" s="655"/>
      <c r="K700" s="655"/>
      <c r="L700" s="655"/>
      <c r="M700" s="655"/>
      <c r="N700" s="1310"/>
      <c r="O700" s="655"/>
      <c r="P700" s="656"/>
      <c r="Q700" s="657"/>
      <c r="R700" s="704"/>
      <c r="S700" s="3180"/>
    </row>
    <row r="701" spans="7:19" ht="15" customHeight="1">
      <c r="G701" s="1047"/>
      <c r="H701" s="655"/>
      <c r="I701" s="655"/>
      <c r="J701" s="655"/>
      <c r="K701" s="655"/>
      <c r="L701" s="655"/>
      <c r="M701" s="655"/>
      <c r="N701" s="1310"/>
      <c r="O701" s="655"/>
      <c r="P701" s="656"/>
      <c r="Q701" s="657"/>
      <c r="R701" s="704"/>
      <c r="S701" s="3180"/>
    </row>
    <row r="702" spans="7:19" ht="15" customHeight="1">
      <c r="G702" s="1047"/>
      <c r="H702" s="655"/>
      <c r="I702" s="655"/>
      <c r="J702" s="655"/>
      <c r="K702" s="655"/>
      <c r="L702" s="655"/>
      <c r="M702" s="655"/>
      <c r="N702" s="1310"/>
      <c r="O702" s="655"/>
      <c r="P702" s="656"/>
      <c r="Q702" s="657"/>
      <c r="R702" s="704"/>
      <c r="S702" s="3180"/>
    </row>
    <row r="703" spans="7:19" ht="15" customHeight="1">
      <c r="G703" s="1047"/>
      <c r="H703" s="655"/>
      <c r="I703" s="655"/>
      <c r="J703" s="655"/>
      <c r="K703" s="655"/>
      <c r="L703" s="655"/>
      <c r="M703" s="655"/>
      <c r="N703" s="1310"/>
      <c r="O703" s="655"/>
      <c r="P703" s="656"/>
      <c r="Q703" s="657"/>
      <c r="R703" s="704"/>
      <c r="S703" s="3180"/>
    </row>
    <row r="704" spans="7:19" ht="15" customHeight="1">
      <c r="G704" s="1047"/>
      <c r="H704" s="655"/>
      <c r="I704" s="655"/>
      <c r="J704" s="655"/>
      <c r="K704" s="655"/>
      <c r="L704" s="655"/>
      <c r="M704" s="655"/>
      <c r="N704" s="1310"/>
      <c r="O704" s="655"/>
      <c r="P704" s="656"/>
      <c r="Q704" s="657"/>
      <c r="R704" s="704"/>
      <c r="S704" s="3180"/>
    </row>
    <row r="705" spans="7:19" ht="15" customHeight="1">
      <c r="G705" s="1047"/>
      <c r="H705" s="655"/>
      <c r="I705" s="655"/>
      <c r="J705" s="655"/>
      <c r="K705" s="655"/>
      <c r="L705" s="655"/>
      <c r="M705" s="655"/>
      <c r="N705" s="1310"/>
      <c r="O705" s="655"/>
      <c r="P705" s="656"/>
      <c r="Q705" s="657"/>
      <c r="R705" s="704"/>
      <c r="S705" s="3180"/>
    </row>
    <row r="706" spans="7:19" ht="15" customHeight="1">
      <c r="G706" s="1047"/>
      <c r="H706" s="655"/>
      <c r="I706" s="655"/>
      <c r="J706" s="655"/>
      <c r="K706" s="655"/>
      <c r="L706" s="655"/>
      <c r="M706" s="655"/>
      <c r="N706" s="1310"/>
      <c r="O706" s="655"/>
      <c r="P706" s="656"/>
      <c r="Q706" s="657"/>
      <c r="R706" s="704"/>
      <c r="S706" s="3180"/>
    </row>
    <row r="707" spans="7:19" ht="15" customHeight="1">
      <c r="G707" s="1047"/>
      <c r="H707" s="655"/>
      <c r="I707" s="655"/>
      <c r="J707" s="655"/>
      <c r="K707" s="655"/>
      <c r="L707" s="655"/>
      <c r="M707" s="655"/>
      <c r="N707" s="1310"/>
      <c r="O707" s="655"/>
      <c r="P707" s="656"/>
      <c r="Q707" s="657"/>
      <c r="R707" s="704"/>
      <c r="S707" s="3180"/>
    </row>
    <row r="708" spans="7:19" ht="15" customHeight="1">
      <c r="G708" s="1047"/>
      <c r="H708" s="655"/>
      <c r="I708" s="655"/>
      <c r="J708" s="655"/>
      <c r="K708" s="655"/>
      <c r="L708" s="655"/>
      <c r="M708" s="655"/>
      <c r="N708" s="1310"/>
      <c r="O708" s="655"/>
      <c r="P708" s="656"/>
      <c r="Q708" s="657"/>
      <c r="R708" s="704"/>
      <c r="S708" s="3180"/>
    </row>
    <row r="709" spans="7:19" ht="15" customHeight="1">
      <c r="G709" s="1047"/>
      <c r="H709" s="655"/>
      <c r="I709" s="655"/>
      <c r="J709" s="655"/>
      <c r="K709" s="655"/>
      <c r="L709" s="655"/>
      <c r="M709" s="655"/>
      <c r="N709" s="1310"/>
      <c r="O709" s="655"/>
      <c r="P709" s="656"/>
      <c r="Q709" s="657"/>
      <c r="R709" s="704"/>
      <c r="S709" s="3180"/>
    </row>
    <row r="710" spans="7:19" ht="15" customHeight="1">
      <c r="G710" s="1047"/>
      <c r="H710" s="655"/>
      <c r="I710" s="655"/>
      <c r="J710" s="655"/>
      <c r="K710" s="655"/>
      <c r="L710" s="655"/>
      <c r="M710" s="655"/>
      <c r="N710" s="1310"/>
      <c r="O710" s="655"/>
      <c r="P710" s="656"/>
      <c r="Q710" s="657"/>
      <c r="R710" s="704"/>
      <c r="S710" s="3180"/>
    </row>
    <row r="711" spans="7:19" ht="15" customHeight="1">
      <c r="G711" s="1047"/>
      <c r="H711" s="655"/>
      <c r="I711" s="655"/>
      <c r="J711" s="655"/>
      <c r="K711" s="655"/>
      <c r="L711" s="655"/>
      <c r="M711" s="655"/>
      <c r="N711" s="1310"/>
      <c r="O711" s="655"/>
      <c r="P711" s="656"/>
      <c r="Q711" s="657"/>
      <c r="R711" s="704"/>
      <c r="S711" s="3180"/>
    </row>
    <row r="712" spans="7:19" ht="15" customHeight="1">
      <c r="G712" s="1047"/>
      <c r="H712" s="655"/>
      <c r="I712" s="655"/>
      <c r="J712" s="655"/>
      <c r="K712" s="655"/>
      <c r="L712" s="655"/>
      <c r="M712" s="655"/>
      <c r="N712" s="1310"/>
      <c r="O712" s="655"/>
      <c r="P712" s="656"/>
      <c r="Q712" s="657"/>
      <c r="R712" s="704"/>
      <c r="S712" s="3180"/>
    </row>
    <row r="713" spans="7:19" ht="15" customHeight="1">
      <c r="G713" s="1047"/>
      <c r="H713" s="655"/>
      <c r="I713" s="655"/>
      <c r="J713" s="655"/>
      <c r="K713" s="655"/>
      <c r="L713" s="655"/>
      <c r="M713" s="655"/>
      <c r="N713" s="1310"/>
      <c r="O713" s="655"/>
      <c r="P713" s="656"/>
      <c r="Q713" s="657"/>
      <c r="R713" s="704"/>
      <c r="S713" s="3180"/>
    </row>
    <row r="714" spans="7:19" ht="15" customHeight="1">
      <c r="G714" s="1047"/>
      <c r="H714" s="655"/>
      <c r="I714" s="655"/>
      <c r="J714" s="655"/>
      <c r="K714" s="655"/>
      <c r="L714" s="655"/>
      <c r="M714" s="655"/>
      <c r="N714" s="1310"/>
      <c r="O714" s="655"/>
      <c r="P714" s="656"/>
      <c r="Q714" s="657"/>
      <c r="R714" s="704"/>
      <c r="S714" s="3180"/>
    </row>
    <row r="715" spans="7:19" ht="15" customHeight="1">
      <c r="G715" s="1047"/>
      <c r="H715" s="655"/>
      <c r="I715" s="655"/>
      <c r="J715" s="655"/>
      <c r="K715" s="655"/>
      <c r="L715" s="655"/>
      <c r="M715" s="655"/>
      <c r="N715" s="1310"/>
      <c r="O715" s="655"/>
      <c r="P715" s="656"/>
      <c r="Q715" s="657"/>
      <c r="R715" s="704"/>
      <c r="S715" s="3180"/>
    </row>
    <row r="716" spans="7:19" ht="15" customHeight="1">
      <c r="G716" s="1047"/>
      <c r="H716" s="655"/>
      <c r="I716" s="655"/>
      <c r="J716" s="655"/>
      <c r="K716" s="655"/>
      <c r="L716" s="655"/>
      <c r="M716" s="655"/>
      <c r="N716" s="1310"/>
      <c r="O716" s="655"/>
      <c r="P716" s="656"/>
      <c r="Q716" s="657"/>
      <c r="R716" s="704"/>
      <c r="S716" s="3180"/>
    </row>
    <row r="717" spans="7:19" ht="15" customHeight="1">
      <c r="G717" s="1047"/>
      <c r="H717" s="655"/>
      <c r="I717" s="655"/>
      <c r="J717" s="655"/>
      <c r="K717" s="655"/>
      <c r="L717" s="655"/>
      <c r="M717" s="655"/>
      <c r="N717" s="1310"/>
      <c r="O717" s="655"/>
      <c r="P717" s="656"/>
      <c r="Q717" s="657"/>
      <c r="R717" s="704"/>
      <c r="S717" s="3180"/>
    </row>
    <row r="718" spans="7:19" ht="15" customHeight="1">
      <c r="G718" s="1047"/>
      <c r="H718" s="655"/>
      <c r="I718" s="655"/>
      <c r="J718" s="655"/>
      <c r="K718" s="655"/>
      <c r="L718" s="655"/>
      <c r="M718" s="655"/>
      <c r="N718" s="1310"/>
      <c r="O718" s="655"/>
      <c r="P718" s="656"/>
      <c r="Q718" s="657"/>
      <c r="R718" s="704"/>
      <c r="S718" s="3180"/>
    </row>
    <row r="719" spans="7:19" ht="15" customHeight="1">
      <c r="G719" s="1047"/>
      <c r="H719" s="655"/>
      <c r="I719" s="655"/>
      <c r="J719" s="655"/>
      <c r="K719" s="655"/>
      <c r="L719" s="655"/>
      <c r="M719" s="655"/>
      <c r="N719" s="1310"/>
      <c r="O719" s="655"/>
      <c r="P719" s="656"/>
      <c r="Q719" s="657"/>
      <c r="R719" s="704"/>
      <c r="S719" s="3180"/>
    </row>
    <row r="720" spans="7:19" ht="15" customHeight="1">
      <c r="G720" s="1047"/>
      <c r="H720" s="655"/>
      <c r="I720" s="655"/>
      <c r="J720" s="655"/>
      <c r="K720" s="655"/>
      <c r="L720" s="655"/>
      <c r="M720" s="655"/>
      <c r="N720" s="1310"/>
      <c r="O720" s="655"/>
      <c r="P720" s="656"/>
      <c r="Q720" s="657"/>
      <c r="R720" s="704"/>
      <c r="S720" s="3180"/>
    </row>
    <row r="721" spans="7:19" ht="15" customHeight="1">
      <c r="G721" s="1047"/>
      <c r="H721" s="655"/>
      <c r="I721" s="655"/>
      <c r="J721" s="655"/>
      <c r="K721" s="655"/>
      <c r="L721" s="655"/>
      <c r="M721" s="655"/>
      <c r="N721" s="1310"/>
      <c r="O721" s="655"/>
      <c r="P721" s="656"/>
      <c r="Q721" s="657"/>
      <c r="R721" s="704"/>
      <c r="S721" s="3180"/>
    </row>
    <row r="722" spans="7:19" ht="15" customHeight="1">
      <c r="G722" s="1047"/>
      <c r="H722" s="655"/>
      <c r="I722" s="655"/>
      <c r="J722" s="655"/>
      <c r="K722" s="655"/>
      <c r="L722" s="655"/>
      <c r="M722" s="655"/>
      <c r="N722" s="1310"/>
      <c r="O722" s="655"/>
      <c r="P722" s="656"/>
      <c r="Q722" s="657"/>
      <c r="R722" s="704"/>
      <c r="S722" s="3180"/>
    </row>
    <row r="723" spans="7:19" ht="15" customHeight="1">
      <c r="G723" s="1047"/>
      <c r="H723" s="655"/>
      <c r="I723" s="655"/>
      <c r="J723" s="655"/>
      <c r="K723" s="655"/>
      <c r="L723" s="655"/>
      <c r="M723" s="655"/>
      <c r="N723" s="1310"/>
      <c r="O723" s="655"/>
      <c r="P723" s="656"/>
      <c r="Q723" s="657"/>
      <c r="R723" s="704"/>
      <c r="S723" s="3180"/>
    </row>
    <row r="724" spans="7:19" ht="15" customHeight="1">
      <c r="G724" s="1047"/>
      <c r="H724" s="655"/>
      <c r="I724" s="655"/>
      <c r="J724" s="655"/>
      <c r="K724" s="655"/>
      <c r="L724" s="655"/>
      <c r="M724" s="655"/>
      <c r="N724" s="1310"/>
      <c r="O724" s="655"/>
      <c r="P724" s="656"/>
      <c r="Q724" s="657"/>
      <c r="R724" s="704"/>
      <c r="S724" s="3180"/>
    </row>
    <row r="725" spans="7:19" ht="15" customHeight="1">
      <c r="G725" s="1047"/>
      <c r="H725" s="655"/>
      <c r="I725" s="655"/>
      <c r="J725" s="655"/>
      <c r="K725" s="655"/>
      <c r="L725" s="655"/>
      <c r="M725" s="655"/>
      <c r="N725" s="1310"/>
      <c r="O725" s="655"/>
      <c r="P725" s="656"/>
      <c r="Q725" s="657"/>
      <c r="R725" s="704"/>
      <c r="S725" s="3180"/>
    </row>
    <row r="726" spans="7:19" ht="15" customHeight="1">
      <c r="G726" s="1047"/>
      <c r="H726" s="655"/>
      <c r="I726" s="655"/>
      <c r="J726" s="655"/>
      <c r="K726" s="655"/>
      <c r="L726" s="655"/>
      <c r="M726" s="655"/>
      <c r="N726" s="1310"/>
      <c r="O726" s="655"/>
      <c r="P726" s="656"/>
      <c r="Q726" s="657"/>
      <c r="R726" s="704"/>
      <c r="S726" s="3180"/>
    </row>
    <row r="727" spans="7:19" ht="15" customHeight="1">
      <c r="G727" s="1047"/>
      <c r="H727" s="655"/>
      <c r="I727" s="655"/>
      <c r="J727" s="655"/>
      <c r="K727" s="655"/>
      <c r="L727" s="655"/>
      <c r="M727" s="655"/>
      <c r="N727" s="1310"/>
      <c r="O727" s="655"/>
      <c r="P727" s="656"/>
      <c r="Q727" s="657"/>
      <c r="R727" s="704"/>
      <c r="S727" s="3180"/>
    </row>
    <row r="728" spans="7:19" ht="15" customHeight="1">
      <c r="G728" s="1047"/>
      <c r="H728" s="655"/>
      <c r="I728" s="655"/>
      <c r="J728" s="655"/>
      <c r="K728" s="655"/>
      <c r="L728" s="655"/>
      <c r="M728" s="655"/>
      <c r="N728" s="1310"/>
      <c r="O728" s="655"/>
      <c r="P728" s="656"/>
      <c r="Q728" s="657"/>
      <c r="R728" s="704"/>
      <c r="S728" s="3180"/>
    </row>
    <row r="729" spans="7:19" ht="15" customHeight="1">
      <c r="G729" s="1047"/>
      <c r="H729" s="655"/>
      <c r="I729" s="655"/>
      <c r="J729" s="655"/>
      <c r="K729" s="655"/>
      <c r="L729" s="655"/>
      <c r="M729" s="655"/>
      <c r="N729" s="1310"/>
      <c r="O729" s="655"/>
      <c r="P729" s="656"/>
      <c r="Q729" s="657"/>
      <c r="R729" s="704"/>
      <c r="S729" s="3180"/>
    </row>
    <row r="730" spans="7:19" ht="15" customHeight="1">
      <c r="G730" s="1047"/>
      <c r="H730" s="655"/>
      <c r="I730" s="655"/>
      <c r="J730" s="655"/>
      <c r="K730" s="655"/>
      <c r="L730" s="655"/>
      <c r="M730" s="655"/>
      <c r="N730" s="1310"/>
      <c r="O730" s="655"/>
      <c r="P730" s="656"/>
      <c r="Q730" s="657"/>
      <c r="R730" s="704"/>
      <c r="S730" s="3180"/>
    </row>
    <row r="731" spans="7:19" ht="15" customHeight="1">
      <c r="G731" s="1047"/>
      <c r="H731" s="655"/>
      <c r="I731" s="655"/>
      <c r="J731" s="655"/>
      <c r="K731" s="655"/>
      <c r="L731" s="655"/>
      <c r="M731" s="655"/>
      <c r="N731" s="1310"/>
      <c r="O731" s="655"/>
      <c r="P731" s="656"/>
      <c r="Q731" s="657"/>
      <c r="R731" s="704"/>
      <c r="S731" s="3180"/>
    </row>
    <row r="732" spans="7:19" ht="15" customHeight="1">
      <c r="G732" s="1047"/>
      <c r="H732" s="655"/>
      <c r="I732" s="655"/>
      <c r="J732" s="655"/>
      <c r="K732" s="655"/>
      <c r="L732" s="655"/>
      <c r="M732" s="655"/>
      <c r="N732" s="1310"/>
      <c r="O732" s="655"/>
      <c r="P732" s="656"/>
      <c r="Q732" s="657"/>
      <c r="R732" s="704"/>
      <c r="S732" s="3180"/>
    </row>
    <row r="733" spans="7:19" ht="15" customHeight="1">
      <c r="G733" s="1047"/>
      <c r="H733" s="655"/>
      <c r="I733" s="655"/>
      <c r="J733" s="655"/>
      <c r="K733" s="655"/>
      <c r="L733" s="655"/>
      <c r="M733" s="655"/>
      <c r="N733" s="1310"/>
      <c r="O733" s="655"/>
      <c r="P733" s="656"/>
      <c r="Q733" s="657"/>
      <c r="R733" s="704"/>
      <c r="S733" s="3180"/>
    </row>
    <row r="734" spans="7:19" ht="15" customHeight="1">
      <c r="G734" s="1047"/>
      <c r="H734" s="655"/>
      <c r="I734" s="655"/>
      <c r="J734" s="655"/>
      <c r="K734" s="655"/>
      <c r="L734" s="655"/>
      <c r="M734" s="655"/>
      <c r="N734" s="1310"/>
      <c r="O734" s="655"/>
      <c r="P734" s="656"/>
      <c r="Q734" s="657"/>
      <c r="R734" s="704"/>
      <c r="S734" s="3180"/>
    </row>
    <row r="735" spans="7:19" ht="15" customHeight="1">
      <c r="G735" s="1047"/>
      <c r="H735" s="655"/>
      <c r="I735" s="655"/>
      <c r="J735" s="655"/>
      <c r="K735" s="655"/>
      <c r="L735" s="655"/>
      <c r="M735" s="655"/>
      <c r="N735" s="1310"/>
      <c r="O735" s="655"/>
      <c r="P735" s="656"/>
      <c r="Q735" s="657"/>
      <c r="R735" s="704"/>
      <c r="S735" s="3180"/>
    </row>
    <row r="736" spans="7:19" ht="15" customHeight="1">
      <c r="G736" s="1047"/>
      <c r="H736" s="655"/>
      <c r="I736" s="655"/>
      <c r="J736" s="655"/>
      <c r="K736" s="655"/>
      <c r="L736" s="655"/>
      <c r="M736" s="655"/>
      <c r="N736" s="1310"/>
      <c r="O736" s="655"/>
      <c r="P736" s="656"/>
      <c r="Q736" s="657"/>
      <c r="R736" s="704"/>
      <c r="S736" s="3180"/>
    </row>
    <row r="737" spans="7:19" ht="15" customHeight="1">
      <c r="G737" s="1047"/>
      <c r="H737" s="655"/>
      <c r="I737" s="655"/>
      <c r="J737" s="655"/>
      <c r="K737" s="655"/>
      <c r="L737" s="655"/>
      <c r="M737" s="655"/>
      <c r="N737" s="1310"/>
      <c r="O737" s="655"/>
      <c r="P737" s="656"/>
      <c r="Q737" s="657"/>
      <c r="R737" s="704"/>
      <c r="S737" s="3180"/>
    </row>
    <row r="738" spans="7:19" ht="15" customHeight="1">
      <c r="G738" s="1047"/>
      <c r="H738" s="655"/>
      <c r="I738" s="655"/>
      <c r="J738" s="655"/>
      <c r="K738" s="655"/>
      <c r="L738" s="655"/>
      <c r="M738" s="655"/>
      <c r="N738" s="1310"/>
      <c r="O738" s="655"/>
      <c r="P738" s="656"/>
      <c r="Q738" s="657"/>
      <c r="R738" s="704"/>
      <c r="S738" s="3180"/>
    </row>
    <row r="739" spans="7:19" ht="15" customHeight="1">
      <c r="G739" s="1047"/>
      <c r="H739" s="655"/>
      <c r="I739" s="655"/>
      <c r="J739" s="655"/>
      <c r="K739" s="655"/>
      <c r="L739" s="655"/>
      <c r="M739" s="655"/>
      <c r="N739" s="1310"/>
      <c r="O739" s="655"/>
      <c r="P739" s="656"/>
      <c r="Q739" s="657"/>
      <c r="R739" s="704"/>
      <c r="S739" s="3180"/>
    </row>
    <row r="740" spans="7:19" ht="15" customHeight="1">
      <c r="G740" s="1047"/>
      <c r="H740" s="655"/>
      <c r="I740" s="655"/>
      <c r="J740" s="655"/>
      <c r="K740" s="655"/>
      <c r="L740" s="655"/>
      <c r="M740" s="655"/>
      <c r="N740" s="1310"/>
      <c r="O740" s="655"/>
      <c r="P740" s="656"/>
      <c r="Q740" s="657"/>
      <c r="R740" s="704"/>
      <c r="S740" s="3180"/>
    </row>
    <row r="741" spans="7:19" ht="15" customHeight="1">
      <c r="G741" s="1047"/>
      <c r="H741" s="655"/>
      <c r="I741" s="655"/>
      <c r="J741" s="655"/>
      <c r="K741" s="655"/>
      <c r="L741" s="655"/>
      <c r="M741" s="655"/>
      <c r="N741" s="1310"/>
      <c r="O741" s="655"/>
      <c r="P741" s="656"/>
      <c r="Q741" s="657"/>
      <c r="R741" s="704"/>
      <c r="S741" s="3180"/>
    </row>
    <row r="742" spans="7:19" ht="15" customHeight="1">
      <c r="G742" s="1047"/>
      <c r="H742" s="655"/>
      <c r="I742" s="655"/>
      <c r="J742" s="655"/>
      <c r="K742" s="655"/>
      <c r="L742" s="655"/>
      <c r="M742" s="655"/>
      <c r="N742" s="1310"/>
      <c r="O742" s="655"/>
      <c r="P742" s="656"/>
      <c r="Q742" s="657"/>
      <c r="R742" s="704"/>
      <c r="S742" s="3180"/>
    </row>
    <row r="743" spans="7:19" ht="15" customHeight="1">
      <c r="G743" s="1047"/>
      <c r="H743" s="655"/>
      <c r="I743" s="655"/>
      <c r="J743" s="655"/>
      <c r="K743" s="655"/>
      <c r="L743" s="655"/>
      <c r="M743" s="655"/>
      <c r="N743" s="1310"/>
      <c r="O743" s="655"/>
      <c r="P743" s="656"/>
      <c r="Q743" s="657"/>
      <c r="R743" s="704"/>
      <c r="S743" s="3180"/>
    </row>
    <row r="744" spans="7:19" ht="15" customHeight="1">
      <c r="G744" s="1047"/>
      <c r="H744" s="655"/>
      <c r="I744" s="655"/>
      <c r="J744" s="655"/>
      <c r="K744" s="655"/>
      <c r="L744" s="655"/>
      <c r="M744" s="655"/>
      <c r="N744" s="1310"/>
      <c r="O744" s="655"/>
      <c r="P744" s="656"/>
      <c r="Q744" s="657"/>
      <c r="R744" s="704"/>
      <c r="S744" s="3180"/>
    </row>
    <row r="745" spans="7:19" ht="15" customHeight="1">
      <c r="G745" s="1047"/>
      <c r="H745" s="655"/>
      <c r="I745" s="655"/>
      <c r="J745" s="655"/>
      <c r="K745" s="655"/>
      <c r="L745" s="655"/>
      <c r="M745" s="655"/>
      <c r="N745" s="1310"/>
      <c r="O745" s="655"/>
      <c r="P745" s="656"/>
      <c r="Q745" s="657"/>
      <c r="R745" s="704"/>
      <c r="S745" s="3180"/>
    </row>
    <row r="746" spans="7:19" ht="15" customHeight="1">
      <c r="G746" s="1047"/>
      <c r="H746" s="655"/>
      <c r="I746" s="655"/>
      <c r="J746" s="655"/>
      <c r="K746" s="655"/>
      <c r="L746" s="655"/>
      <c r="M746" s="655"/>
      <c r="N746" s="1310"/>
      <c r="O746" s="655"/>
      <c r="P746" s="656"/>
      <c r="Q746" s="657"/>
      <c r="R746" s="704"/>
      <c r="S746" s="3180"/>
    </row>
    <row r="747" spans="7:19" ht="15" customHeight="1">
      <c r="G747" s="1047"/>
      <c r="H747" s="655"/>
      <c r="I747" s="655"/>
      <c r="J747" s="655"/>
      <c r="K747" s="655"/>
      <c r="L747" s="655"/>
      <c r="M747" s="655"/>
      <c r="N747" s="1310"/>
      <c r="O747" s="655"/>
      <c r="P747" s="656"/>
      <c r="Q747" s="657"/>
      <c r="R747" s="704"/>
      <c r="S747" s="3180"/>
    </row>
    <row r="748" spans="7:19" ht="15" customHeight="1">
      <c r="G748" s="1047"/>
      <c r="H748" s="655"/>
      <c r="I748" s="655"/>
      <c r="J748" s="655"/>
      <c r="K748" s="655"/>
      <c r="L748" s="655"/>
      <c r="M748" s="655"/>
      <c r="N748" s="1310"/>
      <c r="O748" s="655"/>
      <c r="P748" s="656"/>
      <c r="Q748" s="657"/>
      <c r="R748" s="704"/>
      <c r="S748" s="3180"/>
    </row>
    <row r="749" spans="7:19" ht="15" customHeight="1">
      <c r="G749" s="1047"/>
      <c r="H749" s="655"/>
      <c r="I749" s="655"/>
      <c r="J749" s="655"/>
      <c r="K749" s="655"/>
      <c r="L749" s="655"/>
      <c r="M749" s="655"/>
      <c r="N749" s="1310"/>
      <c r="O749" s="655"/>
      <c r="P749" s="656"/>
      <c r="Q749" s="657"/>
      <c r="R749" s="704"/>
      <c r="S749" s="3180"/>
    </row>
    <row r="750" spans="7:19" ht="15" customHeight="1">
      <c r="G750" s="1047"/>
      <c r="H750" s="655"/>
      <c r="I750" s="655"/>
      <c r="J750" s="655"/>
      <c r="K750" s="655"/>
      <c r="L750" s="655"/>
      <c r="M750" s="655"/>
      <c r="N750" s="1310"/>
      <c r="O750" s="655"/>
      <c r="P750" s="656"/>
      <c r="Q750" s="657"/>
      <c r="R750" s="704"/>
      <c r="S750" s="3180"/>
    </row>
    <row r="751" spans="7:19" ht="15" customHeight="1">
      <c r="G751" s="1047"/>
      <c r="H751" s="655"/>
      <c r="I751" s="655"/>
      <c r="J751" s="655"/>
      <c r="K751" s="655"/>
      <c r="L751" s="655"/>
      <c r="M751" s="655"/>
      <c r="N751" s="1310"/>
      <c r="O751" s="655"/>
      <c r="P751" s="656"/>
      <c r="Q751" s="657"/>
      <c r="R751" s="704"/>
      <c r="S751" s="3180"/>
    </row>
    <row r="752" spans="7:19" ht="15" customHeight="1">
      <c r="G752" s="1047"/>
      <c r="H752" s="655"/>
      <c r="I752" s="655"/>
      <c r="J752" s="655"/>
      <c r="K752" s="655"/>
      <c r="L752" s="655"/>
      <c r="M752" s="655"/>
      <c r="N752" s="1310"/>
      <c r="O752" s="655"/>
      <c r="P752" s="656"/>
      <c r="Q752" s="657"/>
      <c r="R752" s="704"/>
      <c r="S752" s="3180"/>
    </row>
    <row r="753" spans="7:19" ht="15" customHeight="1">
      <c r="G753" s="1047"/>
      <c r="H753" s="655"/>
      <c r="I753" s="655"/>
      <c r="J753" s="655"/>
      <c r="K753" s="655"/>
      <c r="L753" s="655"/>
      <c r="M753" s="655"/>
      <c r="N753" s="1310"/>
      <c r="O753" s="655"/>
      <c r="P753" s="656"/>
      <c r="Q753" s="657"/>
      <c r="R753" s="704"/>
      <c r="S753" s="3180"/>
    </row>
    <row r="754" spans="7:19" ht="15" customHeight="1">
      <c r="G754" s="1047"/>
      <c r="H754" s="655"/>
      <c r="I754" s="655"/>
      <c r="J754" s="655"/>
      <c r="K754" s="655"/>
      <c r="L754" s="655"/>
      <c r="M754" s="655"/>
      <c r="N754" s="1310"/>
      <c r="O754" s="655"/>
      <c r="P754" s="656"/>
      <c r="Q754" s="657"/>
      <c r="R754" s="704"/>
      <c r="S754" s="3180"/>
    </row>
    <row r="755" spans="7:19" ht="15" customHeight="1">
      <c r="G755" s="1047"/>
      <c r="H755" s="655"/>
      <c r="I755" s="655"/>
      <c r="J755" s="655"/>
      <c r="K755" s="655"/>
      <c r="L755" s="655"/>
      <c r="M755" s="655"/>
      <c r="N755" s="1310"/>
      <c r="O755" s="655"/>
      <c r="P755" s="656"/>
      <c r="Q755" s="657"/>
      <c r="R755" s="704"/>
      <c r="S755" s="3180"/>
    </row>
    <row r="756" spans="7:19" ht="15" customHeight="1">
      <c r="G756" s="1047"/>
      <c r="H756" s="655"/>
      <c r="I756" s="655"/>
      <c r="J756" s="655"/>
      <c r="K756" s="655"/>
      <c r="L756" s="655"/>
      <c r="M756" s="655"/>
      <c r="N756" s="1310"/>
      <c r="O756" s="655"/>
      <c r="P756" s="656"/>
      <c r="Q756" s="657"/>
      <c r="R756" s="704"/>
      <c r="S756" s="3180"/>
    </row>
    <row r="757" spans="7:19" ht="15" customHeight="1">
      <c r="G757" s="1047"/>
      <c r="H757" s="655"/>
      <c r="I757" s="655"/>
      <c r="J757" s="655"/>
      <c r="K757" s="655"/>
      <c r="L757" s="655"/>
      <c r="M757" s="655"/>
      <c r="N757" s="1310"/>
      <c r="O757" s="655"/>
      <c r="P757" s="656"/>
      <c r="Q757" s="657"/>
      <c r="R757" s="704"/>
      <c r="S757" s="3180"/>
    </row>
    <row r="758" spans="7:19" ht="15" customHeight="1">
      <c r="G758" s="1047"/>
      <c r="H758" s="655"/>
      <c r="I758" s="655"/>
      <c r="J758" s="655"/>
      <c r="K758" s="655"/>
      <c r="L758" s="655"/>
      <c r="M758" s="655"/>
      <c r="N758" s="1310"/>
      <c r="O758" s="655"/>
      <c r="P758" s="656"/>
      <c r="Q758" s="657"/>
      <c r="R758" s="704"/>
      <c r="S758" s="3180"/>
    </row>
    <row r="759" spans="7:19" ht="15" customHeight="1">
      <c r="G759" s="1047"/>
      <c r="H759" s="655"/>
      <c r="I759" s="655"/>
      <c r="J759" s="655"/>
      <c r="K759" s="655"/>
      <c r="L759" s="655"/>
      <c r="M759" s="655"/>
      <c r="N759" s="1310"/>
      <c r="O759" s="655"/>
      <c r="P759" s="656"/>
      <c r="Q759" s="657"/>
      <c r="R759" s="704"/>
      <c r="S759" s="3180"/>
    </row>
    <row r="760" spans="7:19" ht="15" customHeight="1">
      <c r="G760" s="1047"/>
      <c r="H760" s="655"/>
      <c r="I760" s="655"/>
      <c r="J760" s="655"/>
      <c r="K760" s="655"/>
      <c r="L760" s="655"/>
      <c r="M760" s="655"/>
      <c r="N760" s="1310"/>
      <c r="O760" s="655"/>
      <c r="P760" s="656"/>
      <c r="Q760" s="657"/>
      <c r="R760" s="704"/>
      <c r="S760" s="3180"/>
    </row>
    <row r="761" spans="7:19" ht="15" customHeight="1">
      <c r="G761" s="1047"/>
      <c r="H761" s="655"/>
      <c r="I761" s="655"/>
      <c r="J761" s="655"/>
      <c r="K761" s="655"/>
      <c r="L761" s="655"/>
      <c r="M761" s="655"/>
      <c r="N761" s="1310"/>
      <c r="O761" s="655"/>
      <c r="P761" s="656"/>
      <c r="Q761" s="657"/>
      <c r="R761" s="704"/>
      <c r="S761" s="3180"/>
    </row>
    <row r="762" spans="7:19" ht="15" customHeight="1">
      <c r="G762" s="1047"/>
      <c r="H762" s="655"/>
      <c r="I762" s="655"/>
      <c r="J762" s="655"/>
      <c r="K762" s="655"/>
      <c r="L762" s="655"/>
      <c r="M762" s="655"/>
      <c r="N762" s="1310"/>
      <c r="O762" s="655"/>
      <c r="P762" s="656"/>
      <c r="Q762" s="657"/>
      <c r="R762" s="704"/>
      <c r="S762" s="3180"/>
    </row>
    <row r="763" spans="7:19" ht="15" customHeight="1">
      <c r="G763" s="1047"/>
      <c r="H763" s="655"/>
      <c r="I763" s="655"/>
      <c r="J763" s="655"/>
      <c r="K763" s="655"/>
      <c r="L763" s="655"/>
      <c r="M763" s="655"/>
      <c r="N763" s="1310"/>
      <c r="O763" s="655"/>
      <c r="P763" s="656"/>
      <c r="Q763" s="657"/>
      <c r="R763" s="704"/>
      <c r="S763" s="3180"/>
    </row>
    <row r="764" spans="7:19" ht="15" customHeight="1">
      <c r="G764" s="1047"/>
      <c r="H764" s="655"/>
      <c r="I764" s="655"/>
      <c r="J764" s="655"/>
      <c r="K764" s="655"/>
      <c r="L764" s="655"/>
      <c r="M764" s="655"/>
      <c r="N764" s="1310"/>
      <c r="O764" s="655"/>
      <c r="P764" s="656"/>
      <c r="Q764" s="657"/>
      <c r="R764" s="704"/>
      <c r="S764" s="3180"/>
    </row>
    <row r="765" spans="7:19" ht="15" customHeight="1">
      <c r="G765" s="1047"/>
      <c r="H765" s="655"/>
      <c r="I765" s="655"/>
      <c r="J765" s="655"/>
      <c r="K765" s="655"/>
      <c r="L765" s="655"/>
      <c r="M765" s="655"/>
      <c r="N765" s="1310"/>
      <c r="O765" s="655"/>
      <c r="P765" s="656"/>
      <c r="Q765" s="657"/>
      <c r="R765" s="704"/>
      <c r="S765" s="3180"/>
    </row>
    <row r="766" spans="7:19" ht="15" customHeight="1">
      <c r="G766" s="1047"/>
      <c r="H766" s="655"/>
      <c r="I766" s="655"/>
      <c r="J766" s="655"/>
      <c r="K766" s="655"/>
      <c r="L766" s="655"/>
      <c r="M766" s="655"/>
      <c r="N766" s="1310"/>
      <c r="O766" s="655"/>
      <c r="P766" s="656"/>
      <c r="Q766" s="657"/>
      <c r="R766" s="704"/>
      <c r="S766" s="3180"/>
    </row>
    <row r="767" spans="7:19" ht="15" customHeight="1">
      <c r="G767" s="1047"/>
      <c r="H767" s="655"/>
      <c r="I767" s="655"/>
      <c r="J767" s="655"/>
      <c r="K767" s="655"/>
      <c r="L767" s="655"/>
      <c r="M767" s="655"/>
      <c r="N767" s="1310"/>
      <c r="O767" s="655"/>
      <c r="P767" s="656"/>
      <c r="Q767" s="657"/>
      <c r="R767" s="704"/>
      <c r="S767" s="3180"/>
    </row>
    <row r="768" spans="7:19" ht="15" customHeight="1">
      <c r="G768" s="1047"/>
      <c r="H768" s="655"/>
      <c r="I768" s="655"/>
      <c r="J768" s="655"/>
      <c r="K768" s="655"/>
      <c r="L768" s="655"/>
      <c r="M768" s="655"/>
      <c r="N768" s="1310"/>
      <c r="O768" s="655"/>
      <c r="P768" s="656"/>
      <c r="Q768" s="657"/>
      <c r="R768" s="704"/>
      <c r="S768" s="3180"/>
    </row>
    <row r="769" spans="7:19" ht="15" customHeight="1">
      <c r="G769" s="1047"/>
      <c r="H769" s="655"/>
      <c r="I769" s="655"/>
      <c r="J769" s="655"/>
      <c r="K769" s="655"/>
      <c r="L769" s="655"/>
      <c r="M769" s="655"/>
      <c r="N769" s="1310"/>
      <c r="O769" s="655"/>
      <c r="P769" s="656"/>
      <c r="Q769" s="657"/>
      <c r="R769" s="704"/>
      <c r="S769" s="3180"/>
    </row>
    <row r="770" spans="7:19" ht="15" customHeight="1">
      <c r="G770" s="1047"/>
      <c r="H770" s="655"/>
      <c r="I770" s="655"/>
      <c r="J770" s="655"/>
      <c r="K770" s="655"/>
      <c r="L770" s="655"/>
      <c r="M770" s="655"/>
      <c r="N770" s="1310"/>
      <c r="O770" s="655"/>
      <c r="P770" s="656"/>
      <c r="Q770" s="657"/>
      <c r="R770" s="704"/>
      <c r="S770" s="3180"/>
    </row>
    <row r="771" spans="7:19" ht="15" customHeight="1">
      <c r="G771" s="1047"/>
      <c r="H771" s="655"/>
      <c r="I771" s="655"/>
      <c r="J771" s="655"/>
      <c r="K771" s="655"/>
      <c r="L771" s="655"/>
      <c r="M771" s="655"/>
      <c r="N771" s="1310"/>
      <c r="O771" s="655"/>
      <c r="P771" s="656"/>
      <c r="Q771" s="657"/>
      <c r="R771" s="704"/>
      <c r="S771" s="3180"/>
    </row>
    <row r="772" spans="7:19" ht="15" customHeight="1">
      <c r="G772" s="1047"/>
      <c r="H772" s="655"/>
      <c r="I772" s="655"/>
      <c r="J772" s="655"/>
      <c r="K772" s="655"/>
      <c r="L772" s="655"/>
      <c r="M772" s="655"/>
      <c r="N772" s="1310"/>
      <c r="O772" s="655"/>
      <c r="P772" s="656"/>
      <c r="Q772" s="657"/>
      <c r="R772" s="704"/>
      <c r="S772" s="3180"/>
    </row>
    <row r="773" spans="7:19" ht="15" customHeight="1">
      <c r="G773" s="1047"/>
      <c r="H773" s="655"/>
      <c r="I773" s="655"/>
      <c r="J773" s="655"/>
      <c r="K773" s="655"/>
      <c r="L773" s="655"/>
      <c r="M773" s="655"/>
      <c r="N773" s="1310"/>
      <c r="O773" s="655"/>
      <c r="P773" s="656"/>
      <c r="Q773" s="657"/>
      <c r="R773" s="704"/>
      <c r="S773" s="3180"/>
    </row>
    <row r="774" spans="7:19" ht="15" customHeight="1">
      <c r="G774" s="1047"/>
      <c r="H774" s="655"/>
      <c r="I774" s="655"/>
      <c r="J774" s="655"/>
      <c r="K774" s="655"/>
      <c r="L774" s="655"/>
      <c r="M774" s="655"/>
      <c r="N774" s="1310"/>
      <c r="O774" s="655"/>
      <c r="P774" s="656"/>
      <c r="Q774" s="657"/>
      <c r="R774" s="704"/>
      <c r="S774" s="3180"/>
    </row>
    <row r="775" spans="7:19" ht="15" customHeight="1">
      <c r="G775" s="1047"/>
      <c r="H775" s="655"/>
      <c r="I775" s="655"/>
      <c r="J775" s="655"/>
      <c r="K775" s="655"/>
      <c r="L775" s="655"/>
      <c r="M775" s="655"/>
      <c r="N775" s="1310"/>
      <c r="O775" s="655"/>
      <c r="P775" s="656"/>
      <c r="Q775" s="657"/>
      <c r="R775" s="704"/>
      <c r="S775" s="3180"/>
    </row>
    <row r="776" spans="7:19" ht="15" customHeight="1">
      <c r="G776" s="1047"/>
      <c r="H776" s="655"/>
      <c r="I776" s="655"/>
      <c r="J776" s="655"/>
      <c r="K776" s="655"/>
      <c r="L776" s="655"/>
      <c r="M776" s="655"/>
      <c r="N776" s="1310"/>
      <c r="O776" s="655"/>
      <c r="P776" s="656"/>
      <c r="Q776" s="657"/>
      <c r="R776" s="704"/>
      <c r="S776" s="3180"/>
    </row>
    <row r="777" spans="7:19" ht="15" customHeight="1">
      <c r="G777" s="1047"/>
      <c r="H777" s="655"/>
      <c r="I777" s="655"/>
      <c r="J777" s="655"/>
      <c r="K777" s="655"/>
      <c r="L777" s="655"/>
      <c r="M777" s="655"/>
      <c r="N777" s="1310"/>
      <c r="O777" s="655"/>
      <c r="P777" s="656"/>
      <c r="Q777" s="657"/>
      <c r="R777" s="704"/>
      <c r="S777" s="3180"/>
    </row>
    <row r="778" spans="7:19" ht="15" customHeight="1">
      <c r="G778" s="1047"/>
      <c r="H778" s="655"/>
      <c r="I778" s="655"/>
      <c r="J778" s="655"/>
      <c r="K778" s="655"/>
      <c r="L778" s="655"/>
      <c r="M778" s="655"/>
      <c r="N778" s="1310"/>
      <c r="O778" s="655"/>
      <c r="P778" s="656"/>
      <c r="Q778" s="657"/>
      <c r="R778" s="704"/>
      <c r="S778" s="3180"/>
    </row>
    <row r="779" spans="7:19" ht="15" customHeight="1">
      <c r="G779" s="1047"/>
      <c r="H779" s="655"/>
      <c r="I779" s="655"/>
      <c r="J779" s="655"/>
      <c r="K779" s="655"/>
      <c r="L779" s="655"/>
      <c r="M779" s="655"/>
      <c r="N779" s="1310"/>
      <c r="O779" s="655"/>
      <c r="P779" s="656"/>
      <c r="Q779" s="657"/>
      <c r="R779" s="704"/>
      <c r="S779" s="3180"/>
    </row>
    <row r="780" spans="7:19" ht="15" customHeight="1">
      <c r="G780" s="1047"/>
      <c r="H780" s="655"/>
      <c r="I780" s="655"/>
      <c r="J780" s="655"/>
      <c r="K780" s="655"/>
      <c r="L780" s="655"/>
      <c r="M780" s="655"/>
      <c r="N780" s="1310"/>
      <c r="O780" s="655"/>
      <c r="P780" s="656"/>
      <c r="Q780" s="657"/>
      <c r="R780" s="704"/>
      <c r="S780" s="3180"/>
    </row>
    <row r="781" spans="7:19" ht="15" customHeight="1">
      <c r="G781" s="1047"/>
      <c r="H781" s="655"/>
      <c r="I781" s="655"/>
      <c r="J781" s="655"/>
      <c r="K781" s="655"/>
      <c r="L781" s="655"/>
      <c r="M781" s="655"/>
      <c r="N781" s="1310"/>
      <c r="O781" s="655"/>
      <c r="P781" s="656"/>
      <c r="Q781" s="657"/>
      <c r="R781" s="704"/>
      <c r="S781" s="3180"/>
    </row>
    <row r="782" spans="7:19" ht="15" customHeight="1">
      <c r="G782" s="1047"/>
      <c r="H782" s="655"/>
      <c r="I782" s="655"/>
      <c r="J782" s="655"/>
      <c r="K782" s="655"/>
      <c r="L782" s="655"/>
      <c r="M782" s="655"/>
      <c r="N782" s="1310"/>
      <c r="O782" s="655"/>
      <c r="P782" s="656"/>
      <c r="Q782" s="657"/>
      <c r="R782" s="704"/>
      <c r="S782" s="3180"/>
    </row>
    <row r="783" spans="7:19" ht="15" customHeight="1">
      <c r="G783" s="1047"/>
      <c r="H783" s="655"/>
      <c r="I783" s="655"/>
      <c r="J783" s="655"/>
      <c r="K783" s="655"/>
      <c r="L783" s="655"/>
      <c r="M783" s="655"/>
      <c r="N783" s="1310"/>
      <c r="O783" s="655"/>
      <c r="P783" s="656"/>
      <c r="Q783" s="657"/>
      <c r="R783" s="704"/>
      <c r="S783" s="3180"/>
    </row>
    <row r="784" spans="7:19" ht="15" customHeight="1">
      <c r="G784" s="1047"/>
      <c r="H784" s="655"/>
      <c r="I784" s="655"/>
      <c r="J784" s="655"/>
      <c r="K784" s="655"/>
      <c r="L784" s="655"/>
      <c r="M784" s="655"/>
      <c r="N784" s="1310"/>
      <c r="O784" s="655"/>
      <c r="P784" s="656"/>
      <c r="Q784" s="657"/>
      <c r="R784" s="704"/>
      <c r="S784" s="3180"/>
    </row>
    <row r="785" spans="7:19" ht="15" customHeight="1">
      <c r="G785" s="1047"/>
      <c r="H785" s="655"/>
      <c r="I785" s="655"/>
      <c r="J785" s="655"/>
      <c r="K785" s="655"/>
      <c r="L785" s="655"/>
      <c r="M785" s="655"/>
      <c r="N785" s="1310"/>
      <c r="O785" s="655"/>
      <c r="P785" s="656"/>
      <c r="Q785" s="657"/>
      <c r="R785" s="704"/>
      <c r="S785" s="3180"/>
    </row>
    <row r="786" spans="7:19" ht="15" customHeight="1">
      <c r="G786" s="1047"/>
      <c r="H786" s="655"/>
      <c r="I786" s="655"/>
      <c r="J786" s="655"/>
      <c r="K786" s="655"/>
      <c r="L786" s="655"/>
      <c r="M786" s="655"/>
      <c r="N786" s="1310"/>
      <c r="O786" s="655"/>
      <c r="P786" s="656"/>
      <c r="Q786" s="657"/>
      <c r="R786" s="704"/>
      <c r="S786" s="3180"/>
    </row>
    <row r="787" spans="7:19" ht="15" customHeight="1">
      <c r="G787" s="1047"/>
      <c r="H787" s="655"/>
      <c r="I787" s="655"/>
      <c r="J787" s="655"/>
      <c r="K787" s="655"/>
      <c r="L787" s="655"/>
      <c r="M787" s="655"/>
      <c r="N787" s="1310"/>
      <c r="O787" s="655"/>
      <c r="P787" s="656"/>
      <c r="Q787" s="657"/>
      <c r="R787" s="704"/>
      <c r="S787" s="3180"/>
    </row>
    <row r="788" spans="7:19" ht="15" customHeight="1">
      <c r="G788" s="1047"/>
      <c r="H788" s="655"/>
      <c r="I788" s="655"/>
      <c r="J788" s="655"/>
      <c r="K788" s="655"/>
      <c r="L788" s="655"/>
      <c r="M788" s="655"/>
      <c r="N788" s="1310"/>
      <c r="O788" s="655"/>
      <c r="P788" s="656"/>
      <c r="Q788" s="657"/>
      <c r="R788" s="704"/>
      <c r="S788" s="3180"/>
    </row>
    <row r="789" spans="7:19" ht="15" customHeight="1">
      <c r="G789" s="1047"/>
      <c r="H789" s="655"/>
      <c r="I789" s="655"/>
      <c r="J789" s="655"/>
      <c r="K789" s="655"/>
      <c r="L789" s="655"/>
      <c r="M789" s="655"/>
      <c r="N789" s="1310"/>
      <c r="O789" s="655"/>
      <c r="P789" s="656"/>
      <c r="Q789" s="657"/>
      <c r="R789" s="704"/>
      <c r="S789" s="3180"/>
    </row>
    <row r="790" spans="7:19" ht="15" customHeight="1">
      <c r="G790" s="1047"/>
      <c r="H790" s="655"/>
      <c r="I790" s="655"/>
      <c r="J790" s="655"/>
      <c r="K790" s="655"/>
      <c r="L790" s="655"/>
      <c r="M790" s="655"/>
      <c r="N790" s="1310"/>
      <c r="O790" s="655"/>
      <c r="P790" s="656"/>
      <c r="Q790" s="657"/>
      <c r="R790" s="704"/>
      <c r="S790" s="3180"/>
    </row>
    <row r="791" spans="7:19" ht="15" customHeight="1">
      <c r="G791" s="1047"/>
      <c r="H791" s="655"/>
      <c r="I791" s="655"/>
      <c r="J791" s="655"/>
      <c r="K791" s="655"/>
      <c r="L791" s="655"/>
      <c r="M791" s="655"/>
      <c r="N791" s="1310"/>
      <c r="O791" s="655"/>
      <c r="P791" s="656"/>
      <c r="Q791" s="657"/>
      <c r="R791" s="704"/>
      <c r="S791" s="3180"/>
    </row>
    <row r="792" spans="7:19" ht="15" customHeight="1">
      <c r="G792" s="1047"/>
      <c r="H792" s="655"/>
      <c r="I792" s="655"/>
      <c r="J792" s="655"/>
      <c r="K792" s="655"/>
      <c r="L792" s="655"/>
      <c r="M792" s="655"/>
      <c r="N792" s="1310"/>
      <c r="O792" s="655"/>
      <c r="P792" s="656"/>
      <c r="Q792" s="657"/>
      <c r="R792" s="704"/>
      <c r="S792" s="3180"/>
    </row>
    <row r="793" spans="7:19" ht="15" customHeight="1">
      <c r="G793" s="1047"/>
      <c r="H793" s="655"/>
      <c r="I793" s="655"/>
      <c r="J793" s="655"/>
      <c r="K793" s="655"/>
      <c r="L793" s="655"/>
      <c r="M793" s="655"/>
      <c r="N793" s="1310"/>
      <c r="O793" s="655"/>
      <c r="P793" s="656"/>
      <c r="Q793" s="657"/>
      <c r="R793" s="704"/>
      <c r="S793" s="3180"/>
    </row>
    <row r="794" spans="7:19" ht="15" customHeight="1">
      <c r="G794" s="1047"/>
      <c r="H794" s="655"/>
      <c r="I794" s="655"/>
      <c r="J794" s="655"/>
      <c r="K794" s="655"/>
      <c r="L794" s="655"/>
      <c r="M794" s="655"/>
      <c r="N794" s="1310"/>
      <c r="O794" s="655"/>
      <c r="P794" s="656"/>
      <c r="Q794" s="657"/>
      <c r="R794" s="704"/>
      <c r="S794" s="3180"/>
    </row>
    <row r="795" spans="7:19" ht="15" customHeight="1">
      <c r="G795" s="1047"/>
      <c r="H795" s="655"/>
      <c r="I795" s="655"/>
      <c r="J795" s="655"/>
      <c r="K795" s="655"/>
      <c r="L795" s="655"/>
      <c r="M795" s="655"/>
      <c r="N795" s="1310"/>
      <c r="O795" s="655"/>
      <c r="P795" s="656"/>
      <c r="Q795" s="657"/>
      <c r="R795" s="704"/>
      <c r="S795" s="3180"/>
    </row>
    <row r="796" spans="7:19" ht="15" customHeight="1">
      <c r="G796" s="1047"/>
      <c r="H796" s="655"/>
      <c r="I796" s="655"/>
      <c r="J796" s="655"/>
      <c r="K796" s="655"/>
      <c r="L796" s="655"/>
      <c r="M796" s="655"/>
      <c r="N796" s="1310"/>
      <c r="O796" s="655"/>
      <c r="P796" s="656"/>
      <c r="Q796" s="657"/>
      <c r="R796" s="704"/>
      <c r="S796" s="3180"/>
    </row>
    <row r="797" spans="7:19" ht="15" customHeight="1">
      <c r="G797" s="1047"/>
      <c r="H797" s="655"/>
      <c r="I797" s="655"/>
      <c r="J797" s="655"/>
      <c r="K797" s="655"/>
      <c r="L797" s="655"/>
      <c r="M797" s="655"/>
      <c r="N797" s="1310"/>
      <c r="O797" s="655"/>
      <c r="P797" s="656"/>
      <c r="Q797" s="657"/>
      <c r="R797" s="704"/>
      <c r="S797" s="3180"/>
    </row>
    <row r="798" spans="7:19" ht="15" customHeight="1">
      <c r="G798" s="1047"/>
      <c r="H798" s="655"/>
      <c r="I798" s="655"/>
      <c r="J798" s="655"/>
      <c r="K798" s="655"/>
      <c r="L798" s="655"/>
      <c r="M798" s="655"/>
      <c r="N798" s="1310"/>
      <c r="O798" s="655"/>
      <c r="P798" s="656"/>
      <c r="Q798" s="657"/>
      <c r="R798" s="704"/>
      <c r="S798" s="3180"/>
    </row>
    <row r="799" spans="7:19" ht="15" customHeight="1">
      <c r="G799" s="1047"/>
      <c r="H799" s="655"/>
      <c r="I799" s="655"/>
      <c r="J799" s="655"/>
      <c r="K799" s="655"/>
      <c r="L799" s="655"/>
      <c r="M799" s="655"/>
      <c r="N799" s="1310"/>
      <c r="O799" s="655"/>
      <c r="P799" s="656"/>
      <c r="Q799" s="657"/>
      <c r="R799" s="704"/>
      <c r="S799" s="3180"/>
    </row>
    <row r="800" spans="7:19" ht="15" customHeight="1">
      <c r="G800" s="1047"/>
      <c r="H800" s="655"/>
      <c r="I800" s="655"/>
      <c r="J800" s="655"/>
      <c r="K800" s="655"/>
      <c r="L800" s="655"/>
      <c r="M800" s="655"/>
      <c r="N800" s="1310"/>
      <c r="O800" s="655"/>
      <c r="P800" s="656"/>
      <c r="Q800" s="657"/>
      <c r="R800" s="704"/>
      <c r="S800" s="3180"/>
    </row>
    <row r="801" spans="7:19" ht="15" customHeight="1">
      <c r="G801" s="1047"/>
      <c r="H801" s="655"/>
      <c r="I801" s="655"/>
      <c r="J801" s="655"/>
      <c r="K801" s="655"/>
      <c r="L801" s="655"/>
      <c r="M801" s="655"/>
      <c r="N801" s="1310"/>
      <c r="O801" s="655"/>
      <c r="P801" s="656"/>
      <c r="Q801" s="657"/>
      <c r="R801" s="704"/>
      <c r="S801" s="3180"/>
    </row>
    <row r="802" spans="7:19" ht="15" customHeight="1">
      <c r="G802" s="1047"/>
      <c r="H802" s="655"/>
      <c r="I802" s="655"/>
      <c r="J802" s="655"/>
      <c r="K802" s="655"/>
      <c r="L802" s="655"/>
      <c r="M802" s="655"/>
      <c r="N802" s="1310"/>
      <c r="O802" s="655"/>
      <c r="P802" s="656"/>
      <c r="Q802" s="657"/>
      <c r="R802" s="704"/>
      <c r="S802" s="3180"/>
    </row>
    <row r="803" spans="7:19" ht="15" customHeight="1">
      <c r="G803" s="1047"/>
      <c r="H803" s="655"/>
      <c r="I803" s="655"/>
      <c r="J803" s="655"/>
      <c r="K803" s="655"/>
      <c r="L803" s="655"/>
      <c r="M803" s="655"/>
      <c r="N803" s="1310"/>
      <c r="O803" s="655"/>
      <c r="P803" s="656"/>
      <c r="Q803" s="657"/>
      <c r="R803" s="704"/>
      <c r="S803" s="3180"/>
    </row>
    <row r="804" spans="7:19" ht="15" customHeight="1">
      <c r="G804" s="1047"/>
      <c r="H804" s="655"/>
      <c r="I804" s="655"/>
      <c r="J804" s="655"/>
      <c r="K804" s="655"/>
      <c r="L804" s="655"/>
      <c r="M804" s="655"/>
      <c r="N804" s="1310"/>
      <c r="O804" s="655"/>
      <c r="P804" s="656"/>
      <c r="Q804" s="657"/>
      <c r="R804" s="704"/>
      <c r="S804" s="3180"/>
    </row>
    <row r="805" spans="7:19" ht="15" customHeight="1">
      <c r="G805" s="1047"/>
      <c r="H805" s="655"/>
      <c r="I805" s="655"/>
      <c r="J805" s="655"/>
      <c r="K805" s="655"/>
      <c r="L805" s="655"/>
      <c r="M805" s="655"/>
      <c r="N805" s="1310"/>
      <c r="O805" s="655"/>
      <c r="P805" s="656"/>
      <c r="Q805" s="657"/>
      <c r="R805" s="704"/>
      <c r="S805" s="3180"/>
    </row>
    <row r="806" spans="7:19" ht="15" customHeight="1">
      <c r="G806" s="1047"/>
      <c r="H806" s="655"/>
      <c r="I806" s="655"/>
      <c r="J806" s="655"/>
      <c r="K806" s="655"/>
      <c r="L806" s="655"/>
      <c r="M806" s="655"/>
      <c r="N806" s="1310"/>
      <c r="O806" s="655"/>
      <c r="P806" s="656"/>
      <c r="Q806" s="657"/>
      <c r="R806" s="704"/>
      <c r="S806" s="3180"/>
    </row>
    <row r="807" spans="7:19" ht="15" customHeight="1">
      <c r="G807" s="1047"/>
      <c r="H807" s="655"/>
      <c r="I807" s="655"/>
      <c r="J807" s="655"/>
      <c r="K807" s="655"/>
      <c r="L807" s="655"/>
      <c r="M807" s="655"/>
      <c r="N807" s="1310"/>
      <c r="O807" s="655"/>
      <c r="P807" s="656"/>
      <c r="Q807" s="657"/>
      <c r="R807" s="704"/>
      <c r="S807" s="3180"/>
    </row>
    <row r="808" spans="7:19" ht="15" customHeight="1">
      <c r="G808" s="1047"/>
      <c r="H808" s="655"/>
      <c r="I808" s="655"/>
      <c r="J808" s="655"/>
      <c r="K808" s="655"/>
      <c r="L808" s="655"/>
      <c r="M808" s="655"/>
      <c r="N808" s="1310"/>
      <c r="O808" s="655"/>
      <c r="P808" s="656"/>
      <c r="Q808" s="657"/>
      <c r="R808" s="704"/>
      <c r="S808" s="3180"/>
    </row>
    <row r="809" spans="7:19" ht="15" customHeight="1">
      <c r="G809" s="1047"/>
      <c r="H809" s="655"/>
      <c r="I809" s="655"/>
      <c r="J809" s="655"/>
      <c r="K809" s="655"/>
      <c r="L809" s="655"/>
      <c r="M809" s="655"/>
      <c r="N809" s="1310"/>
      <c r="O809" s="655"/>
      <c r="P809" s="656"/>
      <c r="Q809" s="657"/>
      <c r="R809" s="704"/>
      <c r="S809" s="3180"/>
    </row>
    <row r="810" spans="7:19" ht="15" customHeight="1">
      <c r="G810" s="1047"/>
      <c r="H810" s="655"/>
      <c r="I810" s="655"/>
      <c r="J810" s="655"/>
      <c r="K810" s="655"/>
      <c r="L810" s="655"/>
      <c r="M810" s="655"/>
      <c r="N810" s="1310"/>
      <c r="O810" s="655"/>
      <c r="P810" s="656"/>
      <c r="Q810" s="657"/>
      <c r="R810" s="704"/>
      <c r="S810" s="3180"/>
    </row>
    <row r="811" spans="7:19" ht="15" customHeight="1">
      <c r="G811" s="1047"/>
      <c r="H811" s="655"/>
      <c r="I811" s="655"/>
      <c r="J811" s="655"/>
      <c r="K811" s="655"/>
      <c r="L811" s="655"/>
      <c r="M811" s="655"/>
      <c r="N811" s="1310"/>
      <c r="O811" s="655"/>
      <c r="P811" s="656"/>
      <c r="Q811" s="657"/>
      <c r="R811" s="704"/>
      <c r="S811" s="3180"/>
    </row>
    <row r="812" spans="7:19" ht="15" customHeight="1">
      <c r="G812" s="1047"/>
      <c r="H812" s="655"/>
      <c r="I812" s="655"/>
      <c r="J812" s="655"/>
      <c r="K812" s="655"/>
      <c r="L812" s="655"/>
      <c r="M812" s="655"/>
      <c r="N812" s="1310"/>
      <c r="O812" s="655"/>
      <c r="P812" s="656"/>
      <c r="Q812" s="657"/>
      <c r="R812" s="704"/>
      <c r="S812" s="3180"/>
    </row>
    <row r="813" spans="7:19" ht="15" customHeight="1">
      <c r="G813" s="1047"/>
      <c r="H813" s="655"/>
      <c r="I813" s="655"/>
      <c r="J813" s="655"/>
      <c r="K813" s="655"/>
      <c r="L813" s="655"/>
      <c r="M813" s="655"/>
      <c r="N813" s="1310"/>
      <c r="O813" s="655"/>
      <c r="P813" s="656"/>
      <c r="Q813" s="657"/>
      <c r="R813" s="704"/>
      <c r="S813" s="3180"/>
    </row>
    <row r="814" spans="7:19" ht="15" customHeight="1">
      <c r="G814" s="1047"/>
      <c r="H814" s="655"/>
      <c r="I814" s="655"/>
      <c r="J814" s="655"/>
      <c r="K814" s="655"/>
      <c r="L814" s="655"/>
      <c r="M814" s="655"/>
      <c r="N814" s="1310"/>
      <c r="O814" s="655"/>
      <c r="P814" s="656"/>
      <c r="Q814" s="657"/>
      <c r="R814" s="704"/>
      <c r="S814" s="3180"/>
    </row>
    <row r="815" spans="7:19" ht="15" customHeight="1">
      <c r="G815" s="1047"/>
      <c r="H815" s="655"/>
      <c r="I815" s="655"/>
      <c r="J815" s="655"/>
      <c r="K815" s="655"/>
      <c r="L815" s="655"/>
      <c r="M815" s="655"/>
      <c r="N815" s="1310"/>
      <c r="O815" s="655"/>
      <c r="P815" s="656"/>
      <c r="Q815" s="657"/>
      <c r="R815" s="704"/>
      <c r="S815" s="3180"/>
    </row>
    <row r="816" spans="7:19" ht="15" customHeight="1">
      <c r="G816" s="1047"/>
      <c r="H816" s="655"/>
      <c r="I816" s="655"/>
      <c r="J816" s="655"/>
      <c r="K816" s="655"/>
      <c r="L816" s="655"/>
      <c r="M816" s="655"/>
      <c r="N816" s="1310"/>
      <c r="O816" s="655"/>
      <c r="P816" s="656"/>
      <c r="Q816" s="657"/>
      <c r="R816" s="704"/>
      <c r="S816" s="3180"/>
    </row>
    <row r="817" spans="7:19" ht="15" customHeight="1">
      <c r="G817" s="1047"/>
      <c r="H817" s="655"/>
      <c r="I817" s="655"/>
      <c r="J817" s="655"/>
      <c r="K817" s="655"/>
      <c r="L817" s="655"/>
      <c r="M817" s="655"/>
      <c r="N817" s="1310"/>
      <c r="O817" s="655"/>
      <c r="P817" s="656"/>
      <c r="Q817" s="657"/>
      <c r="R817" s="704"/>
      <c r="S817" s="3180"/>
    </row>
    <row r="818" spans="7:19" ht="15" customHeight="1">
      <c r="G818" s="1047"/>
      <c r="H818" s="655"/>
      <c r="I818" s="655"/>
      <c r="J818" s="655"/>
      <c r="K818" s="655"/>
      <c r="L818" s="655"/>
      <c r="M818" s="655"/>
      <c r="N818" s="1310"/>
      <c r="O818" s="655"/>
      <c r="P818" s="656"/>
      <c r="Q818" s="657"/>
      <c r="R818" s="704"/>
      <c r="S818" s="3180"/>
    </row>
    <row r="819" spans="7:19" ht="15" customHeight="1">
      <c r="G819" s="1047"/>
      <c r="H819" s="655"/>
      <c r="I819" s="655"/>
      <c r="J819" s="655"/>
      <c r="K819" s="655"/>
      <c r="L819" s="655"/>
      <c r="M819" s="655"/>
      <c r="N819" s="1310"/>
      <c r="O819" s="655"/>
      <c r="P819" s="656"/>
      <c r="Q819" s="657"/>
      <c r="R819" s="704"/>
      <c r="S819" s="3180"/>
    </row>
    <row r="820" spans="7:19" ht="15" customHeight="1">
      <c r="G820" s="1047"/>
      <c r="H820" s="655"/>
      <c r="I820" s="655"/>
      <c r="J820" s="655"/>
      <c r="K820" s="655"/>
      <c r="L820" s="655"/>
      <c r="M820" s="655"/>
      <c r="N820" s="1310"/>
      <c r="O820" s="655"/>
      <c r="P820" s="656"/>
      <c r="Q820" s="657"/>
      <c r="R820" s="704"/>
      <c r="S820" s="3180"/>
    </row>
    <row r="821" spans="7:19" ht="15" customHeight="1">
      <c r="G821" s="1047"/>
      <c r="H821" s="655"/>
      <c r="I821" s="655"/>
      <c r="J821" s="655"/>
      <c r="K821" s="655"/>
      <c r="L821" s="655"/>
      <c r="M821" s="655"/>
      <c r="N821" s="1310"/>
      <c r="O821" s="655"/>
      <c r="P821" s="656"/>
      <c r="Q821" s="657"/>
      <c r="R821" s="704"/>
      <c r="S821" s="3180"/>
    </row>
    <row r="822" spans="7:19" ht="15" customHeight="1">
      <c r="G822" s="1047"/>
      <c r="H822" s="655"/>
      <c r="I822" s="655"/>
      <c r="J822" s="655"/>
      <c r="K822" s="655"/>
      <c r="L822" s="655"/>
      <c r="M822" s="655"/>
      <c r="N822" s="1310"/>
      <c r="O822" s="655"/>
      <c r="P822" s="656"/>
      <c r="Q822" s="657"/>
      <c r="R822" s="704"/>
      <c r="S822" s="3180"/>
    </row>
    <row r="823" spans="7:19" ht="15" customHeight="1">
      <c r="G823" s="1047"/>
      <c r="H823" s="655"/>
      <c r="I823" s="655"/>
      <c r="J823" s="655"/>
      <c r="K823" s="655"/>
      <c r="L823" s="655"/>
      <c r="M823" s="655"/>
      <c r="N823" s="1310"/>
      <c r="O823" s="655"/>
      <c r="P823" s="656"/>
      <c r="Q823" s="657"/>
      <c r="R823" s="704"/>
      <c r="S823" s="3180"/>
    </row>
    <row r="824" spans="7:19" ht="15" customHeight="1">
      <c r="G824" s="1047"/>
      <c r="H824" s="655"/>
      <c r="I824" s="655"/>
      <c r="J824" s="655"/>
      <c r="K824" s="655"/>
      <c r="L824" s="655"/>
      <c r="M824" s="655"/>
      <c r="N824" s="1310"/>
      <c r="O824" s="655"/>
      <c r="P824" s="656"/>
      <c r="Q824" s="657"/>
      <c r="R824" s="704"/>
      <c r="S824" s="3180"/>
    </row>
    <row r="825" spans="7:19" ht="15" customHeight="1">
      <c r="G825" s="1047"/>
      <c r="H825" s="655"/>
      <c r="I825" s="655"/>
      <c r="J825" s="655"/>
      <c r="K825" s="655"/>
      <c r="L825" s="655"/>
      <c r="M825" s="655"/>
      <c r="N825" s="1310"/>
      <c r="O825" s="655"/>
      <c r="P825" s="656"/>
      <c r="Q825" s="657"/>
      <c r="R825" s="704"/>
      <c r="S825" s="3180"/>
    </row>
    <row r="826" spans="7:19" ht="15" customHeight="1">
      <c r="G826" s="1047"/>
      <c r="H826" s="655"/>
      <c r="I826" s="655"/>
      <c r="J826" s="655"/>
      <c r="K826" s="655"/>
      <c r="L826" s="655"/>
      <c r="M826" s="655"/>
      <c r="N826" s="1310"/>
      <c r="O826" s="655"/>
      <c r="P826" s="656"/>
      <c r="Q826" s="657"/>
      <c r="R826" s="704"/>
      <c r="S826" s="3180"/>
    </row>
    <row r="827" spans="7:19" ht="15" customHeight="1">
      <c r="G827" s="1047"/>
      <c r="H827" s="655"/>
      <c r="I827" s="655"/>
      <c r="J827" s="655"/>
      <c r="K827" s="655"/>
      <c r="L827" s="655"/>
      <c r="M827" s="655"/>
      <c r="N827" s="1310"/>
      <c r="O827" s="655"/>
      <c r="P827" s="656"/>
      <c r="Q827" s="657"/>
      <c r="R827" s="704"/>
      <c r="S827" s="3180"/>
    </row>
    <row r="828" spans="7:19" ht="15" customHeight="1">
      <c r="G828" s="1047"/>
      <c r="H828" s="655"/>
      <c r="I828" s="655"/>
      <c r="J828" s="655"/>
      <c r="K828" s="655"/>
      <c r="L828" s="655"/>
      <c r="M828" s="655"/>
      <c r="N828" s="1310"/>
      <c r="O828" s="655"/>
      <c r="P828" s="656"/>
      <c r="Q828" s="657"/>
      <c r="R828" s="704"/>
      <c r="S828" s="3180"/>
    </row>
    <row r="829" spans="7:19" ht="15" customHeight="1">
      <c r="G829" s="1047"/>
      <c r="H829" s="655"/>
      <c r="I829" s="655"/>
      <c r="J829" s="655"/>
      <c r="K829" s="655"/>
      <c r="L829" s="655"/>
      <c r="M829" s="655"/>
      <c r="N829" s="1310"/>
      <c r="O829" s="655"/>
      <c r="P829" s="656"/>
      <c r="Q829" s="657"/>
      <c r="R829" s="704"/>
      <c r="S829" s="3180"/>
    </row>
    <row r="830" spans="7:19" ht="15" customHeight="1">
      <c r="G830" s="1047"/>
      <c r="H830" s="655"/>
      <c r="I830" s="655"/>
      <c r="J830" s="655"/>
      <c r="K830" s="655"/>
      <c r="L830" s="655"/>
      <c r="M830" s="655"/>
      <c r="N830" s="1310"/>
      <c r="O830" s="655"/>
      <c r="P830" s="656"/>
      <c r="Q830" s="657"/>
      <c r="R830" s="704"/>
      <c r="S830" s="3180"/>
    </row>
    <row r="831" spans="7:19" ht="15" customHeight="1">
      <c r="G831" s="1047"/>
      <c r="H831" s="655"/>
      <c r="I831" s="655"/>
      <c r="J831" s="655"/>
      <c r="K831" s="655"/>
      <c r="L831" s="655"/>
      <c r="M831" s="655"/>
      <c r="N831" s="1310"/>
      <c r="O831" s="655"/>
      <c r="P831" s="656"/>
      <c r="Q831" s="657"/>
      <c r="R831" s="704"/>
      <c r="S831" s="3180"/>
    </row>
    <row r="832" spans="7:19" ht="15" customHeight="1">
      <c r="G832" s="1047"/>
      <c r="H832" s="655"/>
      <c r="I832" s="655"/>
      <c r="J832" s="655"/>
      <c r="K832" s="655"/>
      <c r="L832" s="655"/>
      <c r="M832" s="655"/>
      <c r="N832" s="1310"/>
      <c r="O832" s="655"/>
      <c r="P832" s="656"/>
      <c r="Q832" s="657"/>
      <c r="R832" s="704"/>
      <c r="S832" s="3180"/>
    </row>
    <row r="833" spans="7:19" ht="15" customHeight="1">
      <c r="G833" s="1047"/>
      <c r="H833" s="655"/>
      <c r="I833" s="655"/>
      <c r="J833" s="655"/>
      <c r="K833" s="655"/>
      <c r="L833" s="655"/>
      <c r="M833" s="655"/>
      <c r="N833" s="1310"/>
      <c r="O833" s="655"/>
      <c r="P833" s="656"/>
      <c r="Q833" s="657"/>
      <c r="R833" s="704"/>
      <c r="S833" s="3180"/>
    </row>
    <row r="834" spans="7:19" ht="15" customHeight="1">
      <c r="G834" s="1047"/>
      <c r="H834" s="655"/>
      <c r="I834" s="655"/>
      <c r="J834" s="655"/>
      <c r="K834" s="655"/>
      <c r="L834" s="655"/>
      <c r="M834" s="655"/>
      <c r="N834" s="1310"/>
      <c r="O834" s="655"/>
      <c r="P834" s="656"/>
      <c r="Q834" s="657"/>
      <c r="R834" s="704"/>
      <c r="S834" s="3180"/>
    </row>
    <row r="835" spans="7:19" ht="15" customHeight="1">
      <c r="G835" s="1047"/>
      <c r="H835" s="655"/>
      <c r="I835" s="655"/>
      <c r="J835" s="655"/>
      <c r="K835" s="655"/>
      <c r="L835" s="655"/>
      <c r="M835" s="655"/>
      <c r="N835" s="1310"/>
      <c r="O835" s="655"/>
      <c r="P835" s="656"/>
      <c r="Q835" s="657"/>
      <c r="R835" s="704"/>
      <c r="S835" s="3180"/>
    </row>
    <row r="836" spans="7:19" ht="15" customHeight="1">
      <c r="G836" s="1047"/>
      <c r="H836" s="655"/>
      <c r="I836" s="655"/>
      <c r="J836" s="655"/>
      <c r="K836" s="655"/>
      <c r="L836" s="655"/>
      <c r="M836" s="655"/>
      <c r="N836" s="1310"/>
      <c r="O836" s="655"/>
      <c r="P836" s="656"/>
      <c r="Q836" s="657"/>
      <c r="R836" s="704"/>
      <c r="S836" s="3180"/>
    </row>
    <row r="837" spans="7:19" ht="15" customHeight="1">
      <c r="G837" s="1047"/>
      <c r="H837" s="655"/>
      <c r="I837" s="655"/>
      <c r="J837" s="655"/>
      <c r="K837" s="655"/>
      <c r="L837" s="655"/>
      <c r="M837" s="655"/>
      <c r="N837" s="1310"/>
      <c r="O837" s="655"/>
      <c r="P837" s="656"/>
      <c r="Q837" s="657"/>
      <c r="R837" s="704"/>
      <c r="S837" s="3180"/>
    </row>
    <row r="838" spans="7:19" ht="15" customHeight="1">
      <c r="G838" s="1047"/>
      <c r="H838" s="655"/>
      <c r="I838" s="655"/>
      <c r="J838" s="655"/>
      <c r="K838" s="655"/>
      <c r="L838" s="655"/>
      <c r="M838" s="655"/>
      <c r="N838" s="1310"/>
      <c r="O838" s="655"/>
      <c r="P838" s="656"/>
      <c r="Q838" s="657"/>
      <c r="R838" s="704"/>
      <c r="S838" s="3180"/>
    </row>
    <row r="839" spans="7:19" ht="15" customHeight="1">
      <c r="G839" s="1047"/>
      <c r="H839" s="655"/>
      <c r="I839" s="655"/>
      <c r="J839" s="655"/>
      <c r="K839" s="655"/>
      <c r="L839" s="655"/>
      <c r="M839" s="655"/>
      <c r="N839" s="1310"/>
      <c r="O839" s="655"/>
      <c r="P839" s="656"/>
      <c r="Q839" s="657"/>
      <c r="R839" s="704"/>
      <c r="S839" s="3180"/>
    </row>
    <row r="840" spans="7:19" ht="15" customHeight="1">
      <c r="G840" s="1047"/>
      <c r="H840" s="655"/>
      <c r="I840" s="655"/>
      <c r="J840" s="655"/>
      <c r="K840" s="655"/>
      <c r="L840" s="655"/>
      <c r="M840" s="655"/>
      <c r="N840" s="1310"/>
      <c r="O840" s="655"/>
      <c r="P840" s="656"/>
      <c r="Q840" s="657"/>
      <c r="R840" s="704"/>
      <c r="S840" s="3180"/>
    </row>
    <row r="841" spans="7:19" ht="15" customHeight="1">
      <c r="G841" s="1047"/>
      <c r="H841" s="655"/>
      <c r="I841" s="655"/>
      <c r="J841" s="655"/>
      <c r="K841" s="655"/>
      <c r="L841" s="655"/>
      <c r="M841" s="655"/>
      <c r="N841" s="1310"/>
      <c r="O841" s="655"/>
      <c r="P841" s="656"/>
      <c r="Q841" s="657"/>
      <c r="R841" s="704"/>
      <c r="S841" s="3180"/>
    </row>
    <row r="842" spans="7:19" ht="15" customHeight="1">
      <c r="G842" s="1047"/>
      <c r="H842" s="655"/>
      <c r="I842" s="655"/>
      <c r="J842" s="655"/>
      <c r="K842" s="655"/>
      <c r="L842" s="655"/>
      <c r="M842" s="655"/>
      <c r="N842" s="1310"/>
      <c r="O842" s="655"/>
      <c r="P842" s="656"/>
      <c r="Q842" s="657"/>
      <c r="R842" s="704"/>
      <c r="S842" s="3180"/>
    </row>
    <row r="843" spans="7:19" ht="15" customHeight="1">
      <c r="G843" s="1047"/>
      <c r="H843" s="655"/>
      <c r="I843" s="655"/>
      <c r="J843" s="655"/>
      <c r="K843" s="655"/>
      <c r="L843" s="655"/>
      <c r="M843" s="655"/>
      <c r="N843" s="1310"/>
      <c r="O843" s="655"/>
      <c r="P843" s="656"/>
      <c r="Q843" s="657"/>
      <c r="R843" s="704"/>
      <c r="S843" s="3180"/>
    </row>
    <row r="844" spans="7:19" ht="15" customHeight="1">
      <c r="G844" s="1047"/>
      <c r="H844" s="655"/>
      <c r="I844" s="655"/>
      <c r="J844" s="655"/>
      <c r="K844" s="655"/>
      <c r="L844" s="655"/>
      <c r="M844" s="655"/>
      <c r="N844" s="1310"/>
      <c r="O844" s="655"/>
      <c r="P844" s="656"/>
      <c r="Q844" s="657"/>
      <c r="R844" s="704"/>
      <c r="S844" s="3180"/>
    </row>
    <row r="845" spans="7:19" ht="15" customHeight="1">
      <c r="G845" s="1047"/>
      <c r="H845" s="655"/>
      <c r="I845" s="655"/>
      <c r="J845" s="655"/>
      <c r="K845" s="655"/>
      <c r="L845" s="655"/>
      <c r="M845" s="655"/>
      <c r="N845" s="1310"/>
      <c r="O845" s="655"/>
      <c r="P845" s="656"/>
      <c r="Q845" s="657"/>
      <c r="R845" s="704"/>
      <c r="S845" s="3180"/>
    </row>
    <row r="846" spans="7:19" ht="15" customHeight="1">
      <c r="G846" s="1047"/>
      <c r="H846" s="655"/>
      <c r="I846" s="655"/>
      <c r="J846" s="655"/>
      <c r="K846" s="655"/>
      <c r="L846" s="655"/>
      <c r="M846" s="655"/>
      <c r="N846" s="1310"/>
      <c r="O846" s="655"/>
      <c r="P846" s="656"/>
      <c r="Q846" s="657"/>
      <c r="R846" s="704"/>
      <c r="S846" s="3180"/>
    </row>
    <row r="847" spans="7:19" ht="15" customHeight="1">
      <c r="G847" s="1047"/>
      <c r="H847" s="655"/>
      <c r="I847" s="655"/>
      <c r="J847" s="655"/>
      <c r="K847" s="655"/>
      <c r="L847" s="655"/>
      <c r="M847" s="655"/>
      <c r="N847" s="1310"/>
      <c r="O847" s="655"/>
      <c r="P847" s="656"/>
      <c r="Q847" s="657"/>
      <c r="R847" s="704"/>
      <c r="S847" s="3180"/>
    </row>
    <row r="848" spans="7:19" ht="15" customHeight="1">
      <c r="G848" s="1047"/>
      <c r="H848" s="655"/>
      <c r="I848" s="655"/>
      <c r="J848" s="655"/>
      <c r="K848" s="655"/>
      <c r="L848" s="655"/>
      <c r="M848" s="655"/>
      <c r="N848" s="1310"/>
      <c r="O848" s="655"/>
      <c r="P848" s="656"/>
      <c r="Q848" s="657"/>
      <c r="R848" s="704"/>
      <c r="S848" s="3180"/>
    </row>
    <row r="849" spans="7:19" ht="15" customHeight="1">
      <c r="G849" s="1047"/>
      <c r="H849" s="655"/>
      <c r="I849" s="655"/>
      <c r="J849" s="655"/>
      <c r="K849" s="655"/>
      <c r="L849" s="655"/>
      <c r="M849" s="655"/>
      <c r="N849" s="1310"/>
      <c r="O849" s="655"/>
      <c r="P849" s="656"/>
      <c r="Q849" s="657"/>
      <c r="R849" s="704"/>
      <c r="S849" s="3180"/>
    </row>
    <row r="850" spans="7:19" ht="15" customHeight="1">
      <c r="G850" s="1047"/>
      <c r="H850" s="655"/>
      <c r="I850" s="655"/>
      <c r="J850" s="655"/>
      <c r="K850" s="655"/>
      <c r="L850" s="655"/>
      <c r="M850" s="655"/>
      <c r="N850" s="1310"/>
      <c r="O850" s="655"/>
      <c r="P850" s="656"/>
      <c r="Q850" s="657"/>
      <c r="R850" s="704"/>
      <c r="S850" s="3180"/>
    </row>
    <row r="851" spans="7:19" ht="15" customHeight="1">
      <c r="G851" s="1047"/>
      <c r="H851" s="655"/>
      <c r="I851" s="655"/>
      <c r="J851" s="655"/>
      <c r="K851" s="655"/>
      <c r="L851" s="655"/>
      <c r="M851" s="655"/>
      <c r="N851" s="1310"/>
      <c r="O851" s="655"/>
      <c r="P851" s="656"/>
      <c r="Q851" s="657"/>
      <c r="R851" s="704"/>
      <c r="S851" s="3180"/>
    </row>
    <row r="852" spans="7:19" ht="15" customHeight="1">
      <c r="G852" s="1047"/>
      <c r="H852" s="655"/>
      <c r="I852" s="655"/>
      <c r="J852" s="655"/>
      <c r="K852" s="655"/>
      <c r="L852" s="655"/>
      <c r="M852" s="655"/>
      <c r="N852" s="1310"/>
      <c r="O852" s="655"/>
      <c r="P852" s="656"/>
      <c r="Q852" s="657"/>
      <c r="R852" s="704"/>
      <c r="S852" s="3180"/>
    </row>
    <row r="853" spans="7:19" ht="15" customHeight="1">
      <c r="G853" s="1047"/>
      <c r="H853" s="655"/>
      <c r="I853" s="655"/>
      <c r="J853" s="655"/>
      <c r="K853" s="655"/>
      <c r="L853" s="655"/>
      <c r="M853" s="655"/>
      <c r="N853" s="1310"/>
      <c r="O853" s="655"/>
      <c r="P853" s="656"/>
      <c r="Q853" s="657"/>
      <c r="R853" s="704"/>
      <c r="S853" s="3180"/>
    </row>
    <row r="854" spans="7:19" ht="15" customHeight="1">
      <c r="G854" s="1047"/>
      <c r="H854" s="655"/>
      <c r="I854" s="655"/>
      <c r="J854" s="655"/>
      <c r="K854" s="655"/>
      <c r="L854" s="655"/>
      <c r="M854" s="655"/>
      <c r="N854" s="1310"/>
      <c r="O854" s="655"/>
      <c r="P854" s="656"/>
      <c r="Q854" s="657"/>
      <c r="R854" s="704"/>
      <c r="S854" s="3180"/>
    </row>
    <row r="855" spans="7:19" ht="15" customHeight="1">
      <c r="G855" s="1047"/>
      <c r="H855" s="655"/>
      <c r="I855" s="655"/>
      <c r="J855" s="655"/>
      <c r="K855" s="655"/>
      <c r="L855" s="655"/>
      <c r="M855" s="655"/>
      <c r="N855" s="1310"/>
      <c r="O855" s="655"/>
      <c r="P855" s="656"/>
      <c r="Q855" s="657"/>
      <c r="R855" s="704"/>
      <c r="S855" s="3180"/>
    </row>
    <row r="856" spans="7:19" ht="15" customHeight="1">
      <c r="G856" s="1047"/>
      <c r="H856" s="655"/>
      <c r="I856" s="655"/>
      <c r="J856" s="655"/>
      <c r="K856" s="655"/>
      <c r="L856" s="655"/>
      <c r="M856" s="655"/>
      <c r="N856" s="1310"/>
      <c r="O856" s="655"/>
      <c r="P856" s="656"/>
      <c r="Q856" s="657"/>
      <c r="R856" s="704"/>
      <c r="S856" s="3180"/>
    </row>
    <row r="857" spans="7:19" ht="15" customHeight="1">
      <c r="G857" s="1047"/>
      <c r="H857" s="655"/>
      <c r="I857" s="655"/>
      <c r="J857" s="655"/>
      <c r="K857" s="655"/>
      <c r="L857" s="655"/>
      <c r="M857" s="655"/>
      <c r="N857" s="1310"/>
      <c r="O857" s="655"/>
      <c r="P857" s="656"/>
      <c r="Q857" s="657"/>
      <c r="R857" s="704"/>
      <c r="S857" s="3180"/>
    </row>
    <row r="858" spans="7:19" ht="15" customHeight="1">
      <c r="G858" s="1047"/>
      <c r="H858" s="655"/>
      <c r="I858" s="655"/>
      <c r="J858" s="655"/>
      <c r="K858" s="655"/>
      <c r="L858" s="655"/>
      <c r="M858" s="655"/>
      <c r="N858" s="1310"/>
      <c r="O858" s="655"/>
      <c r="P858" s="656"/>
      <c r="Q858" s="657"/>
      <c r="R858" s="704"/>
      <c r="S858" s="3180"/>
    </row>
    <row r="859" spans="7:19" ht="15" customHeight="1">
      <c r="G859" s="1047"/>
      <c r="H859" s="655"/>
      <c r="I859" s="655"/>
      <c r="J859" s="655"/>
      <c r="K859" s="655"/>
      <c r="L859" s="655"/>
      <c r="M859" s="655"/>
      <c r="N859" s="1310"/>
      <c r="O859" s="655"/>
      <c r="P859" s="656"/>
      <c r="Q859" s="657"/>
      <c r="R859" s="704"/>
      <c r="S859" s="3180"/>
    </row>
    <row r="860" spans="7:19" ht="15" customHeight="1">
      <c r="G860" s="1047"/>
      <c r="H860" s="655"/>
      <c r="I860" s="655"/>
      <c r="J860" s="655"/>
      <c r="K860" s="655"/>
      <c r="L860" s="655"/>
      <c r="M860" s="655"/>
      <c r="N860" s="1310"/>
      <c r="O860" s="655"/>
      <c r="P860" s="656"/>
      <c r="Q860" s="657"/>
      <c r="R860" s="704"/>
      <c r="S860" s="3180"/>
    </row>
    <row r="861" spans="7:19" ht="15" customHeight="1">
      <c r="G861" s="1047"/>
      <c r="H861" s="655"/>
      <c r="I861" s="655"/>
      <c r="J861" s="655"/>
      <c r="K861" s="655"/>
      <c r="L861" s="655"/>
      <c r="M861" s="655"/>
      <c r="N861" s="1310"/>
      <c r="O861" s="655"/>
      <c r="P861" s="656"/>
      <c r="Q861" s="657"/>
      <c r="R861" s="704"/>
      <c r="S861" s="3180"/>
    </row>
    <row r="862" spans="7:19" ht="15" customHeight="1">
      <c r="G862" s="1047"/>
      <c r="H862" s="655"/>
      <c r="I862" s="655"/>
      <c r="J862" s="655"/>
      <c r="K862" s="655"/>
      <c r="L862" s="655"/>
      <c r="M862" s="655"/>
      <c r="N862" s="1310"/>
      <c r="O862" s="655"/>
      <c r="P862" s="656"/>
      <c r="Q862" s="657"/>
      <c r="R862" s="704"/>
      <c r="S862" s="3180"/>
    </row>
    <row r="863" spans="7:19" ht="15" customHeight="1">
      <c r="G863" s="1047"/>
      <c r="H863" s="655"/>
      <c r="I863" s="655"/>
      <c r="J863" s="655"/>
      <c r="K863" s="655"/>
      <c r="L863" s="655"/>
      <c r="M863" s="655"/>
      <c r="N863" s="1310"/>
      <c r="O863" s="655"/>
      <c r="P863" s="656"/>
      <c r="Q863" s="657"/>
      <c r="R863" s="704"/>
      <c r="S863" s="3180"/>
    </row>
    <row r="864" spans="7:19" ht="15" customHeight="1">
      <c r="G864" s="1047"/>
      <c r="H864" s="655"/>
      <c r="I864" s="655"/>
      <c r="J864" s="655"/>
      <c r="K864" s="655"/>
      <c r="L864" s="655"/>
      <c r="M864" s="655"/>
      <c r="N864" s="1310"/>
      <c r="O864" s="655"/>
      <c r="P864" s="656"/>
      <c r="Q864" s="657"/>
      <c r="R864" s="704"/>
      <c r="S864" s="3180"/>
    </row>
    <row r="865" spans="7:19" ht="15" customHeight="1">
      <c r="G865" s="1047"/>
      <c r="H865" s="655"/>
      <c r="I865" s="655"/>
      <c r="J865" s="655"/>
      <c r="K865" s="655"/>
      <c r="L865" s="655"/>
      <c r="M865" s="655"/>
      <c r="N865" s="1310"/>
      <c r="O865" s="655"/>
      <c r="P865" s="656"/>
      <c r="Q865" s="657"/>
      <c r="R865" s="704"/>
      <c r="S865" s="3180"/>
    </row>
    <row r="866" spans="7:19" ht="15" customHeight="1">
      <c r="G866" s="1047"/>
      <c r="H866" s="655"/>
      <c r="I866" s="655"/>
      <c r="J866" s="655"/>
      <c r="K866" s="655"/>
      <c r="L866" s="655"/>
      <c r="M866" s="655"/>
      <c r="N866" s="1310"/>
      <c r="O866" s="655"/>
      <c r="P866" s="656"/>
      <c r="Q866" s="657"/>
      <c r="R866" s="704"/>
      <c r="S866" s="3180"/>
    </row>
    <row r="867" spans="7:19" ht="15" customHeight="1">
      <c r="G867" s="1047"/>
      <c r="H867" s="655"/>
      <c r="I867" s="655"/>
      <c r="J867" s="655"/>
      <c r="K867" s="655"/>
      <c r="L867" s="655"/>
      <c r="M867" s="655"/>
      <c r="N867" s="1310"/>
      <c r="O867" s="655"/>
      <c r="P867" s="656"/>
      <c r="Q867" s="657"/>
      <c r="R867" s="704"/>
      <c r="S867" s="3180"/>
    </row>
    <row r="868" spans="7:19" ht="15" customHeight="1">
      <c r="G868" s="1047"/>
      <c r="H868" s="655"/>
      <c r="I868" s="655"/>
      <c r="J868" s="655"/>
      <c r="K868" s="655"/>
      <c r="L868" s="655"/>
      <c r="M868" s="655"/>
      <c r="N868" s="1310"/>
      <c r="O868" s="655"/>
      <c r="P868" s="656"/>
      <c r="Q868" s="657"/>
      <c r="R868" s="704"/>
      <c r="S868" s="3180"/>
    </row>
    <row r="869" spans="7:19" ht="15" customHeight="1">
      <c r="G869" s="1047"/>
      <c r="H869" s="655"/>
      <c r="I869" s="655"/>
      <c r="J869" s="655"/>
      <c r="K869" s="655"/>
      <c r="L869" s="655"/>
      <c r="M869" s="655"/>
      <c r="N869" s="1310"/>
      <c r="O869" s="655"/>
      <c r="P869" s="656"/>
      <c r="Q869" s="657"/>
      <c r="R869" s="704"/>
      <c r="S869" s="3180"/>
    </row>
    <row r="870" spans="7:19" ht="15" customHeight="1">
      <c r="G870" s="1047"/>
      <c r="H870" s="655"/>
      <c r="I870" s="655"/>
      <c r="J870" s="655"/>
      <c r="K870" s="655"/>
      <c r="L870" s="655"/>
      <c r="M870" s="655"/>
      <c r="N870" s="1310"/>
      <c r="O870" s="655"/>
      <c r="P870" s="656"/>
      <c r="Q870" s="657"/>
      <c r="R870" s="704"/>
      <c r="S870" s="3180"/>
    </row>
    <row r="871" spans="7:19" ht="15" customHeight="1">
      <c r="G871" s="1047"/>
      <c r="H871" s="655"/>
      <c r="I871" s="655"/>
      <c r="J871" s="655"/>
      <c r="K871" s="655"/>
      <c r="L871" s="655"/>
      <c r="M871" s="655"/>
      <c r="N871" s="1310"/>
      <c r="O871" s="655"/>
      <c r="P871" s="656"/>
      <c r="Q871" s="657"/>
      <c r="R871" s="704"/>
      <c r="S871" s="3180"/>
    </row>
    <row r="872" spans="7:19" ht="15" customHeight="1">
      <c r="G872" s="1047"/>
      <c r="H872" s="655"/>
      <c r="I872" s="655"/>
      <c r="J872" s="655"/>
      <c r="K872" s="655"/>
      <c r="L872" s="655"/>
      <c r="M872" s="655"/>
      <c r="N872" s="1310"/>
      <c r="O872" s="655"/>
      <c r="P872" s="656"/>
      <c r="Q872" s="657"/>
      <c r="R872" s="704"/>
      <c r="S872" s="3180"/>
    </row>
    <row r="873" spans="7:19" ht="15" customHeight="1">
      <c r="G873" s="1047"/>
      <c r="H873" s="655"/>
      <c r="I873" s="655"/>
      <c r="J873" s="655"/>
      <c r="K873" s="655"/>
      <c r="L873" s="655"/>
      <c r="M873" s="655"/>
      <c r="N873" s="1310"/>
      <c r="O873" s="655"/>
      <c r="P873" s="656"/>
      <c r="Q873" s="657"/>
      <c r="R873" s="704"/>
      <c r="S873" s="3180"/>
    </row>
    <row r="874" spans="7:19" ht="15" customHeight="1">
      <c r="G874" s="1047"/>
      <c r="H874" s="655"/>
      <c r="I874" s="655"/>
      <c r="J874" s="655"/>
      <c r="K874" s="655"/>
      <c r="L874" s="655"/>
      <c r="M874" s="655"/>
      <c r="N874" s="1310"/>
      <c r="O874" s="655"/>
      <c r="P874" s="656"/>
      <c r="Q874" s="657"/>
      <c r="R874" s="704"/>
      <c r="S874" s="3180"/>
    </row>
    <row r="875" spans="7:19" ht="15" customHeight="1">
      <c r="G875" s="1047"/>
      <c r="H875" s="655"/>
      <c r="I875" s="655"/>
      <c r="J875" s="655"/>
      <c r="K875" s="655"/>
      <c r="L875" s="655"/>
      <c r="M875" s="655"/>
      <c r="N875" s="1310"/>
      <c r="O875" s="655"/>
      <c r="P875" s="656"/>
      <c r="Q875" s="657"/>
      <c r="R875" s="704"/>
      <c r="S875" s="3180"/>
    </row>
    <row r="876" spans="7:19" ht="15" customHeight="1">
      <c r="G876" s="1047"/>
      <c r="H876" s="655"/>
      <c r="I876" s="655"/>
      <c r="J876" s="655"/>
      <c r="K876" s="655"/>
      <c r="L876" s="655"/>
      <c r="M876" s="655"/>
      <c r="N876" s="1310"/>
      <c r="O876" s="655"/>
      <c r="P876" s="656"/>
      <c r="Q876" s="657"/>
      <c r="R876" s="704"/>
      <c r="S876" s="3180"/>
    </row>
    <row r="877" spans="7:19" ht="15" customHeight="1">
      <c r="G877" s="1047"/>
      <c r="H877" s="655"/>
      <c r="I877" s="655"/>
      <c r="J877" s="655"/>
      <c r="K877" s="655"/>
      <c r="L877" s="655"/>
      <c r="M877" s="655"/>
      <c r="N877" s="1310"/>
      <c r="O877" s="655"/>
      <c r="P877" s="656"/>
      <c r="Q877" s="657"/>
      <c r="R877" s="704"/>
      <c r="S877" s="3180"/>
    </row>
    <row r="878" spans="7:19" ht="15" customHeight="1">
      <c r="G878" s="1047"/>
      <c r="H878" s="655"/>
      <c r="I878" s="655"/>
      <c r="J878" s="655"/>
      <c r="K878" s="655"/>
      <c r="L878" s="655"/>
      <c r="M878" s="655"/>
      <c r="N878" s="1310"/>
      <c r="O878" s="655"/>
      <c r="P878" s="656"/>
      <c r="Q878" s="657"/>
      <c r="R878" s="704"/>
      <c r="S878" s="3180"/>
    </row>
    <row r="879" spans="7:19" ht="15" customHeight="1">
      <c r="G879" s="1047"/>
      <c r="H879" s="655"/>
      <c r="I879" s="655"/>
      <c r="J879" s="655"/>
      <c r="K879" s="655"/>
      <c r="L879" s="655"/>
      <c r="M879" s="655"/>
      <c r="N879" s="1310"/>
      <c r="O879" s="655"/>
      <c r="P879" s="656"/>
      <c r="Q879" s="657"/>
      <c r="R879" s="704"/>
      <c r="S879" s="3180"/>
    </row>
    <row r="880" spans="7:19" ht="15" customHeight="1">
      <c r="G880" s="1047"/>
      <c r="H880" s="655"/>
      <c r="I880" s="655"/>
      <c r="J880" s="655"/>
      <c r="K880" s="655"/>
      <c r="L880" s="655"/>
      <c r="M880" s="655"/>
      <c r="N880" s="1310"/>
      <c r="O880" s="655"/>
      <c r="P880" s="656"/>
      <c r="Q880" s="657"/>
      <c r="R880" s="704"/>
      <c r="S880" s="3180"/>
    </row>
    <row r="881" spans="7:19" ht="15" customHeight="1">
      <c r="G881" s="1047"/>
      <c r="H881" s="655"/>
      <c r="I881" s="655"/>
      <c r="J881" s="655"/>
      <c r="K881" s="655"/>
      <c r="L881" s="655"/>
      <c r="M881" s="655"/>
      <c r="N881" s="1310"/>
      <c r="O881" s="655"/>
      <c r="P881" s="656"/>
      <c r="Q881" s="657"/>
      <c r="R881" s="704"/>
      <c r="S881" s="3180"/>
    </row>
    <row r="882" spans="7:19" ht="15" customHeight="1">
      <c r="G882" s="1047"/>
      <c r="H882" s="655"/>
      <c r="I882" s="655"/>
      <c r="J882" s="655"/>
      <c r="K882" s="655"/>
      <c r="L882" s="655"/>
      <c r="M882" s="655"/>
      <c r="N882" s="1310"/>
      <c r="O882" s="655"/>
      <c r="P882" s="656"/>
      <c r="Q882" s="657"/>
      <c r="R882" s="704"/>
      <c r="S882" s="3180"/>
    </row>
    <row r="883" spans="7:19" ht="15" customHeight="1">
      <c r="G883" s="1047"/>
      <c r="H883" s="655"/>
      <c r="I883" s="655"/>
      <c r="J883" s="655"/>
      <c r="K883" s="655"/>
      <c r="L883" s="655"/>
      <c r="M883" s="655"/>
      <c r="N883" s="1310"/>
      <c r="O883" s="655"/>
      <c r="P883" s="656"/>
      <c r="Q883" s="657"/>
      <c r="R883" s="704"/>
      <c r="S883" s="3180"/>
    </row>
    <row r="884" spans="7:19" ht="15" customHeight="1">
      <c r="G884" s="1047"/>
      <c r="H884" s="655"/>
      <c r="I884" s="655"/>
      <c r="J884" s="655"/>
      <c r="K884" s="655"/>
      <c r="L884" s="655"/>
      <c r="M884" s="655"/>
      <c r="N884" s="1310"/>
      <c r="O884" s="655"/>
      <c r="P884" s="656"/>
      <c r="Q884" s="657"/>
      <c r="R884" s="704"/>
      <c r="S884" s="3180"/>
    </row>
    <row r="885" spans="7:19" ht="15" customHeight="1">
      <c r="G885" s="1047"/>
      <c r="H885" s="655"/>
      <c r="I885" s="655"/>
      <c r="J885" s="655"/>
      <c r="K885" s="655"/>
      <c r="L885" s="655"/>
      <c r="M885" s="655"/>
      <c r="N885" s="1310"/>
      <c r="O885" s="655"/>
      <c r="P885" s="656"/>
      <c r="Q885" s="657"/>
      <c r="R885" s="704"/>
      <c r="S885" s="3180"/>
    </row>
    <row r="886" spans="7:19" ht="15" customHeight="1">
      <c r="G886" s="1047"/>
      <c r="H886" s="655"/>
      <c r="I886" s="655"/>
      <c r="J886" s="655"/>
      <c r="K886" s="655"/>
      <c r="L886" s="655"/>
      <c r="M886" s="655"/>
      <c r="N886" s="1310"/>
      <c r="O886" s="655"/>
      <c r="P886" s="656"/>
      <c r="Q886" s="657"/>
      <c r="R886" s="704"/>
      <c r="S886" s="3180"/>
    </row>
    <row r="887" spans="7:19" ht="15" customHeight="1">
      <c r="G887" s="1047"/>
      <c r="H887" s="655"/>
      <c r="I887" s="655"/>
      <c r="J887" s="655"/>
      <c r="K887" s="655"/>
      <c r="L887" s="655"/>
      <c r="M887" s="655"/>
      <c r="N887" s="1310"/>
      <c r="O887" s="655"/>
      <c r="P887" s="656"/>
      <c r="Q887" s="657"/>
      <c r="R887" s="704"/>
      <c r="S887" s="3180"/>
    </row>
    <row r="888" spans="7:19" ht="15" customHeight="1">
      <c r="G888" s="1047"/>
      <c r="H888" s="655"/>
      <c r="I888" s="655"/>
      <c r="J888" s="655"/>
      <c r="K888" s="655"/>
      <c r="L888" s="655"/>
      <c r="M888" s="655"/>
      <c r="N888" s="1310"/>
      <c r="O888" s="655"/>
      <c r="P888" s="656"/>
      <c r="Q888" s="657"/>
      <c r="R888" s="704"/>
      <c r="S888" s="3180"/>
    </row>
    <row r="889" spans="7:19" ht="15" customHeight="1">
      <c r="G889" s="1047"/>
      <c r="H889" s="655"/>
      <c r="I889" s="655"/>
      <c r="J889" s="655"/>
      <c r="K889" s="655"/>
      <c r="L889" s="655"/>
      <c r="M889" s="655"/>
      <c r="N889" s="1310"/>
      <c r="O889" s="655"/>
      <c r="P889" s="656"/>
      <c r="Q889" s="657"/>
      <c r="R889" s="704"/>
      <c r="S889" s="3180"/>
    </row>
    <row r="890" spans="7:19" ht="15" customHeight="1">
      <c r="G890" s="1047"/>
      <c r="H890" s="655"/>
      <c r="I890" s="655"/>
      <c r="J890" s="655"/>
      <c r="K890" s="655"/>
      <c r="L890" s="655"/>
      <c r="M890" s="655"/>
      <c r="N890" s="1310"/>
      <c r="O890" s="655"/>
      <c r="P890" s="656"/>
      <c r="Q890" s="657"/>
      <c r="R890" s="704"/>
      <c r="S890" s="3180"/>
    </row>
    <row r="891" spans="7:19" ht="15" customHeight="1">
      <c r="G891" s="1047"/>
      <c r="H891" s="655"/>
      <c r="I891" s="655"/>
      <c r="J891" s="655"/>
      <c r="K891" s="655"/>
      <c r="L891" s="655"/>
      <c r="M891" s="655"/>
      <c r="N891" s="1310"/>
      <c r="O891" s="655"/>
      <c r="P891" s="656"/>
      <c r="Q891" s="657"/>
      <c r="R891" s="704"/>
      <c r="S891" s="3180"/>
    </row>
    <row r="892" spans="7:19" ht="15" customHeight="1">
      <c r="G892" s="1047"/>
      <c r="H892" s="655"/>
      <c r="I892" s="655"/>
      <c r="J892" s="655"/>
      <c r="K892" s="655"/>
      <c r="L892" s="655"/>
      <c r="M892" s="655"/>
      <c r="N892" s="1310"/>
      <c r="O892" s="655"/>
      <c r="P892" s="656"/>
      <c r="Q892" s="657"/>
      <c r="R892" s="704"/>
      <c r="S892" s="3180"/>
    </row>
    <row r="893" spans="7:19" ht="15" customHeight="1">
      <c r="G893" s="1047"/>
      <c r="H893" s="655"/>
      <c r="I893" s="655"/>
      <c r="J893" s="655"/>
      <c r="K893" s="655"/>
      <c r="L893" s="655"/>
      <c r="M893" s="655"/>
      <c r="N893" s="1310"/>
      <c r="O893" s="655"/>
      <c r="P893" s="656"/>
      <c r="Q893" s="657"/>
      <c r="R893" s="704"/>
      <c r="S893" s="3180"/>
    </row>
    <row r="894" spans="7:19" ht="15" customHeight="1">
      <c r="G894" s="1047"/>
      <c r="H894" s="655"/>
      <c r="I894" s="655"/>
      <c r="J894" s="655"/>
      <c r="K894" s="655"/>
      <c r="L894" s="655"/>
      <c r="M894" s="655"/>
      <c r="N894" s="1310"/>
      <c r="O894" s="655"/>
      <c r="P894" s="656"/>
      <c r="Q894" s="657"/>
      <c r="R894" s="704"/>
      <c r="S894" s="3180"/>
    </row>
    <row r="895" spans="7:19" ht="15" customHeight="1">
      <c r="G895" s="1047"/>
      <c r="H895" s="655"/>
      <c r="I895" s="655"/>
      <c r="J895" s="655"/>
      <c r="K895" s="655"/>
      <c r="L895" s="655"/>
      <c r="M895" s="655"/>
      <c r="N895" s="1310"/>
      <c r="O895" s="655"/>
      <c r="P895" s="656"/>
      <c r="Q895" s="657"/>
      <c r="R895" s="704"/>
      <c r="S895" s="3180"/>
    </row>
    <row r="896" spans="7:19" ht="15" customHeight="1">
      <c r="G896" s="1047"/>
      <c r="H896" s="655"/>
      <c r="I896" s="655"/>
      <c r="J896" s="655"/>
      <c r="K896" s="655"/>
      <c r="L896" s="655"/>
      <c r="M896" s="655"/>
      <c r="N896" s="1310"/>
      <c r="O896" s="655"/>
      <c r="P896" s="656"/>
      <c r="Q896" s="657"/>
      <c r="R896" s="704"/>
      <c r="S896" s="3180"/>
    </row>
    <row r="897" spans="7:19" ht="15" customHeight="1">
      <c r="G897" s="1047"/>
      <c r="H897" s="655"/>
      <c r="I897" s="655"/>
      <c r="J897" s="655"/>
      <c r="K897" s="655"/>
      <c r="L897" s="655"/>
      <c r="M897" s="655"/>
      <c r="N897" s="1310"/>
      <c r="O897" s="655"/>
      <c r="P897" s="656"/>
      <c r="Q897" s="657"/>
      <c r="R897" s="704"/>
      <c r="S897" s="3180"/>
    </row>
    <row r="898" spans="7:19" ht="15" customHeight="1">
      <c r="G898" s="1047"/>
      <c r="H898" s="655"/>
      <c r="I898" s="655"/>
      <c r="J898" s="655"/>
      <c r="K898" s="655"/>
      <c r="L898" s="655"/>
      <c r="M898" s="655"/>
      <c r="N898" s="1310"/>
      <c r="O898" s="655"/>
      <c r="P898" s="656"/>
      <c r="Q898" s="657"/>
      <c r="R898" s="704"/>
      <c r="S898" s="3180"/>
    </row>
    <row r="899" spans="7:19" ht="15" customHeight="1">
      <c r="G899" s="1047"/>
      <c r="H899" s="655"/>
      <c r="I899" s="655"/>
      <c r="J899" s="655"/>
      <c r="K899" s="655"/>
      <c r="L899" s="655"/>
      <c r="M899" s="655"/>
      <c r="N899" s="1310"/>
      <c r="O899" s="655"/>
      <c r="P899" s="656"/>
      <c r="Q899" s="657"/>
      <c r="R899" s="704"/>
      <c r="S899" s="3180"/>
    </row>
    <row r="900" spans="7:19" ht="15" customHeight="1">
      <c r="G900" s="1047"/>
      <c r="H900" s="655"/>
      <c r="I900" s="655"/>
      <c r="J900" s="655"/>
      <c r="K900" s="655"/>
      <c r="L900" s="655"/>
      <c r="M900" s="655"/>
      <c r="N900" s="1310"/>
      <c r="O900" s="655"/>
      <c r="P900" s="656"/>
      <c r="Q900" s="657"/>
      <c r="R900" s="704"/>
      <c r="S900" s="3180"/>
    </row>
    <row r="901" spans="7:19" ht="15" customHeight="1">
      <c r="G901" s="1047"/>
      <c r="H901" s="655"/>
      <c r="I901" s="655"/>
      <c r="J901" s="655"/>
      <c r="K901" s="655"/>
      <c r="L901" s="655"/>
      <c r="M901" s="655"/>
      <c r="N901" s="1310"/>
      <c r="O901" s="655"/>
      <c r="P901" s="656"/>
      <c r="Q901" s="657"/>
      <c r="R901" s="704"/>
      <c r="S901" s="3180"/>
    </row>
    <row r="902" spans="7:19" ht="15" customHeight="1">
      <c r="G902" s="1047"/>
      <c r="H902" s="655"/>
      <c r="I902" s="655"/>
      <c r="J902" s="655"/>
      <c r="K902" s="655"/>
      <c r="L902" s="655"/>
      <c r="M902" s="655"/>
      <c r="N902" s="1310"/>
      <c r="O902" s="655"/>
      <c r="P902" s="656"/>
      <c r="Q902" s="657"/>
      <c r="R902" s="704"/>
      <c r="S902" s="3180"/>
    </row>
    <row r="903" spans="7:19" ht="15" customHeight="1">
      <c r="G903" s="1047"/>
      <c r="H903" s="655"/>
      <c r="I903" s="655"/>
      <c r="J903" s="655"/>
      <c r="K903" s="655"/>
      <c r="L903" s="655"/>
      <c r="M903" s="655"/>
      <c r="N903" s="1310"/>
      <c r="O903" s="655"/>
      <c r="P903" s="656"/>
      <c r="Q903" s="657"/>
      <c r="R903" s="704"/>
      <c r="S903" s="3180"/>
    </row>
    <row r="904" spans="7:19" ht="15" customHeight="1">
      <c r="G904" s="1047"/>
      <c r="H904" s="655"/>
      <c r="I904" s="655"/>
      <c r="J904" s="655"/>
      <c r="K904" s="655"/>
      <c r="L904" s="655"/>
      <c r="M904" s="655"/>
      <c r="N904" s="1310"/>
      <c r="O904" s="655"/>
      <c r="P904" s="656"/>
      <c r="Q904" s="657"/>
      <c r="R904" s="704"/>
      <c r="S904" s="3180"/>
    </row>
    <row r="905" spans="7:19" ht="15" customHeight="1">
      <c r="G905" s="1047"/>
      <c r="H905" s="655"/>
      <c r="I905" s="655"/>
      <c r="J905" s="655"/>
      <c r="K905" s="655"/>
      <c r="L905" s="655"/>
      <c r="M905" s="655"/>
      <c r="N905" s="1310"/>
      <c r="O905" s="655"/>
      <c r="P905" s="656"/>
      <c r="Q905" s="657"/>
      <c r="R905" s="704"/>
      <c r="S905" s="3180"/>
    </row>
    <row r="906" spans="7:19" ht="15" customHeight="1">
      <c r="G906" s="1047"/>
      <c r="H906" s="655"/>
      <c r="I906" s="655"/>
      <c r="J906" s="655"/>
      <c r="K906" s="655"/>
      <c r="L906" s="655"/>
      <c r="M906" s="655"/>
      <c r="N906" s="1310"/>
      <c r="O906" s="655"/>
      <c r="P906" s="656"/>
      <c r="Q906" s="657"/>
      <c r="R906" s="704"/>
      <c r="S906" s="3180"/>
    </row>
    <row r="907" spans="7:19" ht="15" customHeight="1">
      <c r="G907" s="1047"/>
      <c r="H907" s="655"/>
      <c r="I907" s="655"/>
      <c r="J907" s="655"/>
      <c r="K907" s="655"/>
      <c r="L907" s="655"/>
      <c r="M907" s="655"/>
      <c r="N907" s="1310"/>
      <c r="O907" s="655"/>
      <c r="P907" s="656"/>
      <c r="Q907" s="657"/>
      <c r="R907" s="704"/>
      <c r="S907" s="3180"/>
    </row>
    <row r="908" spans="7:19" ht="15" customHeight="1">
      <c r="G908" s="1047"/>
      <c r="H908" s="655"/>
      <c r="I908" s="655"/>
      <c r="J908" s="655"/>
      <c r="K908" s="655"/>
      <c r="L908" s="655"/>
      <c r="M908" s="655"/>
      <c r="N908" s="1310"/>
      <c r="O908" s="655"/>
      <c r="P908" s="656"/>
      <c r="Q908" s="657"/>
      <c r="R908" s="704"/>
      <c r="S908" s="3180"/>
    </row>
    <row r="909" spans="7:19" ht="15" customHeight="1">
      <c r="G909" s="1047"/>
      <c r="H909" s="655"/>
      <c r="I909" s="655"/>
      <c r="J909" s="655"/>
      <c r="K909" s="655"/>
      <c r="L909" s="655"/>
      <c r="M909" s="655"/>
      <c r="N909" s="1310"/>
      <c r="O909" s="655"/>
      <c r="P909" s="656"/>
      <c r="Q909" s="657"/>
      <c r="R909" s="704"/>
      <c r="S909" s="3180"/>
    </row>
    <row r="910" spans="7:19" ht="15" customHeight="1">
      <c r="G910" s="1047"/>
      <c r="H910" s="655"/>
      <c r="I910" s="655"/>
      <c r="J910" s="655"/>
      <c r="K910" s="655"/>
      <c r="L910" s="655"/>
      <c r="M910" s="655"/>
      <c r="N910" s="1310"/>
      <c r="O910" s="655"/>
      <c r="P910" s="656"/>
      <c r="Q910" s="657"/>
      <c r="R910" s="704"/>
      <c r="S910" s="3180"/>
    </row>
    <row r="911" spans="7:19" ht="15" customHeight="1">
      <c r="G911" s="1047"/>
      <c r="H911" s="655"/>
      <c r="I911" s="655"/>
      <c r="J911" s="655"/>
      <c r="K911" s="655"/>
      <c r="L911" s="655"/>
      <c r="M911" s="655"/>
      <c r="N911" s="1310"/>
      <c r="O911" s="655"/>
      <c r="P911" s="656"/>
      <c r="Q911" s="657"/>
      <c r="R911" s="704"/>
      <c r="S911" s="3180"/>
    </row>
    <row r="912" spans="7:19" ht="15" customHeight="1">
      <c r="G912" s="1047"/>
      <c r="H912" s="655"/>
      <c r="I912" s="655"/>
      <c r="J912" s="655"/>
      <c r="K912" s="655"/>
      <c r="L912" s="655"/>
      <c r="M912" s="655"/>
      <c r="N912" s="1310"/>
      <c r="O912" s="655"/>
      <c r="P912" s="656"/>
      <c r="Q912" s="657"/>
      <c r="R912" s="704"/>
      <c r="S912" s="3180"/>
    </row>
    <row r="913" spans="7:19" ht="15" customHeight="1">
      <c r="G913" s="1047"/>
      <c r="H913" s="655"/>
      <c r="I913" s="655"/>
      <c r="J913" s="655"/>
      <c r="K913" s="655"/>
      <c r="L913" s="655"/>
      <c r="M913" s="655"/>
      <c r="N913" s="1310"/>
      <c r="O913" s="655"/>
      <c r="P913" s="656"/>
      <c r="Q913" s="657"/>
      <c r="R913" s="704"/>
      <c r="S913" s="3180"/>
    </row>
    <row r="914" spans="7:19" ht="15" customHeight="1">
      <c r="G914" s="1047"/>
      <c r="H914" s="655"/>
      <c r="I914" s="655"/>
      <c r="J914" s="655"/>
      <c r="K914" s="655"/>
      <c r="L914" s="655"/>
      <c r="M914" s="655"/>
      <c r="N914" s="1310"/>
      <c r="O914" s="655"/>
      <c r="P914" s="656"/>
      <c r="Q914" s="657"/>
      <c r="R914" s="704"/>
      <c r="S914" s="3180"/>
    </row>
    <row r="915" spans="7:19" ht="15" customHeight="1">
      <c r="G915" s="1047"/>
      <c r="H915" s="655"/>
      <c r="I915" s="655"/>
      <c r="J915" s="655"/>
      <c r="K915" s="655"/>
      <c r="L915" s="655"/>
      <c r="M915" s="655"/>
      <c r="N915" s="1310"/>
      <c r="O915" s="655"/>
      <c r="P915" s="656"/>
      <c r="Q915" s="657"/>
      <c r="R915" s="704"/>
      <c r="S915" s="3180"/>
    </row>
    <row r="916" spans="7:19" ht="15" customHeight="1">
      <c r="G916" s="1047"/>
      <c r="H916" s="655"/>
      <c r="I916" s="655"/>
      <c r="J916" s="655"/>
      <c r="K916" s="655"/>
      <c r="L916" s="655"/>
      <c r="M916" s="655"/>
      <c r="N916" s="1310"/>
      <c r="O916" s="655"/>
      <c r="P916" s="656"/>
      <c r="Q916" s="657"/>
      <c r="R916" s="704"/>
      <c r="S916" s="3180"/>
    </row>
    <row r="917" spans="7:19" ht="15" customHeight="1">
      <c r="G917" s="1047"/>
      <c r="H917" s="655"/>
      <c r="I917" s="655"/>
      <c r="J917" s="655"/>
      <c r="K917" s="655"/>
      <c r="L917" s="655"/>
      <c r="M917" s="655"/>
      <c r="N917" s="1310"/>
      <c r="O917" s="655"/>
      <c r="P917" s="656"/>
      <c r="Q917" s="657"/>
      <c r="R917" s="704"/>
      <c r="S917" s="3180"/>
    </row>
    <row r="918" spans="7:19" ht="15" customHeight="1">
      <c r="G918" s="1047"/>
      <c r="H918" s="655"/>
      <c r="I918" s="655"/>
      <c r="J918" s="655"/>
      <c r="K918" s="655"/>
      <c r="L918" s="655"/>
      <c r="M918" s="655"/>
      <c r="N918" s="1310"/>
      <c r="O918" s="655"/>
      <c r="P918" s="656"/>
      <c r="Q918" s="657"/>
      <c r="R918" s="704"/>
      <c r="S918" s="3180"/>
    </row>
    <row r="919" spans="7:19" ht="15" customHeight="1">
      <c r="G919" s="1047"/>
      <c r="H919" s="655"/>
      <c r="I919" s="655"/>
      <c r="J919" s="655"/>
      <c r="K919" s="655"/>
      <c r="L919" s="655"/>
      <c r="M919" s="655"/>
      <c r="N919" s="1310"/>
      <c r="O919" s="655"/>
      <c r="P919" s="656"/>
      <c r="Q919" s="657"/>
      <c r="R919" s="704"/>
      <c r="S919" s="3180"/>
    </row>
    <row r="920" spans="7:19" ht="15" customHeight="1">
      <c r="G920" s="1047"/>
      <c r="H920" s="655"/>
      <c r="I920" s="655"/>
      <c r="J920" s="655"/>
      <c r="K920" s="655"/>
      <c r="L920" s="655"/>
      <c r="M920" s="655"/>
      <c r="N920" s="1310"/>
      <c r="O920" s="655"/>
      <c r="P920" s="656"/>
      <c r="Q920" s="657"/>
      <c r="R920" s="704"/>
      <c r="S920" s="3180"/>
    </row>
    <row r="921" spans="7:19" ht="15" customHeight="1">
      <c r="G921" s="1047"/>
      <c r="H921" s="655"/>
      <c r="I921" s="655"/>
      <c r="J921" s="655"/>
      <c r="K921" s="655"/>
      <c r="L921" s="655"/>
      <c r="M921" s="655"/>
      <c r="N921" s="1310"/>
      <c r="O921" s="655"/>
      <c r="P921" s="656"/>
      <c r="Q921" s="657"/>
      <c r="R921" s="704"/>
      <c r="S921" s="3180"/>
    </row>
    <row r="922" spans="7:19" ht="15" customHeight="1">
      <c r="G922" s="1047"/>
      <c r="H922" s="655"/>
      <c r="I922" s="655"/>
      <c r="J922" s="655"/>
      <c r="K922" s="655"/>
      <c r="L922" s="655"/>
      <c r="M922" s="655"/>
      <c r="N922" s="1310"/>
      <c r="O922" s="655"/>
      <c r="P922" s="656"/>
      <c r="Q922" s="657"/>
      <c r="R922" s="704"/>
      <c r="S922" s="3180"/>
    </row>
    <row r="923" spans="7:19" ht="15" customHeight="1">
      <c r="G923" s="1047"/>
      <c r="H923" s="655"/>
      <c r="I923" s="655"/>
      <c r="J923" s="655"/>
      <c r="K923" s="655"/>
      <c r="L923" s="655"/>
      <c r="M923" s="655"/>
      <c r="N923" s="1310"/>
      <c r="O923" s="655"/>
      <c r="P923" s="656"/>
      <c r="Q923" s="657"/>
      <c r="R923" s="704"/>
      <c r="S923" s="3180"/>
    </row>
    <row r="924" spans="7:19" ht="15" customHeight="1">
      <c r="G924" s="1047"/>
      <c r="H924" s="655"/>
      <c r="I924" s="655"/>
      <c r="J924" s="655"/>
      <c r="K924" s="655"/>
      <c r="L924" s="655"/>
      <c r="M924" s="655"/>
      <c r="N924" s="1310"/>
      <c r="O924" s="655"/>
      <c r="P924" s="656"/>
      <c r="Q924" s="657"/>
      <c r="R924" s="704"/>
      <c r="S924" s="3180"/>
    </row>
    <row r="925" spans="7:19" ht="15" customHeight="1">
      <c r="G925" s="1047"/>
      <c r="H925" s="655"/>
      <c r="I925" s="655"/>
      <c r="J925" s="655"/>
      <c r="K925" s="655"/>
      <c r="L925" s="655"/>
      <c r="M925" s="655"/>
      <c r="N925" s="1310"/>
      <c r="O925" s="655"/>
      <c r="P925" s="656"/>
      <c r="Q925" s="657"/>
      <c r="R925" s="704"/>
      <c r="S925" s="3180"/>
    </row>
    <row r="926" spans="7:19" ht="15" customHeight="1">
      <c r="G926" s="1047"/>
      <c r="H926" s="655"/>
      <c r="I926" s="655"/>
      <c r="J926" s="655"/>
      <c r="K926" s="655"/>
      <c r="L926" s="655"/>
      <c r="M926" s="655"/>
      <c r="N926" s="1310"/>
      <c r="O926" s="655"/>
      <c r="P926" s="656"/>
      <c r="Q926" s="657"/>
      <c r="R926" s="704"/>
      <c r="S926" s="3180"/>
    </row>
    <row r="927" spans="7:19" ht="15" customHeight="1">
      <c r="G927" s="1047"/>
      <c r="H927" s="655"/>
      <c r="I927" s="655"/>
      <c r="J927" s="655"/>
      <c r="K927" s="655"/>
      <c r="L927" s="655"/>
      <c r="M927" s="655"/>
      <c r="N927" s="1310"/>
      <c r="O927" s="655"/>
      <c r="P927" s="656"/>
      <c r="Q927" s="657"/>
      <c r="R927" s="704"/>
      <c r="S927" s="3180"/>
    </row>
    <row r="928" spans="7:19" ht="15" customHeight="1">
      <c r="G928" s="1047"/>
      <c r="H928" s="655"/>
      <c r="I928" s="655"/>
      <c r="J928" s="655"/>
      <c r="K928" s="655"/>
      <c r="L928" s="655"/>
      <c r="M928" s="655"/>
      <c r="N928" s="1310"/>
      <c r="O928" s="655"/>
      <c r="P928" s="656"/>
      <c r="Q928" s="657"/>
      <c r="R928" s="704"/>
      <c r="S928" s="3180"/>
    </row>
    <row r="929" spans="7:19" ht="15" customHeight="1">
      <c r="G929" s="1047"/>
      <c r="H929" s="655"/>
      <c r="I929" s="655"/>
      <c r="J929" s="655"/>
      <c r="K929" s="655"/>
      <c r="L929" s="655"/>
      <c r="M929" s="655"/>
      <c r="N929" s="1310"/>
      <c r="O929" s="655"/>
      <c r="P929" s="656"/>
      <c r="Q929" s="657"/>
      <c r="R929" s="704"/>
      <c r="S929" s="3180"/>
    </row>
    <row r="930" spans="7:19" ht="15" customHeight="1">
      <c r="G930" s="1047"/>
      <c r="H930" s="655"/>
      <c r="I930" s="655"/>
      <c r="J930" s="655"/>
      <c r="K930" s="655"/>
      <c r="L930" s="655"/>
      <c r="M930" s="655"/>
      <c r="N930" s="1310"/>
      <c r="O930" s="655"/>
      <c r="P930" s="656"/>
      <c r="Q930" s="657"/>
      <c r="R930" s="704"/>
      <c r="S930" s="3180"/>
    </row>
    <row r="931" spans="7:19" ht="15" customHeight="1">
      <c r="G931" s="1047"/>
      <c r="H931" s="655"/>
      <c r="I931" s="655"/>
      <c r="J931" s="655"/>
      <c r="K931" s="655"/>
      <c r="L931" s="655"/>
      <c r="M931" s="655"/>
      <c r="N931" s="1310"/>
      <c r="O931" s="655"/>
      <c r="P931" s="656"/>
      <c r="Q931" s="657"/>
      <c r="R931" s="704"/>
      <c r="S931" s="3180"/>
    </row>
    <row r="932" spans="7:19" ht="15" customHeight="1">
      <c r="G932" s="1047"/>
      <c r="H932" s="655"/>
      <c r="I932" s="655"/>
      <c r="J932" s="655"/>
      <c r="K932" s="655"/>
      <c r="L932" s="655"/>
      <c r="M932" s="655"/>
      <c r="N932" s="1310"/>
      <c r="O932" s="655"/>
      <c r="P932" s="656"/>
      <c r="Q932" s="657"/>
      <c r="R932" s="704"/>
      <c r="S932" s="3180"/>
    </row>
    <row r="933" spans="7:19" ht="15" customHeight="1">
      <c r="G933" s="1047"/>
      <c r="H933" s="655"/>
      <c r="I933" s="655"/>
      <c r="J933" s="655"/>
      <c r="K933" s="655"/>
      <c r="L933" s="655"/>
      <c r="M933" s="655"/>
      <c r="N933" s="1310"/>
      <c r="O933" s="655"/>
      <c r="P933" s="656"/>
      <c r="Q933" s="657"/>
      <c r="R933" s="704"/>
      <c r="S933" s="3180"/>
    </row>
    <row r="934" spans="7:19" ht="15" customHeight="1">
      <c r="G934" s="1047"/>
      <c r="H934" s="655"/>
      <c r="I934" s="655"/>
      <c r="J934" s="655"/>
      <c r="K934" s="655"/>
      <c r="L934" s="655"/>
      <c r="M934" s="655"/>
      <c r="N934" s="1310"/>
      <c r="O934" s="655"/>
      <c r="P934" s="656"/>
      <c r="Q934" s="657"/>
      <c r="R934" s="704"/>
      <c r="S934" s="3180"/>
    </row>
    <row r="935" spans="7:19" ht="15" customHeight="1">
      <c r="G935" s="1047"/>
      <c r="H935" s="655"/>
      <c r="I935" s="655"/>
      <c r="J935" s="655"/>
      <c r="K935" s="655"/>
      <c r="L935" s="655"/>
      <c r="M935" s="655"/>
      <c r="N935" s="1310"/>
      <c r="O935" s="655"/>
      <c r="P935" s="656"/>
      <c r="Q935" s="657"/>
      <c r="R935" s="704"/>
      <c r="S935" s="3180"/>
    </row>
    <row r="936" spans="7:19" ht="15" customHeight="1">
      <c r="G936" s="1047"/>
      <c r="H936" s="655"/>
      <c r="I936" s="655"/>
      <c r="J936" s="655"/>
      <c r="K936" s="655"/>
      <c r="L936" s="655"/>
      <c r="M936" s="655"/>
      <c r="N936" s="1310"/>
      <c r="O936" s="655"/>
      <c r="P936" s="656"/>
      <c r="Q936" s="657"/>
      <c r="R936" s="704"/>
      <c r="S936" s="3180"/>
    </row>
    <row r="937" spans="7:19" ht="15" customHeight="1">
      <c r="G937" s="1047"/>
      <c r="H937" s="655"/>
      <c r="I937" s="655"/>
      <c r="J937" s="655"/>
      <c r="K937" s="655"/>
      <c r="L937" s="655"/>
      <c r="M937" s="655"/>
      <c r="N937" s="1310"/>
      <c r="O937" s="655"/>
      <c r="P937" s="656"/>
      <c r="Q937" s="657"/>
      <c r="R937" s="704"/>
      <c r="S937" s="3180"/>
    </row>
    <row r="938" spans="7:19" ht="15" customHeight="1">
      <c r="G938" s="1047"/>
      <c r="H938" s="655"/>
      <c r="I938" s="655"/>
      <c r="J938" s="655"/>
      <c r="K938" s="655"/>
      <c r="L938" s="655"/>
      <c r="M938" s="655"/>
      <c r="N938" s="1310"/>
      <c r="O938" s="655"/>
      <c r="P938" s="656"/>
      <c r="Q938" s="657"/>
      <c r="R938" s="704"/>
      <c r="S938" s="3180"/>
    </row>
    <row r="939" spans="7:19" ht="15" customHeight="1">
      <c r="G939" s="1047"/>
      <c r="H939" s="655"/>
      <c r="I939" s="655"/>
      <c r="J939" s="655"/>
      <c r="K939" s="655"/>
      <c r="L939" s="655"/>
      <c r="M939" s="655"/>
      <c r="N939" s="1310"/>
      <c r="O939" s="655"/>
      <c r="P939" s="656"/>
      <c r="Q939" s="657"/>
      <c r="R939" s="704"/>
      <c r="S939" s="3180"/>
    </row>
    <row r="940" spans="7:19" ht="15" customHeight="1">
      <c r="G940" s="1047"/>
      <c r="H940" s="655"/>
      <c r="I940" s="655"/>
      <c r="J940" s="655"/>
      <c r="K940" s="655"/>
      <c r="L940" s="655"/>
      <c r="M940" s="655"/>
      <c r="N940" s="1310"/>
      <c r="O940" s="655"/>
      <c r="P940" s="656"/>
      <c r="Q940" s="657"/>
      <c r="R940" s="704"/>
      <c r="S940" s="3180"/>
    </row>
    <row r="941" spans="7:19" ht="15" customHeight="1">
      <c r="G941" s="1047"/>
      <c r="H941" s="655"/>
      <c r="I941" s="655"/>
      <c r="J941" s="655"/>
      <c r="K941" s="655"/>
      <c r="L941" s="655"/>
      <c r="M941" s="655"/>
      <c r="N941" s="1310"/>
      <c r="O941" s="655"/>
      <c r="P941" s="656"/>
      <c r="Q941" s="657"/>
      <c r="R941" s="704"/>
      <c r="S941" s="3180"/>
    </row>
    <row r="942" spans="7:19" ht="15" customHeight="1">
      <c r="G942" s="1047"/>
      <c r="H942" s="655"/>
      <c r="I942" s="655"/>
      <c r="J942" s="655"/>
      <c r="K942" s="655"/>
      <c r="L942" s="655"/>
      <c r="M942" s="655"/>
      <c r="N942" s="1310"/>
      <c r="O942" s="655"/>
      <c r="P942" s="656"/>
      <c r="Q942" s="657"/>
      <c r="R942" s="704"/>
      <c r="S942" s="3180"/>
    </row>
    <row r="943" spans="7:19" ht="15" customHeight="1">
      <c r="G943" s="1047"/>
      <c r="H943" s="655"/>
      <c r="I943" s="655"/>
      <c r="J943" s="655"/>
      <c r="K943" s="655"/>
      <c r="L943" s="655"/>
      <c r="M943" s="655"/>
      <c r="N943" s="1310"/>
      <c r="O943" s="655"/>
      <c r="P943" s="656"/>
      <c r="Q943" s="657"/>
      <c r="R943" s="704"/>
      <c r="S943" s="3180"/>
    </row>
    <row r="944" spans="7:19" ht="15" customHeight="1">
      <c r="G944" s="1047"/>
      <c r="H944" s="655"/>
      <c r="I944" s="655"/>
      <c r="J944" s="655"/>
      <c r="K944" s="655"/>
      <c r="L944" s="655"/>
      <c r="M944" s="655"/>
      <c r="N944" s="1310"/>
      <c r="O944" s="655"/>
      <c r="P944" s="656"/>
      <c r="Q944" s="657"/>
      <c r="R944" s="704"/>
      <c r="S944" s="3180"/>
    </row>
    <row r="945" spans="7:19" ht="15" customHeight="1">
      <c r="G945" s="1047"/>
      <c r="H945" s="655"/>
      <c r="I945" s="655"/>
      <c r="J945" s="655"/>
      <c r="K945" s="655"/>
      <c r="L945" s="655"/>
      <c r="M945" s="655"/>
      <c r="N945" s="1310"/>
      <c r="O945" s="655"/>
      <c r="P945" s="656"/>
      <c r="Q945" s="657"/>
      <c r="R945" s="704"/>
      <c r="S945" s="3180"/>
    </row>
    <row r="946" spans="7:19" ht="15" customHeight="1">
      <c r="G946" s="1047"/>
      <c r="H946" s="655"/>
      <c r="I946" s="655"/>
      <c r="J946" s="655"/>
      <c r="K946" s="655"/>
      <c r="L946" s="655"/>
      <c r="M946" s="655"/>
      <c r="N946" s="1310"/>
      <c r="O946" s="655"/>
      <c r="P946" s="656"/>
      <c r="Q946" s="657"/>
      <c r="R946" s="704"/>
      <c r="S946" s="3180"/>
    </row>
    <row r="947" spans="7:19" ht="15" customHeight="1">
      <c r="G947" s="1047"/>
      <c r="H947" s="655"/>
      <c r="I947" s="655"/>
      <c r="J947" s="655"/>
      <c r="K947" s="655"/>
      <c r="L947" s="655"/>
      <c r="M947" s="655"/>
      <c r="N947" s="1310"/>
      <c r="O947" s="655"/>
      <c r="P947" s="656"/>
      <c r="Q947" s="657"/>
      <c r="R947" s="704"/>
      <c r="S947" s="3180"/>
    </row>
    <row r="948" spans="7:19" ht="15" customHeight="1">
      <c r="G948" s="1047"/>
      <c r="H948" s="655"/>
      <c r="I948" s="655"/>
      <c r="J948" s="655"/>
      <c r="K948" s="655"/>
      <c r="L948" s="655"/>
      <c r="M948" s="655"/>
      <c r="N948" s="1310"/>
      <c r="O948" s="655"/>
      <c r="P948" s="656"/>
      <c r="Q948" s="657"/>
      <c r="R948" s="704"/>
      <c r="S948" s="3180"/>
    </row>
    <row r="949" spans="7:19" ht="15" customHeight="1">
      <c r="G949" s="1047"/>
      <c r="H949" s="655"/>
      <c r="I949" s="655"/>
      <c r="J949" s="655"/>
      <c r="K949" s="655"/>
      <c r="L949" s="655"/>
      <c r="M949" s="655"/>
      <c r="N949" s="1310"/>
      <c r="O949" s="655"/>
      <c r="P949" s="656"/>
      <c r="Q949" s="657"/>
      <c r="R949" s="704"/>
      <c r="S949" s="3180"/>
    </row>
    <row r="950" spans="7:19" ht="15" customHeight="1">
      <c r="G950" s="1047"/>
      <c r="H950" s="655"/>
      <c r="I950" s="655"/>
      <c r="J950" s="655"/>
      <c r="K950" s="655"/>
      <c r="L950" s="655"/>
      <c r="M950" s="655"/>
      <c r="N950" s="1310"/>
      <c r="O950" s="655"/>
      <c r="P950" s="656"/>
      <c r="Q950" s="657"/>
      <c r="R950" s="704"/>
      <c r="S950" s="3180"/>
    </row>
    <row r="951" spans="7:19" ht="15" customHeight="1">
      <c r="G951" s="1047"/>
      <c r="H951" s="655"/>
      <c r="I951" s="655"/>
      <c r="J951" s="655"/>
      <c r="K951" s="655"/>
      <c r="L951" s="655"/>
      <c r="M951" s="655"/>
      <c r="N951" s="1310"/>
      <c r="O951" s="655"/>
      <c r="P951" s="656"/>
      <c r="Q951" s="657"/>
      <c r="R951" s="704"/>
      <c r="S951" s="3180"/>
    </row>
    <row r="952" spans="7:19" ht="15" customHeight="1">
      <c r="G952" s="1047"/>
      <c r="H952" s="655"/>
      <c r="I952" s="655"/>
      <c r="J952" s="655"/>
      <c r="K952" s="655"/>
      <c r="L952" s="655"/>
      <c r="M952" s="655"/>
      <c r="N952" s="1310"/>
      <c r="O952" s="655"/>
      <c r="P952" s="656"/>
      <c r="Q952" s="657"/>
      <c r="R952" s="704"/>
      <c r="S952" s="3180"/>
    </row>
    <row r="953" spans="7:19" ht="15" customHeight="1">
      <c r="G953" s="1047"/>
      <c r="H953" s="655"/>
      <c r="I953" s="655"/>
      <c r="J953" s="655"/>
      <c r="K953" s="655"/>
      <c r="L953" s="655"/>
      <c r="M953" s="655"/>
      <c r="N953" s="1310"/>
      <c r="O953" s="655"/>
      <c r="P953" s="656"/>
      <c r="Q953" s="657"/>
      <c r="R953" s="704"/>
      <c r="S953" s="3180"/>
    </row>
    <row r="954" spans="7:19" ht="15" customHeight="1">
      <c r="G954" s="1047"/>
      <c r="H954" s="655"/>
      <c r="I954" s="655"/>
      <c r="J954" s="655"/>
      <c r="K954" s="655"/>
      <c r="L954" s="655"/>
      <c r="M954" s="655"/>
      <c r="N954" s="1310"/>
      <c r="O954" s="655"/>
      <c r="P954" s="656"/>
      <c r="Q954" s="657"/>
      <c r="R954" s="704"/>
      <c r="S954" s="3180"/>
    </row>
    <row r="955" spans="7:19" ht="15" customHeight="1">
      <c r="G955" s="1047"/>
      <c r="H955" s="655"/>
      <c r="I955" s="655"/>
      <c r="J955" s="655"/>
      <c r="K955" s="655"/>
      <c r="L955" s="655"/>
      <c r="M955" s="655"/>
      <c r="N955" s="1310"/>
      <c r="O955" s="655"/>
      <c r="P955" s="656"/>
      <c r="Q955" s="657"/>
      <c r="R955" s="704"/>
      <c r="S955" s="3180"/>
    </row>
    <row r="956" spans="7:19" ht="15" customHeight="1">
      <c r="G956" s="1047"/>
      <c r="H956" s="655"/>
      <c r="I956" s="655"/>
      <c r="J956" s="655"/>
      <c r="K956" s="655"/>
      <c r="L956" s="655"/>
      <c r="M956" s="655"/>
      <c r="N956" s="1310"/>
      <c r="O956" s="655"/>
      <c r="P956" s="656"/>
      <c r="Q956" s="657"/>
      <c r="R956" s="704"/>
      <c r="S956" s="3180"/>
    </row>
    <row r="957" spans="7:19" ht="15" customHeight="1">
      <c r="G957" s="1047"/>
      <c r="H957" s="655"/>
      <c r="I957" s="655"/>
      <c r="J957" s="655"/>
      <c r="K957" s="655"/>
      <c r="L957" s="655"/>
      <c r="M957" s="655"/>
      <c r="N957" s="1310"/>
      <c r="O957" s="655"/>
      <c r="P957" s="656"/>
      <c r="Q957" s="657"/>
      <c r="R957" s="704"/>
      <c r="S957" s="3180"/>
    </row>
    <row r="958" spans="7:19" ht="15" customHeight="1">
      <c r="G958" s="1047"/>
      <c r="H958" s="655"/>
      <c r="I958" s="655"/>
      <c r="J958" s="655"/>
      <c r="K958" s="655"/>
      <c r="L958" s="655"/>
      <c r="M958" s="655"/>
      <c r="N958" s="1310"/>
      <c r="O958" s="655"/>
      <c r="P958" s="656"/>
      <c r="Q958" s="657"/>
      <c r="R958" s="704"/>
      <c r="S958" s="3180"/>
    </row>
    <row r="959" spans="7:19" ht="15" customHeight="1">
      <c r="G959" s="1047"/>
      <c r="H959" s="655"/>
      <c r="I959" s="655"/>
      <c r="J959" s="655"/>
      <c r="K959" s="655"/>
      <c r="L959" s="655"/>
      <c r="M959" s="655"/>
      <c r="N959" s="1310"/>
      <c r="O959" s="655"/>
      <c r="P959" s="656"/>
      <c r="Q959" s="657"/>
      <c r="R959" s="704"/>
      <c r="S959" s="3180"/>
    </row>
    <row r="960" spans="7:19" ht="15" customHeight="1">
      <c r="G960" s="1047"/>
      <c r="H960" s="655"/>
      <c r="I960" s="655"/>
      <c r="J960" s="655"/>
      <c r="K960" s="655"/>
      <c r="L960" s="655"/>
      <c r="M960" s="655"/>
      <c r="N960" s="1310"/>
      <c r="O960" s="655"/>
      <c r="P960" s="656"/>
      <c r="Q960" s="657"/>
      <c r="R960" s="704"/>
      <c r="S960" s="3180"/>
    </row>
    <row r="961" spans="7:19" ht="15" customHeight="1">
      <c r="G961" s="1047"/>
      <c r="H961" s="655"/>
      <c r="I961" s="655"/>
      <c r="J961" s="655"/>
      <c r="K961" s="655"/>
      <c r="L961" s="655"/>
      <c r="M961" s="655"/>
      <c r="N961" s="1310"/>
      <c r="O961" s="655"/>
      <c r="P961" s="656"/>
      <c r="Q961" s="657"/>
      <c r="R961" s="704"/>
      <c r="S961" s="3180"/>
    </row>
    <row r="962" spans="7:19" ht="15" customHeight="1">
      <c r="G962" s="1047"/>
      <c r="H962" s="655"/>
      <c r="I962" s="655"/>
      <c r="J962" s="655"/>
      <c r="K962" s="655"/>
      <c r="L962" s="655"/>
      <c r="M962" s="655"/>
      <c r="N962" s="1310"/>
      <c r="O962" s="655"/>
      <c r="P962" s="656"/>
      <c r="Q962" s="657"/>
      <c r="R962" s="704"/>
      <c r="S962" s="3180"/>
    </row>
    <row r="963" spans="7:19" ht="15" customHeight="1">
      <c r="G963" s="1047"/>
      <c r="H963" s="655"/>
      <c r="I963" s="655"/>
      <c r="J963" s="655"/>
      <c r="K963" s="655"/>
      <c r="L963" s="655"/>
      <c r="M963" s="655"/>
      <c r="N963" s="1310"/>
      <c r="O963" s="655"/>
      <c r="P963" s="656"/>
      <c r="Q963" s="657"/>
      <c r="R963" s="704"/>
      <c r="S963" s="3180"/>
    </row>
    <row r="964" spans="7:19" ht="15" customHeight="1">
      <c r="G964" s="1047"/>
      <c r="H964" s="655"/>
      <c r="I964" s="655"/>
      <c r="J964" s="655"/>
      <c r="K964" s="655"/>
      <c r="L964" s="655"/>
      <c r="M964" s="655"/>
      <c r="N964" s="1310"/>
      <c r="O964" s="655"/>
      <c r="P964" s="656"/>
      <c r="Q964" s="657"/>
      <c r="R964" s="704"/>
      <c r="S964" s="3180"/>
    </row>
    <row r="965" spans="7:19" ht="15" customHeight="1">
      <c r="G965" s="1047"/>
      <c r="H965" s="655"/>
      <c r="I965" s="655"/>
      <c r="J965" s="655"/>
      <c r="K965" s="655"/>
      <c r="L965" s="655"/>
      <c r="M965" s="655"/>
      <c r="N965" s="1310"/>
      <c r="O965" s="655"/>
      <c r="P965" s="656"/>
      <c r="Q965" s="657"/>
      <c r="R965" s="704"/>
      <c r="S965" s="3180"/>
    </row>
    <row r="966" spans="7:19" ht="15" customHeight="1">
      <c r="G966" s="1047"/>
      <c r="H966" s="655"/>
      <c r="I966" s="655"/>
      <c r="J966" s="655"/>
      <c r="K966" s="655"/>
      <c r="L966" s="655"/>
      <c r="M966" s="655"/>
      <c r="N966" s="1310"/>
      <c r="O966" s="655"/>
      <c r="P966" s="656"/>
      <c r="Q966" s="657"/>
      <c r="R966" s="704"/>
      <c r="S966" s="3180"/>
    </row>
    <row r="967" spans="7:19" ht="15" customHeight="1">
      <c r="G967" s="1047"/>
      <c r="H967" s="655"/>
      <c r="I967" s="655"/>
      <c r="J967" s="655"/>
      <c r="K967" s="655"/>
      <c r="L967" s="655"/>
      <c r="M967" s="655"/>
      <c r="N967" s="1310"/>
      <c r="O967" s="655"/>
      <c r="P967" s="656"/>
      <c r="Q967" s="657"/>
      <c r="R967" s="704"/>
      <c r="S967" s="3180"/>
    </row>
    <row r="968" spans="7:19" ht="15" customHeight="1">
      <c r="G968" s="1047"/>
      <c r="H968" s="655"/>
      <c r="I968" s="655"/>
      <c r="J968" s="655"/>
      <c r="K968" s="655"/>
      <c r="L968" s="655"/>
      <c r="M968" s="655"/>
      <c r="N968" s="1310"/>
      <c r="O968" s="655"/>
      <c r="P968" s="656"/>
      <c r="Q968" s="657"/>
      <c r="R968" s="704"/>
      <c r="S968" s="3180"/>
    </row>
    <row r="969" spans="7:19" ht="15" customHeight="1">
      <c r="G969" s="1047"/>
      <c r="H969" s="655"/>
      <c r="I969" s="655"/>
      <c r="J969" s="655"/>
      <c r="K969" s="655"/>
      <c r="L969" s="655"/>
      <c r="M969" s="655"/>
      <c r="N969" s="1310"/>
      <c r="O969" s="655"/>
      <c r="P969" s="656"/>
      <c r="Q969" s="657"/>
      <c r="R969" s="704"/>
      <c r="S969" s="3180"/>
    </row>
    <row r="970" spans="7:19" ht="15" customHeight="1">
      <c r="G970" s="1047"/>
      <c r="H970" s="655"/>
      <c r="I970" s="655"/>
      <c r="J970" s="655"/>
      <c r="K970" s="655"/>
      <c r="L970" s="655"/>
      <c r="M970" s="655"/>
      <c r="N970" s="1310"/>
      <c r="O970" s="655"/>
      <c r="P970" s="656"/>
      <c r="Q970" s="657"/>
      <c r="R970" s="704"/>
      <c r="S970" s="3180"/>
    </row>
    <row r="971" spans="7:19" ht="15" customHeight="1">
      <c r="G971" s="1047"/>
      <c r="H971" s="655"/>
      <c r="I971" s="655"/>
      <c r="J971" s="655"/>
      <c r="K971" s="655"/>
      <c r="L971" s="655"/>
      <c r="M971" s="655"/>
      <c r="N971" s="1310"/>
      <c r="O971" s="655"/>
      <c r="P971" s="656"/>
      <c r="Q971" s="657"/>
      <c r="R971" s="704"/>
      <c r="S971" s="3180"/>
    </row>
    <row r="972" spans="7:19" ht="15" customHeight="1">
      <c r="G972" s="1047"/>
      <c r="H972" s="655"/>
      <c r="I972" s="655"/>
      <c r="J972" s="655"/>
      <c r="K972" s="655"/>
      <c r="L972" s="655"/>
      <c r="M972" s="655"/>
      <c r="N972" s="1310"/>
      <c r="O972" s="655"/>
      <c r="P972" s="656"/>
      <c r="Q972" s="657"/>
      <c r="R972" s="704"/>
      <c r="S972" s="3180"/>
    </row>
    <row r="973" spans="7:19" ht="15" customHeight="1">
      <c r="G973" s="1047"/>
      <c r="H973" s="655"/>
      <c r="I973" s="655"/>
      <c r="J973" s="655"/>
      <c r="K973" s="655"/>
      <c r="L973" s="655"/>
      <c r="M973" s="655"/>
      <c r="N973" s="1310"/>
      <c r="O973" s="655"/>
      <c r="P973" s="656"/>
      <c r="Q973" s="657"/>
      <c r="R973" s="704"/>
      <c r="S973" s="3180"/>
    </row>
    <row r="974" spans="7:19" ht="15" customHeight="1">
      <c r="G974" s="1047"/>
      <c r="H974" s="655"/>
      <c r="I974" s="655"/>
      <c r="J974" s="655"/>
      <c r="K974" s="655"/>
      <c r="L974" s="655"/>
      <c r="M974" s="655"/>
      <c r="N974" s="1310"/>
      <c r="O974" s="655"/>
      <c r="P974" s="656"/>
      <c r="Q974" s="657"/>
      <c r="R974" s="704"/>
      <c r="S974" s="3180"/>
    </row>
    <row r="975" spans="7:19" ht="15" customHeight="1">
      <c r="G975" s="1047"/>
      <c r="H975" s="655"/>
      <c r="I975" s="655"/>
      <c r="J975" s="655"/>
      <c r="K975" s="655"/>
      <c r="L975" s="655"/>
      <c r="M975" s="655"/>
      <c r="N975" s="1310"/>
      <c r="O975" s="655"/>
      <c r="P975" s="656"/>
      <c r="Q975" s="657"/>
      <c r="R975" s="704"/>
      <c r="S975" s="3180"/>
    </row>
    <row r="976" spans="7:19" ht="15" customHeight="1">
      <c r="G976" s="1047"/>
      <c r="H976" s="655"/>
      <c r="I976" s="655"/>
      <c r="J976" s="655"/>
      <c r="K976" s="655"/>
      <c r="L976" s="655"/>
      <c r="M976" s="655"/>
      <c r="N976" s="1310"/>
      <c r="O976" s="655"/>
      <c r="P976" s="656"/>
      <c r="Q976" s="657"/>
      <c r="R976" s="704"/>
      <c r="S976" s="3180"/>
    </row>
    <row r="977" spans="7:19" ht="15" customHeight="1">
      <c r="G977" s="1047"/>
      <c r="H977" s="655"/>
      <c r="I977" s="655"/>
      <c r="J977" s="655"/>
      <c r="K977" s="655"/>
      <c r="L977" s="655"/>
      <c r="M977" s="655"/>
      <c r="N977" s="1310"/>
      <c r="O977" s="655"/>
      <c r="P977" s="656"/>
      <c r="Q977" s="657"/>
      <c r="R977" s="704"/>
      <c r="S977" s="3180"/>
    </row>
    <row r="978" spans="7:19" ht="15" customHeight="1">
      <c r="G978" s="1047"/>
      <c r="H978" s="655"/>
      <c r="I978" s="655"/>
      <c r="J978" s="655"/>
      <c r="K978" s="655"/>
      <c r="L978" s="655"/>
      <c r="M978" s="655"/>
      <c r="N978" s="1310"/>
      <c r="O978" s="655"/>
      <c r="P978" s="656"/>
      <c r="Q978" s="657"/>
      <c r="R978" s="704"/>
      <c r="S978" s="3180"/>
    </row>
    <row r="979" spans="7:19" ht="15" customHeight="1">
      <c r="G979" s="1047"/>
      <c r="H979" s="655"/>
      <c r="I979" s="655"/>
      <c r="J979" s="655"/>
      <c r="K979" s="655"/>
      <c r="L979" s="655"/>
      <c r="M979" s="655"/>
      <c r="N979" s="1310"/>
      <c r="O979" s="655"/>
      <c r="P979" s="656"/>
      <c r="Q979" s="657"/>
      <c r="R979" s="704"/>
      <c r="S979" s="3180"/>
    </row>
    <row r="980" spans="7:19" ht="15" customHeight="1">
      <c r="G980" s="1047"/>
      <c r="H980" s="655"/>
      <c r="I980" s="655"/>
      <c r="J980" s="655"/>
      <c r="K980" s="655"/>
      <c r="L980" s="655"/>
      <c r="M980" s="655"/>
      <c r="N980" s="1310"/>
      <c r="O980" s="655"/>
      <c r="P980" s="656"/>
      <c r="Q980" s="657"/>
      <c r="R980" s="704"/>
      <c r="S980" s="3180"/>
    </row>
    <row r="981" spans="7:19" ht="15" customHeight="1">
      <c r="G981" s="1047"/>
      <c r="H981" s="655"/>
      <c r="I981" s="655"/>
      <c r="J981" s="655"/>
      <c r="K981" s="655"/>
      <c r="L981" s="655"/>
      <c r="M981" s="655"/>
      <c r="N981" s="1310"/>
      <c r="O981" s="655"/>
      <c r="P981" s="656"/>
      <c r="Q981" s="657"/>
      <c r="R981" s="704"/>
      <c r="S981" s="3180"/>
    </row>
    <row r="982" spans="7:19" ht="15" customHeight="1">
      <c r="G982" s="1047"/>
      <c r="H982" s="655"/>
      <c r="I982" s="655"/>
      <c r="J982" s="655"/>
      <c r="K982" s="655"/>
      <c r="L982" s="655"/>
      <c r="M982" s="655"/>
      <c r="N982" s="1310"/>
      <c r="O982" s="655"/>
      <c r="P982" s="656"/>
      <c r="Q982" s="657"/>
      <c r="R982" s="704"/>
      <c r="S982" s="3180"/>
    </row>
    <row r="983" spans="7:19" ht="15" customHeight="1">
      <c r="G983" s="1047"/>
      <c r="H983" s="655"/>
      <c r="I983" s="655"/>
      <c r="J983" s="655"/>
      <c r="K983" s="655"/>
      <c r="L983" s="655"/>
      <c r="M983" s="655"/>
      <c r="N983" s="1310"/>
      <c r="O983" s="655"/>
      <c r="P983" s="656"/>
      <c r="Q983" s="657"/>
      <c r="R983" s="704"/>
      <c r="S983" s="3180"/>
    </row>
    <row r="984" spans="7:19" ht="15" customHeight="1">
      <c r="G984" s="1047"/>
      <c r="H984" s="655"/>
      <c r="I984" s="655"/>
      <c r="J984" s="655"/>
      <c r="K984" s="655"/>
      <c r="L984" s="655"/>
      <c r="M984" s="655"/>
      <c r="N984" s="1310"/>
      <c r="O984" s="655"/>
      <c r="P984" s="656"/>
      <c r="Q984" s="657"/>
      <c r="R984" s="704"/>
      <c r="S984" s="3180"/>
    </row>
    <row r="985" spans="7:19" ht="15" customHeight="1">
      <c r="G985" s="1047"/>
      <c r="H985" s="655"/>
      <c r="I985" s="655"/>
      <c r="J985" s="655"/>
      <c r="K985" s="655"/>
      <c r="L985" s="655"/>
      <c r="M985" s="655"/>
      <c r="N985" s="1310"/>
      <c r="O985" s="655"/>
      <c r="P985" s="656"/>
      <c r="Q985" s="657"/>
      <c r="R985" s="704"/>
      <c r="S985" s="3180"/>
    </row>
    <row r="986" spans="7:19" ht="15" customHeight="1">
      <c r="G986" s="1047"/>
      <c r="H986" s="655"/>
      <c r="I986" s="655"/>
      <c r="J986" s="655"/>
      <c r="K986" s="655"/>
      <c r="L986" s="655"/>
      <c r="M986" s="655"/>
      <c r="N986" s="1310"/>
      <c r="O986" s="655"/>
      <c r="P986" s="656"/>
      <c r="Q986" s="657"/>
      <c r="R986" s="704"/>
      <c r="S986" s="3180"/>
    </row>
    <row r="987" spans="7:19" ht="15" customHeight="1">
      <c r="G987" s="1047"/>
      <c r="H987" s="655"/>
      <c r="I987" s="655"/>
      <c r="J987" s="655"/>
      <c r="K987" s="655"/>
      <c r="L987" s="655"/>
      <c r="M987" s="655"/>
      <c r="N987" s="1310"/>
      <c r="O987" s="655"/>
      <c r="P987" s="656"/>
      <c r="Q987" s="657"/>
      <c r="R987" s="704"/>
      <c r="S987" s="3180"/>
    </row>
    <row r="988" spans="7:19" ht="15" customHeight="1">
      <c r="G988" s="1047"/>
      <c r="H988" s="655"/>
      <c r="I988" s="655"/>
      <c r="J988" s="655"/>
      <c r="K988" s="655"/>
      <c r="L988" s="655"/>
      <c r="M988" s="655"/>
      <c r="N988" s="1310"/>
      <c r="O988" s="655"/>
      <c r="P988" s="656"/>
      <c r="Q988" s="657"/>
      <c r="R988" s="704"/>
      <c r="S988" s="3180"/>
    </row>
    <row r="989" spans="7:19" ht="15" customHeight="1">
      <c r="G989" s="1047"/>
      <c r="H989" s="655"/>
      <c r="I989" s="655"/>
      <c r="J989" s="655"/>
      <c r="K989" s="655"/>
      <c r="L989" s="655"/>
      <c r="M989" s="655"/>
      <c r="N989" s="1310"/>
      <c r="O989" s="655"/>
      <c r="P989" s="656"/>
      <c r="Q989" s="657"/>
      <c r="R989" s="704"/>
      <c r="S989" s="3180"/>
    </row>
    <row r="990" spans="7:19" ht="15" customHeight="1">
      <c r="G990" s="1047"/>
      <c r="H990" s="655"/>
      <c r="I990" s="655"/>
      <c r="J990" s="655"/>
      <c r="K990" s="655"/>
      <c r="L990" s="655"/>
      <c r="M990" s="655"/>
      <c r="N990" s="1310"/>
      <c r="O990" s="655"/>
      <c r="P990" s="656"/>
      <c r="Q990" s="657"/>
      <c r="R990" s="704"/>
      <c r="S990" s="3180"/>
    </row>
    <row r="991" spans="7:19" ht="15" customHeight="1">
      <c r="G991" s="1047"/>
      <c r="H991" s="655"/>
      <c r="I991" s="655"/>
      <c r="J991" s="655"/>
      <c r="K991" s="655"/>
      <c r="L991" s="655"/>
      <c r="M991" s="655"/>
      <c r="N991" s="1310"/>
      <c r="O991" s="655"/>
      <c r="P991" s="656"/>
      <c r="Q991" s="657"/>
      <c r="R991" s="704"/>
      <c r="S991" s="3180"/>
    </row>
    <row r="992" spans="7:19" ht="15" customHeight="1">
      <c r="G992" s="1047"/>
      <c r="H992" s="655"/>
      <c r="I992" s="655"/>
      <c r="J992" s="655"/>
      <c r="K992" s="655"/>
      <c r="L992" s="655"/>
      <c r="M992" s="655"/>
      <c r="N992" s="1310"/>
      <c r="O992" s="655"/>
      <c r="P992" s="656"/>
      <c r="Q992" s="657"/>
      <c r="R992" s="704"/>
      <c r="S992" s="3180"/>
    </row>
    <row r="993" spans="7:19" ht="15" customHeight="1">
      <c r="G993" s="1047"/>
      <c r="H993" s="655"/>
      <c r="I993" s="655"/>
      <c r="J993" s="655"/>
      <c r="K993" s="655"/>
      <c r="L993" s="655"/>
      <c r="M993" s="655"/>
      <c r="N993" s="1310"/>
      <c r="O993" s="655"/>
      <c r="P993" s="656"/>
      <c r="Q993" s="657"/>
      <c r="R993" s="704"/>
      <c r="S993" s="3180"/>
    </row>
    <row r="994" spans="7:19" ht="15" customHeight="1">
      <c r="G994" s="1047"/>
      <c r="H994" s="655"/>
      <c r="I994" s="655"/>
      <c r="J994" s="655"/>
      <c r="K994" s="655"/>
      <c r="L994" s="655"/>
      <c r="M994" s="655"/>
      <c r="N994" s="1310"/>
      <c r="O994" s="655"/>
      <c r="P994" s="656"/>
      <c r="Q994" s="657"/>
      <c r="R994" s="704"/>
      <c r="S994" s="3180"/>
    </row>
    <row r="995" spans="7:19" ht="15" customHeight="1">
      <c r="G995" s="1047"/>
      <c r="H995" s="655"/>
      <c r="I995" s="655"/>
      <c r="J995" s="655"/>
      <c r="K995" s="655"/>
      <c r="L995" s="655"/>
      <c r="M995" s="655"/>
      <c r="N995" s="1310"/>
      <c r="O995" s="655"/>
      <c r="P995" s="656"/>
      <c r="Q995" s="657"/>
      <c r="R995" s="704"/>
      <c r="S995" s="3180"/>
    </row>
    <row r="996" spans="7:19" ht="15" customHeight="1">
      <c r="G996" s="1047"/>
      <c r="H996" s="655"/>
      <c r="I996" s="655"/>
      <c r="J996" s="655"/>
      <c r="K996" s="655"/>
      <c r="L996" s="655"/>
      <c r="M996" s="655"/>
      <c r="N996" s="1310"/>
      <c r="O996" s="655"/>
      <c r="P996" s="656"/>
      <c r="Q996" s="657"/>
      <c r="R996" s="704"/>
      <c r="S996" s="3180"/>
    </row>
    <row r="997" spans="7:19" ht="15" customHeight="1">
      <c r="G997" s="1047"/>
      <c r="H997" s="655"/>
      <c r="I997" s="655"/>
      <c r="J997" s="655"/>
      <c r="K997" s="655"/>
      <c r="L997" s="655"/>
      <c r="M997" s="655"/>
      <c r="N997" s="1310"/>
      <c r="O997" s="655"/>
      <c r="P997" s="656"/>
      <c r="Q997" s="657"/>
      <c r="R997" s="704"/>
      <c r="S997" s="3180"/>
    </row>
    <row r="998" spans="7:19" ht="15" customHeight="1">
      <c r="G998" s="1047"/>
      <c r="H998" s="655"/>
      <c r="I998" s="655"/>
      <c r="J998" s="655"/>
      <c r="K998" s="655"/>
      <c r="L998" s="655"/>
      <c r="M998" s="655"/>
      <c r="N998" s="1310"/>
      <c r="O998" s="655"/>
      <c r="P998" s="656"/>
      <c r="Q998" s="657"/>
      <c r="R998" s="704"/>
      <c r="S998" s="3180"/>
    </row>
    <row r="999" spans="7:19" ht="15" customHeight="1">
      <c r="G999" s="1047"/>
      <c r="H999" s="655"/>
      <c r="I999" s="655"/>
      <c r="J999" s="655"/>
      <c r="K999" s="655"/>
      <c r="L999" s="655"/>
      <c r="M999" s="655"/>
      <c r="N999" s="1310"/>
      <c r="O999" s="655"/>
      <c r="P999" s="656"/>
      <c r="Q999" s="657"/>
      <c r="R999" s="704"/>
      <c r="S999" s="3180"/>
    </row>
    <row r="1000" spans="7:19" ht="15" customHeight="1">
      <c r="G1000" s="1047"/>
      <c r="H1000" s="655"/>
      <c r="I1000" s="655"/>
      <c r="J1000" s="655"/>
      <c r="K1000" s="655"/>
      <c r="L1000" s="655"/>
      <c r="M1000" s="655"/>
      <c r="N1000" s="1310"/>
      <c r="O1000" s="655"/>
      <c r="P1000" s="656"/>
      <c r="Q1000" s="657"/>
      <c r="R1000" s="704"/>
      <c r="S1000" s="3180"/>
    </row>
    <row r="1001" spans="7:19" ht="15" customHeight="1">
      <c r="G1001" s="1047"/>
      <c r="H1001" s="655"/>
      <c r="I1001" s="655"/>
      <c r="J1001" s="655"/>
      <c r="K1001" s="655"/>
      <c r="L1001" s="655"/>
      <c r="M1001" s="655"/>
      <c r="N1001" s="1310"/>
      <c r="O1001" s="655"/>
      <c r="P1001" s="656"/>
      <c r="Q1001" s="657"/>
      <c r="R1001" s="704"/>
      <c r="S1001" s="3180"/>
    </row>
    <row r="1002" spans="7:19" ht="15" customHeight="1">
      <c r="G1002" s="1047"/>
      <c r="H1002" s="655"/>
      <c r="I1002" s="655"/>
      <c r="J1002" s="655"/>
      <c r="K1002" s="655"/>
      <c r="L1002" s="655"/>
      <c r="M1002" s="655"/>
      <c r="N1002" s="1310"/>
      <c r="O1002" s="655"/>
      <c r="P1002" s="656"/>
      <c r="Q1002" s="657"/>
      <c r="R1002" s="704"/>
      <c r="S1002" s="3180"/>
    </row>
    <row r="1003" spans="7:19" ht="15" customHeight="1">
      <c r="G1003" s="1047"/>
      <c r="H1003" s="655"/>
      <c r="I1003" s="655"/>
      <c r="J1003" s="655"/>
      <c r="K1003" s="655"/>
      <c r="L1003" s="655"/>
      <c r="M1003" s="655"/>
      <c r="N1003" s="1310"/>
      <c r="O1003" s="655"/>
      <c r="P1003" s="656"/>
      <c r="Q1003" s="657"/>
      <c r="R1003" s="704"/>
      <c r="S1003" s="3180"/>
    </row>
    <row r="1004" spans="7:19" ht="15" customHeight="1">
      <c r="G1004" s="1047"/>
      <c r="H1004" s="655"/>
      <c r="I1004" s="655"/>
      <c r="J1004" s="655"/>
      <c r="K1004" s="655"/>
      <c r="L1004" s="655"/>
      <c r="M1004" s="655"/>
      <c r="N1004" s="1310"/>
      <c r="O1004" s="655"/>
      <c r="P1004" s="656"/>
      <c r="Q1004" s="657"/>
      <c r="R1004" s="704"/>
      <c r="S1004" s="3180"/>
    </row>
    <row r="1005" spans="7:19" ht="15" customHeight="1">
      <c r="G1005" s="1047"/>
      <c r="H1005" s="655"/>
      <c r="I1005" s="655"/>
      <c r="J1005" s="655"/>
      <c r="K1005" s="655"/>
      <c r="L1005" s="655"/>
      <c r="M1005" s="655"/>
      <c r="N1005" s="1310"/>
      <c r="O1005" s="655"/>
      <c r="P1005" s="656"/>
      <c r="Q1005" s="657"/>
      <c r="R1005" s="704"/>
      <c r="S1005" s="3180"/>
    </row>
    <row r="1006" spans="7:19" ht="15" customHeight="1">
      <c r="G1006" s="1047"/>
      <c r="H1006" s="655"/>
      <c r="I1006" s="655"/>
      <c r="J1006" s="655"/>
      <c r="K1006" s="655"/>
      <c r="L1006" s="655"/>
      <c r="M1006" s="655"/>
      <c r="N1006" s="1310"/>
      <c r="O1006" s="655"/>
      <c r="P1006" s="656"/>
      <c r="Q1006" s="657"/>
      <c r="R1006" s="704"/>
      <c r="S1006" s="3180"/>
    </row>
    <row r="1007" spans="7:19" ht="15" customHeight="1">
      <c r="G1007" s="1047"/>
      <c r="H1007" s="655"/>
      <c r="I1007" s="655"/>
      <c r="J1007" s="655"/>
      <c r="K1007" s="655"/>
      <c r="L1007" s="655"/>
      <c r="M1007" s="655"/>
      <c r="N1007" s="1310"/>
      <c r="O1007" s="655"/>
      <c r="P1007" s="656"/>
      <c r="Q1007" s="657"/>
      <c r="R1007" s="704"/>
      <c r="S1007" s="3180"/>
    </row>
    <row r="1008" spans="7:19" ht="15" customHeight="1">
      <c r="G1008" s="1047"/>
      <c r="H1008" s="655"/>
      <c r="I1008" s="655"/>
      <c r="J1008" s="655"/>
      <c r="K1008" s="655"/>
      <c r="L1008" s="655"/>
      <c r="M1008" s="655"/>
      <c r="N1008" s="1310"/>
      <c r="O1008" s="655"/>
      <c r="P1008" s="656"/>
      <c r="Q1008" s="657"/>
      <c r="R1008" s="704"/>
      <c r="S1008" s="3180"/>
    </row>
    <row r="1009" spans="7:19" ht="15" customHeight="1">
      <c r="G1009" s="1047"/>
      <c r="H1009" s="655"/>
      <c r="I1009" s="655"/>
      <c r="J1009" s="655"/>
      <c r="K1009" s="655"/>
      <c r="L1009" s="655"/>
      <c r="M1009" s="655"/>
      <c r="N1009" s="1310"/>
      <c r="O1009" s="655"/>
      <c r="P1009" s="656"/>
      <c r="Q1009" s="657"/>
      <c r="R1009" s="704"/>
      <c r="S1009" s="3180"/>
    </row>
    <row r="1010" spans="7:19" ht="15" customHeight="1">
      <c r="G1010" s="1047"/>
      <c r="H1010" s="655"/>
      <c r="I1010" s="655"/>
      <c r="J1010" s="655"/>
      <c r="K1010" s="655"/>
      <c r="L1010" s="655"/>
      <c r="M1010" s="655"/>
      <c r="N1010" s="1310"/>
      <c r="O1010" s="655"/>
      <c r="P1010" s="656"/>
      <c r="Q1010" s="657"/>
      <c r="R1010" s="704"/>
      <c r="S1010" s="3180"/>
    </row>
    <row r="1011" spans="7:19" ht="15" customHeight="1">
      <c r="G1011" s="1047"/>
      <c r="H1011" s="655"/>
      <c r="I1011" s="655"/>
      <c r="J1011" s="655"/>
      <c r="K1011" s="655"/>
      <c r="L1011" s="655"/>
      <c r="M1011" s="655"/>
      <c r="N1011" s="1310"/>
      <c r="O1011" s="655"/>
      <c r="P1011" s="656"/>
      <c r="Q1011" s="657"/>
      <c r="R1011" s="704"/>
      <c r="S1011" s="3180"/>
    </row>
    <row r="1012" spans="7:19" ht="15" customHeight="1">
      <c r="G1012" s="1047"/>
      <c r="H1012" s="655"/>
      <c r="I1012" s="655"/>
      <c r="J1012" s="655"/>
      <c r="K1012" s="655"/>
      <c r="L1012" s="655"/>
      <c r="M1012" s="655"/>
      <c r="N1012" s="1310"/>
      <c r="O1012" s="655"/>
      <c r="P1012" s="656"/>
      <c r="Q1012" s="657"/>
      <c r="R1012" s="704"/>
      <c r="S1012" s="3180"/>
    </row>
    <row r="1013" spans="7:19" ht="15" customHeight="1">
      <c r="G1013" s="1047"/>
      <c r="H1013" s="655"/>
      <c r="I1013" s="655"/>
      <c r="J1013" s="655"/>
      <c r="K1013" s="655"/>
      <c r="L1013" s="655"/>
      <c r="M1013" s="655"/>
      <c r="N1013" s="1310"/>
      <c r="O1013" s="655"/>
      <c r="P1013" s="656"/>
      <c r="Q1013" s="657"/>
      <c r="R1013" s="704"/>
      <c r="S1013" s="3180"/>
    </row>
    <row r="1014" spans="7:19" ht="15" customHeight="1">
      <c r="G1014" s="1047"/>
      <c r="H1014" s="655"/>
      <c r="I1014" s="655"/>
      <c r="J1014" s="655"/>
      <c r="K1014" s="655"/>
      <c r="L1014" s="655"/>
      <c r="M1014" s="655"/>
      <c r="N1014" s="1310"/>
      <c r="O1014" s="655"/>
      <c r="P1014" s="656"/>
      <c r="Q1014" s="657"/>
      <c r="R1014" s="704"/>
      <c r="S1014" s="3180"/>
    </row>
    <row r="1015" spans="7:19" ht="15" customHeight="1">
      <c r="G1015" s="1047"/>
      <c r="H1015" s="655"/>
      <c r="I1015" s="655"/>
      <c r="J1015" s="655"/>
      <c r="K1015" s="655"/>
      <c r="L1015" s="655"/>
      <c r="M1015" s="655"/>
      <c r="N1015" s="1310"/>
      <c r="O1015" s="655"/>
      <c r="P1015" s="656"/>
      <c r="Q1015" s="657"/>
      <c r="R1015" s="704"/>
      <c r="S1015" s="3180"/>
    </row>
    <row r="1016" spans="7:19" ht="15" customHeight="1">
      <c r="G1016" s="1047"/>
      <c r="H1016" s="655"/>
      <c r="I1016" s="655"/>
      <c r="J1016" s="655"/>
      <c r="K1016" s="655"/>
      <c r="L1016" s="655"/>
      <c r="M1016" s="655"/>
      <c r="N1016" s="1310"/>
      <c r="O1016" s="655"/>
      <c r="P1016" s="656"/>
      <c r="Q1016" s="657"/>
      <c r="R1016" s="704"/>
      <c r="S1016" s="3180"/>
    </row>
    <row r="1017" spans="7:19" ht="15" customHeight="1">
      <c r="G1017" s="1047"/>
      <c r="H1017" s="655"/>
      <c r="I1017" s="655"/>
      <c r="J1017" s="655"/>
      <c r="K1017" s="655"/>
      <c r="L1017" s="655"/>
      <c r="M1017" s="655"/>
      <c r="N1017" s="1310"/>
      <c r="O1017" s="655"/>
      <c r="P1017" s="656"/>
      <c r="Q1017" s="657"/>
      <c r="R1017" s="704"/>
      <c r="S1017" s="3180"/>
    </row>
    <row r="1018" spans="7:19" ht="15" customHeight="1">
      <c r="G1018" s="1047"/>
      <c r="H1018" s="655"/>
      <c r="I1018" s="655"/>
      <c r="J1018" s="655"/>
      <c r="K1018" s="655"/>
      <c r="L1018" s="655"/>
      <c r="M1018" s="655"/>
      <c r="N1018" s="1310"/>
      <c r="O1018" s="655"/>
      <c r="P1018" s="656"/>
      <c r="Q1018" s="657"/>
      <c r="R1018" s="704"/>
      <c r="S1018" s="3180"/>
    </row>
    <row r="1019" spans="7:19" ht="15" customHeight="1">
      <c r="G1019" s="1047"/>
      <c r="H1019" s="655"/>
      <c r="I1019" s="655"/>
      <c r="J1019" s="655"/>
      <c r="K1019" s="655"/>
      <c r="L1019" s="655"/>
      <c r="M1019" s="655"/>
      <c r="N1019" s="1310"/>
      <c r="O1019" s="655"/>
      <c r="P1019" s="656"/>
      <c r="Q1019" s="657"/>
      <c r="R1019" s="704"/>
      <c r="S1019" s="3180"/>
    </row>
    <row r="1020" spans="7:19" ht="15" customHeight="1">
      <c r="G1020" s="1047"/>
      <c r="H1020" s="655"/>
      <c r="I1020" s="655"/>
      <c r="J1020" s="655"/>
      <c r="K1020" s="655"/>
      <c r="L1020" s="655"/>
      <c r="M1020" s="655"/>
      <c r="N1020" s="1310"/>
      <c r="O1020" s="655"/>
      <c r="P1020" s="656"/>
      <c r="Q1020" s="657"/>
      <c r="R1020" s="704"/>
      <c r="S1020" s="3180"/>
    </row>
    <row r="1021" spans="7:19" ht="15" customHeight="1">
      <c r="G1021" s="1047"/>
      <c r="H1021" s="655"/>
      <c r="I1021" s="655"/>
      <c r="J1021" s="655"/>
      <c r="K1021" s="655"/>
      <c r="L1021" s="655"/>
      <c r="M1021" s="655"/>
      <c r="N1021" s="1310"/>
      <c r="O1021" s="655"/>
      <c r="P1021" s="656"/>
      <c r="Q1021" s="657"/>
      <c r="R1021" s="704"/>
      <c r="S1021" s="3180"/>
    </row>
    <row r="1022" spans="7:19" ht="15" customHeight="1">
      <c r="G1022" s="1047"/>
      <c r="H1022" s="655"/>
      <c r="I1022" s="655"/>
      <c r="J1022" s="655"/>
      <c r="K1022" s="655"/>
      <c r="L1022" s="655"/>
      <c r="M1022" s="655"/>
      <c r="N1022" s="1310"/>
      <c r="O1022" s="655"/>
      <c r="P1022" s="656"/>
      <c r="Q1022" s="657"/>
      <c r="R1022" s="704"/>
      <c r="S1022" s="3180"/>
    </row>
    <row r="1023" spans="7:19" ht="15" customHeight="1">
      <c r="G1023" s="1047"/>
      <c r="H1023" s="655"/>
      <c r="I1023" s="655"/>
      <c r="J1023" s="655"/>
      <c r="K1023" s="655"/>
      <c r="L1023" s="655"/>
      <c r="M1023" s="655"/>
      <c r="N1023" s="1310"/>
      <c r="O1023" s="655"/>
      <c r="P1023" s="656"/>
      <c r="Q1023" s="657"/>
      <c r="R1023" s="704"/>
      <c r="S1023" s="3180"/>
    </row>
    <row r="1024" spans="7:19" ht="15" customHeight="1">
      <c r="G1024" s="1047"/>
      <c r="H1024" s="655"/>
      <c r="I1024" s="655"/>
      <c r="J1024" s="655"/>
      <c r="K1024" s="655"/>
      <c r="L1024" s="655"/>
      <c r="M1024" s="655"/>
      <c r="N1024" s="1310"/>
      <c r="O1024" s="655"/>
      <c r="P1024" s="656"/>
      <c r="Q1024" s="657"/>
      <c r="R1024" s="704"/>
      <c r="S1024" s="3180"/>
    </row>
    <row r="1025" spans="7:19" ht="15" customHeight="1">
      <c r="G1025" s="1047"/>
      <c r="H1025" s="655"/>
      <c r="I1025" s="655"/>
      <c r="J1025" s="655"/>
      <c r="K1025" s="655"/>
      <c r="L1025" s="655"/>
      <c r="M1025" s="655"/>
      <c r="N1025" s="1310"/>
      <c r="O1025" s="655"/>
      <c r="P1025" s="656"/>
      <c r="Q1025" s="657"/>
      <c r="R1025" s="704"/>
      <c r="S1025" s="3180"/>
    </row>
    <row r="1026" spans="7:19" ht="15" customHeight="1">
      <c r="G1026" s="1047"/>
      <c r="H1026" s="655"/>
      <c r="I1026" s="655"/>
      <c r="J1026" s="655"/>
      <c r="K1026" s="655"/>
      <c r="L1026" s="655"/>
      <c r="M1026" s="655"/>
      <c r="N1026" s="1310"/>
      <c r="O1026" s="655"/>
      <c r="P1026" s="656"/>
      <c r="Q1026" s="657"/>
      <c r="R1026" s="704"/>
      <c r="S1026" s="3180"/>
    </row>
    <row r="1027" spans="7:19" ht="15" customHeight="1">
      <c r="G1027" s="1047"/>
      <c r="H1027" s="655"/>
      <c r="I1027" s="655"/>
      <c r="J1027" s="655"/>
      <c r="K1027" s="655"/>
      <c r="L1027" s="655"/>
      <c r="M1027" s="655"/>
      <c r="N1027" s="1310"/>
      <c r="O1027" s="655"/>
      <c r="P1027" s="656"/>
      <c r="Q1027" s="657"/>
      <c r="R1027" s="704"/>
      <c r="S1027" s="3180"/>
    </row>
    <row r="1028" spans="7:19" ht="15" customHeight="1">
      <c r="G1028" s="1047"/>
      <c r="H1028" s="655"/>
      <c r="I1028" s="655"/>
      <c r="J1028" s="655"/>
      <c r="K1028" s="655"/>
      <c r="L1028" s="655"/>
      <c r="M1028" s="655"/>
      <c r="N1028" s="1310"/>
      <c r="O1028" s="655"/>
      <c r="P1028" s="656"/>
      <c r="Q1028" s="657"/>
      <c r="R1028" s="704"/>
      <c r="S1028" s="3180"/>
    </row>
    <row r="1029" spans="7:19" ht="15" customHeight="1">
      <c r="G1029" s="1047"/>
      <c r="H1029" s="655"/>
      <c r="I1029" s="655"/>
      <c r="J1029" s="655"/>
      <c r="K1029" s="655"/>
      <c r="L1029" s="655"/>
      <c r="M1029" s="655"/>
      <c r="N1029" s="1310"/>
      <c r="O1029" s="655"/>
      <c r="P1029" s="656"/>
      <c r="Q1029" s="657"/>
      <c r="R1029" s="704"/>
      <c r="S1029" s="3180"/>
    </row>
    <row r="1030" spans="7:19" ht="15" customHeight="1">
      <c r="G1030" s="1047"/>
      <c r="H1030" s="655"/>
      <c r="I1030" s="655"/>
      <c r="J1030" s="655"/>
      <c r="K1030" s="655"/>
      <c r="L1030" s="655"/>
      <c r="M1030" s="655"/>
      <c r="N1030" s="1310"/>
      <c r="O1030" s="655"/>
      <c r="P1030" s="656"/>
      <c r="Q1030" s="657"/>
      <c r="R1030" s="704"/>
      <c r="S1030" s="3180"/>
    </row>
    <row r="1031" spans="7:19" ht="15" customHeight="1">
      <c r="G1031" s="1047"/>
      <c r="H1031" s="655"/>
      <c r="I1031" s="655"/>
      <c r="J1031" s="655"/>
      <c r="K1031" s="655"/>
      <c r="L1031" s="655"/>
      <c r="M1031" s="655"/>
      <c r="N1031" s="1310"/>
      <c r="O1031" s="655"/>
      <c r="P1031" s="656"/>
      <c r="Q1031" s="657"/>
      <c r="R1031" s="704"/>
      <c r="S1031" s="3180"/>
    </row>
    <row r="1032" spans="7:19" ht="15" customHeight="1">
      <c r="G1032" s="1047"/>
      <c r="H1032" s="655"/>
      <c r="I1032" s="655"/>
      <c r="J1032" s="655"/>
      <c r="K1032" s="655"/>
      <c r="L1032" s="655"/>
      <c r="M1032" s="655"/>
      <c r="N1032" s="1310"/>
      <c r="O1032" s="655"/>
      <c r="P1032" s="656"/>
      <c r="Q1032" s="657"/>
      <c r="R1032" s="704"/>
      <c r="S1032" s="3180"/>
    </row>
    <row r="1033" spans="7:19" ht="15" customHeight="1">
      <c r="G1033" s="1047"/>
      <c r="H1033" s="655"/>
      <c r="I1033" s="655"/>
      <c r="J1033" s="655"/>
      <c r="K1033" s="655"/>
      <c r="L1033" s="655"/>
      <c r="M1033" s="655"/>
      <c r="N1033" s="1310"/>
      <c r="O1033" s="655"/>
      <c r="P1033" s="656"/>
      <c r="Q1033" s="657"/>
      <c r="R1033" s="704"/>
      <c r="S1033" s="3180"/>
    </row>
    <row r="1034" spans="7:19" ht="15" customHeight="1">
      <c r="G1034" s="1047"/>
      <c r="H1034" s="655"/>
      <c r="I1034" s="655"/>
      <c r="J1034" s="655"/>
      <c r="K1034" s="655"/>
      <c r="L1034" s="655"/>
      <c r="M1034" s="655"/>
      <c r="N1034" s="1310"/>
      <c r="O1034" s="655"/>
      <c r="P1034" s="656"/>
      <c r="Q1034" s="657"/>
      <c r="R1034" s="704"/>
      <c r="S1034" s="3180"/>
    </row>
    <row r="1035" spans="7:19" ht="15" customHeight="1">
      <c r="G1035" s="1047"/>
      <c r="H1035" s="655"/>
      <c r="I1035" s="655"/>
      <c r="J1035" s="655"/>
      <c r="K1035" s="655"/>
      <c r="L1035" s="655"/>
      <c r="M1035" s="655"/>
      <c r="N1035" s="1310"/>
      <c r="O1035" s="655"/>
      <c r="P1035" s="656"/>
      <c r="Q1035" s="657"/>
      <c r="R1035" s="704"/>
      <c r="S1035" s="3180"/>
    </row>
    <row r="1036" spans="7:19" ht="15" customHeight="1">
      <c r="G1036" s="1047"/>
      <c r="H1036" s="655"/>
      <c r="I1036" s="655"/>
      <c r="J1036" s="655"/>
      <c r="K1036" s="655"/>
      <c r="L1036" s="655"/>
      <c r="M1036" s="655"/>
      <c r="N1036" s="1310"/>
      <c r="O1036" s="655"/>
      <c r="P1036" s="656"/>
      <c r="Q1036" s="657"/>
      <c r="R1036" s="704"/>
      <c r="S1036" s="3180"/>
    </row>
    <row r="1037" spans="7:19" ht="15" customHeight="1">
      <c r="G1037" s="1047"/>
      <c r="H1037" s="655"/>
      <c r="I1037" s="655"/>
      <c r="J1037" s="655"/>
      <c r="K1037" s="655"/>
      <c r="L1037" s="655"/>
      <c r="M1037" s="655"/>
      <c r="N1037" s="1310"/>
      <c r="O1037" s="655"/>
      <c r="P1037" s="656"/>
      <c r="Q1037" s="657"/>
      <c r="R1037" s="704"/>
      <c r="S1037" s="3180"/>
    </row>
    <row r="1038" spans="7:19" ht="15" customHeight="1">
      <c r="G1038" s="1047"/>
      <c r="H1038" s="655"/>
      <c r="I1038" s="655"/>
      <c r="J1038" s="655"/>
      <c r="K1038" s="655"/>
      <c r="L1038" s="655"/>
      <c r="M1038" s="655"/>
      <c r="N1038" s="1310"/>
      <c r="O1038" s="655"/>
      <c r="P1038" s="656"/>
      <c r="Q1038" s="657"/>
      <c r="R1038" s="704"/>
      <c r="S1038" s="3180"/>
    </row>
    <row r="1039" spans="7:19" ht="15" customHeight="1">
      <c r="G1039" s="1047"/>
      <c r="H1039" s="655"/>
      <c r="I1039" s="655"/>
      <c r="J1039" s="655"/>
      <c r="K1039" s="655"/>
      <c r="L1039" s="655"/>
      <c r="M1039" s="655"/>
      <c r="N1039" s="1310"/>
      <c r="O1039" s="655"/>
      <c r="P1039" s="656"/>
      <c r="Q1039" s="657"/>
      <c r="R1039" s="704"/>
      <c r="S1039" s="3180"/>
    </row>
    <row r="1040" spans="7:19" ht="15" customHeight="1">
      <c r="G1040" s="1047"/>
      <c r="H1040" s="655"/>
      <c r="I1040" s="655"/>
      <c r="J1040" s="655"/>
      <c r="K1040" s="655"/>
      <c r="L1040" s="655"/>
      <c r="M1040" s="655"/>
      <c r="N1040" s="1310"/>
      <c r="O1040" s="655"/>
      <c r="P1040" s="656"/>
      <c r="Q1040" s="657"/>
      <c r="R1040" s="704"/>
      <c r="S1040" s="3180"/>
    </row>
    <row r="1041" spans="7:19" ht="15" customHeight="1">
      <c r="G1041" s="1047"/>
      <c r="H1041" s="655"/>
      <c r="I1041" s="655"/>
      <c r="J1041" s="655"/>
      <c r="K1041" s="655"/>
      <c r="L1041" s="655"/>
      <c r="M1041" s="655"/>
      <c r="N1041" s="1310"/>
      <c r="O1041" s="655"/>
      <c r="P1041" s="656"/>
      <c r="Q1041" s="657"/>
      <c r="R1041" s="704"/>
      <c r="S1041" s="3180"/>
    </row>
    <row r="1042" spans="7:19" ht="15" customHeight="1">
      <c r="G1042" s="1047"/>
      <c r="H1042" s="655"/>
      <c r="I1042" s="655"/>
      <c r="J1042" s="655"/>
      <c r="K1042" s="655"/>
      <c r="L1042" s="655"/>
      <c r="M1042" s="655"/>
      <c r="N1042" s="1310"/>
      <c r="O1042" s="655"/>
      <c r="P1042" s="656"/>
      <c r="Q1042" s="657"/>
      <c r="R1042" s="704"/>
      <c r="S1042" s="3180"/>
    </row>
    <row r="1043" spans="7:19" ht="15" customHeight="1">
      <c r="G1043" s="1047"/>
      <c r="H1043" s="655"/>
      <c r="I1043" s="655"/>
      <c r="J1043" s="655"/>
      <c r="K1043" s="655"/>
      <c r="L1043" s="655"/>
      <c r="M1043" s="655"/>
      <c r="N1043" s="1310"/>
      <c r="O1043" s="655"/>
      <c r="P1043" s="656"/>
      <c r="Q1043" s="657"/>
      <c r="R1043" s="704"/>
      <c r="S1043" s="3180"/>
    </row>
    <row r="1044" spans="7:19" ht="15" customHeight="1">
      <c r="G1044" s="1047"/>
      <c r="H1044" s="655"/>
      <c r="I1044" s="655"/>
      <c r="J1044" s="655"/>
      <c r="K1044" s="655"/>
      <c r="L1044" s="655"/>
      <c r="M1044" s="655"/>
      <c r="N1044" s="1310"/>
      <c r="O1044" s="655"/>
      <c r="P1044" s="656"/>
      <c r="Q1044" s="657"/>
      <c r="R1044" s="704"/>
      <c r="S1044" s="3180"/>
    </row>
    <row r="1045" spans="7:19" ht="15" customHeight="1">
      <c r="G1045" s="1047"/>
      <c r="H1045" s="655"/>
      <c r="I1045" s="655"/>
      <c r="J1045" s="655"/>
      <c r="K1045" s="655"/>
      <c r="L1045" s="655"/>
      <c r="M1045" s="655"/>
      <c r="N1045" s="1310"/>
      <c r="O1045" s="655"/>
      <c r="P1045" s="656"/>
      <c r="Q1045" s="657"/>
      <c r="R1045" s="704"/>
      <c r="S1045" s="3180"/>
    </row>
    <row r="1046" spans="7:19" ht="15" customHeight="1">
      <c r="G1046" s="1047"/>
      <c r="H1046" s="655"/>
      <c r="I1046" s="655"/>
      <c r="J1046" s="655"/>
      <c r="K1046" s="655"/>
      <c r="L1046" s="655"/>
      <c r="M1046" s="655"/>
      <c r="N1046" s="1310"/>
      <c r="O1046" s="655"/>
      <c r="P1046" s="656"/>
      <c r="Q1046" s="657"/>
      <c r="R1046" s="704"/>
      <c r="S1046" s="3180"/>
    </row>
    <row r="1047" spans="7:19" ht="15" customHeight="1">
      <c r="G1047" s="1047"/>
      <c r="H1047" s="655"/>
      <c r="I1047" s="655"/>
      <c r="J1047" s="655"/>
      <c r="K1047" s="655"/>
      <c r="L1047" s="655"/>
      <c r="M1047" s="655"/>
      <c r="N1047" s="1310"/>
      <c r="O1047" s="655"/>
      <c r="P1047" s="656"/>
      <c r="Q1047" s="657"/>
      <c r="R1047" s="704"/>
      <c r="S1047" s="3180"/>
    </row>
    <row r="1048" spans="7:19" ht="15" customHeight="1">
      <c r="G1048" s="1047"/>
      <c r="H1048" s="655"/>
      <c r="I1048" s="655"/>
      <c r="J1048" s="655"/>
      <c r="K1048" s="655"/>
      <c r="L1048" s="655"/>
      <c r="M1048" s="655"/>
      <c r="N1048" s="1310"/>
      <c r="O1048" s="655"/>
      <c r="P1048" s="656"/>
      <c r="Q1048" s="657"/>
      <c r="R1048" s="704"/>
      <c r="S1048" s="3180"/>
    </row>
    <row r="1049" spans="7:19" ht="15" customHeight="1">
      <c r="G1049" s="1047"/>
      <c r="H1049" s="655"/>
      <c r="I1049" s="655"/>
      <c r="J1049" s="655"/>
      <c r="K1049" s="655"/>
      <c r="L1049" s="655"/>
      <c r="M1049" s="655"/>
      <c r="N1049" s="1310"/>
      <c r="O1049" s="655"/>
      <c r="P1049" s="656"/>
      <c r="Q1049" s="657"/>
      <c r="R1049" s="704"/>
      <c r="S1049" s="3180"/>
    </row>
    <row r="1050" spans="7:19" ht="15" customHeight="1">
      <c r="G1050" s="1047"/>
      <c r="H1050" s="655"/>
      <c r="I1050" s="655"/>
      <c r="J1050" s="655"/>
      <c r="K1050" s="655"/>
      <c r="L1050" s="655"/>
      <c r="M1050" s="655"/>
      <c r="N1050" s="1310"/>
      <c r="O1050" s="655"/>
      <c r="P1050" s="656"/>
      <c r="Q1050" s="657"/>
      <c r="R1050" s="704"/>
      <c r="S1050" s="3180"/>
    </row>
    <row r="1051" spans="7:19" ht="15" customHeight="1">
      <c r="G1051" s="1047"/>
      <c r="H1051" s="655"/>
      <c r="I1051" s="655"/>
      <c r="J1051" s="655"/>
      <c r="K1051" s="655"/>
      <c r="L1051" s="655"/>
      <c r="M1051" s="655"/>
      <c r="N1051" s="1310"/>
      <c r="O1051" s="655"/>
      <c r="P1051" s="656"/>
      <c r="Q1051" s="657"/>
      <c r="R1051" s="704"/>
      <c r="S1051" s="3180"/>
    </row>
    <row r="1052" spans="7:19" ht="15" customHeight="1">
      <c r="G1052" s="1047"/>
      <c r="H1052" s="655"/>
      <c r="I1052" s="655"/>
      <c r="J1052" s="655"/>
      <c r="K1052" s="655"/>
      <c r="L1052" s="655"/>
      <c r="M1052" s="655"/>
      <c r="N1052" s="1310"/>
      <c r="O1052" s="655"/>
      <c r="P1052" s="656"/>
      <c r="Q1052" s="657"/>
      <c r="R1052" s="704"/>
      <c r="S1052" s="3180"/>
    </row>
    <row r="1053" spans="7:19" ht="15" customHeight="1">
      <c r="G1053" s="1047"/>
      <c r="H1053" s="655"/>
      <c r="I1053" s="655"/>
      <c r="J1053" s="655"/>
      <c r="K1053" s="655"/>
      <c r="L1053" s="655"/>
      <c r="M1053" s="655"/>
      <c r="N1053" s="1310"/>
      <c r="O1053" s="655"/>
      <c r="P1053" s="656"/>
      <c r="Q1053" s="657"/>
      <c r="R1053" s="704"/>
      <c r="S1053" s="3180"/>
    </row>
    <row r="1054" spans="7:19" ht="15" customHeight="1">
      <c r="G1054" s="1047"/>
      <c r="H1054" s="655"/>
      <c r="I1054" s="655"/>
      <c r="J1054" s="655"/>
      <c r="K1054" s="655"/>
      <c r="L1054" s="655"/>
      <c r="M1054" s="655"/>
      <c r="N1054" s="1310"/>
      <c r="O1054" s="655"/>
      <c r="P1054" s="656"/>
      <c r="Q1054" s="657"/>
      <c r="R1054" s="704"/>
      <c r="S1054" s="3180"/>
    </row>
    <row r="1055" spans="7:19" ht="15" customHeight="1">
      <c r="G1055" s="1047"/>
      <c r="H1055" s="655"/>
      <c r="I1055" s="655"/>
      <c r="J1055" s="655"/>
      <c r="K1055" s="655"/>
      <c r="L1055" s="655"/>
      <c r="M1055" s="655"/>
      <c r="N1055" s="1310"/>
      <c r="O1055" s="655"/>
      <c r="P1055" s="656"/>
      <c r="Q1055" s="657"/>
      <c r="R1055" s="704"/>
      <c r="S1055" s="3180"/>
    </row>
    <row r="1056" spans="7:19" ht="15" customHeight="1">
      <c r="G1056" s="1047"/>
      <c r="H1056" s="655"/>
      <c r="I1056" s="655"/>
      <c r="J1056" s="655"/>
      <c r="K1056" s="655"/>
      <c r="L1056" s="655"/>
      <c r="M1056" s="655"/>
      <c r="N1056" s="1310"/>
      <c r="O1056" s="655"/>
      <c r="P1056" s="656"/>
      <c r="Q1056" s="657"/>
      <c r="R1056" s="704"/>
      <c r="S1056" s="3180"/>
    </row>
    <row r="1057" spans="7:19" ht="15" customHeight="1">
      <c r="G1057" s="1047"/>
      <c r="H1057" s="655"/>
      <c r="I1057" s="655"/>
      <c r="J1057" s="655"/>
      <c r="K1057" s="655"/>
      <c r="L1057" s="655"/>
      <c r="M1057" s="655"/>
      <c r="N1057" s="1310"/>
      <c r="O1057" s="655"/>
      <c r="P1057" s="656"/>
      <c r="Q1057" s="657"/>
      <c r="R1057" s="704"/>
      <c r="S1057" s="3180"/>
    </row>
    <row r="1058" spans="7:19" ht="15" customHeight="1">
      <c r="G1058" s="1047"/>
      <c r="H1058" s="655"/>
      <c r="I1058" s="655"/>
      <c r="J1058" s="655"/>
      <c r="K1058" s="655"/>
      <c r="L1058" s="655"/>
      <c r="M1058" s="655"/>
      <c r="N1058" s="1310"/>
      <c r="O1058" s="655"/>
      <c r="P1058" s="656"/>
      <c r="Q1058" s="657"/>
      <c r="R1058" s="704"/>
      <c r="S1058" s="3180"/>
    </row>
    <row r="1059" spans="7:19" ht="15" customHeight="1">
      <c r="G1059" s="1047"/>
      <c r="H1059" s="655"/>
      <c r="I1059" s="655"/>
      <c r="J1059" s="655"/>
      <c r="K1059" s="655"/>
      <c r="L1059" s="655"/>
      <c r="M1059" s="655"/>
      <c r="N1059" s="1310"/>
      <c r="O1059" s="655"/>
      <c r="P1059" s="656"/>
      <c r="Q1059" s="657"/>
      <c r="R1059" s="704"/>
      <c r="S1059" s="3180"/>
    </row>
    <row r="1060" spans="7:19" ht="15" customHeight="1">
      <c r="G1060" s="1047"/>
      <c r="H1060" s="655"/>
      <c r="I1060" s="655"/>
      <c r="J1060" s="655"/>
      <c r="K1060" s="655"/>
      <c r="L1060" s="655"/>
      <c r="M1060" s="655"/>
      <c r="N1060" s="1310"/>
      <c r="O1060" s="655"/>
      <c r="P1060" s="656"/>
      <c r="Q1060" s="657"/>
      <c r="R1060" s="704"/>
      <c r="S1060" s="3180"/>
    </row>
    <row r="1061" spans="7:19" ht="15" customHeight="1">
      <c r="G1061" s="1047"/>
      <c r="H1061" s="655"/>
      <c r="I1061" s="655"/>
      <c r="J1061" s="655"/>
      <c r="K1061" s="655"/>
      <c r="L1061" s="655"/>
      <c r="M1061" s="655"/>
      <c r="N1061" s="1310"/>
      <c r="O1061" s="655"/>
      <c r="P1061" s="656"/>
      <c r="Q1061" s="657"/>
      <c r="R1061" s="704"/>
      <c r="S1061" s="3180"/>
    </row>
    <row r="1062" spans="7:19" ht="15" customHeight="1">
      <c r="G1062" s="1047"/>
      <c r="H1062" s="655"/>
      <c r="I1062" s="655"/>
      <c r="J1062" s="655"/>
      <c r="K1062" s="655"/>
      <c r="L1062" s="655"/>
      <c r="M1062" s="655"/>
      <c r="N1062" s="1310"/>
      <c r="O1062" s="655"/>
      <c r="P1062" s="656"/>
      <c r="Q1062" s="657"/>
      <c r="R1062" s="704"/>
      <c r="S1062" s="3180"/>
    </row>
    <row r="1063" spans="7:19" ht="15" customHeight="1">
      <c r="G1063" s="1047"/>
      <c r="H1063" s="655"/>
      <c r="I1063" s="655"/>
      <c r="J1063" s="655"/>
      <c r="K1063" s="655"/>
      <c r="L1063" s="655"/>
      <c r="M1063" s="655"/>
      <c r="N1063" s="1310"/>
      <c r="O1063" s="655"/>
      <c r="P1063" s="656"/>
      <c r="Q1063" s="657"/>
      <c r="R1063" s="704"/>
      <c r="S1063" s="3180"/>
    </row>
    <row r="1064" spans="7:19" ht="15" customHeight="1">
      <c r="G1064" s="1047"/>
      <c r="H1064" s="655"/>
      <c r="I1064" s="655"/>
      <c r="J1064" s="655"/>
      <c r="K1064" s="655"/>
      <c r="L1064" s="655"/>
      <c r="M1064" s="655"/>
      <c r="N1064" s="1310"/>
      <c r="O1064" s="655"/>
      <c r="P1064" s="656"/>
      <c r="Q1064" s="657"/>
      <c r="R1064" s="704"/>
      <c r="S1064" s="3180"/>
    </row>
    <row r="1065" spans="7:19" ht="15" customHeight="1">
      <c r="G1065" s="1047"/>
      <c r="H1065" s="655"/>
      <c r="I1065" s="655"/>
      <c r="J1065" s="655"/>
      <c r="K1065" s="655"/>
      <c r="L1065" s="655"/>
      <c r="M1065" s="655"/>
      <c r="N1065" s="1310"/>
      <c r="O1065" s="655"/>
      <c r="P1065" s="656"/>
      <c r="Q1065" s="657"/>
      <c r="R1065" s="704"/>
      <c r="S1065" s="3180"/>
    </row>
    <row r="1066" spans="7:19" ht="15" customHeight="1">
      <c r="G1066" s="1047"/>
      <c r="H1066" s="655"/>
      <c r="I1066" s="655"/>
      <c r="J1066" s="655"/>
      <c r="K1066" s="655"/>
      <c r="L1066" s="655"/>
      <c r="M1066" s="655"/>
      <c r="N1066" s="1310"/>
      <c r="O1066" s="655"/>
      <c r="P1066" s="656"/>
      <c r="Q1066" s="657"/>
      <c r="R1066" s="704"/>
      <c r="S1066" s="3180"/>
    </row>
    <row r="1067" spans="7:19" ht="15" customHeight="1">
      <c r="G1067" s="1047"/>
      <c r="H1067" s="655"/>
      <c r="I1067" s="655"/>
      <c r="J1067" s="655"/>
      <c r="K1067" s="655"/>
      <c r="L1067" s="655"/>
      <c r="M1067" s="655"/>
      <c r="N1067" s="1310"/>
      <c r="O1067" s="655"/>
      <c r="P1067" s="656"/>
      <c r="Q1067" s="657"/>
      <c r="R1067" s="704"/>
      <c r="S1067" s="3180"/>
    </row>
    <row r="1068" spans="7:19" ht="15" customHeight="1">
      <c r="G1068" s="1047"/>
      <c r="H1068" s="655"/>
      <c r="I1068" s="655"/>
      <c r="J1068" s="655"/>
      <c r="K1068" s="655"/>
      <c r="L1068" s="655"/>
      <c r="M1068" s="655"/>
      <c r="N1068" s="1310"/>
      <c r="O1068" s="655"/>
      <c r="P1068" s="656"/>
      <c r="Q1068" s="657"/>
      <c r="R1068" s="704"/>
      <c r="S1068" s="3180"/>
    </row>
    <row r="1069" spans="7:19" ht="15" customHeight="1">
      <c r="G1069" s="1047"/>
      <c r="H1069" s="655"/>
      <c r="I1069" s="655"/>
      <c r="J1069" s="655"/>
      <c r="K1069" s="655"/>
      <c r="L1069" s="655"/>
      <c r="M1069" s="655"/>
      <c r="N1069" s="1310"/>
      <c r="O1069" s="655"/>
      <c r="P1069" s="656"/>
      <c r="Q1069" s="657"/>
      <c r="R1069" s="704"/>
      <c r="S1069" s="3180"/>
    </row>
    <row r="1070" spans="7:19" ht="15" customHeight="1">
      <c r="G1070" s="1047"/>
      <c r="H1070" s="655"/>
      <c r="I1070" s="655"/>
      <c r="J1070" s="655"/>
      <c r="K1070" s="655"/>
      <c r="L1070" s="655"/>
      <c r="M1070" s="655"/>
      <c r="N1070" s="1310"/>
      <c r="O1070" s="655"/>
      <c r="P1070" s="656"/>
      <c r="Q1070" s="657"/>
      <c r="R1070" s="704"/>
      <c r="S1070" s="3180"/>
    </row>
    <row r="1071" spans="7:19" ht="15" customHeight="1">
      <c r="G1071" s="1047"/>
      <c r="H1071" s="655"/>
      <c r="I1071" s="655"/>
      <c r="J1071" s="655"/>
      <c r="K1071" s="655"/>
      <c r="L1071" s="655"/>
      <c r="M1071" s="655"/>
      <c r="N1071" s="1310"/>
      <c r="O1071" s="655"/>
      <c r="P1071" s="656"/>
      <c r="Q1071" s="657"/>
      <c r="R1071" s="704"/>
      <c r="S1071" s="3180"/>
    </row>
    <row r="1072" spans="7:19" ht="15" customHeight="1">
      <c r="G1072" s="1047"/>
      <c r="H1072" s="655"/>
      <c r="I1072" s="655"/>
      <c r="J1072" s="655"/>
      <c r="K1072" s="655"/>
      <c r="L1072" s="655"/>
      <c r="M1072" s="655"/>
      <c r="N1072" s="1310"/>
      <c r="O1072" s="655"/>
      <c r="P1072" s="656"/>
      <c r="Q1072" s="657"/>
      <c r="R1072" s="704"/>
      <c r="S1072" s="3180"/>
    </row>
    <row r="1073" spans="7:19" ht="15" customHeight="1">
      <c r="G1073" s="1047"/>
      <c r="H1073" s="655"/>
      <c r="I1073" s="655"/>
      <c r="J1073" s="655"/>
      <c r="K1073" s="655"/>
      <c r="L1073" s="655"/>
      <c r="M1073" s="655"/>
      <c r="N1073" s="1310"/>
      <c r="O1073" s="655"/>
      <c r="P1073" s="656"/>
      <c r="Q1073" s="657"/>
      <c r="R1073" s="704"/>
      <c r="S1073" s="3180"/>
    </row>
    <row r="1074" spans="7:19" ht="15" customHeight="1">
      <c r="G1074" s="1047"/>
      <c r="H1074" s="655"/>
      <c r="I1074" s="655"/>
      <c r="J1074" s="655"/>
      <c r="K1074" s="655"/>
      <c r="L1074" s="655"/>
      <c r="M1074" s="655"/>
      <c r="N1074" s="1310"/>
      <c r="O1074" s="655"/>
      <c r="P1074" s="656"/>
      <c r="Q1074" s="657"/>
      <c r="R1074" s="704"/>
      <c r="S1074" s="3180"/>
    </row>
    <row r="1075" spans="7:19" ht="15" customHeight="1">
      <c r="G1075" s="1047"/>
      <c r="H1075" s="655"/>
      <c r="I1075" s="655"/>
      <c r="J1075" s="655"/>
      <c r="K1075" s="655"/>
      <c r="L1075" s="655"/>
      <c r="M1075" s="655"/>
      <c r="N1075" s="1310"/>
      <c r="O1075" s="655"/>
      <c r="P1075" s="656"/>
      <c r="Q1075" s="657"/>
      <c r="R1075" s="704"/>
      <c r="S1075" s="3180"/>
    </row>
    <row r="1076" spans="7:19" ht="15" customHeight="1">
      <c r="G1076" s="1047"/>
      <c r="H1076" s="655"/>
      <c r="I1076" s="655"/>
      <c r="J1076" s="655"/>
      <c r="K1076" s="655"/>
      <c r="L1076" s="655"/>
      <c r="M1076" s="655"/>
      <c r="N1076" s="1310"/>
      <c r="O1076" s="655"/>
      <c r="P1076" s="656"/>
      <c r="Q1076" s="657"/>
      <c r="R1076" s="704"/>
      <c r="S1076" s="3180"/>
    </row>
    <row r="1077" spans="7:19" ht="15" customHeight="1">
      <c r="G1077" s="1047"/>
      <c r="H1077" s="655"/>
      <c r="I1077" s="655"/>
      <c r="J1077" s="655"/>
      <c r="K1077" s="655"/>
      <c r="L1077" s="655"/>
      <c r="M1077" s="655"/>
      <c r="N1077" s="1310"/>
      <c r="O1077" s="655"/>
      <c r="P1077" s="656"/>
      <c r="Q1077" s="657"/>
      <c r="R1077" s="704"/>
      <c r="S1077" s="3180"/>
    </row>
    <row r="1078" spans="7:19" ht="15" customHeight="1">
      <c r="G1078" s="1047"/>
      <c r="H1078" s="655"/>
      <c r="I1078" s="655"/>
      <c r="J1078" s="655"/>
      <c r="K1078" s="655"/>
      <c r="L1078" s="655"/>
      <c r="M1078" s="655"/>
      <c r="N1078" s="1310"/>
      <c r="O1078" s="655"/>
      <c r="P1078" s="656"/>
      <c r="Q1078" s="657"/>
      <c r="R1078" s="704"/>
      <c r="S1078" s="3180"/>
    </row>
    <row r="1079" spans="7:19" ht="15" customHeight="1">
      <c r="G1079" s="1047"/>
      <c r="H1079" s="655"/>
      <c r="I1079" s="655"/>
      <c r="J1079" s="655"/>
      <c r="K1079" s="655"/>
      <c r="L1079" s="655"/>
      <c r="M1079" s="655"/>
      <c r="N1079" s="1310"/>
      <c r="O1079" s="655"/>
      <c r="P1079" s="656"/>
      <c r="Q1079" s="657"/>
      <c r="R1079" s="704"/>
      <c r="S1079" s="3180"/>
    </row>
    <row r="1080" spans="7:19" ht="15" customHeight="1">
      <c r="G1080" s="1047"/>
      <c r="H1080" s="655"/>
      <c r="I1080" s="655"/>
      <c r="J1080" s="655"/>
      <c r="K1080" s="655"/>
      <c r="L1080" s="655"/>
      <c r="M1080" s="655"/>
      <c r="N1080" s="1310"/>
      <c r="O1080" s="655"/>
      <c r="P1080" s="656"/>
      <c r="Q1080" s="657"/>
      <c r="R1080" s="704"/>
      <c r="S1080" s="3180"/>
    </row>
    <row r="1081" spans="7:19" ht="15" customHeight="1">
      <c r="G1081" s="1047"/>
      <c r="H1081" s="655"/>
      <c r="I1081" s="655"/>
      <c r="J1081" s="655"/>
      <c r="K1081" s="655"/>
      <c r="L1081" s="655"/>
      <c r="M1081" s="655"/>
      <c r="N1081" s="1310"/>
      <c r="O1081" s="655"/>
      <c r="P1081" s="656"/>
      <c r="Q1081" s="657"/>
      <c r="R1081" s="704"/>
      <c r="S1081" s="3180"/>
    </row>
    <row r="1082" spans="7:19" ht="15" customHeight="1">
      <c r="G1082" s="1047"/>
      <c r="H1082" s="655"/>
      <c r="I1082" s="655"/>
      <c r="J1082" s="655"/>
      <c r="K1082" s="655"/>
      <c r="L1082" s="655"/>
      <c r="M1082" s="655"/>
      <c r="N1082" s="1310"/>
      <c r="O1082" s="655"/>
      <c r="P1082" s="656"/>
      <c r="Q1082" s="657"/>
      <c r="R1082" s="704"/>
      <c r="S1082" s="3180"/>
    </row>
    <row r="1083" spans="7:19" ht="15" customHeight="1">
      <c r="G1083" s="1047"/>
      <c r="H1083" s="655"/>
      <c r="I1083" s="655"/>
      <c r="J1083" s="655"/>
      <c r="K1083" s="655"/>
      <c r="L1083" s="655"/>
      <c r="M1083" s="655"/>
      <c r="N1083" s="1310"/>
      <c r="O1083" s="655"/>
      <c r="P1083" s="656"/>
      <c r="Q1083" s="657"/>
      <c r="R1083" s="704"/>
      <c r="S1083" s="3180"/>
    </row>
    <row r="1084" spans="7:19" ht="15" customHeight="1">
      <c r="G1084" s="1047"/>
      <c r="H1084" s="655"/>
      <c r="I1084" s="655"/>
      <c r="J1084" s="655"/>
      <c r="K1084" s="655"/>
      <c r="L1084" s="655"/>
      <c r="M1084" s="655"/>
      <c r="N1084" s="1310"/>
      <c r="O1084" s="655"/>
      <c r="P1084" s="656"/>
      <c r="Q1084" s="657"/>
      <c r="R1084" s="704"/>
      <c r="S1084" s="3180"/>
    </row>
    <row r="1085" spans="7:19" ht="15" customHeight="1">
      <c r="G1085" s="1047"/>
      <c r="H1085" s="655"/>
      <c r="I1085" s="655"/>
      <c r="J1085" s="655"/>
      <c r="K1085" s="655"/>
      <c r="L1085" s="655"/>
      <c r="M1085" s="655"/>
      <c r="N1085" s="1310"/>
      <c r="O1085" s="655"/>
      <c r="P1085" s="656"/>
      <c r="Q1085" s="657"/>
      <c r="R1085" s="704"/>
      <c r="S1085" s="3180"/>
    </row>
    <row r="1086" spans="7:19" ht="15" customHeight="1">
      <c r="G1086" s="1047"/>
      <c r="H1086" s="655"/>
      <c r="I1086" s="655"/>
      <c r="J1086" s="655"/>
      <c r="K1086" s="655"/>
      <c r="L1086" s="655"/>
      <c r="M1086" s="655"/>
      <c r="N1086" s="1310"/>
      <c r="O1086" s="655"/>
      <c r="P1086" s="656"/>
      <c r="Q1086" s="657"/>
      <c r="R1086" s="704"/>
      <c r="S1086" s="3180"/>
    </row>
    <row r="1087" spans="7:19" ht="15" customHeight="1">
      <c r="G1087" s="1047"/>
      <c r="H1087" s="655"/>
      <c r="I1087" s="655"/>
      <c r="J1087" s="655"/>
      <c r="K1087" s="655"/>
      <c r="L1087" s="655"/>
      <c r="M1087" s="655"/>
      <c r="N1087" s="1310"/>
      <c r="O1087" s="655"/>
      <c r="P1087" s="656"/>
      <c r="Q1087" s="657"/>
      <c r="R1087" s="704"/>
      <c r="S1087" s="3180"/>
    </row>
    <row r="1088" spans="7:19" ht="15" customHeight="1">
      <c r="G1088" s="1047"/>
      <c r="H1088" s="655"/>
      <c r="I1088" s="655"/>
      <c r="J1088" s="655"/>
      <c r="K1088" s="655"/>
      <c r="L1088" s="655"/>
      <c r="M1088" s="655"/>
      <c r="N1088" s="1310"/>
      <c r="O1088" s="655"/>
      <c r="P1088" s="656"/>
      <c r="Q1088" s="657"/>
      <c r="R1088" s="704"/>
      <c r="S1088" s="3180"/>
    </row>
    <row r="1089" spans="7:19" ht="15" customHeight="1">
      <c r="G1089" s="1047"/>
      <c r="H1089" s="655"/>
      <c r="I1089" s="655"/>
      <c r="J1089" s="655"/>
      <c r="K1089" s="655"/>
      <c r="L1089" s="655"/>
      <c r="M1089" s="655"/>
      <c r="N1089" s="1310"/>
      <c r="O1089" s="655"/>
      <c r="P1089" s="656"/>
      <c r="Q1089" s="657"/>
      <c r="R1089" s="704"/>
      <c r="S1089" s="3180"/>
    </row>
    <row r="1090" spans="7:19" ht="15" customHeight="1">
      <c r="G1090" s="1047"/>
      <c r="H1090" s="655"/>
      <c r="I1090" s="655"/>
      <c r="J1090" s="655"/>
      <c r="K1090" s="655"/>
      <c r="L1090" s="655"/>
      <c r="M1090" s="655"/>
      <c r="N1090" s="1310"/>
      <c r="O1090" s="655"/>
      <c r="P1090" s="656"/>
      <c r="Q1090" s="657"/>
      <c r="R1090" s="704"/>
      <c r="S1090" s="3180"/>
    </row>
    <row r="1091" spans="7:19" ht="15" customHeight="1">
      <c r="G1091" s="1047"/>
      <c r="H1091" s="655"/>
      <c r="I1091" s="655"/>
      <c r="J1091" s="655"/>
      <c r="K1091" s="655"/>
      <c r="L1091" s="655"/>
      <c r="M1091" s="655"/>
      <c r="N1091" s="1310"/>
      <c r="O1091" s="655"/>
      <c r="P1091" s="656"/>
      <c r="Q1091" s="657"/>
      <c r="R1091" s="704"/>
      <c r="S1091" s="3180"/>
    </row>
    <row r="1092" spans="7:19" ht="15" customHeight="1">
      <c r="G1092" s="1047"/>
      <c r="H1092" s="655"/>
      <c r="I1092" s="655"/>
      <c r="J1092" s="655"/>
      <c r="K1092" s="655"/>
      <c r="L1092" s="655"/>
      <c r="M1092" s="655"/>
      <c r="N1092" s="1310"/>
      <c r="O1092" s="655"/>
      <c r="P1092" s="656"/>
      <c r="Q1092" s="657"/>
      <c r="R1092" s="704"/>
      <c r="S1092" s="3180"/>
    </row>
    <row r="1093" spans="7:19" ht="15" customHeight="1">
      <c r="G1093" s="1047"/>
      <c r="H1093" s="655"/>
      <c r="I1093" s="655"/>
      <c r="J1093" s="655"/>
      <c r="K1093" s="655"/>
      <c r="L1093" s="655"/>
      <c r="M1093" s="655"/>
      <c r="N1093" s="1310"/>
      <c r="O1093" s="655"/>
      <c r="P1093" s="656"/>
      <c r="Q1093" s="657"/>
      <c r="R1093" s="704"/>
      <c r="S1093" s="3180"/>
    </row>
    <row r="1094" spans="7:19" ht="15" customHeight="1">
      <c r="G1094" s="1047"/>
      <c r="H1094" s="655"/>
      <c r="I1094" s="655"/>
      <c r="J1094" s="655"/>
      <c r="K1094" s="655"/>
      <c r="L1094" s="655"/>
      <c r="M1094" s="655"/>
      <c r="N1094" s="1310"/>
      <c r="O1094" s="655"/>
      <c r="P1094" s="656"/>
      <c r="Q1094" s="657"/>
      <c r="R1094" s="704"/>
      <c r="S1094" s="3180"/>
    </row>
    <row r="1095" spans="7:19" ht="15" customHeight="1">
      <c r="G1095" s="1047"/>
      <c r="H1095" s="655"/>
      <c r="I1095" s="655"/>
      <c r="J1095" s="655"/>
      <c r="K1095" s="655"/>
      <c r="L1095" s="655"/>
      <c r="M1095" s="655"/>
      <c r="N1095" s="1310"/>
      <c r="O1095" s="655"/>
      <c r="P1095" s="656"/>
      <c r="Q1095" s="657"/>
      <c r="R1095" s="704"/>
      <c r="S1095" s="3180"/>
    </row>
    <row r="1096" spans="7:19" ht="15" customHeight="1">
      <c r="G1096" s="1047"/>
      <c r="H1096" s="655"/>
      <c r="I1096" s="655"/>
      <c r="J1096" s="655"/>
      <c r="K1096" s="655"/>
      <c r="L1096" s="655"/>
      <c r="M1096" s="655"/>
      <c r="N1096" s="1310"/>
      <c r="O1096" s="655"/>
      <c r="P1096" s="656"/>
      <c r="Q1096" s="657"/>
      <c r="R1096" s="704"/>
      <c r="S1096" s="3180"/>
    </row>
    <row r="1097" spans="7:19" ht="15" customHeight="1">
      <c r="G1097" s="1047"/>
      <c r="H1097" s="655"/>
      <c r="I1097" s="655"/>
      <c r="J1097" s="655"/>
      <c r="K1097" s="655"/>
      <c r="L1097" s="655"/>
      <c r="M1097" s="655"/>
      <c r="N1097" s="1310"/>
      <c r="O1097" s="655"/>
      <c r="P1097" s="656"/>
      <c r="Q1097" s="657"/>
      <c r="R1097" s="704"/>
      <c r="S1097" s="3180"/>
    </row>
    <row r="1098" spans="7:19" ht="15" customHeight="1">
      <c r="G1098" s="1047"/>
      <c r="H1098" s="655"/>
      <c r="I1098" s="655"/>
      <c r="J1098" s="655"/>
      <c r="K1098" s="655"/>
      <c r="L1098" s="655"/>
      <c r="M1098" s="655"/>
      <c r="N1098" s="1310"/>
      <c r="O1098" s="655"/>
      <c r="P1098" s="656"/>
      <c r="Q1098" s="657"/>
      <c r="R1098" s="704"/>
      <c r="S1098" s="3180"/>
    </row>
    <row r="1099" spans="7:19" ht="15" customHeight="1">
      <c r="G1099" s="1047"/>
      <c r="H1099" s="655"/>
      <c r="I1099" s="655"/>
      <c r="J1099" s="655"/>
      <c r="K1099" s="655"/>
      <c r="L1099" s="655"/>
      <c r="M1099" s="655"/>
      <c r="N1099" s="1310"/>
      <c r="O1099" s="655"/>
      <c r="P1099" s="656"/>
      <c r="Q1099" s="657"/>
      <c r="R1099" s="704"/>
      <c r="S1099" s="3180"/>
    </row>
    <row r="1100" spans="7:19" ht="15" customHeight="1">
      <c r="G1100" s="1047"/>
      <c r="H1100" s="655"/>
      <c r="I1100" s="655"/>
      <c r="J1100" s="655"/>
      <c r="K1100" s="655"/>
      <c r="L1100" s="655"/>
      <c r="M1100" s="655"/>
      <c r="N1100" s="1310"/>
      <c r="O1100" s="655"/>
      <c r="P1100" s="656"/>
      <c r="Q1100" s="657"/>
      <c r="R1100" s="704"/>
      <c r="S1100" s="3180"/>
    </row>
    <row r="1101" spans="7:19" ht="15" customHeight="1">
      <c r="G1101" s="1047"/>
      <c r="H1101" s="655"/>
      <c r="I1101" s="655"/>
      <c r="J1101" s="655"/>
      <c r="K1101" s="655"/>
      <c r="L1101" s="655"/>
      <c r="M1101" s="655"/>
      <c r="N1101" s="1310"/>
      <c r="O1101" s="655"/>
      <c r="P1101" s="656"/>
      <c r="Q1101" s="657"/>
      <c r="R1101" s="704"/>
      <c r="S1101" s="3180"/>
    </row>
    <row r="1102" spans="7:19" ht="15" customHeight="1">
      <c r="G1102" s="1047"/>
      <c r="H1102" s="655"/>
      <c r="I1102" s="655"/>
      <c r="J1102" s="655"/>
      <c r="K1102" s="655"/>
      <c r="L1102" s="655"/>
      <c r="M1102" s="655"/>
      <c r="N1102" s="1310"/>
      <c r="O1102" s="655"/>
      <c r="P1102" s="656"/>
      <c r="Q1102" s="657"/>
      <c r="R1102" s="704"/>
      <c r="S1102" s="3180"/>
    </row>
    <row r="1103" spans="7:19" ht="15" customHeight="1">
      <c r="G1103" s="1047"/>
      <c r="H1103" s="655"/>
      <c r="I1103" s="655"/>
      <c r="J1103" s="655"/>
      <c r="K1103" s="655"/>
      <c r="L1103" s="655"/>
      <c r="M1103" s="655"/>
      <c r="N1103" s="1310"/>
      <c r="O1103" s="655"/>
      <c r="P1103" s="656"/>
      <c r="Q1103" s="657"/>
      <c r="R1103" s="704"/>
      <c r="S1103" s="3180"/>
    </row>
    <row r="1104" spans="7:19" ht="15" customHeight="1">
      <c r="G1104" s="1047"/>
      <c r="H1104" s="655"/>
      <c r="I1104" s="655"/>
      <c r="J1104" s="655"/>
      <c r="K1104" s="655"/>
      <c r="L1104" s="655"/>
      <c r="M1104" s="655"/>
      <c r="N1104" s="1310"/>
      <c r="O1104" s="655"/>
      <c r="P1104" s="656"/>
      <c r="Q1104" s="657"/>
      <c r="R1104" s="704"/>
      <c r="S1104" s="3180"/>
    </row>
    <row r="1105" spans="7:19" ht="15" customHeight="1">
      <c r="G1105" s="1047"/>
      <c r="H1105" s="655"/>
      <c r="I1105" s="655"/>
      <c r="J1105" s="655"/>
      <c r="K1105" s="655"/>
      <c r="L1105" s="655"/>
      <c r="M1105" s="655"/>
      <c r="N1105" s="1310"/>
      <c r="O1105" s="655"/>
      <c r="P1105" s="656"/>
      <c r="Q1105" s="657"/>
      <c r="R1105" s="704"/>
      <c r="S1105" s="3180"/>
    </row>
    <row r="1106" spans="7:19" ht="15" customHeight="1">
      <c r="G1106" s="1047"/>
      <c r="H1106" s="655"/>
      <c r="I1106" s="655"/>
      <c r="J1106" s="655"/>
      <c r="K1106" s="655"/>
      <c r="L1106" s="655"/>
      <c r="M1106" s="655"/>
      <c r="N1106" s="1310"/>
      <c r="O1106" s="655"/>
      <c r="P1106" s="656"/>
      <c r="Q1106" s="657"/>
      <c r="R1106" s="704"/>
      <c r="S1106" s="3180"/>
    </row>
    <row r="1107" spans="7:19" ht="15" customHeight="1">
      <c r="G1107" s="1047"/>
      <c r="H1107" s="655"/>
      <c r="I1107" s="655"/>
      <c r="J1107" s="655"/>
      <c r="K1107" s="655"/>
      <c r="L1107" s="655"/>
      <c r="M1107" s="655"/>
      <c r="N1107" s="1310"/>
      <c r="O1107" s="655"/>
      <c r="P1107" s="656"/>
      <c r="Q1107" s="657"/>
      <c r="R1107" s="704"/>
      <c r="S1107" s="3180"/>
    </row>
    <row r="1108" spans="7:19" ht="15" customHeight="1">
      <c r="G1108" s="1047"/>
      <c r="H1108" s="655"/>
      <c r="I1108" s="655"/>
      <c r="J1108" s="655"/>
      <c r="K1108" s="655"/>
      <c r="L1108" s="655"/>
      <c r="M1108" s="655"/>
      <c r="N1108" s="1310"/>
      <c r="O1108" s="655"/>
      <c r="P1108" s="656"/>
      <c r="Q1108" s="657"/>
      <c r="R1108" s="704"/>
      <c r="S1108" s="3180"/>
    </row>
    <row r="1109" spans="7:19" ht="15" customHeight="1">
      <c r="G1109" s="1047"/>
      <c r="H1109" s="655"/>
      <c r="I1109" s="655"/>
      <c r="J1109" s="655"/>
      <c r="K1109" s="655"/>
      <c r="L1109" s="655"/>
      <c r="M1109" s="655"/>
      <c r="N1109" s="1310"/>
      <c r="O1109" s="655"/>
      <c r="P1109" s="656"/>
      <c r="Q1109" s="657"/>
      <c r="R1109" s="704"/>
      <c r="S1109" s="3180"/>
    </row>
    <row r="1110" spans="7:19" ht="15" customHeight="1">
      <c r="G1110" s="1047"/>
      <c r="H1110" s="655"/>
      <c r="I1110" s="655"/>
      <c r="J1110" s="655"/>
      <c r="K1110" s="655"/>
      <c r="L1110" s="655"/>
      <c r="M1110" s="655"/>
      <c r="N1110" s="1310"/>
      <c r="O1110" s="655"/>
      <c r="P1110" s="656"/>
      <c r="Q1110" s="657"/>
      <c r="R1110" s="704"/>
      <c r="S1110" s="3180"/>
    </row>
    <row r="1111" spans="7:19" ht="15" customHeight="1">
      <c r="G1111" s="1047"/>
      <c r="H1111" s="655"/>
      <c r="I1111" s="655"/>
      <c r="J1111" s="655"/>
      <c r="K1111" s="655"/>
      <c r="L1111" s="655"/>
      <c r="M1111" s="655"/>
      <c r="N1111" s="1310"/>
      <c r="O1111" s="655"/>
      <c r="P1111" s="656"/>
      <c r="Q1111" s="657"/>
      <c r="R1111" s="704"/>
      <c r="S1111" s="3180"/>
    </row>
    <row r="1112" spans="7:19" ht="15" customHeight="1">
      <c r="G1112" s="1047"/>
      <c r="H1112" s="655"/>
      <c r="I1112" s="655"/>
      <c r="J1112" s="655"/>
      <c r="K1112" s="655"/>
      <c r="L1112" s="655"/>
      <c r="M1112" s="655"/>
      <c r="N1112" s="1310"/>
      <c r="O1112" s="655"/>
      <c r="P1112" s="656"/>
      <c r="Q1112" s="657"/>
      <c r="R1112" s="704"/>
      <c r="S1112" s="3180"/>
    </row>
    <row r="1113" spans="7:19" ht="15" customHeight="1">
      <c r="G1113" s="1047"/>
      <c r="H1113" s="655"/>
      <c r="I1113" s="655"/>
      <c r="J1113" s="655"/>
      <c r="K1113" s="655"/>
      <c r="L1113" s="655"/>
      <c r="M1113" s="655"/>
      <c r="N1113" s="1310"/>
      <c r="O1113" s="655"/>
      <c r="P1113" s="656"/>
      <c r="Q1113" s="657"/>
      <c r="R1113" s="704"/>
      <c r="S1113" s="3180"/>
    </row>
    <row r="1114" spans="7:19" ht="15" customHeight="1">
      <c r="G1114" s="1047"/>
      <c r="H1114" s="655"/>
      <c r="I1114" s="655"/>
      <c r="J1114" s="655"/>
      <c r="K1114" s="655"/>
      <c r="L1114" s="655"/>
      <c r="M1114" s="655"/>
      <c r="N1114" s="1310"/>
      <c r="O1114" s="655"/>
      <c r="P1114" s="656"/>
      <c r="Q1114" s="657"/>
      <c r="R1114" s="704"/>
      <c r="S1114" s="3180"/>
    </row>
    <row r="1115" spans="7:19" ht="15" customHeight="1">
      <c r="G1115" s="1047"/>
      <c r="H1115" s="655"/>
      <c r="I1115" s="655"/>
      <c r="J1115" s="655"/>
      <c r="K1115" s="655"/>
      <c r="L1115" s="655"/>
      <c r="M1115" s="655"/>
      <c r="N1115" s="1310"/>
      <c r="O1115" s="655"/>
      <c r="P1115" s="656"/>
      <c r="Q1115" s="657"/>
      <c r="R1115" s="704"/>
      <c r="S1115" s="3180"/>
    </row>
    <row r="1116" spans="7:19" ht="15" customHeight="1">
      <c r="G1116" s="1047"/>
      <c r="H1116" s="655"/>
      <c r="I1116" s="655"/>
      <c r="J1116" s="655"/>
      <c r="K1116" s="655"/>
      <c r="L1116" s="655"/>
      <c r="M1116" s="655"/>
      <c r="N1116" s="1310"/>
      <c r="O1116" s="655"/>
      <c r="P1116" s="656"/>
      <c r="Q1116" s="657"/>
      <c r="R1116" s="704"/>
      <c r="S1116" s="3180"/>
    </row>
    <row r="1117" spans="7:19" ht="15" customHeight="1">
      <c r="G1117" s="1047"/>
      <c r="H1117" s="655"/>
      <c r="I1117" s="655"/>
      <c r="J1117" s="655"/>
      <c r="K1117" s="655"/>
      <c r="L1117" s="655"/>
      <c r="M1117" s="655"/>
      <c r="N1117" s="1310"/>
      <c r="O1117" s="655"/>
      <c r="P1117" s="656"/>
      <c r="Q1117" s="657"/>
      <c r="R1117" s="704"/>
      <c r="S1117" s="3180"/>
    </row>
    <row r="1118" spans="7:19" ht="15" customHeight="1">
      <c r="G1118" s="1047"/>
      <c r="H1118" s="655"/>
      <c r="I1118" s="655"/>
      <c r="J1118" s="655"/>
      <c r="K1118" s="655"/>
      <c r="L1118" s="655"/>
      <c r="M1118" s="655"/>
      <c r="N1118" s="1310"/>
      <c r="O1118" s="655"/>
      <c r="P1118" s="656"/>
      <c r="Q1118" s="657"/>
      <c r="R1118" s="704"/>
      <c r="S1118" s="3180"/>
    </row>
    <row r="1119" spans="7:19" ht="15" customHeight="1">
      <c r="G1119" s="1047"/>
      <c r="H1119" s="655"/>
      <c r="I1119" s="655"/>
      <c r="J1119" s="655"/>
      <c r="K1119" s="655"/>
      <c r="L1119" s="655"/>
      <c r="M1119" s="655"/>
      <c r="N1119" s="1310"/>
      <c r="O1119" s="655"/>
      <c r="P1119" s="656"/>
      <c r="Q1119" s="657"/>
      <c r="R1119" s="704"/>
      <c r="S1119" s="3180"/>
    </row>
    <row r="1120" spans="7:19" ht="15" customHeight="1">
      <c r="G1120" s="1047"/>
      <c r="H1120" s="655"/>
      <c r="I1120" s="655"/>
      <c r="J1120" s="655"/>
      <c r="K1120" s="655"/>
      <c r="L1120" s="655"/>
      <c r="M1120" s="655"/>
      <c r="N1120" s="1310"/>
      <c r="O1120" s="655"/>
      <c r="P1120" s="656"/>
      <c r="Q1120" s="657"/>
      <c r="R1120" s="704"/>
      <c r="S1120" s="3180"/>
    </row>
    <row r="1121" spans="7:19" ht="15" customHeight="1">
      <c r="G1121" s="1047"/>
      <c r="H1121" s="655"/>
      <c r="I1121" s="655"/>
      <c r="J1121" s="655"/>
      <c r="K1121" s="655"/>
      <c r="L1121" s="655"/>
      <c r="M1121" s="655"/>
      <c r="N1121" s="1310"/>
      <c r="O1121" s="655"/>
      <c r="P1121" s="656"/>
      <c r="Q1121" s="657"/>
      <c r="R1121" s="704"/>
      <c r="S1121" s="3180"/>
    </row>
    <row r="1122" spans="7:19" ht="15" customHeight="1">
      <c r="G1122" s="1047"/>
      <c r="H1122" s="655"/>
      <c r="I1122" s="655"/>
      <c r="J1122" s="655"/>
      <c r="K1122" s="655"/>
      <c r="L1122" s="655"/>
      <c r="M1122" s="655"/>
      <c r="N1122" s="1310"/>
      <c r="O1122" s="655"/>
      <c r="P1122" s="656"/>
      <c r="Q1122" s="657"/>
      <c r="R1122" s="704"/>
      <c r="S1122" s="3180"/>
    </row>
    <row r="1123" spans="7:19" ht="15" customHeight="1">
      <c r="G1123" s="1047"/>
      <c r="H1123" s="655"/>
      <c r="I1123" s="655"/>
      <c r="J1123" s="655"/>
      <c r="K1123" s="655"/>
      <c r="L1123" s="655"/>
      <c r="M1123" s="655"/>
      <c r="N1123" s="1310"/>
      <c r="O1123" s="655"/>
      <c r="P1123" s="656"/>
      <c r="Q1123" s="657"/>
      <c r="R1123" s="704"/>
      <c r="S1123" s="3180"/>
    </row>
    <row r="1124" spans="7:19" ht="15" customHeight="1">
      <c r="G1124" s="1047"/>
      <c r="H1124" s="655"/>
      <c r="I1124" s="655"/>
      <c r="J1124" s="655"/>
      <c r="K1124" s="655"/>
      <c r="L1124" s="655"/>
      <c r="M1124" s="655"/>
      <c r="N1124" s="1310"/>
      <c r="O1124" s="655"/>
      <c r="P1124" s="656"/>
      <c r="Q1124" s="657"/>
      <c r="R1124" s="704"/>
      <c r="S1124" s="3180"/>
    </row>
    <row r="1125" spans="7:19" ht="15" customHeight="1">
      <c r="G1125" s="1047"/>
      <c r="H1125" s="655"/>
      <c r="I1125" s="655"/>
      <c r="J1125" s="655"/>
      <c r="K1125" s="655"/>
      <c r="L1125" s="655"/>
      <c r="M1125" s="655"/>
      <c r="N1125" s="1310"/>
      <c r="O1125" s="655"/>
      <c r="P1125" s="656"/>
      <c r="Q1125" s="657"/>
      <c r="R1125" s="704"/>
      <c r="S1125" s="3180"/>
    </row>
    <row r="1126" spans="7:19" ht="15" customHeight="1">
      <c r="G1126" s="1047"/>
      <c r="H1126" s="655"/>
      <c r="I1126" s="655"/>
      <c r="J1126" s="655"/>
      <c r="K1126" s="655"/>
      <c r="L1126" s="655"/>
      <c r="M1126" s="655"/>
      <c r="N1126" s="1310"/>
      <c r="O1126" s="655"/>
      <c r="P1126" s="656"/>
      <c r="Q1126" s="657"/>
      <c r="R1126" s="704"/>
      <c r="S1126" s="3180"/>
    </row>
    <row r="1127" spans="7:19" ht="15" customHeight="1">
      <c r="G1127" s="1047"/>
      <c r="H1127" s="655"/>
      <c r="I1127" s="655"/>
      <c r="J1127" s="655"/>
      <c r="K1127" s="655"/>
      <c r="L1127" s="655"/>
      <c r="M1127" s="655"/>
      <c r="N1127" s="1310"/>
      <c r="O1127" s="655"/>
      <c r="P1127" s="656"/>
      <c r="Q1127" s="657"/>
      <c r="R1127" s="704"/>
      <c r="S1127" s="3180"/>
    </row>
    <row r="1128" spans="7:19" ht="15" customHeight="1">
      <c r="G1128" s="1047"/>
      <c r="H1128" s="655"/>
      <c r="I1128" s="655"/>
      <c r="J1128" s="655"/>
      <c r="K1128" s="655"/>
      <c r="L1128" s="655"/>
      <c r="M1128" s="655"/>
      <c r="N1128" s="1310"/>
      <c r="O1128" s="655"/>
      <c r="P1128" s="656"/>
      <c r="Q1128" s="657"/>
      <c r="R1128" s="704"/>
      <c r="S1128" s="3180"/>
    </row>
    <row r="1129" spans="7:19" ht="15" customHeight="1">
      <c r="G1129" s="1047"/>
      <c r="H1129" s="655"/>
      <c r="I1129" s="655"/>
      <c r="J1129" s="655"/>
      <c r="K1129" s="655"/>
      <c r="L1129" s="655"/>
      <c r="M1129" s="655"/>
      <c r="N1129" s="1310"/>
      <c r="O1129" s="655"/>
      <c r="P1129" s="656"/>
      <c r="Q1129" s="657"/>
      <c r="R1129" s="704"/>
      <c r="S1129" s="3180"/>
    </row>
    <row r="1130" spans="7:19" ht="15" customHeight="1">
      <c r="G1130" s="1047"/>
      <c r="H1130" s="655"/>
      <c r="I1130" s="655"/>
      <c r="J1130" s="655"/>
      <c r="K1130" s="655"/>
      <c r="L1130" s="655"/>
      <c r="M1130" s="655"/>
      <c r="N1130" s="1310"/>
      <c r="O1130" s="655"/>
      <c r="P1130" s="656"/>
      <c r="Q1130" s="657"/>
      <c r="R1130" s="704"/>
      <c r="S1130" s="3180"/>
    </row>
    <row r="1131" spans="7:19" ht="15" customHeight="1">
      <c r="G1131" s="1047"/>
      <c r="H1131" s="655"/>
      <c r="I1131" s="655"/>
      <c r="J1131" s="655"/>
      <c r="K1131" s="655"/>
      <c r="L1131" s="655"/>
      <c r="M1131" s="655"/>
      <c r="N1131" s="1310"/>
      <c r="O1131" s="655"/>
      <c r="P1131" s="656"/>
      <c r="Q1131" s="657"/>
      <c r="R1131" s="704"/>
      <c r="S1131" s="3180"/>
    </row>
    <row r="1132" spans="7:19" ht="15" customHeight="1">
      <c r="G1132" s="1047"/>
      <c r="H1132" s="655"/>
      <c r="I1132" s="655"/>
      <c r="J1132" s="655"/>
      <c r="K1132" s="655"/>
      <c r="L1132" s="655"/>
      <c r="M1132" s="655"/>
      <c r="N1132" s="1310"/>
      <c r="O1132" s="655"/>
      <c r="P1132" s="656"/>
      <c r="Q1132" s="657"/>
      <c r="R1132" s="704"/>
      <c r="S1132" s="3180"/>
    </row>
    <row r="1133" spans="7:19" ht="15" customHeight="1">
      <c r="G1133" s="1047"/>
      <c r="H1133" s="655"/>
      <c r="I1133" s="655"/>
      <c r="J1133" s="655"/>
      <c r="K1133" s="655"/>
      <c r="L1133" s="655"/>
      <c r="M1133" s="655"/>
      <c r="N1133" s="1310"/>
      <c r="O1133" s="655"/>
      <c r="P1133" s="656"/>
      <c r="Q1133" s="657"/>
      <c r="R1133" s="704"/>
      <c r="S1133" s="3180"/>
    </row>
    <row r="1134" spans="7:19" ht="15" customHeight="1">
      <c r="G1134" s="1047"/>
      <c r="H1134" s="655"/>
      <c r="I1134" s="655"/>
      <c r="J1134" s="655"/>
      <c r="K1134" s="655"/>
      <c r="L1134" s="655"/>
      <c r="M1134" s="655"/>
      <c r="N1134" s="1310"/>
      <c r="O1134" s="655"/>
      <c r="P1134" s="656"/>
      <c r="Q1134" s="657"/>
      <c r="R1134" s="704"/>
      <c r="S1134" s="3180"/>
    </row>
    <row r="1135" spans="7:19" ht="15" customHeight="1">
      <c r="G1135" s="1047"/>
      <c r="H1135" s="655"/>
      <c r="I1135" s="655"/>
      <c r="J1135" s="655"/>
      <c r="K1135" s="655"/>
      <c r="L1135" s="655"/>
      <c r="M1135" s="655"/>
      <c r="N1135" s="1310"/>
      <c r="O1135" s="655"/>
      <c r="P1135" s="656"/>
      <c r="Q1135" s="657"/>
      <c r="R1135" s="704"/>
      <c r="S1135" s="3180"/>
    </row>
    <row r="1136" spans="7:19" ht="15" customHeight="1">
      <c r="G1136" s="1047"/>
      <c r="H1136" s="655"/>
      <c r="I1136" s="655"/>
      <c r="J1136" s="655"/>
      <c r="K1136" s="655"/>
      <c r="L1136" s="655"/>
      <c r="M1136" s="655"/>
      <c r="N1136" s="1310"/>
      <c r="O1136" s="655"/>
      <c r="P1136" s="656"/>
      <c r="Q1136" s="657"/>
      <c r="R1136" s="704"/>
      <c r="S1136" s="3180"/>
    </row>
    <row r="1137" spans="7:19" ht="15" customHeight="1">
      <c r="G1137" s="1047"/>
      <c r="H1137" s="655"/>
      <c r="I1137" s="655"/>
      <c r="J1137" s="655"/>
      <c r="K1137" s="655"/>
      <c r="L1137" s="655"/>
      <c r="M1137" s="655"/>
      <c r="N1137" s="1310"/>
      <c r="O1137" s="655"/>
      <c r="P1137" s="656"/>
      <c r="Q1137" s="657"/>
      <c r="R1137" s="704"/>
      <c r="S1137" s="3180"/>
    </row>
    <row r="1138" spans="7:19" ht="15" customHeight="1">
      <c r="G1138" s="1047"/>
      <c r="H1138" s="655"/>
      <c r="I1138" s="655"/>
      <c r="J1138" s="655"/>
      <c r="K1138" s="655"/>
      <c r="L1138" s="655"/>
      <c r="M1138" s="655"/>
      <c r="N1138" s="1310"/>
      <c r="O1138" s="655"/>
      <c r="P1138" s="656"/>
      <c r="Q1138" s="657"/>
      <c r="R1138" s="704"/>
      <c r="S1138" s="3180"/>
    </row>
    <row r="1139" spans="7:19" ht="15" customHeight="1">
      <c r="G1139" s="1047"/>
      <c r="H1139" s="655"/>
      <c r="I1139" s="655"/>
      <c r="J1139" s="655"/>
      <c r="K1139" s="655"/>
      <c r="L1139" s="655"/>
      <c r="M1139" s="655"/>
      <c r="N1139" s="1310"/>
      <c r="O1139" s="655"/>
      <c r="P1139" s="656"/>
      <c r="Q1139" s="657"/>
      <c r="R1139" s="704"/>
      <c r="S1139" s="3180"/>
    </row>
    <row r="1140" spans="7:19" ht="15" customHeight="1">
      <c r="G1140" s="1047"/>
      <c r="H1140" s="655"/>
      <c r="I1140" s="655"/>
      <c r="J1140" s="655"/>
      <c r="K1140" s="655"/>
      <c r="L1140" s="655"/>
      <c r="M1140" s="655"/>
      <c r="N1140" s="1310"/>
      <c r="O1140" s="655"/>
      <c r="P1140" s="656"/>
      <c r="Q1140" s="657"/>
      <c r="R1140" s="704"/>
      <c r="S1140" s="3180"/>
    </row>
    <row r="1141" spans="7:19" ht="15" customHeight="1">
      <c r="G1141" s="1047"/>
      <c r="H1141" s="655"/>
      <c r="I1141" s="655"/>
      <c r="J1141" s="655"/>
      <c r="K1141" s="655"/>
      <c r="L1141" s="655"/>
      <c r="M1141" s="655"/>
      <c r="N1141" s="1310"/>
      <c r="O1141" s="655"/>
      <c r="P1141" s="656"/>
      <c r="Q1141" s="657"/>
      <c r="R1141" s="704"/>
      <c r="S1141" s="3180"/>
    </row>
    <row r="1142" spans="7:19" ht="15" customHeight="1">
      <c r="G1142" s="1047"/>
      <c r="H1142" s="655"/>
      <c r="I1142" s="655"/>
      <c r="J1142" s="655"/>
      <c r="K1142" s="655"/>
      <c r="L1142" s="655"/>
      <c r="M1142" s="655"/>
      <c r="N1142" s="1310"/>
      <c r="O1142" s="655"/>
      <c r="P1142" s="656"/>
      <c r="Q1142" s="657"/>
      <c r="R1142" s="704"/>
      <c r="S1142" s="3180"/>
    </row>
    <row r="1143" spans="7:19" ht="15" customHeight="1">
      <c r="G1143" s="1047"/>
      <c r="H1143" s="655"/>
      <c r="I1143" s="655"/>
      <c r="J1143" s="655"/>
      <c r="K1143" s="655"/>
      <c r="L1143" s="655"/>
      <c r="M1143" s="655"/>
      <c r="N1143" s="1310"/>
      <c r="O1143" s="655"/>
      <c r="P1143" s="656"/>
      <c r="Q1143" s="657"/>
      <c r="R1143" s="704"/>
      <c r="S1143" s="3180"/>
    </row>
    <row r="1144" spans="7:19" ht="15" customHeight="1">
      <c r="G1144" s="1047"/>
      <c r="H1144" s="655"/>
      <c r="I1144" s="655"/>
      <c r="J1144" s="655"/>
      <c r="K1144" s="655"/>
      <c r="L1144" s="655"/>
      <c r="M1144" s="655"/>
      <c r="N1144" s="1310"/>
      <c r="O1144" s="655"/>
      <c r="P1144" s="656"/>
      <c r="Q1144" s="657"/>
      <c r="R1144" s="704"/>
      <c r="S1144" s="3180"/>
    </row>
    <row r="1145" spans="7:19" ht="15" customHeight="1">
      <c r="G1145" s="1047"/>
      <c r="H1145" s="655"/>
      <c r="I1145" s="655"/>
      <c r="J1145" s="655"/>
      <c r="K1145" s="655"/>
      <c r="L1145" s="655"/>
      <c r="M1145" s="655"/>
      <c r="N1145" s="1310"/>
      <c r="O1145" s="655"/>
      <c r="P1145" s="656"/>
      <c r="Q1145" s="657"/>
      <c r="R1145" s="704"/>
      <c r="S1145" s="3180"/>
    </row>
    <row r="1146" spans="7:19" ht="15" customHeight="1">
      <c r="G1146" s="1047"/>
      <c r="H1146" s="655"/>
      <c r="I1146" s="655"/>
      <c r="J1146" s="655"/>
      <c r="K1146" s="655"/>
      <c r="L1146" s="655"/>
      <c r="M1146" s="655"/>
      <c r="N1146" s="1310"/>
      <c r="O1146" s="655"/>
      <c r="P1146" s="656"/>
      <c r="Q1146" s="657"/>
      <c r="R1146" s="704"/>
      <c r="S1146" s="3180"/>
    </row>
    <row r="1147" spans="7:19" ht="15" customHeight="1">
      <c r="G1147" s="1047"/>
      <c r="H1147" s="655"/>
      <c r="I1147" s="655"/>
      <c r="J1147" s="655"/>
      <c r="K1147" s="655"/>
      <c r="L1147" s="655"/>
      <c r="M1147" s="655"/>
      <c r="N1147" s="1310"/>
      <c r="O1147" s="655"/>
      <c r="P1147" s="656"/>
      <c r="Q1147" s="657"/>
      <c r="R1147" s="704"/>
      <c r="S1147" s="3180"/>
    </row>
    <row r="1148" spans="7:19" ht="15" customHeight="1">
      <c r="G1148" s="1047"/>
      <c r="H1148" s="655"/>
      <c r="I1148" s="655"/>
      <c r="J1148" s="655"/>
      <c r="K1148" s="655"/>
      <c r="L1148" s="655"/>
      <c r="M1148" s="655"/>
      <c r="N1148" s="1310"/>
      <c r="O1148" s="655"/>
      <c r="P1148" s="656"/>
      <c r="Q1148" s="657"/>
      <c r="R1148" s="704"/>
      <c r="S1148" s="3180"/>
    </row>
    <row r="1149" spans="7:19" ht="15" customHeight="1">
      <c r="G1149" s="1047"/>
      <c r="H1149" s="655"/>
      <c r="I1149" s="655"/>
      <c r="J1149" s="655"/>
      <c r="K1149" s="655"/>
      <c r="L1149" s="655"/>
      <c r="M1149" s="655"/>
      <c r="N1149" s="1310"/>
      <c r="O1149" s="655"/>
      <c r="P1149" s="656"/>
      <c r="Q1149" s="657"/>
      <c r="R1149" s="704"/>
      <c r="S1149" s="3180"/>
    </row>
    <row r="1150" spans="7:19" ht="15" customHeight="1">
      <c r="G1150" s="1047"/>
      <c r="H1150" s="655"/>
      <c r="I1150" s="655"/>
      <c r="J1150" s="655"/>
      <c r="K1150" s="655"/>
      <c r="L1150" s="655"/>
      <c r="M1150" s="655"/>
      <c r="N1150" s="1310"/>
      <c r="O1150" s="655"/>
      <c r="P1150" s="656"/>
      <c r="Q1150" s="657"/>
      <c r="R1150" s="704"/>
      <c r="S1150" s="3180"/>
    </row>
    <row r="1151" spans="7:19" ht="15" customHeight="1">
      <c r="G1151" s="1047"/>
      <c r="H1151" s="655"/>
      <c r="I1151" s="655"/>
      <c r="J1151" s="655"/>
      <c r="K1151" s="655"/>
      <c r="L1151" s="655"/>
      <c r="M1151" s="655"/>
      <c r="N1151" s="1310"/>
      <c r="O1151" s="655"/>
      <c r="P1151" s="656"/>
      <c r="Q1151" s="657"/>
      <c r="R1151" s="704"/>
      <c r="S1151" s="3180"/>
    </row>
    <row r="1152" spans="7:19" ht="15" customHeight="1">
      <c r="G1152" s="1047"/>
      <c r="H1152" s="655"/>
      <c r="I1152" s="655"/>
      <c r="J1152" s="655"/>
      <c r="K1152" s="655"/>
      <c r="L1152" s="655"/>
      <c r="M1152" s="655"/>
      <c r="N1152" s="1310"/>
      <c r="O1152" s="655"/>
      <c r="P1152" s="656"/>
      <c r="Q1152" s="657"/>
      <c r="R1152" s="704"/>
      <c r="S1152" s="3180"/>
    </row>
    <row r="1153" spans="7:19" ht="15" customHeight="1">
      <c r="G1153" s="1047"/>
      <c r="H1153" s="655"/>
      <c r="I1153" s="655"/>
      <c r="J1153" s="655"/>
      <c r="K1153" s="655"/>
      <c r="L1153" s="655"/>
      <c r="M1153" s="655"/>
      <c r="N1153" s="1310"/>
      <c r="O1153" s="655"/>
      <c r="P1153" s="656"/>
      <c r="Q1153" s="657"/>
      <c r="R1153" s="704"/>
      <c r="S1153" s="3180"/>
    </row>
    <row r="1154" spans="7:19" ht="15" customHeight="1">
      <c r="G1154" s="1047"/>
      <c r="H1154" s="655"/>
      <c r="I1154" s="655"/>
      <c r="J1154" s="655"/>
      <c r="K1154" s="655"/>
      <c r="L1154" s="655"/>
      <c r="M1154" s="655"/>
      <c r="N1154" s="1310"/>
      <c r="O1154" s="655"/>
      <c r="P1154" s="656"/>
      <c r="Q1154" s="657"/>
      <c r="R1154" s="704"/>
      <c r="S1154" s="3180"/>
    </row>
    <row r="1155" spans="7:19" ht="15" customHeight="1">
      <c r="G1155" s="1047"/>
      <c r="H1155" s="655"/>
      <c r="I1155" s="655"/>
      <c r="J1155" s="655"/>
      <c r="K1155" s="655"/>
      <c r="L1155" s="655"/>
      <c r="M1155" s="655"/>
      <c r="N1155" s="1310"/>
      <c r="O1155" s="655"/>
      <c r="P1155" s="656"/>
      <c r="Q1155" s="657"/>
      <c r="R1155" s="704"/>
      <c r="S1155" s="3180"/>
    </row>
    <row r="1156" spans="7:19" ht="15" customHeight="1">
      <c r="G1156" s="1047"/>
      <c r="H1156" s="655"/>
      <c r="I1156" s="655"/>
      <c r="J1156" s="655"/>
      <c r="K1156" s="655"/>
      <c r="L1156" s="655"/>
      <c r="M1156" s="655"/>
      <c r="N1156" s="1310"/>
      <c r="O1156" s="655"/>
      <c r="P1156" s="656"/>
      <c r="Q1156" s="657"/>
      <c r="R1156" s="704"/>
      <c r="S1156" s="3180"/>
    </row>
    <row r="1157" spans="7:19" ht="15" customHeight="1">
      <c r="G1157" s="1047"/>
      <c r="H1157" s="655"/>
      <c r="I1157" s="655"/>
      <c r="J1157" s="655"/>
      <c r="K1157" s="655"/>
      <c r="L1157" s="655"/>
      <c r="M1157" s="655"/>
      <c r="N1157" s="1310"/>
      <c r="O1157" s="655"/>
      <c r="P1157" s="656"/>
      <c r="Q1157" s="657"/>
      <c r="R1157" s="704"/>
      <c r="S1157" s="3180"/>
    </row>
    <row r="1158" spans="7:19" ht="15" customHeight="1">
      <c r="G1158" s="1047"/>
      <c r="H1158" s="655"/>
      <c r="I1158" s="655"/>
      <c r="J1158" s="655"/>
      <c r="K1158" s="655"/>
      <c r="L1158" s="655"/>
      <c r="M1158" s="655"/>
      <c r="N1158" s="1310"/>
      <c r="O1158" s="655"/>
      <c r="P1158" s="656"/>
      <c r="Q1158" s="657"/>
      <c r="R1158" s="704"/>
      <c r="S1158" s="3180"/>
    </row>
    <row r="1159" spans="7:19" ht="15" customHeight="1">
      <c r="G1159" s="1047"/>
      <c r="H1159" s="655"/>
      <c r="I1159" s="655"/>
      <c r="J1159" s="655"/>
      <c r="K1159" s="655"/>
      <c r="L1159" s="655"/>
      <c r="M1159" s="655"/>
      <c r="N1159" s="1310"/>
      <c r="O1159" s="655"/>
      <c r="P1159" s="656"/>
      <c r="Q1159" s="657"/>
      <c r="R1159" s="704"/>
      <c r="S1159" s="3180"/>
    </row>
    <row r="1160" spans="7:19" ht="15" customHeight="1">
      <c r="G1160" s="1047"/>
      <c r="H1160" s="655"/>
      <c r="I1160" s="655"/>
      <c r="J1160" s="655"/>
      <c r="K1160" s="655"/>
      <c r="L1160" s="655"/>
      <c r="M1160" s="655"/>
      <c r="N1160" s="1310"/>
      <c r="O1160" s="655"/>
      <c r="P1160" s="656"/>
      <c r="Q1160" s="657"/>
      <c r="R1160" s="704"/>
      <c r="S1160" s="3180"/>
    </row>
    <row r="1161" spans="7:19" ht="15" customHeight="1">
      <c r="G1161" s="1047"/>
      <c r="H1161" s="655"/>
      <c r="I1161" s="655"/>
      <c r="J1161" s="655"/>
      <c r="K1161" s="655"/>
      <c r="L1161" s="655"/>
      <c r="M1161" s="655"/>
      <c r="N1161" s="1310"/>
      <c r="O1161" s="655"/>
      <c r="P1161" s="656"/>
      <c r="Q1161" s="657"/>
      <c r="R1161" s="704"/>
      <c r="S1161" s="3180"/>
    </row>
    <row r="1162" spans="7:19" ht="15" customHeight="1">
      <c r="G1162" s="1047"/>
      <c r="H1162" s="655"/>
      <c r="I1162" s="655"/>
      <c r="J1162" s="655"/>
      <c r="K1162" s="655"/>
      <c r="L1162" s="655"/>
      <c r="M1162" s="655"/>
      <c r="N1162" s="1310"/>
      <c r="O1162" s="655"/>
      <c r="P1162" s="656"/>
      <c r="Q1162" s="657"/>
      <c r="R1162" s="704"/>
      <c r="S1162" s="3180"/>
    </row>
    <row r="1163" spans="7:19" ht="15" customHeight="1">
      <c r="G1163" s="1047"/>
      <c r="H1163" s="655"/>
      <c r="I1163" s="655"/>
      <c r="J1163" s="655"/>
      <c r="K1163" s="655"/>
      <c r="L1163" s="655"/>
      <c r="M1163" s="655"/>
      <c r="N1163" s="1310"/>
      <c r="O1163" s="655"/>
      <c r="P1163" s="656"/>
      <c r="Q1163" s="657"/>
      <c r="R1163" s="704"/>
      <c r="S1163" s="3180"/>
    </row>
    <row r="1164" spans="7:19" ht="15" customHeight="1">
      <c r="G1164" s="1047"/>
      <c r="H1164" s="655"/>
      <c r="I1164" s="655"/>
      <c r="J1164" s="655"/>
      <c r="K1164" s="655"/>
      <c r="L1164" s="655"/>
      <c r="M1164" s="655"/>
      <c r="N1164" s="1310"/>
      <c r="O1164" s="655"/>
      <c r="P1164" s="656"/>
      <c r="Q1164" s="657"/>
      <c r="R1164" s="704"/>
      <c r="S1164" s="3180"/>
    </row>
    <row r="1165" spans="7:19" ht="15" customHeight="1">
      <c r="G1165" s="1047"/>
      <c r="H1165" s="655"/>
      <c r="I1165" s="655"/>
      <c r="J1165" s="655"/>
      <c r="K1165" s="655"/>
      <c r="L1165" s="655"/>
      <c r="M1165" s="655"/>
      <c r="N1165" s="1310"/>
      <c r="O1165" s="655"/>
      <c r="P1165" s="656"/>
      <c r="Q1165" s="657"/>
      <c r="R1165" s="704"/>
      <c r="S1165" s="3180"/>
    </row>
    <row r="1166" spans="7:19" ht="15" customHeight="1">
      <c r="G1166" s="1047"/>
      <c r="H1166" s="655"/>
      <c r="I1166" s="655"/>
      <c r="J1166" s="655"/>
      <c r="K1166" s="655"/>
      <c r="L1166" s="655"/>
      <c r="M1166" s="655"/>
      <c r="N1166" s="1310"/>
      <c r="O1166" s="655"/>
      <c r="P1166" s="656"/>
      <c r="Q1166" s="657"/>
      <c r="R1166" s="704"/>
      <c r="S1166" s="3180"/>
    </row>
    <row r="1167" spans="7:19" ht="15" customHeight="1">
      <c r="G1167" s="1047"/>
      <c r="H1167" s="655"/>
      <c r="I1167" s="655"/>
      <c r="J1167" s="655"/>
      <c r="K1167" s="655"/>
      <c r="L1167" s="655"/>
      <c r="M1167" s="655"/>
      <c r="N1167" s="1310"/>
      <c r="O1167" s="655"/>
      <c r="P1167" s="656"/>
      <c r="Q1167" s="657"/>
      <c r="R1167" s="704"/>
      <c r="S1167" s="3180"/>
    </row>
    <row r="1168" spans="7:19" ht="15" customHeight="1">
      <c r="G1168" s="1047"/>
      <c r="H1168" s="655"/>
      <c r="I1168" s="655"/>
      <c r="J1168" s="655"/>
      <c r="K1168" s="655"/>
      <c r="L1168" s="655"/>
      <c r="M1168" s="655"/>
      <c r="N1168" s="1310"/>
      <c r="O1168" s="655"/>
      <c r="P1168" s="656"/>
      <c r="Q1168" s="657"/>
      <c r="R1168" s="704"/>
      <c r="S1168" s="3180"/>
    </row>
    <row r="1169" spans="7:19" ht="15" customHeight="1">
      <c r="G1169" s="1047"/>
      <c r="H1169" s="655"/>
      <c r="I1169" s="655"/>
      <c r="J1169" s="655"/>
      <c r="K1169" s="655"/>
      <c r="L1169" s="655"/>
      <c r="M1169" s="655"/>
      <c r="N1169" s="1310"/>
      <c r="O1169" s="655"/>
      <c r="P1169" s="656"/>
      <c r="Q1169" s="657"/>
      <c r="R1169" s="704"/>
      <c r="S1169" s="3180"/>
    </row>
    <row r="1170" spans="7:19" ht="15" customHeight="1">
      <c r="G1170" s="1047"/>
      <c r="H1170" s="655"/>
      <c r="I1170" s="655"/>
      <c r="J1170" s="655"/>
      <c r="K1170" s="655"/>
      <c r="L1170" s="655"/>
      <c r="M1170" s="655"/>
      <c r="N1170" s="1310"/>
      <c r="O1170" s="655"/>
      <c r="P1170" s="656"/>
      <c r="Q1170" s="657"/>
      <c r="R1170" s="704"/>
      <c r="S1170" s="3180"/>
    </row>
    <row r="1171" spans="7:19" ht="15" customHeight="1">
      <c r="G1171" s="1047"/>
      <c r="H1171" s="655"/>
      <c r="I1171" s="655"/>
      <c r="J1171" s="655"/>
      <c r="K1171" s="655"/>
      <c r="L1171" s="655"/>
      <c r="M1171" s="655"/>
      <c r="N1171" s="1310"/>
      <c r="O1171" s="655"/>
      <c r="P1171" s="656"/>
      <c r="Q1171" s="657"/>
      <c r="R1171" s="704"/>
      <c r="S1171" s="3180"/>
    </row>
    <row r="1172" spans="7:19" ht="15" customHeight="1">
      <c r="G1172" s="1047"/>
      <c r="H1172" s="655"/>
      <c r="I1172" s="655"/>
      <c r="J1172" s="655"/>
      <c r="K1172" s="655"/>
      <c r="L1172" s="655"/>
      <c r="M1172" s="655"/>
      <c r="N1172" s="1310"/>
      <c r="O1172" s="655"/>
      <c r="P1172" s="656"/>
      <c r="Q1172" s="657"/>
      <c r="R1172" s="704"/>
      <c r="S1172" s="3180"/>
    </row>
    <row r="1173" spans="7:19" ht="15" customHeight="1">
      <c r="G1173" s="1047"/>
      <c r="H1173" s="655"/>
      <c r="I1173" s="655"/>
      <c r="J1173" s="655"/>
      <c r="K1173" s="655"/>
      <c r="L1173" s="655"/>
      <c r="M1173" s="655"/>
      <c r="N1173" s="1310"/>
      <c r="O1173" s="655"/>
      <c r="P1173" s="656"/>
      <c r="Q1173" s="657"/>
      <c r="R1173" s="704"/>
      <c r="S1173" s="3180"/>
    </row>
    <row r="1174" spans="7:19" ht="15" customHeight="1">
      <c r="G1174" s="1047"/>
      <c r="H1174" s="655"/>
      <c r="I1174" s="655"/>
      <c r="J1174" s="655"/>
      <c r="K1174" s="655"/>
      <c r="L1174" s="655"/>
      <c r="M1174" s="655"/>
      <c r="N1174" s="1310"/>
      <c r="O1174" s="655"/>
      <c r="P1174" s="656"/>
      <c r="Q1174" s="657"/>
      <c r="R1174" s="704"/>
      <c r="S1174" s="3180"/>
    </row>
    <row r="1175" spans="7:19" ht="15" customHeight="1">
      <c r="G1175" s="1047"/>
      <c r="H1175" s="655"/>
      <c r="I1175" s="655"/>
      <c r="J1175" s="655"/>
      <c r="K1175" s="655"/>
      <c r="L1175" s="655"/>
      <c r="M1175" s="655"/>
      <c r="N1175" s="1310"/>
      <c r="O1175" s="655"/>
      <c r="P1175" s="656"/>
      <c r="Q1175" s="657"/>
      <c r="R1175" s="704"/>
      <c r="S1175" s="3180"/>
    </row>
    <row r="1176" spans="7:19" ht="15" customHeight="1">
      <c r="G1176" s="1047"/>
      <c r="H1176" s="655"/>
      <c r="I1176" s="655"/>
      <c r="J1176" s="655"/>
      <c r="K1176" s="655"/>
      <c r="L1176" s="655"/>
      <c r="M1176" s="655"/>
      <c r="N1176" s="1310"/>
      <c r="O1176" s="655"/>
      <c r="P1176" s="656"/>
      <c r="Q1176" s="657"/>
      <c r="R1176" s="704"/>
      <c r="S1176" s="3180"/>
    </row>
    <row r="1177" spans="7:19" ht="15" customHeight="1">
      <c r="G1177" s="1047"/>
      <c r="H1177" s="655"/>
      <c r="I1177" s="655"/>
      <c r="J1177" s="655"/>
      <c r="K1177" s="655"/>
      <c r="L1177" s="655"/>
      <c r="M1177" s="655"/>
      <c r="N1177" s="1310"/>
      <c r="O1177" s="655"/>
      <c r="P1177" s="656"/>
      <c r="Q1177" s="657"/>
      <c r="R1177" s="704"/>
      <c r="S1177" s="3180"/>
    </row>
    <row r="1178" spans="7:19" ht="15" customHeight="1">
      <c r="G1178" s="1047"/>
      <c r="H1178" s="655"/>
      <c r="I1178" s="655"/>
      <c r="J1178" s="655"/>
      <c r="K1178" s="655"/>
      <c r="L1178" s="655"/>
      <c r="M1178" s="655"/>
      <c r="N1178" s="1310"/>
      <c r="O1178" s="655"/>
      <c r="P1178" s="656"/>
      <c r="Q1178" s="657"/>
      <c r="R1178" s="704"/>
      <c r="S1178" s="3180"/>
    </row>
    <row r="1179" spans="7:19" ht="15" customHeight="1">
      <c r="G1179" s="1047"/>
      <c r="H1179" s="655"/>
      <c r="I1179" s="655"/>
      <c r="J1179" s="655"/>
      <c r="K1179" s="655"/>
      <c r="L1179" s="655"/>
      <c r="M1179" s="655"/>
      <c r="N1179" s="1310"/>
      <c r="O1179" s="655"/>
      <c r="P1179" s="656"/>
      <c r="Q1179" s="657"/>
      <c r="R1179" s="704"/>
      <c r="S1179" s="3180"/>
    </row>
    <row r="1180" spans="7:19" ht="15" customHeight="1">
      <c r="G1180" s="1047"/>
      <c r="H1180" s="655"/>
      <c r="I1180" s="655"/>
      <c r="J1180" s="655"/>
      <c r="K1180" s="655"/>
      <c r="L1180" s="655"/>
      <c r="M1180" s="655"/>
      <c r="N1180" s="1310"/>
      <c r="O1180" s="655"/>
      <c r="P1180" s="656"/>
      <c r="Q1180" s="657"/>
      <c r="R1180" s="704"/>
      <c r="S1180" s="3180"/>
    </row>
    <row r="1181" spans="7:19" ht="15" customHeight="1">
      <c r="G1181" s="1047"/>
      <c r="H1181" s="655"/>
      <c r="I1181" s="655"/>
      <c r="J1181" s="655"/>
      <c r="K1181" s="655"/>
      <c r="L1181" s="655"/>
      <c r="M1181" s="655"/>
      <c r="N1181" s="1310"/>
      <c r="O1181" s="655"/>
      <c r="P1181" s="656"/>
      <c r="Q1181" s="657"/>
      <c r="R1181" s="704"/>
      <c r="S1181" s="3180"/>
    </row>
    <row r="1182" spans="7:19" ht="15" customHeight="1">
      <c r="G1182" s="1047"/>
      <c r="H1182" s="655"/>
      <c r="I1182" s="655"/>
      <c r="J1182" s="655"/>
      <c r="K1182" s="655"/>
      <c r="L1182" s="655"/>
      <c r="M1182" s="655"/>
      <c r="N1182" s="1310"/>
      <c r="O1182" s="655"/>
      <c r="P1182" s="656"/>
      <c r="Q1182" s="657"/>
      <c r="R1182" s="704"/>
      <c r="S1182" s="3180"/>
    </row>
    <row r="1183" spans="7:19" ht="15" customHeight="1">
      <c r="G1183" s="1047"/>
      <c r="H1183" s="655"/>
      <c r="I1183" s="655"/>
      <c r="J1183" s="655"/>
      <c r="K1183" s="655"/>
      <c r="L1183" s="655"/>
      <c r="M1183" s="655"/>
      <c r="N1183" s="1310"/>
      <c r="O1183" s="655"/>
      <c r="P1183" s="656"/>
      <c r="Q1183" s="657"/>
      <c r="R1183" s="704"/>
      <c r="S1183" s="3180"/>
    </row>
    <row r="1184" spans="7:19" ht="15" customHeight="1">
      <c r="G1184" s="1047"/>
      <c r="H1184" s="655"/>
      <c r="I1184" s="655"/>
      <c r="J1184" s="655"/>
      <c r="K1184" s="655"/>
      <c r="L1184" s="655"/>
      <c r="M1184" s="655"/>
      <c r="N1184" s="1310"/>
      <c r="O1184" s="655"/>
      <c r="P1184" s="656"/>
      <c r="Q1184" s="657"/>
      <c r="R1184" s="704"/>
      <c r="S1184" s="3180"/>
    </row>
    <row r="1185" spans="7:19" ht="15" customHeight="1">
      <c r="G1185" s="1047"/>
      <c r="H1185" s="655"/>
      <c r="I1185" s="655"/>
      <c r="J1185" s="655"/>
      <c r="K1185" s="655"/>
      <c r="L1185" s="655"/>
      <c r="M1185" s="655"/>
      <c r="N1185" s="1310"/>
      <c r="O1185" s="655"/>
      <c r="P1185" s="656"/>
      <c r="Q1185" s="657"/>
      <c r="R1185" s="704"/>
      <c r="S1185" s="3180"/>
    </row>
    <row r="1186" spans="7:19" ht="15" customHeight="1">
      <c r="G1186" s="1047"/>
      <c r="H1186" s="655"/>
      <c r="I1186" s="655"/>
      <c r="J1186" s="655"/>
      <c r="K1186" s="655"/>
      <c r="L1186" s="655"/>
      <c r="M1186" s="655"/>
      <c r="N1186" s="1310"/>
      <c r="O1186" s="655"/>
      <c r="P1186" s="656"/>
      <c r="Q1186" s="657"/>
      <c r="R1186" s="704"/>
      <c r="S1186" s="3180"/>
    </row>
    <row r="1187" spans="7:19" ht="15" customHeight="1">
      <c r="G1187" s="1047"/>
      <c r="H1187" s="655"/>
      <c r="I1187" s="655"/>
      <c r="J1187" s="655"/>
      <c r="K1187" s="655"/>
      <c r="L1187" s="655"/>
      <c r="M1187" s="655"/>
      <c r="N1187" s="1310"/>
      <c r="O1187" s="655"/>
      <c r="P1187" s="656"/>
      <c r="Q1187" s="657"/>
      <c r="R1187" s="704"/>
      <c r="S1187" s="3180"/>
    </row>
    <row r="1188" spans="7:19" ht="15" customHeight="1">
      <c r="G1188" s="1047"/>
      <c r="H1188" s="655"/>
      <c r="I1188" s="655"/>
      <c r="J1188" s="655"/>
      <c r="K1188" s="655"/>
      <c r="L1188" s="655"/>
      <c r="M1188" s="655"/>
      <c r="N1188" s="1310"/>
      <c r="O1188" s="655"/>
      <c r="P1188" s="656"/>
      <c r="Q1188" s="657"/>
      <c r="R1188" s="704"/>
      <c r="S1188" s="3180"/>
    </row>
    <row r="1189" spans="7:19" ht="15" customHeight="1">
      <c r="G1189" s="1047"/>
      <c r="H1189" s="655"/>
      <c r="I1189" s="655"/>
      <c r="J1189" s="655"/>
      <c r="K1189" s="655"/>
      <c r="L1189" s="655"/>
      <c r="M1189" s="655"/>
      <c r="N1189" s="1310"/>
      <c r="O1189" s="655"/>
      <c r="P1189" s="656"/>
      <c r="Q1189" s="657"/>
      <c r="R1189" s="704"/>
      <c r="S1189" s="3180"/>
    </row>
    <row r="1190" spans="7:19" ht="15" customHeight="1">
      <c r="G1190" s="1047"/>
      <c r="H1190" s="655"/>
      <c r="I1190" s="655"/>
      <c r="J1190" s="655"/>
      <c r="K1190" s="655"/>
      <c r="L1190" s="655"/>
      <c r="M1190" s="655"/>
      <c r="N1190" s="1310"/>
      <c r="O1190" s="655"/>
      <c r="P1190" s="656"/>
      <c r="Q1190" s="657"/>
      <c r="R1190" s="704"/>
      <c r="S1190" s="3180"/>
    </row>
    <row r="1191" spans="7:19" ht="15" customHeight="1">
      <c r="G1191" s="1047"/>
      <c r="H1191" s="655"/>
      <c r="I1191" s="655"/>
      <c r="J1191" s="655"/>
      <c r="K1191" s="655"/>
      <c r="L1191" s="655"/>
      <c r="M1191" s="655"/>
      <c r="N1191" s="1310"/>
      <c r="O1191" s="655"/>
      <c r="P1191" s="656"/>
      <c r="Q1191" s="657"/>
      <c r="R1191" s="704"/>
      <c r="S1191" s="3180"/>
    </row>
    <row r="1192" spans="7:19" ht="15" customHeight="1">
      <c r="G1192" s="1047"/>
      <c r="H1192" s="655"/>
      <c r="I1192" s="655"/>
      <c r="J1192" s="655"/>
      <c r="K1192" s="655"/>
      <c r="L1192" s="655"/>
      <c r="M1192" s="655"/>
      <c r="N1192" s="1310"/>
      <c r="O1192" s="655"/>
      <c r="P1192" s="656"/>
      <c r="Q1192" s="657"/>
      <c r="R1192" s="704"/>
      <c r="S1192" s="3180"/>
    </row>
    <row r="1193" spans="7:19" ht="15" customHeight="1">
      <c r="G1193" s="1047"/>
      <c r="H1193" s="655"/>
      <c r="I1193" s="655"/>
      <c r="J1193" s="655"/>
      <c r="K1193" s="655"/>
      <c r="L1193" s="655"/>
      <c r="M1193" s="655"/>
      <c r="N1193" s="1310"/>
      <c r="O1193" s="655"/>
      <c r="P1193" s="656"/>
      <c r="Q1193" s="657"/>
      <c r="R1193" s="704"/>
      <c r="S1193" s="3180"/>
    </row>
    <row r="1194" spans="7:19" ht="15" customHeight="1">
      <c r="G1194" s="1047"/>
      <c r="H1194" s="655"/>
      <c r="I1194" s="655"/>
      <c r="J1194" s="655"/>
      <c r="K1194" s="655"/>
      <c r="L1194" s="655"/>
      <c r="M1194" s="655"/>
      <c r="N1194" s="1310"/>
      <c r="O1194" s="655"/>
      <c r="P1194" s="656"/>
      <c r="Q1194" s="657"/>
      <c r="R1194" s="704"/>
      <c r="S1194" s="3180"/>
    </row>
    <row r="1195" spans="7:19" ht="15" customHeight="1">
      <c r="G1195" s="1047"/>
      <c r="H1195" s="655"/>
      <c r="I1195" s="655"/>
      <c r="J1195" s="655"/>
      <c r="K1195" s="655"/>
      <c r="L1195" s="655"/>
      <c r="M1195" s="655"/>
      <c r="N1195" s="1310"/>
      <c r="O1195" s="655"/>
      <c r="P1195" s="656"/>
      <c r="Q1195" s="657"/>
      <c r="R1195" s="704"/>
      <c r="S1195" s="3180"/>
    </row>
    <row r="1196" spans="7:19" ht="15" customHeight="1">
      <c r="G1196" s="1047"/>
      <c r="H1196" s="655"/>
      <c r="I1196" s="655"/>
      <c r="J1196" s="655"/>
      <c r="K1196" s="655"/>
      <c r="L1196" s="655"/>
      <c r="M1196" s="655"/>
      <c r="N1196" s="1310"/>
      <c r="O1196" s="655"/>
      <c r="P1196" s="656"/>
      <c r="Q1196" s="657"/>
      <c r="R1196" s="704"/>
      <c r="S1196" s="3180"/>
    </row>
    <row r="1197" spans="7:19" ht="15" customHeight="1">
      <c r="G1197" s="1047"/>
      <c r="H1197" s="655"/>
      <c r="I1197" s="655"/>
      <c r="J1197" s="655"/>
      <c r="K1197" s="655"/>
      <c r="L1197" s="655"/>
      <c r="M1197" s="655"/>
      <c r="N1197" s="1310"/>
      <c r="O1197" s="655"/>
      <c r="P1197" s="656"/>
      <c r="Q1197" s="657"/>
      <c r="R1197" s="704"/>
      <c r="S1197" s="3180"/>
    </row>
    <row r="1198" spans="7:19" ht="15" customHeight="1">
      <c r="G1198" s="1047"/>
      <c r="H1198" s="655"/>
      <c r="I1198" s="655"/>
      <c r="J1198" s="655"/>
      <c r="K1198" s="655"/>
      <c r="L1198" s="655"/>
      <c r="M1198" s="655"/>
      <c r="N1198" s="1310"/>
      <c r="O1198" s="655"/>
      <c r="P1198" s="656"/>
      <c r="Q1198" s="657"/>
      <c r="R1198" s="704"/>
      <c r="S1198" s="3180"/>
    </row>
    <row r="1199" spans="7:19" ht="15" customHeight="1">
      <c r="G1199" s="1047"/>
      <c r="H1199" s="655"/>
      <c r="I1199" s="655"/>
      <c r="J1199" s="655"/>
      <c r="K1199" s="655"/>
      <c r="L1199" s="655"/>
      <c r="M1199" s="655"/>
      <c r="N1199" s="1310"/>
      <c r="O1199" s="655"/>
      <c r="P1199" s="656"/>
      <c r="Q1199" s="657"/>
      <c r="R1199" s="704"/>
      <c r="S1199" s="3180"/>
    </row>
    <row r="1200" spans="7:19" ht="15" customHeight="1">
      <c r="G1200" s="1047"/>
      <c r="H1200" s="655"/>
      <c r="I1200" s="655"/>
      <c r="J1200" s="655"/>
      <c r="K1200" s="655"/>
      <c r="L1200" s="655"/>
      <c r="M1200" s="655"/>
      <c r="N1200" s="1310"/>
      <c r="O1200" s="655"/>
      <c r="P1200" s="656"/>
      <c r="Q1200" s="657"/>
      <c r="R1200" s="704"/>
      <c r="S1200" s="3180"/>
    </row>
    <row r="1201" spans="7:19" ht="15" customHeight="1">
      <c r="G1201" s="1047"/>
      <c r="H1201" s="655"/>
      <c r="I1201" s="655"/>
      <c r="J1201" s="655"/>
      <c r="K1201" s="655"/>
      <c r="L1201" s="655"/>
      <c r="M1201" s="655"/>
      <c r="N1201" s="1310"/>
      <c r="O1201" s="655"/>
      <c r="P1201" s="656"/>
      <c r="Q1201" s="657"/>
      <c r="R1201" s="704"/>
      <c r="S1201" s="3180"/>
    </row>
    <row r="1202" spans="7:19" ht="15" customHeight="1">
      <c r="G1202" s="1047"/>
      <c r="H1202" s="655"/>
      <c r="I1202" s="655"/>
      <c r="J1202" s="655"/>
      <c r="K1202" s="655"/>
      <c r="L1202" s="655"/>
      <c r="M1202" s="655"/>
      <c r="N1202" s="1310"/>
      <c r="O1202" s="655"/>
      <c r="P1202" s="656"/>
      <c r="Q1202" s="657"/>
      <c r="R1202" s="704"/>
      <c r="S1202" s="3180"/>
    </row>
    <row r="1203" spans="7:19" ht="15" customHeight="1">
      <c r="G1203" s="1047"/>
      <c r="H1203" s="655"/>
      <c r="I1203" s="655"/>
      <c r="J1203" s="655"/>
      <c r="K1203" s="655"/>
      <c r="L1203" s="655"/>
      <c r="M1203" s="655"/>
      <c r="N1203" s="1310"/>
      <c r="O1203" s="655"/>
      <c r="P1203" s="656"/>
      <c r="Q1203" s="657"/>
      <c r="R1203" s="704"/>
      <c r="S1203" s="3180"/>
    </row>
    <row r="1204" spans="7:19" ht="15" customHeight="1">
      <c r="G1204" s="1047"/>
      <c r="H1204" s="655"/>
      <c r="I1204" s="655"/>
      <c r="J1204" s="655"/>
      <c r="K1204" s="655"/>
      <c r="L1204" s="655"/>
      <c r="M1204" s="655"/>
      <c r="N1204" s="1310"/>
      <c r="O1204" s="655"/>
      <c r="P1204" s="656"/>
      <c r="Q1204" s="657"/>
      <c r="R1204" s="704"/>
      <c r="S1204" s="3180"/>
    </row>
    <row r="1205" spans="7:19" ht="15" customHeight="1">
      <c r="G1205" s="1047"/>
      <c r="H1205" s="655"/>
      <c r="I1205" s="655"/>
      <c r="J1205" s="655"/>
      <c r="K1205" s="655"/>
      <c r="L1205" s="655"/>
      <c r="M1205" s="655"/>
      <c r="N1205" s="1310"/>
      <c r="O1205" s="655"/>
      <c r="P1205" s="656"/>
      <c r="Q1205" s="657"/>
      <c r="R1205" s="704"/>
      <c r="S1205" s="3180"/>
    </row>
    <row r="1206" spans="7:19" ht="15" customHeight="1">
      <c r="G1206" s="1047"/>
      <c r="H1206" s="655"/>
      <c r="I1206" s="655"/>
      <c r="J1206" s="655"/>
      <c r="K1206" s="655"/>
      <c r="L1206" s="655"/>
      <c r="M1206" s="655"/>
      <c r="N1206" s="1310"/>
      <c r="O1206" s="655"/>
      <c r="P1206" s="656"/>
      <c r="Q1206" s="657"/>
      <c r="R1206" s="704"/>
      <c r="S1206" s="3180"/>
    </row>
    <row r="1207" spans="7:19" ht="15" customHeight="1">
      <c r="G1207" s="1047"/>
      <c r="H1207" s="655"/>
      <c r="I1207" s="655"/>
      <c r="J1207" s="655"/>
      <c r="K1207" s="655"/>
      <c r="L1207" s="655"/>
      <c r="M1207" s="655"/>
      <c r="N1207" s="1310"/>
      <c r="O1207" s="655"/>
      <c r="P1207" s="656"/>
      <c r="Q1207" s="657"/>
      <c r="R1207" s="704"/>
      <c r="S1207" s="3180"/>
    </row>
    <row r="1208" spans="7:19" ht="15" customHeight="1">
      <c r="G1208" s="1047"/>
      <c r="H1208" s="655"/>
      <c r="I1208" s="655"/>
      <c r="J1208" s="655"/>
      <c r="K1208" s="655"/>
      <c r="L1208" s="655"/>
      <c r="M1208" s="655"/>
      <c r="N1208" s="1310"/>
      <c r="O1208" s="655"/>
      <c r="P1208" s="656"/>
      <c r="Q1208" s="657"/>
      <c r="R1208" s="704"/>
      <c r="S1208" s="3180"/>
    </row>
    <row r="1209" spans="7:19" ht="15" customHeight="1">
      <c r="G1209" s="1047"/>
      <c r="H1209" s="655"/>
      <c r="I1209" s="655"/>
      <c r="J1209" s="655"/>
      <c r="K1209" s="655"/>
      <c r="L1209" s="655"/>
      <c r="M1209" s="655"/>
      <c r="N1209" s="1310"/>
      <c r="O1209" s="655"/>
      <c r="P1209" s="656"/>
      <c r="Q1209" s="657"/>
      <c r="R1209" s="704"/>
      <c r="S1209" s="3180"/>
    </row>
    <row r="1210" spans="7:19" ht="15" customHeight="1">
      <c r="G1210" s="1047"/>
      <c r="H1210" s="655"/>
      <c r="I1210" s="655"/>
      <c r="J1210" s="655"/>
      <c r="K1210" s="655"/>
      <c r="L1210" s="655"/>
      <c r="M1210" s="655"/>
      <c r="N1210" s="1310"/>
      <c r="O1210" s="655"/>
      <c r="P1210" s="656"/>
      <c r="Q1210" s="657"/>
      <c r="R1210" s="704"/>
      <c r="S1210" s="3180"/>
    </row>
    <row r="1211" spans="7:19" ht="15" customHeight="1">
      <c r="G1211" s="1047"/>
      <c r="H1211" s="655"/>
      <c r="I1211" s="655"/>
      <c r="J1211" s="655"/>
      <c r="K1211" s="655"/>
      <c r="L1211" s="655"/>
      <c r="M1211" s="655"/>
      <c r="N1211" s="1310"/>
      <c r="O1211" s="655"/>
      <c r="P1211" s="656"/>
      <c r="Q1211" s="657"/>
      <c r="R1211" s="704"/>
      <c r="S1211" s="3180"/>
    </row>
    <row r="1212" spans="7:19" ht="15" customHeight="1">
      <c r="G1212" s="1047"/>
      <c r="H1212" s="655"/>
      <c r="I1212" s="655"/>
      <c r="J1212" s="655"/>
      <c r="K1212" s="655"/>
      <c r="L1212" s="655"/>
      <c r="M1212" s="655"/>
      <c r="N1212" s="1310"/>
      <c r="O1212" s="655"/>
      <c r="P1212" s="656"/>
      <c r="Q1212" s="657"/>
      <c r="R1212" s="704"/>
      <c r="S1212" s="3180"/>
    </row>
    <row r="1213" spans="7:19" ht="15" customHeight="1">
      <c r="G1213" s="1047"/>
      <c r="H1213" s="655"/>
      <c r="I1213" s="655"/>
      <c r="J1213" s="655"/>
      <c r="K1213" s="655"/>
      <c r="L1213" s="655"/>
      <c r="M1213" s="655"/>
      <c r="N1213" s="1310"/>
      <c r="O1213" s="655"/>
      <c r="P1213" s="656"/>
      <c r="Q1213" s="657"/>
      <c r="R1213" s="704"/>
      <c r="S1213" s="3180"/>
    </row>
    <row r="1214" spans="7:19" ht="15" customHeight="1">
      <c r="G1214" s="1047"/>
      <c r="H1214" s="655"/>
      <c r="I1214" s="655"/>
      <c r="J1214" s="655"/>
      <c r="K1214" s="655"/>
      <c r="L1214" s="655"/>
      <c r="M1214" s="655"/>
      <c r="N1214" s="1310"/>
      <c r="O1214" s="655"/>
      <c r="P1214" s="656"/>
      <c r="Q1214" s="657"/>
      <c r="R1214" s="704"/>
      <c r="S1214" s="3180"/>
    </row>
    <row r="1215" spans="7:19" ht="15" customHeight="1">
      <c r="G1215" s="1047"/>
      <c r="H1215" s="655"/>
      <c r="I1215" s="655"/>
      <c r="J1215" s="655"/>
      <c r="K1215" s="655"/>
      <c r="L1215" s="655"/>
      <c r="M1215" s="655"/>
      <c r="N1215" s="1310"/>
      <c r="O1215" s="655"/>
      <c r="P1215" s="656"/>
      <c r="Q1215" s="657"/>
      <c r="R1215" s="704"/>
      <c r="S1215" s="3180"/>
    </row>
    <row r="1216" spans="7:19" ht="15" customHeight="1">
      <c r="G1216" s="1047"/>
      <c r="H1216" s="655"/>
      <c r="I1216" s="655"/>
      <c r="J1216" s="655"/>
      <c r="K1216" s="655"/>
      <c r="L1216" s="655"/>
      <c r="M1216" s="655"/>
      <c r="N1216" s="1310"/>
      <c r="O1216" s="655"/>
      <c r="P1216" s="656"/>
      <c r="Q1216" s="657"/>
      <c r="R1216" s="704"/>
      <c r="S1216" s="3180"/>
    </row>
    <row r="1217" spans="7:19" ht="15" customHeight="1">
      <c r="G1217" s="1047"/>
      <c r="H1217" s="655"/>
      <c r="I1217" s="655"/>
      <c r="J1217" s="655"/>
      <c r="K1217" s="655"/>
      <c r="L1217" s="655"/>
      <c r="M1217" s="655"/>
      <c r="N1217" s="1310"/>
      <c r="O1217" s="655"/>
      <c r="P1217" s="656"/>
      <c r="Q1217" s="657"/>
      <c r="R1217" s="704"/>
      <c r="S1217" s="3180"/>
    </row>
    <row r="1218" spans="7:19" ht="15" customHeight="1">
      <c r="G1218" s="1047"/>
      <c r="H1218" s="655"/>
      <c r="I1218" s="655"/>
      <c r="J1218" s="655"/>
      <c r="K1218" s="655"/>
      <c r="L1218" s="655"/>
      <c r="M1218" s="655"/>
      <c r="N1218" s="1310"/>
      <c r="O1218" s="655"/>
      <c r="P1218" s="656"/>
      <c r="Q1218" s="657"/>
      <c r="R1218" s="704"/>
      <c r="S1218" s="3180"/>
    </row>
    <row r="1219" spans="7:19" ht="15" customHeight="1">
      <c r="G1219" s="1047"/>
      <c r="H1219" s="655"/>
      <c r="I1219" s="655"/>
      <c r="J1219" s="655"/>
      <c r="K1219" s="655"/>
      <c r="L1219" s="655"/>
      <c r="M1219" s="655"/>
      <c r="N1219" s="1310"/>
      <c r="O1219" s="655"/>
      <c r="P1219" s="656"/>
      <c r="Q1219" s="657"/>
      <c r="R1219" s="704"/>
      <c r="S1219" s="3180"/>
    </row>
    <row r="1220" spans="7:19" ht="15" customHeight="1">
      <c r="G1220" s="1047"/>
      <c r="H1220" s="655"/>
      <c r="I1220" s="655"/>
      <c r="J1220" s="655"/>
      <c r="K1220" s="655"/>
      <c r="L1220" s="655"/>
      <c r="M1220" s="655"/>
      <c r="N1220" s="1310"/>
      <c r="O1220" s="655"/>
      <c r="P1220" s="656"/>
      <c r="Q1220" s="657"/>
      <c r="R1220" s="704"/>
      <c r="S1220" s="3180"/>
    </row>
    <row r="1221" spans="7:19" ht="15" customHeight="1">
      <c r="G1221" s="1047"/>
      <c r="H1221" s="655"/>
      <c r="I1221" s="655"/>
      <c r="J1221" s="655"/>
      <c r="K1221" s="655"/>
      <c r="L1221" s="655"/>
      <c r="M1221" s="655"/>
      <c r="N1221" s="1310"/>
      <c r="O1221" s="655"/>
      <c r="P1221" s="656"/>
      <c r="Q1221" s="657"/>
      <c r="R1221" s="704"/>
      <c r="S1221" s="3180"/>
    </row>
    <row r="1222" spans="7:19" ht="15" customHeight="1">
      <c r="G1222" s="1047"/>
      <c r="H1222" s="655"/>
      <c r="I1222" s="655"/>
      <c r="J1222" s="655"/>
      <c r="K1222" s="655"/>
      <c r="L1222" s="655"/>
      <c r="M1222" s="655"/>
      <c r="N1222" s="1310"/>
      <c r="O1222" s="655"/>
      <c r="P1222" s="656"/>
      <c r="Q1222" s="657"/>
      <c r="R1222" s="704"/>
      <c r="S1222" s="3180"/>
    </row>
    <row r="1223" spans="7:19" ht="15" customHeight="1">
      <c r="G1223" s="1047"/>
      <c r="H1223" s="655"/>
      <c r="I1223" s="655"/>
      <c r="J1223" s="655"/>
      <c r="K1223" s="655"/>
      <c r="L1223" s="655"/>
      <c r="M1223" s="655"/>
      <c r="N1223" s="1310"/>
      <c r="O1223" s="655"/>
      <c r="P1223" s="656"/>
      <c r="Q1223" s="657"/>
      <c r="R1223" s="704"/>
      <c r="S1223" s="3180"/>
    </row>
    <row r="1224" spans="7:19" ht="15" customHeight="1">
      <c r="G1224" s="1047"/>
      <c r="H1224" s="655"/>
      <c r="I1224" s="655"/>
      <c r="J1224" s="655"/>
      <c r="K1224" s="655"/>
      <c r="L1224" s="655"/>
      <c r="M1224" s="655"/>
      <c r="N1224" s="1310"/>
      <c r="O1224" s="655"/>
      <c r="P1224" s="656"/>
      <c r="Q1224" s="657"/>
      <c r="R1224" s="704"/>
      <c r="S1224" s="3180"/>
    </row>
    <row r="1225" spans="7:19" ht="15" customHeight="1">
      <c r="G1225" s="1047"/>
      <c r="H1225" s="655"/>
      <c r="I1225" s="655"/>
      <c r="J1225" s="655"/>
      <c r="K1225" s="655"/>
      <c r="L1225" s="655"/>
      <c r="M1225" s="655"/>
      <c r="N1225" s="1310"/>
      <c r="O1225" s="655"/>
      <c r="P1225" s="656"/>
      <c r="Q1225" s="657"/>
      <c r="R1225" s="704"/>
      <c r="S1225" s="3180"/>
    </row>
    <row r="1226" spans="7:19" ht="15" customHeight="1">
      <c r="G1226" s="1047"/>
      <c r="H1226" s="655"/>
      <c r="I1226" s="655"/>
      <c r="J1226" s="655"/>
      <c r="K1226" s="655"/>
      <c r="L1226" s="655"/>
      <c r="M1226" s="655"/>
      <c r="N1226" s="1310"/>
      <c r="O1226" s="655"/>
      <c r="P1226" s="656"/>
      <c r="Q1226" s="657"/>
      <c r="R1226" s="704"/>
      <c r="S1226" s="3180"/>
    </row>
    <row r="1227" spans="7:19" ht="15" customHeight="1">
      <c r="G1227" s="1047"/>
      <c r="H1227" s="655"/>
      <c r="I1227" s="655"/>
      <c r="J1227" s="655"/>
      <c r="K1227" s="655"/>
      <c r="L1227" s="655"/>
      <c r="M1227" s="655"/>
      <c r="N1227" s="1310"/>
      <c r="O1227" s="655"/>
      <c r="P1227" s="656"/>
      <c r="Q1227" s="657"/>
      <c r="R1227" s="704"/>
      <c r="S1227" s="3180"/>
    </row>
    <row r="1228" spans="7:19" ht="15" customHeight="1">
      <c r="G1228" s="1047"/>
      <c r="H1228" s="655"/>
      <c r="I1228" s="655"/>
      <c r="J1228" s="655"/>
      <c r="K1228" s="655"/>
      <c r="L1228" s="655"/>
      <c r="M1228" s="655"/>
      <c r="N1228" s="1310"/>
      <c r="O1228" s="655"/>
      <c r="P1228" s="656"/>
      <c r="Q1228" s="657"/>
      <c r="R1228" s="704"/>
      <c r="S1228" s="3180"/>
    </row>
    <row r="1229" spans="7:19" ht="15" customHeight="1">
      <c r="G1229" s="1047"/>
      <c r="H1229" s="655"/>
      <c r="I1229" s="655"/>
      <c r="J1229" s="655"/>
      <c r="K1229" s="655"/>
      <c r="L1229" s="655"/>
      <c r="M1229" s="655"/>
      <c r="N1229" s="1310"/>
      <c r="O1229" s="655"/>
      <c r="P1229" s="656"/>
      <c r="Q1229" s="657"/>
      <c r="R1229" s="704"/>
      <c r="S1229" s="3180"/>
    </row>
    <row r="1230" spans="7:19" ht="15" customHeight="1">
      <c r="G1230" s="1047"/>
      <c r="H1230" s="655"/>
      <c r="I1230" s="655"/>
      <c r="J1230" s="655"/>
      <c r="K1230" s="655"/>
      <c r="L1230" s="655"/>
      <c r="M1230" s="655"/>
      <c r="N1230" s="1310"/>
      <c r="O1230" s="655"/>
      <c r="P1230" s="656"/>
      <c r="Q1230" s="657"/>
      <c r="R1230" s="704"/>
      <c r="S1230" s="3180"/>
    </row>
    <row r="1231" spans="7:19" ht="15" customHeight="1">
      <c r="G1231" s="1047"/>
      <c r="H1231" s="655"/>
      <c r="I1231" s="655"/>
      <c r="J1231" s="655"/>
      <c r="K1231" s="655"/>
      <c r="L1231" s="655"/>
      <c r="M1231" s="655"/>
      <c r="N1231" s="1310"/>
      <c r="O1231" s="655"/>
      <c r="P1231" s="656"/>
      <c r="Q1231" s="657"/>
      <c r="R1231" s="704"/>
      <c r="S1231" s="3180"/>
    </row>
    <row r="1232" spans="7:19" ht="15" customHeight="1">
      <c r="G1232" s="1047"/>
      <c r="H1232" s="655"/>
      <c r="I1232" s="655"/>
      <c r="J1232" s="655"/>
      <c r="K1232" s="655"/>
      <c r="L1232" s="655"/>
      <c r="M1232" s="655"/>
      <c r="N1232" s="1310"/>
      <c r="O1232" s="655"/>
      <c r="P1232" s="656"/>
      <c r="Q1232" s="657"/>
      <c r="R1232" s="704"/>
      <c r="S1232" s="3180"/>
    </row>
    <row r="1233" spans="7:19" ht="15" customHeight="1">
      <c r="G1233" s="1047"/>
      <c r="H1233" s="655"/>
      <c r="I1233" s="655"/>
      <c r="J1233" s="655"/>
      <c r="K1233" s="655"/>
      <c r="L1233" s="655"/>
      <c r="M1233" s="655"/>
      <c r="N1233" s="1310"/>
      <c r="O1233" s="655"/>
      <c r="P1233" s="656"/>
      <c r="Q1233" s="657"/>
      <c r="R1233" s="704"/>
      <c r="S1233" s="3180"/>
    </row>
    <row r="1234" spans="7:19" ht="15" customHeight="1">
      <c r="G1234" s="1047"/>
      <c r="H1234" s="655"/>
      <c r="I1234" s="655"/>
      <c r="J1234" s="655"/>
      <c r="K1234" s="655"/>
      <c r="L1234" s="655"/>
      <c r="M1234" s="655"/>
      <c r="N1234" s="1310"/>
      <c r="O1234" s="655"/>
      <c r="P1234" s="656"/>
      <c r="Q1234" s="657"/>
      <c r="R1234" s="704"/>
      <c r="S1234" s="3180"/>
    </row>
    <row r="1235" spans="7:19" ht="15" customHeight="1">
      <c r="G1235" s="1047"/>
      <c r="H1235" s="655"/>
      <c r="I1235" s="655"/>
      <c r="J1235" s="655"/>
      <c r="K1235" s="655"/>
      <c r="L1235" s="655"/>
      <c r="M1235" s="655"/>
      <c r="N1235" s="1310"/>
      <c r="O1235" s="655"/>
      <c r="P1235" s="656"/>
      <c r="Q1235" s="657"/>
      <c r="R1235" s="704"/>
      <c r="S1235" s="3180"/>
    </row>
    <row r="1236" spans="7:19" ht="15" customHeight="1">
      <c r="G1236" s="1047"/>
      <c r="H1236" s="655"/>
      <c r="I1236" s="655"/>
      <c r="J1236" s="655"/>
      <c r="K1236" s="655"/>
      <c r="L1236" s="655"/>
      <c r="M1236" s="655"/>
      <c r="N1236" s="1310"/>
      <c r="O1236" s="655"/>
      <c r="P1236" s="656"/>
      <c r="Q1236" s="657"/>
      <c r="R1236" s="704"/>
      <c r="S1236" s="3180"/>
    </row>
    <row r="1237" spans="7:19" ht="15" customHeight="1">
      <c r="G1237" s="1047"/>
      <c r="H1237" s="655"/>
      <c r="I1237" s="655"/>
      <c r="J1237" s="655"/>
      <c r="K1237" s="655"/>
      <c r="L1237" s="655"/>
      <c r="M1237" s="655"/>
      <c r="N1237" s="1310"/>
      <c r="O1237" s="655"/>
      <c r="P1237" s="656"/>
      <c r="Q1237" s="657"/>
      <c r="R1237" s="704"/>
      <c r="S1237" s="3180"/>
    </row>
    <row r="1238" spans="7:19" ht="15" customHeight="1">
      <c r="G1238" s="1047"/>
      <c r="H1238" s="655"/>
      <c r="I1238" s="655"/>
      <c r="J1238" s="655"/>
      <c r="K1238" s="655"/>
      <c r="L1238" s="655"/>
      <c r="M1238" s="655"/>
      <c r="N1238" s="1310"/>
      <c r="O1238" s="655"/>
      <c r="P1238" s="656"/>
      <c r="Q1238" s="657"/>
      <c r="R1238" s="704"/>
      <c r="S1238" s="3180"/>
    </row>
    <row r="1239" spans="7:19" ht="15" customHeight="1">
      <c r="G1239" s="1047"/>
      <c r="H1239" s="655"/>
      <c r="I1239" s="655"/>
      <c r="J1239" s="655"/>
      <c r="K1239" s="655"/>
      <c r="L1239" s="655"/>
      <c r="M1239" s="655"/>
      <c r="N1239" s="1310"/>
      <c r="O1239" s="655"/>
      <c r="P1239" s="656"/>
      <c r="Q1239" s="657"/>
      <c r="R1239" s="704"/>
      <c r="S1239" s="3180"/>
    </row>
    <row r="1240" spans="7:19" ht="15" customHeight="1">
      <c r="G1240" s="1047"/>
      <c r="H1240" s="655"/>
      <c r="I1240" s="655"/>
      <c r="J1240" s="655"/>
      <c r="K1240" s="655"/>
      <c r="L1240" s="655"/>
      <c r="M1240" s="655"/>
      <c r="N1240" s="1310"/>
      <c r="O1240" s="655"/>
      <c r="P1240" s="656"/>
      <c r="Q1240" s="657"/>
      <c r="R1240" s="704"/>
      <c r="S1240" s="3180"/>
    </row>
    <row r="1241" spans="7:19" ht="15" customHeight="1">
      <c r="G1241" s="1047"/>
      <c r="H1241" s="655"/>
      <c r="I1241" s="655"/>
      <c r="J1241" s="655"/>
      <c r="K1241" s="655"/>
      <c r="L1241" s="655"/>
      <c r="M1241" s="655"/>
      <c r="N1241" s="1310"/>
      <c r="O1241" s="655"/>
      <c r="P1241" s="656"/>
      <c r="Q1241" s="657"/>
      <c r="R1241" s="704"/>
      <c r="S1241" s="3180"/>
    </row>
    <row r="1242" spans="7:19" ht="15" customHeight="1">
      <c r="G1242" s="1047"/>
      <c r="H1242" s="655"/>
      <c r="I1242" s="655"/>
      <c r="J1242" s="655"/>
      <c r="K1242" s="655"/>
      <c r="L1242" s="655"/>
      <c r="M1242" s="655"/>
      <c r="N1242" s="1310"/>
      <c r="O1242" s="655"/>
      <c r="P1242" s="656"/>
      <c r="Q1242" s="657"/>
      <c r="R1242" s="704"/>
      <c r="S1242" s="3180"/>
    </row>
    <row r="1243" spans="7:19" ht="15" customHeight="1">
      <c r="G1243" s="1047"/>
      <c r="H1243" s="655"/>
      <c r="I1243" s="655"/>
      <c r="J1243" s="655"/>
      <c r="K1243" s="655"/>
      <c r="L1243" s="655"/>
      <c r="M1243" s="655"/>
      <c r="N1243" s="1310"/>
      <c r="O1243" s="655"/>
      <c r="P1243" s="656"/>
      <c r="Q1243" s="657"/>
      <c r="R1243" s="704"/>
      <c r="S1243" s="3180"/>
    </row>
    <row r="1244" spans="7:19" ht="15" customHeight="1">
      <c r="G1244" s="1047"/>
      <c r="H1244" s="655"/>
      <c r="I1244" s="655"/>
      <c r="J1244" s="655"/>
      <c r="K1244" s="655"/>
      <c r="L1244" s="655"/>
      <c r="M1244" s="655"/>
      <c r="N1244" s="1310"/>
      <c r="O1244" s="655"/>
      <c r="P1244" s="656"/>
      <c r="Q1244" s="657"/>
      <c r="R1244" s="704"/>
      <c r="S1244" s="3180"/>
    </row>
    <row r="1245" spans="7:19" ht="15" customHeight="1">
      <c r="G1245" s="1047"/>
      <c r="H1245" s="655"/>
      <c r="I1245" s="655"/>
      <c r="J1245" s="655"/>
      <c r="K1245" s="655"/>
      <c r="L1245" s="655"/>
      <c r="M1245" s="655"/>
      <c r="N1245" s="1310"/>
      <c r="O1245" s="655"/>
      <c r="P1245" s="656"/>
      <c r="Q1245" s="657"/>
      <c r="R1245" s="704"/>
      <c r="S1245" s="3180"/>
    </row>
    <row r="1246" spans="7:19" ht="15" customHeight="1">
      <c r="G1246" s="1047"/>
      <c r="H1246" s="655"/>
      <c r="I1246" s="655"/>
      <c r="J1246" s="655"/>
      <c r="K1246" s="655"/>
      <c r="L1246" s="655"/>
      <c r="M1246" s="655"/>
      <c r="N1246" s="1310"/>
      <c r="O1246" s="655"/>
      <c r="P1246" s="656"/>
      <c r="Q1246" s="657"/>
      <c r="R1246" s="704"/>
      <c r="S1246" s="3180"/>
    </row>
    <row r="1247" spans="7:19" ht="15" customHeight="1">
      <c r="G1247" s="1047"/>
      <c r="H1247" s="655"/>
      <c r="I1247" s="655"/>
      <c r="J1247" s="655"/>
      <c r="K1247" s="655"/>
      <c r="L1247" s="655"/>
      <c r="M1247" s="655"/>
      <c r="N1247" s="1310"/>
      <c r="O1247" s="655"/>
      <c r="P1247" s="656"/>
      <c r="Q1247" s="657"/>
      <c r="R1247" s="704"/>
      <c r="S1247" s="3180"/>
    </row>
    <row r="1248" spans="7:19" ht="15" customHeight="1">
      <c r="G1248" s="1047"/>
      <c r="H1248" s="655"/>
      <c r="I1248" s="655"/>
      <c r="J1248" s="655"/>
      <c r="K1248" s="655"/>
      <c r="L1248" s="655"/>
      <c r="M1248" s="655"/>
      <c r="N1248" s="1310"/>
      <c r="O1248" s="655"/>
      <c r="P1248" s="656"/>
      <c r="Q1248" s="657"/>
      <c r="R1248" s="704"/>
      <c r="S1248" s="3180"/>
    </row>
    <row r="1249" spans="7:19" ht="15" customHeight="1">
      <c r="G1249" s="1047"/>
      <c r="H1249" s="655"/>
      <c r="I1249" s="655"/>
      <c r="J1249" s="655"/>
      <c r="K1249" s="655"/>
      <c r="L1249" s="655"/>
      <c r="M1249" s="655"/>
      <c r="N1249" s="1310"/>
      <c r="O1249" s="655"/>
      <c r="P1249" s="656"/>
      <c r="Q1249" s="657"/>
      <c r="R1249" s="704"/>
      <c r="S1249" s="3180"/>
    </row>
    <row r="1250" spans="7:19" ht="15" customHeight="1">
      <c r="G1250" s="1047"/>
      <c r="H1250" s="655"/>
      <c r="I1250" s="655"/>
      <c r="J1250" s="655"/>
      <c r="K1250" s="655"/>
      <c r="L1250" s="655"/>
      <c r="M1250" s="655"/>
      <c r="N1250" s="1310"/>
      <c r="O1250" s="655"/>
      <c r="P1250" s="656"/>
      <c r="Q1250" s="657"/>
      <c r="R1250" s="704"/>
      <c r="S1250" s="3180"/>
    </row>
    <row r="1251" spans="7:19" ht="15" customHeight="1">
      <c r="G1251" s="1047"/>
      <c r="H1251" s="655"/>
      <c r="I1251" s="655"/>
      <c r="J1251" s="655"/>
      <c r="K1251" s="655"/>
      <c r="L1251" s="655"/>
      <c r="M1251" s="655"/>
      <c r="N1251" s="1310"/>
      <c r="O1251" s="655"/>
      <c r="P1251" s="656"/>
      <c r="Q1251" s="657"/>
      <c r="R1251" s="704"/>
      <c r="S1251" s="3180"/>
    </row>
    <row r="1252" spans="7:19" ht="15" customHeight="1">
      <c r="G1252" s="1047"/>
      <c r="H1252" s="655"/>
      <c r="I1252" s="655"/>
      <c r="J1252" s="655"/>
      <c r="K1252" s="655"/>
      <c r="L1252" s="655"/>
      <c r="M1252" s="655"/>
      <c r="N1252" s="1310"/>
      <c r="O1252" s="655"/>
      <c r="P1252" s="656"/>
      <c r="Q1252" s="657"/>
      <c r="R1252" s="704"/>
      <c r="S1252" s="3180"/>
    </row>
    <row r="1253" spans="7:19" ht="15" customHeight="1">
      <c r="G1253" s="1047"/>
      <c r="H1253" s="655"/>
      <c r="I1253" s="655"/>
      <c r="J1253" s="655"/>
      <c r="K1253" s="655"/>
      <c r="L1253" s="655"/>
      <c r="M1253" s="655"/>
      <c r="N1253" s="1310"/>
      <c r="O1253" s="655"/>
      <c r="P1253" s="656"/>
      <c r="Q1253" s="657"/>
      <c r="R1253" s="704"/>
      <c r="S1253" s="3180"/>
    </row>
    <row r="1254" spans="7:19" ht="15" customHeight="1">
      <c r="G1254" s="1047"/>
      <c r="H1254" s="655"/>
      <c r="I1254" s="655"/>
      <c r="J1254" s="655"/>
      <c r="K1254" s="655"/>
      <c r="L1254" s="655"/>
      <c r="M1254" s="655"/>
      <c r="N1254" s="1310"/>
      <c r="O1254" s="655"/>
      <c r="P1254" s="656"/>
      <c r="Q1254" s="657"/>
      <c r="R1254" s="704"/>
      <c r="S1254" s="3180"/>
    </row>
    <row r="1255" spans="7:19" ht="15" customHeight="1">
      <c r="G1255" s="1047"/>
      <c r="H1255" s="655"/>
      <c r="I1255" s="655"/>
      <c r="J1255" s="655"/>
      <c r="K1255" s="655"/>
      <c r="L1255" s="655"/>
      <c r="M1255" s="655"/>
      <c r="N1255" s="1310"/>
      <c r="O1255" s="655"/>
      <c r="P1255" s="656"/>
      <c r="Q1255" s="657"/>
      <c r="R1255" s="704"/>
      <c r="S1255" s="3180"/>
    </row>
    <row r="1256" spans="7:19" ht="15" customHeight="1">
      <c r="G1256" s="1047"/>
      <c r="H1256" s="655"/>
      <c r="I1256" s="655"/>
      <c r="J1256" s="655"/>
      <c r="K1256" s="655"/>
      <c r="L1256" s="655"/>
      <c r="M1256" s="655"/>
      <c r="N1256" s="1310"/>
      <c r="O1256" s="655"/>
      <c r="P1256" s="656"/>
      <c r="Q1256" s="657"/>
      <c r="R1256" s="704"/>
      <c r="S1256" s="3180"/>
    </row>
    <row r="1257" spans="7:19" ht="15" customHeight="1">
      <c r="G1257" s="1047"/>
      <c r="H1257" s="655"/>
      <c r="I1257" s="655"/>
      <c r="J1257" s="655"/>
      <c r="K1257" s="655"/>
      <c r="L1257" s="655"/>
      <c r="M1257" s="655"/>
      <c r="N1257" s="1310"/>
      <c r="O1257" s="655"/>
      <c r="P1257" s="656"/>
      <c r="Q1257" s="657"/>
      <c r="R1257" s="704"/>
      <c r="S1257" s="3180"/>
    </row>
    <row r="1258" spans="7:19" ht="15" customHeight="1">
      <c r="G1258" s="1047"/>
      <c r="H1258" s="655"/>
      <c r="I1258" s="655"/>
      <c r="J1258" s="655"/>
      <c r="K1258" s="655"/>
      <c r="L1258" s="655"/>
      <c r="M1258" s="655"/>
      <c r="N1258" s="1310"/>
      <c r="O1258" s="655"/>
      <c r="P1258" s="656"/>
      <c r="Q1258" s="657"/>
      <c r="R1258" s="704"/>
      <c r="S1258" s="3180"/>
    </row>
    <row r="1259" spans="7:19" ht="15" customHeight="1">
      <c r="G1259" s="1047"/>
      <c r="H1259" s="655"/>
      <c r="I1259" s="655"/>
      <c r="J1259" s="655"/>
      <c r="K1259" s="655"/>
      <c r="L1259" s="655"/>
      <c r="M1259" s="655"/>
      <c r="N1259" s="1310"/>
      <c r="O1259" s="655"/>
      <c r="P1259" s="656"/>
      <c r="Q1259" s="657"/>
      <c r="R1259" s="704"/>
      <c r="S1259" s="3180"/>
    </row>
    <row r="1260" spans="7:19" ht="15" customHeight="1">
      <c r="G1260" s="1047"/>
      <c r="H1260" s="655"/>
      <c r="I1260" s="655"/>
      <c r="J1260" s="655"/>
      <c r="K1260" s="655"/>
      <c r="L1260" s="655"/>
      <c r="M1260" s="655"/>
      <c r="N1260" s="1310"/>
      <c r="O1260" s="655"/>
      <c r="P1260" s="656"/>
      <c r="Q1260" s="657"/>
      <c r="R1260" s="704"/>
      <c r="S1260" s="3180"/>
    </row>
    <row r="1261" spans="7:19" ht="15" customHeight="1">
      <c r="G1261" s="1047"/>
      <c r="H1261" s="655"/>
      <c r="I1261" s="655"/>
      <c r="J1261" s="655"/>
      <c r="K1261" s="655"/>
      <c r="L1261" s="655"/>
      <c r="M1261" s="655"/>
      <c r="N1261" s="1310"/>
      <c r="O1261" s="655"/>
      <c r="P1261" s="656"/>
      <c r="Q1261" s="657"/>
      <c r="R1261" s="704"/>
      <c r="S1261" s="3180"/>
    </row>
    <row r="1262" spans="7:19" ht="15" customHeight="1">
      <c r="G1262" s="1047"/>
      <c r="H1262" s="655"/>
      <c r="I1262" s="655"/>
      <c r="J1262" s="655"/>
      <c r="K1262" s="655"/>
      <c r="L1262" s="655"/>
      <c r="M1262" s="655"/>
      <c r="N1262" s="1310"/>
      <c r="O1262" s="655"/>
      <c r="P1262" s="656"/>
      <c r="Q1262" s="657"/>
      <c r="R1262" s="704"/>
      <c r="S1262" s="3180"/>
    </row>
    <row r="1263" spans="7:19" ht="15" customHeight="1">
      <c r="G1263" s="1047"/>
      <c r="H1263" s="655"/>
      <c r="I1263" s="655"/>
      <c r="J1263" s="655"/>
      <c r="K1263" s="655"/>
      <c r="L1263" s="655"/>
      <c r="M1263" s="655"/>
      <c r="N1263" s="1310"/>
      <c r="O1263" s="655"/>
      <c r="P1263" s="656"/>
      <c r="Q1263" s="657"/>
      <c r="R1263" s="704"/>
      <c r="S1263" s="3180"/>
    </row>
    <row r="1264" spans="7:19" ht="15" customHeight="1">
      <c r="G1264" s="1047"/>
      <c r="H1264" s="655"/>
      <c r="I1264" s="655"/>
      <c r="J1264" s="655"/>
      <c r="K1264" s="655"/>
      <c r="L1264" s="655"/>
      <c r="M1264" s="655"/>
      <c r="N1264" s="1310"/>
      <c r="O1264" s="655"/>
      <c r="P1264" s="656"/>
      <c r="Q1264" s="657"/>
      <c r="R1264" s="704"/>
      <c r="S1264" s="3180"/>
    </row>
    <row r="1265" spans="7:19" ht="15" customHeight="1">
      <c r="G1265" s="1047"/>
      <c r="H1265" s="655"/>
      <c r="I1265" s="655"/>
      <c r="J1265" s="655"/>
      <c r="K1265" s="655"/>
      <c r="L1265" s="655"/>
      <c r="M1265" s="655"/>
      <c r="N1265" s="1310"/>
      <c r="O1265" s="655"/>
      <c r="P1265" s="656"/>
      <c r="Q1265" s="657"/>
      <c r="R1265" s="704"/>
      <c r="S1265" s="3180"/>
    </row>
    <row r="1266" spans="7:19" ht="15" customHeight="1">
      <c r="G1266" s="1047"/>
      <c r="H1266" s="655"/>
      <c r="I1266" s="655"/>
      <c r="J1266" s="655"/>
      <c r="K1266" s="655"/>
      <c r="L1266" s="655"/>
      <c r="M1266" s="655"/>
      <c r="N1266" s="1310"/>
      <c r="O1266" s="655"/>
      <c r="P1266" s="656"/>
      <c r="Q1266" s="657"/>
      <c r="R1266" s="704"/>
      <c r="S1266" s="3180"/>
    </row>
    <row r="1267" spans="7:19" ht="15" customHeight="1">
      <c r="G1267" s="1047"/>
      <c r="H1267" s="655"/>
      <c r="I1267" s="655"/>
      <c r="J1267" s="655"/>
      <c r="K1267" s="655"/>
      <c r="L1267" s="655"/>
      <c r="M1267" s="655"/>
      <c r="N1267" s="1310"/>
      <c r="O1267" s="655"/>
      <c r="P1267" s="656"/>
      <c r="Q1267" s="657"/>
      <c r="R1267" s="704"/>
      <c r="S1267" s="3180"/>
    </row>
    <row r="1268" spans="7:19" ht="15" customHeight="1">
      <c r="G1268" s="1047"/>
      <c r="H1268" s="655"/>
      <c r="I1268" s="655"/>
      <c r="J1268" s="655"/>
      <c r="K1268" s="655"/>
      <c r="L1268" s="655"/>
      <c r="M1268" s="655"/>
      <c r="N1268" s="1310"/>
      <c r="O1268" s="655"/>
      <c r="P1268" s="656"/>
      <c r="Q1268" s="657"/>
      <c r="R1268" s="704"/>
      <c r="S1268" s="3180"/>
    </row>
    <row r="1269" spans="7:19" ht="15" customHeight="1">
      <c r="G1269" s="1047"/>
      <c r="H1269" s="655"/>
      <c r="I1269" s="655"/>
      <c r="J1269" s="655"/>
      <c r="K1269" s="655"/>
      <c r="L1269" s="655"/>
      <c r="M1269" s="655"/>
      <c r="N1269" s="1310"/>
      <c r="O1269" s="655"/>
      <c r="P1269" s="656"/>
      <c r="Q1269" s="657"/>
      <c r="R1269" s="704"/>
      <c r="S1269" s="3180"/>
    </row>
    <row r="1270" spans="7:19" ht="15" customHeight="1">
      <c r="G1270" s="1047"/>
      <c r="H1270" s="655"/>
      <c r="I1270" s="655"/>
      <c r="J1270" s="655"/>
      <c r="K1270" s="655"/>
      <c r="L1270" s="655"/>
      <c r="M1270" s="655"/>
      <c r="N1270" s="1310"/>
      <c r="O1270" s="655"/>
      <c r="P1270" s="656"/>
      <c r="Q1270" s="657"/>
      <c r="R1270" s="704"/>
      <c r="S1270" s="3180"/>
    </row>
    <row r="1271" spans="7:19" ht="15" customHeight="1">
      <c r="G1271" s="1047"/>
      <c r="H1271" s="655"/>
      <c r="I1271" s="655"/>
      <c r="J1271" s="655"/>
      <c r="K1271" s="655"/>
      <c r="L1271" s="655"/>
      <c r="M1271" s="655"/>
      <c r="N1271" s="1310"/>
      <c r="O1271" s="655"/>
      <c r="P1271" s="656"/>
      <c r="Q1271" s="657"/>
      <c r="R1271" s="704"/>
      <c r="S1271" s="3180"/>
    </row>
    <row r="1272" spans="7:19" ht="15" customHeight="1">
      <c r="G1272" s="1047"/>
      <c r="H1272" s="655"/>
      <c r="I1272" s="655"/>
      <c r="J1272" s="655"/>
      <c r="K1272" s="655"/>
      <c r="L1272" s="655"/>
      <c r="M1272" s="655"/>
      <c r="N1272" s="1310"/>
      <c r="O1272" s="655"/>
      <c r="P1272" s="656"/>
      <c r="Q1272" s="657"/>
      <c r="R1272" s="704"/>
      <c r="S1272" s="3180"/>
    </row>
    <row r="1273" spans="7:19" ht="15" customHeight="1">
      <c r="G1273" s="1047"/>
      <c r="H1273" s="655"/>
      <c r="I1273" s="655"/>
      <c r="J1273" s="655"/>
      <c r="K1273" s="655"/>
      <c r="L1273" s="655"/>
      <c r="M1273" s="655"/>
      <c r="N1273" s="1310"/>
      <c r="O1273" s="655"/>
      <c r="P1273" s="656"/>
      <c r="Q1273" s="657"/>
      <c r="R1273" s="704"/>
      <c r="S1273" s="3180"/>
    </row>
    <row r="1274" spans="7:19" ht="15" customHeight="1">
      <c r="G1274" s="1047"/>
      <c r="H1274" s="655"/>
      <c r="I1274" s="655"/>
      <c r="J1274" s="655"/>
      <c r="K1274" s="655"/>
      <c r="L1274" s="655"/>
      <c r="M1274" s="655"/>
      <c r="N1274" s="1310"/>
      <c r="O1274" s="655"/>
      <c r="P1274" s="656"/>
      <c r="Q1274" s="657"/>
      <c r="R1274" s="704"/>
      <c r="S1274" s="3180"/>
    </row>
    <row r="1275" spans="7:19" ht="15" customHeight="1">
      <c r="G1275" s="1047"/>
      <c r="H1275" s="655"/>
      <c r="I1275" s="655"/>
      <c r="J1275" s="655"/>
      <c r="K1275" s="655"/>
      <c r="L1275" s="655"/>
      <c r="M1275" s="655"/>
      <c r="N1275" s="1310"/>
      <c r="O1275" s="655"/>
      <c r="P1275" s="656"/>
      <c r="Q1275" s="657"/>
      <c r="R1275" s="704"/>
      <c r="S1275" s="3180"/>
    </row>
    <row r="1276" spans="7:19" ht="15" customHeight="1">
      <c r="G1276" s="1047"/>
      <c r="H1276" s="655"/>
      <c r="I1276" s="655"/>
      <c r="J1276" s="655"/>
      <c r="K1276" s="655"/>
      <c r="L1276" s="655"/>
      <c r="M1276" s="655"/>
      <c r="N1276" s="1310"/>
      <c r="O1276" s="655"/>
      <c r="P1276" s="656"/>
      <c r="Q1276" s="657"/>
      <c r="R1276" s="704"/>
      <c r="S1276" s="3180"/>
    </row>
    <row r="1277" spans="7:19" ht="15" customHeight="1">
      <c r="G1277" s="1047"/>
      <c r="H1277" s="655"/>
      <c r="I1277" s="655"/>
      <c r="J1277" s="655"/>
      <c r="K1277" s="655"/>
      <c r="L1277" s="655"/>
      <c r="M1277" s="655"/>
      <c r="N1277" s="1310"/>
      <c r="O1277" s="655"/>
      <c r="P1277" s="656"/>
      <c r="Q1277" s="657"/>
      <c r="R1277" s="704"/>
      <c r="S1277" s="3180"/>
    </row>
    <row r="1278" spans="7:19" ht="15" customHeight="1">
      <c r="G1278" s="1047"/>
      <c r="H1278" s="655"/>
      <c r="I1278" s="655"/>
      <c r="J1278" s="655"/>
      <c r="K1278" s="655"/>
      <c r="L1278" s="655"/>
      <c r="M1278" s="655"/>
      <c r="N1278" s="1310"/>
      <c r="O1278" s="655"/>
      <c r="P1278" s="656"/>
      <c r="Q1278" s="657"/>
      <c r="R1278" s="704"/>
      <c r="S1278" s="3180"/>
    </row>
    <row r="1279" spans="7:19" ht="15" customHeight="1">
      <c r="G1279" s="1047"/>
      <c r="H1279" s="655"/>
      <c r="I1279" s="655"/>
      <c r="J1279" s="655"/>
      <c r="K1279" s="655"/>
      <c r="L1279" s="655"/>
      <c r="M1279" s="655"/>
      <c r="N1279" s="1310"/>
      <c r="O1279" s="655"/>
      <c r="P1279" s="656"/>
      <c r="Q1279" s="657"/>
      <c r="R1279" s="704"/>
      <c r="S1279" s="3180"/>
    </row>
    <row r="1280" spans="7:19" ht="15" customHeight="1">
      <c r="G1280" s="1047"/>
      <c r="H1280" s="655"/>
      <c r="I1280" s="655"/>
      <c r="J1280" s="655"/>
      <c r="K1280" s="655"/>
      <c r="L1280" s="655"/>
      <c r="M1280" s="655"/>
      <c r="N1280" s="1310"/>
      <c r="O1280" s="655"/>
      <c r="P1280" s="656"/>
      <c r="Q1280" s="657"/>
      <c r="R1280" s="704"/>
      <c r="S1280" s="3180"/>
    </row>
    <row r="1281" spans="7:19" ht="15" customHeight="1">
      <c r="G1281" s="1047"/>
      <c r="H1281" s="655"/>
      <c r="I1281" s="655"/>
      <c r="J1281" s="655"/>
      <c r="K1281" s="655"/>
      <c r="L1281" s="655"/>
      <c r="M1281" s="655"/>
      <c r="N1281" s="1310"/>
      <c r="O1281" s="655"/>
      <c r="P1281" s="656"/>
      <c r="Q1281" s="657"/>
      <c r="R1281" s="704"/>
      <c r="S1281" s="3180"/>
    </row>
    <row r="1282" spans="7:19" ht="15" customHeight="1">
      <c r="G1282" s="1047"/>
      <c r="H1282" s="655"/>
      <c r="I1282" s="655"/>
      <c r="J1282" s="655"/>
      <c r="K1282" s="655"/>
      <c r="L1282" s="655"/>
      <c r="M1282" s="655"/>
      <c r="N1282" s="1310"/>
      <c r="O1282" s="655"/>
      <c r="P1282" s="656"/>
      <c r="Q1282" s="657"/>
      <c r="R1282" s="704"/>
      <c r="S1282" s="3180"/>
    </row>
    <row r="1283" spans="7:19" ht="15" customHeight="1">
      <c r="G1283" s="1047"/>
      <c r="H1283" s="655"/>
      <c r="I1283" s="655"/>
      <c r="J1283" s="655"/>
      <c r="K1283" s="655"/>
      <c r="L1283" s="655"/>
      <c r="M1283" s="655"/>
      <c r="N1283" s="1310"/>
      <c r="O1283" s="655"/>
      <c r="P1283" s="656"/>
      <c r="Q1283" s="657"/>
      <c r="R1283" s="704"/>
      <c r="S1283" s="3180"/>
    </row>
    <row r="1284" spans="7:19" ht="15" customHeight="1">
      <c r="G1284" s="1047"/>
      <c r="H1284" s="655"/>
      <c r="I1284" s="655"/>
      <c r="J1284" s="655"/>
      <c r="K1284" s="655"/>
      <c r="L1284" s="655"/>
      <c r="M1284" s="655"/>
      <c r="N1284" s="1310"/>
      <c r="O1284" s="655"/>
      <c r="P1284" s="656"/>
      <c r="Q1284" s="657"/>
      <c r="R1284" s="704"/>
      <c r="S1284" s="3180"/>
    </row>
    <row r="1285" spans="7:19" ht="15" customHeight="1">
      <c r="G1285" s="1047"/>
      <c r="H1285" s="655"/>
      <c r="I1285" s="655"/>
      <c r="J1285" s="655"/>
      <c r="K1285" s="655"/>
      <c r="L1285" s="655"/>
      <c r="M1285" s="655"/>
      <c r="N1285" s="1310"/>
      <c r="O1285" s="655"/>
      <c r="P1285" s="656"/>
      <c r="Q1285" s="657"/>
      <c r="R1285" s="704"/>
      <c r="S1285" s="3180"/>
    </row>
    <row r="1286" spans="7:19" ht="15" customHeight="1">
      <c r="G1286" s="1047"/>
      <c r="H1286" s="655"/>
      <c r="I1286" s="655"/>
      <c r="J1286" s="655"/>
      <c r="K1286" s="655"/>
      <c r="L1286" s="655"/>
      <c r="M1286" s="655"/>
      <c r="N1286" s="1310"/>
      <c r="O1286" s="655"/>
      <c r="P1286" s="656"/>
      <c r="Q1286" s="657"/>
      <c r="R1286" s="704"/>
      <c r="S1286" s="3180"/>
    </row>
    <row r="1287" spans="7:19" ht="15" customHeight="1">
      <c r="G1287" s="1047"/>
      <c r="H1287" s="655"/>
      <c r="I1287" s="655"/>
      <c r="J1287" s="655"/>
      <c r="K1287" s="655"/>
      <c r="L1287" s="655"/>
      <c r="M1287" s="655"/>
      <c r="N1287" s="1310"/>
      <c r="O1287" s="655"/>
      <c r="P1287" s="656"/>
      <c r="Q1287" s="657"/>
      <c r="R1287" s="704"/>
      <c r="S1287" s="3180"/>
    </row>
    <row r="1288" spans="7:19" ht="15" customHeight="1">
      <c r="G1288" s="1047"/>
      <c r="H1288" s="655"/>
      <c r="I1288" s="655"/>
      <c r="J1288" s="655"/>
      <c r="K1288" s="655"/>
      <c r="L1288" s="655"/>
      <c r="M1288" s="655"/>
      <c r="N1288" s="1310"/>
      <c r="O1288" s="655"/>
      <c r="P1288" s="656"/>
      <c r="Q1288" s="657"/>
      <c r="R1288" s="704"/>
      <c r="S1288" s="3180"/>
    </row>
    <row r="1289" spans="7:19" ht="15" customHeight="1">
      <c r="G1289" s="1047"/>
      <c r="H1289" s="655"/>
      <c r="I1289" s="655"/>
      <c r="J1289" s="655"/>
      <c r="K1289" s="655"/>
      <c r="L1289" s="655"/>
      <c r="M1289" s="655"/>
      <c r="N1289" s="1310"/>
      <c r="O1289" s="655"/>
      <c r="P1289" s="656"/>
      <c r="Q1289" s="657"/>
      <c r="R1289" s="704"/>
      <c r="S1289" s="3180"/>
    </row>
    <row r="1290" spans="7:19" ht="15" customHeight="1">
      <c r="G1290" s="1047"/>
      <c r="H1290" s="655"/>
      <c r="I1290" s="655"/>
      <c r="J1290" s="655"/>
      <c r="K1290" s="655"/>
      <c r="L1290" s="655"/>
      <c r="M1290" s="655"/>
      <c r="N1290" s="1310"/>
      <c r="O1290" s="655"/>
      <c r="P1290" s="656"/>
      <c r="Q1290" s="657"/>
      <c r="R1290" s="704"/>
      <c r="S1290" s="3180"/>
    </row>
    <row r="1291" spans="7:19" ht="15" customHeight="1">
      <c r="G1291" s="1047"/>
      <c r="H1291" s="655"/>
      <c r="I1291" s="655"/>
      <c r="J1291" s="655"/>
      <c r="K1291" s="655"/>
      <c r="L1291" s="655"/>
      <c r="M1291" s="655"/>
      <c r="N1291" s="1310"/>
      <c r="O1291" s="655"/>
      <c r="P1291" s="656"/>
      <c r="Q1291" s="657"/>
      <c r="R1291" s="704"/>
      <c r="S1291" s="3180"/>
    </row>
    <row r="1292" spans="7:19" ht="15" customHeight="1">
      <c r="G1292" s="1047"/>
      <c r="H1292" s="655"/>
      <c r="I1292" s="655"/>
      <c r="J1292" s="655"/>
      <c r="K1292" s="655"/>
      <c r="L1292" s="655"/>
      <c r="M1292" s="655"/>
      <c r="N1292" s="1310"/>
      <c r="O1292" s="655"/>
      <c r="P1292" s="656"/>
      <c r="Q1292" s="657"/>
      <c r="R1292" s="704"/>
      <c r="S1292" s="3180"/>
    </row>
    <row r="1293" spans="7:19" ht="15" customHeight="1">
      <c r="G1293" s="1047"/>
      <c r="H1293" s="655"/>
      <c r="I1293" s="655"/>
      <c r="J1293" s="655"/>
      <c r="K1293" s="655"/>
      <c r="L1293" s="655"/>
      <c r="M1293" s="655"/>
      <c r="N1293" s="1310"/>
      <c r="O1293" s="655"/>
      <c r="P1293" s="656"/>
      <c r="Q1293" s="657"/>
      <c r="R1293" s="704"/>
      <c r="S1293" s="3180"/>
    </row>
    <row r="1294" spans="7:19" ht="15" customHeight="1">
      <c r="G1294" s="1047"/>
      <c r="H1294" s="655"/>
      <c r="I1294" s="655"/>
      <c r="J1294" s="655"/>
      <c r="K1294" s="655"/>
      <c r="L1294" s="655"/>
      <c r="M1294" s="655"/>
      <c r="N1294" s="1310"/>
      <c r="O1294" s="655"/>
      <c r="P1294" s="656"/>
      <c r="Q1294" s="657"/>
      <c r="R1294" s="704"/>
      <c r="S1294" s="3180"/>
    </row>
    <row r="1295" spans="7:19" ht="15" customHeight="1">
      <c r="G1295" s="1047"/>
      <c r="H1295" s="655"/>
      <c r="I1295" s="655"/>
      <c r="J1295" s="655"/>
      <c r="K1295" s="655"/>
      <c r="L1295" s="655"/>
      <c r="M1295" s="655"/>
      <c r="N1295" s="1310"/>
      <c r="O1295" s="655"/>
      <c r="P1295" s="656"/>
      <c r="Q1295" s="657"/>
      <c r="R1295" s="704"/>
      <c r="S1295" s="3180"/>
    </row>
    <row r="1296" spans="7:19" ht="15" customHeight="1">
      <c r="G1296" s="1047"/>
      <c r="H1296" s="655"/>
      <c r="I1296" s="655"/>
      <c r="J1296" s="655"/>
      <c r="K1296" s="655"/>
      <c r="L1296" s="655"/>
      <c r="M1296" s="655"/>
      <c r="N1296" s="1310"/>
      <c r="O1296" s="655"/>
      <c r="P1296" s="656"/>
      <c r="Q1296" s="657"/>
      <c r="R1296" s="704"/>
      <c r="S1296" s="3180"/>
    </row>
    <row r="1297" spans="7:19" ht="15" customHeight="1">
      <c r="G1297" s="1047"/>
      <c r="H1297" s="655"/>
      <c r="I1297" s="655"/>
      <c r="J1297" s="655"/>
      <c r="K1297" s="655"/>
      <c r="L1297" s="655"/>
      <c r="M1297" s="655"/>
      <c r="N1297" s="1310"/>
      <c r="O1297" s="655"/>
      <c r="P1297" s="656"/>
      <c r="Q1297" s="657"/>
      <c r="R1297" s="704"/>
      <c r="S1297" s="3180"/>
    </row>
    <row r="1298" spans="7:19" ht="15" customHeight="1">
      <c r="G1298" s="1047"/>
      <c r="H1298" s="655"/>
      <c r="I1298" s="655"/>
      <c r="J1298" s="655"/>
      <c r="K1298" s="655"/>
      <c r="L1298" s="655"/>
      <c r="M1298" s="655"/>
      <c r="N1298" s="1310"/>
      <c r="O1298" s="655"/>
      <c r="P1298" s="656"/>
      <c r="Q1298" s="657"/>
      <c r="R1298" s="704"/>
      <c r="S1298" s="3180"/>
    </row>
    <row r="1299" spans="7:19" ht="15" customHeight="1">
      <c r="G1299" s="1047"/>
      <c r="H1299" s="655"/>
      <c r="I1299" s="655"/>
      <c r="J1299" s="655"/>
      <c r="K1299" s="655"/>
      <c r="L1299" s="655"/>
      <c r="M1299" s="655"/>
      <c r="N1299" s="1310"/>
      <c r="O1299" s="655"/>
      <c r="P1299" s="656"/>
      <c r="Q1299" s="657"/>
      <c r="R1299" s="704"/>
      <c r="S1299" s="3180"/>
    </row>
    <row r="1300" spans="7:19" ht="15" customHeight="1">
      <c r="G1300" s="1047"/>
      <c r="H1300" s="655"/>
      <c r="I1300" s="655"/>
      <c r="J1300" s="655"/>
      <c r="K1300" s="655"/>
      <c r="L1300" s="655"/>
      <c r="M1300" s="655"/>
      <c r="N1300" s="1310"/>
      <c r="O1300" s="655"/>
      <c r="P1300" s="656"/>
      <c r="Q1300" s="657"/>
      <c r="R1300" s="704"/>
      <c r="S1300" s="3180"/>
    </row>
    <row r="1301" spans="7:19" ht="15" customHeight="1">
      <c r="G1301" s="1047"/>
      <c r="H1301" s="655"/>
      <c r="I1301" s="655"/>
      <c r="J1301" s="655"/>
      <c r="K1301" s="655"/>
      <c r="L1301" s="655"/>
      <c r="M1301" s="655"/>
      <c r="N1301" s="1310"/>
      <c r="O1301" s="655"/>
      <c r="P1301" s="656"/>
      <c r="Q1301" s="657"/>
      <c r="R1301" s="704"/>
      <c r="S1301" s="3180"/>
    </row>
    <row r="1302" spans="7:19" ht="15" customHeight="1">
      <c r="G1302" s="1047"/>
      <c r="H1302" s="655"/>
      <c r="I1302" s="655"/>
      <c r="J1302" s="655"/>
      <c r="K1302" s="655"/>
      <c r="L1302" s="655"/>
      <c r="M1302" s="655"/>
      <c r="N1302" s="1310"/>
      <c r="O1302" s="655"/>
      <c r="P1302" s="656"/>
      <c r="Q1302" s="657"/>
      <c r="R1302" s="704"/>
      <c r="S1302" s="3180"/>
    </row>
    <row r="1303" spans="7:19" ht="15" customHeight="1">
      <c r="G1303" s="1047"/>
      <c r="H1303" s="655"/>
      <c r="I1303" s="655"/>
      <c r="J1303" s="655"/>
      <c r="K1303" s="655"/>
      <c r="L1303" s="655"/>
      <c r="M1303" s="655"/>
      <c r="N1303" s="1310"/>
      <c r="O1303" s="655"/>
      <c r="P1303" s="656"/>
      <c r="Q1303" s="657"/>
      <c r="R1303" s="704"/>
      <c r="S1303" s="3180"/>
    </row>
    <row r="1304" spans="7:19" ht="15" customHeight="1">
      <c r="G1304" s="1047"/>
      <c r="H1304" s="655"/>
      <c r="I1304" s="655"/>
      <c r="J1304" s="655"/>
      <c r="K1304" s="655"/>
      <c r="L1304" s="655"/>
      <c r="M1304" s="655"/>
      <c r="N1304" s="1310"/>
      <c r="O1304" s="655"/>
      <c r="P1304" s="656"/>
      <c r="Q1304" s="657"/>
      <c r="R1304" s="704"/>
      <c r="S1304" s="3180"/>
    </row>
    <row r="1305" spans="7:19" ht="15" customHeight="1">
      <c r="G1305" s="1047"/>
      <c r="H1305" s="655"/>
      <c r="I1305" s="655"/>
      <c r="J1305" s="655"/>
      <c r="K1305" s="655"/>
      <c r="L1305" s="655"/>
      <c r="M1305" s="655"/>
      <c r="N1305" s="1310"/>
      <c r="O1305" s="655"/>
      <c r="P1305" s="656"/>
      <c r="Q1305" s="657"/>
      <c r="R1305" s="704"/>
      <c r="S1305" s="3180"/>
    </row>
    <row r="1306" spans="7:19" ht="15" customHeight="1">
      <c r="G1306" s="1047"/>
      <c r="H1306" s="655"/>
      <c r="I1306" s="655"/>
      <c r="J1306" s="655"/>
      <c r="K1306" s="655"/>
      <c r="L1306" s="655"/>
      <c r="M1306" s="655"/>
      <c r="N1306" s="1310"/>
      <c r="O1306" s="655"/>
      <c r="P1306" s="656"/>
      <c r="Q1306" s="657"/>
      <c r="R1306" s="704"/>
      <c r="S1306" s="3180"/>
    </row>
    <row r="1307" spans="7:19" ht="15" customHeight="1">
      <c r="G1307" s="1047"/>
      <c r="H1307" s="655"/>
      <c r="I1307" s="655"/>
      <c r="J1307" s="655"/>
      <c r="K1307" s="655"/>
      <c r="L1307" s="655"/>
      <c r="M1307" s="655"/>
      <c r="N1307" s="1310"/>
      <c r="O1307" s="655"/>
      <c r="P1307" s="656"/>
      <c r="Q1307" s="657"/>
      <c r="R1307" s="704"/>
      <c r="S1307" s="3180"/>
    </row>
    <row r="1308" spans="7:19" ht="15" customHeight="1">
      <c r="G1308" s="1047"/>
      <c r="H1308" s="655"/>
      <c r="I1308" s="655"/>
      <c r="J1308" s="655"/>
      <c r="K1308" s="655"/>
      <c r="L1308" s="655"/>
      <c r="M1308" s="655"/>
      <c r="N1308" s="1310"/>
      <c r="O1308" s="655"/>
      <c r="P1308" s="656"/>
      <c r="Q1308" s="657"/>
      <c r="R1308" s="704"/>
      <c r="S1308" s="3180"/>
    </row>
    <row r="1309" spans="7:19" ht="15" customHeight="1">
      <c r="G1309" s="1047"/>
      <c r="H1309" s="655"/>
      <c r="I1309" s="655"/>
      <c r="J1309" s="655"/>
      <c r="K1309" s="655"/>
      <c r="L1309" s="655"/>
      <c r="M1309" s="655"/>
      <c r="N1309" s="1310"/>
      <c r="O1309" s="655"/>
      <c r="P1309" s="656"/>
      <c r="Q1309" s="657"/>
      <c r="R1309" s="704"/>
      <c r="S1309" s="3180"/>
    </row>
    <row r="1310" spans="7:19" ht="15" customHeight="1">
      <c r="G1310" s="1047"/>
      <c r="H1310" s="655"/>
      <c r="I1310" s="655"/>
      <c r="J1310" s="655"/>
      <c r="K1310" s="655"/>
      <c r="L1310" s="655"/>
      <c r="M1310" s="655"/>
      <c r="N1310" s="1310"/>
      <c r="O1310" s="655"/>
      <c r="P1310" s="656"/>
      <c r="Q1310" s="657"/>
      <c r="R1310" s="704"/>
      <c r="S1310" s="3180"/>
    </row>
    <row r="1311" spans="7:19" ht="15" customHeight="1">
      <c r="G1311" s="1047"/>
      <c r="H1311" s="655"/>
      <c r="I1311" s="655"/>
      <c r="J1311" s="655"/>
      <c r="K1311" s="655"/>
      <c r="L1311" s="655"/>
      <c r="M1311" s="655"/>
      <c r="N1311" s="1310"/>
      <c r="O1311" s="655"/>
      <c r="P1311" s="656"/>
      <c r="Q1311" s="657"/>
      <c r="R1311" s="704"/>
      <c r="S1311" s="3180"/>
    </row>
    <row r="1312" spans="7:19" ht="15" customHeight="1">
      <c r="G1312" s="1047"/>
      <c r="H1312" s="655"/>
      <c r="I1312" s="655"/>
      <c r="J1312" s="655"/>
      <c r="K1312" s="655"/>
      <c r="L1312" s="655"/>
      <c r="M1312" s="655"/>
      <c r="N1312" s="1310"/>
      <c r="O1312" s="655"/>
      <c r="P1312" s="656"/>
      <c r="Q1312" s="657"/>
      <c r="R1312" s="704"/>
      <c r="S1312" s="3180"/>
    </row>
    <row r="1313" spans="7:19" ht="15" customHeight="1">
      <c r="G1313" s="1047"/>
      <c r="H1313" s="655"/>
      <c r="I1313" s="655"/>
      <c r="J1313" s="655"/>
      <c r="K1313" s="655"/>
      <c r="L1313" s="655"/>
      <c r="M1313" s="655"/>
      <c r="N1313" s="1310"/>
      <c r="O1313" s="655"/>
      <c r="P1313" s="656"/>
      <c r="Q1313" s="657"/>
      <c r="R1313" s="704"/>
      <c r="S1313" s="3180"/>
    </row>
    <row r="1314" spans="7:19" ht="15" customHeight="1">
      <c r="G1314" s="1047"/>
      <c r="H1314" s="655"/>
      <c r="I1314" s="655"/>
      <c r="J1314" s="655"/>
      <c r="K1314" s="655"/>
      <c r="L1314" s="655"/>
      <c r="M1314" s="655"/>
      <c r="N1314" s="1310"/>
      <c r="O1314" s="655"/>
      <c r="P1314" s="656"/>
      <c r="Q1314" s="657"/>
      <c r="R1314" s="704"/>
      <c r="S1314" s="3180"/>
    </row>
    <row r="1315" spans="7:19" ht="15" customHeight="1">
      <c r="G1315" s="1047"/>
      <c r="H1315" s="655"/>
      <c r="I1315" s="655"/>
      <c r="J1315" s="655"/>
      <c r="K1315" s="655"/>
      <c r="L1315" s="655"/>
      <c r="M1315" s="655"/>
      <c r="N1315" s="1310"/>
      <c r="O1315" s="655"/>
      <c r="P1315" s="656"/>
      <c r="Q1315" s="657"/>
      <c r="R1315" s="704"/>
      <c r="S1315" s="3180"/>
    </row>
    <row r="1316" spans="7:19" ht="15" customHeight="1">
      <c r="G1316" s="1047"/>
      <c r="H1316" s="655"/>
      <c r="I1316" s="655"/>
      <c r="J1316" s="655"/>
      <c r="K1316" s="655"/>
      <c r="L1316" s="655"/>
      <c r="M1316" s="655"/>
      <c r="N1316" s="1310"/>
      <c r="O1316" s="655"/>
      <c r="P1316" s="656"/>
      <c r="Q1316" s="657"/>
      <c r="R1316" s="704"/>
      <c r="S1316" s="3180"/>
    </row>
    <row r="1317" spans="7:19" ht="15" customHeight="1">
      <c r="G1317" s="1047"/>
      <c r="H1317" s="655"/>
      <c r="I1317" s="655"/>
      <c r="J1317" s="655"/>
      <c r="K1317" s="655"/>
      <c r="L1317" s="655"/>
      <c r="M1317" s="655"/>
      <c r="N1317" s="1310"/>
      <c r="O1317" s="655"/>
      <c r="P1317" s="656"/>
      <c r="Q1317" s="657"/>
      <c r="R1317" s="704"/>
      <c r="S1317" s="3180"/>
    </row>
    <row r="1318" spans="7:19" ht="15" customHeight="1">
      <c r="G1318" s="1047"/>
      <c r="H1318" s="655"/>
      <c r="I1318" s="655"/>
      <c r="J1318" s="655"/>
      <c r="K1318" s="655"/>
      <c r="L1318" s="655"/>
      <c r="M1318" s="655"/>
      <c r="N1318" s="1310"/>
      <c r="O1318" s="655"/>
      <c r="P1318" s="656"/>
      <c r="Q1318" s="657"/>
      <c r="R1318" s="704"/>
      <c r="S1318" s="3180"/>
    </row>
    <row r="1319" spans="7:19" ht="15" customHeight="1">
      <c r="G1319" s="1047"/>
      <c r="H1319" s="655"/>
      <c r="I1319" s="655"/>
      <c r="J1319" s="655"/>
      <c r="K1319" s="655"/>
      <c r="L1319" s="655"/>
      <c r="M1319" s="655"/>
      <c r="N1319" s="1310"/>
      <c r="O1319" s="655"/>
      <c r="P1319" s="656"/>
      <c r="Q1319" s="657"/>
      <c r="R1319" s="704"/>
      <c r="S1319" s="3180"/>
    </row>
    <row r="1320" spans="7:19" ht="15" customHeight="1">
      <c r="G1320" s="1047"/>
      <c r="H1320" s="655"/>
      <c r="I1320" s="655"/>
      <c r="J1320" s="655"/>
      <c r="K1320" s="655"/>
      <c r="L1320" s="655"/>
      <c r="M1320" s="655"/>
      <c r="N1320" s="1310"/>
      <c r="O1320" s="655"/>
      <c r="P1320" s="656"/>
      <c r="Q1320" s="657"/>
      <c r="R1320" s="704"/>
      <c r="S1320" s="3180"/>
    </row>
    <row r="1321" spans="7:19" ht="15" customHeight="1">
      <c r="G1321" s="1047"/>
      <c r="H1321" s="655"/>
      <c r="I1321" s="655"/>
      <c r="J1321" s="655"/>
      <c r="K1321" s="655"/>
      <c r="L1321" s="655"/>
      <c r="M1321" s="655"/>
      <c r="N1321" s="1310"/>
      <c r="O1321" s="655"/>
      <c r="P1321" s="656"/>
      <c r="Q1321" s="657"/>
      <c r="R1321" s="704"/>
      <c r="S1321" s="3180"/>
    </row>
    <row r="1322" spans="7:19" ht="15" customHeight="1">
      <c r="G1322" s="1047"/>
      <c r="H1322" s="655"/>
      <c r="I1322" s="655"/>
      <c r="J1322" s="655"/>
      <c r="K1322" s="655"/>
      <c r="L1322" s="655"/>
      <c r="M1322" s="655"/>
      <c r="N1322" s="1310"/>
      <c r="O1322" s="655"/>
      <c r="P1322" s="656"/>
      <c r="Q1322" s="657"/>
      <c r="R1322" s="704"/>
      <c r="S1322" s="3180"/>
    </row>
    <row r="1323" spans="7:19" ht="15" customHeight="1">
      <c r="G1323" s="1047"/>
      <c r="H1323" s="655"/>
      <c r="I1323" s="655"/>
      <c r="J1323" s="655"/>
      <c r="K1323" s="655"/>
      <c r="L1323" s="655"/>
      <c r="M1323" s="655"/>
      <c r="N1323" s="1310"/>
      <c r="O1323" s="655"/>
      <c r="P1323" s="656"/>
      <c r="Q1323" s="657"/>
      <c r="R1323" s="704"/>
      <c r="S1323" s="3180"/>
    </row>
    <row r="1324" spans="7:19" ht="15" customHeight="1">
      <c r="G1324" s="1047"/>
      <c r="H1324" s="655"/>
      <c r="I1324" s="655"/>
      <c r="J1324" s="655"/>
      <c r="K1324" s="655"/>
      <c r="L1324" s="655"/>
      <c r="M1324" s="655"/>
      <c r="N1324" s="1310"/>
      <c r="O1324" s="655"/>
      <c r="P1324" s="656"/>
      <c r="Q1324" s="657"/>
      <c r="R1324" s="704"/>
      <c r="S1324" s="3180"/>
    </row>
    <row r="1325" spans="7:19" ht="15" customHeight="1">
      <c r="G1325" s="1047"/>
      <c r="H1325" s="655"/>
      <c r="I1325" s="655"/>
      <c r="J1325" s="655"/>
      <c r="K1325" s="655"/>
      <c r="L1325" s="655"/>
      <c r="M1325" s="655"/>
      <c r="N1325" s="1310"/>
      <c r="O1325" s="655"/>
      <c r="P1325" s="656"/>
      <c r="Q1325" s="657"/>
      <c r="R1325" s="704"/>
      <c r="S1325" s="3180"/>
    </row>
    <row r="1326" spans="7:19" ht="15" customHeight="1">
      <c r="G1326" s="1047"/>
      <c r="H1326" s="655"/>
      <c r="I1326" s="655"/>
      <c r="J1326" s="655"/>
      <c r="K1326" s="655"/>
      <c r="L1326" s="655"/>
      <c r="M1326" s="655"/>
      <c r="N1326" s="1310"/>
      <c r="O1326" s="655"/>
      <c r="P1326" s="656"/>
      <c r="Q1326" s="657"/>
      <c r="R1326" s="704"/>
      <c r="S1326" s="3180"/>
    </row>
    <row r="1327" spans="7:19" ht="15" customHeight="1">
      <c r="G1327" s="1047"/>
      <c r="H1327" s="655"/>
      <c r="I1327" s="655"/>
      <c r="J1327" s="655"/>
      <c r="K1327" s="655"/>
      <c r="L1327" s="655"/>
      <c r="M1327" s="655"/>
      <c r="N1327" s="1310"/>
      <c r="O1327" s="655"/>
      <c r="P1327" s="656"/>
      <c r="Q1327" s="657"/>
      <c r="R1327" s="704"/>
      <c r="S1327" s="3180"/>
    </row>
    <row r="1328" spans="7:19" ht="15" customHeight="1">
      <c r="G1328" s="1047"/>
      <c r="H1328" s="655"/>
      <c r="I1328" s="655"/>
      <c r="J1328" s="655"/>
      <c r="K1328" s="655"/>
      <c r="L1328" s="655"/>
      <c r="M1328" s="655"/>
      <c r="N1328" s="1310"/>
      <c r="O1328" s="655"/>
      <c r="P1328" s="656"/>
      <c r="Q1328" s="657"/>
      <c r="R1328" s="704"/>
      <c r="S1328" s="3180"/>
    </row>
    <row r="1329" spans="7:19" ht="15" customHeight="1">
      <c r="G1329" s="1047"/>
      <c r="H1329" s="655"/>
      <c r="I1329" s="655"/>
      <c r="J1329" s="655"/>
      <c r="K1329" s="655"/>
      <c r="L1329" s="655"/>
      <c r="M1329" s="655"/>
      <c r="N1329" s="1310"/>
      <c r="O1329" s="655"/>
      <c r="P1329" s="656"/>
      <c r="Q1329" s="657"/>
      <c r="R1329" s="704"/>
      <c r="S1329" s="3180"/>
    </row>
    <row r="1330" spans="7:19" ht="15" customHeight="1">
      <c r="G1330" s="1047"/>
      <c r="H1330" s="655"/>
      <c r="I1330" s="655"/>
      <c r="J1330" s="655"/>
      <c r="K1330" s="655"/>
      <c r="L1330" s="655"/>
      <c r="M1330" s="655"/>
      <c r="N1330" s="1310"/>
      <c r="O1330" s="655"/>
      <c r="P1330" s="656"/>
      <c r="Q1330" s="657"/>
      <c r="R1330" s="704"/>
      <c r="S1330" s="3180"/>
    </row>
    <row r="1331" spans="7:19" ht="15" customHeight="1">
      <c r="G1331" s="1047"/>
      <c r="H1331" s="655"/>
      <c r="I1331" s="655"/>
      <c r="J1331" s="655"/>
      <c r="K1331" s="655"/>
      <c r="L1331" s="655"/>
      <c r="M1331" s="655"/>
      <c r="N1331" s="1310"/>
      <c r="O1331" s="655"/>
      <c r="P1331" s="656"/>
      <c r="Q1331" s="657"/>
      <c r="R1331" s="704"/>
      <c r="S1331" s="3180"/>
    </row>
    <row r="1332" spans="7:19" ht="15" customHeight="1">
      <c r="G1332" s="1047"/>
      <c r="H1332" s="655"/>
      <c r="I1332" s="655"/>
      <c r="J1332" s="655"/>
      <c r="K1332" s="655"/>
      <c r="L1332" s="655"/>
      <c r="M1332" s="655"/>
      <c r="N1332" s="1310"/>
      <c r="O1332" s="655"/>
      <c r="P1332" s="656"/>
      <c r="Q1332" s="657"/>
      <c r="R1332" s="704"/>
      <c r="S1332" s="3180"/>
    </row>
    <row r="1333" spans="7:19" ht="15" customHeight="1">
      <c r="G1333" s="1047"/>
      <c r="H1333" s="655"/>
      <c r="I1333" s="655"/>
      <c r="J1333" s="655"/>
      <c r="K1333" s="655"/>
      <c r="L1333" s="655"/>
      <c r="M1333" s="655"/>
      <c r="N1333" s="1310"/>
      <c r="O1333" s="655"/>
      <c r="P1333" s="656"/>
      <c r="Q1333" s="657"/>
      <c r="R1333" s="704"/>
      <c r="S1333" s="3180"/>
    </row>
    <row r="1334" spans="7:19" ht="15" customHeight="1">
      <c r="G1334" s="1047"/>
      <c r="H1334" s="655"/>
      <c r="I1334" s="655"/>
      <c r="J1334" s="655"/>
      <c r="K1334" s="655"/>
      <c r="L1334" s="655"/>
      <c r="M1334" s="655"/>
      <c r="N1334" s="1310"/>
      <c r="O1334" s="655"/>
      <c r="P1334" s="656"/>
      <c r="Q1334" s="657"/>
      <c r="R1334" s="704"/>
      <c r="S1334" s="3180"/>
    </row>
    <row r="1335" spans="7:19" ht="15" customHeight="1">
      <c r="G1335" s="1047"/>
      <c r="H1335" s="655"/>
      <c r="I1335" s="655"/>
      <c r="J1335" s="655"/>
      <c r="K1335" s="655"/>
      <c r="L1335" s="655"/>
      <c r="M1335" s="655"/>
      <c r="N1335" s="1310"/>
      <c r="O1335" s="655"/>
      <c r="P1335" s="656"/>
      <c r="Q1335" s="657"/>
      <c r="R1335" s="704"/>
      <c r="S1335" s="3180"/>
    </row>
    <row r="1336" spans="7:19" ht="15" customHeight="1">
      <c r="G1336" s="1047"/>
      <c r="H1336" s="655"/>
      <c r="I1336" s="655"/>
      <c r="J1336" s="655"/>
      <c r="K1336" s="655"/>
      <c r="L1336" s="655"/>
      <c r="M1336" s="655"/>
      <c r="N1336" s="1310"/>
      <c r="O1336" s="655"/>
      <c r="P1336" s="656"/>
      <c r="Q1336" s="657"/>
      <c r="R1336" s="704"/>
      <c r="S1336" s="3180"/>
    </row>
    <row r="1337" spans="7:19" ht="15" customHeight="1">
      <c r="G1337" s="1047"/>
      <c r="H1337" s="655"/>
      <c r="I1337" s="655"/>
      <c r="J1337" s="655"/>
      <c r="K1337" s="655"/>
      <c r="L1337" s="655"/>
      <c r="M1337" s="655"/>
      <c r="N1337" s="1310"/>
      <c r="O1337" s="655"/>
      <c r="P1337" s="656"/>
      <c r="Q1337" s="657"/>
      <c r="R1337" s="704"/>
      <c r="S1337" s="3180"/>
    </row>
    <row r="1338" spans="7:19" ht="15" customHeight="1">
      <c r="G1338" s="1047"/>
      <c r="H1338" s="655"/>
      <c r="I1338" s="655"/>
      <c r="J1338" s="655"/>
      <c r="K1338" s="655"/>
      <c r="L1338" s="655"/>
      <c r="M1338" s="655"/>
      <c r="N1338" s="1310"/>
      <c r="O1338" s="655"/>
      <c r="P1338" s="656"/>
      <c r="Q1338" s="657"/>
      <c r="R1338" s="704"/>
      <c r="S1338" s="3180"/>
    </row>
    <row r="1339" spans="7:19" ht="15" customHeight="1">
      <c r="G1339" s="1047"/>
      <c r="H1339" s="655"/>
      <c r="I1339" s="655"/>
      <c r="J1339" s="655"/>
      <c r="K1339" s="655"/>
      <c r="L1339" s="655"/>
      <c r="M1339" s="655"/>
      <c r="N1339" s="1310"/>
      <c r="O1339" s="655"/>
      <c r="P1339" s="656"/>
      <c r="Q1339" s="657"/>
      <c r="R1339" s="704"/>
      <c r="S1339" s="3180"/>
    </row>
    <row r="1340" spans="7:19" ht="15" customHeight="1">
      <c r="G1340" s="1047"/>
      <c r="H1340" s="655"/>
      <c r="I1340" s="655"/>
      <c r="J1340" s="655"/>
      <c r="K1340" s="655"/>
      <c r="L1340" s="655"/>
      <c r="M1340" s="655"/>
      <c r="N1340" s="1310"/>
      <c r="O1340" s="655"/>
      <c r="P1340" s="656"/>
      <c r="Q1340" s="657"/>
      <c r="R1340" s="704"/>
      <c r="S1340" s="3180"/>
    </row>
    <row r="1341" spans="7:19" ht="15" customHeight="1">
      <c r="G1341" s="1047"/>
      <c r="H1341" s="655"/>
      <c r="I1341" s="655"/>
      <c r="J1341" s="655"/>
      <c r="K1341" s="655"/>
      <c r="L1341" s="655"/>
      <c r="M1341" s="655"/>
      <c r="N1341" s="1310"/>
      <c r="O1341" s="655"/>
      <c r="P1341" s="656"/>
      <c r="Q1341" s="657"/>
      <c r="R1341" s="704"/>
      <c r="S1341" s="3180"/>
    </row>
    <row r="1342" spans="7:19" ht="15" customHeight="1">
      <c r="G1342" s="1047"/>
      <c r="H1342" s="655"/>
      <c r="I1342" s="655"/>
      <c r="J1342" s="655"/>
      <c r="K1342" s="655"/>
      <c r="L1342" s="655"/>
      <c r="M1342" s="655"/>
      <c r="N1342" s="1310"/>
      <c r="O1342" s="655"/>
      <c r="P1342" s="656"/>
      <c r="Q1342" s="657"/>
      <c r="R1342" s="704"/>
      <c r="S1342" s="3180"/>
    </row>
    <row r="1343" spans="7:19" ht="15" customHeight="1">
      <c r="G1343" s="1047"/>
      <c r="H1343" s="655"/>
      <c r="I1343" s="655"/>
      <c r="J1343" s="655"/>
      <c r="K1343" s="655"/>
      <c r="L1343" s="655"/>
      <c r="M1343" s="655"/>
      <c r="N1343" s="1310"/>
      <c r="O1343" s="655"/>
      <c r="P1343" s="656"/>
      <c r="Q1343" s="657"/>
      <c r="R1343" s="704"/>
      <c r="S1343" s="3180"/>
    </row>
    <row r="1344" spans="7:19" ht="15" customHeight="1">
      <c r="G1344" s="1047"/>
      <c r="H1344" s="655"/>
      <c r="I1344" s="655"/>
      <c r="J1344" s="655"/>
      <c r="K1344" s="655"/>
      <c r="L1344" s="655"/>
      <c r="M1344" s="655"/>
      <c r="N1344" s="1310"/>
      <c r="O1344" s="655"/>
      <c r="P1344" s="656"/>
      <c r="Q1344" s="657"/>
      <c r="R1344" s="704"/>
      <c r="S1344" s="3180"/>
    </row>
    <row r="1345" spans="7:19" ht="15" customHeight="1">
      <c r="G1345" s="1047"/>
      <c r="H1345" s="655"/>
      <c r="I1345" s="655"/>
      <c r="J1345" s="655"/>
      <c r="K1345" s="655"/>
      <c r="L1345" s="655"/>
      <c r="M1345" s="655"/>
      <c r="N1345" s="1310"/>
      <c r="O1345" s="655"/>
      <c r="P1345" s="656"/>
      <c r="Q1345" s="657"/>
      <c r="R1345" s="704"/>
      <c r="S1345" s="3180"/>
    </row>
    <row r="1346" spans="7:19" ht="15" customHeight="1">
      <c r="G1346" s="1047"/>
      <c r="H1346" s="655"/>
      <c r="I1346" s="655"/>
      <c r="J1346" s="655"/>
      <c r="K1346" s="655"/>
      <c r="L1346" s="655"/>
      <c r="M1346" s="655"/>
      <c r="N1346" s="1310"/>
      <c r="O1346" s="655"/>
      <c r="P1346" s="656"/>
      <c r="Q1346" s="657"/>
      <c r="R1346" s="704"/>
      <c r="S1346" s="3180"/>
    </row>
    <row r="1347" spans="7:19" ht="15" customHeight="1">
      <c r="G1347" s="1047"/>
      <c r="H1347" s="655"/>
      <c r="I1347" s="655"/>
      <c r="J1347" s="655"/>
      <c r="K1347" s="655"/>
      <c r="L1347" s="655"/>
      <c r="M1347" s="655"/>
      <c r="N1347" s="1310"/>
      <c r="O1347" s="655"/>
      <c r="P1347" s="656"/>
      <c r="Q1347" s="657"/>
      <c r="R1347" s="704"/>
      <c r="S1347" s="3180"/>
    </row>
    <row r="1348" spans="7:19" ht="15" customHeight="1">
      <c r="G1348" s="1047"/>
      <c r="H1348" s="655"/>
      <c r="I1348" s="655"/>
      <c r="J1348" s="655"/>
      <c r="K1348" s="655"/>
      <c r="L1348" s="655"/>
      <c r="M1348" s="655"/>
      <c r="N1348" s="1310"/>
      <c r="O1348" s="655"/>
      <c r="P1348" s="656"/>
      <c r="Q1348" s="657"/>
      <c r="R1348" s="704"/>
      <c r="S1348" s="3180"/>
    </row>
    <row r="1349" spans="7:19" ht="15" customHeight="1">
      <c r="G1349" s="1047"/>
      <c r="H1349" s="655"/>
      <c r="I1349" s="655"/>
      <c r="J1349" s="655"/>
      <c r="K1349" s="655"/>
      <c r="L1349" s="655"/>
      <c r="M1349" s="655"/>
      <c r="N1349" s="1310"/>
      <c r="O1349" s="655"/>
      <c r="P1349" s="656"/>
      <c r="Q1349" s="657"/>
      <c r="R1349" s="704"/>
      <c r="S1349" s="3180"/>
    </row>
    <row r="1350" spans="7:19" ht="15" customHeight="1">
      <c r="G1350" s="1047"/>
      <c r="H1350" s="655"/>
      <c r="I1350" s="655"/>
      <c r="J1350" s="655"/>
      <c r="K1350" s="655"/>
      <c r="L1350" s="655"/>
      <c r="M1350" s="655"/>
      <c r="N1350" s="1310"/>
      <c r="O1350" s="655"/>
      <c r="P1350" s="656"/>
      <c r="Q1350" s="657"/>
      <c r="R1350" s="704"/>
      <c r="S1350" s="3180"/>
    </row>
    <row r="1351" spans="7:19" ht="15" customHeight="1">
      <c r="G1351" s="1047"/>
      <c r="H1351" s="655"/>
      <c r="I1351" s="655"/>
      <c r="J1351" s="655"/>
      <c r="K1351" s="655"/>
      <c r="L1351" s="655"/>
      <c r="M1351" s="655"/>
      <c r="N1351" s="1310"/>
      <c r="O1351" s="655"/>
      <c r="P1351" s="656"/>
      <c r="Q1351" s="657"/>
      <c r="R1351" s="704"/>
      <c r="S1351" s="3180"/>
    </row>
    <row r="1352" spans="7:19" ht="15" customHeight="1">
      <c r="G1352" s="1047"/>
      <c r="H1352" s="655"/>
      <c r="I1352" s="655"/>
      <c r="J1352" s="655"/>
      <c r="K1352" s="655"/>
      <c r="L1352" s="655"/>
      <c r="M1352" s="655"/>
      <c r="N1352" s="1310"/>
      <c r="O1352" s="655"/>
      <c r="P1352" s="656"/>
      <c r="Q1352" s="657"/>
      <c r="R1352" s="704"/>
      <c r="S1352" s="3180"/>
    </row>
    <row r="1353" spans="7:19" ht="15" customHeight="1">
      <c r="G1353" s="1047"/>
      <c r="H1353" s="655"/>
      <c r="I1353" s="655"/>
      <c r="J1353" s="655"/>
      <c r="K1353" s="655"/>
      <c r="L1353" s="655"/>
      <c r="M1353" s="655"/>
      <c r="N1353" s="1310"/>
      <c r="O1353" s="655"/>
      <c r="P1353" s="656"/>
      <c r="Q1353" s="657"/>
      <c r="R1353" s="704"/>
      <c r="S1353" s="3180"/>
    </row>
    <row r="1354" spans="7:19" ht="15" customHeight="1">
      <c r="G1354" s="1047"/>
      <c r="H1354" s="655"/>
      <c r="I1354" s="655"/>
      <c r="J1354" s="655"/>
      <c r="K1354" s="655"/>
      <c r="L1354" s="655"/>
      <c r="M1354" s="655"/>
      <c r="N1354" s="1310"/>
      <c r="O1354" s="655"/>
      <c r="P1354" s="656"/>
      <c r="Q1354" s="657"/>
      <c r="R1354" s="704"/>
      <c r="S1354" s="3180"/>
    </row>
    <row r="1355" spans="7:19" ht="15" customHeight="1">
      <c r="G1355" s="1047"/>
      <c r="H1355" s="655"/>
      <c r="I1355" s="655"/>
      <c r="J1355" s="655"/>
      <c r="K1355" s="655"/>
      <c r="L1355" s="655"/>
      <c r="M1355" s="655"/>
      <c r="N1355" s="1310"/>
      <c r="O1355" s="655"/>
      <c r="P1355" s="656"/>
      <c r="Q1355" s="657"/>
      <c r="R1355" s="704"/>
      <c r="S1355" s="3180"/>
    </row>
    <row r="1356" spans="7:19" ht="15" customHeight="1">
      <c r="G1356" s="1047"/>
      <c r="H1356" s="655"/>
      <c r="I1356" s="655"/>
      <c r="J1356" s="655"/>
      <c r="K1356" s="655"/>
      <c r="L1356" s="655"/>
      <c r="M1356" s="655"/>
      <c r="N1356" s="1310"/>
      <c r="O1356" s="655"/>
      <c r="P1356" s="656"/>
      <c r="Q1356" s="657"/>
      <c r="R1356" s="704"/>
      <c r="S1356" s="3180"/>
    </row>
    <row r="1357" spans="7:19" ht="15" customHeight="1">
      <c r="G1357" s="1047"/>
      <c r="H1357" s="655"/>
      <c r="I1357" s="655"/>
      <c r="J1357" s="655"/>
      <c r="K1357" s="655"/>
      <c r="L1357" s="655"/>
      <c r="M1357" s="655"/>
      <c r="N1357" s="1310"/>
      <c r="O1357" s="655"/>
      <c r="P1357" s="656"/>
      <c r="Q1357" s="657"/>
      <c r="R1357" s="704"/>
      <c r="S1357" s="3180"/>
    </row>
    <row r="1358" spans="7:19" ht="15" customHeight="1">
      <c r="G1358" s="1047"/>
      <c r="H1358" s="655"/>
      <c r="I1358" s="655"/>
      <c r="J1358" s="655"/>
      <c r="K1358" s="655"/>
      <c r="L1358" s="655"/>
      <c r="M1358" s="655"/>
      <c r="N1358" s="1310"/>
      <c r="O1358" s="655"/>
      <c r="P1358" s="656"/>
      <c r="Q1358" s="657"/>
      <c r="R1358" s="704"/>
      <c r="S1358" s="3180"/>
    </row>
    <row r="1359" spans="7:19" ht="15" customHeight="1">
      <c r="G1359" s="1047"/>
      <c r="H1359" s="655"/>
      <c r="I1359" s="655"/>
      <c r="J1359" s="655"/>
      <c r="K1359" s="655"/>
      <c r="L1359" s="655"/>
      <c r="M1359" s="655"/>
      <c r="N1359" s="1310"/>
      <c r="O1359" s="655"/>
      <c r="P1359" s="656"/>
      <c r="Q1359" s="657"/>
      <c r="R1359" s="704"/>
      <c r="S1359" s="3180"/>
    </row>
    <row r="1360" spans="7:19" ht="15" customHeight="1">
      <c r="G1360" s="1047"/>
      <c r="H1360" s="655"/>
      <c r="I1360" s="655"/>
      <c r="J1360" s="655"/>
      <c r="K1360" s="655"/>
      <c r="L1360" s="655"/>
      <c r="M1360" s="655"/>
      <c r="N1360" s="1310"/>
      <c r="O1360" s="655"/>
      <c r="P1360" s="656"/>
      <c r="Q1360" s="657"/>
      <c r="R1360" s="704"/>
      <c r="S1360" s="3180"/>
    </row>
    <row r="1361" spans="7:19" ht="15" customHeight="1">
      <c r="G1361" s="1047"/>
      <c r="H1361" s="655"/>
      <c r="I1361" s="655"/>
      <c r="J1361" s="655"/>
      <c r="K1361" s="655"/>
      <c r="L1361" s="655"/>
      <c r="M1361" s="655"/>
      <c r="N1361" s="1310"/>
      <c r="O1361" s="655"/>
      <c r="P1361" s="656"/>
      <c r="Q1361" s="657"/>
      <c r="R1361" s="704"/>
      <c r="S1361" s="3180"/>
    </row>
    <row r="1362" spans="7:19" ht="15" customHeight="1">
      <c r="G1362" s="1047"/>
      <c r="H1362" s="655"/>
      <c r="I1362" s="655"/>
      <c r="J1362" s="655"/>
      <c r="K1362" s="655"/>
      <c r="L1362" s="655"/>
      <c r="M1362" s="655"/>
      <c r="N1362" s="1310"/>
      <c r="O1362" s="655"/>
      <c r="P1362" s="656"/>
      <c r="Q1362" s="657"/>
      <c r="R1362" s="704"/>
      <c r="S1362" s="3180"/>
    </row>
    <row r="1363" spans="7:19" ht="15" customHeight="1">
      <c r="G1363" s="1047"/>
      <c r="H1363" s="655"/>
      <c r="I1363" s="655"/>
      <c r="J1363" s="655"/>
      <c r="K1363" s="655"/>
      <c r="L1363" s="655"/>
      <c r="M1363" s="655"/>
      <c r="N1363" s="1310"/>
      <c r="O1363" s="655"/>
      <c r="P1363" s="656"/>
      <c r="Q1363" s="657"/>
      <c r="R1363" s="704"/>
      <c r="S1363" s="3180"/>
    </row>
    <row r="1364" spans="7:19" ht="15" customHeight="1">
      <c r="G1364" s="1047"/>
      <c r="H1364" s="655"/>
      <c r="I1364" s="655"/>
      <c r="J1364" s="655"/>
      <c r="K1364" s="655"/>
      <c r="L1364" s="655"/>
      <c r="M1364" s="655"/>
      <c r="N1364" s="1310"/>
      <c r="O1364" s="655"/>
      <c r="P1364" s="656"/>
      <c r="Q1364" s="657"/>
      <c r="R1364" s="704"/>
      <c r="S1364" s="3180"/>
    </row>
    <row r="1365" spans="7:19" ht="15" customHeight="1">
      <c r="G1365" s="1047"/>
      <c r="H1365" s="655"/>
      <c r="I1365" s="655"/>
      <c r="J1365" s="655"/>
      <c r="K1365" s="655"/>
      <c r="L1365" s="655"/>
      <c r="M1365" s="655"/>
      <c r="N1365" s="1310"/>
      <c r="O1365" s="655"/>
      <c r="P1365" s="656"/>
      <c r="Q1365" s="657"/>
      <c r="R1365" s="704"/>
      <c r="S1365" s="3180"/>
    </row>
    <row r="1366" spans="7:19" ht="15" customHeight="1">
      <c r="G1366" s="1047"/>
      <c r="H1366" s="655"/>
      <c r="I1366" s="655"/>
      <c r="J1366" s="655"/>
      <c r="K1366" s="655"/>
      <c r="L1366" s="655"/>
      <c r="M1366" s="655"/>
      <c r="N1366" s="1310"/>
      <c r="O1366" s="655"/>
      <c r="P1366" s="656"/>
      <c r="Q1366" s="657"/>
      <c r="R1366" s="704"/>
      <c r="S1366" s="3180"/>
    </row>
    <row r="1367" spans="7:19" ht="15" customHeight="1">
      <c r="G1367" s="1047"/>
      <c r="H1367" s="655"/>
      <c r="I1367" s="655"/>
      <c r="J1367" s="655"/>
      <c r="K1367" s="655"/>
      <c r="L1367" s="655"/>
      <c r="M1367" s="655"/>
      <c r="N1367" s="1310"/>
      <c r="O1367" s="655"/>
      <c r="P1367" s="656"/>
      <c r="Q1367" s="657"/>
      <c r="R1367" s="704"/>
      <c r="S1367" s="3180"/>
    </row>
    <row r="1368" spans="7:19" ht="15" customHeight="1">
      <c r="G1368" s="1047"/>
      <c r="H1368" s="655"/>
      <c r="I1368" s="655"/>
      <c r="J1368" s="655"/>
      <c r="K1368" s="655"/>
      <c r="L1368" s="655"/>
      <c r="M1368" s="655"/>
      <c r="N1368" s="1310"/>
      <c r="O1368" s="655"/>
      <c r="P1368" s="656"/>
      <c r="Q1368" s="657"/>
      <c r="R1368" s="704"/>
      <c r="S1368" s="3180"/>
    </row>
    <row r="1369" spans="7:19" ht="15" customHeight="1">
      <c r="G1369" s="1047"/>
      <c r="H1369" s="655"/>
      <c r="I1369" s="655"/>
      <c r="J1369" s="655"/>
      <c r="K1369" s="655"/>
      <c r="L1369" s="655"/>
      <c r="M1369" s="655"/>
      <c r="N1369" s="1310"/>
      <c r="O1369" s="655"/>
      <c r="P1369" s="656"/>
      <c r="Q1369" s="657"/>
      <c r="R1369" s="704"/>
      <c r="S1369" s="3180"/>
    </row>
    <row r="1370" spans="7:19" ht="15" customHeight="1">
      <c r="G1370" s="1047"/>
      <c r="H1370" s="655"/>
      <c r="I1370" s="655"/>
      <c r="J1370" s="655"/>
      <c r="K1370" s="655"/>
      <c r="L1370" s="655"/>
      <c r="M1370" s="655"/>
      <c r="N1370" s="1310"/>
      <c r="O1370" s="655"/>
      <c r="P1370" s="656"/>
      <c r="Q1370" s="657"/>
      <c r="R1370" s="704"/>
      <c r="S1370" s="3180"/>
    </row>
    <row r="1371" spans="7:19" ht="15" customHeight="1">
      <c r="G1371" s="1047"/>
      <c r="H1371" s="655"/>
      <c r="I1371" s="655"/>
      <c r="J1371" s="655"/>
      <c r="K1371" s="655"/>
      <c r="L1371" s="655"/>
      <c r="M1371" s="655"/>
      <c r="N1371" s="1310"/>
      <c r="O1371" s="655"/>
      <c r="P1371" s="656"/>
      <c r="Q1371" s="657"/>
      <c r="R1371" s="704"/>
      <c r="S1371" s="3180"/>
    </row>
    <row r="1372" spans="7:19" ht="15" customHeight="1">
      <c r="G1372" s="1047"/>
      <c r="H1372" s="655"/>
      <c r="I1372" s="655"/>
      <c r="J1372" s="655"/>
      <c r="K1372" s="655"/>
      <c r="L1372" s="655"/>
      <c r="M1372" s="655"/>
      <c r="N1372" s="1310"/>
      <c r="O1372" s="655"/>
      <c r="P1372" s="656"/>
      <c r="Q1372" s="657"/>
      <c r="R1372" s="704"/>
      <c r="S1372" s="3180"/>
    </row>
    <row r="1373" spans="7:19" ht="15" customHeight="1">
      <c r="G1373" s="1047"/>
      <c r="H1373" s="655"/>
      <c r="I1373" s="655"/>
      <c r="J1373" s="655"/>
      <c r="K1373" s="655"/>
      <c r="L1373" s="655"/>
      <c r="M1373" s="655"/>
      <c r="N1373" s="1310"/>
      <c r="O1373" s="655"/>
      <c r="P1373" s="656"/>
      <c r="Q1373" s="657"/>
      <c r="R1373" s="704"/>
      <c r="S1373" s="3180"/>
    </row>
    <row r="1374" spans="7:19" ht="15" customHeight="1">
      <c r="G1374" s="1047"/>
      <c r="H1374" s="655"/>
      <c r="I1374" s="655"/>
      <c r="J1374" s="655"/>
      <c r="K1374" s="655"/>
      <c r="L1374" s="655"/>
      <c r="M1374" s="655"/>
      <c r="N1374" s="1310"/>
      <c r="O1374" s="655"/>
      <c r="P1374" s="656"/>
      <c r="Q1374" s="657"/>
      <c r="R1374" s="704"/>
      <c r="S1374" s="3180"/>
    </row>
    <row r="1375" spans="7:19" ht="15" customHeight="1">
      <c r="G1375" s="1047"/>
      <c r="H1375" s="655"/>
      <c r="I1375" s="655"/>
      <c r="J1375" s="655"/>
      <c r="K1375" s="655"/>
      <c r="L1375" s="655"/>
      <c r="M1375" s="655"/>
      <c r="N1375" s="1310"/>
      <c r="O1375" s="655"/>
      <c r="P1375" s="656"/>
      <c r="Q1375" s="657"/>
      <c r="R1375" s="704"/>
      <c r="S1375" s="3180"/>
    </row>
    <row r="1376" spans="7:19" ht="15" customHeight="1">
      <c r="G1376" s="1047"/>
      <c r="H1376" s="655"/>
      <c r="I1376" s="655"/>
      <c r="J1376" s="655"/>
      <c r="K1376" s="655"/>
      <c r="L1376" s="655"/>
      <c r="M1376" s="655"/>
      <c r="N1376" s="1310"/>
      <c r="O1376" s="655"/>
      <c r="P1376" s="656"/>
      <c r="Q1376" s="657"/>
      <c r="R1376" s="704"/>
      <c r="S1376" s="3180"/>
    </row>
    <row r="1377" spans="7:19" ht="15" customHeight="1">
      <c r="G1377" s="1047"/>
      <c r="H1377" s="655"/>
      <c r="I1377" s="655"/>
      <c r="J1377" s="655"/>
      <c r="K1377" s="655"/>
      <c r="L1377" s="655"/>
      <c r="M1377" s="655"/>
      <c r="N1377" s="1310"/>
      <c r="O1377" s="655"/>
      <c r="P1377" s="656"/>
      <c r="Q1377" s="657"/>
      <c r="R1377" s="704"/>
      <c r="S1377" s="3180"/>
    </row>
    <row r="1378" spans="7:19" ht="15" customHeight="1">
      <c r="G1378" s="1047"/>
      <c r="H1378" s="655"/>
      <c r="I1378" s="655"/>
      <c r="J1378" s="655"/>
      <c r="K1378" s="655"/>
      <c r="L1378" s="655"/>
      <c r="M1378" s="655"/>
      <c r="N1378" s="1310"/>
      <c r="O1378" s="655"/>
      <c r="P1378" s="656"/>
      <c r="Q1378" s="657"/>
      <c r="R1378" s="704"/>
      <c r="S1378" s="3180"/>
    </row>
    <row r="1379" spans="7:19" ht="15" customHeight="1">
      <c r="G1379" s="1047"/>
      <c r="H1379" s="655"/>
      <c r="I1379" s="655"/>
      <c r="J1379" s="655"/>
      <c r="K1379" s="655"/>
      <c r="L1379" s="655"/>
      <c r="M1379" s="655"/>
      <c r="N1379" s="1310"/>
      <c r="O1379" s="655"/>
      <c r="P1379" s="656"/>
      <c r="Q1379" s="657"/>
      <c r="R1379" s="704"/>
      <c r="S1379" s="3180"/>
    </row>
    <row r="1380" spans="7:19" ht="15" customHeight="1">
      <c r="G1380" s="1047"/>
      <c r="H1380" s="655"/>
      <c r="I1380" s="655"/>
      <c r="J1380" s="655"/>
      <c r="K1380" s="655"/>
      <c r="L1380" s="655"/>
      <c r="M1380" s="655"/>
      <c r="N1380" s="1310"/>
      <c r="O1380" s="655"/>
      <c r="P1380" s="656"/>
      <c r="Q1380" s="657"/>
      <c r="R1380" s="704"/>
      <c r="S1380" s="3180"/>
    </row>
    <row r="1381" spans="7:19" ht="15" customHeight="1">
      <c r="G1381" s="1047"/>
      <c r="H1381" s="655"/>
      <c r="I1381" s="655"/>
      <c r="J1381" s="655"/>
      <c r="K1381" s="655"/>
      <c r="L1381" s="655"/>
      <c r="M1381" s="655"/>
      <c r="N1381" s="1310"/>
      <c r="O1381" s="655"/>
      <c r="P1381" s="656"/>
      <c r="Q1381" s="657"/>
      <c r="R1381" s="704"/>
      <c r="S1381" s="3180"/>
    </row>
    <row r="1382" spans="7:19" ht="15" customHeight="1">
      <c r="G1382" s="1047"/>
      <c r="H1382" s="655"/>
      <c r="I1382" s="655"/>
      <c r="J1382" s="655"/>
      <c r="K1382" s="655"/>
      <c r="L1382" s="655"/>
      <c r="M1382" s="655"/>
      <c r="N1382" s="1310"/>
      <c r="O1382" s="655"/>
      <c r="P1382" s="656"/>
      <c r="Q1382" s="657"/>
      <c r="R1382" s="704"/>
      <c r="S1382" s="3180"/>
    </row>
    <row r="1383" spans="7:19" ht="15" customHeight="1">
      <c r="G1383" s="1047"/>
      <c r="H1383" s="655"/>
      <c r="I1383" s="655"/>
      <c r="J1383" s="655"/>
      <c r="K1383" s="655"/>
      <c r="L1383" s="655"/>
      <c r="M1383" s="655"/>
      <c r="N1383" s="1310"/>
      <c r="O1383" s="655"/>
      <c r="P1383" s="656"/>
      <c r="Q1383" s="657"/>
      <c r="R1383" s="704"/>
      <c r="S1383" s="3180"/>
    </row>
    <row r="1384" spans="7:19" ht="15" customHeight="1">
      <c r="G1384" s="1047"/>
      <c r="H1384" s="655"/>
      <c r="I1384" s="655"/>
      <c r="J1384" s="655"/>
      <c r="K1384" s="655"/>
      <c r="L1384" s="655"/>
      <c r="M1384" s="655"/>
      <c r="N1384" s="1310"/>
      <c r="O1384" s="655"/>
      <c r="P1384" s="656"/>
      <c r="Q1384" s="657"/>
      <c r="R1384" s="704"/>
      <c r="S1384" s="3180"/>
    </row>
    <row r="1385" spans="7:19" ht="15" customHeight="1">
      <c r="G1385" s="1047"/>
      <c r="H1385" s="655"/>
      <c r="I1385" s="655"/>
      <c r="J1385" s="655"/>
      <c r="K1385" s="655"/>
      <c r="L1385" s="655"/>
      <c r="M1385" s="655"/>
      <c r="N1385" s="1310"/>
      <c r="O1385" s="655"/>
      <c r="P1385" s="656"/>
      <c r="Q1385" s="657"/>
      <c r="R1385" s="704"/>
      <c r="S1385" s="3180"/>
    </row>
    <row r="1386" spans="7:19" ht="15" customHeight="1">
      <c r="G1386" s="1047"/>
      <c r="H1386" s="655"/>
      <c r="I1386" s="655"/>
      <c r="J1386" s="655"/>
      <c r="K1386" s="655"/>
      <c r="L1386" s="655"/>
      <c r="M1386" s="655"/>
      <c r="N1386" s="1310"/>
      <c r="O1386" s="655"/>
      <c r="P1386" s="656"/>
      <c r="Q1386" s="657"/>
      <c r="R1386" s="704"/>
      <c r="S1386" s="3180"/>
    </row>
    <row r="1387" spans="7:19" ht="15" customHeight="1">
      <c r="G1387" s="1047"/>
      <c r="H1387" s="655"/>
      <c r="I1387" s="655"/>
      <c r="J1387" s="655"/>
      <c r="K1387" s="655"/>
      <c r="L1387" s="655"/>
      <c r="M1387" s="655"/>
      <c r="N1387" s="1310"/>
      <c r="O1387" s="655"/>
      <c r="P1387" s="656"/>
      <c r="Q1387" s="657"/>
      <c r="R1387" s="704"/>
      <c r="S1387" s="3180"/>
    </row>
    <row r="1388" spans="7:19" ht="15" customHeight="1">
      <c r="G1388" s="1047"/>
      <c r="H1388" s="655"/>
      <c r="I1388" s="655"/>
      <c r="J1388" s="655"/>
      <c r="K1388" s="655"/>
      <c r="L1388" s="655"/>
      <c r="M1388" s="655"/>
      <c r="N1388" s="1310"/>
      <c r="O1388" s="655"/>
      <c r="P1388" s="656"/>
      <c r="Q1388" s="657"/>
      <c r="R1388" s="704"/>
      <c r="S1388" s="3180"/>
    </row>
    <row r="1389" spans="7:19" ht="15" customHeight="1">
      <c r="G1389" s="1047"/>
      <c r="H1389" s="655"/>
      <c r="I1389" s="655"/>
      <c r="J1389" s="655"/>
      <c r="K1389" s="655"/>
      <c r="L1389" s="655"/>
      <c r="M1389" s="655"/>
      <c r="N1389" s="1310"/>
      <c r="O1389" s="655"/>
      <c r="P1389" s="656"/>
      <c r="Q1389" s="657"/>
      <c r="R1389" s="704"/>
      <c r="S1389" s="3180"/>
    </row>
    <row r="1390" spans="7:19" ht="15" customHeight="1">
      <c r="G1390" s="1047"/>
      <c r="H1390" s="655"/>
      <c r="I1390" s="655"/>
      <c r="J1390" s="655"/>
      <c r="K1390" s="655"/>
      <c r="L1390" s="655"/>
      <c r="M1390" s="655"/>
      <c r="N1390" s="1310"/>
      <c r="O1390" s="655"/>
      <c r="P1390" s="656"/>
      <c r="Q1390" s="657"/>
      <c r="R1390" s="704"/>
      <c r="S1390" s="3180"/>
    </row>
    <row r="1391" spans="7:19" ht="15" customHeight="1">
      <c r="G1391" s="1047"/>
      <c r="H1391" s="655"/>
      <c r="I1391" s="655"/>
      <c r="J1391" s="655"/>
      <c r="K1391" s="655"/>
      <c r="L1391" s="655"/>
      <c r="M1391" s="655"/>
      <c r="N1391" s="1310"/>
      <c r="O1391" s="655"/>
      <c r="P1391" s="656"/>
      <c r="Q1391" s="657"/>
      <c r="R1391" s="704"/>
      <c r="S1391" s="3180"/>
    </row>
    <row r="1392" spans="7:19" ht="15" customHeight="1">
      <c r="G1392" s="1047"/>
      <c r="H1392" s="655"/>
      <c r="I1392" s="655"/>
      <c r="J1392" s="655"/>
      <c r="K1392" s="655"/>
      <c r="L1392" s="655"/>
      <c r="M1392" s="655"/>
      <c r="N1392" s="1310"/>
      <c r="O1392" s="655"/>
      <c r="P1392" s="656"/>
      <c r="Q1392" s="657"/>
      <c r="R1392" s="704"/>
      <c r="S1392" s="3180"/>
    </row>
    <row r="1393" spans="7:19" ht="15" customHeight="1">
      <c r="G1393" s="1047"/>
      <c r="H1393" s="655"/>
      <c r="I1393" s="655"/>
      <c r="J1393" s="655"/>
      <c r="K1393" s="655"/>
      <c r="L1393" s="655"/>
      <c r="M1393" s="655"/>
      <c r="N1393" s="1310"/>
      <c r="O1393" s="655"/>
      <c r="P1393" s="656"/>
      <c r="Q1393" s="657"/>
      <c r="R1393" s="704"/>
      <c r="S1393" s="3180"/>
    </row>
    <row r="1394" spans="7:19" ht="15" customHeight="1">
      <c r="G1394" s="1047"/>
      <c r="H1394" s="655"/>
      <c r="I1394" s="655"/>
      <c r="J1394" s="655"/>
      <c r="K1394" s="655"/>
      <c r="L1394" s="655"/>
      <c r="M1394" s="655"/>
      <c r="N1394" s="1310"/>
      <c r="O1394" s="655"/>
      <c r="P1394" s="656"/>
      <c r="Q1394" s="657"/>
      <c r="R1394" s="704"/>
      <c r="S1394" s="3180"/>
    </row>
    <row r="1395" spans="7:19" ht="15" customHeight="1">
      <c r="G1395" s="1047"/>
      <c r="H1395" s="655"/>
      <c r="I1395" s="655"/>
      <c r="J1395" s="655"/>
      <c r="K1395" s="655"/>
      <c r="L1395" s="655"/>
      <c r="M1395" s="655"/>
      <c r="N1395" s="1310"/>
      <c r="O1395" s="655"/>
      <c r="P1395" s="656"/>
      <c r="Q1395" s="657"/>
      <c r="R1395" s="704"/>
      <c r="S1395" s="3180"/>
    </row>
    <row r="1396" spans="7:19" ht="15" customHeight="1">
      <c r="G1396" s="1047"/>
      <c r="H1396" s="655"/>
      <c r="I1396" s="655"/>
      <c r="J1396" s="655"/>
      <c r="K1396" s="655"/>
      <c r="L1396" s="655"/>
      <c r="M1396" s="655"/>
      <c r="N1396" s="1310"/>
      <c r="O1396" s="655"/>
      <c r="P1396" s="656"/>
      <c r="Q1396" s="657"/>
      <c r="R1396" s="704"/>
      <c r="S1396" s="3180"/>
    </row>
    <row r="1397" spans="7:19" ht="15" customHeight="1">
      <c r="G1397" s="1047"/>
      <c r="H1397" s="655"/>
      <c r="I1397" s="655"/>
      <c r="J1397" s="655"/>
      <c r="K1397" s="655"/>
      <c r="L1397" s="655"/>
      <c r="M1397" s="655"/>
      <c r="N1397" s="1310"/>
      <c r="O1397" s="655"/>
      <c r="P1397" s="656"/>
      <c r="Q1397" s="657"/>
      <c r="R1397" s="704"/>
      <c r="S1397" s="3180"/>
    </row>
    <row r="1398" spans="7:19" ht="15" customHeight="1">
      <c r="G1398" s="1047"/>
      <c r="H1398" s="655"/>
      <c r="I1398" s="655"/>
      <c r="J1398" s="655"/>
      <c r="K1398" s="655"/>
      <c r="L1398" s="655"/>
      <c r="M1398" s="655"/>
      <c r="N1398" s="1310"/>
      <c r="O1398" s="655"/>
      <c r="P1398" s="656"/>
      <c r="Q1398" s="657"/>
      <c r="R1398" s="704"/>
      <c r="S1398" s="3180"/>
    </row>
    <row r="1399" spans="7:19" ht="15" customHeight="1">
      <c r="G1399" s="1047"/>
      <c r="H1399" s="655"/>
      <c r="I1399" s="655"/>
      <c r="J1399" s="655"/>
      <c r="K1399" s="655"/>
      <c r="L1399" s="655"/>
      <c r="M1399" s="655"/>
      <c r="N1399" s="1310"/>
      <c r="O1399" s="655"/>
      <c r="P1399" s="656"/>
      <c r="Q1399" s="657"/>
      <c r="R1399" s="704"/>
      <c r="S1399" s="3180"/>
    </row>
    <row r="1400" spans="7:19" ht="15" customHeight="1">
      <c r="G1400" s="1047"/>
      <c r="H1400" s="655"/>
      <c r="I1400" s="655"/>
      <c r="J1400" s="655"/>
      <c r="K1400" s="655"/>
      <c r="L1400" s="655"/>
      <c r="M1400" s="655"/>
      <c r="N1400" s="1310"/>
      <c r="O1400" s="655"/>
      <c r="P1400" s="656"/>
      <c r="Q1400" s="657"/>
      <c r="R1400" s="704"/>
      <c r="S1400" s="3180"/>
    </row>
    <row r="1401" spans="7:19" ht="15" customHeight="1">
      <c r="G1401" s="1047"/>
      <c r="H1401" s="655"/>
      <c r="I1401" s="655"/>
      <c r="J1401" s="655"/>
      <c r="K1401" s="655"/>
      <c r="L1401" s="655"/>
      <c r="M1401" s="655"/>
      <c r="N1401" s="1310"/>
      <c r="O1401" s="655"/>
      <c r="P1401" s="656"/>
      <c r="Q1401" s="657"/>
      <c r="R1401" s="704"/>
      <c r="S1401" s="3180"/>
    </row>
    <row r="1402" spans="7:19" ht="15" customHeight="1">
      <c r="G1402" s="1047"/>
      <c r="H1402" s="655"/>
      <c r="I1402" s="655"/>
      <c r="J1402" s="655"/>
      <c r="K1402" s="655"/>
      <c r="L1402" s="655"/>
      <c r="M1402" s="655"/>
      <c r="N1402" s="1310"/>
      <c r="O1402" s="655"/>
      <c r="P1402" s="656"/>
      <c r="Q1402" s="657"/>
      <c r="R1402" s="704"/>
      <c r="S1402" s="3180"/>
    </row>
    <row r="1403" spans="7:19" ht="15" customHeight="1">
      <c r="G1403" s="1047"/>
      <c r="H1403" s="655"/>
      <c r="I1403" s="655"/>
      <c r="J1403" s="655"/>
      <c r="K1403" s="655"/>
      <c r="L1403" s="655"/>
      <c r="M1403" s="655"/>
      <c r="N1403" s="1310"/>
      <c r="O1403" s="655"/>
      <c r="P1403" s="656"/>
      <c r="Q1403" s="657"/>
      <c r="R1403" s="704"/>
      <c r="S1403" s="3180"/>
    </row>
    <row r="1404" spans="7:19" ht="15" customHeight="1">
      <c r="G1404" s="1047"/>
      <c r="H1404" s="655"/>
      <c r="I1404" s="655"/>
      <c r="J1404" s="655"/>
      <c r="K1404" s="655"/>
      <c r="L1404" s="655"/>
      <c r="M1404" s="655"/>
      <c r="N1404" s="1310"/>
      <c r="O1404" s="655"/>
      <c r="P1404" s="656"/>
      <c r="Q1404" s="657"/>
      <c r="R1404" s="704"/>
      <c r="S1404" s="3180"/>
    </row>
    <row r="1405" spans="7:19" ht="15" customHeight="1">
      <c r="G1405" s="1047"/>
      <c r="H1405" s="655"/>
      <c r="I1405" s="655"/>
      <c r="J1405" s="655"/>
      <c r="K1405" s="655"/>
      <c r="L1405" s="655"/>
      <c r="M1405" s="655"/>
      <c r="N1405" s="1310"/>
      <c r="O1405" s="655"/>
      <c r="P1405" s="656"/>
      <c r="Q1405" s="657"/>
      <c r="R1405" s="704"/>
      <c r="S1405" s="3180"/>
    </row>
    <row r="1406" spans="7:19" ht="15" customHeight="1">
      <c r="G1406" s="1047"/>
      <c r="H1406" s="655"/>
      <c r="I1406" s="655"/>
      <c r="J1406" s="655"/>
      <c r="K1406" s="655"/>
      <c r="L1406" s="655"/>
      <c r="M1406" s="655"/>
      <c r="N1406" s="1310"/>
      <c r="O1406" s="655"/>
      <c r="P1406" s="656"/>
      <c r="Q1406" s="657"/>
      <c r="R1406" s="704"/>
      <c r="S1406" s="3180"/>
    </row>
    <row r="1407" spans="7:19" ht="15" customHeight="1">
      <c r="G1407" s="1047"/>
      <c r="H1407" s="655"/>
      <c r="I1407" s="655"/>
      <c r="J1407" s="655"/>
      <c r="K1407" s="655"/>
      <c r="L1407" s="655"/>
      <c r="M1407" s="655"/>
      <c r="N1407" s="1310"/>
      <c r="O1407" s="655"/>
      <c r="P1407" s="656"/>
      <c r="Q1407" s="657"/>
      <c r="R1407" s="704"/>
      <c r="S1407" s="3180"/>
    </row>
    <row r="1408" spans="7:19" ht="15" customHeight="1">
      <c r="G1408" s="1047"/>
      <c r="H1408" s="655"/>
      <c r="I1408" s="655"/>
      <c r="J1408" s="655"/>
      <c r="K1408" s="655"/>
      <c r="L1408" s="655"/>
      <c r="M1408" s="655"/>
      <c r="N1408" s="1310"/>
      <c r="O1408" s="655"/>
      <c r="P1408" s="656"/>
      <c r="Q1408" s="657"/>
      <c r="R1408" s="704"/>
      <c r="S1408" s="3180"/>
    </row>
    <row r="1409" spans="7:19" ht="15" customHeight="1">
      <c r="G1409" s="1047"/>
      <c r="H1409" s="655"/>
      <c r="I1409" s="655"/>
      <c r="J1409" s="655"/>
      <c r="K1409" s="655"/>
      <c r="L1409" s="655"/>
      <c r="M1409" s="655"/>
      <c r="N1409" s="1310"/>
      <c r="O1409" s="655"/>
      <c r="P1409" s="656"/>
      <c r="Q1409" s="657"/>
      <c r="R1409" s="704"/>
      <c r="S1409" s="3180"/>
    </row>
    <row r="1410" spans="7:19" ht="15" customHeight="1">
      <c r="G1410" s="1047"/>
      <c r="H1410" s="655"/>
      <c r="I1410" s="655"/>
      <c r="J1410" s="655"/>
      <c r="K1410" s="655"/>
      <c r="L1410" s="655"/>
      <c r="M1410" s="655"/>
      <c r="N1410" s="1310"/>
      <c r="O1410" s="655"/>
      <c r="P1410" s="656"/>
      <c r="Q1410" s="657"/>
      <c r="R1410" s="704"/>
      <c r="S1410" s="3180"/>
    </row>
    <row r="1411" spans="7:19" ht="15" customHeight="1">
      <c r="G1411" s="1047"/>
      <c r="H1411" s="655"/>
      <c r="I1411" s="655"/>
      <c r="J1411" s="655"/>
      <c r="K1411" s="655"/>
      <c r="L1411" s="655"/>
      <c r="M1411" s="655"/>
      <c r="N1411" s="1310"/>
      <c r="O1411" s="655"/>
      <c r="P1411" s="656"/>
      <c r="Q1411" s="657"/>
      <c r="R1411" s="704"/>
      <c r="S1411" s="3180"/>
    </row>
    <row r="1412" spans="7:19" ht="15" customHeight="1">
      <c r="G1412" s="1047"/>
      <c r="H1412" s="655"/>
      <c r="I1412" s="655"/>
      <c r="J1412" s="655"/>
      <c r="K1412" s="655"/>
      <c r="L1412" s="655"/>
      <c r="M1412" s="655"/>
      <c r="N1412" s="1310"/>
      <c r="O1412" s="655"/>
      <c r="P1412" s="656"/>
      <c r="Q1412" s="657"/>
      <c r="R1412" s="704"/>
      <c r="S1412" s="3180"/>
    </row>
    <row r="1413" spans="7:19" ht="15" customHeight="1">
      <c r="G1413" s="1047"/>
      <c r="H1413" s="655"/>
      <c r="I1413" s="655"/>
      <c r="J1413" s="655"/>
      <c r="K1413" s="655"/>
      <c r="L1413" s="655"/>
      <c r="M1413" s="655"/>
      <c r="N1413" s="1310"/>
      <c r="O1413" s="655"/>
      <c r="P1413" s="656"/>
      <c r="Q1413" s="657"/>
      <c r="R1413" s="704"/>
      <c r="S1413" s="3180"/>
    </row>
    <row r="1414" spans="7:19" ht="15" customHeight="1">
      <c r="G1414" s="1047"/>
      <c r="H1414" s="655"/>
      <c r="I1414" s="655"/>
      <c r="J1414" s="655"/>
      <c r="K1414" s="655"/>
      <c r="L1414" s="655"/>
      <c r="M1414" s="655"/>
      <c r="N1414" s="1310"/>
      <c r="O1414" s="655"/>
      <c r="P1414" s="656"/>
      <c r="Q1414" s="657"/>
      <c r="R1414" s="704"/>
      <c r="S1414" s="3180"/>
    </row>
    <row r="1415" spans="7:19" ht="15" customHeight="1">
      <c r="G1415" s="1047"/>
      <c r="H1415" s="655"/>
      <c r="I1415" s="655"/>
      <c r="J1415" s="655"/>
      <c r="K1415" s="655"/>
      <c r="L1415" s="655"/>
      <c r="M1415" s="655"/>
      <c r="N1415" s="1310"/>
      <c r="O1415" s="655"/>
      <c r="P1415" s="656"/>
      <c r="Q1415" s="657"/>
      <c r="R1415" s="704"/>
      <c r="S1415" s="3180"/>
    </row>
    <row r="1416" spans="7:19" ht="15" customHeight="1">
      <c r="G1416" s="1047"/>
      <c r="H1416" s="655"/>
      <c r="I1416" s="655"/>
      <c r="J1416" s="655"/>
      <c r="K1416" s="655"/>
      <c r="L1416" s="655"/>
      <c r="M1416" s="655"/>
      <c r="N1416" s="1310"/>
      <c r="O1416" s="655"/>
      <c r="P1416" s="656"/>
      <c r="Q1416" s="657"/>
      <c r="R1416" s="704"/>
      <c r="S1416" s="3180"/>
    </row>
    <row r="1417" spans="7:19" ht="15" customHeight="1">
      <c r="G1417" s="1047"/>
      <c r="H1417" s="655"/>
      <c r="I1417" s="655"/>
      <c r="J1417" s="655"/>
      <c r="K1417" s="655"/>
      <c r="L1417" s="655"/>
      <c r="M1417" s="655"/>
      <c r="N1417" s="1310"/>
      <c r="O1417" s="655"/>
      <c r="P1417" s="656"/>
      <c r="Q1417" s="657"/>
      <c r="R1417" s="704"/>
      <c r="S1417" s="3180"/>
    </row>
    <row r="1418" spans="7:19" ht="15" customHeight="1">
      <c r="G1418" s="1047"/>
      <c r="H1418" s="655"/>
      <c r="I1418" s="655"/>
      <c r="J1418" s="655"/>
      <c r="K1418" s="655"/>
      <c r="L1418" s="655"/>
      <c r="M1418" s="655"/>
      <c r="N1418" s="1310"/>
      <c r="O1418" s="655"/>
      <c r="P1418" s="656"/>
      <c r="Q1418" s="657"/>
      <c r="R1418" s="704"/>
      <c r="S1418" s="3180"/>
    </row>
    <row r="1419" spans="7:19" ht="15" customHeight="1">
      <c r="G1419" s="1047"/>
      <c r="H1419" s="655"/>
      <c r="I1419" s="655"/>
      <c r="J1419" s="655"/>
      <c r="K1419" s="655"/>
      <c r="L1419" s="655"/>
      <c r="M1419" s="655"/>
      <c r="N1419" s="1310"/>
      <c r="O1419" s="655"/>
      <c r="P1419" s="656"/>
      <c r="Q1419" s="657"/>
      <c r="R1419" s="704"/>
      <c r="S1419" s="3180"/>
    </row>
    <row r="1420" spans="7:19" ht="15" customHeight="1">
      <c r="G1420" s="1047"/>
      <c r="H1420" s="655"/>
      <c r="I1420" s="655"/>
      <c r="J1420" s="655"/>
      <c r="K1420" s="655"/>
      <c r="L1420" s="655"/>
      <c r="M1420" s="655"/>
      <c r="N1420" s="1310"/>
      <c r="O1420" s="655"/>
      <c r="P1420" s="656"/>
      <c r="Q1420" s="657"/>
      <c r="R1420" s="704"/>
      <c r="S1420" s="3180"/>
    </row>
    <row r="1421" spans="7:19" ht="15" customHeight="1">
      <c r="G1421" s="1047"/>
      <c r="H1421" s="655"/>
      <c r="I1421" s="655"/>
      <c r="J1421" s="655"/>
      <c r="K1421" s="655"/>
      <c r="L1421" s="655"/>
      <c r="M1421" s="655"/>
      <c r="N1421" s="1310"/>
      <c r="O1421" s="655"/>
      <c r="P1421" s="656"/>
      <c r="Q1421" s="657"/>
      <c r="R1421" s="704"/>
      <c r="S1421" s="3180"/>
    </row>
    <row r="1422" spans="7:19" ht="15" customHeight="1">
      <c r="G1422" s="1047"/>
      <c r="H1422" s="655"/>
      <c r="I1422" s="655"/>
      <c r="J1422" s="655"/>
      <c r="K1422" s="655"/>
      <c r="L1422" s="655"/>
      <c r="M1422" s="655"/>
      <c r="N1422" s="1310"/>
      <c r="O1422" s="655"/>
      <c r="P1422" s="656"/>
      <c r="Q1422" s="657"/>
      <c r="R1422" s="704"/>
      <c r="S1422" s="3180"/>
    </row>
    <row r="1423" spans="7:19" ht="15" customHeight="1">
      <c r="G1423" s="1047"/>
      <c r="H1423" s="655"/>
      <c r="I1423" s="655"/>
      <c r="J1423" s="655"/>
      <c r="K1423" s="655"/>
      <c r="L1423" s="655"/>
      <c r="M1423" s="655"/>
      <c r="N1423" s="1310"/>
      <c r="O1423" s="655"/>
      <c r="P1423" s="656"/>
      <c r="Q1423" s="657"/>
      <c r="R1423" s="704"/>
      <c r="S1423" s="3180"/>
    </row>
    <row r="1424" spans="7:19" ht="15" customHeight="1">
      <c r="G1424" s="1047"/>
      <c r="H1424" s="655"/>
      <c r="I1424" s="655"/>
      <c r="J1424" s="655"/>
      <c r="K1424" s="655"/>
      <c r="L1424" s="655"/>
      <c r="M1424" s="655"/>
      <c r="N1424" s="1310"/>
      <c r="O1424" s="655"/>
      <c r="P1424" s="656"/>
      <c r="Q1424" s="657"/>
      <c r="R1424" s="704"/>
      <c r="S1424" s="3180"/>
    </row>
    <row r="1425" spans="7:19" ht="15" customHeight="1">
      <c r="G1425" s="1047"/>
      <c r="H1425" s="655"/>
      <c r="I1425" s="655"/>
      <c r="J1425" s="655"/>
      <c r="K1425" s="655"/>
      <c r="L1425" s="655"/>
      <c r="M1425" s="655"/>
      <c r="N1425" s="1310"/>
      <c r="O1425" s="655"/>
      <c r="P1425" s="656"/>
      <c r="Q1425" s="657"/>
      <c r="R1425" s="704"/>
      <c r="S1425" s="3180"/>
    </row>
    <row r="1426" spans="7:19" ht="15" customHeight="1">
      <c r="G1426" s="1047"/>
      <c r="H1426" s="655"/>
      <c r="I1426" s="655"/>
      <c r="J1426" s="655"/>
      <c r="K1426" s="655"/>
      <c r="L1426" s="655"/>
      <c r="M1426" s="655"/>
      <c r="N1426" s="1310"/>
      <c r="O1426" s="655"/>
      <c r="P1426" s="656"/>
      <c r="Q1426" s="657"/>
      <c r="R1426" s="704"/>
      <c r="S1426" s="3180"/>
    </row>
    <row r="1427" spans="7:19" ht="15" customHeight="1">
      <c r="G1427" s="1047"/>
      <c r="H1427" s="655"/>
      <c r="I1427" s="655"/>
      <c r="J1427" s="655"/>
      <c r="K1427" s="655"/>
      <c r="L1427" s="655"/>
      <c r="M1427" s="655"/>
      <c r="N1427" s="1310"/>
      <c r="O1427" s="655"/>
      <c r="P1427" s="656"/>
      <c r="Q1427" s="657"/>
      <c r="R1427" s="704"/>
      <c r="S1427" s="3180"/>
    </row>
    <row r="1428" spans="7:19" ht="15" customHeight="1">
      <c r="G1428" s="1047"/>
      <c r="H1428" s="655"/>
      <c r="I1428" s="655"/>
      <c r="J1428" s="655"/>
      <c r="K1428" s="655"/>
      <c r="L1428" s="655"/>
      <c r="M1428" s="655"/>
      <c r="N1428" s="1310"/>
      <c r="O1428" s="655"/>
      <c r="P1428" s="656"/>
      <c r="Q1428" s="657"/>
      <c r="R1428" s="704"/>
      <c r="S1428" s="3180"/>
    </row>
    <row r="1429" spans="7:19" ht="15" customHeight="1">
      <c r="G1429" s="1047"/>
      <c r="H1429" s="655"/>
      <c r="I1429" s="655"/>
      <c r="J1429" s="655"/>
      <c r="K1429" s="655"/>
      <c r="L1429" s="655"/>
      <c r="M1429" s="655"/>
      <c r="N1429" s="1310"/>
      <c r="O1429" s="655"/>
      <c r="P1429" s="656"/>
      <c r="Q1429" s="657"/>
      <c r="R1429" s="704"/>
      <c r="S1429" s="3180"/>
    </row>
    <row r="1430" spans="7:19" ht="15" customHeight="1">
      <c r="G1430" s="1047"/>
      <c r="H1430" s="655"/>
      <c r="I1430" s="655"/>
      <c r="J1430" s="655"/>
      <c r="K1430" s="655"/>
      <c r="L1430" s="655"/>
      <c r="M1430" s="655"/>
      <c r="N1430" s="1310"/>
      <c r="O1430" s="655"/>
      <c r="P1430" s="656"/>
      <c r="Q1430" s="657"/>
      <c r="R1430" s="704"/>
      <c r="S1430" s="3180"/>
    </row>
    <row r="1431" spans="7:19" ht="15" customHeight="1">
      <c r="G1431" s="1047"/>
      <c r="H1431" s="655"/>
      <c r="I1431" s="655"/>
      <c r="J1431" s="655"/>
      <c r="K1431" s="655"/>
      <c r="L1431" s="655"/>
      <c r="M1431" s="655"/>
      <c r="N1431" s="1310"/>
      <c r="O1431" s="655"/>
      <c r="P1431" s="656"/>
      <c r="Q1431" s="657"/>
      <c r="R1431" s="704"/>
      <c r="S1431" s="3180"/>
    </row>
    <row r="1432" spans="7:19" ht="15" customHeight="1">
      <c r="G1432" s="1047"/>
      <c r="H1432" s="655"/>
      <c r="I1432" s="655"/>
      <c r="J1432" s="655"/>
      <c r="K1432" s="655"/>
      <c r="L1432" s="655"/>
      <c r="M1432" s="655"/>
      <c r="N1432" s="1310"/>
      <c r="O1432" s="655"/>
      <c r="P1432" s="656"/>
      <c r="Q1432" s="657"/>
      <c r="R1432" s="704"/>
      <c r="S1432" s="3180"/>
    </row>
    <row r="1433" spans="7:19" ht="15" customHeight="1">
      <c r="G1433" s="1047"/>
      <c r="H1433" s="655"/>
      <c r="I1433" s="655"/>
      <c r="J1433" s="655"/>
      <c r="K1433" s="655"/>
      <c r="L1433" s="655"/>
      <c r="M1433" s="655"/>
      <c r="N1433" s="1310"/>
      <c r="O1433" s="655"/>
      <c r="P1433" s="656"/>
      <c r="Q1433" s="657"/>
      <c r="R1433" s="704"/>
      <c r="S1433" s="3180"/>
    </row>
    <row r="1434" spans="7:19" ht="15" customHeight="1">
      <c r="G1434" s="1047"/>
      <c r="H1434" s="655"/>
      <c r="I1434" s="655"/>
      <c r="J1434" s="655"/>
      <c r="K1434" s="655"/>
      <c r="L1434" s="655"/>
      <c r="M1434" s="655"/>
      <c r="N1434" s="1310"/>
      <c r="O1434" s="655"/>
      <c r="P1434" s="656"/>
      <c r="Q1434" s="657"/>
      <c r="R1434" s="704"/>
      <c r="S1434" s="3180"/>
    </row>
    <row r="1435" spans="7:19" ht="15" customHeight="1">
      <c r="G1435" s="1047"/>
      <c r="H1435" s="655"/>
      <c r="I1435" s="655"/>
      <c r="J1435" s="655"/>
      <c r="K1435" s="655"/>
      <c r="L1435" s="655"/>
      <c r="M1435" s="655"/>
      <c r="N1435" s="1310"/>
      <c r="O1435" s="655"/>
      <c r="P1435" s="656"/>
      <c r="Q1435" s="657"/>
      <c r="R1435" s="704"/>
      <c r="S1435" s="3180"/>
    </row>
    <row r="1436" spans="7:19" ht="15" customHeight="1">
      <c r="G1436" s="1047"/>
      <c r="H1436" s="655"/>
      <c r="I1436" s="655"/>
      <c r="J1436" s="655"/>
      <c r="K1436" s="655"/>
      <c r="L1436" s="655"/>
      <c r="M1436" s="655"/>
      <c r="N1436" s="1310"/>
      <c r="O1436" s="655"/>
      <c r="P1436" s="656"/>
      <c r="Q1436" s="657"/>
      <c r="R1436" s="704"/>
      <c r="S1436" s="3180"/>
    </row>
    <row r="1437" spans="7:19" ht="15" customHeight="1">
      <c r="G1437" s="1047"/>
      <c r="H1437" s="655"/>
      <c r="I1437" s="655"/>
      <c r="J1437" s="655"/>
      <c r="K1437" s="655"/>
      <c r="L1437" s="655"/>
      <c r="M1437" s="655"/>
      <c r="N1437" s="1310"/>
      <c r="O1437" s="655"/>
      <c r="P1437" s="656"/>
      <c r="Q1437" s="657"/>
      <c r="R1437" s="704"/>
      <c r="S1437" s="3180"/>
    </row>
    <row r="1438" spans="7:19" ht="15" customHeight="1">
      <c r="G1438" s="1047"/>
      <c r="H1438" s="655"/>
      <c r="I1438" s="655"/>
      <c r="J1438" s="655"/>
      <c r="K1438" s="655"/>
      <c r="L1438" s="655"/>
      <c r="M1438" s="655"/>
      <c r="N1438" s="1310"/>
      <c r="O1438" s="655"/>
      <c r="P1438" s="656"/>
      <c r="Q1438" s="657"/>
      <c r="R1438" s="704"/>
      <c r="S1438" s="3180"/>
    </row>
    <row r="1439" spans="7:19" ht="15" customHeight="1">
      <c r="G1439" s="1047"/>
      <c r="H1439" s="655"/>
      <c r="I1439" s="655"/>
      <c r="J1439" s="655"/>
      <c r="K1439" s="655"/>
      <c r="L1439" s="655"/>
      <c r="M1439" s="655"/>
      <c r="N1439" s="1310"/>
      <c r="O1439" s="655"/>
      <c r="P1439" s="656"/>
      <c r="Q1439" s="657"/>
      <c r="R1439" s="704"/>
      <c r="S1439" s="3180"/>
    </row>
    <row r="1440" spans="7:19" ht="15" customHeight="1">
      <c r="G1440" s="1047"/>
      <c r="H1440" s="655"/>
      <c r="I1440" s="655"/>
      <c r="J1440" s="655"/>
      <c r="K1440" s="655"/>
      <c r="L1440" s="655"/>
      <c r="M1440" s="655"/>
      <c r="N1440" s="1310"/>
      <c r="O1440" s="655"/>
      <c r="P1440" s="656"/>
      <c r="Q1440" s="657"/>
      <c r="R1440" s="704"/>
      <c r="S1440" s="3180"/>
    </row>
    <row r="1441" spans="7:19" ht="15" customHeight="1">
      <c r="G1441" s="1047"/>
      <c r="H1441" s="655"/>
      <c r="I1441" s="655"/>
      <c r="J1441" s="655"/>
      <c r="K1441" s="655"/>
      <c r="L1441" s="655"/>
      <c r="M1441" s="655"/>
      <c r="N1441" s="1310"/>
      <c r="O1441" s="655"/>
      <c r="P1441" s="656"/>
      <c r="Q1441" s="657"/>
      <c r="R1441" s="704"/>
      <c r="S1441" s="3180"/>
    </row>
    <row r="1442" spans="7:19" ht="15" customHeight="1">
      <c r="G1442" s="1047"/>
      <c r="H1442" s="655"/>
      <c r="I1442" s="655"/>
      <c r="J1442" s="655"/>
      <c r="K1442" s="655"/>
      <c r="L1442" s="655"/>
      <c r="M1442" s="655"/>
      <c r="N1442" s="1310"/>
      <c r="O1442" s="655"/>
      <c r="P1442" s="656"/>
      <c r="Q1442" s="657"/>
      <c r="R1442" s="704"/>
      <c r="S1442" s="3180"/>
    </row>
    <row r="1443" spans="7:19" ht="15" customHeight="1">
      <c r="G1443" s="1047"/>
      <c r="H1443" s="655"/>
      <c r="I1443" s="655"/>
      <c r="J1443" s="655"/>
      <c r="K1443" s="655"/>
      <c r="L1443" s="655"/>
      <c r="M1443" s="655"/>
      <c r="N1443" s="1310"/>
      <c r="O1443" s="655"/>
      <c r="P1443" s="656"/>
      <c r="Q1443" s="657"/>
      <c r="R1443" s="704"/>
      <c r="S1443" s="3180"/>
    </row>
    <row r="1444" spans="7:19" ht="15" customHeight="1">
      <c r="G1444" s="1047"/>
      <c r="H1444" s="655"/>
      <c r="I1444" s="655"/>
      <c r="J1444" s="655"/>
      <c r="K1444" s="655"/>
      <c r="L1444" s="655"/>
      <c r="M1444" s="655"/>
      <c r="N1444" s="1310"/>
      <c r="O1444" s="655"/>
      <c r="P1444" s="656"/>
      <c r="Q1444" s="657"/>
      <c r="R1444" s="704"/>
      <c r="S1444" s="3180"/>
    </row>
    <row r="1445" spans="7:19" ht="15" customHeight="1">
      <c r="G1445" s="1047"/>
      <c r="H1445" s="655"/>
      <c r="I1445" s="655"/>
      <c r="J1445" s="655"/>
      <c r="K1445" s="655"/>
      <c r="L1445" s="655"/>
      <c r="M1445" s="655"/>
      <c r="N1445" s="1310"/>
      <c r="O1445" s="655"/>
      <c r="P1445" s="656"/>
      <c r="Q1445" s="657"/>
      <c r="R1445" s="704"/>
      <c r="S1445" s="3180"/>
    </row>
    <row r="1446" spans="7:19" ht="15" customHeight="1">
      <c r="G1446" s="1047"/>
      <c r="H1446" s="655"/>
      <c r="I1446" s="655"/>
      <c r="J1446" s="655"/>
      <c r="K1446" s="655"/>
      <c r="L1446" s="655"/>
      <c r="M1446" s="655"/>
      <c r="N1446" s="1310"/>
      <c r="O1446" s="655"/>
      <c r="P1446" s="656"/>
      <c r="Q1446" s="657"/>
      <c r="R1446" s="704"/>
      <c r="S1446" s="3180"/>
    </row>
    <row r="1447" spans="7:19" ht="15" customHeight="1">
      <c r="G1447" s="1047"/>
      <c r="H1447" s="655"/>
      <c r="I1447" s="655"/>
      <c r="J1447" s="655"/>
      <c r="K1447" s="655"/>
      <c r="L1447" s="655"/>
      <c r="M1447" s="655"/>
      <c r="N1447" s="1310"/>
      <c r="O1447" s="655"/>
      <c r="P1447" s="656"/>
      <c r="Q1447" s="657"/>
      <c r="R1447" s="704"/>
      <c r="S1447" s="3180"/>
    </row>
    <row r="1448" spans="7:19" ht="15" customHeight="1">
      <c r="G1448" s="1047"/>
      <c r="H1448" s="655"/>
      <c r="I1448" s="655"/>
      <c r="J1448" s="655"/>
      <c r="K1448" s="655"/>
      <c r="L1448" s="655"/>
      <c r="M1448" s="655"/>
      <c r="N1448" s="1310"/>
      <c r="O1448" s="655"/>
      <c r="P1448" s="656"/>
      <c r="Q1448" s="657"/>
      <c r="R1448" s="704"/>
      <c r="S1448" s="3180"/>
    </row>
    <row r="1449" spans="7:19" ht="15" customHeight="1">
      <c r="G1449" s="1047"/>
      <c r="H1449" s="655"/>
      <c r="I1449" s="655"/>
      <c r="J1449" s="655"/>
      <c r="K1449" s="655"/>
      <c r="L1449" s="655"/>
      <c r="M1449" s="655"/>
      <c r="N1449" s="1310"/>
      <c r="O1449" s="655"/>
      <c r="P1449" s="656"/>
      <c r="Q1449" s="657"/>
      <c r="R1449" s="704"/>
      <c r="S1449" s="3180"/>
    </row>
    <row r="1450" spans="7:19" ht="15" customHeight="1">
      <c r="G1450" s="1047"/>
      <c r="H1450" s="655"/>
      <c r="I1450" s="655"/>
      <c r="J1450" s="655"/>
      <c r="K1450" s="655"/>
      <c r="L1450" s="655"/>
      <c r="M1450" s="655"/>
      <c r="N1450" s="1310"/>
      <c r="O1450" s="655"/>
      <c r="P1450" s="656"/>
      <c r="Q1450" s="657"/>
      <c r="R1450" s="704"/>
      <c r="S1450" s="3180"/>
    </row>
    <row r="1451" spans="7:19" ht="15" customHeight="1">
      <c r="G1451" s="1047"/>
      <c r="H1451" s="655"/>
      <c r="I1451" s="655"/>
      <c r="J1451" s="655"/>
      <c r="K1451" s="655"/>
      <c r="L1451" s="655"/>
      <c r="M1451" s="655"/>
      <c r="N1451" s="1310"/>
      <c r="O1451" s="655"/>
      <c r="P1451" s="656"/>
      <c r="Q1451" s="657"/>
      <c r="R1451" s="704"/>
      <c r="S1451" s="3180"/>
    </row>
    <row r="1452" spans="7:19" ht="15" customHeight="1">
      <c r="G1452" s="1047"/>
      <c r="H1452" s="655"/>
      <c r="I1452" s="655"/>
      <c r="J1452" s="655"/>
      <c r="K1452" s="655"/>
      <c r="L1452" s="655"/>
      <c r="M1452" s="655"/>
      <c r="N1452" s="1310"/>
      <c r="O1452" s="655"/>
      <c r="P1452" s="656"/>
      <c r="Q1452" s="657"/>
      <c r="R1452" s="704"/>
      <c r="S1452" s="3180"/>
    </row>
    <row r="1453" spans="7:19" ht="15" customHeight="1">
      <c r="G1453" s="1047"/>
      <c r="H1453" s="655"/>
      <c r="I1453" s="655"/>
      <c r="J1453" s="655"/>
      <c r="K1453" s="655"/>
      <c r="L1453" s="655"/>
      <c r="M1453" s="655"/>
      <c r="N1453" s="1310"/>
      <c r="O1453" s="655"/>
      <c r="P1453" s="656"/>
      <c r="Q1453" s="657"/>
      <c r="R1453" s="704"/>
      <c r="S1453" s="3180"/>
    </row>
    <row r="1454" spans="7:19" ht="15" customHeight="1">
      <c r="G1454" s="1047"/>
      <c r="H1454" s="655"/>
      <c r="I1454" s="655"/>
      <c r="J1454" s="655"/>
      <c r="K1454" s="655"/>
      <c r="L1454" s="655"/>
      <c r="M1454" s="655"/>
      <c r="N1454" s="1310"/>
      <c r="O1454" s="655"/>
      <c r="P1454" s="656"/>
      <c r="Q1454" s="657"/>
      <c r="R1454" s="704"/>
      <c r="S1454" s="3180"/>
    </row>
    <row r="1455" spans="7:19" ht="15" customHeight="1">
      <c r="G1455" s="1047"/>
      <c r="H1455" s="655"/>
      <c r="I1455" s="655"/>
      <c r="J1455" s="655"/>
      <c r="K1455" s="655"/>
      <c r="L1455" s="655"/>
      <c r="M1455" s="655"/>
      <c r="N1455" s="1310"/>
      <c r="O1455" s="655"/>
      <c r="P1455" s="656"/>
      <c r="Q1455" s="657"/>
      <c r="R1455" s="704"/>
      <c r="S1455" s="3180"/>
    </row>
    <row r="1456" spans="7:19" ht="15" customHeight="1">
      <c r="G1456" s="1047"/>
      <c r="H1456" s="655"/>
      <c r="I1456" s="655"/>
      <c r="J1456" s="655"/>
      <c r="K1456" s="655"/>
      <c r="L1456" s="655"/>
      <c r="M1456" s="655"/>
      <c r="N1456" s="1310"/>
      <c r="O1456" s="655"/>
      <c r="P1456" s="656"/>
      <c r="Q1456" s="657"/>
      <c r="R1456" s="704"/>
      <c r="S1456" s="3180"/>
    </row>
    <row r="1457" spans="7:19" ht="15" customHeight="1">
      <c r="G1457" s="1047"/>
      <c r="H1457" s="655"/>
      <c r="I1457" s="655"/>
      <c r="J1457" s="655"/>
      <c r="K1457" s="655"/>
      <c r="L1457" s="655"/>
      <c r="M1457" s="655"/>
      <c r="N1457" s="1310"/>
      <c r="O1457" s="655"/>
      <c r="P1457" s="656"/>
      <c r="Q1457" s="657"/>
      <c r="R1457" s="704"/>
      <c r="S1457" s="3180"/>
    </row>
    <row r="1458" spans="7:19" ht="15" customHeight="1">
      <c r="G1458" s="1047"/>
      <c r="H1458" s="655"/>
      <c r="I1458" s="655"/>
      <c r="J1458" s="655"/>
      <c r="K1458" s="655"/>
      <c r="L1458" s="655"/>
      <c r="M1458" s="655"/>
      <c r="N1458" s="1310"/>
      <c r="O1458" s="655"/>
      <c r="P1458" s="656"/>
      <c r="Q1458" s="657"/>
      <c r="R1458" s="704"/>
      <c r="S1458" s="3180"/>
    </row>
    <row r="1459" spans="7:19" ht="15" customHeight="1">
      <c r="G1459" s="1047"/>
      <c r="H1459" s="655"/>
      <c r="I1459" s="655"/>
      <c r="J1459" s="655"/>
      <c r="K1459" s="655"/>
      <c r="L1459" s="655"/>
      <c r="M1459" s="655"/>
      <c r="N1459" s="1310"/>
      <c r="O1459" s="655"/>
      <c r="P1459" s="656"/>
      <c r="Q1459" s="657"/>
      <c r="R1459" s="704"/>
      <c r="S1459" s="3180"/>
    </row>
    <row r="1460" spans="7:19" ht="15" customHeight="1">
      <c r="G1460" s="1047"/>
      <c r="H1460" s="655"/>
      <c r="I1460" s="655"/>
      <c r="J1460" s="655"/>
      <c r="K1460" s="655"/>
      <c r="L1460" s="655"/>
      <c r="M1460" s="655"/>
      <c r="N1460" s="1310"/>
      <c r="O1460" s="655"/>
      <c r="P1460" s="656"/>
      <c r="Q1460" s="657"/>
      <c r="R1460" s="704"/>
      <c r="S1460" s="3180"/>
    </row>
    <row r="1461" spans="7:19" ht="15" customHeight="1">
      <c r="G1461" s="1047"/>
      <c r="H1461" s="655"/>
      <c r="I1461" s="655"/>
      <c r="J1461" s="655"/>
      <c r="K1461" s="655"/>
      <c r="L1461" s="655"/>
      <c r="M1461" s="655"/>
      <c r="N1461" s="1310"/>
      <c r="O1461" s="655"/>
      <c r="P1461" s="656"/>
      <c r="Q1461" s="657"/>
      <c r="R1461" s="704"/>
      <c r="S1461" s="3180"/>
    </row>
    <row r="1462" spans="7:19" ht="15" customHeight="1">
      <c r="G1462" s="1047"/>
      <c r="H1462" s="655"/>
      <c r="I1462" s="655"/>
      <c r="J1462" s="655"/>
      <c r="K1462" s="655"/>
      <c r="L1462" s="655"/>
      <c r="M1462" s="655"/>
      <c r="N1462" s="1310"/>
      <c r="O1462" s="655"/>
      <c r="P1462" s="656"/>
      <c r="Q1462" s="657"/>
      <c r="R1462" s="704"/>
      <c r="S1462" s="3180"/>
    </row>
    <row r="1463" spans="7:19" ht="15" customHeight="1">
      <c r="G1463" s="1047"/>
      <c r="H1463" s="655"/>
      <c r="I1463" s="655"/>
      <c r="J1463" s="655"/>
      <c r="K1463" s="655"/>
      <c r="L1463" s="655"/>
      <c r="M1463" s="655"/>
      <c r="N1463" s="1310"/>
      <c r="O1463" s="655"/>
      <c r="P1463" s="656"/>
      <c r="Q1463" s="657"/>
      <c r="R1463" s="704"/>
      <c r="S1463" s="3180"/>
    </row>
    <row r="1464" spans="7:19" ht="15" customHeight="1">
      <c r="G1464" s="1047"/>
      <c r="H1464" s="655"/>
      <c r="I1464" s="655"/>
      <c r="J1464" s="655"/>
      <c r="K1464" s="655"/>
      <c r="L1464" s="655"/>
      <c r="M1464" s="655"/>
      <c r="N1464" s="1310"/>
      <c r="O1464" s="655"/>
      <c r="P1464" s="656"/>
      <c r="Q1464" s="657"/>
      <c r="R1464" s="704"/>
      <c r="S1464" s="3180"/>
    </row>
    <row r="1465" spans="7:19" ht="15" customHeight="1">
      <c r="G1465" s="1047"/>
      <c r="H1465" s="655"/>
      <c r="I1465" s="655"/>
      <c r="J1465" s="655"/>
      <c r="K1465" s="655"/>
      <c r="L1465" s="655"/>
      <c r="M1465" s="655"/>
      <c r="N1465" s="1310"/>
      <c r="O1465" s="655"/>
      <c r="P1465" s="656"/>
      <c r="Q1465" s="657"/>
      <c r="R1465" s="704"/>
      <c r="S1465" s="3180"/>
    </row>
    <row r="1466" spans="7:19" ht="15" customHeight="1">
      <c r="G1466" s="1047"/>
      <c r="H1466" s="655"/>
      <c r="I1466" s="655"/>
      <c r="J1466" s="655"/>
      <c r="K1466" s="655"/>
      <c r="L1466" s="655"/>
      <c r="M1466" s="655"/>
      <c r="N1466" s="1310"/>
      <c r="O1466" s="655"/>
      <c r="P1466" s="656"/>
      <c r="Q1466" s="657"/>
      <c r="R1466" s="704"/>
      <c r="S1466" s="3180"/>
    </row>
    <row r="1467" spans="7:19" ht="15" customHeight="1">
      <c r="G1467" s="1047"/>
      <c r="H1467" s="655"/>
      <c r="I1467" s="655"/>
      <c r="J1467" s="655"/>
      <c r="K1467" s="655"/>
      <c r="L1467" s="655"/>
      <c r="M1467" s="655"/>
      <c r="N1467" s="1310"/>
      <c r="O1467" s="655"/>
      <c r="P1467" s="656"/>
      <c r="Q1467" s="657"/>
      <c r="R1467" s="704"/>
      <c r="S1467" s="3180"/>
    </row>
    <row r="1468" spans="7:19" ht="15" customHeight="1">
      <c r="G1468" s="1047"/>
      <c r="H1468" s="655"/>
      <c r="I1468" s="655"/>
      <c r="J1468" s="655"/>
      <c r="K1468" s="655"/>
      <c r="L1468" s="655"/>
      <c r="M1468" s="655"/>
      <c r="N1468" s="1310"/>
      <c r="O1468" s="655"/>
      <c r="P1468" s="656"/>
      <c r="Q1468" s="657"/>
      <c r="R1468" s="704"/>
      <c r="S1468" s="3180"/>
    </row>
    <row r="1469" spans="7:19" ht="15" customHeight="1">
      <c r="G1469" s="1047"/>
      <c r="H1469" s="655"/>
      <c r="I1469" s="655"/>
      <c r="J1469" s="655"/>
      <c r="K1469" s="655"/>
      <c r="L1469" s="655"/>
      <c r="M1469" s="655"/>
      <c r="N1469" s="1310"/>
      <c r="O1469" s="655"/>
      <c r="P1469" s="656"/>
      <c r="Q1469" s="657"/>
      <c r="R1469" s="704"/>
      <c r="S1469" s="3180"/>
    </row>
    <row r="1470" spans="7:19" ht="15" customHeight="1">
      <c r="G1470" s="1047"/>
      <c r="H1470" s="655"/>
      <c r="I1470" s="655"/>
      <c r="J1470" s="655"/>
      <c r="K1470" s="655"/>
      <c r="L1470" s="655"/>
      <c r="M1470" s="655"/>
      <c r="N1470" s="1310"/>
      <c r="O1470" s="655"/>
      <c r="P1470" s="656"/>
      <c r="Q1470" s="657"/>
      <c r="R1470" s="704"/>
      <c r="S1470" s="3180"/>
    </row>
    <row r="1471" spans="7:19" ht="15" customHeight="1">
      <c r="G1471" s="1047"/>
      <c r="H1471" s="655"/>
      <c r="I1471" s="655"/>
      <c r="J1471" s="655"/>
      <c r="K1471" s="655"/>
      <c r="L1471" s="655"/>
      <c r="M1471" s="655"/>
      <c r="N1471" s="1310"/>
      <c r="O1471" s="655"/>
      <c r="P1471" s="656"/>
      <c r="Q1471" s="657"/>
      <c r="R1471" s="704"/>
      <c r="S1471" s="3180"/>
    </row>
    <row r="1472" spans="7:19" ht="15" customHeight="1">
      <c r="G1472" s="1047"/>
      <c r="H1472" s="655"/>
      <c r="I1472" s="655"/>
      <c r="J1472" s="655"/>
      <c r="K1472" s="655"/>
      <c r="L1472" s="655"/>
      <c r="M1472" s="655"/>
      <c r="N1472" s="1310"/>
      <c r="O1472" s="655"/>
      <c r="P1472" s="656"/>
      <c r="Q1472" s="657"/>
      <c r="R1472" s="704"/>
      <c r="S1472" s="3180"/>
    </row>
    <row r="1473" spans="7:19" ht="15" customHeight="1">
      <c r="G1473" s="1047"/>
      <c r="H1473" s="655"/>
      <c r="I1473" s="655"/>
      <c r="J1473" s="655"/>
      <c r="K1473" s="655"/>
      <c r="L1473" s="655"/>
      <c r="M1473" s="655"/>
      <c r="N1473" s="1310"/>
      <c r="O1473" s="655"/>
      <c r="P1473" s="656"/>
      <c r="Q1473" s="657"/>
      <c r="R1473" s="704"/>
      <c r="S1473" s="3180"/>
    </row>
    <row r="1474" spans="7:19" ht="15" customHeight="1">
      <c r="G1474" s="1047"/>
      <c r="H1474" s="655"/>
      <c r="I1474" s="655"/>
      <c r="J1474" s="655"/>
      <c r="K1474" s="655"/>
      <c r="L1474" s="655"/>
      <c r="M1474" s="655"/>
      <c r="N1474" s="1310"/>
      <c r="O1474" s="655"/>
      <c r="P1474" s="656"/>
      <c r="Q1474" s="657"/>
      <c r="R1474" s="704"/>
      <c r="S1474" s="3180"/>
    </row>
    <row r="1475" spans="7:19" ht="15" customHeight="1">
      <c r="G1475" s="1047"/>
      <c r="H1475" s="655"/>
      <c r="I1475" s="655"/>
      <c r="J1475" s="655"/>
      <c r="K1475" s="655"/>
      <c r="L1475" s="655"/>
      <c r="M1475" s="655"/>
      <c r="N1475" s="1310"/>
      <c r="O1475" s="655"/>
      <c r="P1475" s="656"/>
      <c r="Q1475" s="657"/>
      <c r="R1475" s="704"/>
      <c r="S1475" s="3180"/>
    </row>
    <row r="1476" spans="7:19" ht="15" customHeight="1">
      <c r="G1476" s="1047"/>
      <c r="H1476" s="655"/>
      <c r="I1476" s="655"/>
      <c r="J1476" s="655"/>
      <c r="K1476" s="655"/>
      <c r="L1476" s="655"/>
      <c r="M1476" s="655"/>
      <c r="N1476" s="1310"/>
      <c r="O1476" s="655"/>
      <c r="P1476" s="656"/>
      <c r="Q1476" s="657"/>
      <c r="R1476" s="704"/>
      <c r="S1476" s="3180"/>
    </row>
    <row r="1477" spans="7:19" ht="15" customHeight="1">
      <c r="G1477" s="1047"/>
      <c r="H1477" s="655"/>
      <c r="I1477" s="655"/>
      <c r="J1477" s="655"/>
      <c r="K1477" s="655"/>
      <c r="L1477" s="655"/>
      <c r="M1477" s="655"/>
      <c r="N1477" s="1310"/>
      <c r="O1477" s="655"/>
      <c r="P1477" s="656"/>
      <c r="Q1477" s="657"/>
      <c r="R1477" s="704"/>
      <c r="S1477" s="3180"/>
    </row>
    <row r="1478" spans="7:19" ht="15" customHeight="1">
      <c r="G1478" s="1047"/>
      <c r="H1478" s="655"/>
      <c r="I1478" s="655"/>
      <c r="J1478" s="655"/>
      <c r="K1478" s="655"/>
      <c r="L1478" s="655"/>
      <c r="M1478" s="655"/>
      <c r="N1478" s="1310"/>
      <c r="O1478" s="655"/>
      <c r="P1478" s="656"/>
      <c r="Q1478" s="657"/>
      <c r="R1478" s="704"/>
      <c r="S1478" s="3180"/>
    </row>
    <row r="1479" spans="7:19" ht="15" customHeight="1">
      <c r="G1479" s="1047"/>
      <c r="H1479" s="655"/>
      <c r="I1479" s="655"/>
      <c r="J1479" s="655"/>
      <c r="K1479" s="655"/>
      <c r="L1479" s="655"/>
      <c r="M1479" s="655"/>
      <c r="N1479" s="1310"/>
      <c r="O1479" s="655"/>
      <c r="P1479" s="656"/>
      <c r="Q1479" s="657"/>
      <c r="R1479" s="704"/>
      <c r="S1479" s="3180"/>
    </row>
    <row r="1480" spans="7:19" ht="15" customHeight="1">
      <c r="G1480" s="1047"/>
      <c r="H1480" s="655"/>
      <c r="I1480" s="655"/>
      <c r="J1480" s="655"/>
      <c r="K1480" s="655"/>
      <c r="L1480" s="655"/>
      <c r="M1480" s="655"/>
      <c r="N1480" s="1310"/>
      <c r="O1480" s="655"/>
      <c r="P1480" s="656"/>
      <c r="Q1480" s="657"/>
      <c r="R1480" s="704"/>
      <c r="S1480" s="3180"/>
    </row>
    <row r="1481" spans="7:19" ht="15" customHeight="1">
      <c r="G1481" s="1047"/>
      <c r="H1481" s="655"/>
      <c r="I1481" s="655"/>
      <c r="J1481" s="655"/>
      <c r="K1481" s="655"/>
      <c r="L1481" s="655"/>
      <c r="M1481" s="655"/>
      <c r="N1481" s="1310"/>
      <c r="O1481" s="655"/>
      <c r="P1481" s="656"/>
      <c r="Q1481" s="657"/>
      <c r="R1481" s="704"/>
      <c r="S1481" s="3180"/>
    </row>
    <row r="1482" spans="7:19" ht="15" customHeight="1">
      <c r="G1482" s="1047"/>
      <c r="H1482" s="655"/>
      <c r="I1482" s="655"/>
      <c r="J1482" s="655"/>
      <c r="K1482" s="655"/>
      <c r="L1482" s="655"/>
      <c r="M1482" s="655"/>
      <c r="N1482" s="1310"/>
      <c r="O1482" s="655"/>
      <c r="P1482" s="656"/>
      <c r="Q1482" s="657"/>
      <c r="R1482" s="704"/>
      <c r="S1482" s="3180"/>
    </row>
    <row r="1483" spans="7:19" ht="15" customHeight="1">
      <c r="G1483" s="1047"/>
      <c r="H1483" s="655"/>
      <c r="I1483" s="655"/>
      <c r="J1483" s="655"/>
      <c r="K1483" s="655"/>
      <c r="L1483" s="655"/>
      <c r="M1483" s="655"/>
      <c r="N1483" s="1310"/>
      <c r="O1483" s="655"/>
      <c r="P1483" s="656"/>
      <c r="Q1483" s="657"/>
      <c r="R1483" s="704"/>
      <c r="S1483" s="3180"/>
    </row>
    <row r="1484" spans="7:19" ht="15" customHeight="1">
      <c r="G1484" s="1047"/>
      <c r="H1484" s="655"/>
      <c r="I1484" s="655"/>
      <c r="J1484" s="655"/>
      <c r="K1484" s="655"/>
      <c r="L1484" s="655"/>
      <c r="M1484" s="655"/>
      <c r="N1484" s="1310"/>
      <c r="O1484" s="655"/>
      <c r="P1484" s="656"/>
      <c r="Q1484" s="657"/>
      <c r="R1484" s="704"/>
      <c r="S1484" s="3180"/>
    </row>
    <row r="1485" spans="7:19" ht="15" customHeight="1">
      <c r="G1485" s="1047"/>
      <c r="H1485" s="655"/>
      <c r="I1485" s="655"/>
      <c r="J1485" s="655"/>
      <c r="K1485" s="655"/>
      <c r="L1485" s="655"/>
      <c r="M1485" s="655"/>
      <c r="N1485" s="1310"/>
      <c r="O1485" s="655"/>
      <c r="P1485" s="656"/>
      <c r="Q1485" s="657"/>
      <c r="R1485" s="704"/>
      <c r="S1485" s="3180"/>
    </row>
    <row r="1486" spans="7:19" ht="15" customHeight="1">
      <c r="G1486" s="1047"/>
      <c r="H1486" s="655"/>
      <c r="I1486" s="655"/>
      <c r="J1486" s="655"/>
      <c r="K1486" s="655"/>
      <c r="L1486" s="655"/>
      <c r="M1486" s="655"/>
      <c r="N1486" s="1310"/>
      <c r="O1486" s="655"/>
      <c r="P1486" s="656"/>
      <c r="Q1486" s="657"/>
      <c r="R1486" s="704"/>
      <c r="S1486" s="3180"/>
    </row>
    <row r="1487" spans="7:19" ht="15" customHeight="1">
      <c r="G1487" s="1047"/>
      <c r="H1487" s="655"/>
      <c r="I1487" s="655"/>
      <c r="J1487" s="655"/>
      <c r="K1487" s="655"/>
      <c r="L1487" s="655"/>
      <c r="M1487" s="655"/>
      <c r="N1487" s="1310"/>
      <c r="O1487" s="655"/>
      <c r="P1487" s="656"/>
      <c r="Q1487" s="657"/>
      <c r="R1487" s="704"/>
      <c r="S1487" s="3180"/>
    </row>
    <row r="1488" spans="7:19" ht="15" customHeight="1">
      <c r="G1488" s="1047"/>
      <c r="H1488" s="655"/>
      <c r="I1488" s="655"/>
      <c r="J1488" s="655"/>
      <c r="K1488" s="655"/>
      <c r="L1488" s="655"/>
      <c r="M1488" s="655"/>
      <c r="N1488" s="1310"/>
      <c r="O1488" s="655"/>
      <c r="P1488" s="656"/>
      <c r="Q1488" s="657"/>
      <c r="R1488" s="704"/>
      <c r="S1488" s="3180"/>
    </row>
    <row r="1489" spans="7:19" ht="15" customHeight="1">
      <c r="G1489" s="1047"/>
      <c r="H1489" s="655"/>
      <c r="I1489" s="655"/>
      <c r="J1489" s="655"/>
      <c r="K1489" s="655"/>
      <c r="L1489" s="655"/>
      <c r="M1489" s="655"/>
      <c r="N1489" s="1310"/>
      <c r="O1489" s="655"/>
      <c r="P1489" s="656"/>
      <c r="Q1489" s="657"/>
      <c r="R1489" s="704"/>
      <c r="S1489" s="3180"/>
    </row>
    <row r="1490" spans="7:19" ht="15" customHeight="1">
      <c r="G1490" s="1047"/>
      <c r="H1490" s="655"/>
      <c r="I1490" s="655"/>
      <c r="J1490" s="655"/>
      <c r="K1490" s="655"/>
      <c r="L1490" s="655"/>
      <c r="M1490" s="655"/>
      <c r="N1490" s="1310"/>
      <c r="O1490" s="655"/>
      <c r="P1490" s="656"/>
      <c r="Q1490" s="657"/>
      <c r="R1490" s="704"/>
      <c r="S1490" s="3180"/>
    </row>
    <row r="1491" spans="7:19" ht="15" customHeight="1">
      <c r="G1491" s="1047"/>
      <c r="H1491" s="655"/>
      <c r="I1491" s="655"/>
      <c r="J1491" s="655"/>
      <c r="K1491" s="655"/>
      <c r="L1491" s="655"/>
      <c r="M1491" s="655"/>
      <c r="N1491" s="1310"/>
      <c r="O1491" s="655"/>
      <c r="P1491" s="656"/>
      <c r="Q1491" s="657"/>
      <c r="R1491" s="704"/>
      <c r="S1491" s="3180"/>
    </row>
    <row r="1492" spans="7:19" ht="15" customHeight="1">
      <c r="G1492" s="1047"/>
      <c r="H1492" s="655"/>
      <c r="I1492" s="655"/>
      <c r="J1492" s="655"/>
      <c r="K1492" s="655"/>
      <c r="L1492" s="655"/>
      <c r="M1492" s="655"/>
      <c r="N1492" s="1310"/>
      <c r="O1492" s="655"/>
      <c r="P1492" s="656"/>
      <c r="Q1492" s="657"/>
      <c r="R1492" s="704"/>
      <c r="S1492" s="3180"/>
    </row>
    <row r="1493" spans="7:19" ht="15" customHeight="1">
      <c r="G1493" s="1047"/>
      <c r="H1493" s="655"/>
      <c r="I1493" s="655"/>
      <c r="J1493" s="655"/>
      <c r="K1493" s="655"/>
      <c r="L1493" s="655"/>
      <c r="M1493" s="655"/>
      <c r="N1493" s="1310"/>
      <c r="O1493" s="655"/>
      <c r="P1493" s="656"/>
      <c r="Q1493" s="657"/>
      <c r="R1493" s="704"/>
      <c r="S1493" s="3180"/>
    </row>
    <row r="1494" spans="7:19" ht="15" customHeight="1">
      <c r="G1494" s="1047"/>
      <c r="H1494" s="655"/>
      <c r="I1494" s="655"/>
      <c r="J1494" s="655"/>
      <c r="K1494" s="655"/>
      <c r="L1494" s="655"/>
      <c r="M1494" s="655"/>
      <c r="N1494" s="1310"/>
      <c r="O1494" s="655"/>
      <c r="P1494" s="656"/>
      <c r="Q1494" s="657"/>
      <c r="R1494" s="704"/>
      <c r="S1494" s="3180"/>
    </row>
    <row r="1495" spans="7:19" ht="15" customHeight="1">
      <c r="G1495" s="1047"/>
      <c r="H1495" s="655"/>
      <c r="I1495" s="655"/>
      <c r="J1495" s="655"/>
      <c r="K1495" s="655"/>
      <c r="L1495" s="655"/>
      <c r="M1495" s="655"/>
      <c r="N1495" s="1310"/>
      <c r="P1495" s="656"/>
      <c r="Q1495" s="657"/>
      <c r="R1495" s="704"/>
      <c r="S1495" s="3180"/>
    </row>
    <row r="1496" spans="7:19" ht="15" customHeight="1">
      <c r="G1496" s="1047"/>
      <c r="H1496" s="655"/>
      <c r="I1496" s="655"/>
      <c r="J1496" s="655"/>
      <c r="K1496" s="655"/>
      <c r="L1496" s="655"/>
      <c r="M1496" s="655"/>
      <c r="N1496" s="1310"/>
      <c r="P1496" s="656"/>
      <c r="Q1496" s="657"/>
      <c r="R1496" s="704"/>
      <c r="S1496" s="3180"/>
    </row>
    <row r="1497" spans="7:19" ht="15" customHeight="1">
      <c r="G1497" s="1047"/>
      <c r="H1497" s="655"/>
      <c r="I1497" s="655"/>
      <c r="J1497" s="655"/>
      <c r="K1497" s="655"/>
      <c r="L1497" s="655"/>
      <c r="M1497" s="655"/>
      <c r="N1497" s="1310"/>
      <c r="P1497" s="656"/>
      <c r="Q1497" s="657"/>
      <c r="R1497" s="704"/>
      <c r="S1497" s="3180"/>
    </row>
    <row r="1498" spans="7:19" ht="15" customHeight="1">
      <c r="G1498" s="1047"/>
      <c r="H1498" s="655"/>
      <c r="I1498" s="655"/>
      <c r="J1498" s="655"/>
      <c r="K1498" s="655"/>
      <c r="L1498" s="655"/>
      <c r="M1498" s="655"/>
      <c r="N1498" s="1310"/>
      <c r="P1498" s="656"/>
      <c r="Q1498" s="657"/>
      <c r="R1498" s="704"/>
      <c r="S1498" s="3180"/>
    </row>
    <row r="1499" spans="7:19" ht="15" customHeight="1">
      <c r="G1499" s="1047"/>
      <c r="H1499" s="655"/>
      <c r="I1499" s="655"/>
      <c r="J1499" s="655"/>
      <c r="K1499" s="655"/>
      <c r="L1499" s="655"/>
      <c r="M1499" s="655"/>
      <c r="N1499" s="1310"/>
      <c r="P1499" s="656"/>
      <c r="Q1499" s="657"/>
      <c r="R1499" s="704"/>
      <c r="S1499" s="3180"/>
    </row>
    <row r="1500" spans="7:19" ht="15" customHeight="1">
      <c r="G1500" s="1047"/>
      <c r="H1500" s="655"/>
      <c r="I1500" s="655"/>
      <c r="J1500" s="655"/>
      <c r="K1500" s="655"/>
      <c r="L1500" s="655"/>
      <c r="M1500" s="655"/>
      <c r="N1500" s="1310"/>
      <c r="P1500" s="656"/>
      <c r="Q1500" s="657"/>
      <c r="R1500" s="704"/>
      <c r="S1500" s="3180"/>
    </row>
    <row r="1501" spans="7:19" ht="15" customHeight="1">
      <c r="G1501" s="1047"/>
      <c r="H1501" s="655"/>
      <c r="I1501" s="655"/>
      <c r="J1501" s="655"/>
      <c r="K1501" s="655"/>
      <c r="L1501" s="655"/>
      <c r="M1501" s="655"/>
      <c r="N1501" s="1310"/>
      <c r="P1501" s="656"/>
      <c r="Q1501" s="657"/>
      <c r="R1501" s="704"/>
      <c r="S1501" s="3180"/>
    </row>
    <row r="1502" spans="7:19" ht="15" customHeight="1">
      <c r="G1502" s="1047"/>
      <c r="H1502" s="655"/>
      <c r="I1502" s="655"/>
      <c r="J1502" s="655"/>
      <c r="K1502" s="655"/>
      <c r="L1502" s="655"/>
      <c r="M1502" s="655"/>
      <c r="N1502" s="1310"/>
      <c r="P1502" s="656"/>
      <c r="Q1502" s="657"/>
      <c r="R1502" s="704"/>
      <c r="S1502" s="3180"/>
    </row>
    <row r="1503" spans="7:19" ht="15" customHeight="1">
      <c r="G1503" s="1047"/>
      <c r="H1503" s="655"/>
      <c r="I1503" s="655"/>
      <c r="J1503" s="655"/>
      <c r="K1503" s="655"/>
      <c r="L1503" s="655"/>
      <c r="M1503" s="655"/>
      <c r="N1503" s="1310"/>
      <c r="P1503" s="656"/>
      <c r="Q1503" s="657"/>
      <c r="R1503" s="704"/>
      <c r="S1503" s="3180"/>
    </row>
    <row r="1504" spans="7:19" ht="15" customHeight="1">
      <c r="G1504" s="1047"/>
      <c r="H1504" s="655"/>
      <c r="I1504" s="655"/>
      <c r="J1504" s="655"/>
      <c r="K1504" s="655"/>
      <c r="L1504" s="655"/>
      <c r="M1504" s="655"/>
      <c r="N1504" s="1310"/>
      <c r="P1504" s="656"/>
      <c r="Q1504" s="657"/>
      <c r="R1504" s="704"/>
      <c r="S1504" s="3180"/>
    </row>
    <row r="1505" spans="7:19" ht="15" customHeight="1">
      <c r="G1505" s="1047"/>
      <c r="H1505" s="655"/>
      <c r="I1505" s="655"/>
      <c r="J1505" s="655"/>
      <c r="K1505" s="655"/>
      <c r="L1505" s="655"/>
      <c r="M1505" s="655"/>
      <c r="N1505" s="1310"/>
      <c r="P1505" s="656"/>
      <c r="Q1505" s="657"/>
      <c r="R1505" s="704"/>
      <c r="S1505" s="3180"/>
    </row>
    <row r="1506" spans="7:19" ht="15" customHeight="1">
      <c r="G1506" s="1047"/>
      <c r="H1506" s="655"/>
      <c r="I1506" s="655"/>
      <c r="J1506" s="655"/>
      <c r="K1506" s="655"/>
      <c r="L1506" s="655"/>
      <c r="M1506" s="655"/>
      <c r="N1506" s="1310"/>
      <c r="P1506" s="656"/>
      <c r="Q1506" s="657"/>
      <c r="R1506" s="704"/>
      <c r="S1506" s="3180"/>
    </row>
    <row r="1507" spans="7:19" ht="15" customHeight="1">
      <c r="G1507" s="1047"/>
      <c r="H1507" s="655"/>
      <c r="I1507" s="655"/>
      <c r="J1507" s="655"/>
      <c r="K1507" s="655"/>
      <c r="L1507" s="655"/>
      <c r="M1507" s="655"/>
      <c r="N1507" s="1310"/>
      <c r="P1507" s="656"/>
      <c r="Q1507" s="657"/>
      <c r="R1507" s="704"/>
      <c r="S1507" s="3180"/>
    </row>
    <row r="1508" spans="7:19" ht="15" customHeight="1">
      <c r="G1508" s="1047"/>
      <c r="H1508" s="655"/>
      <c r="I1508" s="655"/>
      <c r="J1508" s="655"/>
      <c r="K1508" s="655"/>
      <c r="L1508" s="655"/>
      <c r="M1508" s="655"/>
      <c r="N1508" s="1310"/>
      <c r="P1508" s="656"/>
      <c r="Q1508" s="657"/>
      <c r="R1508" s="704"/>
      <c r="S1508" s="3180"/>
    </row>
    <row r="1509" spans="7:19" ht="15" customHeight="1">
      <c r="G1509" s="1047"/>
      <c r="H1509" s="655"/>
      <c r="I1509" s="655"/>
      <c r="J1509" s="655"/>
      <c r="K1509" s="655"/>
      <c r="L1509" s="655"/>
      <c r="M1509" s="655"/>
      <c r="N1509" s="1310"/>
      <c r="P1509" s="656"/>
      <c r="Q1509" s="657"/>
      <c r="R1509" s="704"/>
      <c r="S1509" s="3180"/>
    </row>
    <row r="1510" spans="7:19" ht="15" customHeight="1">
      <c r="G1510" s="1047"/>
      <c r="H1510" s="655"/>
      <c r="I1510" s="655"/>
      <c r="J1510" s="655"/>
      <c r="K1510" s="655"/>
      <c r="L1510" s="655"/>
      <c r="M1510" s="655"/>
      <c r="N1510" s="1310"/>
      <c r="P1510" s="656"/>
      <c r="Q1510" s="657"/>
      <c r="R1510" s="704"/>
      <c r="S1510" s="3180"/>
    </row>
    <row r="1511" spans="7:19" ht="15" customHeight="1">
      <c r="G1511" s="1047"/>
      <c r="H1511" s="655"/>
      <c r="I1511" s="655"/>
      <c r="J1511" s="655"/>
      <c r="K1511" s="655"/>
      <c r="L1511" s="655"/>
      <c r="M1511" s="655"/>
      <c r="N1511" s="1310"/>
      <c r="P1511" s="656"/>
      <c r="Q1511" s="657"/>
      <c r="R1511" s="704"/>
      <c r="S1511" s="3180"/>
    </row>
    <row r="1512" spans="7:19" ht="15" customHeight="1">
      <c r="G1512" s="1047"/>
      <c r="H1512" s="655"/>
      <c r="I1512" s="655"/>
      <c r="J1512" s="655"/>
      <c r="K1512" s="655"/>
      <c r="L1512" s="655"/>
      <c r="M1512" s="655"/>
      <c r="N1512" s="1310"/>
      <c r="P1512" s="656"/>
      <c r="Q1512" s="657"/>
      <c r="R1512" s="704"/>
      <c r="S1512" s="3180"/>
    </row>
    <row r="1513" spans="7:19" ht="15" customHeight="1">
      <c r="G1513" s="1047"/>
      <c r="H1513" s="655"/>
      <c r="I1513" s="655"/>
      <c r="J1513" s="655"/>
      <c r="K1513" s="655"/>
      <c r="L1513" s="655"/>
      <c r="M1513" s="655"/>
      <c r="N1513" s="1310"/>
      <c r="P1513" s="656"/>
      <c r="Q1513" s="657"/>
      <c r="R1513" s="704"/>
      <c r="S1513" s="3180"/>
    </row>
    <row r="1514" spans="7:19" ht="15" customHeight="1">
      <c r="G1514" s="1047"/>
      <c r="H1514" s="655"/>
      <c r="I1514" s="655"/>
      <c r="J1514" s="655"/>
      <c r="K1514" s="655"/>
      <c r="L1514" s="655"/>
      <c r="M1514" s="655"/>
      <c r="N1514" s="1310"/>
      <c r="P1514" s="656"/>
      <c r="Q1514" s="657"/>
      <c r="R1514" s="704"/>
      <c r="S1514" s="3180"/>
    </row>
    <row r="1515" spans="7:19" ht="15" customHeight="1">
      <c r="G1515" s="1047"/>
      <c r="H1515" s="655"/>
      <c r="I1515" s="655"/>
      <c r="J1515" s="655"/>
      <c r="K1515" s="655"/>
      <c r="L1515" s="655"/>
      <c r="M1515" s="655"/>
      <c r="N1515" s="1310"/>
      <c r="P1515" s="656"/>
      <c r="Q1515" s="657"/>
      <c r="R1515" s="704"/>
      <c r="S1515" s="3180"/>
    </row>
    <row r="1516" spans="7:19" ht="15" customHeight="1">
      <c r="G1516" s="1047"/>
      <c r="H1516" s="655"/>
      <c r="I1516" s="655"/>
      <c r="J1516" s="655"/>
      <c r="K1516" s="655"/>
      <c r="L1516" s="655"/>
      <c r="M1516" s="655"/>
      <c r="N1516" s="1310"/>
      <c r="P1516" s="656"/>
      <c r="Q1516" s="657"/>
      <c r="R1516" s="704"/>
      <c r="S1516" s="3180"/>
    </row>
    <row r="1517" spans="7:19" ht="15" customHeight="1">
      <c r="G1517" s="1047"/>
      <c r="H1517" s="655"/>
      <c r="I1517" s="655"/>
      <c r="J1517" s="655"/>
      <c r="K1517" s="655"/>
      <c r="L1517" s="655"/>
      <c r="M1517" s="655"/>
      <c r="N1517" s="1310"/>
      <c r="P1517" s="656"/>
      <c r="Q1517" s="657"/>
      <c r="R1517" s="704"/>
      <c r="S1517" s="3180"/>
    </row>
    <row r="1518" spans="7:19" ht="15" customHeight="1">
      <c r="G1518" s="1047"/>
      <c r="H1518" s="655"/>
      <c r="I1518" s="655"/>
      <c r="J1518" s="655"/>
      <c r="K1518" s="655"/>
      <c r="L1518" s="655"/>
      <c r="M1518" s="655"/>
      <c r="N1518" s="1310"/>
      <c r="P1518" s="656"/>
      <c r="Q1518" s="657"/>
      <c r="R1518" s="704"/>
      <c r="S1518" s="3180"/>
    </row>
    <row r="1519" spans="7:19" ht="15" customHeight="1">
      <c r="G1519" s="1047"/>
      <c r="H1519" s="655"/>
      <c r="I1519" s="655"/>
      <c r="J1519" s="655"/>
      <c r="K1519" s="655"/>
      <c r="L1519" s="655"/>
      <c r="M1519" s="655"/>
      <c r="N1519" s="1310"/>
      <c r="P1519" s="656"/>
      <c r="Q1519" s="657"/>
      <c r="R1519" s="704"/>
      <c r="S1519" s="3180"/>
    </row>
    <row r="1520" spans="7:19" ht="15" customHeight="1">
      <c r="G1520" s="1047"/>
      <c r="H1520" s="655"/>
      <c r="I1520" s="655"/>
      <c r="J1520" s="655"/>
      <c r="K1520" s="655"/>
      <c r="L1520" s="655"/>
      <c r="M1520" s="655"/>
      <c r="N1520" s="1310"/>
      <c r="P1520" s="656"/>
      <c r="Q1520" s="657"/>
      <c r="R1520" s="704"/>
      <c r="S1520" s="3180"/>
    </row>
    <row r="1521" spans="7:19" ht="15" customHeight="1">
      <c r="G1521" s="1047"/>
      <c r="H1521" s="655"/>
      <c r="I1521" s="655"/>
      <c r="J1521" s="655"/>
      <c r="K1521" s="655"/>
      <c r="L1521" s="655"/>
      <c r="M1521" s="655"/>
      <c r="N1521" s="1310"/>
      <c r="P1521" s="656"/>
      <c r="Q1521" s="657"/>
      <c r="R1521" s="704"/>
      <c r="S1521" s="3180"/>
    </row>
    <row r="1522" spans="7:19" ht="15" customHeight="1">
      <c r="G1522" s="1047"/>
      <c r="H1522" s="655"/>
      <c r="I1522" s="655"/>
      <c r="J1522" s="655"/>
      <c r="K1522" s="655"/>
      <c r="L1522" s="655"/>
      <c r="M1522" s="655"/>
      <c r="N1522" s="1310"/>
      <c r="P1522" s="656"/>
      <c r="Q1522" s="657"/>
      <c r="R1522" s="704"/>
      <c r="S1522" s="3180"/>
    </row>
    <row r="1523" spans="7:19" ht="15" customHeight="1">
      <c r="G1523" s="1047"/>
      <c r="H1523" s="655"/>
      <c r="I1523" s="655"/>
      <c r="J1523" s="655"/>
      <c r="K1523" s="655"/>
      <c r="L1523" s="655"/>
      <c r="M1523" s="655"/>
      <c r="N1523" s="1310"/>
      <c r="P1523" s="656"/>
      <c r="Q1523" s="657"/>
      <c r="R1523" s="704"/>
      <c r="S1523" s="3180"/>
    </row>
    <row r="1524" spans="7:19" ht="15" customHeight="1">
      <c r="G1524" s="1047"/>
      <c r="H1524" s="655"/>
      <c r="I1524" s="655"/>
      <c r="J1524" s="655"/>
      <c r="K1524" s="655"/>
      <c r="L1524" s="655"/>
      <c r="M1524" s="655"/>
      <c r="N1524" s="1310"/>
      <c r="P1524" s="656"/>
      <c r="Q1524" s="657"/>
      <c r="R1524" s="704"/>
      <c r="S1524" s="3180"/>
    </row>
    <row r="1525" spans="7:19" ht="15" customHeight="1">
      <c r="G1525" s="1047"/>
      <c r="H1525" s="655"/>
      <c r="I1525" s="655"/>
      <c r="J1525" s="655"/>
      <c r="K1525" s="655"/>
      <c r="L1525" s="655"/>
      <c r="M1525" s="655"/>
      <c r="N1525" s="1310"/>
      <c r="P1525" s="656"/>
      <c r="Q1525" s="657"/>
      <c r="R1525" s="704"/>
      <c r="S1525" s="3180"/>
    </row>
    <row r="1526" spans="7:19" ht="15" customHeight="1">
      <c r="G1526" s="1047"/>
      <c r="H1526" s="655"/>
      <c r="I1526" s="655"/>
      <c r="J1526" s="655"/>
      <c r="K1526" s="655"/>
      <c r="L1526" s="655"/>
      <c r="M1526" s="655"/>
      <c r="N1526" s="1310"/>
      <c r="P1526" s="656"/>
      <c r="Q1526" s="657"/>
      <c r="R1526" s="704"/>
      <c r="S1526" s="3180"/>
    </row>
    <row r="1527" spans="7:19" ht="15" customHeight="1">
      <c r="G1527" s="1047"/>
      <c r="H1527" s="655"/>
      <c r="I1527" s="655"/>
      <c r="J1527" s="655"/>
      <c r="K1527" s="655"/>
      <c r="L1527" s="655"/>
      <c r="M1527" s="655"/>
      <c r="N1527" s="1310"/>
      <c r="P1527" s="656"/>
      <c r="Q1527" s="657"/>
      <c r="R1527" s="704"/>
      <c r="S1527" s="3180"/>
    </row>
    <row r="1528" spans="7:19" ht="15" customHeight="1">
      <c r="G1528" s="1047"/>
      <c r="H1528" s="655"/>
      <c r="I1528" s="655"/>
      <c r="J1528" s="655"/>
      <c r="K1528" s="655"/>
      <c r="L1528" s="655"/>
      <c r="M1528" s="655"/>
      <c r="N1528" s="1310"/>
      <c r="P1528" s="656"/>
      <c r="Q1528" s="657"/>
      <c r="R1528" s="704"/>
      <c r="S1528" s="3180"/>
    </row>
    <row r="1529" spans="7:19" ht="15" customHeight="1">
      <c r="G1529" s="1047"/>
      <c r="H1529" s="655"/>
      <c r="I1529" s="655"/>
      <c r="J1529" s="655"/>
      <c r="K1529" s="655"/>
      <c r="L1529" s="655"/>
      <c r="M1529" s="655"/>
      <c r="N1529" s="1310"/>
      <c r="P1529" s="656"/>
      <c r="Q1529" s="657"/>
      <c r="R1529" s="704"/>
      <c r="S1529" s="3180"/>
    </row>
    <row r="1530" spans="7:19" ht="15" customHeight="1">
      <c r="G1530" s="1047"/>
      <c r="H1530" s="655"/>
      <c r="I1530" s="655"/>
      <c r="J1530" s="655"/>
      <c r="K1530" s="655"/>
      <c r="L1530" s="655"/>
      <c r="M1530" s="655"/>
      <c r="N1530" s="1310"/>
      <c r="P1530" s="656"/>
      <c r="Q1530" s="657"/>
      <c r="R1530" s="704"/>
      <c r="S1530" s="3180"/>
    </row>
    <row r="1531" spans="7:19" ht="15" customHeight="1">
      <c r="G1531" s="1047"/>
      <c r="H1531" s="655"/>
      <c r="I1531" s="655"/>
      <c r="J1531" s="655"/>
      <c r="K1531" s="655"/>
      <c r="L1531" s="655"/>
      <c r="M1531" s="655"/>
      <c r="N1531" s="1310"/>
      <c r="P1531" s="656"/>
      <c r="Q1531" s="657"/>
      <c r="R1531" s="704"/>
      <c r="S1531" s="3180"/>
    </row>
    <row r="1532" spans="7:19" ht="15" customHeight="1">
      <c r="G1532" s="1047"/>
      <c r="H1532" s="655"/>
      <c r="I1532" s="655"/>
      <c r="J1532" s="655"/>
      <c r="K1532" s="655"/>
      <c r="L1532" s="655"/>
      <c r="M1532" s="655"/>
      <c r="N1532" s="1310"/>
      <c r="P1532" s="656"/>
      <c r="Q1532" s="657"/>
      <c r="R1532" s="704"/>
      <c r="S1532" s="3180"/>
    </row>
    <row r="1533" spans="7:19" ht="15" customHeight="1">
      <c r="G1533" s="1047"/>
      <c r="H1533" s="655"/>
      <c r="I1533" s="655"/>
      <c r="J1533" s="655"/>
      <c r="K1533" s="655"/>
      <c r="L1533" s="655"/>
      <c r="M1533" s="655"/>
      <c r="N1533" s="1310"/>
      <c r="P1533" s="656"/>
      <c r="Q1533" s="657"/>
      <c r="R1533" s="704"/>
      <c r="S1533" s="3180"/>
    </row>
    <row r="1534" spans="7:19" ht="15" customHeight="1">
      <c r="G1534" s="1047"/>
      <c r="H1534" s="655"/>
      <c r="I1534" s="655"/>
      <c r="J1534" s="655"/>
      <c r="K1534" s="655"/>
      <c r="L1534" s="655"/>
      <c r="M1534" s="655"/>
      <c r="N1534" s="1310"/>
      <c r="P1534" s="656"/>
      <c r="Q1534" s="657"/>
      <c r="R1534" s="704"/>
      <c r="S1534" s="3180"/>
    </row>
    <row r="1535" spans="7:19" ht="15" customHeight="1">
      <c r="G1535" s="1047"/>
      <c r="H1535" s="655"/>
      <c r="I1535" s="655"/>
      <c r="J1535" s="655"/>
      <c r="K1535" s="655"/>
      <c r="L1535" s="655"/>
      <c r="M1535" s="655"/>
      <c r="N1535" s="1310"/>
      <c r="P1535" s="656"/>
      <c r="Q1535" s="657"/>
      <c r="R1535" s="704"/>
      <c r="S1535" s="3180"/>
    </row>
    <row r="1536" spans="7:19" ht="15" customHeight="1">
      <c r="G1536" s="1047"/>
      <c r="H1536" s="655"/>
      <c r="I1536" s="655"/>
      <c r="J1536" s="655"/>
      <c r="K1536" s="655"/>
      <c r="L1536" s="655"/>
      <c r="M1536" s="655"/>
      <c r="N1536" s="1310"/>
      <c r="P1536" s="656"/>
      <c r="Q1536" s="657"/>
      <c r="R1536" s="704"/>
      <c r="S1536" s="3180"/>
    </row>
    <row r="1537" spans="7:19" ht="15" customHeight="1">
      <c r="G1537" s="1047"/>
      <c r="H1537" s="655"/>
      <c r="I1537" s="655"/>
      <c r="J1537" s="655"/>
      <c r="K1537" s="655"/>
      <c r="L1537" s="655"/>
      <c r="M1537" s="655"/>
      <c r="N1537" s="1310"/>
      <c r="P1537" s="656"/>
      <c r="Q1537" s="657"/>
      <c r="R1537" s="704"/>
      <c r="S1537" s="3180"/>
    </row>
    <row r="1538" spans="7:19" ht="15" customHeight="1">
      <c r="G1538" s="1047"/>
      <c r="H1538" s="655"/>
      <c r="I1538" s="655"/>
      <c r="J1538" s="655"/>
      <c r="K1538" s="655"/>
      <c r="L1538" s="655"/>
      <c r="M1538" s="655"/>
      <c r="N1538" s="1310"/>
      <c r="P1538" s="656"/>
      <c r="Q1538" s="657"/>
      <c r="R1538" s="704"/>
      <c r="S1538" s="3180"/>
    </row>
    <row r="1539" spans="7:19" ht="15" customHeight="1">
      <c r="G1539" s="1047"/>
      <c r="H1539" s="655"/>
      <c r="I1539" s="655"/>
      <c r="J1539" s="655"/>
      <c r="K1539" s="655"/>
      <c r="L1539" s="655"/>
      <c r="M1539" s="655"/>
      <c r="N1539" s="1310"/>
      <c r="P1539" s="656"/>
      <c r="Q1539" s="657"/>
      <c r="R1539" s="704"/>
      <c r="S1539" s="3180"/>
    </row>
    <row r="1540" spans="7:19" ht="15" customHeight="1">
      <c r="G1540" s="1047"/>
      <c r="H1540" s="655"/>
      <c r="I1540" s="655"/>
      <c r="J1540" s="655"/>
      <c r="K1540" s="655"/>
      <c r="L1540" s="655"/>
      <c r="M1540" s="655"/>
      <c r="N1540" s="1310"/>
      <c r="P1540" s="656"/>
      <c r="Q1540" s="657"/>
      <c r="R1540" s="704"/>
      <c r="S1540" s="3180"/>
    </row>
    <row r="1541" spans="7:19" ht="15" customHeight="1">
      <c r="G1541" s="1047"/>
      <c r="H1541" s="655"/>
      <c r="I1541" s="655"/>
      <c r="J1541" s="655"/>
      <c r="K1541" s="655"/>
      <c r="L1541" s="655"/>
      <c r="M1541" s="655"/>
      <c r="N1541" s="1310"/>
      <c r="P1541" s="656"/>
      <c r="Q1541" s="657"/>
      <c r="R1541" s="704"/>
      <c r="S1541" s="3180"/>
    </row>
    <row r="1542" spans="7:19" ht="15" customHeight="1">
      <c r="G1542" s="1047"/>
      <c r="H1542" s="655"/>
      <c r="I1542" s="655"/>
      <c r="J1542" s="655"/>
      <c r="K1542" s="655"/>
      <c r="L1542" s="655"/>
      <c r="M1542" s="655"/>
      <c r="N1542" s="1310"/>
      <c r="P1542" s="656"/>
      <c r="Q1542" s="657"/>
      <c r="R1542" s="704"/>
      <c r="S1542" s="3180"/>
    </row>
    <row r="1543" spans="7:19" ht="15" customHeight="1">
      <c r="G1543" s="1047"/>
      <c r="H1543" s="655"/>
      <c r="I1543" s="655"/>
      <c r="J1543" s="655"/>
      <c r="K1543" s="655"/>
      <c r="L1543" s="655"/>
      <c r="M1543" s="655"/>
      <c r="N1543" s="1310"/>
      <c r="P1543" s="656"/>
      <c r="Q1543" s="657"/>
      <c r="R1543" s="704"/>
      <c r="S1543" s="3180"/>
    </row>
    <row r="1544" spans="7:19" ht="15" customHeight="1">
      <c r="G1544" s="1047"/>
      <c r="H1544" s="655"/>
      <c r="I1544" s="655"/>
      <c r="J1544" s="655"/>
      <c r="K1544" s="655"/>
      <c r="L1544" s="655"/>
      <c r="M1544" s="655"/>
      <c r="N1544" s="1310"/>
      <c r="P1544" s="656"/>
      <c r="Q1544" s="657"/>
      <c r="R1544" s="704"/>
      <c r="S1544" s="3180"/>
    </row>
    <row r="1545" spans="7:19" ht="15" customHeight="1">
      <c r="G1545" s="1047"/>
      <c r="H1545" s="655"/>
      <c r="I1545" s="655"/>
      <c r="J1545" s="655"/>
      <c r="K1545" s="655"/>
      <c r="L1545" s="655"/>
      <c r="M1545" s="655"/>
      <c r="N1545" s="1310"/>
      <c r="P1545" s="656"/>
      <c r="Q1545" s="657"/>
      <c r="R1545" s="704"/>
      <c r="S1545" s="3180"/>
    </row>
    <row r="1546" spans="7:19" ht="15" customHeight="1">
      <c r="G1546" s="1047"/>
      <c r="H1546" s="655"/>
      <c r="I1546" s="655"/>
      <c r="J1546" s="655"/>
      <c r="K1546" s="655"/>
      <c r="L1546" s="655"/>
      <c r="M1546" s="655"/>
      <c r="N1546" s="1310"/>
      <c r="P1546" s="656"/>
      <c r="Q1546" s="657"/>
      <c r="R1546" s="704"/>
      <c r="S1546" s="3180"/>
    </row>
    <row r="1547" spans="7:19" ht="15" customHeight="1">
      <c r="G1547" s="1047"/>
      <c r="H1547" s="655"/>
      <c r="I1547" s="655"/>
      <c r="J1547" s="655"/>
      <c r="K1547" s="655"/>
      <c r="L1547" s="655"/>
      <c r="M1547" s="655"/>
      <c r="N1547" s="1310"/>
      <c r="P1547" s="656"/>
      <c r="Q1547" s="657"/>
      <c r="R1547" s="704"/>
      <c r="S1547" s="3180"/>
    </row>
    <row r="1548" spans="7:19" ht="15" customHeight="1">
      <c r="G1548" s="1047"/>
      <c r="H1548" s="655"/>
      <c r="I1548" s="655"/>
      <c r="J1548" s="655"/>
      <c r="K1548" s="655"/>
      <c r="L1548" s="655"/>
      <c r="M1548" s="655"/>
      <c r="N1548" s="1310"/>
      <c r="P1548" s="656"/>
      <c r="Q1548" s="657"/>
      <c r="R1548" s="704"/>
      <c r="S1548" s="3180"/>
    </row>
    <row r="1549" spans="7:19" ht="15" customHeight="1">
      <c r="G1549" s="1047"/>
      <c r="H1549" s="655"/>
      <c r="I1549" s="655"/>
      <c r="J1549" s="655"/>
      <c r="K1549" s="655"/>
      <c r="L1549" s="655"/>
      <c r="M1549" s="655"/>
      <c r="N1549" s="1310"/>
      <c r="P1549" s="656"/>
      <c r="Q1549" s="657"/>
      <c r="R1549" s="704"/>
      <c r="S1549" s="3180"/>
    </row>
    <row r="1550" spans="7:19" ht="15" customHeight="1">
      <c r="G1550" s="1047"/>
      <c r="H1550" s="655"/>
      <c r="I1550" s="655"/>
      <c r="J1550" s="655"/>
      <c r="K1550" s="655"/>
      <c r="L1550" s="655"/>
      <c r="M1550" s="655"/>
      <c r="N1550" s="1310"/>
      <c r="P1550" s="656"/>
      <c r="Q1550" s="657"/>
      <c r="R1550" s="704"/>
      <c r="S1550" s="3180"/>
    </row>
    <row r="1551" spans="7:19" ht="15" customHeight="1">
      <c r="G1551" s="1047"/>
      <c r="H1551" s="655"/>
      <c r="I1551" s="655"/>
      <c r="J1551" s="655"/>
      <c r="K1551" s="655"/>
      <c r="L1551" s="655"/>
      <c r="M1551" s="655"/>
      <c r="N1551" s="1310"/>
      <c r="P1551" s="656"/>
      <c r="Q1551" s="657"/>
      <c r="R1551" s="704"/>
      <c r="S1551" s="3180"/>
    </row>
    <row r="1552" spans="7:19" ht="15" customHeight="1">
      <c r="G1552" s="1047"/>
      <c r="H1552" s="655"/>
      <c r="I1552" s="655"/>
      <c r="J1552" s="655"/>
      <c r="K1552" s="655"/>
      <c r="L1552" s="655"/>
      <c r="M1552" s="655"/>
      <c r="N1552" s="1310"/>
      <c r="P1552" s="656"/>
      <c r="Q1552" s="657"/>
      <c r="R1552" s="704"/>
      <c r="S1552" s="3180"/>
    </row>
    <row r="1553" spans="7:19" ht="15" customHeight="1">
      <c r="G1553" s="1047"/>
      <c r="H1553" s="655"/>
      <c r="I1553" s="655"/>
      <c r="J1553" s="655"/>
      <c r="K1553" s="655"/>
      <c r="L1553" s="655"/>
      <c r="M1553" s="655"/>
      <c r="N1553" s="1310"/>
      <c r="P1553" s="656"/>
      <c r="Q1553" s="657"/>
      <c r="R1553" s="704"/>
      <c r="S1553" s="3180"/>
    </row>
    <row r="1554" spans="7:19" ht="15" customHeight="1">
      <c r="G1554" s="1047"/>
      <c r="H1554" s="655"/>
      <c r="I1554" s="655"/>
      <c r="J1554" s="655"/>
      <c r="K1554" s="655"/>
      <c r="L1554" s="655"/>
      <c r="M1554" s="655"/>
      <c r="N1554" s="1310"/>
      <c r="P1554" s="656"/>
      <c r="Q1554" s="657"/>
      <c r="R1554" s="704"/>
      <c r="S1554" s="3180"/>
    </row>
    <row r="1555" spans="7:19" ht="15" customHeight="1">
      <c r="G1555" s="1047"/>
      <c r="H1555" s="655"/>
      <c r="I1555" s="655"/>
      <c r="J1555" s="655"/>
      <c r="K1555" s="655"/>
      <c r="L1555" s="655"/>
      <c r="M1555" s="655"/>
      <c r="N1555" s="1310"/>
      <c r="P1555" s="656"/>
      <c r="Q1555" s="657"/>
      <c r="R1555" s="704"/>
      <c r="S1555" s="3180"/>
    </row>
    <row r="1556" spans="7:19" ht="15" customHeight="1">
      <c r="G1556" s="1047"/>
      <c r="H1556" s="655"/>
      <c r="I1556" s="655"/>
      <c r="J1556" s="655"/>
      <c r="K1556" s="655"/>
      <c r="L1556" s="655"/>
      <c r="M1556" s="655"/>
      <c r="N1556" s="1310"/>
      <c r="P1556" s="656"/>
      <c r="Q1556" s="657"/>
      <c r="R1556" s="704"/>
      <c r="S1556" s="3180"/>
    </row>
    <row r="1557" spans="7:19" ht="15" customHeight="1">
      <c r="G1557" s="1047"/>
      <c r="H1557" s="655"/>
      <c r="I1557" s="655"/>
      <c r="J1557" s="655"/>
      <c r="K1557" s="655"/>
      <c r="L1557" s="655"/>
      <c r="M1557" s="655"/>
      <c r="N1557" s="1310"/>
      <c r="P1557" s="656"/>
      <c r="Q1557" s="657"/>
      <c r="R1557" s="704"/>
      <c r="S1557" s="3180"/>
    </row>
    <row r="1558" spans="7:19" ht="15" customHeight="1">
      <c r="G1558" s="1047"/>
      <c r="H1558" s="655"/>
      <c r="I1558" s="655"/>
      <c r="J1558" s="655"/>
      <c r="K1558" s="655"/>
      <c r="L1558" s="655"/>
      <c r="M1558" s="655"/>
      <c r="N1558" s="1310"/>
      <c r="P1558" s="656"/>
      <c r="Q1558" s="657"/>
      <c r="R1558" s="704"/>
      <c r="S1558" s="3180"/>
    </row>
    <row r="1559" spans="7:19" ht="15" customHeight="1">
      <c r="G1559" s="1047"/>
      <c r="H1559" s="655"/>
      <c r="I1559" s="655"/>
      <c r="J1559" s="655"/>
      <c r="K1559" s="655"/>
      <c r="L1559" s="655"/>
      <c r="M1559" s="655"/>
      <c r="N1559" s="1310"/>
      <c r="P1559" s="656"/>
      <c r="Q1559" s="657"/>
      <c r="R1559" s="704"/>
      <c r="S1559" s="3180"/>
    </row>
    <row r="1560" spans="7:19" ht="15" customHeight="1">
      <c r="G1560" s="1047"/>
      <c r="H1560" s="655"/>
      <c r="I1560" s="655"/>
      <c r="J1560" s="655"/>
      <c r="K1560" s="655"/>
      <c r="L1560" s="655"/>
      <c r="M1560" s="655"/>
      <c r="N1560" s="1310"/>
      <c r="P1560" s="656"/>
      <c r="Q1560" s="657"/>
      <c r="R1560" s="704"/>
      <c r="S1560" s="3180"/>
    </row>
    <row r="1561" spans="7:19" ht="15" customHeight="1">
      <c r="G1561" s="1047"/>
      <c r="H1561" s="655"/>
      <c r="I1561" s="655"/>
      <c r="J1561" s="655"/>
      <c r="K1561" s="655"/>
      <c r="L1561" s="655"/>
      <c r="M1561" s="655"/>
      <c r="N1561" s="1310"/>
      <c r="P1561" s="656"/>
      <c r="Q1561" s="657"/>
      <c r="R1561" s="704"/>
      <c r="S1561" s="3180"/>
    </row>
    <row r="1562" spans="7:19" ht="15" customHeight="1">
      <c r="G1562" s="1047"/>
      <c r="H1562" s="655"/>
      <c r="I1562" s="655"/>
      <c r="J1562" s="655"/>
      <c r="K1562" s="655"/>
      <c r="L1562" s="655"/>
      <c r="M1562" s="655"/>
      <c r="N1562" s="1310"/>
      <c r="P1562" s="656"/>
      <c r="Q1562" s="657"/>
      <c r="R1562" s="704"/>
      <c r="S1562" s="3180"/>
    </row>
    <row r="1563" spans="7:19" ht="15" customHeight="1">
      <c r="G1563" s="1047"/>
      <c r="H1563" s="655"/>
      <c r="I1563" s="655"/>
      <c r="J1563" s="655"/>
      <c r="K1563" s="655"/>
      <c r="L1563" s="655"/>
      <c r="M1563" s="655"/>
      <c r="N1563" s="1310"/>
      <c r="P1563" s="656"/>
      <c r="Q1563" s="657"/>
      <c r="R1563" s="704"/>
      <c r="S1563" s="3180"/>
    </row>
    <row r="1564" spans="7:19" ht="15" customHeight="1">
      <c r="G1564" s="1047"/>
      <c r="H1564" s="655"/>
      <c r="I1564" s="655"/>
      <c r="J1564" s="655"/>
      <c r="K1564" s="655"/>
      <c r="L1564" s="655"/>
      <c r="M1564" s="655"/>
      <c r="N1564" s="1310"/>
      <c r="P1564" s="656"/>
      <c r="Q1564" s="657"/>
      <c r="R1564" s="704"/>
      <c r="S1564" s="3180"/>
    </row>
    <row r="1565" spans="7:19" ht="15" customHeight="1">
      <c r="G1565" s="1047"/>
      <c r="H1565" s="655"/>
      <c r="I1565" s="655"/>
      <c r="J1565" s="655"/>
      <c r="K1565" s="655"/>
      <c r="L1565" s="655"/>
      <c r="M1565" s="655"/>
      <c r="N1565" s="1310"/>
      <c r="P1565" s="656"/>
      <c r="Q1565" s="657"/>
      <c r="R1565" s="704"/>
      <c r="S1565" s="3180"/>
    </row>
    <row r="1566" spans="7:19" ht="15" customHeight="1">
      <c r="G1566" s="1047"/>
      <c r="H1566" s="655"/>
      <c r="I1566" s="655"/>
      <c r="J1566" s="655"/>
      <c r="K1566" s="655"/>
      <c r="L1566" s="655"/>
      <c r="M1566" s="655"/>
      <c r="N1566" s="1310"/>
      <c r="P1566" s="656"/>
      <c r="Q1566" s="657"/>
      <c r="R1566" s="704"/>
      <c r="S1566" s="3180"/>
    </row>
    <row r="1567" spans="7:19" ht="15" customHeight="1">
      <c r="G1567" s="1047"/>
      <c r="H1567" s="655"/>
      <c r="I1567" s="655"/>
      <c r="J1567" s="655"/>
      <c r="K1567" s="655"/>
      <c r="L1567" s="655"/>
      <c r="M1567" s="655"/>
      <c r="N1567" s="1310"/>
      <c r="P1567" s="656"/>
      <c r="Q1567" s="657"/>
      <c r="R1567" s="704"/>
      <c r="S1567" s="3180"/>
    </row>
    <row r="1568" spans="7:19" ht="15" customHeight="1">
      <c r="G1568" s="1047"/>
      <c r="H1568" s="655"/>
      <c r="I1568" s="655"/>
      <c r="J1568" s="655"/>
      <c r="K1568" s="655"/>
      <c r="L1568" s="655"/>
      <c r="M1568" s="655"/>
      <c r="N1568" s="1310"/>
      <c r="P1568" s="656"/>
      <c r="Q1568" s="657"/>
      <c r="R1568" s="704"/>
      <c r="S1568" s="3180"/>
    </row>
    <row r="1569" spans="7:19" ht="15" customHeight="1">
      <c r="G1569" s="1047"/>
      <c r="H1569" s="655"/>
      <c r="I1569" s="655"/>
      <c r="J1569" s="655"/>
      <c r="K1569" s="655"/>
      <c r="L1569" s="655"/>
      <c r="M1569" s="655"/>
      <c r="N1569" s="1310"/>
      <c r="P1569" s="656"/>
      <c r="Q1569" s="657"/>
      <c r="R1569" s="704"/>
      <c r="S1569" s="3180"/>
    </row>
    <row r="1570" spans="7:19" ht="15" customHeight="1">
      <c r="G1570" s="1047"/>
      <c r="H1570" s="655"/>
      <c r="I1570" s="655"/>
      <c r="J1570" s="655"/>
      <c r="K1570" s="655"/>
      <c r="L1570" s="655"/>
      <c r="M1570" s="655"/>
      <c r="N1570" s="1310"/>
      <c r="P1570" s="656"/>
      <c r="Q1570" s="657"/>
      <c r="R1570" s="704"/>
      <c r="S1570" s="3180"/>
    </row>
    <row r="1571" spans="7:19" ht="15" customHeight="1">
      <c r="G1571" s="1047"/>
      <c r="H1571" s="655"/>
      <c r="I1571" s="655"/>
      <c r="J1571" s="655"/>
      <c r="K1571" s="655"/>
      <c r="L1571" s="655"/>
      <c r="M1571" s="655"/>
      <c r="N1571" s="1310"/>
      <c r="P1571" s="656"/>
      <c r="Q1571" s="657"/>
      <c r="R1571" s="704"/>
      <c r="S1571" s="3180"/>
    </row>
    <row r="1572" spans="7:19" ht="15" customHeight="1">
      <c r="G1572" s="1047"/>
      <c r="H1572" s="655"/>
      <c r="I1572" s="655"/>
      <c r="J1572" s="655"/>
      <c r="K1572" s="655"/>
      <c r="L1572" s="655"/>
      <c r="M1572" s="655"/>
      <c r="N1572" s="1310"/>
      <c r="P1572" s="656"/>
      <c r="Q1572" s="657"/>
      <c r="R1572" s="704"/>
      <c r="S1572" s="3180"/>
    </row>
    <row r="1573" spans="7:19" ht="15" customHeight="1">
      <c r="G1573" s="1047"/>
      <c r="H1573" s="655"/>
      <c r="I1573" s="655"/>
      <c r="J1573" s="655"/>
      <c r="K1573" s="655"/>
      <c r="L1573" s="655"/>
      <c r="M1573" s="655"/>
      <c r="N1573" s="1310"/>
      <c r="P1573" s="656"/>
      <c r="Q1573" s="657"/>
      <c r="R1573" s="704"/>
      <c r="S1573" s="3180"/>
    </row>
    <row r="1574" spans="7:19" ht="15" customHeight="1">
      <c r="G1574" s="1047"/>
      <c r="H1574" s="655"/>
      <c r="I1574" s="655"/>
      <c r="J1574" s="655"/>
      <c r="K1574" s="655"/>
      <c r="L1574" s="655"/>
      <c r="M1574" s="655"/>
      <c r="N1574" s="1310"/>
      <c r="P1574" s="656"/>
      <c r="Q1574" s="657"/>
      <c r="R1574" s="704"/>
      <c r="S1574" s="3180"/>
    </row>
    <row r="1575" spans="7:19" ht="15" customHeight="1">
      <c r="G1575" s="1047"/>
      <c r="H1575" s="655"/>
      <c r="I1575" s="655"/>
      <c r="J1575" s="655"/>
      <c r="K1575" s="655"/>
      <c r="L1575" s="655"/>
      <c r="M1575" s="655"/>
      <c r="N1575" s="1310"/>
      <c r="P1575" s="656"/>
      <c r="Q1575" s="657"/>
      <c r="R1575" s="704"/>
      <c r="S1575" s="3180"/>
    </row>
    <row r="1576" spans="7:19" ht="15" customHeight="1">
      <c r="G1576" s="1047"/>
      <c r="H1576" s="655"/>
      <c r="I1576" s="655"/>
      <c r="J1576" s="655"/>
      <c r="K1576" s="655"/>
      <c r="L1576" s="655"/>
      <c r="M1576" s="655"/>
      <c r="N1576" s="1310"/>
      <c r="P1576" s="656"/>
      <c r="Q1576" s="657"/>
      <c r="R1576" s="704"/>
      <c r="S1576" s="3180"/>
    </row>
    <row r="1577" spans="7:19" ht="15" customHeight="1">
      <c r="G1577" s="1047"/>
      <c r="H1577" s="655"/>
      <c r="I1577" s="655"/>
      <c r="J1577" s="655"/>
      <c r="K1577" s="655"/>
      <c r="L1577" s="655"/>
      <c r="M1577" s="655"/>
      <c r="N1577" s="1310"/>
      <c r="P1577" s="656"/>
      <c r="Q1577" s="657"/>
      <c r="R1577" s="704"/>
      <c r="S1577" s="3180"/>
    </row>
    <row r="1578" spans="7:19" ht="15" customHeight="1">
      <c r="G1578" s="1047"/>
      <c r="H1578" s="655"/>
      <c r="I1578" s="655"/>
      <c r="J1578" s="655"/>
      <c r="K1578" s="655"/>
      <c r="L1578" s="655"/>
      <c r="M1578" s="655"/>
      <c r="N1578" s="1310"/>
      <c r="P1578" s="656"/>
      <c r="Q1578" s="657"/>
      <c r="R1578" s="704"/>
      <c r="S1578" s="3180"/>
    </row>
    <row r="1579" spans="7:19" ht="15" customHeight="1">
      <c r="G1579" s="1047"/>
      <c r="H1579" s="655"/>
      <c r="I1579" s="655"/>
      <c r="J1579" s="655"/>
      <c r="K1579" s="655"/>
      <c r="L1579" s="655"/>
      <c r="M1579" s="655"/>
      <c r="N1579" s="1310"/>
      <c r="P1579" s="656"/>
      <c r="Q1579" s="657"/>
      <c r="R1579" s="704"/>
      <c r="S1579" s="3180"/>
    </row>
    <row r="1580" spans="7:19" ht="15" customHeight="1">
      <c r="G1580" s="1047"/>
      <c r="H1580" s="655"/>
      <c r="I1580" s="655"/>
      <c r="J1580" s="655"/>
      <c r="K1580" s="655"/>
      <c r="L1580" s="655"/>
      <c r="M1580" s="655"/>
      <c r="N1580" s="1310"/>
      <c r="P1580" s="656"/>
      <c r="Q1580" s="657"/>
      <c r="R1580" s="704"/>
      <c r="S1580" s="3180"/>
    </row>
    <row r="1581" spans="7:19" ht="15" customHeight="1">
      <c r="G1581" s="1047"/>
      <c r="H1581" s="655"/>
      <c r="I1581" s="655"/>
      <c r="J1581" s="655"/>
      <c r="K1581" s="655"/>
      <c r="L1581" s="655"/>
      <c r="M1581" s="655"/>
      <c r="N1581" s="1310"/>
      <c r="P1581" s="656"/>
      <c r="Q1581" s="657"/>
      <c r="R1581" s="704"/>
      <c r="S1581" s="3180"/>
    </row>
    <row r="1582" spans="7:19" ht="15" customHeight="1">
      <c r="G1582" s="1047"/>
      <c r="H1582" s="655"/>
      <c r="I1582" s="655"/>
      <c r="J1582" s="655"/>
      <c r="K1582" s="655"/>
      <c r="L1582" s="655"/>
      <c r="M1582" s="655"/>
      <c r="N1582" s="1310"/>
      <c r="P1582" s="656"/>
      <c r="Q1582" s="657"/>
      <c r="R1582" s="704"/>
      <c r="S1582" s="3180"/>
    </row>
    <row r="1583" spans="7:19" ht="15" customHeight="1">
      <c r="G1583" s="1047"/>
      <c r="H1583" s="655"/>
      <c r="I1583" s="655"/>
      <c r="J1583" s="655"/>
      <c r="K1583" s="655"/>
      <c r="L1583" s="655"/>
      <c r="M1583" s="655"/>
      <c r="N1583" s="1310"/>
      <c r="P1583" s="656"/>
      <c r="Q1583" s="657"/>
      <c r="R1583" s="704"/>
      <c r="S1583" s="3180"/>
    </row>
    <row r="1584" spans="7:19" ht="15" customHeight="1">
      <c r="G1584" s="1047"/>
      <c r="H1584" s="655"/>
      <c r="I1584" s="655"/>
      <c r="J1584" s="655"/>
      <c r="K1584" s="655"/>
      <c r="L1584" s="655"/>
      <c r="M1584" s="655"/>
      <c r="N1584" s="1310"/>
      <c r="P1584" s="656"/>
      <c r="Q1584" s="657"/>
      <c r="R1584" s="704"/>
      <c r="S1584" s="3180"/>
    </row>
    <row r="1585" spans="7:19" ht="15" customHeight="1">
      <c r="G1585" s="1047"/>
      <c r="H1585" s="655"/>
      <c r="I1585" s="655"/>
      <c r="J1585" s="655"/>
      <c r="K1585" s="655"/>
      <c r="L1585" s="655"/>
      <c r="M1585" s="655"/>
      <c r="N1585" s="1310"/>
      <c r="P1585" s="656"/>
      <c r="Q1585" s="657"/>
      <c r="R1585" s="704"/>
      <c r="S1585" s="3180"/>
    </row>
    <row r="1586" spans="7:19" ht="15" customHeight="1">
      <c r="G1586" s="1047"/>
      <c r="H1586" s="655"/>
      <c r="I1586" s="655"/>
      <c r="J1586" s="655"/>
      <c r="K1586" s="655"/>
      <c r="L1586" s="655"/>
      <c r="M1586" s="655"/>
      <c r="N1586" s="1310"/>
      <c r="P1586" s="656"/>
      <c r="Q1586" s="657"/>
      <c r="R1586" s="704"/>
      <c r="S1586" s="3180"/>
    </row>
    <row r="1587" spans="7:19" ht="15" customHeight="1">
      <c r="G1587" s="1047"/>
      <c r="H1587" s="655"/>
      <c r="I1587" s="655"/>
      <c r="J1587" s="655"/>
      <c r="K1587" s="655"/>
      <c r="L1587" s="655"/>
      <c r="M1587" s="655"/>
      <c r="N1587" s="1310"/>
      <c r="P1587" s="656"/>
      <c r="Q1587" s="657"/>
      <c r="R1587" s="704"/>
      <c r="S1587" s="3180"/>
    </row>
    <row r="1588" spans="7:19" ht="15" customHeight="1">
      <c r="G1588" s="1047"/>
      <c r="H1588" s="655"/>
      <c r="I1588" s="655"/>
      <c r="J1588" s="655"/>
      <c r="K1588" s="655"/>
      <c r="L1588" s="655"/>
      <c r="M1588" s="655"/>
      <c r="N1588" s="1310"/>
      <c r="P1588" s="656"/>
      <c r="Q1588" s="657"/>
      <c r="R1588" s="704"/>
      <c r="S1588" s="3180"/>
    </row>
    <row r="1589" spans="7:19" ht="15" customHeight="1">
      <c r="G1589" s="1047"/>
      <c r="H1589" s="655"/>
      <c r="I1589" s="655"/>
      <c r="J1589" s="655"/>
      <c r="K1589" s="655"/>
      <c r="L1589" s="655"/>
      <c r="M1589" s="655"/>
      <c r="N1589" s="1310"/>
      <c r="P1589" s="656"/>
      <c r="Q1589" s="657"/>
      <c r="R1589" s="704"/>
      <c r="S1589" s="3180"/>
    </row>
    <row r="1590" spans="7:19" ht="15" customHeight="1">
      <c r="G1590" s="1047"/>
      <c r="H1590" s="655"/>
      <c r="I1590" s="655"/>
      <c r="J1590" s="655"/>
      <c r="K1590" s="655"/>
      <c r="L1590" s="655"/>
      <c r="M1590" s="655"/>
      <c r="N1590" s="1310"/>
      <c r="P1590" s="656"/>
      <c r="Q1590" s="657"/>
      <c r="R1590" s="704"/>
      <c r="S1590" s="3180"/>
    </row>
    <row r="1591" spans="7:19" ht="15" customHeight="1">
      <c r="G1591" s="1047"/>
      <c r="H1591" s="655"/>
      <c r="I1591" s="655"/>
      <c r="J1591" s="655"/>
      <c r="K1591" s="655"/>
      <c r="L1591" s="655"/>
      <c r="M1591" s="655"/>
      <c r="N1591" s="1310"/>
      <c r="P1591" s="656"/>
      <c r="Q1591" s="657"/>
      <c r="R1591" s="704"/>
      <c r="S1591" s="3180"/>
    </row>
    <row r="1592" spans="7:19" ht="15" customHeight="1">
      <c r="G1592" s="1047"/>
      <c r="H1592" s="655"/>
      <c r="I1592" s="655"/>
      <c r="J1592" s="655"/>
      <c r="K1592" s="655"/>
      <c r="L1592" s="655"/>
      <c r="M1592" s="655"/>
      <c r="N1592" s="1310"/>
      <c r="P1592" s="656"/>
      <c r="Q1592" s="657"/>
      <c r="R1592" s="704"/>
      <c r="S1592" s="3180"/>
    </row>
    <row r="1593" spans="7:19" ht="15" customHeight="1">
      <c r="G1593" s="1047"/>
      <c r="H1593" s="655"/>
      <c r="I1593" s="655"/>
      <c r="J1593" s="655"/>
      <c r="K1593" s="655"/>
      <c r="L1593" s="655"/>
      <c r="M1593" s="655"/>
      <c r="N1593" s="1310"/>
      <c r="P1593" s="656"/>
      <c r="Q1593" s="657"/>
      <c r="R1593" s="704"/>
      <c r="S1593" s="3180"/>
    </row>
    <row r="1594" spans="7:19" ht="15" customHeight="1">
      <c r="G1594" s="1047"/>
      <c r="H1594" s="655"/>
      <c r="I1594" s="655"/>
      <c r="J1594" s="655"/>
      <c r="K1594" s="655"/>
      <c r="L1594" s="655"/>
      <c r="M1594" s="655"/>
      <c r="N1594" s="1310"/>
      <c r="P1594" s="656"/>
      <c r="Q1594" s="657"/>
      <c r="R1594" s="704"/>
      <c r="S1594" s="3180"/>
    </row>
    <row r="1595" spans="7:19" ht="15" customHeight="1">
      <c r="G1595" s="1047"/>
      <c r="H1595" s="655"/>
      <c r="I1595" s="655"/>
      <c r="J1595" s="655"/>
      <c r="K1595" s="655"/>
      <c r="L1595" s="655"/>
      <c r="M1595" s="655"/>
      <c r="N1595" s="1310"/>
      <c r="P1595" s="656"/>
      <c r="Q1595" s="657"/>
      <c r="R1595" s="704"/>
      <c r="S1595" s="3180"/>
    </row>
    <row r="1596" spans="7:19" ht="15" customHeight="1">
      <c r="G1596" s="1047"/>
      <c r="H1596" s="655"/>
      <c r="I1596" s="655"/>
      <c r="J1596" s="655"/>
      <c r="K1596" s="655"/>
      <c r="L1596" s="655"/>
      <c r="M1596" s="655"/>
      <c r="N1596" s="1310"/>
      <c r="P1596" s="656"/>
      <c r="Q1596" s="657"/>
      <c r="R1596" s="704"/>
      <c r="S1596" s="3180"/>
    </row>
    <row r="1597" spans="7:19" ht="15" customHeight="1">
      <c r="G1597" s="1047"/>
      <c r="H1597" s="655"/>
      <c r="I1597" s="655"/>
      <c r="J1597" s="655"/>
      <c r="K1597" s="655"/>
      <c r="L1597" s="655"/>
      <c r="M1597" s="655"/>
      <c r="N1597" s="1310"/>
      <c r="P1597" s="656"/>
      <c r="Q1597" s="657"/>
      <c r="R1597" s="704"/>
      <c r="S1597" s="3180"/>
    </row>
    <row r="1598" spans="7:19" ht="15" customHeight="1">
      <c r="G1598" s="1047"/>
      <c r="H1598" s="655"/>
      <c r="I1598" s="655"/>
      <c r="J1598" s="655"/>
      <c r="K1598" s="655"/>
      <c r="L1598" s="655"/>
      <c r="M1598" s="655"/>
      <c r="N1598" s="1310"/>
      <c r="P1598" s="656"/>
      <c r="Q1598" s="657"/>
      <c r="R1598" s="704"/>
      <c r="S1598" s="3180"/>
    </row>
    <row r="1599" spans="7:19" ht="15" customHeight="1">
      <c r="G1599" s="1047"/>
      <c r="H1599" s="655"/>
      <c r="I1599" s="655"/>
      <c r="J1599" s="655"/>
      <c r="K1599" s="655"/>
      <c r="L1599" s="655"/>
      <c r="M1599" s="655"/>
      <c r="N1599" s="1310"/>
      <c r="P1599" s="656"/>
      <c r="Q1599" s="657"/>
      <c r="R1599" s="704"/>
      <c r="S1599" s="3180"/>
    </row>
    <row r="1600" spans="7:19" ht="15" customHeight="1">
      <c r="G1600" s="1047"/>
      <c r="H1600" s="655"/>
      <c r="I1600" s="655"/>
      <c r="J1600" s="655"/>
      <c r="K1600" s="655"/>
      <c r="L1600" s="655"/>
      <c r="M1600" s="655"/>
      <c r="N1600" s="1310"/>
      <c r="P1600" s="656"/>
      <c r="Q1600" s="657"/>
      <c r="R1600" s="704"/>
      <c r="S1600" s="3180"/>
    </row>
    <row r="1601" spans="7:19" ht="15" customHeight="1">
      <c r="G1601" s="1047"/>
      <c r="H1601" s="655"/>
      <c r="I1601" s="655"/>
      <c r="J1601" s="655"/>
      <c r="K1601" s="655"/>
      <c r="L1601" s="655"/>
      <c r="M1601" s="655"/>
      <c r="N1601" s="1310"/>
      <c r="P1601" s="656"/>
      <c r="Q1601" s="657"/>
      <c r="R1601" s="704"/>
      <c r="S1601" s="3180"/>
    </row>
    <row r="1602" spans="7:19" ht="15" customHeight="1">
      <c r="G1602" s="1047"/>
      <c r="H1602" s="655"/>
      <c r="I1602" s="655"/>
      <c r="J1602" s="655"/>
      <c r="K1602" s="655"/>
      <c r="L1602" s="655"/>
      <c r="M1602" s="655"/>
      <c r="N1602" s="1310"/>
      <c r="P1602" s="656"/>
      <c r="Q1602" s="657"/>
      <c r="R1602" s="704"/>
      <c r="S1602" s="3180"/>
    </row>
    <row r="1603" spans="7:19" ht="15" customHeight="1">
      <c r="G1603" s="1047"/>
      <c r="H1603" s="655"/>
      <c r="I1603" s="655"/>
      <c r="J1603" s="655"/>
      <c r="K1603" s="655"/>
      <c r="L1603" s="655"/>
      <c r="M1603" s="655"/>
      <c r="N1603" s="1310"/>
      <c r="P1603" s="656"/>
      <c r="Q1603" s="657"/>
      <c r="R1603" s="704"/>
      <c r="S1603" s="3180"/>
    </row>
    <row r="1604" spans="7:19" ht="15" customHeight="1">
      <c r="G1604" s="1047"/>
      <c r="H1604" s="655"/>
      <c r="I1604" s="655"/>
      <c r="J1604" s="655"/>
      <c r="K1604" s="655"/>
      <c r="L1604" s="655"/>
      <c r="M1604" s="655"/>
      <c r="N1604" s="1310"/>
      <c r="P1604" s="656"/>
      <c r="Q1604" s="657"/>
      <c r="R1604" s="704"/>
      <c r="S1604" s="3180"/>
    </row>
    <row r="1605" spans="7:19" ht="15" customHeight="1">
      <c r="G1605" s="1047"/>
      <c r="H1605" s="655"/>
      <c r="I1605" s="655"/>
      <c r="J1605" s="655"/>
      <c r="K1605" s="655"/>
      <c r="L1605" s="655"/>
      <c r="M1605" s="655"/>
      <c r="N1605" s="1310"/>
      <c r="P1605" s="656"/>
      <c r="Q1605" s="657"/>
      <c r="R1605" s="704"/>
      <c r="S1605" s="3180"/>
    </row>
    <row r="1606" spans="7:19">
      <c r="G1606" s="1047"/>
      <c r="H1606" s="655"/>
      <c r="I1606" s="655"/>
      <c r="J1606" s="655"/>
      <c r="K1606" s="655"/>
      <c r="L1606" s="655"/>
      <c r="M1606" s="655"/>
      <c r="N1606" s="1310"/>
      <c r="P1606" s="656"/>
      <c r="Q1606" s="657"/>
      <c r="R1606" s="704"/>
      <c r="S1606" s="3180"/>
    </row>
    <row r="1607" spans="7:19">
      <c r="G1607" s="1047"/>
      <c r="H1607" s="655"/>
      <c r="I1607" s="655"/>
      <c r="J1607" s="655"/>
      <c r="K1607" s="655"/>
      <c r="L1607" s="655"/>
      <c r="M1607" s="655"/>
      <c r="N1607" s="1310"/>
      <c r="P1607" s="656"/>
      <c r="Q1607" s="657"/>
      <c r="R1607" s="704"/>
      <c r="S1607" s="3180"/>
    </row>
    <row r="1608" spans="7:19">
      <c r="G1608" s="1047"/>
      <c r="H1608" s="655"/>
      <c r="I1608" s="655"/>
      <c r="J1608" s="655"/>
      <c r="K1608" s="655"/>
      <c r="L1608" s="655"/>
      <c r="M1608" s="655"/>
      <c r="N1608" s="1310"/>
      <c r="P1608" s="656"/>
      <c r="Q1608" s="657"/>
      <c r="R1608" s="704"/>
      <c r="S1608" s="3180"/>
    </row>
    <row r="1609" spans="7:19">
      <c r="G1609" s="1047"/>
      <c r="H1609" s="655"/>
      <c r="I1609" s="655"/>
      <c r="J1609" s="655"/>
      <c r="K1609" s="655"/>
      <c r="L1609" s="655"/>
      <c r="M1609" s="655"/>
      <c r="N1609" s="1310"/>
      <c r="P1609" s="656"/>
      <c r="Q1609" s="657"/>
      <c r="R1609" s="704"/>
      <c r="S1609" s="3180"/>
    </row>
    <row r="1610" spans="7:19">
      <c r="G1610" s="1047"/>
      <c r="H1610" s="655"/>
      <c r="I1610" s="655"/>
      <c r="J1610" s="655"/>
      <c r="K1610" s="655"/>
      <c r="L1610" s="655"/>
      <c r="M1610" s="655"/>
      <c r="N1610" s="1310"/>
      <c r="P1610" s="656"/>
      <c r="Q1610" s="657"/>
      <c r="R1610" s="704"/>
      <c r="S1610" s="3180"/>
    </row>
    <row r="1611" spans="7:19">
      <c r="G1611" s="1047"/>
      <c r="H1611" s="655"/>
      <c r="I1611" s="655"/>
      <c r="J1611" s="655"/>
      <c r="K1611" s="655"/>
      <c r="L1611" s="655"/>
      <c r="M1611" s="655"/>
      <c r="N1611" s="1310"/>
      <c r="P1611" s="656"/>
      <c r="Q1611" s="657"/>
      <c r="R1611" s="704"/>
      <c r="S1611" s="3180"/>
    </row>
    <row r="1612" spans="7:19">
      <c r="G1612" s="1047"/>
      <c r="H1612" s="655"/>
      <c r="I1612" s="655"/>
      <c r="J1612" s="655"/>
      <c r="K1612" s="655"/>
      <c r="L1612" s="655"/>
      <c r="M1612" s="655"/>
      <c r="N1612" s="1310"/>
      <c r="P1612" s="656"/>
      <c r="Q1612" s="657"/>
      <c r="R1612" s="704"/>
      <c r="S1612" s="3180"/>
    </row>
    <row r="1613" spans="7:19">
      <c r="G1613" s="1047"/>
      <c r="H1613" s="655"/>
      <c r="I1613" s="655"/>
      <c r="J1613" s="655"/>
      <c r="K1613" s="655"/>
      <c r="L1613" s="655"/>
      <c r="M1613" s="655"/>
      <c r="N1613" s="1310"/>
      <c r="P1613" s="656"/>
      <c r="Q1613" s="657"/>
      <c r="R1613" s="704"/>
      <c r="S1613" s="3180"/>
    </row>
    <row r="1614" spans="7:19">
      <c r="G1614" s="1047"/>
      <c r="H1614" s="655"/>
      <c r="I1614" s="655"/>
      <c r="J1614" s="655"/>
      <c r="K1614" s="655"/>
      <c r="L1614" s="655"/>
      <c r="M1614" s="655"/>
      <c r="N1614" s="1310"/>
      <c r="P1614" s="656"/>
      <c r="Q1614" s="657"/>
      <c r="R1614" s="704"/>
      <c r="S1614" s="3180"/>
    </row>
    <row r="1615" spans="7:19">
      <c r="G1615" s="1047"/>
      <c r="H1615" s="655"/>
      <c r="I1615" s="655"/>
      <c r="J1615" s="655"/>
      <c r="K1615" s="655"/>
      <c r="L1615" s="655"/>
      <c r="M1615" s="655"/>
      <c r="N1615" s="1310"/>
      <c r="P1615" s="656"/>
      <c r="Q1615" s="657"/>
      <c r="R1615" s="704"/>
      <c r="S1615" s="3180"/>
    </row>
    <row r="1616" spans="7:19">
      <c r="G1616" s="1047"/>
      <c r="H1616" s="655"/>
      <c r="I1616" s="655"/>
      <c r="J1616" s="655"/>
      <c r="K1616" s="655"/>
      <c r="L1616" s="655"/>
      <c r="M1616" s="655"/>
      <c r="N1616" s="1310"/>
      <c r="P1616" s="656"/>
      <c r="Q1616" s="657"/>
      <c r="R1616" s="704"/>
      <c r="S1616" s="3180"/>
    </row>
    <row r="1617" spans="7:19">
      <c r="G1617" s="1047"/>
      <c r="H1617" s="655"/>
      <c r="I1617" s="655"/>
      <c r="J1617" s="655"/>
      <c r="K1617" s="655"/>
      <c r="L1617" s="655"/>
      <c r="M1617" s="655"/>
      <c r="N1617" s="1310"/>
      <c r="P1617" s="656"/>
      <c r="Q1617" s="657"/>
      <c r="R1617" s="704"/>
      <c r="S1617" s="3180"/>
    </row>
    <row r="1618" spans="7:19">
      <c r="G1618" s="1047"/>
      <c r="H1618" s="655"/>
      <c r="I1618" s="655"/>
      <c r="J1618" s="655"/>
      <c r="K1618" s="655"/>
      <c r="L1618" s="655"/>
      <c r="M1618" s="655"/>
      <c r="N1618" s="1310"/>
      <c r="P1618" s="656"/>
      <c r="Q1618" s="657"/>
      <c r="R1618" s="704"/>
      <c r="S1618" s="3180"/>
    </row>
    <row r="1619" spans="7:19">
      <c r="G1619" s="1047"/>
      <c r="H1619" s="655"/>
      <c r="I1619" s="655"/>
      <c r="J1619" s="655"/>
      <c r="K1619" s="655"/>
      <c r="L1619" s="655"/>
      <c r="M1619" s="655"/>
      <c r="N1619" s="1310"/>
      <c r="P1619" s="656"/>
      <c r="Q1619" s="657"/>
      <c r="R1619" s="704"/>
      <c r="S1619" s="3180"/>
    </row>
    <row r="1620" spans="7:19">
      <c r="G1620" s="1047"/>
      <c r="H1620" s="655"/>
      <c r="I1620" s="655"/>
      <c r="J1620" s="655"/>
      <c r="K1620" s="655"/>
      <c r="L1620" s="655"/>
      <c r="M1620" s="655"/>
      <c r="N1620" s="1310"/>
      <c r="P1620" s="656"/>
      <c r="Q1620" s="657"/>
      <c r="R1620" s="704"/>
      <c r="S1620" s="3180"/>
    </row>
    <row r="1621" spans="7:19">
      <c r="G1621" s="1047"/>
      <c r="H1621" s="655"/>
      <c r="I1621" s="655"/>
      <c r="J1621" s="655"/>
      <c r="K1621" s="655"/>
      <c r="L1621" s="655"/>
      <c r="M1621" s="655"/>
      <c r="N1621" s="1310"/>
      <c r="P1621" s="656"/>
      <c r="Q1621" s="657"/>
      <c r="R1621" s="704"/>
      <c r="S1621" s="3180"/>
    </row>
    <row r="1622" spans="7:19">
      <c r="G1622" s="1047"/>
      <c r="H1622" s="655"/>
      <c r="I1622" s="655"/>
      <c r="J1622" s="655"/>
      <c r="K1622" s="655"/>
      <c r="L1622" s="655"/>
      <c r="M1622" s="655"/>
      <c r="N1622" s="1310"/>
      <c r="P1622" s="656"/>
      <c r="Q1622" s="657"/>
      <c r="R1622" s="704"/>
      <c r="S1622" s="3180"/>
    </row>
    <row r="1623" spans="7:19">
      <c r="G1623" s="1047"/>
      <c r="H1623" s="655"/>
      <c r="I1623" s="655"/>
      <c r="J1623" s="655"/>
      <c r="K1623" s="655"/>
      <c r="L1623" s="655"/>
      <c r="M1623" s="655"/>
      <c r="N1623" s="1310"/>
      <c r="P1623" s="656"/>
      <c r="Q1623" s="657"/>
      <c r="R1623" s="704"/>
      <c r="S1623" s="3180"/>
    </row>
    <row r="1624" spans="7:19">
      <c r="G1624" s="1047"/>
      <c r="H1624" s="655"/>
      <c r="I1624" s="655"/>
      <c r="J1624" s="655"/>
      <c r="K1624" s="655"/>
      <c r="L1624" s="655"/>
      <c r="M1624" s="655"/>
      <c r="N1624" s="1310"/>
      <c r="P1624" s="656"/>
      <c r="Q1624" s="657"/>
      <c r="R1624" s="704"/>
      <c r="S1624" s="3180"/>
    </row>
    <row r="1625" spans="7:19">
      <c r="G1625" s="1047"/>
      <c r="H1625" s="655"/>
      <c r="I1625" s="655"/>
      <c r="J1625" s="655"/>
      <c r="K1625" s="655"/>
      <c r="L1625" s="655"/>
      <c r="M1625" s="655"/>
      <c r="N1625" s="1310"/>
      <c r="P1625" s="656"/>
      <c r="Q1625" s="657"/>
      <c r="R1625" s="704"/>
      <c r="S1625" s="3180"/>
    </row>
    <row r="1626" spans="7:19">
      <c r="G1626" s="1047"/>
      <c r="H1626" s="655"/>
      <c r="I1626" s="655"/>
      <c r="J1626" s="655"/>
      <c r="K1626" s="655"/>
      <c r="L1626" s="655"/>
      <c r="M1626" s="655"/>
      <c r="N1626" s="1310"/>
      <c r="P1626" s="656"/>
      <c r="Q1626" s="657"/>
      <c r="R1626" s="704"/>
      <c r="S1626" s="3180"/>
    </row>
    <row r="1627" spans="7:19">
      <c r="G1627" s="1047"/>
      <c r="H1627" s="655"/>
      <c r="I1627" s="655"/>
      <c r="J1627" s="655"/>
      <c r="K1627" s="655"/>
      <c r="L1627" s="655"/>
      <c r="M1627" s="655"/>
      <c r="N1627" s="1310"/>
      <c r="P1627" s="656"/>
      <c r="Q1627" s="657"/>
      <c r="R1627" s="704"/>
      <c r="S1627" s="3180"/>
    </row>
    <row r="1628" spans="7:19">
      <c r="G1628" s="1047"/>
      <c r="H1628" s="655"/>
      <c r="I1628" s="655"/>
      <c r="J1628" s="655"/>
      <c r="K1628" s="655"/>
      <c r="L1628" s="655"/>
      <c r="M1628" s="655"/>
      <c r="N1628" s="1310"/>
      <c r="P1628" s="656"/>
      <c r="Q1628" s="657"/>
      <c r="R1628" s="704"/>
      <c r="S1628" s="3180"/>
    </row>
    <row r="1629" spans="7:19">
      <c r="G1629" s="1047"/>
      <c r="H1629" s="655"/>
      <c r="I1629" s="655"/>
      <c r="J1629" s="655"/>
      <c r="K1629" s="655"/>
      <c r="L1629" s="655"/>
      <c r="M1629" s="655"/>
      <c r="N1629" s="1310"/>
      <c r="P1629" s="656"/>
      <c r="Q1629" s="657"/>
      <c r="R1629" s="704"/>
      <c r="S1629" s="3180"/>
    </row>
    <row r="1630" spans="7:19">
      <c r="G1630" s="1047"/>
      <c r="H1630" s="655"/>
      <c r="I1630" s="655"/>
      <c r="J1630" s="655"/>
      <c r="K1630" s="655"/>
      <c r="L1630" s="655"/>
      <c r="M1630" s="655"/>
      <c r="N1630" s="1310"/>
      <c r="P1630" s="656"/>
      <c r="Q1630" s="657"/>
      <c r="R1630" s="704"/>
      <c r="S1630" s="3180"/>
    </row>
    <row r="1631" spans="7:19">
      <c r="G1631" s="1047"/>
      <c r="H1631" s="655"/>
      <c r="I1631" s="655"/>
      <c r="J1631" s="655"/>
      <c r="K1631" s="655"/>
      <c r="L1631" s="655"/>
      <c r="M1631" s="655"/>
      <c r="N1631" s="1310"/>
      <c r="P1631" s="656"/>
      <c r="Q1631" s="657"/>
      <c r="R1631" s="704"/>
      <c r="S1631" s="3180"/>
    </row>
    <row r="1632" spans="7:19">
      <c r="G1632" s="1047"/>
      <c r="H1632" s="655"/>
      <c r="I1632" s="655"/>
      <c r="J1632" s="655"/>
      <c r="K1632" s="655"/>
      <c r="L1632" s="655"/>
      <c r="M1632" s="655"/>
      <c r="N1632" s="1310"/>
      <c r="P1632" s="656"/>
      <c r="Q1632" s="657"/>
      <c r="R1632" s="704"/>
      <c r="S1632" s="3180"/>
    </row>
    <row r="1633" spans="7:19">
      <c r="G1633" s="1047"/>
      <c r="H1633" s="655"/>
      <c r="I1633" s="655"/>
      <c r="J1633" s="655"/>
      <c r="K1633" s="655"/>
      <c r="L1633" s="655"/>
      <c r="M1633" s="655"/>
      <c r="N1633" s="1310"/>
      <c r="P1633" s="656"/>
      <c r="Q1633" s="657"/>
      <c r="R1633" s="704"/>
      <c r="S1633" s="3180"/>
    </row>
    <row r="1634" spans="7:19">
      <c r="G1634" s="1047"/>
      <c r="H1634" s="655"/>
      <c r="I1634" s="655"/>
      <c r="J1634" s="655"/>
      <c r="K1634" s="655"/>
      <c r="L1634" s="655"/>
      <c r="M1634" s="655"/>
      <c r="N1634" s="1310"/>
      <c r="P1634" s="656"/>
      <c r="Q1634" s="657"/>
      <c r="R1634" s="704"/>
      <c r="S1634" s="3180"/>
    </row>
    <row r="1635" spans="7:19">
      <c r="G1635" s="1047"/>
      <c r="H1635" s="655"/>
      <c r="I1635" s="655"/>
      <c r="J1635" s="655"/>
      <c r="K1635" s="655"/>
      <c r="L1635" s="655"/>
      <c r="M1635" s="655"/>
      <c r="N1635" s="1310"/>
      <c r="P1635" s="656"/>
      <c r="Q1635" s="657"/>
      <c r="R1635" s="704"/>
      <c r="S1635" s="3180"/>
    </row>
    <row r="1636" spans="7:19">
      <c r="G1636" s="1047"/>
      <c r="H1636" s="655"/>
      <c r="I1636" s="655"/>
      <c r="J1636" s="655"/>
      <c r="K1636" s="655"/>
      <c r="L1636" s="655"/>
      <c r="M1636" s="655"/>
      <c r="N1636" s="1310"/>
      <c r="P1636" s="656"/>
      <c r="Q1636" s="657"/>
      <c r="R1636" s="704"/>
      <c r="S1636" s="3180"/>
    </row>
    <row r="1637" spans="7:19">
      <c r="G1637" s="1047"/>
      <c r="H1637" s="655"/>
      <c r="I1637" s="655"/>
      <c r="J1637" s="655"/>
      <c r="K1637" s="655"/>
      <c r="L1637" s="655"/>
      <c r="M1637" s="655"/>
      <c r="N1637" s="1310"/>
      <c r="P1637" s="656"/>
      <c r="Q1637" s="657"/>
      <c r="R1637" s="704"/>
      <c r="S1637" s="3180"/>
    </row>
    <row r="1638" spans="7:19">
      <c r="G1638" s="1047"/>
      <c r="H1638" s="655"/>
      <c r="I1638" s="655"/>
      <c r="J1638" s="655"/>
      <c r="K1638" s="655"/>
      <c r="L1638" s="655"/>
      <c r="M1638" s="655"/>
      <c r="N1638" s="1310"/>
      <c r="P1638" s="656"/>
      <c r="Q1638" s="657"/>
      <c r="R1638" s="704"/>
      <c r="S1638" s="3180"/>
    </row>
    <row r="1639" spans="7:19">
      <c r="G1639" s="1047"/>
      <c r="H1639" s="655"/>
      <c r="I1639" s="655"/>
      <c r="J1639" s="655"/>
      <c r="K1639" s="655"/>
      <c r="L1639" s="655"/>
      <c r="M1639" s="655"/>
      <c r="N1639" s="1310"/>
      <c r="P1639" s="656"/>
      <c r="Q1639" s="657"/>
      <c r="R1639" s="704"/>
      <c r="S1639" s="3180"/>
    </row>
    <row r="1640" spans="7:19">
      <c r="G1640" s="1047"/>
      <c r="H1640" s="655"/>
      <c r="I1640" s="655"/>
      <c r="J1640" s="655"/>
      <c r="K1640" s="655"/>
      <c r="L1640" s="655"/>
      <c r="M1640" s="655"/>
      <c r="N1640" s="1310"/>
      <c r="P1640" s="656"/>
      <c r="Q1640" s="657"/>
      <c r="R1640" s="704"/>
      <c r="S1640" s="3180"/>
    </row>
    <row r="1641" spans="7:19">
      <c r="G1641" s="1047"/>
      <c r="H1641" s="655"/>
      <c r="I1641" s="655"/>
      <c r="J1641" s="655"/>
      <c r="K1641" s="655"/>
      <c r="L1641" s="655"/>
      <c r="M1641" s="655"/>
      <c r="N1641" s="1310"/>
      <c r="P1641" s="656"/>
      <c r="Q1641" s="657"/>
      <c r="R1641" s="704"/>
      <c r="S1641" s="3180"/>
    </row>
    <row r="1642" spans="7:19">
      <c r="G1642" s="1047"/>
      <c r="H1642" s="655"/>
      <c r="I1642" s="655"/>
      <c r="J1642" s="655"/>
      <c r="K1642" s="655"/>
      <c r="L1642" s="655"/>
      <c r="M1642" s="655"/>
      <c r="N1642" s="1310"/>
      <c r="P1642" s="656"/>
      <c r="Q1642" s="657"/>
      <c r="R1642" s="704"/>
      <c r="S1642" s="3180"/>
    </row>
    <row r="1643" spans="7:19">
      <c r="G1643" s="1047"/>
      <c r="H1643" s="655"/>
      <c r="I1643" s="655"/>
      <c r="J1643" s="655"/>
      <c r="K1643" s="655"/>
      <c r="L1643" s="655"/>
      <c r="M1643" s="655"/>
      <c r="N1643" s="1310"/>
      <c r="P1643" s="656"/>
      <c r="Q1643" s="657"/>
      <c r="R1643" s="704"/>
      <c r="S1643" s="3180"/>
    </row>
    <row r="1644" spans="7:19">
      <c r="G1644" s="1047"/>
      <c r="H1644" s="655"/>
      <c r="I1644" s="655"/>
      <c r="J1644" s="655"/>
      <c r="K1644" s="655"/>
      <c r="L1644" s="655"/>
      <c r="M1644" s="655"/>
      <c r="N1644" s="1310"/>
      <c r="P1644" s="656"/>
      <c r="Q1644" s="657"/>
      <c r="R1644" s="704"/>
      <c r="S1644" s="3180"/>
    </row>
    <row r="1645" spans="7:19">
      <c r="G1645" s="1047"/>
      <c r="H1645" s="655"/>
      <c r="I1645" s="655"/>
      <c r="J1645" s="655"/>
      <c r="K1645" s="655"/>
      <c r="L1645" s="655"/>
      <c r="M1645" s="655"/>
      <c r="N1645" s="1310"/>
      <c r="P1645" s="656"/>
      <c r="Q1645" s="657"/>
      <c r="R1645" s="704"/>
      <c r="S1645" s="3180"/>
    </row>
    <row r="1646" spans="7:19">
      <c r="G1646" s="1047"/>
      <c r="H1646" s="655"/>
      <c r="I1646" s="655"/>
      <c r="J1646" s="655"/>
      <c r="K1646" s="655"/>
      <c r="L1646" s="655"/>
      <c r="M1646" s="655"/>
      <c r="N1646" s="1310"/>
      <c r="P1646" s="656"/>
      <c r="Q1646" s="657"/>
      <c r="R1646" s="704"/>
      <c r="S1646" s="3180"/>
    </row>
    <row r="1647" spans="7:19">
      <c r="G1647" s="1047"/>
      <c r="H1647" s="655"/>
      <c r="I1647" s="655"/>
      <c r="J1647" s="655"/>
      <c r="K1647" s="655"/>
      <c r="L1647" s="655"/>
      <c r="M1647" s="655"/>
      <c r="N1647" s="1310"/>
      <c r="P1647" s="656"/>
      <c r="Q1647" s="657"/>
      <c r="R1647" s="704"/>
      <c r="S1647" s="3180"/>
    </row>
    <row r="1648" spans="7:19">
      <c r="G1648" s="1047"/>
      <c r="H1648" s="655"/>
      <c r="I1648" s="655"/>
      <c r="J1648" s="655"/>
      <c r="K1648" s="655"/>
      <c r="L1648" s="655"/>
      <c r="M1648" s="655"/>
      <c r="N1648" s="1310"/>
      <c r="P1648" s="656"/>
      <c r="Q1648" s="657"/>
      <c r="R1648" s="704"/>
      <c r="S1648" s="3180"/>
    </row>
    <row r="1649" spans="7:19">
      <c r="G1649" s="1047"/>
      <c r="H1649" s="655"/>
      <c r="I1649" s="655"/>
      <c r="J1649" s="655"/>
      <c r="K1649" s="655"/>
      <c r="L1649" s="655"/>
      <c r="M1649" s="655"/>
      <c r="N1649" s="1310"/>
      <c r="P1649" s="656"/>
      <c r="Q1649" s="657"/>
      <c r="R1649" s="704"/>
      <c r="S1649" s="3180"/>
    </row>
    <row r="1650" spans="7:19">
      <c r="G1650" s="1047"/>
      <c r="H1650" s="655"/>
      <c r="I1650" s="655"/>
      <c r="J1650" s="655"/>
      <c r="K1650" s="655"/>
      <c r="L1650" s="655"/>
      <c r="M1650" s="655"/>
      <c r="N1650" s="1310"/>
      <c r="P1650" s="656"/>
      <c r="Q1650" s="657"/>
      <c r="R1650" s="704"/>
      <c r="S1650" s="3180"/>
    </row>
    <row r="1651" spans="7:19">
      <c r="G1651" s="1047"/>
      <c r="H1651" s="655"/>
      <c r="I1651" s="655"/>
      <c r="J1651" s="655"/>
      <c r="K1651" s="655"/>
      <c r="L1651" s="655"/>
      <c r="M1651" s="655"/>
      <c r="N1651" s="1310"/>
      <c r="P1651" s="656"/>
      <c r="Q1651" s="657"/>
      <c r="R1651" s="704"/>
      <c r="S1651" s="3180"/>
    </row>
    <row r="1652" spans="7:19">
      <c r="G1652" s="1047"/>
      <c r="H1652" s="655"/>
      <c r="I1652" s="655"/>
      <c r="J1652" s="655"/>
      <c r="K1652" s="655"/>
      <c r="L1652" s="655"/>
      <c r="M1652" s="655"/>
      <c r="N1652" s="1310"/>
      <c r="P1652" s="656"/>
      <c r="Q1652" s="657"/>
      <c r="R1652" s="704"/>
      <c r="S1652" s="3180"/>
    </row>
    <row r="1653" spans="7:19">
      <c r="G1653" s="1047"/>
      <c r="H1653" s="655"/>
      <c r="I1653" s="655"/>
      <c r="J1653" s="655"/>
      <c r="K1653" s="655"/>
      <c r="L1653" s="655"/>
      <c r="M1653" s="655"/>
      <c r="N1653" s="1310"/>
      <c r="P1653" s="656"/>
      <c r="Q1653" s="657"/>
      <c r="R1653" s="704"/>
      <c r="S1653" s="3180"/>
    </row>
    <row r="1654" spans="7:19">
      <c r="G1654" s="1047"/>
      <c r="H1654" s="655"/>
      <c r="I1654" s="655"/>
      <c r="J1654" s="655"/>
      <c r="K1654" s="655"/>
      <c r="L1654" s="655"/>
      <c r="M1654" s="655"/>
      <c r="N1654" s="1310"/>
      <c r="P1654" s="656"/>
      <c r="Q1654" s="657"/>
      <c r="R1654" s="704"/>
      <c r="S1654" s="3180"/>
    </row>
    <row r="1655" spans="7:19">
      <c r="G1655" s="1047"/>
      <c r="H1655" s="655"/>
      <c r="I1655" s="655"/>
      <c r="J1655" s="655"/>
      <c r="K1655" s="655"/>
      <c r="L1655" s="655"/>
      <c r="M1655" s="655"/>
      <c r="N1655" s="1310"/>
      <c r="P1655" s="656"/>
      <c r="Q1655" s="657"/>
      <c r="R1655" s="704"/>
      <c r="S1655" s="3180"/>
    </row>
    <row r="1656" spans="7:19">
      <c r="G1656" s="1047"/>
      <c r="H1656" s="655"/>
      <c r="I1656" s="655"/>
      <c r="J1656" s="655"/>
      <c r="K1656" s="655"/>
      <c r="L1656" s="655"/>
      <c r="M1656" s="655"/>
      <c r="N1656" s="1310"/>
      <c r="P1656" s="656"/>
      <c r="Q1656" s="657"/>
      <c r="R1656" s="704"/>
      <c r="S1656" s="3180"/>
    </row>
    <row r="1657" spans="7:19">
      <c r="G1657" s="1047"/>
      <c r="H1657" s="655"/>
      <c r="I1657" s="655"/>
      <c r="J1657" s="655"/>
      <c r="K1657" s="655"/>
      <c r="L1657" s="655"/>
      <c r="M1657" s="655"/>
      <c r="N1657" s="1310"/>
      <c r="P1657" s="656"/>
      <c r="Q1657" s="657"/>
      <c r="R1657" s="704"/>
      <c r="S1657" s="3180"/>
    </row>
    <row r="1658" spans="7:19">
      <c r="G1658" s="1047"/>
      <c r="H1658" s="655"/>
      <c r="I1658" s="655"/>
      <c r="J1658" s="655"/>
      <c r="K1658" s="655"/>
      <c r="L1658" s="655"/>
      <c r="M1658" s="655"/>
      <c r="N1658" s="1310"/>
      <c r="P1658" s="656"/>
      <c r="Q1658" s="657"/>
      <c r="R1658" s="704"/>
      <c r="S1658" s="3180"/>
    </row>
    <row r="1659" spans="7:19">
      <c r="G1659" s="1047"/>
      <c r="H1659" s="655"/>
      <c r="I1659" s="655"/>
      <c r="J1659" s="655"/>
      <c r="K1659" s="655"/>
      <c r="L1659" s="655"/>
      <c r="M1659" s="655"/>
      <c r="N1659" s="1310"/>
      <c r="P1659" s="656"/>
      <c r="Q1659" s="657"/>
      <c r="R1659" s="704"/>
      <c r="S1659" s="3180"/>
    </row>
    <row r="1660" spans="7:19">
      <c r="G1660" s="1047"/>
      <c r="H1660" s="655"/>
      <c r="I1660" s="655"/>
      <c r="J1660" s="655"/>
      <c r="K1660" s="655"/>
      <c r="L1660" s="655"/>
      <c r="M1660" s="655"/>
      <c r="N1660" s="1310"/>
      <c r="P1660" s="656"/>
      <c r="Q1660" s="657"/>
      <c r="R1660" s="704"/>
      <c r="S1660" s="3180"/>
    </row>
    <row r="1661" spans="7:19">
      <c r="G1661" s="1047"/>
      <c r="H1661" s="655"/>
      <c r="I1661" s="655"/>
      <c r="J1661" s="655"/>
      <c r="K1661" s="655"/>
      <c r="L1661" s="655"/>
      <c r="M1661" s="655"/>
      <c r="N1661" s="1310"/>
      <c r="P1661" s="656"/>
      <c r="Q1661" s="657"/>
      <c r="R1661" s="704"/>
      <c r="S1661" s="3180"/>
    </row>
    <row r="1662" spans="7:19">
      <c r="G1662" s="1047"/>
      <c r="H1662" s="655"/>
      <c r="I1662" s="655"/>
      <c r="J1662" s="655"/>
      <c r="K1662" s="655"/>
      <c r="L1662" s="655"/>
      <c r="M1662" s="655"/>
      <c r="N1662" s="1310"/>
      <c r="P1662" s="656"/>
      <c r="Q1662" s="657"/>
      <c r="R1662" s="704"/>
      <c r="S1662" s="3180"/>
    </row>
    <row r="1663" spans="7:19">
      <c r="G1663" s="1047"/>
      <c r="H1663" s="655"/>
      <c r="I1663" s="655"/>
      <c r="J1663" s="655"/>
      <c r="K1663" s="655"/>
      <c r="L1663" s="655"/>
      <c r="M1663" s="655"/>
      <c r="N1663" s="1310"/>
      <c r="P1663" s="656"/>
      <c r="Q1663" s="657"/>
      <c r="R1663" s="704"/>
      <c r="S1663" s="3180"/>
    </row>
    <row r="1664" spans="7:19">
      <c r="G1664" s="1047"/>
      <c r="H1664" s="655"/>
      <c r="I1664" s="655"/>
      <c r="J1664" s="655"/>
      <c r="K1664" s="655"/>
      <c r="L1664" s="655"/>
      <c r="M1664" s="655"/>
      <c r="N1664" s="1310"/>
      <c r="P1664" s="656"/>
      <c r="Q1664" s="657"/>
      <c r="R1664" s="704"/>
      <c r="S1664" s="3180"/>
    </row>
    <row r="1665" spans="7:19">
      <c r="G1665" s="1047"/>
      <c r="H1665" s="655"/>
      <c r="I1665" s="655"/>
      <c r="J1665" s="655"/>
      <c r="K1665" s="655"/>
      <c r="L1665" s="655"/>
      <c r="M1665" s="655"/>
      <c r="N1665" s="1310"/>
      <c r="P1665" s="656"/>
      <c r="Q1665" s="657"/>
      <c r="R1665" s="704"/>
      <c r="S1665" s="3180"/>
    </row>
    <row r="1666" spans="7:19">
      <c r="G1666" s="1047"/>
      <c r="H1666" s="655"/>
      <c r="I1666" s="655"/>
      <c r="J1666" s="655"/>
      <c r="K1666" s="655"/>
      <c r="L1666" s="655"/>
      <c r="M1666" s="655"/>
      <c r="N1666" s="1310"/>
      <c r="P1666" s="656"/>
      <c r="Q1666" s="657"/>
      <c r="R1666" s="704"/>
      <c r="S1666" s="3180"/>
    </row>
    <row r="1667" spans="7:19">
      <c r="G1667" s="1047"/>
      <c r="H1667" s="655"/>
      <c r="I1667" s="655"/>
      <c r="J1667" s="655"/>
      <c r="K1667" s="655"/>
      <c r="L1667" s="655"/>
      <c r="M1667" s="655"/>
      <c r="N1667" s="1310"/>
      <c r="P1667" s="656"/>
      <c r="Q1667" s="657"/>
      <c r="R1667" s="704"/>
      <c r="S1667" s="3180"/>
    </row>
    <row r="1668" spans="7:19">
      <c r="G1668" s="1047"/>
      <c r="H1668" s="655"/>
      <c r="I1668" s="655"/>
      <c r="J1668" s="655"/>
      <c r="K1668" s="655"/>
      <c r="L1668" s="655"/>
      <c r="M1668" s="655"/>
      <c r="N1668" s="1310"/>
      <c r="P1668" s="656"/>
      <c r="Q1668" s="657"/>
      <c r="R1668" s="704"/>
      <c r="S1668" s="3180"/>
    </row>
    <row r="1669" spans="7:19">
      <c r="G1669" s="1047"/>
      <c r="H1669" s="655"/>
      <c r="I1669" s="655"/>
      <c r="J1669" s="655"/>
      <c r="K1669" s="655"/>
      <c r="L1669" s="655"/>
      <c r="M1669" s="655"/>
      <c r="N1669" s="1310"/>
      <c r="P1669" s="656"/>
      <c r="Q1669" s="657"/>
      <c r="R1669" s="704"/>
      <c r="S1669" s="3180"/>
    </row>
    <row r="1670" spans="7:19">
      <c r="G1670" s="1047"/>
      <c r="H1670" s="655"/>
      <c r="I1670" s="655"/>
      <c r="J1670" s="655"/>
      <c r="K1670" s="655"/>
      <c r="L1670" s="655"/>
      <c r="M1670" s="655"/>
      <c r="N1670" s="1310"/>
      <c r="P1670" s="656"/>
      <c r="Q1670" s="657"/>
      <c r="R1670" s="704"/>
      <c r="S1670" s="3180"/>
    </row>
    <row r="1671" spans="7:19">
      <c r="G1671" s="1047"/>
      <c r="H1671" s="655"/>
      <c r="I1671" s="655"/>
      <c r="J1671" s="655"/>
      <c r="K1671" s="655"/>
      <c r="L1671" s="655"/>
      <c r="M1671" s="655"/>
      <c r="N1671" s="1310"/>
      <c r="P1671" s="656"/>
      <c r="Q1671" s="657"/>
      <c r="R1671" s="704"/>
      <c r="S1671" s="3180"/>
    </row>
    <row r="1672" spans="7:19">
      <c r="G1672" s="1047"/>
      <c r="H1672" s="655"/>
      <c r="I1672" s="655"/>
      <c r="J1672" s="655"/>
      <c r="K1672" s="655"/>
      <c r="L1672" s="655"/>
      <c r="M1672" s="655"/>
      <c r="N1672" s="1310"/>
      <c r="P1672" s="656"/>
      <c r="Q1672" s="657"/>
      <c r="R1672" s="704"/>
      <c r="S1672" s="3180"/>
    </row>
    <row r="1673" spans="7:19">
      <c r="G1673" s="1047"/>
      <c r="H1673" s="655"/>
      <c r="I1673" s="655"/>
      <c r="J1673" s="655"/>
      <c r="K1673" s="655"/>
      <c r="L1673" s="655"/>
      <c r="M1673" s="655"/>
      <c r="N1673" s="1310"/>
      <c r="P1673" s="656"/>
      <c r="Q1673" s="657"/>
      <c r="R1673" s="704"/>
      <c r="S1673" s="3180"/>
    </row>
    <row r="1674" spans="7:19">
      <c r="G1674" s="1047"/>
      <c r="H1674" s="655"/>
      <c r="I1674" s="655"/>
      <c r="J1674" s="655"/>
      <c r="K1674" s="655"/>
      <c r="L1674" s="655"/>
      <c r="M1674" s="655"/>
      <c r="N1674" s="1310"/>
      <c r="P1674" s="656"/>
      <c r="Q1674" s="657"/>
      <c r="R1674" s="704"/>
      <c r="S1674" s="3180"/>
    </row>
    <row r="1675" spans="7:19">
      <c r="G1675" s="1047"/>
      <c r="H1675" s="655"/>
      <c r="I1675" s="655"/>
      <c r="J1675" s="655"/>
      <c r="K1675" s="655"/>
      <c r="L1675" s="655"/>
      <c r="M1675" s="655"/>
      <c r="N1675" s="1310"/>
      <c r="P1675" s="656"/>
      <c r="Q1675" s="657"/>
      <c r="R1675" s="704"/>
      <c r="S1675" s="3180"/>
    </row>
    <row r="1676" spans="7:19">
      <c r="G1676" s="1047"/>
      <c r="H1676" s="655"/>
      <c r="I1676" s="655"/>
      <c r="J1676" s="655"/>
      <c r="K1676" s="655"/>
      <c r="L1676" s="655"/>
      <c r="M1676" s="655"/>
      <c r="N1676" s="1310"/>
      <c r="P1676" s="656"/>
      <c r="Q1676" s="657"/>
      <c r="R1676" s="704"/>
      <c r="S1676" s="3180"/>
    </row>
    <row r="1677" spans="7:19">
      <c r="G1677" s="1047"/>
      <c r="H1677" s="655"/>
      <c r="I1677" s="655"/>
      <c r="J1677" s="655"/>
      <c r="K1677" s="655"/>
      <c r="L1677" s="655"/>
      <c r="M1677" s="655"/>
      <c r="N1677" s="1310"/>
      <c r="P1677" s="656"/>
      <c r="Q1677" s="657"/>
      <c r="R1677" s="704"/>
      <c r="S1677" s="3180"/>
    </row>
    <row r="1678" spans="7:19">
      <c r="G1678" s="1047"/>
      <c r="H1678" s="655"/>
      <c r="I1678" s="655"/>
      <c r="J1678" s="655"/>
      <c r="K1678" s="655"/>
      <c r="L1678" s="655"/>
      <c r="M1678" s="655"/>
      <c r="N1678" s="1310"/>
      <c r="P1678" s="656"/>
      <c r="Q1678" s="657"/>
      <c r="R1678" s="704"/>
      <c r="S1678" s="3180"/>
    </row>
    <row r="1679" spans="7:19">
      <c r="G1679" s="1047"/>
      <c r="H1679" s="655"/>
      <c r="I1679" s="655"/>
      <c r="J1679" s="655"/>
      <c r="K1679" s="655"/>
      <c r="L1679" s="655"/>
      <c r="M1679" s="655"/>
      <c r="N1679" s="1310"/>
      <c r="P1679" s="656"/>
      <c r="Q1679" s="657"/>
      <c r="R1679" s="704"/>
      <c r="S1679" s="3180"/>
    </row>
    <row r="1680" spans="7:19">
      <c r="G1680" s="1047"/>
      <c r="H1680" s="655"/>
      <c r="I1680" s="655"/>
      <c r="J1680" s="655"/>
      <c r="K1680" s="655"/>
      <c r="L1680" s="655"/>
      <c r="M1680" s="655"/>
      <c r="N1680" s="1310"/>
      <c r="P1680" s="656"/>
      <c r="Q1680" s="657"/>
      <c r="R1680" s="704"/>
      <c r="S1680" s="3180"/>
    </row>
    <row r="1681" spans="7:19">
      <c r="G1681" s="1047"/>
      <c r="H1681" s="655"/>
      <c r="I1681" s="655"/>
      <c r="J1681" s="655"/>
      <c r="K1681" s="655"/>
      <c r="L1681" s="655"/>
      <c r="M1681" s="655"/>
      <c r="N1681" s="1310"/>
      <c r="P1681" s="656"/>
      <c r="Q1681" s="657"/>
      <c r="R1681" s="704"/>
      <c r="S1681" s="3180"/>
    </row>
    <row r="1682" spans="7:19">
      <c r="G1682" s="1047"/>
      <c r="H1682" s="655"/>
      <c r="I1682" s="655"/>
      <c r="J1682" s="655"/>
      <c r="K1682" s="655"/>
      <c r="L1682" s="655"/>
      <c r="M1682" s="655"/>
      <c r="N1682" s="1310"/>
      <c r="P1682" s="656"/>
      <c r="Q1682" s="657"/>
      <c r="R1682" s="704"/>
      <c r="S1682" s="3180"/>
    </row>
    <row r="1683" spans="7:19">
      <c r="G1683" s="1047"/>
      <c r="H1683" s="655"/>
      <c r="I1683" s="655"/>
      <c r="J1683" s="655"/>
      <c r="K1683" s="655"/>
      <c r="L1683" s="655"/>
      <c r="M1683" s="655"/>
      <c r="N1683" s="1310"/>
      <c r="P1683" s="656"/>
      <c r="Q1683" s="657"/>
      <c r="R1683" s="704"/>
      <c r="S1683" s="3180"/>
    </row>
    <row r="1684" spans="7:19">
      <c r="G1684" s="1047"/>
      <c r="H1684" s="655"/>
      <c r="I1684" s="655"/>
      <c r="J1684" s="655"/>
      <c r="K1684" s="655"/>
      <c r="L1684" s="655"/>
      <c r="M1684" s="655"/>
      <c r="N1684" s="1310"/>
      <c r="P1684" s="656"/>
      <c r="Q1684" s="657"/>
      <c r="R1684" s="704"/>
      <c r="S1684" s="3180"/>
    </row>
    <row r="1685" spans="7:19">
      <c r="G1685" s="1047"/>
      <c r="H1685" s="655"/>
      <c r="I1685" s="655"/>
      <c r="J1685" s="655"/>
      <c r="K1685" s="655"/>
      <c r="L1685" s="655"/>
      <c r="M1685" s="655"/>
      <c r="N1685" s="1310"/>
      <c r="P1685" s="656"/>
      <c r="Q1685" s="657"/>
      <c r="R1685" s="704"/>
      <c r="S1685" s="3180"/>
    </row>
    <row r="1686" spans="7:19">
      <c r="G1686" s="1047"/>
      <c r="H1686" s="655"/>
      <c r="I1686" s="655"/>
      <c r="J1686" s="655"/>
      <c r="K1686" s="655"/>
      <c r="L1686" s="655"/>
      <c r="M1686" s="655"/>
      <c r="N1686" s="1310"/>
      <c r="P1686" s="656"/>
      <c r="Q1686" s="657"/>
      <c r="R1686" s="704"/>
      <c r="S1686" s="3180"/>
    </row>
    <row r="1687" spans="7:19">
      <c r="G1687" s="1047"/>
      <c r="H1687" s="655"/>
      <c r="I1687" s="655"/>
      <c r="J1687" s="655"/>
      <c r="K1687" s="655"/>
      <c r="L1687" s="655"/>
      <c r="M1687" s="655"/>
      <c r="N1687" s="1310"/>
      <c r="P1687" s="656"/>
      <c r="Q1687" s="657"/>
      <c r="R1687" s="704"/>
      <c r="S1687" s="3180"/>
    </row>
    <row r="1688" spans="7:19">
      <c r="G1688" s="1047"/>
      <c r="H1688" s="655"/>
      <c r="I1688" s="655"/>
      <c r="J1688" s="655"/>
      <c r="K1688" s="655"/>
      <c r="L1688" s="655"/>
      <c r="M1688" s="655"/>
      <c r="N1688" s="1310"/>
      <c r="P1688" s="656"/>
      <c r="Q1688" s="657"/>
      <c r="R1688" s="704"/>
      <c r="S1688" s="3180"/>
    </row>
    <row r="1689" spans="7:19">
      <c r="G1689" s="1047"/>
      <c r="H1689" s="655"/>
      <c r="I1689" s="655"/>
      <c r="J1689" s="655"/>
      <c r="K1689" s="655"/>
      <c r="L1689" s="655"/>
      <c r="M1689" s="655"/>
      <c r="N1689" s="1310"/>
      <c r="P1689" s="656"/>
      <c r="Q1689" s="657"/>
      <c r="R1689" s="704"/>
      <c r="S1689" s="3180"/>
    </row>
    <row r="1690" spans="7:19">
      <c r="G1690" s="1047"/>
      <c r="H1690" s="655"/>
      <c r="I1690" s="655"/>
      <c r="J1690" s="655"/>
      <c r="K1690" s="655"/>
      <c r="L1690" s="655"/>
      <c r="M1690" s="655"/>
      <c r="N1690" s="1310"/>
      <c r="P1690" s="656"/>
      <c r="Q1690" s="657"/>
      <c r="R1690" s="704"/>
      <c r="S1690" s="3180"/>
    </row>
    <row r="1691" spans="7:19">
      <c r="G1691" s="1047"/>
      <c r="H1691" s="655"/>
      <c r="I1691" s="655"/>
      <c r="J1691" s="655"/>
      <c r="K1691" s="655"/>
      <c r="L1691" s="655"/>
      <c r="M1691" s="655"/>
      <c r="N1691" s="1310"/>
      <c r="P1691" s="656"/>
      <c r="Q1691" s="657"/>
      <c r="R1691" s="704"/>
      <c r="S1691" s="3180"/>
    </row>
    <row r="1692" spans="7:19">
      <c r="G1692" s="1047"/>
      <c r="H1692" s="655"/>
      <c r="I1692" s="655"/>
      <c r="J1692" s="655"/>
      <c r="K1692" s="655"/>
      <c r="L1692" s="655"/>
      <c r="M1692" s="655"/>
      <c r="N1692" s="1310"/>
      <c r="P1692" s="656"/>
      <c r="Q1692" s="657"/>
      <c r="R1692" s="704"/>
      <c r="S1692" s="3180"/>
    </row>
    <row r="1693" spans="7:19">
      <c r="G1693" s="1047"/>
      <c r="H1693" s="655"/>
      <c r="I1693" s="655"/>
      <c r="J1693" s="655"/>
      <c r="K1693" s="655"/>
      <c r="L1693" s="655"/>
      <c r="M1693" s="655"/>
      <c r="N1693" s="1310"/>
      <c r="P1693" s="656"/>
      <c r="Q1693" s="657"/>
      <c r="R1693" s="704"/>
      <c r="S1693" s="3180"/>
    </row>
    <row r="1694" spans="7:19">
      <c r="G1694" s="1047"/>
      <c r="H1694" s="655"/>
      <c r="I1694" s="655"/>
      <c r="J1694" s="655"/>
      <c r="K1694" s="655"/>
      <c r="L1694" s="655"/>
      <c r="M1694" s="655"/>
      <c r="N1694" s="1310"/>
      <c r="P1694" s="656"/>
      <c r="Q1694" s="657"/>
      <c r="R1694" s="704"/>
      <c r="S1694" s="3180"/>
    </row>
    <row r="1695" spans="7:19">
      <c r="G1695" s="1047"/>
      <c r="H1695" s="655"/>
      <c r="I1695" s="655"/>
      <c r="J1695" s="655"/>
      <c r="K1695" s="655"/>
      <c r="L1695" s="655"/>
      <c r="M1695" s="655"/>
      <c r="N1695" s="1310"/>
      <c r="P1695" s="656"/>
      <c r="Q1695" s="657"/>
      <c r="R1695" s="704"/>
      <c r="S1695" s="3180"/>
    </row>
    <row r="1696" spans="7:19">
      <c r="G1696" s="1047"/>
      <c r="H1696" s="655"/>
      <c r="I1696" s="655"/>
      <c r="J1696" s="655"/>
      <c r="K1696" s="655"/>
      <c r="L1696" s="655"/>
      <c r="M1696" s="655"/>
      <c r="N1696" s="1310"/>
      <c r="P1696" s="656"/>
      <c r="Q1696" s="657"/>
      <c r="R1696" s="704"/>
      <c r="S1696" s="3180"/>
    </row>
    <row r="1697" spans="7:19">
      <c r="G1697" s="1047"/>
      <c r="H1697" s="655"/>
      <c r="I1697" s="655"/>
      <c r="J1697" s="655"/>
      <c r="K1697" s="655"/>
      <c r="L1697" s="655"/>
      <c r="M1697" s="655"/>
      <c r="N1697" s="1310"/>
      <c r="P1697" s="656"/>
      <c r="Q1697" s="657"/>
      <c r="R1697" s="704"/>
      <c r="S1697" s="3180"/>
    </row>
    <row r="1698" spans="7:19">
      <c r="G1698" s="1047"/>
      <c r="H1698" s="655"/>
      <c r="I1698" s="655"/>
      <c r="J1698" s="655"/>
      <c r="K1698" s="655"/>
      <c r="L1698" s="655"/>
      <c r="M1698" s="655"/>
      <c r="N1698" s="1310"/>
      <c r="P1698" s="656"/>
      <c r="Q1698" s="657"/>
      <c r="R1698" s="704"/>
      <c r="S1698" s="3180"/>
    </row>
    <row r="1699" spans="7:19">
      <c r="G1699" s="1047"/>
      <c r="H1699" s="655"/>
      <c r="I1699" s="655"/>
      <c r="J1699" s="655"/>
      <c r="K1699" s="655"/>
      <c r="L1699" s="655"/>
      <c r="M1699" s="655"/>
      <c r="N1699" s="1310"/>
      <c r="P1699" s="656"/>
      <c r="Q1699" s="657"/>
      <c r="R1699" s="704"/>
      <c r="S1699" s="3180"/>
    </row>
    <row r="1700" spans="7:19">
      <c r="G1700" s="1047"/>
      <c r="H1700" s="655"/>
      <c r="I1700" s="655"/>
      <c r="J1700" s="655"/>
      <c r="K1700" s="655"/>
      <c r="L1700" s="655"/>
      <c r="M1700" s="655"/>
      <c r="N1700" s="1310"/>
      <c r="P1700" s="656"/>
      <c r="Q1700" s="657"/>
      <c r="R1700" s="704"/>
      <c r="S1700" s="3180"/>
    </row>
    <row r="1701" spans="7:19">
      <c r="G1701" s="1047"/>
      <c r="H1701" s="655"/>
      <c r="I1701" s="655"/>
      <c r="J1701" s="655"/>
      <c r="K1701" s="655"/>
      <c r="L1701" s="655"/>
      <c r="M1701" s="655"/>
      <c r="N1701" s="1310"/>
      <c r="P1701" s="656"/>
      <c r="Q1701" s="657"/>
      <c r="R1701" s="704"/>
      <c r="S1701" s="3180"/>
    </row>
    <row r="1702" spans="7:19">
      <c r="G1702" s="1047"/>
      <c r="H1702" s="655"/>
      <c r="I1702" s="655"/>
      <c r="J1702" s="655"/>
      <c r="K1702" s="655"/>
      <c r="L1702" s="655"/>
      <c r="M1702" s="655"/>
      <c r="N1702" s="1310"/>
      <c r="P1702" s="656"/>
      <c r="Q1702" s="657"/>
      <c r="R1702" s="704"/>
      <c r="S1702" s="3180"/>
    </row>
    <row r="1703" spans="7:19">
      <c r="G1703" s="1047"/>
      <c r="H1703" s="655"/>
      <c r="I1703" s="655"/>
      <c r="J1703" s="655"/>
      <c r="K1703" s="655"/>
      <c r="L1703" s="655"/>
      <c r="M1703" s="655"/>
      <c r="N1703" s="1310"/>
      <c r="P1703" s="656"/>
      <c r="Q1703" s="657"/>
      <c r="R1703" s="704"/>
      <c r="S1703" s="3180"/>
    </row>
    <row r="1704" spans="7:19">
      <c r="G1704" s="1047"/>
      <c r="H1704" s="655"/>
      <c r="I1704" s="655"/>
      <c r="J1704" s="655"/>
      <c r="K1704" s="655"/>
      <c r="L1704" s="655"/>
      <c r="M1704" s="655"/>
      <c r="N1704" s="1310"/>
      <c r="P1704" s="656"/>
      <c r="Q1704" s="657"/>
      <c r="R1704" s="704"/>
      <c r="S1704" s="3180"/>
    </row>
    <row r="1705" spans="7:19">
      <c r="G1705" s="1047"/>
      <c r="H1705" s="655"/>
      <c r="I1705" s="655"/>
      <c r="J1705" s="655"/>
      <c r="K1705" s="655"/>
      <c r="L1705" s="655"/>
      <c r="M1705" s="655"/>
      <c r="N1705" s="1310"/>
      <c r="P1705" s="656"/>
      <c r="Q1705" s="657"/>
      <c r="R1705" s="704"/>
      <c r="S1705" s="3180"/>
    </row>
    <row r="1706" spans="7:19">
      <c r="G1706" s="1047"/>
      <c r="H1706" s="655"/>
      <c r="I1706" s="655"/>
      <c r="J1706" s="655"/>
      <c r="K1706" s="655"/>
      <c r="L1706" s="655"/>
      <c r="M1706" s="655"/>
      <c r="N1706" s="1310"/>
      <c r="P1706" s="656"/>
      <c r="Q1706" s="657"/>
      <c r="R1706" s="704"/>
      <c r="S1706" s="3180"/>
    </row>
    <row r="1707" spans="7:19">
      <c r="G1707" s="1047"/>
      <c r="H1707" s="655"/>
      <c r="I1707" s="655"/>
      <c r="J1707" s="655"/>
      <c r="K1707" s="655"/>
      <c r="L1707" s="655"/>
      <c r="M1707" s="655"/>
      <c r="N1707" s="1310"/>
      <c r="P1707" s="656"/>
      <c r="Q1707" s="657"/>
      <c r="R1707" s="704"/>
      <c r="S1707" s="3180"/>
    </row>
    <row r="1708" spans="7:19">
      <c r="G1708" s="1047"/>
      <c r="H1708" s="655"/>
      <c r="I1708" s="655"/>
      <c r="J1708" s="655"/>
      <c r="K1708" s="655"/>
      <c r="L1708" s="655"/>
      <c r="M1708" s="655"/>
      <c r="N1708" s="1310"/>
      <c r="P1708" s="656"/>
      <c r="Q1708" s="657"/>
      <c r="R1708" s="704"/>
      <c r="S1708" s="3180"/>
    </row>
    <row r="1709" spans="7:19">
      <c r="G1709" s="1047"/>
      <c r="H1709" s="655"/>
      <c r="I1709" s="655"/>
      <c r="J1709" s="655"/>
      <c r="K1709" s="655"/>
      <c r="L1709" s="655"/>
      <c r="M1709" s="655"/>
      <c r="N1709" s="1310"/>
      <c r="P1709" s="656"/>
      <c r="Q1709" s="657"/>
      <c r="R1709" s="704"/>
      <c r="S1709" s="3180"/>
    </row>
    <row r="1710" spans="7:19">
      <c r="G1710" s="1047"/>
      <c r="H1710" s="655"/>
      <c r="I1710" s="655"/>
      <c r="J1710" s="655"/>
      <c r="K1710" s="655"/>
      <c r="L1710" s="655"/>
      <c r="M1710" s="655"/>
      <c r="N1710" s="1310"/>
      <c r="P1710" s="656"/>
      <c r="Q1710" s="657"/>
      <c r="R1710" s="704"/>
      <c r="S1710" s="3180"/>
    </row>
    <row r="1711" spans="7:19">
      <c r="G1711" s="1047"/>
      <c r="H1711" s="655"/>
      <c r="I1711" s="655"/>
      <c r="J1711" s="655"/>
      <c r="K1711" s="655"/>
      <c r="L1711" s="655"/>
      <c r="M1711" s="655"/>
      <c r="N1711" s="1310"/>
      <c r="P1711" s="656"/>
      <c r="Q1711" s="657"/>
      <c r="R1711" s="704"/>
      <c r="S1711" s="3180"/>
    </row>
    <row r="1712" spans="7:19">
      <c r="G1712" s="1047"/>
      <c r="H1712" s="655"/>
      <c r="I1712" s="655"/>
      <c r="J1712" s="655"/>
      <c r="K1712" s="655"/>
      <c r="L1712" s="655"/>
      <c r="M1712" s="655"/>
      <c r="N1712" s="1310"/>
      <c r="P1712" s="656"/>
      <c r="Q1712" s="657"/>
      <c r="R1712" s="704"/>
      <c r="S1712" s="3180"/>
    </row>
    <row r="1713" spans="7:19">
      <c r="G1713" s="1047"/>
      <c r="H1713" s="655"/>
      <c r="I1713" s="655"/>
      <c r="J1713" s="655"/>
      <c r="K1713" s="655"/>
      <c r="L1713" s="655"/>
      <c r="M1713" s="655"/>
      <c r="N1713" s="1310"/>
      <c r="P1713" s="656"/>
      <c r="Q1713" s="657"/>
      <c r="R1713" s="704"/>
      <c r="S1713" s="3180"/>
    </row>
    <row r="1714" spans="7:19">
      <c r="G1714" s="1047"/>
      <c r="H1714" s="655"/>
      <c r="I1714" s="655"/>
      <c r="J1714" s="655"/>
      <c r="K1714" s="655"/>
      <c r="L1714" s="655"/>
      <c r="M1714" s="655"/>
      <c r="N1714" s="1310"/>
      <c r="P1714" s="656"/>
      <c r="Q1714" s="657"/>
      <c r="R1714" s="704"/>
      <c r="S1714" s="3180"/>
    </row>
    <row r="1715" spans="7:19">
      <c r="G1715" s="1047"/>
      <c r="H1715" s="655"/>
      <c r="I1715" s="655"/>
      <c r="J1715" s="655"/>
      <c r="K1715" s="655"/>
      <c r="L1715" s="655"/>
      <c r="M1715" s="655"/>
      <c r="N1715" s="1310"/>
      <c r="P1715" s="656"/>
      <c r="Q1715" s="657"/>
      <c r="R1715" s="704"/>
      <c r="S1715" s="3180"/>
    </row>
    <row r="1716" spans="7:19">
      <c r="G1716" s="1047"/>
      <c r="H1716" s="655"/>
      <c r="I1716" s="655"/>
      <c r="J1716" s="655"/>
      <c r="K1716" s="655"/>
      <c r="L1716" s="655"/>
      <c r="M1716" s="655"/>
      <c r="N1716" s="1310"/>
      <c r="P1716" s="656"/>
      <c r="Q1716" s="657"/>
      <c r="R1716" s="704"/>
      <c r="S1716" s="3180"/>
    </row>
    <row r="1717" spans="7:19">
      <c r="G1717" s="1047"/>
      <c r="H1717" s="655"/>
      <c r="I1717" s="655"/>
      <c r="J1717" s="655"/>
      <c r="K1717" s="655"/>
      <c r="L1717" s="655"/>
      <c r="M1717" s="655"/>
      <c r="N1717" s="1310"/>
      <c r="P1717" s="656"/>
      <c r="Q1717" s="657"/>
      <c r="R1717" s="704"/>
      <c r="S1717" s="3180"/>
    </row>
    <row r="1718" spans="7:19">
      <c r="G1718" s="1047"/>
      <c r="H1718" s="655"/>
      <c r="I1718" s="655"/>
      <c r="J1718" s="655"/>
      <c r="K1718" s="655"/>
      <c r="L1718" s="655"/>
      <c r="M1718" s="655"/>
      <c r="N1718" s="1310"/>
      <c r="P1718" s="656"/>
      <c r="Q1718" s="657"/>
      <c r="R1718" s="704"/>
      <c r="S1718" s="3180"/>
    </row>
    <row r="1719" spans="7:19">
      <c r="G1719" s="1047"/>
      <c r="H1719" s="655"/>
      <c r="I1719" s="655"/>
      <c r="J1719" s="655"/>
      <c r="K1719" s="655"/>
      <c r="L1719" s="655"/>
      <c r="M1719" s="655"/>
      <c r="N1719" s="1310"/>
      <c r="P1719" s="656"/>
      <c r="Q1719" s="657"/>
      <c r="R1719" s="704"/>
      <c r="S1719" s="3180"/>
    </row>
    <row r="1720" spans="7:19">
      <c r="G1720" s="1047"/>
      <c r="H1720" s="655"/>
      <c r="I1720" s="655"/>
      <c r="J1720" s="655"/>
      <c r="K1720" s="655"/>
      <c r="L1720" s="655"/>
      <c r="M1720" s="655"/>
      <c r="N1720" s="1310"/>
      <c r="P1720" s="656"/>
      <c r="Q1720" s="657"/>
      <c r="R1720" s="704"/>
      <c r="S1720" s="3180"/>
    </row>
    <row r="1721" spans="7:19">
      <c r="G1721" s="1047"/>
      <c r="H1721" s="655"/>
      <c r="I1721" s="655"/>
      <c r="J1721" s="655"/>
      <c r="K1721" s="655"/>
      <c r="L1721" s="655"/>
      <c r="M1721" s="655"/>
      <c r="N1721" s="1310"/>
      <c r="P1721" s="656"/>
      <c r="Q1721" s="657"/>
      <c r="R1721" s="704"/>
      <c r="S1721" s="3180"/>
    </row>
    <row r="1722" spans="7:19">
      <c r="G1722" s="1047"/>
      <c r="H1722" s="655"/>
      <c r="I1722" s="655"/>
      <c r="J1722" s="655"/>
      <c r="K1722" s="655"/>
      <c r="L1722" s="655"/>
      <c r="M1722" s="655"/>
      <c r="N1722" s="1310"/>
      <c r="P1722" s="656"/>
      <c r="Q1722" s="657"/>
      <c r="R1722" s="704"/>
      <c r="S1722" s="3180"/>
    </row>
    <row r="1723" spans="7:19">
      <c r="G1723" s="1047"/>
      <c r="H1723" s="655"/>
      <c r="I1723" s="655"/>
      <c r="J1723" s="655"/>
      <c r="K1723" s="655"/>
      <c r="L1723" s="655"/>
      <c r="M1723" s="655"/>
      <c r="N1723" s="1310"/>
      <c r="P1723" s="656"/>
      <c r="Q1723" s="657"/>
      <c r="R1723" s="704"/>
      <c r="S1723" s="3180"/>
    </row>
    <row r="1724" spans="7:19">
      <c r="G1724" s="1047"/>
      <c r="H1724" s="655"/>
      <c r="I1724" s="655"/>
      <c r="J1724" s="655"/>
      <c r="K1724" s="655"/>
      <c r="L1724" s="655"/>
      <c r="M1724" s="655"/>
      <c r="N1724" s="1310"/>
      <c r="P1724" s="656"/>
      <c r="Q1724" s="657"/>
      <c r="R1724" s="704"/>
      <c r="S1724" s="3180"/>
    </row>
    <row r="1725" spans="7:19">
      <c r="G1725" s="1047"/>
      <c r="H1725" s="655"/>
      <c r="I1725" s="655"/>
      <c r="J1725" s="655"/>
      <c r="K1725" s="655"/>
      <c r="L1725" s="655"/>
      <c r="M1725" s="655"/>
      <c r="N1725" s="1310"/>
      <c r="P1725" s="656"/>
      <c r="Q1725" s="657"/>
      <c r="R1725" s="704"/>
      <c r="S1725" s="3180"/>
    </row>
    <row r="1726" spans="7:19">
      <c r="G1726" s="1047"/>
      <c r="H1726" s="655"/>
      <c r="I1726" s="655"/>
      <c r="J1726" s="655"/>
      <c r="K1726" s="655"/>
      <c r="L1726" s="655"/>
      <c r="M1726" s="655"/>
      <c r="N1726" s="1310"/>
      <c r="P1726" s="656"/>
      <c r="Q1726" s="657"/>
      <c r="R1726" s="704"/>
      <c r="S1726" s="3180"/>
    </row>
    <row r="1727" spans="7:19">
      <c r="G1727" s="1047"/>
      <c r="H1727" s="655"/>
      <c r="I1727" s="655"/>
      <c r="J1727" s="655"/>
      <c r="K1727" s="655"/>
      <c r="L1727" s="655"/>
      <c r="M1727" s="655"/>
      <c r="N1727" s="1310"/>
      <c r="P1727" s="656"/>
      <c r="Q1727" s="657"/>
      <c r="R1727" s="704"/>
      <c r="S1727" s="3180"/>
    </row>
    <row r="1728" spans="7:19">
      <c r="G1728" s="1047"/>
      <c r="H1728" s="655"/>
      <c r="I1728" s="655"/>
      <c r="J1728" s="655"/>
      <c r="K1728" s="655"/>
      <c r="L1728" s="655"/>
      <c r="M1728" s="655"/>
      <c r="N1728" s="1310"/>
      <c r="P1728" s="656"/>
      <c r="Q1728" s="657"/>
      <c r="R1728" s="704"/>
      <c r="S1728" s="3180"/>
    </row>
    <row r="1729" spans="7:19">
      <c r="G1729" s="1047"/>
      <c r="H1729" s="655"/>
      <c r="I1729" s="655"/>
      <c r="J1729" s="655"/>
      <c r="K1729" s="655"/>
      <c r="L1729" s="655"/>
      <c r="M1729" s="655"/>
      <c r="N1729" s="1310"/>
      <c r="P1729" s="656"/>
      <c r="Q1729" s="657"/>
      <c r="R1729" s="704"/>
      <c r="S1729" s="3180"/>
    </row>
    <row r="1730" spans="7:19">
      <c r="G1730" s="1047"/>
      <c r="H1730" s="655"/>
      <c r="I1730" s="655"/>
      <c r="J1730" s="655"/>
      <c r="K1730" s="655"/>
      <c r="L1730" s="655"/>
      <c r="M1730" s="655"/>
      <c r="N1730" s="1310"/>
      <c r="P1730" s="656"/>
      <c r="Q1730" s="657"/>
      <c r="R1730" s="704"/>
      <c r="S1730" s="3180"/>
    </row>
    <row r="1731" spans="7:19">
      <c r="G1731" s="1047"/>
      <c r="H1731" s="655"/>
      <c r="I1731" s="655"/>
      <c r="J1731" s="655"/>
      <c r="K1731" s="655"/>
      <c r="L1731" s="655"/>
      <c r="M1731" s="655"/>
      <c r="N1731" s="1310"/>
      <c r="P1731" s="656"/>
      <c r="Q1731" s="657"/>
      <c r="R1731" s="704"/>
      <c r="S1731" s="3180"/>
    </row>
    <row r="1732" spans="7:19">
      <c r="G1732" s="1047"/>
      <c r="H1732" s="655"/>
      <c r="I1732" s="655"/>
      <c r="J1732" s="655"/>
      <c r="K1732" s="655"/>
      <c r="L1732" s="655"/>
      <c r="M1732" s="655"/>
      <c r="N1732" s="1310"/>
      <c r="P1732" s="656"/>
      <c r="Q1732" s="657"/>
      <c r="R1732" s="704"/>
      <c r="S1732" s="3180"/>
    </row>
    <row r="1733" spans="7:19">
      <c r="G1733" s="1047"/>
      <c r="H1733" s="655"/>
      <c r="I1733" s="655"/>
      <c r="J1733" s="655"/>
      <c r="K1733" s="655"/>
      <c r="L1733" s="655"/>
      <c r="M1733" s="655"/>
      <c r="N1733" s="1310"/>
      <c r="P1733" s="656"/>
      <c r="Q1733" s="657"/>
      <c r="R1733" s="704"/>
      <c r="S1733" s="3180"/>
    </row>
    <row r="1734" spans="7:19">
      <c r="G1734" s="1047"/>
      <c r="H1734" s="655"/>
      <c r="I1734" s="655"/>
      <c r="J1734" s="655"/>
      <c r="K1734" s="655"/>
      <c r="L1734" s="655"/>
      <c r="M1734" s="655"/>
      <c r="N1734" s="1310"/>
      <c r="P1734" s="656"/>
      <c r="Q1734" s="657"/>
      <c r="R1734" s="704"/>
      <c r="S1734" s="3180"/>
    </row>
    <row r="1735" spans="7:19">
      <c r="G1735" s="1047"/>
      <c r="H1735" s="655"/>
      <c r="I1735" s="655"/>
      <c r="J1735" s="655"/>
      <c r="K1735" s="655"/>
      <c r="L1735" s="655"/>
      <c r="M1735" s="655"/>
      <c r="N1735" s="1310"/>
      <c r="P1735" s="656"/>
      <c r="Q1735" s="657"/>
      <c r="R1735" s="704"/>
      <c r="S1735" s="3180"/>
    </row>
    <row r="1736" spans="7:19">
      <c r="G1736" s="1047"/>
      <c r="H1736" s="655"/>
      <c r="I1736" s="655"/>
      <c r="J1736" s="655"/>
      <c r="K1736" s="655"/>
      <c r="L1736" s="655"/>
      <c r="M1736" s="655"/>
      <c r="N1736" s="1310"/>
      <c r="P1736" s="656"/>
      <c r="Q1736" s="657"/>
      <c r="R1736" s="704"/>
      <c r="S1736" s="3180"/>
    </row>
    <row r="1737" spans="7:19">
      <c r="G1737" s="1047"/>
      <c r="H1737" s="655"/>
      <c r="I1737" s="655"/>
      <c r="J1737" s="655"/>
      <c r="K1737" s="655"/>
      <c r="L1737" s="655"/>
      <c r="M1737" s="655"/>
      <c r="N1737" s="1310"/>
      <c r="P1737" s="656"/>
      <c r="Q1737" s="657"/>
      <c r="R1737" s="704"/>
      <c r="S1737" s="3180"/>
    </row>
    <row r="1738" spans="7:19">
      <c r="G1738" s="1047"/>
      <c r="H1738" s="655"/>
      <c r="I1738" s="655"/>
      <c r="J1738" s="655"/>
      <c r="K1738" s="655"/>
      <c r="L1738" s="655"/>
      <c r="M1738" s="655"/>
      <c r="N1738" s="1310"/>
      <c r="P1738" s="656"/>
      <c r="Q1738" s="657"/>
      <c r="R1738" s="704"/>
      <c r="S1738" s="3180"/>
    </row>
    <row r="1739" spans="7:19">
      <c r="G1739" s="1047"/>
      <c r="H1739" s="655"/>
      <c r="I1739" s="655"/>
      <c r="J1739" s="655"/>
      <c r="K1739" s="655"/>
      <c r="L1739" s="655"/>
      <c r="M1739" s="655"/>
      <c r="N1739" s="1310"/>
      <c r="P1739" s="656"/>
      <c r="Q1739" s="657"/>
      <c r="R1739" s="704"/>
      <c r="S1739" s="3180"/>
    </row>
    <row r="1740" spans="7:19">
      <c r="G1740" s="1047"/>
      <c r="H1740" s="655"/>
      <c r="I1740" s="655"/>
      <c r="J1740" s="655"/>
      <c r="K1740" s="655"/>
      <c r="L1740" s="655"/>
      <c r="M1740" s="655"/>
      <c r="N1740" s="1310"/>
      <c r="P1740" s="656"/>
      <c r="Q1740" s="657"/>
      <c r="R1740" s="704"/>
      <c r="S1740" s="3180"/>
    </row>
    <row r="1741" spans="7:19">
      <c r="G1741" s="1047"/>
      <c r="H1741" s="655"/>
      <c r="I1741" s="655"/>
      <c r="J1741" s="655"/>
      <c r="K1741" s="655"/>
      <c r="L1741" s="655"/>
      <c r="M1741" s="655"/>
      <c r="N1741" s="1310"/>
      <c r="P1741" s="656"/>
      <c r="Q1741" s="657"/>
      <c r="R1741" s="704"/>
      <c r="S1741" s="3180"/>
    </row>
    <row r="1742" spans="7:19">
      <c r="G1742" s="1047"/>
      <c r="H1742" s="655"/>
      <c r="I1742" s="655"/>
      <c r="J1742" s="655"/>
      <c r="K1742" s="655"/>
      <c r="L1742" s="655"/>
      <c r="M1742" s="655"/>
      <c r="N1742" s="1310"/>
      <c r="P1742" s="656"/>
      <c r="Q1742" s="657"/>
      <c r="R1742" s="704"/>
      <c r="S1742" s="3180"/>
    </row>
    <row r="1743" spans="7:19">
      <c r="G1743" s="1047"/>
      <c r="H1743" s="655"/>
      <c r="I1743" s="655"/>
      <c r="J1743" s="655"/>
      <c r="K1743" s="655"/>
      <c r="L1743" s="655"/>
      <c r="M1743" s="655"/>
      <c r="N1743" s="1310"/>
      <c r="P1743" s="656"/>
      <c r="Q1743" s="657"/>
      <c r="R1743" s="704"/>
      <c r="S1743" s="3180"/>
    </row>
    <row r="1744" spans="7:19">
      <c r="G1744" s="1047"/>
      <c r="H1744" s="655"/>
      <c r="I1744" s="655"/>
      <c r="J1744" s="655"/>
      <c r="K1744" s="655"/>
      <c r="L1744" s="655"/>
      <c r="M1744" s="655"/>
      <c r="N1744" s="1310"/>
      <c r="P1744" s="656"/>
      <c r="Q1744" s="657"/>
      <c r="R1744" s="704"/>
      <c r="S1744" s="3180"/>
    </row>
    <row r="1745" spans="7:19">
      <c r="G1745" s="1047"/>
      <c r="H1745" s="655"/>
      <c r="I1745" s="655"/>
      <c r="J1745" s="655"/>
      <c r="K1745" s="655"/>
      <c r="L1745" s="655"/>
      <c r="M1745" s="655"/>
      <c r="N1745" s="1310"/>
      <c r="P1745" s="656"/>
      <c r="Q1745" s="657"/>
      <c r="R1745" s="704"/>
      <c r="S1745" s="3180"/>
    </row>
    <row r="1746" spans="7:19">
      <c r="G1746" s="1047"/>
      <c r="H1746" s="655"/>
      <c r="I1746" s="655"/>
      <c r="J1746" s="655"/>
      <c r="K1746" s="655"/>
      <c r="L1746" s="655"/>
      <c r="M1746" s="655"/>
      <c r="N1746" s="1310"/>
      <c r="P1746" s="656"/>
      <c r="Q1746" s="657"/>
      <c r="R1746" s="704"/>
      <c r="S1746" s="3180"/>
    </row>
    <row r="1747" spans="7:19">
      <c r="G1747" s="1047"/>
      <c r="H1747" s="655"/>
      <c r="I1747" s="655"/>
      <c r="J1747" s="655"/>
      <c r="K1747" s="655"/>
      <c r="L1747" s="655"/>
      <c r="M1747" s="655"/>
      <c r="N1747" s="1310"/>
      <c r="P1747" s="656"/>
      <c r="Q1747" s="657"/>
      <c r="R1747" s="704"/>
      <c r="S1747" s="3180"/>
    </row>
    <row r="1748" spans="7:19">
      <c r="G1748" s="1047"/>
      <c r="H1748" s="655"/>
      <c r="I1748" s="655"/>
      <c r="J1748" s="655"/>
      <c r="K1748" s="655"/>
      <c r="L1748" s="655"/>
      <c r="M1748" s="655"/>
      <c r="N1748" s="1310"/>
      <c r="P1748" s="656"/>
      <c r="Q1748" s="657"/>
      <c r="R1748" s="704"/>
      <c r="S1748" s="3180"/>
    </row>
    <row r="1749" spans="7:19">
      <c r="G1749" s="1047"/>
      <c r="H1749" s="655"/>
      <c r="I1749" s="655"/>
      <c r="J1749" s="655"/>
      <c r="K1749" s="655"/>
      <c r="L1749" s="655"/>
      <c r="M1749" s="655"/>
      <c r="N1749" s="1310"/>
      <c r="P1749" s="656"/>
      <c r="Q1749" s="657"/>
      <c r="R1749" s="704"/>
      <c r="S1749" s="3180"/>
    </row>
    <row r="1750" spans="7:19">
      <c r="G1750" s="1047"/>
      <c r="H1750" s="655"/>
      <c r="I1750" s="655"/>
      <c r="J1750" s="655"/>
      <c r="K1750" s="655"/>
      <c r="L1750" s="655"/>
      <c r="M1750" s="655"/>
      <c r="N1750" s="1310"/>
      <c r="P1750" s="656"/>
      <c r="Q1750" s="657"/>
      <c r="R1750" s="704"/>
      <c r="S1750" s="3180"/>
    </row>
    <row r="1751" spans="7:19">
      <c r="G1751" s="1047"/>
      <c r="H1751" s="655"/>
      <c r="I1751" s="655"/>
      <c r="J1751" s="655"/>
      <c r="K1751" s="655"/>
      <c r="L1751" s="655"/>
      <c r="M1751" s="655"/>
      <c r="N1751" s="1310"/>
      <c r="P1751" s="656"/>
      <c r="Q1751" s="657"/>
      <c r="R1751" s="704"/>
      <c r="S1751" s="3180"/>
    </row>
    <row r="1752" spans="7:19">
      <c r="G1752" s="1047"/>
      <c r="H1752" s="655"/>
      <c r="I1752" s="655"/>
      <c r="J1752" s="655"/>
      <c r="K1752" s="655"/>
      <c r="L1752" s="655"/>
      <c r="M1752" s="655"/>
      <c r="N1752" s="1310"/>
      <c r="P1752" s="656"/>
      <c r="Q1752" s="657"/>
      <c r="R1752" s="704"/>
      <c r="S1752" s="3180"/>
    </row>
    <row r="1753" spans="7:19">
      <c r="G1753" s="1047"/>
      <c r="H1753" s="655"/>
      <c r="I1753" s="655"/>
      <c r="J1753" s="655"/>
      <c r="K1753" s="655"/>
      <c r="L1753" s="655"/>
      <c r="M1753" s="655"/>
      <c r="N1753" s="1310"/>
      <c r="P1753" s="656"/>
      <c r="Q1753" s="657"/>
      <c r="R1753" s="704"/>
      <c r="S1753" s="3180"/>
    </row>
    <row r="1754" spans="7:19">
      <c r="G1754" s="1047"/>
      <c r="H1754" s="655"/>
      <c r="I1754" s="655"/>
      <c r="J1754" s="655"/>
      <c r="K1754" s="655"/>
      <c r="L1754" s="655"/>
      <c r="M1754" s="655"/>
      <c r="N1754" s="1310"/>
      <c r="P1754" s="656"/>
      <c r="Q1754" s="657"/>
      <c r="R1754" s="704"/>
      <c r="S1754" s="3180"/>
    </row>
    <row r="1755" spans="7:19">
      <c r="G1755" s="1047"/>
      <c r="H1755" s="655"/>
      <c r="I1755" s="655"/>
      <c r="J1755" s="655"/>
      <c r="K1755" s="655"/>
      <c r="L1755" s="655"/>
      <c r="M1755" s="655"/>
      <c r="N1755" s="1310"/>
      <c r="P1755" s="656"/>
      <c r="Q1755" s="657"/>
      <c r="R1755" s="704"/>
      <c r="S1755" s="3180"/>
    </row>
    <row r="1756" spans="7:19">
      <c r="G1756" s="1047"/>
      <c r="H1756" s="655"/>
      <c r="I1756" s="655"/>
      <c r="J1756" s="655"/>
      <c r="K1756" s="655"/>
      <c r="L1756" s="655"/>
      <c r="M1756" s="655"/>
      <c r="N1756" s="1310"/>
      <c r="P1756" s="656"/>
      <c r="Q1756" s="657"/>
      <c r="R1756" s="704"/>
      <c r="S1756" s="3180"/>
    </row>
    <row r="1757" spans="7:19">
      <c r="G1757" s="1047"/>
      <c r="H1757" s="655"/>
      <c r="I1757" s="655"/>
      <c r="J1757" s="655"/>
      <c r="K1757" s="655"/>
      <c r="L1757" s="655"/>
      <c r="M1757" s="655"/>
      <c r="N1757" s="1310"/>
      <c r="P1757" s="656"/>
      <c r="Q1757" s="657"/>
      <c r="R1757" s="704"/>
      <c r="S1757" s="3180"/>
    </row>
    <row r="1758" spans="7:19">
      <c r="G1758" s="1047"/>
      <c r="H1758" s="655"/>
      <c r="I1758" s="655"/>
      <c r="J1758" s="655"/>
      <c r="K1758" s="655"/>
      <c r="L1758" s="655"/>
      <c r="M1758" s="655"/>
      <c r="N1758" s="1310"/>
      <c r="P1758" s="656"/>
      <c r="Q1758" s="657"/>
      <c r="R1758" s="704"/>
      <c r="S1758" s="3180"/>
    </row>
    <row r="1759" spans="7:19">
      <c r="G1759" s="1047"/>
      <c r="H1759" s="655"/>
      <c r="I1759" s="655"/>
      <c r="J1759" s="655"/>
      <c r="K1759" s="655"/>
      <c r="L1759" s="655"/>
      <c r="M1759" s="655"/>
      <c r="N1759" s="1310"/>
      <c r="P1759" s="656"/>
      <c r="Q1759" s="657"/>
      <c r="R1759" s="704"/>
      <c r="S1759" s="3180"/>
    </row>
    <row r="1760" spans="7:19">
      <c r="G1760" s="1047"/>
      <c r="H1760" s="655"/>
      <c r="I1760" s="655"/>
      <c r="J1760" s="655"/>
      <c r="K1760" s="655"/>
      <c r="L1760" s="655"/>
      <c r="M1760" s="655"/>
      <c r="N1760" s="1310"/>
      <c r="P1760" s="656"/>
      <c r="Q1760" s="657"/>
      <c r="R1760" s="704"/>
      <c r="S1760" s="3180"/>
    </row>
    <row r="1761" spans="7:19">
      <c r="G1761" s="1047"/>
      <c r="H1761" s="655"/>
      <c r="I1761" s="655"/>
      <c r="J1761" s="655"/>
      <c r="K1761" s="655"/>
      <c r="L1761" s="655"/>
      <c r="M1761" s="655"/>
      <c r="N1761" s="1310"/>
      <c r="P1761" s="656"/>
      <c r="Q1761" s="657"/>
      <c r="R1761" s="704"/>
      <c r="S1761" s="3180"/>
    </row>
    <row r="1762" spans="7:19">
      <c r="G1762" s="1047"/>
      <c r="H1762" s="655"/>
      <c r="I1762" s="655"/>
      <c r="J1762" s="655"/>
      <c r="K1762" s="655"/>
      <c r="L1762" s="655"/>
      <c r="M1762" s="655"/>
      <c r="N1762" s="1310"/>
      <c r="P1762" s="656"/>
      <c r="Q1762" s="657"/>
      <c r="R1762" s="704"/>
      <c r="S1762" s="3180"/>
    </row>
    <row r="1763" spans="7:19">
      <c r="G1763" s="1047"/>
      <c r="H1763" s="655"/>
      <c r="I1763" s="655"/>
      <c r="J1763" s="655"/>
      <c r="K1763" s="655"/>
      <c r="L1763" s="655"/>
      <c r="M1763" s="655"/>
      <c r="N1763" s="1310"/>
      <c r="P1763" s="656"/>
      <c r="Q1763" s="657"/>
      <c r="R1763" s="704"/>
      <c r="S1763" s="3180"/>
    </row>
    <row r="1764" spans="7:19">
      <c r="G1764" s="1047"/>
      <c r="H1764" s="655"/>
      <c r="I1764" s="655"/>
      <c r="J1764" s="655"/>
      <c r="K1764" s="655"/>
      <c r="L1764" s="655"/>
      <c r="M1764" s="655"/>
      <c r="N1764" s="1310"/>
      <c r="P1764" s="656"/>
      <c r="Q1764" s="657"/>
      <c r="R1764" s="704"/>
      <c r="S1764" s="3180"/>
    </row>
    <row r="1765" spans="7:19">
      <c r="G1765" s="1047"/>
      <c r="H1765" s="655"/>
      <c r="I1765" s="655"/>
      <c r="J1765" s="655"/>
      <c r="K1765" s="655"/>
      <c r="L1765" s="655"/>
      <c r="M1765" s="655"/>
      <c r="N1765" s="1310"/>
      <c r="P1765" s="656"/>
      <c r="Q1765" s="657"/>
      <c r="R1765" s="704"/>
      <c r="S1765" s="3180"/>
    </row>
    <row r="1766" spans="7:19">
      <c r="G1766" s="1047"/>
      <c r="H1766" s="655"/>
      <c r="I1766" s="655"/>
      <c r="J1766" s="655"/>
      <c r="K1766" s="655"/>
      <c r="L1766" s="655"/>
      <c r="M1766" s="655"/>
      <c r="N1766" s="1310"/>
      <c r="P1766" s="656"/>
      <c r="Q1766" s="657"/>
      <c r="R1766" s="704"/>
      <c r="S1766" s="3180"/>
    </row>
    <row r="1767" spans="7:19">
      <c r="G1767" s="1047"/>
      <c r="H1767" s="655"/>
      <c r="I1767" s="655"/>
      <c r="J1767" s="655"/>
      <c r="K1767" s="655"/>
      <c r="L1767" s="655"/>
      <c r="M1767" s="655"/>
      <c r="N1767" s="1310"/>
      <c r="P1767" s="656"/>
      <c r="Q1767" s="657"/>
      <c r="R1767" s="704"/>
      <c r="S1767" s="3180"/>
    </row>
    <row r="1768" spans="7:19">
      <c r="G1768" s="1047"/>
      <c r="H1768" s="655"/>
      <c r="I1768" s="655"/>
      <c r="J1768" s="655"/>
      <c r="K1768" s="655"/>
      <c r="L1768" s="655"/>
      <c r="M1768" s="655"/>
      <c r="N1768" s="1310"/>
      <c r="P1768" s="656"/>
      <c r="Q1768" s="657"/>
      <c r="R1768" s="704"/>
      <c r="S1768" s="3180"/>
    </row>
    <row r="1769" spans="7:19">
      <c r="G1769" s="1047"/>
      <c r="H1769" s="655"/>
      <c r="I1769" s="655"/>
      <c r="J1769" s="655"/>
      <c r="K1769" s="655"/>
      <c r="L1769" s="655"/>
      <c r="M1769" s="655"/>
      <c r="N1769" s="1310"/>
      <c r="P1769" s="656"/>
      <c r="Q1769" s="657"/>
      <c r="R1769" s="704"/>
      <c r="S1769" s="3180"/>
    </row>
    <row r="1770" spans="7:19">
      <c r="G1770" s="1047"/>
      <c r="H1770" s="655"/>
      <c r="I1770" s="655"/>
      <c r="J1770" s="655"/>
      <c r="K1770" s="655"/>
      <c r="L1770" s="655"/>
      <c r="M1770" s="655"/>
      <c r="N1770" s="1310"/>
      <c r="P1770" s="656"/>
      <c r="Q1770" s="657"/>
      <c r="R1770" s="704"/>
      <c r="S1770" s="3180"/>
    </row>
    <row r="1771" spans="7:19">
      <c r="G1771" s="1047"/>
      <c r="H1771" s="655"/>
      <c r="I1771" s="655"/>
      <c r="J1771" s="655"/>
      <c r="K1771" s="655"/>
      <c r="L1771" s="655"/>
      <c r="M1771" s="655"/>
      <c r="N1771" s="1310"/>
      <c r="P1771" s="656"/>
      <c r="Q1771" s="657"/>
      <c r="R1771" s="704"/>
      <c r="S1771" s="3180"/>
    </row>
    <row r="1772" spans="7:19">
      <c r="G1772" s="1047"/>
      <c r="H1772" s="655"/>
      <c r="I1772" s="655"/>
      <c r="J1772" s="655"/>
      <c r="K1772" s="655"/>
      <c r="L1772" s="655"/>
      <c r="M1772" s="655"/>
      <c r="N1772" s="1310"/>
      <c r="P1772" s="656"/>
      <c r="Q1772" s="657"/>
      <c r="R1772" s="704"/>
      <c r="S1772" s="3180"/>
    </row>
    <row r="1773" spans="7:19">
      <c r="G1773" s="1047"/>
      <c r="H1773" s="655"/>
      <c r="I1773" s="655"/>
      <c r="J1773" s="655"/>
      <c r="K1773" s="655"/>
      <c r="L1773" s="655"/>
      <c r="M1773" s="655"/>
      <c r="N1773" s="1310"/>
      <c r="P1773" s="656"/>
      <c r="Q1773" s="657"/>
      <c r="R1773" s="704"/>
      <c r="S1773" s="3180"/>
    </row>
    <row r="1774" spans="7:19">
      <c r="G1774" s="1047"/>
      <c r="H1774" s="655"/>
      <c r="I1774" s="655"/>
      <c r="J1774" s="655"/>
      <c r="K1774" s="655"/>
      <c r="L1774" s="655"/>
      <c r="M1774" s="655"/>
      <c r="N1774" s="1310"/>
      <c r="P1774" s="656"/>
      <c r="Q1774" s="657"/>
      <c r="R1774" s="704"/>
      <c r="S1774" s="3180"/>
    </row>
    <row r="1775" spans="7:19">
      <c r="G1775" s="1047"/>
      <c r="H1775" s="655"/>
      <c r="I1775" s="655"/>
      <c r="J1775" s="655"/>
      <c r="K1775" s="655"/>
      <c r="L1775" s="655"/>
      <c r="M1775" s="655"/>
      <c r="N1775" s="1310"/>
      <c r="P1775" s="656"/>
      <c r="Q1775" s="657"/>
      <c r="R1775" s="704"/>
      <c r="S1775" s="3180"/>
    </row>
    <row r="1776" spans="7:19">
      <c r="G1776" s="1047"/>
      <c r="H1776" s="655"/>
      <c r="I1776" s="655"/>
      <c r="J1776" s="655"/>
      <c r="K1776" s="655"/>
      <c r="L1776" s="655"/>
      <c r="M1776" s="655"/>
      <c r="N1776" s="1310"/>
      <c r="P1776" s="656"/>
      <c r="Q1776" s="657"/>
      <c r="R1776" s="704"/>
      <c r="S1776" s="3180"/>
    </row>
    <row r="1777" spans="7:19">
      <c r="G1777" s="1047"/>
      <c r="H1777" s="655"/>
      <c r="I1777" s="655"/>
      <c r="J1777" s="655"/>
      <c r="K1777" s="655"/>
      <c r="L1777" s="655"/>
      <c r="M1777" s="655"/>
      <c r="N1777" s="1310"/>
      <c r="P1777" s="656"/>
      <c r="Q1777" s="657"/>
      <c r="R1777" s="704"/>
      <c r="S1777" s="3180"/>
    </row>
    <row r="1778" spans="7:19">
      <c r="G1778" s="1047"/>
      <c r="H1778" s="655"/>
      <c r="I1778" s="655"/>
      <c r="J1778" s="655"/>
      <c r="K1778" s="655"/>
      <c r="L1778" s="655"/>
      <c r="M1778" s="655"/>
      <c r="N1778" s="1310"/>
      <c r="P1778" s="656"/>
      <c r="Q1778" s="657"/>
      <c r="R1778" s="704"/>
      <c r="S1778" s="3180"/>
    </row>
    <row r="1779" spans="7:19">
      <c r="G1779" s="1047"/>
      <c r="H1779" s="655"/>
      <c r="I1779" s="655"/>
      <c r="J1779" s="655"/>
      <c r="K1779" s="655"/>
      <c r="L1779" s="655"/>
      <c r="M1779" s="655"/>
      <c r="N1779" s="1310"/>
      <c r="P1779" s="656"/>
      <c r="Q1779" s="657"/>
      <c r="R1779" s="704"/>
      <c r="S1779" s="3180"/>
    </row>
    <row r="1780" spans="7:19">
      <c r="G1780" s="1047"/>
      <c r="H1780" s="655"/>
      <c r="I1780" s="655"/>
      <c r="J1780" s="655"/>
      <c r="K1780" s="655"/>
      <c r="L1780" s="655"/>
      <c r="M1780" s="655"/>
      <c r="N1780" s="1310"/>
      <c r="P1780" s="656"/>
      <c r="Q1780" s="657"/>
      <c r="R1780" s="704"/>
      <c r="S1780" s="3180"/>
    </row>
    <row r="1781" spans="7:19">
      <c r="G1781" s="1047"/>
      <c r="H1781" s="655"/>
      <c r="I1781" s="655"/>
      <c r="J1781" s="655"/>
      <c r="K1781" s="655"/>
      <c r="L1781" s="655"/>
      <c r="M1781" s="655"/>
      <c r="N1781" s="1310"/>
      <c r="P1781" s="656"/>
      <c r="Q1781" s="657"/>
      <c r="R1781" s="704"/>
      <c r="S1781" s="3180"/>
    </row>
    <row r="1782" spans="7:19">
      <c r="G1782" s="1047"/>
      <c r="H1782" s="655"/>
      <c r="I1782" s="655"/>
      <c r="J1782" s="655"/>
      <c r="K1782" s="655"/>
      <c r="L1782" s="655"/>
      <c r="M1782" s="655"/>
      <c r="N1782" s="1310"/>
      <c r="P1782" s="656"/>
      <c r="Q1782" s="657"/>
      <c r="R1782" s="704"/>
      <c r="S1782" s="3180"/>
    </row>
    <row r="1783" spans="7:19">
      <c r="G1783" s="1047"/>
      <c r="H1783" s="655"/>
      <c r="I1783" s="655"/>
      <c r="J1783" s="655"/>
      <c r="K1783" s="655"/>
      <c r="L1783" s="655"/>
      <c r="M1783" s="655"/>
      <c r="N1783" s="1310"/>
      <c r="P1783" s="656"/>
      <c r="Q1783" s="657"/>
      <c r="R1783" s="704"/>
      <c r="S1783" s="3180"/>
    </row>
    <row r="1784" spans="7:19">
      <c r="G1784" s="1047"/>
      <c r="H1784" s="655"/>
      <c r="I1784" s="655"/>
      <c r="J1784" s="655"/>
      <c r="K1784" s="655"/>
      <c r="L1784" s="655"/>
      <c r="M1784" s="655"/>
      <c r="N1784" s="1310"/>
      <c r="P1784" s="656"/>
      <c r="Q1784" s="657"/>
      <c r="R1784" s="704"/>
      <c r="S1784" s="3180"/>
    </row>
    <row r="1785" spans="7:19">
      <c r="G1785" s="1047"/>
      <c r="H1785" s="655"/>
      <c r="I1785" s="655"/>
      <c r="J1785" s="655"/>
      <c r="K1785" s="655"/>
      <c r="L1785" s="655"/>
      <c r="M1785" s="655"/>
      <c r="N1785" s="1310"/>
      <c r="P1785" s="656"/>
      <c r="Q1785" s="657"/>
      <c r="R1785" s="704"/>
      <c r="S1785" s="3180"/>
    </row>
    <row r="1786" spans="7:19">
      <c r="G1786" s="1047"/>
      <c r="H1786" s="655"/>
      <c r="I1786" s="655"/>
      <c r="J1786" s="655"/>
      <c r="K1786" s="655"/>
      <c r="L1786" s="655"/>
      <c r="M1786" s="655"/>
      <c r="N1786" s="1310"/>
      <c r="P1786" s="656"/>
      <c r="Q1786" s="657"/>
      <c r="R1786" s="704"/>
      <c r="S1786" s="3180"/>
    </row>
    <row r="1787" spans="7:19">
      <c r="G1787" s="1047"/>
      <c r="H1787" s="655"/>
      <c r="I1787" s="655"/>
      <c r="J1787" s="655"/>
      <c r="K1787" s="655"/>
      <c r="L1787" s="655"/>
      <c r="M1787" s="655"/>
      <c r="N1787" s="1310"/>
      <c r="P1787" s="656"/>
      <c r="Q1787" s="657"/>
      <c r="R1787" s="704"/>
      <c r="S1787" s="3180"/>
    </row>
    <row r="1788" spans="7:19">
      <c r="G1788" s="1047"/>
      <c r="H1788" s="655"/>
      <c r="I1788" s="655"/>
      <c r="J1788" s="655"/>
      <c r="K1788" s="655"/>
      <c r="L1788" s="655"/>
      <c r="M1788" s="655"/>
      <c r="N1788" s="1310"/>
      <c r="P1788" s="656"/>
      <c r="Q1788" s="657"/>
      <c r="R1788" s="704"/>
      <c r="S1788" s="3180"/>
    </row>
    <row r="1789" spans="7:19">
      <c r="G1789" s="1047"/>
      <c r="H1789" s="655"/>
      <c r="I1789" s="655"/>
      <c r="J1789" s="655"/>
      <c r="K1789" s="655"/>
      <c r="L1789" s="655"/>
      <c r="M1789" s="655"/>
      <c r="N1789" s="1310"/>
      <c r="P1789" s="656"/>
      <c r="Q1789" s="657"/>
      <c r="R1789" s="704"/>
      <c r="S1789" s="3180"/>
    </row>
    <row r="1790" spans="7:19">
      <c r="G1790" s="1047"/>
      <c r="H1790" s="655"/>
      <c r="I1790" s="655"/>
      <c r="J1790" s="655"/>
      <c r="K1790" s="655"/>
      <c r="L1790" s="655"/>
      <c r="M1790" s="655"/>
      <c r="N1790" s="1310"/>
      <c r="P1790" s="656"/>
      <c r="Q1790" s="657"/>
      <c r="R1790" s="704"/>
      <c r="S1790" s="3180"/>
    </row>
    <row r="1791" spans="7:19">
      <c r="G1791" s="1047"/>
      <c r="H1791" s="655"/>
      <c r="I1791" s="655"/>
      <c r="J1791" s="655"/>
      <c r="K1791" s="655"/>
      <c r="L1791" s="655"/>
      <c r="M1791" s="655"/>
      <c r="N1791" s="1310"/>
      <c r="P1791" s="656"/>
      <c r="Q1791" s="657"/>
      <c r="R1791" s="704"/>
      <c r="S1791" s="3180"/>
    </row>
    <row r="1792" spans="7:19">
      <c r="G1792" s="1047"/>
      <c r="H1792" s="655"/>
      <c r="I1792" s="655"/>
      <c r="J1792" s="655"/>
      <c r="K1792" s="655"/>
      <c r="L1792" s="655"/>
      <c r="M1792" s="655"/>
      <c r="N1792" s="1310"/>
      <c r="P1792" s="656"/>
      <c r="Q1792" s="657"/>
      <c r="R1792" s="704"/>
      <c r="S1792" s="3180"/>
    </row>
    <row r="1793" spans="7:19">
      <c r="G1793" s="1047"/>
      <c r="H1793" s="655"/>
      <c r="I1793" s="655"/>
      <c r="J1793" s="655"/>
      <c r="K1793" s="655"/>
      <c r="L1793" s="655"/>
      <c r="M1793" s="655"/>
      <c r="N1793" s="1310"/>
      <c r="P1793" s="656"/>
      <c r="Q1793" s="657"/>
      <c r="R1793" s="704"/>
      <c r="S1793" s="3180"/>
    </row>
    <row r="1794" spans="7:19">
      <c r="G1794" s="1047"/>
      <c r="H1794" s="655"/>
      <c r="I1794" s="655"/>
      <c r="J1794" s="655"/>
      <c r="K1794" s="655"/>
      <c r="L1794" s="655"/>
      <c r="M1794" s="655"/>
      <c r="N1794" s="1310"/>
      <c r="P1794" s="656"/>
      <c r="Q1794" s="657"/>
      <c r="R1794" s="704"/>
      <c r="S1794" s="3180"/>
    </row>
    <row r="1795" spans="7:19">
      <c r="G1795" s="1047"/>
      <c r="H1795" s="655"/>
      <c r="I1795" s="655"/>
      <c r="J1795" s="655"/>
      <c r="K1795" s="655"/>
      <c r="L1795" s="655"/>
      <c r="M1795" s="655"/>
      <c r="N1795" s="1310"/>
      <c r="P1795" s="656"/>
      <c r="Q1795" s="657"/>
      <c r="R1795" s="704"/>
      <c r="S1795" s="3180"/>
    </row>
    <row r="1796" spans="7:19">
      <c r="G1796" s="1047"/>
      <c r="H1796" s="655"/>
      <c r="I1796" s="655"/>
      <c r="J1796" s="655"/>
      <c r="K1796" s="655"/>
      <c r="L1796" s="655"/>
      <c r="M1796" s="655"/>
      <c r="N1796" s="1310"/>
      <c r="P1796" s="656"/>
      <c r="Q1796" s="657"/>
      <c r="R1796" s="704"/>
      <c r="S1796" s="3180"/>
    </row>
    <row r="1797" spans="7:19">
      <c r="G1797" s="1047"/>
      <c r="H1797" s="655"/>
      <c r="I1797" s="655"/>
      <c r="J1797" s="655"/>
      <c r="K1797" s="655"/>
      <c r="L1797" s="655"/>
      <c r="M1797" s="655"/>
      <c r="N1797" s="1310"/>
      <c r="P1797" s="656"/>
      <c r="Q1797" s="657"/>
      <c r="R1797" s="704"/>
      <c r="S1797" s="3180"/>
    </row>
    <row r="1798" spans="7:19">
      <c r="G1798" s="1047"/>
      <c r="H1798" s="655"/>
      <c r="I1798" s="655"/>
      <c r="J1798" s="655"/>
      <c r="K1798" s="655"/>
      <c r="L1798" s="655"/>
      <c r="M1798" s="655"/>
      <c r="N1798" s="1310"/>
      <c r="P1798" s="656"/>
      <c r="Q1798" s="657"/>
      <c r="R1798" s="704"/>
      <c r="S1798" s="3180"/>
    </row>
    <row r="1799" spans="7:19">
      <c r="G1799" s="1047"/>
      <c r="H1799" s="655"/>
      <c r="I1799" s="655"/>
      <c r="J1799" s="655"/>
      <c r="K1799" s="655"/>
      <c r="L1799" s="655"/>
      <c r="M1799" s="655"/>
      <c r="N1799" s="1310"/>
      <c r="P1799" s="656"/>
      <c r="Q1799" s="657"/>
      <c r="R1799" s="704"/>
      <c r="S1799" s="3180"/>
    </row>
    <row r="1800" spans="7:19">
      <c r="G1800" s="1047"/>
      <c r="H1800" s="655"/>
      <c r="I1800" s="655"/>
      <c r="J1800" s="655"/>
      <c r="K1800" s="655"/>
      <c r="L1800" s="655"/>
      <c r="M1800" s="655"/>
      <c r="N1800" s="1310"/>
      <c r="P1800" s="656"/>
      <c r="Q1800" s="657"/>
      <c r="R1800" s="704"/>
      <c r="S1800" s="3180"/>
    </row>
    <row r="1801" spans="7:19">
      <c r="G1801" s="1047"/>
      <c r="H1801" s="655"/>
      <c r="I1801" s="655"/>
      <c r="J1801" s="655"/>
      <c r="K1801" s="655"/>
      <c r="L1801" s="655"/>
      <c r="M1801" s="655"/>
      <c r="N1801" s="1310"/>
      <c r="P1801" s="656"/>
      <c r="Q1801" s="657"/>
      <c r="R1801" s="704"/>
      <c r="S1801" s="3180"/>
    </row>
    <row r="1802" spans="7:19">
      <c r="G1802" s="1047"/>
      <c r="H1802" s="655"/>
      <c r="I1802" s="655"/>
      <c r="J1802" s="655"/>
      <c r="K1802" s="655"/>
      <c r="L1802" s="655"/>
      <c r="M1802" s="655"/>
      <c r="N1802" s="1310"/>
      <c r="P1802" s="656"/>
      <c r="Q1802" s="657"/>
      <c r="R1802" s="704"/>
      <c r="S1802" s="3180"/>
    </row>
    <row r="1803" spans="7:19">
      <c r="G1803" s="1047"/>
      <c r="H1803" s="655"/>
      <c r="I1803" s="655"/>
      <c r="J1803" s="655"/>
      <c r="K1803" s="655"/>
      <c r="L1803" s="655"/>
      <c r="M1803" s="655"/>
      <c r="N1803" s="1310"/>
      <c r="P1803" s="656"/>
      <c r="Q1803" s="657"/>
      <c r="R1803" s="704"/>
      <c r="S1803" s="3180"/>
    </row>
    <row r="1804" spans="7:19">
      <c r="G1804" s="1047"/>
      <c r="H1804" s="655"/>
      <c r="I1804" s="655"/>
      <c r="J1804" s="655"/>
      <c r="K1804" s="655"/>
      <c r="L1804" s="655"/>
      <c r="M1804" s="655"/>
      <c r="N1804" s="1310"/>
      <c r="P1804" s="656"/>
      <c r="Q1804" s="657"/>
      <c r="R1804" s="704"/>
      <c r="S1804" s="3180"/>
    </row>
    <row r="1805" spans="7:19">
      <c r="G1805" s="1047"/>
      <c r="H1805" s="655"/>
      <c r="I1805" s="655"/>
      <c r="J1805" s="655"/>
      <c r="K1805" s="655"/>
      <c r="L1805" s="655"/>
      <c r="M1805" s="655"/>
      <c r="N1805" s="1310"/>
      <c r="P1805" s="656"/>
      <c r="Q1805" s="657"/>
      <c r="R1805" s="704"/>
      <c r="S1805" s="3180"/>
    </row>
    <row r="1806" spans="7:19">
      <c r="G1806" s="1047"/>
      <c r="H1806" s="655"/>
      <c r="I1806" s="655"/>
      <c r="J1806" s="655"/>
      <c r="K1806" s="655"/>
      <c r="L1806" s="655"/>
      <c r="M1806" s="655"/>
      <c r="N1806" s="1310"/>
      <c r="P1806" s="656"/>
      <c r="Q1806" s="657"/>
      <c r="R1806" s="704"/>
      <c r="S1806" s="3180"/>
    </row>
    <row r="1807" spans="7:19">
      <c r="G1807" s="1047"/>
      <c r="H1807" s="655"/>
      <c r="I1807" s="655"/>
      <c r="J1807" s="655"/>
      <c r="K1807" s="655"/>
      <c r="L1807" s="655"/>
      <c r="M1807" s="655"/>
      <c r="N1807" s="1310"/>
      <c r="P1807" s="656"/>
      <c r="Q1807" s="657"/>
      <c r="R1807" s="704"/>
      <c r="S1807" s="3180"/>
    </row>
    <row r="1808" spans="7:19">
      <c r="G1808" s="1047"/>
      <c r="H1808" s="655"/>
      <c r="I1808" s="655"/>
      <c r="J1808" s="655"/>
      <c r="K1808" s="655"/>
      <c r="L1808" s="655"/>
      <c r="M1808" s="655"/>
      <c r="N1808" s="1310"/>
      <c r="P1808" s="656"/>
      <c r="Q1808" s="657"/>
      <c r="R1808" s="704"/>
      <c r="S1808" s="3180"/>
    </row>
    <row r="1809" spans="7:19">
      <c r="G1809" s="1047"/>
      <c r="H1809" s="655"/>
      <c r="I1809" s="655"/>
      <c r="J1809" s="655"/>
      <c r="K1809" s="655"/>
      <c r="L1809" s="655"/>
      <c r="M1809" s="655"/>
      <c r="N1809" s="1310"/>
      <c r="P1809" s="656"/>
      <c r="Q1809" s="657"/>
      <c r="R1809" s="704"/>
      <c r="S1809" s="3180"/>
    </row>
    <row r="1810" spans="7:19">
      <c r="G1810" s="1047"/>
      <c r="H1810" s="655"/>
      <c r="I1810" s="655"/>
      <c r="J1810" s="655"/>
      <c r="K1810" s="655"/>
      <c r="L1810" s="655"/>
      <c r="M1810" s="655"/>
      <c r="N1810" s="1310"/>
      <c r="P1810" s="656"/>
      <c r="Q1810" s="657"/>
      <c r="R1810" s="704"/>
      <c r="S1810" s="3180"/>
    </row>
    <row r="1811" spans="7:19">
      <c r="G1811" s="1047"/>
      <c r="H1811" s="655"/>
      <c r="I1811" s="655"/>
      <c r="J1811" s="655"/>
      <c r="K1811" s="655"/>
      <c r="L1811" s="655"/>
      <c r="M1811" s="655"/>
      <c r="N1811" s="1310"/>
      <c r="P1811" s="656"/>
      <c r="Q1811" s="657"/>
      <c r="R1811" s="704"/>
      <c r="S1811" s="3180"/>
    </row>
    <row r="1812" spans="7:19">
      <c r="G1812" s="1047"/>
      <c r="H1812" s="655"/>
      <c r="I1812" s="655"/>
      <c r="J1812" s="655"/>
      <c r="K1812" s="655"/>
      <c r="L1812" s="655"/>
      <c r="M1812" s="655"/>
      <c r="N1812" s="1310"/>
      <c r="P1812" s="656"/>
      <c r="Q1812" s="657"/>
      <c r="R1812" s="704"/>
      <c r="S1812" s="3180"/>
    </row>
    <row r="1813" spans="7:19">
      <c r="G1813" s="1047"/>
      <c r="H1813" s="655"/>
      <c r="I1813" s="655"/>
      <c r="J1813" s="655"/>
      <c r="K1813" s="655"/>
      <c r="L1813" s="655"/>
      <c r="M1813" s="655"/>
      <c r="N1813" s="1310"/>
      <c r="P1813" s="656"/>
      <c r="Q1813" s="657"/>
      <c r="R1813" s="704"/>
      <c r="S1813" s="3180"/>
    </row>
    <row r="1814" spans="7:19">
      <c r="G1814" s="1047"/>
      <c r="H1814" s="655"/>
      <c r="I1814" s="655"/>
      <c r="J1814" s="655"/>
      <c r="K1814" s="655"/>
      <c r="L1814" s="655"/>
      <c r="M1814" s="655"/>
      <c r="N1814" s="1310"/>
      <c r="P1814" s="656"/>
      <c r="Q1814" s="657"/>
      <c r="R1814" s="704"/>
      <c r="S1814" s="3180"/>
    </row>
    <row r="1815" spans="7:19">
      <c r="G1815" s="1047"/>
      <c r="H1815" s="655"/>
      <c r="I1815" s="655"/>
      <c r="J1815" s="655"/>
      <c r="K1815" s="655"/>
      <c r="L1815" s="655"/>
      <c r="M1815" s="655"/>
      <c r="N1815" s="1310"/>
      <c r="P1815" s="656"/>
      <c r="Q1815" s="657"/>
      <c r="R1815" s="704"/>
      <c r="S1815" s="3180"/>
    </row>
    <row r="1816" spans="7:19">
      <c r="G1816" s="1047"/>
      <c r="H1816" s="655"/>
      <c r="I1816" s="655"/>
      <c r="J1816" s="655"/>
      <c r="K1816" s="655"/>
      <c r="L1816" s="655"/>
      <c r="M1816" s="655"/>
      <c r="N1816" s="1310"/>
      <c r="P1816" s="656"/>
      <c r="Q1816" s="657"/>
      <c r="R1816" s="704"/>
      <c r="S1816" s="3180"/>
    </row>
    <row r="1817" spans="7:19">
      <c r="G1817" s="1047"/>
      <c r="H1817" s="655"/>
      <c r="I1817" s="655"/>
      <c r="J1817" s="655"/>
      <c r="K1817" s="655"/>
      <c r="L1817" s="655"/>
      <c r="M1817" s="655"/>
      <c r="N1817" s="1310"/>
      <c r="P1817" s="656"/>
      <c r="Q1817" s="657"/>
      <c r="R1817" s="704"/>
      <c r="S1817" s="3180"/>
    </row>
    <row r="1818" spans="7:19">
      <c r="G1818" s="1047"/>
      <c r="H1818" s="655"/>
      <c r="I1818" s="655"/>
      <c r="J1818" s="655"/>
      <c r="K1818" s="655"/>
      <c r="L1818" s="655"/>
      <c r="M1818" s="655"/>
      <c r="N1818" s="1310"/>
      <c r="P1818" s="656"/>
      <c r="Q1818" s="657"/>
      <c r="R1818" s="704"/>
      <c r="S1818" s="3180"/>
    </row>
    <row r="1819" spans="7:19">
      <c r="G1819" s="1047"/>
      <c r="H1819" s="655"/>
      <c r="I1819" s="655"/>
      <c r="J1819" s="655"/>
      <c r="K1819" s="655"/>
      <c r="L1819" s="655"/>
      <c r="M1819" s="655"/>
      <c r="N1819" s="1310"/>
      <c r="P1819" s="656"/>
      <c r="Q1819" s="657"/>
      <c r="R1819" s="704"/>
      <c r="S1819" s="3180"/>
    </row>
    <row r="1820" spans="7:19">
      <c r="G1820" s="1047"/>
      <c r="H1820" s="655"/>
      <c r="I1820" s="655"/>
      <c r="J1820" s="655"/>
      <c r="K1820" s="655"/>
      <c r="L1820" s="655"/>
      <c r="M1820" s="655"/>
      <c r="N1820" s="1310"/>
      <c r="P1820" s="656"/>
      <c r="Q1820" s="657"/>
      <c r="R1820" s="704"/>
      <c r="S1820" s="3180"/>
    </row>
    <row r="1821" spans="7:19">
      <c r="G1821" s="1047"/>
      <c r="H1821" s="655"/>
      <c r="I1821" s="655"/>
      <c r="J1821" s="655"/>
      <c r="K1821" s="655"/>
      <c r="L1821" s="655"/>
      <c r="M1821" s="655"/>
      <c r="N1821" s="1310"/>
      <c r="P1821" s="656"/>
      <c r="Q1821" s="657"/>
      <c r="R1821" s="704"/>
      <c r="S1821" s="3180"/>
    </row>
    <row r="1822" spans="7:19">
      <c r="G1822" s="1047"/>
      <c r="H1822" s="655"/>
      <c r="I1822" s="655"/>
      <c r="J1822" s="655"/>
      <c r="K1822" s="655"/>
      <c r="L1822" s="655"/>
      <c r="M1822" s="655"/>
      <c r="N1822" s="1310"/>
      <c r="P1822" s="656"/>
      <c r="Q1822" s="657"/>
      <c r="R1822" s="704"/>
      <c r="S1822" s="3180"/>
    </row>
    <row r="1823" spans="7:19">
      <c r="G1823" s="1047"/>
      <c r="H1823" s="655"/>
      <c r="I1823" s="655"/>
      <c r="J1823" s="655"/>
      <c r="K1823" s="655"/>
      <c r="L1823" s="655"/>
      <c r="M1823" s="655"/>
      <c r="N1823" s="1310"/>
      <c r="P1823" s="656"/>
      <c r="Q1823" s="657"/>
      <c r="R1823" s="704"/>
      <c r="S1823" s="3180"/>
    </row>
    <row r="1824" spans="7:19">
      <c r="G1824" s="1047"/>
      <c r="H1824" s="655"/>
      <c r="I1824" s="655"/>
      <c r="J1824" s="655"/>
      <c r="K1824" s="655"/>
      <c r="L1824" s="655"/>
      <c r="M1824" s="655"/>
      <c r="N1824" s="1310"/>
      <c r="P1824" s="656"/>
      <c r="Q1824" s="657"/>
      <c r="R1824" s="704"/>
      <c r="S1824" s="3180"/>
    </row>
    <row r="1825" spans="7:19">
      <c r="G1825" s="1047"/>
      <c r="H1825" s="655"/>
      <c r="I1825" s="655"/>
      <c r="J1825" s="655"/>
      <c r="K1825" s="655"/>
      <c r="L1825" s="655"/>
      <c r="M1825" s="655"/>
      <c r="N1825" s="1310"/>
      <c r="P1825" s="656"/>
      <c r="Q1825" s="657"/>
      <c r="R1825" s="704"/>
      <c r="S1825" s="3180"/>
    </row>
    <row r="1826" spans="7:19">
      <c r="G1826" s="1047"/>
      <c r="H1826" s="655"/>
      <c r="I1826" s="655"/>
      <c r="J1826" s="655"/>
      <c r="K1826" s="655"/>
      <c r="L1826" s="655"/>
      <c r="M1826" s="655"/>
      <c r="N1826" s="1310"/>
      <c r="P1826" s="656"/>
      <c r="Q1826" s="657"/>
      <c r="R1826" s="704"/>
      <c r="S1826" s="3180"/>
    </row>
    <row r="1827" spans="7:19">
      <c r="G1827" s="1047"/>
      <c r="H1827" s="655"/>
      <c r="I1827" s="655"/>
      <c r="J1827" s="655"/>
      <c r="K1827" s="655"/>
      <c r="L1827" s="655"/>
      <c r="M1827" s="655"/>
      <c r="N1827" s="1310"/>
      <c r="P1827" s="656"/>
      <c r="Q1827" s="657"/>
      <c r="R1827" s="704"/>
      <c r="S1827" s="3180"/>
    </row>
    <row r="1828" spans="7:19">
      <c r="G1828" s="1047"/>
      <c r="H1828" s="655"/>
      <c r="I1828" s="655"/>
      <c r="J1828" s="655"/>
      <c r="K1828" s="655"/>
      <c r="L1828" s="655"/>
      <c r="M1828" s="655"/>
      <c r="N1828" s="1310"/>
      <c r="P1828" s="656"/>
      <c r="Q1828" s="657"/>
      <c r="R1828" s="704"/>
      <c r="S1828" s="3180"/>
    </row>
    <row r="1829" spans="7:19">
      <c r="G1829" s="1047"/>
      <c r="H1829" s="655"/>
      <c r="I1829" s="655"/>
      <c r="J1829" s="655"/>
      <c r="K1829" s="655"/>
      <c r="L1829" s="655"/>
      <c r="M1829" s="655"/>
      <c r="N1829" s="1310"/>
      <c r="P1829" s="656"/>
      <c r="Q1829" s="657"/>
      <c r="R1829" s="704"/>
      <c r="S1829" s="3180"/>
    </row>
    <row r="1830" spans="7:19">
      <c r="G1830" s="1047"/>
      <c r="H1830" s="655"/>
      <c r="I1830" s="655"/>
      <c r="J1830" s="655"/>
      <c r="K1830" s="655"/>
      <c r="L1830" s="655"/>
      <c r="M1830" s="655"/>
      <c r="N1830" s="1310"/>
      <c r="P1830" s="656"/>
      <c r="Q1830" s="657"/>
      <c r="R1830" s="704"/>
      <c r="S1830" s="3180"/>
    </row>
    <row r="1831" spans="7:19">
      <c r="G1831" s="1047"/>
      <c r="H1831" s="655"/>
      <c r="I1831" s="655"/>
      <c r="J1831" s="655"/>
      <c r="K1831" s="655"/>
      <c r="L1831" s="655"/>
      <c r="M1831" s="655"/>
      <c r="N1831" s="1310"/>
      <c r="P1831" s="656"/>
      <c r="Q1831" s="657"/>
      <c r="R1831" s="704"/>
      <c r="S1831" s="3180"/>
    </row>
    <row r="1832" spans="7:19">
      <c r="G1832" s="1047"/>
      <c r="H1832" s="655"/>
      <c r="I1832" s="655"/>
      <c r="J1832" s="655"/>
      <c r="K1832" s="655"/>
      <c r="L1832" s="655"/>
      <c r="M1832" s="655"/>
      <c r="N1832" s="1310"/>
      <c r="P1832" s="656"/>
      <c r="Q1832" s="657"/>
      <c r="R1832" s="704"/>
      <c r="S1832" s="3180"/>
    </row>
    <row r="1833" spans="7:19">
      <c r="G1833" s="1047"/>
      <c r="H1833" s="655"/>
      <c r="I1833" s="655"/>
      <c r="J1833" s="655"/>
      <c r="K1833" s="655"/>
      <c r="L1833" s="655"/>
      <c r="M1833" s="655"/>
      <c r="N1833" s="1310"/>
      <c r="P1833" s="656"/>
      <c r="Q1833" s="657"/>
      <c r="R1833" s="704"/>
      <c r="S1833" s="3180"/>
    </row>
    <row r="1834" spans="7:19">
      <c r="G1834" s="1047"/>
      <c r="H1834" s="655"/>
      <c r="I1834" s="655"/>
      <c r="J1834" s="655"/>
      <c r="K1834" s="655"/>
      <c r="L1834" s="655"/>
      <c r="M1834" s="655"/>
      <c r="N1834" s="1310"/>
      <c r="P1834" s="656"/>
      <c r="Q1834" s="657"/>
      <c r="R1834" s="704"/>
      <c r="S1834" s="3180"/>
    </row>
    <row r="1835" spans="7:19">
      <c r="G1835" s="1047"/>
      <c r="H1835" s="655"/>
      <c r="I1835" s="655"/>
      <c r="J1835" s="655"/>
      <c r="K1835" s="655"/>
      <c r="L1835" s="655"/>
      <c r="M1835" s="655"/>
      <c r="N1835" s="1310"/>
      <c r="P1835" s="656"/>
      <c r="Q1835" s="657"/>
      <c r="R1835" s="704"/>
      <c r="S1835" s="3180"/>
    </row>
    <row r="1836" spans="7:19">
      <c r="G1836" s="1047"/>
      <c r="H1836" s="655"/>
      <c r="I1836" s="655"/>
      <c r="J1836" s="655"/>
      <c r="K1836" s="655"/>
      <c r="L1836" s="655"/>
      <c r="M1836" s="655"/>
      <c r="N1836" s="1310"/>
      <c r="P1836" s="656"/>
      <c r="Q1836" s="657"/>
      <c r="R1836" s="704"/>
      <c r="S1836" s="3180"/>
    </row>
    <row r="1837" spans="7:19">
      <c r="G1837" s="1047"/>
      <c r="H1837" s="655"/>
      <c r="I1837" s="655"/>
      <c r="J1837" s="655"/>
      <c r="K1837" s="655"/>
      <c r="L1837" s="655"/>
      <c r="M1837" s="655"/>
      <c r="N1837" s="1310"/>
      <c r="P1837" s="656"/>
      <c r="Q1837" s="657"/>
      <c r="R1837" s="704"/>
      <c r="S1837" s="3180"/>
    </row>
    <row r="1838" spans="7:19">
      <c r="G1838" s="1047"/>
      <c r="H1838" s="655"/>
      <c r="I1838" s="655"/>
      <c r="J1838" s="655"/>
      <c r="K1838" s="655"/>
      <c r="L1838" s="655"/>
      <c r="M1838" s="655"/>
      <c r="N1838" s="1310"/>
      <c r="P1838" s="656"/>
      <c r="Q1838" s="657"/>
      <c r="R1838" s="704"/>
      <c r="S1838" s="3180"/>
    </row>
    <row r="1839" spans="7:19">
      <c r="G1839" s="1047"/>
      <c r="H1839" s="655"/>
      <c r="I1839" s="655"/>
      <c r="J1839" s="655"/>
      <c r="K1839" s="655"/>
      <c r="L1839" s="655"/>
      <c r="M1839" s="655"/>
      <c r="N1839" s="1310"/>
      <c r="P1839" s="656"/>
      <c r="Q1839" s="657"/>
      <c r="R1839" s="704"/>
      <c r="S1839" s="3180"/>
    </row>
    <row r="1840" spans="7:19">
      <c r="G1840" s="1047"/>
      <c r="H1840" s="655"/>
      <c r="I1840" s="655"/>
      <c r="J1840" s="655"/>
      <c r="K1840" s="655"/>
      <c r="L1840" s="655"/>
      <c r="M1840" s="655"/>
      <c r="N1840" s="1310"/>
      <c r="P1840" s="656"/>
      <c r="Q1840" s="657"/>
      <c r="R1840" s="704"/>
      <c r="S1840" s="3180"/>
    </row>
    <row r="1841" spans="7:19">
      <c r="G1841" s="1047"/>
      <c r="H1841" s="655"/>
      <c r="I1841" s="655"/>
      <c r="J1841" s="655"/>
      <c r="K1841" s="655"/>
      <c r="L1841" s="655"/>
      <c r="M1841" s="655"/>
      <c r="N1841" s="1310"/>
      <c r="P1841" s="656"/>
      <c r="Q1841" s="657"/>
      <c r="R1841" s="704"/>
      <c r="S1841" s="3180"/>
    </row>
    <row r="1842" spans="7:19">
      <c r="G1842" s="1047"/>
      <c r="H1842" s="655"/>
      <c r="I1842" s="655"/>
      <c r="J1842" s="655"/>
      <c r="K1842" s="655"/>
      <c r="L1842" s="655"/>
      <c r="M1842" s="655"/>
      <c r="N1842" s="1310"/>
      <c r="P1842" s="656"/>
      <c r="Q1842" s="657"/>
      <c r="R1842" s="704"/>
      <c r="S1842" s="3180"/>
    </row>
    <row r="1843" spans="7:19">
      <c r="G1843" s="1047"/>
      <c r="H1843" s="655"/>
      <c r="I1843" s="655"/>
      <c r="J1843" s="655"/>
      <c r="K1843" s="655"/>
      <c r="L1843" s="655"/>
      <c r="M1843" s="655"/>
      <c r="N1843" s="1310"/>
      <c r="P1843" s="656"/>
      <c r="Q1843" s="657"/>
      <c r="R1843" s="704"/>
      <c r="S1843" s="3180"/>
    </row>
    <row r="1844" spans="7:19">
      <c r="G1844" s="1047"/>
      <c r="H1844" s="655"/>
      <c r="I1844" s="655"/>
      <c r="J1844" s="655"/>
      <c r="K1844" s="655"/>
      <c r="L1844" s="655"/>
      <c r="M1844" s="655"/>
      <c r="N1844" s="1310"/>
      <c r="P1844" s="656"/>
      <c r="Q1844" s="657"/>
      <c r="R1844" s="704"/>
      <c r="S1844" s="3180"/>
    </row>
    <row r="1845" spans="7:19">
      <c r="G1845" s="1047"/>
      <c r="H1845" s="655"/>
      <c r="I1845" s="655"/>
      <c r="J1845" s="655"/>
      <c r="K1845" s="655"/>
      <c r="L1845" s="655"/>
      <c r="M1845" s="655"/>
      <c r="N1845" s="1310"/>
      <c r="P1845" s="656"/>
      <c r="Q1845" s="657"/>
      <c r="R1845" s="704"/>
      <c r="S1845" s="3180"/>
    </row>
    <row r="1846" spans="7:19">
      <c r="G1846" s="1047"/>
      <c r="H1846" s="655"/>
      <c r="I1846" s="655"/>
      <c r="J1846" s="655"/>
      <c r="K1846" s="655"/>
      <c r="L1846" s="655"/>
      <c r="M1846" s="655"/>
      <c r="N1846" s="1310"/>
      <c r="P1846" s="656"/>
      <c r="Q1846" s="657"/>
      <c r="R1846" s="704"/>
      <c r="S1846" s="3180"/>
    </row>
    <row r="1847" spans="7:19">
      <c r="G1847" s="1047"/>
      <c r="H1847" s="655"/>
      <c r="I1847" s="655"/>
      <c r="J1847" s="655"/>
      <c r="K1847" s="655"/>
      <c r="L1847" s="655"/>
      <c r="M1847" s="655"/>
      <c r="N1847" s="1310"/>
      <c r="P1847" s="656"/>
      <c r="Q1847" s="657"/>
      <c r="R1847" s="704"/>
      <c r="S1847" s="3180"/>
    </row>
    <row r="1848" spans="7:19">
      <c r="G1848" s="1047"/>
      <c r="H1848" s="655"/>
      <c r="I1848" s="655"/>
      <c r="J1848" s="655"/>
      <c r="K1848" s="655"/>
      <c r="L1848" s="655"/>
      <c r="M1848" s="655"/>
      <c r="N1848" s="1310"/>
      <c r="P1848" s="656"/>
      <c r="Q1848" s="657"/>
      <c r="R1848" s="704"/>
      <c r="S1848" s="3180"/>
    </row>
    <row r="1849" spans="7:19">
      <c r="G1849" s="1047"/>
      <c r="H1849" s="655"/>
      <c r="I1849" s="655"/>
      <c r="J1849" s="655"/>
      <c r="K1849" s="655"/>
      <c r="L1849" s="655"/>
      <c r="M1849" s="655"/>
      <c r="N1849" s="1310"/>
      <c r="P1849" s="656"/>
      <c r="Q1849" s="657"/>
      <c r="R1849" s="704"/>
      <c r="S1849" s="3180"/>
    </row>
    <row r="1850" spans="7:19">
      <c r="G1850" s="1047"/>
      <c r="H1850" s="655"/>
      <c r="I1850" s="655"/>
      <c r="J1850" s="655"/>
      <c r="K1850" s="655"/>
      <c r="L1850" s="655"/>
      <c r="M1850" s="655"/>
      <c r="N1850" s="1310"/>
      <c r="P1850" s="656"/>
      <c r="Q1850" s="657"/>
      <c r="R1850" s="704"/>
      <c r="S1850" s="3180"/>
    </row>
    <row r="1851" spans="7:19">
      <c r="G1851" s="1047"/>
      <c r="H1851" s="655"/>
      <c r="I1851" s="655"/>
      <c r="J1851" s="655"/>
      <c r="K1851" s="655"/>
      <c r="L1851" s="655"/>
      <c r="M1851" s="655"/>
      <c r="N1851" s="1310"/>
      <c r="P1851" s="656"/>
      <c r="Q1851" s="657"/>
      <c r="R1851" s="704"/>
      <c r="S1851" s="3180"/>
    </row>
    <row r="1852" spans="7:19">
      <c r="G1852" s="1047"/>
      <c r="H1852" s="655"/>
      <c r="I1852" s="655"/>
      <c r="J1852" s="655"/>
      <c r="K1852" s="655"/>
      <c r="L1852" s="655"/>
      <c r="M1852" s="655"/>
      <c r="N1852" s="1310"/>
      <c r="P1852" s="656"/>
      <c r="Q1852" s="657"/>
      <c r="R1852" s="704"/>
      <c r="S1852" s="3180"/>
    </row>
    <row r="1853" spans="7:19">
      <c r="G1853" s="1047"/>
      <c r="H1853" s="655"/>
      <c r="I1853" s="655"/>
      <c r="J1853" s="655"/>
      <c r="K1853" s="655"/>
      <c r="L1853" s="655"/>
      <c r="M1853" s="655"/>
      <c r="N1853" s="1310"/>
      <c r="P1853" s="656"/>
      <c r="Q1853" s="657"/>
      <c r="R1853" s="704"/>
      <c r="S1853" s="3180"/>
    </row>
    <row r="1854" spans="7:19">
      <c r="G1854" s="1047"/>
      <c r="H1854" s="655"/>
      <c r="I1854" s="655"/>
      <c r="J1854" s="655"/>
      <c r="K1854" s="655"/>
      <c r="L1854" s="655"/>
      <c r="M1854" s="655"/>
      <c r="N1854" s="1310"/>
      <c r="P1854" s="656"/>
      <c r="Q1854" s="657"/>
      <c r="R1854" s="704"/>
      <c r="S1854" s="3180"/>
    </row>
    <row r="1855" spans="7:19">
      <c r="G1855" s="1047"/>
      <c r="H1855" s="655"/>
      <c r="I1855" s="655"/>
      <c r="J1855" s="655"/>
      <c r="K1855" s="655"/>
      <c r="L1855" s="655"/>
      <c r="M1855" s="655"/>
      <c r="N1855" s="1310"/>
      <c r="P1855" s="656"/>
      <c r="Q1855" s="657"/>
      <c r="R1855" s="704"/>
      <c r="S1855" s="3180"/>
    </row>
    <row r="1856" spans="7:19">
      <c r="G1856" s="1047"/>
      <c r="H1856" s="655"/>
      <c r="I1856" s="655"/>
      <c r="J1856" s="655"/>
      <c r="K1856" s="655"/>
      <c r="L1856" s="655"/>
      <c r="M1856" s="655"/>
      <c r="N1856" s="1310"/>
      <c r="P1856" s="656"/>
      <c r="Q1856" s="657"/>
      <c r="R1856" s="704"/>
      <c r="S1856" s="3180"/>
    </row>
    <row r="1857" spans="7:19">
      <c r="G1857" s="1047"/>
      <c r="H1857" s="655"/>
      <c r="I1857" s="655"/>
      <c r="J1857" s="655"/>
      <c r="K1857" s="655"/>
      <c r="L1857" s="655"/>
      <c r="M1857" s="655"/>
      <c r="N1857" s="1310"/>
      <c r="P1857" s="656"/>
      <c r="Q1857" s="657"/>
      <c r="R1857" s="704"/>
      <c r="S1857" s="3180"/>
    </row>
    <row r="1858" spans="7:19">
      <c r="G1858" s="1047"/>
      <c r="H1858" s="655"/>
      <c r="I1858" s="655"/>
      <c r="J1858" s="655"/>
      <c r="K1858" s="655"/>
      <c r="L1858" s="655"/>
      <c r="M1858" s="655"/>
      <c r="N1858" s="1310"/>
      <c r="P1858" s="656"/>
      <c r="Q1858" s="657"/>
      <c r="R1858" s="704"/>
      <c r="S1858" s="3180"/>
    </row>
    <row r="1859" spans="7:19">
      <c r="G1859" s="1047"/>
      <c r="H1859" s="655"/>
      <c r="I1859" s="655"/>
      <c r="J1859" s="655"/>
      <c r="K1859" s="655"/>
      <c r="L1859" s="655"/>
      <c r="M1859" s="655"/>
      <c r="N1859" s="1310"/>
      <c r="P1859" s="656"/>
      <c r="Q1859" s="657"/>
      <c r="R1859" s="704"/>
      <c r="S1859" s="3180"/>
    </row>
    <row r="1860" spans="7:19">
      <c r="G1860" s="1047"/>
      <c r="H1860" s="655"/>
      <c r="I1860" s="655"/>
      <c r="J1860" s="655"/>
      <c r="K1860" s="655"/>
      <c r="L1860" s="655"/>
      <c r="M1860" s="655"/>
      <c r="N1860" s="1310"/>
      <c r="P1860" s="656"/>
      <c r="Q1860" s="657"/>
      <c r="R1860" s="704"/>
      <c r="S1860" s="3180"/>
    </row>
    <row r="1861" spans="7:19">
      <c r="G1861" s="1047"/>
      <c r="H1861" s="655"/>
      <c r="I1861" s="655"/>
      <c r="J1861" s="655"/>
      <c r="K1861" s="655"/>
      <c r="L1861" s="655"/>
      <c r="M1861" s="655"/>
      <c r="N1861" s="1310"/>
      <c r="P1861" s="656"/>
      <c r="Q1861" s="657"/>
      <c r="R1861" s="704"/>
      <c r="S1861" s="3180"/>
    </row>
    <row r="1862" spans="7:19">
      <c r="G1862" s="1047"/>
      <c r="H1862" s="655"/>
      <c r="I1862" s="655"/>
      <c r="J1862" s="655"/>
      <c r="K1862" s="655"/>
      <c r="L1862" s="655"/>
      <c r="M1862" s="655"/>
      <c r="N1862" s="1310"/>
      <c r="P1862" s="656"/>
      <c r="Q1862" s="657"/>
      <c r="R1862" s="704"/>
      <c r="S1862" s="3180"/>
    </row>
    <row r="1863" spans="7:19">
      <c r="G1863" s="1047"/>
      <c r="H1863" s="655"/>
      <c r="I1863" s="655"/>
      <c r="J1863" s="655"/>
      <c r="K1863" s="655"/>
      <c r="L1863" s="655"/>
      <c r="M1863" s="655"/>
      <c r="N1863" s="1310"/>
      <c r="P1863" s="656"/>
      <c r="Q1863" s="657"/>
      <c r="R1863" s="704"/>
      <c r="S1863" s="3180"/>
    </row>
    <row r="1864" spans="7:19">
      <c r="G1864" s="1047"/>
      <c r="H1864" s="655"/>
      <c r="I1864" s="655"/>
      <c r="J1864" s="655"/>
      <c r="K1864" s="655"/>
      <c r="L1864" s="655"/>
      <c r="M1864" s="655"/>
      <c r="N1864" s="1310"/>
      <c r="P1864" s="656"/>
      <c r="Q1864" s="657"/>
      <c r="R1864" s="704"/>
      <c r="S1864" s="3180"/>
    </row>
    <row r="1865" spans="7:19">
      <c r="G1865" s="1047"/>
      <c r="H1865" s="655"/>
      <c r="I1865" s="655"/>
      <c r="J1865" s="655"/>
      <c r="K1865" s="655"/>
      <c r="L1865" s="655"/>
      <c r="M1865" s="655"/>
      <c r="N1865" s="1310"/>
      <c r="P1865" s="656"/>
      <c r="Q1865" s="657"/>
      <c r="R1865" s="704"/>
      <c r="S1865" s="3180"/>
    </row>
    <row r="1866" spans="7:19">
      <c r="G1866" s="1047"/>
      <c r="H1866" s="655"/>
      <c r="I1866" s="655"/>
      <c r="J1866" s="655"/>
      <c r="K1866" s="655"/>
      <c r="L1866" s="655"/>
      <c r="M1866" s="655"/>
      <c r="N1866" s="1310"/>
      <c r="P1866" s="656"/>
      <c r="Q1866" s="657"/>
      <c r="R1866" s="704"/>
      <c r="S1866" s="3180"/>
    </row>
    <row r="1867" spans="7:19">
      <c r="G1867" s="1047"/>
      <c r="H1867" s="655"/>
      <c r="I1867" s="655"/>
      <c r="J1867" s="655"/>
      <c r="K1867" s="655"/>
      <c r="L1867" s="655"/>
      <c r="M1867" s="655"/>
      <c r="N1867" s="1310"/>
      <c r="P1867" s="656"/>
      <c r="Q1867" s="657"/>
      <c r="R1867" s="704"/>
      <c r="S1867" s="3180"/>
    </row>
    <row r="1868" spans="7:19">
      <c r="G1868" s="1047"/>
      <c r="H1868" s="655"/>
      <c r="I1868" s="655"/>
      <c r="J1868" s="655"/>
      <c r="K1868" s="655"/>
      <c r="L1868" s="655"/>
      <c r="M1868" s="655"/>
      <c r="N1868" s="1310"/>
      <c r="P1868" s="656"/>
      <c r="Q1868" s="657"/>
      <c r="R1868" s="704"/>
      <c r="S1868" s="3180"/>
    </row>
    <row r="1869" spans="7:19">
      <c r="G1869" s="1047"/>
      <c r="H1869" s="655"/>
      <c r="I1869" s="655"/>
      <c r="J1869" s="655"/>
      <c r="K1869" s="655"/>
      <c r="L1869" s="655"/>
      <c r="M1869" s="655"/>
      <c r="N1869" s="1310"/>
      <c r="P1869" s="656"/>
      <c r="Q1869" s="657"/>
      <c r="R1869" s="704"/>
      <c r="S1869" s="3180"/>
    </row>
    <row r="1870" spans="7:19">
      <c r="G1870" s="1047"/>
      <c r="H1870" s="655"/>
      <c r="I1870" s="655"/>
      <c r="J1870" s="655"/>
      <c r="K1870" s="655"/>
      <c r="L1870" s="655"/>
      <c r="M1870" s="655"/>
      <c r="N1870" s="1310"/>
      <c r="P1870" s="656"/>
      <c r="Q1870" s="657"/>
      <c r="R1870" s="704"/>
      <c r="S1870" s="3180"/>
    </row>
    <row r="1871" spans="7:19">
      <c r="G1871" s="1047"/>
      <c r="H1871" s="655"/>
      <c r="I1871" s="655"/>
      <c r="J1871" s="655"/>
      <c r="K1871" s="655"/>
      <c r="L1871" s="655"/>
      <c r="M1871" s="655"/>
      <c r="N1871" s="1310"/>
      <c r="P1871" s="656"/>
      <c r="Q1871" s="657"/>
      <c r="R1871" s="704"/>
      <c r="S1871" s="3180"/>
    </row>
    <row r="1872" spans="7:19">
      <c r="G1872" s="1047"/>
      <c r="H1872" s="655"/>
      <c r="I1872" s="655"/>
      <c r="J1872" s="655"/>
      <c r="K1872" s="655"/>
      <c r="L1872" s="655"/>
      <c r="M1872" s="655"/>
      <c r="N1872" s="1310"/>
      <c r="P1872" s="656"/>
      <c r="Q1872" s="657"/>
      <c r="R1872" s="704"/>
      <c r="S1872" s="3180"/>
    </row>
    <row r="1873" spans="7:19">
      <c r="G1873" s="1047"/>
      <c r="H1873" s="655"/>
      <c r="I1873" s="655"/>
      <c r="J1873" s="655"/>
      <c r="K1873" s="655"/>
      <c r="L1873" s="655"/>
      <c r="M1873" s="655"/>
      <c r="N1873" s="1310"/>
      <c r="P1873" s="656"/>
      <c r="Q1873" s="657"/>
      <c r="R1873" s="704"/>
      <c r="S1873" s="3180"/>
    </row>
    <row r="1874" spans="7:19">
      <c r="G1874" s="1047"/>
      <c r="H1874" s="655"/>
      <c r="I1874" s="655"/>
      <c r="J1874" s="655"/>
      <c r="K1874" s="655"/>
      <c r="L1874" s="655"/>
      <c r="M1874" s="655"/>
      <c r="N1874" s="1310"/>
      <c r="P1874" s="656"/>
      <c r="Q1874" s="657"/>
      <c r="R1874" s="704"/>
      <c r="S1874" s="3180"/>
    </row>
    <row r="1875" spans="7:19">
      <c r="G1875" s="1047"/>
      <c r="H1875" s="655"/>
      <c r="I1875" s="655"/>
      <c r="J1875" s="655"/>
      <c r="K1875" s="655"/>
      <c r="L1875" s="655"/>
      <c r="M1875" s="655"/>
      <c r="N1875" s="1310"/>
      <c r="P1875" s="656"/>
      <c r="Q1875" s="657"/>
      <c r="R1875" s="704"/>
      <c r="S1875" s="3180"/>
    </row>
    <row r="1876" spans="7:19">
      <c r="G1876" s="1047"/>
      <c r="H1876" s="655"/>
      <c r="I1876" s="655"/>
      <c r="J1876" s="655"/>
      <c r="K1876" s="655"/>
      <c r="L1876" s="655"/>
      <c r="M1876" s="655"/>
      <c r="N1876" s="1310"/>
      <c r="P1876" s="656"/>
      <c r="Q1876" s="657"/>
      <c r="R1876" s="704"/>
      <c r="S1876" s="3180"/>
    </row>
    <row r="1877" spans="7:19">
      <c r="G1877" s="1047"/>
      <c r="H1877" s="655"/>
      <c r="I1877" s="655"/>
      <c r="J1877" s="655"/>
      <c r="K1877" s="655"/>
      <c r="L1877" s="655"/>
      <c r="M1877" s="655"/>
      <c r="N1877" s="1310"/>
      <c r="P1877" s="656"/>
      <c r="Q1877" s="657"/>
      <c r="R1877" s="704"/>
      <c r="S1877" s="3180"/>
    </row>
    <row r="1878" spans="7:19">
      <c r="G1878" s="1047"/>
      <c r="H1878" s="655"/>
      <c r="I1878" s="655"/>
      <c r="J1878" s="655"/>
      <c r="K1878" s="655"/>
      <c r="L1878" s="655"/>
      <c r="M1878" s="655"/>
      <c r="N1878" s="1310"/>
      <c r="P1878" s="656"/>
      <c r="Q1878" s="657"/>
      <c r="R1878" s="704"/>
      <c r="S1878" s="3180"/>
    </row>
    <row r="1879" spans="7:19">
      <c r="G1879" s="1047"/>
      <c r="H1879" s="655"/>
      <c r="I1879" s="655"/>
      <c r="J1879" s="655"/>
      <c r="K1879" s="655"/>
      <c r="L1879" s="655"/>
      <c r="M1879" s="655"/>
      <c r="N1879" s="1310"/>
      <c r="P1879" s="656"/>
      <c r="Q1879" s="657"/>
      <c r="R1879" s="704"/>
      <c r="S1879" s="3180"/>
    </row>
    <row r="1880" spans="7:19">
      <c r="G1880" s="1047"/>
      <c r="H1880" s="655"/>
      <c r="I1880" s="655"/>
      <c r="J1880" s="655"/>
      <c r="K1880" s="655"/>
      <c r="L1880" s="655"/>
      <c r="M1880" s="655"/>
      <c r="N1880" s="1310"/>
      <c r="P1880" s="656"/>
      <c r="Q1880" s="657"/>
      <c r="R1880" s="704"/>
      <c r="S1880" s="3180"/>
    </row>
    <row r="1881" spans="7:19">
      <c r="G1881" s="1047"/>
      <c r="H1881" s="655"/>
      <c r="I1881" s="655"/>
      <c r="J1881" s="655"/>
      <c r="K1881" s="655"/>
      <c r="L1881" s="655"/>
      <c r="M1881" s="655"/>
      <c r="N1881" s="1310"/>
      <c r="P1881" s="656"/>
      <c r="Q1881" s="657"/>
      <c r="R1881" s="704"/>
      <c r="S1881" s="3180"/>
    </row>
    <row r="1882" spans="7:19">
      <c r="G1882" s="1047"/>
      <c r="H1882" s="655"/>
      <c r="I1882" s="655"/>
      <c r="J1882" s="655"/>
      <c r="K1882" s="655"/>
      <c r="L1882" s="655"/>
      <c r="M1882" s="655"/>
      <c r="N1882" s="1310"/>
      <c r="P1882" s="656"/>
      <c r="Q1882" s="657"/>
      <c r="R1882" s="704"/>
      <c r="S1882" s="3180"/>
    </row>
    <row r="1883" spans="7:19">
      <c r="G1883" s="1047"/>
      <c r="H1883" s="655"/>
      <c r="I1883" s="655"/>
      <c r="J1883" s="655"/>
      <c r="K1883" s="655"/>
      <c r="L1883" s="655"/>
      <c r="M1883" s="655"/>
      <c r="N1883" s="1310"/>
      <c r="P1883" s="656"/>
      <c r="Q1883" s="657"/>
      <c r="R1883" s="704"/>
      <c r="S1883" s="3180"/>
    </row>
    <row r="1884" spans="7:19">
      <c r="G1884" s="1047"/>
      <c r="H1884" s="655"/>
      <c r="I1884" s="655"/>
      <c r="J1884" s="655"/>
      <c r="K1884" s="655"/>
      <c r="L1884" s="655"/>
      <c r="M1884" s="655"/>
      <c r="N1884" s="1310"/>
      <c r="P1884" s="656"/>
      <c r="Q1884" s="657"/>
      <c r="R1884" s="704"/>
      <c r="S1884" s="3180"/>
    </row>
    <row r="1885" spans="7:19">
      <c r="G1885" s="1047"/>
      <c r="H1885" s="655"/>
      <c r="I1885" s="655"/>
      <c r="J1885" s="655"/>
      <c r="K1885" s="655"/>
      <c r="L1885" s="655"/>
      <c r="M1885" s="655"/>
      <c r="N1885" s="1310"/>
      <c r="P1885" s="656"/>
      <c r="Q1885" s="657"/>
      <c r="R1885" s="704"/>
      <c r="S1885" s="3180"/>
    </row>
    <row r="1886" spans="7:19">
      <c r="G1886" s="1047"/>
      <c r="H1886" s="655"/>
      <c r="I1886" s="655"/>
      <c r="J1886" s="655"/>
      <c r="K1886" s="655"/>
      <c r="L1886" s="655"/>
      <c r="M1886" s="655"/>
      <c r="N1886" s="1310"/>
      <c r="P1886" s="656"/>
      <c r="Q1886" s="657"/>
      <c r="R1886" s="704"/>
      <c r="S1886" s="3180"/>
    </row>
    <row r="1887" spans="7:19">
      <c r="G1887" s="1047"/>
      <c r="H1887" s="655"/>
      <c r="I1887" s="655"/>
      <c r="J1887" s="655"/>
      <c r="K1887" s="655"/>
      <c r="L1887" s="655"/>
      <c r="M1887" s="655"/>
      <c r="N1887" s="1310"/>
      <c r="P1887" s="656"/>
      <c r="Q1887" s="657"/>
      <c r="R1887" s="704"/>
      <c r="S1887" s="3180"/>
    </row>
    <row r="1888" spans="7:19">
      <c r="G1888" s="1047"/>
      <c r="H1888" s="655"/>
      <c r="I1888" s="655"/>
      <c r="J1888" s="655"/>
      <c r="K1888" s="655"/>
      <c r="L1888" s="655"/>
      <c r="M1888" s="655"/>
      <c r="N1888" s="1310"/>
      <c r="P1888" s="656"/>
      <c r="Q1888" s="657"/>
      <c r="R1888" s="704"/>
      <c r="S1888" s="3180"/>
    </row>
    <row r="1889" spans="7:19">
      <c r="G1889" s="1047"/>
      <c r="H1889" s="655"/>
      <c r="I1889" s="655"/>
      <c r="J1889" s="655"/>
      <c r="K1889" s="655"/>
      <c r="L1889" s="655"/>
      <c r="M1889" s="655"/>
      <c r="N1889" s="1310"/>
      <c r="P1889" s="656"/>
      <c r="Q1889" s="657"/>
      <c r="R1889" s="704"/>
      <c r="S1889" s="3180"/>
    </row>
    <row r="1890" spans="7:19">
      <c r="G1890" s="1047"/>
      <c r="H1890" s="655"/>
      <c r="I1890" s="655"/>
      <c r="J1890" s="655"/>
      <c r="K1890" s="655"/>
      <c r="L1890" s="655"/>
      <c r="M1890" s="655"/>
      <c r="N1890" s="1310"/>
      <c r="P1890" s="656"/>
      <c r="Q1890" s="657"/>
      <c r="R1890" s="704"/>
      <c r="S1890" s="3180"/>
    </row>
    <row r="1891" spans="7:19">
      <c r="G1891" s="1047"/>
      <c r="H1891" s="655"/>
      <c r="I1891" s="655"/>
      <c r="J1891" s="655"/>
      <c r="K1891" s="655"/>
      <c r="L1891" s="655"/>
      <c r="M1891" s="655"/>
      <c r="N1891" s="1310"/>
      <c r="P1891" s="656"/>
      <c r="Q1891" s="657"/>
      <c r="R1891" s="704"/>
      <c r="S1891" s="3180"/>
    </row>
    <row r="1892" spans="7:19">
      <c r="G1892" s="1047"/>
      <c r="H1892" s="655"/>
      <c r="I1892" s="655"/>
      <c r="J1892" s="655"/>
      <c r="K1892" s="655"/>
      <c r="L1892" s="655"/>
      <c r="M1892" s="655"/>
      <c r="N1892" s="1310"/>
      <c r="P1892" s="656"/>
      <c r="Q1892" s="657"/>
      <c r="R1892" s="704"/>
      <c r="S1892" s="3180"/>
    </row>
    <row r="1893" spans="7:19">
      <c r="G1893" s="1047"/>
      <c r="H1893" s="655"/>
      <c r="I1893" s="655"/>
      <c r="J1893" s="655"/>
      <c r="K1893" s="655"/>
      <c r="L1893" s="655"/>
      <c r="M1893" s="655"/>
      <c r="N1893" s="1310"/>
      <c r="P1893" s="656"/>
      <c r="Q1893" s="657"/>
      <c r="R1893" s="704"/>
      <c r="S1893" s="3180"/>
    </row>
    <row r="1894" spans="7:19">
      <c r="G1894" s="1047"/>
      <c r="H1894" s="655"/>
      <c r="I1894" s="655"/>
      <c r="J1894" s="655"/>
      <c r="K1894" s="655"/>
      <c r="L1894" s="655"/>
      <c r="M1894" s="655"/>
      <c r="N1894" s="1310"/>
      <c r="P1894" s="656"/>
      <c r="Q1894" s="657"/>
      <c r="R1894" s="704"/>
      <c r="S1894" s="3180"/>
    </row>
    <row r="1895" spans="7:19">
      <c r="G1895" s="1047"/>
      <c r="H1895" s="655"/>
      <c r="I1895" s="655"/>
      <c r="J1895" s="655"/>
      <c r="K1895" s="655"/>
      <c r="L1895" s="655"/>
      <c r="M1895" s="655"/>
      <c r="N1895" s="1310"/>
      <c r="P1895" s="656"/>
      <c r="Q1895" s="657"/>
      <c r="R1895" s="704"/>
      <c r="S1895" s="3180"/>
    </row>
    <row r="1896" spans="7:19">
      <c r="G1896" s="1047"/>
      <c r="H1896" s="655"/>
      <c r="I1896" s="655"/>
      <c r="J1896" s="655"/>
      <c r="K1896" s="655"/>
      <c r="L1896" s="655"/>
      <c r="M1896" s="655"/>
      <c r="N1896" s="1310"/>
      <c r="P1896" s="656"/>
      <c r="Q1896" s="657"/>
      <c r="R1896" s="704"/>
      <c r="S1896" s="3180"/>
    </row>
    <row r="1897" spans="7:19">
      <c r="G1897" s="1047"/>
      <c r="H1897" s="655"/>
      <c r="I1897" s="655"/>
      <c r="J1897" s="655"/>
      <c r="K1897" s="655"/>
      <c r="L1897" s="655"/>
      <c r="M1897" s="655"/>
      <c r="N1897" s="1310"/>
      <c r="P1897" s="656"/>
      <c r="Q1897" s="657"/>
      <c r="R1897" s="704"/>
      <c r="S1897" s="3180"/>
    </row>
    <row r="1898" spans="7:19">
      <c r="G1898" s="1047"/>
      <c r="H1898" s="655"/>
      <c r="I1898" s="655"/>
      <c r="J1898" s="655"/>
      <c r="K1898" s="655"/>
      <c r="L1898" s="655"/>
      <c r="M1898" s="655"/>
      <c r="N1898" s="1310"/>
      <c r="P1898" s="656"/>
      <c r="Q1898" s="657"/>
      <c r="R1898" s="704"/>
      <c r="S1898" s="3180"/>
    </row>
    <row r="1899" spans="7:19">
      <c r="G1899" s="1047"/>
      <c r="H1899" s="655"/>
      <c r="I1899" s="655"/>
      <c r="J1899" s="655"/>
      <c r="K1899" s="655"/>
      <c r="L1899" s="655"/>
      <c r="M1899" s="655"/>
      <c r="N1899" s="1310"/>
      <c r="P1899" s="656"/>
      <c r="Q1899" s="657"/>
      <c r="R1899" s="704"/>
      <c r="S1899" s="3180"/>
    </row>
    <row r="1900" spans="7:19">
      <c r="G1900" s="1047"/>
      <c r="H1900" s="655"/>
      <c r="I1900" s="655"/>
      <c r="J1900" s="655"/>
      <c r="K1900" s="655"/>
      <c r="L1900" s="655"/>
      <c r="M1900" s="655"/>
      <c r="N1900" s="1310"/>
      <c r="P1900" s="656"/>
      <c r="Q1900" s="657"/>
      <c r="R1900" s="704"/>
      <c r="S1900" s="3180"/>
    </row>
    <row r="1901" spans="7:19">
      <c r="G1901" s="1047"/>
      <c r="H1901" s="655"/>
      <c r="I1901" s="655"/>
      <c r="J1901" s="655"/>
      <c r="K1901" s="655"/>
      <c r="L1901" s="655"/>
      <c r="M1901" s="655"/>
      <c r="N1901" s="1310"/>
      <c r="P1901" s="656"/>
      <c r="Q1901" s="657"/>
      <c r="R1901" s="704"/>
      <c r="S1901" s="3180"/>
    </row>
    <row r="1902" spans="7:19">
      <c r="G1902" s="1047"/>
      <c r="H1902" s="655"/>
      <c r="I1902" s="655"/>
      <c r="J1902" s="655"/>
      <c r="K1902" s="655"/>
      <c r="L1902" s="655"/>
      <c r="M1902" s="655"/>
      <c r="N1902" s="1310"/>
      <c r="P1902" s="656"/>
      <c r="Q1902" s="657"/>
      <c r="R1902" s="704"/>
      <c r="S1902" s="3180"/>
    </row>
    <row r="1903" spans="7:19">
      <c r="G1903" s="1047"/>
      <c r="H1903" s="655"/>
      <c r="I1903" s="655"/>
      <c r="J1903" s="655"/>
      <c r="K1903" s="655"/>
      <c r="L1903" s="655"/>
      <c r="M1903" s="655"/>
      <c r="N1903" s="1310"/>
      <c r="P1903" s="656"/>
      <c r="Q1903" s="657"/>
      <c r="R1903" s="704"/>
      <c r="S1903" s="3180"/>
    </row>
    <row r="1904" spans="7:19">
      <c r="G1904" s="1047"/>
      <c r="H1904" s="655"/>
      <c r="I1904" s="655"/>
      <c r="J1904" s="655"/>
      <c r="K1904" s="655"/>
      <c r="L1904" s="655"/>
      <c r="M1904" s="655"/>
      <c r="N1904" s="1310"/>
      <c r="P1904" s="656"/>
      <c r="Q1904" s="657"/>
      <c r="R1904" s="704"/>
      <c r="S1904" s="3180"/>
    </row>
    <row r="1905" spans="7:19">
      <c r="G1905" s="1047"/>
      <c r="H1905" s="655"/>
      <c r="I1905" s="655"/>
      <c r="J1905" s="655"/>
      <c r="K1905" s="655"/>
      <c r="L1905" s="655"/>
      <c r="M1905" s="655"/>
      <c r="N1905" s="1310"/>
      <c r="P1905" s="656"/>
      <c r="Q1905" s="657"/>
      <c r="R1905" s="704"/>
      <c r="S1905" s="3180"/>
    </row>
    <row r="1906" spans="7:19">
      <c r="G1906" s="1047"/>
      <c r="H1906" s="655"/>
      <c r="I1906" s="655"/>
      <c r="J1906" s="655"/>
      <c r="K1906" s="655"/>
      <c r="L1906" s="655"/>
      <c r="M1906" s="655"/>
      <c r="N1906" s="1310"/>
      <c r="P1906" s="656"/>
      <c r="Q1906" s="657"/>
      <c r="R1906" s="704"/>
      <c r="S1906" s="3180"/>
    </row>
    <row r="1907" spans="7:19">
      <c r="G1907" s="1047"/>
      <c r="H1907" s="655"/>
      <c r="I1907" s="655"/>
      <c r="J1907" s="655"/>
      <c r="K1907" s="655"/>
      <c r="L1907" s="655"/>
      <c r="M1907" s="655"/>
      <c r="N1907" s="1310"/>
      <c r="P1907" s="656"/>
      <c r="Q1907" s="657"/>
      <c r="R1907" s="704"/>
      <c r="S1907" s="3180"/>
    </row>
    <row r="1908" spans="7:19">
      <c r="G1908" s="1047"/>
      <c r="H1908" s="655"/>
      <c r="I1908" s="655"/>
      <c r="J1908" s="655"/>
      <c r="K1908" s="655"/>
      <c r="L1908" s="655"/>
      <c r="M1908" s="655"/>
      <c r="N1908" s="1310"/>
      <c r="P1908" s="656"/>
      <c r="Q1908" s="657"/>
      <c r="R1908" s="704"/>
      <c r="S1908" s="3180"/>
    </row>
    <row r="1909" spans="7:19">
      <c r="G1909" s="1047"/>
      <c r="H1909" s="655"/>
      <c r="I1909" s="655"/>
      <c r="J1909" s="655"/>
      <c r="K1909" s="655"/>
      <c r="L1909" s="655"/>
      <c r="M1909" s="655"/>
      <c r="N1909" s="1310"/>
      <c r="P1909" s="656"/>
      <c r="Q1909" s="657"/>
      <c r="R1909" s="704"/>
      <c r="S1909" s="3180"/>
    </row>
    <row r="1910" spans="7:19">
      <c r="G1910" s="1047"/>
      <c r="H1910" s="655"/>
      <c r="I1910" s="655"/>
      <c r="J1910" s="655"/>
      <c r="K1910" s="655"/>
      <c r="L1910" s="655"/>
      <c r="M1910" s="655"/>
      <c r="N1910" s="1310"/>
      <c r="P1910" s="656"/>
      <c r="Q1910" s="657"/>
      <c r="R1910" s="704"/>
      <c r="S1910" s="3180"/>
    </row>
    <row r="1911" spans="7:19">
      <c r="G1911" s="1047"/>
      <c r="H1911" s="655"/>
      <c r="I1911" s="655"/>
      <c r="J1911" s="655"/>
      <c r="K1911" s="655"/>
      <c r="L1911" s="655"/>
      <c r="M1911" s="655"/>
      <c r="N1911" s="1310"/>
      <c r="P1911" s="656"/>
      <c r="Q1911" s="657"/>
      <c r="R1911" s="704"/>
      <c r="S1911" s="3180"/>
    </row>
    <row r="1912" spans="7:19">
      <c r="G1912" s="1047"/>
      <c r="H1912" s="655"/>
      <c r="I1912" s="655"/>
      <c r="J1912" s="655"/>
      <c r="K1912" s="655"/>
      <c r="L1912" s="655"/>
      <c r="M1912" s="655"/>
      <c r="N1912" s="1310"/>
      <c r="P1912" s="656"/>
      <c r="Q1912" s="657"/>
      <c r="R1912" s="704"/>
      <c r="S1912" s="3180"/>
    </row>
    <row r="1913" spans="7:19">
      <c r="G1913" s="1047"/>
      <c r="H1913" s="655"/>
      <c r="I1913" s="655"/>
      <c r="J1913" s="655"/>
      <c r="K1913" s="655"/>
      <c r="L1913" s="655"/>
      <c r="M1913" s="655"/>
      <c r="N1913" s="1310"/>
      <c r="P1913" s="656"/>
      <c r="Q1913" s="657"/>
      <c r="R1913" s="704"/>
      <c r="S1913" s="3180"/>
    </row>
    <row r="1914" spans="7:19">
      <c r="G1914" s="1047"/>
      <c r="H1914" s="655"/>
      <c r="I1914" s="655"/>
      <c r="J1914" s="655"/>
      <c r="K1914" s="655"/>
      <c r="L1914" s="655"/>
      <c r="M1914" s="655"/>
      <c r="N1914" s="1310"/>
      <c r="P1914" s="656"/>
      <c r="Q1914" s="657"/>
      <c r="R1914" s="704"/>
      <c r="S1914" s="3180"/>
    </row>
    <row r="1915" spans="7:19">
      <c r="G1915" s="1047"/>
      <c r="H1915" s="655"/>
      <c r="I1915" s="655"/>
      <c r="J1915" s="655"/>
      <c r="K1915" s="655"/>
      <c r="L1915" s="655"/>
      <c r="M1915" s="655"/>
      <c r="N1915" s="1310"/>
      <c r="P1915" s="656"/>
      <c r="Q1915" s="657"/>
      <c r="R1915" s="704"/>
      <c r="S1915" s="3180"/>
    </row>
    <row r="1916" spans="7:19">
      <c r="G1916" s="1047"/>
      <c r="H1916" s="655"/>
      <c r="I1916" s="655"/>
      <c r="J1916" s="655"/>
      <c r="K1916" s="655"/>
      <c r="L1916" s="655"/>
      <c r="M1916" s="655"/>
      <c r="N1916" s="1310"/>
      <c r="P1916" s="656"/>
      <c r="Q1916" s="657"/>
      <c r="R1916" s="704"/>
      <c r="S1916" s="3180"/>
    </row>
    <row r="1917" spans="7:19">
      <c r="G1917" s="1047"/>
      <c r="H1917" s="655"/>
      <c r="I1917" s="655"/>
      <c r="J1917" s="655"/>
      <c r="K1917" s="655"/>
      <c r="L1917" s="655"/>
      <c r="M1917" s="655"/>
      <c r="N1917" s="1310"/>
      <c r="P1917" s="656"/>
      <c r="Q1917" s="657"/>
      <c r="R1917" s="704"/>
      <c r="S1917" s="3180"/>
    </row>
    <row r="1918" spans="7:19">
      <c r="G1918" s="1047"/>
      <c r="H1918" s="655"/>
      <c r="I1918" s="655"/>
      <c r="J1918" s="655"/>
      <c r="K1918" s="655"/>
      <c r="L1918" s="655"/>
      <c r="M1918" s="655"/>
      <c r="N1918" s="1310"/>
      <c r="P1918" s="656"/>
      <c r="Q1918" s="657"/>
      <c r="R1918" s="704"/>
      <c r="S1918" s="3180"/>
    </row>
    <row r="1919" spans="7:19">
      <c r="G1919" s="1047"/>
      <c r="H1919" s="655"/>
      <c r="I1919" s="655"/>
      <c r="J1919" s="655"/>
      <c r="K1919" s="655"/>
      <c r="L1919" s="655"/>
      <c r="M1919" s="655"/>
      <c r="N1919" s="1310"/>
      <c r="P1919" s="656"/>
      <c r="Q1919" s="657"/>
      <c r="R1919" s="704"/>
      <c r="S1919" s="3180"/>
    </row>
    <row r="1920" spans="7:19">
      <c r="G1920" s="1047"/>
      <c r="H1920" s="655"/>
      <c r="I1920" s="655"/>
      <c r="J1920" s="655"/>
      <c r="K1920" s="655"/>
      <c r="L1920" s="655"/>
      <c r="M1920" s="655"/>
      <c r="N1920" s="1310"/>
      <c r="P1920" s="656"/>
      <c r="Q1920" s="657"/>
      <c r="R1920" s="704"/>
      <c r="S1920" s="3180"/>
    </row>
    <row r="1921" spans="7:19">
      <c r="G1921" s="1047"/>
      <c r="H1921" s="655"/>
      <c r="I1921" s="655"/>
      <c r="J1921" s="655"/>
      <c r="K1921" s="655"/>
      <c r="L1921" s="655"/>
      <c r="M1921" s="655"/>
      <c r="N1921" s="1310"/>
      <c r="P1921" s="656"/>
      <c r="Q1921" s="657"/>
      <c r="R1921" s="704"/>
      <c r="S1921" s="3180"/>
    </row>
    <row r="1922" spans="7:19">
      <c r="G1922" s="1047"/>
      <c r="H1922" s="655"/>
      <c r="I1922" s="655"/>
      <c r="J1922" s="655"/>
      <c r="K1922" s="655"/>
      <c r="L1922" s="655"/>
      <c r="M1922" s="655"/>
      <c r="N1922" s="1310"/>
      <c r="P1922" s="656"/>
      <c r="Q1922" s="657"/>
      <c r="R1922" s="704"/>
      <c r="S1922" s="3180"/>
    </row>
    <row r="1923" spans="7:19">
      <c r="G1923" s="1047"/>
      <c r="H1923" s="655"/>
      <c r="I1923" s="655"/>
      <c r="J1923" s="655"/>
      <c r="K1923" s="655"/>
      <c r="L1923" s="655"/>
      <c r="M1923" s="655"/>
      <c r="N1923" s="1310"/>
      <c r="P1923" s="656"/>
      <c r="Q1923" s="657"/>
      <c r="R1923" s="704"/>
      <c r="S1923" s="3180"/>
    </row>
    <row r="1924" spans="7:19">
      <c r="G1924" s="1047"/>
      <c r="H1924" s="655"/>
      <c r="I1924" s="655"/>
      <c r="J1924" s="655"/>
      <c r="K1924" s="655"/>
      <c r="L1924" s="655"/>
      <c r="M1924" s="655"/>
      <c r="N1924" s="1310"/>
      <c r="P1924" s="656"/>
      <c r="Q1924" s="657"/>
      <c r="R1924" s="704"/>
      <c r="S1924" s="3180"/>
    </row>
    <row r="1925" spans="7:19">
      <c r="G1925" s="1047"/>
      <c r="H1925" s="655"/>
      <c r="I1925" s="655"/>
      <c r="J1925" s="655"/>
      <c r="K1925" s="655"/>
      <c r="L1925" s="655"/>
      <c r="M1925" s="655"/>
      <c r="N1925" s="1310"/>
      <c r="P1925" s="656"/>
      <c r="Q1925" s="657"/>
      <c r="R1925" s="704"/>
      <c r="S1925" s="3180"/>
    </row>
    <row r="1926" spans="7:19">
      <c r="G1926" s="1047"/>
      <c r="H1926" s="655"/>
      <c r="I1926" s="655"/>
      <c r="J1926" s="655"/>
      <c r="K1926" s="655"/>
      <c r="L1926" s="655"/>
      <c r="M1926" s="655"/>
      <c r="N1926" s="1310"/>
      <c r="P1926" s="656"/>
      <c r="Q1926" s="657"/>
      <c r="R1926" s="704"/>
      <c r="S1926" s="3180"/>
    </row>
    <row r="1927" spans="7:19">
      <c r="G1927" s="1047"/>
      <c r="H1927" s="655"/>
      <c r="I1927" s="655"/>
      <c r="J1927" s="655"/>
      <c r="K1927" s="655"/>
      <c r="L1927" s="655"/>
      <c r="M1927" s="655"/>
      <c r="N1927" s="1310"/>
      <c r="P1927" s="656"/>
      <c r="Q1927" s="657"/>
      <c r="R1927" s="704"/>
      <c r="S1927" s="3180"/>
    </row>
    <row r="1928" spans="7:19">
      <c r="G1928" s="1047"/>
      <c r="H1928" s="655"/>
      <c r="I1928" s="655"/>
      <c r="J1928" s="655"/>
      <c r="K1928" s="655"/>
      <c r="L1928" s="655"/>
      <c r="M1928" s="655"/>
      <c r="N1928" s="1310"/>
      <c r="P1928" s="656"/>
      <c r="Q1928" s="657"/>
      <c r="R1928" s="704"/>
      <c r="S1928" s="3180"/>
    </row>
    <row r="1929" spans="7:19">
      <c r="G1929" s="1047"/>
      <c r="H1929" s="655"/>
      <c r="I1929" s="655"/>
      <c r="J1929" s="655"/>
      <c r="K1929" s="655"/>
      <c r="L1929" s="655"/>
      <c r="M1929" s="655"/>
      <c r="N1929" s="1310"/>
      <c r="P1929" s="656"/>
      <c r="Q1929" s="657"/>
      <c r="R1929" s="704"/>
      <c r="S1929" s="3180"/>
    </row>
    <row r="1930" spans="7:19">
      <c r="G1930" s="1047"/>
      <c r="H1930" s="655"/>
      <c r="I1930" s="655"/>
      <c r="J1930" s="655"/>
      <c r="K1930" s="655"/>
      <c r="L1930" s="655"/>
      <c r="M1930" s="655"/>
      <c r="N1930" s="1310"/>
      <c r="P1930" s="656"/>
      <c r="Q1930" s="657"/>
      <c r="R1930" s="704"/>
      <c r="S1930" s="3180"/>
    </row>
    <row r="1931" spans="7:19">
      <c r="G1931" s="1047"/>
      <c r="H1931" s="655"/>
      <c r="I1931" s="655"/>
      <c r="J1931" s="655"/>
      <c r="K1931" s="655"/>
      <c r="L1931" s="655"/>
      <c r="M1931" s="655"/>
      <c r="N1931" s="1310"/>
      <c r="P1931" s="656"/>
      <c r="Q1931" s="657"/>
      <c r="R1931" s="704"/>
      <c r="S1931" s="3180"/>
    </row>
    <row r="1932" spans="7:19">
      <c r="G1932" s="1047"/>
      <c r="H1932" s="655"/>
      <c r="I1932" s="655"/>
      <c r="J1932" s="655"/>
      <c r="K1932" s="655"/>
      <c r="L1932" s="655"/>
      <c r="M1932" s="655"/>
      <c r="N1932" s="1310"/>
      <c r="P1932" s="656"/>
      <c r="Q1932" s="657"/>
      <c r="R1932" s="704"/>
      <c r="S1932" s="3180"/>
    </row>
    <row r="1933" spans="7:19">
      <c r="G1933" s="1047"/>
      <c r="H1933" s="655"/>
      <c r="I1933" s="655"/>
      <c r="J1933" s="655"/>
      <c r="K1933" s="655"/>
      <c r="L1933" s="655"/>
      <c r="M1933" s="655"/>
      <c r="N1933" s="1310"/>
      <c r="P1933" s="656"/>
      <c r="Q1933" s="657"/>
      <c r="R1933" s="704"/>
      <c r="S1933" s="3180"/>
    </row>
    <row r="1934" spans="7:19">
      <c r="G1934" s="1047"/>
      <c r="H1934" s="655"/>
      <c r="I1934" s="655"/>
      <c r="J1934" s="655"/>
      <c r="K1934" s="655"/>
      <c r="L1934" s="655"/>
      <c r="M1934" s="655"/>
      <c r="N1934" s="1310"/>
      <c r="P1934" s="656"/>
      <c r="Q1934" s="657"/>
      <c r="R1934" s="704"/>
      <c r="S1934" s="3180"/>
    </row>
    <row r="1935" spans="7:19">
      <c r="G1935" s="1047"/>
      <c r="H1935" s="655"/>
      <c r="I1935" s="655"/>
      <c r="J1935" s="655"/>
      <c r="K1935" s="655"/>
      <c r="L1935" s="655"/>
      <c r="M1935" s="655"/>
      <c r="N1935" s="1310"/>
      <c r="P1935" s="656"/>
      <c r="Q1935" s="657"/>
      <c r="R1935" s="704"/>
      <c r="S1935" s="3180"/>
    </row>
    <row r="1936" spans="7:19">
      <c r="G1936" s="1047"/>
      <c r="H1936" s="655"/>
      <c r="I1936" s="655"/>
      <c r="J1936" s="655"/>
      <c r="K1936" s="655"/>
      <c r="L1936" s="655"/>
      <c r="M1936" s="655"/>
      <c r="N1936" s="1310"/>
      <c r="P1936" s="656"/>
      <c r="Q1936" s="657"/>
      <c r="R1936" s="704"/>
      <c r="S1936" s="3180"/>
    </row>
    <row r="1937" spans="7:19">
      <c r="G1937" s="1047"/>
      <c r="H1937" s="655"/>
      <c r="I1937" s="655"/>
      <c r="J1937" s="655"/>
      <c r="K1937" s="655"/>
      <c r="L1937" s="655"/>
      <c r="M1937" s="655"/>
      <c r="N1937" s="1310"/>
      <c r="P1937" s="656"/>
      <c r="Q1937" s="657"/>
      <c r="R1937" s="704"/>
      <c r="S1937" s="3180"/>
    </row>
    <row r="1938" spans="7:19">
      <c r="G1938" s="1047"/>
      <c r="H1938" s="655"/>
      <c r="I1938" s="655"/>
      <c r="J1938" s="655"/>
      <c r="K1938" s="655"/>
      <c r="L1938" s="655"/>
      <c r="M1938" s="655"/>
      <c r="N1938" s="1310"/>
      <c r="P1938" s="656"/>
      <c r="Q1938" s="657"/>
      <c r="R1938" s="704"/>
      <c r="S1938" s="3180"/>
    </row>
    <row r="1939" spans="7:19">
      <c r="G1939" s="1047"/>
      <c r="H1939" s="655"/>
      <c r="I1939" s="655"/>
      <c r="J1939" s="655"/>
      <c r="K1939" s="655"/>
      <c r="L1939" s="655"/>
      <c r="M1939" s="655"/>
      <c r="N1939" s="1310"/>
      <c r="P1939" s="656"/>
      <c r="Q1939" s="657"/>
      <c r="R1939" s="704"/>
      <c r="S1939" s="3180"/>
    </row>
    <row r="1940" spans="7:19">
      <c r="G1940" s="1047"/>
      <c r="H1940" s="655"/>
      <c r="I1940" s="655"/>
      <c r="J1940" s="655"/>
      <c r="K1940" s="655"/>
      <c r="L1940" s="655"/>
      <c r="M1940" s="655"/>
      <c r="N1940" s="1310"/>
      <c r="P1940" s="656"/>
      <c r="Q1940" s="657"/>
      <c r="R1940" s="704"/>
      <c r="S1940" s="3180"/>
    </row>
    <row r="1941" spans="7:19">
      <c r="G1941" s="1047"/>
      <c r="H1941" s="655"/>
      <c r="I1941" s="655"/>
      <c r="J1941" s="655"/>
      <c r="K1941" s="655"/>
      <c r="L1941" s="655"/>
      <c r="M1941" s="655"/>
      <c r="N1941" s="1310"/>
      <c r="P1941" s="656"/>
      <c r="Q1941" s="657"/>
      <c r="R1941" s="704"/>
      <c r="S1941" s="3180"/>
    </row>
    <row r="1942" spans="7:19">
      <c r="G1942" s="1047"/>
      <c r="H1942" s="655"/>
      <c r="I1942" s="655"/>
      <c r="J1942" s="655"/>
      <c r="K1942" s="655"/>
      <c r="L1942" s="655"/>
      <c r="M1942" s="655"/>
      <c r="N1942" s="1310"/>
      <c r="P1942" s="656"/>
      <c r="Q1942" s="657"/>
      <c r="R1942" s="704"/>
      <c r="S1942" s="3180"/>
    </row>
    <row r="1943" spans="7:19">
      <c r="G1943" s="1047"/>
      <c r="H1943" s="655"/>
      <c r="I1943" s="655"/>
      <c r="J1943" s="655"/>
      <c r="K1943" s="655"/>
      <c r="L1943" s="655"/>
      <c r="M1943" s="655"/>
      <c r="N1943" s="1310"/>
      <c r="P1943" s="656"/>
      <c r="Q1943" s="657"/>
      <c r="R1943" s="704"/>
      <c r="S1943" s="3180"/>
    </row>
    <row r="1944" spans="7:19">
      <c r="G1944" s="1047"/>
      <c r="H1944" s="655"/>
      <c r="I1944" s="655"/>
      <c r="J1944" s="655"/>
      <c r="K1944" s="655"/>
      <c r="L1944" s="655"/>
      <c r="M1944" s="655"/>
      <c r="N1944" s="1310"/>
      <c r="P1944" s="656"/>
      <c r="Q1944" s="657"/>
      <c r="R1944" s="704"/>
      <c r="S1944" s="3180"/>
    </row>
    <row r="1945" spans="7:19">
      <c r="G1945" s="1047"/>
      <c r="H1945" s="655"/>
      <c r="I1945" s="655"/>
      <c r="J1945" s="655"/>
      <c r="K1945" s="655"/>
      <c r="L1945" s="655"/>
      <c r="M1945" s="655"/>
      <c r="N1945" s="1310"/>
      <c r="P1945" s="656"/>
      <c r="Q1945" s="657"/>
      <c r="R1945" s="704"/>
      <c r="S1945" s="3180"/>
    </row>
    <row r="1946" spans="7:19">
      <c r="G1946" s="1047"/>
      <c r="H1946" s="655"/>
      <c r="I1946" s="655"/>
      <c r="J1946" s="655"/>
      <c r="K1946" s="655"/>
      <c r="L1946" s="655"/>
      <c r="M1946" s="655"/>
      <c r="N1946" s="1310"/>
      <c r="P1946" s="656"/>
      <c r="Q1946" s="657"/>
      <c r="R1946" s="704"/>
      <c r="S1946" s="3180"/>
    </row>
    <row r="1947" spans="7:19">
      <c r="G1947" s="1047"/>
      <c r="H1947" s="655"/>
      <c r="I1947" s="655"/>
      <c r="J1947" s="655"/>
      <c r="K1947" s="655"/>
      <c r="L1947" s="655"/>
      <c r="M1947" s="655"/>
      <c r="N1947" s="1310"/>
      <c r="P1947" s="656"/>
      <c r="Q1947" s="657"/>
      <c r="R1947" s="704"/>
      <c r="S1947" s="3180"/>
    </row>
    <row r="1948" spans="7:19">
      <c r="G1948" s="1047"/>
      <c r="H1948" s="655"/>
      <c r="I1948" s="655"/>
      <c r="J1948" s="655"/>
      <c r="K1948" s="655"/>
      <c r="L1948" s="655"/>
      <c r="M1948" s="655"/>
      <c r="N1948" s="1310"/>
      <c r="P1948" s="656"/>
      <c r="Q1948" s="657"/>
      <c r="R1948" s="704"/>
      <c r="S1948" s="3180"/>
    </row>
    <row r="1949" spans="7:19">
      <c r="G1949" s="1047"/>
      <c r="H1949" s="655"/>
      <c r="I1949" s="655"/>
      <c r="J1949" s="655"/>
      <c r="K1949" s="655"/>
      <c r="L1949" s="655"/>
      <c r="M1949" s="655"/>
      <c r="N1949" s="1310"/>
      <c r="P1949" s="656"/>
      <c r="Q1949" s="657"/>
      <c r="R1949" s="704"/>
      <c r="S1949" s="3180"/>
    </row>
    <row r="1950" spans="7:19">
      <c r="G1950" s="1047"/>
      <c r="H1950" s="655"/>
      <c r="I1950" s="655"/>
      <c r="J1950" s="655"/>
      <c r="K1950" s="655"/>
      <c r="L1950" s="655"/>
      <c r="M1950" s="655"/>
      <c r="N1950" s="1310"/>
      <c r="P1950" s="656"/>
      <c r="Q1950" s="657"/>
      <c r="R1950" s="704"/>
      <c r="S1950" s="3180"/>
    </row>
    <row r="1951" spans="7:19">
      <c r="S1951" s="3209"/>
    </row>
    <row r="1952" spans="7:19">
      <c r="S1952" s="3209"/>
    </row>
    <row r="1953" spans="19:19">
      <c r="S1953" s="3209"/>
    </row>
    <row r="1954" spans="19:19">
      <c r="S1954" s="3209"/>
    </row>
    <row r="1955" spans="19:19">
      <c r="S1955" s="3209"/>
    </row>
    <row r="1956" spans="19:19">
      <c r="S1956" s="3209"/>
    </row>
    <row r="1957" spans="19:19">
      <c r="S1957" s="3209"/>
    </row>
    <row r="1958" spans="19:19">
      <c r="S1958" s="3209"/>
    </row>
    <row r="1959" spans="19:19">
      <c r="S1959" s="3209"/>
    </row>
    <row r="1960" spans="19:19">
      <c r="S1960" s="3209"/>
    </row>
    <row r="1961" spans="19:19">
      <c r="S1961" s="3209"/>
    </row>
    <row r="1962" spans="19:19">
      <c r="S1962" s="3209"/>
    </row>
    <row r="1963" spans="19:19">
      <c r="S1963" s="3209"/>
    </row>
    <row r="1964" spans="19:19">
      <c r="S1964" s="3209"/>
    </row>
    <row r="1965" spans="19:19">
      <c r="S1965" s="3209"/>
    </row>
    <row r="1966" spans="19:19">
      <c r="S1966" s="3209"/>
    </row>
    <row r="1967" spans="19:19">
      <c r="S1967" s="3209"/>
    </row>
    <row r="1968" spans="19:19">
      <c r="S1968" s="3209"/>
    </row>
    <row r="1969" spans="19:19">
      <c r="S1969" s="3209"/>
    </row>
    <row r="1970" spans="19:19">
      <c r="S1970" s="3209"/>
    </row>
    <row r="1971" spans="19:19">
      <c r="S1971" s="3209"/>
    </row>
    <row r="1972" spans="19:19">
      <c r="S1972" s="3209"/>
    </row>
    <row r="1973" spans="19:19">
      <c r="S1973" s="3209"/>
    </row>
    <row r="1974" spans="19:19">
      <c r="S1974" s="3209"/>
    </row>
    <row r="1975" spans="19:19">
      <c r="S1975" s="3209"/>
    </row>
    <row r="1976" spans="19:19">
      <c r="S1976" s="3209"/>
    </row>
    <row r="1977" spans="19:19">
      <c r="S1977" s="3209"/>
    </row>
    <row r="1978" spans="19:19">
      <c r="S1978" s="3209"/>
    </row>
    <row r="1979" spans="19:19">
      <c r="S1979" s="3209"/>
    </row>
    <row r="1980" spans="19:19">
      <c r="S1980" s="3209"/>
    </row>
    <row r="1981" spans="19:19">
      <c r="S1981" s="3209"/>
    </row>
    <row r="1982" spans="19:19">
      <c r="S1982" s="3209"/>
    </row>
    <row r="1983" spans="19:19">
      <c r="S1983" s="3209"/>
    </row>
    <row r="1984" spans="19:19">
      <c r="S1984" s="3209"/>
    </row>
    <row r="1985" spans="19:19">
      <c r="S1985" s="3209"/>
    </row>
    <row r="1986" spans="19:19">
      <c r="S1986" s="3209"/>
    </row>
    <row r="1987" spans="19:19">
      <c r="S1987" s="3209"/>
    </row>
    <row r="1988" spans="19:19">
      <c r="S1988" s="3209"/>
    </row>
    <row r="1989" spans="19:19">
      <c r="S1989" s="3209"/>
    </row>
    <row r="1990" spans="19:19">
      <c r="S1990" s="3209"/>
    </row>
    <row r="1991" spans="19:19">
      <c r="S1991" s="3209"/>
    </row>
    <row r="1992" spans="19:19">
      <c r="S1992" s="3209"/>
    </row>
    <row r="1993" spans="19:19">
      <c r="S1993" s="3209"/>
    </row>
    <row r="1994" spans="19:19">
      <c r="S1994" s="3209"/>
    </row>
    <row r="1995" spans="19:19">
      <c r="S1995" s="3209"/>
    </row>
    <row r="1996" spans="19:19">
      <c r="S1996" s="3209"/>
    </row>
    <row r="1997" spans="19:19">
      <c r="S1997" s="3209"/>
    </row>
    <row r="1998" spans="19:19">
      <c r="S1998" s="3209"/>
    </row>
    <row r="1999" spans="19:19">
      <c r="S1999" s="3209"/>
    </row>
    <row r="2000" spans="19:19">
      <c r="S2000" s="3209"/>
    </row>
    <row r="2001" spans="19:19">
      <c r="S2001" s="3209"/>
    </row>
    <row r="2002" spans="19:19">
      <c r="S2002" s="3209"/>
    </row>
    <row r="2003" spans="19:19">
      <c r="S2003" s="3209"/>
    </row>
    <row r="2004" spans="19:19">
      <c r="S2004" s="3209"/>
    </row>
    <row r="2005" spans="19:19">
      <c r="S2005" s="3209"/>
    </row>
    <row r="2006" spans="19:19">
      <c r="S2006" s="3209"/>
    </row>
    <row r="2007" spans="19:19">
      <c r="S2007" s="3209"/>
    </row>
    <row r="2008" spans="19:19">
      <c r="S2008" s="3209"/>
    </row>
    <row r="2009" spans="19:19">
      <c r="S2009" s="3209"/>
    </row>
    <row r="2010" spans="19:19">
      <c r="S2010" s="3209"/>
    </row>
    <row r="2011" spans="19:19">
      <c r="S2011" s="3209"/>
    </row>
    <row r="2012" spans="19:19">
      <c r="S2012" s="3209"/>
    </row>
    <row r="2013" spans="19:19">
      <c r="S2013" s="3209"/>
    </row>
    <row r="2014" spans="19:19">
      <c r="S2014" s="3209"/>
    </row>
    <row r="2015" spans="19:19">
      <c r="S2015" s="3209"/>
    </row>
    <row r="2016" spans="19:19">
      <c r="S2016" s="3209"/>
    </row>
    <row r="2017" spans="19:19">
      <c r="S2017" s="3209"/>
    </row>
    <row r="2018" spans="19:19">
      <c r="S2018" s="3209"/>
    </row>
    <row r="2019" spans="19:19">
      <c r="S2019" s="3209"/>
    </row>
    <row r="2020" spans="19:19">
      <c r="S2020" s="3209"/>
    </row>
    <row r="2021" spans="19:19">
      <c r="S2021" s="3209"/>
    </row>
    <row r="2022" spans="19:19">
      <c r="S2022" s="3209"/>
    </row>
    <row r="2023" spans="19:19">
      <c r="S2023" s="3209"/>
    </row>
    <row r="2024" spans="19:19">
      <c r="S2024" s="3209"/>
    </row>
    <row r="2025" spans="19:19">
      <c r="S2025" s="3209"/>
    </row>
    <row r="2026" spans="19:19">
      <c r="S2026" s="3209"/>
    </row>
    <row r="2027" spans="19:19">
      <c r="S2027" s="3209"/>
    </row>
    <row r="2028" spans="19:19">
      <c r="S2028" s="3209"/>
    </row>
    <row r="2029" spans="19:19">
      <c r="S2029" s="3209"/>
    </row>
    <row r="2030" spans="19:19">
      <c r="S2030" s="3209"/>
    </row>
    <row r="2031" spans="19:19">
      <c r="S2031" s="3209"/>
    </row>
    <row r="2032" spans="19:19">
      <c r="S2032" s="3209"/>
    </row>
    <row r="2033" spans="19:19">
      <c r="S2033" s="3209"/>
    </row>
    <row r="2034" spans="19:19">
      <c r="S2034" s="3209"/>
    </row>
    <row r="2035" spans="19:19">
      <c r="S2035" s="3209"/>
    </row>
    <row r="2036" spans="19:19">
      <c r="S2036" s="3209"/>
    </row>
    <row r="2037" spans="19:19">
      <c r="S2037" s="3209"/>
    </row>
    <row r="2038" spans="19:19">
      <c r="S2038" s="3209"/>
    </row>
    <row r="2039" spans="19:19">
      <c r="S2039" s="3209"/>
    </row>
    <row r="2040" spans="19:19">
      <c r="S2040" s="3209"/>
    </row>
    <row r="2041" spans="19:19">
      <c r="S2041" s="3209"/>
    </row>
    <row r="2042" spans="19:19">
      <c r="S2042" s="3209"/>
    </row>
    <row r="2043" spans="19:19">
      <c r="S2043" s="3209"/>
    </row>
    <row r="2044" spans="19:19">
      <c r="S2044" s="3209"/>
    </row>
    <row r="2045" spans="19:19">
      <c r="S2045" s="3209"/>
    </row>
    <row r="2046" spans="19:19">
      <c r="S2046" s="3209"/>
    </row>
    <row r="2047" spans="19:19">
      <c r="S2047" s="3209"/>
    </row>
    <row r="2048" spans="19:19">
      <c r="S2048" s="3209"/>
    </row>
    <row r="2049" spans="19:19">
      <c r="S2049" s="3209"/>
    </row>
    <row r="2050" spans="19:19">
      <c r="S2050" s="3209"/>
    </row>
    <row r="2051" spans="19:19">
      <c r="S2051" s="3209"/>
    </row>
    <row r="2052" spans="19:19">
      <c r="S2052" s="3209"/>
    </row>
    <row r="2053" spans="19:19">
      <c r="S2053" s="3209"/>
    </row>
    <row r="2054" spans="19:19">
      <c r="S2054" s="3209"/>
    </row>
    <row r="2055" spans="19:19">
      <c r="S2055" s="3209"/>
    </row>
    <row r="2056" spans="19:19">
      <c r="S2056" s="3209"/>
    </row>
    <row r="2057" spans="19:19">
      <c r="S2057" s="3209"/>
    </row>
    <row r="2058" spans="19:19">
      <c r="S2058" s="3209"/>
    </row>
    <row r="2059" spans="19:19">
      <c r="S2059" s="3209"/>
    </row>
    <row r="2060" spans="19:19">
      <c r="S2060" s="3209"/>
    </row>
    <row r="2061" spans="19:19">
      <c r="S2061" s="3209"/>
    </row>
    <row r="2062" spans="19:19">
      <c r="S2062" s="3209"/>
    </row>
    <row r="2063" spans="19:19">
      <c r="S2063" s="3209"/>
    </row>
    <row r="2064" spans="19:19">
      <c r="S2064" s="3209"/>
    </row>
    <row r="2065" spans="19:19">
      <c r="S2065" s="3209"/>
    </row>
    <row r="2066" spans="19:19">
      <c r="S2066" s="3209"/>
    </row>
    <row r="2067" spans="19:19">
      <c r="S2067" s="3209"/>
    </row>
    <row r="2068" spans="19:19">
      <c r="S2068" s="3209"/>
    </row>
    <row r="2069" spans="19:19">
      <c r="S2069" s="3209"/>
    </row>
    <row r="2070" spans="19:19">
      <c r="S2070" s="3209"/>
    </row>
    <row r="2071" spans="19:19">
      <c r="S2071" s="3209"/>
    </row>
    <row r="2072" spans="19:19">
      <c r="S2072" s="3209"/>
    </row>
    <row r="2073" spans="19:19">
      <c r="S2073" s="3209"/>
    </row>
    <row r="2074" spans="19:19">
      <c r="S2074" s="3209"/>
    </row>
    <row r="2075" spans="19:19">
      <c r="S2075" s="3209"/>
    </row>
    <row r="2076" spans="19:19">
      <c r="S2076" s="3209"/>
    </row>
    <row r="2077" spans="19:19">
      <c r="S2077" s="3209"/>
    </row>
    <row r="2078" spans="19:19">
      <c r="S2078" s="3209"/>
    </row>
    <row r="2079" spans="19:19">
      <c r="S2079" s="3209"/>
    </row>
    <row r="2080" spans="19:19">
      <c r="S2080" s="3209"/>
    </row>
    <row r="2081" spans="19:19">
      <c r="S2081" s="3209"/>
    </row>
    <row r="2082" spans="19:19">
      <c r="S2082" s="3209"/>
    </row>
    <row r="2083" spans="19:19">
      <c r="S2083" s="3209"/>
    </row>
    <row r="2084" spans="19:19">
      <c r="S2084" s="3209"/>
    </row>
    <row r="2085" spans="19:19">
      <c r="S2085" s="3209"/>
    </row>
    <row r="2086" spans="19:19">
      <c r="S2086" s="3209"/>
    </row>
    <row r="2087" spans="19:19">
      <c r="S2087" s="3209"/>
    </row>
    <row r="2088" spans="19:19">
      <c r="S2088" s="3209"/>
    </row>
    <row r="2089" spans="19:19">
      <c r="S2089" s="3209"/>
    </row>
    <row r="2090" spans="19:19">
      <c r="S2090" s="3209"/>
    </row>
    <row r="2091" spans="19:19">
      <c r="S2091" s="3209"/>
    </row>
    <row r="2092" spans="19:19">
      <c r="S2092" s="3209"/>
    </row>
    <row r="2093" spans="19:19">
      <c r="S2093" s="3209"/>
    </row>
    <row r="2094" spans="19:19">
      <c r="S2094" s="3209"/>
    </row>
    <row r="2095" spans="19:19">
      <c r="S2095" s="3209"/>
    </row>
    <row r="2096" spans="19:19">
      <c r="S2096" s="3209"/>
    </row>
    <row r="2097" spans="19:19">
      <c r="S2097" s="3209"/>
    </row>
    <row r="2098" spans="19:19">
      <c r="S2098" s="3209"/>
    </row>
    <row r="2099" spans="19:19">
      <c r="S2099" s="3209"/>
    </row>
    <row r="2100" spans="19:19">
      <c r="S2100" s="3209"/>
    </row>
    <row r="2101" spans="19:19">
      <c r="S2101" s="3209"/>
    </row>
    <row r="2102" spans="19:19">
      <c r="S2102" s="3209"/>
    </row>
    <row r="2103" spans="19:19">
      <c r="S2103" s="3209"/>
    </row>
    <row r="2104" spans="19:19">
      <c r="S2104" s="3209"/>
    </row>
    <row r="2105" spans="19:19">
      <c r="S2105" s="3209"/>
    </row>
    <row r="2106" spans="19:19">
      <c r="S2106" s="3209"/>
    </row>
    <row r="2107" spans="19:19">
      <c r="S2107" s="3209"/>
    </row>
    <row r="2108" spans="19:19">
      <c r="S2108" s="3209"/>
    </row>
    <row r="2109" spans="19:19">
      <c r="S2109" s="3209"/>
    </row>
    <row r="2110" spans="19:19">
      <c r="S2110" s="3209"/>
    </row>
    <row r="2111" spans="19:19">
      <c r="S2111" s="3209"/>
    </row>
    <row r="2112" spans="19:19">
      <c r="S2112" s="3209"/>
    </row>
    <row r="2113" spans="19:19">
      <c r="S2113" s="3209"/>
    </row>
    <row r="2114" spans="19:19">
      <c r="S2114" s="3209"/>
    </row>
    <row r="2115" spans="19:19">
      <c r="S2115" s="3209"/>
    </row>
    <row r="2116" spans="19:19">
      <c r="S2116" s="3209"/>
    </row>
    <row r="2117" spans="19:19">
      <c r="S2117" s="3209"/>
    </row>
    <row r="2118" spans="19:19">
      <c r="S2118" s="3209"/>
    </row>
    <row r="2119" spans="19:19">
      <c r="S2119" s="3209"/>
    </row>
    <row r="2120" spans="19:19">
      <c r="S2120" s="3209"/>
    </row>
    <row r="2121" spans="19:19">
      <c r="S2121" s="3209"/>
    </row>
    <row r="2122" spans="19:19">
      <c r="S2122" s="3209"/>
    </row>
    <row r="2123" spans="19:19">
      <c r="S2123" s="3209"/>
    </row>
    <row r="2124" spans="19:19">
      <c r="S2124" s="3209"/>
    </row>
    <row r="2125" spans="19:19">
      <c r="S2125" s="3209"/>
    </row>
    <row r="2126" spans="19:19">
      <c r="S2126" s="3209"/>
    </row>
    <row r="2127" spans="19:19">
      <c r="S2127" s="3209"/>
    </row>
    <row r="2128" spans="19:19">
      <c r="S2128" s="3209"/>
    </row>
    <row r="2129" spans="19:19">
      <c r="S2129" s="3209"/>
    </row>
    <row r="2130" spans="19:19">
      <c r="S2130" s="3209"/>
    </row>
    <row r="2131" spans="19:19">
      <c r="S2131" s="3209"/>
    </row>
    <row r="2132" spans="19:19">
      <c r="S2132" s="3209"/>
    </row>
    <row r="2133" spans="19:19">
      <c r="S2133" s="3209"/>
    </row>
    <row r="2134" spans="19:19">
      <c r="S2134" s="3209"/>
    </row>
    <row r="2135" spans="19:19">
      <c r="S2135" s="3209"/>
    </row>
    <row r="2136" spans="19:19">
      <c r="S2136" s="3209"/>
    </row>
    <row r="2137" spans="19:19">
      <c r="S2137" s="3209"/>
    </row>
    <row r="2138" spans="19:19">
      <c r="S2138" s="3209"/>
    </row>
    <row r="2139" spans="19:19">
      <c r="S2139" s="3209"/>
    </row>
    <row r="2140" spans="19:19">
      <c r="S2140" s="3209"/>
    </row>
    <row r="2141" spans="19:19">
      <c r="S2141" s="3209"/>
    </row>
    <row r="2142" spans="19:19">
      <c r="S2142" s="3209"/>
    </row>
    <row r="2143" spans="19:19">
      <c r="S2143" s="3209"/>
    </row>
    <row r="2144" spans="19:19">
      <c r="S2144" s="3209"/>
    </row>
    <row r="2145" spans="19:19">
      <c r="S2145" s="3209"/>
    </row>
    <row r="2146" spans="19:19">
      <c r="S2146" s="3209"/>
    </row>
    <row r="2147" spans="19:19">
      <c r="S2147" s="3209"/>
    </row>
    <row r="2148" spans="19:19">
      <c r="S2148" s="3209"/>
    </row>
    <row r="2149" spans="19:19">
      <c r="S2149" s="3209"/>
    </row>
    <row r="2150" spans="19:19">
      <c r="S2150" s="3209"/>
    </row>
    <row r="2151" spans="19:19">
      <c r="S2151" s="3209"/>
    </row>
    <row r="2152" spans="19:19">
      <c r="S2152" s="3209"/>
    </row>
    <row r="2153" spans="19:19">
      <c r="S2153" s="3209"/>
    </row>
    <row r="2154" spans="19:19">
      <c r="S2154" s="3209"/>
    </row>
    <row r="2155" spans="19:19">
      <c r="S2155" s="3209"/>
    </row>
    <row r="2156" spans="19:19">
      <c r="S2156" s="3209"/>
    </row>
    <row r="2157" spans="19:19">
      <c r="S2157" s="3209"/>
    </row>
    <row r="2158" spans="19:19">
      <c r="S2158" s="3209"/>
    </row>
    <row r="2159" spans="19:19">
      <c r="S2159" s="3209"/>
    </row>
    <row r="2160" spans="19:19">
      <c r="S2160" s="3209"/>
    </row>
    <row r="2161" spans="19:19">
      <c r="S2161" s="3209"/>
    </row>
    <row r="2162" spans="19:19">
      <c r="S2162" s="3209"/>
    </row>
    <row r="2163" spans="19:19">
      <c r="S2163" s="3209"/>
    </row>
    <row r="2164" spans="19:19">
      <c r="S2164" s="3209"/>
    </row>
    <row r="2165" spans="19:19">
      <c r="S2165" s="3209"/>
    </row>
    <row r="2166" spans="19:19">
      <c r="S2166" s="3209"/>
    </row>
    <row r="2167" spans="19:19">
      <c r="S2167" s="3209"/>
    </row>
    <row r="2168" spans="19:19">
      <c r="S2168" s="3209"/>
    </row>
    <row r="2169" spans="19:19">
      <c r="S2169" s="3209"/>
    </row>
    <row r="2170" spans="19:19">
      <c r="S2170" s="3209"/>
    </row>
    <row r="2171" spans="19:19">
      <c r="S2171" s="3209"/>
    </row>
    <row r="2172" spans="19:19">
      <c r="S2172" s="3209"/>
    </row>
    <row r="2173" spans="19:19">
      <c r="S2173" s="3209"/>
    </row>
    <row r="2174" spans="19:19">
      <c r="S2174" s="3209"/>
    </row>
    <row r="2175" spans="19:19">
      <c r="S2175" s="3209"/>
    </row>
    <row r="2176" spans="19:19">
      <c r="S2176" s="3209"/>
    </row>
    <row r="2177" spans="19:19">
      <c r="S2177" s="3209"/>
    </row>
    <row r="2178" spans="19:19">
      <c r="S2178" s="3209"/>
    </row>
    <row r="2179" spans="19:19">
      <c r="S2179" s="3209"/>
    </row>
    <row r="2180" spans="19:19">
      <c r="S2180" s="3209"/>
    </row>
    <row r="2181" spans="19:19">
      <c r="S2181" s="3209"/>
    </row>
    <row r="2182" spans="19:19">
      <c r="S2182" s="3209"/>
    </row>
    <row r="2183" spans="19:19">
      <c r="S2183" s="3209"/>
    </row>
    <row r="2184" spans="19:19">
      <c r="S2184" s="3209"/>
    </row>
    <row r="2185" spans="19:19">
      <c r="S2185" s="3209"/>
    </row>
    <row r="2186" spans="19:19">
      <c r="S2186" s="3209"/>
    </row>
    <row r="2187" spans="19:19">
      <c r="S2187" s="3209"/>
    </row>
    <row r="2188" spans="19:19">
      <c r="S2188" s="3209"/>
    </row>
    <row r="2189" spans="19:19">
      <c r="S2189" s="3209"/>
    </row>
    <row r="2190" spans="19:19">
      <c r="S2190" s="3209"/>
    </row>
    <row r="2191" spans="19:19">
      <c r="S2191" s="3209"/>
    </row>
    <row r="2192" spans="19:19">
      <c r="S2192" s="3209"/>
    </row>
    <row r="2193" spans="19:19">
      <c r="S2193" s="3209"/>
    </row>
    <row r="2194" spans="19:19">
      <c r="S2194" s="3209"/>
    </row>
    <row r="2195" spans="19:19">
      <c r="S2195" s="3209"/>
    </row>
    <row r="2196" spans="19:19">
      <c r="S2196" s="3209"/>
    </row>
    <row r="2197" spans="19:19">
      <c r="S2197" s="3209"/>
    </row>
    <row r="2198" spans="19:19">
      <c r="S2198" s="3209"/>
    </row>
    <row r="2199" spans="19:19">
      <c r="S2199" s="3209"/>
    </row>
    <row r="2200" spans="19:19">
      <c r="S2200" s="3209"/>
    </row>
    <row r="2201" spans="19:19">
      <c r="S2201" s="3209"/>
    </row>
    <row r="2202" spans="19:19">
      <c r="S2202" s="3209"/>
    </row>
    <row r="2203" spans="19:19">
      <c r="S2203" s="3209"/>
    </row>
    <row r="2204" spans="19:19">
      <c r="S2204" s="3209"/>
    </row>
    <row r="2205" spans="19:19">
      <c r="S2205" s="3209"/>
    </row>
    <row r="2206" spans="19:19">
      <c r="S2206" s="3209"/>
    </row>
    <row r="2207" spans="19:19">
      <c r="S2207" s="3209"/>
    </row>
    <row r="2208" spans="19:19">
      <c r="S2208" s="3209"/>
    </row>
    <row r="2209" spans="19:19">
      <c r="S2209" s="3209"/>
    </row>
    <row r="2210" spans="19:19">
      <c r="S2210" s="3209"/>
    </row>
    <row r="2211" spans="19:19">
      <c r="S2211" s="3209"/>
    </row>
    <row r="2212" spans="19:19">
      <c r="S2212" s="3209"/>
    </row>
    <row r="2213" spans="19:19">
      <c r="S2213" s="3209"/>
    </row>
    <row r="2214" spans="19:19">
      <c r="S2214" s="3209"/>
    </row>
    <row r="2215" spans="19:19">
      <c r="S2215" s="3209"/>
    </row>
    <row r="2216" spans="19:19">
      <c r="S2216" s="3209"/>
    </row>
    <row r="2217" spans="19:19">
      <c r="S2217" s="3209"/>
    </row>
    <row r="2218" spans="19:19">
      <c r="S2218" s="3209"/>
    </row>
    <row r="2219" spans="19:19">
      <c r="S2219" s="3209"/>
    </row>
    <row r="2220" spans="19:19">
      <c r="S2220" s="3209"/>
    </row>
    <row r="2221" spans="19:19">
      <c r="S2221" s="3209"/>
    </row>
    <row r="2222" spans="19:19">
      <c r="S2222" s="3209"/>
    </row>
    <row r="2223" spans="19:19">
      <c r="S2223" s="3209"/>
    </row>
    <row r="2224" spans="19:19">
      <c r="S2224" s="3209"/>
    </row>
    <row r="2225" spans="19:19">
      <c r="S2225" s="3209"/>
    </row>
    <row r="2226" spans="19:19">
      <c r="S2226" s="3209"/>
    </row>
    <row r="2227" spans="19:19">
      <c r="S2227" s="3209"/>
    </row>
    <row r="2228" spans="19:19">
      <c r="S2228" s="3209"/>
    </row>
    <row r="2229" spans="19:19">
      <c r="S2229" s="3209"/>
    </row>
    <row r="2230" spans="19:19">
      <c r="S2230" s="3209"/>
    </row>
    <row r="2231" spans="19:19">
      <c r="S2231" s="3209"/>
    </row>
    <row r="2232" spans="19:19">
      <c r="S2232" s="3209"/>
    </row>
    <row r="2233" spans="19:19">
      <c r="S2233" s="3209"/>
    </row>
    <row r="2234" spans="19:19">
      <c r="S2234" s="3209"/>
    </row>
    <row r="2235" spans="19:19">
      <c r="S2235" s="3209"/>
    </row>
    <row r="2236" spans="19:19">
      <c r="S2236" s="3209"/>
    </row>
    <row r="2237" spans="19:19">
      <c r="S2237" s="3209"/>
    </row>
    <row r="2238" spans="19:19">
      <c r="S2238" s="3209"/>
    </row>
    <row r="2239" spans="19:19">
      <c r="S2239" s="3209"/>
    </row>
    <row r="2240" spans="19:19">
      <c r="S2240" s="3209"/>
    </row>
    <row r="2241" spans="19:19">
      <c r="S2241" s="3209"/>
    </row>
    <row r="2242" spans="19:19">
      <c r="S2242" s="3209"/>
    </row>
    <row r="2243" spans="19:19">
      <c r="S2243" s="3209"/>
    </row>
    <row r="2244" spans="19:19">
      <c r="S2244" s="3209"/>
    </row>
    <row r="2245" spans="19:19">
      <c r="S2245" s="3209"/>
    </row>
    <row r="2246" spans="19:19">
      <c r="S2246" s="3209"/>
    </row>
    <row r="2247" spans="19:19">
      <c r="S2247" s="3209"/>
    </row>
    <row r="2248" spans="19:19">
      <c r="S2248" s="3209"/>
    </row>
    <row r="2249" spans="19:19">
      <c r="S2249" s="3209"/>
    </row>
    <row r="2250" spans="19:19">
      <c r="S2250" s="3209"/>
    </row>
    <row r="2251" spans="19:19">
      <c r="S2251" s="3209"/>
    </row>
    <row r="2252" spans="19:19">
      <c r="S2252" s="3209"/>
    </row>
    <row r="2253" spans="19:19">
      <c r="S2253" s="3209"/>
    </row>
    <row r="2254" spans="19:19">
      <c r="S2254" s="3209"/>
    </row>
    <row r="2255" spans="19:19">
      <c r="S2255" s="3209"/>
    </row>
    <row r="2256" spans="19:19">
      <c r="S2256" s="3209"/>
    </row>
    <row r="2257" spans="19:19">
      <c r="S2257" s="3209"/>
    </row>
    <row r="2258" spans="19:19">
      <c r="S2258" s="3209"/>
    </row>
    <row r="2259" spans="19:19">
      <c r="S2259" s="3209"/>
    </row>
    <row r="2260" spans="19:19">
      <c r="S2260" s="3209"/>
    </row>
    <row r="2261" spans="19:19">
      <c r="S2261" s="3209"/>
    </row>
    <row r="2262" spans="19:19">
      <c r="S2262" s="3209"/>
    </row>
    <row r="2263" spans="19:19">
      <c r="S2263" s="3209"/>
    </row>
    <row r="2264" spans="19:19">
      <c r="S2264" s="3209"/>
    </row>
    <row r="2265" spans="19:19">
      <c r="S2265" s="3209"/>
    </row>
    <row r="2266" spans="19:19">
      <c r="S2266" s="3209"/>
    </row>
    <row r="2267" spans="19:19">
      <c r="S2267" s="3209"/>
    </row>
    <row r="2268" spans="19:19">
      <c r="S2268" s="3209"/>
    </row>
    <row r="2269" spans="19:19">
      <c r="S2269" s="3209"/>
    </row>
    <row r="2270" spans="19:19">
      <c r="S2270" s="3209"/>
    </row>
    <row r="2271" spans="19:19">
      <c r="S2271" s="3209"/>
    </row>
    <row r="2272" spans="19:19">
      <c r="S2272" s="3209"/>
    </row>
    <row r="2273" spans="19:19">
      <c r="S2273" s="3209"/>
    </row>
    <row r="2274" spans="19:19">
      <c r="S2274" s="3209"/>
    </row>
    <row r="2275" spans="19:19">
      <c r="S2275" s="3209"/>
    </row>
    <row r="2276" spans="19:19">
      <c r="S2276" s="3209"/>
    </row>
    <row r="2277" spans="19:19">
      <c r="S2277" s="3209"/>
    </row>
    <row r="2278" spans="19:19">
      <c r="S2278" s="3209"/>
    </row>
    <row r="2279" spans="19:19">
      <c r="S2279" s="3209"/>
    </row>
    <row r="2280" spans="19:19">
      <c r="S2280" s="3209"/>
    </row>
    <row r="2281" spans="19:19">
      <c r="S2281" s="3209"/>
    </row>
    <row r="2282" spans="19:19">
      <c r="S2282" s="3209"/>
    </row>
    <row r="2283" spans="19:19">
      <c r="S2283" s="3209"/>
    </row>
    <row r="2284" spans="19:19">
      <c r="S2284" s="3209"/>
    </row>
    <row r="2285" spans="19:19">
      <c r="S2285" s="3209"/>
    </row>
    <row r="2286" spans="19:19">
      <c r="S2286" s="3209"/>
    </row>
    <row r="2287" spans="19:19">
      <c r="S2287" s="3209"/>
    </row>
    <row r="2288" spans="19:19">
      <c r="S2288" s="3209"/>
    </row>
    <row r="2289" spans="19:19">
      <c r="S2289" s="3209"/>
    </row>
    <row r="2290" spans="19:19">
      <c r="S2290" s="3209"/>
    </row>
    <row r="2291" spans="19:19">
      <c r="S2291" s="3209"/>
    </row>
    <row r="2292" spans="19:19">
      <c r="S2292" s="3209"/>
    </row>
    <row r="2293" spans="19:19">
      <c r="S2293" s="3209"/>
    </row>
    <row r="2294" spans="19:19">
      <c r="S2294" s="3209"/>
    </row>
    <row r="2295" spans="19:19">
      <c r="S2295" s="3209"/>
    </row>
    <row r="2296" spans="19:19">
      <c r="S2296" s="3209"/>
    </row>
    <row r="2297" spans="19:19">
      <c r="S2297" s="3209"/>
    </row>
    <row r="2298" spans="19:19">
      <c r="S2298" s="3209"/>
    </row>
    <row r="2299" spans="19:19">
      <c r="S2299" s="3209"/>
    </row>
    <row r="2300" spans="19:19">
      <c r="S2300" s="3209"/>
    </row>
    <row r="2301" spans="19:19">
      <c r="S2301" s="3209"/>
    </row>
    <row r="2302" spans="19:19">
      <c r="S2302" s="3209"/>
    </row>
    <row r="2303" spans="19:19">
      <c r="S2303" s="3209"/>
    </row>
    <row r="2304" spans="19:19">
      <c r="S2304" s="3209"/>
    </row>
    <row r="2305" spans="19:19">
      <c r="S2305" s="3209"/>
    </row>
    <row r="2306" spans="19:19">
      <c r="S2306" s="3209"/>
    </row>
    <row r="2307" spans="19:19">
      <c r="S2307" s="3209"/>
    </row>
    <row r="2308" spans="19:19">
      <c r="S2308" s="3209"/>
    </row>
    <row r="2309" spans="19:19">
      <c r="S2309" s="3209"/>
    </row>
    <row r="2310" spans="19:19">
      <c r="S2310" s="3209"/>
    </row>
    <row r="2311" spans="19:19">
      <c r="S2311" s="3209"/>
    </row>
    <row r="2312" spans="19:19">
      <c r="S2312" s="3209"/>
    </row>
    <row r="2313" spans="19:19">
      <c r="S2313" s="3209"/>
    </row>
    <row r="2314" spans="19:19">
      <c r="S2314" s="3209"/>
    </row>
    <row r="2315" spans="19:19">
      <c r="S2315" s="3209"/>
    </row>
    <row r="2316" spans="19:19">
      <c r="S2316" s="3209"/>
    </row>
    <row r="2317" spans="19:19">
      <c r="S2317" s="3209"/>
    </row>
    <row r="2318" spans="19:19">
      <c r="S2318" s="3209"/>
    </row>
    <row r="2319" spans="19:19">
      <c r="S2319" s="3209"/>
    </row>
    <row r="2320" spans="19:19">
      <c r="S2320" s="3209"/>
    </row>
    <row r="2321" spans="19:19">
      <c r="S2321" s="3209"/>
    </row>
    <row r="2322" spans="19:19">
      <c r="S2322" s="3209"/>
    </row>
    <row r="2323" spans="19:19">
      <c r="S2323" s="3209"/>
    </row>
    <row r="2324" spans="19:19">
      <c r="S2324" s="3209"/>
    </row>
    <row r="2325" spans="19:19">
      <c r="S2325" s="3209"/>
    </row>
    <row r="2326" spans="19:19">
      <c r="S2326" s="3209"/>
    </row>
    <row r="2327" spans="19:19">
      <c r="S2327" s="3209"/>
    </row>
    <row r="2328" spans="19:19">
      <c r="S2328" s="3209"/>
    </row>
    <row r="2329" spans="19:19">
      <c r="S2329" s="3209"/>
    </row>
    <row r="2330" spans="19:19">
      <c r="S2330" s="3209"/>
    </row>
    <row r="2331" spans="19:19">
      <c r="S2331" s="3209"/>
    </row>
    <row r="2332" spans="19:19">
      <c r="S2332" s="3209"/>
    </row>
    <row r="2333" spans="19:19">
      <c r="S2333" s="3209"/>
    </row>
    <row r="2334" spans="19:19">
      <c r="S2334" s="3209"/>
    </row>
    <row r="2335" spans="19:19">
      <c r="S2335" s="3209"/>
    </row>
    <row r="2336" spans="19:19">
      <c r="S2336" s="3209"/>
    </row>
    <row r="2337" spans="19:19">
      <c r="S2337" s="3209"/>
    </row>
    <row r="2338" spans="19:19">
      <c r="S2338" s="3209"/>
    </row>
    <row r="2339" spans="19:19">
      <c r="S2339" s="3209"/>
    </row>
    <row r="2340" spans="19:19">
      <c r="S2340" s="3209"/>
    </row>
    <row r="2341" spans="19:19">
      <c r="S2341" s="3209"/>
    </row>
    <row r="2342" spans="19:19">
      <c r="S2342" s="3209"/>
    </row>
    <row r="2343" spans="19:19">
      <c r="S2343" s="3209"/>
    </row>
    <row r="2344" spans="19:19">
      <c r="S2344" s="3209"/>
    </row>
    <row r="2345" spans="19:19">
      <c r="S2345" s="3209"/>
    </row>
    <row r="2346" spans="19:19">
      <c r="S2346" s="3209"/>
    </row>
    <row r="2347" spans="19:19">
      <c r="S2347" s="3209"/>
    </row>
    <row r="2348" spans="19:19">
      <c r="S2348" s="3209"/>
    </row>
    <row r="2349" spans="19:19">
      <c r="S2349" s="3209"/>
    </row>
    <row r="2350" spans="19:19">
      <c r="S2350" s="3209"/>
    </row>
    <row r="2351" spans="19:19">
      <c r="S2351" s="3209"/>
    </row>
    <row r="2352" spans="19:19">
      <c r="S2352" s="3209"/>
    </row>
    <row r="2353" spans="19:19">
      <c r="S2353" s="3209"/>
    </row>
    <row r="2354" spans="19:19">
      <c r="S2354" s="3209"/>
    </row>
    <row r="2355" spans="19:19">
      <c r="S2355" s="3209"/>
    </row>
    <row r="2356" spans="19:19">
      <c r="S2356" s="3209"/>
    </row>
    <row r="2357" spans="19:19">
      <c r="S2357" s="3209"/>
    </row>
    <row r="2358" spans="19:19">
      <c r="S2358" s="3209"/>
    </row>
    <row r="2359" spans="19:19">
      <c r="S2359" s="3209"/>
    </row>
    <row r="2360" spans="19:19">
      <c r="S2360" s="3209"/>
    </row>
    <row r="2361" spans="19:19">
      <c r="S2361" s="3209"/>
    </row>
    <row r="2362" spans="19:19">
      <c r="S2362" s="3209"/>
    </row>
    <row r="2363" spans="19:19">
      <c r="S2363" s="3209"/>
    </row>
    <row r="2364" spans="19:19">
      <c r="S2364" s="3209"/>
    </row>
    <row r="2365" spans="19:19">
      <c r="S2365" s="3209"/>
    </row>
    <row r="2366" spans="19:19">
      <c r="S2366" s="3209"/>
    </row>
    <row r="2367" spans="19:19">
      <c r="S2367" s="3209"/>
    </row>
    <row r="2368" spans="19:19">
      <c r="S2368" s="3209"/>
    </row>
    <row r="2369" spans="19:19">
      <c r="S2369" s="3209"/>
    </row>
    <row r="2370" spans="19:19">
      <c r="S2370" s="3209"/>
    </row>
    <row r="2371" spans="19:19">
      <c r="S2371" s="3209"/>
    </row>
    <row r="2372" spans="19:19">
      <c r="S2372" s="3209"/>
    </row>
    <row r="2373" spans="19:19">
      <c r="S2373" s="3209"/>
    </row>
    <row r="2374" spans="19:19">
      <c r="S2374" s="3209"/>
    </row>
    <row r="2375" spans="19:19">
      <c r="S2375" s="3209"/>
    </row>
    <row r="2376" spans="19:19">
      <c r="S2376" s="3209"/>
    </row>
    <row r="2377" spans="19:19">
      <c r="S2377" s="3209"/>
    </row>
    <row r="2378" spans="19:19">
      <c r="S2378" s="3209"/>
    </row>
    <row r="2379" spans="19:19">
      <c r="S2379" s="3209"/>
    </row>
    <row r="2380" spans="19:19">
      <c r="S2380" s="3209"/>
    </row>
    <row r="2381" spans="19:19">
      <c r="S2381" s="3209"/>
    </row>
    <row r="2382" spans="19:19">
      <c r="S2382" s="3209"/>
    </row>
    <row r="2383" spans="19:19">
      <c r="S2383" s="3209"/>
    </row>
    <row r="2384" spans="19:19">
      <c r="S2384" s="3209"/>
    </row>
    <row r="2385" spans="19:19">
      <c r="S2385" s="3209"/>
    </row>
    <row r="2386" spans="19:19">
      <c r="S2386" s="3209"/>
    </row>
    <row r="2387" spans="19:19">
      <c r="S2387" s="3209"/>
    </row>
    <row r="2388" spans="19:19">
      <c r="S2388" s="3209"/>
    </row>
    <row r="2389" spans="19:19">
      <c r="S2389" s="3209"/>
    </row>
    <row r="2390" spans="19:19">
      <c r="S2390" s="3209"/>
    </row>
    <row r="2391" spans="19:19">
      <c r="S2391" s="3209"/>
    </row>
    <row r="2392" spans="19:19">
      <c r="S2392" s="3209"/>
    </row>
    <row r="2393" spans="19:19">
      <c r="S2393" s="3209"/>
    </row>
    <row r="2394" spans="19:19">
      <c r="S2394" s="3209"/>
    </row>
    <row r="2395" spans="19:19">
      <c r="S2395" s="3209"/>
    </row>
    <row r="2396" spans="19:19">
      <c r="S2396" s="3209"/>
    </row>
    <row r="2397" spans="19:19">
      <c r="S2397" s="3209"/>
    </row>
    <row r="2398" spans="19:19">
      <c r="S2398" s="3209"/>
    </row>
    <row r="2399" spans="19:19">
      <c r="S2399" s="3209"/>
    </row>
    <row r="2400" spans="19:19">
      <c r="S2400" s="3209"/>
    </row>
    <row r="2401" spans="19:19">
      <c r="S2401" s="3209"/>
    </row>
    <row r="2402" spans="19:19">
      <c r="S2402" s="3209"/>
    </row>
    <row r="2403" spans="19:19">
      <c r="S2403" s="3209"/>
    </row>
    <row r="2404" spans="19:19">
      <c r="S2404" s="3209"/>
    </row>
    <row r="2405" spans="19:19">
      <c r="S2405" s="3209"/>
    </row>
    <row r="2406" spans="19:19">
      <c r="S2406" s="3209"/>
    </row>
    <row r="2407" spans="19:19">
      <c r="S2407" s="3209"/>
    </row>
    <row r="2408" spans="19:19">
      <c r="S2408" s="3209"/>
    </row>
    <row r="2409" spans="19:19">
      <c r="S2409" s="3209"/>
    </row>
    <row r="2410" spans="19:19">
      <c r="S2410" s="3209"/>
    </row>
    <row r="2411" spans="19:19">
      <c r="S2411" s="3209"/>
    </row>
    <row r="2412" spans="19:19">
      <c r="S2412" s="3209"/>
    </row>
    <row r="2413" spans="19:19">
      <c r="S2413" s="3209"/>
    </row>
    <row r="2414" spans="19:19">
      <c r="S2414" s="3209"/>
    </row>
    <row r="2415" spans="19:19">
      <c r="S2415" s="3209"/>
    </row>
    <row r="2416" spans="19:19">
      <c r="S2416" s="3209"/>
    </row>
    <row r="2417" spans="19:19">
      <c r="S2417" s="3209"/>
    </row>
    <row r="2418" spans="19:19">
      <c r="S2418" s="3209"/>
    </row>
    <row r="2419" spans="19:19">
      <c r="S2419" s="3209"/>
    </row>
    <row r="2420" spans="19:19">
      <c r="S2420" s="3209"/>
    </row>
    <row r="2421" spans="19:19">
      <c r="S2421" s="3209"/>
    </row>
    <row r="2422" spans="19:19">
      <c r="S2422" s="3209"/>
    </row>
    <row r="2423" spans="19:19">
      <c r="S2423" s="3209"/>
    </row>
    <row r="2424" spans="19:19">
      <c r="S2424" s="3209"/>
    </row>
    <row r="2425" spans="19:19">
      <c r="S2425" s="3209"/>
    </row>
    <row r="2426" spans="19:19">
      <c r="S2426" s="3209"/>
    </row>
    <row r="2427" spans="19:19">
      <c r="S2427" s="3209"/>
    </row>
    <row r="2428" spans="19:19">
      <c r="S2428" s="3209"/>
    </row>
    <row r="2429" spans="19:19">
      <c r="S2429" s="3209"/>
    </row>
    <row r="2430" spans="19:19">
      <c r="S2430" s="3209"/>
    </row>
    <row r="2431" spans="19:19">
      <c r="S2431" s="3209"/>
    </row>
    <row r="2432" spans="19:19">
      <c r="S2432" s="3209"/>
    </row>
    <row r="2433" spans="19:19">
      <c r="S2433" s="3209"/>
    </row>
    <row r="2434" spans="19:19">
      <c r="S2434" s="3209"/>
    </row>
    <row r="2435" spans="19:19">
      <c r="S2435" s="3209"/>
    </row>
    <row r="2436" spans="19:19">
      <c r="S2436" s="3209"/>
    </row>
    <row r="2437" spans="19:19">
      <c r="S2437" s="3209"/>
    </row>
    <row r="2438" spans="19:19">
      <c r="S2438" s="3209"/>
    </row>
    <row r="2439" spans="19:19">
      <c r="S2439" s="3209"/>
    </row>
    <row r="2440" spans="19:19">
      <c r="S2440" s="3209"/>
    </row>
    <row r="2441" spans="19:19">
      <c r="S2441" s="3209"/>
    </row>
    <row r="2442" spans="19:19">
      <c r="S2442" s="3209"/>
    </row>
    <row r="2443" spans="19:19">
      <c r="S2443" s="3209"/>
    </row>
    <row r="2444" spans="19:19">
      <c r="S2444" s="3209"/>
    </row>
    <row r="2445" spans="19:19">
      <c r="S2445" s="3209"/>
    </row>
    <row r="2446" spans="19:19">
      <c r="S2446" s="3209"/>
    </row>
    <row r="2447" spans="19:19">
      <c r="S2447" s="3209"/>
    </row>
    <row r="2448" spans="19:19">
      <c r="S2448" s="3209"/>
    </row>
    <row r="2449" spans="19:19">
      <c r="S2449" s="3209"/>
    </row>
    <row r="2450" spans="19:19">
      <c r="S2450" s="3209"/>
    </row>
    <row r="2451" spans="19:19">
      <c r="S2451" s="3209"/>
    </row>
    <row r="2452" spans="19:19">
      <c r="S2452" s="3209"/>
    </row>
    <row r="2453" spans="19:19">
      <c r="S2453" s="3209"/>
    </row>
    <row r="2454" spans="19:19">
      <c r="S2454" s="3209"/>
    </row>
    <row r="2455" spans="19:19">
      <c r="S2455" s="3209"/>
    </row>
    <row r="2456" spans="19:19">
      <c r="S2456" s="3209"/>
    </row>
    <row r="2457" spans="19:19">
      <c r="S2457" s="3209"/>
    </row>
    <row r="2458" spans="19:19">
      <c r="S2458" s="3209"/>
    </row>
    <row r="2459" spans="19:19">
      <c r="S2459" s="3209"/>
    </row>
    <row r="2460" spans="19:19">
      <c r="S2460" s="3209"/>
    </row>
    <row r="2461" spans="19:19">
      <c r="S2461" s="3209"/>
    </row>
    <row r="2462" spans="19:19">
      <c r="S2462" s="3209"/>
    </row>
    <row r="2463" spans="19:19">
      <c r="S2463" s="3209"/>
    </row>
    <row r="2464" spans="19:19">
      <c r="S2464" s="3209"/>
    </row>
    <row r="2465" spans="19:19">
      <c r="S2465" s="3209"/>
    </row>
    <row r="2466" spans="19:19">
      <c r="S2466" s="3209"/>
    </row>
    <row r="2467" spans="19:19">
      <c r="S2467" s="3209"/>
    </row>
    <row r="2468" spans="19:19">
      <c r="S2468" s="3209"/>
    </row>
    <row r="2469" spans="19:19">
      <c r="S2469" s="3209"/>
    </row>
    <row r="2470" spans="19:19">
      <c r="S2470" s="3209"/>
    </row>
    <row r="2471" spans="19:19">
      <c r="S2471" s="3209"/>
    </row>
    <row r="2472" spans="19:19">
      <c r="S2472" s="3209"/>
    </row>
    <row r="2473" spans="19:19">
      <c r="S2473" s="3209"/>
    </row>
    <row r="2474" spans="19:19">
      <c r="S2474" s="3209"/>
    </row>
    <row r="2475" spans="19:19">
      <c r="S2475" s="3209"/>
    </row>
    <row r="2476" spans="19:19">
      <c r="S2476" s="3209"/>
    </row>
    <row r="2477" spans="19:19">
      <c r="S2477" s="3209"/>
    </row>
    <row r="2478" spans="19:19">
      <c r="S2478" s="3209"/>
    </row>
    <row r="2479" spans="19:19">
      <c r="S2479" s="3209"/>
    </row>
    <row r="2480" spans="19:19">
      <c r="S2480" s="3209"/>
    </row>
    <row r="2481" spans="19:19">
      <c r="S2481" s="3209"/>
    </row>
    <row r="2482" spans="19:19">
      <c r="S2482" s="3209"/>
    </row>
    <row r="2483" spans="19:19">
      <c r="S2483" s="3209"/>
    </row>
    <row r="2484" spans="19:19">
      <c r="S2484" s="3209"/>
    </row>
    <row r="2485" spans="19:19">
      <c r="S2485" s="3209"/>
    </row>
    <row r="2486" spans="19:19">
      <c r="S2486" s="3209"/>
    </row>
    <row r="2487" spans="19:19">
      <c r="S2487" s="3209"/>
    </row>
    <row r="2488" spans="19:19">
      <c r="S2488" s="3209"/>
    </row>
    <row r="2489" spans="19:19">
      <c r="S2489" s="3209"/>
    </row>
    <row r="2490" spans="19:19">
      <c r="S2490" s="3209"/>
    </row>
    <row r="2491" spans="19:19">
      <c r="S2491" s="3209"/>
    </row>
    <row r="2492" spans="19:19">
      <c r="S2492" s="3209"/>
    </row>
    <row r="2493" spans="19:19">
      <c r="S2493" s="3209"/>
    </row>
    <row r="2494" spans="19:19">
      <c r="S2494" s="3209"/>
    </row>
    <row r="2495" spans="19:19">
      <c r="S2495" s="3209"/>
    </row>
    <row r="2496" spans="19:19">
      <c r="S2496" s="3209"/>
    </row>
    <row r="2497" spans="19:19">
      <c r="S2497" s="3209"/>
    </row>
    <row r="2498" spans="19:19">
      <c r="S2498" s="3209"/>
    </row>
    <row r="2499" spans="19:19">
      <c r="S2499" s="3209"/>
    </row>
    <row r="2500" spans="19:19">
      <c r="S2500" s="3209"/>
    </row>
    <row r="2501" spans="19:19">
      <c r="S2501" s="3209"/>
    </row>
    <row r="2502" spans="19:19">
      <c r="S2502" s="3209"/>
    </row>
    <row r="2503" spans="19:19">
      <c r="S2503" s="3209"/>
    </row>
    <row r="2504" spans="19:19">
      <c r="S2504" s="3209"/>
    </row>
    <row r="2505" spans="19:19">
      <c r="S2505" s="3209"/>
    </row>
    <row r="2506" spans="19:19">
      <c r="S2506" s="3209"/>
    </row>
    <row r="2507" spans="19:19">
      <c r="S2507" s="3209"/>
    </row>
    <row r="2508" spans="19:19">
      <c r="S2508" s="3209"/>
    </row>
    <row r="2509" spans="19:19">
      <c r="S2509" s="3209"/>
    </row>
    <row r="2510" spans="19:19">
      <c r="S2510" s="3209"/>
    </row>
    <row r="2511" spans="19:19">
      <c r="S2511" s="3209"/>
    </row>
    <row r="2512" spans="19:19">
      <c r="S2512" s="3209"/>
    </row>
    <row r="2513" spans="19:19">
      <c r="S2513" s="3209"/>
    </row>
    <row r="2514" spans="19:19">
      <c r="S2514" s="3209"/>
    </row>
    <row r="2515" spans="19:19">
      <c r="S2515" s="3209"/>
    </row>
    <row r="2516" spans="19:19">
      <c r="S2516" s="3209"/>
    </row>
    <row r="2517" spans="19:19">
      <c r="S2517" s="3209"/>
    </row>
    <row r="2518" spans="19:19">
      <c r="S2518" s="3209"/>
    </row>
    <row r="2519" spans="19:19">
      <c r="S2519" s="3209"/>
    </row>
    <row r="2520" spans="19:19">
      <c r="S2520" s="3209"/>
    </row>
    <row r="2521" spans="19:19">
      <c r="S2521" s="3209"/>
    </row>
    <row r="2522" spans="19:19">
      <c r="S2522" s="3209"/>
    </row>
    <row r="2523" spans="19:19">
      <c r="S2523" s="3209"/>
    </row>
    <row r="2524" spans="19:19">
      <c r="S2524" s="3209"/>
    </row>
    <row r="2525" spans="19:19">
      <c r="S2525" s="3209"/>
    </row>
    <row r="2526" spans="19:19">
      <c r="S2526" s="3209"/>
    </row>
    <row r="2527" spans="19:19">
      <c r="S2527" s="3209"/>
    </row>
    <row r="2528" spans="19:19">
      <c r="S2528" s="3209"/>
    </row>
    <row r="2529" spans="19:19">
      <c r="S2529" s="3209"/>
    </row>
    <row r="2530" spans="19:19">
      <c r="S2530" s="3209"/>
    </row>
    <row r="2531" spans="19:19">
      <c r="S2531" s="3209"/>
    </row>
    <row r="2532" spans="19:19">
      <c r="S2532" s="3209"/>
    </row>
    <row r="2533" spans="19:19">
      <c r="S2533" s="3209"/>
    </row>
    <row r="2534" spans="19:19">
      <c r="S2534" s="3209"/>
    </row>
    <row r="2535" spans="19:19">
      <c r="S2535" s="3209"/>
    </row>
    <row r="2536" spans="19:19">
      <c r="S2536" s="3209"/>
    </row>
    <row r="2537" spans="19:19">
      <c r="S2537" s="3209"/>
    </row>
    <row r="2538" spans="19:19">
      <c r="S2538" s="3209"/>
    </row>
    <row r="2539" spans="19:19">
      <c r="S2539" s="3209"/>
    </row>
    <row r="2540" spans="19:19">
      <c r="S2540" s="3209"/>
    </row>
    <row r="2541" spans="19:19">
      <c r="S2541" s="3209"/>
    </row>
    <row r="2542" spans="19:19">
      <c r="S2542" s="3209"/>
    </row>
    <row r="2543" spans="19:19">
      <c r="S2543" s="3209"/>
    </row>
    <row r="2544" spans="19:19">
      <c r="S2544" s="3209"/>
    </row>
    <row r="2545" spans="19:19">
      <c r="S2545" s="3209"/>
    </row>
    <row r="2546" spans="19:19">
      <c r="S2546" s="3209"/>
    </row>
    <row r="2547" spans="19:19">
      <c r="S2547" s="3209"/>
    </row>
    <row r="2548" spans="19:19">
      <c r="S2548" s="3209"/>
    </row>
    <row r="2549" spans="19:19">
      <c r="S2549" s="3209"/>
    </row>
    <row r="2550" spans="19:19">
      <c r="S2550" s="3209"/>
    </row>
    <row r="2551" spans="19:19">
      <c r="S2551" s="3209"/>
    </row>
    <row r="2552" spans="19:19">
      <c r="S2552" s="3209"/>
    </row>
    <row r="2553" spans="19:19">
      <c r="S2553" s="3209"/>
    </row>
    <row r="2554" spans="19:19">
      <c r="S2554" s="3209"/>
    </row>
    <row r="2555" spans="19:19">
      <c r="S2555" s="3209"/>
    </row>
    <row r="2556" spans="19:19">
      <c r="S2556" s="3209"/>
    </row>
    <row r="2557" spans="19:19">
      <c r="S2557" s="3209"/>
    </row>
    <row r="2558" spans="19:19">
      <c r="S2558" s="3209"/>
    </row>
    <row r="2559" spans="19:19">
      <c r="S2559" s="3209"/>
    </row>
    <row r="2560" spans="19:19">
      <c r="S2560" s="3209"/>
    </row>
    <row r="2561" spans="19:19">
      <c r="S2561" s="3209"/>
    </row>
    <row r="2562" spans="19:19">
      <c r="S2562" s="3209"/>
    </row>
    <row r="2563" spans="19:19">
      <c r="S2563" s="3209"/>
    </row>
    <row r="2564" spans="19:19">
      <c r="S2564" s="3209"/>
    </row>
    <row r="2565" spans="19:19">
      <c r="S2565" s="3209"/>
    </row>
    <row r="2566" spans="19:19">
      <c r="S2566" s="3209"/>
    </row>
    <row r="2567" spans="19:19">
      <c r="S2567" s="3209"/>
    </row>
    <row r="2568" spans="19:19">
      <c r="S2568" s="3209"/>
    </row>
    <row r="2569" spans="19:19">
      <c r="S2569" s="3209"/>
    </row>
    <row r="2570" spans="19:19">
      <c r="S2570" s="3209"/>
    </row>
    <row r="2571" spans="19:19">
      <c r="S2571" s="3209"/>
    </row>
    <row r="2572" spans="19:19">
      <c r="S2572" s="3209"/>
    </row>
    <row r="2573" spans="19:19">
      <c r="S2573" s="3209"/>
    </row>
    <row r="2574" spans="19:19">
      <c r="S2574" s="3209"/>
    </row>
    <row r="2575" spans="19:19">
      <c r="S2575" s="3209"/>
    </row>
    <row r="2576" spans="19:19">
      <c r="S2576" s="3209"/>
    </row>
    <row r="2577" spans="19:19">
      <c r="S2577" s="3209"/>
    </row>
    <row r="2578" spans="19:19">
      <c r="S2578" s="3209"/>
    </row>
    <row r="2579" spans="19:19">
      <c r="S2579" s="3209"/>
    </row>
    <row r="2580" spans="19:19">
      <c r="S2580" s="3209"/>
    </row>
    <row r="2581" spans="19:19">
      <c r="S2581" s="3209"/>
    </row>
    <row r="2582" spans="19:19">
      <c r="S2582" s="3209"/>
    </row>
    <row r="2583" spans="19:19">
      <c r="S2583" s="3209"/>
    </row>
    <row r="2584" spans="19:19">
      <c r="S2584" s="3209"/>
    </row>
    <row r="2585" spans="19:19">
      <c r="S2585" s="3209"/>
    </row>
    <row r="2586" spans="19:19">
      <c r="S2586" s="3209"/>
    </row>
    <row r="2587" spans="19:19">
      <c r="S2587" s="3209"/>
    </row>
    <row r="2588" spans="19:19">
      <c r="S2588" s="3209"/>
    </row>
    <row r="2589" spans="19:19">
      <c r="S2589" s="3209"/>
    </row>
    <row r="2590" spans="19:19">
      <c r="S2590" s="3209"/>
    </row>
    <row r="2591" spans="19:19">
      <c r="S2591" s="3209"/>
    </row>
    <row r="2592" spans="19:19">
      <c r="S2592" s="3209"/>
    </row>
    <row r="2593" spans="19:19">
      <c r="S2593" s="3209"/>
    </row>
    <row r="2594" spans="19:19">
      <c r="S2594" s="3209"/>
    </row>
    <row r="2595" spans="19:19">
      <c r="S2595" s="3209"/>
    </row>
    <row r="2596" spans="19:19">
      <c r="S2596" s="3209"/>
    </row>
    <row r="2597" spans="19:19">
      <c r="S2597" s="3209"/>
    </row>
    <row r="2598" spans="19:19">
      <c r="S2598" s="3209"/>
    </row>
    <row r="2599" spans="19:19">
      <c r="S2599" s="3209"/>
    </row>
    <row r="2600" spans="19:19">
      <c r="S2600" s="3209"/>
    </row>
    <row r="2601" spans="19:19">
      <c r="S2601" s="3209"/>
    </row>
    <row r="2602" spans="19:19">
      <c r="S2602" s="3209"/>
    </row>
    <row r="2603" spans="19:19">
      <c r="S2603" s="3209"/>
    </row>
    <row r="2604" spans="19:19">
      <c r="S2604" s="3209"/>
    </row>
    <row r="2605" spans="19:19">
      <c r="S2605" s="3209"/>
    </row>
    <row r="2606" spans="19:19">
      <c r="S2606" s="3209"/>
    </row>
    <row r="2607" spans="19:19">
      <c r="S2607" s="3209"/>
    </row>
    <row r="2608" spans="19:19">
      <c r="S2608" s="3209"/>
    </row>
    <row r="2609" spans="19:19">
      <c r="S2609" s="3209"/>
    </row>
    <row r="2610" spans="19:19">
      <c r="S2610" s="3209"/>
    </row>
    <row r="2611" spans="19:19">
      <c r="S2611" s="3209"/>
    </row>
    <row r="2612" spans="19:19">
      <c r="S2612" s="3209"/>
    </row>
    <row r="2613" spans="19:19">
      <c r="S2613" s="3209"/>
    </row>
    <row r="2614" spans="19:19">
      <c r="S2614" s="3209"/>
    </row>
    <row r="2615" spans="19:19">
      <c r="S2615" s="3209"/>
    </row>
    <row r="2616" spans="19:19">
      <c r="S2616" s="3209"/>
    </row>
    <row r="2617" spans="19:19">
      <c r="S2617" s="3209"/>
    </row>
    <row r="2618" spans="19:19">
      <c r="S2618" s="3209"/>
    </row>
    <row r="2619" spans="19:19">
      <c r="S2619" s="3209"/>
    </row>
    <row r="2620" spans="19:19">
      <c r="S2620" s="3209"/>
    </row>
    <row r="2621" spans="19:19">
      <c r="S2621" s="3209"/>
    </row>
    <row r="2622" spans="19:19">
      <c r="S2622" s="3209"/>
    </row>
    <row r="2623" spans="19:19">
      <c r="S2623" s="3209"/>
    </row>
    <row r="2624" spans="19:19">
      <c r="S2624" s="3209"/>
    </row>
    <row r="2625" spans="19:19">
      <c r="S2625" s="3209"/>
    </row>
    <row r="2626" spans="19:19">
      <c r="S2626" s="3209"/>
    </row>
    <row r="2627" spans="19:19">
      <c r="S2627" s="3209"/>
    </row>
    <row r="2628" spans="19:19">
      <c r="S2628" s="3209"/>
    </row>
    <row r="2629" spans="19:19">
      <c r="S2629" s="3209"/>
    </row>
    <row r="2630" spans="19:19">
      <c r="S2630" s="3209"/>
    </row>
    <row r="2631" spans="19:19">
      <c r="S2631" s="3209"/>
    </row>
    <row r="2632" spans="19:19">
      <c r="S2632" s="3209"/>
    </row>
    <row r="2633" spans="19:19">
      <c r="S2633" s="3209"/>
    </row>
    <row r="2634" spans="19:19">
      <c r="S2634" s="3209"/>
    </row>
    <row r="2635" spans="19:19">
      <c r="S2635" s="3209"/>
    </row>
    <row r="2636" spans="19:19">
      <c r="S2636" s="3209"/>
    </row>
    <row r="2637" spans="19:19">
      <c r="S2637" s="3209"/>
    </row>
    <row r="2638" spans="19:19">
      <c r="S2638" s="3209"/>
    </row>
    <row r="2639" spans="19:19">
      <c r="S2639" s="3209"/>
    </row>
    <row r="2640" spans="19:19">
      <c r="S2640" s="3209"/>
    </row>
    <row r="2641" spans="19:19">
      <c r="S2641" s="3209"/>
    </row>
    <row r="2642" spans="19:19">
      <c r="S2642" s="3209"/>
    </row>
    <row r="2643" spans="19:19">
      <c r="S2643" s="3209"/>
    </row>
    <row r="2644" spans="19:19">
      <c r="S2644" s="3209"/>
    </row>
    <row r="2645" spans="19:19">
      <c r="S2645" s="3209"/>
    </row>
    <row r="2646" spans="19:19">
      <c r="S2646" s="3209"/>
    </row>
    <row r="2647" spans="19:19">
      <c r="S2647" s="3209"/>
    </row>
    <row r="2648" spans="19:19">
      <c r="S2648" s="3209"/>
    </row>
    <row r="2649" spans="19:19">
      <c r="S2649" s="3209"/>
    </row>
    <row r="2650" spans="19:19">
      <c r="S2650" s="3209"/>
    </row>
    <row r="2651" spans="19:19">
      <c r="S2651" s="3209"/>
    </row>
    <row r="2652" spans="19:19">
      <c r="S2652" s="3209"/>
    </row>
    <row r="2653" spans="19:19">
      <c r="S2653" s="3209"/>
    </row>
    <row r="2654" spans="19:19">
      <c r="S2654" s="3209"/>
    </row>
    <row r="2655" spans="19:19">
      <c r="S2655" s="3209"/>
    </row>
    <row r="2656" spans="19:19">
      <c r="S2656" s="3209"/>
    </row>
    <row r="2657" spans="19:19">
      <c r="S2657" s="3209"/>
    </row>
    <row r="2658" spans="19:19">
      <c r="S2658" s="3209"/>
    </row>
    <row r="2659" spans="19:19">
      <c r="S2659" s="3209"/>
    </row>
    <row r="2660" spans="19:19">
      <c r="S2660" s="3209"/>
    </row>
    <row r="2661" spans="19:19">
      <c r="S2661" s="3209"/>
    </row>
    <row r="2662" spans="19:19">
      <c r="S2662" s="3209"/>
    </row>
    <row r="2663" spans="19:19">
      <c r="S2663" s="3209"/>
    </row>
    <row r="2664" spans="19:19">
      <c r="S2664" s="3209"/>
    </row>
    <row r="2665" spans="19:19">
      <c r="S2665" s="3209"/>
    </row>
    <row r="2666" spans="19:19">
      <c r="S2666" s="3209"/>
    </row>
    <row r="2667" spans="19:19">
      <c r="S2667" s="3209"/>
    </row>
    <row r="2668" spans="19:19">
      <c r="S2668" s="3209"/>
    </row>
    <row r="2669" spans="19:19">
      <c r="S2669" s="3209"/>
    </row>
    <row r="2670" spans="19:19">
      <c r="S2670" s="3209"/>
    </row>
    <row r="2671" spans="19:19">
      <c r="S2671" s="3209"/>
    </row>
    <row r="2672" spans="19:19">
      <c r="S2672" s="3209"/>
    </row>
    <row r="2673" spans="19:19">
      <c r="S2673" s="3209"/>
    </row>
    <row r="2674" spans="19:19">
      <c r="S2674" s="3209"/>
    </row>
    <row r="2675" spans="19:19">
      <c r="S2675" s="3209"/>
    </row>
    <row r="2676" spans="19:19">
      <c r="S2676" s="3209"/>
    </row>
    <row r="2677" spans="19:19">
      <c r="S2677" s="3209"/>
    </row>
    <row r="2678" spans="19:19">
      <c r="S2678" s="3209"/>
    </row>
    <row r="2679" spans="19:19">
      <c r="S2679" s="3209"/>
    </row>
    <row r="2680" spans="19:19">
      <c r="S2680" s="3209"/>
    </row>
    <row r="2681" spans="19:19">
      <c r="S2681" s="3209"/>
    </row>
    <row r="2682" spans="19:19">
      <c r="S2682" s="3209"/>
    </row>
    <row r="2683" spans="19:19">
      <c r="S2683" s="3209"/>
    </row>
    <row r="2684" spans="19:19">
      <c r="S2684" s="3209"/>
    </row>
    <row r="2685" spans="19:19">
      <c r="S2685" s="3209"/>
    </row>
    <row r="2686" spans="19:19">
      <c r="S2686" s="3209"/>
    </row>
    <row r="2687" spans="19:19">
      <c r="S2687" s="3209"/>
    </row>
    <row r="2688" spans="19:19">
      <c r="S2688" s="3209"/>
    </row>
    <row r="2689" spans="19:19">
      <c r="S2689" s="3209"/>
    </row>
    <row r="2690" spans="19:19">
      <c r="S2690" s="3209"/>
    </row>
    <row r="2691" spans="19:19">
      <c r="S2691" s="3209"/>
    </row>
    <row r="2692" spans="19:19">
      <c r="S2692" s="3209"/>
    </row>
    <row r="2693" spans="19:19">
      <c r="S2693" s="3209"/>
    </row>
    <row r="2694" spans="19:19">
      <c r="S2694" s="3209"/>
    </row>
    <row r="2695" spans="19:19">
      <c r="S2695" s="3209"/>
    </row>
    <row r="2696" spans="19:19">
      <c r="S2696" s="3209"/>
    </row>
    <row r="2697" spans="19:19">
      <c r="S2697" s="3209"/>
    </row>
    <row r="2698" spans="19:19">
      <c r="S2698" s="3209"/>
    </row>
    <row r="2699" spans="19:19">
      <c r="S2699" s="3209"/>
    </row>
    <row r="2700" spans="19:19">
      <c r="S2700" s="3209"/>
    </row>
    <row r="2701" spans="19:19">
      <c r="S2701" s="3209"/>
    </row>
    <row r="2702" spans="19:19">
      <c r="S2702" s="3209"/>
    </row>
    <row r="2703" spans="19:19">
      <c r="S2703" s="3209"/>
    </row>
    <row r="2704" spans="19:19">
      <c r="S2704" s="3209"/>
    </row>
    <row r="2705" spans="19:19">
      <c r="S2705" s="3209"/>
    </row>
    <row r="2706" spans="19:19">
      <c r="S2706" s="3209"/>
    </row>
    <row r="2707" spans="19:19">
      <c r="S2707" s="3209"/>
    </row>
    <row r="2708" spans="19:19">
      <c r="S2708" s="3209"/>
    </row>
    <row r="2709" spans="19:19">
      <c r="S2709" s="3209"/>
    </row>
    <row r="2710" spans="19:19">
      <c r="S2710" s="3209"/>
    </row>
    <row r="2711" spans="19:19">
      <c r="S2711" s="3209"/>
    </row>
    <row r="2712" spans="19:19">
      <c r="S2712" s="3209"/>
    </row>
    <row r="2713" spans="19:19">
      <c r="S2713" s="3209"/>
    </row>
    <row r="2714" spans="19:19">
      <c r="S2714" s="3209"/>
    </row>
    <row r="2715" spans="19:19">
      <c r="S2715" s="3209"/>
    </row>
    <row r="2716" spans="19:19">
      <c r="S2716" s="3209"/>
    </row>
    <row r="2717" spans="19:19">
      <c r="S2717" s="3209"/>
    </row>
    <row r="2718" spans="19:19">
      <c r="S2718" s="3209"/>
    </row>
    <row r="2719" spans="19:19">
      <c r="S2719" s="3209"/>
    </row>
    <row r="2720" spans="19:19">
      <c r="S2720" s="3209"/>
    </row>
    <row r="2721" spans="19:19">
      <c r="S2721" s="3209"/>
    </row>
    <row r="2722" spans="19:19">
      <c r="S2722" s="3209"/>
    </row>
    <row r="2723" spans="19:19">
      <c r="S2723" s="3209"/>
    </row>
    <row r="2724" spans="19:19">
      <c r="S2724" s="3209"/>
    </row>
    <row r="2725" spans="19:19">
      <c r="S2725" s="3209"/>
    </row>
    <row r="2726" spans="19:19">
      <c r="S2726" s="3209"/>
    </row>
    <row r="2727" spans="19:19">
      <c r="S2727" s="3209"/>
    </row>
    <row r="2728" spans="19:19">
      <c r="S2728" s="3209"/>
    </row>
    <row r="2729" spans="19:19">
      <c r="S2729" s="3209"/>
    </row>
    <row r="2730" spans="19:19">
      <c r="S2730" s="3209"/>
    </row>
    <row r="2731" spans="19:19">
      <c r="S2731" s="3209"/>
    </row>
    <row r="2732" spans="19:19">
      <c r="S2732" s="3209"/>
    </row>
    <row r="2733" spans="19:19">
      <c r="S2733" s="3209"/>
    </row>
    <row r="2734" spans="19:19">
      <c r="S2734" s="3209"/>
    </row>
    <row r="2735" spans="19:19">
      <c r="S2735" s="3209"/>
    </row>
    <row r="2736" spans="19:19">
      <c r="S2736" s="3209"/>
    </row>
    <row r="2737" spans="19:19">
      <c r="S2737" s="3209"/>
    </row>
    <row r="2738" spans="19:19">
      <c r="S2738" s="3209"/>
    </row>
    <row r="2739" spans="19:19">
      <c r="S2739" s="3209"/>
    </row>
    <row r="2740" spans="19:19">
      <c r="S2740" s="3209"/>
    </row>
    <row r="2741" spans="19:19">
      <c r="S2741" s="3209"/>
    </row>
    <row r="2742" spans="19:19">
      <c r="S2742" s="3209"/>
    </row>
    <row r="2743" spans="19:19">
      <c r="S2743" s="3209"/>
    </row>
    <row r="2744" spans="19:19">
      <c r="S2744" s="3209"/>
    </row>
    <row r="2745" spans="19:19">
      <c r="S2745" s="3209"/>
    </row>
    <row r="2746" spans="19:19">
      <c r="S2746" s="3209"/>
    </row>
    <row r="2747" spans="19:19">
      <c r="S2747" s="3209"/>
    </row>
    <row r="2748" spans="19:19">
      <c r="S2748" s="3209"/>
    </row>
    <row r="2749" spans="19:19">
      <c r="S2749" s="3209"/>
    </row>
    <row r="2750" spans="19:19">
      <c r="S2750" s="3209"/>
    </row>
    <row r="2751" spans="19:19">
      <c r="S2751" s="3209"/>
    </row>
    <row r="2752" spans="19:19">
      <c r="S2752" s="3209"/>
    </row>
    <row r="2753" spans="19:19">
      <c r="S2753" s="3209"/>
    </row>
    <row r="2754" spans="19:19">
      <c r="S2754" s="3209"/>
    </row>
    <row r="2755" spans="19:19">
      <c r="S2755" s="3209"/>
    </row>
    <row r="2756" spans="19:19">
      <c r="S2756" s="3209"/>
    </row>
    <row r="2757" spans="19:19">
      <c r="S2757" s="3209"/>
    </row>
    <row r="2758" spans="19:19">
      <c r="S2758" s="3209"/>
    </row>
    <row r="2759" spans="19:19">
      <c r="S2759" s="3209"/>
    </row>
    <row r="2760" spans="19:19">
      <c r="S2760" s="3209"/>
    </row>
    <row r="2761" spans="19:19">
      <c r="S2761" s="3209"/>
    </row>
    <row r="2762" spans="19:19">
      <c r="S2762" s="3209"/>
    </row>
    <row r="2763" spans="19:19">
      <c r="S2763" s="3209"/>
    </row>
    <row r="2764" spans="19:19">
      <c r="S2764" s="3209"/>
    </row>
    <row r="2765" spans="19:19">
      <c r="S2765" s="3209"/>
    </row>
    <row r="2766" spans="19:19">
      <c r="S2766" s="3209"/>
    </row>
    <row r="2767" spans="19:19">
      <c r="S2767" s="3209"/>
    </row>
    <row r="2768" spans="19:19">
      <c r="S2768" s="3209"/>
    </row>
    <row r="2769" spans="19:19">
      <c r="S2769" s="3209"/>
    </row>
    <row r="2770" spans="19:19">
      <c r="S2770" s="3209"/>
    </row>
    <row r="2771" spans="19:19">
      <c r="S2771" s="3209"/>
    </row>
    <row r="2772" spans="19:19">
      <c r="S2772" s="3209"/>
    </row>
    <row r="2773" spans="19:19">
      <c r="S2773" s="3209"/>
    </row>
    <row r="2774" spans="19:19">
      <c r="S2774" s="3209"/>
    </row>
    <row r="2775" spans="19:19">
      <c r="S2775" s="3209"/>
    </row>
    <row r="2776" spans="19:19">
      <c r="S2776" s="3209"/>
    </row>
    <row r="2777" spans="19:19">
      <c r="S2777" s="3209"/>
    </row>
    <row r="2778" spans="19:19">
      <c r="S2778" s="3209"/>
    </row>
    <row r="2779" spans="19:19">
      <c r="S2779" s="3209"/>
    </row>
    <row r="2780" spans="19:19">
      <c r="S2780" s="3209"/>
    </row>
    <row r="2781" spans="19:19">
      <c r="S2781" s="3209"/>
    </row>
    <row r="2782" spans="19:19">
      <c r="S2782" s="3209"/>
    </row>
    <row r="2783" spans="19:19">
      <c r="S2783" s="3209"/>
    </row>
    <row r="2784" spans="19:19">
      <c r="S2784" s="3209"/>
    </row>
    <row r="2785" spans="19:19">
      <c r="S2785" s="3209"/>
    </row>
    <row r="2786" spans="19:19">
      <c r="S2786" s="3209"/>
    </row>
    <row r="2787" spans="19:19">
      <c r="S2787" s="3209"/>
    </row>
    <row r="2788" spans="19:19">
      <c r="S2788" s="3209"/>
    </row>
    <row r="2789" spans="19:19">
      <c r="S2789" s="3209"/>
    </row>
    <row r="2790" spans="19:19">
      <c r="S2790" s="3209"/>
    </row>
    <row r="2791" spans="19:19">
      <c r="S2791" s="3209"/>
    </row>
    <row r="2792" spans="19:19">
      <c r="S2792" s="3209"/>
    </row>
    <row r="2793" spans="19:19">
      <c r="S2793" s="3209"/>
    </row>
    <row r="2794" spans="19:19">
      <c r="S2794" s="3209"/>
    </row>
    <row r="2795" spans="19:19">
      <c r="S2795" s="3209"/>
    </row>
    <row r="2796" spans="19:19">
      <c r="S2796" s="3209"/>
    </row>
    <row r="2797" spans="19:19">
      <c r="S2797" s="3209"/>
    </row>
    <row r="2798" spans="19:19">
      <c r="S2798" s="3209"/>
    </row>
    <row r="2799" spans="19:19">
      <c r="S2799" s="3209"/>
    </row>
    <row r="2800" spans="19:19">
      <c r="S2800" s="3209"/>
    </row>
    <row r="2801" spans="19:19">
      <c r="S2801" s="3209"/>
    </row>
    <row r="2802" spans="19:19">
      <c r="S2802" s="3209"/>
    </row>
    <row r="2803" spans="19:19">
      <c r="S2803" s="3209"/>
    </row>
    <row r="2804" spans="19:19">
      <c r="S2804" s="3209"/>
    </row>
    <row r="2805" spans="19:19">
      <c r="S2805" s="3209"/>
    </row>
    <row r="2806" spans="19:19">
      <c r="S2806" s="3209"/>
    </row>
    <row r="2807" spans="19:19">
      <c r="S2807" s="3209"/>
    </row>
    <row r="2808" spans="19:19">
      <c r="S2808" s="3209"/>
    </row>
    <row r="2809" spans="19:19">
      <c r="S2809" s="3209"/>
    </row>
    <row r="2810" spans="19:19">
      <c r="S2810" s="3209"/>
    </row>
    <row r="2811" spans="19:19">
      <c r="S2811" s="3209"/>
    </row>
    <row r="2812" spans="19:19">
      <c r="S2812" s="3209"/>
    </row>
    <row r="2813" spans="19:19">
      <c r="S2813" s="3209"/>
    </row>
    <row r="2814" spans="19:19">
      <c r="S2814" s="3209"/>
    </row>
    <row r="2815" spans="19:19">
      <c r="S2815" s="3209"/>
    </row>
    <row r="2816" spans="19:19">
      <c r="S2816" s="3209"/>
    </row>
    <row r="2817" spans="19:19">
      <c r="S2817" s="3209"/>
    </row>
    <row r="2818" spans="19:19">
      <c r="S2818" s="3209"/>
    </row>
    <row r="2819" spans="19:19">
      <c r="S2819" s="3209"/>
    </row>
    <row r="2820" spans="19:19">
      <c r="S2820" s="3209"/>
    </row>
    <row r="2821" spans="19:19">
      <c r="S2821" s="3209"/>
    </row>
    <row r="2822" spans="19:19">
      <c r="S2822" s="3209"/>
    </row>
    <row r="2823" spans="19:19">
      <c r="S2823" s="3209"/>
    </row>
    <row r="2824" spans="19:19">
      <c r="S2824" s="3209"/>
    </row>
    <row r="2825" spans="19:19">
      <c r="S2825" s="3209"/>
    </row>
    <row r="2826" spans="19:19">
      <c r="S2826" s="3209"/>
    </row>
    <row r="2827" spans="19:19">
      <c r="S2827" s="3209"/>
    </row>
    <row r="2828" spans="19:19">
      <c r="S2828" s="3209"/>
    </row>
    <row r="2829" spans="19:19">
      <c r="S2829" s="3209"/>
    </row>
    <row r="2830" spans="19:19">
      <c r="S2830" s="3209"/>
    </row>
    <row r="2831" spans="19:19">
      <c r="S2831" s="3209"/>
    </row>
    <row r="2832" spans="19:19">
      <c r="S2832" s="3209"/>
    </row>
    <row r="2833" spans="19:19">
      <c r="S2833" s="3209"/>
    </row>
    <row r="2834" spans="19:19">
      <c r="S2834" s="3209"/>
    </row>
    <row r="2835" spans="19:19">
      <c r="S2835" s="3209"/>
    </row>
    <row r="2836" spans="19:19">
      <c r="S2836" s="3209"/>
    </row>
    <row r="2837" spans="19:19">
      <c r="S2837" s="3209"/>
    </row>
    <row r="2838" spans="19:19">
      <c r="S2838" s="3209"/>
    </row>
    <row r="2839" spans="19:19">
      <c r="S2839" s="3209"/>
    </row>
    <row r="2840" spans="19:19">
      <c r="S2840" s="3209"/>
    </row>
    <row r="2841" spans="19:19">
      <c r="S2841" s="3209"/>
    </row>
    <row r="2842" spans="19:19">
      <c r="S2842" s="3209"/>
    </row>
    <row r="2843" spans="19:19">
      <c r="S2843" s="3209"/>
    </row>
    <row r="2844" spans="19:19">
      <c r="S2844" s="3209"/>
    </row>
    <row r="2845" spans="19:19">
      <c r="S2845" s="3209"/>
    </row>
    <row r="2846" spans="19:19">
      <c r="S2846" s="3209"/>
    </row>
    <row r="2847" spans="19:19">
      <c r="S2847" s="3209"/>
    </row>
    <row r="2848" spans="19:19">
      <c r="S2848" s="3209"/>
    </row>
    <row r="2849" spans="19:19">
      <c r="S2849" s="3209"/>
    </row>
    <row r="2850" spans="19:19">
      <c r="S2850" s="3209"/>
    </row>
    <row r="2851" spans="19:19">
      <c r="S2851" s="3209"/>
    </row>
    <row r="2852" spans="19:19">
      <c r="S2852" s="3209"/>
    </row>
    <row r="2853" spans="19:19">
      <c r="S2853" s="3209"/>
    </row>
    <row r="2854" spans="19:19">
      <c r="S2854" s="3209"/>
    </row>
    <row r="2855" spans="19:19">
      <c r="S2855" s="3209"/>
    </row>
    <row r="2856" spans="19:19">
      <c r="S2856" s="3209"/>
    </row>
    <row r="2857" spans="19:19">
      <c r="S2857" s="3209"/>
    </row>
    <row r="2858" spans="19:19">
      <c r="S2858" s="3209"/>
    </row>
    <row r="2859" spans="19:19">
      <c r="S2859" s="3209"/>
    </row>
    <row r="2860" spans="19:19">
      <c r="S2860" s="3209"/>
    </row>
    <row r="2861" spans="19:19">
      <c r="S2861" s="3209"/>
    </row>
    <row r="2862" spans="19:19">
      <c r="S2862" s="3209"/>
    </row>
    <row r="2863" spans="19:19">
      <c r="S2863" s="3209"/>
    </row>
    <row r="2864" spans="19:19">
      <c r="S2864" s="3209"/>
    </row>
    <row r="2865" spans="19:19">
      <c r="S2865" s="3209"/>
    </row>
    <row r="2866" spans="19:19">
      <c r="S2866" s="3209"/>
    </row>
    <row r="2867" spans="19:19">
      <c r="S2867" s="3209"/>
    </row>
    <row r="2868" spans="19:19">
      <c r="S2868" s="3209"/>
    </row>
    <row r="2869" spans="19:19">
      <c r="S2869" s="3209"/>
    </row>
    <row r="2870" spans="19:19">
      <c r="S2870" s="3209"/>
    </row>
    <row r="2871" spans="19:19">
      <c r="S2871" s="3209"/>
    </row>
    <row r="2872" spans="19:19">
      <c r="S2872" s="3209"/>
    </row>
    <row r="2873" spans="19:19">
      <c r="S2873" s="3209"/>
    </row>
    <row r="2874" spans="19:19">
      <c r="S2874" s="3209"/>
    </row>
    <row r="2875" spans="19:19">
      <c r="S2875" s="3209"/>
    </row>
    <row r="2876" spans="19:19">
      <c r="S2876" s="3209"/>
    </row>
    <row r="2877" spans="19:19">
      <c r="S2877" s="3209"/>
    </row>
    <row r="2878" spans="19:19">
      <c r="S2878" s="3209"/>
    </row>
    <row r="2879" spans="19:19">
      <c r="S2879" s="3209"/>
    </row>
    <row r="2880" spans="19:19">
      <c r="S2880" s="3209"/>
    </row>
    <row r="2881" spans="19:19">
      <c r="S2881" s="3209"/>
    </row>
    <row r="2882" spans="19:19">
      <c r="S2882" s="3209"/>
    </row>
    <row r="2883" spans="19:19">
      <c r="S2883" s="3209"/>
    </row>
    <row r="2884" spans="19:19">
      <c r="S2884" s="3209"/>
    </row>
    <row r="2885" spans="19:19">
      <c r="S2885" s="3209"/>
    </row>
    <row r="2886" spans="19:19">
      <c r="S2886" s="3209"/>
    </row>
    <row r="2887" spans="19:19">
      <c r="S2887" s="3209"/>
    </row>
    <row r="2888" spans="19:19">
      <c r="S2888" s="3209"/>
    </row>
    <row r="2889" spans="19:19">
      <c r="S2889" s="3209"/>
    </row>
    <row r="2890" spans="19:19">
      <c r="S2890" s="3209"/>
    </row>
    <row r="2891" spans="19:19">
      <c r="S2891" s="3209"/>
    </row>
    <row r="2892" spans="19:19">
      <c r="S2892" s="3209"/>
    </row>
    <row r="2893" spans="19:19">
      <c r="S2893" s="3209"/>
    </row>
    <row r="2894" spans="19:19">
      <c r="S2894" s="3209"/>
    </row>
    <row r="2895" spans="19:19">
      <c r="S2895" s="3209"/>
    </row>
    <row r="2896" spans="19:19">
      <c r="S2896" s="3209"/>
    </row>
    <row r="2897" spans="19:19">
      <c r="S2897" s="3209"/>
    </row>
    <row r="2898" spans="19:19">
      <c r="S2898" s="3209"/>
    </row>
    <row r="2899" spans="19:19">
      <c r="S2899" s="3209"/>
    </row>
    <row r="2900" spans="19:19">
      <c r="S2900" s="3209"/>
    </row>
    <row r="2901" spans="19:19">
      <c r="S2901" s="3209"/>
    </row>
    <row r="2902" spans="19:19">
      <c r="S2902" s="3209"/>
    </row>
    <row r="2903" spans="19:19">
      <c r="S2903" s="3209"/>
    </row>
    <row r="2904" spans="19:19">
      <c r="S2904" s="3209"/>
    </row>
    <row r="2905" spans="19:19">
      <c r="S2905" s="3209"/>
    </row>
    <row r="2906" spans="19:19">
      <c r="S2906" s="3209"/>
    </row>
    <row r="2907" spans="19:19">
      <c r="S2907" s="3209"/>
    </row>
    <row r="2908" spans="19:19">
      <c r="S2908" s="3209"/>
    </row>
    <row r="2909" spans="19:19">
      <c r="S2909" s="3209"/>
    </row>
    <row r="2910" spans="19:19">
      <c r="S2910" s="3209"/>
    </row>
    <row r="2911" spans="19:19">
      <c r="S2911" s="3209"/>
    </row>
    <row r="2912" spans="19:19">
      <c r="S2912" s="3209"/>
    </row>
    <row r="2913" spans="19:19">
      <c r="S2913" s="3209"/>
    </row>
    <row r="2914" spans="19:19">
      <c r="S2914" s="3209"/>
    </row>
    <row r="2915" spans="19:19">
      <c r="S2915" s="3209"/>
    </row>
    <row r="2916" spans="19:19">
      <c r="S2916" s="3209"/>
    </row>
    <row r="2917" spans="19:19">
      <c r="S2917" s="3209"/>
    </row>
    <row r="2918" spans="19:19">
      <c r="S2918" s="3209"/>
    </row>
    <row r="2919" spans="19:19">
      <c r="S2919" s="3209"/>
    </row>
    <row r="2920" spans="19:19">
      <c r="S2920" s="3209"/>
    </row>
    <row r="2921" spans="19:19">
      <c r="S2921" s="3209"/>
    </row>
    <row r="2922" spans="19:19">
      <c r="S2922" s="3209"/>
    </row>
    <row r="2923" spans="19:19">
      <c r="S2923" s="3209"/>
    </row>
    <row r="2924" spans="19:19">
      <c r="S2924" s="3209"/>
    </row>
    <row r="2925" spans="19:19">
      <c r="S2925" s="3209"/>
    </row>
    <row r="2926" spans="19:19">
      <c r="S2926" s="3209"/>
    </row>
    <row r="2927" spans="19:19">
      <c r="S2927" s="3209"/>
    </row>
    <row r="2928" spans="19:19">
      <c r="S2928" s="3209"/>
    </row>
    <row r="2929" spans="19:19">
      <c r="S2929" s="3209"/>
    </row>
    <row r="2930" spans="19:19">
      <c r="S2930" s="3209"/>
    </row>
    <row r="2931" spans="19:19">
      <c r="S2931" s="3209"/>
    </row>
    <row r="2932" spans="19:19">
      <c r="S2932" s="3209"/>
    </row>
    <row r="2933" spans="19:19">
      <c r="S2933" s="3209"/>
    </row>
    <row r="2934" spans="19:19">
      <c r="S2934" s="3209"/>
    </row>
    <row r="2935" spans="19:19">
      <c r="S2935" s="3209"/>
    </row>
    <row r="2936" spans="19:19">
      <c r="S2936" s="3209"/>
    </row>
    <row r="2937" spans="19:19">
      <c r="S2937" s="3209"/>
    </row>
    <row r="2938" spans="19:19">
      <c r="S2938" s="3209"/>
    </row>
    <row r="2939" spans="19:19">
      <c r="S2939" s="3209"/>
    </row>
    <row r="2940" spans="19:19">
      <c r="S2940" s="3209"/>
    </row>
    <row r="2941" spans="19:19">
      <c r="S2941" s="3209"/>
    </row>
    <row r="2942" spans="19:19">
      <c r="S2942" s="3209"/>
    </row>
    <row r="2943" spans="19:19">
      <c r="S2943" s="3209"/>
    </row>
    <row r="2944" spans="19:19">
      <c r="S2944" s="3209"/>
    </row>
    <row r="2945" spans="19:19">
      <c r="S2945" s="3209"/>
    </row>
    <row r="2946" spans="19:19">
      <c r="S2946" s="3209"/>
    </row>
    <row r="2947" spans="19:19">
      <c r="S2947" s="3209"/>
    </row>
    <row r="2948" spans="19:19">
      <c r="S2948" s="3209"/>
    </row>
    <row r="2949" spans="19:19">
      <c r="S2949" s="3209"/>
    </row>
    <row r="2950" spans="19:19">
      <c r="S2950" s="3209"/>
    </row>
    <row r="2951" spans="19:19">
      <c r="S2951" s="3209"/>
    </row>
    <row r="2952" spans="19:19">
      <c r="S2952" s="3209"/>
    </row>
    <row r="2953" spans="19:19">
      <c r="S2953" s="3209"/>
    </row>
    <row r="2954" spans="19:19">
      <c r="S2954" s="3209"/>
    </row>
    <row r="2955" spans="19:19">
      <c r="S2955" s="3209"/>
    </row>
    <row r="2956" spans="19:19">
      <c r="S2956" s="3209"/>
    </row>
    <row r="2957" spans="19:19">
      <c r="S2957" s="3209"/>
    </row>
    <row r="2958" spans="19:19">
      <c r="S2958" s="3209"/>
    </row>
    <row r="2959" spans="19:19">
      <c r="S2959" s="3209"/>
    </row>
    <row r="2960" spans="19:19">
      <c r="S2960" s="3209"/>
    </row>
    <row r="2961" spans="19:19">
      <c r="S2961" s="3209"/>
    </row>
    <row r="2962" spans="19:19">
      <c r="S2962" s="3209"/>
    </row>
    <row r="2963" spans="19:19">
      <c r="S2963" s="3209"/>
    </row>
    <row r="2964" spans="19:19">
      <c r="S2964" s="3209"/>
    </row>
    <row r="2965" spans="19:19">
      <c r="S2965" s="3209"/>
    </row>
    <row r="2966" spans="19:19">
      <c r="S2966" s="3209"/>
    </row>
    <row r="2967" spans="19:19">
      <c r="S2967" s="3209"/>
    </row>
    <row r="2968" spans="19:19">
      <c r="S2968" s="3209"/>
    </row>
    <row r="2969" spans="19:19">
      <c r="S2969" s="3209"/>
    </row>
    <row r="2970" spans="19:19">
      <c r="S2970" s="3209"/>
    </row>
    <row r="2971" spans="19:19">
      <c r="S2971" s="3209"/>
    </row>
    <row r="2972" spans="19:19">
      <c r="S2972" s="3209"/>
    </row>
    <row r="2973" spans="19:19">
      <c r="S2973" s="3209"/>
    </row>
    <row r="2974" spans="19:19">
      <c r="S2974" s="3209"/>
    </row>
    <row r="2975" spans="19:19">
      <c r="S2975" s="3209"/>
    </row>
    <row r="2976" spans="19:19">
      <c r="S2976" s="3209"/>
    </row>
    <row r="2977" spans="19:19">
      <c r="S2977" s="3209"/>
    </row>
    <row r="2978" spans="19:19">
      <c r="S2978" s="3209"/>
    </row>
    <row r="2979" spans="19:19">
      <c r="S2979" s="3209"/>
    </row>
    <row r="2980" spans="19:19">
      <c r="S2980" s="3209"/>
    </row>
    <row r="2981" spans="19:19">
      <c r="S2981" s="3209"/>
    </row>
    <row r="2982" spans="19:19">
      <c r="S2982" s="3209"/>
    </row>
    <row r="2983" spans="19:19">
      <c r="S2983" s="3209"/>
    </row>
    <row r="2984" spans="19:19">
      <c r="S2984" s="3209"/>
    </row>
    <row r="2985" spans="19:19">
      <c r="S2985" s="3209"/>
    </row>
    <row r="2986" spans="19:19">
      <c r="S2986" s="3209"/>
    </row>
    <row r="2987" spans="19:19">
      <c r="S2987" s="3209"/>
    </row>
    <row r="2988" spans="19:19">
      <c r="S2988" s="3209"/>
    </row>
    <row r="2989" spans="19:19">
      <c r="S2989" s="3209"/>
    </row>
    <row r="2990" spans="19:19">
      <c r="S2990" s="3209"/>
    </row>
    <row r="2991" spans="19:19">
      <c r="S2991" s="3209"/>
    </row>
    <row r="2992" spans="19:19">
      <c r="S2992" s="3209"/>
    </row>
    <row r="2993" spans="19:19">
      <c r="S2993" s="3209"/>
    </row>
    <row r="2994" spans="19:19">
      <c r="S2994" s="3209"/>
    </row>
    <row r="2995" spans="19:19">
      <c r="S2995" s="3209"/>
    </row>
    <row r="2996" spans="19:19">
      <c r="S2996" s="3209"/>
    </row>
    <row r="2997" spans="19:19">
      <c r="S2997" s="3209"/>
    </row>
    <row r="2998" spans="19:19">
      <c r="S2998" s="3209"/>
    </row>
    <row r="2999" spans="19:19">
      <c r="S2999" s="3209"/>
    </row>
    <row r="3000" spans="19:19">
      <c r="S3000" s="3209"/>
    </row>
    <row r="3001" spans="19:19">
      <c r="S3001" s="3209"/>
    </row>
    <row r="3002" spans="19:19">
      <c r="S3002" s="3209"/>
    </row>
    <row r="3003" spans="19:19">
      <c r="S3003" s="3209"/>
    </row>
    <row r="3004" spans="19:19">
      <c r="S3004" s="3209"/>
    </row>
    <row r="3005" spans="19:19">
      <c r="S3005" s="3209"/>
    </row>
    <row r="3006" spans="19:19">
      <c r="S3006" s="3209"/>
    </row>
    <row r="3007" spans="19:19">
      <c r="S3007" s="3209"/>
    </row>
    <row r="3008" spans="19:19">
      <c r="S3008" s="3209"/>
    </row>
    <row r="3009" spans="19:19">
      <c r="S3009" s="3209"/>
    </row>
    <row r="3010" spans="19:19">
      <c r="S3010" s="3209"/>
    </row>
    <row r="3011" spans="19:19">
      <c r="S3011" s="3209"/>
    </row>
    <row r="3012" spans="19:19">
      <c r="S3012" s="3209"/>
    </row>
    <row r="3013" spans="19:19">
      <c r="S3013" s="3209"/>
    </row>
    <row r="3014" spans="19:19">
      <c r="S3014" s="3209"/>
    </row>
    <row r="3015" spans="19:19">
      <c r="S3015" s="3209"/>
    </row>
    <row r="3016" spans="19:19">
      <c r="S3016" s="3209"/>
    </row>
    <row r="3017" spans="19:19">
      <c r="S3017" s="3209"/>
    </row>
    <row r="3018" spans="19:19">
      <c r="S3018" s="3209"/>
    </row>
    <row r="3019" spans="19:19">
      <c r="S3019" s="3209"/>
    </row>
    <row r="3020" spans="19:19">
      <c r="S3020" s="3209"/>
    </row>
    <row r="3021" spans="19:19">
      <c r="S3021" s="3209"/>
    </row>
    <row r="3022" spans="19:19">
      <c r="S3022" s="3209"/>
    </row>
    <row r="3023" spans="19:19">
      <c r="S3023" s="3209"/>
    </row>
    <row r="3024" spans="19:19">
      <c r="S3024" s="3209"/>
    </row>
    <row r="3025" spans="19:19">
      <c r="S3025" s="3209"/>
    </row>
    <row r="3026" spans="19:19">
      <c r="S3026" s="3209"/>
    </row>
    <row r="3027" spans="19:19">
      <c r="S3027" s="3209"/>
    </row>
    <row r="3028" spans="19:19">
      <c r="S3028" s="3209"/>
    </row>
    <row r="3029" spans="19:19">
      <c r="S3029" s="3209"/>
    </row>
    <row r="3030" spans="19:19">
      <c r="S3030" s="3209"/>
    </row>
    <row r="3031" spans="19:19">
      <c r="S3031" s="3209"/>
    </row>
    <row r="3032" spans="19:19">
      <c r="S3032" s="3209"/>
    </row>
    <row r="3033" spans="19:19">
      <c r="S3033" s="3209"/>
    </row>
    <row r="3034" spans="19:19">
      <c r="S3034" s="3209"/>
    </row>
    <row r="3035" spans="19:19">
      <c r="S3035" s="3209"/>
    </row>
    <row r="3036" spans="19:19">
      <c r="S3036" s="3209"/>
    </row>
    <row r="3037" spans="19:19">
      <c r="S3037" s="3209"/>
    </row>
    <row r="3038" spans="19:19">
      <c r="S3038" s="3209"/>
    </row>
    <row r="3039" spans="19:19">
      <c r="S3039" s="3209"/>
    </row>
    <row r="3040" spans="19:19">
      <c r="S3040" s="3209"/>
    </row>
    <row r="3041" spans="19:19">
      <c r="S3041" s="3209"/>
    </row>
    <row r="3042" spans="19:19">
      <c r="S3042" s="3209"/>
    </row>
    <row r="3043" spans="19:19">
      <c r="S3043" s="3209"/>
    </row>
    <row r="3044" spans="19:19">
      <c r="S3044" s="3209"/>
    </row>
    <row r="3045" spans="19:19">
      <c r="S3045" s="3209"/>
    </row>
    <row r="3046" spans="19:19">
      <c r="S3046" s="3209"/>
    </row>
    <row r="3047" spans="19:19">
      <c r="S3047" s="3209"/>
    </row>
    <row r="3048" spans="19:19">
      <c r="S3048" s="3209"/>
    </row>
    <row r="3049" spans="19:19">
      <c r="S3049" s="3209"/>
    </row>
    <row r="3050" spans="19:19">
      <c r="S3050" s="3209"/>
    </row>
    <row r="3051" spans="19:19">
      <c r="S3051" s="3209"/>
    </row>
    <row r="3052" spans="19:19">
      <c r="S3052" s="3209"/>
    </row>
    <row r="3053" spans="19:19">
      <c r="S3053" s="3209"/>
    </row>
    <row r="3054" spans="19:19">
      <c r="S3054" s="3209"/>
    </row>
    <row r="3055" spans="19:19">
      <c r="S3055" s="3209"/>
    </row>
    <row r="3056" spans="19:19">
      <c r="S3056" s="3209"/>
    </row>
    <row r="3057" spans="19:19">
      <c r="S3057" s="3209"/>
    </row>
    <row r="3058" spans="19:19">
      <c r="S3058" s="3209"/>
    </row>
    <row r="3059" spans="19:19">
      <c r="S3059" s="3209"/>
    </row>
    <row r="3060" spans="19:19">
      <c r="S3060" s="3209"/>
    </row>
    <row r="3061" spans="19:19">
      <c r="S3061" s="3209"/>
    </row>
    <row r="3062" spans="19:19">
      <c r="S3062" s="3209"/>
    </row>
    <row r="3063" spans="19:19">
      <c r="S3063" s="3209"/>
    </row>
    <row r="3064" spans="19:19">
      <c r="S3064" s="3209"/>
    </row>
    <row r="3065" spans="19:19">
      <c r="S3065" s="3209"/>
    </row>
    <row r="3066" spans="19:19">
      <c r="S3066" s="3209"/>
    </row>
    <row r="3067" spans="19:19">
      <c r="S3067" s="3209"/>
    </row>
    <row r="3068" spans="19:19">
      <c r="S3068" s="3209"/>
    </row>
    <row r="3069" spans="19:19">
      <c r="S3069" s="3209"/>
    </row>
    <row r="3070" spans="19:19">
      <c r="S3070" s="3209"/>
    </row>
    <row r="3071" spans="19:19">
      <c r="S3071" s="3209"/>
    </row>
    <row r="3072" spans="19:19">
      <c r="S3072" s="3209"/>
    </row>
    <row r="3073" spans="19:19">
      <c r="S3073" s="3209"/>
    </row>
    <row r="3074" spans="19:19">
      <c r="S3074" s="3209"/>
    </row>
    <row r="3075" spans="19:19">
      <c r="S3075" s="3209"/>
    </row>
    <row r="3076" spans="19:19">
      <c r="S3076" s="3209"/>
    </row>
    <row r="3077" spans="19:19">
      <c r="S3077" s="3209"/>
    </row>
    <row r="3078" spans="19:19">
      <c r="S3078" s="3209"/>
    </row>
    <row r="3079" spans="19:19">
      <c r="S3079" s="3209"/>
    </row>
    <row r="3080" spans="19:19">
      <c r="S3080" s="3209"/>
    </row>
    <row r="3081" spans="19:19">
      <c r="S3081" s="3209"/>
    </row>
    <row r="3082" spans="19:19">
      <c r="S3082" s="3209"/>
    </row>
    <row r="3083" spans="19:19">
      <c r="S3083" s="3209"/>
    </row>
    <row r="3084" spans="19:19">
      <c r="S3084" s="3209"/>
    </row>
    <row r="3085" spans="19:19">
      <c r="S3085" s="3209"/>
    </row>
    <row r="3086" spans="19:19">
      <c r="S3086" s="3209"/>
    </row>
    <row r="3087" spans="19:19">
      <c r="S3087" s="3209"/>
    </row>
    <row r="3088" spans="19:19">
      <c r="S3088" s="3209"/>
    </row>
    <row r="3089" spans="19:19">
      <c r="S3089" s="3209"/>
    </row>
    <row r="3090" spans="19:19">
      <c r="S3090" s="3209"/>
    </row>
    <row r="3091" spans="19:19">
      <c r="S3091" s="3209"/>
    </row>
    <row r="3092" spans="19:19">
      <c r="S3092" s="3209"/>
    </row>
    <row r="3093" spans="19:19">
      <c r="S3093" s="3209"/>
    </row>
    <row r="3094" spans="19:19">
      <c r="S3094" s="3209"/>
    </row>
    <row r="3095" spans="19:19">
      <c r="S3095" s="3209"/>
    </row>
    <row r="3096" spans="19:19">
      <c r="S3096" s="3209"/>
    </row>
    <row r="3097" spans="19:19">
      <c r="S3097" s="3209"/>
    </row>
    <row r="3098" spans="19:19">
      <c r="S3098" s="3209"/>
    </row>
    <row r="3099" spans="19:19">
      <c r="S3099" s="3209"/>
    </row>
  </sheetData>
  <mergeCells count="7">
    <mergeCell ref="A1:S1"/>
    <mergeCell ref="A3:F3"/>
    <mergeCell ref="S3:S4"/>
    <mergeCell ref="R3:R4"/>
    <mergeCell ref="Q3:Q4"/>
    <mergeCell ref="P3:P4"/>
    <mergeCell ref="G3:O4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2" firstPageNumber="80" fitToHeight="0" orientation="portrait" useFirstPageNumber="1" r:id="rId1"/>
  <headerFooter scaleWithDoc="0" alignWithMargins="0">
    <oddFooter>&amp;C&amp;P</oddFoot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>
    <tabColor rgb="FF0070C0"/>
    <pageSetUpPr fitToPage="1"/>
  </sheetPr>
  <dimension ref="A1:X3099"/>
  <sheetViews>
    <sheetView view="pageBreakPreview" zoomScale="70" zoomScaleNormal="100" zoomScaleSheetLayoutView="70" workbookViewId="0">
      <pane ySplit="8" topLeftCell="A50" activePane="bottomLeft" state="frozen"/>
      <selection activeCell="R3077" sqref="R3077"/>
      <selection pane="bottomLeft" activeCell="R78" sqref="R78"/>
    </sheetView>
  </sheetViews>
  <sheetFormatPr defaultColWidth="9" defaultRowHeight="19.5"/>
  <cols>
    <col min="1" max="1" width="3.625" style="530" customWidth="1"/>
    <col min="2" max="4" width="3.625" style="531" customWidth="1"/>
    <col min="5" max="5" width="10.625" style="594" customWidth="1"/>
    <col min="6" max="6" width="29.125" style="1212" customWidth="1"/>
    <col min="7" max="7" width="20.625" style="534" customWidth="1"/>
    <col min="8" max="8" width="2.625" style="533" customWidth="1"/>
    <col min="9" max="9" width="6.5" style="530" customWidth="1"/>
    <col min="10" max="10" width="2.625" style="533" customWidth="1"/>
    <col min="11" max="11" width="6.375" style="530" customWidth="1"/>
    <col min="12" max="12" width="2.625" style="533" customWidth="1"/>
    <col min="13" max="13" width="5.375" style="530" customWidth="1"/>
    <col min="14" max="14" width="2.625" style="535" customWidth="1"/>
    <col min="15" max="15" width="20.625" style="530" customWidth="1"/>
    <col min="16" max="16" width="12.625" style="536" customWidth="1"/>
    <col min="17" max="17" width="12.625" style="537" customWidth="1"/>
    <col min="18" max="18" width="12.625" style="706" customWidth="1"/>
    <col min="19" max="19" width="12.625" style="707" customWidth="1"/>
    <col min="20" max="20" width="10.25" style="68" bestFit="1" customWidth="1"/>
    <col min="21" max="21" width="9.375" style="209" bestFit="1" customWidth="1"/>
    <col min="22" max="22" width="14.5" style="68" bestFit="1" customWidth="1"/>
    <col min="23" max="23" width="16.125" style="68" customWidth="1"/>
    <col min="24" max="24" width="13.25" style="68" bestFit="1" customWidth="1"/>
    <col min="25" max="16384" width="9" style="68"/>
  </cols>
  <sheetData>
    <row r="1" spans="1:23" ht="35.1" customHeight="1">
      <c r="A1" s="3624" t="s">
        <v>2494</v>
      </c>
      <c r="B1" s="3624"/>
      <c r="C1" s="3624"/>
      <c r="D1" s="3624"/>
      <c r="E1" s="3624"/>
      <c r="F1" s="3624"/>
      <c r="G1" s="3624"/>
      <c r="H1" s="3624"/>
      <c r="I1" s="3624"/>
      <c r="J1" s="3624"/>
      <c r="K1" s="3624"/>
      <c r="L1" s="3624"/>
      <c r="M1" s="3624"/>
      <c r="N1" s="3624"/>
      <c r="O1" s="3624"/>
      <c r="P1" s="3624"/>
      <c r="Q1" s="3624"/>
      <c r="R1" s="3624"/>
      <c r="S1" s="3624"/>
    </row>
    <row r="2" spans="1:23" ht="15" customHeight="1" thickBot="1">
      <c r="A2" s="530" t="s">
        <v>157</v>
      </c>
      <c r="E2" s="588"/>
      <c r="S2" s="538" t="s">
        <v>158</v>
      </c>
    </row>
    <row r="3" spans="1:23" s="207" customFormat="1" ht="20.100000000000001" customHeight="1">
      <c r="A3" s="3593" t="s">
        <v>2</v>
      </c>
      <c r="B3" s="3594"/>
      <c r="C3" s="3594"/>
      <c r="D3" s="3594"/>
      <c r="E3" s="3594"/>
      <c r="F3" s="3595"/>
      <c r="G3" s="3610" t="s">
        <v>387</v>
      </c>
      <c r="H3" s="3611"/>
      <c r="I3" s="3611"/>
      <c r="J3" s="3611"/>
      <c r="K3" s="3611"/>
      <c r="L3" s="3611"/>
      <c r="M3" s="3611"/>
      <c r="N3" s="3611"/>
      <c r="O3" s="3612"/>
      <c r="P3" s="3622" t="s">
        <v>1235</v>
      </c>
      <c r="Q3" s="3620" t="s">
        <v>1237</v>
      </c>
      <c r="R3" s="3618" t="s">
        <v>4</v>
      </c>
      <c r="S3" s="3616" t="s">
        <v>5</v>
      </c>
      <c r="U3" s="211"/>
    </row>
    <row r="4" spans="1:23" s="207" customFormat="1" ht="20.100000000000001" customHeight="1" thickBot="1">
      <c r="A4" s="419" t="s">
        <v>6</v>
      </c>
      <c r="B4" s="420" t="s">
        <v>7</v>
      </c>
      <c r="C4" s="420" t="s">
        <v>8</v>
      </c>
      <c r="D4" s="420" t="s">
        <v>9</v>
      </c>
      <c r="E4" s="420" t="s">
        <v>10</v>
      </c>
      <c r="F4" s="1213" t="s">
        <v>11</v>
      </c>
      <c r="G4" s="3613"/>
      <c r="H4" s="3614"/>
      <c r="I4" s="3614"/>
      <c r="J4" s="3614"/>
      <c r="K4" s="3614"/>
      <c r="L4" s="3614"/>
      <c r="M4" s="3614"/>
      <c r="N4" s="3614"/>
      <c r="O4" s="3615"/>
      <c r="P4" s="3623"/>
      <c r="Q4" s="3621"/>
      <c r="R4" s="3619"/>
      <c r="S4" s="3617"/>
      <c r="U4" s="211"/>
    </row>
    <row r="5" spans="1:23" s="235" customFormat="1" ht="20.100000000000001" customHeight="1" thickBot="1">
      <c r="A5" s="1214" t="s">
        <v>377</v>
      </c>
      <c r="B5" s="1215"/>
      <c r="C5" s="1215"/>
      <c r="D5" s="1215"/>
      <c r="E5" s="1216"/>
      <c r="F5" s="1217"/>
      <c r="G5" s="920"/>
      <c r="H5" s="546"/>
      <c r="I5" s="546"/>
      <c r="J5" s="546"/>
      <c r="K5" s="546"/>
      <c r="L5" s="546"/>
      <c r="M5" s="546"/>
      <c r="N5" s="1218"/>
      <c r="O5" s="546"/>
      <c r="P5" s="549">
        <f>P6</f>
        <v>91394000</v>
      </c>
      <c r="Q5" s="549">
        <f>Q6</f>
        <v>91394000</v>
      </c>
      <c r="R5" s="1048">
        <f t="shared" ref="R5" si="0">P5-Q5</f>
        <v>0</v>
      </c>
      <c r="S5" s="3219">
        <f t="shared" ref="S5" si="1">R5/Q5</f>
        <v>0</v>
      </c>
      <c r="U5" s="238"/>
      <c r="V5" s="235">
        <v>69780000</v>
      </c>
    </row>
    <row r="6" spans="1:23" ht="20.100000000000001" customHeight="1">
      <c r="A6" s="551"/>
      <c r="B6" s="552" t="s">
        <v>388</v>
      </c>
      <c r="C6" s="553"/>
      <c r="D6" s="553"/>
      <c r="E6" s="553"/>
      <c r="F6" s="1219"/>
      <c r="G6" s="1019"/>
      <c r="H6" s="555"/>
      <c r="I6" s="555"/>
      <c r="J6" s="555"/>
      <c r="K6" s="555"/>
      <c r="L6" s="555"/>
      <c r="M6" s="555"/>
      <c r="N6" s="1220"/>
      <c r="O6" s="555"/>
      <c r="P6" s="558">
        <f>P7+P67+P92+P102</f>
        <v>91394000</v>
      </c>
      <c r="Q6" s="558">
        <f>Q7+Q67+Q92+Q102</f>
        <v>91394000</v>
      </c>
      <c r="R6" s="673">
        <f t="shared" ref="R6:R69" si="2">P6-Q6</f>
        <v>0</v>
      </c>
      <c r="S6" s="2772">
        <f t="shared" ref="S6:S69" si="3">R6/Q6</f>
        <v>0</v>
      </c>
      <c r="V6" s="179">
        <f>Q5-V5</f>
        <v>21614000</v>
      </c>
    </row>
    <row r="7" spans="1:23" ht="20.100000000000001" customHeight="1" thickBot="1">
      <c r="A7" s="551"/>
      <c r="B7" s="559"/>
      <c r="C7" s="560" t="s">
        <v>220</v>
      </c>
      <c r="D7" s="561"/>
      <c r="E7" s="561"/>
      <c r="F7" s="1221"/>
      <c r="G7" s="562"/>
      <c r="H7" s="1222"/>
      <c r="I7" s="562"/>
      <c r="J7" s="1222"/>
      <c r="K7" s="562"/>
      <c r="L7" s="562"/>
      <c r="M7" s="562"/>
      <c r="N7" s="562"/>
      <c r="O7" s="563"/>
      <c r="P7" s="564">
        <f>P8+P22+P63</f>
        <v>70045000</v>
      </c>
      <c r="Q7" s="564">
        <f>Q8+Q22+Q63</f>
        <v>70045000</v>
      </c>
      <c r="R7" s="673">
        <f t="shared" si="2"/>
        <v>0</v>
      </c>
      <c r="S7" s="2772">
        <f t="shared" si="3"/>
        <v>0</v>
      </c>
    </row>
    <row r="8" spans="1:23" s="235" customFormat="1" ht="20.100000000000001" customHeight="1" thickBot="1">
      <c r="A8" s="1223"/>
      <c r="B8" s="1224"/>
      <c r="C8" s="1225"/>
      <c r="D8" s="1107" t="s">
        <v>389</v>
      </c>
      <c r="E8" s="567"/>
      <c r="F8" s="1226"/>
      <c r="G8" s="928"/>
      <c r="H8" s="568"/>
      <c r="I8" s="568"/>
      <c r="J8" s="568"/>
      <c r="K8" s="568"/>
      <c r="L8" s="568"/>
      <c r="M8" s="568"/>
      <c r="N8" s="1227"/>
      <c r="O8" s="568"/>
      <c r="P8" s="572">
        <f>SUM(P9,P14,P19)</f>
        <v>46765000</v>
      </c>
      <c r="Q8" s="572">
        <f>SUM(Q9,Q14,Q19)</f>
        <v>46765000</v>
      </c>
      <c r="R8" s="1048">
        <f t="shared" si="2"/>
        <v>0</v>
      </c>
      <c r="S8" s="3219">
        <f t="shared" si="3"/>
        <v>0</v>
      </c>
      <c r="U8" s="238"/>
    </row>
    <row r="9" spans="1:23" ht="20.100000000000001" customHeight="1">
      <c r="A9" s="551"/>
      <c r="B9" s="565"/>
      <c r="C9" s="588"/>
      <c r="D9" s="565"/>
      <c r="E9" s="456" t="s">
        <v>124</v>
      </c>
      <c r="F9" s="457"/>
      <c r="G9" s="2770"/>
      <c r="H9" s="1228"/>
      <c r="I9" s="457"/>
      <c r="J9" s="1228"/>
      <c r="K9" s="457"/>
      <c r="L9" s="457"/>
      <c r="M9" s="457"/>
      <c r="N9" s="457"/>
      <c r="O9" s="459"/>
      <c r="P9" s="573">
        <f>O10</f>
        <v>39060000</v>
      </c>
      <c r="Q9" s="573">
        <f>Q10</f>
        <v>39060000</v>
      </c>
      <c r="R9" s="631">
        <f t="shared" si="2"/>
        <v>0</v>
      </c>
      <c r="S9" s="3170">
        <f t="shared" si="3"/>
        <v>0</v>
      </c>
      <c r="U9" s="209" t="str">
        <f>IF(R9&gt;0,"추경","0")</f>
        <v>0</v>
      </c>
      <c r="V9" s="179">
        <f>SUM(V10:V13)</f>
        <v>88545000</v>
      </c>
      <c r="W9" s="179">
        <f>SUM(W10:W13)</f>
        <v>88545000</v>
      </c>
    </row>
    <row r="10" spans="1:23" ht="20.100000000000001" customHeight="1">
      <c r="A10" s="551"/>
      <c r="B10" s="565"/>
      <c r="C10" s="588"/>
      <c r="D10" s="565"/>
      <c r="F10" s="633" t="s">
        <v>34</v>
      </c>
      <c r="G10" s="1229"/>
      <c r="H10" s="633"/>
      <c r="I10" s="633"/>
      <c r="J10" s="633"/>
      <c r="K10" s="633"/>
      <c r="L10" s="633"/>
      <c r="M10" s="633"/>
      <c r="N10" s="1230"/>
      <c r="O10" s="637">
        <f>SUM(O11:O13)</f>
        <v>39060000</v>
      </c>
      <c r="P10" s="616">
        <f>O10</f>
        <v>39060000</v>
      </c>
      <c r="Q10" s="616">
        <v>39060000</v>
      </c>
      <c r="R10" s="638">
        <f t="shared" si="2"/>
        <v>0</v>
      </c>
      <c r="S10" s="3224">
        <f t="shared" si="3"/>
        <v>0</v>
      </c>
      <c r="U10" s="209" t="str">
        <f t="shared" ref="U10:U73" si="4">IF(R10&gt;0,"추경","0")</f>
        <v>0</v>
      </c>
      <c r="V10" s="179">
        <f>P8</f>
        <v>46765000</v>
      </c>
      <c r="W10" s="179">
        <f>Q8</f>
        <v>46765000</v>
      </c>
    </row>
    <row r="11" spans="1:23" ht="20.100000000000001" customHeight="1">
      <c r="A11" s="551"/>
      <c r="B11" s="565"/>
      <c r="C11" s="588"/>
      <c r="D11" s="565"/>
      <c r="E11" s="1231"/>
      <c r="F11" s="1183" t="s">
        <v>2320</v>
      </c>
      <c r="G11" s="1232">
        <v>1260000</v>
      </c>
      <c r="H11" s="1113" t="s">
        <v>335</v>
      </c>
      <c r="I11" s="1233">
        <v>1</v>
      </c>
      <c r="J11" s="1113" t="s">
        <v>335</v>
      </c>
      <c r="K11" s="1234">
        <v>12</v>
      </c>
      <c r="L11" s="1234"/>
      <c r="M11" s="1234"/>
      <c r="N11" s="1235" t="s">
        <v>20</v>
      </c>
      <c r="O11" s="716">
        <f>G11*I11*K11</f>
        <v>15120000</v>
      </c>
      <c r="P11" s="848"/>
      <c r="Q11" s="848"/>
      <c r="R11" s="849"/>
      <c r="S11" s="3197"/>
      <c r="U11" s="209" t="str">
        <f t="shared" si="4"/>
        <v>0</v>
      </c>
      <c r="V11" s="179">
        <f>P22</f>
        <v>22080000</v>
      </c>
      <c r="W11" s="179">
        <f>Q22</f>
        <v>22080000</v>
      </c>
    </row>
    <row r="12" spans="1:23" ht="20.100000000000001" customHeight="1">
      <c r="A12" s="551"/>
      <c r="B12" s="565"/>
      <c r="C12" s="588"/>
      <c r="D12" s="565"/>
      <c r="E12" s="1231"/>
      <c r="F12" s="1183" t="s">
        <v>2177</v>
      </c>
      <c r="G12" s="1232">
        <v>1260000</v>
      </c>
      <c r="H12" s="1113" t="s">
        <v>335</v>
      </c>
      <c r="I12" s="1233">
        <v>1</v>
      </c>
      <c r="J12" s="1113" t="s">
        <v>335</v>
      </c>
      <c r="K12" s="1234">
        <v>12</v>
      </c>
      <c r="L12" s="1234"/>
      <c r="M12" s="1234"/>
      <c r="N12" s="1235" t="s">
        <v>20</v>
      </c>
      <c r="O12" s="716">
        <f>G12*I12*K12</f>
        <v>15120000</v>
      </c>
      <c r="P12" s="848"/>
      <c r="Q12" s="848"/>
      <c r="R12" s="849"/>
      <c r="S12" s="3197"/>
      <c r="U12" s="209" t="str">
        <f t="shared" si="4"/>
        <v>0</v>
      </c>
      <c r="V12" s="179">
        <f>P63</f>
        <v>1200000</v>
      </c>
      <c r="W12" s="179">
        <f>Q63</f>
        <v>1200000</v>
      </c>
    </row>
    <row r="13" spans="1:23" ht="20.100000000000001" customHeight="1">
      <c r="A13" s="551"/>
      <c r="B13" s="565"/>
      <c r="C13" s="588"/>
      <c r="D13" s="565"/>
      <c r="E13" s="1236"/>
      <c r="F13" s="1183" t="s">
        <v>2384</v>
      </c>
      <c r="G13" s="1232">
        <v>735000</v>
      </c>
      <c r="H13" s="1113" t="s">
        <v>335</v>
      </c>
      <c r="I13" s="1233">
        <v>1</v>
      </c>
      <c r="J13" s="1113" t="s">
        <v>335</v>
      </c>
      <c r="K13" s="1234">
        <v>12</v>
      </c>
      <c r="L13" s="1234"/>
      <c r="M13" s="1234"/>
      <c r="N13" s="1235" t="s">
        <v>20</v>
      </c>
      <c r="O13" s="716">
        <f>G13*I13*K13</f>
        <v>8820000</v>
      </c>
      <c r="P13" s="848"/>
      <c r="Q13" s="848"/>
      <c r="R13" s="849"/>
      <c r="S13" s="3197"/>
      <c r="U13" s="209" t="str">
        <f t="shared" si="4"/>
        <v>0</v>
      </c>
      <c r="V13" s="179">
        <f>P67</f>
        <v>18500000</v>
      </c>
      <c r="W13" s="179">
        <f>Q67</f>
        <v>18500000</v>
      </c>
    </row>
    <row r="14" spans="1:23" s="219" customFormat="1" ht="20.100000000000001" customHeight="1">
      <c r="A14" s="687"/>
      <c r="B14" s="690"/>
      <c r="C14" s="695"/>
      <c r="D14" s="690"/>
      <c r="E14" s="456" t="s">
        <v>35</v>
      </c>
      <c r="F14" s="457"/>
      <c r="G14" s="457"/>
      <c r="H14" s="1228"/>
      <c r="I14" s="457"/>
      <c r="J14" s="1228"/>
      <c r="K14" s="457"/>
      <c r="L14" s="457"/>
      <c r="M14" s="457"/>
      <c r="N14" s="457"/>
      <c r="O14" s="459"/>
      <c r="P14" s="693">
        <f>O15+O17</f>
        <v>4320000</v>
      </c>
      <c r="Q14" s="693">
        <f>SUM(Q15,Q17)</f>
        <v>4320000</v>
      </c>
      <c r="R14" s="694">
        <f t="shared" si="2"/>
        <v>0</v>
      </c>
      <c r="S14" s="3179">
        <f t="shared" si="3"/>
        <v>0</v>
      </c>
      <c r="U14" s="209" t="str">
        <f t="shared" si="4"/>
        <v>0</v>
      </c>
      <c r="V14" s="179">
        <f>SUM(V15:V18)</f>
        <v>2839000</v>
      </c>
      <c r="W14" s="179">
        <f>SUM(W15:W18)</f>
        <v>2839000</v>
      </c>
    </row>
    <row r="15" spans="1:23" s="219" customFormat="1" ht="20.100000000000001" customHeight="1">
      <c r="A15" s="687"/>
      <c r="B15" s="690"/>
      <c r="C15" s="695"/>
      <c r="D15" s="690"/>
      <c r="E15" s="691"/>
      <c r="F15" s="633" t="s">
        <v>951</v>
      </c>
      <c r="G15" s="1229"/>
      <c r="H15" s="633"/>
      <c r="I15" s="633"/>
      <c r="J15" s="633"/>
      <c r="K15" s="633"/>
      <c r="L15" s="633"/>
      <c r="M15" s="633"/>
      <c r="N15" s="1230"/>
      <c r="O15" s="637">
        <f>SUM(O16:O16)</f>
        <v>3600000</v>
      </c>
      <c r="P15" s="616">
        <f>O15</f>
        <v>3600000</v>
      </c>
      <c r="Q15" s="616">
        <v>3600000</v>
      </c>
      <c r="R15" s="638">
        <f t="shared" si="2"/>
        <v>0</v>
      </c>
      <c r="S15" s="3224">
        <f t="shared" si="3"/>
        <v>0</v>
      </c>
      <c r="U15" s="209" t="str">
        <f t="shared" si="4"/>
        <v>0</v>
      </c>
    </row>
    <row r="16" spans="1:23" s="219" customFormat="1" ht="20.100000000000001" customHeight="1">
      <c r="A16" s="687"/>
      <c r="B16" s="690"/>
      <c r="C16" s="695"/>
      <c r="D16" s="690"/>
      <c r="E16" s="1237"/>
      <c r="F16" s="1183" t="s">
        <v>1538</v>
      </c>
      <c r="G16" s="1232">
        <v>100000</v>
      </c>
      <c r="H16" s="1113" t="s">
        <v>335</v>
      </c>
      <c r="I16" s="1233">
        <v>3</v>
      </c>
      <c r="J16" s="1113" t="s">
        <v>335</v>
      </c>
      <c r="K16" s="1234">
        <v>12</v>
      </c>
      <c r="L16" s="1234"/>
      <c r="M16" s="1234"/>
      <c r="N16" s="1235" t="s">
        <v>20</v>
      </c>
      <c r="O16" s="716">
        <f>ROUNDUP(G16*I16*K16,-3)</f>
        <v>3600000</v>
      </c>
      <c r="P16" s="848"/>
      <c r="Q16" s="848"/>
      <c r="R16" s="849"/>
      <c r="S16" s="3197"/>
      <c r="U16" s="209" t="str">
        <f t="shared" si="4"/>
        <v>0</v>
      </c>
      <c r="V16" s="220">
        <f>P93</f>
        <v>55000</v>
      </c>
      <c r="W16" s="220">
        <f>Q93</f>
        <v>55000</v>
      </c>
    </row>
    <row r="17" spans="1:24" s="219" customFormat="1" ht="20.100000000000001" customHeight="1">
      <c r="A17" s="687"/>
      <c r="B17" s="690"/>
      <c r="C17" s="695"/>
      <c r="D17" s="690"/>
      <c r="E17" s="1237"/>
      <c r="F17" s="633" t="s">
        <v>38</v>
      </c>
      <c r="G17" s="1229"/>
      <c r="H17" s="633"/>
      <c r="I17" s="633"/>
      <c r="J17" s="633"/>
      <c r="K17" s="633"/>
      <c r="L17" s="633"/>
      <c r="M17" s="633"/>
      <c r="N17" s="1230"/>
      <c r="O17" s="1238">
        <f>SUM(O18:O18)</f>
        <v>720000</v>
      </c>
      <c r="P17" s="616">
        <f>O17</f>
        <v>720000</v>
      </c>
      <c r="Q17" s="616">
        <v>720000</v>
      </c>
      <c r="R17" s="638">
        <f t="shared" si="2"/>
        <v>0</v>
      </c>
      <c r="S17" s="3224">
        <f t="shared" si="3"/>
        <v>0</v>
      </c>
      <c r="U17" s="209" t="str">
        <f t="shared" si="4"/>
        <v>0</v>
      </c>
      <c r="V17" s="220">
        <f>P97</f>
        <v>2784000</v>
      </c>
      <c r="W17" s="220">
        <f>Q97</f>
        <v>2784000</v>
      </c>
    </row>
    <row r="18" spans="1:24" s="219" customFormat="1" ht="20.100000000000001" customHeight="1">
      <c r="A18" s="687"/>
      <c r="B18" s="690"/>
      <c r="C18" s="695"/>
      <c r="D18" s="690"/>
      <c r="E18" s="1237"/>
      <c r="F18" s="1183" t="s">
        <v>1539</v>
      </c>
      <c r="G18" s="1114">
        <v>30000</v>
      </c>
      <c r="H18" s="1113" t="s">
        <v>335</v>
      </c>
      <c r="I18" s="1233">
        <v>2</v>
      </c>
      <c r="J18" s="1113" t="s">
        <v>335</v>
      </c>
      <c r="K18" s="1234">
        <v>12</v>
      </c>
      <c r="L18" s="1234"/>
      <c r="M18" s="1234"/>
      <c r="N18" s="1235" t="s">
        <v>20</v>
      </c>
      <c r="O18" s="1089">
        <f>ROUNDUP(G18*I18*K18,-3)</f>
        <v>720000</v>
      </c>
      <c r="P18" s="848"/>
      <c r="Q18" s="848"/>
      <c r="R18" s="849"/>
      <c r="S18" s="3197"/>
      <c r="U18" s="209" t="str">
        <f t="shared" si="4"/>
        <v>0</v>
      </c>
    </row>
    <row r="19" spans="1:24" s="219" customFormat="1" ht="20.100000000000001" customHeight="1">
      <c r="A19" s="687"/>
      <c r="B19" s="690"/>
      <c r="C19" s="695"/>
      <c r="D19" s="690"/>
      <c r="E19" s="456" t="s">
        <v>1119</v>
      </c>
      <c r="F19" s="457"/>
      <c r="G19" s="457"/>
      <c r="H19" s="1228"/>
      <c r="I19" s="457"/>
      <c r="J19" s="1228"/>
      <c r="K19" s="457"/>
      <c r="L19" s="457"/>
      <c r="M19" s="457"/>
      <c r="N19" s="457"/>
      <c r="O19" s="459"/>
      <c r="P19" s="693">
        <f>O20</f>
        <v>3385000</v>
      </c>
      <c r="Q19" s="573">
        <f>Q20</f>
        <v>3385000</v>
      </c>
      <c r="R19" s="694">
        <f t="shared" si="2"/>
        <v>0</v>
      </c>
      <c r="S19" s="3179">
        <f t="shared" si="3"/>
        <v>0</v>
      </c>
      <c r="U19" s="209" t="str">
        <f t="shared" si="4"/>
        <v>0</v>
      </c>
      <c r="V19" s="220">
        <f>P102</f>
        <v>10000</v>
      </c>
      <c r="W19" s="220">
        <f>Q102</f>
        <v>10000</v>
      </c>
    </row>
    <row r="20" spans="1:24" s="219" customFormat="1" ht="20.100000000000001" customHeight="1">
      <c r="A20" s="687"/>
      <c r="B20" s="690"/>
      <c r="C20" s="695"/>
      <c r="D20" s="690"/>
      <c r="E20" s="691"/>
      <c r="F20" s="633" t="s">
        <v>44</v>
      </c>
      <c r="G20" s="1229"/>
      <c r="H20" s="633"/>
      <c r="I20" s="633"/>
      <c r="J20" s="633"/>
      <c r="K20" s="633"/>
      <c r="L20" s="633"/>
      <c r="M20" s="633"/>
      <c r="N20" s="1230"/>
      <c r="O20" s="637">
        <f>SUM(O21:O21)</f>
        <v>3385000</v>
      </c>
      <c r="P20" s="616">
        <f>O20</f>
        <v>3385000</v>
      </c>
      <c r="Q20" s="616">
        <v>3385000</v>
      </c>
      <c r="R20" s="638">
        <f t="shared" si="2"/>
        <v>0</v>
      </c>
      <c r="S20" s="3224">
        <f t="shared" si="3"/>
        <v>0</v>
      </c>
      <c r="U20" s="209" t="str">
        <f t="shared" si="4"/>
        <v>0</v>
      </c>
    </row>
    <row r="21" spans="1:24" s="219" customFormat="1" ht="20.100000000000001" customHeight="1" thickBot="1">
      <c r="A21" s="687"/>
      <c r="B21" s="690"/>
      <c r="C21" s="695"/>
      <c r="D21" s="1239"/>
      <c r="E21" s="1240"/>
      <c r="F21" s="1241" t="s">
        <v>1552</v>
      </c>
      <c r="G21" s="1199">
        <v>40615000</v>
      </c>
      <c r="H21" s="1242" t="s">
        <v>335</v>
      </c>
      <c r="I21" s="1243" t="s">
        <v>952</v>
      </c>
      <c r="J21" s="1242"/>
      <c r="K21" s="1244"/>
      <c r="L21" s="1244"/>
      <c r="M21" s="1244"/>
      <c r="N21" s="1245" t="s">
        <v>20</v>
      </c>
      <c r="O21" s="1138">
        <f>ROUNDUP(G21*1/12,-3)</f>
        <v>3385000</v>
      </c>
      <c r="P21" s="892"/>
      <c r="Q21" s="892"/>
      <c r="R21" s="894"/>
      <c r="S21" s="3198"/>
      <c r="U21" s="209" t="str">
        <f t="shared" si="4"/>
        <v>0</v>
      </c>
      <c r="V21" s="220">
        <f>V9+V14+V19</f>
        <v>91394000</v>
      </c>
      <c r="W21" s="220">
        <f>W9+W14+W19</f>
        <v>91394000</v>
      </c>
    </row>
    <row r="22" spans="1:24" ht="20.100000000000001" customHeight="1" thickBot="1">
      <c r="A22" s="551"/>
      <c r="B22" s="565"/>
      <c r="C22" s="588"/>
      <c r="D22" s="1246" t="s">
        <v>1012</v>
      </c>
      <c r="E22" s="1247"/>
      <c r="F22" s="1248"/>
      <c r="G22" s="1249"/>
      <c r="H22" s="1250"/>
      <c r="I22" s="1250"/>
      <c r="J22" s="1250"/>
      <c r="K22" s="1250"/>
      <c r="L22" s="1250"/>
      <c r="M22" s="1250"/>
      <c r="N22" s="1251"/>
      <c r="O22" s="1250"/>
      <c r="P22" s="1081">
        <f>P23+P30+P33+P36+P39+P45+P49+P53+P56+P60</f>
        <v>22080000</v>
      </c>
      <c r="Q22" s="1081">
        <f>Q23+Q30+Q33+Q36+Q39+Q45+Q49+Q53+Q56+Q60</f>
        <v>22080000</v>
      </c>
      <c r="R22" s="1252">
        <f t="shared" si="2"/>
        <v>0</v>
      </c>
      <c r="S22" s="3173">
        <f t="shared" si="3"/>
        <v>0</v>
      </c>
      <c r="U22" s="209" t="str">
        <f t="shared" si="4"/>
        <v>0</v>
      </c>
      <c r="W22" s="184"/>
    </row>
    <row r="23" spans="1:24" ht="20.100000000000001" customHeight="1">
      <c r="A23" s="551"/>
      <c r="B23" s="565"/>
      <c r="C23" s="588"/>
      <c r="D23" s="565"/>
      <c r="E23" s="456" t="s">
        <v>46</v>
      </c>
      <c r="F23" s="457"/>
      <c r="G23" s="457"/>
      <c r="H23" s="1228"/>
      <c r="I23" s="457"/>
      <c r="J23" s="1228"/>
      <c r="K23" s="457"/>
      <c r="L23" s="457"/>
      <c r="M23" s="457"/>
      <c r="N23" s="457"/>
      <c r="O23" s="459"/>
      <c r="P23" s="573">
        <f>O24</f>
        <v>4110000</v>
      </c>
      <c r="Q23" s="573">
        <f>Q24</f>
        <v>4110000</v>
      </c>
      <c r="R23" s="631">
        <f t="shared" si="2"/>
        <v>0</v>
      </c>
      <c r="S23" s="3170">
        <f t="shared" si="3"/>
        <v>0</v>
      </c>
      <c r="U23" s="209" t="str">
        <f t="shared" si="4"/>
        <v>0</v>
      </c>
      <c r="W23" s="184"/>
    </row>
    <row r="24" spans="1:24" ht="20.100000000000001" customHeight="1">
      <c r="A24" s="551"/>
      <c r="B24" s="565"/>
      <c r="C24" s="588"/>
      <c r="D24" s="565"/>
      <c r="F24" s="633" t="s">
        <v>47</v>
      </c>
      <c r="G24" s="1229"/>
      <c r="H24" s="633"/>
      <c r="I24" s="633"/>
      <c r="J24" s="633"/>
      <c r="K24" s="633"/>
      <c r="L24" s="633"/>
      <c r="M24" s="633"/>
      <c r="N24" s="1230"/>
      <c r="O24" s="637">
        <f>SUM(O25:O29)</f>
        <v>4110000</v>
      </c>
      <c r="P24" s="616">
        <f>O24</f>
        <v>4110000</v>
      </c>
      <c r="Q24" s="616">
        <v>4110000</v>
      </c>
      <c r="R24" s="638">
        <f t="shared" si="2"/>
        <v>0</v>
      </c>
      <c r="S24" s="3224">
        <f t="shared" si="3"/>
        <v>0</v>
      </c>
      <c r="U24" s="209" t="str">
        <f t="shared" si="4"/>
        <v>0</v>
      </c>
      <c r="V24" s="185"/>
    </row>
    <row r="25" spans="1:24" ht="20.100000000000001" customHeight="1">
      <c r="A25" s="551"/>
      <c r="B25" s="565"/>
      <c r="C25" s="588"/>
      <c r="D25" s="565"/>
      <c r="F25" s="1183" t="s">
        <v>1553</v>
      </c>
      <c r="G25" s="1114">
        <v>40615000</v>
      </c>
      <c r="H25" s="1113" t="s">
        <v>335</v>
      </c>
      <c r="I25" s="1253">
        <v>4.4999999999999998E-2</v>
      </c>
      <c r="J25" s="1113"/>
      <c r="K25" s="1234"/>
      <c r="L25" s="1234"/>
      <c r="M25" s="1234"/>
      <c r="N25" s="1235" t="s">
        <v>20</v>
      </c>
      <c r="O25" s="716">
        <f>ROUNDUP(G25*I25,-3)</f>
        <v>1828000</v>
      </c>
      <c r="P25" s="848"/>
      <c r="Q25" s="848"/>
      <c r="R25" s="849"/>
      <c r="S25" s="3197"/>
      <c r="U25" s="209" t="str">
        <f t="shared" si="4"/>
        <v>0</v>
      </c>
    </row>
    <row r="26" spans="1:24" ht="20.100000000000001" customHeight="1">
      <c r="A26" s="551"/>
      <c r="B26" s="565"/>
      <c r="C26" s="588"/>
      <c r="D26" s="565"/>
      <c r="F26" s="1183" t="s">
        <v>1554</v>
      </c>
      <c r="G26" s="1114">
        <f>G25</f>
        <v>40615000</v>
      </c>
      <c r="H26" s="1113" t="s">
        <v>335</v>
      </c>
      <c r="I26" s="1253">
        <v>3.2300000000000002E-2</v>
      </c>
      <c r="J26" s="1113"/>
      <c r="K26" s="1234"/>
      <c r="L26" s="1234"/>
      <c r="M26" s="1234"/>
      <c r="N26" s="1235" t="s">
        <v>20</v>
      </c>
      <c r="O26" s="716">
        <f>ROUNDUP(G26*I26,-3)</f>
        <v>1312000</v>
      </c>
      <c r="P26" s="848"/>
      <c r="Q26" s="848"/>
      <c r="R26" s="849"/>
      <c r="S26" s="3197"/>
      <c r="U26" s="209" t="str">
        <f t="shared" si="4"/>
        <v>0</v>
      </c>
      <c r="V26" s="179">
        <f>P9+P14</f>
        <v>43380000</v>
      </c>
    </row>
    <row r="27" spans="1:24" ht="20.100000000000001" customHeight="1">
      <c r="A27" s="551"/>
      <c r="B27" s="565"/>
      <c r="C27" s="588"/>
      <c r="D27" s="565"/>
      <c r="F27" s="1183" t="s">
        <v>1555</v>
      </c>
      <c r="G27" s="1114">
        <f>O26</f>
        <v>1312000</v>
      </c>
      <c r="H27" s="1113" t="s">
        <v>335</v>
      </c>
      <c r="I27" s="1253">
        <v>8.5099999999999995E-2</v>
      </c>
      <c r="J27" s="1113"/>
      <c r="K27" s="1234"/>
      <c r="L27" s="1234"/>
      <c r="M27" s="1234"/>
      <c r="N27" s="1235" t="s">
        <v>20</v>
      </c>
      <c r="O27" s="716">
        <f>ROUNDUP(G27*I27,-3)</f>
        <v>112000</v>
      </c>
      <c r="P27" s="848"/>
      <c r="Q27" s="848"/>
      <c r="R27" s="849"/>
      <c r="S27" s="3197"/>
      <c r="U27" s="209" t="str">
        <f t="shared" si="4"/>
        <v>0</v>
      </c>
    </row>
    <row r="28" spans="1:24" ht="20.100000000000001" customHeight="1">
      <c r="A28" s="551"/>
      <c r="B28" s="565"/>
      <c r="C28" s="588"/>
      <c r="D28" s="565"/>
      <c r="F28" s="1183" t="s">
        <v>1556</v>
      </c>
      <c r="G28" s="1114">
        <f>G26</f>
        <v>40615000</v>
      </c>
      <c r="H28" s="1113" t="s">
        <v>335</v>
      </c>
      <c r="I28" s="1253">
        <v>8.9999999999999993E-3</v>
      </c>
      <c r="J28" s="1113"/>
      <c r="K28" s="1234"/>
      <c r="L28" s="1234"/>
      <c r="M28" s="1234"/>
      <c r="N28" s="1235" t="s">
        <v>20</v>
      </c>
      <c r="O28" s="716">
        <f>ROUNDUP(G28*I28,-3)</f>
        <v>366000</v>
      </c>
      <c r="P28" s="848"/>
      <c r="Q28" s="848"/>
      <c r="R28" s="849"/>
      <c r="S28" s="3197"/>
      <c r="U28" s="209" t="str">
        <f t="shared" si="4"/>
        <v>0</v>
      </c>
    </row>
    <row r="29" spans="1:24" ht="20.100000000000001" customHeight="1">
      <c r="A29" s="551"/>
      <c r="B29" s="565"/>
      <c r="C29" s="588"/>
      <c r="D29" s="565"/>
      <c r="E29" s="1231"/>
      <c r="F29" s="1183" t="s">
        <v>1557</v>
      </c>
      <c r="G29" s="1114">
        <f>G28</f>
        <v>40615000</v>
      </c>
      <c r="H29" s="1113" t="s">
        <v>335</v>
      </c>
      <c r="I29" s="1253">
        <v>1.21E-2</v>
      </c>
      <c r="J29" s="1113"/>
      <c r="K29" s="1234"/>
      <c r="L29" s="1234"/>
      <c r="M29" s="1234"/>
      <c r="N29" s="1235" t="s">
        <v>20</v>
      </c>
      <c r="O29" s="716">
        <f>ROUNDUP(G29*I29,-3)</f>
        <v>492000</v>
      </c>
      <c r="P29" s="848"/>
      <c r="Q29" s="848"/>
      <c r="R29" s="849"/>
      <c r="S29" s="3197"/>
      <c r="U29" s="209" t="str">
        <f t="shared" si="4"/>
        <v>0</v>
      </c>
    </row>
    <row r="30" spans="1:24" ht="20.100000000000001" customHeight="1">
      <c r="A30" s="551"/>
      <c r="B30" s="565"/>
      <c r="C30" s="588"/>
      <c r="D30" s="565"/>
      <c r="E30" s="456" t="s">
        <v>1133</v>
      </c>
      <c r="F30" s="457"/>
      <c r="G30" s="457"/>
      <c r="H30" s="1228"/>
      <c r="I30" s="457"/>
      <c r="J30" s="1228"/>
      <c r="K30" s="457"/>
      <c r="L30" s="457"/>
      <c r="M30" s="457"/>
      <c r="N30" s="457"/>
      <c r="O30" s="459"/>
      <c r="P30" s="573">
        <f>O31</f>
        <v>558000</v>
      </c>
      <c r="Q30" s="573">
        <f>Q31</f>
        <v>558000</v>
      </c>
      <c r="R30" s="631">
        <f t="shared" si="2"/>
        <v>0</v>
      </c>
      <c r="S30" s="3170">
        <f t="shared" si="3"/>
        <v>0</v>
      </c>
      <c r="U30" s="209" t="str">
        <f t="shared" si="4"/>
        <v>0</v>
      </c>
    </row>
    <row r="31" spans="1:24" ht="20.100000000000001" customHeight="1">
      <c r="A31" s="551"/>
      <c r="B31" s="565"/>
      <c r="C31" s="588"/>
      <c r="D31" s="565"/>
      <c r="F31" s="633" t="s">
        <v>51</v>
      </c>
      <c r="G31" s="1229"/>
      <c r="H31" s="633"/>
      <c r="I31" s="633"/>
      <c r="J31" s="633"/>
      <c r="K31" s="633"/>
      <c r="L31" s="633"/>
      <c r="M31" s="633"/>
      <c r="N31" s="1230"/>
      <c r="O31" s="637">
        <f>SUM(O32:O32)</f>
        <v>558000</v>
      </c>
      <c r="P31" s="616">
        <f>O31</f>
        <v>558000</v>
      </c>
      <c r="Q31" s="616">
        <v>558000</v>
      </c>
      <c r="R31" s="638">
        <f t="shared" si="2"/>
        <v>0</v>
      </c>
      <c r="S31" s="3224">
        <f t="shared" si="3"/>
        <v>0</v>
      </c>
      <c r="U31" s="209" t="str">
        <f t="shared" si="4"/>
        <v>0</v>
      </c>
      <c r="X31" s="179">
        <f>P22+P63</f>
        <v>23280000</v>
      </c>
    </row>
    <row r="32" spans="1:24" ht="20.100000000000001" customHeight="1">
      <c r="A32" s="551"/>
      <c r="B32" s="565"/>
      <c r="C32" s="588"/>
      <c r="D32" s="565"/>
      <c r="E32" s="1231"/>
      <c r="F32" s="1183" t="s">
        <v>1564</v>
      </c>
      <c r="G32" s="1114">
        <v>46500</v>
      </c>
      <c r="H32" s="1113" t="s">
        <v>335</v>
      </c>
      <c r="I32" s="1234">
        <v>12</v>
      </c>
      <c r="J32" s="1113"/>
      <c r="K32" s="1234"/>
      <c r="L32" s="1234"/>
      <c r="M32" s="1234"/>
      <c r="N32" s="1235" t="s">
        <v>20</v>
      </c>
      <c r="O32" s="716">
        <f>ROUNDUP(G32*I32,-3)</f>
        <v>558000</v>
      </c>
      <c r="P32" s="848"/>
      <c r="Q32" s="848"/>
      <c r="R32" s="849"/>
      <c r="S32" s="3197"/>
      <c r="U32" s="209" t="str">
        <f t="shared" si="4"/>
        <v>0</v>
      </c>
      <c r="X32" s="184"/>
    </row>
    <row r="33" spans="1:24" ht="20.100000000000001" customHeight="1">
      <c r="A33" s="551"/>
      <c r="B33" s="565"/>
      <c r="C33" s="588"/>
      <c r="D33" s="565"/>
      <c r="E33" s="456" t="s">
        <v>1208</v>
      </c>
      <c r="F33" s="457"/>
      <c r="G33" s="457"/>
      <c r="H33" s="1228"/>
      <c r="I33" s="457"/>
      <c r="J33" s="1228"/>
      <c r="K33" s="457"/>
      <c r="L33" s="457"/>
      <c r="M33" s="457"/>
      <c r="N33" s="457"/>
      <c r="O33" s="459"/>
      <c r="P33" s="573">
        <f>O34</f>
        <v>3300000</v>
      </c>
      <c r="Q33" s="573">
        <f>Q34</f>
        <v>3300000</v>
      </c>
      <c r="R33" s="631">
        <f t="shared" si="2"/>
        <v>0</v>
      </c>
      <c r="S33" s="3170">
        <f t="shared" si="3"/>
        <v>0</v>
      </c>
      <c r="U33" s="209" t="str">
        <f t="shared" si="4"/>
        <v>0</v>
      </c>
      <c r="X33" s="184"/>
    </row>
    <row r="34" spans="1:24" ht="20.100000000000001" customHeight="1">
      <c r="A34" s="551"/>
      <c r="B34" s="565"/>
      <c r="C34" s="588"/>
      <c r="D34" s="565"/>
      <c r="F34" s="633" t="s">
        <v>53</v>
      </c>
      <c r="G34" s="1229"/>
      <c r="H34" s="633"/>
      <c r="I34" s="633"/>
      <c r="J34" s="633"/>
      <c r="K34" s="633"/>
      <c r="L34" s="633"/>
      <c r="M34" s="633"/>
      <c r="N34" s="1230"/>
      <c r="O34" s="637">
        <f>SUM(O35:O35)</f>
        <v>3300000</v>
      </c>
      <c r="P34" s="616">
        <f>O34</f>
        <v>3300000</v>
      </c>
      <c r="Q34" s="616">
        <v>3300000</v>
      </c>
      <c r="R34" s="638">
        <f t="shared" si="2"/>
        <v>0</v>
      </c>
      <c r="S34" s="3224">
        <f t="shared" si="3"/>
        <v>0</v>
      </c>
      <c r="U34" s="209" t="str">
        <f t="shared" si="4"/>
        <v>0</v>
      </c>
      <c r="V34" s="185"/>
      <c r="X34" s="184"/>
    </row>
    <row r="35" spans="1:24" ht="20.100000000000001" customHeight="1">
      <c r="A35" s="551"/>
      <c r="B35" s="565"/>
      <c r="C35" s="588"/>
      <c r="D35" s="565"/>
      <c r="E35" s="1231"/>
      <c r="F35" s="1183" t="s">
        <v>2489</v>
      </c>
      <c r="G35" s="1114">
        <v>275000</v>
      </c>
      <c r="H35" s="1113" t="s">
        <v>335</v>
      </c>
      <c r="I35" s="1234">
        <v>12</v>
      </c>
      <c r="J35" s="1113"/>
      <c r="K35" s="1254"/>
      <c r="L35" s="1254"/>
      <c r="M35" s="1234"/>
      <c r="N35" s="1235" t="s">
        <v>20</v>
      </c>
      <c r="O35" s="716">
        <f>G35*I35</f>
        <v>3300000</v>
      </c>
      <c r="P35" s="848"/>
      <c r="Q35" s="848"/>
      <c r="R35" s="849"/>
      <c r="S35" s="3197"/>
      <c r="U35" s="209" t="str">
        <f t="shared" si="4"/>
        <v>0</v>
      </c>
      <c r="V35" s="185"/>
      <c r="X35" s="184"/>
    </row>
    <row r="36" spans="1:24" ht="20.100000000000001" customHeight="1">
      <c r="A36" s="551"/>
      <c r="B36" s="565"/>
      <c r="C36" s="588"/>
      <c r="D36" s="565"/>
      <c r="E36" s="456" t="s">
        <v>54</v>
      </c>
      <c r="F36" s="457"/>
      <c r="G36" s="457"/>
      <c r="H36" s="1228"/>
      <c r="I36" s="457"/>
      <c r="J36" s="1228"/>
      <c r="K36" s="457"/>
      <c r="L36" s="457"/>
      <c r="M36" s="457"/>
      <c r="N36" s="457"/>
      <c r="O36" s="459"/>
      <c r="P36" s="573">
        <f>O37</f>
        <v>500000</v>
      </c>
      <c r="Q36" s="573">
        <f>Q37</f>
        <v>500000</v>
      </c>
      <c r="R36" s="631">
        <f t="shared" si="2"/>
        <v>0</v>
      </c>
      <c r="S36" s="3170">
        <f t="shared" si="3"/>
        <v>0</v>
      </c>
      <c r="U36" s="209" t="str">
        <f t="shared" si="4"/>
        <v>0</v>
      </c>
      <c r="V36" s="185"/>
      <c r="X36" s="184"/>
    </row>
    <row r="37" spans="1:24" ht="20.100000000000001" customHeight="1">
      <c r="A37" s="551"/>
      <c r="B37" s="565"/>
      <c r="C37" s="588"/>
      <c r="D37" s="565"/>
      <c r="F37" s="633" t="s">
        <v>55</v>
      </c>
      <c r="G37" s="1229"/>
      <c r="H37" s="633"/>
      <c r="I37" s="633"/>
      <c r="J37" s="633"/>
      <c r="K37" s="633"/>
      <c r="L37" s="633"/>
      <c r="M37" s="633"/>
      <c r="N37" s="1230"/>
      <c r="O37" s="637">
        <f>SUM(O38:O38)</f>
        <v>500000</v>
      </c>
      <c r="P37" s="616">
        <f>O37</f>
        <v>500000</v>
      </c>
      <c r="Q37" s="616">
        <v>500000</v>
      </c>
      <c r="R37" s="638">
        <f t="shared" si="2"/>
        <v>0</v>
      </c>
      <c r="S37" s="3224">
        <f t="shared" si="3"/>
        <v>0</v>
      </c>
      <c r="U37" s="209" t="str">
        <f t="shared" si="4"/>
        <v>0</v>
      </c>
    </row>
    <row r="38" spans="1:24" ht="20.100000000000001" customHeight="1">
      <c r="A38" s="551"/>
      <c r="B38" s="565"/>
      <c r="C38" s="588"/>
      <c r="D38" s="565"/>
      <c r="E38" s="1255"/>
      <c r="F38" s="1241" t="s">
        <v>1673</v>
      </c>
      <c r="G38" s="1199">
        <v>50000</v>
      </c>
      <c r="H38" s="1242" t="s">
        <v>335</v>
      </c>
      <c r="I38" s="1256">
        <v>10</v>
      </c>
      <c r="J38" s="1242"/>
      <c r="K38" s="1244"/>
      <c r="L38" s="1244"/>
      <c r="M38" s="1244"/>
      <c r="N38" s="1245" t="s">
        <v>20</v>
      </c>
      <c r="O38" s="1138">
        <f>ROUNDUP(G38*I38,-3)</f>
        <v>500000</v>
      </c>
      <c r="P38" s="892"/>
      <c r="Q38" s="892"/>
      <c r="R38" s="894"/>
      <c r="S38" s="3198"/>
      <c r="U38" s="209" t="str">
        <f t="shared" si="4"/>
        <v>0</v>
      </c>
    </row>
    <row r="39" spans="1:24" ht="20.100000000000001" customHeight="1">
      <c r="A39" s="551"/>
      <c r="B39" s="565"/>
      <c r="C39" s="588"/>
      <c r="D39" s="565"/>
      <c r="E39" s="1257" t="s">
        <v>1211</v>
      </c>
      <c r="F39" s="1258"/>
      <c r="G39" s="1258"/>
      <c r="H39" s="1259"/>
      <c r="I39" s="1258"/>
      <c r="J39" s="1259"/>
      <c r="K39" s="1258"/>
      <c r="L39" s="1258"/>
      <c r="M39" s="1258"/>
      <c r="N39" s="1258"/>
      <c r="O39" s="910"/>
      <c r="P39" s="872">
        <f>O40</f>
        <v>8268000</v>
      </c>
      <c r="Q39" s="573">
        <f>Q40</f>
        <v>8268000</v>
      </c>
      <c r="R39" s="873">
        <f t="shared" si="2"/>
        <v>0</v>
      </c>
      <c r="S39" s="3199">
        <f t="shared" si="3"/>
        <v>0</v>
      </c>
      <c r="U39" s="209" t="str">
        <f t="shared" si="4"/>
        <v>0</v>
      </c>
    </row>
    <row r="40" spans="1:24" ht="20.100000000000001" customHeight="1">
      <c r="A40" s="551"/>
      <c r="B40" s="565"/>
      <c r="C40" s="588"/>
      <c r="D40" s="565"/>
      <c r="F40" s="633" t="s">
        <v>61</v>
      </c>
      <c r="G40" s="1229"/>
      <c r="H40" s="633"/>
      <c r="I40" s="633"/>
      <c r="J40" s="633"/>
      <c r="K40" s="633"/>
      <c r="L40" s="633"/>
      <c r="M40" s="633"/>
      <c r="N40" s="1230"/>
      <c r="O40" s="637">
        <f>SUM(O41:O44)</f>
        <v>8268000</v>
      </c>
      <c r="P40" s="616">
        <f>O40</f>
        <v>8268000</v>
      </c>
      <c r="Q40" s="616">
        <v>8268000</v>
      </c>
      <c r="R40" s="638">
        <f t="shared" si="2"/>
        <v>0</v>
      </c>
      <c r="S40" s="3224">
        <f t="shared" si="3"/>
        <v>0</v>
      </c>
      <c r="U40" s="209" t="str">
        <f t="shared" si="4"/>
        <v>0</v>
      </c>
    </row>
    <row r="41" spans="1:24" ht="20.100000000000001" customHeight="1">
      <c r="A41" s="551"/>
      <c r="B41" s="565"/>
      <c r="C41" s="588"/>
      <c r="D41" s="565"/>
      <c r="E41" s="1231"/>
      <c r="F41" s="1183" t="s">
        <v>2394</v>
      </c>
      <c r="G41" s="1114">
        <v>6500000</v>
      </c>
      <c r="H41" s="1113" t="s">
        <v>335</v>
      </c>
      <c r="I41" s="1260">
        <v>1</v>
      </c>
      <c r="J41" s="1113"/>
      <c r="K41" s="1234"/>
      <c r="L41" s="1234"/>
      <c r="M41" s="1234"/>
      <c r="N41" s="1235" t="s">
        <v>20</v>
      </c>
      <c r="O41" s="716">
        <f>ROUNDUP(G41*I41,-3)</f>
        <v>6500000</v>
      </c>
      <c r="P41" s="848"/>
      <c r="Q41" s="848"/>
      <c r="R41" s="849"/>
      <c r="S41" s="3197"/>
      <c r="U41" s="209" t="str">
        <f t="shared" si="4"/>
        <v>0</v>
      </c>
    </row>
    <row r="42" spans="1:24" ht="20.100000000000001" customHeight="1">
      <c r="A42" s="551"/>
      <c r="B42" s="565"/>
      <c r="C42" s="588"/>
      <c r="D42" s="565"/>
      <c r="E42" s="1261"/>
      <c r="F42" s="1183" t="s">
        <v>1676</v>
      </c>
      <c r="G42" s="1114">
        <v>55000</v>
      </c>
      <c r="H42" s="1113" t="s">
        <v>335</v>
      </c>
      <c r="I42" s="1234">
        <v>12</v>
      </c>
      <c r="J42" s="1113"/>
      <c r="K42" s="1234"/>
      <c r="L42" s="1234"/>
      <c r="M42" s="1234"/>
      <c r="N42" s="1235" t="s">
        <v>20</v>
      </c>
      <c r="O42" s="716">
        <f>ROUNDUP(G42*I42,-3)</f>
        <v>660000</v>
      </c>
      <c r="P42" s="848"/>
      <c r="Q42" s="848"/>
      <c r="R42" s="849"/>
      <c r="S42" s="3197"/>
      <c r="U42" s="209" t="str">
        <f t="shared" si="4"/>
        <v>0</v>
      </c>
    </row>
    <row r="43" spans="1:24" ht="20.100000000000001" customHeight="1">
      <c r="A43" s="551"/>
      <c r="B43" s="565"/>
      <c r="C43" s="588"/>
      <c r="D43" s="565"/>
      <c r="E43" s="1261"/>
      <c r="F43" s="1183" t="s">
        <v>2148</v>
      </c>
      <c r="G43" s="1114">
        <v>54810</v>
      </c>
      <c r="H43" s="1113" t="s">
        <v>335</v>
      </c>
      <c r="I43" s="1234">
        <v>12</v>
      </c>
      <c r="J43" s="1113"/>
      <c r="K43" s="1234"/>
      <c r="L43" s="1234"/>
      <c r="M43" s="1234"/>
      <c r="N43" s="1235" t="s">
        <v>20</v>
      </c>
      <c r="O43" s="716">
        <f>ROUNDUP(G43*I43,-3)</f>
        <v>658000</v>
      </c>
      <c r="P43" s="848"/>
      <c r="Q43" s="848"/>
      <c r="R43" s="849"/>
      <c r="S43" s="3197"/>
      <c r="U43" s="209" t="str">
        <f t="shared" si="4"/>
        <v>0</v>
      </c>
      <c r="V43" s="68">
        <v>600000</v>
      </c>
    </row>
    <row r="44" spans="1:24" ht="20.100000000000001" customHeight="1">
      <c r="A44" s="551"/>
      <c r="B44" s="565"/>
      <c r="C44" s="588"/>
      <c r="D44" s="565"/>
      <c r="E44" s="1262"/>
      <c r="F44" s="1241" t="s">
        <v>2395</v>
      </c>
      <c r="G44" s="1199">
        <v>112500</v>
      </c>
      <c r="H44" s="1242" t="s">
        <v>335</v>
      </c>
      <c r="I44" s="1244">
        <v>4</v>
      </c>
      <c r="J44" s="1242"/>
      <c r="K44" s="1244"/>
      <c r="L44" s="1244"/>
      <c r="M44" s="1244"/>
      <c r="N44" s="1245" t="s">
        <v>20</v>
      </c>
      <c r="O44" s="1138">
        <f>G44*I44</f>
        <v>450000</v>
      </c>
      <c r="P44" s="892"/>
      <c r="Q44" s="892"/>
      <c r="R44" s="894"/>
      <c r="S44" s="3197"/>
      <c r="U44" s="209" t="str">
        <f t="shared" si="4"/>
        <v>0</v>
      </c>
    </row>
    <row r="45" spans="1:24" ht="20.100000000000001" customHeight="1">
      <c r="A45" s="551"/>
      <c r="B45" s="565"/>
      <c r="C45" s="588"/>
      <c r="D45" s="565"/>
      <c r="E45" s="456" t="s">
        <v>133</v>
      </c>
      <c r="F45" s="457"/>
      <c r="G45" s="457"/>
      <c r="H45" s="1228"/>
      <c r="I45" s="457"/>
      <c r="J45" s="1228"/>
      <c r="K45" s="457"/>
      <c r="L45" s="457"/>
      <c r="M45" s="457"/>
      <c r="N45" s="457"/>
      <c r="O45" s="459"/>
      <c r="P45" s="872">
        <f>O46</f>
        <v>1091000</v>
      </c>
      <c r="Q45" s="573">
        <f>Q46</f>
        <v>1091000</v>
      </c>
      <c r="R45" s="873">
        <f t="shared" si="2"/>
        <v>0</v>
      </c>
      <c r="S45" s="3170">
        <f t="shared" si="3"/>
        <v>0</v>
      </c>
      <c r="U45" s="209" t="str">
        <f t="shared" si="4"/>
        <v>0</v>
      </c>
    </row>
    <row r="46" spans="1:24" ht="20.100000000000001" customHeight="1">
      <c r="A46" s="551"/>
      <c r="B46" s="565"/>
      <c r="C46" s="588"/>
      <c r="D46" s="565"/>
      <c r="F46" s="633" t="s">
        <v>62</v>
      </c>
      <c r="G46" s="1229"/>
      <c r="H46" s="633"/>
      <c r="I46" s="633"/>
      <c r="J46" s="633"/>
      <c r="K46" s="633"/>
      <c r="L46" s="633"/>
      <c r="M46" s="633"/>
      <c r="N46" s="1230"/>
      <c r="O46" s="637">
        <f>SUM(O47:O48)</f>
        <v>1091000</v>
      </c>
      <c r="P46" s="616">
        <f>O46</f>
        <v>1091000</v>
      </c>
      <c r="Q46" s="616">
        <v>1091000</v>
      </c>
      <c r="R46" s="638">
        <f t="shared" si="2"/>
        <v>0</v>
      </c>
      <c r="S46" s="3224">
        <f t="shared" si="3"/>
        <v>0</v>
      </c>
      <c r="U46" s="209" t="str">
        <f t="shared" si="4"/>
        <v>0</v>
      </c>
    </row>
    <row r="47" spans="1:24" ht="20.100000000000001" customHeight="1">
      <c r="A47" s="551"/>
      <c r="B47" s="565"/>
      <c r="C47" s="588"/>
      <c r="D47" s="565"/>
      <c r="E47" s="1231"/>
      <c r="F47" s="1183" t="s">
        <v>2396</v>
      </c>
      <c r="G47" s="1114">
        <v>491000</v>
      </c>
      <c r="H47" s="1113" t="s">
        <v>335</v>
      </c>
      <c r="I47" s="1260">
        <v>1</v>
      </c>
      <c r="J47" s="1113"/>
      <c r="K47" s="1234"/>
      <c r="L47" s="1234"/>
      <c r="M47" s="1234"/>
      <c r="N47" s="1235" t="s">
        <v>20</v>
      </c>
      <c r="O47" s="716">
        <f>ROUNDUP(G47*I47,-3)</f>
        <v>491000</v>
      </c>
      <c r="P47" s="848"/>
      <c r="Q47" s="848"/>
      <c r="R47" s="849"/>
      <c r="S47" s="3197"/>
      <c r="U47" s="209" t="str">
        <f t="shared" si="4"/>
        <v>0</v>
      </c>
    </row>
    <row r="48" spans="1:24" ht="20.100000000000001" customHeight="1">
      <c r="A48" s="551"/>
      <c r="B48" s="565"/>
      <c r="C48" s="588"/>
      <c r="D48" s="565"/>
      <c r="E48" s="1231"/>
      <c r="F48" s="1183" t="s">
        <v>2397</v>
      </c>
      <c r="G48" s="1114">
        <v>200000</v>
      </c>
      <c r="H48" s="1113" t="s">
        <v>335</v>
      </c>
      <c r="I48" s="1260">
        <v>3</v>
      </c>
      <c r="J48" s="1113"/>
      <c r="K48" s="1234"/>
      <c r="L48" s="1234"/>
      <c r="M48" s="1234"/>
      <c r="N48" s="1235" t="s">
        <v>20</v>
      </c>
      <c r="O48" s="716">
        <f>ROUNDUP(G48*I48,-3)</f>
        <v>600000</v>
      </c>
      <c r="P48" s="848"/>
      <c r="Q48" s="848"/>
      <c r="R48" s="849"/>
      <c r="S48" s="3197"/>
      <c r="U48" s="209" t="str">
        <f t="shared" si="4"/>
        <v>0</v>
      </c>
    </row>
    <row r="49" spans="1:21" ht="20.100000000000001" customHeight="1">
      <c r="A49" s="551"/>
      <c r="B49" s="565"/>
      <c r="C49" s="588"/>
      <c r="D49" s="565"/>
      <c r="E49" s="456" t="s">
        <v>135</v>
      </c>
      <c r="F49" s="457"/>
      <c r="G49" s="457"/>
      <c r="H49" s="1228"/>
      <c r="I49" s="457"/>
      <c r="J49" s="1228"/>
      <c r="K49" s="457"/>
      <c r="L49" s="457"/>
      <c r="M49" s="457"/>
      <c r="N49" s="457"/>
      <c r="O49" s="459"/>
      <c r="P49" s="573">
        <f>O50</f>
        <v>633000</v>
      </c>
      <c r="Q49" s="573">
        <f>Q50</f>
        <v>633000</v>
      </c>
      <c r="R49" s="631">
        <f t="shared" si="2"/>
        <v>0</v>
      </c>
      <c r="S49" s="3170">
        <f t="shared" si="3"/>
        <v>0</v>
      </c>
      <c r="U49" s="209" t="str">
        <f t="shared" si="4"/>
        <v>0</v>
      </c>
    </row>
    <row r="50" spans="1:21" ht="20.100000000000001" customHeight="1">
      <c r="A50" s="551"/>
      <c r="B50" s="565"/>
      <c r="C50" s="588"/>
      <c r="D50" s="565"/>
      <c r="E50" s="870"/>
      <c r="F50" s="1263" t="s">
        <v>64</v>
      </c>
      <c r="G50" s="1264"/>
      <c r="H50" s="1263"/>
      <c r="I50" s="1263"/>
      <c r="J50" s="1263"/>
      <c r="K50" s="1263"/>
      <c r="L50" s="1263"/>
      <c r="M50" s="1263"/>
      <c r="N50" s="1265"/>
      <c r="O50" s="1266">
        <f>SUM(O51:O52)</f>
        <v>633000</v>
      </c>
      <c r="P50" s="616">
        <f>O50</f>
        <v>633000</v>
      </c>
      <c r="Q50" s="616">
        <v>633000</v>
      </c>
      <c r="R50" s="638">
        <f t="shared" si="2"/>
        <v>0</v>
      </c>
      <c r="S50" s="3224">
        <f t="shared" si="3"/>
        <v>0</v>
      </c>
      <c r="U50" s="209" t="str">
        <f t="shared" si="4"/>
        <v>0</v>
      </c>
    </row>
    <row r="51" spans="1:21" ht="20.100000000000001" customHeight="1">
      <c r="A51" s="551"/>
      <c r="B51" s="565"/>
      <c r="C51" s="588"/>
      <c r="D51" s="565"/>
      <c r="F51" s="1183" t="s">
        <v>2162</v>
      </c>
      <c r="G51" s="1114">
        <v>50000</v>
      </c>
      <c r="H51" s="1113" t="s">
        <v>335</v>
      </c>
      <c r="I51" s="1260">
        <v>12</v>
      </c>
      <c r="J51" s="1113"/>
      <c r="K51" s="1234"/>
      <c r="L51" s="1234"/>
      <c r="M51" s="1234"/>
      <c r="N51" s="1235" t="s">
        <v>20</v>
      </c>
      <c r="O51" s="716">
        <f>ROUNDUP(G51*I51,-3)</f>
        <v>600000</v>
      </c>
      <c r="P51" s="848"/>
      <c r="Q51" s="848"/>
      <c r="R51" s="849"/>
      <c r="S51" s="3197"/>
      <c r="U51" s="209" t="str">
        <f t="shared" si="4"/>
        <v>0</v>
      </c>
    </row>
    <row r="52" spans="1:21" ht="20.100000000000001" customHeight="1">
      <c r="A52" s="551"/>
      <c r="B52" s="565"/>
      <c r="C52" s="588"/>
      <c r="D52" s="565"/>
      <c r="E52" s="1236"/>
      <c r="F52" s="1183" t="s">
        <v>2326</v>
      </c>
      <c r="G52" s="1114">
        <v>16340</v>
      </c>
      <c r="H52" s="1113" t="s">
        <v>335</v>
      </c>
      <c r="I52" s="1260">
        <v>1</v>
      </c>
      <c r="J52" s="1242" t="s">
        <v>335</v>
      </c>
      <c r="K52" s="1267">
        <v>2</v>
      </c>
      <c r="L52" s="1234"/>
      <c r="M52" s="1234"/>
      <c r="N52" s="1235" t="s">
        <v>20</v>
      </c>
      <c r="O52" s="716">
        <f>ROUNDUP(G52*I52*K52,-3)</f>
        <v>33000</v>
      </c>
      <c r="P52" s="848"/>
      <c r="Q52" s="848"/>
      <c r="R52" s="849"/>
      <c r="S52" s="3197"/>
      <c r="U52" s="209" t="str">
        <f t="shared" si="4"/>
        <v>0</v>
      </c>
    </row>
    <row r="53" spans="1:21" ht="20.100000000000001" customHeight="1">
      <c r="A53" s="551"/>
      <c r="B53" s="565"/>
      <c r="C53" s="951"/>
      <c r="D53" s="565"/>
      <c r="E53" s="456" t="s">
        <v>1136</v>
      </c>
      <c r="F53" s="457"/>
      <c r="G53" s="457"/>
      <c r="H53" s="1228"/>
      <c r="I53" s="457"/>
      <c r="J53" s="1228"/>
      <c r="K53" s="457"/>
      <c r="L53" s="457"/>
      <c r="M53" s="457"/>
      <c r="N53" s="457"/>
      <c r="O53" s="459"/>
      <c r="P53" s="573">
        <f>O54</f>
        <v>550000</v>
      </c>
      <c r="Q53" s="573">
        <f>Q54</f>
        <v>550000</v>
      </c>
      <c r="R53" s="631">
        <f t="shared" si="2"/>
        <v>0</v>
      </c>
      <c r="S53" s="3170">
        <f t="shared" si="3"/>
        <v>0</v>
      </c>
      <c r="U53" s="209" t="str">
        <f t="shared" si="4"/>
        <v>0</v>
      </c>
    </row>
    <row r="54" spans="1:21" ht="20.100000000000001" customHeight="1">
      <c r="A54" s="551"/>
      <c r="B54" s="565"/>
      <c r="C54" s="951"/>
      <c r="D54" s="565"/>
      <c r="E54" s="870"/>
      <c r="F54" s="633" t="s">
        <v>340</v>
      </c>
      <c r="G54" s="1229"/>
      <c r="H54" s="633"/>
      <c r="I54" s="633"/>
      <c r="J54" s="633"/>
      <c r="K54" s="633"/>
      <c r="L54" s="633"/>
      <c r="M54" s="633"/>
      <c r="N54" s="1230"/>
      <c r="O54" s="637">
        <f>SUM(O55:O55)</f>
        <v>550000</v>
      </c>
      <c r="P54" s="616">
        <f>O54</f>
        <v>550000</v>
      </c>
      <c r="Q54" s="616">
        <v>550000</v>
      </c>
      <c r="R54" s="638">
        <f t="shared" si="2"/>
        <v>0</v>
      </c>
      <c r="S54" s="3224">
        <f t="shared" si="3"/>
        <v>0</v>
      </c>
      <c r="U54" s="209" t="str">
        <f t="shared" si="4"/>
        <v>0</v>
      </c>
    </row>
    <row r="55" spans="1:21" ht="20.100000000000001" customHeight="1">
      <c r="A55" s="551"/>
      <c r="B55" s="565"/>
      <c r="C55" s="951"/>
      <c r="D55" s="565"/>
      <c r="F55" s="1183" t="s">
        <v>2398</v>
      </c>
      <c r="G55" s="1114">
        <v>550000</v>
      </c>
      <c r="H55" s="1113" t="s">
        <v>335</v>
      </c>
      <c r="I55" s="1260">
        <v>1</v>
      </c>
      <c r="J55" s="1113"/>
      <c r="K55" s="1234"/>
      <c r="L55" s="1234"/>
      <c r="M55" s="1234"/>
      <c r="N55" s="1235" t="s">
        <v>20</v>
      </c>
      <c r="O55" s="716">
        <f>ROUNDUP(G55*I55,-3)</f>
        <v>550000</v>
      </c>
      <c r="P55" s="848"/>
      <c r="Q55" s="848"/>
      <c r="R55" s="849"/>
      <c r="S55" s="3197"/>
      <c r="U55" s="209" t="str">
        <f t="shared" si="4"/>
        <v>0</v>
      </c>
    </row>
    <row r="56" spans="1:21" s="209" customFormat="1" ht="20.100000000000001" customHeight="1">
      <c r="A56" s="1268"/>
      <c r="B56" s="440"/>
      <c r="C56" s="951"/>
      <c r="D56" s="440"/>
      <c r="E56" s="456" t="s">
        <v>184</v>
      </c>
      <c r="F56" s="457"/>
      <c r="G56" s="457"/>
      <c r="H56" s="1228"/>
      <c r="I56" s="457"/>
      <c r="J56" s="1228"/>
      <c r="K56" s="457"/>
      <c r="L56" s="457"/>
      <c r="M56" s="457"/>
      <c r="N56" s="457"/>
      <c r="O56" s="459"/>
      <c r="P56" s="460">
        <f>O57</f>
        <v>869000</v>
      </c>
      <c r="Q56" s="573">
        <f>Q57</f>
        <v>869000</v>
      </c>
      <c r="R56" s="631">
        <f t="shared" si="2"/>
        <v>0</v>
      </c>
      <c r="S56" s="3170">
        <f t="shared" si="3"/>
        <v>0</v>
      </c>
      <c r="U56" s="209" t="str">
        <f t="shared" si="4"/>
        <v>0</v>
      </c>
    </row>
    <row r="57" spans="1:21" s="209" customFormat="1" ht="20.100000000000001" customHeight="1">
      <c r="A57" s="1268"/>
      <c r="B57" s="440"/>
      <c r="C57" s="951"/>
      <c r="D57" s="440"/>
      <c r="E57" s="1269"/>
      <c r="F57" s="1263" t="s">
        <v>953</v>
      </c>
      <c r="G57" s="1264"/>
      <c r="H57" s="1263"/>
      <c r="I57" s="1263"/>
      <c r="J57" s="1263"/>
      <c r="K57" s="1263"/>
      <c r="L57" s="1263"/>
      <c r="M57" s="1263"/>
      <c r="N57" s="1265"/>
      <c r="O57" s="1266">
        <f>SUM(O58:O59)</f>
        <v>869000</v>
      </c>
      <c r="P57" s="616">
        <f>O57</f>
        <v>869000</v>
      </c>
      <c r="Q57" s="616">
        <v>869000</v>
      </c>
      <c r="R57" s="638">
        <f t="shared" si="2"/>
        <v>0</v>
      </c>
      <c r="S57" s="3224">
        <f t="shared" si="3"/>
        <v>0</v>
      </c>
      <c r="U57" s="209" t="str">
        <f t="shared" si="4"/>
        <v>0</v>
      </c>
    </row>
    <row r="58" spans="1:21" s="209" customFormat="1" ht="20.100000000000001" customHeight="1">
      <c r="A58" s="1268"/>
      <c r="B58" s="440"/>
      <c r="C58" s="951"/>
      <c r="D58" s="440"/>
      <c r="E58" s="471"/>
      <c r="F58" s="714" t="s">
        <v>2399</v>
      </c>
      <c r="G58" s="1114">
        <v>67250</v>
      </c>
      <c r="H58" s="1113" t="s">
        <v>335</v>
      </c>
      <c r="I58" s="1270">
        <v>4</v>
      </c>
      <c r="J58" s="1113"/>
      <c r="K58" s="1260"/>
      <c r="L58" s="1234"/>
      <c r="M58" s="1234"/>
      <c r="N58" s="1235" t="s">
        <v>20</v>
      </c>
      <c r="O58" s="716">
        <f>G58*I58</f>
        <v>269000</v>
      </c>
      <c r="P58" s="848"/>
      <c r="Q58" s="848"/>
      <c r="R58" s="849"/>
      <c r="S58" s="3197"/>
      <c r="U58" s="209" t="str">
        <f t="shared" si="4"/>
        <v>0</v>
      </c>
    </row>
    <row r="59" spans="1:21" s="209" customFormat="1" ht="20.100000000000001" customHeight="1">
      <c r="A59" s="1268"/>
      <c r="B59" s="440"/>
      <c r="C59" s="951"/>
      <c r="D59" s="440"/>
      <c r="E59" s="1271"/>
      <c r="F59" s="1135" t="s">
        <v>2400</v>
      </c>
      <c r="G59" s="1199">
        <v>150000</v>
      </c>
      <c r="H59" s="1242" t="s">
        <v>335</v>
      </c>
      <c r="I59" s="1272">
        <v>4</v>
      </c>
      <c r="J59" s="1242"/>
      <c r="K59" s="1256"/>
      <c r="L59" s="1244"/>
      <c r="M59" s="1244"/>
      <c r="N59" s="1245" t="s">
        <v>20</v>
      </c>
      <c r="O59" s="1138">
        <f>G59*I59</f>
        <v>600000</v>
      </c>
      <c r="P59" s="892"/>
      <c r="Q59" s="892"/>
      <c r="R59" s="894"/>
      <c r="S59" s="3198"/>
      <c r="U59" s="209" t="str">
        <f t="shared" si="4"/>
        <v>0</v>
      </c>
    </row>
    <row r="60" spans="1:21" s="209" customFormat="1" ht="20.100000000000001" customHeight="1">
      <c r="A60" s="1273"/>
      <c r="B60" s="440"/>
      <c r="C60" s="951"/>
      <c r="D60" s="440"/>
      <c r="E60" s="456" t="s">
        <v>1212</v>
      </c>
      <c r="F60" s="457"/>
      <c r="G60" s="457"/>
      <c r="H60" s="1228"/>
      <c r="I60" s="457"/>
      <c r="J60" s="1228"/>
      <c r="K60" s="457"/>
      <c r="L60" s="457"/>
      <c r="M60" s="457"/>
      <c r="N60" s="457"/>
      <c r="O60" s="459"/>
      <c r="P60" s="460">
        <f>O61</f>
        <v>2201000</v>
      </c>
      <c r="Q60" s="573">
        <f>Q61</f>
        <v>2201000</v>
      </c>
      <c r="R60" s="631">
        <f t="shared" si="2"/>
        <v>0</v>
      </c>
      <c r="S60" s="3170">
        <f t="shared" si="3"/>
        <v>0</v>
      </c>
      <c r="U60" s="209" t="str">
        <f t="shared" si="4"/>
        <v>0</v>
      </c>
    </row>
    <row r="61" spans="1:21" ht="20.100000000000001" customHeight="1">
      <c r="A61" s="551"/>
      <c r="B61" s="565"/>
      <c r="C61" s="588"/>
      <c r="D61" s="565"/>
      <c r="F61" s="633" t="s">
        <v>998</v>
      </c>
      <c r="G61" s="1229"/>
      <c r="H61" s="633"/>
      <c r="I61" s="633"/>
      <c r="J61" s="633"/>
      <c r="K61" s="633"/>
      <c r="L61" s="633"/>
      <c r="M61" s="633"/>
      <c r="N61" s="1230"/>
      <c r="O61" s="637">
        <f>SUM(O62:O64)</f>
        <v>2201000</v>
      </c>
      <c r="P61" s="616">
        <f>O61</f>
        <v>2201000</v>
      </c>
      <c r="Q61" s="616">
        <v>2201000</v>
      </c>
      <c r="R61" s="638">
        <f t="shared" si="2"/>
        <v>0</v>
      </c>
      <c r="S61" s="3224">
        <f t="shared" si="3"/>
        <v>0</v>
      </c>
      <c r="U61" s="209" t="str">
        <f t="shared" si="4"/>
        <v>0</v>
      </c>
    </row>
    <row r="62" spans="1:21" ht="20.100000000000001" customHeight="1" thickBot="1">
      <c r="A62" s="551"/>
      <c r="B62" s="565"/>
      <c r="C62" s="588"/>
      <c r="D62" s="565"/>
      <c r="E62" s="1231"/>
      <c r="F62" s="1183" t="s">
        <v>2401</v>
      </c>
      <c r="G62" s="1114">
        <v>2201000</v>
      </c>
      <c r="H62" s="1113" t="s">
        <v>335</v>
      </c>
      <c r="I62" s="1260">
        <v>1</v>
      </c>
      <c r="J62" s="1113"/>
      <c r="K62" s="1234"/>
      <c r="L62" s="1234"/>
      <c r="M62" s="1234"/>
      <c r="N62" s="1235" t="s">
        <v>20</v>
      </c>
      <c r="O62" s="716">
        <f>G62*I62</f>
        <v>2201000</v>
      </c>
      <c r="P62" s="848"/>
      <c r="Q62" s="848"/>
      <c r="R62" s="849"/>
      <c r="S62" s="3197"/>
      <c r="U62" s="209" t="str">
        <f t="shared" si="4"/>
        <v>0</v>
      </c>
    </row>
    <row r="63" spans="1:21" s="187" customFormat="1" ht="20.100000000000001" customHeight="1" thickBot="1">
      <c r="A63" s="1274"/>
      <c r="B63" s="1275"/>
      <c r="C63" s="951"/>
      <c r="D63" s="1246" t="s">
        <v>185</v>
      </c>
      <c r="E63" s="1247"/>
      <c r="F63" s="1248"/>
      <c r="G63" s="1249"/>
      <c r="H63" s="1250"/>
      <c r="I63" s="1250"/>
      <c r="J63" s="1250"/>
      <c r="K63" s="1250"/>
      <c r="L63" s="1250"/>
      <c r="M63" s="1250"/>
      <c r="N63" s="1251"/>
      <c r="O63" s="1250"/>
      <c r="P63" s="1081">
        <f>SUM(P64)</f>
        <v>1200000</v>
      </c>
      <c r="Q63" s="1081">
        <f>SUM(Q64)</f>
        <v>1200000</v>
      </c>
      <c r="R63" s="1252">
        <f t="shared" si="2"/>
        <v>0</v>
      </c>
      <c r="S63" s="3173">
        <f t="shared" si="3"/>
        <v>0</v>
      </c>
      <c r="U63" s="209" t="str">
        <f t="shared" si="4"/>
        <v>0</v>
      </c>
    </row>
    <row r="64" spans="1:21" s="219" customFormat="1" ht="20.100000000000001" customHeight="1">
      <c r="A64" s="687"/>
      <c r="B64" s="690"/>
      <c r="C64" s="1276"/>
      <c r="D64" s="690"/>
      <c r="E64" s="456" t="s">
        <v>139</v>
      </c>
      <c r="F64" s="457"/>
      <c r="G64" s="457"/>
      <c r="H64" s="1228"/>
      <c r="I64" s="457"/>
      <c r="J64" s="1228"/>
      <c r="K64" s="457"/>
      <c r="L64" s="457"/>
      <c r="M64" s="457"/>
      <c r="N64" s="457"/>
      <c r="O64" s="459"/>
      <c r="P64" s="693">
        <f>O65</f>
        <v>1200000</v>
      </c>
      <c r="Q64" s="573">
        <f>Q65</f>
        <v>1200000</v>
      </c>
      <c r="R64" s="694">
        <f t="shared" si="2"/>
        <v>0</v>
      </c>
      <c r="S64" s="3170">
        <f t="shared" si="3"/>
        <v>0</v>
      </c>
      <c r="U64" s="209" t="str">
        <f t="shared" si="4"/>
        <v>0</v>
      </c>
    </row>
    <row r="65" spans="1:21" s="219" customFormat="1" ht="20.100000000000001" customHeight="1">
      <c r="A65" s="687"/>
      <c r="B65" s="690"/>
      <c r="C65" s="1276"/>
      <c r="D65" s="690"/>
      <c r="E65" s="691"/>
      <c r="F65" s="852" t="s">
        <v>954</v>
      </c>
      <c r="G65" s="1277"/>
      <c r="H65" s="852"/>
      <c r="I65" s="852"/>
      <c r="J65" s="852"/>
      <c r="K65" s="852"/>
      <c r="L65" s="852"/>
      <c r="M65" s="852"/>
      <c r="N65" s="1278"/>
      <c r="O65" s="861">
        <f>SUM(O66:O66)</f>
        <v>1200000</v>
      </c>
      <c r="P65" s="616">
        <f>O65</f>
        <v>1200000</v>
      </c>
      <c r="Q65" s="616">
        <v>1200000</v>
      </c>
      <c r="R65" s="638">
        <f t="shared" si="2"/>
        <v>0</v>
      </c>
      <c r="S65" s="3224">
        <f t="shared" si="3"/>
        <v>0</v>
      </c>
      <c r="U65" s="209" t="str">
        <f t="shared" si="4"/>
        <v>0</v>
      </c>
    </row>
    <row r="66" spans="1:21" s="219" customFormat="1" ht="20.100000000000001" customHeight="1">
      <c r="A66" s="687"/>
      <c r="B66" s="690"/>
      <c r="C66" s="1279"/>
      <c r="D66" s="1239"/>
      <c r="E66" s="1240"/>
      <c r="F66" s="1241" t="s">
        <v>2402</v>
      </c>
      <c r="G66" s="1199">
        <v>1200000</v>
      </c>
      <c r="H66" s="1242" t="s">
        <v>335</v>
      </c>
      <c r="I66" s="1280">
        <v>1</v>
      </c>
      <c r="J66" s="1242"/>
      <c r="K66" s="1244"/>
      <c r="L66" s="1244"/>
      <c r="M66" s="1244"/>
      <c r="N66" s="1245" t="s">
        <v>20</v>
      </c>
      <c r="O66" s="1138">
        <f>ROUNDUP(G66*I66,-3)</f>
        <v>1200000</v>
      </c>
      <c r="P66" s="892"/>
      <c r="Q66" s="892"/>
      <c r="R66" s="894"/>
      <c r="S66" s="3198"/>
      <c r="U66" s="209" t="str">
        <f t="shared" si="4"/>
        <v>0</v>
      </c>
    </row>
    <row r="67" spans="1:21" ht="20.100000000000001" customHeight="1" thickBot="1">
      <c r="A67" s="551"/>
      <c r="B67" s="565"/>
      <c r="C67" s="560" t="s">
        <v>141</v>
      </c>
      <c r="D67" s="561"/>
      <c r="E67" s="561"/>
      <c r="F67" s="1221"/>
      <c r="G67" s="562"/>
      <c r="H67" s="1222"/>
      <c r="I67" s="562"/>
      <c r="J67" s="1222"/>
      <c r="K67" s="562"/>
      <c r="L67" s="562"/>
      <c r="M67" s="562"/>
      <c r="N67" s="562"/>
      <c r="O67" s="563"/>
      <c r="P67" s="558">
        <f>P68</f>
        <v>18500000</v>
      </c>
      <c r="Q67" s="558">
        <f>Q68</f>
        <v>18500000</v>
      </c>
      <c r="R67" s="673">
        <f t="shared" si="2"/>
        <v>0</v>
      </c>
      <c r="S67" s="2772">
        <f t="shared" si="3"/>
        <v>0</v>
      </c>
      <c r="U67" s="209" t="str">
        <f t="shared" si="4"/>
        <v>0</v>
      </c>
    </row>
    <row r="68" spans="1:21" ht="20.100000000000001" customHeight="1">
      <c r="A68" s="1207"/>
      <c r="B68" s="582"/>
      <c r="C68" s="553"/>
      <c r="D68" s="1246" t="s">
        <v>1363</v>
      </c>
      <c r="E68" s="1247"/>
      <c r="F68" s="1248"/>
      <c r="G68" s="1249"/>
      <c r="H68" s="1250"/>
      <c r="I68" s="1250"/>
      <c r="J68" s="1250"/>
      <c r="K68" s="1250"/>
      <c r="L68" s="1250"/>
      <c r="M68" s="1250"/>
      <c r="N68" s="1251"/>
      <c r="O68" s="1250"/>
      <c r="P68" s="1081">
        <f>P69+P80</f>
        <v>18500000</v>
      </c>
      <c r="Q68" s="1081">
        <f>Q69+Q80</f>
        <v>18500000</v>
      </c>
      <c r="R68" s="674">
        <f t="shared" si="2"/>
        <v>0</v>
      </c>
      <c r="S68" s="3248">
        <f t="shared" si="3"/>
        <v>0</v>
      </c>
      <c r="U68" s="209" t="str">
        <f t="shared" si="4"/>
        <v>0</v>
      </c>
    </row>
    <row r="69" spans="1:21" ht="20.100000000000001" customHeight="1">
      <c r="A69" s="551"/>
      <c r="B69" s="565"/>
      <c r="C69" s="588"/>
      <c r="D69" s="565"/>
      <c r="E69" s="1257" t="s">
        <v>1102</v>
      </c>
      <c r="F69" s="1258"/>
      <c r="G69" s="1258"/>
      <c r="H69" s="1259"/>
      <c r="I69" s="1258"/>
      <c r="J69" s="1259"/>
      <c r="K69" s="1258"/>
      <c r="L69" s="1258"/>
      <c r="M69" s="1258"/>
      <c r="N69" s="1258"/>
      <c r="O69" s="910"/>
      <c r="P69" s="872">
        <f>O70+O76</f>
        <v>13600000</v>
      </c>
      <c r="Q69" s="872">
        <f>SUM(Q70,Q76)</f>
        <v>13600000</v>
      </c>
      <c r="R69" s="873">
        <f t="shared" si="2"/>
        <v>0</v>
      </c>
      <c r="S69" s="3199">
        <f t="shared" si="3"/>
        <v>0</v>
      </c>
      <c r="U69" s="209" t="str">
        <f t="shared" si="4"/>
        <v>0</v>
      </c>
    </row>
    <row r="70" spans="1:21" ht="20.100000000000001" customHeight="1">
      <c r="A70" s="551"/>
      <c r="B70" s="565"/>
      <c r="C70" s="588"/>
      <c r="D70" s="565"/>
      <c r="F70" s="633" t="s">
        <v>955</v>
      </c>
      <c r="G70" s="1229"/>
      <c r="H70" s="633"/>
      <c r="I70" s="633"/>
      <c r="J70" s="633"/>
      <c r="K70" s="633"/>
      <c r="L70" s="633"/>
      <c r="M70" s="633"/>
      <c r="N70" s="1230"/>
      <c r="O70" s="637">
        <f>SUM(O71:O75)</f>
        <v>8200000</v>
      </c>
      <c r="P70" s="616">
        <f>O70</f>
        <v>8200000</v>
      </c>
      <c r="Q70" s="616">
        <v>8200000</v>
      </c>
      <c r="R70" s="638">
        <f t="shared" ref="R70:R105" si="5">P70-Q70</f>
        <v>0</v>
      </c>
      <c r="S70" s="3224">
        <f t="shared" ref="S70:S105" si="6">R70/Q70</f>
        <v>0</v>
      </c>
      <c r="U70" s="209" t="str">
        <f t="shared" si="4"/>
        <v>0</v>
      </c>
    </row>
    <row r="71" spans="1:21" ht="20.100000000000001" customHeight="1">
      <c r="A71" s="551"/>
      <c r="B71" s="565"/>
      <c r="C71" s="588"/>
      <c r="D71" s="565"/>
      <c r="F71" s="1183" t="s">
        <v>2403</v>
      </c>
      <c r="G71" s="1114">
        <v>80000</v>
      </c>
      <c r="H71" s="1113" t="s">
        <v>335</v>
      </c>
      <c r="I71" s="1281">
        <v>5</v>
      </c>
      <c r="J71" s="1113" t="s">
        <v>335</v>
      </c>
      <c r="K71" s="1234">
        <v>12</v>
      </c>
      <c r="L71" s="1113"/>
      <c r="M71" s="1113"/>
      <c r="N71" s="1235" t="s">
        <v>627</v>
      </c>
      <c r="O71" s="1282">
        <f>G71*I71*K71</f>
        <v>4800000</v>
      </c>
      <c r="P71" s="848"/>
      <c r="Q71" s="848"/>
      <c r="R71" s="849"/>
      <c r="S71" s="3197"/>
      <c r="U71" s="209" t="str">
        <f t="shared" si="4"/>
        <v>0</v>
      </c>
    </row>
    <row r="72" spans="1:21" ht="20.100000000000001" customHeight="1">
      <c r="A72" s="551"/>
      <c r="B72" s="565"/>
      <c r="C72" s="588"/>
      <c r="D72" s="565"/>
      <c r="F72" s="1183" t="s">
        <v>2385</v>
      </c>
      <c r="G72" s="1114">
        <v>30000</v>
      </c>
      <c r="H72" s="1113" t="s">
        <v>335</v>
      </c>
      <c r="I72" s="1281">
        <v>5</v>
      </c>
      <c r="J72" s="1113" t="s">
        <v>335</v>
      </c>
      <c r="K72" s="1234">
        <v>10</v>
      </c>
      <c r="L72" s="1113"/>
      <c r="M72" s="1113"/>
      <c r="N72" s="1235" t="s">
        <v>887</v>
      </c>
      <c r="O72" s="1282">
        <f>G72*I72*K72</f>
        <v>1500000</v>
      </c>
      <c r="P72" s="848"/>
      <c r="Q72" s="848"/>
      <c r="R72" s="849"/>
      <c r="S72" s="3197"/>
      <c r="U72" s="209" t="str">
        <f t="shared" si="4"/>
        <v>0</v>
      </c>
    </row>
    <row r="73" spans="1:21" ht="20.100000000000001" customHeight="1">
      <c r="A73" s="551"/>
      <c r="B73" s="565"/>
      <c r="C73" s="588"/>
      <c r="D73" s="565"/>
      <c r="F73" s="1183" t="s">
        <v>2131</v>
      </c>
      <c r="G73" s="1114">
        <v>30000</v>
      </c>
      <c r="H73" s="1113" t="s">
        <v>335</v>
      </c>
      <c r="I73" s="1260">
        <v>10</v>
      </c>
      <c r="J73" s="1113"/>
      <c r="K73" s="1113"/>
      <c r="L73" s="1113"/>
      <c r="M73" s="1113"/>
      <c r="N73" s="1235" t="s">
        <v>887</v>
      </c>
      <c r="O73" s="1282">
        <f>G73*I73</f>
        <v>300000</v>
      </c>
      <c r="P73" s="848"/>
      <c r="Q73" s="848"/>
      <c r="R73" s="849"/>
      <c r="S73" s="3197"/>
      <c r="U73" s="209" t="str">
        <f t="shared" si="4"/>
        <v>0</v>
      </c>
    </row>
    <row r="74" spans="1:21" ht="20.100000000000001" customHeight="1">
      <c r="A74" s="551"/>
      <c r="B74" s="565"/>
      <c r="C74" s="588"/>
      <c r="D74" s="565"/>
      <c r="F74" s="1183" t="s">
        <v>2404</v>
      </c>
      <c r="G74" s="1114">
        <v>50000</v>
      </c>
      <c r="H74" s="1113" t="s">
        <v>335</v>
      </c>
      <c r="I74" s="1260">
        <v>20</v>
      </c>
      <c r="J74" s="1113"/>
      <c r="K74" s="1113"/>
      <c r="L74" s="1113"/>
      <c r="M74" s="1113"/>
      <c r="N74" s="1235" t="s">
        <v>946</v>
      </c>
      <c r="O74" s="1282">
        <f>G74*I74</f>
        <v>1000000</v>
      </c>
      <c r="P74" s="848"/>
      <c r="Q74" s="848"/>
      <c r="R74" s="849"/>
      <c r="S74" s="3197"/>
      <c r="U74" s="209" t="str">
        <f t="shared" ref="U74:U136" si="7">IF(R74&gt;0,"추경","0")</f>
        <v>0</v>
      </c>
    </row>
    <row r="75" spans="1:21" ht="20.100000000000001" customHeight="1">
      <c r="A75" s="551"/>
      <c r="B75" s="565"/>
      <c r="C75" s="588"/>
      <c r="D75" s="565"/>
      <c r="F75" s="1283" t="s">
        <v>2405</v>
      </c>
      <c r="G75" s="1114">
        <v>30000</v>
      </c>
      <c r="H75" s="1113" t="s">
        <v>335</v>
      </c>
      <c r="I75" s="1260">
        <v>20</v>
      </c>
      <c r="J75" s="1113"/>
      <c r="K75" s="1113"/>
      <c r="L75" s="1113"/>
      <c r="M75" s="1113"/>
      <c r="N75" s="1235" t="s">
        <v>887</v>
      </c>
      <c r="O75" s="1282">
        <f>G75*I75</f>
        <v>600000</v>
      </c>
      <c r="P75" s="848"/>
      <c r="Q75" s="848"/>
      <c r="R75" s="849"/>
      <c r="S75" s="3197"/>
      <c r="U75" s="209" t="str">
        <f t="shared" si="7"/>
        <v>0</v>
      </c>
    </row>
    <row r="76" spans="1:21" ht="20.100000000000001" customHeight="1">
      <c r="A76" s="551"/>
      <c r="B76" s="565"/>
      <c r="C76" s="588"/>
      <c r="D76" s="565"/>
      <c r="F76" s="1284" t="s">
        <v>1077</v>
      </c>
      <c r="G76" s="1229"/>
      <c r="H76" s="633"/>
      <c r="I76" s="1285"/>
      <c r="J76" s="633"/>
      <c r="K76" s="1286"/>
      <c r="L76" s="1286"/>
      <c r="M76" s="1286"/>
      <c r="N76" s="1230"/>
      <c r="O76" s="637">
        <f>SUM(O77:O79)</f>
        <v>5400000</v>
      </c>
      <c r="P76" s="616">
        <f>O76</f>
        <v>5400000</v>
      </c>
      <c r="Q76" s="616">
        <v>5400000</v>
      </c>
      <c r="R76" s="638">
        <f t="shared" si="5"/>
        <v>0</v>
      </c>
      <c r="S76" s="3224">
        <f t="shared" si="6"/>
        <v>0</v>
      </c>
      <c r="U76" s="209" t="str">
        <f t="shared" si="7"/>
        <v>0</v>
      </c>
    </row>
    <row r="77" spans="1:21" ht="20.100000000000001" customHeight="1">
      <c r="A77" s="551"/>
      <c r="B77" s="565"/>
      <c r="C77" s="588"/>
      <c r="D77" s="565"/>
      <c r="F77" s="1183" t="s">
        <v>2386</v>
      </c>
      <c r="G77" s="1114">
        <v>130000</v>
      </c>
      <c r="H77" s="1113" t="s">
        <v>335</v>
      </c>
      <c r="I77" s="1234">
        <v>12</v>
      </c>
      <c r="J77" s="1113"/>
      <c r="K77" s="1113"/>
      <c r="L77" s="1113"/>
      <c r="M77" s="1113"/>
      <c r="N77" s="1235" t="s">
        <v>655</v>
      </c>
      <c r="O77" s="1282">
        <f>G77*I77</f>
        <v>1560000</v>
      </c>
      <c r="P77" s="848"/>
      <c r="Q77" s="848"/>
      <c r="R77" s="849"/>
      <c r="S77" s="3197"/>
      <c r="U77" s="209" t="str">
        <f t="shared" si="7"/>
        <v>0</v>
      </c>
    </row>
    <row r="78" spans="1:21" ht="20.100000000000001" customHeight="1">
      <c r="A78" s="551"/>
      <c r="B78" s="565"/>
      <c r="C78" s="588"/>
      <c r="D78" s="565"/>
      <c r="F78" s="1183" t="s">
        <v>2387</v>
      </c>
      <c r="G78" s="1114">
        <v>270000</v>
      </c>
      <c r="H78" s="1113" t="s">
        <v>335</v>
      </c>
      <c r="I78" s="1234">
        <v>12</v>
      </c>
      <c r="J78" s="1113"/>
      <c r="K78" s="1113"/>
      <c r="L78" s="1113"/>
      <c r="M78" s="1113"/>
      <c r="N78" s="1287" t="s">
        <v>887</v>
      </c>
      <c r="O78" s="1282">
        <f>G78*I78</f>
        <v>3240000</v>
      </c>
      <c r="P78" s="848"/>
      <c r="Q78" s="848"/>
      <c r="R78" s="849"/>
      <c r="S78" s="3197"/>
      <c r="U78" s="209" t="str">
        <f t="shared" si="7"/>
        <v>0</v>
      </c>
    </row>
    <row r="79" spans="1:21" ht="20.100000000000001" customHeight="1">
      <c r="A79" s="551"/>
      <c r="B79" s="565"/>
      <c r="C79" s="588"/>
      <c r="D79" s="565"/>
      <c r="E79" s="1202"/>
      <c r="F79" s="1241" t="s">
        <v>2406</v>
      </c>
      <c r="G79" s="1199">
        <v>50000</v>
      </c>
      <c r="H79" s="1242" t="s">
        <v>335</v>
      </c>
      <c r="I79" s="1244">
        <v>12</v>
      </c>
      <c r="J79" s="1242"/>
      <c r="K79" s="1242"/>
      <c r="L79" s="1242"/>
      <c r="M79" s="1242"/>
      <c r="N79" s="1245" t="s">
        <v>887</v>
      </c>
      <c r="O79" s="1288">
        <f>ROUNDUP(G79*I79,-3)</f>
        <v>600000</v>
      </c>
      <c r="P79" s="892"/>
      <c r="Q79" s="892"/>
      <c r="R79" s="894"/>
      <c r="S79" s="3198"/>
      <c r="U79" s="209" t="str">
        <f t="shared" si="7"/>
        <v>0</v>
      </c>
    </row>
    <row r="80" spans="1:21" ht="20.100000000000001" customHeight="1">
      <c r="A80" s="551"/>
      <c r="B80" s="565"/>
      <c r="C80" s="588"/>
      <c r="D80" s="565"/>
      <c r="E80" s="1257" t="s">
        <v>3278</v>
      </c>
      <c r="F80" s="1258"/>
      <c r="G80" s="1258"/>
      <c r="H80" s="1259"/>
      <c r="I80" s="1258"/>
      <c r="J80" s="1259"/>
      <c r="K80" s="1258"/>
      <c r="L80" s="1258"/>
      <c r="M80" s="1258"/>
      <c r="N80" s="1258"/>
      <c r="O80" s="910"/>
      <c r="P80" s="872">
        <f>O81+O85+O89</f>
        <v>4900000</v>
      </c>
      <c r="Q80" s="573">
        <f>SUM(Q81,Q85,Q89)</f>
        <v>4900000</v>
      </c>
      <c r="R80" s="873">
        <f t="shared" si="5"/>
        <v>0</v>
      </c>
      <c r="S80" s="3199">
        <f t="shared" si="6"/>
        <v>0</v>
      </c>
      <c r="U80" s="209" t="str">
        <f t="shared" si="7"/>
        <v>0</v>
      </c>
    </row>
    <row r="81" spans="1:21" ht="20.100000000000001" customHeight="1">
      <c r="A81" s="551"/>
      <c r="B81" s="565"/>
      <c r="C81" s="588"/>
      <c r="D81" s="565"/>
      <c r="F81" s="633" t="s">
        <v>956</v>
      </c>
      <c r="G81" s="1229"/>
      <c r="H81" s="633"/>
      <c r="I81" s="1285"/>
      <c r="J81" s="633"/>
      <c r="K81" s="1286"/>
      <c r="L81" s="1286"/>
      <c r="M81" s="1286"/>
      <c r="N81" s="1230"/>
      <c r="O81" s="637">
        <f>SUM(O82:O84)</f>
        <v>3000000</v>
      </c>
      <c r="P81" s="616">
        <f>O81</f>
        <v>3000000</v>
      </c>
      <c r="Q81" s="616">
        <v>3000000</v>
      </c>
      <c r="R81" s="638">
        <f t="shared" si="5"/>
        <v>0</v>
      </c>
      <c r="S81" s="3249">
        <f t="shared" si="6"/>
        <v>0</v>
      </c>
      <c r="U81" s="209" t="str">
        <f t="shared" si="7"/>
        <v>0</v>
      </c>
    </row>
    <row r="82" spans="1:21" ht="20.100000000000001" customHeight="1">
      <c r="A82" s="551"/>
      <c r="B82" s="565"/>
      <c r="C82" s="588"/>
      <c r="D82" s="565"/>
      <c r="F82" s="1183" t="s">
        <v>2388</v>
      </c>
      <c r="G82" s="1114">
        <v>2000000</v>
      </c>
      <c r="H82" s="1113" t="s">
        <v>335</v>
      </c>
      <c r="I82" s="1289">
        <v>1</v>
      </c>
      <c r="J82" s="1113"/>
      <c r="K82" s="1113"/>
      <c r="L82" s="1113"/>
      <c r="M82" s="1113"/>
      <c r="N82" s="1235" t="s">
        <v>887</v>
      </c>
      <c r="O82" s="1282">
        <f>G82*I82</f>
        <v>2000000</v>
      </c>
      <c r="P82" s="848"/>
      <c r="Q82" s="848"/>
      <c r="R82" s="849"/>
      <c r="S82" s="3197"/>
      <c r="U82" s="209" t="str">
        <f t="shared" si="7"/>
        <v>0</v>
      </c>
    </row>
    <row r="83" spans="1:21" ht="20.100000000000001" customHeight="1">
      <c r="A83" s="551"/>
      <c r="B83" s="565"/>
      <c r="C83" s="588"/>
      <c r="D83" s="565"/>
      <c r="F83" s="1183" t="s">
        <v>2389</v>
      </c>
      <c r="G83" s="1114">
        <v>500000</v>
      </c>
      <c r="H83" s="1113" t="s">
        <v>335</v>
      </c>
      <c r="I83" s="1260">
        <v>1</v>
      </c>
      <c r="J83" s="1113"/>
      <c r="K83" s="1113"/>
      <c r="L83" s="1113"/>
      <c r="M83" s="1113"/>
      <c r="N83" s="1235" t="s">
        <v>627</v>
      </c>
      <c r="O83" s="1282">
        <f>G83*I83</f>
        <v>500000</v>
      </c>
      <c r="P83" s="848"/>
      <c r="Q83" s="848"/>
      <c r="R83" s="849"/>
      <c r="S83" s="3197"/>
      <c r="U83" s="209" t="str">
        <f t="shared" si="7"/>
        <v>0</v>
      </c>
    </row>
    <row r="84" spans="1:21" ht="20.100000000000001" customHeight="1">
      <c r="A84" s="551"/>
      <c r="B84" s="565"/>
      <c r="C84" s="588"/>
      <c r="D84" s="565"/>
      <c r="F84" s="1183" t="s">
        <v>2390</v>
      </c>
      <c r="G84" s="1114">
        <v>10000</v>
      </c>
      <c r="H84" s="1113" t="s">
        <v>335</v>
      </c>
      <c r="I84" s="1260">
        <v>50</v>
      </c>
      <c r="J84" s="1113"/>
      <c r="K84" s="1113"/>
      <c r="L84" s="1113"/>
      <c r="M84" s="1113"/>
      <c r="N84" s="1235" t="s">
        <v>627</v>
      </c>
      <c r="O84" s="1282">
        <f>G84*I84</f>
        <v>500000</v>
      </c>
      <c r="P84" s="848"/>
      <c r="Q84" s="848"/>
      <c r="R84" s="849"/>
      <c r="S84" s="3197"/>
      <c r="U84" s="209" t="str">
        <f t="shared" si="7"/>
        <v>0</v>
      </c>
    </row>
    <row r="85" spans="1:21" ht="20.100000000000001" customHeight="1">
      <c r="A85" s="551"/>
      <c r="B85" s="565"/>
      <c r="C85" s="588"/>
      <c r="D85" s="565"/>
      <c r="F85" s="633" t="s">
        <v>957</v>
      </c>
      <c r="G85" s="1229"/>
      <c r="H85" s="633"/>
      <c r="I85" s="1290"/>
      <c r="J85" s="633"/>
      <c r="K85" s="1286"/>
      <c r="L85" s="1286"/>
      <c r="M85" s="1286"/>
      <c r="N85" s="1230"/>
      <c r="O85" s="637">
        <f>SUM(O86:O88)</f>
        <v>1400000</v>
      </c>
      <c r="P85" s="616">
        <f>O85</f>
        <v>1400000</v>
      </c>
      <c r="Q85" s="616">
        <v>1400000</v>
      </c>
      <c r="R85" s="638">
        <f t="shared" si="5"/>
        <v>0</v>
      </c>
      <c r="S85" s="3224">
        <f t="shared" si="6"/>
        <v>0</v>
      </c>
      <c r="U85" s="209" t="str">
        <f t="shared" si="7"/>
        <v>0</v>
      </c>
    </row>
    <row r="86" spans="1:21" ht="20.100000000000001" customHeight="1">
      <c r="A86" s="551"/>
      <c r="B86" s="565"/>
      <c r="C86" s="588"/>
      <c r="D86" s="565"/>
      <c r="F86" s="1183" t="s">
        <v>2407</v>
      </c>
      <c r="G86" s="1114">
        <v>700000</v>
      </c>
      <c r="H86" s="1113" t="s">
        <v>335</v>
      </c>
      <c r="I86" s="1289">
        <v>1</v>
      </c>
      <c r="J86" s="1113"/>
      <c r="K86" s="1113"/>
      <c r="L86" s="1113"/>
      <c r="M86" s="1113"/>
      <c r="N86" s="1235" t="s">
        <v>627</v>
      </c>
      <c r="O86" s="1282">
        <f>G86*I86</f>
        <v>700000</v>
      </c>
      <c r="P86" s="848"/>
      <c r="Q86" s="848"/>
      <c r="R86" s="849"/>
      <c r="S86" s="3197"/>
      <c r="U86" s="209" t="str">
        <f t="shared" si="7"/>
        <v>0</v>
      </c>
    </row>
    <row r="87" spans="1:21" ht="20.100000000000001" customHeight="1">
      <c r="A87" s="551"/>
      <c r="B87" s="565"/>
      <c r="C87" s="588"/>
      <c r="D87" s="565"/>
      <c r="F87" s="1183" t="s">
        <v>2391</v>
      </c>
      <c r="G87" s="1114">
        <v>200000</v>
      </c>
      <c r="H87" s="1113" t="s">
        <v>335</v>
      </c>
      <c r="I87" s="1260">
        <v>1</v>
      </c>
      <c r="J87" s="1113"/>
      <c r="K87" s="1113"/>
      <c r="L87" s="1113"/>
      <c r="M87" s="1113"/>
      <c r="N87" s="1235" t="s">
        <v>627</v>
      </c>
      <c r="O87" s="1282">
        <f>G87*I87</f>
        <v>200000</v>
      </c>
      <c r="P87" s="848"/>
      <c r="Q87" s="848"/>
      <c r="R87" s="849"/>
      <c r="S87" s="3197"/>
      <c r="U87" s="209" t="str">
        <f t="shared" si="7"/>
        <v>0</v>
      </c>
    </row>
    <row r="88" spans="1:21" ht="20.100000000000001" customHeight="1">
      <c r="A88" s="551"/>
      <c r="B88" s="565"/>
      <c r="C88" s="588"/>
      <c r="D88" s="565"/>
      <c r="F88" s="1183" t="s">
        <v>2390</v>
      </c>
      <c r="G88" s="1114">
        <v>10000</v>
      </c>
      <c r="H88" s="1113" t="s">
        <v>335</v>
      </c>
      <c r="I88" s="1260">
        <v>50</v>
      </c>
      <c r="J88" s="1113"/>
      <c r="K88" s="1113"/>
      <c r="L88" s="1113"/>
      <c r="M88" s="1113"/>
      <c r="N88" s="1235" t="s">
        <v>627</v>
      </c>
      <c r="O88" s="1282">
        <f>G88*I88</f>
        <v>500000</v>
      </c>
      <c r="P88" s="848"/>
      <c r="Q88" s="848"/>
      <c r="R88" s="849"/>
      <c r="S88" s="3197"/>
      <c r="U88" s="209" t="str">
        <f t="shared" si="7"/>
        <v>0</v>
      </c>
    </row>
    <row r="89" spans="1:21" ht="20.100000000000001" customHeight="1">
      <c r="A89" s="551"/>
      <c r="B89" s="565"/>
      <c r="C89" s="588"/>
      <c r="D89" s="565"/>
      <c r="F89" s="633" t="s">
        <v>958</v>
      </c>
      <c r="G89" s="1229"/>
      <c r="H89" s="633"/>
      <c r="I89" s="1290"/>
      <c r="J89" s="633"/>
      <c r="K89" s="1286"/>
      <c r="L89" s="1286"/>
      <c r="M89" s="1286"/>
      <c r="N89" s="1230"/>
      <c r="O89" s="637">
        <f>SUM(O90:O91)</f>
        <v>500000</v>
      </c>
      <c r="P89" s="616">
        <f>O89</f>
        <v>500000</v>
      </c>
      <c r="Q89" s="616">
        <v>500000</v>
      </c>
      <c r="R89" s="638">
        <f t="shared" si="5"/>
        <v>0</v>
      </c>
      <c r="S89" s="3224">
        <f t="shared" si="6"/>
        <v>0</v>
      </c>
      <c r="U89" s="209" t="str">
        <f t="shared" si="7"/>
        <v>0</v>
      </c>
    </row>
    <row r="90" spans="1:21" ht="20.100000000000001" customHeight="1">
      <c r="A90" s="551"/>
      <c r="B90" s="565"/>
      <c r="C90" s="951"/>
      <c r="D90" s="565"/>
      <c r="F90" s="1183" t="s">
        <v>2392</v>
      </c>
      <c r="G90" s="1114">
        <v>50000</v>
      </c>
      <c r="H90" s="1113" t="s">
        <v>335</v>
      </c>
      <c r="I90" s="1260">
        <v>5</v>
      </c>
      <c r="J90" s="1113"/>
      <c r="K90" s="1113"/>
      <c r="L90" s="1113"/>
      <c r="M90" s="1113"/>
      <c r="N90" s="1235" t="s">
        <v>887</v>
      </c>
      <c r="O90" s="1282">
        <f>G90*I90</f>
        <v>250000</v>
      </c>
      <c r="P90" s="848"/>
      <c r="Q90" s="848"/>
      <c r="R90" s="849"/>
      <c r="S90" s="3197"/>
      <c r="U90" s="209" t="str">
        <f t="shared" si="7"/>
        <v>0</v>
      </c>
    </row>
    <row r="91" spans="1:21" ht="20.100000000000001" customHeight="1">
      <c r="A91" s="551"/>
      <c r="B91" s="565"/>
      <c r="C91" s="552"/>
      <c r="D91" s="582"/>
      <c r="E91" s="1202"/>
      <c r="F91" s="1241" t="s">
        <v>2393</v>
      </c>
      <c r="G91" s="1199">
        <v>50000</v>
      </c>
      <c r="H91" s="1242" t="s">
        <v>335</v>
      </c>
      <c r="I91" s="1256">
        <v>5</v>
      </c>
      <c r="J91" s="1242"/>
      <c r="K91" s="1242"/>
      <c r="L91" s="1242"/>
      <c r="M91" s="1242"/>
      <c r="N91" s="1245" t="s">
        <v>628</v>
      </c>
      <c r="O91" s="1288">
        <f>G91*I91</f>
        <v>250000</v>
      </c>
      <c r="P91" s="892"/>
      <c r="Q91" s="892"/>
      <c r="R91" s="894"/>
      <c r="S91" s="3198"/>
      <c r="U91" s="209" t="str">
        <f t="shared" si="7"/>
        <v>0</v>
      </c>
    </row>
    <row r="92" spans="1:21" ht="20.100000000000001" customHeight="1" thickBot="1">
      <c r="A92" s="551"/>
      <c r="B92" s="565"/>
      <c r="C92" s="560" t="s">
        <v>145</v>
      </c>
      <c r="D92" s="561"/>
      <c r="E92" s="561"/>
      <c r="F92" s="1221"/>
      <c r="G92" s="562"/>
      <c r="H92" s="1222"/>
      <c r="I92" s="562"/>
      <c r="J92" s="1222"/>
      <c r="K92" s="562"/>
      <c r="L92" s="562"/>
      <c r="M92" s="562"/>
      <c r="N92" s="562"/>
      <c r="O92" s="563"/>
      <c r="P92" s="558">
        <f>P93+P97</f>
        <v>2839000</v>
      </c>
      <c r="Q92" s="558">
        <f>Q93+Q97</f>
        <v>2839000</v>
      </c>
      <c r="R92" s="673">
        <f t="shared" si="5"/>
        <v>0</v>
      </c>
      <c r="S92" s="2772">
        <f t="shared" si="6"/>
        <v>0</v>
      </c>
      <c r="U92" s="209" t="str">
        <f t="shared" si="7"/>
        <v>0</v>
      </c>
    </row>
    <row r="93" spans="1:21" ht="20.100000000000001" customHeight="1" thickBot="1">
      <c r="A93" s="551"/>
      <c r="B93" s="565"/>
      <c r="C93" s="588"/>
      <c r="D93" s="1246" t="s">
        <v>1367</v>
      </c>
      <c r="E93" s="1247"/>
      <c r="F93" s="1248"/>
      <c r="G93" s="1249"/>
      <c r="H93" s="1250"/>
      <c r="I93" s="1250"/>
      <c r="J93" s="1250"/>
      <c r="K93" s="1250"/>
      <c r="L93" s="1250"/>
      <c r="M93" s="1250"/>
      <c r="N93" s="1251"/>
      <c r="O93" s="1250"/>
      <c r="P93" s="1081">
        <f>P94</f>
        <v>55000</v>
      </c>
      <c r="Q93" s="1081">
        <f>Q94</f>
        <v>55000</v>
      </c>
      <c r="R93" s="1252">
        <f t="shared" si="5"/>
        <v>0</v>
      </c>
      <c r="S93" s="3173">
        <f t="shared" si="6"/>
        <v>0</v>
      </c>
      <c r="U93" s="209" t="str">
        <f t="shared" si="7"/>
        <v>0</v>
      </c>
    </row>
    <row r="94" spans="1:21" s="219" customFormat="1" ht="20.100000000000001" customHeight="1">
      <c r="A94" s="687"/>
      <c r="B94" s="690"/>
      <c r="C94" s="695"/>
      <c r="D94" s="690"/>
      <c r="E94" s="456" t="s">
        <v>1213</v>
      </c>
      <c r="F94" s="457"/>
      <c r="G94" s="457"/>
      <c r="H94" s="1228"/>
      <c r="I94" s="457"/>
      <c r="J94" s="1228"/>
      <c r="K94" s="457"/>
      <c r="L94" s="457"/>
      <c r="M94" s="457"/>
      <c r="N94" s="457"/>
      <c r="O94" s="459"/>
      <c r="P94" s="693">
        <f>O95</f>
        <v>55000</v>
      </c>
      <c r="Q94" s="573">
        <f>Q95</f>
        <v>55000</v>
      </c>
      <c r="R94" s="694">
        <f t="shared" si="5"/>
        <v>0</v>
      </c>
      <c r="S94" s="3179">
        <f t="shared" si="6"/>
        <v>0</v>
      </c>
      <c r="U94" s="209" t="str">
        <f t="shared" si="7"/>
        <v>0</v>
      </c>
    </row>
    <row r="95" spans="1:21" s="219" customFormat="1" ht="20.100000000000001" customHeight="1">
      <c r="A95" s="687"/>
      <c r="B95" s="690"/>
      <c r="C95" s="695"/>
      <c r="D95" s="690"/>
      <c r="E95" s="691"/>
      <c r="F95" s="852" t="s">
        <v>340</v>
      </c>
      <c r="G95" s="1277"/>
      <c r="H95" s="852"/>
      <c r="I95" s="852"/>
      <c r="J95" s="852"/>
      <c r="K95" s="852"/>
      <c r="L95" s="852"/>
      <c r="M95" s="852"/>
      <c r="N95" s="1278"/>
      <c r="O95" s="861">
        <f>SUM(O96:O96)</f>
        <v>55000</v>
      </c>
      <c r="P95" s="616">
        <f>O95</f>
        <v>55000</v>
      </c>
      <c r="Q95" s="616">
        <v>55000</v>
      </c>
      <c r="R95" s="638">
        <f t="shared" si="5"/>
        <v>0</v>
      </c>
      <c r="S95" s="3224">
        <f t="shared" si="6"/>
        <v>0</v>
      </c>
      <c r="U95" s="209" t="str">
        <f t="shared" si="7"/>
        <v>0</v>
      </c>
    </row>
    <row r="96" spans="1:21" s="219" customFormat="1" ht="20.100000000000001" customHeight="1" thickBot="1">
      <c r="A96" s="687"/>
      <c r="B96" s="690"/>
      <c r="C96" s="695"/>
      <c r="D96" s="690"/>
      <c r="E96" s="1237"/>
      <c r="F96" s="1183" t="s">
        <v>1957</v>
      </c>
      <c r="G96" s="1114">
        <v>13750</v>
      </c>
      <c r="H96" s="1113" t="s">
        <v>335</v>
      </c>
      <c r="I96" s="1260">
        <v>4</v>
      </c>
      <c r="J96" s="1113"/>
      <c r="K96" s="1234"/>
      <c r="L96" s="1234"/>
      <c r="M96" s="1234"/>
      <c r="N96" s="1235" t="s">
        <v>20</v>
      </c>
      <c r="O96" s="716">
        <f>ROUNDUP(G96*I96,-3)</f>
        <v>55000</v>
      </c>
      <c r="P96" s="848"/>
      <c r="Q96" s="848"/>
      <c r="R96" s="849"/>
      <c r="S96" s="3197"/>
      <c r="U96" s="209" t="str">
        <f t="shared" si="7"/>
        <v>0</v>
      </c>
    </row>
    <row r="97" spans="1:21" s="219" customFormat="1" ht="20.100000000000001" customHeight="1" thickBot="1">
      <c r="A97" s="687"/>
      <c r="B97" s="690"/>
      <c r="C97" s="695"/>
      <c r="D97" s="1246" t="s">
        <v>1368</v>
      </c>
      <c r="E97" s="1247"/>
      <c r="F97" s="1248"/>
      <c r="G97" s="1249"/>
      <c r="H97" s="1250"/>
      <c r="I97" s="1250"/>
      <c r="J97" s="1250"/>
      <c r="K97" s="1250"/>
      <c r="L97" s="1250"/>
      <c r="M97" s="1250"/>
      <c r="N97" s="1251"/>
      <c r="O97" s="1250"/>
      <c r="P97" s="1081">
        <f>P98</f>
        <v>2784000</v>
      </c>
      <c r="Q97" s="1081">
        <f>Q98</f>
        <v>2784000</v>
      </c>
      <c r="R97" s="1252">
        <f t="shared" si="5"/>
        <v>0</v>
      </c>
      <c r="S97" s="3173">
        <f t="shared" si="6"/>
        <v>0</v>
      </c>
      <c r="U97" s="209" t="str">
        <f t="shared" si="7"/>
        <v>0</v>
      </c>
    </row>
    <row r="98" spans="1:21" ht="20.100000000000001" customHeight="1">
      <c r="A98" s="551"/>
      <c r="B98" s="565"/>
      <c r="C98" s="951"/>
      <c r="D98" s="565"/>
      <c r="E98" s="456" t="s">
        <v>3284</v>
      </c>
      <c r="F98" s="457"/>
      <c r="G98" s="457"/>
      <c r="H98" s="1228"/>
      <c r="I98" s="457"/>
      <c r="J98" s="1228"/>
      <c r="K98" s="457"/>
      <c r="L98" s="457"/>
      <c r="M98" s="457"/>
      <c r="N98" s="457"/>
      <c r="O98" s="459"/>
      <c r="P98" s="573">
        <f>O99</f>
        <v>2784000</v>
      </c>
      <c r="Q98" s="573">
        <f>Q99</f>
        <v>2784000</v>
      </c>
      <c r="R98" s="631">
        <f t="shared" si="5"/>
        <v>0</v>
      </c>
      <c r="S98" s="3170">
        <f t="shared" si="6"/>
        <v>0</v>
      </c>
      <c r="U98" s="209" t="str">
        <f t="shared" si="7"/>
        <v>0</v>
      </c>
    </row>
    <row r="99" spans="1:21" ht="20.100000000000001" customHeight="1">
      <c r="A99" s="551"/>
      <c r="B99" s="565"/>
      <c r="C99" s="951"/>
      <c r="D99" s="565"/>
      <c r="F99" s="1291" t="s">
        <v>959</v>
      </c>
      <c r="G99" s="1292"/>
      <c r="H99" s="596"/>
      <c r="I99" s="596"/>
      <c r="J99" s="596"/>
      <c r="K99" s="596"/>
      <c r="L99" s="596"/>
      <c r="M99" s="596"/>
      <c r="N99" s="1293"/>
      <c r="O99" s="600">
        <f>SUM(O100:O101)</f>
        <v>2784000</v>
      </c>
      <c r="P99" s="616">
        <f>O99</f>
        <v>2784000</v>
      </c>
      <c r="Q99" s="616">
        <v>2784000</v>
      </c>
      <c r="R99" s="638">
        <f t="shared" si="5"/>
        <v>0</v>
      </c>
      <c r="S99" s="3224">
        <f t="shared" si="6"/>
        <v>0</v>
      </c>
      <c r="U99" s="209" t="str">
        <f t="shared" si="7"/>
        <v>0</v>
      </c>
    </row>
    <row r="100" spans="1:21" ht="20.100000000000001" customHeight="1">
      <c r="A100" s="551"/>
      <c r="B100" s="565"/>
      <c r="C100" s="951"/>
      <c r="D100" s="565"/>
      <c r="F100" s="1294" t="s">
        <v>2341</v>
      </c>
      <c r="G100" s="1114">
        <v>100000</v>
      </c>
      <c r="H100" s="1113" t="s">
        <v>335</v>
      </c>
      <c r="I100" s="1234">
        <v>12</v>
      </c>
      <c r="J100" s="1295"/>
      <c r="K100" s="1295"/>
      <c r="L100" s="1295"/>
      <c r="M100" s="1295"/>
      <c r="N100" s="1296" t="s">
        <v>20</v>
      </c>
      <c r="O100" s="1295">
        <f>ROUNDUP(G100*I100,-3)</f>
        <v>1200000</v>
      </c>
      <c r="P100" s="593"/>
      <c r="Q100" s="593"/>
      <c r="R100" s="686"/>
      <c r="S100" s="3184"/>
      <c r="U100" s="209" t="str">
        <f t="shared" si="7"/>
        <v>0</v>
      </c>
    </row>
    <row r="101" spans="1:21" ht="20.100000000000001" customHeight="1">
      <c r="A101" s="551"/>
      <c r="B101" s="565"/>
      <c r="C101" s="552"/>
      <c r="D101" s="582"/>
      <c r="E101" s="1202"/>
      <c r="F101" s="1297" t="s">
        <v>1661</v>
      </c>
      <c r="G101" s="1199">
        <v>132000</v>
      </c>
      <c r="H101" s="1242" t="s">
        <v>335</v>
      </c>
      <c r="I101" s="1244">
        <v>12</v>
      </c>
      <c r="J101" s="1298"/>
      <c r="K101" s="1298"/>
      <c r="L101" s="1298"/>
      <c r="M101" s="1298"/>
      <c r="N101" s="1299" t="s">
        <v>20</v>
      </c>
      <c r="O101" s="1298">
        <f>ROUNDUP(G101*I101,-3)</f>
        <v>1584000</v>
      </c>
      <c r="P101" s="558"/>
      <c r="Q101" s="558"/>
      <c r="R101" s="673"/>
      <c r="S101" s="2773"/>
      <c r="U101" s="209" t="str">
        <f t="shared" si="7"/>
        <v>0</v>
      </c>
    </row>
    <row r="102" spans="1:21" ht="20.100000000000001" customHeight="1" thickBot="1">
      <c r="A102" s="551"/>
      <c r="B102" s="565"/>
      <c r="C102" s="560" t="s">
        <v>190</v>
      </c>
      <c r="D102" s="561"/>
      <c r="E102" s="561"/>
      <c r="F102" s="1221"/>
      <c r="G102" s="562"/>
      <c r="H102" s="1222"/>
      <c r="I102" s="562"/>
      <c r="J102" s="1222"/>
      <c r="K102" s="562"/>
      <c r="L102" s="562"/>
      <c r="M102" s="562"/>
      <c r="N102" s="562"/>
      <c r="O102" s="563"/>
      <c r="P102" s="558">
        <f>P103</f>
        <v>10000</v>
      </c>
      <c r="Q102" s="558">
        <f>Q103</f>
        <v>10000</v>
      </c>
      <c r="R102" s="673">
        <f t="shared" si="5"/>
        <v>0</v>
      </c>
      <c r="S102" s="2772">
        <f t="shared" si="6"/>
        <v>0</v>
      </c>
      <c r="U102" s="209" t="str">
        <f t="shared" si="7"/>
        <v>0</v>
      </c>
    </row>
    <row r="103" spans="1:21" ht="20.100000000000001" customHeight="1" thickBot="1">
      <c r="A103" s="551"/>
      <c r="B103" s="565"/>
      <c r="C103" s="559"/>
      <c r="D103" s="1246" t="s">
        <v>1369</v>
      </c>
      <c r="E103" s="1247"/>
      <c r="F103" s="1248"/>
      <c r="G103" s="1249"/>
      <c r="H103" s="1250"/>
      <c r="I103" s="1250"/>
      <c r="J103" s="1250"/>
      <c r="K103" s="1250"/>
      <c r="L103" s="1250"/>
      <c r="M103" s="1250"/>
      <c r="N103" s="1251"/>
      <c r="O103" s="1250"/>
      <c r="P103" s="1081">
        <f>P104</f>
        <v>10000</v>
      </c>
      <c r="Q103" s="1081">
        <f>Q104</f>
        <v>10000</v>
      </c>
      <c r="R103" s="1252">
        <f t="shared" si="5"/>
        <v>0</v>
      </c>
      <c r="S103" s="3173">
        <f t="shared" si="6"/>
        <v>0</v>
      </c>
      <c r="U103" s="209" t="str">
        <f t="shared" si="7"/>
        <v>0</v>
      </c>
    </row>
    <row r="104" spans="1:21" ht="20.100000000000001" customHeight="1">
      <c r="A104" s="551"/>
      <c r="B104" s="565"/>
      <c r="C104" s="565"/>
      <c r="D104" s="559"/>
      <c r="E104" s="456" t="s">
        <v>1071</v>
      </c>
      <c r="F104" s="457"/>
      <c r="G104" s="457"/>
      <c r="H104" s="1228"/>
      <c r="I104" s="457"/>
      <c r="J104" s="1228"/>
      <c r="K104" s="457"/>
      <c r="L104" s="457"/>
      <c r="M104" s="457"/>
      <c r="N104" s="457"/>
      <c r="O104" s="459"/>
      <c r="P104" s="573">
        <f>ROUNDUP(O105,-3)</f>
        <v>10000</v>
      </c>
      <c r="Q104" s="573">
        <f>Q105</f>
        <v>10000</v>
      </c>
      <c r="R104" s="631">
        <f t="shared" si="5"/>
        <v>0</v>
      </c>
      <c r="S104" s="3170">
        <f t="shared" si="6"/>
        <v>0</v>
      </c>
      <c r="U104" s="209" t="str">
        <f t="shared" si="7"/>
        <v>0</v>
      </c>
    </row>
    <row r="105" spans="1:21" ht="20.100000000000001" customHeight="1">
      <c r="A105" s="551"/>
      <c r="B105" s="565"/>
      <c r="C105" s="565"/>
      <c r="D105" s="565"/>
      <c r="E105" s="559"/>
      <c r="F105" s="1300" t="s">
        <v>156</v>
      </c>
      <c r="G105" s="1301"/>
      <c r="H105" s="1302"/>
      <c r="I105" s="1302"/>
      <c r="J105" s="1302"/>
      <c r="K105" s="1302"/>
      <c r="L105" s="1302"/>
      <c r="M105" s="1302"/>
      <c r="N105" s="1303"/>
      <c r="O105" s="1303">
        <f>O106</f>
        <v>10000</v>
      </c>
      <c r="P105" s="616">
        <f>O105</f>
        <v>10000</v>
      </c>
      <c r="Q105" s="616">
        <v>10000</v>
      </c>
      <c r="R105" s="638">
        <f t="shared" si="5"/>
        <v>0</v>
      </c>
      <c r="S105" s="3224">
        <f t="shared" si="6"/>
        <v>0</v>
      </c>
      <c r="U105" s="209" t="str">
        <f t="shared" si="7"/>
        <v>0</v>
      </c>
    </row>
    <row r="106" spans="1:21" ht="20.100000000000001" customHeight="1" thickBot="1">
      <c r="A106" s="639"/>
      <c r="B106" s="640"/>
      <c r="C106" s="640"/>
      <c r="D106" s="640"/>
      <c r="E106" s="1304"/>
      <c r="F106" s="1305" t="s">
        <v>1445</v>
      </c>
      <c r="G106" s="1095">
        <v>10000</v>
      </c>
      <c r="H106" s="1306" t="s">
        <v>335</v>
      </c>
      <c r="I106" s="1307">
        <v>1</v>
      </c>
      <c r="J106" s="1306"/>
      <c r="K106" s="1308"/>
      <c r="L106" s="1306"/>
      <c r="M106" s="1306"/>
      <c r="N106" s="1309" t="s">
        <v>79</v>
      </c>
      <c r="O106" s="703">
        <f>G106*I106</f>
        <v>10000</v>
      </c>
      <c r="P106" s="726"/>
      <c r="Q106" s="726"/>
      <c r="R106" s="727"/>
      <c r="S106" s="3218"/>
      <c r="U106" s="209" t="str">
        <f t="shared" si="7"/>
        <v>0</v>
      </c>
    </row>
    <row r="107" spans="1:21" ht="20.100000000000001" customHeight="1">
      <c r="G107" s="1047"/>
      <c r="H107" s="655"/>
      <c r="I107" s="655"/>
      <c r="J107" s="655"/>
      <c r="K107" s="655"/>
      <c r="L107" s="655"/>
      <c r="M107" s="655"/>
      <c r="N107" s="1310"/>
      <c r="O107" s="655"/>
      <c r="P107" s="656"/>
      <c r="Q107" s="657"/>
      <c r="R107" s="704"/>
      <c r="S107" s="3180"/>
      <c r="U107" s="209" t="str">
        <f t="shared" si="7"/>
        <v>0</v>
      </c>
    </row>
    <row r="108" spans="1:21" ht="20.100000000000001" customHeight="1">
      <c r="G108" s="1047"/>
      <c r="H108" s="655"/>
      <c r="I108" s="655"/>
      <c r="J108" s="655"/>
      <c r="K108" s="655"/>
      <c r="L108" s="655"/>
      <c r="M108" s="655"/>
      <c r="N108" s="1310"/>
      <c r="O108" s="1310"/>
      <c r="P108" s="655"/>
      <c r="Q108" s="656"/>
      <c r="R108" s="704"/>
      <c r="S108" s="3250"/>
      <c r="T108" s="189"/>
      <c r="U108" s="209" t="str">
        <f t="shared" si="7"/>
        <v>0</v>
      </c>
    </row>
    <row r="109" spans="1:21" ht="20.100000000000001" customHeight="1">
      <c r="G109" s="1047"/>
      <c r="H109" s="655"/>
      <c r="I109" s="655"/>
      <c r="J109" s="655"/>
      <c r="K109" s="655"/>
      <c r="L109" s="655"/>
      <c r="M109" s="655"/>
      <c r="N109" s="1310"/>
      <c r="O109" s="1310"/>
      <c r="P109" s="655"/>
      <c r="Q109" s="656"/>
      <c r="R109" s="704"/>
      <c r="S109" s="3250"/>
      <c r="T109" s="189"/>
      <c r="U109" s="209" t="str">
        <f t="shared" si="7"/>
        <v>0</v>
      </c>
    </row>
    <row r="110" spans="1:21" ht="20.100000000000001" customHeight="1">
      <c r="G110" s="1047"/>
      <c r="H110" s="655"/>
      <c r="I110" s="655"/>
      <c r="J110" s="655"/>
      <c r="K110" s="655"/>
      <c r="L110" s="655"/>
      <c r="M110" s="655"/>
      <c r="N110" s="1310"/>
      <c r="O110" s="1310"/>
      <c r="P110" s="655"/>
      <c r="Q110" s="656"/>
      <c r="R110" s="704"/>
      <c r="S110" s="3250"/>
      <c r="T110" s="189"/>
      <c r="U110" s="209" t="str">
        <f t="shared" si="7"/>
        <v>0</v>
      </c>
    </row>
    <row r="111" spans="1:21" ht="20.100000000000001" customHeight="1">
      <c r="G111" s="1047"/>
      <c r="H111" s="655"/>
      <c r="I111" s="655"/>
      <c r="J111" s="655"/>
      <c r="K111" s="655"/>
      <c r="L111" s="655"/>
      <c r="M111" s="655"/>
      <c r="N111" s="1310"/>
      <c r="O111" s="1310"/>
      <c r="P111" s="655"/>
      <c r="Q111" s="656"/>
      <c r="R111" s="704"/>
      <c r="S111" s="3250"/>
      <c r="T111" s="189"/>
      <c r="U111" s="209" t="str">
        <f t="shared" si="7"/>
        <v>0</v>
      </c>
    </row>
    <row r="112" spans="1:21" ht="20.100000000000001" customHeight="1">
      <c r="G112" s="1047"/>
      <c r="H112" s="655"/>
      <c r="I112" s="655"/>
      <c r="J112" s="655"/>
      <c r="K112" s="655"/>
      <c r="L112" s="655"/>
      <c r="M112" s="655"/>
      <c r="N112" s="1310"/>
      <c r="O112" s="1310"/>
      <c r="P112" s="655"/>
      <c r="Q112" s="656"/>
      <c r="R112" s="704"/>
      <c r="S112" s="3250"/>
      <c r="T112" s="189"/>
      <c r="U112" s="209" t="str">
        <f t="shared" si="7"/>
        <v>0</v>
      </c>
    </row>
    <row r="113" spans="7:21" ht="20.100000000000001" customHeight="1">
      <c r="G113" s="1047"/>
      <c r="H113" s="655"/>
      <c r="I113" s="655"/>
      <c r="J113" s="655"/>
      <c r="K113" s="655"/>
      <c r="L113" s="655"/>
      <c r="M113" s="655"/>
      <c r="N113" s="1310"/>
      <c r="O113" s="1310"/>
      <c r="P113" s="655"/>
      <c r="Q113" s="656"/>
      <c r="R113" s="704"/>
      <c r="S113" s="3250"/>
      <c r="T113" s="189"/>
      <c r="U113" s="209" t="str">
        <f t="shared" si="7"/>
        <v>0</v>
      </c>
    </row>
    <row r="114" spans="7:21" ht="20.100000000000001" customHeight="1">
      <c r="G114" s="1047"/>
      <c r="H114" s="655"/>
      <c r="I114" s="655"/>
      <c r="J114" s="655"/>
      <c r="K114" s="655"/>
      <c r="L114" s="655"/>
      <c r="M114" s="655"/>
      <c r="N114" s="1310"/>
      <c r="O114" s="1310"/>
      <c r="P114" s="655"/>
      <c r="Q114" s="656"/>
      <c r="R114" s="704"/>
      <c r="S114" s="3250"/>
      <c r="T114" s="189"/>
      <c r="U114" s="209" t="str">
        <f t="shared" si="7"/>
        <v>0</v>
      </c>
    </row>
    <row r="115" spans="7:21" ht="20.100000000000001" customHeight="1">
      <c r="G115" s="1047"/>
      <c r="H115" s="655"/>
      <c r="I115" s="655"/>
      <c r="J115" s="655"/>
      <c r="K115" s="655"/>
      <c r="L115" s="655"/>
      <c r="M115" s="655"/>
      <c r="N115" s="1310"/>
      <c r="O115" s="1310"/>
      <c r="P115" s="655"/>
      <c r="Q115" s="656"/>
      <c r="R115" s="704"/>
      <c r="S115" s="3250"/>
      <c r="T115" s="189"/>
      <c r="U115" s="209" t="str">
        <f t="shared" si="7"/>
        <v>0</v>
      </c>
    </row>
    <row r="116" spans="7:21" ht="20.100000000000001" customHeight="1">
      <c r="G116" s="1047"/>
      <c r="H116" s="655"/>
      <c r="I116" s="655"/>
      <c r="J116" s="655"/>
      <c r="K116" s="655"/>
      <c r="L116" s="655"/>
      <c r="M116" s="655"/>
      <c r="N116" s="1310"/>
      <c r="O116" s="1310"/>
      <c r="P116" s="655"/>
      <c r="Q116" s="656"/>
      <c r="R116" s="704"/>
      <c r="S116" s="3250"/>
      <c r="T116" s="189"/>
      <c r="U116" s="209" t="str">
        <f t="shared" si="7"/>
        <v>0</v>
      </c>
    </row>
    <row r="117" spans="7:21" ht="20.100000000000001" customHeight="1">
      <c r="G117" s="1047"/>
      <c r="H117" s="655"/>
      <c r="I117" s="655"/>
      <c r="J117" s="655"/>
      <c r="K117" s="655"/>
      <c r="L117" s="655"/>
      <c r="M117" s="655"/>
      <c r="N117" s="1310"/>
      <c r="O117" s="1310"/>
      <c r="P117" s="655"/>
      <c r="Q117" s="656"/>
      <c r="R117" s="704"/>
      <c r="S117" s="3250"/>
      <c r="T117" s="189"/>
      <c r="U117" s="209" t="str">
        <f t="shared" si="7"/>
        <v>0</v>
      </c>
    </row>
    <row r="118" spans="7:21" ht="20.100000000000001" customHeight="1">
      <c r="G118" s="1047"/>
      <c r="H118" s="655"/>
      <c r="I118" s="655"/>
      <c r="J118" s="655"/>
      <c r="K118" s="655"/>
      <c r="L118" s="655"/>
      <c r="M118" s="655"/>
      <c r="N118" s="1310"/>
      <c r="O118" s="1310"/>
      <c r="P118" s="655"/>
      <c r="Q118" s="656"/>
      <c r="R118" s="704"/>
      <c r="S118" s="3250"/>
      <c r="T118" s="189"/>
      <c r="U118" s="209" t="str">
        <f t="shared" si="7"/>
        <v>0</v>
      </c>
    </row>
    <row r="119" spans="7:21" ht="20.100000000000001" customHeight="1">
      <c r="G119" s="1047"/>
      <c r="H119" s="655"/>
      <c r="I119" s="655"/>
      <c r="J119" s="655"/>
      <c r="K119" s="655"/>
      <c r="L119" s="655"/>
      <c r="M119" s="655"/>
      <c r="N119" s="1310"/>
      <c r="O119" s="655"/>
      <c r="P119" s="656"/>
      <c r="Q119" s="657"/>
      <c r="R119" s="704"/>
      <c r="S119" s="3180"/>
      <c r="U119" s="209" t="str">
        <f t="shared" si="7"/>
        <v>0</v>
      </c>
    </row>
    <row r="120" spans="7:21" ht="20.100000000000001" customHeight="1">
      <c r="G120" s="1047"/>
      <c r="H120" s="655"/>
      <c r="I120" s="655"/>
      <c r="J120" s="655"/>
      <c r="K120" s="655"/>
      <c r="L120" s="655"/>
      <c r="M120" s="655"/>
      <c r="N120" s="1310"/>
      <c r="O120" s="655"/>
      <c r="P120" s="656"/>
      <c r="Q120" s="657"/>
      <c r="R120" s="704"/>
      <c r="S120" s="3180"/>
      <c r="U120" s="209" t="str">
        <f t="shared" si="7"/>
        <v>0</v>
      </c>
    </row>
    <row r="121" spans="7:21" ht="20.100000000000001" customHeight="1">
      <c r="G121" s="1047"/>
      <c r="H121" s="655"/>
      <c r="I121" s="655"/>
      <c r="J121" s="655"/>
      <c r="K121" s="655"/>
      <c r="L121" s="655"/>
      <c r="M121" s="655"/>
      <c r="N121" s="1310"/>
      <c r="O121" s="655"/>
      <c r="P121" s="656"/>
      <c r="Q121" s="657"/>
      <c r="R121" s="704"/>
      <c r="S121" s="3180"/>
      <c r="U121" s="209" t="str">
        <f t="shared" si="7"/>
        <v>0</v>
      </c>
    </row>
    <row r="122" spans="7:21" ht="20.100000000000001" customHeight="1">
      <c r="G122" s="1047"/>
      <c r="H122" s="655"/>
      <c r="I122" s="655"/>
      <c r="J122" s="655"/>
      <c r="K122" s="655"/>
      <c r="L122" s="655"/>
      <c r="M122" s="655"/>
      <c r="N122" s="1310"/>
      <c r="O122" s="655"/>
      <c r="P122" s="656"/>
      <c r="Q122" s="657"/>
      <c r="R122" s="704"/>
      <c r="S122" s="3180"/>
      <c r="U122" s="209" t="str">
        <f t="shared" si="7"/>
        <v>0</v>
      </c>
    </row>
    <row r="123" spans="7:21" ht="20.100000000000001" customHeight="1">
      <c r="G123" s="1047"/>
      <c r="H123" s="655"/>
      <c r="I123" s="655"/>
      <c r="J123" s="655"/>
      <c r="K123" s="655"/>
      <c r="L123" s="655"/>
      <c r="M123" s="655"/>
      <c r="N123" s="1310"/>
      <c r="O123" s="655"/>
      <c r="P123" s="656"/>
      <c r="Q123" s="657"/>
      <c r="R123" s="704"/>
      <c r="S123" s="3180"/>
      <c r="U123" s="209" t="str">
        <f t="shared" si="7"/>
        <v>0</v>
      </c>
    </row>
    <row r="124" spans="7:21" ht="20.100000000000001" customHeight="1">
      <c r="G124" s="1047"/>
      <c r="H124" s="655"/>
      <c r="I124" s="655"/>
      <c r="J124" s="655"/>
      <c r="K124" s="655"/>
      <c r="L124" s="655"/>
      <c r="M124" s="655"/>
      <c r="N124" s="1310"/>
      <c r="O124" s="655"/>
      <c r="P124" s="656"/>
      <c r="Q124" s="657"/>
      <c r="R124" s="704"/>
      <c r="S124" s="3180"/>
      <c r="U124" s="209" t="str">
        <f t="shared" si="7"/>
        <v>0</v>
      </c>
    </row>
    <row r="125" spans="7:21" ht="20.100000000000001" customHeight="1">
      <c r="G125" s="1047"/>
      <c r="H125" s="655"/>
      <c r="I125" s="655"/>
      <c r="J125" s="655"/>
      <c r="K125" s="655"/>
      <c r="L125" s="655"/>
      <c r="M125" s="655"/>
      <c r="N125" s="1310"/>
      <c r="O125" s="655"/>
      <c r="P125" s="656"/>
      <c r="Q125" s="657"/>
      <c r="R125" s="704"/>
      <c r="S125" s="3180"/>
      <c r="U125" s="209" t="str">
        <f t="shared" si="7"/>
        <v>0</v>
      </c>
    </row>
    <row r="126" spans="7:21" ht="20.100000000000001" customHeight="1">
      <c r="G126" s="1047"/>
      <c r="H126" s="655"/>
      <c r="I126" s="655"/>
      <c r="J126" s="655"/>
      <c r="K126" s="655"/>
      <c r="L126" s="655"/>
      <c r="M126" s="655"/>
      <c r="N126" s="1310"/>
      <c r="O126" s="655"/>
      <c r="P126" s="656"/>
      <c r="Q126" s="657"/>
      <c r="R126" s="704"/>
      <c r="S126" s="3180"/>
      <c r="U126" s="209" t="str">
        <f t="shared" si="7"/>
        <v>0</v>
      </c>
    </row>
    <row r="127" spans="7:21" ht="20.100000000000001" customHeight="1">
      <c r="G127" s="1047"/>
      <c r="H127" s="655"/>
      <c r="I127" s="655"/>
      <c r="J127" s="655"/>
      <c r="K127" s="655"/>
      <c r="L127" s="655"/>
      <c r="M127" s="655"/>
      <c r="N127" s="1310"/>
      <c r="O127" s="655"/>
      <c r="P127" s="656"/>
      <c r="Q127" s="657"/>
      <c r="R127" s="704"/>
      <c r="S127" s="3180"/>
      <c r="U127" s="209" t="str">
        <f t="shared" si="7"/>
        <v>0</v>
      </c>
    </row>
    <row r="128" spans="7:21" ht="20.100000000000001" customHeight="1">
      <c r="G128" s="1047"/>
      <c r="H128" s="655"/>
      <c r="I128" s="655"/>
      <c r="J128" s="655"/>
      <c r="K128" s="655"/>
      <c r="L128" s="655"/>
      <c r="M128" s="655"/>
      <c r="N128" s="1310"/>
      <c r="O128" s="655"/>
      <c r="P128" s="656"/>
      <c r="Q128" s="657"/>
      <c r="R128" s="704"/>
      <c r="S128" s="3180"/>
      <c r="U128" s="209" t="str">
        <f t="shared" si="7"/>
        <v>0</v>
      </c>
    </row>
    <row r="129" spans="7:21" ht="20.100000000000001" customHeight="1">
      <c r="G129" s="1047"/>
      <c r="H129" s="655"/>
      <c r="I129" s="655"/>
      <c r="J129" s="655"/>
      <c r="K129" s="655"/>
      <c r="L129" s="655"/>
      <c r="M129" s="655"/>
      <c r="N129" s="1310"/>
      <c r="O129" s="655"/>
      <c r="P129" s="656"/>
      <c r="Q129" s="657"/>
      <c r="R129" s="704"/>
      <c r="S129" s="3180"/>
      <c r="U129" s="209" t="str">
        <f t="shared" si="7"/>
        <v>0</v>
      </c>
    </row>
    <row r="130" spans="7:21" ht="20.100000000000001" customHeight="1">
      <c r="G130" s="1047"/>
      <c r="H130" s="655"/>
      <c r="I130" s="655"/>
      <c r="J130" s="655"/>
      <c r="K130" s="655"/>
      <c r="L130" s="655"/>
      <c r="M130" s="655"/>
      <c r="N130" s="1310"/>
      <c r="O130" s="655"/>
      <c r="P130" s="656"/>
      <c r="Q130" s="657"/>
      <c r="R130" s="704"/>
      <c r="S130" s="3180"/>
      <c r="U130" s="209" t="str">
        <f t="shared" si="7"/>
        <v>0</v>
      </c>
    </row>
    <row r="131" spans="7:21" ht="20.100000000000001" customHeight="1">
      <c r="G131" s="1047"/>
      <c r="H131" s="655"/>
      <c r="I131" s="655"/>
      <c r="J131" s="655"/>
      <c r="K131" s="655"/>
      <c r="L131" s="655"/>
      <c r="M131" s="655"/>
      <c r="N131" s="1310"/>
      <c r="O131" s="655"/>
      <c r="P131" s="656"/>
      <c r="Q131" s="657"/>
      <c r="R131" s="704"/>
      <c r="S131" s="3180"/>
      <c r="U131" s="209" t="str">
        <f t="shared" si="7"/>
        <v>0</v>
      </c>
    </row>
    <row r="132" spans="7:21" ht="20.100000000000001" customHeight="1">
      <c r="G132" s="1047"/>
      <c r="H132" s="655"/>
      <c r="I132" s="655"/>
      <c r="J132" s="655"/>
      <c r="K132" s="655"/>
      <c r="L132" s="655"/>
      <c r="M132" s="655"/>
      <c r="N132" s="1310"/>
      <c r="O132" s="655"/>
      <c r="P132" s="656"/>
      <c r="Q132" s="657"/>
      <c r="R132" s="704"/>
      <c r="S132" s="3180"/>
      <c r="U132" s="209" t="str">
        <f t="shared" si="7"/>
        <v>0</v>
      </c>
    </row>
    <row r="133" spans="7:21" ht="20.100000000000001" customHeight="1">
      <c r="G133" s="1047"/>
      <c r="H133" s="655"/>
      <c r="I133" s="655"/>
      <c r="J133" s="655"/>
      <c r="K133" s="655"/>
      <c r="L133" s="655"/>
      <c r="M133" s="655"/>
      <c r="N133" s="1310"/>
      <c r="O133" s="655"/>
      <c r="P133" s="656"/>
      <c r="Q133" s="657"/>
      <c r="R133" s="704"/>
      <c r="S133" s="3180"/>
      <c r="U133" s="209" t="str">
        <f t="shared" si="7"/>
        <v>0</v>
      </c>
    </row>
    <row r="134" spans="7:21" ht="20.100000000000001" customHeight="1">
      <c r="G134" s="1047"/>
      <c r="H134" s="655"/>
      <c r="I134" s="655"/>
      <c r="J134" s="655"/>
      <c r="K134" s="655"/>
      <c r="L134" s="655"/>
      <c r="M134" s="655"/>
      <c r="N134" s="1310"/>
      <c r="O134" s="655"/>
      <c r="P134" s="656"/>
      <c r="Q134" s="657"/>
      <c r="R134" s="704"/>
      <c r="S134" s="3180"/>
      <c r="U134" s="209" t="str">
        <f t="shared" si="7"/>
        <v>0</v>
      </c>
    </row>
    <row r="135" spans="7:21" ht="20.100000000000001" customHeight="1">
      <c r="G135" s="1047"/>
      <c r="H135" s="655"/>
      <c r="I135" s="655"/>
      <c r="J135" s="655"/>
      <c r="K135" s="655"/>
      <c r="L135" s="655"/>
      <c r="M135" s="655"/>
      <c r="N135" s="1310"/>
      <c r="O135" s="655"/>
      <c r="P135" s="656"/>
      <c r="Q135" s="657"/>
      <c r="R135" s="704"/>
      <c r="S135" s="3180"/>
      <c r="U135" s="209" t="str">
        <f t="shared" si="7"/>
        <v>0</v>
      </c>
    </row>
    <row r="136" spans="7:21" ht="20.100000000000001" customHeight="1">
      <c r="G136" s="1047"/>
      <c r="H136" s="655"/>
      <c r="I136" s="655"/>
      <c r="J136" s="655"/>
      <c r="K136" s="655"/>
      <c r="L136" s="655"/>
      <c r="M136" s="655"/>
      <c r="N136" s="1310"/>
      <c r="O136" s="655"/>
      <c r="P136" s="656"/>
      <c r="Q136" s="657"/>
      <c r="R136" s="704"/>
      <c r="S136" s="3180"/>
      <c r="U136" s="209" t="str">
        <f t="shared" si="7"/>
        <v>0</v>
      </c>
    </row>
    <row r="137" spans="7:21" ht="20.100000000000001" customHeight="1">
      <c r="G137" s="1047"/>
      <c r="H137" s="655"/>
      <c r="I137" s="655"/>
      <c r="J137" s="655"/>
      <c r="K137" s="655"/>
      <c r="L137" s="655"/>
      <c r="M137" s="655"/>
      <c r="N137" s="1310"/>
      <c r="O137" s="655"/>
      <c r="P137" s="656"/>
      <c r="Q137" s="657"/>
      <c r="R137" s="704"/>
      <c r="S137" s="3180"/>
      <c r="U137" s="209" t="str">
        <f t="shared" ref="U137:U200" si="8">IF(R137&gt;0,"추경","0")</f>
        <v>0</v>
      </c>
    </row>
    <row r="138" spans="7:21" ht="20.100000000000001" customHeight="1">
      <c r="G138" s="1047"/>
      <c r="H138" s="655"/>
      <c r="I138" s="655"/>
      <c r="J138" s="655"/>
      <c r="K138" s="655"/>
      <c r="L138" s="655"/>
      <c r="M138" s="655"/>
      <c r="N138" s="1310"/>
      <c r="O138" s="655"/>
      <c r="P138" s="656"/>
      <c r="Q138" s="657"/>
      <c r="R138" s="704"/>
      <c r="S138" s="3180"/>
      <c r="U138" s="209" t="str">
        <f t="shared" si="8"/>
        <v>0</v>
      </c>
    </row>
    <row r="139" spans="7:21" ht="20.100000000000001" customHeight="1">
      <c r="G139" s="1047"/>
      <c r="H139" s="655"/>
      <c r="I139" s="655"/>
      <c r="J139" s="655"/>
      <c r="K139" s="655"/>
      <c r="L139" s="655"/>
      <c r="M139" s="655"/>
      <c r="N139" s="1310"/>
      <c r="O139" s="655"/>
      <c r="P139" s="656"/>
      <c r="Q139" s="657"/>
      <c r="R139" s="704"/>
      <c r="S139" s="3180"/>
      <c r="U139" s="209" t="str">
        <f t="shared" si="8"/>
        <v>0</v>
      </c>
    </row>
    <row r="140" spans="7:21" ht="20.100000000000001" customHeight="1">
      <c r="G140" s="1047"/>
      <c r="H140" s="655"/>
      <c r="I140" s="655"/>
      <c r="J140" s="655"/>
      <c r="K140" s="655"/>
      <c r="L140" s="655"/>
      <c r="M140" s="655"/>
      <c r="N140" s="1310"/>
      <c r="O140" s="655"/>
      <c r="P140" s="656"/>
      <c r="Q140" s="657"/>
      <c r="R140" s="704"/>
      <c r="S140" s="3180"/>
      <c r="U140" s="209" t="str">
        <f t="shared" si="8"/>
        <v>0</v>
      </c>
    </row>
    <row r="141" spans="7:21" ht="20.100000000000001" customHeight="1">
      <c r="G141" s="1047"/>
      <c r="H141" s="655"/>
      <c r="I141" s="655"/>
      <c r="J141" s="655"/>
      <c r="K141" s="655"/>
      <c r="L141" s="655"/>
      <c r="M141" s="655"/>
      <c r="N141" s="1310"/>
      <c r="O141" s="655"/>
      <c r="P141" s="656"/>
      <c r="Q141" s="657"/>
      <c r="R141" s="704"/>
      <c r="S141" s="3180"/>
      <c r="U141" s="209" t="str">
        <f t="shared" si="8"/>
        <v>0</v>
      </c>
    </row>
    <row r="142" spans="7:21" ht="20.100000000000001" customHeight="1">
      <c r="G142" s="1047"/>
      <c r="H142" s="655"/>
      <c r="I142" s="655"/>
      <c r="J142" s="655"/>
      <c r="K142" s="655"/>
      <c r="L142" s="655"/>
      <c r="M142" s="655"/>
      <c r="N142" s="1310"/>
      <c r="O142" s="655"/>
      <c r="P142" s="656"/>
      <c r="Q142" s="657"/>
      <c r="R142" s="704"/>
      <c r="S142" s="3180"/>
      <c r="U142" s="209" t="str">
        <f t="shared" si="8"/>
        <v>0</v>
      </c>
    </row>
    <row r="143" spans="7:21" ht="20.100000000000001" customHeight="1">
      <c r="G143" s="1047"/>
      <c r="H143" s="655"/>
      <c r="I143" s="655"/>
      <c r="J143" s="655"/>
      <c r="K143" s="655"/>
      <c r="L143" s="655"/>
      <c r="M143" s="655"/>
      <c r="N143" s="1310"/>
      <c r="O143" s="655"/>
      <c r="P143" s="656"/>
      <c r="Q143" s="657"/>
      <c r="R143" s="704"/>
      <c r="S143" s="3180"/>
      <c r="U143" s="209" t="str">
        <f t="shared" si="8"/>
        <v>0</v>
      </c>
    </row>
    <row r="144" spans="7:21" ht="20.100000000000001" customHeight="1">
      <c r="G144" s="1047"/>
      <c r="H144" s="655"/>
      <c r="I144" s="655"/>
      <c r="J144" s="655"/>
      <c r="K144" s="655"/>
      <c r="L144" s="655"/>
      <c r="M144" s="655"/>
      <c r="N144" s="1310"/>
      <c r="O144" s="655"/>
      <c r="P144" s="656"/>
      <c r="Q144" s="657"/>
      <c r="R144" s="704"/>
      <c r="S144" s="3180"/>
      <c r="U144" s="209" t="str">
        <f t="shared" si="8"/>
        <v>0</v>
      </c>
    </row>
    <row r="145" spans="7:21" ht="20.100000000000001" customHeight="1">
      <c r="G145" s="1047"/>
      <c r="H145" s="655"/>
      <c r="I145" s="655"/>
      <c r="J145" s="655"/>
      <c r="K145" s="655"/>
      <c r="L145" s="655"/>
      <c r="M145" s="655"/>
      <c r="N145" s="1310"/>
      <c r="O145" s="655"/>
      <c r="P145" s="656"/>
      <c r="Q145" s="657"/>
      <c r="R145" s="704"/>
      <c r="S145" s="3180"/>
      <c r="U145" s="209" t="str">
        <f t="shared" si="8"/>
        <v>0</v>
      </c>
    </row>
    <row r="146" spans="7:21" ht="20.100000000000001" customHeight="1">
      <c r="G146" s="1047"/>
      <c r="H146" s="655"/>
      <c r="I146" s="655"/>
      <c r="J146" s="655"/>
      <c r="K146" s="655"/>
      <c r="L146" s="655"/>
      <c r="M146" s="655"/>
      <c r="N146" s="1310"/>
      <c r="O146" s="655"/>
      <c r="P146" s="656"/>
      <c r="Q146" s="657"/>
      <c r="R146" s="704"/>
      <c r="S146" s="3180"/>
      <c r="U146" s="209" t="str">
        <f t="shared" si="8"/>
        <v>0</v>
      </c>
    </row>
    <row r="147" spans="7:21" ht="20.100000000000001" customHeight="1">
      <c r="G147" s="1047"/>
      <c r="H147" s="655"/>
      <c r="I147" s="655"/>
      <c r="J147" s="655"/>
      <c r="K147" s="655"/>
      <c r="L147" s="655"/>
      <c r="M147" s="655"/>
      <c r="N147" s="1310"/>
      <c r="O147" s="655"/>
      <c r="P147" s="656"/>
      <c r="Q147" s="657"/>
      <c r="R147" s="704"/>
      <c r="S147" s="3180"/>
      <c r="U147" s="209" t="str">
        <f t="shared" si="8"/>
        <v>0</v>
      </c>
    </row>
    <row r="148" spans="7:21" ht="20.100000000000001" customHeight="1">
      <c r="G148" s="1047"/>
      <c r="H148" s="655"/>
      <c r="I148" s="655"/>
      <c r="J148" s="655"/>
      <c r="K148" s="655"/>
      <c r="L148" s="655"/>
      <c r="M148" s="655"/>
      <c r="N148" s="1310"/>
      <c r="O148" s="655"/>
      <c r="P148" s="656"/>
      <c r="Q148" s="657"/>
      <c r="R148" s="704"/>
      <c r="S148" s="3180"/>
      <c r="U148" s="209" t="str">
        <f t="shared" si="8"/>
        <v>0</v>
      </c>
    </row>
    <row r="149" spans="7:21" ht="20.100000000000001" customHeight="1">
      <c r="G149" s="1047"/>
      <c r="H149" s="655"/>
      <c r="I149" s="655"/>
      <c r="J149" s="655"/>
      <c r="K149" s="655"/>
      <c r="L149" s="655"/>
      <c r="M149" s="655"/>
      <c r="N149" s="1310"/>
      <c r="O149" s="655"/>
      <c r="P149" s="656"/>
      <c r="Q149" s="657"/>
      <c r="R149" s="704"/>
      <c r="S149" s="3180"/>
      <c r="U149" s="209" t="str">
        <f t="shared" si="8"/>
        <v>0</v>
      </c>
    </row>
    <row r="150" spans="7:21" ht="20.100000000000001" customHeight="1">
      <c r="G150" s="1047"/>
      <c r="H150" s="655"/>
      <c r="I150" s="655"/>
      <c r="J150" s="655"/>
      <c r="K150" s="655"/>
      <c r="L150" s="655"/>
      <c r="M150" s="655"/>
      <c r="N150" s="1310"/>
      <c r="O150" s="655"/>
      <c r="P150" s="656"/>
      <c r="Q150" s="657"/>
      <c r="R150" s="704"/>
      <c r="S150" s="3180"/>
      <c r="U150" s="209" t="str">
        <f t="shared" si="8"/>
        <v>0</v>
      </c>
    </row>
    <row r="151" spans="7:21" ht="20.100000000000001" customHeight="1">
      <c r="G151" s="1047"/>
      <c r="H151" s="655"/>
      <c r="I151" s="655"/>
      <c r="J151" s="655"/>
      <c r="K151" s="655"/>
      <c r="L151" s="655"/>
      <c r="M151" s="655"/>
      <c r="N151" s="1310"/>
      <c r="O151" s="655"/>
      <c r="P151" s="656"/>
      <c r="Q151" s="657"/>
      <c r="R151" s="704"/>
      <c r="S151" s="3180"/>
      <c r="U151" s="209" t="str">
        <f t="shared" si="8"/>
        <v>0</v>
      </c>
    </row>
    <row r="152" spans="7:21" ht="20.100000000000001" customHeight="1">
      <c r="G152" s="1047"/>
      <c r="H152" s="655"/>
      <c r="I152" s="655"/>
      <c r="J152" s="655"/>
      <c r="K152" s="655"/>
      <c r="L152" s="655"/>
      <c r="M152" s="655"/>
      <c r="N152" s="1310"/>
      <c r="O152" s="655"/>
      <c r="P152" s="656"/>
      <c r="Q152" s="657"/>
      <c r="R152" s="704"/>
      <c r="S152" s="3180"/>
      <c r="U152" s="209" t="str">
        <f t="shared" si="8"/>
        <v>0</v>
      </c>
    </row>
    <row r="153" spans="7:21" ht="20.100000000000001" customHeight="1">
      <c r="G153" s="1047"/>
      <c r="H153" s="655"/>
      <c r="I153" s="655"/>
      <c r="J153" s="655"/>
      <c r="K153" s="655"/>
      <c r="L153" s="655"/>
      <c r="M153" s="655"/>
      <c r="N153" s="1310"/>
      <c r="O153" s="655"/>
      <c r="P153" s="656"/>
      <c r="Q153" s="657"/>
      <c r="R153" s="704"/>
      <c r="S153" s="3180"/>
      <c r="U153" s="209" t="str">
        <f t="shared" si="8"/>
        <v>0</v>
      </c>
    </row>
    <row r="154" spans="7:21" ht="20.100000000000001" customHeight="1">
      <c r="G154" s="1047"/>
      <c r="H154" s="655"/>
      <c r="I154" s="655"/>
      <c r="J154" s="655"/>
      <c r="K154" s="655"/>
      <c r="L154" s="655"/>
      <c r="M154" s="655"/>
      <c r="N154" s="1310"/>
      <c r="O154" s="655"/>
      <c r="P154" s="656"/>
      <c r="Q154" s="657"/>
      <c r="R154" s="704"/>
      <c r="S154" s="3180"/>
      <c r="U154" s="209" t="str">
        <f t="shared" si="8"/>
        <v>0</v>
      </c>
    </row>
    <row r="155" spans="7:21" ht="20.100000000000001" customHeight="1">
      <c r="G155" s="1047"/>
      <c r="H155" s="655"/>
      <c r="I155" s="655"/>
      <c r="J155" s="655"/>
      <c r="K155" s="655"/>
      <c r="L155" s="655"/>
      <c r="M155" s="655"/>
      <c r="N155" s="1310"/>
      <c r="O155" s="655"/>
      <c r="P155" s="656"/>
      <c r="Q155" s="657"/>
      <c r="R155" s="704"/>
      <c r="S155" s="3180"/>
      <c r="U155" s="209" t="str">
        <f t="shared" si="8"/>
        <v>0</v>
      </c>
    </row>
    <row r="156" spans="7:21" ht="20.100000000000001" customHeight="1">
      <c r="G156" s="1047"/>
      <c r="H156" s="655"/>
      <c r="I156" s="655"/>
      <c r="J156" s="655"/>
      <c r="K156" s="655"/>
      <c r="L156" s="655"/>
      <c r="M156" s="655"/>
      <c r="N156" s="1310"/>
      <c r="O156" s="655"/>
      <c r="P156" s="656"/>
      <c r="Q156" s="657"/>
      <c r="R156" s="704"/>
      <c r="S156" s="3180"/>
      <c r="U156" s="209" t="str">
        <f t="shared" si="8"/>
        <v>0</v>
      </c>
    </row>
    <row r="157" spans="7:21" ht="20.100000000000001" customHeight="1">
      <c r="G157" s="1047"/>
      <c r="H157" s="655"/>
      <c r="I157" s="655"/>
      <c r="J157" s="655"/>
      <c r="K157" s="655"/>
      <c r="L157" s="655"/>
      <c r="M157" s="655"/>
      <c r="N157" s="1310"/>
      <c r="O157" s="655"/>
      <c r="P157" s="656"/>
      <c r="Q157" s="657"/>
      <c r="R157" s="704"/>
      <c r="S157" s="3180"/>
      <c r="U157" s="209" t="str">
        <f t="shared" si="8"/>
        <v>0</v>
      </c>
    </row>
    <row r="158" spans="7:21" ht="20.100000000000001" customHeight="1">
      <c r="G158" s="1047"/>
      <c r="H158" s="655"/>
      <c r="I158" s="655"/>
      <c r="J158" s="655"/>
      <c r="K158" s="655"/>
      <c r="L158" s="655"/>
      <c r="M158" s="655"/>
      <c r="N158" s="1310"/>
      <c r="O158" s="655"/>
      <c r="P158" s="656"/>
      <c r="Q158" s="657"/>
      <c r="R158" s="704"/>
      <c r="S158" s="3180"/>
      <c r="U158" s="209" t="str">
        <f t="shared" si="8"/>
        <v>0</v>
      </c>
    </row>
    <row r="159" spans="7:21" ht="20.100000000000001" customHeight="1">
      <c r="G159" s="1047"/>
      <c r="H159" s="655"/>
      <c r="I159" s="655"/>
      <c r="J159" s="655"/>
      <c r="K159" s="655"/>
      <c r="L159" s="655"/>
      <c r="M159" s="655"/>
      <c r="N159" s="1310"/>
      <c r="O159" s="655"/>
      <c r="P159" s="656"/>
      <c r="Q159" s="657"/>
      <c r="R159" s="704"/>
      <c r="S159" s="3180"/>
      <c r="U159" s="209" t="str">
        <f t="shared" si="8"/>
        <v>0</v>
      </c>
    </row>
    <row r="160" spans="7:21" ht="20.100000000000001" customHeight="1">
      <c r="G160" s="1047"/>
      <c r="H160" s="655"/>
      <c r="I160" s="655"/>
      <c r="J160" s="655"/>
      <c r="K160" s="655"/>
      <c r="L160" s="655"/>
      <c r="M160" s="655"/>
      <c r="N160" s="1310"/>
      <c r="O160" s="655"/>
      <c r="P160" s="656"/>
      <c r="Q160" s="657"/>
      <c r="R160" s="704"/>
      <c r="S160" s="3180"/>
      <c r="U160" s="209" t="str">
        <f t="shared" si="8"/>
        <v>0</v>
      </c>
    </row>
    <row r="161" spans="7:21" ht="20.100000000000001" customHeight="1">
      <c r="G161" s="1047"/>
      <c r="H161" s="655"/>
      <c r="I161" s="655"/>
      <c r="J161" s="655"/>
      <c r="K161" s="655"/>
      <c r="L161" s="655"/>
      <c r="M161" s="655"/>
      <c r="N161" s="1310"/>
      <c r="O161" s="655"/>
      <c r="P161" s="656"/>
      <c r="Q161" s="657"/>
      <c r="R161" s="704"/>
      <c r="S161" s="3180"/>
      <c r="U161" s="209" t="str">
        <f t="shared" si="8"/>
        <v>0</v>
      </c>
    </row>
    <row r="162" spans="7:21" ht="20.100000000000001" customHeight="1">
      <c r="G162" s="1047"/>
      <c r="H162" s="655"/>
      <c r="I162" s="655"/>
      <c r="J162" s="655"/>
      <c r="K162" s="655"/>
      <c r="L162" s="655"/>
      <c r="M162" s="655"/>
      <c r="N162" s="1310"/>
      <c r="O162" s="655"/>
      <c r="P162" s="656"/>
      <c r="Q162" s="657"/>
      <c r="R162" s="704"/>
      <c r="S162" s="3180"/>
      <c r="U162" s="209" t="str">
        <f t="shared" si="8"/>
        <v>0</v>
      </c>
    </row>
    <row r="163" spans="7:21" ht="20.100000000000001" customHeight="1">
      <c r="G163" s="1047"/>
      <c r="H163" s="655"/>
      <c r="I163" s="655"/>
      <c r="J163" s="655"/>
      <c r="K163" s="655"/>
      <c r="L163" s="655"/>
      <c r="M163" s="655"/>
      <c r="N163" s="1310"/>
      <c r="O163" s="655"/>
      <c r="P163" s="656"/>
      <c r="Q163" s="657"/>
      <c r="R163" s="704"/>
      <c r="S163" s="3180"/>
      <c r="U163" s="209" t="str">
        <f t="shared" si="8"/>
        <v>0</v>
      </c>
    </row>
    <row r="164" spans="7:21" ht="20.100000000000001" customHeight="1">
      <c r="G164" s="1047"/>
      <c r="H164" s="655"/>
      <c r="I164" s="655"/>
      <c r="J164" s="655"/>
      <c r="K164" s="655"/>
      <c r="L164" s="655"/>
      <c r="M164" s="655"/>
      <c r="N164" s="1310"/>
      <c r="O164" s="655"/>
      <c r="P164" s="656"/>
      <c r="Q164" s="657"/>
      <c r="R164" s="704"/>
      <c r="S164" s="3180"/>
      <c r="U164" s="209" t="str">
        <f t="shared" si="8"/>
        <v>0</v>
      </c>
    </row>
    <row r="165" spans="7:21" ht="20.100000000000001" customHeight="1">
      <c r="G165" s="1047"/>
      <c r="H165" s="655"/>
      <c r="I165" s="655"/>
      <c r="J165" s="655"/>
      <c r="K165" s="655"/>
      <c r="L165" s="655"/>
      <c r="M165" s="655"/>
      <c r="N165" s="1310"/>
      <c r="O165" s="655"/>
      <c r="P165" s="656"/>
      <c r="Q165" s="657"/>
      <c r="R165" s="704"/>
      <c r="S165" s="3180"/>
      <c r="U165" s="209" t="str">
        <f t="shared" si="8"/>
        <v>0</v>
      </c>
    </row>
    <row r="166" spans="7:21" ht="20.100000000000001" customHeight="1">
      <c r="G166" s="1047"/>
      <c r="H166" s="655"/>
      <c r="I166" s="655"/>
      <c r="J166" s="655"/>
      <c r="K166" s="655"/>
      <c r="L166" s="655"/>
      <c r="M166" s="655"/>
      <c r="N166" s="1310"/>
      <c r="O166" s="655"/>
      <c r="P166" s="656"/>
      <c r="Q166" s="657"/>
      <c r="R166" s="704"/>
      <c r="S166" s="3180"/>
      <c r="U166" s="209" t="str">
        <f t="shared" si="8"/>
        <v>0</v>
      </c>
    </row>
    <row r="167" spans="7:21" ht="20.100000000000001" customHeight="1">
      <c r="G167" s="1047"/>
      <c r="H167" s="655"/>
      <c r="I167" s="655"/>
      <c r="J167" s="655"/>
      <c r="K167" s="655"/>
      <c r="L167" s="655"/>
      <c r="M167" s="655"/>
      <c r="N167" s="1310"/>
      <c r="O167" s="655"/>
      <c r="P167" s="656"/>
      <c r="Q167" s="657"/>
      <c r="R167" s="704"/>
      <c r="S167" s="3180"/>
      <c r="U167" s="209" t="str">
        <f t="shared" si="8"/>
        <v>0</v>
      </c>
    </row>
    <row r="168" spans="7:21" ht="20.100000000000001" customHeight="1">
      <c r="G168" s="1047"/>
      <c r="H168" s="655"/>
      <c r="I168" s="655"/>
      <c r="J168" s="655"/>
      <c r="K168" s="655"/>
      <c r="L168" s="655"/>
      <c r="M168" s="655"/>
      <c r="N168" s="1310"/>
      <c r="O168" s="655"/>
      <c r="P168" s="656"/>
      <c r="Q168" s="657"/>
      <c r="R168" s="704"/>
      <c r="S168" s="3180"/>
      <c r="U168" s="209" t="str">
        <f t="shared" si="8"/>
        <v>0</v>
      </c>
    </row>
    <row r="169" spans="7:21" ht="20.100000000000001" customHeight="1">
      <c r="G169" s="1047"/>
      <c r="H169" s="655"/>
      <c r="I169" s="655"/>
      <c r="J169" s="655"/>
      <c r="K169" s="655"/>
      <c r="L169" s="655"/>
      <c r="M169" s="655"/>
      <c r="N169" s="1310"/>
      <c r="O169" s="655"/>
      <c r="P169" s="656"/>
      <c r="Q169" s="657"/>
      <c r="R169" s="704"/>
      <c r="S169" s="3180"/>
      <c r="U169" s="209" t="str">
        <f t="shared" si="8"/>
        <v>0</v>
      </c>
    </row>
    <row r="170" spans="7:21" ht="20.100000000000001" customHeight="1">
      <c r="G170" s="1047"/>
      <c r="H170" s="655"/>
      <c r="I170" s="655"/>
      <c r="J170" s="655"/>
      <c r="K170" s="655"/>
      <c r="L170" s="655"/>
      <c r="M170" s="655"/>
      <c r="N170" s="1310"/>
      <c r="O170" s="655"/>
      <c r="P170" s="656"/>
      <c r="Q170" s="657"/>
      <c r="R170" s="704"/>
      <c r="S170" s="3180"/>
      <c r="U170" s="209" t="str">
        <f t="shared" si="8"/>
        <v>0</v>
      </c>
    </row>
    <row r="171" spans="7:21" ht="20.100000000000001" customHeight="1">
      <c r="G171" s="1047"/>
      <c r="H171" s="655"/>
      <c r="I171" s="655"/>
      <c r="J171" s="655"/>
      <c r="K171" s="655"/>
      <c r="L171" s="655"/>
      <c r="M171" s="655"/>
      <c r="N171" s="1310"/>
      <c r="O171" s="655"/>
      <c r="P171" s="656"/>
      <c r="Q171" s="657"/>
      <c r="R171" s="704"/>
      <c r="S171" s="3180"/>
      <c r="U171" s="209" t="str">
        <f t="shared" si="8"/>
        <v>0</v>
      </c>
    </row>
    <row r="172" spans="7:21" ht="20.100000000000001" customHeight="1">
      <c r="G172" s="1047"/>
      <c r="H172" s="655"/>
      <c r="I172" s="655"/>
      <c r="J172" s="655"/>
      <c r="K172" s="655"/>
      <c r="L172" s="655"/>
      <c r="M172" s="655"/>
      <c r="N172" s="1310"/>
      <c r="O172" s="655"/>
      <c r="P172" s="656"/>
      <c r="Q172" s="657"/>
      <c r="R172" s="704"/>
      <c r="S172" s="3180"/>
      <c r="U172" s="209" t="str">
        <f t="shared" si="8"/>
        <v>0</v>
      </c>
    </row>
    <row r="173" spans="7:21" ht="20.100000000000001" customHeight="1">
      <c r="G173" s="1047"/>
      <c r="H173" s="655"/>
      <c r="I173" s="655"/>
      <c r="J173" s="655"/>
      <c r="K173" s="655"/>
      <c r="L173" s="655"/>
      <c r="M173" s="655"/>
      <c r="N173" s="1310"/>
      <c r="O173" s="655"/>
      <c r="P173" s="656"/>
      <c r="Q173" s="657"/>
      <c r="R173" s="704"/>
      <c r="S173" s="3180"/>
      <c r="U173" s="209" t="str">
        <f t="shared" si="8"/>
        <v>0</v>
      </c>
    </row>
    <row r="174" spans="7:21" ht="20.100000000000001" customHeight="1">
      <c r="G174" s="1047"/>
      <c r="H174" s="655"/>
      <c r="I174" s="655"/>
      <c r="J174" s="655"/>
      <c r="K174" s="655"/>
      <c r="L174" s="655"/>
      <c r="M174" s="655"/>
      <c r="N174" s="1310"/>
      <c r="O174" s="655"/>
      <c r="P174" s="656"/>
      <c r="Q174" s="657"/>
      <c r="R174" s="704"/>
      <c r="S174" s="3180"/>
      <c r="U174" s="209" t="str">
        <f t="shared" si="8"/>
        <v>0</v>
      </c>
    </row>
    <row r="175" spans="7:21" ht="20.100000000000001" customHeight="1">
      <c r="G175" s="1047"/>
      <c r="H175" s="655"/>
      <c r="I175" s="655"/>
      <c r="J175" s="655"/>
      <c r="K175" s="655"/>
      <c r="L175" s="655"/>
      <c r="M175" s="655"/>
      <c r="N175" s="1310"/>
      <c r="O175" s="655"/>
      <c r="P175" s="656"/>
      <c r="Q175" s="657"/>
      <c r="R175" s="704"/>
      <c r="S175" s="3180"/>
      <c r="U175" s="209" t="str">
        <f t="shared" si="8"/>
        <v>0</v>
      </c>
    </row>
    <row r="176" spans="7:21" ht="20.100000000000001" customHeight="1">
      <c r="G176" s="1047"/>
      <c r="H176" s="655"/>
      <c r="I176" s="655"/>
      <c r="J176" s="655"/>
      <c r="K176" s="655"/>
      <c r="L176" s="655"/>
      <c r="M176" s="655"/>
      <c r="N176" s="1310"/>
      <c r="O176" s="655"/>
      <c r="P176" s="656"/>
      <c r="Q176" s="657"/>
      <c r="R176" s="704"/>
      <c r="S176" s="3180"/>
      <c r="U176" s="209" t="str">
        <f t="shared" si="8"/>
        <v>0</v>
      </c>
    </row>
    <row r="177" spans="7:21" ht="20.100000000000001" customHeight="1">
      <c r="G177" s="1047"/>
      <c r="H177" s="655"/>
      <c r="I177" s="655"/>
      <c r="J177" s="655"/>
      <c r="K177" s="655"/>
      <c r="L177" s="655"/>
      <c r="M177" s="655"/>
      <c r="N177" s="1310"/>
      <c r="O177" s="655"/>
      <c r="P177" s="656"/>
      <c r="Q177" s="657"/>
      <c r="R177" s="704"/>
      <c r="S177" s="3180"/>
      <c r="U177" s="209" t="str">
        <f t="shared" si="8"/>
        <v>0</v>
      </c>
    </row>
    <row r="178" spans="7:21" ht="20.100000000000001" customHeight="1">
      <c r="G178" s="1047"/>
      <c r="H178" s="655"/>
      <c r="I178" s="655"/>
      <c r="J178" s="655"/>
      <c r="K178" s="655"/>
      <c r="L178" s="655"/>
      <c r="M178" s="655"/>
      <c r="N178" s="1310"/>
      <c r="O178" s="655"/>
      <c r="P178" s="656"/>
      <c r="Q178" s="657"/>
      <c r="R178" s="704"/>
      <c r="S178" s="3180"/>
      <c r="U178" s="209" t="str">
        <f t="shared" si="8"/>
        <v>0</v>
      </c>
    </row>
    <row r="179" spans="7:21" ht="20.100000000000001" customHeight="1">
      <c r="G179" s="1047"/>
      <c r="H179" s="655"/>
      <c r="I179" s="655"/>
      <c r="J179" s="655"/>
      <c r="K179" s="655"/>
      <c r="L179" s="655"/>
      <c r="M179" s="655"/>
      <c r="N179" s="1310"/>
      <c r="O179" s="655"/>
      <c r="P179" s="656"/>
      <c r="Q179" s="657"/>
      <c r="R179" s="704"/>
      <c r="S179" s="3180"/>
      <c r="U179" s="209" t="str">
        <f t="shared" si="8"/>
        <v>0</v>
      </c>
    </row>
    <row r="180" spans="7:21" ht="20.100000000000001" customHeight="1">
      <c r="G180" s="1047"/>
      <c r="H180" s="655"/>
      <c r="I180" s="655"/>
      <c r="J180" s="655"/>
      <c r="K180" s="655"/>
      <c r="L180" s="655"/>
      <c r="M180" s="655"/>
      <c r="N180" s="1310"/>
      <c r="O180" s="655"/>
      <c r="P180" s="656"/>
      <c r="Q180" s="657"/>
      <c r="R180" s="704"/>
      <c r="S180" s="3180"/>
      <c r="U180" s="209" t="str">
        <f t="shared" si="8"/>
        <v>0</v>
      </c>
    </row>
    <row r="181" spans="7:21" ht="20.100000000000001" customHeight="1">
      <c r="G181" s="1047"/>
      <c r="H181" s="655"/>
      <c r="I181" s="655"/>
      <c r="J181" s="655"/>
      <c r="K181" s="655"/>
      <c r="L181" s="655"/>
      <c r="M181" s="655"/>
      <c r="N181" s="1310"/>
      <c r="O181" s="655"/>
      <c r="P181" s="656"/>
      <c r="Q181" s="657"/>
      <c r="R181" s="704"/>
      <c r="S181" s="3180"/>
      <c r="U181" s="209" t="str">
        <f t="shared" si="8"/>
        <v>0</v>
      </c>
    </row>
    <row r="182" spans="7:21" ht="20.100000000000001" customHeight="1">
      <c r="G182" s="1047"/>
      <c r="H182" s="655"/>
      <c r="I182" s="655"/>
      <c r="J182" s="655"/>
      <c r="K182" s="655"/>
      <c r="L182" s="655"/>
      <c r="M182" s="655"/>
      <c r="N182" s="1310"/>
      <c r="O182" s="655"/>
      <c r="P182" s="656"/>
      <c r="Q182" s="657"/>
      <c r="R182" s="704"/>
      <c r="S182" s="3180"/>
      <c r="U182" s="209" t="str">
        <f t="shared" si="8"/>
        <v>0</v>
      </c>
    </row>
    <row r="183" spans="7:21" ht="20.100000000000001" customHeight="1">
      <c r="G183" s="1047"/>
      <c r="H183" s="655"/>
      <c r="I183" s="655"/>
      <c r="J183" s="655"/>
      <c r="K183" s="655"/>
      <c r="L183" s="655"/>
      <c r="M183" s="655"/>
      <c r="N183" s="1310"/>
      <c r="O183" s="655"/>
      <c r="P183" s="656"/>
      <c r="Q183" s="657"/>
      <c r="R183" s="704"/>
      <c r="S183" s="3180"/>
      <c r="U183" s="209" t="str">
        <f t="shared" si="8"/>
        <v>0</v>
      </c>
    </row>
    <row r="184" spans="7:21" ht="20.100000000000001" customHeight="1">
      <c r="G184" s="1047"/>
      <c r="H184" s="655"/>
      <c r="I184" s="655"/>
      <c r="J184" s="655"/>
      <c r="K184" s="655"/>
      <c r="L184" s="655"/>
      <c r="M184" s="655"/>
      <c r="N184" s="1310"/>
      <c r="O184" s="655"/>
      <c r="P184" s="656"/>
      <c r="Q184" s="657"/>
      <c r="R184" s="704"/>
      <c r="S184" s="3180"/>
      <c r="U184" s="209" t="str">
        <f t="shared" si="8"/>
        <v>0</v>
      </c>
    </row>
    <row r="185" spans="7:21" ht="20.100000000000001" customHeight="1">
      <c r="G185" s="1047"/>
      <c r="H185" s="655"/>
      <c r="I185" s="655"/>
      <c r="J185" s="655"/>
      <c r="K185" s="655"/>
      <c r="L185" s="655"/>
      <c r="M185" s="655"/>
      <c r="N185" s="1310"/>
      <c r="O185" s="655"/>
      <c r="P185" s="656"/>
      <c r="Q185" s="657"/>
      <c r="R185" s="704"/>
      <c r="S185" s="3180"/>
      <c r="U185" s="209" t="str">
        <f t="shared" si="8"/>
        <v>0</v>
      </c>
    </row>
    <row r="186" spans="7:21" ht="20.100000000000001" customHeight="1">
      <c r="G186" s="1047"/>
      <c r="H186" s="655"/>
      <c r="I186" s="655"/>
      <c r="J186" s="655"/>
      <c r="K186" s="655"/>
      <c r="L186" s="655"/>
      <c r="M186" s="655"/>
      <c r="N186" s="1310"/>
      <c r="O186" s="655"/>
      <c r="P186" s="656"/>
      <c r="Q186" s="657"/>
      <c r="R186" s="704"/>
      <c r="S186" s="3180"/>
      <c r="U186" s="209" t="str">
        <f t="shared" si="8"/>
        <v>0</v>
      </c>
    </row>
    <row r="187" spans="7:21" ht="20.100000000000001" customHeight="1">
      <c r="G187" s="1047"/>
      <c r="H187" s="655"/>
      <c r="I187" s="655"/>
      <c r="J187" s="655"/>
      <c r="K187" s="655"/>
      <c r="L187" s="655"/>
      <c r="M187" s="655"/>
      <c r="N187" s="1310"/>
      <c r="O187" s="655"/>
      <c r="P187" s="656"/>
      <c r="Q187" s="657"/>
      <c r="R187" s="704"/>
      <c r="S187" s="3180"/>
      <c r="U187" s="209" t="str">
        <f t="shared" si="8"/>
        <v>0</v>
      </c>
    </row>
    <row r="188" spans="7:21" ht="20.100000000000001" customHeight="1">
      <c r="G188" s="1047"/>
      <c r="H188" s="655"/>
      <c r="I188" s="655"/>
      <c r="J188" s="655"/>
      <c r="K188" s="655"/>
      <c r="L188" s="655"/>
      <c r="M188" s="655"/>
      <c r="N188" s="1310"/>
      <c r="O188" s="655"/>
      <c r="P188" s="656"/>
      <c r="Q188" s="657"/>
      <c r="R188" s="704"/>
      <c r="S188" s="3180"/>
      <c r="U188" s="209" t="str">
        <f t="shared" si="8"/>
        <v>0</v>
      </c>
    </row>
    <row r="189" spans="7:21" ht="20.100000000000001" customHeight="1">
      <c r="G189" s="1047"/>
      <c r="H189" s="655"/>
      <c r="I189" s="655"/>
      <c r="J189" s="655"/>
      <c r="K189" s="655"/>
      <c r="L189" s="655"/>
      <c r="M189" s="655"/>
      <c r="N189" s="1310"/>
      <c r="O189" s="655"/>
      <c r="P189" s="656"/>
      <c r="Q189" s="657"/>
      <c r="R189" s="704"/>
      <c r="S189" s="3180"/>
      <c r="U189" s="209" t="str">
        <f t="shared" si="8"/>
        <v>0</v>
      </c>
    </row>
    <row r="190" spans="7:21" ht="20.100000000000001" customHeight="1">
      <c r="G190" s="1047"/>
      <c r="H190" s="655"/>
      <c r="I190" s="655"/>
      <c r="J190" s="655"/>
      <c r="K190" s="655"/>
      <c r="L190" s="655"/>
      <c r="M190" s="655"/>
      <c r="N190" s="1310"/>
      <c r="O190" s="655"/>
      <c r="P190" s="656"/>
      <c r="Q190" s="657"/>
      <c r="R190" s="704"/>
      <c r="S190" s="3180"/>
      <c r="U190" s="209" t="str">
        <f t="shared" si="8"/>
        <v>0</v>
      </c>
    </row>
    <row r="191" spans="7:21" ht="20.100000000000001" customHeight="1">
      <c r="G191" s="1047"/>
      <c r="H191" s="655"/>
      <c r="I191" s="655"/>
      <c r="J191" s="655"/>
      <c r="K191" s="655"/>
      <c r="L191" s="655"/>
      <c r="M191" s="655"/>
      <c r="N191" s="1310"/>
      <c r="O191" s="655"/>
      <c r="P191" s="656"/>
      <c r="Q191" s="657"/>
      <c r="R191" s="704"/>
      <c r="S191" s="3180"/>
      <c r="U191" s="209" t="str">
        <f t="shared" si="8"/>
        <v>0</v>
      </c>
    </row>
    <row r="192" spans="7:21" ht="20.100000000000001" customHeight="1">
      <c r="G192" s="1047"/>
      <c r="H192" s="655"/>
      <c r="I192" s="655"/>
      <c r="J192" s="655"/>
      <c r="K192" s="655"/>
      <c r="L192" s="655"/>
      <c r="M192" s="655"/>
      <c r="N192" s="1310"/>
      <c r="O192" s="655"/>
      <c r="P192" s="656"/>
      <c r="Q192" s="657"/>
      <c r="R192" s="704"/>
      <c r="S192" s="3180"/>
      <c r="U192" s="209" t="str">
        <f t="shared" si="8"/>
        <v>0</v>
      </c>
    </row>
    <row r="193" spans="7:21" ht="20.100000000000001" customHeight="1">
      <c r="G193" s="1047"/>
      <c r="H193" s="655"/>
      <c r="I193" s="655"/>
      <c r="J193" s="655"/>
      <c r="K193" s="655"/>
      <c r="L193" s="655"/>
      <c r="M193" s="655"/>
      <c r="N193" s="1310"/>
      <c r="O193" s="655"/>
      <c r="P193" s="656"/>
      <c r="Q193" s="657"/>
      <c r="R193" s="704"/>
      <c r="S193" s="3180"/>
      <c r="U193" s="209" t="str">
        <f t="shared" si="8"/>
        <v>0</v>
      </c>
    </row>
    <row r="194" spans="7:21" ht="20.100000000000001" customHeight="1">
      <c r="G194" s="1047"/>
      <c r="H194" s="655"/>
      <c r="I194" s="655"/>
      <c r="J194" s="655"/>
      <c r="K194" s="655"/>
      <c r="L194" s="655"/>
      <c r="M194" s="655"/>
      <c r="N194" s="1310"/>
      <c r="O194" s="655"/>
      <c r="P194" s="656"/>
      <c r="Q194" s="657"/>
      <c r="R194" s="704"/>
      <c r="S194" s="3180"/>
      <c r="U194" s="209" t="str">
        <f t="shared" si="8"/>
        <v>0</v>
      </c>
    </row>
    <row r="195" spans="7:21" ht="20.100000000000001" customHeight="1">
      <c r="G195" s="1047"/>
      <c r="H195" s="655"/>
      <c r="I195" s="655"/>
      <c r="J195" s="655"/>
      <c r="K195" s="655"/>
      <c r="L195" s="655"/>
      <c r="M195" s="655"/>
      <c r="N195" s="1310"/>
      <c r="O195" s="655"/>
      <c r="P195" s="656"/>
      <c r="Q195" s="657"/>
      <c r="R195" s="704"/>
      <c r="S195" s="3180"/>
      <c r="U195" s="209" t="str">
        <f t="shared" si="8"/>
        <v>0</v>
      </c>
    </row>
    <row r="196" spans="7:21" ht="20.100000000000001" customHeight="1">
      <c r="G196" s="1047"/>
      <c r="H196" s="655"/>
      <c r="I196" s="655"/>
      <c r="J196" s="655"/>
      <c r="K196" s="655"/>
      <c r="L196" s="655"/>
      <c r="M196" s="655"/>
      <c r="N196" s="1310"/>
      <c r="O196" s="655"/>
      <c r="P196" s="656"/>
      <c r="Q196" s="657"/>
      <c r="R196" s="704"/>
      <c r="S196" s="3180"/>
      <c r="U196" s="209" t="str">
        <f t="shared" si="8"/>
        <v>0</v>
      </c>
    </row>
    <row r="197" spans="7:21" ht="20.100000000000001" customHeight="1">
      <c r="G197" s="1047"/>
      <c r="H197" s="655"/>
      <c r="I197" s="655"/>
      <c r="J197" s="655"/>
      <c r="K197" s="655"/>
      <c r="L197" s="655"/>
      <c r="M197" s="655"/>
      <c r="N197" s="1310"/>
      <c r="O197" s="655"/>
      <c r="P197" s="656"/>
      <c r="Q197" s="657"/>
      <c r="R197" s="704"/>
      <c r="S197" s="3180"/>
      <c r="U197" s="209" t="str">
        <f t="shared" si="8"/>
        <v>0</v>
      </c>
    </row>
    <row r="198" spans="7:21" ht="20.100000000000001" customHeight="1">
      <c r="G198" s="1047"/>
      <c r="H198" s="655"/>
      <c r="I198" s="655"/>
      <c r="J198" s="655"/>
      <c r="K198" s="655"/>
      <c r="L198" s="655"/>
      <c r="M198" s="655"/>
      <c r="N198" s="1310"/>
      <c r="O198" s="655"/>
      <c r="P198" s="656"/>
      <c r="Q198" s="657"/>
      <c r="R198" s="704"/>
      <c r="S198" s="3180"/>
      <c r="U198" s="209" t="str">
        <f t="shared" si="8"/>
        <v>0</v>
      </c>
    </row>
    <row r="199" spans="7:21" ht="20.100000000000001" customHeight="1">
      <c r="G199" s="1047"/>
      <c r="H199" s="655"/>
      <c r="I199" s="655"/>
      <c r="J199" s="655"/>
      <c r="K199" s="655"/>
      <c r="L199" s="655"/>
      <c r="M199" s="655"/>
      <c r="N199" s="1310"/>
      <c r="O199" s="655"/>
      <c r="P199" s="656"/>
      <c r="Q199" s="657"/>
      <c r="R199" s="704"/>
      <c r="S199" s="3180"/>
      <c r="U199" s="209" t="str">
        <f t="shared" si="8"/>
        <v>0</v>
      </c>
    </row>
    <row r="200" spans="7:21" ht="20.100000000000001" customHeight="1">
      <c r="G200" s="1047"/>
      <c r="H200" s="655"/>
      <c r="I200" s="655"/>
      <c r="J200" s="655"/>
      <c r="K200" s="655"/>
      <c r="L200" s="655"/>
      <c r="M200" s="655"/>
      <c r="N200" s="1310"/>
      <c r="O200" s="655"/>
      <c r="P200" s="656"/>
      <c r="Q200" s="657"/>
      <c r="R200" s="704"/>
      <c r="S200" s="3180"/>
      <c r="U200" s="209" t="str">
        <f t="shared" si="8"/>
        <v>0</v>
      </c>
    </row>
    <row r="201" spans="7:21" ht="20.100000000000001" customHeight="1">
      <c r="G201" s="1047"/>
      <c r="H201" s="655"/>
      <c r="I201" s="655"/>
      <c r="J201" s="655"/>
      <c r="K201" s="655"/>
      <c r="L201" s="655"/>
      <c r="M201" s="655"/>
      <c r="N201" s="1310"/>
      <c r="O201" s="655"/>
      <c r="P201" s="656"/>
      <c r="Q201" s="657"/>
      <c r="R201" s="704"/>
      <c r="S201" s="3180"/>
      <c r="U201" s="209" t="str">
        <f t="shared" ref="U201:U264" si="9">IF(R201&gt;0,"추경","0")</f>
        <v>0</v>
      </c>
    </row>
    <row r="202" spans="7:21" ht="20.100000000000001" customHeight="1">
      <c r="G202" s="1047"/>
      <c r="H202" s="655"/>
      <c r="I202" s="655"/>
      <c r="J202" s="655"/>
      <c r="K202" s="655"/>
      <c r="L202" s="655"/>
      <c r="M202" s="655"/>
      <c r="N202" s="1310"/>
      <c r="O202" s="655"/>
      <c r="P202" s="656"/>
      <c r="Q202" s="657"/>
      <c r="R202" s="704"/>
      <c r="S202" s="3180"/>
      <c r="U202" s="209" t="str">
        <f t="shared" si="9"/>
        <v>0</v>
      </c>
    </row>
    <row r="203" spans="7:21" ht="20.100000000000001" customHeight="1">
      <c r="G203" s="1047"/>
      <c r="H203" s="655"/>
      <c r="I203" s="655"/>
      <c r="J203" s="655"/>
      <c r="K203" s="655"/>
      <c r="L203" s="655"/>
      <c r="M203" s="655"/>
      <c r="N203" s="1310"/>
      <c r="O203" s="655"/>
      <c r="P203" s="656"/>
      <c r="Q203" s="657"/>
      <c r="R203" s="704"/>
      <c r="S203" s="3180"/>
      <c r="U203" s="209" t="str">
        <f t="shared" si="9"/>
        <v>0</v>
      </c>
    </row>
    <row r="204" spans="7:21" ht="20.100000000000001" customHeight="1">
      <c r="G204" s="1047"/>
      <c r="H204" s="655"/>
      <c r="I204" s="655"/>
      <c r="J204" s="655"/>
      <c r="K204" s="655"/>
      <c r="L204" s="655"/>
      <c r="M204" s="655"/>
      <c r="N204" s="1310"/>
      <c r="O204" s="655"/>
      <c r="P204" s="656"/>
      <c r="Q204" s="657"/>
      <c r="R204" s="704"/>
      <c r="S204" s="3180"/>
      <c r="U204" s="209" t="str">
        <f t="shared" si="9"/>
        <v>0</v>
      </c>
    </row>
    <row r="205" spans="7:21" ht="20.100000000000001" customHeight="1">
      <c r="G205" s="1047"/>
      <c r="H205" s="655"/>
      <c r="I205" s="655"/>
      <c r="J205" s="655"/>
      <c r="K205" s="655"/>
      <c r="L205" s="655"/>
      <c r="M205" s="655"/>
      <c r="N205" s="1310"/>
      <c r="O205" s="655"/>
      <c r="P205" s="656"/>
      <c r="Q205" s="657"/>
      <c r="R205" s="704"/>
      <c r="S205" s="3180"/>
      <c r="U205" s="209" t="str">
        <f t="shared" si="9"/>
        <v>0</v>
      </c>
    </row>
    <row r="206" spans="7:21" ht="20.100000000000001" customHeight="1">
      <c r="G206" s="1047"/>
      <c r="H206" s="655"/>
      <c r="I206" s="655"/>
      <c r="J206" s="655"/>
      <c r="K206" s="655"/>
      <c r="L206" s="655"/>
      <c r="M206" s="655"/>
      <c r="N206" s="1310"/>
      <c r="O206" s="655"/>
      <c r="P206" s="656"/>
      <c r="Q206" s="657"/>
      <c r="R206" s="704"/>
      <c r="S206" s="3180"/>
      <c r="U206" s="209" t="str">
        <f t="shared" si="9"/>
        <v>0</v>
      </c>
    </row>
    <row r="207" spans="7:21" ht="20.100000000000001" customHeight="1">
      <c r="G207" s="1047"/>
      <c r="H207" s="655"/>
      <c r="I207" s="655"/>
      <c r="J207" s="655"/>
      <c r="K207" s="655"/>
      <c r="L207" s="655"/>
      <c r="M207" s="655"/>
      <c r="N207" s="1310"/>
      <c r="O207" s="655"/>
      <c r="P207" s="656"/>
      <c r="Q207" s="657"/>
      <c r="R207" s="704"/>
      <c r="S207" s="3180"/>
      <c r="U207" s="209" t="str">
        <f t="shared" si="9"/>
        <v>0</v>
      </c>
    </row>
    <row r="208" spans="7:21" ht="20.100000000000001" customHeight="1">
      <c r="G208" s="1047"/>
      <c r="H208" s="655"/>
      <c r="I208" s="655"/>
      <c r="J208" s="655"/>
      <c r="K208" s="655"/>
      <c r="L208" s="655"/>
      <c r="M208" s="655"/>
      <c r="N208" s="1310"/>
      <c r="O208" s="655"/>
      <c r="P208" s="656"/>
      <c r="Q208" s="657"/>
      <c r="R208" s="704"/>
      <c r="S208" s="3180"/>
      <c r="U208" s="209" t="str">
        <f t="shared" si="9"/>
        <v>0</v>
      </c>
    </row>
    <row r="209" spans="7:21" ht="20.100000000000001" customHeight="1">
      <c r="G209" s="1047"/>
      <c r="H209" s="655"/>
      <c r="I209" s="655"/>
      <c r="J209" s="655"/>
      <c r="K209" s="655"/>
      <c r="L209" s="655"/>
      <c r="M209" s="655"/>
      <c r="N209" s="1310"/>
      <c r="O209" s="655"/>
      <c r="P209" s="656"/>
      <c r="Q209" s="657"/>
      <c r="R209" s="704"/>
      <c r="S209" s="3180"/>
      <c r="U209" s="209" t="str">
        <f t="shared" si="9"/>
        <v>0</v>
      </c>
    </row>
    <row r="210" spans="7:21" ht="20.100000000000001" customHeight="1">
      <c r="G210" s="1047"/>
      <c r="H210" s="655"/>
      <c r="I210" s="655"/>
      <c r="J210" s="655"/>
      <c r="K210" s="655"/>
      <c r="L210" s="655"/>
      <c r="M210" s="655"/>
      <c r="N210" s="1310"/>
      <c r="O210" s="655"/>
      <c r="P210" s="656"/>
      <c r="Q210" s="657"/>
      <c r="R210" s="704"/>
      <c r="S210" s="3180"/>
      <c r="U210" s="209" t="str">
        <f t="shared" si="9"/>
        <v>0</v>
      </c>
    </row>
    <row r="211" spans="7:21" ht="20.100000000000001" customHeight="1">
      <c r="G211" s="1047"/>
      <c r="H211" s="655"/>
      <c r="I211" s="655"/>
      <c r="J211" s="655"/>
      <c r="K211" s="655"/>
      <c r="L211" s="655"/>
      <c r="M211" s="655"/>
      <c r="N211" s="1310"/>
      <c r="O211" s="655"/>
      <c r="P211" s="656"/>
      <c r="Q211" s="657"/>
      <c r="R211" s="704"/>
      <c r="S211" s="3180"/>
      <c r="U211" s="209" t="str">
        <f t="shared" si="9"/>
        <v>0</v>
      </c>
    </row>
    <row r="212" spans="7:21" ht="20.100000000000001" customHeight="1">
      <c r="G212" s="1047"/>
      <c r="H212" s="655"/>
      <c r="I212" s="655"/>
      <c r="J212" s="655"/>
      <c r="K212" s="655"/>
      <c r="L212" s="655"/>
      <c r="M212" s="655"/>
      <c r="N212" s="1310"/>
      <c r="O212" s="655"/>
      <c r="P212" s="656"/>
      <c r="Q212" s="657"/>
      <c r="R212" s="704"/>
      <c r="S212" s="3180"/>
      <c r="U212" s="209" t="str">
        <f t="shared" si="9"/>
        <v>0</v>
      </c>
    </row>
    <row r="213" spans="7:21" ht="20.100000000000001" customHeight="1">
      <c r="G213" s="1047"/>
      <c r="H213" s="655"/>
      <c r="I213" s="655"/>
      <c r="J213" s="655"/>
      <c r="K213" s="655"/>
      <c r="L213" s="655"/>
      <c r="M213" s="655"/>
      <c r="N213" s="1310"/>
      <c r="O213" s="655"/>
      <c r="P213" s="656"/>
      <c r="Q213" s="657"/>
      <c r="R213" s="704"/>
      <c r="S213" s="3180"/>
      <c r="U213" s="209" t="str">
        <f t="shared" si="9"/>
        <v>0</v>
      </c>
    </row>
    <row r="214" spans="7:21" ht="20.100000000000001" customHeight="1">
      <c r="G214" s="1047"/>
      <c r="H214" s="655"/>
      <c r="I214" s="655"/>
      <c r="J214" s="655"/>
      <c r="K214" s="655"/>
      <c r="L214" s="655"/>
      <c r="M214" s="655"/>
      <c r="N214" s="1310"/>
      <c r="O214" s="655"/>
      <c r="P214" s="656"/>
      <c r="Q214" s="657"/>
      <c r="R214" s="704"/>
      <c r="S214" s="3180"/>
      <c r="U214" s="209" t="str">
        <f t="shared" si="9"/>
        <v>0</v>
      </c>
    </row>
    <row r="215" spans="7:21" ht="20.100000000000001" customHeight="1">
      <c r="G215" s="1047"/>
      <c r="H215" s="655"/>
      <c r="I215" s="655"/>
      <c r="J215" s="655"/>
      <c r="K215" s="655"/>
      <c r="L215" s="655"/>
      <c r="M215" s="655"/>
      <c r="N215" s="1310"/>
      <c r="O215" s="655"/>
      <c r="P215" s="656"/>
      <c r="Q215" s="657"/>
      <c r="R215" s="704"/>
      <c r="S215" s="3180"/>
      <c r="U215" s="209" t="str">
        <f t="shared" si="9"/>
        <v>0</v>
      </c>
    </row>
    <row r="216" spans="7:21" ht="20.100000000000001" customHeight="1">
      <c r="G216" s="1047"/>
      <c r="H216" s="655"/>
      <c r="I216" s="655"/>
      <c r="J216" s="655"/>
      <c r="K216" s="655"/>
      <c r="L216" s="655"/>
      <c r="M216" s="655"/>
      <c r="N216" s="1310"/>
      <c r="O216" s="655"/>
      <c r="P216" s="656"/>
      <c r="Q216" s="657"/>
      <c r="R216" s="704"/>
      <c r="S216" s="3180"/>
      <c r="U216" s="209" t="str">
        <f t="shared" si="9"/>
        <v>0</v>
      </c>
    </row>
    <row r="217" spans="7:21" ht="20.100000000000001" customHeight="1">
      <c r="G217" s="1047"/>
      <c r="H217" s="655"/>
      <c r="I217" s="655"/>
      <c r="J217" s="655"/>
      <c r="K217" s="655"/>
      <c r="L217" s="655"/>
      <c r="M217" s="655"/>
      <c r="N217" s="1310"/>
      <c r="O217" s="655"/>
      <c r="P217" s="656"/>
      <c r="Q217" s="657"/>
      <c r="R217" s="704"/>
      <c r="S217" s="3180"/>
      <c r="U217" s="209" t="str">
        <f t="shared" si="9"/>
        <v>0</v>
      </c>
    </row>
    <row r="218" spans="7:21" ht="20.100000000000001" customHeight="1">
      <c r="G218" s="1047"/>
      <c r="H218" s="655"/>
      <c r="I218" s="655"/>
      <c r="J218" s="655"/>
      <c r="K218" s="655"/>
      <c r="L218" s="655"/>
      <c r="M218" s="655"/>
      <c r="N218" s="1310"/>
      <c r="O218" s="655"/>
      <c r="P218" s="656"/>
      <c r="Q218" s="657"/>
      <c r="R218" s="704"/>
      <c r="S218" s="3180"/>
      <c r="U218" s="209" t="str">
        <f t="shared" si="9"/>
        <v>0</v>
      </c>
    </row>
    <row r="219" spans="7:21" ht="20.100000000000001" customHeight="1">
      <c r="G219" s="1047"/>
      <c r="H219" s="655"/>
      <c r="I219" s="655"/>
      <c r="J219" s="655"/>
      <c r="K219" s="655"/>
      <c r="L219" s="655"/>
      <c r="M219" s="655"/>
      <c r="N219" s="1310"/>
      <c r="O219" s="655"/>
      <c r="P219" s="656"/>
      <c r="Q219" s="657"/>
      <c r="R219" s="704"/>
      <c r="S219" s="3180"/>
      <c r="U219" s="209" t="str">
        <f t="shared" si="9"/>
        <v>0</v>
      </c>
    </row>
    <row r="220" spans="7:21" ht="20.100000000000001" customHeight="1">
      <c r="G220" s="1047"/>
      <c r="H220" s="655"/>
      <c r="I220" s="655"/>
      <c r="J220" s="655"/>
      <c r="K220" s="655"/>
      <c r="L220" s="655"/>
      <c r="M220" s="655"/>
      <c r="N220" s="1310"/>
      <c r="O220" s="655"/>
      <c r="P220" s="656"/>
      <c r="Q220" s="657"/>
      <c r="R220" s="704"/>
      <c r="S220" s="3180"/>
      <c r="U220" s="209" t="str">
        <f t="shared" si="9"/>
        <v>0</v>
      </c>
    </row>
    <row r="221" spans="7:21" ht="20.100000000000001" customHeight="1">
      <c r="G221" s="1047"/>
      <c r="H221" s="655"/>
      <c r="I221" s="655"/>
      <c r="J221" s="655"/>
      <c r="K221" s="655"/>
      <c r="L221" s="655"/>
      <c r="M221" s="655"/>
      <c r="N221" s="1310"/>
      <c r="O221" s="655"/>
      <c r="P221" s="656"/>
      <c r="Q221" s="657"/>
      <c r="R221" s="704"/>
      <c r="S221" s="3180"/>
      <c r="U221" s="209" t="str">
        <f t="shared" si="9"/>
        <v>0</v>
      </c>
    </row>
    <row r="222" spans="7:21" ht="20.100000000000001" customHeight="1">
      <c r="G222" s="1047"/>
      <c r="H222" s="655"/>
      <c r="I222" s="655"/>
      <c r="J222" s="655"/>
      <c r="K222" s="655"/>
      <c r="L222" s="655"/>
      <c r="M222" s="655"/>
      <c r="N222" s="1310"/>
      <c r="O222" s="655"/>
      <c r="P222" s="656"/>
      <c r="Q222" s="657"/>
      <c r="R222" s="704"/>
      <c r="S222" s="3180"/>
      <c r="U222" s="209" t="str">
        <f t="shared" si="9"/>
        <v>0</v>
      </c>
    </row>
    <row r="223" spans="7:21" ht="20.100000000000001" customHeight="1">
      <c r="G223" s="1047"/>
      <c r="H223" s="655"/>
      <c r="I223" s="655"/>
      <c r="J223" s="655"/>
      <c r="K223" s="655"/>
      <c r="L223" s="655"/>
      <c r="M223" s="655"/>
      <c r="N223" s="1310"/>
      <c r="O223" s="655"/>
      <c r="P223" s="656"/>
      <c r="Q223" s="657"/>
      <c r="R223" s="704"/>
      <c r="S223" s="3180"/>
      <c r="U223" s="209" t="str">
        <f t="shared" si="9"/>
        <v>0</v>
      </c>
    </row>
    <row r="224" spans="7:21" ht="20.100000000000001" customHeight="1">
      <c r="G224" s="1047"/>
      <c r="H224" s="655"/>
      <c r="I224" s="655"/>
      <c r="J224" s="655"/>
      <c r="K224" s="655"/>
      <c r="L224" s="655"/>
      <c r="M224" s="655"/>
      <c r="N224" s="1310"/>
      <c r="O224" s="655"/>
      <c r="P224" s="656"/>
      <c r="Q224" s="657"/>
      <c r="R224" s="704"/>
      <c r="S224" s="3180"/>
      <c r="U224" s="209" t="str">
        <f t="shared" si="9"/>
        <v>0</v>
      </c>
    </row>
    <row r="225" spans="7:21" ht="20.100000000000001" customHeight="1">
      <c r="G225" s="1047"/>
      <c r="H225" s="655"/>
      <c r="I225" s="655"/>
      <c r="J225" s="655"/>
      <c r="K225" s="655"/>
      <c r="L225" s="655"/>
      <c r="M225" s="655"/>
      <c r="N225" s="1310"/>
      <c r="O225" s="655"/>
      <c r="P225" s="656"/>
      <c r="Q225" s="657"/>
      <c r="R225" s="704"/>
      <c r="S225" s="3180"/>
      <c r="U225" s="209" t="str">
        <f t="shared" si="9"/>
        <v>0</v>
      </c>
    </row>
    <row r="226" spans="7:21" ht="20.100000000000001" customHeight="1">
      <c r="G226" s="1047"/>
      <c r="H226" s="655"/>
      <c r="I226" s="655"/>
      <c r="J226" s="655"/>
      <c r="K226" s="655"/>
      <c r="L226" s="655"/>
      <c r="M226" s="655"/>
      <c r="N226" s="1310"/>
      <c r="O226" s="655"/>
      <c r="P226" s="656"/>
      <c r="Q226" s="657"/>
      <c r="R226" s="704"/>
      <c r="S226" s="3180"/>
      <c r="U226" s="209" t="str">
        <f t="shared" si="9"/>
        <v>0</v>
      </c>
    </row>
    <row r="227" spans="7:21" ht="20.100000000000001" customHeight="1">
      <c r="G227" s="1047"/>
      <c r="H227" s="655"/>
      <c r="I227" s="655"/>
      <c r="J227" s="655"/>
      <c r="K227" s="655"/>
      <c r="L227" s="655"/>
      <c r="M227" s="655"/>
      <c r="N227" s="1310"/>
      <c r="O227" s="655"/>
      <c r="P227" s="656"/>
      <c r="Q227" s="657"/>
      <c r="R227" s="704"/>
      <c r="S227" s="3180"/>
      <c r="U227" s="209" t="str">
        <f t="shared" si="9"/>
        <v>0</v>
      </c>
    </row>
    <row r="228" spans="7:21" ht="20.100000000000001" customHeight="1">
      <c r="G228" s="1047"/>
      <c r="H228" s="655"/>
      <c r="I228" s="655"/>
      <c r="J228" s="655"/>
      <c r="K228" s="655"/>
      <c r="L228" s="655"/>
      <c r="M228" s="655"/>
      <c r="N228" s="1310"/>
      <c r="O228" s="655"/>
      <c r="P228" s="656"/>
      <c r="Q228" s="657"/>
      <c r="R228" s="704"/>
      <c r="S228" s="3180"/>
      <c r="U228" s="209" t="str">
        <f t="shared" si="9"/>
        <v>0</v>
      </c>
    </row>
    <row r="229" spans="7:21" ht="20.100000000000001" customHeight="1">
      <c r="G229" s="1047"/>
      <c r="H229" s="655"/>
      <c r="I229" s="655"/>
      <c r="J229" s="655"/>
      <c r="K229" s="655"/>
      <c r="L229" s="655"/>
      <c r="M229" s="655"/>
      <c r="N229" s="1310"/>
      <c r="O229" s="655"/>
      <c r="P229" s="656"/>
      <c r="Q229" s="657"/>
      <c r="R229" s="704"/>
      <c r="S229" s="3180"/>
      <c r="U229" s="209" t="str">
        <f t="shared" si="9"/>
        <v>0</v>
      </c>
    </row>
    <row r="230" spans="7:21" ht="20.100000000000001" customHeight="1">
      <c r="G230" s="1047"/>
      <c r="H230" s="655"/>
      <c r="I230" s="655"/>
      <c r="J230" s="655"/>
      <c r="K230" s="655"/>
      <c r="L230" s="655"/>
      <c r="M230" s="655"/>
      <c r="N230" s="1310"/>
      <c r="O230" s="655"/>
      <c r="P230" s="656"/>
      <c r="Q230" s="657"/>
      <c r="R230" s="704"/>
      <c r="S230" s="3180"/>
      <c r="U230" s="209" t="str">
        <f t="shared" si="9"/>
        <v>0</v>
      </c>
    </row>
    <row r="231" spans="7:21" ht="20.100000000000001" customHeight="1">
      <c r="G231" s="1047"/>
      <c r="H231" s="655"/>
      <c r="I231" s="655"/>
      <c r="J231" s="655"/>
      <c r="K231" s="655"/>
      <c r="L231" s="655"/>
      <c r="M231" s="655"/>
      <c r="N231" s="1310"/>
      <c r="O231" s="655"/>
      <c r="P231" s="656"/>
      <c r="Q231" s="657"/>
      <c r="R231" s="704"/>
      <c r="S231" s="3180"/>
      <c r="U231" s="209" t="str">
        <f t="shared" si="9"/>
        <v>0</v>
      </c>
    </row>
    <row r="232" spans="7:21" ht="20.100000000000001" customHeight="1">
      <c r="G232" s="1047"/>
      <c r="H232" s="655"/>
      <c r="I232" s="655"/>
      <c r="J232" s="655"/>
      <c r="K232" s="655"/>
      <c r="L232" s="655"/>
      <c r="M232" s="655"/>
      <c r="N232" s="1310"/>
      <c r="O232" s="655"/>
      <c r="P232" s="656"/>
      <c r="Q232" s="657"/>
      <c r="R232" s="704"/>
      <c r="S232" s="3180"/>
      <c r="U232" s="209" t="str">
        <f t="shared" si="9"/>
        <v>0</v>
      </c>
    </row>
    <row r="233" spans="7:21" ht="20.100000000000001" customHeight="1">
      <c r="G233" s="1047"/>
      <c r="H233" s="655"/>
      <c r="I233" s="655"/>
      <c r="J233" s="655"/>
      <c r="K233" s="655"/>
      <c r="L233" s="655"/>
      <c r="M233" s="655"/>
      <c r="N233" s="1310"/>
      <c r="O233" s="655"/>
      <c r="P233" s="656"/>
      <c r="Q233" s="657"/>
      <c r="R233" s="704"/>
      <c r="S233" s="3180"/>
      <c r="U233" s="209" t="str">
        <f t="shared" si="9"/>
        <v>0</v>
      </c>
    </row>
    <row r="234" spans="7:21" ht="20.100000000000001" customHeight="1">
      <c r="G234" s="1047"/>
      <c r="H234" s="655"/>
      <c r="I234" s="655"/>
      <c r="J234" s="655"/>
      <c r="K234" s="655"/>
      <c r="L234" s="655"/>
      <c r="M234" s="655"/>
      <c r="N234" s="1310"/>
      <c r="O234" s="655"/>
      <c r="P234" s="656"/>
      <c r="Q234" s="657"/>
      <c r="R234" s="704"/>
      <c r="S234" s="3180"/>
      <c r="U234" s="209" t="str">
        <f t="shared" si="9"/>
        <v>0</v>
      </c>
    </row>
    <row r="235" spans="7:21" ht="20.100000000000001" customHeight="1">
      <c r="G235" s="1047"/>
      <c r="H235" s="655"/>
      <c r="I235" s="655"/>
      <c r="J235" s="655"/>
      <c r="K235" s="655"/>
      <c r="L235" s="655"/>
      <c r="M235" s="655"/>
      <c r="N235" s="1310"/>
      <c r="O235" s="655"/>
      <c r="P235" s="656"/>
      <c r="Q235" s="657"/>
      <c r="R235" s="704"/>
      <c r="S235" s="3180"/>
      <c r="U235" s="209" t="str">
        <f t="shared" si="9"/>
        <v>0</v>
      </c>
    </row>
    <row r="236" spans="7:21" ht="20.100000000000001" customHeight="1">
      <c r="G236" s="1047"/>
      <c r="H236" s="655"/>
      <c r="I236" s="655"/>
      <c r="J236" s="655"/>
      <c r="K236" s="655"/>
      <c r="L236" s="655"/>
      <c r="M236" s="655"/>
      <c r="N236" s="1310"/>
      <c r="O236" s="655"/>
      <c r="P236" s="656"/>
      <c r="Q236" s="657"/>
      <c r="R236" s="704"/>
      <c r="S236" s="3180"/>
      <c r="U236" s="209" t="str">
        <f t="shared" si="9"/>
        <v>0</v>
      </c>
    </row>
    <row r="237" spans="7:21" ht="20.100000000000001" customHeight="1">
      <c r="G237" s="1047"/>
      <c r="H237" s="655"/>
      <c r="I237" s="655"/>
      <c r="J237" s="655"/>
      <c r="K237" s="655"/>
      <c r="L237" s="655"/>
      <c r="M237" s="655"/>
      <c r="N237" s="1310"/>
      <c r="O237" s="655"/>
      <c r="P237" s="656"/>
      <c r="Q237" s="657"/>
      <c r="R237" s="704"/>
      <c r="S237" s="3180"/>
      <c r="U237" s="209" t="str">
        <f t="shared" si="9"/>
        <v>0</v>
      </c>
    </row>
    <row r="238" spans="7:21" ht="20.100000000000001" customHeight="1">
      <c r="G238" s="1047"/>
      <c r="H238" s="655"/>
      <c r="I238" s="655"/>
      <c r="J238" s="655"/>
      <c r="K238" s="655"/>
      <c r="L238" s="655"/>
      <c r="M238" s="655"/>
      <c r="N238" s="1310"/>
      <c r="O238" s="655"/>
      <c r="P238" s="656"/>
      <c r="Q238" s="657"/>
      <c r="R238" s="704"/>
      <c r="S238" s="3180"/>
      <c r="U238" s="209" t="str">
        <f t="shared" si="9"/>
        <v>0</v>
      </c>
    </row>
    <row r="239" spans="7:21" ht="20.100000000000001" customHeight="1">
      <c r="G239" s="1047"/>
      <c r="H239" s="655"/>
      <c r="I239" s="655"/>
      <c r="J239" s="655"/>
      <c r="K239" s="655"/>
      <c r="L239" s="655"/>
      <c r="M239" s="655"/>
      <c r="N239" s="1310"/>
      <c r="O239" s="655"/>
      <c r="P239" s="656"/>
      <c r="Q239" s="657"/>
      <c r="R239" s="704"/>
      <c r="S239" s="3180"/>
      <c r="U239" s="209" t="str">
        <f t="shared" si="9"/>
        <v>0</v>
      </c>
    </row>
    <row r="240" spans="7:21" ht="20.100000000000001" customHeight="1">
      <c r="G240" s="1047"/>
      <c r="H240" s="655"/>
      <c r="I240" s="655"/>
      <c r="J240" s="655"/>
      <c r="K240" s="655"/>
      <c r="L240" s="655"/>
      <c r="M240" s="655"/>
      <c r="N240" s="1310"/>
      <c r="O240" s="655"/>
      <c r="P240" s="656"/>
      <c r="Q240" s="657"/>
      <c r="R240" s="704"/>
      <c r="S240" s="3180"/>
      <c r="U240" s="209" t="str">
        <f t="shared" si="9"/>
        <v>0</v>
      </c>
    </row>
    <row r="241" spans="7:21" ht="20.100000000000001" customHeight="1">
      <c r="G241" s="1047"/>
      <c r="H241" s="655"/>
      <c r="I241" s="655"/>
      <c r="J241" s="655"/>
      <c r="K241" s="655"/>
      <c r="L241" s="655"/>
      <c r="M241" s="655"/>
      <c r="N241" s="1310"/>
      <c r="O241" s="655"/>
      <c r="P241" s="656"/>
      <c r="Q241" s="657"/>
      <c r="R241" s="704"/>
      <c r="S241" s="3180"/>
      <c r="U241" s="209" t="str">
        <f t="shared" si="9"/>
        <v>0</v>
      </c>
    </row>
    <row r="242" spans="7:21" ht="20.100000000000001" customHeight="1">
      <c r="G242" s="1047"/>
      <c r="H242" s="655"/>
      <c r="I242" s="655"/>
      <c r="J242" s="655"/>
      <c r="K242" s="655"/>
      <c r="L242" s="655"/>
      <c r="M242" s="655"/>
      <c r="N242" s="1310"/>
      <c r="O242" s="655"/>
      <c r="P242" s="656"/>
      <c r="Q242" s="657"/>
      <c r="R242" s="704"/>
      <c r="S242" s="3180"/>
      <c r="U242" s="209" t="str">
        <f t="shared" si="9"/>
        <v>0</v>
      </c>
    </row>
    <row r="243" spans="7:21" ht="20.100000000000001" customHeight="1">
      <c r="G243" s="1047"/>
      <c r="H243" s="655"/>
      <c r="I243" s="655"/>
      <c r="J243" s="655"/>
      <c r="K243" s="655"/>
      <c r="L243" s="655"/>
      <c r="M243" s="655"/>
      <c r="N243" s="1310"/>
      <c r="O243" s="655"/>
      <c r="P243" s="656"/>
      <c r="Q243" s="657"/>
      <c r="R243" s="704"/>
      <c r="S243" s="3180"/>
      <c r="U243" s="209" t="str">
        <f t="shared" si="9"/>
        <v>0</v>
      </c>
    </row>
    <row r="244" spans="7:21" ht="20.100000000000001" customHeight="1">
      <c r="G244" s="1047"/>
      <c r="H244" s="655"/>
      <c r="I244" s="655"/>
      <c r="J244" s="655"/>
      <c r="K244" s="655"/>
      <c r="L244" s="655"/>
      <c r="M244" s="655"/>
      <c r="N244" s="1310"/>
      <c r="O244" s="655"/>
      <c r="P244" s="656"/>
      <c r="Q244" s="657"/>
      <c r="R244" s="704"/>
      <c r="S244" s="3180"/>
      <c r="U244" s="209" t="str">
        <f t="shared" si="9"/>
        <v>0</v>
      </c>
    </row>
    <row r="245" spans="7:21" ht="20.100000000000001" customHeight="1">
      <c r="G245" s="1047"/>
      <c r="H245" s="655"/>
      <c r="I245" s="655"/>
      <c r="J245" s="655"/>
      <c r="K245" s="655"/>
      <c r="L245" s="655"/>
      <c r="M245" s="655"/>
      <c r="N245" s="1310"/>
      <c r="O245" s="655"/>
      <c r="P245" s="656"/>
      <c r="Q245" s="657"/>
      <c r="R245" s="704"/>
      <c r="S245" s="3180"/>
      <c r="U245" s="209" t="str">
        <f t="shared" si="9"/>
        <v>0</v>
      </c>
    </row>
    <row r="246" spans="7:21" ht="20.100000000000001" customHeight="1">
      <c r="G246" s="1047"/>
      <c r="H246" s="655"/>
      <c r="I246" s="655"/>
      <c r="J246" s="655"/>
      <c r="K246" s="655"/>
      <c r="L246" s="655"/>
      <c r="M246" s="655"/>
      <c r="N246" s="1310"/>
      <c r="O246" s="655"/>
      <c r="P246" s="656"/>
      <c r="Q246" s="657"/>
      <c r="R246" s="704"/>
      <c r="S246" s="3180"/>
      <c r="U246" s="209" t="str">
        <f t="shared" si="9"/>
        <v>0</v>
      </c>
    </row>
    <row r="247" spans="7:21" ht="20.100000000000001" customHeight="1">
      <c r="G247" s="1047"/>
      <c r="H247" s="655"/>
      <c r="I247" s="655"/>
      <c r="J247" s="655"/>
      <c r="K247" s="655"/>
      <c r="L247" s="655"/>
      <c r="M247" s="655"/>
      <c r="N247" s="1310"/>
      <c r="O247" s="655"/>
      <c r="P247" s="656"/>
      <c r="Q247" s="657"/>
      <c r="R247" s="704"/>
      <c r="S247" s="3180"/>
      <c r="U247" s="209" t="str">
        <f t="shared" si="9"/>
        <v>0</v>
      </c>
    </row>
    <row r="248" spans="7:21" ht="20.100000000000001" customHeight="1">
      <c r="G248" s="1047"/>
      <c r="H248" s="655"/>
      <c r="I248" s="655"/>
      <c r="J248" s="655"/>
      <c r="K248" s="655"/>
      <c r="L248" s="655"/>
      <c r="M248" s="655"/>
      <c r="N248" s="1310"/>
      <c r="O248" s="655"/>
      <c r="P248" s="656"/>
      <c r="Q248" s="657"/>
      <c r="R248" s="704"/>
      <c r="S248" s="3180"/>
      <c r="U248" s="209" t="str">
        <f t="shared" si="9"/>
        <v>0</v>
      </c>
    </row>
    <row r="249" spans="7:21" ht="20.100000000000001" customHeight="1">
      <c r="G249" s="1047"/>
      <c r="H249" s="655"/>
      <c r="I249" s="655"/>
      <c r="J249" s="655"/>
      <c r="K249" s="655"/>
      <c r="L249" s="655"/>
      <c r="M249" s="655"/>
      <c r="N249" s="1310"/>
      <c r="O249" s="655"/>
      <c r="P249" s="656"/>
      <c r="Q249" s="657"/>
      <c r="R249" s="704"/>
      <c r="S249" s="3180"/>
      <c r="U249" s="209" t="str">
        <f t="shared" si="9"/>
        <v>0</v>
      </c>
    </row>
    <row r="250" spans="7:21" ht="20.100000000000001" customHeight="1">
      <c r="G250" s="1047"/>
      <c r="H250" s="655"/>
      <c r="I250" s="655"/>
      <c r="J250" s="655"/>
      <c r="K250" s="655"/>
      <c r="L250" s="655"/>
      <c r="M250" s="655"/>
      <c r="N250" s="1310"/>
      <c r="O250" s="655"/>
      <c r="P250" s="656"/>
      <c r="Q250" s="657"/>
      <c r="R250" s="704"/>
      <c r="S250" s="3180"/>
      <c r="U250" s="209" t="str">
        <f t="shared" si="9"/>
        <v>0</v>
      </c>
    </row>
    <row r="251" spans="7:21" ht="20.100000000000001" customHeight="1">
      <c r="G251" s="1047"/>
      <c r="H251" s="655"/>
      <c r="I251" s="655"/>
      <c r="J251" s="655"/>
      <c r="K251" s="655"/>
      <c r="L251" s="655"/>
      <c r="M251" s="655"/>
      <c r="N251" s="1310"/>
      <c r="O251" s="655"/>
      <c r="P251" s="656"/>
      <c r="Q251" s="657"/>
      <c r="R251" s="704"/>
      <c r="S251" s="3180"/>
      <c r="U251" s="209" t="str">
        <f t="shared" si="9"/>
        <v>0</v>
      </c>
    </row>
    <row r="252" spans="7:21" ht="20.100000000000001" customHeight="1">
      <c r="G252" s="1047"/>
      <c r="H252" s="655"/>
      <c r="I252" s="655"/>
      <c r="J252" s="655"/>
      <c r="K252" s="655"/>
      <c r="L252" s="655"/>
      <c r="M252" s="655"/>
      <c r="N252" s="1310"/>
      <c r="O252" s="655"/>
      <c r="P252" s="656"/>
      <c r="Q252" s="657"/>
      <c r="R252" s="704"/>
      <c r="S252" s="3180"/>
      <c r="U252" s="209" t="str">
        <f t="shared" si="9"/>
        <v>0</v>
      </c>
    </row>
    <row r="253" spans="7:21" ht="20.100000000000001" customHeight="1">
      <c r="G253" s="1047"/>
      <c r="H253" s="655"/>
      <c r="I253" s="655"/>
      <c r="J253" s="655"/>
      <c r="K253" s="655"/>
      <c r="L253" s="655"/>
      <c r="M253" s="655"/>
      <c r="N253" s="1310"/>
      <c r="O253" s="655"/>
      <c r="P253" s="656"/>
      <c r="Q253" s="657"/>
      <c r="R253" s="704"/>
      <c r="S253" s="3180"/>
      <c r="U253" s="209" t="str">
        <f t="shared" si="9"/>
        <v>0</v>
      </c>
    </row>
    <row r="254" spans="7:21" ht="20.100000000000001" customHeight="1">
      <c r="G254" s="1047"/>
      <c r="H254" s="655"/>
      <c r="I254" s="655"/>
      <c r="J254" s="655"/>
      <c r="K254" s="655"/>
      <c r="L254" s="655"/>
      <c r="M254" s="655"/>
      <c r="N254" s="1310"/>
      <c r="O254" s="655"/>
      <c r="P254" s="656"/>
      <c r="Q254" s="657"/>
      <c r="R254" s="704"/>
      <c r="S254" s="3180"/>
      <c r="U254" s="209" t="str">
        <f t="shared" si="9"/>
        <v>0</v>
      </c>
    </row>
    <row r="255" spans="7:21" ht="20.100000000000001" customHeight="1">
      <c r="G255" s="1047"/>
      <c r="H255" s="655"/>
      <c r="I255" s="655"/>
      <c r="J255" s="655"/>
      <c r="K255" s="655"/>
      <c r="L255" s="655"/>
      <c r="M255" s="655"/>
      <c r="N255" s="1310"/>
      <c r="O255" s="655"/>
      <c r="P255" s="656"/>
      <c r="Q255" s="657"/>
      <c r="R255" s="704"/>
      <c r="S255" s="3180"/>
      <c r="U255" s="209" t="str">
        <f t="shared" si="9"/>
        <v>0</v>
      </c>
    </row>
    <row r="256" spans="7:21" ht="20.100000000000001" customHeight="1">
      <c r="G256" s="1047"/>
      <c r="H256" s="655"/>
      <c r="I256" s="655"/>
      <c r="J256" s="655"/>
      <c r="K256" s="655"/>
      <c r="L256" s="655"/>
      <c r="M256" s="655"/>
      <c r="N256" s="1310"/>
      <c r="O256" s="655"/>
      <c r="P256" s="656"/>
      <c r="Q256" s="657"/>
      <c r="R256" s="704"/>
      <c r="S256" s="3180"/>
      <c r="U256" s="209" t="str">
        <f t="shared" si="9"/>
        <v>0</v>
      </c>
    </row>
    <row r="257" spans="7:21" ht="20.100000000000001" customHeight="1">
      <c r="G257" s="1047"/>
      <c r="H257" s="655"/>
      <c r="I257" s="655"/>
      <c r="J257" s="655"/>
      <c r="K257" s="655"/>
      <c r="L257" s="655"/>
      <c r="M257" s="655"/>
      <c r="N257" s="1310"/>
      <c r="O257" s="655"/>
      <c r="P257" s="656"/>
      <c r="Q257" s="657"/>
      <c r="R257" s="704"/>
      <c r="S257" s="3180"/>
      <c r="U257" s="209" t="str">
        <f t="shared" si="9"/>
        <v>0</v>
      </c>
    </row>
    <row r="258" spans="7:21" ht="20.100000000000001" customHeight="1">
      <c r="G258" s="1047"/>
      <c r="H258" s="655"/>
      <c r="I258" s="655"/>
      <c r="J258" s="655"/>
      <c r="K258" s="655"/>
      <c r="L258" s="655"/>
      <c r="M258" s="655"/>
      <c r="N258" s="1310"/>
      <c r="O258" s="655"/>
      <c r="P258" s="656"/>
      <c r="Q258" s="657"/>
      <c r="R258" s="704"/>
      <c r="S258" s="3180"/>
      <c r="U258" s="209" t="str">
        <f t="shared" si="9"/>
        <v>0</v>
      </c>
    </row>
    <row r="259" spans="7:21" ht="20.100000000000001" customHeight="1">
      <c r="G259" s="1047"/>
      <c r="H259" s="655"/>
      <c r="I259" s="655"/>
      <c r="J259" s="655"/>
      <c r="K259" s="655"/>
      <c r="L259" s="655"/>
      <c r="M259" s="655"/>
      <c r="N259" s="1310"/>
      <c r="O259" s="655"/>
      <c r="P259" s="656"/>
      <c r="Q259" s="657"/>
      <c r="R259" s="704"/>
      <c r="S259" s="3180"/>
      <c r="U259" s="209" t="str">
        <f t="shared" si="9"/>
        <v>0</v>
      </c>
    </row>
    <row r="260" spans="7:21" ht="20.100000000000001" customHeight="1">
      <c r="G260" s="1047"/>
      <c r="H260" s="655"/>
      <c r="I260" s="655"/>
      <c r="J260" s="655"/>
      <c r="K260" s="655"/>
      <c r="L260" s="655"/>
      <c r="M260" s="655"/>
      <c r="N260" s="1310"/>
      <c r="O260" s="655"/>
      <c r="P260" s="656"/>
      <c r="Q260" s="657"/>
      <c r="R260" s="704"/>
      <c r="S260" s="3180"/>
      <c r="U260" s="209" t="str">
        <f t="shared" si="9"/>
        <v>0</v>
      </c>
    </row>
    <row r="261" spans="7:21" ht="20.100000000000001" customHeight="1">
      <c r="G261" s="1047"/>
      <c r="H261" s="655"/>
      <c r="I261" s="655"/>
      <c r="J261" s="655"/>
      <c r="K261" s="655"/>
      <c r="L261" s="655"/>
      <c r="M261" s="655"/>
      <c r="N261" s="1310"/>
      <c r="O261" s="655"/>
      <c r="P261" s="656"/>
      <c r="Q261" s="657"/>
      <c r="R261" s="704"/>
      <c r="S261" s="3180"/>
      <c r="U261" s="209" t="str">
        <f t="shared" si="9"/>
        <v>0</v>
      </c>
    </row>
    <row r="262" spans="7:21" ht="20.100000000000001" customHeight="1">
      <c r="G262" s="1047"/>
      <c r="H262" s="655"/>
      <c r="I262" s="655"/>
      <c r="J262" s="655"/>
      <c r="K262" s="655"/>
      <c r="L262" s="655"/>
      <c r="M262" s="655"/>
      <c r="N262" s="1310"/>
      <c r="O262" s="655"/>
      <c r="P262" s="656"/>
      <c r="Q262" s="657"/>
      <c r="R262" s="704"/>
      <c r="S262" s="3180"/>
      <c r="U262" s="209" t="str">
        <f t="shared" si="9"/>
        <v>0</v>
      </c>
    </row>
    <row r="263" spans="7:21" ht="20.100000000000001" customHeight="1">
      <c r="G263" s="1047"/>
      <c r="H263" s="655"/>
      <c r="I263" s="655"/>
      <c r="J263" s="655"/>
      <c r="K263" s="655"/>
      <c r="L263" s="655"/>
      <c r="M263" s="655"/>
      <c r="N263" s="1310"/>
      <c r="O263" s="655"/>
      <c r="P263" s="656"/>
      <c r="Q263" s="657"/>
      <c r="R263" s="704"/>
      <c r="S263" s="3180"/>
      <c r="U263" s="209" t="str">
        <f t="shared" si="9"/>
        <v>0</v>
      </c>
    </row>
    <row r="264" spans="7:21" ht="20.100000000000001" customHeight="1">
      <c r="G264" s="1047"/>
      <c r="H264" s="655"/>
      <c r="I264" s="655"/>
      <c r="J264" s="655"/>
      <c r="K264" s="655"/>
      <c r="L264" s="655"/>
      <c r="M264" s="655"/>
      <c r="N264" s="1310"/>
      <c r="O264" s="655"/>
      <c r="P264" s="656"/>
      <c r="Q264" s="657"/>
      <c r="R264" s="704"/>
      <c r="S264" s="3180"/>
      <c r="U264" s="209" t="str">
        <f t="shared" si="9"/>
        <v>0</v>
      </c>
    </row>
    <row r="265" spans="7:21" ht="20.100000000000001" customHeight="1">
      <c r="G265" s="1047"/>
      <c r="H265" s="655"/>
      <c r="I265" s="655"/>
      <c r="J265" s="655"/>
      <c r="K265" s="655"/>
      <c r="L265" s="655"/>
      <c r="M265" s="655"/>
      <c r="N265" s="1310"/>
      <c r="O265" s="655"/>
      <c r="P265" s="656"/>
      <c r="Q265" s="657"/>
      <c r="R265" s="704"/>
      <c r="S265" s="3180"/>
      <c r="U265" s="209" t="str">
        <f t="shared" ref="U265:U328" si="10">IF(R265&gt;0,"추경","0")</f>
        <v>0</v>
      </c>
    </row>
    <row r="266" spans="7:21" ht="20.100000000000001" customHeight="1">
      <c r="G266" s="1047"/>
      <c r="H266" s="655"/>
      <c r="I266" s="655"/>
      <c r="J266" s="655"/>
      <c r="K266" s="655"/>
      <c r="L266" s="655"/>
      <c r="M266" s="655"/>
      <c r="N266" s="1310"/>
      <c r="O266" s="655"/>
      <c r="P266" s="656"/>
      <c r="Q266" s="657"/>
      <c r="R266" s="704"/>
      <c r="S266" s="3180"/>
      <c r="U266" s="209" t="str">
        <f t="shared" si="10"/>
        <v>0</v>
      </c>
    </row>
    <row r="267" spans="7:21" ht="20.100000000000001" customHeight="1">
      <c r="G267" s="1047"/>
      <c r="H267" s="655"/>
      <c r="I267" s="655"/>
      <c r="J267" s="655"/>
      <c r="K267" s="655"/>
      <c r="L267" s="655"/>
      <c r="M267" s="655"/>
      <c r="N267" s="1310"/>
      <c r="O267" s="655"/>
      <c r="P267" s="656"/>
      <c r="Q267" s="657"/>
      <c r="R267" s="704"/>
      <c r="S267" s="3180"/>
      <c r="U267" s="209" t="str">
        <f t="shared" si="10"/>
        <v>0</v>
      </c>
    </row>
    <row r="268" spans="7:21" ht="20.100000000000001" customHeight="1">
      <c r="G268" s="1047"/>
      <c r="H268" s="655"/>
      <c r="I268" s="655"/>
      <c r="J268" s="655"/>
      <c r="K268" s="655"/>
      <c r="L268" s="655"/>
      <c r="M268" s="655"/>
      <c r="N268" s="1310"/>
      <c r="O268" s="655"/>
      <c r="P268" s="656"/>
      <c r="Q268" s="657"/>
      <c r="R268" s="704"/>
      <c r="S268" s="3180"/>
      <c r="U268" s="209" t="str">
        <f t="shared" si="10"/>
        <v>0</v>
      </c>
    </row>
    <row r="269" spans="7:21" ht="20.100000000000001" customHeight="1">
      <c r="G269" s="1047"/>
      <c r="H269" s="655"/>
      <c r="I269" s="655"/>
      <c r="J269" s="655"/>
      <c r="K269" s="655"/>
      <c r="L269" s="655"/>
      <c r="M269" s="655"/>
      <c r="N269" s="1310"/>
      <c r="O269" s="655"/>
      <c r="P269" s="656"/>
      <c r="Q269" s="657"/>
      <c r="R269" s="704"/>
      <c r="S269" s="3180"/>
      <c r="U269" s="209" t="str">
        <f t="shared" si="10"/>
        <v>0</v>
      </c>
    </row>
    <row r="270" spans="7:21" ht="20.100000000000001" customHeight="1">
      <c r="G270" s="1047"/>
      <c r="H270" s="655"/>
      <c r="I270" s="655"/>
      <c r="J270" s="655"/>
      <c r="K270" s="655"/>
      <c r="L270" s="655"/>
      <c r="M270" s="655"/>
      <c r="N270" s="1310"/>
      <c r="O270" s="655"/>
      <c r="P270" s="656"/>
      <c r="Q270" s="657"/>
      <c r="R270" s="704"/>
      <c r="S270" s="3180"/>
      <c r="U270" s="209" t="str">
        <f t="shared" si="10"/>
        <v>0</v>
      </c>
    </row>
    <row r="271" spans="7:21" ht="20.100000000000001" customHeight="1">
      <c r="G271" s="1047"/>
      <c r="H271" s="655"/>
      <c r="I271" s="655"/>
      <c r="J271" s="655"/>
      <c r="K271" s="655"/>
      <c r="L271" s="655"/>
      <c r="M271" s="655"/>
      <c r="N271" s="1310"/>
      <c r="O271" s="655"/>
      <c r="P271" s="656"/>
      <c r="Q271" s="657"/>
      <c r="R271" s="704"/>
      <c r="S271" s="3180"/>
      <c r="U271" s="209" t="str">
        <f t="shared" si="10"/>
        <v>0</v>
      </c>
    </row>
    <row r="272" spans="7:21" ht="20.100000000000001" customHeight="1">
      <c r="G272" s="1047"/>
      <c r="H272" s="655"/>
      <c r="I272" s="655"/>
      <c r="J272" s="655"/>
      <c r="K272" s="655"/>
      <c r="L272" s="655"/>
      <c r="M272" s="655"/>
      <c r="N272" s="1310"/>
      <c r="O272" s="655"/>
      <c r="P272" s="656"/>
      <c r="Q272" s="657"/>
      <c r="R272" s="704"/>
      <c r="S272" s="3180"/>
      <c r="U272" s="209" t="str">
        <f t="shared" si="10"/>
        <v>0</v>
      </c>
    </row>
    <row r="273" spans="7:21" ht="20.100000000000001" customHeight="1">
      <c r="G273" s="1047"/>
      <c r="H273" s="655"/>
      <c r="I273" s="655"/>
      <c r="J273" s="655"/>
      <c r="K273" s="655"/>
      <c r="L273" s="655"/>
      <c r="M273" s="655"/>
      <c r="N273" s="1310"/>
      <c r="O273" s="655"/>
      <c r="P273" s="656"/>
      <c r="Q273" s="657"/>
      <c r="R273" s="704"/>
      <c r="S273" s="3180"/>
      <c r="U273" s="209" t="str">
        <f t="shared" si="10"/>
        <v>0</v>
      </c>
    </row>
    <row r="274" spans="7:21" ht="20.100000000000001" customHeight="1">
      <c r="G274" s="1047"/>
      <c r="H274" s="655"/>
      <c r="I274" s="655"/>
      <c r="J274" s="655"/>
      <c r="K274" s="655"/>
      <c r="L274" s="655"/>
      <c r="M274" s="655"/>
      <c r="N274" s="1310"/>
      <c r="O274" s="655"/>
      <c r="P274" s="656"/>
      <c r="Q274" s="657"/>
      <c r="R274" s="704"/>
      <c r="S274" s="3180"/>
      <c r="U274" s="209" t="str">
        <f t="shared" si="10"/>
        <v>0</v>
      </c>
    </row>
    <row r="275" spans="7:21" ht="20.100000000000001" customHeight="1">
      <c r="G275" s="1047"/>
      <c r="H275" s="655"/>
      <c r="I275" s="655"/>
      <c r="J275" s="655"/>
      <c r="K275" s="655"/>
      <c r="L275" s="655"/>
      <c r="M275" s="655"/>
      <c r="N275" s="1310"/>
      <c r="O275" s="655"/>
      <c r="P275" s="656"/>
      <c r="Q275" s="657"/>
      <c r="R275" s="704"/>
      <c r="S275" s="3180"/>
      <c r="U275" s="209" t="str">
        <f t="shared" si="10"/>
        <v>0</v>
      </c>
    </row>
    <row r="276" spans="7:21" ht="20.100000000000001" customHeight="1">
      <c r="G276" s="1047"/>
      <c r="H276" s="655"/>
      <c r="I276" s="655"/>
      <c r="J276" s="655"/>
      <c r="K276" s="655"/>
      <c r="L276" s="655"/>
      <c r="M276" s="655"/>
      <c r="N276" s="1310"/>
      <c r="O276" s="655"/>
      <c r="P276" s="656"/>
      <c r="Q276" s="657"/>
      <c r="R276" s="704"/>
      <c r="S276" s="3180"/>
      <c r="U276" s="209" t="str">
        <f t="shared" si="10"/>
        <v>0</v>
      </c>
    </row>
    <row r="277" spans="7:21" ht="20.100000000000001" customHeight="1">
      <c r="G277" s="1047"/>
      <c r="H277" s="655"/>
      <c r="I277" s="655"/>
      <c r="J277" s="655"/>
      <c r="K277" s="655"/>
      <c r="L277" s="655"/>
      <c r="M277" s="655"/>
      <c r="N277" s="1310"/>
      <c r="O277" s="655"/>
      <c r="P277" s="656"/>
      <c r="Q277" s="657"/>
      <c r="R277" s="704"/>
      <c r="S277" s="3180"/>
      <c r="U277" s="209" t="str">
        <f t="shared" si="10"/>
        <v>0</v>
      </c>
    </row>
    <row r="278" spans="7:21" ht="20.100000000000001" customHeight="1">
      <c r="G278" s="1047"/>
      <c r="H278" s="655"/>
      <c r="I278" s="655"/>
      <c r="J278" s="655"/>
      <c r="K278" s="655"/>
      <c r="L278" s="655"/>
      <c r="M278" s="655"/>
      <c r="N278" s="1310"/>
      <c r="O278" s="655"/>
      <c r="P278" s="656"/>
      <c r="Q278" s="657"/>
      <c r="R278" s="704"/>
      <c r="S278" s="3180"/>
      <c r="U278" s="209" t="str">
        <f t="shared" si="10"/>
        <v>0</v>
      </c>
    </row>
    <row r="279" spans="7:21" ht="20.100000000000001" customHeight="1">
      <c r="G279" s="1047"/>
      <c r="H279" s="655"/>
      <c r="I279" s="655"/>
      <c r="J279" s="655"/>
      <c r="K279" s="655"/>
      <c r="L279" s="655"/>
      <c r="M279" s="655"/>
      <c r="N279" s="1310"/>
      <c r="O279" s="655"/>
      <c r="P279" s="656"/>
      <c r="Q279" s="657"/>
      <c r="R279" s="704"/>
      <c r="S279" s="3180"/>
      <c r="U279" s="209" t="str">
        <f t="shared" si="10"/>
        <v>0</v>
      </c>
    </row>
    <row r="280" spans="7:21" ht="20.100000000000001" customHeight="1">
      <c r="G280" s="1047"/>
      <c r="H280" s="655"/>
      <c r="I280" s="655"/>
      <c r="J280" s="655"/>
      <c r="K280" s="655"/>
      <c r="L280" s="655"/>
      <c r="M280" s="655"/>
      <c r="N280" s="1310"/>
      <c r="O280" s="655"/>
      <c r="P280" s="656"/>
      <c r="Q280" s="657"/>
      <c r="R280" s="704"/>
      <c r="S280" s="3180"/>
      <c r="U280" s="209" t="str">
        <f t="shared" si="10"/>
        <v>0</v>
      </c>
    </row>
    <row r="281" spans="7:21" ht="20.100000000000001" customHeight="1">
      <c r="G281" s="1047"/>
      <c r="H281" s="655"/>
      <c r="I281" s="655"/>
      <c r="J281" s="655"/>
      <c r="K281" s="655"/>
      <c r="L281" s="655"/>
      <c r="M281" s="655"/>
      <c r="N281" s="1310"/>
      <c r="O281" s="655"/>
      <c r="P281" s="656"/>
      <c r="Q281" s="657"/>
      <c r="R281" s="704"/>
      <c r="S281" s="3180"/>
      <c r="U281" s="209" t="str">
        <f t="shared" si="10"/>
        <v>0</v>
      </c>
    </row>
    <row r="282" spans="7:21" ht="20.100000000000001" customHeight="1">
      <c r="G282" s="1047"/>
      <c r="H282" s="655"/>
      <c r="I282" s="655"/>
      <c r="J282" s="655"/>
      <c r="K282" s="655"/>
      <c r="L282" s="655"/>
      <c r="M282" s="655"/>
      <c r="N282" s="1310"/>
      <c r="O282" s="655"/>
      <c r="P282" s="656"/>
      <c r="Q282" s="657"/>
      <c r="R282" s="704"/>
      <c r="S282" s="3180"/>
      <c r="U282" s="209" t="str">
        <f t="shared" si="10"/>
        <v>0</v>
      </c>
    </row>
    <row r="283" spans="7:21" ht="20.100000000000001" customHeight="1">
      <c r="G283" s="1047"/>
      <c r="H283" s="655"/>
      <c r="I283" s="655"/>
      <c r="J283" s="655"/>
      <c r="K283" s="655"/>
      <c r="L283" s="655"/>
      <c r="M283" s="655"/>
      <c r="N283" s="1310"/>
      <c r="O283" s="655"/>
      <c r="P283" s="656"/>
      <c r="Q283" s="657"/>
      <c r="R283" s="704"/>
      <c r="S283" s="3180"/>
      <c r="U283" s="209" t="str">
        <f t="shared" si="10"/>
        <v>0</v>
      </c>
    </row>
    <row r="284" spans="7:21" ht="20.100000000000001" customHeight="1">
      <c r="G284" s="1047"/>
      <c r="H284" s="655"/>
      <c r="I284" s="655"/>
      <c r="J284" s="655"/>
      <c r="K284" s="655"/>
      <c r="L284" s="655"/>
      <c r="M284" s="655"/>
      <c r="N284" s="1310"/>
      <c r="O284" s="655"/>
      <c r="P284" s="656"/>
      <c r="Q284" s="657"/>
      <c r="R284" s="704"/>
      <c r="S284" s="3180"/>
      <c r="U284" s="209" t="str">
        <f t="shared" si="10"/>
        <v>0</v>
      </c>
    </row>
    <row r="285" spans="7:21" ht="20.100000000000001" customHeight="1">
      <c r="G285" s="1047"/>
      <c r="H285" s="655"/>
      <c r="I285" s="655"/>
      <c r="J285" s="655"/>
      <c r="K285" s="655"/>
      <c r="L285" s="655"/>
      <c r="M285" s="655"/>
      <c r="N285" s="1310"/>
      <c r="O285" s="655"/>
      <c r="P285" s="656"/>
      <c r="Q285" s="657"/>
      <c r="R285" s="704"/>
      <c r="S285" s="3180"/>
      <c r="U285" s="209" t="str">
        <f t="shared" si="10"/>
        <v>0</v>
      </c>
    </row>
    <row r="286" spans="7:21" ht="20.100000000000001" customHeight="1">
      <c r="G286" s="1047"/>
      <c r="H286" s="655"/>
      <c r="I286" s="655"/>
      <c r="J286" s="655"/>
      <c r="K286" s="655"/>
      <c r="L286" s="655"/>
      <c r="M286" s="655"/>
      <c r="N286" s="1310"/>
      <c r="O286" s="655"/>
      <c r="P286" s="656"/>
      <c r="Q286" s="657"/>
      <c r="R286" s="704"/>
      <c r="S286" s="3180"/>
      <c r="U286" s="209" t="str">
        <f t="shared" si="10"/>
        <v>0</v>
      </c>
    </row>
    <row r="287" spans="7:21" ht="20.100000000000001" customHeight="1">
      <c r="G287" s="1047"/>
      <c r="H287" s="655"/>
      <c r="I287" s="655"/>
      <c r="J287" s="655"/>
      <c r="K287" s="655"/>
      <c r="L287" s="655"/>
      <c r="M287" s="655"/>
      <c r="N287" s="1310"/>
      <c r="O287" s="655"/>
      <c r="P287" s="656"/>
      <c r="Q287" s="657"/>
      <c r="R287" s="704"/>
      <c r="S287" s="3180"/>
      <c r="U287" s="209" t="str">
        <f t="shared" si="10"/>
        <v>0</v>
      </c>
    </row>
    <row r="288" spans="7:21" ht="20.100000000000001" customHeight="1">
      <c r="G288" s="1047"/>
      <c r="H288" s="655"/>
      <c r="I288" s="655"/>
      <c r="J288" s="655"/>
      <c r="K288" s="655"/>
      <c r="L288" s="655"/>
      <c r="M288" s="655"/>
      <c r="N288" s="1310"/>
      <c r="O288" s="655"/>
      <c r="P288" s="656"/>
      <c r="Q288" s="657"/>
      <c r="R288" s="704"/>
      <c r="S288" s="3180"/>
      <c r="U288" s="209" t="str">
        <f t="shared" si="10"/>
        <v>0</v>
      </c>
    </row>
    <row r="289" spans="7:21" ht="20.100000000000001" customHeight="1">
      <c r="G289" s="1047"/>
      <c r="H289" s="655"/>
      <c r="I289" s="655"/>
      <c r="J289" s="655"/>
      <c r="K289" s="655"/>
      <c r="L289" s="655"/>
      <c r="M289" s="655"/>
      <c r="N289" s="1310"/>
      <c r="O289" s="655"/>
      <c r="P289" s="656"/>
      <c r="Q289" s="657"/>
      <c r="R289" s="704"/>
      <c r="S289" s="3180"/>
      <c r="U289" s="209" t="str">
        <f t="shared" si="10"/>
        <v>0</v>
      </c>
    </row>
    <row r="290" spans="7:21" ht="20.100000000000001" customHeight="1">
      <c r="G290" s="1047"/>
      <c r="H290" s="655"/>
      <c r="I290" s="655"/>
      <c r="J290" s="655"/>
      <c r="K290" s="655"/>
      <c r="L290" s="655"/>
      <c r="M290" s="655"/>
      <c r="N290" s="1310"/>
      <c r="O290" s="655"/>
      <c r="P290" s="656"/>
      <c r="Q290" s="657"/>
      <c r="R290" s="704"/>
      <c r="S290" s="3180"/>
      <c r="U290" s="209" t="str">
        <f t="shared" si="10"/>
        <v>0</v>
      </c>
    </row>
    <row r="291" spans="7:21" ht="20.100000000000001" customHeight="1">
      <c r="G291" s="1047"/>
      <c r="H291" s="655"/>
      <c r="I291" s="655"/>
      <c r="J291" s="655"/>
      <c r="K291" s="655"/>
      <c r="L291" s="655"/>
      <c r="M291" s="655"/>
      <c r="N291" s="1310"/>
      <c r="O291" s="655"/>
      <c r="P291" s="656"/>
      <c r="Q291" s="657"/>
      <c r="R291" s="704"/>
      <c r="S291" s="3180"/>
      <c r="U291" s="209" t="str">
        <f t="shared" si="10"/>
        <v>0</v>
      </c>
    </row>
    <row r="292" spans="7:21" ht="20.100000000000001" customHeight="1">
      <c r="G292" s="1047"/>
      <c r="H292" s="655"/>
      <c r="I292" s="655"/>
      <c r="J292" s="655"/>
      <c r="K292" s="655"/>
      <c r="L292" s="655"/>
      <c r="M292" s="655"/>
      <c r="N292" s="1310"/>
      <c r="O292" s="655"/>
      <c r="P292" s="656"/>
      <c r="Q292" s="657"/>
      <c r="R292" s="704"/>
      <c r="S292" s="3180"/>
      <c r="U292" s="209" t="str">
        <f t="shared" si="10"/>
        <v>0</v>
      </c>
    </row>
    <row r="293" spans="7:21" ht="20.100000000000001" customHeight="1">
      <c r="G293" s="1047"/>
      <c r="H293" s="655"/>
      <c r="I293" s="655"/>
      <c r="J293" s="655"/>
      <c r="K293" s="655"/>
      <c r="L293" s="655"/>
      <c r="M293" s="655"/>
      <c r="N293" s="1310"/>
      <c r="O293" s="655"/>
      <c r="P293" s="656"/>
      <c r="Q293" s="657"/>
      <c r="R293" s="704"/>
      <c r="S293" s="3180"/>
      <c r="U293" s="209" t="str">
        <f t="shared" si="10"/>
        <v>0</v>
      </c>
    </row>
    <row r="294" spans="7:21" ht="20.100000000000001" customHeight="1">
      <c r="G294" s="1047"/>
      <c r="H294" s="655"/>
      <c r="I294" s="655"/>
      <c r="J294" s="655"/>
      <c r="K294" s="655"/>
      <c r="L294" s="655"/>
      <c r="M294" s="655"/>
      <c r="N294" s="1310"/>
      <c r="O294" s="655"/>
      <c r="P294" s="656"/>
      <c r="Q294" s="657"/>
      <c r="R294" s="704"/>
      <c r="S294" s="3180"/>
      <c r="U294" s="209" t="str">
        <f t="shared" si="10"/>
        <v>0</v>
      </c>
    </row>
    <row r="295" spans="7:21" ht="20.100000000000001" customHeight="1">
      <c r="G295" s="1047"/>
      <c r="H295" s="655"/>
      <c r="I295" s="655"/>
      <c r="J295" s="655"/>
      <c r="K295" s="655"/>
      <c r="L295" s="655"/>
      <c r="M295" s="655"/>
      <c r="N295" s="1310"/>
      <c r="O295" s="655"/>
      <c r="P295" s="656"/>
      <c r="Q295" s="657"/>
      <c r="R295" s="704"/>
      <c r="S295" s="3180"/>
      <c r="U295" s="209" t="str">
        <f t="shared" si="10"/>
        <v>0</v>
      </c>
    </row>
    <row r="296" spans="7:21" ht="20.100000000000001" customHeight="1">
      <c r="G296" s="1047"/>
      <c r="H296" s="655"/>
      <c r="I296" s="655"/>
      <c r="J296" s="655"/>
      <c r="K296" s="655"/>
      <c r="L296" s="655"/>
      <c r="M296" s="655"/>
      <c r="N296" s="1310"/>
      <c r="O296" s="655"/>
      <c r="P296" s="656"/>
      <c r="Q296" s="657"/>
      <c r="R296" s="704"/>
      <c r="S296" s="3180"/>
      <c r="U296" s="209" t="str">
        <f t="shared" si="10"/>
        <v>0</v>
      </c>
    </row>
    <row r="297" spans="7:21" ht="20.100000000000001" customHeight="1">
      <c r="G297" s="1047"/>
      <c r="H297" s="655"/>
      <c r="I297" s="655"/>
      <c r="J297" s="655"/>
      <c r="K297" s="655"/>
      <c r="L297" s="655"/>
      <c r="M297" s="655"/>
      <c r="N297" s="1310"/>
      <c r="O297" s="655"/>
      <c r="P297" s="656"/>
      <c r="Q297" s="657"/>
      <c r="R297" s="704"/>
      <c r="S297" s="3180"/>
      <c r="U297" s="209" t="str">
        <f t="shared" si="10"/>
        <v>0</v>
      </c>
    </row>
    <row r="298" spans="7:21" ht="20.100000000000001" customHeight="1">
      <c r="G298" s="1047"/>
      <c r="H298" s="655"/>
      <c r="I298" s="655"/>
      <c r="J298" s="655"/>
      <c r="K298" s="655"/>
      <c r="L298" s="655"/>
      <c r="M298" s="655"/>
      <c r="N298" s="1310"/>
      <c r="O298" s="655"/>
      <c r="P298" s="656"/>
      <c r="Q298" s="657"/>
      <c r="R298" s="704"/>
      <c r="S298" s="3180"/>
      <c r="U298" s="209" t="str">
        <f t="shared" si="10"/>
        <v>0</v>
      </c>
    </row>
    <row r="299" spans="7:21" ht="20.100000000000001" customHeight="1">
      <c r="G299" s="1047"/>
      <c r="H299" s="655"/>
      <c r="I299" s="655"/>
      <c r="J299" s="655"/>
      <c r="K299" s="655"/>
      <c r="L299" s="655"/>
      <c r="M299" s="655"/>
      <c r="N299" s="1310"/>
      <c r="O299" s="655"/>
      <c r="P299" s="656"/>
      <c r="Q299" s="657"/>
      <c r="R299" s="704"/>
      <c r="S299" s="3180"/>
      <c r="U299" s="209" t="str">
        <f t="shared" si="10"/>
        <v>0</v>
      </c>
    </row>
    <row r="300" spans="7:21" ht="20.100000000000001" customHeight="1">
      <c r="G300" s="1047"/>
      <c r="H300" s="655"/>
      <c r="I300" s="655"/>
      <c r="J300" s="655"/>
      <c r="K300" s="655"/>
      <c r="L300" s="655"/>
      <c r="M300" s="655"/>
      <c r="N300" s="1310"/>
      <c r="O300" s="655"/>
      <c r="P300" s="656"/>
      <c r="Q300" s="657"/>
      <c r="R300" s="704"/>
      <c r="S300" s="3180"/>
      <c r="U300" s="209" t="str">
        <f t="shared" si="10"/>
        <v>0</v>
      </c>
    </row>
    <row r="301" spans="7:21" ht="20.100000000000001" customHeight="1">
      <c r="G301" s="1047"/>
      <c r="H301" s="655"/>
      <c r="I301" s="655"/>
      <c r="J301" s="655"/>
      <c r="K301" s="655"/>
      <c r="L301" s="655"/>
      <c r="M301" s="655"/>
      <c r="N301" s="1310"/>
      <c r="O301" s="655"/>
      <c r="P301" s="656"/>
      <c r="Q301" s="657"/>
      <c r="R301" s="704"/>
      <c r="S301" s="3180"/>
      <c r="U301" s="209" t="str">
        <f t="shared" si="10"/>
        <v>0</v>
      </c>
    </row>
    <row r="302" spans="7:21" ht="20.100000000000001" customHeight="1">
      <c r="G302" s="1047"/>
      <c r="H302" s="655"/>
      <c r="I302" s="655"/>
      <c r="J302" s="655"/>
      <c r="K302" s="655"/>
      <c r="L302" s="655"/>
      <c r="M302" s="655"/>
      <c r="N302" s="1310"/>
      <c r="O302" s="655"/>
      <c r="P302" s="656"/>
      <c r="Q302" s="657"/>
      <c r="R302" s="704"/>
      <c r="S302" s="3180"/>
      <c r="U302" s="209" t="str">
        <f t="shared" si="10"/>
        <v>0</v>
      </c>
    </row>
    <row r="303" spans="7:21" ht="20.100000000000001" customHeight="1">
      <c r="G303" s="1047"/>
      <c r="H303" s="655"/>
      <c r="I303" s="655"/>
      <c r="J303" s="655"/>
      <c r="K303" s="655"/>
      <c r="L303" s="655"/>
      <c r="M303" s="655"/>
      <c r="N303" s="1310"/>
      <c r="O303" s="655"/>
      <c r="P303" s="656"/>
      <c r="Q303" s="657"/>
      <c r="R303" s="704"/>
      <c r="S303" s="3180"/>
      <c r="U303" s="209" t="str">
        <f t="shared" si="10"/>
        <v>0</v>
      </c>
    </row>
    <row r="304" spans="7:21" ht="20.100000000000001" customHeight="1">
      <c r="G304" s="1047"/>
      <c r="H304" s="655"/>
      <c r="I304" s="655"/>
      <c r="J304" s="655"/>
      <c r="K304" s="655"/>
      <c r="L304" s="655"/>
      <c r="M304" s="655"/>
      <c r="N304" s="1310"/>
      <c r="O304" s="655"/>
      <c r="P304" s="656"/>
      <c r="Q304" s="657"/>
      <c r="R304" s="704"/>
      <c r="S304" s="3180"/>
      <c r="U304" s="209" t="str">
        <f t="shared" si="10"/>
        <v>0</v>
      </c>
    </row>
    <row r="305" spans="7:21" ht="20.100000000000001" customHeight="1">
      <c r="G305" s="1047"/>
      <c r="H305" s="655"/>
      <c r="I305" s="655"/>
      <c r="J305" s="655"/>
      <c r="K305" s="655"/>
      <c r="L305" s="655"/>
      <c r="M305" s="655"/>
      <c r="N305" s="1310"/>
      <c r="O305" s="655"/>
      <c r="P305" s="656"/>
      <c r="Q305" s="657"/>
      <c r="R305" s="704"/>
      <c r="S305" s="3180"/>
      <c r="U305" s="209" t="str">
        <f t="shared" si="10"/>
        <v>0</v>
      </c>
    </row>
    <row r="306" spans="7:21" ht="20.100000000000001" customHeight="1">
      <c r="G306" s="1047"/>
      <c r="H306" s="655"/>
      <c r="I306" s="655"/>
      <c r="J306" s="655"/>
      <c r="K306" s="655"/>
      <c r="L306" s="655"/>
      <c r="M306" s="655"/>
      <c r="N306" s="1310"/>
      <c r="O306" s="655"/>
      <c r="P306" s="656"/>
      <c r="Q306" s="657"/>
      <c r="R306" s="704"/>
      <c r="S306" s="3180"/>
      <c r="U306" s="209" t="str">
        <f t="shared" si="10"/>
        <v>0</v>
      </c>
    </row>
    <row r="307" spans="7:21" ht="20.100000000000001" customHeight="1">
      <c r="G307" s="1047"/>
      <c r="H307" s="655"/>
      <c r="I307" s="655"/>
      <c r="J307" s="655"/>
      <c r="K307" s="655"/>
      <c r="L307" s="655"/>
      <c r="M307" s="655"/>
      <c r="N307" s="1310"/>
      <c r="O307" s="655"/>
      <c r="P307" s="656"/>
      <c r="Q307" s="657"/>
      <c r="R307" s="704"/>
      <c r="S307" s="3180"/>
      <c r="U307" s="209" t="str">
        <f t="shared" si="10"/>
        <v>0</v>
      </c>
    </row>
    <row r="308" spans="7:21" ht="20.100000000000001" customHeight="1">
      <c r="G308" s="1047"/>
      <c r="H308" s="655"/>
      <c r="I308" s="655"/>
      <c r="J308" s="655"/>
      <c r="K308" s="655"/>
      <c r="L308" s="655"/>
      <c r="M308" s="655"/>
      <c r="N308" s="1310"/>
      <c r="O308" s="655"/>
      <c r="P308" s="656"/>
      <c r="Q308" s="657"/>
      <c r="R308" s="704"/>
      <c r="S308" s="3180"/>
      <c r="U308" s="209" t="str">
        <f t="shared" si="10"/>
        <v>0</v>
      </c>
    </row>
    <row r="309" spans="7:21" ht="20.100000000000001" customHeight="1">
      <c r="G309" s="1047"/>
      <c r="H309" s="655"/>
      <c r="I309" s="655"/>
      <c r="J309" s="655"/>
      <c r="K309" s="655"/>
      <c r="L309" s="655"/>
      <c r="M309" s="655"/>
      <c r="N309" s="1310"/>
      <c r="O309" s="655"/>
      <c r="P309" s="656"/>
      <c r="Q309" s="657"/>
      <c r="R309" s="704"/>
      <c r="S309" s="3180"/>
      <c r="U309" s="209" t="str">
        <f t="shared" si="10"/>
        <v>0</v>
      </c>
    </row>
    <row r="310" spans="7:21" ht="20.100000000000001" customHeight="1">
      <c r="G310" s="1047"/>
      <c r="H310" s="655"/>
      <c r="I310" s="655"/>
      <c r="J310" s="655"/>
      <c r="K310" s="655"/>
      <c r="L310" s="655"/>
      <c r="M310" s="655"/>
      <c r="N310" s="1310"/>
      <c r="O310" s="655"/>
      <c r="P310" s="656"/>
      <c r="Q310" s="657"/>
      <c r="R310" s="704"/>
      <c r="S310" s="3180"/>
      <c r="U310" s="209" t="str">
        <f t="shared" si="10"/>
        <v>0</v>
      </c>
    </row>
    <row r="311" spans="7:21" ht="20.100000000000001" customHeight="1">
      <c r="G311" s="1047"/>
      <c r="H311" s="655"/>
      <c r="I311" s="655"/>
      <c r="J311" s="655"/>
      <c r="K311" s="655"/>
      <c r="L311" s="655"/>
      <c r="M311" s="655"/>
      <c r="N311" s="1310"/>
      <c r="O311" s="655"/>
      <c r="P311" s="656"/>
      <c r="Q311" s="657"/>
      <c r="R311" s="704"/>
      <c r="S311" s="3180"/>
      <c r="U311" s="209" t="str">
        <f t="shared" si="10"/>
        <v>0</v>
      </c>
    </row>
    <row r="312" spans="7:21" ht="20.100000000000001" customHeight="1">
      <c r="G312" s="1047"/>
      <c r="H312" s="655"/>
      <c r="I312" s="655"/>
      <c r="J312" s="655"/>
      <c r="K312" s="655"/>
      <c r="L312" s="655"/>
      <c r="M312" s="655"/>
      <c r="N312" s="1310"/>
      <c r="O312" s="655"/>
      <c r="P312" s="656"/>
      <c r="Q312" s="657"/>
      <c r="R312" s="704"/>
      <c r="S312" s="3180"/>
      <c r="U312" s="209" t="str">
        <f t="shared" si="10"/>
        <v>0</v>
      </c>
    </row>
    <row r="313" spans="7:21" ht="20.100000000000001" customHeight="1">
      <c r="G313" s="1047"/>
      <c r="H313" s="655"/>
      <c r="I313" s="655"/>
      <c r="J313" s="655"/>
      <c r="K313" s="655"/>
      <c r="L313" s="655"/>
      <c r="M313" s="655"/>
      <c r="N313" s="1310"/>
      <c r="O313" s="655"/>
      <c r="P313" s="656"/>
      <c r="Q313" s="657"/>
      <c r="R313" s="704"/>
      <c r="S313" s="3180"/>
      <c r="U313" s="209" t="str">
        <f t="shared" si="10"/>
        <v>0</v>
      </c>
    </row>
    <row r="314" spans="7:21" ht="20.100000000000001" customHeight="1">
      <c r="G314" s="1047"/>
      <c r="H314" s="655"/>
      <c r="I314" s="655"/>
      <c r="J314" s="655"/>
      <c r="K314" s="655"/>
      <c r="L314" s="655"/>
      <c r="M314" s="655"/>
      <c r="N314" s="1310"/>
      <c r="O314" s="655"/>
      <c r="P314" s="656"/>
      <c r="Q314" s="657"/>
      <c r="R314" s="704"/>
      <c r="S314" s="3180"/>
      <c r="U314" s="209" t="str">
        <f t="shared" si="10"/>
        <v>0</v>
      </c>
    </row>
    <row r="315" spans="7:21" ht="20.100000000000001" customHeight="1">
      <c r="G315" s="1047"/>
      <c r="H315" s="655"/>
      <c r="I315" s="655"/>
      <c r="J315" s="655"/>
      <c r="K315" s="655"/>
      <c r="L315" s="655"/>
      <c r="M315" s="655"/>
      <c r="N315" s="1310"/>
      <c r="O315" s="655"/>
      <c r="P315" s="656"/>
      <c r="Q315" s="657"/>
      <c r="R315" s="704"/>
      <c r="S315" s="3180"/>
      <c r="U315" s="209" t="str">
        <f t="shared" si="10"/>
        <v>0</v>
      </c>
    </row>
    <row r="316" spans="7:21" ht="20.100000000000001" customHeight="1">
      <c r="G316" s="1047"/>
      <c r="H316" s="655"/>
      <c r="I316" s="655"/>
      <c r="J316" s="655"/>
      <c r="K316" s="655"/>
      <c r="L316" s="655"/>
      <c r="M316" s="655"/>
      <c r="N316" s="1310"/>
      <c r="O316" s="655"/>
      <c r="P316" s="656"/>
      <c r="Q316" s="657"/>
      <c r="R316" s="704"/>
      <c r="S316" s="3180"/>
      <c r="U316" s="209" t="str">
        <f t="shared" si="10"/>
        <v>0</v>
      </c>
    </row>
    <row r="317" spans="7:21" ht="20.100000000000001" customHeight="1">
      <c r="G317" s="1047"/>
      <c r="H317" s="655"/>
      <c r="I317" s="655"/>
      <c r="J317" s="655"/>
      <c r="K317" s="655"/>
      <c r="L317" s="655"/>
      <c r="M317" s="655"/>
      <c r="N317" s="1310"/>
      <c r="O317" s="655"/>
      <c r="P317" s="656"/>
      <c r="Q317" s="657"/>
      <c r="R317" s="704"/>
      <c r="S317" s="3180"/>
      <c r="U317" s="209" t="str">
        <f t="shared" si="10"/>
        <v>0</v>
      </c>
    </row>
    <row r="318" spans="7:21" ht="20.100000000000001" customHeight="1">
      <c r="G318" s="1047"/>
      <c r="H318" s="655"/>
      <c r="I318" s="655"/>
      <c r="J318" s="655"/>
      <c r="K318" s="655"/>
      <c r="L318" s="655"/>
      <c r="M318" s="655"/>
      <c r="N318" s="1310"/>
      <c r="O318" s="655"/>
      <c r="P318" s="656"/>
      <c r="Q318" s="657"/>
      <c r="R318" s="704"/>
      <c r="S318" s="3180"/>
      <c r="U318" s="209" t="str">
        <f t="shared" si="10"/>
        <v>0</v>
      </c>
    </row>
    <row r="319" spans="7:21" ht="20.100000000000001" customHeight="1">
      <c r="G319" s="1047"/>
      <c r="H319" s="655"/>
      <c r="I319" s="655"/>
      <c r="J319" s="655"/>
      <c r="K319" s="655"/>
      <c r="L319" s="655"/>
      <c r="M319" s="655"/>
      <c r="N319" s="1310"/>
      <c r="O319" s="655"/>
      <c r="P319" s="656"/>
      <c r="Q319" s="657"/>
      <c r="R319" s="704"/>
      <c r="S319" s="3180"/>
      <c r="U319" s="209" t="str">
        <f t="shared" si="10"/>
        <v>0</v>
      </c>
    </row>
    <row r="320" spans="7:21" ht="20.100000000000001" customHeight="1">
      <c r="G320" s="1047"/>
      <c r="H320" s="655"/>
      <c r="I320" s="655"/>
      <c r="J320" s="655"/>
      <c r="K320" s="655"/>
      <c r="L320" s="655"/>
      <c r="M320" s="655"/>
      <c r="N320" s="1310"/>
      <c r="O320" s="655"/>
      <c r="P320" s="656"/>
      <c r="Q320" s="657"/>
      <c r="R320" s="704"/>
      <c r="S320" s="3180"/>
      <c r="U320" s="209" t="str">
        <f t="shared" si="10"/>
        <v>0</v>
      </c>
    </row>
    <row r="321" spans="7:21" ht="20.100000000000001" customHeight="1">
      <c r="G321" s="1047"/>
      <c r="H321" s="655"/>
      <c r="I321" s="655"/>
      <c r="J321" s="655"/>
      <c r="K321" s="655"/>
      <c r="L321" s="655"/>
      <c r="M321" s="655"/>
      <c r="N321" s="1310"/>
      <c r="O321" s="655"/>
      <c r="P321" s="656"/>
      <c r="Q321" s="657"/>
      <c r="R321" s="704"/>
      <c r="S321" s="3180"/>
      <c r="U321" s="209" t="str">
        <f t="shared" si="10"/>
        <v>0</v>
      </c>
    </row>
    <row r="322" spans="7:21" ht="20.100000000000001" customHeight="1">
      <c r="G322" s="1047"/>
      <c r="H322" s="655"/>
      <c r="I322" s="655"/>
      <c r="J322" s="655"/>
      <c r="K322" s="655"/>
      <c r="L322" s="655"/>
      <c r="M322" s="655"/>
      <c r="N322" s="1310"/>
      <c r="O322" s="655"/>
      <c r="P322" s="656"/>
      <c r="Q322" s="657"/>
      <c r="R322" s="704"/>
      <c r="S322" s="3180"/>
      <c r="U322" s="209" t="str">
        <f t="shared" si="10"/>
        <v>0</v>
      </c>
    </row>
    <row r="323" spans="7:21" ht="20.100000000000001" customHeight="1">
      <c r="G323" s="1047"/>
      <c r="H323" s="655"/>
      <c r="I323" s="655"/>
      <c r="J323" s="655"/>
      <c r="K323" s="655"/>
      <c r="L323" s="655"/>
      <c r="M323" s="655"/>
      <c r="N323" s="1310"/>
      <c r="O323" s="655"/>
      <c r="P323" s="656"/>
      <c r="Q323" s="657"/>
      <c r="R323" s="704"/>
      <c r="S323" s="3180"/>
      <c r="U323" s="209" t="str">
        <f t="shared" si="10"/>
        <v>0</v>
      </c>
    </row>
    <row r="324" spans="7:21" ht="20.100000000000001" customHeight="1">
      <c r="G324" s="1047"/>
      <c r="H324" s="655"/>
      <c r="I324" s="655"/>
      <c r="J324" s="655"/>
      <c r="K324" s="655"/>
      <c r="L324" s="655"/>
      <c r="M324" s="655"/>
      <c r="N324" s="1310"/>
      <c r="O324" s="655"/>
      <c r="P324" s="656"/>
      <c r="Q324" s="657"/>
      <c r="R324" s="704"/>
      <c r="S324" s="3180"/>
      <c r="U324" s="209" t="str">
        <f t="shared" si="10"/>
        <v>0</v>
      </c>
    </row>
    <row r="325" spans="7:21" ht="20.100000000000001" customHeight="1">
      <c r="G325" s="1047"/>
      <c r="H325" s="655"/>
      <c r="I325" s="655"/>
      <c r="J325" s="655"/>
      <c r="K325" s="655"/>
      <c r="L325" s="655"/>
      <c r="M325" s="655"/>
      <c r="N325" s="1310"/>
      <c r="O325" s="655"/>
      <c r="P325" s="656"/>
      <c r="Q325" s="657"/>
      <c r="R325" s="704"/>
      <c r="S325" s="3180"/>
      <c r="U325" s="209" t="str">
        <f t="shared" si="10"/>
        <v>0</v>
      </c>
    </row>
    <row r="326" spans="7:21" ht="20.100000000000001" customHeight="1">
      <c r="G326" s="1047"/>
      <c r="H326" s="655"/>
      <c r="I326" s="655"/>
      <c r="J326" s="655"/>
      <c r="K326" s="655"/>
      <c r="L326" s="655"/>
      <c r="M326" s="655"/>
      <c r="N326" s="1310"/>
      <c r="O326" s="655"/>
      <c r="P326" s="656"/>
      <c r="Q326" s="657"/>
      <c r="R326" s="704"/>
      <c r="S326" s="3180"/>
      <c r="U326" s="209" t="str">
        <f t="shared" si="10"/>
        <v>0</v>
      </c>
    </row>
    <row r="327" spans="7:21" ht="20.100000000000001" customHeight="1">
      <c r="G327" s="1047"/>
      <c r="H327" s="655"/>
      <c r="I327" s="655"/>
      <c r="J327" s="655"/>
      <c r="K327" s="655"/>
      <c r="L327" s="655"/>
      <c r="M327" s="655"/>
      <c r="N327" s="1310"/>
      <c r="O327" s="655"/>
      <c r="P327" s="656"/>
      <c r="Q327" s="657"/>
      <c r="R327" s="704"/>
      <c r="S327" s="3180"/>
      <c r="U327" s="209" t="str">
        <f t="shared" si="10"/>
        <v>0</v>
      </c>
    </row>
    <row r="328" spans="7:21" ht="20.100000000000001" customHeight="1">
      <c r="G328" s="1047"/>
      <c r="H328" s="655"/>
      <c r="I328" s="655"/>
      <c r="J328" s="655"/>
      <c r="K328" s="655"/>
      <c r="L328" s="655"/>
      <c r="M328" s="655"/>
      <c r="N328" s="1310"/>
      <c r="O328" s="655"/>
      <c r="P328" s="656"/>
      <c r="Q328" s="657"/>
      <c r="R328" s="704"/>
      <c r="S328" s="3180"/>
      <c r="U328" s="209" t="str">
        <f t="shared" si="10"/>
        <v>0</v>
      </c>
    </row>
    <row r="329" spans="7:21" ht="20.100000000000001" customHeight="1">
      <c r="G329" s="1047"/>
      <c r="H329" s="655"/>
      <c r="I329" s="655"/>
      <c r="J329" s="655"/>
      <c r="K329" s="655"/>
      <c r="L329" s="655"/>
      <c r="M329" s="655"/>
      <c r="N329" s="1310"/>
      <c r="O329" s="655"/>
      <c r="P329" s="656"/>
      <c r="Q329" s="657"/>
      <c r="R329" s="704"/>
      <c r="S329" s="3180"/>
      <c r="U329" s="209" t="str">
        <f t="shared" ref="U329:U392" si="11">IF(R329&gt;0,"추경","0")</f>
        <v>0</v>
      </c>
    </row>
    <row r="330" spans="7:21" ht="20.100000000000001" customHeight="1">
      <c r="G330" s="1047"/>
      <c r="H330" s="655"/>
      <c r="I330" s="655"/>
      <c r="J330" s="655"/>
      <c r="K330" s="655"/>
      <c r="L330" s="655"/>
      <c r="M330" s="655"/>
      <c r="N330" s="1310"/>
      <c r="O330" s="655"/>
      <c r="P330" s="656"/>
      <c r="Q330" s="657"/>
      <c r="R330" s="704"/>
      <c r="S330" s="3180"/>
      <c r="U330" s="209" t="str">
        <f t="shared" si="11"/>
        <v>0</v>
      </c>
    </row>
    <row r="331" spans="7:21" ht="20.100000000000001" customHeight="1">
      <c r="G331" s="1047"/>
      <c r="H331" s="655"/>
      <c r="I331" s="655"/>
      <c r="J331" s="655"/>
      <c r="K331" s="655"/>
      <c r="L331" s="655"/>
      <c r="M331" s="655"/>
      <c r="N331" s="1310"/>
      <c r="O331" s="655"/>
      <c r="P331" s="656"/>
      <c r="Q331" s="657"/>
      <c r="R331" s="704"/>
      <c r="S331" s="3180"/>
      <c r="U331" s="209" t="str">
        <f t="shared" si="11"/>
        <v>0</v>
      </c>
    </row>
    <row r="332" spans="7:21" ht="20.100000000000001" customHeight="1">
      <c r="G332" s="1047"/>
      <c r="H332" s="655"/>
      <c r="I332" s="655"/>
      <c r="J332" s="655"/>
      <c r="K332" s="655"/>
      <c r="L332" s="655"/>
      <c r="M332" s="655"/>
      <c r="N332" s="1310"/>
      <c r="O332" s="655"/>
      <c r="P332" s="656"/>
      <c r="Q332" s="657"/>
      <c r="R332" s="704"/>
      <c r="S332" s="3180"/>
      <c r="U332" s="209" t="str">
        <f t="shared" si="11"/>
        <v>0</v>
      </c>
    </row>
    <row r="333" spans="7:21" ht="20.100000000000001" customHeight="1">
      <c r="G333" s="1047"/>
      <c r="H333" s="655"/>
      <c r="I333" s="655"/>
      <c r="J333" s="655"/>
      <c r="K333" s="655"/>
      <c r="L333" s="655"/>
      <c r="M333" s="655"/>
      <c r="N333" s="1310"/>
      <c r="O333" s="655"/>
      <c r="P333" s="656"/>
      <c r="Q333" s="657"/>
      <c r="R333" s="704"/>
      <c r="S333" s="3180"/>
      <c r="U333" s="209" t="str">
        <f t="shared" si="11"/>
        <v>0</v>
      </c>
    </row>
    <row r="334" spans="7:21" ht="20.100000000000001" customHeight="1">
      <c r="G334" s="1047"/>
      <c r="H334" s="655"/>
      <c r="I334" s="655"/>
      <c r="J334" s="655"/>
      <c r="K334" s="655"/>
      <c r="L334" s="655"/>
      <c r="M334" s="655"/>
      <c r="N334" s="1310"/>
      <c r="O334" s="655"/>
      <c r="P334" s="656"/>
      <c r="Q334" s="657"/>
      <c r="R334" s="704"/>
      <c r="S334" s="3180"/>
      <c r="U334" s="209" t="str">
        <f t="shared" si="11"/>
        <v>0</v>
      </c>
    </row>
    <row r="335" spans="7:21" ht="20.100000000000001" customHeight="1">
      <c r="G335" s="1047"/>
      <c r="H335" s="655"/>
      <c r="I335" s="655"/>
      <c r="J335" s="655"/>
      <c r="K335" s="655"/>
      <c r="L335" s="655"/>
      <c r="M335" s="655"/>
      <c r="N335" s="1310"/>
      <c r="O335" s="655"/>
      <c r="P335" s="656"/>
      <c r="Q335" s="657"/>
      <c r="R335" s="704"/>
      <c r="S335" s="3180"/>
      <c r="U335" s="209" t="str">
        <f t="shared" si="11"/>
        <v>0</v>
      </c>
    </row>
    <row r="336" spans="7:21" ht="20.100000000000001" customHeight="1">
      <c r="G336" s="1047"/>
      <c r="H336" s="655"/>
      <c r="I336" s="655"/>
      <c r="J336" s="655"/>
      <c r="K336" s="655"/>
      <c r="L336" s="655"/>
      <c r="M336" s="655"/>
      <c r="N336" s="1310"/>
      <c r="O336" s="655"/>
      <c r="P336" s="656"/>
      <c r="Q336" s="657"/>
      <c r="R336" s="704"/>
      <c r="S336" s="3180"/>
      <c r="U336" s="209" t="str">
        <f t="shared" si="11"/>
        <v>0</v>
      </c>
    </row>
    <row r="337" spans="7:21" ht="20.100000000000001" customHeight="1">
      <c r="G337" s="1047"/>
      <c r="H337" s="655"/>
      <c r="I337" s="655"/>
      <c r="J337" s="655"/>
      <c r="K337" s="655"/>
      <c r="L337" s="655"/>
      <c r="M337" s="655"/>
      <c r="N337" s="1310"/>
      <c r="O337" s="655"/>
      <c r="P337" s="656"/>
      <c r="Q337" s="657"/>
      <c r="R337" s="704"/>
      <c r="S337" s="3180"/>
      <c r="U337" s="209" t="str">
        <f t="shared" si="11"/>
        <v>0</v>
      </c>
    </row>
    <row r="338" spans="7:21" ht="20.100000000000001" customHeight="1">
      <c r="G338" s="1047"/>
      <c r="H338" s="655"/>
      <c r="I338" s="655"/>
      <c r="J338" s="655"/>
      <c r="K338" s="655"/>
      <c r="L338" s="655"/>
      <c r="M338" s="655"/>
      <c r="N338" s="1310"/>
      <c r="O338" s="655"/>
      <c r="P338" s="656"/>
      <c r="Q338" s="657"/>
      <c r="R338" s="704"/>
      <c r="S338" s="3180"/>
      <c r="U338" s="209" t="str">
        <f t="shared" si="11"/>
        <v>0</v>
      </c>
    </row>
    <row r="339" spans="7:21" ht="20.100000000000001" customHeight="1">
      <c r="G339" s="1047"/>
      <c r="H339" s="655"/>
      <c r="I339" s="655"/>
      <c r="J339" s="655"/>
      <c r="K339" s="655"/>
      <c r="L339" s="655"/>
      <c r="M339" s="655"/>
      <c r="N339" s="1310"/>
      <c r="O339" s="655"/>
      <c r="P339" s="656"/>
      <c r="Q339" s="657"/>
      <c r="R339" s="704"/>
      <c r="S339" s="3180"/>
      <c r="U339" s="209" t="str">
        <f t="shared" si="11"/>
        <v>0</v>
      </c>
    </row>
    <row r="340" spans="7:21" ht="20.100000000000001" customHeight="1">
      <c r="G340" s="1047"/>
      <c r="H340" s="655"/>
      <c r="I340" s="655"/>
      <c r="J340" s="655"/>
      <c r="K340" s="655"/>
      <c r="L340" s="655"/>
      <c r="M340" s="655"/>
      <c r="N340" s="1310"/>
      <c r="O340" s="655"/>
      <c r="P340" s="656"/>
      <c r="Q340" s="657"/>
      <c r="R340" s="704"/>
      <c r="S340" s="3180"/>
      <c r="U340" s="209" t="str">
        <f t="shared" si="11"/>
        <v>0</v>
      </c>
    </row>
    <row r="341" spans="7:21" ht="20.100000000000001" customHeight="1">
      <c r="G341" s="1047"/>
      <c r="H341" s="655"/>
      <c r="I341" s="655"/>
      <c r="J341" s="655"/>
      <c r="K341" s="655"/>
      <c r="L341" s="655"/>
      <c r="M341" s="655"/>
      <c r="N341" s="1310"/>
      <c r="O341" s="655"/>
      <c r="P341" s="656"/>
      <c r="Q341" s="657"/>
      <c r="R341" s="704"/>
      <c r="S341" s="3180"/>
      <c r="U341" s="209" t="str">
        <f t="shared" si="11"/>
        <v>0</v>
      </c>
    </row>
    <row r="342" spans="7:21" ht="20.100000000000001" customHeight="1">
      <c r="G342" s="1047"/>
      <c r="H342" s="655"/>
      <c r="I342" s="655"/>
      <c r="J342" s="655"/>
      <c r="K342" s="655"/>
      <c r="L342" s="655"/>
      <c r="M342" s="655"/>
      <c r="N342" s="1310"/>
      <c r="O342" s="655"/>
      <c r="P342" s="656"/>
      <c r="Q342" s="657"/>
      <c r="R342" s="704"/>
      <c r="S342" s="3180"/>
      <c r="U342" s="209" t="str">
        <f t="shared" si="11"/>
        <v>0</v>
      </c>
    </row>
    <row r="343" spans="7:21" ht="20.100000000000001" customHeight="1">
      <c r="G343" s="1047"/>
      <c r="H343" s="655"/>
      <c r="I343" s="655"/>
      <c r="J343" s="655"/>
      <c r="K343" s="655"/>
      <c r="L343" s="655"/>
      <c r="M343" s="655"/>
      <c r="N343" s="1310"/>
      <c r="O343" s="655"/>
      <c r="P343" s="656"/>
      <c r="Q343" s="657"/>
      <c r="R343" s="704"/>
      <c r="S343" s="3180"/>
      <c r="U343" s="209" t="str">
        <f t="shared" si="11"/>
        <v>0</v>
      </c>
    </row>
    <row r="344" spans="7:21" ht="20.100000000000001" customHeight="1">
      <c r="G344" s="1047"/>
      <c r="H344" s="655"/>
      <c r="I344" s="655"/>
      <c r="J344" s="655"/>
      <c r="K344" s="655"/>
      <c r="L344" s="655"/>
      <c r="M344" s="655"/>
      <c r="N344" s="1310"/>
      <c r="O344" s="655"/>
      <c r="P344" s="656"/>
      <c r="Q344" s="657"/>
      <c r="R344" s="704"/>
      <c r="S344" s="3180"/>
      <c r="U344" s="209" t="str">
        <f t="shared" si="11"/>
        <v>0</v>
      </c>
    </row>
    <row r="345" spans="7:21" ht="20.100000000000001" customHeight="1">
      <c r="G345" s="1047"/>
      <c r="H345" s="655"/>
      <c r="I345" s="655"/>
      <c r="J345" s="655"/>
      <c r="K345" s="655"/>
      <c r="L345" s="655"/>
      <c r="M345" s="655"/>
      <c r="N345" s="1310"/>
      <c r="O345" s="655"/>
      <c r="P345" s="656"/>
      <c r="Q345" s="657"/>
      <c r="R345" s="704"/>
      <c r="S345" s="3180"/>
      <c r="U345" s="209" t="str">
        <f t="shared" si="11"/>
        <v>0</v>
      </c>
    </row>
    <row r="346" spans="7:21" ht="20.100000000000001" customHeight="1">
      <c r="G346" s="1047"/>
      <c r="H346" s="655"/>
      <c r="I346" s="655"/>
      <c r="J346" s="655"/>
      <c r="K346" s="655"/>
      <c r="L346" s="655"/>
      <c r="M346" s="655"/>
      <c r="N346" s="1310"/>
      <c r="O346" s="655"/>
      <c r="P346" s="656"/>
      <c r="Q346" s="657"/>
      <c r="R346" s="704"/>
      <c r="S346" s="3180"/>
      <c r="U346" s="209" t="str">
        <f t="shared" si="11"/>
        <v>0</v>
      </c>
    </row>
    <row r="347" spans="7:21" ht="20.100000000000001" customHeight="1">
      <c r="G347" s="1047"/>
      <c r="H347" s="655"/>
      <c r="I347" s="655"/>
      <c r="J347" s="655"/>
      <c r="K347" s="655"/>
      <c r="L347" s="655"/>
      <c r="M347" s="655"/>
      <c r="N347" s="1310"/>
      <c r="O347" s="655"/>
      <c r="P347" s="656"/>
      <c r="Q347" s="657"/>
      <c r="R347" s="704"/>
      <c r="S347" s="3180"/>
      <c r="U347" s="209" t="str">
        <f t="shared" si="11"/>
        <v>0</v>
      </c>
    </row>
    <row r="348" spans="7:21" ht="20.100000000000001" customHeight="1">
      <c r="G348" s="1047"/>
      <c r="H348" s="655"/>
      <c r="I348" s="655"/>
      <c r="J348" s="655"/>
      <c r="K348" s="655"/>
      <c r="L348" s="655"/>
      <c r="M348" s="655"/>
      <c r="N348" s="1310"/>
      <c r="O348" s="655"/>
      <c r="P348" s="656"/>
      <c r="Q348" s="657"/>
      <c r="R348" s="704"/>
      <c r="S348" s="3180"/>
      <c r="U348" s="209" t="str">
        <f t="shared" si="11"/>
        <v>0</v>
      </c>
    </row>
    <row r="349" spans="7:21" ht="20.100000000000001" customHeight="1">
      <c r="G349" s="1047"/>
      <c r="H349" s="655"/>
      <c r="I349" s="655"/>
      <c r="J349" s="655"/>
      <c r="K349" s="655"/>
      <c r="L349" s="655"/>
      <c r="M349" s="655"/>
      <c r="N349" s="1310"/>
      <c r="O349" s="655"/>
      <c r="P349" s="656"/>
      <c r="Q349" s="657"/>
      <c r="R349" s="704"/>
      <c r="S349" s="3180"/>
      <c r="U349" s="209" t="str">
        <f t="shared" si="11"/>
        <v>0</v>
      </c>
    </row>
    <row r="350" spans="7:21" ht="20.100000000000001" customHeight="1">
      <c r="G350" s="1047"/>
      <c r="H350" s="655"/>
      <c r="I350" s="655"/>
      <c r="J350" s="655"/>
      <c r="K350" s="655"/>
      <c r="L350" s="655"/>
      <c r="M350" s="655"/>
      <c r="N350" s="1310"/>
      <c r="O350" s="655"/>
      <c r="P350" s="656"/>
      <c r="Q350" s="657"/>
      <c r="R350" s="704"/>
      <c r="S350" s="3180"/>
      <c r="U350" s="209" t="str">
        <f t="shared" si="11"/>
        <v>0</v>
      </c>
    </row>
    <row r="351" spans="7:21" ht="20.100000000000001" customHeight="1">
      <c r="G351" s="1047"/>
      <c r="H351" s="655"/>
      <c r="I351" s="655"/>
      <c r="J351" s="655"/>
      <c r="K351" s="655"/>
      <c r="L351" s="655"/>
      <c r="M351" s="655"/>
      <c r="N351" s="1310"/>
      <c r="O351" s="655"/>
      <c r="P351" s="656"/>
      <c r="Q351" s="657"/>
      <c r="R351" s="704"/>
      <c r="S351" s="3180"/>
      <c r="U351" s="209" t="str">
        <f t="shared" si="11"/>
        <v>0</v>
      </c>
    </row>
    <row r="352" spans="7:21" ht="20.100000000000001" customHeight="1">
      <c r="G352" s="1047"/>
      <c r="H352" s="655"/>
      <c r="I352" s="655"/>
      <c r="J352" s="655"/>
      <c r="K352" s="655"/>
      <c r="L352" s="655"/>
      <c r="M352" s="655"/>
      <c r="N352" s="1310"/>
      <c r="O352" s="655"/>
      <c r="P352" s="656"/>
      <c r="Q352" s="657"/>
      <c r="R352" s="704"/>
      <c r="S352" s="3180"/>
      <c r="U352" s="209" t="str">
        <f t="shared" si="11"/>
        <v>0</v>
      </c>
    </row>
    <row r="353" spans="7:21" ht="20.100000000000001" customHeight="1">
      <c r="G353" s="1047"/>
      <c r="H353" s="655"/>
      <c r="I353" s="655"/>
      <c r="J353" s="655"/>
      <c r="K353" s="655"/>
      <c r="L353" s="655"/>
      <c r="M353" s="655"/>
      <c r="N353" s="1310"/>
      <c r="O353" s="655"/>
      <c r="P353" s="656"/>
      <c r="Q353" s="657"/>
      <c r="R353" s="704"/>
      <c r="S353" s="3180"/>
      <c r="U353" s="209" t="str">
        <f t="shared" si="11"/>
        <v>0</v>
      </c>
    </row>
    <row r="354" spans="7:21" ht="20.100000000000001" customHeight="1">
      <c r="G354" s="1047"/>
      <c r="H354" s="655"/>
      <c r="I354" s="655"/>
      <c r="J354" s="655"/>
      <c r="K354" s="655"/>
      <c r="L354" s="655"/>
      <c r="M354" s="655"/>
      <c r="N354" s="1310"/>
      <c r="O354" s="655"/>
      <c r="P354" s="656"/>
      <c r="Q354" s="657"/>
      <c r="R354" s="704"/>
      <c r="S354" s="3180"/>
      <c r="U354" s="209" t="str">
        <f t="shared" si="11"/>
        <v>0</v>
      </c>
    </row>
    <row r="355" spans="7:21" ht="20.100000000000001" customHeight="1">
      <c r="G355" s="1047"/>
      <c r="H355" s="655"/>
      <c r="I355" s="655"/>
      <c r="J355" s="655"/>
      <c r="K355" s="655"/>
      <c r="L355" s="655"/>
      <c r="M355" s="655"/>
      <c r="N355" s="1310"/>
      <c r="O355" s="655"/>
      <c r="P355" s="656"/>
      <c r="Q355" s="657"/>
      <c r="R355" s="704"/>
      <c r="S355" s="3180"/>
      <c r="U355" s="209" t="str">
        <f t="shared" si="11"/>
        <v>0</v>
      </c>
    </row>
    <row r="356" spans="7:21" ht="20.100000000000001" customHeight="1">
      <c r="G356" s="1047"/>
      <c r="H356" s="655"/>
      <c r="I356" s="655"/>
      <c r="J356" s="655"/>
      <c r="K356" s="655"/>
      <c r="L356" s="655"/>
      <c r="M356" s="655"/>
      <c r="N356" s="1310"/>
      <c r="O356" s="655"/>
      <c r="P356" s="656"/>
      <c r="Q356" s="657"/>
      <c r="R356" s="704"/>
      <c r="S356" s="3180"/>
      <c r="U356" s="209" t="str">
        <f t="shared" si="11"/>
        <v>0</v>
      </c>
    </row>
    <row r="357" spans="7:21" ht="20.100000000000001" customHeight="1">
      <c r="G357" s="1047"/>
      <c r="H357" s="655"/>
      <c r="I357" s="655"/>
      <c r="J357" s="655"/>
      <c r="K357" s="655"/>
      <c r="L357" s="655"/>
      <c r="M357" s="655"/>
      <c r="N357" s="1310"/>
      <c r="O357" s="655"/>
      <c r="P357" s="656"/>
      <c r="Q357" s="657"/>
      <c r="R357" s="704"/>
      <c r="S357" s="3180"/>
      <c r="U357" s="209" t="str">
        <f t="shared" si="11"/>
        <v>0</v>
      </c>
    </row>
    <row r="358" spans="7:21" ht="20.100000000000001" customHeight="1">
      <c r="G358" s="1047"/>
      <c r="H358" s="655"/>
      <c r="I358" s="655"/>
      <c r="J358" s="655"/>
      <c r="K358" s="655"/>
      <c r="L358" s="655"/>
      <c r="M358" s="655"/>
      <c r="N358" s="1310"/>
      <c r="O358" s="655"/>
      <c r="P358" s="656"/>
      <c r="Q358" s="657"/>
      <c r="R358" s="704"/>
      <c r="S358" s="3180"/>
      <c r="U358" s="209" t="str">
        <f t="shared" si="11"/>
        <v>0</v>
      </c>
    </row>
    <row r="359" spans="7:21" ht="20.100000000000001" customHeight="1">
      <c r="G359" s="1047"/>
      <c r="H359" s="655"/>
      <c r="I359" s="655"/>
      <c r="J359" s="655"/>
      <c r="K359" s="655"/>
      <c r="L359" s="655"/>
      <c r="M359" s="655"/>
      <c r="N359" s="1310"/>
      <c r="O359" s="655"/>
      <c r="P359" s="656"/>
      <c r="Q359" s="657"/>
      <c r="R359" s="704"/>
      <c r="S359" s="3180"/>
      <c r="U359" s="209" t="str">
        <f t="shared" si="11"/>
        <v>0</v>
      </c>
    </row>
    <row r="360" spans="7:21" ht="20.100000000000001" customHeight="1">
      <c r="G360" s="1047"/>
      <c r="H360" s="655"/>
      <c r="I360" s="655"/>
      <c r="J360" s="655"/>
      <c r="K360" s="655"/>
      <c r="L360" s="655"/>
      <c r="M360" s="655"/>
      <c r="N360" s="1310"/>
      <c r="O360" s="655"/>
      <c r="P360" s="656"/>
      <c r="Q360" s="657"/>
      <c r="R360" s="704"/>
      <c r="S360" s="3180"/>
      <c r="U360" s="209" t="str">
        <f t="shared" si="11"/>
        <v>0</v>
      </c>
    </row>
    <row r="361" spans="7:21" ht="20.100000000000001" customHeight="1">
      <c r="G361" s="1047"/>
      <c r="H361" s="655"/>
      <c r="I361" s="655"/>
      <c r="J361" s="655"/>
      <c r="K361" s="655"/>
      <c r="L361" s="655"/>
      <c r="M361" s="655"/>
      <c r="N361" s="1310"/>
      <c r="O361" s="655"/>
      <c r="P361" s="656"/>
      <c r="Q361" s="657"/>
      <c r="R361" s="704"/>
      <c r="S361" s="3180"/>
      <c r="U361" s="209" t="str">
        <f t="shared" si="11"/>
        <v>0</v>
      </c>
    </row>
    <row r="362" spans="7:21" ht="20.100000000000001" customHeight="1">
      <c r="G362" s="1047"/>
      <c r="H362" s="655"/>
      <c r="I362" s="655"/>
      <c r="J362" s="655"/>
      <c r="K362" s="655"/>
      <c r="L362" s="655"/>
      <c r="M362" s="655"/>
      <c r="N362" s="1310"/>
      <c r="O362" s="655"/>
      <c r="P362" s="656"/>
      <c r="Q362" s="657"/>
      <c r="R362" s="704"/>
      <c r="S362" s="3180"/>
      <c r="U362" s="209" t="str">
        <f t="shared" si="11"/>
        <v>0</v>
      </c>
    </row>
    <row r="363" spans="7:21" ht="20.100000000000001" customHeight="1">
      <c r="G363" s="1047"/>
      <c r="H363" s="655"/>
      <c r="I363" s="655"/>
      <c r="J363" s="655"/>
      <c r="K363" s="655"/>
      <c r="L363" s="655"/>
      <c r="M363" s="655"/>
      <c r="N363" s="1310"/>
      <c r="O363" s="655"/>
      <c r="P363" s="656"/>
      <c r="Q363" s="657"/>
      <c r="R363" s="704"/>
      <c r="S363" s="3180"/>
      <c r="U363" s="209" t="str">
        <f t="shared" si="11"/>
        <v>0</v>
      </c>
    </row>
    <row r="364" spans="7:21" ht="20.100000000000001" customHeight="1">
      <c r="G364" s="1047"/>
      <c r="H364" s="655"/>
      <c r="I364" s="655"/>
      <c r="J364" s="655"/>
      <c r="K364" s="655"/>
      <c r="L364" s="655"/>
      <c r="M364" s="655"/>
      <c r="N364" s="1310"/>
      <c r="O364" s="655"/>
      <c r="P364" s="656"/>
      <c r="Q364" s="657"/>
      <c r="R364" s="704"/>
      <c r="S364" s="3180"/>
      <c r="U364" s="209" t="str">
        <f t="shared" si="11"/>
        <v>0</v>
      </c>
    </row>
    <row r="365" spans="7:21" ht="20.100000000000001" customHeight="1">
      <c r="G365" s="1047"/>
      <c r="H365" s="655"/>
      <c r="I365" s="655"/>
      <c r="J365" s="655"/>
      <c r="K365" s="655"/>
      <c r="L365" s="655"/>
      <c r="M365" s="655"/>
      <c r="N365" s="1310"/>
      <c r="O365" s="655"/>
      <c r="P365" s="656"/>
      <c r="Q365" s="657"/>
      <c r="R365" s="704"/>
      <c r="S365" s="3180"/>
      <c r="U365" s="209" t="str">
        <f t="shared" si="11"/>
        <v>0</v>
      </c>
    </row>
    <row r="366" spans="7:21" ht="20.100000000000001" customHeight="1">
      <c r="G366" s="1047"/>
      <c r="H366" s="655"/>
      <c r="I366" s="655"/>
      <c r="J366" s="655"/>
      <c r="K366" s="655"/>
      <c r="L366" s="655"/>
      <c r="M366" s="655"/>
      <c r="N366" s="1310"/>
      <c r="O366" s="655"/>
      <c r="P366" s="656"/>
      <c r="Q366" s="657"/>
      <c r="R366" s="704"/>
      <c r="S366" s="3180"/>
      <c r="U366" s="209" t="str">
        <f t="shared" si="11"/>
        <v>0</v>
      </c>
    </row>
    <row r="367" spans="7:21" ht="20.100000000000001" customHeight="1">
      <c r="G367" s="1047"/>
      <c r="H367" s="655"/>
      <c r="I367" s="655"/>
      <c r="J367" s="655"/>
      <c r="K367" s="655"/>
      <c r="L367" s="655"/>
      <c r="M367" s="655"/>
      <c r="N367" s="1310"/>
      <c r="O367" s="655"/>
      <c r="P367" s="656"/>
      <c r="Q367" s="657"/>
      <c r="R367" s="704"/>
      <c r="S367" s="3180"/>
      <c r="U367" s="209" t="str">
        <f t="shared" si="11"/>
        <v>0</v>
      </c>
    </row>
    <row r="368" spans="7:21" ht="20.100000000000001" customHeight="1">
      <c r="G368" s="1047"/>
      <c r="H368" s="655"/>
      <c r="I368" s="655"/>
      <c r="J368" s="655"/>
      <c r="K368" s="655"/>
      <c r="L368" s="655"/>
      <c r="M368" s="655"/>
      <c r="N368" s="1310"/>
      <c r="O368" s="655"/>
      <c r="P368" s="656"/>
      <c r="Q368" s="657"/>
      <c r="R368" s="704"/>
      <c r="S368" s="3180"/>
      <c r="U368" s="209" t="str">
        <f t="shared" si="11"/>
        <v>0</v>
      </c>
    </row>
    <row r="369" spans="7:21" ht="20.100000000000001" customHeight="1">
      <c r="G369" s="1047"/>
      <c r="H369" s="655"/>
      <c r="I369" s="655"/>
      <c r="J369" s="655"/>
      <c r="K369" s="655"/>
      <c r="L369" s="655"/>
      <c r="M369" s="655"/>
      <c r="N369" s="1310"/>
      <c r="O369" s="655"/>
      <c r="P369" s="656"/>
      <c r="Q369" s="657"/>
      <c r="R369" s="704"/>
      <c r="S369" s="3180"/>
      <c r="U369" s="209" t="str">
        <f t="shared" si="11"/>
        <v>0</v>
      </c>
    </row>
    <row r="370" spans="7:21" ht="20.100000000000001" customHeight="1">
      <c r="G370" s="1047"/>
      <c r="H370" s="655"/>
      <c r="I370" s="655"/>
      <c r="J370" s="655"/>
      <c r="K370" s="655"/>
      <c r="L370" s="655"/>
      <c r="M370" s="655"/>
      <c r="N370" s="1310"/>
      <c r="O370" s="655"/>
      <c r="P370" s="656"/>
      <c r="Q370" s="657"/>
      <c r="R370" s="704"/>
      <c r="S370" s="3180"/>
      <c r="U370" s="209" t="str">
        <f t="shared" si="11"/>
        <v>0</v>
      </c>
    </row>
    <row r="371" spans="7:21" ht="20.100000000000001" customHeight="1">
      <c r="G371" s="1047"/>
      <c r="H371" s="655"/>
      <c r="I371" s="655"/>
      <c r="J371" s="655"/>
      <c r="K371" s="655"/>
      <c r="L371" s="655"/>
      <c r="M371" s="655"/>
      <c r="N371" s="1310"/>
      <c r="O371" s="655"/>
      <c r="P371" s="656"/>
      <c r="Q371" s="657"/>
      <c r="R371" s="704"/>
      <c r="S371" s="3180"/>
      <c r="U371" s="209" t="str">
        <f t="shared" si="11"/>
        <v>0</v>
      </c>
    </row>
    <row r="372" spans="7:21" ht="20.100000000000001" customHeight="1">
      <c r="G372" s="1047"/>
      <c r="H372" s="655"/>
      <c r="I372" s="655"/>
      <c r="J372" s="655"/>
      <c r="K372" s="655"/>
      <c r="L372" s="655"/>
      <c r="M372" s="655"/>
      <c r="N372" s="1310"/>
      <c r="O372" s="655"/>
      <c r="P372" s="656"/>
      <c r="Q372" s="657"/>
      <c r="R372" s="704"/>
      <c r="S372" s="3180"/>
      <c r="U372" s="209" t="str">
        <f t="shared" si="11"/>
        <v>0</v>
      </c>
    </row>
    <row r="373" spans="7:21" ht="20.100000000000001" customHeight="1">
      <c r="G373" s="1047"/>
      <c r="H373" s="655"/>
      <c r="I373" s="655"/>
      <c r="J373" s="655"/>
      <c r="K373" s="655"/>
      <c r="L373" s="655"/>
      <c r="M373" s="655"/>
      <c r="N373" s="1310"/>
      <c r="O373" s="655"/>
      <c r="P373" s="656"/>
      <c r="Q373" s="657"/>
      <c r="R373" s="704"/>
      <c r="S373" s="3180"/>
      <c r="U373" s="209" t="str">
        <f t="shared" si="11"/>
        <v>0</v>
      </c>
    </row>
    <row r="374" spans="7:21" ht="20.100000000000001" customHeight="1">
      <c r="G374" s="1047"/>
      <c r="H374" s="655"/>
      <c r="I374" s="655"/>
      <c r="J374" s="655"/>
      <c r="K374" s="655"/>
      <c r="L374" s="655"/>
      <c r="M374" s="655"/>
      <c r="N374" s="1310"/>
      <c r="O374" s="655"/>
      <c r="P374" s="656"/>
      <c r="Q374" s="657"/>
      <c r="R374" s="704"/>
      <c r="S374" s="3180"/>
      <c r="U374" s="209" t="str">
        <f t="shared" si="11"/>
        <v>0</v>
      </c>
    </row>
    <row r="375" spans="7:21" ht="20.100000000000001" customHeight="1">
      <c r="G375" s="1047"/>
      <c r="H375" s="655"/>
      <c r="I375" s="655"/>
      <c r="J375" s="655"/>
      <c r="K375" s="655"/>
      <c r="L375" s="655"/>
      <c r="M375" s="655"/>
      <c r="N375" s="1310"/>
      <c r="O375" s="655"/>
      <c r="P375" s="656"/>
      <c r="Q375" s="657"/>
      <c r="R375" s="704"/>
      <c r="S375" s="3180"/>
      <c r="U375" s="209" t="str">
        <f t="shared" si="11"/>
        <v>0</v>
      </c>
    </row>
    <row r="376" spans="7:21" ht="20.100000000000001" customHeight="1">
      <c r="G376" s="1047"/>
      <c r="H376" s="655"/>
      <c r="I376" s="655"/>
      <c r="J376" s="655"/>
      <c r="K376" s="655"/>
      <c r="L376" s="655"/>
      <c r="M376" s="655"/>
      <c r="N376" s="1310"/>
      <c r="O376" s="655"/>
      <c r="P376" s="656"/>
      <c r="Q376" s="657"/>
      <c r="R376" s="704"/>
      <c r="S376" s="3180"/>
      <c r="U376" s="209" t="str">
        <f t="shared" si="11"/>
        <v>0</v>
      </c>
    </row>
    <row r="377" spans="7:21" ht="20.100000000000001" customHeight="1">
      <c r="G377" s="1047"/>
      <c r="H377" s="655"/>
      <c r="I377" s="655"/>
      <c r="J377" s="655"/>
      <c r="K377" s="655"/>
      <c r="L377" s="655"/>
      <c r="M377" s="655"/>
      <c r="N377" s="1310"/>
      <c r="O377" s="655"/>
      <c r="P377" s="656"/>
      <c r="Q377" s="657"/>
      <c r="R377" s="704"/>
      <c r="S377" s="3180"/>
      <c r="U377" s="209" t="str">
        <f t="shared" si="11"/>
        <v>0</v>
      </c>
    </row>
    <row r="378" spans="7:21" ht="20.100000000000001" customHeight="1">
      <c r="G378" s="1047"/>
      <c r="H378" s="655"/>
      <c r="I378" s="655"/>
      <c r="J378" s="655"/>
      <c r="K378" s="655"/>
      <c r="L378" s="655"/>
      <c r="M378" s="655"/>
      <c r="N378" s="1310"/>
      <c r="O378" s="655"/>
      <c r="P378" s="656"/>
      <c r="Q378" s="657"/>
      <c r="R378" s="704"/>
      <c r="S378" s="3180"/>
      <c r="U378" s="209" t="str">
        <f t="shared" si="11"/>
        <v>0</v>
      </c>
    </row>
    <row r="379" spans="7:21" ht="20.100000000000001" customHeight="1">
      <c r="G379" s="1047"/>
      <c r="H379" s="655"/>
      <c r="I379" s="655"/>
      <c r="J379" s="655"/>
      <c r="K379" s="655"/>
      <c r="L379" s="655"/>
      <c r="M379" s="655"/>
      <c r="N379" s="1310"/>
      <c r="O379" s="655"/>
      <c r="P379" s="656"/>
      <c r="Q379" s="657"/>
      <c r="R379" s="704"/>
      <c r="S379" s="3180"/>
      <c r="U379" s="209" t="str">
        <f t="shared" si="11"/>
        <v>0</v>
      </c>
    </row>
    <row r="380" spans="7:21" ht="20.100000000000001" customHeight="1">
      <c r="G380" s="1047"/>
      <c r="H380" s="655"/>
      <c r="I380" s="655"/>
      <c r="J380" s="655"/>
      <c r="K380" s="655"/>
      <c r="L380" s="655"/>
      <c r="M380" s="655"/>
      <c r="N380" s="1310"/>
      <c r="O380" s="655"/>
      <c r="P380" s="656"/>
      <c r="Q380" s="657"/>
      <c r="R380" s="704"/>
      <c r="S380" s="3180"/>
      <c r="U380" s="209" t="str">
        <f t="shared" si="11"/>
        <v>0</v>
      </c>
    </row>
    <row r="381" spans="7:21" ht="20.100000000000001" customHeight="1">
      <c r="G381" s="1047"/>
      <c r="H381" s="655"/>
      <c r="I381" s="655"/>
      <c r="J381" s="655"/>
      <c r="K381" s="655"/>
      <c r="L381" s="655"/>
      <c r="M381" s="655"/>
      <c r="N381" s="1310"/>
      <c r="O381" s="655"/>
      <c r="P381" s="656"/>
      <c r="Q381" s="657"/>
      <c r="R381" s="704"/>
      <c r="S381" s="3180"/>
      <c r="U381" s="209" t="str">
        <f t="shared" si="11"/>
        <v>0</v>
      </c>
    </row>
    <row r="382" spans="7:21" ht="20.100000000000001" customHeight="1">
      <c r="G382" s="1047"/>
      <c r="H382" s="655"/>
      <c r="I382" s="655"/>
      <c r="J382" s="655"/>
      <c r="K382" s="655"/>
      <c r="L382" s="655"/>
      <c r="M382" s="655"/>
      <c r="N382" s="1310"/>
      <c r="O382" s="655"/>
      <c r="P382" s="656"/>
      <c r="Q382" s="657"/>
      <c r="R382" s="704"/>
      <c r="S382" s="3180"/>
      <c r="U382" s="209" t="str">
        <f t="shared" si="11"/>
        <v>0</v>
      </c>
    </row>
    <row r="383" spans="7:21" ht="20.100000000000001" customHeight="1">
      <c r="G383" s="1047"/>
      <c r="H383" s="655"/>
      <c r="I383" s="655"/>
      <c r="J383" s="655"/>
      <c r="K383" s="655"/>
      <c r="L383" s="655"/>
      <c r="M383" s="655"/>
      <c r="N383" s="1310"/>
      <c r="O383" s="655"/>
      <c r="P383" s="656"/>
      <c r="Q383" s="657"/>
      <c r="R383" s="704"/>
      <c r="S383" s="3180"/>
      <c r="U383" s="209" t="str">
        <f t="shared" si="11"/>
        <v>0</v>
      </c>
    </row>
    <row r="384" spans="7:21" ht="20.100000000000001" customHeight="1">
      <c r="G384" s="1047"/>
      <c r="H384" s="655"/>
      <c r="I384" s="655"/>
      <c r="J384" s="655"/>
      <c r="K384" s="655"/>
      <c r="L384" s="655"/>
      <c r="M384" s="655"/>
      <c r="N384" s="1310"/>
      <c r="O384" s="655"/>
      <c r="P384" s="656"/>
      <c r="Q384" s="657"/>
      <c r="R384" s="704"/>
      <c r="S384" s="3180"/>
      <c r="U384" s="209" t="str">
        <f t="shared" si="11"/>
        <v>0</v>
      </c>
    </row>
    <row r="385" spans="7:21" ht="20.100000000000001" customHeight="1">
      <c r="G385" s="1047"/>
      <c r="H385" s="655"/>
      <c r="I385" s="655"/>
      <c r="J385" s="655"/>
      <c r="K385" s="655"/>
      <c r="L385" s="655"/>
      <c r="M385" s="655"/>
      <c r="N385" s="1310"/>
      <c r="O385" s="655"/>
      <c r="P385" s="656"/>
      <c r="Q385" s="657"/>
      <c r="R385" s="704"/>
      <c r="S385" s="3180"/>
      <c r="U385" s="209" t="str">
        <f t="shared" si="11"/>
        <v>0</v>
      </c>
    </row>
    <row r="386" spans="7:21" ht="20.100000000000001" customHeight="1">
      <c r="G386" s="1047"/>
      <c r="H386" s="655"/>
      <c r="I386" s="655"/>
      <c r="J386" s="655"/>
      <c r="K386" s="655"/>
      <c r="L386" s="655"/>
      <c r="M386" s="655"/>
      <c r="N386" s="1310"/>
      <c r="O386" s="655"/>
      <c r="P386" s="656"/>
      <c r="Q386" s="657"/>
      <c r="R386" s="704"/>
      <c r="S386" s="3180"/>
      <c r="U386" s="209" t="str">
        <f t="shared" si="11"/>
        <v>0</v>
      </c>
    </row>
    <row r="387" spans="7:21" ht="20.100000000000001" customHeight="1">
      <c r="G387" s="1047"/>
      <c r="H387" s="655"/>
      <c r="I387" s="655"/>
      <c r="J387" s="655"/>
      <c r="K387" s="655"/>
      <c r="L387" s="655"/>
      <c r="M387" s="655"/>
      <c r="N387" s="1310"/>
      <c r="O387" s="655"/>
      <c r="P387" s="656"/>
      <c r="Q387" s="657"/>
      <c r="R387" s="704"/>
      <c r="S387" s="3180"/>
      <c r="U387" s="209" t="str">
        <f t="shared" si="11"/>
        <v>0</v>
      </c>
    </row>
    <row r="388" spans="7:21" ht="20.100000000000001" customHeight="1">
      <c r="G388" s="1047"/>
      <c r="H388" s="655"/>
      <c r="I388" s="655"/>
      <c r="J388" s="655"/>
      <c r="K388" s="655"/>
      <c r="L388" s="655"/>
      <c r="M388" s="655"/>
      <c r="N388" s="1310"/>
      <c r="O388" s="655"/>
      <c r="P388" s="656"/>
      <c r="Q388" s="657"/>
      <c r="R388" s="704"/>
      <c r="S388" s="3180"/>
      <c r="U388" s="209" t="str">
        <f t="shared" si="11"/>
        <v>0</v>
      </c>
    </row>
    <row r="389" spans="7:21" ht="20.100000000000001" customHeight="1">
      <c r="G389" s="1047"/>
      <c r="H389" s="655"/>
      <c r="I389" s="655"/>
      <c r="J389" s="655"/>
      <c r="K389" s="655"/>
      <c r="L389" s="655"/>
      <c r="M389" s="655"/>
      <c r="N389" s="1310"/>
      <c r="O389" s="655"/>
      <c r="P389" s="656"/>
      <c r="Q389" s="657"/>
      <c r="R389" s="704"/>
      <c r="S389" s="3180"/>
      <c r="U389" s="209" t="str">
        <f t="shared" si="11"/>
        <v>0</v>
      </c>
    </row>
    <row r="390" spans="7:21" ht="20.100000000000001" customHeight="1">
      <c r="G390" s="1047"/>
      <c r="H390" s="655"/>
      <c r="I390" s="655"/>
      <c r="J390" s="655"/>
      <c r="K390" s="655"/>
      <c r="L390" s="655"/>
      <c r="M390" s="655"/>
      <c r="N390" s="1310"/>
      <c r="O390" s="655"/>
      <c r="P390" s="656"/>
      <c r="Q390" s="657"/>
      <c r="R390" s="704"/>
      <c r="S390" s="3180"/>
      <c r="U390" s="209" t="str">
        <f t="shared" si="11"/>
        <v>0</v>
      </c>
    </row>
    <row r="391" spans="7:21" ht="20.100000000000001" customHeight="1">
      <c r="G391" s="1047"/>
      <c r="H391" s="655"/>
      <c r="I391" s="655"/>
      <c r="J391" s="655"/>
      <c r="K391" s="655"/>
      <c r="L391" s="655"/>
      <c r="M391" s="655"/>
      <c r="N391" s="1310"/>
      <c r="O391" s="655"/>
      <c r="P391" s="656"/>
      <c r="Q391" s="657"/>
      <c r="R391" s="704"/>
      <c r="S391" s="3180"/>
      <c r="U391" s="209" t="str">
        <f t="shared" si="11"/>
        <v>0</v>
      </c>
    </row>
    <row r="392" spans="7:21" ht="20.100000000000001" customHeight="1">
      <c r="G392" s="1047"/>
      <c r="H392" s="655"/>
      <c r="I392" s="655"/>
      <c r="J392" s="655"/>
      <c r="K392" s="655"/>
      <c r="L392" s="655"/>
      <c r="M392" s="655"/>
      <c r="N392" s="1310"/>
      <c r="O392" s="655"/>
      <c r="P392" s="656"/>
      <c r="Q392" s="657"/>
      <c r="R392" s="704"/>
      <c r="S392" s="3180"/>
      <c r="U392" s="209" t="str">
        <f t="shared" si="11"/>
        <v>0</v>
      </c>
    </row>
    <row r="393" spans="7:21" ht="20.100000000000001" customHeight="1">
      <c r="G393" s="1047"/>
      <c r="H393" s="655"/>
      <c r="I393" s="655"/>
      <c r="J393" s="655"/>
      <c r="K393" s="655"/>
      <c r="L393" s="655"/>
      <c r="M393" s="655"/>
      <c r="N393" s="1310"/>
      <c r="O393" s="655"/>
      <c r="P393" s="656"/>
      <c r="Q393" s="657"/>
      <c r="R393" s="704"/>
      <c r="S393" s="3180"/>
      <c r="U393" s="209" t="str">
        <f t="shared" ref="U393:U395" si="12">IF(R393&gt;0,"추경","0")</f>
        <v>0</v>
      </c>
    </row>
    <row r="394" spans="7:21" ht="20.100000000000001" customHeight="1">
      <c r="G394" s="1047"/>
      <c r="H394" s="655"/>
      <c r="I394" s="655"/>
      <c r="J394" s="655"/>
      <c r="K394" s="655"/>
      <c r="L394" s="655"/>
      <c r="M394" s="655"/>
      <c r="N394" s="1310"/>
      <c r="O394" s="655"/>
      <c r="P394" s="656"/>
      <c r="Q394" s="657"/>
      <c r="R394" s="704"/>
      <c r="S394" s="3180"/>
      <c r="U394" s="209" t="str">
        <f t="shared" si="12"/>
        <v>0</v>
      </c>
    </row>
    <row r="395" spans="7:21" ht="20.100000000000001" customHeight="1">
      <c r="G395" s="1047"/>
      <c r="H395" s="655"/>
      <c r="I395" s="655"/>
      <c r="J395" s="655"/>
      <c r="K395" s="655"/>
      <c r="L395" s="655"/>
      <c r="M395" s="655"/>
      <c r="N395" s="1310"/>
      <c r="O395" s="655"/>
      <c r="P395" s="656"/>
      <c r="Q395" s="657"/>
      <c r="R395" s="704"/>
      <c r="S395" s="3180"/>
      <c r="U395" s="209" t="str">
        <f t="shared" si="12"/>
        <v>0</v>
      </c>
    </row>
    <row r="396" spans="7:21" ht="20.100000000000001" customHeight="1">
      <c r="G396" s="1047"/>
      <c r="H396" s="655"/>
      <c r="I396" s="655"/>
      <c r="J396" s="655"/>
      <c r="K396" s="655"/>
      <c r="L396" s="655"/>
      <c r="M396" s="655"/>
      <c r="N396" s="1310"/>
      <c r="O396" s="655"/>
      <c r="P396" s="656"/>
      <c r="Q396" s="657"/>
      <c r="R396" s="704"/>
      <c r="S396" s="3180"/>
    </row>
    <row r="397" spans="7:21" ht="20.100000000000001" customHeight="1">
      <c r="G397" s="1047"/>
      <c r="H397" s="655"/>
      <c r="I397" s="655"/>
      <c r="J397" s="655"/>
      <c r="K397" s="655"/>
      <c r="L397" s="655"/>
      <c r="M397" s="655"/>
      <c r="N397" s="1310"/>
      <c r="O397" s="655"/>
      <c r="P397" s="656"/>
      <c r="Q397" s="657"/>
      <c r="R397" s="704"/>
      <c r="S397" s="3180"/>
    </row>
    <row r="398" spans="7:21" ht="20.100000000000001" customHeight="1">
      <c r="G398" s="1047"/>
      <c r="H398" s="655"/>
      <c r="I398" s="655"/>
      <c r="J398" s="655"/>
      <c r="K398" s="655"/>
      <c r="L398" s="655"/>
      <c r="M398" s="655"/>
      <c r="N398" s="1310"/>
      <c r="O398" s="655"/>
      <c r="P398" s="656"/>
      <c r="Q398" s="657"/>
      <c r="R398" s="704"/>
      <c r="S398" s="3180"/>
    </row>
    <row r="399" spans="7:21" ht="20.100000000000001" customHeight="1">
      <c r="G399" s="1047"/>
      <c r="H399" s="655"/>
      <c r="I399" s="655"/>
      <c r="J399" s="655"/>
      <c r="K399" s="655"/>
      <c r="L399" s="655"/>
      <c r="M399" s="655"/>
      <c r="N399" s="1310"/>
      <c r="O399" s="655"/>
      <c r="P399" s="656"/>
      <c r="Q399" s="657"/>
      <c r="R399" s="704"/>
      <c r="S399" s="3180"/>
    </row>
    <row r="400" spans="7:21" ht="20.100000000000001" customHeight="1">
      <c r="G400" s="1047"/>
      <c r="H400" s="655"/>
      <c r="I400" s="655"/>
      <c r="J400" s="655"/>
      <c r="K400" s="655"/>
      <c r="L400" s="655"/>
      <c r="M400" s="655"/>
      <c r="N400" s="1310"/>
      <c r="O400" s="655"/>
      <c r="P400" s="656"/>
      <c r="Q400" s="657"/>
      <c r="R400" s="704"/>
      <c r="S400" s="3180"/>
    </row>
    <row r="401" spans="7:19" ht="20.100000000000001" customHeight="1">
      <c r="G401" s="1047"/>
      <c r="H401" s="655"/>
      <c r="I401" s="655"/>
      <c r="J401" s="655"/>
      <c r="K401" s="655"/>
      <c r="L401" s="655"/>
      <c r="M401" s="655"/>
      <c r="N401" s="1310"/>
      <c r="O401" s="655"/>
      <c r="P401" s="656"/>
      <c r="Q401" s="657"/>
      <c r="R401" s="704"/>
      <c r="S401" s="3180"/>
    </row>
    <row r="402" spans="7:19" ht="20.100000000000001" customHeight="1">
      <c r="G402" s="1047"/>
      <c r="H402" s="655"/>
      <c r="I402" s="655"/>
      <c r="J402" s="655"/>
      <c r="K402" s="655"/>
      <c r="L402" s="655"/>
      <c r="M402" s="655"/>
      <c r="N402" s="1310"/>
      <c r="O402" s="655"/>
      <c r="P402" s="656"/>
      <c r="Q402" s="657"/>
      <c r="R402" s="704"/>
      <c r="S402" s="3180"/>
    </row>
    <row r="403" spans="7:19" ht="20.100000000000001" customHeight="1">
      <c r="G403" s="1047"/>
      <c r="H403" s="655"/>
      <c r="I403" s="655"/>
      <c r="J403" s="655"/>
      <c r="K403" s="655"/>
      <c r="L403" s="655"/>
      <c r="M403" s="655"/>
      <c r="N403" s="1310"/>
      <c r="O403" s="655"/>
      <c r="P403" s="656"/>
      <c r="Q403" s="657"/>
      <c r="R403" s="704"/>
      <c r="S403" s="3180"/>
    </row>
    <row r="404" spans="7:19" ht="20.100000000000001" customHeight="1">
      <c r="G404" s="1047"/>
      <c r="H404" s="655"/>
      <c r="I404" s="655"/>
      <c r="J404" s="655"/>
      <c r="K404" s="655"/>
      <c r="L404" s="655"/>
      <c r="M404" s="655"/>
      <c r="N404" s="1310"/>
      <c r="O404" s="655"/>
      <c r="P404" s="656"/>
      <c r="Q404" s="657"/>
      <c r="R404" s="704"/>
      <c r="S404" s="3180"/>
    </row>
    <row r="405" spans="7:19" ht="20.100000000000001" customHeight="1">
      <c r="G405" s="1047"/>
      <c r="H405" s="655"/>
      <c r="I405" s="655"/>
      <c r="J405" s="655"/>
      <c r="K405" s="655"/>
      <c r="L405" s="655"/>
      <c r="M405" s="655"/>
      <c r="N405" s="1310"/>
      <c r="O405" s="655"/>
      <c r="P405" s="656"/>
      <c r="Q405" s="657"/>
      <c r="R405" s="704"/>
      <c r="S405" s="3180"/>
    </row>
    <row r="406" spans="7:19" ht="20.100000000000001" customHeight="1">
      <c r="G406" s="1047"/>
      <c r="H406" s="655"/>
      <c r="I406" s="655"/>
      <c r="J406" s="655"/>
      <c r="K406" s="655"/>
      <c r="L406" s="655"/>
      <c r="M406" s="655"/>
      <c r="N406" s="1310"/>
      <c r="O406" s="655"/>
      <c r="P406" s="656"/>
      <c r="Q406" s="657"/>
      <c r="R406" s="704"/>
      <c r="S406" s="3180"/>
    </row>
    <row r="407" spans="7:19" ht="20.100000000000001" customHeight="1">
      <c r="G407" s="1047"/>
      <c r="H407" s="655"/>
      <c r="I407" s="655"/>
      <c r="J407" s="655"/>
      <c r="K407" s="655"/>
      <c r="L407" s="655"/>
      <c r="M407" s="655"/>
      <c r="N407" s="1310"/>
      <c r="O407" s="655"/>
      <c r="P407" s="656"/>
      <c r="Q407" s="657"/>
      <c r="R407" s="704"/>
      <c r="S407" s="3180"/>
    </row>
    <row r="408" spans="7:19" ht="20.100000000000001" customHeight="1">
      <c r="G408" s="1047"/>
      <c r="H408" s="655"/>
      <c r="I408" s="655"/>
      <c r="J408" s="655"/>
      <c r="K408" s="655"/>
      <c r="L408" s="655"/>
      <c r="M408" s="655"/>
      <c r="N408" s="1310"/>
      <c r="O408" s="655"/>
      <c r="P408" s="656"/>
      <c r="Q408" s="657"/>
      <c r="R408" s="704"/>
      <c r="S408" s="3180"/>
    </row>
    <row r="409" spans="7:19" ht="20.100000000000001" customHeight="1">
      <c r="G409" s="1047"/>
      <c r="H409" s="655"/>
      <c r="I409" s="655"/>
      <c r="J409" s="655"/>
      <c r="K409" s="655"/>
      <c r="L409" s="655"/>
      <c r="M409" s="655"/>
      <c r="N409" s="1310"/>
      <c r="O409" s="655"/>
      <c r="P409" s="656"/>
      <c r="Q409" s="657"/>
      <c r="R409" s="704"/>
      <c r="S409" s="3180"/>
    </row>
    <row r="410" spans="7:19" ht="20.100000000000001" customHeight="1">
      <c r="G410" s="1047"/>
      <c r="H410" s="655"/>
      <c r="I410" s="655"/>
      <c r="J410" s="655"/>
      <c r="K410" s="655"/>
      <c r="L410" s="655"/>
      <c r="M410" s="655"/>
      <c r="N410" s="1310"/>
      <c r="O410" s="655"/>
      <c r="P410" s="656"/>
      <c r="Q410" s="657"/>
      <c r="R410" s="704"/>
      <c r="S410" s="3180"/>
    </row>
    <row r="411" spans="7:19" ht="20.100000000000001" customHeight="1">
      <c r="G411" s="1047"/>
      <c r="H411" s="655"/>
      <c r="I411" s="655"/>
      <c r="J411" s="655"/>
      <c r="K411" s="655"/>
      <c r="L411" s="655"/>
      <c r="M411" s="655"/>
      <c r="N411" s="1310"/>
      <c r="O411" s="655"/>
      <c r="P411" s="656"/>
      <c r="Q411" s="657"/>
      <c r="R411" s="704"/>
      <c r="S411" s="3180"/>
    </row>
    <row r="412" spans="7:19" ht="20.100000000000001" customHeight="1">
      <c r="G412" s="1047"/>
      <c r="H412" s="655"/>
      <c r="I412" s="655"/>
      <c r="J412" s="655"/>
      <c r="K412" s="655"/>
      <c r="L412" s="655"/>
      <c r="M412" s="655"/>
      <c r="N412" s="1310"/>
      <c r="O412" s="655"/>
      <c r="P412" s="656"/>
      <c r="Q412" s="657"/>
      <c r="R412" s="704"/>
      <c r="S412" s="3180"/>
    </row>
    <row r="413" spans="7:19" ht="20.100000000000001" customHeight="1">
      <c r="G413" s="1047"/>
      <c r="H413" s="655"/>
      <c r="I413" s="655"/>
      <c r="J413" s="655"/>
      <c r="K413" s="655"/>
      <c r="L413" s="655"/>
      <c r="M413" s="655"/>
      <c r="N413" s="1310"/>
      <c r="O413" s="655"/>
      <c r="P413" s="656"/>
      <c r="Q413" s="657"/>
      <c r="R413" s="704"/>
      <c r="S413" s="3180"/>
    </row>
    <row r="414" spans="7:19" ht="20.100000000000001" customHeight="1">
      <c r="G414" s="1047"/>
      <c r="H414" s="655"/>
      <c r="I414" s="655"/>
      <c r="J414" s="655"/>
      <c r="K414" s="655"/>
      <c r="L414" s="655"/>
      <c r="M414" s="655"/>
      <c r="N414" s="1310"/>
      <c r="O414" s="655"/>
      <c r="P414" s="656"/>
      <c r="Q414" s="657"/>
      <c r="R414" s="704"/>
      <c r="S414" s="3180"/>
    </row>
    <row r="415" spans="7:19" ht="20.100000000000001" customHeight="1">
      <c r="G415" s="1047"/>
      <c r="H415" s="655"/>
      <c r="I415" s="655"/>
      <c r="J415" s="655"/>
      <c r="K415" s="655"/>
      <c r="L415" s="655"/>
      <c r="M415" s="655"/>
      <c r="N415" s="1310"/>
      <c r="O415" s="655"/>
      <c r="P415" s="656"/>
      <c r="Q415" s="657"/>
      <c r="R415" s="704"/>
      <c r="S415" s="3180"/>
    </row>
    <row r="416" spans="7:19" ht="20.100000000000001" customHeight="1">
      <c r="G416" s="1047"/>
      <c r="H416" s="655"/>
      <c r="I416" s="655"/>
      <c r="J416" s="655"/>
      <c r="K416" s="655"/>
      <c r="L416" s="655"/>
      <c r="M416" s="655"/>
      <c r="N416" s="1310"/>
      <c r="O416" s="655"/>
      <c r="P416" s="656"/>
      <c r="Q416" s="657"/>
      <c r="R416" s="704"/>
      <c r="S416" s="3180"/>
    </row>
    <row r="417" spans="7:19" ht="20.100000000000001" customHeight="1">
      <c r="G417" s="1047"/>
      <c r="H417" s="655"/>
      <c r="I417" s="655"/>
      <c r="J417" s="655"/>
      <c r="K417" s="655"/>
      <c r="L417" s="655"/>
      <c r="M417" s="655"/>
      <c r="N417" s="1310"/>
      <c r="O417" s="655"/>
      <c r="P417" s="656"/>
      <c r="Q417" s="657"/>
      <c r="R417" s="704"/>
      <c r="S417" s="3180"/>
    </row>
    <row r="418" spans="7:19" ht="20.100000000000001" customHeight="1">
      <c r="G418" s="1047"/>
      <c r="H418" s="655"/>
      <c r="I418" s="655"/>
      <c r="J418" s="655"/>
      <c r="K418" s="655"/>
      <c r="L418" s="655"/>
      <c r="M418" s="655"/>
      <c r="N418" s="1310"/>
      <c r="O418" s="655"/>
      <c r="P418" s="656"/>
      <c r="Q418" s="657"/>
      <c r="R418" s="704"/>
      <c r="S418" s="3180"/>
    </row>
    <row r="419" spans="7:19" ht="20.100000000000001" customHeight="1">
      <c r="G419" s="1047"/>
      <c r="H419" s="655"/>
      <c r="I419" s="655"/>
      <c r="J419" s="655"/>
      <c r="K419" s="655"/>
      <c r="L419" s="655"/>
      <c r="M419" s="655"/>
      <c r="N419" s="1310"/>
      <c r="O419" s="655"/>
      <c r="P419" s="656"/>
      <c r="Q419" s="657"/>
      <c r="R419" s="704"/>
      <c r="S419" s="3180"/>
    </row>
    <row r="420" spans="7:19" ht="20.100000000000001" customHeight="1">
      <c r="G420" s="1047"/>
      <c r="H420" s="655"/>
      <c r="I420" s="655"/>
      <c r="J420" s="655"/>
      <c r="K420" s="655"/>
      <c r="L420" s="655"/>
      <c r="M420" s="655"/>
      <c r="N420" s="1310"/>
      <c r="O420" s="655"/>
      <c r="P420" s="656"/>
      <c r="Q420" s="657"/>
      <c r="R420" s="704"/>
      <c r="S420" s="3180"/>
    </row>
    <row r="421" spans="7:19" ht="20.100000000000001" customHeight="1">
      <c r="G421" s="1047"/>
      <c r="H421" s="655"/>
      <c r="I421" s="655"/>
      <c r="J421" s="655"/>
      <c r="K421" s="655"/>
      <c r="L421" s="655"/>
      <c r="M421" s="655"/>
      <c r="N421" s="1310"/>
      <c r="O421" s="655"/>
      <c r="P421" s="656"/>
      <c r="Q421" s="657"/>
      <c r="R421" s="704"/>
      <c r="S421" s="3180"/>
    </row>
    <row r="422" spans="7:19" ht="20.100000000000001" customHeight="1">
      <c r="G422" s="1047"/>
      <c r="H422" s="655"/>
      <c r="I422" s="655"/>
      <c r="J422" s="655"/>
      <c r="K422" s="655"/>
      <c r="L422" s="655"/>
      <c r="M422" s="655"/>
      <c r="N422" s="1310"/>
      <c r="O422" s="655"/>
      <c r="P422" s="656"/>
      <c r="Q422" s="657"/>
      <c r="R422" s="704"/>
      <c r="S422" s="3180"/>
    </row>
    <row r="423" spans="7:19" ht="20.100000000000001" customHeight="1">
      <c r="G423" s="1047"/>
      <c r="H423" s="655"/>
      <c r="I423" s="655"/>
      <c r="J423" s="655"/>
      <c r="K423" s="655"/>
      <c r="L423" s="655"/>
      <c r="M423" s="655"/>
      <c r="N423" s="1310"/>
      <c r="O423" s="655"/>
      <c r="P423" s="656"/>
      <c r="Q423" s="657"/>
      <c r="R423" s="704"/>
      <c r="S423" s="3180"/>
    </row>
    <row r="424" spans="7:19" ht="20.100000000000001" customHeight="1">
      <c r="G424" s="1047"/>
      <c r="H424" s="655"/>
      <c r="I424" s="655"/>
      <c r="J424" s="655"/>
      <c r="K424" s="655"/>
      <c r="L424" s="655"/>
      <c r="M424" s="655"/>
      <c r="N424" s="1310"/>
      <c r="O424" s="655"/>
      <c r="P424" s="656"/>
      <c r="Q424" s="657"/>
      <c r="R424" s="704"/>
      <c r="S424" s="3180"/>
    </row>
    <row r="425" spans="7:19" ht="20.100000000000001" customHeight="1">
      <c r="G425" s="1047"/>
      <c r="H425" s="655"/>
      <c r="I425" s="655"/>
      <c r="J425" s="655"/>
      <c r="K425" s="655"/>
      <c r="L425" s="655"/>
      <c r="M425" s="655"/>
      <c r="N425" s="1310"/>
      <c r="O425" s="655"/>
      <c r="P425" s="656"/>
      <c r="Q425" s="657"/>
      <c r="R425" s="704"/>
      <c r="S425" s="3180"/>
    </row>
    <row r="426" spans="7:19" ht="20.100000000000001" customHeight="1">
      <c r="G426" s="1047"/>
      <c r="H426" s="655"/>
      <c r="I426" s="655"/>
      <c r="J426" s="655"/>
      <c r="K426" s="655"/>
      <c r="L426" s="655"/>
      <c r="M426" s="655"/>
      <c r="N426" s="1310"/>
      <c r="O426" s="655"/>
      <c r="P426" s="656"/>
      <c r="Q426" s="657"/>
      <c r="R426" s="704"/>
      <c r="S426" s="3180"/>
    </row>
    <row r="427" spans="7:19" ht="20.100000000000001" customHeight="1">
      <c r="G427" s="1047"/>
      <c r="H427" s="655"/>
      <c r="I427" s="655"/>
      <c r="J427" s="655"/>
      <c r="K427" s="655"/>
      <c r="L427" s="655"/>
      <c r="M427" s="655"/>
      <c r="N427" s="1310"/>
      <c r="O427" s="655"/>
      <c r="P427" s="656"/>
      <c r="Q427" s="657"/>
      <c r="R427" s="704"/>
      <c r="S427" s="3180"/>
    </row>
    <row r="428" spans="7:19" ht="20.100000000000001" customHeight="1">
      <c r="G428" s="1047"/>
      <c r="H428" s="655"/>
      <c r="I428" s="655"/>
      <c r="J428" s="655"/>
      <c r="K428" s="655"/>
      <c r="L428" s="655"/>
      <c r="M428" s="655"/>
      <c r="N428" s="1310"/>
      <c r="O428" s="655"/>
      <c r="P428" s="656"/>
      <c r="Q428" s="657"/>
      <c r="R428" s="704"/>
      <c r="S428" s="3180"/>
    </row>
    <row r="429" spans="7:19" ht="20.100000000000001" customHeight="1">
      <c r="G429" s="1047"/>
      <c r="H429" s="655"/>
      <c r="I429" s="655"/>
      <c r="J429" s="655"/>
      <c r="K429" s="655"/>
      <c r="L429" s="655"/>
      <c r="M429" s="655"/>
      <c r="N429" s="1310"/>
      <c r="O429" s="655"/>
      <c r="P429" s="656"/>
      <c r="Q429" s="657"/>
      <c r="R429" s="704"/>
      <c r="S429" s="3180"/>
    </row>
    <row r="430" spans="7:19" ht="20.100000000000001" customHeight="1">
      <c r="G430" s="1047"/>
      <c r="H430" s="655"/>
      <c r="I430" s="655"/>
      <c r="J430" s="655"/>
      <c r="K430" s="655"/>
      <c r="L430" s="655"/>
      <c r="M430" s="655"/>
      <c r="N430" s="1310"/>
      <c r="O430" s="655"/>
      <c r="P430" s="656"/>
      <c r="Q430" s="657"/>
      <c r="R430" s="704"/>
      <c r="S430" s="3180"/>
    </row>
    <row r="431" spans="7:19" ht="20.100000000000001" customHeight="1">
      <c r="G431" s="1047"/>
      <c r="H431" s="655"/>
      <c r="I431" s="655"/>
      <c r="J431" s="655"/>
      <c r="K431" s="655"/>
      <c r="L431" s="655"/>
      <c r="M431" s="655"/>
      <c r="N431" s="1310"/>
      <c r="O431" s="655"/>
      <c r="P431" s="656"/>
      <c r="Q431" s="657"/>
      <c r="R431" s="704"/>
      <c r="S431" s="3180"/>
    </row>
    <row r="432" spans="7:19" ht="20.100000000000001" customHeight="1">
      <c r="G432" s="1047"/>
      <c r="H432" s="655"/>
      <c r="I432" s="655"/>
      <c r="J432" s="655"/>
      <c r="K432" s="655"/>
      <c r="L432" s="655"/>
      <c r="M432" s="655"/>
      <c r="N432" s="1310"/>
      <c r="O432" s="655"/>
      <c r="P432" s="656"/>
      <c r="Q432" s="657"/>
      <c r="R432" s="704"/>
      <c r="S432" s="3180"/>
    </row>
    <row r="433" spans="7:19" ht="20.100000000000001" customHeight="1">
      <c r="G433" s="1047"/>
      <c r="H433" s="655"/>
      <c r="I433" s="655"/>
      <c r="J433" s="655"/>
      <c r="K433" s="655"/>
      <c r="L433" s="655"/>
      <c r="M433" s="655"/>
      <c r="N433" s="1310"/>
      <c r="O433" s="655"/>
      <c r="P433" s="656"/>
      <c r="Q433" s="657"/>
      <c r="R433" s="704"/>
      <c r="S433" s="3180"/>
    </row>
    <row r="434" spans="7:19" ht="20.100000000000001" customHeight="1">
      <c r="G434" s="1047"/>
      <c r="H434" s="655"/>
      <c r="I434" s="655"/>
      <c r="J434" s="655"/>
      <c r="K434" s="655"/>
      <c r="L434" s="655"/>
      <c r="M434" s="655"/>
      <c r="N434" s="1310"/>
      <c r="O434" s="655"/>
      <c r="P434" s="656"/>
      <c r="Q434" s="657"/>
      <c r="R434" s="704"/>
      <c r="S434" s="3180"/>
    </row>
    <row r="435" spans="7:19" ht="20.100000000000001" customHeight="1">
      <c r="G435" s="1047"/>
      <c r="H435" s="655"/>
      <c r="I435" s="655"/>
      <c r="J435" s="655"/>
      <c r="K435" s="655"/>
      <c r="L435" s="655"/>
      <c r="M435" s="655"/>
      <c r="N435" s="1310"/>
      <c r="O435" s="655"/>
      <c r="P435" s="656"/>
      <c r="Q435" s="657"/>
      <c r="R435" s="704"/>
      <c r="S435" s="3180"/>
    </row>
    <row r="436" spans="7:19" ht="20.100000000000001" customHeight="1">
      <c r="G436" s="1047"/>
      <c r="H436" s="655"/>
      <c r="I436" s="655"/>
      <c r="J436" s="655"/>
      <c r="K436" s="655"/>
      <c r="L436" s="655"/>
      <c r="M436" s="655"/>
      <c r="N436" s="1310"/>
      <c r="O436" s="655"/>
      <c r="P436" s="656"/>
      <c r="Q436" s="657"/>
      <c r="R436" s="704"/>
      <c r="S436" s="3180"/>
    </row>
    <row r="437" spans="7:19" ht="20.100000000000001" customHeight="1">
      <c r="G437" s="1047"/>
      <c r="H437" s="655"/>
      <c r="I437" s="655"/>
      <c r="J437" s="655"/>
      <c r="K437" s="655"/>
      <c r="L437" s="655"/>
      <c r="M437" s="655"/>
      <c r="N437" s="1310"/>
      <c r="O437" s="655"/>
      <c r="P437" s="656"/>
      <c r="Q437" s="657"/>
      <c r="R437" s="704"/>
      <c r="S437" s="3180"/>
    </row>
    <row r="438" spans="7:19" ht="20.100000000000001" customHeight="1">
      <c r="G438" s="1047"/>
      <c r="H438" s="655"/>
      <c r="I438" s="655"/>
      <c r="J438" s="655"/>
      <c r="K438" s="655"/>
      <c r="L438" s="655"/>
      <c r="M438" s="655"/>
      <c r="N438" s="1310"/>
      <c r="O438" s="655"/>
      <c r="P438" s="656"/>
      <c r="Q438" s="657"/>
      <c r="R438" s="704"/>
      <c r="S438" s="3180"/>
    </row>
    <row r="439" spans="7:19" ht="20.100000000000001" customHeight="1">
      <c r="G439" s="1047"/>
      <c r="H439" s="655"/>
      <c r="I439" s="655"/>
      <c r="J439" s="655"/>
      <c r="K439" s="655"/>
      <c r="L439" s="655"/>
      <c r="M439" s="655"/>
      <c r="N439" s="1310"/>
      <c r="O439" s="655"/>
      <c r="P439" s="656"/>
      <c r="Q439" s="657"/>
      <c r="R439" s="704"/>
      <c r="S439" s="3180"/>
    </row>
    <row r="440" spans="7:19" ht="20.100000000000001" customHeight="1">
      <c r="G440" s="1047"/>
      <c r="H440" s="655"/>
      <c r="I440" s="655"/>
      <c r="J440" s="655"/>
      <c r="K440" s="655"/>
      <c r="L440" s="655"/>
      <c r="M440" s="655"/>
      <c r="N440" s="1310"/>
      <c r="O440" s="655"/>
      <c r="P440" s="656"/>
      <c r="Q440" s="657"/>
      <c r="R440" s="704"/>
      <c r="S440" s="3180"/>
    </row>
    <row r="441" spans="7:19" ht="20.100000000000001" customHeight="1">
      <c r="G441" s="1047"/>
      <c r="H441" s="655"/>
      <c r="I441" s="655"/>
      <c r="J441" s="655"/>
      <c r="K441" s="655"/>
      <c r="L441" s="655"/>
      <c r="M441" s="655"/>
      <c r="N441" s="1310"/>
      <c r="O441" s="655"/>
      <c r="P441" s="656"/>
      <c r="Q441" s="657"/>
      <c r="R441" s="704"/>
      <c r="S441" s="3180"/>
    </row>
    <row r="442" spans="7:19" ht="20.100000000000001" customHeight="1">
      <c r="G442" s="1047"/>
      <c r="H442" s="655"/>
      <c r="I442" s="655"/>
      <c r="J442" s="655"/>
      <c r="K442" s="655"/>
      <c r="L442" s="655"/>
      <c r="M442" s="655"/>
      <c r="N442" s="1310"/>
      <c r="O442" s="655"/>
      <c r="P442" s="656"/>
      <c r="Q442" s="657"/>
      <c r="R442" s="704"/>
      <c r="S442" s="3180"/>
    </row>
    <row r="443" spans="7:19" ht="20.100000000000001" customHeight="1">
      <c r="G443" s="1047"/>
      <c r="H443" s="655"/>
      <c r="I443" s="655"/>
      <c r="J443" s="655"/>
      <c r="K443" s="655"/>
      <c r="L443" s="655"/>
      <c r="M443" s="655"/>
      <c r="N443" s="1310"/>
      <c r="O443" s="655"/>
      <c r="P443" s="656"/>
      <c r="Q443" s="657"/>
      <c r="R443" s="704"/>
      <c r="S443" s="3180"/>
    </row>
    <row r="444" spans="7:19" ht="20.100000000000001" customHeight="1">
      <c r="G444" s="1047"/>
      <c r="H444" s="655"/>
      <c r="I444" s="655"/>
      <c r="J444" s="655"/>
      <c r="K444" s="655"/>
      <c r="L444" s="655"/>
      <c r="M444" s="655"/>
      <c r="N444" s="1310"/>
      <c r="O444" s="655"/>
      <c r="P444" s="656"/>
      <c r="Q444" s="657"/>
      <c r="R444" s="704"/>
      <c r="S444" s="3180"/>
    </row>
    <row r="445" spans="7:19" ht="20.100000000000001" customHeight="1">
      <c r="G445" s="1047"/>
      <c r="H445" s="655"/>
      <c r="I445" s="655"/>
      <c r="J445" s="655"/>
      <c r="K445" s="655"/>
      <c r="L445" s="655"/>
      <c r="M445" s="655"/>
      <c r="N445" s="1310"/>
      <c r="O445" s="655"/>
      <c r="P445" s="656"/>
      <c r="Q445" s="657"/>
      <c r="R445" s="704"/>
      <c r="S445" s="3180"/>
    </row>
    <row r="446" spans="7:19" ht="20.100000000000001" customHeight="1">
      <c r="G446" s="1047"/>
      <c r="H446" s="655"/>
      <c r="I446" s="655"/>
      <c r="J446" s="655"/>
      <c r="K446" s="655"/>
      <c r="L446" s="655"/>
      <c r="M446" s="655"/>
      <c r="N446" s="1310"/>
      <c r="O446" s="655"/>
      <c r="P446" s="656"/>
      <c r="Q446" s="657"/>
      <c r="R446" s="704"/>
      <c r="S446" s="3180"/>
    </row>
    <row r="447" spans="7:19" ht="20.100000000000001" customHeight="1">
      <c r="G447" s="1047"/>
      <c r="H447" s="655"/>
      <c r="I447" s="655"/>
      <c r="J447" s="655"/>
      <c r="K447" s="655"/>
      <c r="L447" s="655"/>
      <c r="M447" s="655"/>
      <c r="N447" s="1310"/>
      <c r="O447" s="655"/>
      <c r="P447" s="656"/>
      <c r="Q447" s="657"/>
      <c r="R447" s="704"/>
      <c r="S447" s="3180"/>
    </row>
    <row r="448" spans="7:19" ht="20.100000000000001" customHeight="1">
      <c r="G448" s="1047"/>
      <c r="H448" s="655"/>
      <c r="I448" s="655"/>
      <c r="J448" s="655"/>
      <c r="K448" s="655"/>
      <c r="L448" s="655"/>
      <c r="M448" s="655"/>
      <c r="N448" s="1310"/>
      <c r="O448" s="655"/>
      <c r="P448" s="656"/>
      <c r="Q448" s="657"/>
      <c r="R448" s="704"/>
      <c r="S448" s="3180"/>
    </row>
    <row r="449" spans="7:19" ht="20.100000000000001" customHeight="1">
      <c r="G449" s="1047"/>
      <c r="H449" s="655"/>
      <c r="I449" s="655"/>
      <c r="J449" s="655"/>
      <c r="K449" s="655"/>
      <c r="L449" s="655"/>
      <c r="M449" s="655"/>
      <c r="N449" s="1310"/>
      <c r="O449" s="655"/>
      <c r="P449" s="656"/>
      <c r="Q449" s="657"/>
      <c r="R449" s="704"/>
      <c r="S449" s="3180"/>
    </row>
    <row r="450" spans="7:19" ht="20.100000000000001" customHeight="1">
      <c r="G450" s="1047"/>
      <c r="H450" s="655"/>
      <c r="I450" s="655"/>
      <c r="J450" s="655"/>
      <c r="K450" s="655"/>
      <c r="L450" s="655"/>
      <c r="M450" s="655"/>
      <c r="N450" s="1310"/>
      <c r="O450" s="655"/>
      <c r="P450" s="656"/>
      <c r="Q450" s="657"/>
      <c r="R450" s="704"/>
      <c r="S450" s="3180"/>
    </row>
    <row r="451" spans="7:19" ht="20.100000000000001" customHeight="1">
      <c r="G451" s="1047"/>
      <c r="H451" s="655"/>
      <c r="I451" s="655"/>
      <c r="J451" s="655"/>
      <c r="K451" s="655"/>
      <c r="L451" s="655"/>
      <c r="M451" s="655"/>
      <c r="N451" s="1310"/>
      <c r="O451" s="655"/>
      <c r="P451" s="656"/>
      <c r="Q451" s="657"/>
      <c r="R451" s="704"/>
      <c r="S451" s="3180"/>
    </row>
    <row r="452" spans="7:19" ht="20.100000000000001" customHeight="1">
      <c r="G452" s="1047"/>
      <c r="H452" s="655"/>
      <c r="I452" s="655"/>
      <c r="J452" s="655"/>
      <c r="K452" s="655"/>
      <c r="L452" s="655"/>
      <c r="M452" s="655"/>
      <c r="N452" s="1310"/>
      <c r="O452" s="655"/>
      <c r="P452" s="656"/>
      <c r="Q452" s="657"/>
      <c r="R452" s="704"/>
      <c r="S452" s="3180"/>
    </row>
    <row r="453" spans="7:19" ht="20.100000000000001" customHeight="1">
      <c r="G453" s="1047"/>
      <c r="H453" s="655"/>
      <c r="I453" s="655"/>
      <c r="J453" s="655"/>
      <c r="K453" s="655"/>
      <c r="L453" s="655"/>
      <c r="M453" s="655"/>
      <c r="N453" s="1310"/>
      <c r="O453" s="655"/>
      <c r="P453" s="656"/>
      <c r="Q453" s="657"/>
      <c r="R453" s="704"/>
      <c r="S453" s="3180"/>
    </row>
    <row r="454" spans="7:19" ht="20.100000000000001" customHeight="1">
      <c r="G454" s="1047"/>
      <c r="H454" s="655"/>
      <c r="I454" s="655"/>
      <c r="J454" s="655"/>
      <c r="K454" s="655"/>
      <c r="L454" s="655"/>
      <c r="M454" s="655"/>
      <c r="N454" s="1310"/>
      <c r="O454" s="655"/>
      <c r="P454" s="656"/>
      <c r="Q454" s="657"/>
      <c r="R454" s="704"/>
      <c r="S454" s="3180"/>
    </row>
    <row r="455" spans="7:19" ht="20.100000000000001" customHeight="1">
      <c r="G455" s="1047"/>
      <c r="H455" s="655"/>
      <c r="I455" s="655"/>
      <c r="J455" s="655"/>
      <c r="K455" s="655"/>
      <c r="L455" s="655"/>
      <c r="M455" s="655"/>
      <c r="N455" s="1310"/>
      <c r="O455" s="655"/>
      <c r="P455" s="656"/>
      <c r="Q455" s="657"/>
      <c r="R455" s="704"/>
      <c r="S455" s="3180"/>
    </row>
    <row r="456" spans="7:19" ht="20.100000000000001" customHeight="1">
      <c r="G456" s="1047"/>
      <c r="H456" s="655"/>
      <c r="I456" s="655"/>
      <c r="J456" s="655"/>
      <c r="K456" s="655"/>
      <c r="L456" s="655"/>
      <c r="M456" s="655"/>
      <c r="N456" s="1310"/>
      <c r="O456" s="655"/>
      <c r="P456" s="656"/>
      <c r="Q456" s="657"/>
      <c r="R456" s="704"/>
      <c r="S456" s="3180"/>
    </row>
    <row r="457" spans="7:19" ht="20.100000000000001" customHeight="1">
      <c r="G457" s="1047"/>
      <c r="H457" s="655"/>
      <c r="I457" s="655"/>
      <c r="J457" s="655"/>
      <c r="K457" s="655"/>
      <c r="L457" s="655"/>
      <c r="M457" s="655"/>
      <c r="N457" s="1310"/>
      <c r="O457" s="655"/>
      <c r="P457" s="656"/>
      <c r="Q457" s="657"/>
      <c r="R457" s="704"/>
      <c r="S457" s="3180"/>
    </row>
    <row r="458" spans="7:19" ht="20.100000000000001" customHeight="1">
      <c r="G458" s="1047"/>
      <c r="H458" s="655"/>
      <c r="I458" s="655"/>
      <c r="J458" s="655"/>
      <c r="K458" s="655"/>
      <c r="L458" s="655"/>
      <c r="M458" s="655"/>
      <c r="N458" s="1310"/>
      <c r="O458" s="655"/>
      <c r="P458" s="656"/>
      <c r="Q458" s="657"/>
      <c r="R458" s="704"/>
      <c r="S458" s="3180"/>
    </row>
    <row r="459" spans="7:19" ht="20.100000000000001" customHeight="1">
      <c r="G459" s="1047"/>
      <c r="H459" s="655"/>
      <c r="I459" s="655"/>
      <c r="J459" s="655"/>
      <c r="K459" s="655"/>
      <c r="L459" s="655"/>
      <c r="M459" s="655"/>
      <c r="N459" s="1310"/>
      <c r="O459" s="655"/>
      <c r="P459" s="656"/>
      <c r="Q459" s="657"/>
      <c r="R459" s="704"/>
      <c r="S459" s="3180"/>
    </row>
    <row r="460" spans="7:19" ht="20.100000000000001" customHeight="1">
      <c r="G460" s="1047"/>
      <c r="H460" s="655"/>
      <c r="I460" s="655"/>
      <c r="J460" s="655"/>
      <c r="K460" s="655"/>
      <c r="L460" s="655"/>
      <c r="M460" s="655"/>
      <c r="N460" s="1310"/>
      <c r="O460" s="655"/>
      <c r="P460" s="656"/>
      <c r="Q460" s="657"/>
      <c r="R460" s="704"/>
      <c r="S460" s="3180"/>
    </row>
    <row r="461" spans="7:19" ht="20.100000000000001" customHeight="1">
      <c r="G461" s="1047"/>
      <c r="H461" s="655"/>
      <c r="I461" s="655"/>
      <c r="J461" s="655"/>
      <c r="K461" s="655"/>
      <c r="L461" s="655"/>
      <c r="M461" s="655"/>
      <c r="N461" s="1310"/>
      <c r="O461" s="655"/>
      <c r="P461" s="656"/>
      <c r="Q461" s="657"/>
      <c r="R461" s="704"/>
      <c r="S461" s="3180"/>
    </row>
    <row r="462" spans="7:19" ht="20.100000000000001" customHeight="1">
      <c r="G462" s="1047"/>
      <c r="H462" s="655"/>
      <c r="I462" s="655"/>
      <c r="J462" s="655"/>
      <c r="K462" s="655"/>
      <c r="L462" s="655"/>
      <c r="M462" s="655"/>
      <c r="N462" s="1310"/>
      <c r="O462" s="655"/>
      <c r="P462" s="656"/>
      <c r="Q462" s="657"/>
      <c r="R462" s="704"/>
      <c r="S462" s="3180"/>
    </row>
    <row r="463" spans="7:19" ht="20.100000000000001" customHeight="1">
      <c r="G463" s="1047"/>
      <c r="H463" s="655"/>
      <c r="I463" s="655"/>
      <c r="J463" s="655"/>
      <c r="K463" s="655"/>
      <c r="L463" s="655"/>
      <c r="M463" s="655"/>
      <c r="N463" s="1310"/>
      <c r="O463" s="655"/>
      <c r="P463" s="656"/>
      <c r="Q463" s="657"/>
      <c r="R463" s="704"/>
      <c r="S463" s="3180"/>
    </row>
    <row r="464" spans="7:19" ht="20.100000000000001" customHeight="1">
      <c r="G464" s="1047"/>
      <c r="H464" s="655"/>
      <c r="I464" s="655"/>
      <c r="J464" s="655"/>
      <c r="K464" s="655"/>
      <c r="L464" s="655"/>
      <c r="M464" s="655"/>
      <c r="N464" s="1310"/>
      <c r="O464" s="655"/>
      <c r="P464" s="656"/>
      <c r="Q464" s="657"/>
      <c r="R464" s="704"/>
      <c r="S464" s="3180"/>
    </row>
    <row r="465" spans="7:19" ht="20.100000000000001" customHeight="1">
      <c r="G465" s="1047"/>
      <c r="H465" s="655"/>
      <c r="I465" s="655"/>
      <c r="J465" s="655"/>
      <c r="K465" s="655"/>
      <c r="L465" s="655"/>
      <c r="M465" s="655"/>
      <c r="N465" s="1310"/>
      <c r="O465" s="655"/>
      <c r="P465" s="656"/>
      <c r="Q465" s="657"/>
      <c r="R465" s="704"/>
      <c r="S465" s="3180"/>
    </row>
    <row r="466" spans="7:19" ht="20.100000000000001" customHeight="1">
      <c r="G466" s="1047"/>
      <c r="H466" s="655"/>
      <c r="I466" s="655"/>
      <c r="J466" s="655"/>
      <c r="K466" s="655"/>
      <c r="L466" s="655"/>
      <c r="M466" s="655"/>
      <c r="N466" s="1310"/>
      <c r="O466" s="655"/>
      <c r="P466" s="656"/>
      <c r="Q466" s="657"/>
      <c r="R466" s="704"/>
      <c r="S466" s="3180"/>
    </row>
    <row r="467" spans="7:19" ht="20.100000000000001" customHeight="1">
      <c r="G467" s="1047"/>
      <c r="H467" s="655"/>
      <c r="I467" s="655"/>
      <c r="J467" s="655"/>
      <c r="K467" s="655"/>
      <c r="L467" s="655"/>
      <c r="M467" s="655"/>
      <c r="N467" s="1310"/>
      <c r="O467" s="655"/>
      <c r="P467" s="656"/>
      <c r="Q467" s="657"/>
      <c r="R467" s="704"/>
      <c r="S467" s="3180"/>
    </row>
    <row r="468" spans="7:19" ht="20.100000000000001" customHeight="1">
      <c r="G468" s="1047"/>
      <c r="H468" s="655"/>
      <c r="I468" s="655"/>
      <c r="J468" s="655"/>
      <c r="K468" s="655"/>
      <c r="L468" s="655"/>
      <c r="M468" s="655"/>
      <c r="N468" s="1310"/>
      <c r="O468" s="655"/>
      <c r="P468" s="656"/>
      <c r="Q468" s="657"/>
      <c r="R468" s="704"/>
      <c r="S468" s="3180"/>
    </row>
    <row r="469" spans="7:19" ht="20.100000000000001" customHeight="1">
      <c r="G469" s="1047"/>
      <c r="H469" s="655"/>
      <c r="I469" s="655"/>
      <c r="J469" s="655"/>
      <c r="K469" s="655"/>
      <c r="L469" s="655"/>
      <c r="M469" s="655"/>
      <c r="N469" s="1310"/>
      <c r="O469" s="655"/>
      <c r="P469" s="656"/>
      <c r="Q469" s="657"/>
      <c r="R469" s="704"/>
      <c r="S469" s="3180"/>
    </row>
    <row r="470" spans="7:19" ht="20.100000000000001" customHeight="1">
      <c r="G470" s="1047"/>
      <c r="H470" s="655"/>
      <c r="I470" s="655"/>
      <c r="J470" s="655"/>
      <c r="K470" s="655"/>
      <c r="L470" s="655"/>
      <c r="M470" s="655"/>
      <c r="N470" s="1310"/>
      <c r="O470" s="655"/>
      <c r="P470" s="656"/>
      <c r="Q470" s="657"/>
      <c r="R470" s="704"/>
      <c r="S470" s="3180"/>
    </row>
    <row r="471" spans="7:19" ht="20.100000000000001" customHeight="1">
      <c r="G471" s="1047"/>
      <c r="H471" s="655"/>
      <c r="I471" s="655"/>
      <c r="J471" s="655"/>
      <c r="K471" s="655"/>
      <c r="L471" s="655"/>
      <c r="M471" s="655"/>
      <c r="N471" s="1310"/>
      <c r="O471" s="655"/>
      <c r="P471" s="656"/>
      <c r="Q471" s="657"/>
      <c r="R471" s="704"/>
      <c r="S471" s="3180"/>
    </row>
    <row r="472" spans="7:19" ht="20.100000000000001" customHeight="1">
      <c r="G472" s="1047"/>
      <c r="H472" s="655"/>
      <c r="I472" s="655"/>
      <c r="J472" s="655"/>
      <c r="K472" s="655"/>
      <c r="L472" s="655"/>
      <c r="M472" s="655"/>
      <c r="N472" s="1310"/>
      <c r="O472" s="655"/>
      <c r="P472" s="656"/>
      <c r="Q472" s="657"/>
      <c r="R472" s="704"/>
      <c r="S472" s="3180"/>
    </row>
    <row r="473" spans="7:19" ht="20.100000000000001" customHeight="1">
      <c r="G473" s="1047"/>
      <c r="H473" s="655"/>
      <c r="I473" s="655"/>
      <c r="J473" s="655"/>
      <c r="K473" s="655"/>
      <c r="L473" s="655"/>
      <c r="M473" s="655"/>
      <c r="N473" s="1310"/>
      <c r="O473" s="655"/>
      <c r="P473" s="656"/>
      <c r="Q473" s="657"/>
      <c r="R473" s="704"/>
      <c r="S473" s="3180"/>
    </row>
    <row r="474" spans="7:19" ht="20.100000000000001" customHeight="1">
      <c r="G474" s="1047"/>
      <c r="H474" s="655"/>
      <c r="I474" s="655"/>
      <c r="J474" s="655"/>
      <c r="K474" s="655"/>
      <c r="L474" s="655"/>
      <c r="M474" s="655"/>
      <c r="N474" s="1310"/>
      <c r="O474" s="655"/>
      <c r="P474" s="656"/>
      <c r="Q474" s="657"/>
      <c r="R474" s="704"/>
      <c r="S474" s="3180"/>
    </row>
    <row r="475" spans="7:19" ht="20.100000000000001" customHeight="1">
      <c r="G475" s="1047"/>
      <c r="H475" s="655"/>
      <c r="I475" s="655"/>
      <c r="J475" s="655"/>
      <c r="K475" s="655"/>
      <c r="L475" s="655"/>
      <c r="M475" s="655"/>
      <c r="N475" s="1310"/>
      <c r="O475" s="655"/>
      <c r="P475" s="656"/>
      <c r="Q475" s="657"/>
      <c r="R475" s="704"/>
      <c r="S475" s="3180"/>
    </row>
    <row r="476" spans="7:19" ht="20.100000000000001" customHeight="1">
      <c r="G476" s="1047"/>
      <c r="H476" s="655"/>
      <c r="I476" s="655"/>
      <c r="J476" s="655"/>
      <c r="K476" s="655"/>
      <c r="L476" s="655"/>
      <c r="M476" s="655"/>
      <c r="N476" s="1310"/>
      <c r="O476" s="655"/>
      <c r="P476" s="656"/>
      <c r="Q476" s="657"/>
      <c r="R476" s="704"/>
      <c r="S476" s="3180"/>
    </row>
    <row r="477" spans="7:19" ht="20.100000000000001" customHeight="1">
      <c r="G477" s="1047"/>
      <c r="H477" s="655"/>
      <c r="I477" s="655"/>
      <c r="J477" s="655"/>
      <c r="K477" s="655"/>
      <c r="L477" s="655"/>
      <c r="M477" s="655"/>
      <c r="N477" s="1310"/>
      <c r="O477" s="655"/>
      <c r="P477" s="656"/>
      <c r="Q477" s="657"/>
      <c r="R477" s="704"/>
      <c r="S477" s="3180"/>
    </row>
    <row r="478" spans="7:19" ht="20.100000000000001" customHeight="1">
      <c r="G478" s="1047"/>
      <c r="H478" s="655"/>
      <c r="I478" s="655"/>
      <c r="J478" s="655"/>
      <c r="K478" s="655"/>
      <c r="L478" s="655"/>
      <c r="M478" s="655"/>
      <c r="N478" s="1310"/>
      <c r="O478" s="655"/>
      <c r="P478" s="656"/>
      <c r="Q478" s="657"/>
      <c r="R478" s="704"/>
      <c r="S478" s="3180"/>
    </row>
    <row r="479" spans="7:19" ht="20.100000000000001" customHeight="1">
      <c r="G479" s="1047"/>
      <c r="H479" s="655"/>
      <c r="I479" s="655"/>
      <c r="J479" s="655"/>
      <c r="K479" s="655"/>
      <c r="L479" s="655"/>
      <c r="M479" s="655"/>
      <c r="N479" s="1310"/>
      <c r="O479" s="655"/>
      <c r="P479" s="656"/>
      <c r="Q479" s="657"/>
      <c r="R479" s="704"/>
      <c r="S479" s="3180"/>
    </row>
    <row r="480" spans="7:19" ht="20.100000000000001" customHeight="1">
      <c r="G480" s="1047"/>
      <c r="H480" s="655"/>
      <c r="I480" s="655"/>
      <c r="J480" s="655"/>
      <c r="K480" s="655"/>
      <c r="L480" s="655"/>
      <c r="M480" s="655"/>
      <c r="N480" s="1310"/>
      <c r="O480" s="655"/>
      <c r="P480" s="656"/>
      <c r="Q480" s="657"/>
      <c r="R480" s="704"/>
      <c r="S480" s="3180"/>
    </row>
    <row r="481" spans="7:19" ht="20.100000000000001" customHeight="1">
      <c r="G481" s="1047"/>
      <c r="H481" s="655"/>
      <c r="I481" s="655"/>
      <c r="J481" s="655"/>
      <c r="K481" s="655"/>
      <c r="L481" s="655"/>
      <c r="M481" s="655"/>
      <c r="N481" s="1310"/>
      <c r="O481" s="655"/>
      <c r="P481" s="656"/>
      <c r="Q481" s="657"/>
      <c r="R481" s="704"/>
      <c r="S481" s="3180"/>
    </row>
    <row r="482" spans="7:19" ht="20.100000000000001" customHeight="1">
      <c r="G482" s="1047"/>
      <c r="H482" s="655"/>
      <c r="I482" s="655"/>
      <c r="J482" s="655"/>
      <c r="K482" s="655"/>
      <c r="L482" s="655"/>
      <c r="M482" s="655"/>
      <c r="N482" s="1310"/>
      <c r="O482" s="655"/>
      <c r="P482" s="656"/>
      <c r="Q482" s="657"/>
      <c r="R482" s="704"/>
      <c r="S482" s="3180"/>
    </row>
    <row r="483" spans="7:19" ht="20.100000000000001" customHeight="1">
      <c r="G483" s="1047"/>
      <c r="H483" s="655"/>
      <c r="I483" s="655"/>
      <c r="J483" s="655"/>
      <c r="K483" s="655"/>
      <c r="L483" s="655"/>
      <c r="M483" s="655"/>
      <c r="N483" s="1310"/>
      <c r="O483" s="655"/>
      <c r="P483" s="656"/>
      <c r="Q483" s="657"/>
      <c r="R483" s="704"/>
      <c r="S483" s="3180"/>
    </row>
    <row r="484" spans="7:19" ht="20.100000000000001" customHeight="1">
      <c r="G484" s="1047"/>
      <c r="H484" s="655"/>
      <c r="I484" s="655"/>
      <c r="J484" s="655"/>
      <c r="K484" s="655"/>
      <c r="L484" s="655"/>
      <c r="M484" s="655"/>
      <c r="N484" s="1310"/>
      <c r="O484" s="655"/>
      <c r="P484" s="656"/>
      <c r="Q484" s="657"/>
      <c r="R484" s="704"/>
      <c r="S484" s="3180"/>
    </row>
    <row r="485" spans="7:19" ht="20.100000000000001" customHeight="1">
      <c r="G485" s="1047"/>
      <c r="H485" s="655"/>
      <c r="I485" s="655"/>
      <c r="J485" s="655"/>
      <c r="K485" s="655"/>
      <c r="L485" s="655"/>
      <c r="M485" s="655"/>
      <c r="N485" s="1310"/>
      <c r="O485" s="655"/>
      <c r="P485" s="656"/>
      <c r="Q485" s="657"/>
      <c r="R485" s="704"/>
      <c r="S485" s="3180"/>
    </row>
    <row r="486" spans="7:19" ht="20.100000000000001" customHeight="1">
      <c r="G486" s="1047"/>
      <c r="H486" s="655"/>
      <c r="I486" s="655"/>
      <c r="J486" s="655"/>
      <c r="K486" s="655"/>
      <c r="L486" s="655"/>
      <c r="M486" s="655"/>
      <c r="N486" s="1310"/>
      <c r="O486" s="655"/>
      <c r="P486" s="656"/>
      <c r="Q486" s="657"/>
      <c r="R486" s="704"/>
      <c r="S486" s="3180"/>
    </row>
    <row r="487" spans="7:19" ht="20.100000000000001" customHeight="1">
      <c r="G487" s="1047"/>
      <c r="H487" s="655"/>
      <c r="I487" s="655"/>
      <c r="J487" s="655"/>
      <c r="K487" s="655"/>
      <c r="L487" s="655"/>
      <c r="M487" s="655"/>
      <c r="N487" s="1310"/>
      <c r="O487" s="655"/>
      <c r="P487" s="656"/>
      <c r="Q487" s="657"/>
      <c r="R487" s="704"/>
      <c r="S487" s="3180"/>
    </row>
    <row r="488" spans="7:19" ht="20.100000000000001" customHeight="1">
      <c r="G488" s="1047"/>
      <c r="H488" s="655"/>
      <c r="I488" s="655"/>
      <c r="J488" s="655"/>
      <c r="K488" s="655"/>
      <c r="L488" s="655"/>
      <c r="M488" s="655"/>
      <c r="N488" s="1310"/>
      <c r="O488" s="655"/>
      <c r="P488" s="656"/>
      <c r="Q488" s="657"/>
      <c r="R488" s="704"/>
      <c r="S488" s="3180"/>
    </row>
    <row r="489" spans="7:19" ht="20.100000000000001" customHeight="1">
      <c r="G489" s="1047"/>
      <c r="H489" s="655"/>
      <c r="I489" s="655"/>
      <c r="J489" s="655"/>
      <c r="K489" s="655"/>
      <c r="L489" s="655"/>
      <c r="M489" s="655"/>
      <c r="N489" s="1310"/>
      <c r="O489" s="655"/>
      <c r="P489" s="656"/>
      <c r="Q489" s="657"/>
      <c r="R489" s="704"/>
      <c r="S489" s="3180"/>
    </row>
    <row r="490" spans="7:19" ht="20.100000000000001" customHeight="1">
      <c r="G490" s="1047"/>
      <c r="H490" s="655"/>
      <c r="I490" s="655"/>
      <c r="J490" s="655"/>
      <c r="K490" s="655"/>
      <c r="L490" s="655"/>
      <c r="M490" s="655"/>
      <c r="N490" s="1310"/>
      <c r="O490" s="655"/>
      <c r="P490" s="656"/>
      <c r="Q490" s="657"/>
      <c r="R490" s="704"/>
      <c r="S490" s="3180"/>
    </row>
    <row r="491" spans="7:19" ht="20.100000000000001" customHeight="1">
      <c r="G491" s="1047"/>
      <c r="H491" s="655"/>
      <c r="I491" s="655"/>
      <c r="J491" s="655"/>
      <c r="K491" s="655"/>
      <c r="L491" s="655"/>
      <c r="M491" s="655"/>
      <c r="N491" s="1310"/>
      <c r="O491" s="655"/>
      <c r="P491" s="656"/>
      <c r="Q491" s="657"/>
      <c r="R491" s="704"/>
      <c r="S491" s="3180"/>
    </row>
    <row r="492" spans="7:19" ht="20.100000000000001" customHeight="1">
      <c r="G492" s="1047"/>
      <c r="H492" s="655"/>
      <c r="I492" s="655"/>
      <c r="J492" s="655"/>
      <c r="K492" s="655"/>
      <c r="L492" s="655"/>
      <c r="M492" s="655"/>
      <c r="N492" s="1310"/>
      <c r="O492" s="655"/>
      <c r="P492" s="656"/>
      <c r="Q492" s="657"/>
      <c r="R492" s="704"/>
      <c r="S492" s="3180"/>
    </row>
    <row r="493" spans="7:19" ht="20.100000000000001" customHeight="1">
      <c r="G493" s="1047"/>
      <c r="H493" s="655"/>
      <c r="I493" s="655"/>
      <c r="J493" s="655"/>
      <c r="K493" s="655"/>
      <c r="L493" s="655"/>
      <c r="M493" s="655"/>
      <c r="N493" s="1310"/>
      <c r="O493" s="655"/>
      <c r="P493" s="656"/>
      <c r="Q493" s="657"/>
      <c r="R493" s="704"/>
      <c r="S493" s="3180"/>
    </row>
    <row r="494" spans="7:19" ht="20.100000000000001" customHeight="1">
      <c r="G494" s="1047"/>
      <c r="H494" s="655"/>
      <c r="I494" s="655"/>
      <c r="J494" s="655"/>
      <c r="K494" s="655"/>
      <c r="L494" s="655"/>
      <c r="M494" s="655"/>
      <c r="N494" s="1310"/>
      <c r="O494" s="655"/>
      <c r="P494" s="656"/>
      <c r="Q494" s="657"/>
      <c r="R494" s="704"/>
      <c r="S494" s="3180"/>
    </row>
    <row r="495" spans="7:19" ht="20.100000000000001" customHeight="1">
      <c r="G495" s="1047"/>
      <c r="H495" s="655"/>
      <c r="I495" s="655"/>
      <c r="J495" s="655"/>
      <c r="K495" s="655"/>
      <c r="L495" s="655"/>
      <c r="M495" s="655"/>
      <c r="N495" s="1310"/>
      <c r="O495" s="655"/>
      <c r="P495" s="656"/>
      <c r="Q495" s="657"/>
      <c r="R495" s="704"/>
      <c r="S495" s="3180"/>
    </row>
    <row r="496" spans="7:19" ht="20.100000000000001" customHeight="1">
      <c r="G496" s="1047"/>
      <c r="H496" s="655"/>
      <c r="I496" s="655"/>
      <c r="J496" s="655"/>
      <c r="K496" s="655"/>
      <c r="L496" s="655"/>
      <c r="M496" s="655"/>
      <c r="N496" s="1310"/>
      <c r="O496" s="655"/>
      <c r="P496" s="656"/>
      <c r="Q496" s="657"/>
      <c r="R496" s="704"/>
      <c r="S496" s="3180"/>
    </row>
    <row r="497" spans="7:19" ht="20.100000000000001" customHeight="1">
      <c r="G497" s="1047"/>
      <c r="H497" s="655"/>
      <c r="I497" s="655"/>
      <c r="J497" s="655"/>
      <c r="K497" s="655"/>
      <c r="L497" s="655"/>
      <c r="M497" s="655"/>
      <c r="N497" s="1310"/>
      <c r="O497" s="655"/>
      <c r="P497" s="656"/>
      <c r="Q497" s="657"/>
      <c r="R497" s="704"/>
      <c r="S497" s="3180"/>
    </row>
    <row r="498" spans="7:19" ht="20.100000000000001" customHeight="1">
      <c r="G498" s="1047"/>
      <c r="H498" s="655"/>
      <c r="I498" s="655"/>
      <c r="J498" s="655"/>
      <c r="K498" s="655"/>
      <c r="L498" s="655"/>
      <c r="M498" s="655"/>
      <c r="N498" s="1310"/>
      <c r="O498" s="655"/>
      <c r="P498" s="656"/>
      <c r="Q498" s="657"/>
      <c r="R498" s="704"/>
      <c r="S498" s="3180"/>
    </row>
    <row r="499" spans="7:19" ht="20.100000000000001" customHeight="1">
      <c r="G499" s="1047"/>
      <c r="H499" s="655"/>
      <c r="I499" s="655"/>
      <c r="J499" s="655"/>
      <c r="K499" s="655"/>
      <c r="L499" s="655"/>
      <c r="M499" s="655"/>
      <c r="N499" s="1310"/>
      <c r="O499" s="655"/>
      <c r="P499" s="656"/>
      <c r="Q499" s="657"/>
      <c r="R499" s="704"/>
      <c r="S499" s="3180"/>
    </row>
    <row r="500" spans="7:19" ht="20.100000000000001" customHeight="1">
      <c r="G500" s="1047"/>
      <c r="H500" s="655"/>
      <c r="I500" s="655"/>
      <c r="J500" s="655"/>
      <c r="K500" s="655"/>
      <c r="L500" s="655"/>
      <c r="M500" s="655"/>
      <c r="N500" s="1310"/>
      <c r="O500" s="655"/>
      <c r="P500" s="656"/>
      <c r="Q500" s="657"/>
      <c r="R500" s="704"/>
      <c r="S500" s="3180"/>
    </row>
    <row r="501" spans="7:19" ht="20.100000000000001" customHeight="1">
      <c r="G501" s="1047"/>
      <c r="H501" s="655"/>
      <c r="I501" s="655"/>
      <c r="J501" s="655"/>
      <c r="K501" s="655"/>
      <c r="L501" s="655"/>
      <c r="M501" s="655"/>
      <c r="N501" s="1310"/>
      <c r="O501" s="655"/>
      <c r="P501" s="656"/>
      <c r="Q501" s="657"/>
      <c r="R501" s="704"/>
      <c r="S501" s="3180"/>
    </row>
    <row r="502" spans="7:19" ht="20.100000000000001" customHeight="1">
      <c r="G502" s="1047"/>
      <c r="H502" s="655"/>
      <c r="I502" s="655"/>
      <c r="J502" s="655"/>
      <c r="K502" s="655"/>
      <c r="L502" s="655"/>
      <c r="M502" s="655"/>
      <c r="N502" s="1310"/>
      <c r="O502" s="655"/>
      <c r="P502" s="656"/>
      <c r="Q502" s="657"/>
      <c r="R502" s="704"/>
      <c r="S502" s="3180"/>
    </row>
    <row r="503" spans="7:19" ht="20.100000000000001" customHeight="1">
      <c r="G503" s="1047"/>
      <c r="H503" s="655"/>
      <c r="I503" s="655"/>
      <c r="J503" s="655"/>
      <c r="K503" s="655"/>
      <c r="L503" s="655"/>
      <c r="M503" s="655"/>
      <c r="N503" s="1310"/>
      <c r="O503" s="655"/>
      <c r="P503" s="656"/>
      <c r="Q503" s="657"/>
      <c r="R503" s="704"/>
      <c r="S503" s="3180"/>
    </row>
    <row r="504" spans="7:19" ht="20.100000000000001" customHeight="1">
      <c r="G504" s="1047"/>
      <c r="H504" s="655"/>
      <c r="I504" s="655"/>
      <c r="J504" s="655"/>
      <c r="K504" s="655"/>
      <c r="L504" s="655"/>
      <c r="M504" s="655"/>
      <c r="N504" s="1310"/>
      <c r="O504" s="655"/>
      <c r="P504" s="656"/>
      <c r="Q504" s="657"/>
      <c r="R504" s="704"/>
      <c r="S504" s="3180"/>
    </row>
    <row r="505" spans="7:19" ht="20.100000000000001" customHeight="1">
      <c r="G505" s="1047"/>
      <c r="H505" s="655"/>
      <c r="I505" s="655"/>
      <c r="J505" s="655"/>
      <c r="K505" s="655"/>
      <c r="L505" s="655"/>
      <c r="M505" s="655"/>
      <c r="N505" s="1310"/>
      <c r="O505" s="655"/>
      <c r="P505" s="656"/>
      <c r="Q505" s="657"/>
      <c r="R505" s="704"/>
      <c r="S505" s="3180"/>
    </row>
    <row r="506" spans="7:19" ht="20.100000000000001" customHeight="1">
      <c r="G506" s="1047"/>
      <c r="H506" s="655"/>
      <c r="I506" s="655"/>
      <c r="J506" s="655"/>
      <c r="K506" s="655"/>
      <c r="L506" s="655"/>
      <c r="M506" s="655"/>
      <c r="N506" s="1310"/>
      <c r="O506" s="655"/>
      <c r="P506" s="656"/>
      <c r="Q506" s="657"/>
      <c r="R506" s="704"/>
      <c r="S506" s="3180"/>
    </row>
    <row r="507" spans="7:19" ht="20.100000000000001" customHeight="1">
      <c r="G507" s="1047"/>
      <c r="H507" s="655"/>
      <c r="I507" s="655"/>
      <c r="J507" s="655"/>
      <c r="K507" s="655"/>
      <c r="L507" s="655"/>
      <c r="M507" s="655"/>
      <c r="N507" s="1310"/>
      <c r="O507" s="655"/>
      <c r="P507" s="656"/>
      <c r="Q507" s="657"/>
      <c r="R507" s="704"/>
      <c r="S507" s="3180"/>
    </row>
    <row r="508" spans="7:19" ht="20.100000000000001" customHeight="1">
      <c r="G508" s="1047"/>
      <c r="H508" s="655"/>
      <c r="I508" s="655"/>
      <c r="J508" s="655"/>
      <c r="K508" s="655"/>
      <c r="L508" s="655"/>
      <c r="M508" s="655"/>
      <c r="N508" s="1310"/>
      <c r="O508" s="655"/>
      <c r="P508" s="656"/>
      <c r="Q508" s="657"/>
      <c r="R508" s="704"/>
      <c r="S508" s="3180"/>
    </row>
    <row r="509" spans="7:19" ht="20.100000000000001" customHeight="1">
      <c r="G509" s="1047"/>
      <c r="H509" s="655"/>
      <c r="I509" s="655"/>
      <c r="J509" s="655"/>
      <c r="K509" s="655"/>
      <c r="L509" s="655"/>
      <c r="M509" s="655"/>
      <c r="N509" s="1310"/>
      <c r="O509" s="655"/>
      <c r="P509" s="656"/>
      <c r="Q509" s="657"/>
      <c r="R509" s="704"/>
      <c r="S509" s="3180"/>
    </row>
    <row r="510" spans="7:19" ht="20.100000000000001" customHeight="1">
      <c r="G510" s="1047"/>
      <c r="H510" s="655"/>
      <c r="I510" s="655"/>
      <c r="J510" s="655"/>
      <c r="K510" s="655"/>
      <c r="L510" s="655"/>
      <c r="M510" s="655"/>
      <c r="N510" s="1310"/>
      <c r="O510" s="655"/>
      <c r="P510" s="656"/>
      <c r="Q510" s="657"/>
      <c r="R510" s="704"/>
      <c r="S510" s="3180"/>
    </row>
    <row r="511" spans="7:19" ht="20.100000000000001" customHeight="1">
      <c r="G511" s="1047"/>
      <c r="H511" s="655"/>
      <c r="I511" s="655"/>
      <c r="J511" s="655"/>
      <c r="K511" s="655"/>
      <c r="L511" s="655"/>
      <c r="M511" s="655"/>
      <c r="N511" s="1310"/>
      <c r="O511" s="655"/>
      <c r="P511" s="656"/>
      <c r="Q511" s="657"/>
      <c r="R511" s="704"/>
      <c r="S511" s="3180"/>
    </row>
    <row r="512" spans="7:19" ht="20.100000000000001" customHeight="1">
      <c r="G512" s="1047"/>
      <c r="H512" s="655"/>
      <c r="I512" s="655"/>
      <c r="J512" s="655"/>
      <c r="K512" s="655"/>
      <c r="L512" s="655"/>
      <c r="M512" s="655"/>
      <c r="N512" s="1310"/>
      <c r="O512" s="655"/>
      <c r="P512" s="656"/>
      <c r="Q512" s="657"/>
      <c r="R512" s="704"/>
      <c r="S512" s="3180"/>
    </row>
    <row r="513" spans="7:19" ht="20.100000000000001" customHeight="1">
      <c r="G513" s="1047"/>
      <c r="H513" s="655"/>
      <c r="I513" s="655"/>
      <c r="J513" s="655"/>
      <c r="K513" s="655"/>
      <c r="L513" s="655"/>
      <c r="M513" s="655"/>
      <c r="N513" s="1310"/>
      <c r="O513" s="655"/>
      <c r="P513" s="656"/>
      <c r="Q513" s="657"/>
      <c r="R513" s="704"/>
      <c r="S513" s="3180"/>
    </row>
    <row r="514" spans="7:19" ht="20.100000000000001" customHeight="1">
      <c r="G514" s="1047"/>
      <c r="H514" s="655"/>
      <c r="I514" s="655"/>
      <c r="J514" s="655"/>
      <c r="K514" s="655"/>
      <c r="L514" s="655"/>
      <c r="M514" s="655"/>
      <c r="N514" s="1310"/>
      <c r="O514" s="655"/>
      <c r="P514" s="656"/>
      <c r="Q514" s="657"/>
      <c r="R514" s="704"/>
      <c r="S514" s="3180"/>
    </row>
    <row r="515" spans="7:19" ht="20.100000000000001" customHeight="1">
      <c r="G515" s="1047"/>
      <c r="H515" s="655"/>
      <c r="I515" s="655"/>
      <c r="J515" s="655"/>
      <c r="K515" s="655"/>
      <c r="L515" s="655"/>
      <c r="M515" s="655"/>
      <c r="N515" s="1310"/>
      <c r="O515" s="655"/>
      <c r="P515" s="656"/>
      <c r="Q515" s="657"/>
      <c r="R515" s="704"/>
      <c r="S515" s="3180"/>
    </row>
    <row r="516" spans="7:19" ht="20.100000000000001" customHeight="1">
      <c r="G516" s="1047"/>
      <c r="H516" s="655"/>
      <c r="I516" s="655"/>
      <c r="J516" s="655"/>
      <c r="K516" s="655"/>
      <c r="L516" s="655"/>
      <c r="M516" s="655"/>
      <c r="N516" s="1310"/>
      <c r="O516" s="655"/>
      <c r="P516" s="656"/>
      <c r="Q516" s="657"/>
      <c r="R516" s="704"/>
      <c r="S516" s="3180"/>
    </row>
    <row r="517" spans="7:19" ht="20.100000000000001" customHeight="1">
      <c r="G517" s="1047"/>
      <c r="H517" s="655"/>
      <c r="I517" s="655"/>
      <c r="J517" s="655"/>
      <c r="K517" s="655"/>
      <c r="L517" s="655"/>
      <c r="M517" s="655"/>
      <c r="N517" s="1310"/>
      <c r="O517" s="655"/>
      <c r="P517" s="656"/>
      <c r="Q517" s="657"/>
      <c r="R517" s="704"/>
      <c r="S517" s="3180"/>
    </row>
    <row r="518" spans="7:19" ht="20.100000000000001" customHeight="1">
      <c r="G518" s="1047"/>
      <c r="H518" s="655"/>
      <c r="I518" s="655"/>
      <c r="J518" s="655"/>
      <c r="K518" s="655"/>
      <c r="L518" s="655"/>
      <c r="M518" s="655"/>
      <c r="N518" s="1310"/>
      <c r="O518" s="655"/>
      <c r="P518" s="656"/>
      <c r="Q518" s="657"/>
      <c r="R518" s="704"/>
      <c r="S518" s="3180"/>
    </row>
    <row r="519" spans="7:19" ht="20.100000000000001" customHeight="1">
      <c r="G519" s="1047"/>
      <c r="H519" s="655"/>
      <c r="I519" s="655"/>
      <c r="J519" s="655"/>
      <c r="K519" s="655"/>
      <c r="L519" s="655"/>
      <c r="M519" s="655"/>
      <c r="N519" s="1310"/>
      <c r="O519" s="655"/>
      <c r="P519" s="656"/>
      <c r="Q519" s="657"/>
      <c r="R519" s="704"/>
      <c r="S519" s="3180"/>
    </row>
    <row r="520" spans="7:19" ht="20.100000000000001" customHeight="1">
      <c r="G520" s="1047"/>
      <c r="H520" s="655"/>
      <c r="I520" s="655"/>
      <c r="J520" s="655"/>
      <c r="K520" s="655"/>
      <c r="L520" s="655"/>
      <c r="M520" s="655"/>
      <c r="N520" s="1310"/>
      <c r="O520" s="655"/>
      <c r="P520" s="656"/>
      <c r="Q520" s="657"/>
      <c r="R520" s="704"/>
      <c r="S520" s="3180"/>
    </row>
    <row r="521" spans="7:19" ht="20.100000000000001" customHeight="1">
      <c r="G521" s="1047"/>
      <c r="H521" s="655"/>
      <c r="I521" s="655"/>
      <c r="J521" s="655"/>
      <c r="K521" s="655"/>
      <c r="L521" s="655"/>
      <c r="M521" s="655"/>
      <c r="N521" s="1310"/>
      <c r="O521" s="655"/>
      <c r="P521" s="656"/>
      <c r="Q521" s="657"/>
      <c r="R521" s="704"/>
      <c r="S521" s="3180"/>
    </row>
    <row r="522" spans="7:19" ht="20.100000000000001" customHeight="1">
      <c r="G522" s="1047"/>
      <c r="H522" s="655"/>
      <c r="I522" s="655"/>
      <c r="J522" s="655"/>
      <c r="K522" s="655"/>
      <c r="L522" s="655"/>
      <c r="M522" s="655"/>
      <c r="N522" s="1310"/>
      <c r="O522" s="655"/>
      <c r="P522" s="656"/>
      <c r="Q522" s="657"/>
      <c r="R522" s="704"/>
      <c r="S522" s="3180"/>
    </row>
    <row r="523" spans="7:19" ht="20.100000000000001" customHeight="1">
      <c r="G523" s="1047"/>
      <c r="H523" s="655"/>
      <c r="I523" s="655"/>
      <c r="J523" s="655"/>
      <c r="K523" s="655"/>
      <c r="L523" s="655"/>
      <c r="M523" s="655"/>
      <c r="N523" s="1310"/>
      <c r="O523" s="655"/>
      <c r="P523" s="656"/>
      <c r="Q523" s="657"/>
      <c r="R523" s="704"/>
      <c r="S523" s="3180"/>
    </row>
    <row r="524" spans="7:19" ht="20.100000000000001" customHeight="1">
      <c r="G524" s="1047"/>
      <c r="H524" s="655"/>
      <c r="I524" s="655"/>
      <c r="J524" s="655"/>
      <c r="K524" s="655"/>
      <c r="L524" s="655"/>
      <c r="M524" s="655"/>
      <c r="N524" s="1310"/>
      <c r="O524" s="655"/>
      <c r="P524" s="656"/>
      <c r="Q524" s="657"/>
      <c r="R524" s="704"/>
      <c r="S524" s="3180"/>
    </row>
    <row r="525" spans="7:19" ht="20.100000000000001" customHeight="1">
      <c r="G525" s="1047"/>
      <c r="H525" s="655"/>
      <c r="I525" s="655"/>
      <c r="J525" s="655"/>
      <c r="K525" s="655"/>
      <c r="L525" s="655"/>
      <c r="M525" s="655"/>
      <c r="N525" s="1310"/>
      <c r="O525" s="655"/>
      <c r="P525" s="656"/>
      <c r="Q525" s="657"/>
      <c r="R525" s="704"/>
      <c r="S525" s="3180"/>
    </row>
    <row r="526" spans="7:19" ht="20.100000000000001" customHeight="1">
      <c r="G526" s="1047"/>
      <c r="H526" s="655"/>
      <c r="I526" s="655"/>
      <c r="J526" s="655"/>
      <c r="K526" s="655"/>
      <c r="L526" s="655"/>
      <c r="M526" s="655"/>
      <c r="N526" s="1310"/>
      <c r="O526" s="655"/>
      <c r="P526" s="656"/>
      <c r="Q526" s="657"/>
      <c r="R526" s="704"/>
      <c r="S526" s="3180"/>
    </row>
    <row r="527" spans="7:19" ht="20.100000000000001" customHeight="1">
      <c r="G527" s="1047"/>
      <c r="H527" s="655"/>
      <c r="I527" s="655"/>
      <c r="J527" s="655"/>
      <c r="K527" s="655"/>
      <c r="L527" s="655"/>
      <c r="M527" s="655"/>
      <c r="N527" s="1310"/>
      <c r="O527" s="655"/>
      <c r="P527" s="656"/>
      <c r="Q527" s="657"/>
      <c r="R527" s="704"/>
      <c r="S527" s="3180"/>
    </row>
    <row r="528" spans="7:19" ht="20.100000000000001" customHeight="1">
      <c r="G528" s="1047"/>
      <c r="H528" s="655"/>
      <c r="I528" s="655"/>
      <c r="J528" s="655"/>
      <c r="K528" s="655"/>
      <c r="L528" s="655"/>
      <c r="M528" s="655"/>
      <c r="N528" s="1310"/>
      <c r="O528" s="655"/>
      <c r="P528" s="656"/>
      <c r="Q528" s="657"/>
      <c r="R528" s="704"/>
      <c r="S528" s="3180"/>
    </row>
    <row r="529" spans="7:19" ht="20.100000000000001" customHeight="1">
      <c r="G529" s="1047"/>
      <c r="H529" s="655"/>
      <c r="I529" s="655"/>
      <c r="J529" s="655"/>
      <c r="K529" s="655"/>
      <c r="L529" s="655"/>
      <c r="M529" s="655"/>
      <c r="N529" s="1310"/>
      <c r="O529" s="655"/>
      <c r="P529" s="656"/>
      <c r="Q529" s="657"/>
      <c r="R529" s="704"/>
      <c r="S529" s="3180"/>
    </row>
    <row r="530" spans="7:19" ht="20.100000000000001" customHeight="1">
      <c r="G530" s="1047"/>
      <c r="H530" s="655"/>
      <c r="I530" s="655"/>
      <c r="J530" s="655"/>
      <c r="K530" s="655"/>
      <c r="L530" s="655"/>
      <c r="M530" s="655"/>
      <c r="N530" s="1310"/>
      <c r="O530" s="655"/>
      <c r="P530" s="656"/>
      <c r="Q530" s="657"/>
      <c r="R530" s="704"/>
      <c r="S530" s="3180"/>
    </row>
    <row r="531" spans="7:19" ht="20.100000000000001" customHeight="1">
      <c r="G531" s="1047"/>
      <c r="H531" s="655"/>
      <c r="I531" s="655"/>
      <c r="J531" s="655"/>
      <c r="K531" s="655"/>
      <c r="L531" s="655"/>
      <c r="M531" s="655"/>
      <c r="N531" s="1310"/>
      <c r="O531" s="655"/>
      <c r="P531" s="656"/>
      <c r="Q531" s="657"/>
      <c r="R531" s="704"/>
      <c r="S531" s="3180"/>
    </row>
    <row r="532" spans="7:19" ht="20.100000000000001" customHeight="1">
      <c r="G532" s="1047"/>
      <c r="H532" s="655"/>
      <c r="I532" s="655"/>
      <c r="J532" s="655"/>
      <c r="K532" s="655"/>
      <c r="L532" s="655"/>
      <c r="M532" s="655"/>
      <c r="N532" s="1310"/>
      <c r="O532" s="655"/>
      <c r="P532" s="656"/>
      <c r="Q532" s="657"/>
      <c r="R532" s="704"/>
      <c r="S532" s="3180"/>
    </row>
    <row r="533" spans="7:19" ht="20.100000000000001" customHeight="1">
      <c r="G533" s="1047"/>
      <c r="H533" s="655"/>
      <c r="I533" s="655"/>
      <c r="J533" s="655"/>
      <c r="K533" s="655"/>
      <c r="L533" s="655"/>
      <c r="M533" s="655"/>
      <c r="N533" s="1310"/>
      <c r="O533" s="655"/>
      <c r="P533" s="656"/>
      <c r="Q533" s="657"/>
      <c r="R533" s="704"/>
      <c r="S533" s="3180"/>
    </row>
    <row r="534" spans="7:19" ht="20.100000000000001" customHeight="1">
      <c r="G534" s="1047"/>
      <c r="H534" s="655"/>
      <c r="I534" s="655"/>
      <c r="J534" s="655"/>
      <c r="K534" s="655"/>
      <c r="L534" s="655"/>
      <c r="M534" s="655"/>
      <c r="N534" s="1310"/>
      <c r="O534" s="655"/>
      <c r="P534" s="656"/>
      <c r="Q534" s="657"/>
      <c r="R534" s="704"/>
      <c r="S534" s="3180"/>
    </row>
    <row r="535" spans="7:19" ht="20.100000000000001" customHeight="1">
      <c r="G535" s="1047"/>
      <c r="H535" s="655"/>
      <c r="I535" s="655"/>
      <c r="J535" s="655"/>
      <c r="K535" s="655"/>
      <c r="L535" s="655"/>
      <c r="M535" s="655"/>
      <c r="N535" s="1310"/>
      <c r="O535" s="655"/>
      <c r="P535" s="656"/>
      <c r="Q535" s="657"/>
      <c r="R535" s="704"/>
      <c r="S535" s="3180"/>
    </row>
    <row r="536" spans="7:19" ht="20.100000000000001" customHeight="1">
      <c r="G536" s="1047"/>
      <c r="H536" s="655"/>
      <c r="I536" s="655"/>
      <c r="J536" s="655"/>
      <c r="K536" s="655"/>
      <c r="L536" s="655"/>
      <c r="M536" s="655"/>
      <c r="N536" s="1310"/>
      <c r="O536" s="655"/>
      <c r="P536" s="656"/>
      <c r="Q536" s="657"/>
      <c r="R536" s="704"/>
      <c r="S536" s="3180"/>
    </row>
    <row r="537" spans="7:19" ht="20.100000000000001" customHeight="1">
      <c r="G537" s="1047"/>
      <c r="H537" s="655"/>
      <c r="I537" s="655"/>
      <c r="J537" s="655"/>
      <c r="K537" s="655"/>
      <c r="L537" s="655"/>
      <c r="M537" s="655"/>
      <c r="N537" s="1310"/>
      <c r="O537" s="655"/>
      <c r="P537" s="656"/>
      <c r="Q537" s="657"/>
      <c r="R537" s="704"/>
      <c r="S537" s="3180"/>
    </row>
    <row r="538" spans="7:19" ht="20.100000000000001" customHeight="1">
      <c r="G538" s="1047"/>
      <c r="H538" s="655"/>
      <c r="I538" s="655"/>
      <c r="J538" s="655"/>
      <c r="K538" s="655"/>
      <c r="L538" s="655"/>
      <c r="M538" s="655"/>
      <c r="N538" s="1310"/>
      <c r="O538" s="655"/>
      <c r="P538" s="656"/>
      <c r="Q538" s="657"/>
      <c r="R538" s="704"/>
      <c r="S538" s="3180"/>
    </row>
    <row r="539" spans="7:19" ht="20.100000000000001" customHeight="1">
      <c r="G539" s="1047"/>
      <c r="H539" s="655"/>
      <c r="I539" s="655"/>
      <c r="J539" s="655"/>
      <c r="K539" s="655"/>
      <c r="L539" s="655"/>
      <c r="M539" s="655"/>
      <c r="N539" s="1310"/>
      <c r="O539" s="655"/>
      <c r="P539" s="656"/>
      <c r="Q539" s="657"/>
      <c r="R539" s="704"/>
      <c r="S539" s="3180"/>
    </row>
    <row r="540" spans="7:19" ht="20.100000000000001" customHeight="1">
      <c r="G540" s="1047"/>
      <c r="H540" s="655"/>
      <c r="I540" s="655"/>
      <c r="J540" s="655"/>
      <c r="K540" s="655"/>
      <c r="L540" s="655"/>
      <c r="M540" s="655"/>
      <c r="N540" s="1310"/>
      <c r="O540" s="655"/>
      <c r="P540" s="656"/>
      <c r="Q540" s="657"/>
      <c r="R540" s="704"/>
      <c r="S540" s="3180"/>
    </row>
    <row r="541" spans="7:19" ht="20.100000000000001" customHeight="1">
      <c r="G541" s="1047"/>
      <c r="H541" s="655"/>
      <c r="I541" s="655"/>
      <c r="J541" s="655"/>
      <c r="K541" s="655"/>
      <c r="L541" s="655"/>
      <c r="M541" s="655"/>
      <c r="N541" s="1310"/>
      <c r="O541" s="655"/>
      <c r="P541" s="656"/>
      <c r="Q541" s="657"/>
      <c r="R541" s="704"/>
      <c r="S541" s="3180"/>
    </row>
    <row r="542" spans="7:19" ht="20.100000000000001" customHeight="1">
      <c r="G542" s="1047"/>
      <c r="H542" s="655"/>
      <c r="I542" s="655"/>
      <c r="J542" s="655"/>
      <c r="K542" s="655"/>
      <c r="L542" s="655"/>
      <c r="M542" s="655"/>
      <c r="N542" s="1310"/>
      <c r="O542" s="655"/>
      <c r="P542" s="656"/>
      <c r="Q542" s="657"/>
      <c r="R542" s="704"/>
      <c r="S542" s="3180"/>
    </row>
    <row r="543" spans="7:19" ht="20.100000000000001" customHeight="1">
      <c r="G543" s="1047"/>
      <c r="H543" s="655"/>
      <c r="I543" s="655"/>
      <c r="J543" s="655"/>
      <c r="K543" s="655"/>
      <c r="L543" s="655"/>
      <c r="M543" s="655"/>
      <c r="N543" s="1310"/>
      <c r="O543" s="655"/>
      <c r="P543" s="656"/>
      <c r="Q543" s="657"/>
      <c r="R543" s="704"/>
      <c r="S543" s="3180"/>
    </row>
    <row r="544" spans="7:19" ht="20.100000000000001" customHeight="1">
      <c r="G544" s="1047"/>
      <c r="H544" s="655"/>
      <c r="I544" s="655"/>
      <c r="J544" s="655"/>
      <c r="K544" s="655"/>
      <c r="L544" s="655"/>
      <c r="M544" s="655"/>
      <c r="N544" s="1310"/>
      <c r="O544" s="655"/>
      <c r="P544" s="656"/>
      <c r="Q544" s="657"/>
      <c r="R544" s="704"/>
      <c r="S544" s="3180"/>
    </row>
    <row r="545" spans="7:19" ht="20.100000000000001" customHeight="1">
      <c r="G545" s="1047"/>
      <c r="H545" s="655"/>
      <c r="I545" s="655"/>
      <c r="J545" s="655"/>
      <c r="K545" s="655"/>
      <c r="L545" s="655"/>
      <c r="M545" s="655"/>
      <c r="N545" s="1310"/>
      <c r="O545" s="655"/>
      <c r="P545" s="656"/>
      <c r="Q545" s="657"/>
      <c r="R545" s="704"/>
      <c r="S545" s="3180"/>
    </row>
    <row r="546" spans="7:19" ht="20.100000000000001" customHeight="1">
      <c r="G546" s="1047"/>
      <c r="H546" s="655"/>
      <c r="I546" s="655"/>
      <c r="J546" s="655"/>
      <c r="K546" s="655"/>
      <c r="L546" s="655"/>
      <c r="M546" s="655"/>
      <c r="N546" s="1310"/>
      <c r="O546" s="655"/>
      <c r="P546" s="656"/>
      <c r="Q546" s="657"/>
      <c r="R546" s="704"/>
      <c r="S546" s="3180"/>
    </row>
    <row r="547" spans="7:19" ht="20.100000000000001" customHeight="1">
      <c r="G547" s="1047"/>
      <c r="H547" s="655"/>
      <c r="I547" s="655"/>
      <c r="J547" s="655"/>
      <c r="K547" s="655"/>
      <c r="L547" s="655"/>
      <c r="M547" s="655"/>
      <c r="N547" s="1310"/>
      <c r="O547" s="655"/>
      <c r="P547" s="656"/>
      <c r="Q547" s="657"/>
      <c r="R547" s="704"/>
      <c r="S547" s="3180"/>
    </row>
    <row r="548" spans="7:19" ht="20.100000000000001" customHeight="1">
      <c r="G548" s="1047"/>
      <c r="H548" s="655"/>
      <c r="I548" s="655"/>
      <c r="J548" s="655"/>
      <c r="K548" s="655"/>
      <c r="L548" s="655"/>
      <c r="M548" s="655"/>
      <c r="N548" s="1310"/>
      <c r="O548" s="655"/>
      <c r="P548" s="656"/>
      <c r="Q548" s="657"/>
      <c r="R548" s="704"/>
      <c r="S548" s="3180"/>
    </row>
    <row r="549" spans="7:19" ht="20.100000000000001" customHeight="1">
      <c r="G549" s="1047"/>
      <c r="H549" s="655"/>
      <c r="I549" s="655"/>
      <c r="J549" s="655"/>
      <c r="K549" s="655"/>
      <c r="L549" s="655"/>
      <c r="M549" s="655"/>
      <c r="N549" s="1310"/>
      <c r="O549" s="655"/>
      <c r="P549" s="656"/>
      <c r="Q549" s="657"/>
      <c r="R549" s="704"/>
      <c r="S549" s="3180"/>
    </row>
    <row r="550" spans="7:19" ht="20.100000000000001" customHeight="1">
      <c r="G550" s="1047"/>
      <c r="H550" s="655"/>
      <c r="I550" s="655"/>
      <c r="J550" s="655"/>
      <c r="K550" s="655"/>
      <c r="L550" s="655"/>
      <c r="M550" s="655"/>
      <c r="N550" s="1310"/>
      <c r="O550" s="655"/>
      <c r="P550" s="656"/>
      <c r="Q550" s="657"/>
      <c r="R550" s="704"/>
      <c r="S550" s="3180"/>
    </row>
    <row r="551" spans="7:19" ht="20.100000000000001" customHeight="1">
      <c r="G551" s="1047"/>
      <c r="H551" s="655"/>
      <c r="I551" s="655"/>
      <c r="J551" s="655"/>
      <c r="K551" s="655"/>
      <c r="L551" s="655"/>
      <c r="M551" s="655"/>
      <c r="N551" s="1310"/>
      <c r="O551" s="655"/>
      <c r="P551" s="656"/>
      <c r="Q551" s="657"/>
      <c r="R551" s="704"/>
      <c r="S551" s="3180"/>
    </row>
    <row r="552" spans="7:19" ht="20.100000000000001" customHeight="1">
      <c r="G552" s="1047"/>
      <c r="H552" s="655"/>
      <c r="I552" s="655"/>
      <c r="J552" s="655"/>
      <c r="K552" s="655"/>
      <c r="L552" s="655"/>
      <c r="M552" s="655"/>
      <c r="N552" s="1310"/>
      <c r="O552" s="655"/>
      <c r="P552" s="656"/>
      <c r="Q552" s="657"/>
      <c r="R552" s="704"/>
      <c r="S552" s="3180"/>
    </row>
    <row r="553" spans="7:19" ht="20.100000000000001" customHeight="1">
      <c r="G553" s="1047"/>
      <c r="H553" s="655"/>
      <c r="I553" s="655"/>
      <c r="J553" s="655"/>
      <c r="K553" s="655"/>
      <c r="L553" s="655"/>
      <c r="M553" s="655"/>
      <c r="N553" s="1310"/>
      <c r="O553" s="655"/>
      <c r="P553" s="656"/>
      <c r="Q553" s="657"/>
      <c r="R553" s="704"/>
      <c r="S553" s="3180"/>
    </row>
    <row r="554" spans="7:19" ht="20.100000000000001" customHeight="1">
      <c r="G554" s="1047"/>
      <c r="H554" s="655"/>
      <c r="I554" s="655"/>
      <c r="J554" s="655"/>
      <c r="K554" s="655"/>
      <c r="L554" s="655"/>
      <c r="M554" s="655"/>
      <c r="N554" s="1310"/>
      <c r="O554" s="655"/>
      <c r="P554" s="656"/>
      <c r="Q554" s="657"/>
      <c r="R554" s="704"/>
      <c r="S554" s="3180"/>
    </row>
    <row r="555" spans="7:19" ht="20.100000000000001" customHeight="1">
      <c r="G555" s="1047"/>
      <c r="H555" s="655"/>
      <c r="I555" s="655"/>
      <c r="J555" s="655"/>
      <c r="K555" s="655"/>
      <c r="L555" s="655"/>
      <c r="M555" s="655"/>
      <c r="N555" s="1310"/>
      <c r="O555" s="655"/>
      <c r="P555" s="656"/>
      <c r="Q555" s="657"/>
      <c r="R555" s="704"/>
      <c r="S555" s="3180"/>
    </row>
    <row r="556" spans="7:19" ht="20.100000000000001" customHeight="1">
      <c r="G556" s="1047"/>
      <c r="H556" s="655"/>
      <c r="I556" s="655"/>
      <c r="J556" s="655"/>
      <c r="K556" s="655"/>
      <c r="L556" s="655"/>
      <c r="M556" s="655"/>
      <c r="N556" s="1310"/>
      <c r="O556" s="655"/>
      <c r="P556" s="656"/>
      <c r="Q556" s="657"/>
      <c r="R556" s="704"/>
      <c r="S556" s="3180"/>
    </row>
    <row r="557" spans="7:19" ht="20.100000000000001" customHeight="1">
      <c r="G557" s="1047"/>
      <c r="H557" s="655"/>
      <c r="I557" s="655"/>
      <c r="J557" s="655"/>
      <c r="K557" s="655"/>
      <c r="L557" s="655"/>
      <c r="M557" s="655"/>
      <c r="N557" s="1310"/>
      <c r="O557" s="655"/>
      <c r="P557" s="656"/>
      <c r="Q557" s="657"/>
      <c r="R557" s="704"/>
      <c r="S557" s="3180"/>
    </row>
    <row r="558" spans="7:19" ht="20.100000000000001" customHeight="1">
      <c r="G558" s="1047"/>
      <c r="H558" s="655"/>
      <c r="I558" s="655"/>
      <c r="J558" s="655"/>
      <c r="K558" s="655"/>
      <c r="L558" s="655"/>
      <c r="M558" s="655"/>
      <c r="N558" s="1310"/>
      <c r="O558" s="655"/>
      <c r="P558" s="656"/>
      <c r="Q558" s="657"/>
      <c r="R558" s="704"/>
      <c r="S558" s="3180"/>
    </row>
    <row r="559" spans="7:19" ht="20.100000000000001" customHeight="1">
      <c r="G559" s="1047"/>
      <c r="H559" s="655"/>
      <c r="I559" s="655"/>
      <c r="J559" s="655"/>
      <c r="K559" s="655"/>
      <c r="L559" s="655"/>
      <c r="M559" s="655"/>
      <c r="N559" s="1310"/>
      <c r="O559" s="655"/>
      <c r="P559" s="656"/>
      <c r="Q559" s="657"/>
      <c r="R559" s="704"/>
      <c r="S559" s="3180"/>
    </row>
    <row r="560" spans="7:19" ht="20.100000000000001" customHeight="1">
      <c r="G560" s="1047"/>
      <c r="H560" s="655"/>
      <c r="I560" s="655"/>
      <c r="J560" s="655"/>
      <c r="K560" s="655"/>
      <c r="L560" s="655"/>
      <c r="M560" s="655"/>
      <c r="N560" s="1310"/>
      <c r="O560" s="655"/>
      <c r="P560" s="656"/>
      <c r="Q560" s="657"/>
      <c r="R560" s="704"/>
      <c r="S560" s="3180"/>
    </row>
    <row r="561" spans="7:19" ht="20.100000000000001" customHeight="1">
      <c r="G561" s="1047"/>
      <c r="H561" s="655"/>
      <c r="I561" s="655"/>
      <c r="J561" s="655"/>
      <c r="K561" s="655"/>
      <c r="L561" s="655"/>
      <c r="M561" s="655"/>
      <c r="N561" s="1310"/>
      <c r="O561" s="655"/>
      <c r="P561" s="656"/>
      <c r="Q561" s="657"/>
      <c r="R561" s="704"/>
      <c r="S561" s="3180"/>
    </row>
    <row r="562" spans="7:19" ht="20.100000000000001" customHeight="1">
      <c r="G562" s="1047"/>
      <c r="H562" s="655"/>
      <c r="I562" s="655"/>
      <c r="J562" s="655"/>
      <c r="K562" s="655"/>
      <c r="L562" s="655"/>
      <c r="M562" s="655"/>
      <c r="N562" s="1310"/>
      <c r="O562" s="655"/>
      <c r="P562" s="656"/>
      <c r="Q562" s="657"/>
      <c r="R562" s="704"/>
      <c r="S562" s="3180"/>
    </row>
    <row r="563" spans="7:19" ht="20.100000000000001" customHeight="1">
      <c r="G563" s="1047"/>
      <c r="H563" s="655"/>
      <c r="I563" s="655"/>
      <c r="J563" s="655"/>
      <c r="K563" s="655"/>
      <c r="L563" s="655"/>
      <c r="M563" s="655"/>
      <c r="N563" s="1310"/>
      <c r="O563" s="655"/>
      <c r="P563" s="656"/>
      <c r="Q563" s="657"/>
      <c r="R563" s="704"/>
      <c r="S563" s="3180"/>
    </row>
    <row r="564" spans="7:19" ht="20.100000000000001" customHeight="1">
      <c r="G564" s="1047"/>
      <c r="H564" s="655"/>
      <c r="I564" s="655"/>
      <c r="J564" s="655"/>
      <c r="K564" s="655"/>
      <c r="L564" s="655"/>
      <c r="M564" s="655"/>
      <c r="N564" s="1310"/>
      <c r="O564" s="655"/>
      <c r="P564" s="656"/>
      <c r="Q564" s="657"/>
      <c r="R564" s="704"/>
      <c r="S564" s="3180"/>
    </row>
    <row r="565" spans="7:19" ht="20.100000000000001" customHeight="1">
      <c r="G565" s="1047"/>
      <c r="H565" s="655"/>
      <c r="I565" s="655"/>
      <c r="J565" s="655"/>
      <c r="K565" s="655"/>
      <c r="L565" s="655"/>
      <c r="M565" s="655"/>
      <c r="N565" s="1310"/>
      <c r="O565" s="655"/>
      <c r="P565" s="656"/>
      <c r="Q565" s="657"/>
      <c r="R565" s="704"/>
      <c r="S565" s="3180"/>
    </row>
    <row r="566" spans="7:19" ht="20.100000000000001" customHeight="1">
      <c r="G566" s="1047"/>
      <c r="H566" s="655"/>
      <c r="I566" s="655"/>
      <c r="J566" s="655"/>
      <c r="K566" s="655"/>
      <c r="L566" s="655"/>
      <c r="M566" s="655"/>
      <c r="N566" s="1310"/>
      <c r="O566" s="655"/>
      <c r="P566" s="656"/>
      <c r="Q566" s="657"/>
      <c r="R566" s="704"/>
      <c r="S566" s="3180"/>
    </row>
    <row r="567" spans="7:19" ht="20.100000000000001" customHeight="1">
      <c r="G567" s="1047"/>
      <c r="H567" s="655"/>
      <c r="I567" s="655"/>
      <c r="J567" s="655"/>
      <c r="K567" s="655"/>
      <c r="L567" s="655"/>
      <c r="M567" s="655"/>
      <c r="N567" s="1310"/>
      <c r="O567" s="655"/>
      <c r="P567" s="656"/>
      <c r="Q567" s="657"/>
      <c r="R567" s="704"/>
      <c r="S567" s="3180"/>
    </row>
    <row r="568" spans="7:19" ht="20.100000000000001" customHeight="1">
      <c r="G568" s="1047"/>
      <c r="H568" s="655"/>
      <c r="I568" s="655"/>
      <c r="J568" s="655"/>
      <c r="K568" s="655"/>
      <c r="L568" s="655"/>
      <c r="M568" s="655"/>
      <c r="N568" s="1310"/>
      <c r="O568" s="655"/>
      <c r="P568" s="656"/>
      <c r="Q568" s="657"/>
      <c r="R568" s="704"/>
      <c r="S568" s="3180"/>
    </row>
    <row r="569" spans="7:19" ht="20.100000000000001" customHeight="1">
      <c r="G569" s="1047"/>
      <c r="H569" s="655"/>
      <c r="I569" s="655"/>
      <c r="J569" s="655"/>
      <c r="K569" s="655"/>
      <c r="L569" s="655"/>
      <c r="M569" s="655"/>
      <c r="N569" s="1310"/>
      <c r="O569" s="655"/>
      <c r="P569" s="656"/>
      <c r="Q569" s="657"/>
      <c r="R569" s="704"/>
      <c r="S569" s="3180"/>
    </row>
    <row r="570" spans="7:19" ht="20.100000000000001" customHeight="1">
      <c r="G570" s="1047"/>
      <c r="H570" s="655"/>
      <c r="I570" s="655"/>
      <c r="J570" s="655"/>
      <c r="K570" s="655"/>
      <c r="L570" s="655"/>
      <c r="M570" s="655"/>
      <c r="N570" s="1310"/>
      <c r="O570" s="655"/>
      <c r="P570" s="656"/>
      <c r="Q570" s="657"/>
      <c r="R570" s="704"/>
      <c r="S570" s="3180"/>
    </row>
    <row r="571" spans="7:19" ht="20.100000000000001" customHeight="1">
      <c r="G571" s="1047"/>
      <c r="H571" s="655"/>
      <c r="I571" s="655"/>
      <c r="J571" s="655"/>
      <c r="K571" s="655"/>
      <c r="L571" s="655"/>
      <c r="M571" s="655"/>
      <c r="N571" s="1310"/>
      <c r="O571" s="655"/>
      <c r="P571" s="656"/>
      <c r="Q571" s="657"/>
      <c r="R571" s="704"/>
      <c r="S571" s="3180"/>
    </row>
    <row r="572" spans="7:19" ht="20.100000000000001" customHeight="1">
      <c r="G572" s="1047"/>
      <c r="H572" s="655"/>
      <c r="I572" s="655"/>
      <c r="J572" s="655"/>
      <c r="K572" s="655"/>
      <c r="L572" s="655"/>
      <c r="M572" s="655"/>
      <c r="N572" s="1310"/>
      <c r="O572" s="655"/>
      <c r="P572" s="656"/>
      <c r="Q572" s="657"/>
      <c r="R572" s="704"/>
      <c r="S572" s="3180"/>
    </row>
    <row r="573" spans="7:19" ht="20.100000000000001" customHeight="1">
      <c r="G573" s="1047"/>
      <c r="H573" s="655"/>
      <c r="I573" s="655"/>
      <c r="J573" s="655"/>
      <c r="K573" s="655"/>
      <c r="L573" s="655"/>
      <c r="M573" s="655"/>
      <c r="N573" s="1310"/>
      <c r="O573" s="655"/>
      <c r="P573" s="656"/>
      <c r="Q573" s="657"/>
      <c r="R573" s="704"/>
      <c r="S573" s="3180"/>
    </row>
    <row r="574" spans="7:19" ht="20.100000000000001" customHeight="1">
      <c r="G574" s="1047"/>
      <c r="H574" s="655"/>
      <c r="I574" s="655"/>
      <c r="J574" s="655"/>
      <c r="K574" s="655"/>
      <c r="L574" s="655"/>
      <c r="M574" s="655"/>
      <c r="N574" s="1310"/>
      <c r="O574" s="655"/>
      <c r="P574" s="656"/>
      <c r="Q574" s="657"/>
      <c r="R574" s="704"/>
      <c r="S574" s="3180"/>
    </row>
    <row r="575" spans="7:19" ht="20.100000000000001" customHeight="1">
      <c r="G575" s="1047"/>
      <c r="H575" s="655"/>
      <c r="I575" s="655"/>
      <c r="J575" s="655"/>
      <c r="K575" s="655"/>
      <c r="L575" s="655"/>
      <c r="M575" s="655"/>
      <c r="N575" s="1310"/>
      <c r="O575" s="655"/>
      <c r="P575" s="656"/>
      <c r="Q575" s="657"/>
      <c r="R575" s="704"/>
      <c r="S575" s="3180"/>
    </row>
    <row r="576" spans="7:19" ht="20.100000000000001" customHeight="1">
      <c r="G576" s="1047"/>
      <c r="H576" s="655"/>
      <c r="I576" s="655"/>
      <c r="J576" s="655"/>
      <c r="K576" s="655"/>
      <c r="L576" s="655"/>
      <c r="M576" s="655"/>
      <c r="N576" s="1310"/>
      <c r="O576" s="655"/>
      <c r="P576" s="656"/>
      <c r="Q576" s="657"/>
      <c r="R576" s="704"/>
      <c r="S576" s="3180"/>
    </row>
    <row r="577" spans="7:19" ht="20.100000000000001" customHeight="1">
      <c r="G577" s="1047"/>
      <c r="H577" s="655"/>
      <c r="I577" s="655"/>
      <c r="J577" s="655"/>
      <c r="K577" s="655"/>
      <c r="L577" s="655"/>
      <c r="M577" s="655"/>
      <c r="N577" s="1310"/>
      <c r="O577" s="655"/>
      <c r="P577" s="656"/>
      <c r="Q577" s="657"/>
      <c r="R577" s="704"/>
      <c r="S577" s="3180"/>
    </row>
    <row r="578" spans="7:19" ht="20.100000000000001" customHeight="1">
      <c r="G578" s="1047"/>
      <c r="H578" s="655"/>
      <c r="I578" s="655"/>
      <c r="J578" s="655"/>
      <c r="K578" s="655"/>
      <c r="L578" s="655"/>
      <c r="M578" s="655"/>
      <c r="N578" s="1310"/>
      <c r="O578" s="655"/>
      <c r="P578" s="656"/>
      <c r="Q578" s="657"/>
      <c r="R578" s="704"/>
      <c r="S578" s="3180"/>
    </row>
    <row r="579" spans="7:19" ht="20.100000000000001" customHeight="1">
      <c r="G579" s="1047"/>
      <c r="H579" s="655"/>
      <c r="I579" s="655"/>
      <c r="J579" s="655"/>
      <c r="K579" s="655"/>
      <c r="L579" s="655"/>
      <c r="M579" s="655"/>
      <c r="N579" s="1310"/>
      <c r="O579" s="655"/>
      <c r="P579" s="656"/>
      <c r="Q579" s="657"/>
      <c r="R579" s="704"/>
      <c r="S579" s="3180"/>
    </row>
    <row r="580" spans="7:19" ht="20.100000000000001" customHeight="1">
      <c r="G580" s="1047"/>
      <c r="H580" s="655"/>
      <c r="I580" s="655"/>
      <c r="J580" s="655"/>
      <c r="K580" s="655"/>
      <c r="L580" s="655"/>
      <c r="M580" s="655"/>
      <c r="N580" s="1310"/>
      <c r="O580" s="655"/>
      <c r="P580" s="656"/>
      <c r="Q580" s="657"/>
      <c r="R580" s="704"/>
      <c r="S580" s="3180"/>
    </row>
    <row r="581" spans="7:19" ht="20.100000000000001" customHeight="1">
      <c r="G581" s="1047"/>
      <c r="H581" s="655"/>
      <c r="I581" s="655"/>
      <c r="J581" s="655"/>
      <c r="K581" s="655"/>
      <c r="L581" s="655"/>
      <c r="M581" s="655"/>
      <c r="N581" s="1310"/>
      <c r="O581" s="655"/>
      <c r="P581" s="656"/>
      <c r="Q581" s="657"/>
      <c r="R581" s="704"/>
      <c r="S581" s="3180"/>
    </row>
    <row r="582" spans="7:19" ht="20.100000000000001" customHeight="1">
      <c r="G582" s="1047"/>
      <c r="H582" s="655"/>
      <c r="I582" s="655"/>
      <c r="J582" s="655"/>
      <c r="K582" s="655"/>
      <c r="L582" s="655"/>
      <c r="M582" s="655"/>
      <c r="N582" s="1310"/>
      <c r="O582" s="655"/>
      <c r="P582" s="656"/>
      <c r="Q582" s="657"/>
      <c r="R582" s="704"/>
      <c r="S582" s="3180"/>
    </row>
    <row r="583" spans="7:19" ht="20.100000000000001" customHeight="1">
      <c r="G583" s="1047"/>
      <c r="H583" s="655"/>
      <c r="I583" s="655"/>
      <c r="J583" s="655"/>
      <c r="K583" s="655"/>
      <c r="L583" s="655"/>
      <c r="M583" s="655"/>
      <c r="N583" s="1310"/>
      <c r="O583" s="655"/>
      <c r="P583" s="656"/>
      <c r="Q583" s="657"/>
      <c r="R583" s="704"/>
      <c r="S583" s="3180"/>
    </row>
    <row r="584" spans="7:19" ht="20.100000000000001" customHeight="1">
      <c r="G584" s="1047"/>
      <c r="H584" s="655"/>
      <c r="I584" s="655"/>
      <c r="J584" s="655"/>
      <c r="K584" s="655"/>
      <c r="L584" s="655"/>
      <c r="M584" s="655"/>
      <c r="N584" s="1310"/>
      <c r="O584" s="655"/>
      <c r="P584" s="656"/>
      <c r="Q584" s="657"/>
      <c r="R584" s="704"/>
      <c r="S584" s="3180"/>
    </row>
    <row r="585" spans="7:19" ht="20.100000000000001" customHeight="1">
      <c r="G585" s="1047"/>
      <c r="H585" s="655"/>
      <c r="I585" s="655"/>
      <c r="J585" s="655"/>
      <c r="K585" s="655"/>
      <c r="L585" s="655"/>
      <c r="M585" s="655"/>
      <c r="N585" s="1310"/>
      <c r="O585" s="655"/>
      <c r="P585" s="656"/>
      <c r="Q585" s="657"/>
      <c r="R585" s="704"/>
      <c r="S585" s="3180"/>
    </row>
    <row r="586" spans="7:19" ht="20.100000000000001" customHeight="1">
      <c r="G586" s="1047"/>
      <c r="H586" s="655"/>
      <c r="I586" s="655"/>
      <c r="J586" s="655"/>
      <c r="K586" s="655"/>
      <c r="L586" s="655"/>
      <c r="M586" s="655"/>
      <c r="N586" s="1310"/>
      <c r="O586" s="655"/>
      <c r="P586" s="656"/>
      <c r="Q586" s="657"/>
      <c r="R586" s="704"/>
      <c r="S586" s="3180"/>
    </row>
    <row r="587" spans="7:19" ht="20.100000000000001" customHeight="1">
      <c r="G587" s="1047"/>
      <c r="H587" s="655"/>
      <c r="I587" s="655"/>
      <c r="J587" s="655"/>
      <c r="K587" s="655"/>
      <c r="L587" s="655"/>
      <c r="M587" s="655"/>
      <c r="N587" s="1310"/>
      <c r="O587" s="655"/>
      <c r="P587" s="656"/>
      <c r="Q587" s="657"/>
      <c r="R587" s="704"/>
      <c r="S587" s="3180"/>
    </row>
    <row r="588" spans="7:19" ht="20.100000000000001" customHeight="1">
      <c r="G588" s="1047"/>
      <c r="H588" s="655"/>
      <c r="I588" s="655"/>
      <c r="J588" s="655"/>
      <c r="K588" s="655"/>
      <c r="L588" s="655"/>
      <c r="M588" s="655"/>
      <c r="N588" s="1310"/>
      <c r="O588" s="655"/>
      <c r="P588" s="656"/>
      <c r="Q588" s="657"/>
      <c r="R588" s="704"/>
      <c r="S588" s="3180"/>
    </row>
    <row r="589" spans="7:19" ht="20.100000000000001" customHeight="1">
      <c r="G589" s="1047"/>
      <c r="H589" s="655"/>
      <c r="I589" s="655"/>
      <c r="J589" s="655"/>
      <c r="K589" s="655"/>
      <c r="L589" s="655"/>
      <c r="M589" s="655"/>
      <c r="N589" s="1310"/>
      <c r="O589" s="655"/>
      <c r="P589" s="656"/>
      <c r="Q589" s="657"/>
      <c r="R589" s="704"/>
      <c r="S589" s="3180"/>
    </row>
    <row r="590" spans="7:19" ht="20.100000000000001" customHeight="1">
      <c r="G590" s="1047"/>
      <c r="H590" s="655"/>
      <c r="I590" s="655"/>
      <c r="J590" s="655"/>
      <c r="K590" s="655"/>
      <c r="L590" s="655"/>
      <c r="M590" s="655"/>
      <c r="N590" s="1310"/>
      <c r="O590" s="655"/>
      <c r="P590" s="656"/>
      <c r="Q590" s="657"/>
      <c r="R590" s="704"/>
      <c r="S590" s="3180"/>
    </row>
    <row r="591" spans="7:19" ht="20.100000000000001" customHeight="1">
      <c r="G591" s="1047"/>
      <c r="H591" s="655"/>
      <c r="I591" s="655"/>
      <c r="J591" s="655"/>
      <c r="K591" s="655"/>
      <c r="L591" s="655"/>
      <c r="M591" s="655"/>
      <c r="N591" s="1310"/>
      <c r="O591" s="655"/>
      <c r="P591" s="656"/>
      <c r="Q591" s="657"/>
      <c r="R591" s="704"/>
      <c r="S591" s="3180"/>
    </row>
    <row r="592" spans="7:19" ht="20.100000000000001" customHeight="1">
      <c r="G592" s="1047"/>
      <c r="H592" s="655"/>
      <c r="I592" s="655"/>
      <c r="J592" s="655"/>
      <c r="K592" s="655"/>
      <c r="L592" s="655"/>
      <c r="M592" s="655"/>
      <c r="N592" s="1310"/>
      <c r="O592" s="655"/>
      <c r="P592" s="656"/>
      <c r="Q592" s="657"/>
      <c r="R592" s="704"/>
      <c r="S592" s="3180"/>
    </row>
    <row r="593" spans="7:19" ht="20.100000000000001" customHeight="1">
      <c r="G593" s="1047"/>
      <c r="H593" s="655"/>
      <c r="I593" s="655"/>
      <c r="J593" s="655"/>
      <c r="K593" s="655"/>
      <c r="L593" s="655"/>
      <c r="M593" s="655"/>
      <c r="N593" s="1310"/>
      <c r="O593" s="655"/>
      <c r="P593" s="656"/>
      <c r="Q593" s="657"/>
      <c r="R593" s="704"/>
      <c r="S593" s="3180"/>
    </row>
    <row r="594" spans="7:19" ht="20.100000000000001" customHeight="1">
      <c r="G594" s="1047"/>
      <c r="H594" s="655"/>
      <c r="I594" s="655"/>
      <c r="J594" s="655"/>
      <c r="K594" s="655"/>
      <c r="L594" s="655"/>
      <c r="M594" s="655"/>
      <c r="N594" s="1310"/>
      <c r="O594" s="655"/>
      <c r="P594" s="656"/>
      <c r="Q594" s="657"/>
      <c r="R594" s="704"/>
      <c r="S594" s="3180"/>
    </row>
    <row r="595" spans="7:19" ht="20.100000000000001" customHeight="1">
      <c r="G595" s="1047"/>
      <c r="H595" s="655"/>
      <c r="I595" s="655"/>
      <c r="J595" s="655"/>
      <c r="K595" s="655"/>
      <c r="L595" s="655"/>
      <c r="M595" s="655"/>
      <c r="N595" s="1310"/>
      <c r="O595" s="655"/>
      <c r="P595" s="656"/>
      <c r="Q595" s="657"/>
      <c r="R595" s="704"/>
      <c r="S595" s="3180"/>
    </row>
    <row r="596" spans="7:19" ht="20.100000000000001" customHeight="1">
      <c r="G596" s="1047"/>
      <c r="H596" s="655"/>
      <c r="I596" s="655"/>
      <c r="J596" s="655"/>
      <c r="K596" s="655"/>
      <c r="L596" s="655"/>
      <c r="M596" s="655"/>
      <c r="N596" s="1310"/>
      <c r="O596" s="655"/>
      <c r="P596" s="656"/>
      <c r="Q596" s="657"/>
      <c r="R596" s="704"/>
      <c r="S596" s="3180"/>
    </row>
    <row r="597" spans="7:19" ht="20.100000000000001" customHeight="1">
      <c r="G597" s="1047"/>
      <c r="H597" s="655"/>
      <c r="I597" s="655"/>
      <c r="J597" s="655"/>
      <c r="K597" s="655"/>
      <c r="L597" s="655"/>
      <c r="M597" s="655"/>
      <c r="N597" s="1310"/>
      <c r="O597" s="655"/>
      <c r="P597" s="656"/>
      <c r="Q597" s="657"/>
      <c r="R597" s="704"/>
      <c r="S597" s="3180"/>
    </row>
    <row r="598" spans="7:19" ht="20.100000000000001" customHeight="1">
      <c r="G598" s="1047"/>
      <c r="H598" s="655"/>
      <c r="I598" s="655"/>
      <c r="J598" s="655"/>
      <c r="K598" s="655"/>
      <c r="L598" s="655"/>
      <c r="M598" s="655"/>
      <c r="N598" s="1310"/>
      <c r="O598" s="655"/>
      <c r="P598" s="656"/>
      <c r="Q598" s="657"/>
      <c r="R598" s="704"/>
      <c r="S598" s="3180"/>
    </row>
    <row r="599" spans="7:19" ht="20.100000000000001" customHeight="1">
      <c r="G599" s="1047"/>
      <c r="H599" s="655"/>
      <c r="I599" s="655"/>
      <c r="J599" s="655"/>
      <c r="K599" s="655"/>
      <c r="L599" s="655"/>
      <c r="M599" s="655"/>
      <c r="N599" s="1310"/>
      <c r="O599" s="655"/>
      <c r="P599" s="656"/>
      <c r="Q599" s="657"/>
      <c r="R599" s="704"/>
      <c r="S599" s="3180"/>
    </row>
    <row r="600" spans="7:19" ht="20.100000000000001" customHeight="1">
      <c r="G600" s="1047"/>
      <c r="H600" s="655"/>
      <c r="I600" s="655"/>
      <c r="J600" s="655"/>
      <c r="K600" s="655"/>
      <c r="L600" s="655"/>
      <c r="M600" s="655"/>
      <c r="N600" s="1310"/>
      <c r="O600" s="655"/>
      <c r="P600" s="656"/>
      <c r="Q600" s="657"/>
      <c r="R600" s="704"/>
      <c r="S600" s="3180"/>
    </row>
    <row r="601" spans="7:19" ht="20.100000000000001" customHeight="1">
      <c r="G601" s="1047"/>
      <c r="H601" s="655"/>
      <c r="I601" s="655"/>
      <c r="J601" s="655"/>
      <c r="K601" s="655"/>
      <c r="L601" s="655"/>
      <c r="M601" s="655"/>
      <c r="N601" s="1310"/>
      <c r="O601" s="655"/>
      <c r="P601" s="656"/>
      <c r="Q601" s="657"/>
      <c r="R601" s="704"/>
      <c r="S601" s="3180"/>
    </row>
    <row r="602" spans="7:19" ht="20.100000000000001" customHeight="1">
      <c r="G602" s="1047"/>
      <c r="H602" s="655"/>
      <c r="I602" s="655"/>
      <c r="J602" s="655"/>
      <c r="K602" s="655"/>
      <c r="L602" s="655"/>
      <c r="M602" s="655"/>
      <c r="N602" s="1310"/>
      <c r="O602" s="655"/>
      <c r="P602" s="656"/>
      <c r="Q602" s="657"/>
      <c r="R602" s="704"/>
      <c r="S602" s="3180"/>
    </row>
    <row r="603" spans="7:19" ht="20.100000000000001" customHeight="1">
      <c r="G603" s="1047"/>
      <c r="H603" s="655"/>
      <c r="I603" s="655"/>
      <c r="J603" s="655"/>
      <c r="K603" s="655"/>
      <c r="L603" s="655"/>
      <c r="M603" s="655"/>
      <c r="N603" s="1310"/>
      <c r="O603" s="655"/>
      <c r="P603" s="656"/>
      <c r="Q603" s="657"/>
      <c r="R603" s="704"/>
      <c r="S603" s="3180"/>
    </row>
    <row r="604" spans="7:19" ht="20.100000000000001" customHeight="1">
      <c r="G604" s="1047"/>
      <c r="H604" s="655"/>
      <c r="I604" s="655"/>
      <c r="J604" s="655"/>
      <c r="K604" s="655"/>
      <c r="L604" s="655"/>
      <c r="M604" s="655"/>
      <c r="N604" s="1310"/>
      <c r="O604" s="655"/>
      <c r="P604" s="656"/>
      <c r="Q604" s="657"/>
      <c r="R604" s="704"/>
      <c r="S604" s="3180"/>
    </row>
    <row r="605" spans="7:19" ht="20.100000000000001" customHeight="1">
      <c r="G605" s="1047"/>
      <c r="H605" s="655"/>
      <c r="I605" s="655"/>
      <c r="J605" s="655"/>
      <c r="K605" s="655"/>
      <c r="L605" s="655"/>
      <c r="M605" s="655"/>
      <c r="N605" s="1310"/>
      <c r="O605" s="655"/>
      <c r="P605" s="656"/>
      <c r="Q605" s="657"/>
      <c r="R605" s="704"/>
      <c r="S605" s="3180"/>
    </row>
    <row r="606" spans="7:19" ht="20.100000000000001" customHeight="1">
      <c r="G606" s="1047"/>
      <c r="H606" s="655"/>
      <c r="I606" s="655"/>
      <c r="J606" s="655"/>
      <c r="K606" s="655"/>
      <c r="L606" s="655"/>
      <c r="M606" s="655"/>
      <c r="N606" s="1310"/>
      <c r="O606" s="655"/>
      <c r="P606" s="656"/>
      <c r="Q606" s="657"/>
      <c r="R606" s="704"/>
      <c r="S606" s="3180"/>
    </row>
    <row r="607" spans="7:19" ht="20.100000000000001" customHeight="1">
      <c r="G607" s="1047"/>
      <c r="H607" s="655"/>
      <c r="I607" s="655"/>
      <c r="J607" s="655"/>
      <c r="K607" s="655"/>
      <c r="L607" s="655"/>
      <c r="M607" s="655"/>
      <c r="N607" s="1310"/>
      <c r="O607" s="655"/>
      <c r="P607" s="656"/>
      <c r="Q607" s="657"/>
      <c r="R607" s="704"/>
      <c r="S607" s="3180"/>
    </row>
    <row r="608" spans="7:19" ht="20.100000000000001" customHeight="1">
      <c r="G608" s="1047"/>
      <c r="H608" s="655"/>
      <c r="I608" s="655"/>
      <c r="J608" s="655"/>
      <c r="K608" s="655"/>
      <c r="L608" s="655"/>
      <c r="M608" s="655"/>
      <c r="N608" s="1310"/>
      <c r="O608" s="655"/>
      <c r="P608" s="656"/>
      <c r="Q608" s="657"/>
      <c r="R608" s="704"/>
      <c r="S608" s="3180"/>
    </row>
    <row r="609" spans="7:19" ht="20.100000000000001" customHeight="1">
      <c r="G609" s="1047"/>
      <c r="H609" s="655"/>
      <c r="I609" s="655"/>
      <c r="J609" s="655"/>
      <c r="K609" s="655"/>
      <c r="L609" s="655"/>
      <c r="M609" s="655"/>
      <c r="N609" s="1310"/>
      <c r="O609" s="655"/>
      <c r="P609" s="656"/>
      <c r="Q609" s="657"/>
      <c r="R609" s="704"/>
      <c r="S609" s="3180"/>
    </row>
    <row r="610" spans="7:19" ht="20.100000000000001" customHeight="1">
      <c r="G610" s="1047"/>
      <c r="H610" s="655"/>
      <c r="I610" s="655"/>
      <c r="J610" s="655"/>
      <c r="K610" s="655"/>
      <c r="L610" s="655"/>
      <c r="M610" s="655"/>
      <c r="N610" s="1310"/>
      <c r="O610" s="655"/>
      <c r="P610" s="656"/>
      <c r="Q610" s="657"/>
      <c r="R610" s="704"/>
      <c r="S610" s="3180"/>
    </row>
    <row r="611" spans="7:19" ht="20.100000000000001" customHeight="1">
      <c r="G611" s="1047"/>
      <c r="H611" s="655"/>
      <c r="I611" s="655"/>
      <c r="J611" s="655"/>
      <c r="K611" s="655"/>
      <c r="L611" s="655"/>
      <c r="M611" s="655"/>
      <c r="N611" s="1310"/>
      <c r="O611" s="655"/>
      <c r="P611" s="656"/>
      <c r="Q611" s="657"/>
      <c r="R611" s="704"/>
      <c r="S611" s="3180"/>
    </row>
    <row r="612" spans="7:19" ht="20.100000000000001" customHeight="1">
      <c r="G612" s="1047"/>
      <c r="H612" s="655"/>
      <c r="I612" s="655"/>
      <c r="J612" s="655"/>
      <c r="K612" s="655"/>
      <c r="L612" s="655"/>
      <c r="M612" s="655"/>
      <c r="N612" s="1310"/>
      <c r="O612" s="655"/>
      <c r="P612" s="656"/>
      <c r="Q612" s="657"/>
      <c r="R612" s="704"/>
      <c r="S612" s="3180"/>
    </row>
    <row r="613" spans="7:19" ht="20.100000000000001" customHeight="1">
      <c r="G613" s="1047"/>
      <c r="H613" s="655"/>
      <c r="I613" s="655"/>
      <c r="J613" s="655"/>
      <c r="K613" s="655"/>
      <c r="L613" s="655"/>
      <c r="M613" s="655"/>
      <c r="N613" s="1310"/>
      <c r="O613" s="655"/>
      <c r="P613" s="656"/>
      <c r="Q613" s="657"/>
      <c r="R613" s="704"/>
      <c r="S613" s="3180"/>
    </row>
    <row r="614" spans="7:19" ht="20.100000000000001" customHeight="1">
      <c r="G614" s="1047"/>
      <c r="H614" s="655"/>
      <c r="I614" s="655"/>
      <c r="J614" s="655"/>
      <c r="K614" s="655"/>
      <c r="L614" s="655"/>
      <c r="M614" s="655"/>
      <c r="N614" s="1310"/>
      <c r="O614" s="655"/>
      <c r="P614" s="656"/>
      <c r="Q614" s="657"/>
      <c r="R614" s="704"/>
      <c r="S614" s="3180"/>
    </row>
    <row r="615" spans="7:19" ht="20.100000000000001" customHeight="1">
      <c r="G615" s="1047"/>
      <c r="H615" s="655"/>
      <c r="I615" s="655"/>
      <c r="J615" s="655"/>
      <c r="K615" s="655"/>
      <c r="L615" s="655"/>
      <c r="M615" s="655"/>
      <c r="N615" s="1310"/>
      <c r="O615" s="655"/>
      <c r="P615" s="656"/>
      <c r="Q615" s="657"/>
      <c r="R615" s="704"/>
      <c r="S615" s="3180"/>
    </row>
    <row r="616" spans="7:19" ht="20.100000000000001" customHeight="1">
      <c r="G616" s="1047"/>
      <c r="H616" s="655"/>
      <c r="I616" s="655"/>
      <c r="J616" s="655"/>
      <c r="K616" s="655"/>
      <c r="L616" s="655"/>
      <c r="M616" s="655"/>
      <c r="N616" s="1310"/>
      <c r="O616" s="655"/>
      <c r="P616" s="656"/>
      <c r="Q616" s="657"/>
      <c r="R616" s="704"/>
      <c r="S616" s="3180"/>
    </row>
    <row r="617" spans="7:19" ht="20.100000000000001" customHeight="1">
      <c r="G617" s="1047"/>
      <c r="H617" s="655"/>
      <c r="I617" s="655"/>
      <c r="J617" s="655"/>
      <c r="K617" s="655"/>
      <c r="L617" s="655"/>
      <c r="M617" s="655"/>
      <c r="N617" s="1310"/>
      <c r="O617" s="655"/>
      <c r="P617" s="656"/>
      <c r="Q617" s="657"/>
      <c r="R617" s="704"/>
      <c r="S617" s="3180"/>
    </row>
    <row r="618" spans="7:19" ht="20.100000000000001" customHeight="1">
      <c r="G618" s="1047"/>
      <c r="H618" s="655"/>
      <c r="I618" s="655"/>
      <c r="J618" s="655"/>
      <c r="K618" s="655"/>
      <c r="L618" s="655"/>
      <c r="M618" s="655"/>
      <c r="N618" s="1310"/>
      <c r="O618" s="655"/>
      <c r="P618" s="656"/>
      <c r="Q618" s="657"/>
      <c r="R618" s="704"/>
      <c r="S618" s="3180"/>
    </row>
    <row r="619" spans="7:19" ht="20.100000000000001" customHeight="1">
      <c r="G619" s="1047"/>
      <c r="H619" s="655"/>
      <c r="I619" s="655"/>
      <c r="J619" s="655"/>
      <c r="K619" s="655"/>
      <c r="L619" s="655"/>
      <c r="M619" s="655"/>
      <c r="N619" s="1310"/>
      <c r="O619" s="655"/>
      <c r="P619" s="656"/>
      <c r="Q619" s="657"/>
      <c r="R619" s="704"/>
      <c r="S619" s="3180"/>
    </row>
    <row r="620" spans="7:19" ht="20.100000000000001" customHeight="1">
      <c r="G620" s="1047"/>
      <c r="H620" s="655"/>
      <c r="I620" s="655"/>
      <c r="J620" s="655"/>
      <c r="K620" s="655"/>
      <c r="L620" s="655"/>
      <c r="M620" s="655"/>
      <c r="N620" s="1310"/>
      <c r="O620" s="655"/>
      <c r="P620" s="656"/>
      <c r="Q620" s="657"/>
      <c r="R620" s="704"/>
      <c r="S620" s="3180"/>
    </row>
    <row r="621" spans="7:19" ht="20.100000000000001" customHeight="1">
      <c r="G621" s="1047"/>
      <c r="H621" s="655"/>
      <c r="I621" s="655"/>
      <c r="J621" s="655"/>
      <c r="K621" s="655"/>
      <c r="L621" s="655"/>
      <c r="M621" s="655"/>
      <c r="N621" s="1310"/>
      <c r="O621" s="655"/>
      <c r="P621" s="656"/>
      <c r="Q621" s="657"/>
      <c r="R621" s="704"/>
      <c r="S621" s="3180"/>
    </row>
    <row r="622" spans="7:19" ht="20.100000000000001" customHeight="1">
      <c r="G622" s="1047"/>
      <c r="H622" s="655"/>
      <c r="I622" s="655"/>
      <c r="J622" s="655"/>
      <c r="K622" s="655"/>
      <c r="L622" s="655"/>
      <c r="M622" s="655"/>
      <c r="N622" s="1310"/>
      <c r="O622" s="655"/>
      <c r="P622" s="656"/>
      <c r="Q622" s="657"/>
      <c r="R622" s="704"/>
      <c r="S622" s="3180"/>
    </row>
    <row r="623" spans="7:19" ht="20.100000000000001" customHeight="1">
      <c r="G623" s="1047"/>
      <c r="H623" s="655"/>
      <c r="I623" s="655"/>
      <c r="J623" s="655"/>
      <c r="K623" s="655"/>
      <c r="L623" s="655"/>
      <c r="M623" s="655"/>
      <c r="N623" s="1310"/>
      <c r="O623" s="655"/>
      <c r="P623" s="656"/>
      <c r="Q623" s="657"/>
      <c r="R623" s="704"/>
      <c r="S623" s="3180"/>
    </row>
    <row r="624" spans="7:19" ht="20.100000000000001" customHeight="1">
      <c r="G624" s="1047"/>
      <c r="H624" s="655"/>
      <c r="I624" s="655"/>
      <c r="J624" s="655"/>
      <c r="K624" s="655"/>
      <c r="L624" s="655"/>
      <c r="M624" s="655"/>
      <c r="N624" s="1310"/>
      <c r="O624" s="655"/>
      <c r="P624" s="656"/>
      <c r="Q624" s="657"/>
      <c r="R624" s="704"/>
      <c r="S624" s="3180"/>
    </row>
    <row r="625" spans="7:19" ht="20.100000000000001" customHeight="1">
      <c r="G625" s="1047"/>
      <c r="H625" s="655"/>
      <c r="I625" s="655"/>
      <c r="J625" s="655"/>
      <c r="K625" s="655"/>
      <c r="L625" s="655"/>
      <c r="M625" s="655"/>
      <c r="N625" s="1310"/>
      <c r="O625" s="655"/>
      <c r="P625" s="656"/>
      <c r="Q625" s="657"/>
      <c r="R625" s="704"/>
      <c r="S625" s="3180"/>
    </row>
    <row r="626" spans="7:19" ht="20.100000000000001" customHeight="1">
      <c r="G626" s="1047"/>
      <c r="H626" s="655"/>
      <c r="I626" s="655"/>
      <c r="J626" s="655"/>
      <c r="K626" s="655"/>
      <c r="L626" s="655"/>
      <c r="M626" s="655"/>
      <c r="N626" s="1310"/>
      <c r="O626" s="655"/>
      <c r="P626" s="656"/>
      <c r="Q626" s="657"/>
      <c r="R626" s="704"/>
      <c r="S626" s="3180"/>
    </row>
    <row r="627" spans="7:19" ht="20.100000000000001" customHeight="1">
      <c r="G627" s="1047"/>
      <c r="H627" s="655"/>
      <c r="I627" s="655"/>
      <c r="J627" s="655"/>
      <c r="K627" s="655"/>
      <c r="L627" s="655"/>
      <c r="M627" s="655"/>
      <c r="N627" s="1310"/>
      <c r="O627" s="655"/>
      <c r="P627" s="656"/>
      <c r="Q627" s="657"/>
      <c r="R627" s="704"/>
      <c r="S627" s="3180"/>
    </row>
    <row r="628" spans="7:19" ht="20.100000000000001" customHeight="1">
      <c r="G628" s="1047"/>
      <c r="H628" s="655"/>
      <c r="I628" s="655"/>
      <c r="J628" s="655"/>
      <c r="K628" s="655"/>
      <c r="L628" s="655"/>
      <c r="M628" s="655"/>
      <c r="N628" s="1310"/>
      <c r="O628" s="655"/>
      <c r="P628" s="656"/>
      <c r="Q628" s="657"/>
      <c r="R628" s="704"/>
      <c r="S628" s="3180"/>
    </row>
    <row r="629" spans="7:19" ht="20.100000000000001" customHeight="1">
      <c r="G629" s="1047"/>
      <c r="H629" s="655"/>
      <c r="I629" s="655"/>
      <c r="J629" s="655"/>
      <c r="K629" s="655"/>
      <c r="L629" s="655"/>
      <c r="M629" s="655"/>
      <c r="N629" s="1310"/>
      <c r="O629" s="655"/>
      <c r="P629" s="656"/>
      <c r="Q629" s="657"/>
      <c r="R629" s="704"/>
      <c r="S629" s="3180"/>
    </row>
    <row r="630" spans="7:19" ht="20.100000000000001" customHeight="1">
      <c r="G630" s="1047"/>
      <c r="H630" s="655"/>
      <c r="I630" s="655"/>
      <c r="J630" s="655"/>
      <c r="K630" s="655"/>
      <c r="L630" s="655"/>
      <c r="M630" s="655"/>
      <c r="N630" s="1310"/>
      <c r="O630" s="655"/>
      <c r="P630" s="656"/>
      <c r="Q630" s="657"/>
      <c r="R630" s="704"/>
      <c r="S630" s="3180"/>
    </row>
    <row r="631" spans="7:19" ht="20.100000000000001" customHeight="1">
      <c r="G631" s="1047"/>
      <c r="H631" s="655"/>
      <c r="I631" s="655"/>
      <c r="J631" s="655"/>
      <c r="K631" s="655"/>
      <c r="L631" s="655"/>
      <c r="M631" s="655"/>
      <c r="N631" s="1310"/>
      <c r="O631" s="655"/>
      <c r="P631" s="656"/>
      <c r="Q631" s="657"/>
      <c r="R631" s="704"/>
      <c r="S631" s="3180"/>
    </row>
    <row r="632" spans="7:19" ht="20.100000000000001" customHeight="1">
      <c r="G632" s="1047"/>
      <c r="H632" s="655"/>
      <c r="I632" s="655"/>
      <c r="J632" s="655"/>
      <c r="K632" s="655"/>
      <c r="L632" s="655"/>
      <c r="M632" s="655"/>
      <c r="N632" s="1310"/>
      <c r="O632" s="655"/>
      <c r="P632" s="656"/>
      <c r="Q632" s="657"/>
      <c r="R632" s="704"/>
      <c r="S632" s="3180"/>
    </row>
    <row r="633" spans="7:19" ht="20.100000000000001" customHeight="1">
      <c r="G633" s="1047"/>
      <c r="H633" s="655"/>
      <c r="I633" s="655"/>
      <c r="J633" s="655"/>
      <c r="K633" s="655"/>
      <c r="L633" s="655"/>
      <c r="M633" s="655"/>
      <c r="N633" s="1310"/>
      <c r="O633" s="655"/>
      <c r="P633" s="656"/>
      <c r="Q633" s="657"/>
      <c r="R633" s="704"/>
      <c r="S633" s="3180"/>
    </row>
    <row r="634" spans="7:19" ht="20.100000000000001" customHeight="1">
      <c r="G634" s="1047"/>
      <c r="H634" s="655"/>
      <c r="I634" s="655"/>
      <c r="J634" s="655"/>
      <c r="K634" s="655"/>
      <c r="L634" s="655"/>
      <c r="M634" s="655"/>
      <c r="N634" s="1310"/>
      <c r="O634" s="655"/>
      <c r="P634" s="656"/>
      <c r="Q634" s="657"/>
      <c r="R634" s="704"/>
      <c r="S634" s="3180"/>
    </row>
    <row r="635" spans="7:19" ht="20.100000000000001" customHeight="1">
      <c r="G635" s="1047"/>
      <c r="H635" s="655"/>
      <c r="I635" s="655"/>
      <c r="J635" s="655"/>
      <c r="K635" s="655"/>
      <c r="L635" s="655"/>
      <c r="M635" s="655"/>
      <c r="N635" s="1310"/>
      <c r="O635" s="655"/>
      <c r="P635" s="656"/>
      <c r="Q635" s="657"/>
      <c r="R635" s="704"/>
      <c r="S635" s="3180"/>
    </row>
    <row r="636" spans="7:19" ht="20.100000000000001" customHeight="1">
      <c r="G636" s="1047"/>
      <c r="H636" s="655"/>
      <c r="I636" s="655"/>
      <c r="J636" s="655"/>
      <c r="K636" s="655"/>
      <c r="L636" s="655"/>
      <c r="M636" s="655"/>
      <c r="N636" s="1310"/>
      <c r="O636" s="655"/>
      <c r="P636" s="656"/>
      <c r="Q636" s="657"/>
      <c r="R636" s="704"/>
      <c r="S636" s="3180"/>
    </row>
    <row r="637" spans="7:19" ht="20.100000000000001" customHeight="1">
      <c r="G637" s="1047"/>
      <c r="H637" s="655"/>
      <c r="I637" s="655"/>
      <c r="J637" s="655"/>
      <c r="K637" s="655"/>
      <c r="L637" s="655"/>
      <c r="M637" s="655"/>
      <c r="N637" s="1310"/>
      <c r="O637" s="655"/>
      <c r="P637" s="656"/>
      <c r="Q637" s="657"/>
      <c r="R637" s="704"/>
      <c r="S637" s="3180"/>
    </row>
    <row r="638" spans="7:19" ht="20.100000000000001" customHeight="1">
      <c r="G638" s="1047"/>
      <c r="H638" s="655"/>
      <c r="I638" s="655"/>
      <c r="J638" s="655"/>
      <c r="K638" s="655"/>
      <c r="L638" s="655"/>
      <c r="M638" s="655"/>
      <c r="N638" s="1310"/>
      <c r="O638" s="655"/>
      <c r="P638" s="656"/>
      <c r="Q638" s="657"/>
      <c r="R638" s="704"/>
      <c r="S638" s="3180"/>
    </row>
    <row r="639" spans="7:19" ht="20.100000000000001" customHeight="1">
      <c r="G639" s="1047"/>
      <c r="H639" s="655"/>
      <c r="I639" s="655"/>
      <c r="J639" s="655"/>
      <c r="K639" s="655"/>
      <c r="L639" s="655"/>
      <c r="M639" s="655"/>
      <c r="N639" s="1310"/>
      <c r="O639" s="655"/>
      <c r="P639" s="656"/>
      <c r="Q639" s="657"/>
      <c r="R639" s="704"/>
      <c r="S639" s="3180"/>
    </row>
    <row r="640" spans="7:19" ht="20.100000000000001" customHeight="1">
      <c r="G640" s="1047"/>
      <c r="H640" s="655"/>
      <c r="I640" s="655"/>
      <c r="J640" s="655"/>
      <c r="K640" s="655"/>
      <c r="L640" s="655"/>
      <c r="M640" s="655"/>
      <c r="N640" s="1310"/>
      <c r="O640" s="655"/>
      <c r="P640" s="656"/>
      <c r="Q640" s="657"/>
      <c r="R640" s="704"/>
      <c r="S640" s="3180"/>
    </row>
    <row r="641" spans="7:19" ht="20.100000000000001" customHeight="1">
      <c r="G641" s="1047"/>
      <c r="H641" s="655"/>
      <c r="I641" s="655"/>
      <c r="J641" s="655"/>
      <c r="K641" s="655"/>
      <c r="L641" s="655"/>
      <c r="M641" s="655"/>
      <c r="N641" s="1310"/>
      <c r="O641" s="655"/>
      <c r="P641" s="656"/>
      <c r="Q641" s="657"/>
      <c r="R641" s="704"/>
      <c r="S641" s="3180"/>
    </row>
    <row r="642" spans="7:19" ht="20.100000000000001" customHeight="1">
      <c r="G642" s="1047"/>
      <c r="H642" s="655"/>
      <c r="I642" s="655"/>
      <c r="J642" s="655"/>
      <c r="K642" s="655"/>
      <c r="L642" s="655"/>
      <c r="M642" s="655"/>
      <c r="N642" s="1310"/>
      <c r="O642" s="655"/>
      <c r="P642" s="656"/>
      <c r="Q642" s="657"/>
      <c r="R642" s="704"/>
      <c r="S642" s="3180"/>
    </row>
    <row r="643" spans="7:19" ht="20.100000000000001" customHeight="1">
      <c r="G643" s="1047"/>
      <c r="H643" s="655"/>
      <c r="I643" s="655"/>
      <c r="J643" s="655"/>
      <c r="K643" s="655"/>
      <c r="L643" s="655"/>
      <c r="M643" s="655"/>
      <c r="N643" s="1310"/>
      <c r="O643" s="655"/>
      <c r="P643" s="656"/>
      <c r="Q643" s="657"/>
      <c r="R643" s="704"/>
      <c r="S643" s="3180"/>
    </row>
    <row r="644" spans="7:19" ht="20.100000000000001" customHeight="1">
      <c r="G644" s="1047"/>
      <c r="H644" s="655"/>
      <c r="I644" s="655"/>
      <c r="J644" s="655"/>
      <c r="K644" s="655"/>
      <c r="L644" s="655"/>
      <c r="M644" s="655"/>
      <c r="N644" s="1310"/>
      <c r="O644" s="655"/>
      <c r="P644" s="656"/>
      <c r="Q644" s="657"/>
      <c r="R644" s="704"/>
      <c r="S644" s="3180"/>
    </row>
    <row r="645" spans="7:19" ht="20.100000000000001" customHeight="1">
      <c r="G645" s="1047"/>
      <c r="H645" s="655"/>
      <c r="I645" s="655"/>
      <c r="J645" s="655"/>
      <c r="K645" s="655"/>
      <c r="L645" s="655"/>
      <c r="M645" s="655"/>
      <c r="N645" s="1310"/>
      <c r="O645" s="655"/>
      <c r="P645" s="656"/>
      <c r="Q645" s="657"/>
      <c r="R645" s="704"/>
      <c r="S645" s="3180"/>
    </row>
    <row r="646" spans="7:19" ht="20.100000000000001" customHeight="1">
      <c r="G646" s="1047"/>
      <c r="H646" s="655"/>
      <c r="I646" s="655"/>
      <c r="J646" s="655"/>
      <c r="K646" s="655"/>
      <c r="L646" s="655"/>
      <c r="M646" s="655"/>
      <c r="N646" s="1310"/>
      <c r="O646" s="655"/>
      <c r="P646" s="656"/>
      <c r="Q646" s="657"/>
      <c r="R646" s="704"/>
      <c r="S646" s="3180"/>
    </row>
    <row r="647" spans="7:19" ht="20.100000000000001" customHeight="1">
      <c r="G647" s="1047"/>
      <c r="H647" s="655"/>
      <c r="I647" s="655"/>
      <c r="J647" s="655"/>
      <c r="K647" s="655"/>
      <c r="L647" s="655"/>
      <c r="M647" s="655"/>
      <c r="N647" s="1310"/>
      <c r="O647" s="655"/>
      <c r="P647" s="656"/>
      <c r="Q647" s="657"/>
      <c r="R647" s="704"/>
      <c r="S647" s="3180"/>
    </row>
    <row r="648" spans="7:19" ht="20.100000000000001" customHeight="1">
      <c r="G648" s="1047"/>
      <c r="H648" s="655"/>
      <c r="I648" s="655"/>
      <c r="J648" s="655"/>
      <c r="K648" s="655"/>
      <c r="L648" s="655"/>
      <c r="M648" s="655"/>
      <c r="N648" s="1310"/>
      <c r="O648" s="655"/>
      <c r="P648" s="656"/>
      <c r="Q648" s="657"/>
      <c r="R648" s="704"/>
      <c r="S648" s="3180"/>
    </row>
    <row r="649" spans="7:19" ht="15" customHeight="1">
      <c r="G649" s="1047"/>
      <c r="H649" s="655"/>
      <c r="I649" s="655"/>
      <c r="J649" s="655"/>
      <c r="K649" s="655"/>
      <c r="L649" s="655"/>
      <c r="M649" s="655"/>
      <c r="N649" s="1310"/>
      <c r="O649" s="655"/>
      <c r="P649" s="656"/>
      <c r="Q649" s="657"/>
      <c r="R649" s="704"/>
      <c r="S649" s="3180"/>
    </row>
    <row r="650" spans="7:19" ht="15" customHeight="1">
      <c r="G650" s="1047"/>
      <c r="H650" s="655"/>
      <c r="I650" s="655"/>
      <c r="J650" s="655"/>
      <c r="K650" s="655"/>
      <c r="L650" s="655"/>
      <c r="M650" s="655"/>
      <c r="N650" s="1310"/>
      <c r="O650" s="655"/>
      <c r="P650" s="656"/>
      <c r="Q650" s="657"/>
      <c r="R650" s="704"/>
      <c r="S650" s="3180"/>
    </row>
    <row r="651" spans="7:19" ht="15" customHeight="1">
      <c r="G651" s="1047"/>
      <c r="H651" s="655"/>
      <c r="I651" s="655"/>
      <c r="J651" s="655"/>
      <c r="K651" s="655"/>
      <c r="L651" s="655"/>
      <c r="M651" s="655"/>
      <c r="N651" s="1310"/>
      <c r="O651" s="655"/>
      <c r="P651" s="656"/>
      <c r="Q651" s="657"/>
      <c r="R651" s="704"/>
      <c r="S651" s="3180"/>
    </row>
    <row r="652" spans="7:19" ht="15" customHeight="1">
      <c r="G652" s="1047"/>
      <c r="H652" s="655"/>
      <c r="I652" s="655"/>
      <c r="J652" s="655"/>
      <c r="K652" s="655"/>
      <c r="L652" s="655"/>
      <c r="M652" s="655"/>
      <c r="N652" s="1310"/>
      <c r="O652" s="655"/>
      <c r="P652" s="656"/>
      <c r="Q652" s="657"/>
      <c r="R652" s="704"/>
      <c r="S652" s="3180"/>
    </row>
    <row r="653" spans="7:19" ht="15" customHeight="1">
      <c r="G653" s="1047"/>
      <c r="H653" s="655"/>
      <c r="I653" s="655"/>
      <c r="J653" s="655"/>
      <c r="K653" s="655"/>
      <c r="L653" s="655"/>
      <c r="M653" s="655"/>
      <c r="N653" s="1310"/>
      <c r="O653" s="655"/>
      <c r="P653" s="656"/>
      <c r="Q653" s="657"/>
      <c r="R653" s="704"/>
      <c r="S653" s="3180"/>
    </row>
    <row r="654" spans="7:19" ht="15" customHeight="1">
      <c r="G654" s="1047"/>
      <c r="H654" s="655"/>
      <c r="I654" s="655"/>
      <c r="J654" s="655"/>
      <c r="K654" s="655"/>
      <c r="L654" s="655"/>
      <c r="M654" s="655"/>
      <c r="N654" s="1310"/>
      <c r="O654" s="655"/>
      <c r="P654" s="656"/>
      <c r="Q654" s="657"/>
      <c r="R654" s="704"/>
      <c r="S654" s="3180"/>
    </row>
    <row r="655" spans="7:19" ht="15" customHeight="1">
      <c r="G655" s="1047"/>
      <c r="H655" s="655"/>
      <c r="I655" s="655"/>
      <c r="J655" s="655"/>
      <c r="K655" s="655"/>
      <c r="L655" s="655"/>
      <c r="M655" s="655"/>
      <c r="N655" s="1310"/>
      <c r="O655" s="655"/>
      <c r="P655" s="656"/>
      <c r="Q655" s="657"/>
      <c r="R655" s="704"/>
      <c r="S655" s="3180"/>
    </row>
    <row r="656" spans="7:19" ht="15" customHeight="1">
      <c r="G656" s="1047"/>
      <c r="H656" s="655"/>
      <c r="I656" s="655"/>
      <c r="J656" s="655"/>
      <c r="K656" s="655"/>
      <c r="L656" s="655"/>
      <c r="M656" s="655"/>
      <c r="N656" s="1310"/>
      <c r="O656" s="655"/>
      <c r="P656" s="656"/>
      <c r="Q656" s="657"/>
      <c r="R656" s="704"/>
      <c r="S656" s="3180"/>
    </row>
    <row r="657" spans="7:19" ht="15" customHeight="1">
      <c r="G657" s="1047"/>
      <c r="H657" s="655"/>
      <c r="I657" s="655"/>
      <c r="J657" s="655"/>
      <c r="K657" s="655"/>
      <c r="L657" s="655"/>
      <c r="M657" s="655"/>
      <c r="N657" s="1310"/>
      <c r="O657" s="655"/>
      <c r="P657" s="656"/>
      <c r="Q657" s="657"/>
      <c r="R657" s="704"/>
      <c r="S657" s="3180"/>
    </row>
    <row r="658" spans="7:19" ht="15" customHeight="1">
      <c r="G658" s="1047"/>
      <c r="H658" s="655"/>
      <c r="I658" s="655"/>
      <c r="J658" s="655"/>
      <c r="K658" s="655"/>
      <c r="L658" s="655"/>
      <c r="M658" s="655"/>
      <c r="N658" s="1310"/>
      <c r="O658" s="655"/>
      <c r="P658" s="656"/>
      <c r="Q658" s="657"/>
      <c r="R658" s="704"/>
      <c r="S658" s="3180"/>
    </row>
    <row r="659" spans="7:19" ht="15" customHeight="1">
      <c r="G659" s="1047"/>
      <c r="H659" s="655"/>
      <c r="I659" s="655"/>
      <c r="J659" s="655"/>
      <c r="K659" s="655"/>
      <c r="L659" s="655"/>
      <c r="M659" s="655"/>
      <c r="N659" s="1310"/>
      <c r="O659" s="655"/>
      <c r="P659" s="656"/>
      <c r="Q659" s="657"/>
      <c r="R659" s="704"/>
      <c r="S659" s="3180"/>
    </row>
    <row r="660" spans="7:19" ht="15" customHeight="1">
      <c r="G660" s="1047"/>
      <c r="H660" s="655"/>
      <c r="I660" s="655"/>
      <c r="J660" s="655"/>
      <c r="K660" s="655"/>
      <c r="L660" s="655"/>
      <c r="M660" s="655"/>
      <c r="N660" s="1310"/>
      <c r="O660" s="655"/>
      <c r="P660" s="656"/>
      <c r="Q660" s="657"/>
      <c r="R660" s="704"/>
      <c r="S660" s="3180"/>
    </row>
    <row r="661" spans="7:19" ht="15" customHeight="1">
      <c r="G661" s="1047"/>
      <c r="H661" s="655"/>
      <c r="I661" s="655"/>
      <c r="J661" s="655"/>
      <c r="K661" s="655"/>
      <c r="L661" s="655"/>
      <c r="M661" s="655"/>
      <c r="N661" s="1310"/>
      <c r="O661" s="655"/>
      <c r="P661" s="656"/>
      <c r="Q661" s="657"/>
      <c r="R661" s="704"/>
      <c r="S661" s="3180"/>
    </row>
    <row r="662" spans="7:19" ht="15" customHeight="1">
      <c r="G662" s="1047"/>
      <c r="H662" s="655"/>
      <c r="I662" s="655"/>
      <c r="J662" s="655"/>
      <c r="K662" s="655"/>
      <c r="L662" s="655"/>
      <c r="M662" s="655"/>
      <c r="N662" s="1310"/>
      <c r="O662" s="655"/>
      <c r="P662" s="656"/>
      <c r="Q662" s="657"/>
      <c r="R662" s="704"/>
      <c r="S662" s="3180"/>
    </row>
    <row r="663" spans="7:19" ht="15" customHeight="1">
      <c r="G663" s="1047"/>
      <c r="H663" s="655"/>
      <c r="I663" s="655"/>
      <c r="J663" s="655"/>
      <c r="K663" s="655"/>
      <c r="L663" s="655"/>
      <c r="M663" s="655"/>
      <c r="N663" s="1310"/>
      <c r="O663" s="655"/>
      <c r="P663" s="656"/>
      <c r="Q663" s="657"/>
      <c r="R663" s="704"/>
      <c r="S663" s="3180"/>
    </row>
    <row r="664" spans="7:19" ht="15" customHeight="1">
      <c r="G664" s="1047"/>
      <c r="H664" s="655"/>
      <c r="I664" s="655"/>
      <c r="J664" s="655"/>
      <c r="K664" s="655"/>
      <c r="L664" s="655"/>
      <c r="M664" s="655"/>
      <c r="N664" s="1310"/>
      <c r="O664" s="655"/>
      <c r="P664" s="656"/>
      <c r="Q664" s="657"/>
      <c r="R664" s="704"/>
      <c r="S664" s="3180"/>
    </row>
    <row r="665" spans="7:19" ht="15" customHeight="1">
      <c r="G665" s="1047"/>
      <c r="H665" s="655"/>
      <c r="I665" s="655"/>
      <c r="J665" s="655"/>
      <c r="K665" s="655"/>
      <c r="L665" s="655"/>
      <c r="M665" s="655"/>
      <c r="N665" s="1310"/>
      <c r="O665" s="655"/>
      <c r="P665" s="656"/>
      <c r="Q665" s="657"/>
      <c r="R665" s="704"/>
      <c r="S665" s="3180"/>
    </row>
    <row r="666" spans="7:19" ht="15" customHeight="1">
      <c r="G666" s="1047"/>
      <c r="H666" s="655"/>
      <c r="I666" s="655"/>
      <c r="J666" s="655"/>
      <c r="K666" s="655"/>
      <c r="L666" s="655"/>
      <c r="M666" s="655"/>
      <c r="N666" s="1310"/>
      <c r="O666" s="655"/>
      <c r="P666" s="656"/>
      <c r="Q666" s="657"/>
      <c r="R666" s="704"/>
      <c r="S666" s="3180"/>
    </row>
    <row r="667" spans="7:19" ht="15" customHeight="1">
      <c r="G667" s="1047"/>
      <c r="H667" s="655"/>
      <c r="I667" s="655"/>
      <c r="J667" s="655"/>
      <c r="K667" s="655"/>
      <c r="L667" s="655"/>
      <c r="M667" s="655"/>
      <c r="N667" s="1310"/>
      <c r="O667" s="655"/>
      <c r="P667" s="656"/>
      <c r="Q667" s="657"/>
      <c r="R667" s="704"/>
      <c r="S667" s="3180"/>
    </row>
    <row r="668" spans="7:19" ht="15" customHeight="1">
      <c r="G668" s="1047"/>
      <c r="H668" s="655"/>
      <c r="I668" s="655"/>
      <c r="J668" s="655"/>
      <c r="K668" s="655"/>
      <c r="L668" s="655"/>
      <c r="M668" s="655"/>
      <c r="N668" s="1310"/>
      <c r="O668" s="655"/>
      <c r="P668" s="656"/>
      <c r="Q668" s="657"/>
      <c r="R668" s="704"/>
      <c r="S668" s="3180"/>
    </row>
    <row r="669" spans="7:19" ht="15" customHeight="1">
      <c r="G669" s="1047"/>
      <c r="H669" s="655"/>
      <c r="I669" s="655"/>
      <c r="J669" s="655"/>
      <c r="K669" s="655"/>
      <c r="L669" s="655"/>
      <c r="M669" s="655"/>
      <c r="N669" s="1310"/>
      <c r="O669" s="655"/>
      <c r="P669" s="656"/>
      <c r="Q669" s="657"/>
      <c r="R669" s="704"/>
      <c r="S669" s="3180"/>
    </row>
    <row r="670" spans="7:19" ht="15" customHeight="1">
      <c r="G670" s="1047"/>
      <c r="H670" s="655"/>
      <c r="I670" s="655"/>
      <c r="J670" s="655"/>
      <c r="K670" s="655"/>
      <c r="L670" s="655"/>
      <c r="M670" s="655"/>
      <c r="N670" s="1310"/>
      <c r="O670" s="655"/>
      <c r="P670" s="656"/>
      <c r="Q670" s="657"/>
      <c r="R670" s="704"/>
      <c r="S670" s="3180"/>
    </row>
    <row r="671" spans="7:19" ht="15" customHeight="1">
      <c r="G671" s="1047"/>
      <c r="H671" s="655"/>
      <c r="I671" s="655"/>
      <c r="J671" s="655"/>
      <c r="K671" s="655"/>
      <c r="L671" s="655"/>
      <c r="M671" s="655"/>
      <c r="N671" s="1310"/>
      <c r="O671" s="655"/>
      <c r="P671" s="656"/>
      <c r="Q671" s="657"/>
      <c r="R671" s="704"/>
      <c r="S671" s="3180"/>
    </row>
    <row r="672" spans="7:19" ht="15" customHeight="1">
      <c r="G672" s="1047"/>
      <c r="H672" s="655"/>
      <c r="I672" s="655"/>
      <c r="J672" s="655"/>
      <c r="K672" s="655"/>
      <c r="L672" s="655"/>
      <c r="M672" s="655"/>
      <c r="N672" s="1310"/>
      <c r="O672" s="655"/>
      <c r="P672" s="656"/>
      <c r="Q672" s="657"/>
      <c r="R672" s="704"/>
      <c r="S672" s="3180"/>
    </row>
    <row r="673" spans="7:19" ht="15" customHeight="1">
      <c r="G673" s="1047"/>
      <c r="H673" s="655"/>
      <c r="I673" s="655"/>
      <c r="J673" s="655"/>
      <c r="K673" s="655"/>
      <c r="L673" s="655"/>
      <c r="M673" s="655"/>
      <c r="N673" s="1310"/>
      <c r="O673" s="655"/>
      <c r="P673" s="656"/>
      <c r="Q673" s="657"/>
      <c r="R673" s="704"/>
      <c r="S673" s="3180"/>
    </row>
    <row r="674" spans="7:19" ht="15" customHeight="1">
      <c r="G674" s="1047"/>
      <c r="H674" s="655"/>
      <c r="I674" s="655"/>
      <c r="J674" s="655"/>
      <c r="K674" s="655"/>
      <c r="L674" s="655"/>
      <c r="M674" s="655"/>
      <c r="N674" s="1310"/>
      <c r="O674" s="655"/>
      <c r="P674" s="656"/>
      <c r="Q674" s="657"/>
      <c r="R674" s="704"/>
      <c r="S674" s="3180"/>
    </row>
    <row r="675" spans="7:19" ht="15" customHeight="1">
      <c r="G675" s="1047"/>
      <c r="H675" s="655"/>
      <c r="I675" s="655"/>
      <c r="J675" s="655"/>
      <c r="K675" s="655"/>
      <c r="L675" s="655"/>
      <c r="M675" s="655"/>
      <c r="N675" s="1310"/>
      <c r="O675" s="655"/>
      <c r="P675" s="656"/>
      <c r="Q675" s="657"/>
      <c r="R675" s="704"/>
      <c r="S675" s="3180"/>
    </row>
    <row r="676" spans="7:19" ht="15" customHeight="1">
      <c r="G676" s="1047"/>
      <c r="H676" s="655"/>
      <c r="I676" s="655"/>
      <c r="J676" s="655"/>
      <c r="K676" s="655"/>
      <c r="L676" s="655"/>
      <c r="M676" s="655"/>
      <c r="N676" s="1310"/>
      <c r="O676" s="655"/>
      <c r="P676" s="656"/>
      <c r="Q676" s="657"/>
      <c r="R676" s="704"/>
      <c r="S676" s="3180"/>
    </row>
    <row r="677" spans="7:19" ht="15" customHeight="1">
      <c r="G677" s="1047"/>
      <c r="H677" s="655"/>
      <c r="I677" s="655"/>
      <c r="J677" s="655"/>
      <c r="K677" s="655"/>
      <c r="L677" s="655"/>
      <c r="M677" s="655"/>
      <c r="N677" s="1310"/>
      <c r="O677" s="655"/>
      <c r="P677" s="656"/>
      <c r="Q677" s="657"/>
      <c r="R677" s="704"/>
      <c r="S677" s="3180"/>
    </row>
    <row r="678" spans="7:19" ht="15" customHeight="1">
      <c r="G678" s="1047"/>
      <c r="H678" s="655"/>
      <c r="I678" s="655"/>
      <c r="J678" s="655"/>
      <c r="K678" s="655"/>
      <c r="L678" s="655"/>
      <c r="M678" s="655"/>
      <c r="N678" s="1310"/>
      <c r="O678" s="655"/>
      <c r="P678" s="656"/>
      <c r="Q678" s="657"/>
      <c r="R678" s="704"/>
      <c r="S678" s="3180"/>
    </row>
    <row r="679" spans="7:19" ht="15" customHeight="1">
      <c r="G679" s="1047"/>
      <c r="H679" s="655"/>
      <c r="I679" s="655"/>
      <c r="J679" s="655"/>
      <c r="K679" s="655"/>
      <c r="L679" s="655"/>
      <c r="M679" s="655"/>
      <c r="N679" s="1310"/>
      <c r="O679" s="655"/>
      <c r="P679" s="656"/>
      <c r="Q679" s="657"/>
      <c r="R679" s="704"/>
      <c r="S679" s="3180"/>
    </row>
    <row r="680" spans="7:19" ht="15" customHeight="1">
      <c r="G680" s="1047"/>
      <c r="H680" s="655"/>
      <c r="I680" s="655"/>
      <c r="J680" s="655"/>
      <c r="K680" s="655"/>
      <c r="L680" s="655"/>
      <c r="M680" s="655"/>
      <c r="N680" s="1310"/>
      <c r="O680" s="655"/>
      <c r="P680" s="656"/>
      <c r="Q680" s="657"/>
      <c r="R680" s="704"/>
      <c r="S680" s="3180"/>
    </row>
    <row r="681" spans="7:19" ht="15" customHeight="1">
      <c r="G681" s="1047"/>
      <c r="H681" s="655"/>
      <c r="I681" s="655"/>
      <c r="J681" s="655"/>
      <c r="K681" s="655"/>
      <c r="L681" s="655"/>
      <c r="M681" s="655"/>
      <c r="N681" s="1310"/>
      <c r="O681" s="655"/>
      <c r="P681" s="656"/>
      <c r="Q681" s="657"/>
      <c r="R681" s="704"/>
      <c r="S681" s="3180"/>
    </row>
    <row r="682" spans="7:19" ht="15" customHeight="1">
      <c r="G682" s="1047"/>
      <c r="H682" s="655"/>
      <c r="I682" s="655"/>
      <c r="J682" s="655"/>
      <c r="K682" s="655"/>
      <c r="L682" s="655"/>
      <c r="M682" s="655"/>
      <c r="N682" s="1310"/>
      <c r="O682" s="655"/>
      <c r="P682" s="656"/>
      <c r="Q682" s="657"/>
      <c r="R682" s="704"/>
      <c r="S682" s="3180"/>
    </row>
    <row r="683" spans="7:19" ht="15" customHeight="1">
      <c r="G683" s="1047"/>
      <c r="H683" s="655"/>
      <c r="I683" s="655"/>
      <c r="J683" s="655"/>
      <c r="K683" s="655"/>
      <c r="L683" s="655"/>
      <c r="M683" s="655"/>
      <c r="N683" s="1310"/>
      <c r="O683" s="655"/>
      <c r="P683" s="656"/>
      <c r="Q683" s="657"/>
      <c r="R683" s="704"/>
      <c r="S683" s="3180"/>
    </row>
    <row r="684" spans="7:19" ht="15" customHeight="1">
      <c r="G684" s="1047"/>
      <c r="H684" s="655"/>
      <c r="I684" s="655"/>
      <c r="J684" s="655"/>
      <c r="K684" s="655"/>
      <c r="L684" s="655"/>
      <c r="M684" s="655"/>
      <c r="N684" s="1310"/>
      <c r="O684" s="655"/>
      <c r="P684" s="656"/>
      <c r="Q684" s="657"/>
      <c r="R684" s="704"/>
      <c r="S684" s="3180"/>
    </row>
    <row r="685" spans="7:19" ht="15" customHeight="1">
      <c r="G685" s="1047"/>
      <c r="H685" s="655"/>
      <c r="I685" s="655"/>
      <c r="J685" s="655"/>
      <c r="K685" s="655"/>
      <c r="L685" s="655"/>
      <c r="M685" s="655"/>
      <c r="N685" s="1310"/>
      <c r="O685" s="655"/>
      <c r="P685" s="656"/>
      <c r="Q685" s="657"/>
      <c r="R685" s="704"/>
      <c r="S685" s="3180"/>
    </row>
    <row r="686" spans="7:19" ht="15" customHeight="1">
      <c r="G686" s="1047"/>
      <c r="H686" s="655"/>
      <c r="I686" s="655"/>
      <c r="J686" s="655"/>
      <c r="K686" s="655"/>
      <c r="L686" s="655"/>
      <c r="M686" s="655"/>
      <c r="N686" s="1310"/>
      <c r="O686" s="655"/>
      <c r="P686" s="656"/>
      <c r="Q686" s="657"/>
      <c r="R686" s="704"/>
      <c r="S686" s="3180"/>
    </row>
    <row r="687" spans="7:19" ht="15" customHeight="1">
      <c r="G687" s="1047"/>
      <c r="H687" s="655"/>
      <c r="I687" s="655"/>
      <c r="J687" s="655"/>
      <c r="K687" s="655"/>
      <c r="L687" s="655"/>
      <c r="M687" s="655"/>
      <c r="N687" s="1310"/>
      <c r="O687" s="655"/>
      <c r="P687" s="656"/>
      <c r="Q687" s="657"/>
      <c r="R687" s="704"/>
      <c r="S687" s="3180"/>
    </row>
    <row r="688" spans="7:19" ht="15" customHeight="1">
      <c r="G688" s="1047"/>
      <c r="H688" s="655"/>
      <c r="I688" s="655"/>
      <c r="J688" s="655"/>
      <c r="K688" s="655"/>
      <c r="L688" s="655"/>
      <c r="M688" s="655"/>
      <c r="N688" s="1310"/>
      <c r="O688" s="655"/>
      <c r="P688" s="656"/>
      <c r="Q688" s="657"/>
      <c r="R688" s="704"/>
      <c r="S688" s="3180"/>
    </row>
    <row r="689" spans="7:19" ht="15" customHeight="1">
      <c r="G689" s="1047"/>
      <c r="H689" s="655"/>
      <c r="I689" s="655"/>
      <c r="J689" s="655"/>
      <c r="K689" s="655"/>
      <c r="L689" s="655"/>
      <c r="M689" s="655"/>
      <c r="N689" s="1310"/>
      <c r="O689" s="655"/>
      <c r="P689" s="656"/>
      <c r="Q689" s="657"/>
      <c r="R689" s="704"/>
      <c r="S689" s="3180"/>
    </row>
    <row r="690" spans="7:19" ht="15" customHeight="1">
      <c r="G690" s="1047"/>
      <c r="H690" s="655"/>
      <c r="I690" s="655"/>
      <c r="J690" s="655"/>
      <c r="K690" s="655"/>
      <c r="L690" s="655"/>
      <c r="M690" s="655"/>
      <c r="N690" s="1310"/>
      <c r="O690" s="655"/>
      <c r="P690" s="656"/>
      <c r="Q690" s="657"/>
      <c r="R690" s="704"/>
      <c r="S690" s="3180"/>
    </row>
    <row r="691" spans="7:19" ht="15" customHeight="1">
      <c r="G691" s="1047"/>
      <c r="H691" s="655"/>
      <c r="I691" s="655"/>
      <c r="J691" s="655"/>
      <c r="K691" s="655"/>
      <c r="L691" s="655"/>
      <c r="M691" s="655"/>
      <c r="N691" s="1310"/>
      <c r="O691" s="655"/>
      <c r="P691" s="656"/>
      <c r="Q691" s="657"/>
      <c r="R691" s="704"/>
      <c r="S691" s="3180"/>
    </row>
    <row r="692" spans="7:19" ht="15" customHeight="1">
      <c r="G692" s="1047"/>
      <c r="H692" s="655"/>
      <c r="I692" s="655"/>
      <c r="J692" s="655"/>
      <c r="K692" s="655"/>
      <c r="L692" s="655"/>
      <c r="M692" s="655"/>
      <c r="N692" s="1310"/>
      <c r="O692" s="655"/>
      <c r="P692" s="656"/>
      <c r="Q692" s="657"/>
      <c r="R692" s="704"/>
      <c r="S692" s="3180"/>
    </row>
    <row r="693" spans="7:19" ht="15" customHeight="1">
      <c r="G693" s="1047"/>
      <c r="H693" s="655"/>
      <c r="I693" s="655"/>
      <c r="J693" s="655"/>
      <c r="K693" s="655"/>
      <c r="L693" s="655"/>
      <c r="M693" s="655"/>
      <c r="N693" s="1310"/>
      <c r="O693" s="655"/>
      <c r="P693" s="656"/>
      <c r="Q693" s="657"/>
      <c r="R693" s="704"/>
      <c r="S693" s="3180"/>
    </row>
    <row r="694" spans="7:19" ht="15" customHeight="1">
      <c r="G694" s="1047"/>
      <c r="H694" s="655"/>
      <c r="I694" s="655"/>
      <c r="J694" s="655"/>
      <c r="K694" s="655"/>
      <c r="L694" s="655"/>
      <c r="M694" s="655"/>
      <c r="N694" s="1310"/>
      <c r="O694" s="655"/>
      <c r="P694" s="656"/>
      <c r="Q694" s="657"/>
      <c r="R694" s="704"/>
      <c r="S694" s="3180"/>
    </row>
    <row r="695" spans="7:19" ht="15" customHeight="1">
      <c r="G695" s="1047"/>
      <c r="H695" s="655"/>
      <c r="I695" s="655"/>
      <c r="J695" s="655"/>
      <c r="K695" s="655"/>
      <c r="L695" s="655"/>
      <c r="M695" s="655"/>
      <c r="N695" s="1310"/>
      <c r="O695" s="655"/>
      <c r="P695" s="656"/>
      <c r="Q695" s="657"/>
      <c r="R695" s="704"/>
      <c r="S695" s="3180"/>
    </row>
    <row r="696" spans="7:19" ht="15" customHeight="1">
      <c r="G696" s="1047"/>
      <c r="H696" s="655"/>
      <c r="I696" s="655"/>
      <c r="J696" s="655"/>
      <c r="K696" s="655"/>
      <c r="L696" s="655"/>
      <c r="M696" s="655"/>
      <c r="N696" s="1310"/>
      <c r="O696" s="655"/>
      <c r="P696" s="656"/>
      <c r="Q696" s="657"/>
      <c r="R696" s="704"/>
      <c r="S696" s="3180"/>
    </row>
    <row r="697" spans="7:19" ht="15" customHeight="1">
      <c r="G697" s="1047"/>
      <c r="H697" s="655"/>
      <c r="I697" s="655"/>
      <c r="J697" s="655"/>
      <c r="K697" s="655"/>
      <c r="L697" s="655"/>
      <c r="M697" s="655"/>
      <c r="N697" s="1310"/>
      <c r="O697" s="655"/>
      <c r="P697" s="656"/>
      <c r="Q697" s="657"/>
      <c r="R697" s="704"/>
      <c r="S697" s="3180"/>
    </row>
    <row r="698" spans="7:19" ht="15" customHeight="1">
      <c r="G698" s="1047"/>
      <c r="H698" s="655"/>
      <c r="I698" s="655"/>
      <c r="J698" s="655"/>
      <c r="K698" s="655"/>
      <c r="L698" s="655"/>
      <c r="M698" s="655"/>
      <c r="N698" s="1310"/>
      <c r="O698" s="655"/>
      <c r="P698" s="656"/>
      <c r="Q698" s="657"/>
      <c r="R698" s="704"/>
      <c r="S698" s="3180"/>
    </row>
    <row r="699" spans="7:19" ht="15" customHeight="1">
      <c r="G699" s="1047"/>
      <c r="H699" s="655"/>
      <c r="I699" s="655"/>
      <c r="J699" s="655"/>
      <c r="K699" s="655"/>
      <c r="L699" s="655"/>
      <c r="M699" s="655"/>
      <c r="N699" s="1310"/>
      <c r="O699" s="655"/>
      <c r="P699" s="656"/>
      <c r="Q699" s="657"/>
      <c r="R699" s="704"/>
      <c r="S699" s="3180"/>
    </row>
    <row r="700" spans="7:19" ht="15" customHeight="1">
      <c r="G700" s="1047"/>
      <c r="H700" s="655"/>
      <c r="I700" s="655"/>
      <c r="J700" s="655"/>
      <c r="K700" s="655"/>
      <c r="L700" s="655"/>
      <c r="M700" s="655"/>
      <c r="N700" s="1310"/>
      <c r="O700" s="655"/>
      <c r="P700" s="656"/>
      <c r="Q700" s="657"/>
      <c r="R700" s="704"/>
      <c r="S700" s="3180"/>
    </row>
    <row r="701" spans="7:19" ht="15" customHeight="1">
      <c r="G701" s="1047"/>
      <c r="H701" s="655"/>
      <c r="I701" s="655"/>
      <c r="J701" s="655"/>
      <c r="K701" s="655"/>
      <c r="L701" s="655"/>
      <c r="M701" s="655"/>
      <c r="N701" s="1310"/>
      <c r="O701" s="655"/>
      <c r="P701" s="656"/>
      <c r="Q701" s="657"/>
      <c r="R701" s="704"/>
      <c r="S701" s="3180"/>
    </row>
    <row r="702" spans="7:19" ht="15" customHeight="1">
      <c r="G702" s="1047"/>
      <c r="H702" s="655"/>
      <c r="I702" s="655"/>
      <c r="J702" s="655"/>
      <c r="K702" s="655"/>
      <c r="L702" s="655"/>
      <c r="M702" s="655"/>
      <c r="N702" s="1310"/>
      <c r="O702" s="655"/>
      <c r="P702" s="656"/>
      <c r="Q702" s="657"/>
      <c r="R702" s="704"/>
      <c r="S702" s="3180"/>
    </row>
    <row r="703" spans="7:19" ht="15" customHeight="1">
      <c r="G703" s="1047"/>
      <c r="H703" s="655"/>
      <c r="I703" s="655"/>
      <c r="J703" s="655"/>
      <c r="K703" s="655"/>
      <c r="L703" s="655"/>
      <c r="M703" s="655"/>
      <c r="N703" s="1310"/>
      <c r="O703" s="655"/>
      <c r="P703" s="656"/>
      <c r="Q703" s="657"/>
      <c r="R703" s="704"/>
      <c r="S703" s="3180"/>
    </row>
    <row r="704" spans="7:19" ht="15" customHeight="1">
      <c r="G704" s="1047"/>
      <c r="H704" s="655"/>
      <c r="I704" s="655"/>
      <c r="J704" s="655"/>
      <c r="K704" s="655"/>
      <c r="L704" s="655"/>
      <c r="M704" s="655"/>
      <c r="N704" s="1310"/>
      <c r="O704" s="655"/>
      <c r="P704" s="656"/>
      <c r="Q704" s="657"/>
      <c r="R704" s="704"/>
      <c r="S704" s="3180"/>
    </row>
    <row r="705" spans="7:19" ht="15" customHeight="1">
      <c r="G705" s="1047"/>
      <c r="H705" s="655"/>
      <c r="I705" s="655"/>
      <c r="J705" s="655"/>
      <c r="K705" s="655"/>
      <c r="L705" s="655"/>
      <c r="M705" s="655"/>
      <c r="N705" s="1310"/>
      <c r="O705" s="655"/>
      <c r="P705" s="656"/>
      <c r="Q705" s="657"/>
      <c r="R705" s="704"/>
      <c r="S705" s="3180"/>
    </row>
    <row r="706" spans="7:19" ht="15" customHeight="1">
      <c r="G706" s="1047"/>
      <c r="H706" s="655"/>
      <c r="I706" s="655"/>
      <c r="J706" s="655"/>
      <c r="K706" s="655"/>
      <c r="L706" s="655"/>
      <c r="M706" s="655"/>
      <c r="N706" s="1310"/>
      <c r="O706" s="655"/>
      <c r="P706" s="656"/>
      <c r="Q706" s="657"/>
      <c r="R706" s="704"/>
      <c r="S706" s="3180"/>
    </row>
    <row r="707" spans="7:19" ht="15" customHeight="1">
      <c r="G707" s="1047"/>
      <c r="H707" s="655"/>
      <c r="I707" s="655"/>
      <c r="J707" s="655"/>
      <c r="K707" s="655"/>
      <c r="L707" s="655"/>
      <c r="M707" s="655"/>
      <c r="N707" s="1310"/>
      <c r="O707" s="655"/>
      <c r="P707" s="656"/>
      <c r="Q707" s="657"/>
      <c r="R707" s="704"/>
      <c r="S707" s="3180"/>
    </row>
    <row r="708" spans="7:19" ht="15" customHeight="1">
      <c r="G708" s="1047"/>
      <c r="H708" s="655"/>
      <c r="I708" s="655"/>
      <c r="J708" s="655"/>
      <c r="K708" s="655"/>
      <c r="L708" s="655"/>
      <c r="M708" s="655"/>
      <c r="N708" s="1310"/>
      <c r="O708" s="655"/>
      <c r="P708" s="656"/>
      <c r="Q708" s="657"/>
      <c r="R708" s="704"/>
      <c r="S708" s="3180"/>
    </row>
    <row r="709" spans="7:19" ht="15" customHeight="1">
      <c r="G709" s="1047"/>
      <c r="H709" s="655"/>
      <c r="I709" s="655"/>
      <c r="J709" s="655"/>
      <c r="K709" s="655"/>
      <c r="L709" s="655"/>
      <c r="M709" s="655"/>
      <c r="N709" s="1310"/>
      <c r="O709" s="655"/>
      <c r="P709" s="656"/>
      <c r="Q709" s="657"/>
      <c r="R709" s="704"/>
      <c r="S709" s="3180"/>
    </row>
    <row r="710" spans="7:19" ht="15" customHeight="1">
      <c r="G710" s="1047"/>
      <c r="H710" s="655"/>
      <c r="I710" s="655"/>
      <c r="J710" s="655"/>
      <c r="K710" s="655"/>
      <c r="L710" s="655"/>
      <c r="M710" s="655"/>
      <c r="N710" s="1310"/>
      <c r="O710" s="655"/>
      <c r="P710" s="656"/>
      <c r="Q710" s="657"/>
      <c r="R710" s="704"/>
      <c r="S710" s="3180"/>
    </row>
    <row r="711" spans="7:19" ht="15" customHeight="1">
      <c r="G711" s="1047"/>
      <c r="H711" s="655"/>
      <c r="I711" s="655"/>
      <c r="J711" s="655"/>
      <c r="K711" s="655"/>
      <c r="L711" s="655"/>
      <c r="M711" s="655"/>
      <c r="N711" s="1310"/>
      <c r="O711" s="655"/>
      <c r="P711" s="656"/>
      <c r="Q711" s="657"/>
      <c r="R711" s="704"/>
      <c r="S711" s="3180"/>
    </row>
    <row r="712" spans="7:19" ht="15" customHeight="1">
      <c r="G712" s="1047"/>
      <c r="H712" s="655"/>
      <c r="I712" s="655"/>
      <c r="J712" s="655"/>
      <c r="K712" s="655"/>
      <c r="L712" s="655"/>
      <c r="M712" s="655"/>
      <c r="N712" s="1310"/>
      <c r="O712" s="655"/>
      <c r="P712" s="656"/>
      <c r="Q712" s="657"/>
      <c r="R712" s="704"/>
      <c r="S712" s="3180"/>
    </row>
    <row r="713" spans="7:19" ht="15" customHeight="1">
      <c r="G713" s="1047"/>
      <c r="H713" s="655"/>
      <c r="I713" s="655"/>
      <c r="J713" s="655"/>
      <c r="K713" s="655"/>
      <c r="L713" s="655"/>
      <c r="M713" s="655"/>
      <c r="N713" s="1310"/>
      <c r="O713" s="655"/>
      <c r="P713" s="656"/>
      <c r="Q713" s="657"/>
      <c r="R713" s="704"/>
      <c r="S713" s="3180"/>
    </row>
    <row r="714" spans="7:19" ht="15" customHeight="1">
      <c r="G714" s="1047"/>
      <c r="H714" s="655"/>
      <c r="I714" s="655"/>
      <c r="J714" s="655"/>
      <c r="K714" s="655"/>
      <c r="L714" s="655"/>
      <c r="M714" s="655"/>
      <c r="N714" s="1310"/>
      <c r="O714" s="655"/>
      <c r="P714" s="656"/>
      <c r="Q714" s="657"/>
      <c r="R714" s="704"/>
      <c r="S714" s="3180"/>
    </row>
    <row r="715" spans="7:19" ht="15" customHeight="1">
      <c r="G715" s="1047"/>
      <c r="H715" s="655"/>
      <c r="I715" s="655"/>
      <c r="J715" s="655"/>
      <c r="K715" s="655"/>
      <c r="L715" s="655"/>
      <c r="M715" s="655"/>
      <c r="N715" s="1310"/>
      <c r="O715" s="655"/>
      <c r="P715" s="656"/>
      <c r="Q715" s="657"/>
      <c r="R715" s="704"/>
      <c r="S715" s="3180"/>
    </row>
    <row r="716" spans="7:19" ht="15" customHeight="1">
      <c r="G716" s="1047"/>
      <c r="H716" s="655"/>
      <c r="I716" s="655"/>
      <c r="J716" s="655"/>
      <c r="K716" s="655"/>
      <c r="L716" s="655"/>
      <c r="M716" s="655"/>
      <c r="N716" s="1310"/>
      <c r="O716" s="655"/>
      <c r="P716" s="656"/>
      <c r="Q716" s="657"/>
      <c r="R716" s="704"/>
      <c r="S716" s="3180"/>
    </row>
    <row r="717" spans="7:19" ht="15" customHeight="1">
      <c r="G717" s="1047"/>
      <c r="H717" s="655"/>
      <c r="I717" s="655"/>
      <c r="J717" s="655"/>
      <c r="K717" s="655"/>
      <c r="L717" s="655"/>
      <c r="M717" s="655"/>
      <c r="N717" s="1310"/>
      <c r="O717" s="655"/>
      <c r="P717" s="656"/>
      <c r="Q717" s="657"/>
      <c r="R717" s="704"/>
      <c r="S717" s="3180"/>
    </row>
    <row r="718" spans="7:19" ht="15" customHeight="1">
      <c r="G718" s="1047"/>
      <c r="H718" s="655"/>
      <c r="I718" s="655"/>
      <c r="J718" s="655"/>
      <c r="K718" s="655"/>
      <c r="L718" s="655"/>
      <c r="M718" s="655"/>
      <c r="N718" s="1310"/>
      <c r="O718" s="655"/>
      <c r="P718" s="656"/>
      <c r="Q718" s="657"/>
      <c r="R718" s="704"/>
      <c r="S718" s="3180"/>
    </row>
    <row r="719" spans="7:19" ht="15" customHeight="1">
      <c r="G719" s="1047"/>
      <c r="H719" s="655"/>
      <c r="I719" s="655"/>
      <c r="J719" s="655"/>
      <c r="K719" s="655"/>
      <c r="L719" s="655"/>
      <c r="M719" s="655"/>
      <c r="N719" s="1310"/>
      <c r="O719" s="655"/>
      <c r="P719" s="656"/>
      <c r="Q719" s="657"/>
      <c r="R719" s="704"/>
      <c r="S719" s="3180"/>
    </row>
    <row r="720" spans="7:19" ht="15" customHeight="1">
      <c r="G720" s="1047"/>
      <c r="H720" s="655"/>
      <c r="I720" s="655"/>
      <c r="J720" s="655"/>
      <c r="K720" s="655"/>
      <c r="L720" s="655"/>
      <c r="M720" s="655"/>
      <c r="N720" s="1310"/>
      <c r="O720" s="655"/>
      <c r="P720" s="656"/>
      <c r="Q720" s="657"/>
      <c r="R720" s="704"/>
      <c r="S720" s="3180"/>
    </row>
    <row r="721" spans="7:19" ht="15" customHeight="1">
      <c r="G721" s="1047"/>
      <c r="H721" s="655"/>
      <c r="I721" s="655"/>
      <c r="J721" s="655"/>
      <c r="K721" s="655"/>
      <c r="L721" s="655"/>
      <c r="M721" s="655"/>
      <c r="N721" s="1310"/>
      <c r="O721" s="655"/>
      <c r="P721" s="656"/>
      <c r="Q721" s="657"/>
      <c r="R721" s="704"/>
      <c r="S721" s="3180"/>
    </row>
    <row r="722" spans="7:19" ht="15" customHeight="1">
      <c r="G722" s="1047"/>
      <c r="H722" s="655"/>
      <c r="I722" s="655"/>
      <c r="J722" s="655"/>
      <c r="K722" s="655"/>
      <c r="L722" s="655"/>
      <c r="M722" s="655"/>
      <c r="N722" s="1310"/>
      <c r="O722" s="655"/>
      <c r="P722" s="656"/>
      <c r="Q722" s="657"/>
      <c r="R722" s="704"/>
      <c r="S722" s="3180"/>
    </row>
    <row r="723" spans="7:19" ht="15" customHeight="1">
      <c r="G723" s="1047"/>
      <c r="H723" s="655"/>
      <c r="I723" s="655"/>
      <c r="J723" s="655"/>
      <c r="K723" s="655"/>
      <c r="L723" s="655"/>
      <c r="M723" s="655"/>
      <c r="N723" s="1310"/>
      <c r="O723" s="655"/>
      <c r="P723" s="656"/>
      <c r="Q723" s="657"/>
      <c r="R723" s="704"/>
      <c r="S723" s="3180"/>
    </row>
    <row r="724" spans="7:19" ht="15" customHeight="1">
      <c r="G724" s="1047"/>
      <c r="H724" s="655"/>
      <c r="I724" s="655"/>
      <c r="J724" s="655"/>
      <c r="K724" s="655"/>
      <c r="L724" s="655"/>
      <c r="M724" s="655"/>
      <c r="N724" s="1310"/>
      <c r="O724" s="655"/>
      <c r="P724" s="656"/>
      <c r="Q724" s="657"/>
      <c r="R724" s="704"/>
      <c r="S724" s="3180"/>
    </row>
    <row r="725" spans="7:19" ht="15" customHeight="1">
      <c r="G725" s="1047"/>
      <c r="H725" s="655"/>
      <c r="I725" s="655"/>
      <c r="J725" s="655"/>
      <c r="K725" s="655"/>
      <c r="L725" s="655"/>
      <c r="M725" s="655"/>
      <c r="N725" s="1310"/>
      <c r="O725" s="655"/>
      <c r="P725" s="656"/>
      <c r="Q725" s="657"/>
      <c r="R725" s="704"/>
      <c r="S725" s="3180"/>
    </row>
    <row r="726" spans="7:19" ht="15" customHeight="1">
      <c r="G726" s="1047"/>
      <c r="H726" s="655"/>
      <c r="I726" s="655"/>
      <c r="J726" s="655"/>
      <c r="K726" s="655"/>
      <c r="L726" s="655"/>
      <c r="M726" s="655"/>
      <c r="N726" s="1310"/>
      <c r="O726" s="655"/>
      <c r="P726" s="656"/>
      <c r="Q726" s="657"/>
      <c r="R726" s="704"/>
      <c r="S726" s="3180"/>
    </row>
    <row r="727" spans="7:19" ht="15" customHeight="1">
      <c r="G727" s="1047"/>
      <c r="H727" s="655"/>
      <c r="I727" s="655"/>
      <c r="J727" s="655"/>
      <c r="K727" s="655"/>
      <c r="L727" s="655"/>
      <c r="M727" s="655"/>
      <c r="N727" s="1310"/>
      <c r="O727" s="655"/>
      <c r="P727" s="656"/>
      <c r="Q727" s="657"/>
      <c r="R727" s="704"/>
      <c r="S727" s="3180"/>
    </row>
    <row r="728" spans="7:19" ht="15" customHeight="1">
      <c r="G728" s="1047"/>
      <c r="H728" s="655"/>
      <c r="I728" s="655"/>
      <c r="J728" s="655"/>
      <c r="K728" s="655"/>
      <c r="L728" s="655"/>
      <c r="M728" s="655"/>
      <c r="N728" s="1310"/>
      <c r="O728" s="655"/>
      <c r="P728" s="656"/>
      <c r="Q728" s="657"/>
      <c r="R728" s="704"/>
      <c r="S728" s="3180"/>
    </row>
    <row r="729" spans="7:19" ht="15" customHeight="1">
      <c r="G729" s="1047"/>
      <c r="H729" s="655"/>
      <c r="I729" s="655"/>
      <c r="J729" s="655"/>
      <c r="K729" s="655"/>
      <c r="L729" s="655"/>
      <c r="M729" s="655"/>
      <c r="N729" s="1310"/>
      <c r="O729" s="655"/>
      <c r="P729" s="656"/>
      <c r="Q729" s="657"/>
      <c r="R729" s="704"/>
      <c r="S729" s="3180"/>
    </row>
    <row r="730" spans="7:19" ht="15" customHeight="1">
      <c r="G730" s="1047"/>
      <c r="H730" s="655"/>
      <c r="I730" s="655"/>
      <c r="J730" s="655"/>
      <c r="K730" s="655"/>
      <c r="L730" s="655"/>
      <c r="M730" s="655"/>
      <c r="N730" s="1310"/>
      <c r="O730" s="655"/>
      <c r="P730" s="656"/>
      <c r="Q730" s="657"/>
      <c r="R730" s="704"/>
      <c r="S730" s="3180"/>
    </row>
    <row r="731" spans="7:19" ht="15" customHeight="1">
      <c r="G731" s="1047"/>
      <c r="H731" s="655"/>
      <c r="I731" s="655"/>
      <c r="J731" s="655"/>
      <c r="K731" s="655"/>
      <c r="L731" s="655"/>
      <c r="M731" s="655"/>
      <c r="N731" s="1310"/>
      <c r="O731" s="655"/>
      <c r="P731" s="656"/>
      <c r="Q731" s="657"/>
      <c r="R731" s="704"/>
      <c r="S731" s="3180"/>
    </row>
    <row r="732" spans="7:19" ht="15" customHeight="1">
      <c r="G732" s="1047"/>
      <c r="H732" s="655"/>
      <c r="I732" s="655"/>
      <c r="J732" s="655"/>
      <c r="K732" s="655"/>
      <c r="L732" s="655"/>
      <c r="M732" s="655"/>
      <c r="N732" s="1310"/>
      <c r="O732" s="655"/>
      <c r="P732" s="656"/>
      <c r="Q732" s="657"/>
      <c r="R732" s="704"/>
      <c r="S732" s="3180"/>
    </row>
    <row r="733" spans="7:19" ht="15" customHeight="1">
      <c r="G733" s="1047"/>
      <c r="H733" s="655"/>
      <c r="I733" s="655"/>
      <c r="J733" s="655"/>
      <c r="K733" s="655"/>
      <c r="L733" s="655"/>
      <c r="M733" s="655"/>
      <c r="N733" s="1310"/>
      <c r="O733" s="655"/>
      <c r="P733" s="656"/>
      <c r="Q733" s="657"/>
      <c r="R733" s="704"/>
      <c r="S733" s="3180"/>
    </row>
    <row r="734" spans="7:19" ht="15" customHeight="1">
      <c r="G734" s="1047"/>
      <c r="H734" s="655"/>
      <c r="I734" s="655"/>
      <c r="J734" s="655"/>
      <c r="K734" s="655"/>
      <c r="L734" s="655"/>
      <c r="M734" s="655"/>
      <c r="N734" s="1310"/>
      <c r="O734" s="655"/>
      <c r="P734" s="656"/>
      <c r="Q734" s="657"/>
      <c r="R734" s="704"/>
      <c r="S734" s="3180"/>
    </row>
    <row r="735" spans="7:19" ht="15" customHeight="1">
      <c r="G735" s="1047"/>
      <c r="H735" s="655"/>
      <c r="I735" s="655"/>
      <c r="J735" s="655"/>
      <c r="K735" s="655"/>
      <c r="L735" s="655"/>
      <c r="M735" s="655"/>
      <c r="N735" s="1310"/>
      <c r="O735" s="655"/>
      <c r="P735" s="656"/>
      <c r="Q735" s="657"/>
      <c r="R735" s="704"/>
      <c r="S735" s="3180"/>
    </row>
    <row r="736" spans="7:19" ht="15" customHeight="1">
      <c r="G736" s="1047"/>
      <c r="H736" s="655"/>
      <c r="I736" s="655"/>
      <c r="J736" s="655"/>
      <c r="K736" s="655"/>
      <c r="L736" s="655"/>
      <c r="M736" s="655"/>
      <c r="N736" s="1310"/>
      <c r="O736" s="655"/>
      <c r="P736" s="656"/>
      <c r="Q736" s="657"/>
      <c r="R736" s="704"/>
      <c r="S736" s="3180"/>
    </row>
    <row r="737" spans="7:19" ht="15" customHeight="1">
      <c r="G737" s="1047"/>
      <c r="H737" s="655"/>
      <c r="I737" s="655"/>
      <c r="J737" s="655"/>
      <c r="K737" s="655"/>
      <c r="L737" s="655"/>
      <c r="M737" s="655"/>
      <c r="N737" s="1310"/>
      <c r="O737" s="655"/>
      <c r="P737" s="656"/>
      <c r="Q737" s="657"/>
      <c r="R737" s="704"/>
      <c r="S737" s="3180"/>
    </row>
    <row r="738" spans="7:19" ht="15" customHeight="1">
      <c r="G738" s="1047"/>
      <c r="H738" s="655"/>
      <c r="I738" s="655"/>
      <c r="J738" s="655"/>
      <c r="K738" s="655"/>
      <c r="L738" s="655"/>
      <c r="M738" s="655"/>
      <c r="N738" s="1310"/>
      <c r="O738" s="655"/>
      <c r="P738" s="656"/>
      <c r="Q738" s="657"/>
      <c r="R738" s="704"/>
      <c r="S738" s="3180"/>
    </row>
    <row r="739" spans="7:19" ht="15" customHeight="1">
      <c r="G739" s="1047"/>
      <c r="H739" s="655"/>
      <c r="I739" s="655"/>
      <c r="J739" s="655"/>
      <c r="K739" s="655"/>
      <c r="L739" s="655"/>
      <c r="M739" s="655"/>
      <c r="N739" s="1310"/>
      <c r="O739" s="655"/>
      <c r="P739" s="656"/>
      <c r="Q739" s="657"/>
      <c r="R739" s="704"/>
      <c r="S739" s="3180"/>
    </row>
    <row r="740" spans="7:19" ht="15" customHeight="1">
      <c r="G740" s="1047"/>
      <c r="H740" s="655"/>
      <c r="I740" s="655"/>
      <c r="J740" s="655"/>
      <c r="K740" s="655"/>
      <c r="L740" s="655"/>
      <c r="M740" s="655"/>
      <c r="N740" s="1310"/>
      <c r="O740" s="655"/>
      <c r="P740" s="656"/>
      <c r="Q740" s="657"/>
      <c r="R740" s="704"/>
      <c r="S740" s="3180"/>
    </row>
    <row r="741" spans="7:19" ht="15" customHeight="1">
      <c r="G741" s="1047"/>
      <c r="H741" s="655"/>
      <c r="I741" s="655"/>
      <c r="J741" s="655"/>
      <c r="K741" s="655"/>
      <c r="L741" s="655"/>
      <c r="M741" s="655"/>
      <c r="N741" s="1310"/>
      <c r="O741" s="655"/>
      <c r="P741" s="656"/>
      <c r="Q741" s="657"/>
      <c r="R741" s="704"/>
      <c r="S741" s="3180"/>
    </row>
    <row r="742" spans="7:19" ht="15" customHeight="1">
      <c r="G742" s="1047"/>
      <c r="H742" s="655"/>
      <c r="I742" s="655"/>
      <c r="J742" s="655"/>
      <c r="K742" s="655"/>
      <c r="L742" s="655"/>
      <c r="M742" s="655"/>
      <c r="N742" s="1310"/>
      <c r="O742" s="655"/>
      <c r="P742" s="656"/>
      <c r="Q742" s="657"/>
      <c r="R742" s="704"/>
      <c r="S742" s="3180"/>
    </row>
    <row r="743" spans="7:19" ht="15" customHeight="1">
      <c r="G743" s="1047"/>
      <c r="H743" s="655"/>
      <c r="I743" s="655"/>
      <c r="J743" s="655"/>
      <c r="K743" s="655"/>
      <c r="L743" s="655"/>
      <c r="M743" s="655"/>
      <c r="N743" s="1310"/>
      <c r="O743" s="655"/>
      <c r="P743" s="656"/>
      <c r="Q743" s="657"/>
      <c r="R743" s="704"/>
      <c r="S743" s="3180"/>
    </row>
    <row r="744" spans="7:19" ht="15" customHeight="1">
      <c r="G744" s="1047"/>
      <c r="H744" s="655"/>
      <c r="I744" s="655"/>
      <c r="J744" s="655"/>
      <c r="K744" s="655"/>
      <c r="L744" s="655"/>
      <c r="M744" s="655"/>
      <c r="N744" s="1310"/>
      <c r="O744" s="655"/>
      <c r="P744" s="656"/>
      <c r="Q744" s="657"/>
      <c r="R744" s="704"/>
      <c r="S744" s="3180"/>
    </row>
    <row r="745" spans="7:19" ht="15" customHeight="1">
      <c r="G745" s="1047"/>
      <c r="H745" s="655"/>
      <c r="I745" s="655"/>
      <c r="J745" s="655"/>
      <c r="K745" s="655"/>
      <c r="L745" s="655"/>
      <c r="M745" s="655"/>
      <c r="N745" s="1310"/>
      <c r="O745" s="655"/>
      <c r="P745" s="656"/>
      <c r="Q745" s="657"/>
      <c r="R745" s="704"/>
      <c r="S745" s="3180"/>
    </row>
    <row r="746" spans="7:19" ht="15" customHeight="1">
      <c r="G746" s="1047"/>
      <c r="H746" s="655"/>
      <c r="I746" s="655"/>
      <c r="J746" s="655"/>
      <c r="K746" s="655"/>
      <c r="L746" s="655"/>
      <c r="M746" s="655"/>
      <c r="N746" s="1310"/>
      <c r="O746" s="655"/>
      <c r="P746" s="656"/>
      <c r="Q746" s="657"/>
      <c r="R746" s="704"/>
      <c r="S746" s="3180"/>
    </row>
    <row r="747" spans="7:19" ht="15" customHeight="1">
      <c r="G747" s="1047"/>
      <c r="H747" s="655"/>
      <c r="I747" s="655"/>
      <c r="J747" s="655"/>
      <c r="K747" s="655"/>
      <c r="L747" s="655"/>
      <c r="M747" s="655"/>
      <c r="N747" s="1310"/>
      <c r="O747" s="655"/>
      <c r="P747" s="656"/>
      <c r="Q747" s="657"/>
      <c r="R747" s="704"/>
      <c r="S747" s="3180"/>
    </row>
    <row r="748" spans="7:19" ht="15" customHeight="1">
      <c r="G748" s="1047"/>
      <c r="H748" s="655"/>
      <c r="I748" s="655"/>
      <c r="J748" s="655"/>
      <c r="K748" s="655"/>
      <c r="L748" s="655"/>
      <c r="M748" s="655"/>
      <c r="N748" s="1310"/>
      <c r="O748" s="655"/>
      <c r="P748" s="656"/>
      <c r="Q748" s="657"/>
      <c r="R748" s="704"/>
      <c r="S748" s="3180"/>
    </row>
    <row r="749" spans="7:19" ht="15" customHeight="1">
      <c r="G749" s="1047"/>
      <c r="H749" s="655"/>
      <c r="I749" s="655"/>
      <c r="J749" s="655"/>
      <c r="K749" s="655"/>
      <c r="L749" s="655"/>
      <c r="M749" s="655"/>
      <c r="N749" s="1310"/>
      <c r="O749" s="655"/>
      <c r="P749" s="656"/>
      <c r="Q749" s="657"/>
      <c r="R749" s="704"/>
      <c r="S749" s="3180"/>
    </row>
    <row r="750" spans="7:19" ht="15" customHeight="1">
      <c r="G750" s="1047"/>
      <c r="H750" s="655"/>
      <c r="I750" s="655"/>
      <c r="J750" s="655"/>
      <c r="K750" s="655"/>
      <c r="L750" s="655"/>
      <c r="M750" s="655"/>
      <c r="N750" s="1310"/>
      <c r="O750" s="655"/>
      <c r="P750" s="656"/>
      <c r="Q750" s="657"/>
      <c r="R750" s="704"/>
      <c r="S750" s="3180"/>
    </row>
    <row r="751" spans="7:19" ht="15" customHeight="1">
      <c r="G751" s="1047"/>
      <c r="H751" s="655"/>
      <c r="I751" s="655"/>
      <c r="J751" s="655"/>
      <c r="K751" s="655"/>
      <c r="L751" s="655"/>
      <c r="M751" s="655"/>
      <c r="N751" s="1310"/>
      <c r="O751" s="655"/>
      <c r="P751" s="656"/>
      <c r="Q751" s="657"/>
      <c r="R751" s="704"/>
      <c r="S751" s="3180"/>
    </row>
    <row r="752" spans="7:19" ht="15" customHeight="1">
      <c r="G752" s="1047"/>
      <c r="H752" s="655"/>
      <c r="I752" s="655"/>
      <c r="J752" s="655"/>
      <c r="K752" s="655"/>
      <c r="L752" s="655"/>
      <c r="M752" s="655"/>
      <c r="N752" s="1310"/>
      <c r="O752" s="655"/>
      <c r="P752" s="656"/>
      <c r="Q752" s="657"/>
      <c r="R752" s="704"/>
      <c r="S752" s="3180"/>
    </row>
    <row r="753" spans="7:19" ht="15" customHeight="1">
      <c r="G753" s="1047"/>
      <c r="H753" s="655"/>
      <c r="I753" s="655"/>
      <c r="J753" s="655"/>
      <c r="K753" s="655"/>
      <c r="L753" s="655"/>
      <c r="M753" s="655"/>
      <c r="N753" s="1310"/>
      <c r="O753" s="655"/>
      <c r="P753" s="656"/>
      <c r="Q753" s="657"/>
      <c r="R753" s="704"/>
      <c r="S753" s="3180"/>
    </row>
    <row r="754" spans="7:19" ht="15" customHeight="1">
      <c r="G754" s="1047"/>
      <c r="H754" s="655"/>
      <c r="I754" s="655"/>
      <c r="J754" s="655"/>
      <c r="K754" s="655"/>
      <c r="L754" s="655"/>
      <c r="M754" s="655"/>
      <c r="N754" s="1310"/>
      <c r="O754" s="655"/>
      <c r="P754" s="656"/>
      <c r="Q754" s="657"/>
      <c r="R754" s="704"/>
      <c r="S754" s="3180"/>
    </row>
    <row r="755" spans="7:19" ht="15" customHeight="1">
      <c r="G755" s="1047"/>
      <c r="H755" s="655"/>
      <c r="I755" s="655"/>
      <c r="J755" s="655"/>
      <c r="K755" s="655"/>
      <c r="L755" s="655"/>
      <c r="M755" s="655"/>
      <c r="N755" s="1310"/>
      <c r="O755" s="655"/>
      <c r="P755" s="656"/>
      <c r="Q755" s="657"/>
      <c r="R755" s="704"/>
      <c r="S755" s="3180"/>
    </row>
    <row r="756" spans="7:19" ht="15" customHeight="1">
      <c r="G756" s="1047"/>
      <c r="H756" s="655"/>
      <c r="I756" s="655"/>
      <c r="J756" s="655"/>
      <c r="K756" s="655"/>
      <c r="L756" s="655"/>
      <c r="M756" s="655"/>
      <c r="N756" s="1310"/>
      <c r="O756" s="655"/>
      <c r="P756" s="656"/>
      <c r="Q756" s="657"/>
      <c r="R756" s="704"/>
      <c r="S756" s="3180"/>
    </row>
    <row r="757" spans="7:19" ht="15" customHeight="1">
      <c r="G757" s="1047"/>
      <c r="H757" s="655"/>
      <c r="I757" s="655"/>
      <c r="J757" s="655"/>
      <c r="K757" s="655"/>
      <c r="L757" s="655"/>
      <c r="M757" s="655"/>
      <c r="N757" s="1310"/>
      <c r="O757" s="655"/>
      <c r="P757" s="656"/>
      <c r="Q757" s="657"/>
      <c r="R757" s="704"/>
      <c r="S757" s="3180"/>
    </row>
    <row r="758" spans="7:19" ht="15" customHeight="1">
      <c r="G758" s="1047"/>
      <c r="H758" s="655"/>
      <c r="I758" s="655"/>
      <c r="J758" s="655"/>
      <c r="K758" s="655"/>
      <c r="L758" s="655"/>
      <c r="M758" s="655"/>
      <c r="N758" s="1310"/>
      <c r="O758" s="655"/>
      <c r="P758" s="656"/>
      <c r="Q758" s="657"/>
      <c r="R758" s="704"/>
      <c r="S758" s="3180"/>
    </row>
    <row r="759" spans="7:19" ht="15" customHeight="1">
      <c r="G759" s="1047"/>
      <c r="H759" s="655"/>
      <c r="I759" s="655"/>
      <c r="J759" s="655"/>
      <c r="K759" s="655"/>
      <c r="L759" s="655"/>
      <c r="M759" s="655"/>
      <c r="N759" s="1310"/>
      <c r="O759" s="655"/>
      <c r="P759" s="656"/>
      <c r="Q759" s="657"/>
      <c r="R759" s="704"/>
      <c r="S759" s="3180"/>
    </row>
    <row r="760" spans="7:19" ht="15" customHeight="1">
      <c r="G760" s="1047"/>
      <c r="H760" s="655"/>
      <c r="I760" s="655"/>
      <c r="J760" s="655"/>
      <c r="K760" s="655"/>
      <c r="L760" s="655"/>
      <c r="M760" s="655"/>
      <c r="N760" s="1310"/>
      <c r="O760" s="655"/>
      <c r="P760" s="656"/>
      <c r="Q760" s="657"/>
      <c r="R760" s="704"/>
      <c r="S760" s="3180"/>
    </row>
    <row r="761" spans="7:19" ht="15" customHeight="1">
      <c r="G761" s="1047"/>
      <c r="H761" s="655"/>
      <c r="I761" s="655"/>
      <c r="J761" s="655"/>
      <c r="K761" s="655"/>
      <c r="L761" s="655"/>
      <c r="M761" s="655"/>
      <c r="N761" s="1310"/>
      <c r="O761" s="655"/>
      <c r="P761" s="656"/>
      <c r="Q761" s="657"/>
      <c r="R761" s="704"/>
      <c r="S761" s="3180"/>
    </row>
    <row r="762" spans="7:19" ht="15" customHeight="1">
      <c r="G762" s="1047"/>
      <c r="H762" s="655"/>
      <c r="I762" s="655"/>
      <c r="J762" s="655"/>
      <c r="K762" s="655"/>
      <c r="L762" s="655"/>
      <c r="M762" s="655"/>
      <c r="N762" s="1310"/>
      <c r="O762" s="655"/>
      <c r="P762" s="656"/>
      <c r="Q762" s="657"/>
      <c r="R762" s="704"/>
      <c r="S762" s="3180"/>
    </row>
    <row r="763" spans="7:19" ht="15" customHeight="1">
      <c r="G763" s="1047"/>
      <c r="H763" s="655"/>
      <c r="I763" s="655"/>
      <c r="J763" s="655"/>
      <c r="K763" s="655"/>
      <c r="L763" s="655"/>
      <c r="M763" s="655"/>
      <c r="N763" s="1310"/>
      <c r="O763" s="655"/>
      <c r="P763" s="656"/>
      <c r="Q763" s="657"/>
      <c r="R763" s="704"/>
      <c r="S763" s="3180"/>
    </row>
    <row r="764" spans="7:19" ht="15" customHeight="1">
      <c r="G764" s="1047"/>
      <c r="H764" s="655"/>
      <c r="I764" s="655"/>
      <c r="J764" s="655"/>
      <c r="K764" s="655"/>
      <c r="L764" s="655"/>
      <c r="M764" s="655"/>
      <c r="N764" s="1310"/>
      <c r="O764" s="655"/>
      <c r="P764" s="656"/>
      <c r="Q764" s="657"/>
      <c r="R764" s="704"/>
      <c r="S764" s="3180"/>
    </row>
    <row r="765" spans="7:19" ht="15" customHeight="1">
      <c r="G765" s="1047"/>
      <c r="H765" s="655"/>
      <c r="I765" s="655"/>
      <c r="J765" s="655"/>
      <c r="K765" s="655"/>
      <c r="L765" s="655"/>
      <c r="M765" s="655"/>
      <c r="N765" s="1310"/>
      <c r="O765" s="655"/>
      <c r="P765" s="656"/>
      <c r="Q765" s="657"/>
      <c r="R765" s="704"/>
      <c r="S765" s="3180"/>
    </row>
    <row r="766" spans="7:19" ht="15" customHeight="1">
      <c r="G766" s="1047"/>
      <c r="H766" s="655"/>
      <c r="I766" s="655"/>
      <c r="J766" s="655"/>
      <c r="K766" s="655"/>
      <c r="L766" s="655"/>
      <c r="M766" s="655"/>
      <c r="N766" s="1310"/>
      <c r="O766" s="655"/>
      <c r="P766" s="656"/>
      <c r="Q766" s="657"/>
      <c r="R766" s="704"/>
      <c r="S766" s="3180"/>
    </row>
    <row r="767" spans="7:19" ht="15" customHeight="1">
      <c r="G767" s="1047"/>
      <c r="H767" s="655"/>
      <c r="I767" s="655"/>
      <c r="J767" s="655"/>
      <c r="K767" s="655"/>
      <c r="L767" s="655"/>
      <c r="M767" s="655"/>
      <c r="N767" s="1310"/>
      <c r="O767" s="655"/>
      <c r="P767" s="656"/>
      <c r="Q767" s="657"/>
      <c r="R767" s="704"/>
      <c r="S767" s="3180"/>
    </row>
    <row r="768" spans="7:19" ht="15" customHeight="1">
      <c r="G768" s="1047"/>
      <c r="H768" s="655"/>
      <c r="I768" s="655"/>
      <c r="J768" s="655"/>
      <c r="K768" s="655"/>
      <c r="L768" s="655"/>
      <c r="M768" s="655"/>
      <c r="N768" s="1310"/>
      <c r="O768" s="655"/>
      <c r="P768" s="656"/>
      <c r="Q768" s="657"/>
      <c r="R768" s="704"/>
      <c r="S768" s="3180"/>
    </row>
    <row r="769" spans="7:19" ht="15" customHeight="1">
      <c r="G769" s="1047"/>
      <c r="H769" s="655"/>
      <c r="I769" s="655"/>
      <c r="J769" s="655"/>
      <c r="K769" s="655"/>
      <c r="L769" s="655"/>
      <c r="M769" s="655"/>
      <c r="N769" s="1310"/>
      <c r="O769" s="655"/>
      <c r="P769" s="656"/>
      <c r="Q769" s="657"/>
      <c r="R769" s="704"/>
      <c r="S769" s="3180"/>
    </row>
    <row r="770" spans="7:19" ht="15" customHeight="1">
      <c r="G770" s="1047"/>
      <c r="H770" s="655"/>
      <c r="I770" s="655"/>
      <c r="J770" s="655"/>
      <c r="K770" s="655"/>
      <c r="L770" s="655"/>
      <c r="M770" s="655"/>
      <c r="N770" s="1310"/>
      <c r="O770" s="655"/>
      <c r="P770" s="656"/>
      <c r="Q770" s="657"/>
      <c r="R770" s="704"/>
      <c r="S770" s="3180"/>
    </row>
    <row r="771" spans="7:19" ht="15" customHeight="1">
      <c r="G771" s="1047"/>
      <c r="H771" s="655"/>
      <c r="I771" s="655"/>
      <c r="J771" s="655"/>
      <c r="K771" s="655"/>
      <c r="L771" s="655"/>
      <c r="M771" s="655"/>
      <c r="N771" s="1310"/>
      <c r="O771" s="655"/>
      <c r="P771" s="656"/>
      <c r="Q771" s="657"/>
      <c r="R771" s="704"/>
      <c r="S771" s="3180"/>
    </row>
    <row r="772" spans="7:19" ht="15" customHeight="1">
      <c r="G772" s="1047"/>
      <c r="H772" s="655"/>
      <c r="I772" s="655"/>
      <c r="J772" s="655"/>
      <c r="K772" s="655"/>
      <c r="L772" s="655"/>
      <c r="M772" s="655"/>
      <c r="N772" s="1310"/>
      <c r="O772" s="655"/>
      <c r="P772" s="656"/>
      <c r="Q772" s="657"/>
      <c r="R772" s="704"/>
      <c r="S772" s="3180"/>
    </row>
    <row r="773" spans="7:19" ht="15" customHeight="1">
      <c r="G773" s="1047"/>
      <c r="H773" s="655"/>
      <c r="I773" s="655"/>
      <c r="J773" s="655"/>
      <c r="K773" s="655"/>
      <c r="L773" s="655"/>
      <c r="M773" s="655"/>
      <c r="N773" s="1310"/>
      <c r="O773" s="655"/>
      <c r="P773" s="656"/>
      <c r="Q773" s="657"/>
      <c r="R773" s="704"/>
      <c r="S773" s="3180"/>
    </row>
    <row r="774" spans="7:19" ht="15" customHeight="1">
      <c r="G774" s="1047"/>
      <c r="H774" s="655"/>
      <c r="I774" s="655"/>
      <c r="J774" s="655"/>
      <c r="K774" s="655"/>
      <c r="L774" s="655"/>
      <c r="M774" s="655"/>
      <c r="N774" s="1310"/>
      <c r="O774" s="655"/>
      <c r="P774" s="656"/>
      <c r="Q774" s="657"/>
      <c r="R774" s="704"/>
      <c r="S774" s="3180"/>
    </row>
    <row r="775" spans="7:19" ht="15" customHeight="1">
      <c r="G775" s="1047"/>
      <c r="H775" s="655"/>
      <c r="I775" s="655"/>
      <c r="J775" s="655"/>
      <c r="K775" s="655"/>
      <c r="L775" s="655"/>
      <c r="M775" s="655"/>
      <c r="N775" s="1310"/>
      <c r="O775" s="655"/>
      <c r="P775" s="656"/>
      <c r="Q775" s="657"/>
      <c r="R775" s="704"/>
      <c r="S775" s="3180"/>
    </row>
    <row r="776" spans="7:19" ht="15" customHeight="1">
      <c r="G776" s="1047"/>
      <c r="H776" s="655"/>
      <c r="I776" s="655"/>
      <c r="J776" s="655"/>
      <c r="K776" s="655"/>
      <c r="L776" s="655"/>
      <c r="M776" s="655"/>
      <c r="N776" s="1310"/>
      <c r="O776" s="655"/>
      <c r="P776" s="656"/>
      <c r="Q776" s="657"/>
      <c r="R776" s="704"/>
      <c r="S776" s="3180"/>
    </row>
    <row r="777" spans="7:19" ht="15" customHeight="1">
      <c r="G777" s="1047"/>
      <c r="H777" s="655"/>
      <c r="I777" s="655"/>
      <c r="J777" s="655"/>
      <c r="K777" s="655"/>
      <c r="L777" s="655"/>
      <c r="M777" s="655"/>
      <c r="N777" s="1310"/>
      <c r="O777" s="655"/>
      <c r="P777" s="656"/>
      <c r="Q777" s="657"/>
      <c r="R777" s="704"/>
      <c r="S777" s="3180"/>
    </row>
    <row r="778" spans="7:19" ht="15" customHeight="1">
      <c r="G778" s="1047"/>
      <c r="H778" s="655"/>
      <c r="I778" s="655"/>
      <c r="J778" s="655"/>
      <c r="K778" s="655"/>
      <c r="L778" s="655"/>
      <c r="M778" s="655"/>
      <c r="N778" s="1310"/>
      <c r="O778" s="655"/>
      <c r="P778" s="656"/>
      <c r="Q778" s="657"/>
      <c r="R778" s="704"/>
      <c r="S778" s="3180"/>
    </row>
    <row r="779" spans="7:19" ht="15" customHeight="1">
      <c r="G779" s="1047"/>
      <c r="H779" s="655"/>
      <c r="I779" s="655"/>
      <c r="J779" s="655"/>
      <c r="K779" s="655"/>
      <c r="L779" s="655"/>
      <c r="M779" s="655"/>
      <c r="N779" s="1310"/>
      <c r="O779" s="655"/>
      <c r="P779" s="656"/>
      <c r="Q779" s="657"/>
      <c r="R779" s="704"/>
      <c r="S779" s="3180"/>
    </row>
    <row r="780" spans="7:19" ht="15" customHeight="1">
      <c r="G780" s="1047"/>
      <c r="H780" s="655"/>
      <c r="I780" s="655"/>
      <c r="J780" s="655"/>
      <c r="K780" s="655"/>
      <c r="L780" s="655"/>
      <c r="M780" s="655"/>
      <c r="N780" s="1310"/>
      <c r="O780" s="655"/>
      <c r="P780" s="656"/>
      <c r="Q780" s="657"/>
      <c r="R780" s="704"/>
      <c r="S780" s="3180"/>
    </row>
    <row r="781" spans="7:19" ht="15" customHeight="1">
      <c r="G781" s="1047"/>
      <c r="H781" s="655"/>
      <c r="I781" s="655"/>
      <c r="J781" s="655"/>
      <c r="K781" s="655"/>
      <c r="L781" s="655"/>
      <c r="M781" s="655"/>
      <c r="N781" s="1310"/>
      <c r="O781" s="655"/>
      <c r="P781" s="656"/>
      <c r="Q781" s="657"/>
      <c r="R781" s="704"/>
      <c r="S781" s="3180"/>
    </row>
    <row r="782" spans="7:19" ht="15" customHeight="1">
      <c r="G782" s="1047"/>
      <c r="H782" s="655"/>
      <c r="I782" s="655"/>
      <c r="J782" s="655"/>
      <c r="K782" s="655"/>
      <c r="L782" s="655"/>
      <c r="M782" s="655"/>
      <c r="N782" s="1310"/>
      <c r="O782" s="655"/>
      <c r="P782" s="656"/>
      <c r="Q782" s="657"/>
      <c r="R782" s="704"/>
      <c r="S782" s="3180"/>
    </row>
    <row r="783" spans="7:19" ht="15" customHeight="1">
      <c r="G783" s="1047"/>
      <c r="H783" s="655"/>
      <c r="I783" s="655"/>
      <c r="J783" s="655"/>
      <c r="K783" s="655"/>
      <c r="L783" s="655"/>
      <c r="M783" s="655"/>
      <c r="N783" s="1310"/>
      <c r="O783" s="655"/>
      <c r="P783" s="656"/>
      <c r="Q783" s="657"/>
      <c r="R783" s="704"/>
      <c r="S783" s="3180"/>
    </row>
    <row r="784" spans="7:19" ht="15" customHeight="1">
      <c r="G784" s="1047"/>
      <c r="H784" s="655"/>
      <c r="I784" s="655"/>
      <c r="J784" s="655"/>
      <c r="K784" s="655"/>
      <c r="L784" s="655"/>
      <c r="M784" s="655"/>
      <c r="N784" s="1310"/>
      <c r="O784" s="655"/>
      <c r="P784" s="656"/>
      <c r="Q784" s="657"/>
      <c r="R784" s="704"/>
      <c r="S784" s="3180"/>
    </row>
    <row r="785" spans="7:19" ht="15" customHeight="1">
      <c r="G785" s="1047"/>
      <c r="H785" s="655"/>
      <c r="I785" s="655"/>
      <c r="J785" s="655"/>
      <c r="K785" s="655"/>
      <c r="L785" s="655"/>
      <c r="M785" s="655"/>
      <c r="N785" s="1310"/>
      <c r="O785" s="655"/>
      <c r="P785" s="656"/>
      <c r="Q785" s="657"/>
      <c r="R785" s="704"/>
      <c r="S785" s="3180"/>
    </row>
    <row r="786" spans="7:19" ht="15" customHeight="1">
      <c r="G786" s="1047"/>
      <c r="H786" s="655"/>
      <c r="I786" s="655"/>
      <c r="J786" s="655"/>
      <c r="K786" s="655"/>
      <c r="L786" s="655"/>
      <c r="M786" s="655"/>
      <c r="N786" s="1310"/>
      <c r="O786" s="655"/>
      <c r="P786" s="656"/>
      <c r="Q786" s="657"/>
      <c r="R786" s="704"/>
      <c r="S786" s="3180"/>
    </row>
    <row r="787" spans="7:19" ht="15" customHeight="1">
      <c r="G787" s="1047"/>
      <c r="H787" s="655"/>
      <c r="I787" s="655"/>
      <c r="J787" s="655"/>
      <c r="K787" s="655"/>
      <c r="L787" s="655"/>
      <c r="M787" s="655"/>
      <c r="N787" s="1310"/>
      <c r="O787" s="655"/>
      <c r="P787" s="656"/>
      <c r="Q787" s="657"/>
      <c r="R787" s="704"/>
      <c r="S787" s="3180"/>
    </row>
    <row r="788" spans="7:19" ht="15" customHeight="1">
      <c r="G788" s="1047"/>
      <c r="H788" s="655"/>
      <c r="I788" s="655"/>
      <c r="J788" s="655"/>
      <c r="K788" s="655"/>
      <c r="L788" s="655"/>
      <c r="M788" s="655"/>
      <c r="N788" s="1310"/>
      <c r="O788" s="655"/>
      <c r="P788" s="656"/>
      <c r="Q788" s="657"/>
      <c r="R788" s="704"/>
      <c r="S788" s="3180"/>
    </row>
    <row r="789" spans="7:19" ht="15" customHeight="1">
      <c r="G789" s="1047"/>
      <c r="H789" s="655"/>
      <c r="I789" s="655"/>
      <c r="J789" s="655"/>
      <c r="K789" s="655"/>
      <c r="L789" s="655"/>
      <c r="M789" s="655"/>
      <c r="N789" s="1310"/>
      <c r="O789" s="655"/>
      <c r="P789" s="656"/>
      <c r="Q789" s="657"/>
      <c r="R789" s="704"/>
      <c r="S789" s="3180"/>
    </row>
    <row r="790" spans="7:19" ht="15" customHeight="1">
      <c r="G790" s="1047"/>
      <c r="H790" s="655"/>
      <c r="I790" s="655"/>
      <c r="J790" s="655"/>
      <c r="K790" s="655"/>
      <c r="L790" s="655"/>
      <c r="M790" s="655"/>
      <c r="N790" s="1310"/>
      <c r="O790" s="655"/>
      <c r="P790" s="656"/>
      <c r="Q790" s="657"/>
      <c r="R790" s="704"/>
      <c r="S790" s="3180"/>
    </row>
    <row r="791" spans="7:19" ht="15" customHeight="1">
      <c r="G791" s="1047"/>
      <c r="H791" s="655"/>
      <c r="I791" s="655"/>
      <c r="J791" s="655"/>
      <c r="K791" s="655"/>
      <c r="L791" s="655"/>
      <c r="M791" s="655"/>
      <c r="N791" s="1310"/>
      <c r="O791" s="655"/>
      <c r="P791" s="656"/>
      <c r="Q791" s="657"/>
      <c r="R791" s="704"/>
      <c r="S791" s="3180"/>
    </row>
    <row r="792" spans="7:19" ht="15" customHeight="1">
      <c r="G792" s="1047"/>
      <c r="H792" s="655"/>
      <c r="I792" s="655"/>
      <c r="J792" s="655"/>
      <c r="K792" s="655"/>
      <c r="L792" s="655"/>
      <c r="M792" s="655"/>
      <c r="N792" s="1310"/>
      <c r="O792" s="655"/>
      <c r="P792" s="656"/>
      <c r="Q792" s="657"/>
      <c r="R792" s="704"/>
      <c r="S792" s="3180"/>
    </row>
    <row r="793" spans="7:19" ht="15" customHeight="1">
      <c r="G793" s="1047"/>
      <c r="H793" s="655"/>
      <c r="I793" s="655"/>
      <c r="J793" s="655"/>
      <c r="K793" s="655"/>
      <c r="L793" s="655"/>
      <c r="M793" s="655"/>
      <c r="N793" s="1310"/>
      <c r="O793" s="655"/>
      <c r="P793" s="656"/>
      <c r="Q793" s="657"/>
      <c r="R793" s="704"/>
      <c r="S793" s="3180"/>
    </row>
    <row r="794" spans="7:19" ht="15" customHeight="1">
      <c r="G794" s="1047"/>
      <c r="H794" s="655"/>
      <c r="I794" s="655"/>
      <c r="J794" s="655"/>
      <c r="K794" s="655"/>
      <c r="L794" s="655"/>
      <c r="M794" s="655"/>
      <c r="N794" s="1310"/>
      <c r="O794" s="655"/>
      <c r="P794" s="656"/>
      <c r="Q794" s="657"/>
      <c r="R794" s="704"/>
      <c r="S794" s="3180"/>
    </row>
    <row r="795" spans="7:19" ht="15" customHeight="1">
      <c r="G795" s="1047"/>
      <c r="H795" s="655"/>
      <c r="I795" s="655"/>
      <c r="J795" s="655"/>
      <c r="K795" s="655"/>
      <c r="L795" s="655"/>
      <c r="M795" s="655"/>
      <c r="N795" s="1310"/>
      <c r="O795" s="655"/>
      <c r="P795" s="656"/>
      <c r="Q795" s="657"/>
      <c r="R795" s="704"/>
      <c r="S795" s="3180"/>
    </row>
    <row r="796" spans="7:19" ht="15" customHeight="1">
      <c r="G796" s="1047"/>
      <c r="H796" s="655"/>
      <c r="I796" s="655"/>
      <c r="J796" s="655"/>
      <c r="K796" s="655"/>
      <c r="L796" s="655"/>
      <c r="M796" s="655"/>
      <c r="N796" s="1310"/>
      <c r="O796" s="655"/>
      <c r="P796" s="656"/>
      <c r="Q796" s="657"/>
      <c r="R796" s="704"/>
      <c r="S796" s="3180"/>
    </row>
    <row r="797" spans="7:19" ht="15" customHeight="1">
      <c r="G797" s="1047"/>
      <c r="H797" s="655"/>
      <c r="I797" s="655"/>
      <c r="J797" s="655"/>
      <c r="K797" s="655"/>
      <c r="L797" s="655"/>
      <c r="M797" s="655"/>
      <c r="N797" s="1310"/>
      <c r="O797" s="655"/>
      <c r="P797" s="656"/>
      <c r="Q797" s="657"/>
      <c r="R797" s="704"/>
      <c r="S797" s="3180"/>
    </row>
    <row r="798" spans="7:19" ht="15" customHeight="1">
      <c r="G798" s="1047"/>
      <c r="H798" s="655"/>
      <c r="I798" s="655"/>
      <c r="J798" s="655"/>
      <c r="K798" s="655"/>
      <c r="L798" s="655"/>
      <c r="M798" s="655"/>
      <c r="N798" s="1310"/>
      <c r="O798" s="655"/>
      <c r="P798" s="656"/>
      <c r="Q798" s="657"/>
      <c r="R798" s="704"/>
      <c r="S798" s="3180"/>
    </row>
    <row r="799" spans="7:19" ht="15" customHeight="1">
      <c r="G799" s="1047"/>
      <c r="H799" s="655"/>
      <c r="I799" s="655"/>
      <c r="J799" s="655"/>
      <c r="K799" s="655"/>
      <c r="L799" s="655"/>
      <c r="M799" s="655"/>
      <c r="N799" s="1310"/>
      <c r="O799" s="655"/>
      <c r="P799" s="656"/>
      <c r="Q799" s="657"/>
      <c r="R799" s="704"/>
      <c r="S799" s="3180"/>
    </row>
    <row r="800" spans="7:19" ht="15" customHeight="1">
      <c r="G800" s="1047"/>
      <c r="H800" s="655"/>
      <c r="I800" s="655"/>
      <c r="J800" s="655"/>
      <c r="K800" s="655"/>
      <c r="L800" s="655"/>
      <c r="M800" s="655"/>
      <c r="N800" s="1310"/>
      <c r="O800" s="655"/>
      <c r="P800" s="656"/>
      <c r="Q800" s="657"/>
      <c r="R800" s="704"/>
      <c r="S800" s="3180"/>
    </row>
    <row r="801" spans="7:19" ht="15" customHeight="1">
      <c r="G801" s="1047"/>
      <c r="H801" s="655"/>
      <c r="I801" s="655"/>
      <c r="J801" s="655"/>
      <c r="K801" s="655"/>
      <c r="L801" s="655"/>
      <c r="M801" s="655"/>
      <c r="N801" s="1310"/>
      <c r="O801" s="655"/>
      <c r="P801" s="656"/>
      <c r="Q801" s="657"/>
      <c r="R801" s="704"/>
      <c r="S801" s="3180"/>
    </row>
    <row r="802" spans="7:19" ht="15" customHeight="1">
      <c r="G802" s="1047"/>
      <c r="H802" s="655"/>
      <c r="I802" s="655"/>
      <c r="J802" s="655"/>
      <c r="K802" s="655"/>
      <c r="L802" s="655"/>
      <c r="M802" s="655"/>
      <c r="N802" s="1310"/>
      <c r="O802" s="655"/>
      <c r="P802" s="656"/>
      <c r="Q802" s="657"/>
      <c r="R802" s="704"/>
      <c r="S802" s="3180"/>
    </row>
    <row r="803" spans="7:19" ht="15" customHeight="1">
      <c r="G803" s="1047"/>
      <c r="H803" s="655"/>
      <c r="I803" s="655"/>
      <c r="J803" s="655"/>
      <c r="K803" s="655"/>
      <c r="L803" s="655"/>
      <c r="M803" s="655"/>
      <c r="N803" s="1310"/>
      <c r="O803" s="655"/>
      <c r="P803" s="656"/>
      <c r="Q803" s="657"/>
      <c r="R803" s="704"/>
      <c r="S803" s="3180"/>
    </row>
    <row r="804" spans="7:19" ht="15" customHeight="1">
      <c r="G804" s="1047"/>
      <c r="H804" s="655"/>
      <c r="I804" s="655"/>
      <c r="J804" s="655"/>
      <c r="K804" s="655"/>
      <c r="L804" s="655"/>
      <c r="M804" s="655"/>
      <c r="N804" s="1310"/>
      <c r="O804" s="655"/>
      <c r="P804" s="656"/>
      <c r="Q804" s="657"/>
      <c r="R804" s="704"/>
      <c r="S804" s="3180"/>
    </row>
    <row r="805" spans="7:19" ht="15" customHeight="1">
      <c r="G805" s="1047"/>
      <c r="H805" s="655"/>
      <c r="I805" s="655"/>
      <c r="J805" s="655"/>
      <c r="K805" s="655"/>
      <c r="L805" s="655"/>
      <c r="M805" s="655"/>
      <c r="N805" s="1310"/>
      <c r="O805" s="655"/>
      <c r="P805" s="656"/>
      <c r="Q805" s="657"/>
      <c r="R805" s="704"/>
      <c r="S805" s="3180"/>
    </row>
    <row r="806" spans="7:19" ht="15" customHeight="1">
      <c r="G806" s="1047"/>
      <c r="H806" s="655"/>
      <c r="I806" s="655"/>
      <c r="J806" s="655"/>
      <c r="K806" s="655"/>
      <c r="L806" s="655"/>
      <c r="M806" s="655"/>
      <c r="N806" s="1310"/>
      <c r="O806" s="655"/>
      <c r="P806" s="656"/>
      <c r="Q806" s="657"/>
      <c r="R806" s="704"/>
      <c r="S806" s="3180"/>
    </row>
    <row r="807" spans="7:19" ht="15" customHeight="1">
      <c r="G807" s="1047"/>
      <c r="H807" s="655"/>
      <c r="I807" s="655"/>
      <c r="J807" s="655"/>
      <c r="K807" s="655"/>
      <c r="L807" s="655"/>
      <c r="M807" s="655"/>
      <c r="N807" s="1310"/>
      <c r="O807" s="655"/>
      <c r="P807" s="656"/>
      <c r="Q807" s="657"/>
      <c r="R807" s="704"/>
      <c r="S807" s="3180"/>
    </row>
    <row r="808" spans="7:19" ht="15" customHeight="1">
      <c r="G808" s="1047"/>
      <c r="H808" s="655"/>
      <c r="I808" s="655"/>
      <c r="J808" s="655"/>
      <c r="K808" s="655"/>
      <c r="L808" s="655"/>
      <c r="M808" s="655"/>
      <c r="N808" s="1310"/>
      <c r="O808" s="655"/>
      <c r="P808" s="656"/>
      <c r="Q808" s="657"/>
      <c r="R808" s="704"/>
      <c r="S808" s="3180"/>
    </row>
    <row r="809" spans="7:19" ht="15" customHeight="1">
      <c r="G809" s="1047"/>
      <c r="H809" s="655"/>
      <c r="I809" s="655"/>
      <c r="J809" s="655"/>
      <c r="K809" s="655"/>
      <c r="L809" s="655"/>
      <c r="M809" s="655"/>
      <c r="N809" s="1310"/>
      <c r="O809" s="655"/>
      <c r="P809" s="656"/>
      <c r="Q809" s="657"/>
      <c r="R809" s="704"/>
      <c r="S809" s="3180"/>
    </row>
    <row r="810" spans="7:19" ht="15" customHeight="1">
      <c r="G810" s="1047"/>
      <c r="H810" s="655"/>
      <c r="I810" s="655"/>
      <c r="J810" s="655"/>
      <c r="K810" s="655"/>
      <c r="L810" s="655"/>
      <c r="M810" s="655"/>
      <c r="N810" s="1310"/>
      <c r="O810" s="655"/>
      <c r="P810" s="656"/>
      <c r="Q810" s="657"/>
      <c r="R810" s="704"/>
      <c r="S810" s="3180"/>
    </row>
    <row r="811" spans="7:19" ht="15" customHeight="1">
      <c r="G811" s="1047"/>
      <c r="H811" s="655"/>
      <c r="I811" s="655"/>
      <c r="J811" s="655"/>
      <c r="K811" s="655"/>
      <c r="L811" s="655"/>
      <c r="M811" s="655"/>
      <c r="N811" s="1310"/>
      <c r="O811" s="655"/>
      <c r="P811" s="656"/>
      <c r="Q811" s="657"/>
      <c r="R811" s="704"/>
      <c r="S811" s="3180"/>
    </row>
    <row r="812" spans="7:19" ht="15" customHeight="1">
      <c r="G812" s="1047"/>
      <c r="H812" s="655"/>
      <c r="I812" s="655"/>
      <c r="J812" s="655"/>
      <c r="K812" s="655"/>
      <c r="L812" s="655"/>
      <c r="M812" s="655"/>
      <c r="N812" s="1310"/>
      <c r="O812" s="655"/>
      <c r="P812" s="656"/>
      <c r="Q812" s="657"/>
      <c r="R812" s="704"/>
      <c r="S812" s="3180"/>
    </row>
    <row r="813" spans="7:19" ht="15" customHeight="1">
      <c r="G813" s="1047"/>
      <c r="H813" s="655"/>
      <c r="I813" s="655"/>
      <c r="J813" s="655"/>
      <c r="K813" s="655"/>
      <c r="L813" s="655"/>
      <c r="M813" s="655"/>
      <c r="N813" s="1310"/>
      <c r="O813" s="655"/>
      <c r="P813" s="656"/>
      <c r="Q813" s="657"/>
      <c r="R813" s="704"/>
      <c r="S813" s="3180"/>
    </row>
    <row r="814" spans="7:19" ht="15" customHeight="1">
      <c r="G814" s="1047"/>
      <c r="H814" s="655"/>
      <c r="I814" s="655"/>
      <c r="J814" s="655"/>
      <c r="K814" s="655"/>
      <c r="L814" s="655"/>
      <c r="M814" s="655"/>
      <c r="N814" s="1310"/>
      <c r="O814" s="655"/>
      <c r="P814" s="656"/>
      <c r="Q814" s="657"/>
      <c r="R814" s="704"/>
      <c r="S814" s="3180"/>
    </row>
    <row r="815" spans="7:19" ht="15" customHeight="1">
      <c r="G815" s="1047"/>
      <c r="H815" s="655"/>
      <c r="I815" s="655"/>
      <c r="J815" s="655"/>
      <c r="K815" s="655"/>
      <c r="L815" s="655"/>
      <c r="M815" s="655"/>
      <c r="N815" s="1310"/>
      <c r="O815" s="655"/>
      <c r="P815" s="656"/>
      <c r="Q815" s="657"/>
      <c r="R815" s="704"/>
      <c r="S815" s="3180"/>
    </row>
    <row r="816" spans="7:19" ht="15" customHeight="1">
      <c r="G816" s="1047"/>
      <c r="H816" s="655"/>
      <c r="I816" s="655"/>
      <c r="J816" s="655"/>
      <c r="K816" s="655"/>
      <c r="L816" s="655"/>
      <c r="M816" s="655"/>
      <c r="N816" s="1310"/>
      <c r="O816" s="655"/>
      <c r="P816" s="656"/>
      <c r="Q816" s="657"/>
      <c r="R816" s="704"/>
      <c r="S816" s="3180"/>
    </row>
    <row r="817" spans="7:19" ht="15" customHeight="1">
      <c r="G817" s="1047"/>
      <c r="H817" s="655"/>
      <c r="I817" s="655"/>
      <c r="J817" s="655"/>
      <c r="K817" s="655"/>
      <c r="L817" s="655"/>
      <c r="M817" s="655"/>
      <c r="N817" s="1310"/>
      <c r="O817" s="655"/>
      <c r="P817" s="656"/>
      <c r="Q817" s="657"/>
      <c r="R817" s="704"/>
      <c r="S817" s="3180"/>
    </row>
    <row r="818" spans="7:19" ht="15" customHeight="1">
      <c r="G818" s="1047"/>
      <c r="H818" s="655"/>
      <c r="I818" s="655"/>
      <c r="J818" s="655"/>
      <c r="K818" s="655"/>
      <c r="L818" s="655"/>
      <c r="M818" s="655"/>
      <c r="N818" s="1310"/>
      <c r="O818" s="655"/>
      <c r="P818" s="656"/>
      <c r="Q818" s="657"/>
      <c r="R818" s="704"/>
      <c r="S818" s="3180"/>
    </row>
    <row r="819" spans="7:19" ht="15" customHeight="1">
      <c r="G819" s="1047"/>
      <c r="H819" s="655"/>
      <c r="I819" s="655"/>
      <c r="J819" s="655"/>
      <c r="K819" s="655"/>
      <c r="L819" s="655"/>
      <c r="M819" s="655"/>
      <c r="N819" s="1310"/>
      <c r="O819" s="655"/>
      <c r="P819" s="656"/>
      <c r="Q819" s="657"/>
      <c r="R819" s="704"/>
      <c r="S819" s="3180"/>
    </row>
    <row r="820" spans="7:19" ht="15" customHeight="1">
      <c r="G820" s="1047"/>
      <c r="H820" s="655"/>
      <c r="I820" s="655"/>
      <c r="J820" s="655"/>
      <c r="K820" s="655"/>
      <c r="L820" s="655"/>
      <c r="M820" s="655"/>
      <c r="N820" s="1310"/>
      <c r="O820" s="655"/>
      <c r="P820" s="656"/>
      <c r="Q820" s="657"/>
      <c r="R820" s="704"/>
      <c r="S820" s="3180"/>
    </row>
    <row r="821" spans="7:19" ht="15" customHeight="1">
      <c r="G821" s="1047"/>
      <c r="H821" s="655"/>
      <c r="I821" s="655"/>
      <c r="J821" s="655"/>
      <c r="K821" s="655"/>
      <c r="L821" s="655"/>
      <c r="M821" s="655"/>
      <c r="N821" s="1310"/>
      <c r="O821" s="655"/>
      <c r="P821" s="656"/>
      <c r="Q821" s="657"/>
      <c r="R821" s="704"/>
      <c r="S821" s="3180"/>
    </row>
    <row r="822" spans="7:19" ht="15" customHeight="1">
      <c r="G822" s="1047"/>
      <c r="H822" s="655"/>
      <c r="I822" s="655"/>
      <c r="J822" s="655"/>
      <c r="K822" s="655"/>
      <c r="L822" s="655"/>
      <c r="M822" s="655"/>
      <c r="N822" s="1310"/>
      <c r="O822" s="655"/>
      <c r="P822" s="656"/>
      <c r="Q822" s="657"/>
      <c r="R822" s="704"/>
      <c r="S822" s="3180"/>
    </row>
    <row r="823" spans="7:19" ht="15" customHeight="1">
      <c r="G823" s="1047"/>
      <c r="H823" s="655"/>
      <c r="I823" s="655"/>
      <c r="J823" s="655"/>
      <c r="K823" s="655"/>
      <c r="L823" s="655"/>
      <c r="M823" s="655"/>
      <c r="N823" s="1310"/>
      <c r="O823" s="655"/>
      <c r="P823" s="656"/>
      <c r="Q823" s="657"/>
      <c r="R823" s="704"/>
      <c r="S823" s="3180"/>
    </row>
    <row r="824" spans="7:19" ht="15" customHeight="1">
      <c r="G824" s="1047"/>
      <c r="H824" s="655"/>
      <c r="I824" s="655"/>
      <c r="J824" s="655"/>
      <c r="K824" s="655"/>
      <c r="L824" s="655"/>
      <c r="M824" s="655"/>
      <c r="N824" s="1310"/>
      <c r="O824" s="655"/>
      <c r="P824" s="656"/>
      <c r="Q824" s="657"/>
      <c r="R824" s="704"/>
      <c r="S824" s="3180"/>
    </row>
    <row r="825" spans="7:19" ht="15" customHeight="1">
      <c r="G825" s="1047"/>
      <c r="H825" s="655"/>
      <c r="I825" s="655"/>
      <c r="J825" s="655"/>
      <c r="K825" s="655"/>
      <c r="L825" s="655"/>
      <c r="M825" s="655"/>
      <c r="N825" s="1310"/>
      <c r="O825" s="655"/>
      <c r="P825" s="656"/>
      <c r="Q825" s="657"/>
      <c r="R825" s="704"/>
      <c r="S825" s="3180"/>
    </row>
    <row r="826" spans="7:19" ht="15" customHeight="1">
      <c r="G826" s="1047"/>
      <c r="H826" s="655"/>
      <c r="I826" s="655"/>
      <c r="J826" s="655"/>
      <c r="K826" s="655"/>
      <c r="L826" s="655"/>
      <c r="M826" s="655"/>
      <c r="N826" s="1310"/>
      <c r="O826" s="655"/>
      <c r="P826" s="656"/>
      <c r="Q826" s="657"/>
      <c r="R826" s="704"/>
      <c r="S826" s="3180"/>
    </row>
    <row r="827" spans="7:19" ht="15" customHeight="1">
      <c r="G827" s="1047"/>
      <c r="H827" s="655"/>
      <c r="I827" s="655"/>
      <c r="J827" s="655"/>
      <c r="K827" s="655"/>
      <c r="L827" s="655"/>
      <c r="M827" s="655"/>
      <c r="N827" s="1310"/>
      <c r="O827" s="655"/>
      <c r="P827" s="656"/>
      <c r="Q827" s="657"/>
      <c r="R827" s="704"/>
      <c r="S827" s="3180"/>
    </row>
    <row r="828" spans="7:19" ht="15" customHeight="1">
      <c r="G828" s="1047"/>
      <c r="H828" s="655"/>
      <c r="I828" s="655"/>
      <c r="J828" s="655"/>
      <c r="K828" s="655"/>
      <c r="L828" s="655"/>
      <c r="M828" s="655"/>
      <c r="N828" s="1310"/>
      <c r="O828" s="655"/>
      <c r="P828" s="656"/>
      <c r="Q828" s="657"/>
      <c r="R828" s="704"/>
      <c r="S828" s="3180"/>
    </row>
    <row r="829" spans="7:19" ht="15" customHeight="1">
      <c r="G829" s="1047"/>
      <c r="H829" s="655"/>
      <c r="I829" s="655"/>
      <c r="J829" s="655"/>
      <c r="K829" s="655"/>
      <c r="L829" s="655"/>
      <c r="M829" s="655"/>
      <c r="N829" s="1310"/>
      <c r="O829" s="655"/>
      <c r="P829" s="656"/>
      <c r="Q829" s="657"/>
      <c r="R829" s="704"/>
      <c r="S829" s="3180"/>
    </row>
    <row r="830" spans="7:19" ht="15" customHeight="1">
      <c r="G830" s="1047"/>
      <c r="H830" s="655"/>
      <c r="I830" s="655"/>
      <c r="J830" s="655"/>
      <c r="K830" s="655"/>
      <c r="L830" s="655"/>
      <c r="M830" s="655"/>
      <c r="N830" s="1310"/>
      <c r="O830" s="655"/>
      <c r="P830" s="656"/>
      <c r="Q830" s="657"/>
      <c r="R830" s="704"/>
      <c r="S830" s="3180"/>
    </row>
    <row r="831" spans="7:19" ht="15" customHeight="1">
      <c r="G831" s="1047"/>
      <c r="H831" s="655"/>
      <c r="I831" s="655"/>
      <c r="J831" s="655"/>
      <c r="K831" s="655"/>
      <c r="L831" s="655"/>
      <c r="M831" s="655"/>
      <c r="N831" s="1310"/>
      <c r="O831" s="655"/>
      <c r="P831" s="656"/>
      <c r="Q831" s="657"/>
      <c r="R831" s="704"/>
      <c r="S831" s="3180"/>
    </row>
    <row r="832" spans="7:19" ht="15" customHeight="1">
      <c r="G832" s="1047"/>
      <c r="H832" s="655"/>
      <c r="I832" s="655"/>
      <c r="J832" s="655"/>
      <c r="K832" s="655"/>
      <c r="L832" s="655"/>
      <c r="M832" s="655"/>
      <c r="N832" s="1310"/>
      <c r="O832" s="655"/>
      <c r="P832" s="656"/>
      <c r="Q832" s="657"/>
      <c r="R832" s="704"/>
      <c r="S832" s="3180"/>
    </row>
    <row r="833" spans="7:19" ht="15" customHeight="1">
      <c r="G833" s="1047"/>
      <c r="H833" s="655"/>
      <c r="I833" s="655"/>
      <c r="J833" s="655"/>
      <c r="K833" s="655"/>
      <c r="L833" s="655"/>
      <c r="M833" s="655"/>
      <c r="N833" s="1310"/>
      <c r="O833" s="655"/>
      <c r="P833" s="656"/>
      <c r="Q833" s="657"/>
      <c r="R833" s="704"/>
      <c r="S833" s="3180"/>
    </row>
    <row r="834" spans="7:19" ht="15" customHeight="1">
      <c r="G834" s="1047"/>
      <c r="H834" s="655"/>
      <c r="I834" s="655"/>
      <c r="J834" s="655"/>
      <c r="K834" s="655"/>
      <c r="L834" s="655"/>
      <c r="M834" s="655"/>
      <c r="N834" s="1310"/>
      <c r="O834" s="655"/>
      <c r="P834" s="656"/>
      <c r="Q834" s="657"/>
      <c r="R834" s="704"/>
      <c r="S834" s="3180"/>
    </row>
    <row r="835" spans="7:19" ht="15" customHeight="1">
      <c r="G835" s="1047"/>
      <c r="H835" s="655"/>
      <c r="I835" s="655"/>
      <c r="J835" s="655"/>
      <c r="K835" s="655"/>
      <c r="L835" s="655"/>
      <c r="M835" s="655"/>
      <c r="N835" s="1310"/>
      <c r="O835" s="655"/>
      <c r="P835" s="656"/>
      <c r="Q835" s="657"/>
      <c r="R835" s="704"/>
      <c r="S835" s="3180"/>
    </row>
    <row r="836" spans="7:19" ht="15" customHeight="1">
      <c r="G836" s="1047"/>
      <c r="H836" s="655"/>
      <c r="I836" s="655"/>
      <c r="J836" s="655"/>
      <c r="K836" s="655"/>
      <c r="L836" s="655"/>
      <c r="M836" s="655"/>
      <c r="N836" s="1310"/>
      <c r="O836" s="655"/>
      <c r="P836" s="656"/>
      <c r="Q836" s="657"/>
      <c r="R836" s="704"/>
      <c r="S836" s="3180"/>
    </row>
    <row r="837" spans="7:19" ht="15" customHeight="1">
      <c r="G837" s="1047"/>
      <c r="H837" s="655"/>
      <c r="I837" s="655"/>
      <c r="J837" s="655"/>
      <c r="K837" s="655"/>
      <c r="L837" s="655"/>
      <c r="M837" s="655"/>
      <c r="N837" s="1310"/>
      <c r="O837" s="655"/>
      <c r="P837" s="656"/>
      <c r="Q837" s="657"/>
      <c r="R837" s="704"/>
      <c r="S837" s="3180"/>
    </row>
    <row r="838" spans="7:19" ht="15" customHeight="1">
      <c r="G838" s="1047"/>
      <c r="H838" s="655"/>
      <c r="I838" s="655"/>
      <c r="J838" s="655"/>
      <c r="K838" s="655"/>
      <c r="L838" s="655"/>
      <c r="M838" s="655"/>
      <c r="N838" s="1310"/>
      <c r="O838" s="655"/>
      <c r="P838" s="656"/>
      <c r="Q838" s="657"/>
      <c r="R838" s="704"/>
      <c r="S838" s="3180"/>
    </row>
    <row r="839" spans="7:19" ht="15" customHeight="1">
      <c r="G839" s="1047"/>
      <c r="H839" s="655"/>
      <c r="I839" s="655"/>
      <c r="J839" s="655"/>
      <c r="K839" s="655"/>
      <c r="L839" s="655"/>
      <c r="M839" s="655"/>
      <c r="N839" s="1310"/>
      <c r="O839" s="655"/>
      <c r="P839" s="656"/>
      <c r="Q839" s="657"/>
      <c r="R839" s="704"/>
      <c r="S839" s="3180"/>
    </row>
    <row r="840" spans="7:19" ht="15" customHeight="1">
      <c r="G840" s="1047"/>
      <c r="H840" s="655"/>
      <c r="I840" s="655"/>
      <c r="J840" s="655"/>
      <c r="K840" s="655"/>
      <c r="L840" s="655"/>
      <c r="M840" s="655"/>
      <c r="N840" s="1310"/>
      <c r="O840" s="655"/>
      <c r="P840" s="656"/>
      <c r="Q840" s="657"/>
      <c r="R840" s="704"/>
      <c r="S840" s="3180"/>
    </row>
    <row r="841" spans="7:19" ht="15" customHeight="1">
      <c r="G841" s="1047"/>
      <c r="H841" s="655"/>
      <c r="I841" s="655"/>
      <c r="J841" s="655"/>
      <c r="K841" s="655"/>
      <c r="L841" s="655"/>
      <c r="M841" s="655"/>
      <c r="N841" s="1310"/>
      <c r="O841" s="655"/>
      <c r="P841" s="656"/>
      <c r="Q841" s="657"/>
      <c r="R841" s="704"/>
      <c r="S841" s="3180"/>
    </row>
    <row r="842" spans="7:19" ht="15" customHeight="1">
      <c r="G842" s="1047"/>
      <c r="H842" s="655"/>
      <c r="I842" s="655"/>
      <c r="J842" s="655"/>
      <c r="K842" s="655"/>
      <c r="L842" s="655"/>
      <c r="M842" s="655"/>
      <c r="N842" s="1310"/>
      <c r="O842" s="655"/>
      <c r="P842" s="656"/>
      <c r="Q842" s="657"/>
      <c r="R842" s="704"/>
      <c r="S842" s="3180"/>
    </row>
    <row r="843" spans="7:19" ht="15" customHeight="1">
      <c r="G843" s="1047"/>
      <c r="H843" s="655"/>
      <c r="I843" s="655"/>
      <c r="J843" s="655"/>
      <c r="K843" s="655"/>
      <c r="L843" s="655"/>
      <c r="M843" s="655"/>
      <c r="N843" s="1310"/>
      <c r="O843" s="655"/>
      <c r="P843" s="656"/>
      <c r="Q843" s="657"/>
      <c r="R843" s="704"/>
      <c r="S843" s="3180"/>
    </row>
    <row r="844" spans="7:19" ht="15" customHeight="1">
      <c r="G844" s="1047"/>
      <c r="H844" s="655"/>
      <c r="I844" s="655"/>
      <c r="J844" s="655"/>
      <c r="K844" s="655"/>
      <c r="L844" s="655"/>
      <c r="M844" s="655"/>
      <c r="N844" s="1310"/>
      <c r="O844" s="655"/>
      <c r="P844" s="656"/>
      <c r="Q844" s="657"/>
      <c r="R844" s="704"/>
      <c r="S844" s="3180"/>
    </row>
    <row r="845" spans="7:19" ht="15" customHeight="1">
      <c r="G845" s="1047"/>
      <c r="H845" s="655"/>
      <c r="I845" s="655"/>
      <c r="J845" s="655"/>
      <c r="K845" s="655"/>
      <c r="L845" s="655"/>
      <c r="M845" s="655"/>
      <c r="N845" s="1310"/>
      <c r="O845" s="655"/>
      <c r="P845" s="656"/>
      <c r="Q845" s="657"/>
      <c r="R845" s="704"/>
      <c r="S845" s="3180"/>
    </row>
    <row r="846" spans="7:19" ht="15" customHeight="1">
      <c r="G846" s="1047"/>
      <c r="H846" s="655"/>
      <c r="I846" s="655"/>
      <c r="J846" s="655"/>
      <c r="K846" s="655"/>
      <c r="L846" s="655"/>
      <c r="M846" s="655"/>
      <c r="N846" s="1310"/>
      <c r="O846" s="655"/>
      <c r="P846" s="656"/>
      <c r="Q846" s="657"/>
      <c r="R846" s="704"/>
      <c r="S846" s="3180"/>
    </row>
    <row r="847" spans="7:19" ht="15" customHeight="1">
      <c r="G847" s="1047"/>
      <c r="H847" s="655"/>
      <c r="I847" s="655"/>
      <c r="J847" s="655"/>
      <c r="K847" s="655"/>
      <c r="L847" s="655"/>
      <c r="M847" s="655"/>
      <c r="N847" s="1310"/>
      <c r="O847" s="655"/>
      <c r="P847" s="656"/>
      <c r="Q847" s="657"/>
      <c r="R847" s="704"/>
      <c r="S847" s="3180"/>
    </row>
    <row r="848" spans="7:19" ht="15" customHeight="1">
      <c r="G848" s="1047"/>
      <c r="H848" s="655"/>
      <c r="I848" s="655"/>
      <c r="J848" s="655"/>
      <c r="K848" s="655"/>
      <c r="L848" s="655"/>
      <c r="M848" s="655"/>
      <c r="N848" s="1310"/>
      <c r="O848" s="655"/>
      <c r="P848" s="656"/>
      <c r="Q848" s="657"/>
      <c r="R848" s="704"/>
      <c r="S848" s="3180"/>
    </row>
    <row r="849" spans="7:19" ht="15" customHeight="1">
      <c r="G849" s="1047"/>
      <c r="H849" s="655"/>
      <c r="I849" s="655"/>
      <c r="J849" s="655"/>
      <c r="K849" s="655"/>
      <c r="L849" s="655"/>
      <c r="M849" s="655"/>
      <c r="N849" s="1310"/>
      <c r="O849" s="655"/>
      <c r="P849" s="656"/>
      <c r="Q849" s="657"/>
      <c r="R849" s="704"/>
      <c r="S849" s="3180"/>
    </row>
    <row r="850" spans="7:19" ht="15" customHeight="1">
      <c r="G850" s="1047"/>
      <c r="H850" s="655"/>
      <c r="I850" s="655"/>
      <c r="J850" s="655"/>
      <c r="K850" s="655"/>
      <c r="L850" s="655"/>
      <c r="M850" s="655"/>
      <c r="N850" s="1310"/>
      <c r="O850" s="655"/>
      <c r="P850" s="656"/>
      <c r="Q850" s="657"/>
      <c r="R850" s="704"/>
      <c r="S850" s="3180"/>
    </row>
    <row r="851" spans="7:19" ht="15" customHeight="1">
      <c r="G851" s="1047"/>
      <c r="H851" s="655"/>
      <c r="I851" s="655"/>
      <c r="J851" s="655"/>
      <c r="K851" s="655"/>
      <c r="L851" s="655"/>
      <c r="M851" s="655"/>
      <c r="N851" s="1310"/>
      <c r="O851" s="655"/>
      <c r="P851" s="656"/>
      <c r="Q851" s="657"/>
      <c r="R851" s="704"/>
      <c r="S851" s="3180"/>
    </row>
    <row r="852" spans="7:19" ht="15" customHeight="1">
      <c r="G852" s="1047"/>
      <c r="H852" s="655"/>
      <c r="I852" s="655"/>
      <c r="J852" s="655"/>
      <c r="K852" s="655"/>
      <c r="L852" s="655"/>
      <c r="M852" s="655"/>
      <c r="N852" s="1310"/>
      <c r="O852" s="655"/>
      <c r="P852" s="656"/>
      <c r="Q852" s="657"/>
      <c r="R852" s="704"/>
      <c r="S852" s="3180"/>
    </row>
    <row r="853" spans="7:19" ht="15" customHeight="1">
      <c r="G853" s="1047"/>
      <c r="H853" s="655"/>
      <c r="I853" s="655"/>
      <c r="J853" s="655"/>
      <c r="K853" s="655"/>
      <c r="L853" s="655"/>
      <c r="M853" s="655"/>
      <c r="N853" s="1310"/>
      <c r="O853" s="655"/>
      <c r="P853" s="656"/>
      <c r="Q853" s="657"/>
      <c r="R853" s="704"/>
      <c r="S853" s="3180"/>
    </row>
    <row r="854" spans="7:19" ht="15" customHeight="1">
      <c r="G854" s="1047"/>
      <c r="H854" s="655"/>
      <c r="I854" s="655"/>
      <c r="J854" s="655"/>
      <c r="K854" s="655"/>
      <c r="L854" s="655"/>
      <c r="M854" s="655"/>
      <c r="N854" s="1310"/>
      <c r="O854" s="655"/>
      <c r="P854" s="656"/>
      <c r="Q854" s="657"/>
      <c r="R854" s="704"/>
      <c r="S854" s="3180"/>
    </row>
    <row r="855" spans="7:19" ht="15" customHeight="1">
      <c r="G855" s="1047"/>
      <c r="H855" s="655"/>
      <c r="I855" s="655"/>
      <c r="J855" s="655"/>
      <c r="K855" s="655"/>
      <c r="L855" s="655"/>
      <c r="M855" s="655"/>
      <c r="N855" s="1310"/>
      <c r="O855" s="655"/>
      <c r="P855" s="656"/>
      <c r="Q855" s="657"/>
      <c r="R855" s="704"/>
      <c r="S855" s="3180"/>
    </row>
    <row r="856" spans="7:19" ht="15" customHeight="1">
      <c r="G856" s="1047"/>
      <c r="H856" s="655"/>
      <c r="I856" s="655"/>
      <c r="J856" s="655"/>
      <c r="K856" s="655"/>
      <c r="L856" s="655"/>
      <c r="M856" s="655"/>
      <c r="N856" s="1310"/>
      <c r="O856" s="655"/>
      <c r="P856" s="656"/>
      <c r="Q856" s="657"/>
      <c r="R856" s="704"/>
      <c r="S856" s="3180"/>
    </row>
    <row r="857" spans="7:19" ht="15" customHeight="1">
      <c r="G857" s="1047"/>
      <c r="H857" s="655"/>
      <c r="I857" s="655"/>
      <c r="J857" s="655"/>
      <c r="K857" s="655"/>
      <c r="L857" s="655"/>
      <c r="M857" s="655"/>
      <c r="N857" s="1310"/>
      <c r="O857" s="655"/>
      <c r="P857" s="656"/>
      <c r="Q857" s="657"/>
      <c r="R857" s="704"/>
      <c r="S857" s="3180"/>
    </row>
    <row r="858" spans="7:19" ht="15" customHeight="1">
      <c r="G858" s="1047"/>
      <c r="H858" s="655"/>
      <c r="I858" s="655"/>
      <c r="J858" s="655"/>
      <c r="K858" s="655"/>
      <c r="L858" s="655"/>
      <c r="M858" s="655"/>
      <c r="N858" s="1310"/>
      <c r="O858" s="655"/>
      <c r="P858" s="656"/>
      <c r="Q858" s="657"/>
      <c r="R858" s="704"/>
      <c r="S858" s="3180"/>
    </row>
    <row r="859" spans="7:19" ht="15" customHeight="1">
      <c r="G859" s="1047"/>
      <c r="H859" s="655"/>
      <c r="I859" s="655"/>
      <c r="J859" s="655"/>
      <c r="K859" s="655"/>
      <c r="L859" s="655"/>
      <c r="M859" s="655"/>
      <c r="N859" s="1310"/>
      <c r="O859" s="655"/>
      <c r="P859" s="656"/>
      <c r="Q859" s="657"/>
      <c r="R859" s="704"/>
      <c r="S859" s="3180"/>
    </row>
    <row r="860" spans="7:19" ht="15" customHeight="1">
      <c r="G860" s="1047"/>
      <c r="H860" s="655"/>
      <c r="I860" s="655"/>
      <c r="J860" s="655"/>
      <c r="K860" s="655"/>
      <c r="L860" s="655"/>
      <c r="M860" s="655"/>
      <c r="N860" s="1310"/>
      <c r="O860" s="655"/>
      <c r="P860" s="656"/>
      <c r="Q860" s="657"/>
      <c r="R860" s="704"/>
      <c r="S860" s="3180"/>
    </row>
    <row r="861" spans="7:19" ht="15" customHeight="1">
      <c r="G861" s="1047"/>
      <c r="H861" s="655"/>
      <c r="I861" s="655"/>
      <c r="J861" s="655"/>
      <c r="K861" s="655"/>
      <c r="L861" s="655"/>
      <c r="M861" s="655"/>
      <c r="N861" s="1310"/>
      <c r="O861" s="655"/>
      <c r="P861" s="656"/>
      <c r="Q861" s="657"/>
      <c r="R861" s="704"/>
      <c r="S861" s="3180"/>
    </row>
    <row r="862" spans="7:19" ht="15" customHeight="1">
      <c r="G862" s="1047"/>
      <c r="H862" s="655"/>
      <c r="I862" s="655"/>
      <c r="J862" s="655"/>
      <c r="K862" s="655"/>
      <c r="L862" s="655"/>
      <c r="M862" s="655"/>
      <c r="N862" s="1310"/>
      <c r="O862" s="655"/>
      <c r="P862" s="656"/>
      <c r="Q862" s="657"/>
      <c r="R862" s="704"/>
      <c r="S862" s="3180"/>
    </row>
    <row r="863" spans="7:19" ht="15" customHeight="1">
      <c r="G863" s="1047"/>
      <c r="H863" s="655"/>
      <c r="I863" s="655"/>
      <c r="J863" s="655"/>
      <c r="K863" s="655"/>
      <c r="L863" s="655"/>
      <c r="M863" s="655"/>
      <c r="N863" s="1310"/>
      <c r="O863" s="655"/>
      <c r="P863" s="656"/>
      <c r="Q863" s="657"/>
      <c r="R863" s="704"/>
      <c r="S863" s="3180"/>
    </row>
    <row r="864" spans="7:19" ht="15" customHeight="1">
      <c r="G864" s="1047"/>
      <c r="H864" s="655"/>
      <c r="I864" s="655"/>
      <c r="J864" s="655"/>
      <c r="K864" s="655"/>
      <c r="L864" s="655"/>
      <c r="M864" s="655"/>
      <c r="N864" s="1310"/>
      <c r="O864" s="655"/>
      <c r="P864" s="656"/>
      <c r="Q864" s="657"/>
      <c r="R864" s="704"/>
      <c r="S864" s="3180"/>
    </row>
    <row r="865" spans="7:19" ht="15" customHeight="1">
      <c r="G865" s="1047"/>
      <c r="H865" s="655"/>
      <c r="I865" s="655"/>
      <c r="J865" s="655"/>
      <c r="K865" s="655"/>
      <c r="L865" s="655"/>
      <c r="M865" s="655"/>
      <c r="N865" s="1310"/>
      <c r="O865" s="655"/>
      <c r="P865" s="656"/>
      <c r="Q865" s="657"/>
      <c r="R865" s="704"/>
      <c r="S865" s="3180"/>
    </row>
    <row r="866" spans="7:19" ht="15" customHeight="1">
      <c r="G866" s="1047"/>
      <c r="H866" s="655"/>
      <c r="I866" s="655"/>
      <c r="J866" s="655"/>
      <c r="K866" s="655"/>
      <c r="L866" s="655"/>
      <c r="M866" s="655"/>
      <c r="N866" s="1310"/>
      <c r="O866" s="655"/>
      <c r="P866" s="656"/>
      <c r="Q866" s="657"/>
      <c r="R866" s="704"/>
      <c r="S866" s="3180"/>
    </row>
    <row r="867" spans="7:19" ht="15" customHeight="1">
      <c r="G867" s="1047"/>
      <c r="H867" s="655"/>
      <c r="I867" s="655"/>
      <c r="J867" s="655"/>
      <c r="K867" s="655"/>
      <c r="L867" s="655"/>
      <c r="M867" s="655"/>
      <c r="N867" s="1310"/>
      <c r="O867" s="655"/>
      <c r="P867" s="656"/>
      <c r="Q867" s="657"/>
      <c r="R867" s="704"/>
      <c r="S867" s="3180"/>
    </row>
    <row r="868" spans="7:19" ht="15" customHeight="1">
      <c r="G868" s="1047"/>
      <c r="H868" s="655"/>
      <c r="I868" s="655"/>
      <c r="J868" s="655"/>
      <c r="K868" s="655"/>
      <c r="L868" s="655"/>
      <c r="M868" s="655"/>
      <c r="N868" s="1310"/>
      <c r="O868" s="655"/>
      <c r="P868" s="656"/>
      <c r="Q868" s="657"/>
      <c r="R868" s="704"/>
      <c r="S868" s="3180"/>
    </row>
    <row r="869" spans="7:19" ht="15" customHeight="1">
      <c r="G869" s="1047"/>
      <c r="H869" s="655"/>
      <c r="I869" s="655"/>
      <c r="J869" s="655"/>
      <c r="K869" s="655"/>
      <c r="L869" s="655"/>
      <c r="M869" s="655"/>
      <c r="N869" s="1310"/>
      <c r="O869" s="655"/>
      <c r="P869" s="656"/>
      <c r="Q869" s="657"/>
      <c r="R869" s="704"/>
      <c r="S869" s="3180"/>
    </row>
    <row r="870" spans="7:19" ht="15" customHeight="1">
      <c r="G870" s="1047"/>
      <c r="H870" s="655"/>
      <c r="I870" s="655"/>
      <c r="J870" s="655"/>
      <c r="K870" s="655"/>
      <c r="L870" s="655"/>
      <c r="M870" s="655"/>
      <c r="N870" s="1310"/>
      <c r="O870" s="655"/>
      <c r="P870" s="656"/>
      <c r="Q870" s="657"/>
      <c r="R870" s="704"/>
      <c r="S870" s="3180"/>
    </row>
    <row r="871" spans="7:19" ht="15" customHeight="1">
      <c r="G871" s="1047"/>
      <c r="H871" s="655"/>
      <c r="I871" s="655"/>
      <c r="J871" s="655"/>
      <c r="K871" s="655"/>
      <c r="L871" s="655"/>
      <c r="M871" s="655"/>
      <c r="N871" s="1310"/>
      <c r="O871" s="655"/>
      <c r="P871" s="656"/>
      <c r="Q871" s="657"/>
      <c r="R871" s="704"/>
      <c r="S871" s="3180"/>
    </row>
    <row r="872" spans="7:19" ht="15" customHeight="1">
      <c r="G872" s="1047"/>
      <c r="H872" s="655"/>
      <c r="I872" s="655"/>
      <c r="J872" s="655"/>
      <c r="K872" s="655"/>
      <c r="L872" s="655"/>
      <c r="M872" s="655"/>
      <c r="N872" s="1310"/>
      <c r="O872" s="655"/>
      <c r="P872" s="656"/>
      <c r="Q872" s="657"/>
      <c r="R872" s="704"/>
      <c r="S872" s="3180"/>
    </row>
    <row r="873" spans="7:19" ht="15" customHeight="1">
      <c r="G873" s="1047"/>
      <c r="H873" s="655"/>
      <c r="I873" s="655"/>
      <c r="J873" s="655"/>
      <c r="K873" s="655"/>
      <c r="L873" s="655"/>
      <c r="M873" s="655"/>
      <c r="N873" s="1310"/>
      <c r="O873" s="655"/>
      <c r="P873" s="656"/>
      <c r="Q873" s="657"/>
      <c r="R873" s="704"/>
      <c r="S873" s="3180"/>
    </row>
    <row r="874" spans="7:19" ht="15" customHeight="1">
      <c r="G874" s="1047"/>
      <c r="H874" s="655"/>
      <c r="I874" s="655"/>
      <c r="J874" s="655"/>
      <c r="K874" s="655"/>
      <c r="L874" s="655"/>
      <c r="M874" s="655"/>
      <c r="N874" s="1310"/>
      <c r="O874" s="655"/>
      <c r="P874" s="656"/>
      <c r="Q874" s="657"/>
      <c r="R874" s="704"/>
      <c r="S874" s="3180"/>
    </row>
    <row r="875" spans="7:19" ht="15" customHeight="1">
      <c r="G875" s="1047"/>
      <c r="H875" s="655"/>
      <c r="I875" s="655"/>
      <c r="J875" s="655"/>
      <c r="K875" s="655"/>
      <c r="L875" s="655"/>
      <c r="M875" s="655"/>
      <c r="N875" s="1310"/>
      <c r="O875" s="655"/>
      <c r="P875" s="656"/>
      <c r="Q875" s="657"/>
      <c r="R875" s="704"/>
      <c r="S875" s="3180"/>
    </row>
    <row r="876" spans="7:19" ht="15" customHeight="1">
      <c r="G876" s="1047"/>
      <c r="H876" s="655"/>
      <c r="I876" s="655"/>
      <c r="J876" s="655"/>
      <c r="K876" s="655"/>
      <c r="L876" s="655"/>
      <c r="M876" s="655"/>
      <c r="N876" s="1310"/>
      <c r="O876" s="655"/>
      <c r="P876" s="656"/>
      <c r="Q876" s="657"/>
      <c r="R876" s="704"/>
      <c r="S876" s="3180"/>
    </row>
    <row r="877" spans="7:19" ht="15" customHeight="1">
      <c r="G877" s="1047"/>
      <c r="H877" s="655"/>
      <c r="I877" s="655"/>
      <c r="J877" s="655"/>
      <c r="K877" s="655"/>
      <c r="L877" s="655"/>
      <c r="M877" s="655"/>
      <c r="N877" s="1310"/>
      <c r="O877" s="655"/>
      <c r="P877" s="656"/>
      <c r="Q877" s="657"/>
      <c r="R877" s="704"/>
      <c r="S877" s="3180"/>
    </row>
    <row r="878" spans="7:19" ht="15" customHeight="1">
      <c r="G878" s="1047"/>
      <c r="H878" s="655"/>
      <c r="I878" s="655"/>
      <c r="J878" s="655"/>
      <c r="K878" s="655"/>
      <c r="L878" s="655"/>
      <c r="M878" s="655"/>
      <c r="N878" s="1310"/>
      <c r="O878" s="655"/>
      <c r="P878" s="656"/>
      <c r="Q878" s="657"/>
      <c r="R878" s="704"/>
      <c r="S878" s="3180"/>
    </row>
    <row r="879" spans="7:19" ht="15" customHeight="1">
      <c r="G879" s="1047"/>
      <c r="H879" s="655"/>
      <c r="I879" s="655"/>
      <c r="J879" s="655"/>
      <c r="K879" s="655"/>
      <c r="L879" s="655"/>
      <c r="M879" s="655"/>
      <c r="N879" s="1310"/>
      <c r="O879" s="655"/>
      <c r="P879" s="656"/>
      <c r="Q879" s="657"/>
      <c r="R879" s="704"/>
      <c r="S879" s="3180"/>
    </row>
    <row r="880" spans="7:19" ht="15" customHeight="1">
      <c r="G880" s="1047"/>
      <c r="H880" s="655"/>
      <c r="I880" s="655"/>
      <c r="J880" s="655"/>
      <c r="K880" s="655"/>
      <c r="L880" s="655"/>
      <c r="M880" s="655"/>
      <c r="N880" s="1310"/>
      <c r="O880" s="655"/>
      <c r="P880" s="656"/>
      <c r="Q880" s="657"/>
      <c r="R880" s="704"/>
      <c r="S880" s="3180"/>
    </row>
    <row r="881" spans="7:19" ht="15" customHeight="1">
      <c r="G881" s="1047"/>
      <c r="H881" s="655"/>
      <c r="I881" s="655"/>
      <c r="J881" s="655"/>
      <c r="K881" s="655"/>
      <c r="L881" s="655"/>
      <c r="M881" s="655"/>
      <c r="N881" s="1310"/>
      <c r="O881" s="655"/>
      <c r="P881" s="656"/>
      <c r="Q881" s="657"/>
      <c r="R881" s="704"/>
      <c r="S881" s="3180"/>
    </row>
    <row r="882" spans="7:19" ht="15" customHeight="1">
      <c r="G882" s="1047"/>
      <c r="H882" s="655"/>
      <c r="I882" s="655"/>
      <c r="J882" s="655"/>
      <c r="K882" s="655"/>
      <c r="L882" s="655"/>
      <c r="M882" s="655"/>
      <c r="N882" s="1310"/>
      <c r="O882" s="655"/>
      <c r="P882" s="656"/>
      <c r="Q882" s="657"/>
      <c r="R882" s="704"/>
      <c r="S882" s="3180"/>
    </row>
    <row r="883" spans="7:19" ht="15" customHeight="1">
      <c r="G883" s="1047"/>
      <c r="H883" s="655"/>
      <c r="I883" s="655"/>
      <c r="J883" s="655"/>
      <c r="K883" s="655"/>
      <c r="L883" s="655"/>
      <c r="M883" s="655"/>
      <c r="N883" s="1310"/>
      <c r="O883" s="655"/>
      <c r="P883" s="656"/>
      <c r="Q883" s="657"/>
      <c r="R883" s="704"/>
      <c r="S883" s="3180"/>
    </row>
    <row r="884" spans="7:19" ht="15" customHeight="1">
      <c r="G884" s="1047"/>
      <c r="H884" s="655"/>
      <c r="I884" s="655"/>
      <c r="J884" s="655"/>
      <c r="K884" s="655"/>
      <c r="L884" s="655"/>
      <c r="M884" s="655"/>
      <c r="N884" s="1310"/>
      <c r="O884" s="655"/>
      <c r="P884" s="656"/>
      <c r="Q884" s="657"/>
      <c r="R884" s="704"/>
      <c r="S884" s="3180"/>
    </row>
    <row r="885" spans="7:19" ht="15" customHeight="1">
      <c r="G885" s="1047"/>
      <c r="H885" s="655"/>
      <c r="I885" s="655"/>
      <c r="J885" s="655"/>
      <c r="K885" s="655"/>
      <c r="L885" s="655"/>
      <c r="M885" s="655"/>
      <c r="N885" s="1310"/>
      <c r="O885" s="655"/>
      <c r="P885" s="656"/>
      <c r="Q885" s="657"/>
      <c r="R885" s="704"/>
      <c r="S885" s="3180"/>
    </row>
    <row r="886" spans="7:19" ht="15" customHeight="1">
      <c r="G886" s="1047"/>
      <c r="H886" s="655"/>
      <c r="I886" s="655"/>
      <c r="J886" s="655"/>
      <c r="K886" s="655"/>
      <c r="L886" s="655"/>
      <c r="M886" s="655"/>
      <c r="N886" s="1310"/>
      <c r="O886" s="655"/>
      <c r="P886" s="656"/>
      <c r="Q886" s="657"/>
      <c r="R886" s="704"/>
      <c r="S886" s="3180"/>
    </row>
    <row r="887" spans="7:19" ht="15" customHeight="1">
      <c r="G887" s="1047"/>
      <c r="H887" s="655"/>
      <c r="I887" s="655"/>
      <c r="J887" s="655"/>
      <c r="K887" s="655"/>
      <c r="L887" s="655"/>
      <c r="M887" s="655"/>
      <c r="N887" s="1310"/>
      <c r="O887" s="655"/>
      <c r="P887" s="656"/>
      <c r="Q887" s="657"/>
      <c r="R887" s="704"/>
      <c r="S887" s="3180"/>
    </row>
    <row r="888" spans="7:19" ht="15" customHeight="1">
      <c r="G888" s="1047"/>
      <c r="H888" s="655"/>
      <c r="I888" s="655"/>
      <c r="J888" s="655"/>
      <c r="K888" s="655"/>
      <c r="L888" s="655"/>
      <c r="M888" s="655"/>
      <c r="N888" s="1310"/>
      <c r="O888" s="655"/>
      <c r="P888" s="656"/>
      <c r="Q888" s="657"/>
      <c r="R888" s="704"/>
      <c r="S888" s="3180"/>
    </row>
    <row r="889" spans="7:19" ht="15" customHeight="1">
      <c r="G889" s="1047"/>
      <c r="H889" s="655"/>
      <c r="I889" s="655"/>
      <c r="J889" s="655"/>
      <c r="K889" s="655"/>
      <c r="L889" s="655"/>
      <c r="M889" s="655"/>
      <c r="N889" s="1310"/>
      <c r="O889" s="655"/>
      <c r="P889" s="656"/>
      <c r="Q889" s="657"/>
      <c r="R889" s="704"/>
      <c r="S889" s="3180"/>
    </row>
    <row r="890" spans="7:19" ht="15" customHeight="1">
      <c r="G890" s="1047"/>
      <c r="H890" s="655"/>
      <c r="I890" s="655"/>
      <c r="J890" s="655"/>
      <c r="K890" s="655"/>
      <c r="L890" s="655"/>
      <c r="M890" s="655"/>
      <c r="N890" s="1310"/>
      <c r="O890" s="655"/>
      <c r="P890" s="656"/>
      <c r="Q890" s="657"/>
      <c r="R890" s="704"/>
      <c r="S890" s="3180"/>
    </row>
    <row r="891" spans="7:19" ht="15" customHeight="1">
      <c r="G891" s="1047"/>
      <c r="H891" s="655"/>
      <c r="I891" s="655"/>
      <c r="J891" s="655"/>
      <c r="K891" s="655"/>
      <c r="L891" s="655"/>
      <c r="M891" s="655"/>
      <c r="N891" s="1310"/>
      <c r="O891" s="655"/>
      <c r="P891" s="656"/>
      <c r="Q891" s="657"/>
      <c r="R891" s="704"/>
      <c r="S891" s="3180"/>
    </row>
    <row r="892" spans="7:19" ht="15" customHeight="1">
      <c r="G892" s="1047"/>
      <c r="H892" s="655"/>
      <c r="I892" s="655"/>
      <c r="J892" s="655"/>
      <c r="K892" s="655"/>
      <c r="L892" s="655"/>
      <c r="M892" s="655"/>
      <c r="N892" s="1310"/>
      <c r="O892" s="655"/>
      <c r="P892" s="656"/>
      <c r="Q892" s="657"/>
      <c r="R892" s="704"/>
      <c r="S892" s="3180"/>
    </row>
    <row r="893" spans="7:19" ht="15" customHeight="1">
      <c r="G893" s="1047"/>
      <c r="H893" s="655"/>
      <c r="I893" s="655"/>
      <c r="J893" s="655"/>
      <c r="K893" s="655"/>
      <c r="L893" s="655"/>
      <c r="M893" s="655"/>
      <c r="N893" s="1310"/>
      <c r="O893" s="655"/>
      <c r="P893" s="656"/>
      <c r="Q893" s="657"/>
      <c r="R893" s="704"/>
      <c r="S893" s="3180"/>
    </row>
    <row r="894" spans="7:19" ht="15" customHeight="1">
      <c r="G894" s="1047"/>
      <c r="H894" s="655"/>
      <c r="I894" s="655"/>
      <c r="J894" s="655"/>
      <c r="K894" s="655"/>
      <c r="L894" s="655"/>
      <c r="M894" s="655"/>
      <c r="N894" s="1310"/>
      <c r="O894" s="655"/>
      <c r="P894" s="656"/>
      <c r="Q894" s="657"/>
      <c r="R894" s="704"/>
      <c r="S894" s="3180"/>
    </row>
    <row r="895" spans="7:19" ht="15" customHeight="1">
      <c r="G895" s="1047"/>
      <c r="H895" s="655"/>
      <c r="I895" s="655"/>
      <c r="J895" s="655"/>
      <c r="K895" s="655"/>
      <c r="L895" s="655"/>
      <c r="M895" s="655"/>
      <c r="N895" s="1310"/>
      <c r="O895" s="655"/>
      <c r="P895" s="656"/>
      <c r="Q895" s="657"/>
      <c r="R895" s="704"/>
      <c r="S895" s="3180"/>
    </row>
    <row r="896" spans="7:19" ht="15" customHeight="1">
      <c r="G896" s="1047"/>
      <c r="H896" s="655"/>
      <c r="I896" s="655"/>
      <c r="J896" s="655"/>
      <c r="K896" s="655"/>
      <c r="L896" s="655"/>
      <c r="M896" s="655"/>
      <c r="N896" s="1310"/>
      <c r="O896" s="655"/>
      <c r="P896" s="656"/>
      <c r="Q896" s="657"/>
      <c r="R896" s="704"/>
      <c r="S896" s="3180"/>
    </row>
    <row r="897" spans="7:19" ht="15" customHeight="1">
      <c r="G897" s="1047"/>
      <c r="H897" s="655"/>
      <c r="I897" s="655"/>
      <c r="J897" s="655"/>
      <c r="K897" s="655"/>
      <c r="L897" s="655"/>
      <c r="M897" s="655"/>
      <c r="N897" s="1310"/>
      <c r="O897" s="655"/>
      <c r="P897" s="656"/>
      <c r="Q897" s="657"/>
      <c r="R897" s="704"/>
      <c r="S897" s="3180"/>
    </row>
    <row r="898" spans="7:19" ht="15" customHeight="1">
      <c r="G898" s="1047"/>
      <c r="H898" s="655"/>
      <c r="I898" s="655"/>
      <c r="J898" s="655"/>
      <c r="K898" s="655"/>
      <c r="L898" s="655"/>
      <c r="M898" s="655"/>
      <c r="N898" s="1310"/>
      <c r="O898" s="655"/>
      <c r="P898" s="656"/>
      <c r="Q898" s="657"/>
      <c r="R898" s="704"/>
      <c r="S898" s="3180"/>
    </row>
    <row r="899" spans="7:19" ht="15" customHeight="1">
      <c r="G899" s="1047"/>
      <c r="H899" s="655"/>
      <c r="I899" s="655"/>
      <c r="J899" s="655"/>
      <c r="K899" s="655"/>
      <c r="L899" s="655"/>
      <c r="M899" s="655"/>
      <c r="N899" s="1310"/>
      <c r="O899" s="655"/>
      <c r="P899" s="656"/>
      <c r="Q899" s="657"/>
      <c r="R899" s="704"/>
      <c r="S899" s="3180"/>
    </row>
    <row r="900" spans="7:19" ht="15" customHeight="1">
      <c r="G900" s="1047"/>
      <c r="H900" s="655"/>
      <c r="I900" s="655"/>
      <c r="J900" s="655"/>
      <c r="K900" s="655"/>
      <c r="L900" s="655"/>
      <c r="M900" s="655"/>
      <c r="N900" s="1310"/>
      <c r="O900" s="655"/>
      <c r="P900" s="656"/>
      <c r="Q900" s="657"/>
      <c r="R900" s="704"/>
      <c r="S900" s="3180"/>
    </row>
    <row r="901" spans="7:19" ht="15" customHeight="1">
      <c r="G901" s="1047"/>
      <c r="H901" s="655"/>
      <c r="I901" s="655"/>
      <c r="J901" s="655"/>
      <c r="K901" s="655"/>
      <c r="L901" s="655"/>
      <c r="M901" s="655"/>
      <c r="N901" s="1310"/>
      <c r="O901" s="655"/>
      <c r="P901" s="656"/>
      <c r="Q901" s="657"/>
      <c r="R901" s="704"/>
      <c r="S901" s="3180"/>
    </row>
    <row r="902" spans="7:19" ht="15" customHeight="1">
      <c r="G902" s="1047"/>
      <c r="H902" s="655"/>
      <c r="I902" s="655"/>
      <c r="J902" s="655"/>
      <c r="K902" s="655"/>
      <c r="L902" s="655"/>
      <c r="M902" s="655"/>
      <c r="N902" s="1310"/>
      <c r="O902" s="655"/>
      <c r="P902" s="656"/>
      <c r="Q902" s="657"/>
      <c r="R902" s="704"/>
      <c r="S902" s="3180"/>
    </row>
    <row r="903" spans="7:19" ht="15" customHeight="1">
      <c r="G903" s="1047"/>
      <c r="H903" s="655"/>
      <c r="I903" s="655"/>
      <c r="J903" s="655"/>
      <c r="K903" s="655"/>
      <c r="L903" s="655"/>
      <c r="M903" s="655"/>
      <c r="N903" s="1310"/>
      <c r="O903" s="655"/>
      <c r="P903" s="656"/>
      <c r="Q903" s="657"/>
      <c r="R903" s="704"/>
      <c r="S903" s="3180"/>
    </row>
    <row r="904" spans="7:19" ht="15" customHeight="1">
      <c r="G904" s="1047"/>
      <c r="H904" s="655"/>
      <c r="I904" s="655"/>
      <c r="J904" s="655"/>
      <c r="K904" s="655"/>
      <c r="L904" s="655"/>
      <c r="M904" s="655"/>
      <c r="N904" s="1310"/>
      <c r="O904" s="655"/>
      <c r="P904" s="656"/>
      <c r="Q904" s="657"/>
      <c r="R904" s="704"/>
      <c r="S904" s="3180"/>
    </row>
    <row r="905" spans="7:19" ht="15" customHeight="1">
      <c r="G905" s="1047"/>
      <c r="H905" s="655"/>
      <c r="I905" s="655"/>
      <c r="J905" s="655"/>
      <c r="K905" s="655"/>
      <c r="L905" s="655"/>
      <c r="M905" s="655"/>
      <c r="N905" s="1310"/>
      <c r="O905" s="655"/>
      <c r="P905" s="656"/>
      <c r="Q905" s="657"/>
      <c r="R905" s="704"/>
      <c r="S905" s="3180"/>
    </row>
    <row r="906" spans="7:19" ht="15" customHeight="1">
      <c r="G906" s="1047"/>
      <c r="H906" s="655"/>
      <c r="I906" s="655"/>
      <c r="J906" s="655"/>
      <c r="K906" s="655"/>
      <c r="L906" s="655"/>
      <c r="M906" s="655"/>
      <c r="N906" s="1310"/>
      <c r="O906" s="655"/>
      <c r="P906" s="656"/>
      <c r="Q906" s="657"/>
      <c r="R906" s="704"/>
      <c r="S906" s="3180"/>
    </row>
    <row r="907" spans="7:19" ht="15" customHeight="1">
      <c r="G907" s="1047"/>
      <c r="H907" s="655"/>
      <c r="I907" s="655"/>
      <c r="J907" s="655"/>
      <c r="K907" s="655"/>
      <c r="L907" s="655"/>
      <c r="M907" s="655"/>
      <c r="N907" s="1310"/>
      <c r="O907" s="655"/>
      <c r="P907" s="656"/>
      <c r="Q907" s="657"/>
      <c r="R907" s="704"/>
      <c r="S907" s="3180"/>
    </row>
    <row r="908" spans="7:19" ht="15" customHeight="1">
      <c r="G908" s="1047"/>
      <c r="H908" s="655"/>
      <c r="I908" s="655"/>
      <c r="J908" s="655"/>
      <c r="K908" s="655"/>
      <c r="L908" s="655"/>
      <c r="M908" s="655"/>
      <c r="N908" s="1310"/>
      <c r="O908" s="655"/>
      <c r="P908" s="656"/>
      <c r="Q908" s="657"/>
      <c r="R908" s="704"/>
      <c r="S908" s="3180"/>
    </row>
    <row r="909" spans="7:19" ht="15" customHeight="1">
      <c r="G909" s="1047"/>
      <c r="H909" s="655"/>
      <c r="I909" s="655"/>
      <c r="J909" s="655"/>
      <c r="K909" s="655"/>
      <c r="L909" s="655"/>
      <c r="M909" s="655"/>
      <c r="N909" s="1310"/>
      <c r="O909" s="655"/>
      <c r="P909" s="656"/>
      <c r="Q909" s="657"/>
      <c r="R909" s="704"/>
      <c r="S909" s="3180"/>
    </row>
    <row r="910" spans="7:19" ht="15" customHeight="1">
      <c r="G910" s="1047"/>
      <c r="H910" s="655"/>
      <c r="I910" s="655"/>
      <c r="J910" s="655"/>
      <c r="K910" s="655"/>
      <c r="L910" s="655"/>
      <c r="M910" s="655"/>
      <c r="N910" s="1310"/>
      <c r="O910" s="655"/>
      <c r="P910" s="656"/>
      <c r="Q910" s="657"/>
      <c r="R910" s="704"/>
      <c r="S910" s="3180"/>
    </row>
    <row r="911" spans="7:19" ht="15" customHeight="1">
      <c r="G911" s="1047"/>
      <c r="H911" s="655"/>
      <c r="I911" s="655"/>
      <c r="J911" s="655"/>
      <c r="K911" s="655"/>
      <c r="L911" s="655"/>
      <c r="M911" s="655"/>
      <c r="N911" s="1310"/>
      <c r="O911" s="655"/>
      <c r="P911" s="656"/>
      <c r="Q911" s="657"/>
      <c r="R911" s="704"/>
      <c r="S911" s="3180"/>
    </row>
    <row r="912" spans="7:19" ht="15" customHeight="1">
      <c r="G912" s="1047"/>
      <c r="H912" s="655"/>
      <c r="I912" s="655"/>
      <c r="J912" s="655"/>
      <c r="K912" s="655"/>
      <c r="L912" s="655"/>
      <c r="M912" s="655"/>
      <c r="N912" s="1310"/>
      <c r="O912" s="655"/>
      <c r="P912" s="656"/>
      <c r="Q912" s="657"/>
      <c r="R912" s="704"/>
      <c r="S912" s="3180"/>
    </row>
    <row r="913" spans="7:19" ht="15" customHeight="1">
      <c r="G913" s="1047"/>
      <c r="H913" s="655"/>
      <c r="I913" s="655"/>
      <c r="J913" s="655"/>
      <c r="K913" s="655"/>
      <c r="L913" s="655"/>
      <c r="M913" s="655"/>
      <c r="N913" s="1310"/>
      <c r="O913" s="655"/>
      <c r="P913" s="656"/>
      <c r="Q913" s="657"/>
      <c r="R913" s="704"/>
      <c r="S913" s="3180"/>
    </row>
    <row r="914" spans="7:19" ht="15" customHeight="1">
      <c r="G914" s="1047"/>
      <c r="H914" s="655"/>
      <c r="I914" s="655"/>
      <c r="J914" s="655"/>
      <c r="K914" s="655"/>
      <c r="L914" s="655"/>
      <c r="M914" s="655"/>
      <c r="N914" s="1310"/>
      <c r="O914" s="655"/>
      <c r="P914" s="656"/>
      <c r="Q914" s="657"/>
      <c r="R914" s="704"/>
      <c r="S914" s="3180"/>
    </row>
    <row r="915" spans="7:19" ht="15" customHeight="1">
      <c r="G915" s="1047"/>
      <c r="H915" s="655"/>
      <c r="I915" s="655"/>
      <c r="J915" s="655"/>
      <c r="K915" s="655"/>
      <c r="L915" s="655"/>
      <c r="M915" s="655"/>
      <c r="N915" s="1310"/>
      <c r="O915" s="655"/>
      <c r="P915" s="656"/>
      <c r="Q915" s="657"/>
      <c r="R915" s="704"/>
      <c r="S915" s="3180"/>
    </row>
    <row r="916" spans="7:19" ht="15" customHeight="1">
      <c r="G916" s="1047"/>
      <c r="H916" s="655"/>
      <c r="I916" s="655"/>
      <c r="J916" s="655"/>
      <c r="K916" s="655"/>
      <c r="L916" s="655"/>
      <c r="M916" s="655"/>
      <c r="N916" s="1310"/>
      <c r="O916" s="655"/>
      <c r="P916" s="656"/>
      <c r="Q916" s="657"/>
      <c r="R916" s="704"/>
      <c r="S916" s="3180"/>
    </row>
    <row r="917" spans="7:19" ht="15" customHeight="1">
      <c r="G917" s="1047"/>
      <c r="H917" s="655"/>
      <c r="I917" s="655"/>
      <c r="J917" s="655"/>
      <c r="K917" s="655"/>
      <c r="L917" s="655"/>
      <c r="M917" s="655"/>
      <c r="N917" s="1310"/>
      <c r="O917" s="655"/>
      <c r="P917" s="656"/>
      <c r="Q917" s="657"/>
      <c r="R917" s="704"/>
      <c r="S917" s="3180"/>
    </row>
    <row r="918" spans="7:19" ht="15" customHeight="1">
      <c r="G918" s="1047"/>
      <c r="H918" s="655"/>
      <c r="I918" s="655"/>
      <c r="J918" s="655"/>
      <c r="K918" s="655"/>
      <c r="L918" s="655"/>
      <c r="M918" s="655"/>
      <c r="N918" s="1310"/>
      <c r="O918" s="655"/>
      <c r="P918" s="656"/>
      <c r="Q918" s="657"/>
      <c r="R918" s="704"/>
      <c r="S918" s="3180"/>
    </row>
    <row r="919" spans="7:19" ht="15" customHeight="1">
      <c r="G919" s="1047"/>
      <c r="H919" s="655"/>
      <c r="I919" s="655"/>
      <c r="J919" s="655"/>
      <c r="K919" s="655"/>
      <c r="L919" s="655"/>
      <c r="M919" s="655"/>
      <c r="N919" s="1310"/>
      <c r="O919" s="655"/>
      <c r="P919" s="656"/>
      <c r="Q919" s="657"/>
      <c r="R919" s="704"/>
      <c r="S919" s="3180"/>
    </row>
    <row r="920" spans="7:19" ht="15" customHeight="1">
      <c r="G920" s="1047"/>
      <c r="H920" s="655"/>
      <c r="I920" s="655"/>
      <c r="J920" s="655"/>
      <c r="K920" s="655"/>
      <c r="L920" s="655"/>
      <c r="M920" s="655"/>
      <c r="N920" s="1310"/>
      <c r="O920" s="655"/>
      <c r="P920" s="656"/>
      <c r="Q920" s="657"/>
      <c r="R920" s="704"/>
      <c r="S920" s="3180"/>
    </row>
    <row r="921" spans="7:19" ht="15" customHeight="1">
      <c r="G921" s="1047"/>
      <c r="H921" s="655"/>
      <c r="I921" s="655"/>
      <c r="J921" s="655"/>
      <c r="K921" s="655"/>
      <c r="L921" s="655"/>
      <c r="M921" s="655"/>
      <c r="N921" s="1310"/>
      <c r="O921" s="655"/>
      <c r="P921" s="656"/>
      <c r="Q921" s="657"/>
      <c r="R921" s="704"/>
      <c r="S921" s="3180"/>
    </row>
    <row r="922" spans="7:19" ht="15" customHeight="1">
      <c r="G922" s="1047"/>
      <c r="H922" s="655"/>
      <c r="I922" s="655"/>
      <c r="J922" s="655"/>
      <c r="K922" s="655"/>
      <c r="L922" s="655"/>
      <c r="M922" s="655"/>
      <c r="N922" s="1310"/>
      <c r="O922" s="655"/>
      <c r="P922" s="656"/>
      <c r="Q922" s="657"/>
      <c r="R922" s="704"/>
      <c r="S922" s="3180"/>
    </row>
    <row r="923" spans="7:19" ht="15" customHeight="1">
      <c r="G923" s="1047"/>
      <c r="H923" s="655"/>
      <c r="I923" s="655"/>
      <c r="J923" s="655"/>
      <c r="K923" s="655"/>
      <c r="L923" s="655"/>
      <c r="M923" s="655"/>
      <c r="N923" s="1310"/>
      <c r="O923" s="655"/>
      <c r="P923" s="656"/>
      <c r="Q923" s="657"/>
      <c r="R923" s="704"/>
      <c r="S923" s="3180"/>
    </row>
    <row r="924" spans="7:19" ht="15" customHeight="1">
      <c r="G924" s="1047"/>
      <c r="H924" s="655"/>
      <c r="I924" s="655"/>
      <c r="J924" s="655"/>
      <c r="K924" s="655"/>
      <c r="L924" s="655"/>
      <c r="M924" s="655"/>
      <c r="N924" s="1310"/>
      <c r="O924" s="655"/>
      <c r="P924" s="656"/>
      <c r="Q924" s="657"/>
      <c r="R924" s="704"/>
      <c r="S924" s="3180"/>
    </row>
    <row r="925" spans="7:19" ht="15" customHeight="1">
      <c r="G925" s="1047"/>
      <c r="H925" s="655"/>
      <c r="I925" s="655"/>
      <c r="J925" s="655"/>
      <c r="K925" s="655"/>
      <c r="L925" s="655"/>
      <c r="M925" s="655"/>
      <c r="N925" s="1310"/>
      <c r="O925" s="655"/>
      <c r="P925" s="656"/>
      <c r="Q925" s="657"/>
      <c r="R925" s="704"/>
      <c r="S925" s="3180"/>
    </row>
    <row r="926" spans="7:19" ht="15" customHeight="1">
      <c r="G926" s="1047"/>
      <c r="H926" s="655"/>
      <c r="I926" s="655"/>
      <c r="J926" s="655"/>
      <c r="K926" s="655"/>
      <c r="L926" s="655"/>
      <c r="M926" s="655"/>
      <c r="N926" s="1310"/>
      <c r="O926" s="655"/>
      <c r="P926" s="656"/>
      <c r="Q926" s="657"/>
      <c r="R926" s="704"/>
      <c r="S926" s="3180"/>
    </row>
    <row r="927" spans="7:19" ht="15" customHeight="1">
      <c r="G927" s="1047"/>
      <c r="H927" s="655"/>
      <c r="I927" s="655"/>
      <c r="J927" s="655"/>
      <c r="K927" s="655"/>
      <c r="L927" s="655"/>
      <c r="M927" s="655"/>
      <c r="N927" s="1310"/>
      <c r="O927" s="655"/>
      <c r="P927" s="656"/>
      <c r="Q927" s="657"/>
      <c r="R927" s="704"/>
      <c r="S927" s="3180"/>
    </row>
    <row r="928" spans="7:19" ht="15" customHeight="1">
      <c r="G928" s="1047"/>
      <c r="H928" s="655"/>
      <c r="I928" s="655"/>
      <c r="J928" s="655"/>
      <c r="K928" s="655"/>
      <c r="L928" s="655"/>
      <c r="M928" s="655"/>
      <c r="N928" s="1310"/>
      <c r="O928" s="655"/>
      <c r="P928" s="656"/>
      <c r="Q928" s="657"/>
      <c r="R928" s="704"/>
      <c r="S928" s="3180"/>
    </row>
    <row r="929" spans="7:19" ht="15" customHeight="1">
      <c r="G929" s="1047"/>
      <c r="H929" s="655"/>
      <c r="I929" s="655"/>
      <c r="J929" s="655"/>
      <c r="K929" s="655"/>
      <c r="L929" s="655"/>
      <c r="M929" s="655"/>
      <c r="N929" s="1310"/>
      <c r="O929" s="655"/>
      <c r="P929" s="656"/>
      <c r="Q929" s="657"/>
      <c r="R929" s="704"/>
      <c r="S929" s="3180"/>
    </row>
    <row r="930" spans="7:19" ht="15" customHeight="1">
      <c r="G930" s="1047"/>
      <c r="H930" s="655"/>
      <c r="I930" s="655"/>
      <c r="J930" s="655"/>
      <c r="K930" s="655"/>
      <c r="L930" s="655"/>
      <c r="M930" s="655"/>
      <c r="N930" s="1310"/>
      <c r="O930" s="655"/>
      <c r="P930" s="656"/>
      <c r="Q930" s="657"/>
      <c r="R930" s="704"/>
      <c r="S930" s="3180"/>
    </row>
    <row r="931" spans="7:19" ht="15" customHeight="1">
      <c r="G931" s="1047"/>
      <c r="H931" s="655"/>
      <c r="I931" s="655"/>
      <c r="J931" s="655"/>
      <c r="K931" s="655"/>
      <c r="L931" s="655"/>
      <c r="M931" s="655"/>
      <c r="N931" s="1310"/>
      <c r="O931" s="655"/>
      <c r="P931" s="656"/>
      <c r="Q931" s="657"/>
      <c r="R931" s="704"/>
      <c r="S931" s="3180"/>
    </row>
    <row r="932" spans="7:19" ht="15" customHeight="1">
      <c r="G932" s="1047"/>
      <c r="H932" s="655"/>
      <c r="I932" s="655"/>
      <c r="J932" s="655"/>
      <c r="K932" s="655"/>
      <c r="L932" s="655"/>
      <c r="M932" s="655"/>
      <c r="N932" s="1310"/>
      <c r="O932" s="655"/>
      <c r="P932" s="656"/>
      <c r="Q932" s="657"/>
      <c r="R932" s="704"/>
      <c r="S932" s="3180"/>
    </row>
    <row r="933" spans="7:19" ht="15" customHeight="1">
      <c r="G933" s="1047"/>
      <c r="H933" s="655"/>
      <c r="I933" s="655"/>
      <c r="J933" s="655"/>
      <c r="K933" s="655"/>
      <c r="L933" s="655"/>
      <c r="M933" s="655"/>
      <c r="N933" s="1310"/>
      <c r="O933" s="655"/>
      <c r="P933" s="656"/>
      <c r="Q933" s="657"/>
      <c r="R933" s="704"/>
      <c r="S933" s="3180"/>
    </row>
    <row r="934" spans="7:19" ht="15" customHeight="1">
      <c r="G934" s="1047"/>
      <c r="H934" s="655"/>
      <c r="I934" s="655"/>
      <c r="J934" s="655"/>
      <c r="K934" s="655"/>
      <c r="L934" s="655"/>
      <c r="M934" s="655"/>
      <c r="N934" s="1310"/>
      <c r="O934" s="655"/>
      <c r="P934" s="656"/>
      <c r="Q934" s="657"/>
      <c r="R934" s="704"/>
      <c r="S934" s="3180"/>
    </row>
    <row r="935" spans="7:19" ht="15" customHeight="1">
      <c r="G935" s="1047"/>
      <c r="H935" s="655"/>
      <c r="I935" s="655"/>
      <c r="J935" s="655"/>
      <c r="K935" s="655"/>
      <c r="L935" s="655"/>
      <c r="M935" s="655"/>
      <c r="N935" s="1310"/>
      <c r="O935" s="655"/>
      <c r="P935" s="656"/>
      <c r="Q935" s="657"/>
      <c r="R935" s="704"/>
      <c r="S935" s="3180"/>
    </row>
    <row r="936" spans="7:19" ht="15" customHeight="1">
      <c r="G936" s="1047"/>
      <c r="H936" s="655"/>
      <c r="I936" s="655"/>
      <c r="J936" s="655"/>
      <c r="K936" s="655"/>
      <c r="L936" s="655"/>
      <c r="M936" s="655"/>
      <c r="N936" s="1310"/>
      <c r="O936" s="655"/>
      <c r="P936" s="656"/>
      <c r="Q936" s="657"/>
      <c r="R936" s="704"/>
      <c r="S936" s="3180"/>
    </row>
    <row r="937" spans="7:19" ht="15" customHeight="1">
      <c r="G937" s="1047"/>
      <c r="H937" s="655"/>
      <c r="I937" s="655"/>
      <c r="J937" s="655"/>
      <c r="K937" s="655"/>
      <c r="L937" s="655"/>
      <c r="M937" s="655"/>
      <c r="N937" s="1310"/>
      <c r="O937" s="655"/>
      <c r="P937" s="656"/>
      <c r="Q937" s="657"/>
      <c r="R937" s="704"/>
      <c r="S937" s="3180"/>
    </row>
    <row r="938" spans="7:19" ht="15" customHeight="1">
      <c r="G938" s="1047"/>
      <c r="H938" s="655"/>
      <c r="I938" s="655"/>
      <c r="J938" s="655"/>
      <c r="K938" s="655"/>
      <c r="L938" s="655"/>
      <c r="M938" s="655"/>
      <c r="N938" s="1310"/>
      <c r="O938" s="655"/>
      <c r="P938" s="656"/>
      <c r="Q938" s="657"/>
      <c r="R938" s="704"/>
      <c r="S938" s="3180"/>
    </row>
    <row r="939" spans="7:19" ht="15" customHeight="1">
      <c r="G939" s="1047"/>
      <c r="H939" s="655"/>
      <c r="I939" s="655"/>
      <c r="J939" s="655"/>
      <c r="K939" s="655"/>
      <c r="L939" s="655"/>
      <c r="M939" s="655"/>
      <c r="N939" s="1310"/>
      <c r="O939" s="655"/>
      <c r="P939" s="656"/>
      <c r="Q939" s="657"/>
      <c r="R939" s="704"/>
      <c r="S939" s="3180"/>
    </row>
    <row r="940" spans="7:19" ht="15" customHeight="1">
      <c r="G940" s="1047"/>
      <c r="H940" s="655"/>
      <c r="I940" s="655"/>
      <c r="J940" s="655"/>
      <c r="K940" s="655"/>
      <c r="L940" s="655"/>
      <c r="M940" s="655"/>
      <c r="N940" s="1310"/>
      <c r="O940" s="655"/>
      <c r="P940" s="656"/>
      <c r="Q940" s="657"/>
      <c r="R940" s="704"/>
      <c r="S940" s="3180"/>
    </row>
    <row r="941" spans="7:19" ht="15" customHeight="1">
      <c r="G941" s="1047"/>
      <c r="H941" s="655"/>
      <c r="I941" s="655"/>
      <c r="J941" s="655"/>
      <c r="K941" s="655"/>
      <c r="L941" s="655"/>
      <c r="M941" s="655"/>
      <c r="N941" s="1310"/>
      <c r="O941" s="655"/>
      <c r="P941" s="656"/>
      <c r="Q941" s="657"/>
      <c r="R941" s="704"/>
      <c r="S941" s="3180"/>
    </row>
    <row r="942" spans="7:19" ht="15" customHeight="1">
      <c r="G942" s="1047"/>
      <c r="H942" s="655"/>
      <c r="I942" s="655"/>
      <c r="J942" s="655"/>
      <c r="K942" s="655"/>
      <c r="L942" s="655"/>
      <c r="M942" s="655"/>
      <c r="N942" s="1310"/>
      <c r="O942" s="655"/>
      <c r="P942" s="656"/>
      <c r="Q942" s="657"/>
      <c r="R942" s="704"/>
      <c r="S942" s="3180"/>
    </row>
    <row r="943" spans="7:19" ht="15" customHeight="1">
      <c r="G943" s="1047"/>
      <c r="H943" s="655"/>
      <c r="I943" s="655"/>
      <c r="J943" s="655"/>
      <c r="K943" s="655"/>
      <c r="L943" s="655"/>
      <c r="M943" s="655"/>
      <c r="N943" s="1310"/>
      <c r="O943" s="655"/>
      <c r="P943" s="656"/>
      <c r="Q943" s="657"/>
      <c r="R943" s="704"/>
      <c r="S943" s="3180"/>
    </row>
    <row r="944" spans="7:19" ht="15" customHeight="1">
      <c r="G944" s="1047"/>
      <c r="H944" s="655"/>
      <c r="I944" s="655"/>
      <c r="J944" s="655"/>
      <c r="K944" s="655"/>
      <c r="L944" s="655"/>
      <c r="M944" s="655"/>
      <c r="N944" s="1310"/>
      <c r="O944" s="655"/>
      <c r="P944" s="656"/>
      <c r="Q944" s="657"/>
      <c r="R944" s="704"/>
      <c r="S944" s="3180"/>
    </row>
    <row r="945" spans="7:19" ht="15" customHeight="1">
      <c r="G945" s="1047"/>
      <c r="H945" s="655"/>
      <c r="I945" s="655"/>
      <c r="J945" s="655"/>
      <c r="K945" s="655"/>
      <c r="L945" s="655"/>
      <c r="M945" s="655"/>
      <c r="N945" s="1310"/>
      <c r="O945" s="655"/>
      <c r="P945" s="656"/>
      <c r="Q945" s="657"/>
      <c r="R945" s="704"/>
      <c r="S945" s="3180"/>
    </row>
    <row r="946" spans="7:19" ht="15" customHeight="1">
      <c r="G946" s="1047"/>
      <c r="H946" s="655"/>
      <c r="I946" s="655"/>
      <c r="J946" s="655"/>
      <c r="K946" s="655"/>
      <c r="L946" s="655"/>
      <c r="M946" s="655"/>
      <c r="N946" s="1310"/>
      <c r="O946" s="655"/>
      <c r="P946" s="656"/>
      <c r="Q946" s="657"/>
      <c r="R946" s="704"/>
      <c r="S946" s="3180"/>
    </row>
    <row r="947" spans="7:19" ht="15" customHeight="1">
      <c r="G947" s="1047"/>
      <c r="H947" s="655"/>
      <c r="I947" s="655"/>
      <c r="J947" s="655"/>
      <c r="K947" s="655"/>
      <c r="L947" s="655"/>
      <c r="M947" s="655"/>
      <c r="N947" s="1310"/>
      <c r="O947" s="655"/>
      <c r="P947" s="656"/>
      <c r="Q947" s="657"/>
      <c r="R947" s="704"/>
      <c r="S947" s="3180"/>
    </row>
    <row r="948" spans="7:19" ht="15" customHeight="1">
      <c r="G948" s="1047"/>
      <c r="H948" s="655"/>
      <c r="I948" s="655"/>
      <c r="J948" s="655"/>
      <c r="K948" s="655"/>
      <c r="L948" s="655"/>
      <c r="M948" s="655"/>
      <c r="N948" s="1310"/>
      <c r="O948" s="655"/>
      <c r="P948" s="656"/>
      <c r="Q948" s="657"/>
      <c r="R948" s="704"/>
      <c r="S948" s="3180"/>
    </row>
    <row r="949" spans="7:19" ht="15" customHeight="1">
      <c r="G949" s="1047"/>
      <c r="H949" s="655"/>
      <c r="I949" s="655"/>
      <c r="J949" s="655"/>
      <c r="K949" s="655"/>
      <c r="L949" s="655"/>
      <c r="M949" s="655"/>
      <c r="N949" s="1310"/>
      <c r="O949" s="655"/>
      <c r="P949" s="656"/>
      <c r="Q949" s="657"/>
      <c r="R949" s="704"/>
      <c r="S949" s="3180"/>
    </row>
    <row r="950" spans="7:19" ht="15" customHeight="1">
      <c r="G950" s="1047"/>
      <c r="H950" s="655"/>
      <c r="I950" s="655"/>
      <c r="J950" s="655"/>
      <c r="K950" s="655"/>
      <c r="L950" s="655"/>
      <c r="M950" s="655"/>
      <c r="N950" s="1310"/>
      <c r="O950" s="655"/>
      <c r="P950" s="656"/>
      <c r="Q950" s="657"/>
      <c r="R950" s="704"/>
      <c r="S950" s="3180"/>
    </row>
    <row r="951" spans="7:19" ht="15" customHeight="1">
      <c r="G951" s="1047"/>
      <c r="H951" s="655"/>
      <c r="I951" s="655"/>
      <c r="J951" s="655"/>
      <c r="K951" s="655"/>
      <c r="L951" s="655"/>
      <c r="M951" s="655"/>
      <c r="N951" s="1310"/>
      <c r="O951" s="655"/>
      <c r="P951" s="656"/>
      <c r="Q951" s="657"/>
      <c r="R951" s="704"/>
      <c r="S951" s="3180"/>
    </row>
    <row r="952" spans="7:19" ht="15" customHeight="1">
      <c r="G952" s="1047"/>
      <c r="H952" s="655"/>
      <c r="I952" s="655"/>
      <c r="J952" s="655"/>
      <c r="K952" s="655"/>
      <c r="L952" s="655"/>
      <c r="M952" s="655"/>
      <c r="N952" s="1310"/>
      <c r="O952" s="655"/>
      <c r="P952" s="656"/>
      <c r="Q952" s="657"/>
      <c r="R952" s="704"/>
      <c r="S952" s="3180"/>
    </row>
    <row r="953" spans="7:19" ht="15" customHeight="1">
      <c r="G953" s="1047"/>
      <c r="H953" s="655"/>
      <c r="I953" s="655"/>
      <c r="J953" s="655"/>
      <c r="K953" s="655"/>
      <c r="L953" s="655"/>
      <c r="M953" s="655"/>
      <c r="N953" s="1310"/>
      <c r="O953" s="655"/>
      <c r="P953" s="656"/>
      <c r="Q953" s="657"/>
      <c r="R953" s="704"/>
      <c r="S953" s="3180"/>
    </row>
    <row r="954" spans="7:19" ht="15" customHeight="1">
      <c r="G954" s="1047"/>
      <c r="H954" s="655"/>
      <c r="I954" s="655"/>
      <c r="J954" s="655"/>
      <c r="K954" s="655"/>
      <c r="L954" s="655"/>
      <c r="M954" s="655"/>
      <c r="N954" s="1310"/>
      <c r="O954" s="655"/>
      <c r="P954" s="656"/>
      <c r="Q954" s="657"/>
      <c r="R954" s="704"/>
      <c r="S954" s="3180"/>
    </row>
    <row r="955" spans="7:19" ht="15" customHeight="1">
      <c r="G955" s="1047"/>
      <c r="H955" s="655"/>
      <c r="I955" s="655"/>
      <c r="J955" s="655"/>
      <c r="K955" s="655"/>
      <c r="L955" s="655"/>
      <c r="M955" s="655"/>
      <c r="N955" s="1310"/>
      <c r="O955" s="655"/>
      <c r="P955" s="656"/>
      <c r="Q955" s="657"/>
      <c r="R955" s="704"/>
      <c r="S955" s="3180"/>
    </row>
    <row r="956" spans="7:19" ht="15" customHeight="1">
      <c r="G956" s="1047"/>
      <c r="H956" s="655"/>
      <c r="I956" s="655"/>
      <c r="J956" s="655"/>
      <c r="K956" s="655"/>
      <c r="L956" s="655"/>
      <c r="M956" s="655"/>
      <c r="N956" s="1310"/>
      <c r="O956" s="655"/>
      <c r="P956" s="656"/>
      <c r="Q956" s="657"/>
      <c r="R956" s="704"/>
      <c r="S956" s="3180"/>
    </row>
    <row r="957" spans="7:19" ht="15" customHeight="1">
      <c r="G957" s="1047"/>
      <c r="H957" s="655"/>
      <c r="I957" s="655"/>
      <c r="J957" s="655"/>
      <c r="K957" s="655"/>
      <c r="L957" s="655"/>
      <c r="M957" s="655"/>
      <c r="N957" s="1310"/>
      <c r="O957" s="655"/>
      <c r="P957" s="656"/>
      <c r="Q957" s="657"/>
      <c r="R957" s="704"/>
      <c r="S957" s="3180"/>
    </row>
    <row r="958" spans="7:19" ht="15" customHeight="1">
      <c r="G958" s="1047"/>
      <c r="H958" s="655"/>
      <c r="I958" s="655"/>
      <c r="J958" s="655"/>
      <c r="K958" s="655"/>
      <c r="L958" s="655"/>
      <c r="M958" s="655"/>
      <c r="N958" s="1310"/>
      <c r="O958" s="655"/>
      <c r="P958" s="656"/>
      <c r="Q958" s="657"/>
      <c r="R958" s="704"/>
      <c r="S958" s="3180"/>
    </row>
    <row r="959" spans="7:19" ht="15" customHeight="1">
      <c r="G959" s="1047"/>
      <c r="H959" s="655"/>
      <c r="I959" s="655"/>
      <c r="J959" s="655"/>
      <c r="K959" s="655"/>
      <c r="L959" s="655"/>
      <c r="M959" s="655"/>
      <c r="N959" s="1310"/>
      <c r="O959" s="655"/>
      <c r="P959" s="656"/>
      <c r="Q959" s="657"/>
      <c r="R959" s="704"/>
      <c r="S959" s="3180"/>
    </row>
    <row r="960" spans="7:19" ht="15" customHeight="1">
      <c r="G960" s="1047"/>
      <c r="H960" s="655"/>
      <c r="I960" s="655"/>
      <c r="J960" s="655"/>
      <c r="K960" s="655"/>
      <c r="L960" s="655"/>
      <c r="M960" s="655"/>
      <c r="N960" s="1310"/>
      <c r="O960" s="655"/>
      <c r="P960" s="656"/>
      <c r="Q960" s="657"/>
      <c r="R960" s="704"/>
      <c r="S960" s="3180"/>
    </row>
    <row r="961" spans="7:19" ht="15" customHeight="1">
      <c r="G961" s="1047"/>
      <c r="H961" s="655"/>
      <c r="I961" s="655"/>
      <c r="J961" s="655"/>
      <c r="K961" s="655"/>
      <c r="L961" s="655"/>
      <c r="M961" s="655"/>
      <c r="N961" s="1310"/>
      <c r="O961" s="655"/>
      <c r="P961" s="656"/>
      <c r="Q961" s="657"/>
      <c r="R961" s="704"/>
      <c r="S961" s="3180"/>
    </row>
    <row r="962" spans="7:19" ht="15" customHeight="1">
      <c r="G962" s="1047"/>
      <c r="H962" s="655"/>
      <c r="I962" s="655"/>
      <c r="J962" s="655"/>
      <c r="K962" s="655"/>
      <c r="L962" s="655"/>
      <c r="M962" s="655"/>
      <c r="N962" s="1310"/>
      <c r="O962" s="655"/>
      <c r="P962" s="656"/>
      <c r="Q962" s="657"/>
      <c r="R962" s="704"/>
      <c r="S962" s="3180"/>
    </row>
    <row r="963" spans="7:19" ht="15" customHeight="1">
      <c r="G963" s="1047"/>
      <c r="H963" s="655"/>
      <c r="I963" s="655"/>
      <c r="J963" s="655"/>
      <c r="K963" s="655"/>
      <c r="L963" s="655"/>
      <c r="M963" s="655"/>
      <c r="N963" s="1310"/>
      <c r="O963" s="655"/>
      <c r="P963" s="656"/>
      <c r="Q963" s="657"/>
      <c r="R963" s="704"/>
      <c r="S963" s="3180"/>
    </row>
    <row r="964" spans="7:19" ht="15" customHeight="1">
      <c r="G964" s="1047"/>
      <c r="H964" s="655"/>
      <c r="I964" s="655"/>
      <c r="J964" s="655"/>
      <c r="K964" s="655"/>
      <c r="L964" s="655"/>
      <c r="M964" s="655"/>
      <c r="N964" s="1310"/>
      <c r="O964" s="655"/>
      <c r="P964" s="656"/>
      <c r="Q964" s="657"/>
      <c r="R964" s="704"/>
      <c r="S964" s="3180"/>
    </row>
    <row r="965" spans="7:19" ht="15" customHeight="1">
      <c r="G965" s="1047"/>
      <c r="H965" s="655"/>
      <c r="I965" s="655"/>
      <c r="J965" s="655"/>
      <c r="K965" s="655"/>
      <c r="L965" s="655"/>
      <c r="M965" s="655"/>
      <c r="N965" s="1310"/>
      <c r="O965" s="655"/>
      <c r="P965" s="656"/>
      <c r="Q965" s="657"/>
      <c r="R965" s="704"/>
      <c r="S965" s="3180"/>
    </row>
    <row r="966" spans="7:19" ht="15" customHeight="1">
      <c r="G966" s="1047"/>
      <c r="H966" s="655"/>
      <c r="I966" s="655"/>
      <c r="J966" s="655"/>
      <c r="K966" s="655"/>
      <c r="L966" s="655"/>
      <c r="M966" s="655"/>
      <c r="N966" s="1310"/>
      <c r="O966" s="655"/>
      <c r="P966" s="656"/>
      <c r="Q966" s="657"/>
      <c r="R966" s="704"/>
      <c r="S966" s="3180"/>
    </row>
    <row r="967" spans="7:19" ht="15" customHeight="1">
      <c r="G967" s="1047"/>
      <c r="H967" s="655"/>
      <c r="I967" s="655"/>
      <c r="J967" s="655"/>
      <c r="K967" s="655"/>
      <c r="L967" s="655"/>
      <c r="M967" s="655"/>
      <c r="N967" s="1310"/>
      <c r="O967" s="655"/>
      <c r="P967" s="656"/>
      <c r="Q967" s="657"/>
      <c r="R967" s="704"/>
      <c r="S967" s="3180"/>
    </row>
    <row r="968" spans="7:19" ht="15" customHeight="1">
      <c r="G968" s="1047"/>
      <c r="H968" s="655"/>
      <c r="I968" s="655"/>
      <c r="J968" s="655"/>
      <c r="K968" s="655"/>
      <c r="L968" s="655"/>
      <c r="M968" s="655"/>
      <c r="N968" s="1310"/>
      <c r="O968" s="655"/>
      <c r="P968" s="656"/>
      <c r="Q968" s="657"/>
      <c r="R968" s="704"/>
      <c r="S968" s="3180"/>
    </row>
    <row r="969" spans="7:19" ht="15" customHeight="1">
      <c r="G969" s="1047"/>
      <c r="H969" s="655"/>
      <c r="I969" s="655"/>
      <c r="J969" s="655"/>
      <c r="K969" s="655"/>
      <c r="L969" s="655"/>
      <c r="M969" s="655"/>
      <c r="N969" s="1310"/>
      <c r="O969" s="655"/>
      <c r="P969" s="656"/>
      <c r="Q969" s="657"/>
      <c r="R969" s="704"/>
      <c r="S969" s="3180"/>
    </row>
    <row r="970" spans="7:19" ht="15" customHeight="1">
      <c r="G970" s="1047"/>
      <c r="H970" s="655"/>
      <c r="I970" s="655"/>
      <c r="J970" s="655"/>
      <c r="K970" s="655"/>
      <c r="L970" s="655"/>
      <c r="M970" s="655"/>
      <c r="N970" s="1310"/>
      <c r="O970" s="655"/>
      <c r="P970" s="656"/>
      <c r="Q970" s="657"/>
      <c r="R970" s="704"/>
      <c r="S970" s="3180"/>
    </row>
    <row r="971" spans="7:19" ht="15" customHeight="1">
      <c r="G971" s="1047"/>
      <c r="H971" s="655"/>
      <c r="I971" s="655"/>
      <c r="J971" s="655"/>
      <c r="K971" s="655"/>
      <c r="L971" s="655"/>
      <c r="M971" s="655"/>
      <c r="N971" s="1310"/>
      <c r="O971" s="655"/>
      <c r="P971" s="656"/>
      <c r="Q971" s="657"/>
      <c r="R971" s="704"/>
      <c r="S971" s="3180"/>
    </row>
    <row r="972" spans="7:19" ht="15" customHeight="1">
      <c r="G972" s="1047"/>
      <c r="H972" s="655"/>
      <c r="I972" s="655"/>
      <c r="J972" s="655"/>
      <c r="K972" s="655"/>
      <c r="L972" s="655"/>
      <c r="M972" s="655"/>
      <c r="N972" s="1310"/>
      <c r="O972" s="655"/>
      <c r="P972" s="656"/>
      <c r="Q972" s="657"/>
      <c r="R972" s="704"/>
      <c r="S972" s="3180"/>
    </row>
    <row r="973" spans="7:19" ht="15" customHeight="1">
      <c r="G973" s="1047"/>
      <c r="H973" s="655"/>
      <c r="I973" s="655"/>
      <c r="J973" s="655"/>
      <c r="K973" s="655"/>
      <c r="L973" s="655"/>
      <c r="M973" s="655"/>
      <c r="N973" s="1310"/>
      <c r="O973" s="655"/>
      <c r="P973" s="656"/>
      <c r="Q973" s="657"/>
      <c r="R973" s="704"/>
      <c r="S973" s="3180"/>
    </row>
    <row r="974" spans="7:19" ht="15" customHeight="1">
      <c r="G974" s="1047"/>
      <c r="H974" s="655"/>
      <c r="I974" s="655"/>
      <c r="J974" s="655"/>
      <c r="K974" s="655"/>
      <c r="L974" s="655"/>
      <c r="M974" s="655"/>
      <c r="N974" s="1310"/>
      <c r="O974" s="655"/>
      <c r="P974" s="656"/>
      <c r="Q974" s="657"/>
      <c r="R974" s="704"/>
      <c r="S974" s="3180"/>
    </row>
    <row r="975" spans="7:19" ht="15" customHeight="1">
      <c r="G975" s="1047"/>
      <c r="H975" s="655"/>
      <c r="I975" s="655"/>
      <c r="J975" s="655"/>
      <c r="K975" s="655"/>
      <c r="L975" s="655"/>
      <c r="M975" s="655"/>
      <c r="N975" s="1310"/>
      <c r="O975" s="655"/>
      <c r="P975" s="656"/>
      <c r="Q975" s="657"/>
      <c r="R975" s="704"/>
      <c r="S975" s="3180"/>
    </row>
    <row r="976" spans="7:19" ht="15" customHeight="1">
      <c r="G976" s="1047"/>
      <c r="H976" s="655"/>
      <c r="I976" s="655"/>
      <c r="J976" s="655"/>
      <c r="K976" s="655"/>
      <c r="L976" s="655"/>
      <c r="M976" s="655"/>
      <c r="N976" s="1310"/>
      <c r="O976" s="655"/>
      <c r="P976" s="656"/>
      <c r="Q976" s="657"/>
      <c r="R976" s="704"/>
      <c r="S976" s="3180"/>
    </row>
    <row r="977" spans="7:19" ht="15" customHeight="1">
      <c r="G977" s="1047"/>
      <c r="H977" s="655"/>
      <c r="I977" s="655"/>
      <c r="J977" s="655"/>
      <c r="K977" s="655"/>
      <c r="L977" s="655"/>
      <c r="M977" s="655"/>
      <c r="N977" s="1310"/>
      <c r="O977" s="655"/>
      <c r="P977" s="656"/>
      <c r="Q977" s="657"/>
      <c r="R977" s="704"/>
      <c r="S977" s="3180"/>
    </row>
    <row r="978" spans="7:19" ht="15" customHeight="1">
      <c r="G978" s="1047"/>
      <c r="H978" s="655"/>
      <c r="I978" s="655"/>
      <c r="J978" s="655"/>
      <c r="K978" s="655"/>
      <c r="L978" s="655"/>
      <c r="M978" s="655"/>
      <c r="N978" s="1310"/>
      <c r="O978" s="655"/>
      <c r="P978" s="656"/>
      <c r="Q978" s="657"/>
      <c r="R978" s="704"/>
      <c r="S978" s="3180"/>
    </row>
    <row r="979" spans="7:19" ht="15" customHeight="1">
      <c r="G979" s="1047"/>
      <c r="H979" s="655"/>
      <c r="I979" s="655"/>
      <c r="J979" s="655"/>
      <c r="K979" s="655"/>
      <c r="L979" s="655"/>
      <c r="M979" s="655"/>
      <c r="N979" s="1310"/>
      <c r="O979" s="655"/>
      <c r="P979" s="656"/>
      <c r="Q979" s="657"/>
      <c r="R979" s="704"/>
      <c r="S979" s="3180"/>
    </row>
    <row r="980" spans="7:19" ht="15" customHeight="1">
      <c r="G980" s="1047"/>
      <c r="H980" s="655"/>
      <c r="I980" s="655"/>
      <c r="J980" s="655"/>
      <c r="K980" s="655"/>
      <c r="L980" s="655"/>
      <c r="M980" s="655"/>
      <c r="N980" s="1310"/>
      <c r="O980" s="655"/>
      <c r="P980" s="656"/>
      <c r="Q980" s="657"/>
      <c r="R980" s="704"/>
      <c r="S980" s="3180"/>
    </row>
    <row r="981" spans="7:19" ht="15" customHeight="1">
      <c r="G981" s="1047"/>
      <c r="H981" s="655"/>
      <c r="I981" s="655"/>
      <c r="J981" s="655"/>
      <c r="K981" s="655"/>
      <c r="L981" s="655"/>
      <c r="M981" s="655"/>
      <c r="N981" s="1310"/>
      <c r="O981" s="655"/>
      <c r="P981" s="656"/>
      <c r="Q981" s="657"/>
      <c r="R981" s="704"/>
      <c r="S981" s="3180"/>
    </row>
    <row r="982" spans="7:19" ht="15" customHeight="1">
      <c r="G982" s="1047"/>
      <c r="H982" s="655"/>
      <c r="I982" s="655"/>
      <c r="J982" s="655"/>
      <c r="K982" s="655"/>
      <c r="L982" s="655"/>
      <c r="M982" s="655"/>
      <c r="N982" s="1310"/>
      <c r="O982" s="655"/>
      <c r="P982" s="656"/>
      <c r="Q982" s="657"/>
      <c r="R982" s="704"/>
      <c r="S982" s="3180"/>
    </row>
    <row r="983" spans="7:19" ht="15" customHeight="1">
      <c r="G983" s="1047"/>
      <c r="H983" s="655"/>
      <c r="I983" s="655"/>
      <c r="J983" s="655"/>
      <c r="K983" s="655"/>
      <c r="L983" s="655"/>
      <c r="M983" s="655"/>
      <c r="N983" s="1310"/>
      <c r="O983" s="655"/>
      <c r="P983" s="656"/>
      <c r="Q983" s="657"/>
      <c r="R983" s="704"/>
      <c r="S983" s="3180"/>
    </row>
    <row r="984" spans="7:19" ht="15" customHeight="1">
      <c r="G984" s="1047"/>
      <c r="H984" s="655"/>
      <c r="I984" s="655"/>
      <c r="J984" s="655"/>
      <c r="K984" s="655"/>
      <c r="L984" s="655"/>
      <c r="M984" s="655"/>
      <c r="N984" s="1310"/>
      <c r="O984" s="655"/>
      <c r="P984" s="656"/>
      <c r="Q984" s="657"/>
      <c r="R984" s="704"/>
      <c r="S984" s="3180"/>
    </row>
    <row r="985" spans="7:19" ht="15" customHeight="1">
      <c r="G985" s="1047"/>
      <c r="H985" s="655"/>
      <c r="I985" s="655"/>
      <c r="J985" s="655"/>
      <c r="K985" s="655"/>
      <c r="L985" s="655"/>
      <c r="M985" s="655"/>
      <c r="N985" s="1310"/>
      <c r="O985" s="655"/>
      <c r="P985" s="656"/>
      <c r="Q985" s="657"/>
      <c r="R985" s="704"/>
      <c r="S985" s="3180"/>
    </row>
    <row r="986" spans="7:19" ht="15" customHeight="1">
      <c r="G986" s="1047"/>
      <c r="H986" s="655"/>
      <c r="I986" s="655"/>
      <c r="J986" s="655"/>
      <c r="K986" s="655"/>
      <c r="L986" s="655"/>
      <c r="M986" s="655"/>
      <c r="N986" s="1310"/>
      <c r="O986" s="655"/>
      <c r="P986" s="656"/>
      <c r="Q986" s="657"/>
      <c r="R986" s="704"/>
      <c r="S986" s="3180"/>
    </row>
    <row r="987" spans="7:19" ht="15" customHeight="1">
      <c r="G987" s="1047"/>
      <c r="H987" s="655"/>
      <c r="I987" s="655"/>
      <c r="J987" s="655"/>
      <c r="K987" s="655"/>
      <c r="L987" s="655"/>
      <c r="M987" s="655"/>
      <c r="N987" s="1310"/>
      <c r="O987" s="655"/>
      <c r="P987" s="656"/>
      <c r="Q987" s="657"/>
      <c r="R987" s="704"/>
      <c r="S987" s="3180"/>
    </row>
    <row r="988" spans="7:19" ht="15" customHeight="1">
      <c r="G988" s="1047"/>
      <c r="H988" s="655"/>
      <c r="I988" s="655"/>
      <c r="J988" s="655"/>
      <c r="K988" s="655"/>
      <c r="L988" s="655"/>
      <c r="M988" s="655"/>
      <c r="N988" s="1310"/>
      <c r="O988" s="655"/>
      <c r="P988" s="656"/>
      <c r="Q988" s="657"/>
      <c r="R988" s="704"/>
      <c r="S988" s="3180"/>
    </row>
    <row r="989" spans="7:19" ht="15" customHeight="1">
      <c r="G989" s="1047"/>
      <c r="H989" s="655"/>
      <c r="I989" s="655"/>
      <c r="J989" s="655"/>
      <c r="K989" s="655"/>
      <c r="L989" s="655"/>
      <c r="M989" s="655"/>
      <c r="N989" s="1310"/>
      <c r="O989" s="655"/>
      <c r="P989" s="656"/>
      <c r="Q989" s="657"/>
      <c r="R989" s="704"/>
      <c r="S989" s="3180"/>
    </row>
    <row r="990" spans="7:19" ht="15" customHeight="1">
      <c r="G990" s="1047"/>
      <c r="H990" s="655"/>
      <c r="I990" s="655"/>
      <c r="J990" s="655"/>
      <c r="K990" s="655"/>
      <c r="L990" s="655"/>
      <c r="M990" s="655"/>
      <c r="N990" s="1310"/>
      <c r="O990" s="655"/>
      <c r="P990" s="656"/>
      <c r="Q990" s="657"/>
      <c r="R990" s="704"/>
      <c r="S990" s="3180"/>
    </row>
    <row r="991" spans="7:19" ht="15" customHeight="1">
      <c r="G991" s="1047"/>
      <c r="H991" s="655"/>
      <c r="I991" s="655"/>
      <c r="J991" s="655"/>
      <c r="K991" s="655"/>
      <c r="L991" s="655"/>
      <c r="M991" s="655"/>
      <c r="N991" s="1310"/>
      <c r="O991" s="655"/>
      <c r="P991" s="656"/>
      <c r="Q991" s="657"/>
      <c r="R991" s="704"/>
      <c r="S991" s="3180"/>
    </row>
    <row r="992" spans="7:19" ht="15" customHeight="1">
      <c r="G992" s="1047"/>
      <c r="H992" s="655"/>
      <c r="I992" s="655"/>
      <c r="J992" s="655"/>
      <c r="K992" s="655"/>
      <c r="L992" s="655"/>
      <c r="M992" s="655"/>
      <c r="N992" s="1310"/>
      <c r="O992" s="655"/>
      <c r="P992" s="656"/>
      <c r="Q992" s="657"/>
      <c r="R992" s="704"/>
      <c r="S992" s="3180"/>
    </row>
    <row r="993" spans="7:19" ht="15" customHeight="1">
      <c r="G993" s="1047"/>
      <c r="H993" s="655"/>
      <c r="I993" s="655"/>
      <c r="J993" s="655"/>
      <c r="K993" s="655"/>
      <c r="L993" s="655"/>
      <c r="M993" s="655"/>
      <c r="N993" s="1310"/>
      <c r="O993" s="655"/>
      <c r="P993" s="656"/>
      <c r="Q993" s="657"/>
      <c r="R993" s="704"/>
      <c r="S993" s="3180"/>
    </row>
    <row r="994" spans="7:19" ht="15" customHeight="1">
      <c r="G994" s="1047"/>
      <c r="H994" s="655"/>
      <c r="I994" s="655"/>
      <c r="J994" s="655"/>
      <c r="K994" s="655"/>
      <c r="L994" s="655"/>
      <c r="M994" s="655"/>
      <c r="N994" s="1310"/>
      <c r="O994" s="655"/>
      <c r="P994" s="656"/>
      <c r="Q994" s="657"/>
      <c r="R994" s="704"/>
      <c r="S994" s="3180"/>
    </row>
    <row r="995" spans="7:19" ht="15" customHeight="1">
      <c r="G995" s="1047"/>
      <c r="H995" s="655"/>
      <c r="I995" s="655"/>
      <c r="J995" s="655"/>
      <c r="K995" s="655"/>
      <c r="L995" s="655"/>
      <c r="M995" s="655"/>
      <c r="N995" s="1310"/>
      <c r="O995" s="655"/>
      <c r="P995" s="656"/>
      <c r="Q995" s="657"/>
      <c r="R995" s="704"/>
      <c r="S995" s="3180"/>
    </row>
    <row r="996" spans="7:19" ht="15" customHeight="1">
      <c r="G996" s="1047"/>
      <c r="H996" s="655"/>
      <c r="I996" s="655"/>
      <c r="J996" s="655"/>
      <c r="K996" s="655"/>
      <c r="L996" s="655"/>
      <c r="M996" s="655"/>
      <c r="N996" s="1310"/>
      <c r="O996" s="655"/>
      <c r="P996" s="656"/>
      <c r="Q996" s="657"/>
      <c r="R996" s="704"/>
      <c r="S996" s="3180"/>
    </row>
    <row r="997" spans="7:19" ht="15" customHeight="1">
      <c r="G997" s="1047"/>
      <c r="H997" s="655"/>
      <c r="I997" s="655"/>
      <c r="J997" s="655"/>
      <c r="K997" s="655"/>
      <c r="L997" s="655"/>
      <c r="M997" s="655"/>
      <c r="N997" s="1310"/>
      <c r="O997" s="655"/>
      <c r="P997" s="656"/>
      <c r="Q997" s="657"/>
      <c r="R997" s="704"/>
      <c r="S997" s="3180"/>
    </row>
    <row r="998" spans="7:19" ht="15" customHeight="1">
      <c r="G998" s="1047"/>
      <c r="H998" s="655"/>
      <c r="I998" s="655"/>
      <c r="J998" s="655"/>
      <c r="K998" s="655"/>
      <c r="L998" s="655"/>
      <c r="M998" s="655"/>
      <c r="N998" s="1310"/>
      <c r="O998" s="655"/>
      <c r="P998" s="656"/>
      <c r="Q998" s="657"/>
      <c r="R998" s="704"/>
      <c r="S998" s="3180"/>
    </row>
    <row r="999" spans="7:19" ht="15" customHeight="1">
      <c r="G999" s="1047"/>
      <c r="H999" s="655"/>
      <c r="I999" s="655"/>
      <c r="J999" s="655"/>
      <c r="K999" s="655"/>
      <c r="L999" s="655"/>
      <c r="M999" s="655"/>
      <c r="N999" s="1310"/>
      <c r="O999" s="655"/>
      <c r="P999" s="656"/>
      <c r="Q999" s="657"/>
      <c r="R999" s="704"/>
      <c r="S999" s="3180"/>
    </row>
    <row r="1000" spans="7:19" ht="15" customHeight="1">
      <c r="G1000" s="1047"/>
      <c r="H1000" s="655"/>
      <c r="I1000" s="655"/>
      <c r="J1000" s="655"/>
      <c r="K1000" s="655"/>
      <c r="L1000" s="655"/>
      <c r="M1000" s="655"/>
      <c r="N1000" s="1310"/>
      <c r="O1000" s="655"/>
      <c r="P1000" s="656"/>
      <c r="Q1000" s="657"/>
      <c r="R1000" s="704"/>
      <c r="S1000" s="3180"/>
    </row>
    <row r="1001" spans="7:19" ht="15" customHeight="1">
      <c r="G1001" s="1047"/>
      <c r="H1001" s="655"/>
      <c r="I1001" s="655"/>
      <c r="J1001" s="655"/>
      <c r="K1001" s="655"/>
      <c r="L1001" s="655"/>
      <c r="M1001" s="655"/>
      <c r="N1001" s="1310"/>
      <c r="O1001" s="655"/>
      <c r="P1001" s="656"/>
      <c r="Q1001" s="657"/>
      <c r="R1001" s="704"/>
      <c r="S1001" s="3180"/>
    </row>
    <row r="1002" spans="7:19" ht="15" customHeight="1">
      <c r="G1002" s="1047"/>
      <c r="H1002" s="655"/>
      <c r="I1002" s="655"/>
      <c r="J1002" s="655"/>
      <c r="K1002" s="655"/>
      <c r="L1002" s="655"/>
      <c r="M1002" s="655"/>
      <c r="N1002" s="1310"/>
      <c r="O1002" s="655"/>
      <c r="P1002" s="656"/>
      <c r="Q1002" s="657"/>
      <c r="R1002" s="704"/>
      <c r="S1002" s="3180"/>
    </row>
    <row r="1003" spans="7:19" ht="15" customHeight="1">
      <c r="G1003" s="1047"/>
      <c r="H1003" s="655"/>
      <c r="I1003" s="655"/>
      <c r="J1003" s="655"/>
      <c r="K1003" s="655"/>
      <c r="L1003" s="655"/>
      <c r="M1003" s="655"/>
      <c r="N1003" s="1310"/>
      <c r="O1003" s="655"/>
      <c r="P1003" s="656"/>
      <c r="Q1003" s="657"/>
      <c r="R1003" s="704"/>
      <c r="S1003" s="3180"/>
    </row>
    <row r="1004" spans="7:19" ht="15" customHeight="1">
      <c r="G1004" s="1047"/>
      <c r="H1004" s="655"/>
      <c r="I1004" s="655"/>
      <c r="J1004" s="655"/>
      <c r="K1004" s="655"/>
      <c r="L1004" s="655"/>
      <c r="M1004" s="655"/>
      <c r="N1004" s="1310"/>
      <c r="O1004" s="655"/>
      <c r="P1004" s="656"/>
      <c r="Q1004" s="657"/>
      <c r="R1004" s="704"/>
      <c r="S1004" s="3180"/>
    </row>
    <row r="1005" spans="7:19" ht="15" customHeight="1">
      <c r="G1005" s="1047"/>
      <c r="H1005" s="655"/>
      <c r="I1005" s="655"/>
      <c r="J1005" s="655"/>
      <c r="K1005" s="655"/>
      <c r="L1005" s="655"/>
      <c r="M1005" s="655"/>
      <c r="N1005" s="1310"/>
      <c r="O1005" s="655"/>
      <c r="P1005" s="656"/>
      <c r="Q1005" s="657"/>
      <c r="R1005" s="704"/>
      <c r="S1005" s="3180"/>
    </row>
    <row r="1006" spans="7:19" ht="15" customHeight="1">
      <c r="G1006" s="1047"/>
      <c r="H1006" s="655"/>
      <c r="I1006" s="655"/>
      <c r="J1006" s="655"/>
      <c r="K1006" s="655"/>
      <c r="L1006" s="655"/>
      <c r="M1006" s="655"/>
      <c r="N1006" s="1310"/>
      <c r="O1006" s="655"/>
      <c r="P1006" s="656"/>
      <c r="Q1006" s="657"/>
      <c r="R1006" s="704"/>
      <c r="S1006" s="3180"/>
    </row>
    <row r="1007" spans="7:19" ht="15" customHeight="1">
      <c r="G1007" s="1047"/>
      <c r="H1007" s="655"/>
      <c r="I1007" s="655"/>
      <c r="J1007" s="655"/>
      <c r="K1007" s="655"/>
      <c r="L1007" s="655"/>
      <c r="M1007" s="655"/>
      <c r="N1007" s="1310"/>
      <c r="O1007" s="655"/>
      <c r="P1007" s="656"/>
      <c r="Q1007" s="657"/>
      <c r="R1007" s="704"/>
      <c r="S1007" s="3180"/>
    </row>
    <row r="1008" spans="7:19" ht="15" customHeight="1">
      <c r="G1008" s="1047"/>
      <c r="H1008" s="655"/>
      <c r="I1008" s="655"/>
      <c r="J1008" s="655"/>
      <c r="K1008" s="655"/>
      <c r="L1008" s="655"/>
      <c r="M1008" s="655"/>
      <c r="N1008" s="1310"/>
      <c r="O1008" s="655"/>
      <c r="P1008" s="656"/>
      <c r="Q1008" s="657"/>
      <c r="R1008" s="704"/>
      <c r="S1008" s="3180"/>
    </row>
    <row r="1009" spans="7:19" ht="15" customHeight="1">
      <c r="G1009" s="1047"/>
      <c r="H1009" s="655"/>
      <c r="I1009" s="655"/>
      <c r="J1009" s="655"/>
      <c r="K1009" s="655"/>
      <c r="L1009" s="655"/>
      <c r="M1009" s="655"/>
      <c r="N1009" s="1310"/>
      <c r="O1009" s="655"/>
      <c r="P1009" s="656"/>
      <c r="Q1009" s="657"/>
      <c r="R1009" s="704"/>
      <c r="S1009" s="3180"/>
    </row>
    <row r="1010" spans="7:19" ht="15" customHeight="1">
      <c r="G1010" s="1047"/>
      <c r="H1010" s="655"/>
      <c r="I1010" s="655"/>
      <c r="J1010" s="655"/>
      <c r="K1010" s="655"/>
      <c r="L1010" s="655"/>
      <c r="M1010" s="655"/>
      <c r="N1010" s="1310"/>
      <c r="O1010" s="655"/>
      <c r="P1010" s="656"/>
      <c r="Q1010" s="657"/>
      <c r="R1010" s="704"/>
      <c r="S1010" s="3180"/>
    </row>
    <row r="1011" spans="7:19" ht="15" customHeight="1">
      <c r="G1011" s="1047"/>
      <c r="H1011" s="655"/>
      <c r="I1011" s="655"/>
      <c r="J1011" s="655"/>
      <c r="K1011" s="655"/>
      <c r="L1011" s="655"/>
      <c r="M1011" s="655"/>
      <c r="N1011" s="1310"/>
      <c r="O1011" s="655"/>
      <c r="P1011" s="656"/>
      <c r="Q1011" s="657"/>
      <c r="R1011" s="704"/>
      <c r="S1011" s="3180"/>
    </row>
    <row r="1012" spans="7:19" ht="15" customHeight="1">
      <c r="G1012" s="1047"/>
      <c r="H1012" s="655"/>
      <c r="I1012" s="655"/>
      <c r="J1012" s="655"/>
      <c r="K1012" s="655"/>
      <c r="L1012" s="655"/>
      <c r="M1012" s="655"/>
      <c r="N1012" s="1310"/>
      <c r="O1012" s="655"/>
      <c r="P1012" s="656"/>
      <c r="Q1012" s="657"/>
      <c r="R1012" s="704"/>
      <c r="S1012" s="3180"/>
    </row>
    <row r="1013" spans="7:19" ht="15" customHeight="1">
      <c r="G1013" s="1047"/>
      <c r="H1013" s="655"/>
      <c r="I1013" s="655"/>
      <c r="J1013" s="655"/>
      <c r="K1013" s="655"/>
      <c r="L1013" s="655"/>
      <c r="M1013" s="655"/>
      <c r="N1013" s="1310"/>
      <c r="O1013" s="655"/>
      <c r="P1013" s="656"/>
      <c r="Q1013" s="657"/>
      <c r="R1013" s="704"/>
      <c r="S1013" s="3180"/>
    </row>
    <row r="1014" spans="7:19" ht="15" customHeight="1">
      <c r="G1014" s="1047"/>
      <c r="H1014" s="655"/>
      <c r="I1014" s="655"/>
      <c r="J1014" s="655"/>
      <c r="K1014" s="655"/>
      <c r="L1014" s="655"/>
      <c r="M1014" s="655"/>
      <c r="N1014" s="1310"/>
      <c r="O1014" s="655"/>
      <c r="P1014" s="656"/>
      <c r="Q1014" s="657"/>
      <c r="R1014" s="704"/>
      <c r="S1014" s="3180"/>
    </row>
    <row r="1015" spans="7:19" ht="15" customHeight="1">
      <c r="G1015" s="1047"/>
      <c r="H1015" s="655"/>
      <c r="I1015" s="655"/>
      <c r="J1015" s="655"/>
      <c r="K1015" s="655"/>
      <c r="L1015" s="655"/>
      <c r="M1015" s="655"/>
      <c r="N1015" s="1310"/>
      <c r="O1015" s="655"/>
      <c r="P1015" s="656"/>
      <c r="Q1015" s="657"/>
      <c r="R1015" s="704"/>
      <c r="S1015" s="3180"/>
    </row>
    <row r="1016" spans="7:19" ht="15" customHeight="1">
      <c r="G1016" s="1047"/>
      <c r="H1016" s="655"/>
      <c r="I1016" s="655"/>
      <c r="J1016" s="655"/>
      <c r="K1016" s="655"/>
      <c r="L1016" s="655"/>
      <c r="M1016" s="655"/>
      <c r="N1016" s="1310"/>
      <c r="O1016" s="655"/>
      <c r="P1016" s="656"/>
      <c r="Q1016" s="657"/>
      <c r="R1016" s="704"/>
      <c r="S1016" s="3180"/>
    </row>
    <row r="1017" spans="7:19" ht="15" customHeight="1">
      <c r="G1017" s="1047"/>
      <c r="H1017" s="655"/>
      <c r="I1017" s="655"/>
      <c r="J1017" s="655"/>
      <c r="K1017" s="655"/>
      <c r="L1017" s="655"/>
      <c r="M1017" s="655"/>
      <c r="N1017" s="1310"/>
      <c r="O1017" s="655"/>
      <c r="P1017" s="656"/>
      <c r="Q1017" s="657"/>
      <c r="R1017" s="704"/>
      <c r="S1017" s="3180"/>
    </row>
    <row r="1018" spans="7:19" ht="15" customHeight="1">
      <c r="G1018" s="1047"/>
      <c r="H1018" s="655"/>
      <c r="I1018" s="655"/>
      <c r="J1018" s="655"/>
      <c r="K1018" s="655"/>
      <c r="L1018" s="655"/>
      <c r="M1018" s="655"/>
      <c r="N1018" s="1310"/>
      <c r="O1018" s="655"/>
      <c r="P1018" s="656"/>
      <c r="Q1018" s="657"/>
      <c r="R1018" s="704"/>
      <c r="S1018" s="3180"/>
    </row>
    <row r="1019" spans="7:19" ht="15" customHeight="1">
      <c r="G1019" s="1047"/>
      <c r="H1019" s="655"/>
      <c r="I1019" s="655"/>
      <c r="J1019" s="655"/>
      <c r="K1019" s="655"/>
      <c r="L1019" s="655"/>
      <c r="M1019" s="655"/>
      <c r="N1019" s="1310"/>
      <c r="O1019" s="655"/>
      <c r="P1019" s="656"/>
      <c r="Q1019" s="657"/>
      <c r="R1019" s="704"/>
      <c r="S1019" s="3180"/>
    </row>
    <row r="1020" spans="7:19" ht="15" customHeight="1">
      <c r="G1020" s="1047"/>
      <c r="H1020" s="655"/>
      <c r="I1020" s="655"/>
      <c r="J1020" s="655"/>
      <c r="K1020" s="655"/>
      <c r="L1020" s="655"/>
      <c r="M1020" s="655"/>
      <c r="N1020" s="1310"/>
      <c r="O1020" s="655"/>
      <c r="P1020" s="656"/>
      <c r="Q1020" s="657"/>
      <c r="R1020" s="704"/>
      <c r="S1020" s="3180"/>
    </row>
    <row r="1021" spans="7:19" ht="15" customHeight="1">
      <c r="G1021" s="1047"/>
      <c r="H1021" s="655"/>
      <c r="I1021" s="655"/>
      <c r="J1021" s="655"/>
      <c r="K1021" s="655"/>
      <c r="L1021" s="655"/>
      <c r="M1021" s="655"/>
      <c r="N1021" s="1310"/>
      <c r="O1021" s="655"/>
      <c r="P1021" s="656"/>
      <c r="Q1021" s="657"/>
      <c r="R1021" s="704"/>
      <c r="S1021" s="3180"/>
    </row>
    <row r="1022" spans="7:19" ht="15" customHeight="1">
      <c r="G1022" s="1047"/>
      <c r="H1022" s="655"/>
      <c r="I1022" s="655"/>
      <c r="J1022" s="655"/>
      <c r="K1022" s="655"/>
      <c r="L1022" s="655"/>
      <c r="M1022" s="655"/>
      <c r="N1022" s="1310"/>
      <c r="O1022" s="655"/>
      <c r="P1022" s="656"/>
      <c r="Q1022" s="657"/>
      <c r="R1022" s="704"/>
      <c r="S1022" s="3180"/>
    </row>
    <row r="1023" spans="7:19" ht="15" customHeight="1">
      <c r="G1023" s="1047"/>
      <c r="H1023" s="655"/>
      <c r="I1023" s="655"/>
      <c r="J1023" s="655"/>
      <c r="K1023" s="655"/>
      <c r="L1023" s="655"/>
      <c r="M1023" s="655"/>
      <c r="N1023" s="1310"/>
      <c r="O1023" s="655"/>
      <c r="P1023" s="656"/>
      <c r="Q1023" s="657"/>
      <c r="R1023" s="704"/>
      <c r="S1023" s="3180"/>
    </row>
    <row r="1024" spans="7:19" ht="15" customHeight="1">
      <c r="G1024" s="1047"/>
      <c r="H1024" s="655"/>
      <c r="I1024" s="655"/>
      <c r="J1024" s="655"/>
      <c r="K1024" s="655"/>
      <c r="L1024" s="655"/>
      <c r="M1024" s="655"/>
      <c r="N1024" s="1310"/>
      <c r="O1024" s="655"/>
      <c r="P1024" s="656"/>
      <c r="Q1024" s="657"/>
      <c r="R1024" s="704"/>
      <c r="S1024" s="3180"/>
    </row>
    <row r="1025" spans="7:19" ht="15" customHeight="1">
      <c r="G1025" s="1047"/>
      <c r="H1025" s="655"/>
      <c r="I1025" s="655"/>
      <c r="J1025" s="655"/>
      <c r="K1025" s="655"/>
      <c r="L1025" s="655"/>
      <c r="M1025" s="655"/>
      <c r="N1025" s="1310"/>
      <c r="O1025" s="655"/>
      <c r="P1025" s="656"/>
      <c r="Q1025" s="657"/>
      <c r="R1025" s="704"/>
      <c r="S1025" s="3180"/>
    </row>
    <row r="1026" spans="7:19" ht="15" customHeight="1">
      <c r="G1026" s="1047"/>
      <c r="H1026" s="655"/>
      <c r="I1026" s="655"/>
      <c r="J1026" s="655"/>
      <c r="K1026" s="655"/>
      <c r="L1026" s="655"/>
      <c r="M1026" s="655"/>
      <c r="N1026" s="1310"/>
      <c r="O1026" s="655"/>
      <c r="P1026" s="656"/>
      <c r="Q1026" s="657"/>
      <c r="R1026" s="704"/>
      <c r="S1026" s="3180"/>
    </row>
    <row r="1027" spans="7:19" ht="15" customHeight="1">
      <c r="G1027" s="1047"/>
      <c r="H1027" s="655"/>
      <c r="I1027" s="655"/>
      <c r="J1027" s="655"/>
      <c r="K1027" s="655"/>
      <c r="L1027" s="655"/>
      <c r="M1027" s="655"/>
      <c r="N1027" s="1310"/>
      <c r="O1027" s="655"/>
      <c r="P1027" s="656"/>
      <c r="Q1027" s="657"/>
      <c r="R1027" s="704"/>
      <c r="S1027" s="3180"/>
    </row>
    <row r="1028" spans="7:19" ht="15" customHeight="1">
      <c r="G1028" s="1047"/>
      <c r="H1028" s="655"/>
      <c r="I1028" s="655"/>
      <c r="J1028" s="655"/>
      <c r="K1028" s="655"/>
      <c r="L1028" s="655"/>
      <c r="M1028" s="655"/>
      <c r="N1028" s="1310"/>
      <c r="O1028" s="655"/>
      <c r="P1028" s="656"/>
      <c r="Q1028" s="657"/>
      <c r="R1028" s="704"/>
      <c r="S1028" s="3180"/>
    </row>
    <row r="1029" spans="7:19" ht="15" customHeight="1">
      <c r="G1029" s="1047"/>
      <c r="H1029" s="655"/>
      <c r="I1029" s="655"/>
      <c r="J1029" s="655"/>
      <c r="K1029" s="655"/>
      <c r="L1029" s="655"/>
      <c r="M1029" s="655"/>
      <c r="N1029" s="1310"/>
      <c r="O1029" s="655"/>
      <c r="P1029" s="656"/>
      <c r="Q1029" s="657"/>
      <c r="R1029" s="704"/>
      <c r="S1029" s="3180"/>
    </row>
    <row r="1030" spans="7:19" ht="15" customHeight="1">
      <c r="G1030" s="1047"/>
      <c r="H1030" s="655"/>
      <c r="I1030" s="655"/>
      <c r="J1030" s="655"/>
      <c r="K1030" s="655"/>
      <c r="L1030" s="655"/>
      <c r="M1030" s="655"/>
      <c r="N1030" s="1310"/>
      <c r="O1030" s="655"/>
      <c r="P1030" s="656"/>
      <c r="Q1030" s="657"/>
      <c r="R1030" s="704"/>
      <c r="S1030" s="3180"/>
    </row>
    <row r="1031" spans="7:19" ht="15" customHeight="1">
      <c r="G1031" s="1047"/>
      <c r="H1031" s="655"/>
      <c r="I1031" s="655"/>
      <c r="J1031" s="655"/>
      <c r="K1031" s="655"/>
      <c r="L1031" s="655"/>
      <c r="M1031" s="655"/>
      <c r="N1031" s="1310"/>
      <c r="O1031" s="655"/>
      <c r="P1031" s="656"/>
      <c r="Q1031" s="657"/>
      <c r="R1031" s="704"/>
      <c r="S1031" s="3180"/>
    </row>
    <row r="1032" spans="7:19" ht="15" customHeight="1">
      <c r="G1032" s="1047"/>
      <c r="H1032" s="655"/>
      <c r="I1032" s="655"/>
      <c r="J1032" s="655"/>
      <c r="K1032" s="655"/>
      <c r="L1032" s="655"/>
      <c r="M1032" s="655"/>
      <c r="N1032" s="1310"/>
      <c r="O1032" s="655"/>
      <c r="P1032" s="656"/>
      <c r="Q1032" s="657"/>
      <c r="R1032" s="704"/>
      <c r="S1032" s="3180"/>
    </row>
    <row r="1033" spans="7:19" ht="15" customHeight="1">
      <c r="G1033" s="1047"/>
      <c r="H1033" s="655"/>
      <c r="I1033" s="655"/>
      <c r="J1033" s="655"/>
      <c r="K1033" s="655"/>
      <c r="L1033" s="655"/>
      <c r="M1033" s="655"/>
      <c r="N1033" s="1310"/>
      <c r="O1033" s="655"/>
      <c r="P1033" s="656"/>
      <c r="Q1033" s="657"/>
      <c r="R1033" s="704"/>
      <c r="S1033" s="3180"/>
    </row>
    <row r="1034" spans="7:19" ht="15" customHeight="1">
      <c r="G1034" s="1047"/>
      <c r="H1034" s="655"/>
      <c r="I1034" s="655"/>
      <c r="J1034" s="655"/>
      <c r="K1034" s="655"/>
      <c r="L1034" s="655"/>
      <c r="M1034" s="655"/>
      <c r="N1034" s="1310"/>
      <c r="O1034" s="655"/>
      <c r="P1034" s="656"/>
      <c r="Q1034" s="657"/>
      <c r="R1034" s="704"/>
      <c r="S1034" s="3180"/>
    </row>
    <row r="1035" spans="7:19" ht="15" customHeight="1">
      <c r="G1035" s="1047"/>
      <c r="H1035" s="655"/>
      <c r="I1035" s="655"/>
      <c r="J1035" s="655"/>
      <c r="K1035" s="655"/>
      <c r="L1035" s="655"/>
      <c r="M1035" s="655"/>
      <c r="N1035" s="1310"/>
      <c r="O1035" s="655"/>
      <c r="P1035" s="656"/>
      <c r="Q1035" s="657"/>
      <c r="R1035" s="704"/>
      <c r="S1035" s="3180"/>
    </row>
    <row r="1036" spans="7:19" ht="15" customHeight="1">
      <c r="G1036" s="1047"/>
      <c r="H1036" s="655"/>
      <c r="I1036" s="655"/>
      <c r="J1036" s="655"/>
      <c r="K1036" s="655"/>
      <c r="L1036" s="655"/>
      <c r="M1036" s="655"/>
      <c r="N1036" s="1310"/>
      <c r="O1036" s="655"/>
      <c r="P1036" s="656"/>
      <c r="Q1036" s="657"/>
      <c r="R1036" s="704"/>
      <c r="S1036" s="3180"/>
    </row>
    <row r="1037" spans="7:19" ht="15" customHeight="1">
      <c r="G1037" s="1047"/>
      <c r="H1037" s="655"/>
      <c r="I1037" s="655"/>
      <c r="J1037" s="655"/>
      <c r="K1037" s="655"/>
      <c r="L1037" s="655"/>
      <c r="M1037" s="655"/>
      <c r="N1037" s="1310"/>
      <c r="O1037" s="655"/>
      <c r="P1037" s="656"/>
      <c r="Q1037" s="657"/>
      <c r="R1037" s="704"/>
      <c r="S1037" s="3180"/>
    </row>
    <row r="1038" spans="7:19" ht="15" customHeight="1">
      <c r="G1038" s="1047"/>
      <c r="H1038" s="655"/>
      <c r="I1038" s="655"/>
      <c r="J1038" s="655"/>
      <c r="K1038" s="655"/>
      <c r="L1038" s="655"/>
      <c r="M1038" s="655"/>
      <c r="N1038" s="1310"/>
      <c r="O1038" s="655"/>
      <c r="P1038" s="656"/>
      <c r="Q1038" s="657"/>
      <c r="R1038" s="704"/>
      <c r="S1038" s="3180"/>
    </row>
    <row r="1039" spans="7:19" ht="15" customHeight="1">
      <c r="G1039" s="1047"/>
      <c r="H1039" s="655"/>
      <c r="I1039" s="655"/>
      <c r="J1039" s="655"/>
      <c r="K1039" s="655"/>
      <c r="L1039" s="655"/>
      <c r="M1039" s="655"/>
      <c r="N1039" s="1310"/>
      <c r="O1039" s="655"/>
      <c r="P1039" s="656"/>
      <c r="Q1039" s="657"/>
      <c r="R1039" s="704"/>
      <c r="S1039" s="3180"/>
    </row>
    <row r="1040" spans="7:19" ht="15" customHeight="1">
      <c r="G1040" s="1047"/>
      <c r="H1040" s="655"/>
      <c r="I1040" s="655"/>
      <c r="J1040" s="655"/>
      <c r="K1040" s="655"/>
      <c r="L1040" s="655"/>
      <c r="M1040" s="655"/>
      <c r="N1040" s="1310"/>
      <c r="O1040" s="655"/>
      <c r="P1040" s="656"/>
      <c r="Q1040" s="657"/>
      <c r="R1040" s="704"/>
      <c r="S1040" s="3180"/>
    </row>
    <row r="1041" spans="7:19" ht="15" customHeight="1">
      <c r="G1041" s="1047"/>
      <c r="H1041" s="655"/>
      <c r="I1041" s="655"/>
      <c r="J1041" s="655"/>
      <c r="K1041" s="655"/>
      <c r="L1041" s="655"/>
      <c r="M1041" s="655"/>
      <c r="N1041" s="1310"/>
      <c r="O1041" s="655"/>
      <c r="P1041" s="656"/>
      <c r="Q1041" s="657"/>
      <c r="R1041" s="704"/>
      <c r="S1041" s="3180"/>
    </row>
    <row r="1042" spans="7:19" ht="15" customHeight="1">
      <c r="G1042" s="1047"/>
      <c r="H1042" s="655"/>
      <c r="I1042" s="655"/>
      <c r="J1042" s="655"/>
      <c r="K1042" s="655"/>
      <c r="L1042" s="655"/>
      <c r="M1042" s="655"/>
      <c r="N1042" s="1310"/>
      <c r="O1042" s="655"/>
      <c r="P1042" s="656"/>
      <c r="Q1042" s="657"/>
      <c r="R1042" s="704"/>
      <c r="S1042" s="3180"/>
    </row>
    <row r="1043" spans="7:19" ht="15" customHeight="1">
      <c r="G1043" s="1047"/>
      <c r="H1043" s="655"/>
      <c r="I1043" s="655"/>
      <c r="J1043" s="655"/>
      <c r="K1043" s="655"/>
      <c r="L1043" s="655"/>
      <c r="M1043" s="655"/>
      <c r="N1043" s="1310"/>
      <c r="O1043" s="655"/>
      <c r="P1043" s="656"/>
      <c r="Q1043" s="657"/>
      <c r="R1043" s="704"/>
      <c r="S1043" s="3180"/>
    </row>
    <row r="1044" spans="7:19" ht="15" customHeight="1">
      <c r="G1044" s="1047"/>
      <c r="H1044" s="655"/>
      <c r="I1044" s="655"/>
      <c r="J1044" s="655"/>
      <c r="K1044" s="655"/>
      <c r="L1044" s="655"/>
      <c r="M1044" s="655"/>
      <c r="N1044" s="1310"/>
      <c r="O1044" s="655"/>
      <c r="P1044" s="656"/>
      <c r="Q1044" s="657"/>
      <c r="R1044" s="704"/>
      <c r="S1044" s="3180"/>
    </row>
    <row r="1045" spans="7:19" ht="15" customHeight="1">
      <c r="G1045" s="1047"/>
      <c r="H1045" s="655"/>
      <c r="I1045" s="655"/>
      <c r="J1045" s="655"/>
      <c r="K1045" s="655"/>
      <c r="L1045" s="655"/>
      <c r="M1045" s="655"/>
      <c r="N1045" s="1310"/>
      <c r="O1045" s="655"/>
      <c r="P1045" s="656"/>
      <c r="Q1045" s="657"/>
      <c r="R1045" s="704"/>
      <c r="S1045" s="3180"/>
    </row>
    <row r="1046" spans="7:19" ht="15" customHeight="1">
      <c r="G1046" s="1047"/>
      <c r="H1046" s="655"/>
      <c r="I1046" s="655"/>
      <c r="J1046" s="655"/>
      <c r="K1046" s="655"/>
      <c r="L1046" s="655"/>
      <c r="M1046" s="655"/>
      <c r="N1046" s="1310"/>
      <c r="O1046" s="655"/>
      <c r="P1046" s="656"/>
      <c r="Q1046" s="657"/>
      <c r="R1046" s="704"/>
      <c r="S1046" s="3180"/>
    </row>
    <row r="1047" spans="7:19" ht="15" customHeight="1">
      <c r="G1047" s="1047"/>
      <c r="H1047" s="655"/>
      <c r="I1047" s="655"/>
      <c r="J1047" s="655"/>
      <c r="K1047" s="655"/>
      <c r="L1047" s="655"/>
      <c r="M1047" s="655"/>
      <c r="N1047" s="1310"/>
      <c r="O1047" s="655"/>
      <c r="P1047" s="656"/>
      <c r="Q1047" s="657"/>
      <c r="R1047" s="704"/>
      <c r="S1047" s="3180"/>
    </row>
    <row r="1048" spans="7:19" ht="15" customHeight="1">
      <c r="G1048" s="1047"/>
      <c r="H1048" s="655"/>
      <c r="I1048" s="655"/>
      <c r="J1048" s="655"/>
      <c r="K1048" s="655"/>
      <c r="L1048" s="655"/>
      <c r="M1048" s="655"/>
      <c r="N1048" s="1310"/>
      <c r="O1048" s="655"/>
      <c r="P1048" s="656"/>
      <c r="Q1048" s="657"/>
      <c r="R1048" s="704"/>
      <c r="S1048" s="3180"/>
    </row>
    <row r="1049" spans="7:19" ht="15" customHeight="1">
      <c r="G1049" s="1047"/>
      <c r="H1049" s="655"/>
      <c r="I1049" s="655"/>
      <c r="J1049" s="655"/>
      <c r="K1049" s="655"/>
      <c r="L1049" s="655"/>
      <c r="M1049" s="655"/>
      <c r="N1049" s="1310"/>
      <c r="O1049" s="655"/>
      <c r="P1049" s="656"/>
      <c r="Q1049" s="657"/>
      <c r="R1049" s="704"/>
      <c r="S1049" s="3180"/>
    </row>
    <row r="1050" spans="7:19" ht="15" customHeight="1">
      <c r="G1050" s="1047"/>
      <c r="H1050" s="655"/>
      <c r="I1050" s="655"/>
      <c r="J1050" s="655"/>
      <c r="K1050" s="655"/>
      <c r="L1050" s="655"/>
      <c r="M1050" s="655"/>
      <c r="N1050" s="1310"/>
      <c r="O1050" s="655"/>
      <c r="P1050" s="656"/>
      <c r="Q1050" s="657"/>
      <c r="R1050" s="704"/>
      <c r="S1050" s="3180"/>
    </row>
    <row r="1051" spans="7:19" ht="15" customHeight="1">
      <c r="G1051" s="1047"/>
      <c r="H1051" s="655"/>
      <c r="I1051" s="655"/>
      <c r="J1051" s="655"/>
      <c r="K1051" s="655"/>
      <c r="L1051" s="655"/>
      <c r="M1051" s="655"/>
      <c r="N1051" s="1310"/>
      <c r="O1051" s="655"/>
      <c r="P1051" s="656"/>
      <c r="Q1051" s="657"/>
      <c r="R1051" s="704"/>
      <c r="S1051" s="3180"/>
    </row>
    <row r="1052" spans="7:19" ht="15" customHeight="1">
      <c r="G1052" s="1047"/>
      <c r="H1052" s="655"/>
      <c r="I1052" s="655"/>
      <c r="J1052" s="655"/>
      <c r="K1052" s="655"/>
      <c r="L1052" s="655"/>
      <c r="M1052" s="655"/>
      <c r="N1052" s="1310"/>
      <c r="O1052" s="655"/>
      <c r="P1052" s="656"/>
      <c r="Q1052" s="657"/>
      <c r="R1052" s="704"/>
      <c r="S1052" s="3180"/>
    </row>
    <row r="1053" spans="7:19" ht="15" customHeight="1">
      <c r="G1053" s="1047"/>
      <c r="H1053" s="655"/>
      <c r="I1053" s="655"/>
      <c r="J1053" s="655"/>
      <c r="K1053" s="655"/>
      <c r="L1053" s="655"/>
      <c r="M1053" s="655"/>
      <c r="N1053" s="1310"/>
      <c r="O1053" s="655"/>
      <c r="P1053" s="656"/>
      <c r="Q1053" s="657"/>
      <c r="R1053" s="704"/>
      <c r="S1053" s="3180"/>
    </row>
    <row r="1054" spans="7:19" ht="15" customHeight="1">
      <c r="G1054" s="1047"/>
      <c r="H1054" s="655"/>
      <c r="I1054" s="655"/>
      <c r="J1054" s="655"/>
      <c r="K1054" s="655"/>
      <c r="L1054" s="655"/>
      <c r="M1054" s="655"/>
      <c r="N1054" s="1310"/>
      <c r="O1054" s="655"/>
      <c r="P1054" s="656"/>
      <c r="Q1054" s="657"/>
      <c r="R1054" s="704"/>
      <c r="S1054" s="3180"/>
    </row>
    <row r="1055" spans="7:19" ht="15" customHeight="1">
      <c r="G1055" s="1047"/>
      <c r="H1055" s="655"/>
      <c r="I1055" s="655"/>
      <c r="J1055" s="655"/>
      <c r="K1055" s="655"/>
      <c r="L1055" s="655"/>
      <c r="M1055" s="655"/>
      <c r="N1055" s="1310"/>
      <c r="O1055" s="655"/>
      <c r="P1055" s="656"/>
      <c r="Q1055" s="657"/>
      <c r="R1055" s="704"/>
      <c r="S1055" s="3180"/>
    </row>
    <row r="1056" spans="7:19" ht="15" customHeight="1">
      <c r="G1056" s="1047"/>
      <c r="H1056" s="655"/>
      <c r="I1056" s="655"/>
      <c r="J1056" s="655"/>
      <c r="K1056" s="655"/>
      <c r="L1056" s="655"/>
      <c r="M1056" s="655"/>
      <c r="N1056" s="1310"/>
      <c r="O1056" s="655"/>
      <c r="P1056" s="656"/>
      <c r="Q1056" s="657"/>
      <c r="R1056" s="704"/>
      <c r="S1056" s="3180"/>
    </row>
    <row r="1057" spans="7:19" ht="15" customHeight="1">
      <c r="G1057" s="1047"/>
      <c r="H1057" s="655"/>
      <c r="I1057" s="655"/>
      <c r="J1057" s="655"/>
      <c r="K1057" s="655"/>
      <c r="L1057" s="655"/>
      <c r="M1057" s="655"/>
      <c r="N1057" s="1310"/>
      <c r="O1057" s="655"/>
      <c r="P1057" s="656"/>
      <c r="Q1057" s="657"/>
      <c r="R1057" s="704"/>
      <c r="S1057" s="3180"/>
    </row>
    <row r="1058" spans="7:19" ht="15" customHeight="1">
      <c r="G1058" s="1047"/>
      <c r="H1058" s="655"/>
      <c r="I1058" s="655"/>
      <c r="J1058" s="655"/>
      <c r="K1058" s="655"/>
      <c r="L1058" s="655"/>
      <c r="M1058" s="655"/>
      <c r="N1058" s="1310"/>
      <c r="O1058" s="655"/>
      <c r="P1058" s="656"/>
      <c r="Q1058" s="657"/>
      <c r="R1058" s="704"/>
      <c r="S1058" s="3180"/>
    </row>
    <row r="1059" spans="7:19" ht="15" customHeight="1">
      <c r="G1059" s="1047"/>
      <c r="H1059" s="655"/>
      <c r="I1059" s="655"/>
      <c r="J1059" s="655"/>
      <c r="K1059" s="655"/>
      <c r="L1059" s="655"/>
      <c r="M1059" s="655"/>
      <c r="N1059" s="1310"/>
      <c r="O1059" s="655"/>
      <c r="P1059" s="656"/>
      <c r="Q1059" s="657"/>
      <c r="R1059" s="704"/>
      <c r="S1059" s="3180"/>
    </row>
    <row r="1060" spans="7:19" ht="15" customHeight="1">
      <c r="G1060" s="1047"/>
      <c r="H1060" s="655"/>
      <c r="I1060" s="655"/>
      <c r="J1060" s="655"/>
      <c r="K1060" s="655"/>
      <c r="L1060" s="655"/>
      <c r="M1060" s="655"/>
      <c r="N1060" s="1310"/>
      <c r="O1060" s="655"/>
      <c r="P1060" s="656"/>
      <c r="Q1060" s="657"/>
      <c r="R1060" s="704"/>
      <c r="S1060" s="3180"/>
    </row>
    <row r="1061" spans="7:19" ht="15" customHeight="1">
      <c r="G1061" s="1047"/>
      <c r="H1061" s="655"/>
      <c r="I1061" s="655"/>
      <c r="J1061" s="655"/>
      <c r="K1061" s="655"/>
      <c r="L1061" s="655"/>
      <c r="M1061" s="655"/>
      <c r="N1061" s="1310"/>
      <c r="O1061" s="655"/>
      <c r="P1061" s="656"/>
      <c r="Q1061" s="657"/>
      <c r="R1061" s="704"/>
      <c r="S1061" s="3180"/>
    </row>
    <row r="1062" spans="7:19" ht="15" customHeight="1">
      <c r="G1062" s="1047"/>
      <c r="H1062" s="655"/>
      <c r="I1062" s="655"/>
      <c r="J1062" s="655"/>
      <c r="K1062" s="655"/>
      <c r="L1062" s="655"/>
      <c r="M1062" s="655"/>
      <c r="N1062" s="1310"/>
      <c r="O1062" s="655"/>
      <c r="P1062" s="656"/>
      <c r="Q1062" s="657"/>
      <c r="R1062" s="704"/>
      <c r="S1062" s="3180"/>
    </row>
    <row r="1063" spans="7:19" ht="15" customHeight="1">
      <c r="G1063" s="1047"/>
      <c r="H1063" s="655"/>
      <c r="I1063" s="655"/>
      <c r="J1063" s="655"/>
      <c r="K1063" s="655"/>
      <c r="L1063" s="655"/>
      <c r="M1063" s="655"/>
      <c r="N1063" s="1310"/>
      <c r="O1063" s="655"/>
      <c r="P1063" s="656"/>
      <c r="Q1063" s="657"/>
      <c r="R1063" s="704"/>
      <c r="S1063" s="3180"/>
    </row>
    <row r="1064" spans="7:19" ht="15" customHeight="1">
      <c r="G1064" s="1047"/>
      <c r="H1064" s="655"/>
      <c r="I1064" s="655"/>
      <c r="J1064" s="655"/>
      <c r="K1064" s="655"/>
      <c r="L1064" s="655"/>
      <c r="M1064" s="655"/>
      <c r="N1064" s="1310"/>
      <c r="O1064" s="655"/>
      <c r="P1064" s="656"/>
      <c r="Q1064" s="657"/>
      <c r="R1064" s="704"/>
      <c r="S1064" s="3180"/>
    </row>
    <row r="1065" spans="7:19" ht="15" customHeight="1">
      <c r="G1065" s="1047"/>
      <c r="H1065" s="655"/>
      <c r="I1065" s="655"/>
      <c r="J1065" s="655"/>
      <c r="K1065" s="655"/>
      <c r="L1065" s="655"/>
      <c r="M1065" s="655"/>
      <c r="N1065" s="1310"/>
      <c r="O1065" s="655"/>
      <c r="P1065" s="656"/>
      <c r="Q1065" s="657"/>
      <c r="R1065" s="704"/>
      <c r="S1065" s="3180"/>
    </row>
    <row r="1066" spans="7:19" ht="15" customHeight="1">
      <c r="G1066" s="1047"/>
      <c r="H1066" s="655"/>
      <c r="I1066" s="655"/>
      <c r="J1066" s="655"/>
      <c r="K1066" s="655"/>
      <c r="L1066" s="655"/>
      <c r="M1066" s="655"/>
      <c r="N1066" s="1310"/>
      <c r="O1066" s="655"/>
      <c r="P1066" s="656"/>
      <c r="Q1066" s="657"/>
      <c r="R1066" s="704"/>
      <c r="S1066" s="3180"/>
    </row>
    <row r="1067" spans="7:19" ht="15" customHeight="1">
      <c r="G1067" s="1047"/>
      <c r="H1067" s="655"/>
      <c r="I1067" s="655"/>
      <c r="J1067" s="655"/>
      <c r="K1067" s="655"/>
      <c r="L1067" s="655"/>
      <c r="M1067" s="655"/>
      <c r="N1067" s="1310"/>
      <c r="O1067" s="655"/>
      <c r="P1067" s="656"/>
      <c r="Q1067" s="657"/>
      <c r="R1067" s="704"/>
      <c r="S1067" s="3180"/>
    </row>
    <row r="1068" spans="7:19" ht="15" customHeight="1">
      <c r="G1068" s="1047"/>
      <c r="H1068" s="655"/>
      <c r="I1068" s="655"/>
      <c r="J1068" s="655"/>
      <c r="K1068" s="655"/>
      <c r="L1068" s="655"/>
      <c r="M1068" s="655"/>
      <c r="N1068" s="1310"/>
      <c r="O1068" s="655"/>
      <c r="P1068" s="656"/>
      <c r="Q1068" s="657"/>
      <c r="R1068" s="704"/>
      <c r="S1068" s="3180"/>
    </row>
    <row r="1069" spans="7:19" ht="15" customHeight="1">
      <c r="G1069" s="1047"/>
      <c r="H1069" s="655"/>
      <c r="I1069" s="655"/>
      <c r="J1069" s="655"/>
      <c r="K1069" s="655"/>
      <c r="L1069" s="655"/>
      <c r="M1069" s="655"/>
      <c r="N1069" s="1310"/>
      <c r="O1069" s="655"/>
      <c r="P1069" s="656"/>
      <c r="Q1069" s="657"/>
      <c r="R1069" s="704"/>
      <c r="S1069" s="3180"/>
    </row>
    <row r="1070" spans="7:19" ht="15" customHeight="1">
      <c r="G1070" s="1047"/>
      <c r="H1070" s="655"/>
      <c r="I1070" s="655"/>
      <c r="J1070" s="655"/>
      <c r="K1070" s="655"/>
      <c r="L1070" s="655"/>
      <c r="M1070" s="655"/>
      <c r="N1070" s="1310"/>
      <c r="O1070" s="655"/>
      <c r="P1070" s="656"/>
      <c r="Q1070" s="657"/>
      <c r="R1070" s="704"/>
      <c r="S1070" s="3180"/>
    </row>
    <row r="1071" spans="7:19" ht="15" customHeight="1">
      <c r="G1071" s="1047"/>
      <c r="H1071" s="655"/>
      <c r="I1071" s="655"/>
      <c r="J1071" s="655"/>
      <c r="K1071" s="655"/>
      <c r="L1071" s="655"/>
      <c r="M1071" s="655"/>
      <c r="N1071" s="1310"/>
      <c r="O1071" s="655"/>
      <c r="P1071" s="656"/>
      <c r="Q1071" s="657"/>
      <c r="R1071" s="704"/>
      <c r="S1071" s="3180"/>
    </row>
    <row r="1072" spans="7:19" ht="15" customHeight="1">
      <c r="G1072" s="1047"/>
      <c r="H1072" s="655"/>
      <c r="I1072" s="655"/>
      <c r="J1072" s="655"/>
      <c r="K1072" s="655"/>
      <c r="L1072" s="655"/>
      <c r="M1072" s="655"/>
      <c r="N1072" s="1310"/>
      <c r="O1072" s="655"/>
      <c r="P1072" s="656"/>
      <c r="Q1072" s="657"/>
      <c r="R1072" s="704"/>
      <c r="S1072" s="3180"/>
    </row>
    <row r="1073" spans="7:19" ht="15" customHeight="1">
      <c r="G1073" s="1047"/>
      <c r="H1073" s="655"/>
      <c r="I1073" s="655"/>
      <c r="J1073" s="655"/>
      <c r="K1073" s="655"/>
      <c r="L1073" s="655"/>
      <c r="M1073" s="655"/>
      <c r="N1073" s="1310"/>
      <c r="O1073" s="655"/>
      <c r="P1073" s="656"/>
      <c r="Q1073" s="657"/>
      <c r="R1073" s="704"/>
      <c r="S1073" s="3180"/>
    </row>
    <row r="1074" spans="7:19" ht="15" customHeight="1">
      <c r="G1074" s="1047"/>
      <c r="H1074" s="655"/>
      <c r="I1074" s="655"/>
      <c r="J1074" s="655"/>
      <c r="K1074" s="655"/>
      <c r="L1074" s="655"/>
      <c r="M1074" s="655"/>
      <c r="N1074" s="1310"/>
      <c r="O1074" s="655"/>
      <c r="P1074" s="656"/>
      <c r="Q1074" s="657"/>
      <c r="R1074" s="704"/>
      <c r="S1074" s="3180"/>
    </row>
    <row r="1075" spans="7:19" ht="15" customHeight="1">
      <c r="G1075" s="1047"/>
      <c r="H1075" s="655"/>
      <c r="I1075" s="655"/>
      <c r="J1075" s="655"/>
      <c r="K1075" s="655"/>
      <c r="L1075" s="655"/>
      <c r="M1075" s="655"/>
      <c r="N1075" s="1310"/>
      <c r="O1075" s="655"/>
      <c r="P1075" s="656"/>
      <c r="Q1075" s="657"/>
      <c r="R1075" s="704"/>
      <c r="S1075" s="3180"/>
    </row>
    <row r="1076" spans="7:19" ht="15" customHeight="1">
      <c r="G1076" s="1047"/>
      <c r="H1076" s="655"/>
      <c r="I1076" s="655"/>
      <c r="J1076" s="655"/>
      <c r="K1076" s="655"/>
      <c r="L1076" s="655"/>
      <c r="M1076" s="655"/>
      <c r="N1076" s="1310"/>
      <c r="O1076" s="655"/>
      <c r="P1076" s="656"/>
      <c r="Q1076" s="657"/>
      <c r="R1076" s="704"/>
      <c r="S1076" s="3180"/>
    </row>
    <row r="1077" spans="7:19" ht="15" customHeight="1">
      <c r="G1077" s="1047"/>
      <c r="H1077" s="655"/>
      <c r="I1077" s="655"/>
      <c r="J1077" s="655"/>
      <c r="K1077" s="655"/>
      <c r="L1077" s="655"/>
      <c r="M1077" s="655"/>
      <c r="N1077" s="1310"/>
      <c r="O1077" s="655"/>
      <c r="P1077" s="656"/>
      <c r="Q1077" s="657"/>
      <c r="R1077" s="704"/>
      <c r="S1077" s="3180"/>
    </row>
    <row r="1078" spans="7:19" ht="15" customHeight="1">
      <c r="G1078" s="1047"/>
      <c r="H1078" s="655"/>
      <c r="I1078" s="655"/>
      <c r="J1078" s="655"/>
      <c r="K1078" s="655"/>
      <c r="L1078" s="655"/>
      <c r="M1078" s="655"/>
      <c r="N1078" s="1310"/>
      <c r="O1078" s="655"/>
      <c r="P1078" s="656"/>
      <c r="Q1078" s="657"/>
      <c r="R1078" s="704"/>
      <c r="S1078" s="3180"/>
    </row>
    <row r="1079" spans="7:19" ht="15" customHeight="1">
      <c r="G1079" s="1047"/>
      <c r="H1079" s="655"/>
      <c r="I1079" s="655"/>
      <c r="J1079" s="655"/>
      <c r="K1079" s="655"/>
      <c r="L1079" s="655"/>
      <c r="M1079" s="655"/>
      <c r="N1079" s="1310"/>
      <c r="O1079" s="655"/>
      <c r="P1079" s="656"/>
      <c r="Q1079" s="657"/>
      <c r="R1079" s="704"/>
      <c r="S1079" s="3180"/>
    </row>
    <row r="1080" spans="7:19" ht="15" customHeight="1">
      <c r="G1080" s="1047"/>
      <c r="H1080" s="655"/>
      <c r="I1080" s="655"/>
      <c r="J1080" s="655"/>
      <c r="K1080" s="655"/>
      <c r="L1080" s="655"/>
      <c r="M1080" s="655"/>
      <c r="N1080" s="1310"/>
      <c r="O1080" s="655"/>
      <c r="P1080" s="656"/>
      <c r="Q1080" s="657"/>
      <c r="R1080" s="704"/>
      <c r="S1080" s="3180"/>
    </row>
    <row r="1081" spans="7:19" ht="15" customHeight="1">
      <c r="G1081" s="1047"/>
      <c r="H1081" s="655"/>
      <c r="I1081" s="655"/>
      <c r="J1081" s="655"/>
      <c r="K1081" s="655"/>
      <c r="L1081" s="655"/>
      <c r="M1081" s="655"/>
      <c r="N1081" s="1310"/>
      <c r="O1081" s="655"/>
      <c r="P1081" s="656"/>
      <c r="Q1081" s="657"/>
      <c r="R1081" s="704"/>
      <c r="S1081" s="3180"/>
    </row>
    <row r="1082" spans="7:19" ht="15" customHeight="1">
      <c r="G1082" s="1047"/>
      <c r="H1082" s="655"/>
      <c r="I1082" s="655"/>
      <c r="J1082" s="655"/>
      <c r="K1082" s="655"/>
      <c r="L1082" s="655"/>
      <c r="M1082" s="655"/>
      <c r="N1082" s="1310"/>
      <c r="O1082" s="655"/>
      <c r="P1082" s="656"/>
      <c r="Q1082" s="657"/>
      <c r="R1082" s="704"/>
      <c r="S1082" s="3180"/>
    </row>
    <row r="1083" spans="7:19" ht="15" customHeight="1">
      <c r="G1083" s="1047"/>
      <c r="H1083" s="655"/>
      <c r="I1083" s="655"/>
      <c r="J1083" s="655"/>
      <c r="K1083" s="655"/>
      <c r="L1083" s="655"/>
      <c r="M1083" s="655"/>
      <c r="N1083" s="1310"/>
      <c r="O1083" s="655"/>
      <c r="P1083" s="656"/>
      <c r="Q1083" s="657"/>
      <c r="R1083" s="704"/>
      <c r="S1083" s="3180"/>
    </row>
    <row r="1084" spans="7:19" ht="15" customHeight="1">
      <c r="G1084" s="1047"/>
      <c r="H1084" s="655"/>
      <c r="I1084" s="655"/>
      <c r="J1084" s="655"/>
      <c r="K1084" s="655"/>
      <c r="L1084" s="655"/>
      <c r="M1084" s="655"/>
      <c r="N1084" s="1310"/>
      <c r="O1084" s="655"/>
      <c r="P1084" s="656"/>
      <c r="Q1084" s="657"/>
      <c r="R1084" s="704"/>
      <c r="S1084" s="3180"/>
    </row>
    <row r="1085" spans="7:19" ht="15" customHeight="1">
      <c r="G1085" s="1047"/>
      <c r="H1085" s="655"/>
      <c r="I1085" s="655"/>
      <c r="J1085" s="655"/>
      <c r="K1085" s="655"/>
      <c r="L1085" s="655"/>
      <c r="M1085" s="655"/>
      <c r="N1085" s="1310"/>
      <c r="O1085" s="655"/>
      <c r="P1085" s="656"/>
      <c r="Q1085" s="657"/>
      <c r="R1085" s="704"/>
      <c r="S1085" s="3180"/>
    </row>
    <row r="1086" spans="7:19" ht="15" customHeight="1">
      <c r="G1086" s="1047"/>
      <c r="H1086" s="655"/>
      <c r="I1086" s="655"/>
      <c r="J1086" s="655"/>
      <c r="K1086" s="655"/>
      <c r="L1086" s="655"/>
      <c r="M1086" s="655"/>
      <c r="N1086" s="1310"/>
      <c r="O1086" s="655"/>
      <c r="P1086" s="656"/>
      <c r="Q1086" s="657"/>
      <c r="R1086" s="704"/>
      <c r="S1086" s="3180"/>
    </row>
    <row r="1087" spans="7:19" ht="15" customHeight="1">
      <c r="G1087" s="1047"/>
      <c r="H1087" s="655"/>
      <c r="I1087" s="655"/>
      <c r="J1087" s="655"/>
      <c r="K1087" s="655"/>
      <c r="L1087" s="655"/>
      <c r="M1087" s="655"/>
      <c r="N1087" s="1310"/>
      <c r="O1087" s="655"/>
      <c r="P1087" s="656"/>
      <c r="Q1087" s="657"/>
      <c r="R1087" s="704"/>
      <c r="S1087" s="3180"/>
    </row>
    <row r="1088" spans="7:19" ht="15" customHeight="1">
      <c r="G1088" s="1047"/>
      <c r="H1088" s="655"/>
      <c r="I1088" s="655"/>
      <c r="J1088" s="655"/>
      <c r="K1088" s="655"/>
      <c r="L1088" s="655"/>
      <c r="M1088" s="655"/>
      <c r="N1088" s="1310"/>
      <c r="O1088" s="655"/>
      <c r="P1088" s="656"/>
      <c r="Q1088" s="657"/>
      <c r="R1088" s="704"/>
      <c r="S1088" s="3180"/>
    </row>
    <row r="1089" spans="7:19" ht="15" customHeight="1">
      <c r="G1089" s="1047"/>
      <c r="H1089" s="655"/>
      <c r="I1089" s="655"/>
      <c r="J1089" s="655"/>
      <c r="K1089" s="655"/>
      <c r="L1089" s="655"/>
      <c r="M1089" s="655"/>
      <c r="N1089" s="1310"/>
      <c r="O1089" s="655"/>
      <c r="P1089" s="656"/>
      <c r="Q1089" s="657"/>
      <c r="R1089" s="704"/>
      <c r="S1089" s="3180"/>
    </row>
    <row r="1090" spans="7:19" ht="15" customHeight="1">
      <c r="G1090" s="1047"/>
      <c r="H1090" s="655"/>
      <c r="I1090" s="655"/>
      <c r="J1090" s="655"/>
      <c r="K1090" s="655"/>
      <c r="L1090" s="655"/>
      <c r="M1090" s="655"/>
      <c r="N1090" s="1310"/>
      <c r="O1090" s="655"/>
      <c r="P1090" s="656"/>
      <c r="Q1090" s="657"/>
      <c r="R1090" s="704"/>
      <c r="S1090" s="3180"/>
    </row>
    <row r="1091" spans="7:19" ht="15" customHeight="1">
      <c r="G1091" s="1047"/>
      <c r="H1091" s="655"/>
      <c r="I1091" s="655"/>
      <c r="J1091" s="655"/>
      <c r="K1091" s="655"/>
      <c r="L1091" s="655"/>
      <c r="M1091" s="655"/>
      <c r="N1091" s="1310"/>
      <c r="O1091" s="655"/>
      <c r="P1091" s="656"/>
      <c r="Q1091" s="657"/>
      <c r="R1091" s="704"/>
      <c r="S1091" s="3180"/>
    </row>
    <row r="1092" spans="7:19" ht="15" customHeight="1">
      <c r="G1092" s="1047"/>
      <c r="H1092" s="655"/>
      <c r="I1092" s="655"/>
      <c r="J1092" s="655"/>
      <c r="K1092" s="655"/>
      <c r="L1092" s="655"/>
      <c r="M1092" s="655"/>
      <c r="N1092" s="1310"/>
      <c r="O1092" s="655"/>
      <c r="P1092" s="656"/>
      <c r="Q1092" s="657"/>
      <c r="R1092" s="704"/>
      <c r="S1092" s="3180"/>
    </row>
    <row r="1093" spans="7:19" ht="15" customHeight="1">
      <c r="G1093" s="1047"/>
      <c r="H1093" s="655"/>
      <c r="I1093" s="655"/>
      <c r="J1093" s="655"/>
      <c r="K1093" s="655"/>
      <c r="L1093" s="655"/>
      <c r="M1093" s="655"/>
      <c r="N1093" s="1310"/>
      <c r="O1093" s="655"/>
      <c r="P1093" s="656"/>
      <c r="Q1093" s="657"/>
      <c r="R1093" s="704"/>
      <c r="S1093" s="3180"/>
    </row>
    <row r="1094" spans="7:19" ht="15" customHeight="1">
      <c r="G1094" s="1047"/>
      <c r="H1094" s="655"/>
      <c r="I1094" s="655"/>
      <c r="J1094" s="655"/>
      <c r="K1094" s="655"/>
      <c r="L1094" s="655"/>
      <c r="M1094" s="655"/>
      <c r="N1094" s="1310"/>
      <c r="O1094" s="655"/>
      <c r="P1094" s="656"/>
      <c r="Q1094" s="657"/>
      <c r="R1094" s="704"/>
      <c r="S1094" s="3180"/>
    </row>
    <row r="1095" spans="7:19" ht="15" customHeight="1">
      <c r="G1095" s="1047"/>
      <c r="H1095" s="655"/>
      <c r="I1095" s="655"/>
      <c r="J1095" s="655"/>
      <c r="K1095" s="655"/>
      <c r="L1095" s="655"/>
      <c r="M1095" s="655"/>
      <c r="N1095" s="1310"/>
      <c r="O1095" s="655"/>
      <c r="P1095" s="656"/>
      <c r="Q1095" s="657"/>
      <c r="R1095" s="704"/>
      <c r="S1095" s="3180"/>
    </row>
    <row r="1096" spans="7:19" ht="15" customHeight="1">
      <c r="G1096" s="1047"/>
      <c r="H1096" s="655"/>
      <c r="I1096" s="655"/>
      <c r="J1096" s="655"/>
      <c r="K1096" s="655"/>
      <c r="L1096" s="655"/>
      <c r="M1096" s="655"/>
      <c r="N1096" s="1310"/>
      <c r="O1096" s="655"/>
      <c r="P1096" s="656"/>
      <c r="Q1096" s="657"/>
      <c r="R1096" s="704"/>
      <c r="S1096" s="3180"/>
    </row>
    <row r="1097" spans="7:19" ht="15" customHeight="1">
      <c r="G1097" s="1047"/>
      <c r="H1097" s="655"/>
      <c r="I1097" s="655"/>
      <c r="J1097" s="655"/>
      <c r="K1097" s="655"/>
      <c r="L1097" s="655"/>
      <c r="M1097" s="655"/>
      <c r="N1097" s="1310"/>
      <c r="O1097" s="655"/>
      <c r="P1097" s="656"/>
      <c r="Q1097" s="657"/>
      <c r="R1097" s="704"/>
      <c r="S1097" s="3180"/>
    </row>
    <row r="1098" spans="7:19" ht="15" customHeight="1">
      <c r="G1098" s="1047"/>
      <c r="H1098" s="655"/>
      <c r="I1098" s="655"/>
      <c r="J1098" s="655"/>
      <c r="K1098" s="655"/>
      <c r="L1098" s="655"/>
      <c r="M1098" s="655"/>
      <c r="N1098" s="1310"/>
      <c r="O1098" s="655"/>
      <c r="P1098" s="656"/>
      <c r="Q1098" s="657"/>
      <c r="R1098" s="704"/>
      <c r="S1098" s="3180"/>
    </row>
    <row r="1099" spans="7:19" ht="15" customHeight="1">
      <c r="G1099" s="1047"/>
      <c r="H1099" s="655"/>
      <c r="I1099" s="655"/>
      <c r="J1099" s="655"/>
      <c r="K1099" s="655"/>
      <c r="L1099" s="655"/>
      <c r="M1099" s="655"/>
      <c r="N1099" s="1310"/>
      <c r="O1099" s="655"/>
      <c r="P1099" s="656"/>
      <c r="Q1099" s="657"/>
      <c r="R1099" s="704"/>
      <c r="S1099" s="3180"/>
    </row>
    <row r="1100" spans="7:19" ht="15" customHeight="1">
      <c r="G1100" s="1047"/>
      <c r="H1100" s="655"/>
      <c r="I1100" s="655"/>
      <c r="J1100" s="655"/>
      <c r="K1100" s="655"/>
      <c r="L1100" s="655"/>
      <c r="M1100" s="655"/>
      <c r="N1100" s="1310"/>
      <c r="O1100" s="655"/>
      <c r="P1100" s="656"/>
      <c r="Q1100" s="657"/>
      <c r="R1100" s="704"/>
      <c r="S1100" s="3180"/>
    </row>
    <row r="1101" spans="7:19" ht="15" customHeight="1">
      <c r="G1101" s="1047"/>
      <c r="H1101" s="655"/>
      <c r="I1101" s="655"/>
      <c r="J1101" s="655"/>
      <c r="K1101" s="655"/>
      <c r="L1101" s="655"/>
      <c r="M1101" s="655"/>
      <c r="N1101" s="1310"/>
      <c r="O1101" s="655"/>
      <c r="P1101" s="656"/>
      <c r="Q1101" s="657"/>
      <c r="R1101" s="704"/>
      <c r="S1101" s="3180"/>
    </row>
    <row r="1102" spans="7:19" ht="15" customHeight="1">
      <c r="G1102" s="1047"/>
      <c r="H1102" s="655"/>
      <c r="I1102" s="655"/>
      <c r="J1102" s="655"/>
      <c r="K1102" s="655"/>
      <c r="L1102" s="655"/>
      <c r="M1102" s="655"/>
      <c r="N1102" s="1310"/>
      <c r="O1102" s="655"/>
      <c r="P1102" s="656"/>
      <c r="Q1102" s="657"/>
      <c r="R1102" s="704"/>
      <c r="S1102" s="3180"/>
    </row>
    <row r="1103" spans="7:19" ht="15" customHeight="1">
      <c r="G1103" s="1047"/>
      <c r="H1103" s="655"/>
      <c r="I1103" s="655"/>
      <c r="J1103" s="655"/>
      <c r="K1103" s="655"/>
      <c r="L1103" s="655"/>
      <c r="M1103" s="655"/>
      <c r="N1103" s="1310"/>
      <c r="O1103" s="655"/>
      <c r="P1103" s="656"/>
      <c r="Q1103" s="657"/>
      <c r="R1103" s="704"/>
      <c r="S1103" s="3180"/>
    </row>
    <row r="1104" spans="7:19" ht="15" customHeight="1">
      <c r="G1104" s="1047"/>
      <c r="H1104" s="655"/>
      <c r="I1104" s="655"/>
      <c r="J1104" s="655"/>
      <c r="K1104" s="655"/>
      <c r="L1104" s="655"/>
      <c r="M1104" s="655"/>
      <c r="N1104" s="1310"/>
      <c r="O1104" s="655"/>
      <c r="P1104" s="656"/>
      <c r="Q1104" s="657"/>
      <c r="R1104" s="704"/>
      <c r="S1104" s="3180"/>
    </row>
    <row r="1105" spans="7:19" ht="15" customHeight="1">
      <c r="G1105" s="1047"/>
      <c r="H1105" s="655"/>
      <c r="I1105" s="655"/>
      <c r="J1105" s="655"/>
      <c r="K1105" s="655"/>
      <c r="L1105" s="655"/>
      <c r="M1105" s="655"/>
      <c r="N1105" s="1310"/>
      <c r="O1105" s="655"/>
      <c r="P1105" s="656"/>
      <c r="Q1105" s="657"/>
      <c r="R1105" s="704"/>
      <c r="S1105" s="3180"/>
    </row>
    <row r="1106" spans="7:19" ht="15" customHeight="1">
      <c r="G1106" s="1047"/>
      <c r="H1106" s="655"/>
      <c r="I1106" s="655"/>
      <c r="J1106" s="655"/>
      <c r="K1106" s="655"/>
      <c r="L1106" s="655"/>
      <c r="M1106" s="655"/>
      <c r="N1106" s="1310"/>
      <c r="O1106" s="655"/>
      <c r="P1106" s="656"/>
      <c r="Q1106" s="657"/>
      <c r="R1106" s="704"/>
      <c r="S1106" s="3180"/>
    </row>
    <row r="1107" spans="7:19" ht="15" customHeight="1">
      <c r="G1107" s="1047"/>
      <c r="H1107" s="655"/>
      <c r="I1107" s="655"/>
      <c r="J1107" s="655"/>
      <c r="K1107" s="655"/>
      <c r="L1107" s="655"/>
      <c r="M1107" s="655"/>
      <c r="N1107" s="1310"/>
      <c r="O1107" s="655"/>
      <c r="P1107" s="656"/>
      <c r="Q1107" s="657"/>
      <c r="R1107" s="704"/>
      <c r="S1107" s="3180"/>
    </row>
    <row r="1108" spans="7:19" ht="15" customHeight="1">
      <c r="G1108" s="1047"/>
      <c r="H1108" s="655"/>
      <c r="I1108" s="655"/>
      <c r="J1108" s="655"/>
      <c r="K1108" s="655"/>
      <c r="L1108" s="655"/>
      <c r="M1108" s="655"/>
      <c r="N1108" s="1310"/>
      <c r="O1108" s="655"/>
      <c r="P1108" s="656"/>
      <c r="Q1108" s="657"/>
      <c r="R1108" s="704"/>
      <c r="S1108" s="3180"/>
    </row>
    <row r="1109" spans="7:19" ht="15" customHeight="1">
      <c r="G1109" s="1047"/>
      <c r="H1109" s="655"/>
      <c r="I1109" s="655"/>
      <c r="J1109" s="655"/>
      <c r="K1109" s="655"/>
      <c r="L1109" s="655"/>
      <c r="M1109" s="655"/>
      <c r="N1109" s="1310"/>
      <c r="O1109" s="655"/>
      <c r="P1109" s="656"/>
      <c r="Q1109" s="657"/>
      <c r="R1109" s="704"/>
      <c r="S1109" s="3180"/>
    </row>
    <row r="1110" spans="7:19" ht="15" customHeight="1">
      <c r="G1110" s="1047"/>
      <c r="H1110" s="655"/>
      <c r="I1110" s="655"/>
      <c r="J1110" s="655"/>
      <c r="K1110" s="655"/>
      <c r="L1110" s="655"/>
      <c r="M1110" s="655"/>
      <c r="N1110" s="1310"/>
      <c r="O1110" s="655"/>
      <c r="P1110" s="656"/>
      <c r="Q1110" s="657"/>
      <c r="R1110" s="704"/>
      <c r="S1110" s="3180"/>
    </row>
    <row r="1111" spans="7:19" ht="15" customHeight="1">
      <c r="G1111" s="1047"/>
      <c r="H1111" s="655"/>
      <c r="I1111" s="655"/>
      <c r="J1111" s="655"/>
      <c r="K1111" s="655"/>
      <c r="L1111" s="655"/>
      <c r="M1111" s="655"/>
      <c r="N1111" s="1310"/>
      <c r="O1111" s="655"/>
      <c r="P1111" s="656"/>
      <c r="Q1111" s="657"/>
      <c r="R1111" s="704"/>
      <c r="S1111" s="3180"/>
    </row>
    <row r="1112" spans="7:19" ht="15" customHeight="1">
      <c r="G1112" s="1047"/>
      <c r="H1112" s="655"/>
      <c r="I1112" s="655"/>
      <c r="J1112" s="655"/>
      <c r="K1112" s="655"/>
      <c r="L1112" s="655"/>
      <c r="M1112" s="655"/>
      <c r="N1112" s="1310"/>
      <c r="O1112" s="655"/>
      <c r="P1112" s="656"/>
      <c r="Q1112" s="657"/>
      <c r="R1112" s="704"/>
      <c r="S1112" s="3180"/>
    </row>
    <row r="1113" spans="7:19" ht="15" customHeight="1">
      <c r="G1113" s="1047"/>
      <c r="H1113" s="655"/>
      <c r="I1113" s="655"/>
      <c r="J1113" s="655"/>
      <c r="K1113" s="655"/>
      <c r="L1113" s="655"/>
      <c r="M1113" s="655"/>
      <c r="N1113" s="1310"/>
      <c r="O1113" s="655"/>
      <c r="P1113" s="656"/>
      <c r="Q1113" s="657"/>
      <c r="R1113" s="704"/>
      <c r="S1113" s="3180"/>
    </row>
    <row r="1114" spans="7:19" ht="15" customHeight="1">
      <c r="G1114" s="1047"/>
      <c r="H1114" s="655"/>
      <c r="I1114" s="655"/>
      <c r="J1114" s="655"/>
      <c r="K1114" s="655"/>
      <c r="L1114" s="655"/>
      <c r="M1114" s="655"/>
      <c r="N1114" s="1310"/>
      <c r="O1114" s="655"/>
      <c r="P1114" s="656"/>
      <c r="Q1114" s="657"/>
      <c r="R1114" s="704"/>
      <c r="S1114" s="3180"/>
    </row>
    <row r="1115" spans="7:19" ht="15" customHeight="1">
      <c r="G1115" s="1047"/>
      <c r="H1115" s="655"/>
      <c r="I1115" s="655"/>
      <c r="J1115" s="655"/>
      <c r="K1115" s="655"/>
      <c r="L1115" s="655"/>
      <c r="M1115" s="655"/>
      <c r="N1115" s="1310"/>
      <c r="O1115" s="655"/>
      <c r="P1115" s="656"/>
      <c r="Q1115" s="657"/>
      <c r="R1115" s="704"/>
      <c r="S1115" s="3180"/>
    </row>
    <row r="1116" spans="7:19" ht="15" customHeight="1">
      <c r="G1116" s="1047"/>
      <c r="H1116" s="655"/>
      <c r="I1116" s="655"/>
      <c r="J1116" s="655"/>
      <c r="K1116" s="655"/>
      <c r="L1116" s="655"/>
      <c r="M1116" s="655"/>
      <c r="N1116" s="1310"/>
      <c r="O1116" s="655"/>
      <c r="P1116" s="656"/>
      <c r="Q1116" s="657"/>
      <c r="R1116" s="704"/>
      <c r="S1116" s="3180"/>
    </row>
    <row r="1117" spans="7:19" ht="15" customHeight="1">
      <c r="G1117" s="1047"/>
      <c r="H1117" s="655"/>
      <c r="I1117" s="655"/>
      <c r="J1117" s="655"/>
      <c r="K1117" s="655"/>
      <c r="L1117" s="655"/>
      <c r="M1117" s="655"/>
      <c r="N1117" s="1310"/>
      <c r="O1117" s="655"/>
      <c r="P1117" s="656"/>
      <c r="Q1117" s="657"/>
      <c r="R1117" s="704"/>
      <c r="S1117" s="3180"/>
    </row>
    <row r="1118" spans="7:19" ht="15" customHeight="1">
      <c r="G1118" s="1047"/>
      <c r="H1118" s="655"/>
      <c r="I1118" s="655"/>
      <c r="J1118" s="655"/>
      <c r="K1118" s="655"/>
      <c r="L1118" s="655"/>
      <c r="M1118" s="655"/>
      <c r="N1118" s="1310"/>
      <c r="O1118" s="655"/>
      <c r="P1118" s="656"/>
      <c r="Q1118" s="657"/>
      <c r="R1118" s="704"/>
      <c r="S1118" s="3180"/>
    </row>
    <row r="1119" spans="7:19" ht="15" customHeight="1">
      <c r="G1119" s="1047"/>
      <c r="H1119" s="655"/>
      <c r="I1119" s="655"/>
      <c r="J1119" s="655"/>
      <c r="K1119" s="655"/>
      <c r="L1119" s="655"/>
      <c r="M1119" s="655"/>
      <c r="N1119" s="1310"/>
      <c r="O1119" s="655"/>
      <c r="P1119" s="656"/>
      <c r="Q1119" s="657"/>
      <c r="R1119" s="704"/>
      <c r="S1119" s="3180"/>
    </row>
    <row r="1120" spans="7:19" ht="15" customHeight="1">
      <c r="G1120" s="1047"/>
      <c r="H1120" s="655"/>
      <c r="I1120" s="655"/>
      <c r="J1120" s="655"/>
      <c r="K1120" s="655"/>
      <c r="L1120" s="655"/>
      <c r="M1120" s="655"/>
      <c r="N1120" s="1310"/>
      <c r="O1120" s="655"/>
      <c r="P1120" s="656"/>
      <c r="Q1120" s="657"/>
      <c r="R1120" s="704"/>
      <c r="S1120" s="3180"/>
    </row>
    <row r="1121" spans="7:19" ht="15" customHeight="1">
      <c r="G1121" s="1047"/>
      <c r="H1121" s="655"/>
      <c r="I1121" s="655"/>
      <c r="J1121" s="655"/>
      <c r="K1121" s="655"/>
      <c r="L1121" s="655"/>
      <c r="M1121" s="655"/>
      <c r="N1121" s="1310"/>
      <c r="O1121" s="655"/>
      <c r="P1121" s="656"/>
      <c r="Q1121" s="657"/>
      <c r="R1121" s="704"/>
      <c r="S1121" s="3180"/>
    </row>
    <row r="1122" spans="7:19" ht="15" customHeight="1">
      <c r="G1122" s="1047"/>
      <c r="H1122" s="655"/>
      <c r="I1122" s="655"/>
      <c r="J1122" s="655"/>
      <c r="K1122" s="655"/>
      <c r="L1122" s="655"/>
      <c r="M1122" s="655"/>
      <c r="N1122" s="1310"/>
      <c r="O1122" s="655"/>
      <c r="P1122" s="656"/>
      <c r="Q1122" s="657"/>
      <c r="R1122" s="704"/>
      <c r="S1122" s="3180"/>
    </row>
    <row r="1123" spans="7:19" ht="15" customHeight="1">
      <c r="G1123" s="1047"/>
      <c r="H1123" s="655"/>
      <c r="I1123" s="655"/>
      <c r="J1123" s="655"/>
      <c r="K1123" s="655"/>
      <c r="L1123" s="655"/>
      <c r="M1123" s="655"/>
      <c r="N1123" s="1310"/>
      <c r="O1123" s="655"/>
      <c r="P1123" s="656"/>
      <c r="Q1123" s="657"/>
      <c r="R1123" s="704"/>
      <c r="S1123" s="3180"/>
    </row>
    <row r="1124" spans="7:19" ht="15" customHeight="1">
      <c r="G1124" s="1047"/>
      <c r="H1124" s="655"/>
      <c r="I1124" s="655"/>
      <c r="J1124" s="655"/>
      <c r="K1124" s="655"/>
      <c r="L1124" s="655"/>
      <c r="M1124" s="655"/>
      <c r="N1124" s="1310"/>
      <c r="O1124" s="655"/>
      <c r="P1124" s="656"/>
      <c r="Q1124" s="657"/>
      <c r="R1124" s="704"/>
      <c r="S1124" s="3180"/>
    </row>
    <row r="1125" spans="7:19" ht="15" customHeight="1">
      <c r="G1125" s="1047"/>
      <c r="H1125" s="655"/>
      <c r="I1125" s="655"/>
      <c r="J1125" s="655"/>
      <c r="K1125" s="655"/>
      <c r="L1125" s="655"/>
      <c r="M1125" s="655"/>
      <c r="N1125" s="1310"/>
      <c r="O1125" s="655"/>
      <c r="P1125" s="656"/>
      <c r="Q1125" s="657"/>
      <c r="R1125" s="704"/>
      <c r="S1125" s="3180"/>
    </row>
    <row r="1126" spans="7:19" ht="15" customHeight="1">
      <c r="G1126" s="1047"/>
      <c r="H1126" s="655"/>
      <c r="I1126" s="655"/>
      <c r="J1126" s="655"/>
      <c r="K1126" s="655"/>
      <c r="L1126" s="655"/>
      <c r="M1126" s="655"/>
      <c r="N1126" s="1310"/>
      <c r="O1126" s="655"/>
      <c r="P1126" s="656"/>
      <c r="Q1126" s="657"/>
      <c r="R1126" s="704"/>
      <c r="S1126" s="3180"/>
    </row>
    <row r="1127" spans="7:19" ht="15" customHeight="1">
      <c r="G1127" s="1047"/>
      <c r="H1127" s="655"/>
      <c r="I1127" s="655"/>
      <c r="J1127" s="655"/>
      <c r="K1127" s="655"/>
      <c r="L1127" s="655"/>
      <c r="M1127" s="655"/>
      <c r="N1127" s="1310"/>
      <c r="O1127" s="655"/>
      <c r="P1127" s="656"/>
      <c r="Q1127" s="657"/>
      <c r="R1127" s="704"/>
      <c r="S1127" s="3180"/>
    </row>
    <row r="1128" spans="7:19" ht="15" customHeight="1">
      <c r="G1128" s="1047"/>
      <c r="H1128" s="655"/>
      <c r="I1128" s="655"/>
      <c r="J1128" s="655"/>
      <c r="K1128" s="655"/>
      <c r="L1128" s="655"/>
      <c r="M1128" s="655"/>
      <c r="N1128" s="1310"/>
      <c r="O1128" s="655"/>
      <c r="P1128" s="656"/>
      <c r="Q1128" s="657"/>
      <c r="R1128" s="704"/>
      <c r="S1128" s="3180"/>
    </row>
    <row r="1129" spans="7:19" ht="15" customHeight="1">
      <c r="G1129" s="1047"/>
      <c r="H1129" s="655"/>
      <c r="I1129" s="655"/>
      <c r="J1129" s="655"/>
      <c r="K1129" s="655"/>
      <c r="L1129" s="655"/>
      <c r="M1129" s="655"/>
      <c r="N1129" s="1310"/>
      <c r="O1129" s="655"/>
      <c r="P1129" s="656"/>
      <c r="Q1129" s="657"/>
      <c r="R1129" s="704"/>
      <c r="S1129" s="3180"/>
    </row>
    <row r="1130" spans="7:19" ht="15" customHeight="1">
      <c r="G1130" s="1047"/>
      <c r="H1130" s="655"/>
      <c r="I1130" s="655"/>
      <c r="J1130" s="655"/>
      <c r="K1130" s="655"/>
      <c r="L1130" s="655"/>
      <c r="M1130" s="655"/>
      <c r="N1130" s="1310"/>
      <c r="O1130" s="655"/>
      <c r="P1130" s="656"/>
      <c r="Q1130" s="657"/>
      <c r="R1130" s="704"/>
      <c r="S1130" s="3180"/>
    </row>
    <row r="1131" spans="7:19" ht="15" customHeight="1">
      <c r="G1131" s="1047"/>
      <c r="H1131" s="655"/>
      <c r="I1131" s="655"/>
      <c r="J1131" s="655"/>
      <c r="K1131" s="655"/>
      <c r="L1131" s="655"/>
      <c r="M1131" s="655"/>
      <c r="N1131" s="1310"/>
      <c r="O1131" s="655"/>
      <c r="P1131" s="656"/>
      <c r="Q1131" s="657"/>
      <c r="R1131" s="704"/>
      <c r="S1131" s="3180"/>
    </row>
    <row r="1132" spans="7:19" ht="15" customHeight="1">
      <c r="G1132" s="1047"/>
      <c r="H1132" s="655"/>
      <c r="I1132" s="655"/>
      <c r="J1132" s="655"/>
      <c r="K1132" s="655"/>
      <c r="L1132" s="655"/>
      <c r="M1132" s="655"/>
      <c r="N1132" s="1310"/>
      <c r="O1132" s="655"/>
      <c r="P1132" s="656"/>
      <c r="Q1132" s="657"/>
      <c r="R1132" s="704"/>
      <c r="S1132" s="3180"/>
    </row>
    <row r="1133" spans="7:19" ht="15" customHeight="1">
      <c r="G1133" s="1047"/>
      <c r="H1133" s="655"/>
      <c r="I1133" s="655"/>
      <c r="J1133" s="655"/>
      <c r="K1133" s="655"/>
      <c r="L1133" s="655"/>
      <c r="M1133" s="655"/>
      <c r="N1133" s="1310"/>
      <c r="O1133" s="655"/>
      <c r="P1133" s="656"/>
      <c r="Q1133" s="657"/>
      <c r="R1133" s="704"/>
      <c r="S1133" s="3180"/>
    </row>
    <row r="1134" spans="7:19" ht="15" customHeight="1">
      <c r="G1134" s="1047"/>
      <c r="H1134" s="655"/>
      <c r="I1134" s="655"/>
      <c r="J1134" s="655"/>
      <c r="K1134" s="655"/>
      <c r="L1134" s="655"/>
      <c r="M1134" s="655"/>
      <c r="N1134" s="1310"/>
      <c r="O1134" s="655"/>
      <c r="P1134" s="656"/>
      <c r="Q1134" s="657"/>
      <c r="R1134" s="704"/>
      <c r="S1134" s="3180"/>
    </row>
    <row r="1135" spans="7:19" ht="15" customHeight="1">
      <c r="G1135" s="1047"/>
      <c r="H1135" s="655"/>
      <c r="I1135" s="655"/>
      <c r="J1135" s="655"/>
      <c r="K1135" s="655"/>
      <c r="L1135" s="655"/>
      <c r="M1135" s="655"/>
      <c r="N1135" s="1310"/>
      <c r="O1135" s="655"/>
      <c r="P1135" s="656"/>
      <c r="Q1135" s="657"/>
      <c r="R1135" s="704"/>
      <c r="S1135" s="3180"/>
    </row>
    <row r="1136" spans="7:19" ht="15" customHeight="1">
      <c r="G1136" s="1047"/>
      <c r="H1136" s="655"/>
      <c r="I1136" s="655"/>
      <c r="J1136" s="655"/>
      <c r="K1136" s="655"/>
      <c r="L1136" s="655"/>
      <c r="M1136" s="655"/>
      <c r="N1136" s="1310"/>
      <c r="O1136" s="655"/>
      <c r="P1136" s="656"/>
      <c r="Q1136" s="657"/>
      <c r="R1136" s="704"/>
      <c r="S1136" s="3180"/>
    </row>
    <row r="1137" spans="7:19" ht="15" customHeight="1">
      <c r="G1137" s="1047"/>
      <c r="H1137" s="655"/>
      <c r="I1137" s="655"/>
      <c r="J1137" s="655"/>
      <c r="K1137" s="655"/>
      <c r="L1137" s="655"/>
      <c r="M1137" s="655"/>
      <c r="N1137" s="1310"/>
      <c r="O1137" s="655"/>
      <c r="P1137" s="656"/>
      <c r="Q1137" s="657"/>
      <c r="R1137" s="704"/>
      <c r="S1137" s="3180"/>
    </row>
    <row r="1138" spans="7:19" ht="15" customHeight="1">
      <c r="G1138" s="1047"/>
      <c r="H1138" s="655"/>
      <c r="I1138" s="655"/>
      <c r="J1138" s="655"/>
      <c r="K1138" s="655"/>
      <c r="L1138" s="655"/>
      <c r="M1138" s="655"/>
      <c r="N1138" s="1310"/>
      <c r="O1138" s="655"/>
      <c r="P1138" s="656"/>
      <c r="Q1138" s="657"/>
      <c r="R1138" s="704"/>
      <c r="S1138" s="3180"/>
    </row>
    <row r="1139" spans="7:19" ht="15" customHeight="1">
      <c r="G1139" s="1047"/>
      <c r="H1139" s="655"/>
      <c r="I1139" s="655"/>
      <c r="J1139" s="655"/>
      <c r="K1139" s="655"/>
      <c r="L1139" s="655"/>
      <c r="M1139" s="655"/>
      <c r="N1139" s="1310"/>
      <c r="O1139" s="655"/>
      <c r="P1139" s="656"/>
      <c r="Q1139" s="657"/>
      <c r="R1139" s="704"/>
      <c r="S1139" s="3180"/>
    </row>
    <row r="1140" spans="7:19" ht="15" customHeight="1">
      <c r="G1140" s="1047"/>
      <c r="H1140" s="655"/>
      <c r="I1140" s="655"/>
      <c r="J1140" s="655"/>
      <c r="K1140" s="655"/>
      <c r="L1140" s="655"/>
      <c r="M1140" s="655"/>
      <c r="N1140" s="1310"/>
      <c r="O1140" s="655"/>
      <c r="P1140" s="656"/>
      <c r="Q1140" s="657"/>
      <c r="R1140" s="704"/>
      <c r="S1140" s="3180"/>
    </row>
    <row r="1141" spans="7:19" ht="15" customHeight="1">
      <c r="G1141" s="1047"/>
      <c r="H1141" s="655"/>
      <c r="I1141" s="655"/>
      <c r="J1141" s="655"/>
      <c r="K1141" s="655"/>
      <c r="L1141" s="655"/>
      <c r="M1141" s="655"/>
      <c r="N1141" s="1310"/>
      <c r="O1141" s="655"/>
      <c r="P1141" s="656"/>
      <c r="Q1141" s="657"/>
      <c r="R1141" s="704"/>
      <c r="S1141" s="3180"/>
    </row>
    <row r="1142" spans="7:19" ht="15" customHeight="1">
      <c r="G1142" s="1047"/>
      <c r="H1142" s="655"/>
      <c r="I1142" s="655"/>
      <c r="J1142" s="655"/>
      <c r="K1142" s="655"/>
      <c r="L1142" s="655"/>
      <c r="M1142" s="655"/>
      <c r="N1142" s="1310"/>
      <c r="O1142" s="655"/>
      <c r="P1142" s="656"/>
      <c r="Q1142" s="657"/>
      <c r="R1142" s="704"/>
      <c r="S1142" s="3180"/>
    </row>
    <row r="1143" spans="7:19" ht="15" customHeight="1">
      <c r="G1143" s="1047"/>
      <c r="H1143" s="655"/>
      <c r="I1143" s="655"/>
      <c r="J1143" s="655"/>
      <c r="K1143" s="655"/>
      <c r="L1143" s="655"/>
      <c r="M1143" s="655"/>
      <c r="N1143" s="1310"/>
      <c r="O1143" s="655"/>
      <c r="P1143" s="656"/>
      <c r="Q1143" s="657"/>
      <c r="R1143" s="704"/>
      <c r="S1143" s="3180"/>
    </row>
    <row r="1144" spans="7:19" ht="15" customHeight="1">
      <c r="G1144" s="1047"/>
      <c r="H1144" s="655"/>
      <c r="I1144" s="655"/>
      <c r="J1144" s="655"/>
      <c r="K1144" s="655"/>
      <c r="L1144" s="655"/>
      <c r="M1144" s="655"/>
      <c r="N1144" s="1310"/>
      <c r="O1144" s="655"/>
      <c r="P1144" s="656"/>
      <c r="Q1144" s="657"/>
      <c r="R1144" s="704"/>
      <c r="S1144" s="3180"/>
    </row>
    <row r="1145" spans="7:19" ht="15" customHeight="1">
      <c r="G1145" s="1047"/>
      <c r="H1145" s="655"/>
      <c r="I1145" s="655"/>
      <c r="J1145" s="655"/>
      <c r="K1145" s="655"/>
      <c r="L1145" s="655"/>
      <c r="M1145" s="655"/>
      <c r="N1145" s="1310"/>
      <c r="O1145" s="655"/>
      <c r="P1145" s="656"/>
      <c r="Q1145" s="657"/>
      <c r="R1145" s="704"/>
      <c r="S1145" s="3180"/>
    </row>
    <row r="1146" spans="7:19" ht="15" customHeight="1">
      <c r="G1146" s="1047"/>
      <c r="H1146" s="655"/>
      <c r="I1146" s="655"/>
      <c r="J1146" s="655"/>
      <c r="K1146" s="655"/>
      <c r="L1146" s="655"/>
      <c r="M1146" s="655"/>
      <c r="N1146" s="1310"/>
      <c r="O1146" s="655"/>
      <c r="P1146" s="656"/>
      <c r="Q1146" s="657"/>
      <c r="R1146" s="704"/>
      <c r="S1146" s="3180"/>
    </row>
    <row r="1147" spans="7:19" ht="15" customHeight="1">
      <c r="G1147" s="1047"/>
      <c r="H1147" s="655"/>
      <c r="I1147" s="655"/>
      <c r="J1147" s="655"/>
      <c r="K1147" s="655"/>
      <c r="L1147" s="655"/>
      <c r="M1147" s="655"/>
      <c r="N1147" s="1310"/>
      <c r="O1147" s="655"/>
      <c r="P1147" s="656"/>
      <c r="Q1147" s="657"/>
      <c r="R1147" s="704"/>
      <c r="S1147" s="3180"/>
    </row>
    <row r="1148" spans="7:19" ht="15" customHeight="1">
      <c r="G1148" s="1047"/>
      <c r="H1148" s="655"/>
      <c r="I1148" s="655"/>
      <c r="J1148" s="655"/>
      <c r="K1148" s="655"/>
      <c r="L1148" s="655"/>
      <c r="M1148" s="655"/>
      <c r="N1148" s="1310"/>
      <c r="O1148" s="655"/>
      <c r="P1148" s="656"/>
      <c r="Q1148" s="657"/>
      <c r="R1148" s="704"/>
      <c r="S1148" s="3180"/>
    </row>
    <row r="1149" spans="7:19" ht="15" customHeight="1">
      <c r="G1149" s="1047"/>
      <c r="H1149" s="655"/>
      <c r="I1149" s="655"/>
      <c r="J1149" s="655"/>
      <c r="K1149" s="655"/>
      <c r="L1149" s="655"/>
      <c r="M1149" s="655"/>
      <c r="N1149" s="1310"/>
      <c r="O1149" s="655"/>
      <c r="P1149" s="656"/>
      <c r="Q1149" s="657"/>
      <c r="R1149" s="704"/>
      <c r="S1149" s="3180"/>
    </row>
    <row r="1150" spans="7:19" ht="15" customHeight="1">
      <c r="G1150" s="1047"/>
      <c r="H1150" s="655"/>
      <c r="I1150" s="655"/>
      <c r="J1150" s="655"/>
      <c r="K1150" s="655"/>
      <c r="L1150" s="655"/>
      <c r="M1150" s="655"/>
      <c r="N1150" s="1310"/>
      <c r="O1150" s="655"/>
      <c r="P1150" s="656"/>
      <c r="Q1150" s="657"/>
      <c r="R1150" s="704"/>
      <c r="S1150" s="3180"/>
    </row>
    <row r="1151" spans="7:19" ht="15" customHeight="1">
      <c r="G1151" s="1047"/>
      <c r="H1151" s="655"/>
      <c r="I1151" s="655"/>
      <c r="J1151" s="655"/>
      <c r="K1151" s="655"/>
      <c r="L1151" s="655"/>
      <c r="M1151" s="655"/>
      <c r="N1151" s="1310"/>
      <c r="O1151" s="655"/>
      <c r="P1151" s="656"/>
      <c r="Q1151" s="657"/>
      <c r="R1151" s="704"/>
      <c r="S1151" s="3180"/>
    </row>
    <row r="1152" spans="7:19" ht="15" customHeight="1">
      <c r="G1152" s="1047"/>
      <c r="H1152" s="655"/>
      <c r="I1152" s="655"/>
      <c r="J1152" s="655"/>
      <c r="K1152" s="655"/>
      <c r="L1152" s="655"/>
      <c r="M1152" s="655"/>
      <c r="N1152" s="1310"/>
      <c r="O1152" s="655"/>
      <c r="P1152" s="656"/>
      <c r="Q1152" s="657"/>
      <c r="R1152" s="704"/>
      <c r="S1152" s="3180"/>
    </row>
    <row r="1153" spans="7:19" ht="15" customHeight="1">
      <c r="G1153" s="1047"/>
      <c r="H1153" s="655"/>
      <c r="I1153" s="655"/>
      <c r="J1153" s="655"/>
      <c r="K1153" s="655"/>
      <c r="L1153" s="655"/>
      <c r="M1153" s="655"/>
      <c r="N1153" s="1310"/>
      <c r="O1153" s="655"/>
      <c r="P1153" s="656"/>
      <c r="Q1153" s="657"/>
      <c r="R1153" s="704"/>
      <c r="S1153" s="3180"/>
    </row>
    <row r="1154" spans="7:19" ht="15" customHeight="1">
      <c r="G1154" s="1047"/>
      <c r="H1154" s="655"/>
      <c r="I1154" s="655"/>
      <c r="J1154" s="655"/>
      <c r="K1154" s="655"/>
      <c r="L1154" s="655"/>
      <c r="M1154" s="655"/>
      <c r="N1154" s="1310"/>
      <c r="O1154" s="655"/>
      <c r="P1154" s="656"/>
      <c r="Q1154" s="657"/>
      <c r="R1154" s="704"/>
      <c r="S1154" s="3180"/>
    </row>
    <row r="1155" spans="7:19" ht="15" customHeight="1">
      <c r="G1155" s="1047"/>
      <c r="H1155" s="655"/>
      <c r="I1155" s="655"/>
      <c r="J1155" s="655"/>
      <c r="K1155" s="655"/>
      <c r="L1155" s="655"/>
      <c r="M1155" s="655"/>
      <c r="N1155" s="1310"/>
      <c r="O1155" s="655"/>
      <c r="P1155" s="656"/>
      <c r="Q1155" s="657"/>
      <c r="R1155" s="704"/>
      <c r="S1155" s="3180"/>
    </row>
    <row r="1156" spans="7:19" ht="15" customHeight="1">
      <c r="G1156" s="1047"/>
      <c r="H1156" s="655"/>
      <c r="I1156" s="655"/>
      <c r="J1156" s="655"/>
      <c r="K1156" s="655"/>
      <c r="L1156" s="655"/>
      <c r="M1156" s="655"/>
      <c r="N1156" s="1310"/>
      <c r="O1156" s="655"/>
      <c r="P1156" s="656"/>
      <c r="Q1156" s="657"/>
      <c r="R1156" s="704"/>
      <c r="S1156" s="3180"/>
    </row>
    <row r="1157" spans="7:19" ht="15" customHeight="1">
      <c r="G1157" s="1047"/>
      <c r="H1157" s="655"/>
      <c r="I1157" s="655"/>
      <c r="J1157" s="655"/>
      <c r="K1157" s="655"/>
      <c r="L1157" s="655"/>
      <c r="M1157" s="655"/>
      <c r="N1157" s="1310"/>
      <c r="O1157" s="655"/>
      <c r="P1157" s="656"/>
      <c r="Q1157" s="657"/>
      <c r="R1157" s="704"/>
      <c r="S1157" s="3180"/>
    </row>
    <row r="1158" spans="7:19" ht="15" customHeight="1">
      <c r="G1158" s="1047"/>
      <c r="H1158" s="655"/>
      <c r="I1158" s="655"/>
      <c r="J1158" s="655"/>
      <c r="K1158" s="655"/>
      <c r="L1158" s="655"/>
      <c r="M1158" s="655"/>
      <c r="N1158" s="1310"/>
      <c r="O1158" s="655"/>
      <c r="P1158" s="656"/>
      <c r="Q1158" s="657"/>
      <c r="R1158" s="704"/>
      <c r="S1158" s="3180"/>
    </row>
    <row r="1159" spans="7:19" ht="15" customHeight="1">
      <c r="G1159" s="1047"/>
      <c r="H1159" s="655"/>
      <c r="I1159" s="655"/>
      <c r="J1159" s="655"/>
      <c r="K1159" s="655"/>
      <c r="L1159" s="655"/>
      <c r="M1159" s="655"/>
      <c r="N1159" s="1310"/>
      <c r="O1159" s="655"/>
      <c r="P1159" s="656"/>
      <c r="Q1159" s="657"/>
      <c r="R1159" s="704"/>
      <c r="S1159" s="3180"/>
    </row>
    <row r="1160" spans="7:19" ht="15" customHeight="1">
      <c r="G1160" s="1047"/>
      <c r="H1160" s="655"/>
      <c r="I1160" s="655"/>
      <c r="J1160" s="655"/>
      <c r="K1160" s="655"/>
      <c r="L1160" s="655"/>
      <c r="M1160" s="655"/>
      <c r="N1160" s="1310"/>
      <c r="O1160" s="655"/>
      <c r="P1160" s="656"/>
      <c r="Q1160" s="657"/>
      <c r="R1160" s="704"/>
      <c r="S1160" s="3180"/>
    </row>
    <row r="1161" spans="7:19" ht="15" customHeight="1">
      <c r="G1161" s="1047"/>
      <c r="H1161" s="655"/>
      <c r="I1161" s="655"/>
      <c r="J1161" s="655"/>
      <c r="K1161" s="655"/>
      <c r="L1161" s="655"/>
      <c r="M1161" s="655"/>
      <c r="N1161" s="1310"/>
      <c r="O1161" s="655"/>
      <c r="P1161" s="656"/>
      <c r="Q1161" s="657"/>
      <c r="R1161" s="704"/>
      <c r="S1161" s="3180"/>
    </row>
    <row r="1162" spans="7:19" ht="15" customHeight="1">
      <c r="G1162" s="1047"/>
      <c r="H1162" s="655"/>
      <c r="I1162" s="655"/>
      <c r="J1162" s="655"/>
      <c r="K1162" s="655"/>
      <c r="L1162" s="655"/>
      <c r="M1162" s="655"/>
      <c r="N1162" s="1310"/>
      <c r="O1162" s="655"/>
      <c r="P1162" s="656"/>
      <c r="Q1162" s="657"/>
      <c r="R1162" s="704"/>
      <c r="S1162" s="3180"/>
    </row>
    <row r="1163" spans="7:19" ht="15" customHeight="1">
      <c r="G1163" s="1047"/>
      <c r="H1163" s="655"/>
      <c r="I1163" s="655"/>
      <c r="J1163" s="655"/>
      <c r="K1163" s="655"/>
      <c r="L1163" s="655"/>
      <c r="M1163" s="655"/>
      <c r="N1163" s="1310"/>
      <c r="O1163" s="655"/>
      <c r="P1163" s="656"/>
      <c r="Q1163" s="657"/>
      <c r="R1163" s="704"/>
      <c r="S1163" s="3180"/>
    </row>
    <row r="1164" spans="7:19" ht="15" customHeight="1">
      <c r="G1164" s="1047"/>
      <c r="H1164" s="655"/>
      <c r="I1164" s="655"/>
      <c r="J1164" s="655"/>
      <c r="K1164" s="655"/>
      <c r="L1164" s="655"/>
      <c r="M1164" s="655"/>
      <c r="N1164" s="1310"/>
      <c r="O1164" s="655"/>
      <c r="P1164" s="656"/>
      <c r="Q1164" s="657"/>
      <c r="R1164" s="704"/>
      <c r="S1164" s="3180"/>
    </row>
    <row r="1165" spans="7:19" ht="15" customHeight="1">
      <c r="G1165" s="1047"/>
      <c r="H1165" s="655"/>
      <c r="I1165" s="655"/>
      <c r="J1165" s="655"/>
      <c r="K1165" s="655"/>
      <c r="L1165" s="655"/>
      <c r="M1165" s="655"/>
      <c r="N1165" s="1310"/>
      <c r="O1165" s="655"/>
      <c r="P1165" s="656"/>
      <c r="Q1165" s="657"/>
      <c r="R1165" s="704"/>
      <c r="S1165" s="3180"/>
    </row>
    <row r="1166" spans="7:19" ht="15" customHeight="1">
      <c r="G1166" s="1047"/>
      <c r="H1166" s="655"/>
      <c r="I1166" s="655"/>
      <c r="J1166" s="655"/>
      <c r="K1166" s="655"/>
      <c r="L1166" s="655"/>
      <c r="M1166" s="655"/>
      <c r="N1166" s="1310"/>
      <c r="O1166" s="655"/>
      <c r="P1166" s="656"/>
      <c r="Q1166" s="657"/>
      <c r="R1166" s="704"/>
      <c r="S1166" s="3180"/>
    </row>
    <row r="1167" spans="7:19" ht="15" customHeight="1">
      <c r="G1167" s="1047"/>
      <c r="H1167" s="655"/>
      <c r="I1167" s="655"/>
      <c r="J1167" s="655"/>
      <c r="K1167" s="655"/>
      <c r="L1167" s="655"/>
      <c r="M1167" s="655"/>
      <c r="N1167" s="1310"/>
      <c r="O1167" s="655"/>
      <c r="P1167" s="656"/>
      <c r="Q1167" s="657"/>
      <c r="R1167" s="704"/>
      <c r="S1167" s="3180"/>
    </row>
    <row r="1168" spans="7:19" ht="15" customHeight="1">
      <c r="G1168" s="1047"/>
      <c r="H1168" s="655"/>
      <c r="I1168" s="655"/>
      <c r="J1168" s="655"/>
      <c r="K1168" s="655"/>
      <c r="L1168" s="655"/>
      <c r="M1168" s="655"/>
      <c r="N1168" s="1310"/>
      <c r="O1168" s="655"/>
      <c r="P1168" s="656"/>
      <c r="Q1168" s="657"/>
      <c r="R1168" s="704"/>
      <c r="S1168" s="3180"/>
    </row>
    <row r="1169" spans="7:19" ht="15" customHeight="1">
      <c r="G1169" s="1047"/>
      <c r="H1169" s="655"/>
      <c r="I1169" s="655"/>
      <c r="J1169" s="655"/>
      <c r="K1169" s="655"/>
      <c r="L1169" s="655"/>
      <c r="M1169" s="655"/>
      <c r="N1169" s="1310"/>
      <c r="O1169" s="655"/>
      <c r="P1169" s="656"/>
      <c r="Q1169" s="657"/>
      <c r="R1169" s="704"/>
      <c r="S1169" s="3180"/>
    </row>
    <row r="1170" spans="7:19" ht="15" customHeight="1">
      <c r="G1170" s="1047"/>
      <c r="H1170" s="655"/>
      <c r="I1170" s="655"/>
      <c r="J1170" s="655"/>
      <c r="K1170" s="655"/>
      <c r="L1170" s="655"/>
      <c r="M1170" s="655"/>
      <c r="N1170" s="1310"/>
      <c r="O1170" s="655"/>
      <c r="P1170" s="656"/>
      <c r="Q1170" s="657"/>
      <c r="R1170" s="704"/>
      <c r="S1170" s="3180"/>
    </row>
    <row r="1171" spans="7:19" ht="15" customHeight="1">
      <c r="G1171" s="1047"/>
      <c r="H1171" s="655"/>
      <c r="I1171" s="655"/>
      <c r="J1171" s="655"/>
      <c r="K1171" s="655"/>
      <c r="L1171" s="655"/>
      <c r="M1171" s="655"/>
      <c r="N1171" s="1310"/>
      <c r="O1171" s="655"/>
      <c r="P1171" s="656"/>
      <c r="Q1171" s="657"/>
      <c r="R1171" s="704"/>
      <c r="S1171" s="3180"/>
    </row>
    <row r="1172" spans="7:19" ht="15" customHeight="1">
      <c r="G1172" s="1047"/>
      <c r="H1172" s="655"/>
      <c r="I1172" s="655"/>
      <c r="J1172" s="655"/>
      <c r="K1172" s="655"/>
      <c r="L1172" s="655"/>
      <c r="M1172" s="655"/>
      <c r="N1172" s="1310"/>
      <c r="O1172" s="655"/>
      <c r="P1172" s="656"/>
      <c r="Q1172" s="657"/>
      <c r="R1172" s="704"/>
      <c r="S1172" s="3180"/>
    </row>
    <row r="1173" spans="7:19" ht="15" customHeight="1">
      <c r="G1173" s="1047"/>
      <c r="H1173" s="655"/>
      <c r="I1173" s="655"/>
      <c r="J1173" s="655"/>
      <c r="K1173" s="655"/>
      <c r="L1173" s="655"/>
      <c r="M1173" s="655"/>
      <c r="N1173" s="1310"/>
      <c r="O1173" s="655"/>
      <c r="P1173" s="656"/>
      <c r="Q1173" s="657"/>
      <c r="R1173" s="704"/>
      <c r="S1173" s="3180"/>
    </row>
    <row r="1174" spans="7:19" ht="15" customHeight="1">
      <c r="G1174" s="1047"/>
      <c r="H1174" s="655"/>
      <c r="I1174" s="655"/>
      <c r="J1174" s="655"/>
      <c r="K1174" s="655"/>
      <c r="L1174" s="655"/>
      <c r="M1174" s="655"/>
      <c r="N1174" s="1310"/>
      <c r="O1174" s="655"/>
      <c r="P1174" s="656"/>
      <c r="Q1174" s="657"/>
      <c r="R1174" s="704"/>
      <c r="S1174" s="3180"/>
    </row>
    <row r="1175" spans="7:19" ht="15" customHeight="1">
      <c r="G1175" s="1047"/>
      <c r="H1175" s="655"/>
      <c r="I1175" s="655"/>
      <c r="J1175" s="655"/>
      <c r="K1175" s="655"/>
      <c r="L1175" s="655"/>
      <c r="M1175" s="655"/>
      <c r="N1175" s="1310"/>
      <c r="O1175" s="655"/>
      <c r="P1175" s="656"/>
      <c r="Q1175" s="657"/>
      <c r="R1175" s="704"/>
      <c r="S1175" s="3180"/>
    </row>
    <row r="1176" spans="7:19" ht="15" customHeight="1">
      <c r="G1176" s="1047"/>
      <c r="H1176" s="655"/>
      <c r="I1176" s="655"/>
      <c r="J1176" s="655"/>
      <c r="K1176" s="655"/>
      <c r="L1176" s="655"/>
      <c r="M1176" s="655"/>
      <c r="N1176" s="1310"/>
      <c r="O1176" s="655"/>
      <c r="P1176" s="656"/>
      <c r="Q1176" s="657"/>
      <c r="R1176" s="704"/>
      <c r="S1176" s="3180"/>
    </row>
    <row r="1177" spans="7:19" ht="15" customHeight="1">
      <c r="G1177" s="1047"/>
      <c r="H1177" s="655"/>
      <c r="I1177" s="655"/>
      <c r="J1177" s="655"/>
      <c r="K1177" s="655"/>
      <c r="L1177" s="655"/>
      <c r="M1177" s="655"/>
      <c r="N1177" s="1310"/>
      <c r="O1177" s="655"/>
      <c r="P1177" s="656"/>
      <c r="Q1177" s="657"/>
      <c r="R1177" s="704"/>
      <c r="S1177" s="3180"/>
    </row>
    <row r="1178" spans="7:19" ht="15" customHeight="1">
      <c r="G1178" s="1047"/>
      <c r="H1178" s="655"/>
      <c r="I1178" s="655"/>
      <c r="J1178" s="655"/>
      <c r="K1178" s="655"/>
      <c r="L1178" s="655"/>
      <c r="M1178" s="655"/>
      <c r="N1178" s="1310"/>
      <c r="O1178" s="655"/>
      <c r="P1178" s="656"/>
      <c r="Q1178" s="657"/>
      <c r="R1178" s="704"/>
      <c r="S1178" s="3180"/>
    </row>
    <row r="1179" spans="7:19" ht="15" customHeight="1">
      <c r="G1179" s="1047"/>
      <c r="H1179" s="655"/>
      <c r="I1179" s="655"/>
      <c r="J1179" s="655"/>
      <c r="K1179" s="655"/>
      <c r="L1179" s="655"/>
      <c r="M1179" s="655"/>
      <c r="N1179" s="1310"/>
      <c r="O1179" s="655"/>
      <c r="P1179" s="656"/>
      <c r="Q1179" s="657"/>
      <c r="R1179" s="704"/>
      <c r="S1179" s="3180"/>
    </row>
    <row r="1180" spans="7:19" ht="15" customHeight="1">
      <c r="G1180" s="1047"/>
      <c r="H1180" s="655"/>
      <c r="I1180" s="655"/>
      <c r="J1180" s="655"/>
      <c r="K1180" s="655"/>
      <c r="L1180" s="655"/>
      <c r="M1180" s="655"/>
      <c r="N1180" s="1310"/>
      <c r="O1180" s="655"/>
      <c r="P1180" s="656"/>
      <c r="Q1180" s="657"/>
      <c r="R1180" s="704"/>
      <c r="S1180" s="3180"/>
    </row>
    <row r="1181" spans="7:19" ht="15" customHeight="1">
      <c r="G1181" s="1047"/>
      <c r="H1181" s="655"/>
      <c r="I1181" s="655"/>
      <c r="J1181" s="655"/>
      <c r="K1181" s="655"/>
      <c r="L1181" s="655"/>
      <c r="M1181" s="655"/>
      <c r="N1181" s="1310"/>
      <c r="O1181" s="655"/>
      <c r="P1181" s="656"/>
      <c r="Q1181" s="657"/>
      <c r="R1181" s="704"/>
      <c r="S1181" s="3180"/>
    </row>
    <row r="1182" spans="7:19" ht="15" customHeight="1">
      <c r="G1182" s="1047"/>
      <c r="H1182" s="655"/>
      <c r="I1182" s="655"/>
      <c r="J1182" s="655"/>
      <c r="K1182" s="655"/>
      <c r="L1182" s="655"/>
      <c r="M1182" s="655"/>
      <c r="N1182" s="1310"/>
      <c r="O1182" s="655"/>
      <c r="P1182" s="656"/>
      <c r="Q1182" s="657"/>
      <c r="R1182" s="704"/>
      <c r="S1182" s="3180"/>
    </row>
    <row r="1183" spans="7:19" ht="15" customHeight="1">
      <c r="G1183" s="1047"/>
      <c r="H1183" s="655"/>
      <c r="I1183" s="655"/>
      <c r="J1183" s="655"/>
      <c r="K1183" s="655"/>
      <c r="L1183" s="655"/>
      <c r="M1183" s="655"/>
      <c r="N1183" s="1310"/>
      <c r="O1183" s="655"/>
      <c r="P1183" s="656"/>
      <c r="Q1183" s="657"/>
      <c r="R1183" s="704"/>
      <c r="S1183" s="3180"/>
    </row>
    <row r="1184" spans="7:19" ht="15" customHeight="1">
      <c r="G1184" s="1047"/>
      <c r="H1184" s="655"/>
      <c r="I1184" s="655"/>
      <c r="J1184" s="655"/>
      <c r="K1184" s="655"/>
      <c r="L1184" s="655"/>
      <c r="M1184" s="655"/>
      <c r="N1184" s="1310"/>
      <c r="O1184" s="655"/>
      <c r="P1184" s="656"/>
      <c r="Q1184" s="657"/>
      <c r="R1184" s="704"/>
      <c r="S1184" s="3180"/>
    </row>
    <row r="1185" spans="7:19" ht="15" customHeight="1">
      <c r="G1185" s="1047"/>
      <c r="H1185" s="655"/>
      <c r="I1185" s="655"/>
      <c r="J1185" s="655"/>
      <c r="K1185" s="655"/>
      <c r="L1185" s="655"/>
      <c r="M1185" s="655"/>
      <c r="N1185" s="1310"/>
      <c r="O1185" s="655"/>
      <c r="P1185" s="656"/>
      <c r="Q1185" s="657"/>
      <c r="R1185" s="704"/>
      <c r="S1185" s="3180"/>
    </row>
    <row r="1186" spans="7:19" ht="15" customHeight="1">
      <c r="G1186" s="1047"/>
      <c r="H1186" s="655"/>
      <c r="I1186" s="655"/>
      <c r="J1186" s="655"/>
      <c r="K1186" s="655"/>
      <c r="L1186" s="655"/>
      <c r="M1186" s="655"/>
      <c r="N1186" s="1310"/>
      <c r="O1186" s="655"/>
      <c r="P1186" s="656"/>
      <c r="Q1186" s="657"/>
      <c r="R1186" s="704"/>
      <c r="S1186" s="3180"/>
    </row>
    <row r="1187" spans="7:19" ht="15" customHeight="1">
      <c r="G1187" s="1047"/>
      <c r="H1187" s="655"/>
      <c r="I1187" s="655"/>
      <c r="J1187" s="655"/>
      <c r="K1187" s="655"/>
      <c r="L1187" s="655"/>
      <c r="M1187" s="655"/>
      <c r="N1187" s="1310"/>
      <c r="O1187" s="655"/>
      <c r="P1187" s="656"/>
      <c r="Q1187" s="657"/>
      <c r="R1187" s="704"/>
      <c r="S1187" s="3180"/>
    </row>
    <row r="1188" spans="7:19" ht="15" customHeight="1">
      <c r="G1188" s="1047"/>
      <c r="H1188" s="655"/>
      <c r="I1188" s="655"/>
      <c r="J1188" s="655"/>
      <c r="K1188" s="655"/>
      <c r="L1188" s="655"/>
      <c r="M1188" s="655"/>
      <c r="N1188" s="1310"/>
      <c r="O1188" s="655"/>
      <c r="P1188" s="656"/>
      <c r="Q1188" s="657"/>
      <c r="R1188" s="704"/>
      <c r="S1188" s="3180"/>
    </row>
    <row r="1189" spans="7:19" ht="15" customHeight="1">
      <c r="G1189" s="1047"/>
      <c r="H1189" s="655"/>
      <c r="I1189" s="655"/>
      <c r="J1189" s="655"/>
      <c r="K1189" s="655"/>
      <c r="L1189" s="655"/>
      <c r="M1189" s="655"/>
      <c r="N1189" s="1310"/>
      <c r="O1189" s="655"/>
      <c r="P1189" s="656"/>
      <c r="Q1189" s="657"/>
      <c r="R1189" s="704"/>
      <c r="S1189" s="3180"/>
    </row>
    <row r="1190" spans="7:19" ht="15" customHeight="1">
      <c r="G1190" s="1047"/>
      <c r="H1190" s="655"/>
      <c r="I1190" s="655"/>
      <c r="J1190" s="655"/>
      <c r="K1190" s="655"/>
      <c r="L1190" s="655"/>
      <c r="M1190" s="655"/>
      <c r="N1190" s="1310"/>
      <c r="O1190" s="655"/>
      <c r="P1190" s="656"/>
      <c r="Q1190" s="657"/>
      <c r="R1190" s="704"/>
      <c r="S1190" s="3180"/>
    </row>
    <row r="1191" spans="7:19" ht="15" customHeight="1">
      <c r="G1191" s="1047"/>
      <c r="H1191" s="655"/>
      <c r="I1191" s="655"/>
      <c r="J1191" s="655"/>
      <c r="K1191" s="655"/>
      <c r="L1191" s="655"/>
      <c r="M1191" s="655"/>
      <c r="N1191" s="1310"/>
      <c r="O1191" s="655"/>
      <c r="P1191" s="656"/>
      <c r="Q1191" s="657"/>
      <c r="R1191" s="704"/>
      <c r="S1191" s="3180"/>
    </row>
    <row r="1192" spans="7:19" ht="15" customHeight="1">
      <c r="G1192" s="1047"/>
      <c r="H1192" s="655"/>
      <c r="I1192" s="655"/>
      <c r="J1192" s="655"/>
      <c r="K1192" s="655"/>
      <c r="L1192" s="655"/>
      <c r="M1192" s="655"/>
      <c r="N1192" s="1310"/>
      <c r="O1192" s="655"/>
      <c r="P1192" s="656"/>
      <c r="Q1192" s="657"/>
      <c r="R1192" s="704"/>
      <c r="S1192" s="3180"/>
    </row>
    <row r="1193" spans="7:19" ht="15" customHeight="1">
      <c r="G1193" s="1047"/>
      <c r="H1193" s="655"/>
      <c r="I1193" s="655"/>
      <c r="J1193" s="655"/>
      <c r="K1193" s="655"/>
      <c r="L1193" s="655"/>
      <c r="M1193" s="655"/>
      <c r="N1193" s="1310"/>
      <c r="O1193" s="655"/>
      <c r="P1193" s="656"/>
      <c r="Q1193" s="657"/>
      <c r="R1193" s="704"/>
      <c r="S1193" s="3180"/>
    </row>
    <row r="1194" spans="7:19" ht="15" customHeight="1">
      <c r="G1194" s="1047"/>
      <c r="H1194" s="655"/>
      <c r="I1194" s="655"/>
      <c r="J1194" s="655"/>
      <c r="K1194" s="655"/>
      <c r="L1194" s="655"/>
      <c r="M1194" s="655"/>
      <c r="N1194" s="1310"/>
      <c r="O1194" s="655"/>
      <c r="P1194" s="656"/>
      <c r="Q1194" s="657"/>
      <c r="R1194" s="704"/>
      <c r="S1194" s="3180"/>
    </row>
    <row r="1195" spans="7:19" ht="15" customHeight="1">
      <c r="G1195" s="1047"/>
      <c r="H1195" s="655"/>
      <c r="I1195" s="655"/>
      <c r="J1195" s="655"/>
      <c r="K1195" s="655"/>
      <c r="L1195" s="655"/>
      <c r="M1195" s="655"/>
      <c r="N1195" s="1310"/>
      <c r="O1195" s="655"/>
      <c r="P1195" s="656"/>
      <c r="Q1195" s="657"/>
      <c r="R1195" s="704"/>
      <c r="S1195" s="3180"/>
    </row>
    <row r="1196" spans="7:19" ht="15" customHeight="1">
      <c r="G1196" s="1047"/>
      <c r="H1196" s="655"/>
      <c r="I1196" s="655"/>
      <c r="J1196" s="655"/>
      <c r="K1196" s="655"/>
      <c r="L1196" s="655"/>
      <c r="M1196" s="655"/>
      <c r="N1196" s="1310"/>
      <c r="O1196" s="655"/>
      <c r="P1196" s="656"/>
      <c r="Q1196" s="657"/>
      <c r="R1196" s="704"/>
      <c r="S1196" s="3180"/>
    </row>
    <row r="1197" spans="7:19" ht="15" customHeight="1">
      <c r="G1197" s="1047"/>
      <c r="H1197" s="655"/>
      <c r="I1197" s="655"/>
      <c r="J1197" s="655"/>
      <c r="K1197" s="655"/>
      <c r="L1197" s="655"/>
      <c r="M1197" s="655"/>
      <c r="N1197" s="1310"/>
      <c r="O1197" s="655"/>
      <c r="P1197" s="656"/>
      <c r="Q1197" s="657"/>
      <c r="R1197" s="704"/>
      <c r="S1197" s="3180"/>
    </row>
    <row r="1198" spans="7:19" ht="15" customHeight="1">
      <c r="G1198" s="1047"/>
      <c r="H1198" s="655"/>
      <c r="I1198" s="655"/>
      <c r="J1198" s="655"/>
      <c r="K1198" s="655"/>
      <c r="L1198" s="655"/>
      <c r="M1198" s="655"/>
      <c r="N1198" s="1310"/>
      <c r="O1198" s="655"/>
      <c r="P1198" s="656"/>
      <c r="Q1198" s="657"/>
      <c r="R1198" s="704"/>
      <c r="S1198" s="3180"/>
    </row>
    <row r="1199" spans="7:19" ht="15" customHeight="1">
      <c r="G1199" s="1047"/>
      <c r="H1199" s="655"/>
      <c r="I1199" s="655"/>
      <c r="J1199" s="655"/>
      <c r="K1199" s="655"/>
      <c r="L1199" s="655"/>
      <c r="M1199" s="655"/>
      <c r="N1199" s="1310"/>
      <c r="O1199" s="655"/>
      <c r="P1199" s="656"/>
      <c r="Q1199" s="657"/>
      <c r="R1199" s="704"/>
      <c r="S1199" s="3180"/>
    </row>
    <row r="1200" spans="7:19" ht="15" customHeight="1">
      <c r="G1200" s="1047"/>
      <c r="H1200" s="655"/>
      <c r="I1200" s="655"/>
      <c r="J1200" s="655"/>
      <c r="K1200" s="655"/>
      <c r="L1200" s="655"/>
      <c r="M1200" s="655"/>
      <c r="N1200" s="1310"/>
      <c r="O1200" s="655"/>
      <c r="P1200" s="656"/>
      <c r="Q1200" s="657"/>
      <c r="R1200" s="704"/>
      <c r="S1200" s="3180"/>
    </row>
    <row r="1201" spans="7:19" ht="15" customHeight="1">
      <c r="G1201" s="1047"/>
      <c r="H1201" s="655"/>
      <c r="I1201" s="655"/>
      <c r="J1201" s="655"/>
      <c r="K1201" s="655"/>
      <c r="L1201" s="655"/>
      <c r="M1201" s="655"/>
      <c r="N1201" s="1310"/>
      <c r="O1201" s="655"/>
      <c r="P1201" s="656"/>
      <c r="Q1201" s="657"/>
      <c r="R1201" s="704"/>
      <c r="S1201" s="3180"/>
    </row>
    <row r="1202" spans="7:19" ht="15" customHeight="1">
      <c r="G1202" s="1047"/>
      <c r="H1202" s="655"/>
      <c r="I1202" s="655"/>
      <c r="J1202" s="655"/>
      <c r="K1202" s="655"/>
      <c r="L1202" s="655"/>
      <c r="M1202" s="655"/>
      <c r="N1202" s="1310"/>
      <c r="O1202" s="655"/>
      <c r="P1202" s="656"/>
      <c r="Q1202" s="657"/>
      <c r="R1202" s="704"/>
      <c r="S1202" s="3180"/>
    </row>
    <row r="1203" spans="7:19" ht="15" customHeight="1">
      <c r="G1203" s="1047"/>
      <c r="H1203" s="655"/>
      <c r="I1203" s="655"/>
      <c r="J1203" s="655"/>
      <c r="K1203" s="655"/>
      <c r="L1203" s="655"/>
      <c r="M1203" s="655"/>
      <c r="N1203" s="1310"/>
      <c r="O1203" s="655"/>
      <c r="P1203" s="656"/>
      <c r="Q1203" s="657"/>
      <c r="R1203" s="704"/>
      <c r="S1203" s="3180"/>
    </row>
    <row r="1204" spans="7:19" ht="15" customHeight="1">
      <c r="G1204" s="1047"/>
      <c r="H1204" s="655"/>
      <c r="I1204" s="655"/>
      <c r="J1204" s="655"/>
      <c r="K1204" s="655"/>
      <c r="L1204" s="655"/>
      <c r="M1204" s="655"/>
      <c r="N1204" s="1310"/>
      <c r="O1204" s="655"/>
      <c r="P1204" s="656"/>
      <c r="Q1204" s="657"/>
      <c r="R1204" s="704"/>
      <c r="S1204" s="3180"/>
    </row>
    <row r="1205" spans="7:19" ht="15" customHeight="1">
      <c r="G1205" s="1047"/>
      <c r="H1205" s="655"/>
      <c r="I1205" s="655"/>
      <c r="J1205" s="655"/>
      <c r="K1205" s="655"/>
      <c r="L1205" s="655"/>
      <c r="M1205" s="655"/>
      <c r="N1205" s="1310"/>
      <c r="O1205" s="655"/>
      <c r="P1205" s="656"/>
      <c r="Q1205" s="657"/>
      <c r="R1205" s="704"/>
      <c r="S1205" s="3180"/>
    </row>
    <row r="1206" spans="7:19" ht="15" customHeight="1">
      <c r="G1206" s="1047"/>
      <c r="H1206" s="655"/>
      <c r="I1206" s="655"/>
      <c r="J1206" s="655"/>
      <c r="K1206" s="655"/>
      <c r="L1206" s="655"/>
      <c r="M1206" s="655"/>
      <c r="N1206" s="1310"/>
      <c r="O1206" s="655"/>
      <c r="P1206" s="656"/>
      <c r="Q1206" s="657"/>
      <c r="R1206" s="704"/>
      <c r="S1206" s="3180"/>
    </row>
    <row r="1207" spans="7:19" ht="15" customHeight="1">
      <c r="G1207" s="1047"/>
      <c r="H1207" s="655"/>
      <c r="I1207" s="655"/>
      <c r="J1207" s="655"/>
      <c r="K1207" s="655"/>
      <c r="L1207" s="655"/>
      <c r="M1207" s="655"/>
      <c r="N1207" s="1310"/>
      <c r="O1207" s="655"/>
      <c r="P1207" s="656"/>
      <c r="Q1207" s="657"/>
      <c r="R1207" s="704"/>
      <c r="S1207" s="3180"/>
    </row>
    <row r="1208" spans="7:19" ht="15" customHeight="1">
      <c r="G1208" s="1047"/>
      <c r="H1208" s="655"/>
      <c r="I1208" s="655"/>
      <c r="J1208" s="655"/>
      <c r="K1208" s="655"/>
      <c r="L1208" s="655"/>
      <c r="M1208" s="655"/>
      <c r="N1208" s="1310"/>
      <c r="O1208" s="655"/>
      <c r="P1208" s="656"/>
      <c r="Q1208" s="657"/>
      <c r="R1208" s="704"/>
      <c r="S1208" s="3180"/>
    </row>
    <row r="1209" spans="7:19" ht="15" customHeight="1">
      <c r="G1209" s="1047"/>
      <c r="H1209" s="655"/>
      <c r="I1209" s="655"/>
      <c r="J1209" s="655"/>
      <c r="K1209" s="655"/>
      <c r="L1209" s="655"/>
      <c r="M1209" s="655"/>
      <c r="N1209" s="1310"/>
      <c r="O1209" s="655"/>
      <c r="P1209" s="656"/>
      <c r="Q1209" s="657"/>
      <c r="R1209" s="704"/>
      <c r="S1209" s="3180"/>
    </row>
    <row r="1210" spans="7:19" ht="15" customHeight="1">
      <c r="G1210" s="1047"/>
      <c r="H1210" s="655"/>
      <c r="I1210" s="655"/>
      <c r="J1210" s="655"/>
      <c r="K1210" s="655"/>
      <c r="L1210" s="655"/>
      <c r="M1210" s="655"/>
      <c r="N1210" s="1310"/>
      <c r="O1210" s="655"/>
      <c r="P1210" s="656"/>
      <c r="Q1210" s="657"/>
      <c r="R1210" s="704"/>
      <c r="S1210" s="3180"/>
    </row>
    <row r="1211" spans="7:19" ht="15" customHeight="1">
      <c r="G1211" s="1047"/>
      <c r="H1211" s="655"/>
      <c r="I1211" s="655"/>
      <c r="J1211" s="655"/>
      <c r="K1211" s="655"/>
      <c r="L1211" s="655"/>
      <c r="M1211" s="655"/>
      <c r="N1211" s="1310"/>
      <c r="O1211" s="655"/>
      <c r="P1211" s="656"/>
      <c r="Q1211" s="657"/>
      <c r="R1211" s="704"/>
      <c r="S1211" s="3180"/>
    </row>
    <row r="1212" spans="7:19" ht="15" customHeight="1">
      <c r="G1212" s="1047"/>
      <c r="H1212" s="655"/>
      <c r="I1212" s="655"/>
      <c r="J1212" s="655"/>
      <c r="K1212" s="655"/>
      <c r="L1212" s="655"/>
      <c r="M1212" s="655"/>
      <c r="N1212" s="1310"/>
      <c r="O1212" s="655"/>
      <c r="P1212" s="656"/>
      <c r="Q1212" s="657"/>
      <c r="R1212" s="704"/>
      <c r="S1212" s="3180"/>
    </row>
    <row r="1213" spans="7:19" ht="15" customHeight="1">
      <c r="G1213" s="1047"/>
      <c r="H1213" s="655"/>
      <c r="I1213" s="655"/>
      <c r="J1213" s="655"/>
      <c r="K1213" s="655"/>
      <c r="L1213" s="655"/>
      <c r="M1213" s="655"/>
      <c r="N1213" s="1310"/>
      <c r="O1213" s="655"/>
      <c r="P1213" s="656"/>
      <c r="Q1213" s="657"/>
      <c r="R1213" s="704"/>
      <c r="S1213" s="3180"/>
    </row>
    <row r="1214" spans="7:19" ht="15" customHeight="1">
      <c r="G1214" s="1047"/>
      <c r="H1214" s="655"/>
      <c r="I1214" s="655"/>
      <c r="J1214" s="655"/>
      <c r="K1214" s="655"/>
      <c r="L1214" s="655"/>
      <c r="M1214" s="655"/>
      <c r="N1214" s="1310"/>
      <c r="O1214" s="655"/>
      <c r="P1214" s="656"/>
      <c r="Q1214" s="657"/>
      <c r="R1214" s="704"/>
      <c r="S1214" s="3180"/>
    </row>
    <row r="1215" spans="7:19" ht="15" customHeight="1">
      <c r="G1215" s="1047"/>
      <c r="H1215" s="655"/>
      <c r="I1215" s="655"/>
      <c r="J1215" s="655"/>
      <c r="K1215" s="655"/>
      <c r="L1215" s="655"/>
      <c r="M1215" s="655"/>
      <c r="N1215" s="1310"/>
      <c r="O1215" s="655"/>
      <c r="P1215" s="656"/>
      <c r="Q1215" s="657"/>
      <c r="R1215" s="704"/>
      <c r="S1215" s="3180"/>
    </row>
    <row r="1216" spans="7:19" ht="15" customHeight="1">
      <c r="G1216" s="1047"/>
      <c r="H1216" s="655"/>
      <c r="I1216" s="655"/>
      <c r="J1216" s="655"/>
      <c r="K1216" s="655"/>
      <c r="L1216" s="655"/>
      <c r="M1216" s="655"/>
      <c r="N1216" s="1310"/>
      <c r="O1216" s="655"/>
      <c r="P1216" s="656"/>
      <c r="Q1216" s="657"/>
      <c r="R1216" s="704"/>
      <c r="S1216" s="3180"/>
    </row>
    <row r="1217" spans="7:19" ht="15" customHeight="1">
      <c r="G1217" s="1047"/>
      <c r="H1217" s="655"/>
      <c r="I1217" s="655"/>
      <c r="J1217" s="655"/>
      <c r="K1217" s="655"/>
      <c r="L1217" s="655"/>
      <c r="M1217" s="655"/>
      <c r="N1217" s="1310"/>
      <c r="O1217" s="655"/>
      <c r="P1217" s="656"/>
      <c r="Q1217" s="657"/>
      <c r="R1217" s="704"/>
      <c r="S1217" s="3180"/>
    </row>
    <row r="1218" spans="7:19" ht="15" customHeight="1">
      <c r="G1218" s="1047"/>
      <c r="H1218" s="655"/>
      <c r="I1218" s="655"/>
      <c r="J1218" s="655"/>
      <c r="K1218" s="655"/>
      <c r="L1218" s="655"/>
      <c r="M1218" s="655"/>
      <c r="N1218" s="1310"/>
      <c r="O1218" s="655"/>
      <c r="P1218" s="656"/>
      <c r="Q1218" s="657"/>
      <c r="R1218" s="704"/>
      <c r="S1218" s="3180"/>
    </row>
    <row r="1219" spans="7:19" ht="15" customHeight="1">
      <c r="G1219" s="1047"/>
      <c r="H1219" s="655"/>
      <c r="I1219" s="655"/>
      <c r="J1219" s="655"/>
      <c r="K1219" s="655"/>
      <c r="L1219" s="655"/>
      <c r="M1219" s="655"/>
      <c r="N1219" s="1310"/>
      <c r="O1219" s="655"/>
      <c r="P1219" s="656"/>
      <c r="Q1219" s="657"/>
      <c r="R1219" s="704"/>
      <c r="S1219" s="3180"/>
    </row>
    <row r="1220" spans="7:19" ht="15" customHeight="1">
      <c r="G1220" s="1047"/>
      <c r="H1220" s="655"/>
      <c r="I1220" s="655"/>
      <c r="J1220" s="655"/>
      <c r="K1220" s="655"/>
      <c r="L1220" s="655"/>
      <c r="M1220" s="655"/>
      <c r="N1220" s="1310"/>
      <c r="O1220" s="655"/>
      <c r="P1220" s="656"/>
      <c r="Q1220" s="657"/>
      <c r="R1220" s="704"/>
      <c r="S1220" s="3180"/>
    </row>
    <row r="1221" spans="7:19" ht="15" customHeight="1">
      <c r="G1221" s="1047"/>
      <c r="H1221" s="655"/>
      <c r="I1221" s="655"/>
      <c r="J1221" s="655"/>
      <c r="K1221" s="655"/>
      <c r="L1221" s="655"/>
      <c r="M1221" s="655"/>
      <c r="N1221" s="1310"/>
      <c r="O1221" s="655"/>
      <c r="P1221" s="656"/>
      <c r="Q1221" s="657"/>
      <c r="R1221" s="704"/>
      <c r="S1221" s="3180"/>
    </row>
    <row r="1222" spans="7:19" ht="15" customHeight="1">
      <c r="G1222" s="1047"/>
      <c r="H1222" s="655"/>
      <c r="I1222" s="655"/>
      <c r="J1222" s="655"/>
      <c r="K1222" s="655"/>
      <c r="L1222" s="655"/>
      <c r="M1222" s="655"/>
      <c r="N1222" s="1310"/>
      <c r="O1222" s="655"/>
      <c r="P1222" s="656"/>
      <c r="Q1222" s="657"/>
      <c r="R1222" s="704"/>
      <c r="S1222" s="3180"/>
    </row>
    <row r="1223" spans="7:19" ht="15" customHeight="1">
      <c r="G1223" s="1047"/>
      <c r="H1223" s="655"/>
      <c r="I1223" s="655"/>
      <c r="J1223" s="655"/>
      <c r="K1223" s="655"/>
      <c r="L1223" s="655"/>
      <c r="M1223" s="655"/>
      <c r="N1223" s="1310"/>
      <c r="O1223" s="655"/>
      <c r="P1223" s="656"/>
      <c r="Q1223" s="657"/>
      <c r="R1223" s="704"/>
      <c r="S1223" s="3180"/>
    </row>
    <row r="1224" spans="7:19" ht="15" customHeight="1">
      <c r="G1224" s="1047"/>
      <c r="H1224" s="655"/>
      <c r="I1224" s="655"/>
      <c r="J1224" s="655"/>
      <c r="K1224" s="655"/>
      <c r="L1224" s="655"/>
      <c r="M1224" s="655"/>
      <c r="N1224" s="1310"/>
      <c r="O1224" s="655"/>
      <c r="P1224" s="656"/>
      <c r="Q1224" s="657"/>
      <c r="R1224" s="704"/>
      <c r="S1224" s="3180"/>
    </row>
    <row r="1225" spans="7:19" ht="15" customHeight="1">
      <c r="G1225" s="1047"/>
      <c r="H1225" s="655"/>
      <c r="I1225" s="655"/>
      <c r="J1225" s="655"/>
      <c r="K1225" s="655"/>
      <c r="L1225" s="655"/>
      <c r="M1225" s="655"/>
      <c r="N1225" s="1310"/>
      <c r="O1225" s="655"/>
      <c r="P1225" s="656"/>
      <c r="Q1225" s="657"/>
      <c r="R1225" s="704"/>
      <c r="S1225" s="3180"/>
    </row>
    <row r="1226" spans="7:19" ht="15" customHeight="1">
      <c r="G1226" s="1047"/>
      <c r="H1226" s="655"/>
      <c r="I1226" s="655"/>
      <c r="J1226" s="655"/>
      <c r="K1226" s="655"/>
      <c r="L1226" s="655"/>
      <c r="M1226" s="655"/>
      <c r="N1226" s="1310"/>
      <c r="O1226" s="655"/>
      <c r="P1226" s="656"/>
      <c r="Q1226" s="657"/>
      <c r="R1226" s="704"/>
      <c r="S1226" s="3180"/>
    </row>
    <row r="1227" spans="7:19" ht="15" customHeight="1">
      <c r="G1227" s="1047"/>
      <c r="H1227" s="655"/>
      <c r="I1227" s="655"/>
      <c r="J1227" s="655"/>
      <c r="K1227" s="655"/>
      <c r="L1227" s="655"/>
      <c r="M1227" s="655"/>
      <c r="N1227" s="1310"/>
      <c r="O1227" s="655"/>
      <c r="P1227" s="656"/>
      <c r="Q1227" s="657"/>
      <c r="R1227" s="704"/>
      <c r="S1227" s="3180"/>
    </row>
    <row r="1228" spans="7:19" ht="15" customHeight="1">
      <c r="G1228" s="1047"/>
      <c r="H1228" s="655"/>
      <c r="I1228" s="655"/>
      <c r="J1228" s="655"/>
      <c r="K1228" s="655"/>
      <c r="L1228" s="655"/>
      <c r="M1228" s="655"/>
      <c r="N1228" s="1310"/>
      <c r="O1228" s="655"/>
      <c r="P1228" s="656"/>
      <c r="Q1228" s="657"/>
      <c r="R1228" s="704"/>
      <c r="S1228" s="3180"/>
    </row>
    <row r="1229" spans="7:19" ht="15" customHeight="1">
      <c r="G1229" s="1047"/>
      <c r="H1229" s="655"/>
      <c r="I1229" s="655"/>
      <c r="J1229" s="655"/>
      <c r="K1229" s="655"/>
      <c r="L1229" s="655"/>
      <c r="M1229" s="655"/>
      <c r="N1229" s="1310"/>
      <c r="O1229" s="655"/>
      <c r="P1229" s="656"/>
      <c r="Q1229" s="657"/>
      <c r="R1229" s="704"/>
      <c r="S1229" s="3180"/>
    </row>
    <row r="1230" spans="7:19" ht="15" customHeight="1">
      <c r="G1230" s="1047"/>
      <c r="H1230" s="655"/>
      <c r="I1230" s="655"/>
      <c r="J1230" s="655"/>
      <c r="K1230" s="655"/>
      <c r="L1230" s="655"/>
      <c r="M1230" s="655"/>
      <c r="N1230" s="1310"/>
      <c r="O1230" s="655"/>
      <c r="P1230" s="656"/>
      <c r="Q1230" s="657"/>
      <c r="R1230" s="704"/>
      <c r="S1230" s="3180"/>
    </row>
    <row r="1231" spans="7:19" ht="15" customHeight="1">
      <c r="G1231" s="1047"/>
      <c r="H1231" s="655"/>
      <c r="I1231" s="655"/>
      <c r="J1231" s="655"/>
      <c r="K1231" s="655"/>
      <c r="L1231" s="655"/>
      <c r="M1231" s="655"/>
      <c r="N1231" s="1310"/>
      <c r="O1231" s="655"/>
      <c r="P1231" s="656"/>
      <c r="Q1231" s="657"/>
      <c r="R1231" s="704"/>
      <c r="S1231" s="3180"/>
    </row>
    <row r="1232" spans="7:19" ht="15" customHeight="1">
      <c r="G1232" s="1047"/>
      <c r="H1232" s="655"/>
      <c r="I1232" s="655"/>
      <c r="J1232" s="655"/>
      <c r="K1232" s="655"/>
      <c r="L1232" s="655"/>
      <c r="M1232" s="655"/>
      <c r="N1232" s="1310"/>
      <c r="O1232" s="655"/>
      <c r="P1232" s="656"/>
      <c r="Q1232" s="657"/>
      <c r="R1232" s="704"/>
      <c r="S1232" s="3180"/>
    </row>
    <row r="1233" spans="7:19" ht="15" customHeight="1">
      <c r="G1233" s="1047"/>
      <c r="H1233" s="655"/>
      <c r="I1233" s="655"/>
      <c r="J1233" s="655"/>
      <c r="K1233" s="655"/>
      <c r="L1233" s="655"/>
      <c r="M1233" s="655"/>
      <c r="N1233" s="1310"/>
      <c r="O1233" s="655"/>
      <c r="P1233" s="656"/>
      <c r="Q1233" s="657"/>
      <c r="R1233" s="704"/>
      <c r="S1233" s="3180"/>
    </row>
    <row r="1234" spans="7:19" ht="15" customHeight="1">
      <c r="G1234" s="1047"/>
      <c r="H1234" s="655"/>
      <c r="I1234" s="655"/>
      <c r="J1234" s="655"/>
      <c r="K1234" s="655"/>
      <c r="L1234" s="655"/>
      <c r="M1234" s="655"/>
      <c r="N1234" s="1310"/>
      <c r="O1234" s="655"/>
      <c r="P1234" s="656"/>
      <c r="Q1234" s="657"/>
      <c r="R1234" s="704"/>
      <c r="S1234" s="3180"/>
    </row>
    <row r="1235" spans="7:19" ht="15" customHeight="1">
      <c r="G1235" s="1047"/>
      <c r="H1235" s="655"/>
      <c r="I1235" s="655"/>
      <c r="J1235" s="655"/>
      <c r="K1235" s="655"/>
      <c r="L1235" s="655"/>
      <c r="M1235" s="655"/>
      <c r="N1235" s="1310"/>
      <c r="O1235" s="655"/>
      <c r="P1235" s="656"/>
      <c r="Q1235" s="657"/>
      <c r="R1235" s="704"/>
      <c r="S1235" s="3180"/>
    </row>
    <row r="1236" spans="7:19" ht="15" customHeight="1">
      <c r="G1236" s="1047"/>
      <c r="H1236" s="655"/>
      <c r="I1236" s="655"/>
      <c r="J1236" s="655"/>
      <c r="K1236" s="655"/>
      <c r="L1236" s="655"/>
      <c r="M1236" s="655"/>
      <c r="N1236" s="1310"/>
      <c r="O1236" s="655"/>
      <c r="P1236" s="656"/>
      <c r="Q1236" s="657"/>
      <c r="R1236" s="704"/>
      <c r="S1236" s="3180"/>
    </row>
    <row r="1237" spans="7:19" ht="15" customHeight="1">
      <c r="G1237" s="1047"/>
      <c r="H1237" s="655"/>
      <c r="I1237" s="655"/>
      <c r="J1237" s="655"/>
      <c r="K1237" s="655"/>
      <c r="L1237" s="655"/>
      <c r="M1237" s="655"/>
      <c r="N1237" s="1310"/>
      <c r="O1237" s="655"/>
      <c r="P1237" s="656"/>
      <c r="Q1237" s="657"/>
      <c r="R1237" s="704"/>
      <c r="S1237" s="3180"/>
    </row>
    <row r="1238" spans="7:19" ht="15" customHeight="1">
      <c r="G1238" s="1047"/>
      <c r="H1238" s="655"/>
      <c r="I1238" s="655"/>
      <c r="J1238" s="655"/>
      <c r="K1238" s="655"/>
      <c r="L1238" s="655"/>
      <c r="M1238" s="655"/>
      <c r="N1238" s="1310"/>
      <c r="O1238" s="655"/>
      <c r="P1238" s="656"/>
      <c r="Q1238" s="657"/>
      <c r="R1238" s="704"/>
      <c r="S1238" s="3180"/>
    </row>
    <row r="1239" spans="7:19" ht="15" customHeight="1">
      <c r="G1239" s="1047"/>
      <c r="H1239" s="655"/>
      <c r="I1239" s="655"/>
      <c r="J1239" s="655"/>
      <c r="K1239" s="655"/>
      <c r="L1239" s="655"/>
      <c r="M1239" s="655"/>
      <c r="N1239" s="1310"/>
      <c r="O1239" s="655"/>
      <c r="P1239" s="656"/>
      <c r="Q1239" s="657"/>
      <c r="R1239" s="704"/>
      <c r="S1239" s="3180"/>
    </row>
    <row r="1240" spans="7:19" ht="15" customHeight="1">
      <c r="G1240" s="1047"/>
      <c r="H1240" s="655"/>
      <c r="I1240" s="655"/>
      <c r="J1240" s="655"/>
      <c r="K1240" s="655"/>
      <c r="L1240" s="655"/>
      <c r="M1240" s="655"/>
      <c r="N1240" s="1310"/>
      <c r="O1240" s="655"/>
      <c r="P1240" s="656"/>
      <c r="Q1240" s="657"/>
      <c r="R1240" s="704"/>
      <c r="S1240" s="3180"/>
    </row>
    <row r="1241" spans="7:19" ht="15" customHeight="1">
      <c r="G1241" s="1047"/>
      <c r="H1241" s="655"/>
      <c r="I1241" s="655"/>
      <c r="J1241" s="655"/>
      <c r="K1241" s="655"/>
      <c r="L1241" s="655"/>
      <c r="M1241" s="655"/>
      <c r="N1241" s="1310"/>
      <c r="O1241" s="655"/>
      <c r="P1241" s="656"/>
      <c r="Q1241" s="657"/>
      <c r="R1241" s="704"/>
      <c r="S1241" s="3180"/>
    </row>
    <row r="1242" spans="7:19" ht="15" customHeight="1">
      <c r="G1242" s="1047"/>
      <c r="H1242" s="655"/>
      <c r="I1242" s="655"/>
      <c r="J1242" s="655"/>
      <c r="K1242" s="655"/>
      <c r="L1242" s="655"/>
      <c r="M1242" s="655"/>
      <c r="N1242" s="1310"/>
      <c r="O1242" s="655"/>
      <c r="P1242" s="656"/>
      <c r="Q1242" s="657"/>
      <c r="R1242" s="704"/>
      <c r="S1242" s="3180"/>
    </row>
    <row r="1243" spans="7:19" ht="15" customHeight="1">
      <c r="G1243" s="1047"/>
      <c r="H1243" s="655"/>
      <c r="I1243" s="655"/>
      <c r="J1243" s="655"/>
      <c r="K1243" s="655"/>
      <c r="L1243" s="655"/>
      <c r="M1243" s="655"/>
      <c r="N1243" s="1310"/>
      <c r="O1243" s="655"/>
      <c r="P1243" s="656"/>
      <c r="Q1243" s="657"/>
      <c r="R1243" s="704"/>
      <c r="S1243" s="3180"/>
    </row>
    <row r="1244" spans="7:19" ht="15" customHeight="1">
      <c r="G1244" s="1047"/>
      <c r="H1244" s="655"/>
      <c r="I1244" s="655"/>
      <c r="J1244" s="655"/>
      <c r="K1244" s="655"/>
      <c r="L1244" s="655"/>
      <c r="M1244" s="655"/>
      <c r="N1244" s="1310"/>
      <c r="O1244" s="655"/>
      <c r="P1244" s="656"/>
      <c r="Q1244" s="657"/>
      <c r="R1244" s="704"/>
      <c r="S1244" s="3180"/>
    </row>
    <row r="1245" spans="7:19" ht="15" customHeight="1">
      <c r="G1245" s="1047"/>
      <c r="H1245" s="655"/>
      <c r="I1245" s="655"/>
      <c r="J1245" s="655"/>
      <c r="K1245" s="655"/>
      <c r="L1245" s="655"/>
      <c r="M1245" s="655"/>
      <c r="N1245" s="1310"/>
      <c r="O1245" s="655"/>
      <c r="P1245" s="656"/>
      <c r="Q1245" s="657"/>
      <c r="R1245" s="704"/>
      <c r="S1245" s="3180"/>
    </row>
    <row r="1246" spans="7:19" ht="15" customHeight="1">
      <c r="G1246" s="1047"/>
      <c r="H1246" s="655"/>
      <c r="I1246" s="655"/>
      <c r="J1246" s="655"/>
      <c r="K1246" s="655"/>
      <c r="L1246" s="655"/>
      <c r="M1246" s="655"/>
      <c r="N1246" s="1310"/>
      <c r="O1246" s="655"/>
      <c r="P1246" s="656"/>
      <c r="Q1246" s="657"/>
      <c r="R1246" s="704"/>
      <c r="S1246" s="3180"/>
    </row>
    <row r="1247" spans="7:19" ht="15" customHeight="1">
      <c r="G1247" s="1047"/>
      <c r="H1247" s="655"/>
      <c r="I1247" s="655"/>
      <c r="J1247" s="655"/>
      <c r="K1247" s="655"/>
      <c r="L1247" s="655"/>
      <c r="M1247" s="655"/>
      <c r="N1247" s="1310"/>
      <c r="O1247" s="655"/>
      <c r="P1247" s="656"/>
      <c r="Q1247" s="657"/>
      <c r="R1247" s="704"/>
      <c r="S1247" s="3180"/>
    </row>
    <row r="1248" spans="7:19" ht="15" customHeight="1">
      <c r="G1248" s="1047"/>
      <c r="H1248" s="655"/>
      <c r="I1248" s="655"/>
      <c r="J1248" s="655"/>
      <c r="K1248" s="655"/>
      <c r="L1248" s="655"/>
      <c r="M1248" s="655"/>
      <c r="N1248" s="1310"/>
      <c r="O1248" s="655"/>
      <c r="P1248" s="656"/>
      <c r="Q1248" s="657"/>
      <c r="R1248" s="704"/>
      <c r="S1248" s="3180"/>
    </row>
    <row r="1249" spans="7:19" ht="15" customHeight="1">
      <c r="G1249" s="1047"/>
      <c r="H1249" s="655"/>
      <c r="I1249" s="655"/>
      <c r="J1249" s="655"/>
      <c r="K1249" s="655"/>
      <c r="L1249" s="655"/>
      <c r="M1249" s="655"/>
      <c r="N1249" s="1310"/>
      <c r="O1249" s="655"/>
      <c r="P1249" s="656"/>
      <c r="Q1249" s="657"/>
      <c r="R1249" s="704"/>
      <c r="S1249" s="3180"/>
    </row>
    <row r="1250" spans="7:19" ht="15" customHeight="1">
      <c r="G1250" s="1047"/>
      <c r="H1250" s="655"/>
      <c r="I1250" s="655"/>
      <c r="J1250" s="655"/>
      <c r="K1250" s="655"/>
      <c r="L1250" s="655"/>
      <c r="M1250" s="655"/>
      <c r="N1250" s="1310"/>
      <c r="O1250" s="655"/>
      <c r="P1250" s="656"/>
      <c r="Q1250" s="657"/>
      <c r="R1250" s="704"/>
      <c r="S1250" s="3180"/>
    </row>
    <row r="1251" spans="7:19" ht="15" customHeight="1">
      <c r="G1251" s="1047"/>
      <c r="H1251" s="655"/>
      <c r="I1251" s="655"/>
      <c r="J1251" s="655"/>
      <c r="K1251" s="655"/>
      <c r="L1251" s="655"/>
      <c r="M1251" s="655"/>
      <c r="N1251" s="1310"/>
      <c r="O1251" s="655"/>
      <c r="P1251" s="656"/>
      <c r="Q1251" s="657"/>
      <c r="R1251" s="704"/>
      <c r="S1251" s="3180"/>
    </row>
    <row r="1252" spans="7:19" ht="15" customHeight="1">
      <c r="G1252" s="1047"/>
      <c r="H1252" s="655"/>
      <c r="I1252" s="655"/>
      <c r="J1252" s="655"/>
      <c r="K1252" s="655"/>
      <c r="L1252" s="655"/>
      <c r="M1252" s="655"/>
      <c r="N1252" s="1310"/>
      <c r="O1252" s="655"/>
      <c r="P1252" s="656"/>
      <c r="Q1252" s="657"/>
      <c r="R1252" s="704"/>
      <c r="S1252" s="3180"/>
    </row>
    <row r="1253" spans="7:19" ht="15" customHeight="1">
      <c r="G1253" s="1047"/>
      <c r="H1253" s="655"/>
      <c r="I1253" s="655"/>
      <c r="J1253" s="655"/>
      <c r="K1253" s="655"/>
      <c r="L1253" s="655"/>
      <c r="M1253" s="655"/>
      <c r="N1253" s="1310"/>
      <c r="O1253" s="655"/>
      <c r="P1253" s="656"/>
      <c r="Q1253" s="657"/>
      <c r="R1253" s="704"/>
      <c r="S1253" s="3180"/>
    </row>
    <row r="1254" spans="7:19" ht="15" customHeight="1">
      <c r="G1254" s="1047"/>
      <c r="H1254" s="655"/>
      <c r="I1254" s="655"/>
      <c r="J1254" s="655"/>
      <c r="K1254" s="655"/>
      <c r="L1254" s="655"/>
      <c r="M1254" s="655"/>
      <c r="N1254" s="1310"/>
      <c r="O1254" s="655"/>
      <c r="P1254" s="656"/>
      <c r="Q1254" s="657"/>
      <c r="R1254" s="704"/>
      <c r="S1254" s="3180"/>
    </row>
    <row r="1255" spans="7:19" ht="15" customHeight="1">
      <c r="G1255" s="1047"/>
      <c r="H1255" s="655"/>
      <c r="I1255" s="655"/>
      <c r="J1255" s="655"/>
      <c r="K1255" s="655"/>
      <c r="L1255" s="655"/>
      <c r="M1255" s="655"/>
      <c r="N1255" s="1310"/>
      <c r="O1255" s="655"/>
      <c r="P1255" s="656"/>
      <c r="Q1255" s="657"/>
      <c r="R1255" s="704"/>
      <c r="S1255" s="3180"/>
    </row>
    <row r="1256" spans="7:19" ht="15" customHeight="1">
      <c r="G1256" s="1047"/>
      <c r="H1256" s="655"/>
      <c r="I1256" s="655"/>
      <c r="J1256" s="655"/>
      <c r="K1256" s="655"/>
      <c r="L1256" s="655"/>
      <c r="M1256" s="655"/>
      <c r="N1256" s="1310"/>
      <c r="O1256" s="655"/>
      <c r="P1256" s="656"/>
      <c r="Q1256" s="657"/>
      <c r="R1256" s="704"/>
      <c r="S1256" s="3180"/>
    </row>
    <row r="1257" spans="7:19" ht="15" customHeight="1">
      <c r="G1257" s="1047"/>
      <c r="H1257" s="655"/>
      <c r="I1257" s="655"/>
      <c r="J1257" s="655"/>
      <c r="K1257" s="655"/>
      <c r="L1257" s="655"/>
      <c r="M1257" s="655"/>
      <c r="N1257" s="1310"/>
      <c r="O1257" s="655"/>
      <c r="P1257" s="656"/>
      <c r="Q1257" s="657"/>
      <c r="R1257" s="704"/>
      <c r="S1257" s="3180"/>
    </row>
    <row r="1258" spans="7:19" ht="15" customHeight="1">
      <c r="G1258" s="1047"/>
      <c r="H1258" s="655"/>
      <c r="I1258" s="655"/>
      <c r="J1258" s="655"/>
      <c r="K1258" s="655"/>
      <c r="L1258" s="655"/>
      <c r="M1258" s="655"/>
      <c r="N1258" s="1310"/>
      <c r="O1258" s="655"/>
      <c r="P1258" s="656"/>
      <c r="Q1258" s="657"/>
      <c r="R1258" s="704"/>
      <c r="S1258" s="3180"/>
    </row>
    <row r="1259" spans="7:19" ht="15" customHeight="1">
      <c r="G1259" s="1047"/>
      <c r="H1259" s="655"/>
      <c r="I1259" s="655"/>
      <c r="J1259" s="655"/>
      <c r="K1259" s="655"/>
      <c r="L1259" s="655"/>
      <c r="M1259" s="655"/>
      <c r="N1259" s="1310"/>
      <c r="O1259" s="655"/>
      <c r="P1259" s="656"/>
      <c r="Q1259" s="657"/>
      <c r="R1259" s="704"/>
      <c r="S1259" s="3180"/>
    </row>
    <row r="1260" spans="7:19" ht="15" customHeight="1">
      <c r="G1260" s="1047"/>
      <c r="H1260" s="655"/>
      <c r="I1260" s="655"/>
      <c r="J1260" s="655"/>
      <c r="K1260" s="655"/>
      <c r="L1260" s="655"/>
      <c r="M1260" s="655"/>
      <c r="N1260" s="1310"/>
      <c r="O1260" s="655"/>
      <c r="P1260" s="656"/>
      <c r="Q1260" s="657"/>
      <c r="R1260" s="704"/>
      <c r="S1260" s="3180"/>
    </row>
    <row r="1261" spans="7:19" ht="15" customHeight="1">
      <c r="G1261" s="1047"/>
      <c r="H1261" s="655"/>
      <c r="I1261" s="655"/>
      <c r="J1261" s="655"/>
      <c r="K1261" s="655"/>
      <c r="L1261" s="655"/>
      <c r="M1261" s="655"/>
      <c r="N1261" s="1310"/>
      <c r="O1261" s="655"/>
      <c r="P1261" s="656"/>
      <c r="Q1261" s="657"/>
      <c r="R1261" s="704"/>
      <c r="S1261" s="3180"/>
    </row>
    <row r="1262" spans="7:19" ht="15" customHeight="1">
      <c r="G1262" s="1047"/>
      <c r="H1262" s="655"/>
      <c r="I1262" s="655"/>
      <c r="J1262" s="655"/>
      <c r="K1262" s="655"/>
      <c r="L1262" s="655"/>
      <c r="M1262" s="655"/>
      <c r="N1262" s="1310"/>
      <c r="O1262" s="655"/>
      <c r="P1262" s="656"/>
      <c r="Q1262" s="657"/>
      <c r="R1262" s="704"/>
      <c r="S1262" s="3180"/>
    </row>
    <row r="1263" spans="7:19" ht="15" customHeight="1">
      <c r="G1263" s="1047"/>
      <c r="H1263" s="655"/>
      <c r="I1263" s="655"/>
      <c r="J1263" s="655"/>
      <c r="K1263" s="655"/>
      <c r="L1263" s="655"/>
      <c r="M1263" s="655"/>
      <c r="N1263" s="1310"/>
      <c r="O1263" s="655"/>
      <c r="P1263" s="656"/>
      <c r="Q1263" s="657"/>
      <c r="R1263" s="704"/>
      <c r="S1263" s="3180"/>
    </row>
    <row r="1264" spans="7:19" ht="15" customHeight="1">
      <c r="G1264" s="1047"/>
      <c r="H1264" s="655"/>
      <c r="I1264" s="655"/>
      <c r="J1264" s="655"/>
      <c r="K1264" s="655"/>
      <c r="L1264" s="655"/>
      <c r="M1264" s="655"/>
      <c r="N1264" s="1310"/>
      <c r="O1264" s="655"/>
      <c r="P1264" s="656"/>
      <c r="Q1264" s="657"/>
      <c r="R1264" s="704"/>
      <c r="S1264" s="3180"/>
    </row>
    <row r="1265" spans="7:19" ht="15" customHeight="1">
      <c r="G1265" s="1047"/>
      <c r="H1265" s="655"/>
      <c r="I1265" s="655"/>
      <c r="J1265" s="655"/>
      <c r="K1265" s="655"/>
      <c r="L1265" s="655"/>
      <c r="M1265" s="655"/>
      <c r="N1265" s="1310"/>
      <c r="O1265" s="655"/>
      <c r="P1265" s="656"/>
      <c r="Q1265" s="657"/>
      <c r="R1265" s="704"/>
      <c r="S1265" s="3180"/>
    </row>
    <row r="1266" spans="7:19" ht="15" customHeight="1">
      <c r="G1266" s="1047"/>
      <c r="H1266" s="655"/>
      <c r="I1266" s="655"/>
      <c r="J1266" s="655"/>
      <c r="K1266" s="655"/>
      <c r="L1266" s="655"/>
      <c r="M1266" s="655"/>
      <c r="N1266" s="1310"/>
      <c r="O1266" s="655"/>
      <c r="P1266" s="656"/>
      <c r="Q1266" s="657"/>
      <c r="R1266" s="704"/>
      <c r="S1266" s="3180"/>
    </row>
    <row r="1267" spans="7:19" ht="15" customHeight="1">
      <c r="G1267" s="1047"/>
      <c r="H1267" s="655"/>
      <c r="I1267" s="655"/>
      <c r="J1267" s="655"/>
      <c r="K1267" s="655"/>
      <c r="L1267" s="655"/>
      <c r="M1267" s="655"/>
      <c r="N1267" s="1310"/>
      <c r="O1267" s="655"/>
      <c r="P1267" s="656"/>
      <c r="Q1267" s="657"/>
      <c r="R1267" s="704"/>
      <c r="S1267" s="3180"/>
    </row>
    <row r="1268" spans="7:19" ht="15" customHeight="1">
      <c r="G1268" s="1047"/>
      <c r="H1268" s="655"/>
      <c r="I1268" s="655"/>
      <c r="J1268" s="655"/>
      <c r="K1268" s="655"/>
      <c r="L1268" s="655"/>
      <c r="M1268" s="655"/>
      <c r="N1268" s="1310"/>
      <c r="O1268" s="655"/>
      <c r="P1268" s="656"/>
      <c r="Q1268" s="657"/>
      <c r="R1268" s="704"/>
      <c r="S1268" s="3180"/>
    </row>
    <row r="1269" spans="7:19" ht="15" customHeight="1">
      <c r="G1269" s="1047"/>
      <c r="H1269" s="655"/>
      <c r="I1269" s="655"/>
      <c r="J1269" s="655"/>
      <c r="K1269" s="655"/>
      <c r="L1269" s="655"/>
      <c r="M1269" s="655"/>
      <c r="N1269" s="1310"/>
      <c r="O1269" s="655"/>
      <c r="P1269" s="656"/>
      <c r="Q1269" s="657"/>
      <c r="R1269" s="704"/>
      <c r="S1269" s="3180"/>
    </row>
    <row r="1270" spans="7:19" ht="15" customHeight="1">
      <c r="G1270" s="1047"/>
      <c r="H1270" s="655"/>
      <c r="I1270" s="655"/>
      <c r="J1270" s="655"/>
      <c r="K1270" s="655"/>
      <c r="L1270" s="655"/>
      <c r="M1270" s="655"/>
      <c r="N1270" s="1310"/>
      <c r="O1270" s="655"/>
      <c r="P1270" s="656"/>
      <c r="Q1270" s="657"/>
      <c r="R1270" s="704"/>
      <c r="S1270" s="3180"/>
    </row>
    <row r="1271" spans="7:19" ht="15" customHeight="1">
      <c r="G1271" s="1047"/>
      <c r="H1271" s="655"/>
      <c r="I1271" s="655"/>
      <c r="J1271" s="655"/>
      <c r="K1271" s="655"/>
      <c r="L1271" s="655"/>
      <c r="M1271" s="655"/>
      <c r="N1271" s="1310"/>
      <c r="O1271" s="655"/>
      <c r="P1271" s="656"/>
      <c r="Q1271" s="657"/>
      <c r="R1271" s="704"/>
      <c r="S1271" s="3180"/>
    </row>
    <row r="1272" spans="7:19" ht="15" customHeight="1">
      <c r="G1272" s="1047"/>
      <c r="H1272" s="655"/>
      <c r="I1272" s="655"/>
      <c r="J1272" s="655"/>
      <c r="K1272" s="655"/>
      <c r="L1272" s="655"/>
      <c r="M1272" s="655"/>
      <c r="N1272" s="1310"/>
      <c r="O1272" s="655"/>
      <c r="P1272" s="656"/>
      <c r="Q1272" s="657"/>
      <c r="R1272" s="704"/>
      <c r="S1272" s="3180"/>
    </row>
    <row r="1273" spans="7:19" ht="15" customHeight="1">
      <c r="G1273" s="1047"/>
      <c r="H1273" s="655"/>
      <c r="I1273" s="655"/>
      <c r="J1273" s="655"/>
      <c r="K1273" s="655"/>
      <c r="L1273" s="655"/>
      <c r="M1273" s="655"/>
      <c r="N1273" s="1310"/>
      <c r="O1273" s="655"/>
      <c r="P1273" s="656"/>
      <c r="Q1273" s="657"/>
      <c r="R1273" s="704"/>
      <c r="S1273" s="3180"/>
    </row>
    <row r="1274" spans="7:19" ht="15" customHeight="1">
      <c r="G1274" s="1047"/>
      <c r="H1274" s="655"/>
      <c r="I1274" s="655"/>
      <c r="J1274" s="655"/>
      <c r="K1274" s="655"/>
      <c r="L1274" s="655"/>
      <c r="M1274" s="655"/>
      <c r="N1274" s="1310"/>
      <c r="O1274" s="655"/>
      <c r="P1274" s="656"/>
      <c r="Q1274" s="657"/>
      <c r="R1274" s="704"/>
      <c r="S1274" s="3180"/>
    </row>
    <row r="1275" spans="7:19" ht="15" customHeight="1">
      <c r="G1275" s="1047"/>
      <c r="H1275" s="655"/>
      <c r="I1275" s="655"/>
      <c r="J1275" s="655"/>
      <c r="K1275" s="655"/>
      <c r="L1275" s="655"/>
      <c r="M1275" s="655"/>
      <c r="N1275" s="1310"/>
      <c r="O1275" s="655"/>
      <c r="P1275" s="656"/>
      <c r="Q1275" s="657"/>
      <c r="R1275" s="704"/>
      <c r="S1275" s="3180"/>
    </row>
    <row r="1276" spans="7:19" ht="15" customHeight="1">
      <c r="G1276" s="1047"/>
      <c r="H1276" s="655"/>
      <c r="I1276" s="655"/>
      <c r="J1276" s="655"/>
      <c r="K1276" s="655"/>
      <c r="L1276" s="655"/>
      <c r="M1276" s="655"/>
      <c r="N1276" s="1310"/>
      <c r="O1276" s="655"/>
      <c r="P1276" s="656"/>
      <c r="Q1276" s="657"/>
      <c r="R1276" s="704"/>
      <c r="S1276" s="3180"/>
    </row>
    <row r="1277" spans="7:19" ht="15" customHeight="1">
      <c r="G1277" s="1047"/>
      <c r="H1277" s="655"/>
      <c r="I1277" s="655"/>
      <c r="J1277" s="655"/>
      <c r="K1277" s="655"/>
      <c r="L1277" s="655"/>
      <c r="M1277" s="655"/>
      <c r="N1277" s="1310"/>
      <c r="O1277" s="655"/>
      <c r="P1277" s="656"/>
      <c r="Q1277" s="657"/>
      <c r="R1277" s="704"/>
      <c r="S1277" s="3180"/>
    </row>
    <row r="1278" spans="7:19" ht="15" customHeight="1">
      <c r="G1278" s="1047"/>
      <c r="H1278" s="655"/>
      <c r="I1278" s="655"/>
      <c r="J1278" s="655"/>
      <c r="K1278" s="655"/>
      <c r="L1278" s="655"/>
      <c r="M1278" s="655"/>
      <c r="N1278" s="1310"/>
      <c r="O1278" s="655"/>
      <c r="P1278" s="656"/>
      <c r="Q1278" s="657"/>
      <c r="R1278" s="704"/>
      <c r="S1278" s="3180"/>
    </row>
    <row r="1279" spans="7:19" ht="15" customHeight="1">
      <c r="G1279" s="1047"/>
      <c r="H1279" s="655"/>
      <c r="I1279" s="655"/>
      <c r="J1279" s="655"/>
      <c r="K1279" s="655"/>
      <c r="L1279" s="655"/>
      <c r="M1279" s="655"/>
      <c r="N1279" s="1310"/>
      <c r="O1279" s="655"/>
      <c r="P1279" s="656"/>
      <c r="Q1279" s="657"/>
      <c r="R1279" s="704"/>
      <c r="S1279" s="3180"/>
    </row>
    <row r="1280" spans="7:19" ht="15" customHeight="1">
      <c r="G1280" s="1047"/>
      <c r="H1280" s="655"/>
      <c r="I1280" s="655"/>
      <c r="J1280" s="655"/>
      <c r="K1280" s="655"/>
      <c r="L1280" s="655"/>
      <c r="M1280" s="655"/>
      <c r="N1280" s="1310"/>
      <c r="O1280" s="655"/>
      <c r="P1280" s="656"/>
      <c r="Q1280" s="657"/>
      <c r="R1280" s="704"/>
      <c r="S1280" s="3180"/>
    </row>
    <row r="1281" spans="7:19" ht="15" customHeight="1">
      <c r="G1281" s="1047"/>
      <c r="H1281" s="655"/>
      <c r="I1281" s="655"/>
      <c r="J1281" s="655"/>
      <c r="K1281" s="655"/>
      <c r="L1281" s="655"/>
      <c r="M1281" s="655"/>
      <c r="N1281" s="1310"/>
      <c r="O1281" s="655"/>
      <c r="P1281" s="656"/>
      <c r="Q1281" s="657"/>
      <c r="R1281" s="704"/>
      <c r="S1281" s="3180"/>
    </row>
    <row r="1282" spans="7:19" ht="15" customHeight="1">
      <c r="G1282" s="1047"/>
      <c r="H1282" s="655"/>
      <c r="I1282" s="655"/>
      <c r="J1282" s="655"/>
      <c r="K1282" s="655"/>
      <c r="L1282" s="655"/>
      <c r="M1282" s="655"/>
      <c r="N1282" s="1310"/>
      <c r="O1282" s="655"/>
      <c r="P1282" s="656"/>
      <c r="Q1282" s="657"/>
      <c r="R1282" s="704"/>
      <c r="S1282" s="3180"/>
    </row>
    <row r="1283" spans="7:19" ht="15" customHeight="1">
      <c r="G1283" s="1047"/>
      <c r="H1283" s="655"/>
      <c r="I1283" s="655"/>
      <c r="J1283" s="655"/>
      <c r="K1283" s="655"/>
      <c r="L1283" s="655"/>
      <c r="M1283" s="655"/>
      <c r="N1283" s="1310"/>
      <c r="O1283" s="655"/>
      <c r="P1283" s="656"/>
      <c r="Q1283" s="657"/>
      <c r="R1283" s="704"/>
      <c r="S1283" s="3180"/>
    </row>
    <row r="1284" spans="7:19" ht="15" customHeight="1">
      <c r="G1284" s="1047"/>
      <c r="H1284" s="655"/>
      <c r="I1284" s="655"/>
      <c r="J1284" s="655"/>
      <c r="K1284" s="655"/>
      <c r="L1284" s="655"/>
      <c r="M1284" s="655"/>
      <c r="N1284" s="1310"/>
      <c r="O1284" s="655"/>
      <c r="P1284" s="656"/>
      <c r="Q1284" s="657"/>
      <c r="R1284" s="704"/>
      <c r="S1284" s="3180"/>
    </row>
    <row r="1285" spans="7:19" ht="15" customHeight="1">
      <c r="G1285" s="1047"/>
      <c r="H1285" s="655"/>
      <c r="I1285" s="655"/>
      <c r="J1285" s="655"/>
      <c r="K1285" s="655"/>
      <c r="L1285" s="655"/>
      <c r="M1285" s="655"/>
      <c r="N1285" s="1310"/>
      <c r="O1285" s="655"/>
      <c r="P1285" s="656"/>
      <c r="Q1285" s="657"/>
      <c r="R1285" s="704"/>
      <c r="S1285" s="3180"/>
    </row>
    <row r="1286" spans="7:19" ht="15" customHeight="1">
      <c r="G1286" s="1047"/>
      <c r="H1286" s="655"/>
      <c r="I1286" s="655"/>
      <c r="J1286" s="655"/>
      <c r="K1286" s="655"/>
      <c r="L1286" s="655"/>
      <c r="M1286" s="655"/>
      <c r="N1286" s="1310"/>
      <c r="O1286" s="655"/>
      <c r="P1286" s="656"/>
      <c r="Q1286" s="657"/>
      <c r="R1286" s="704"/>
      <c r="S1286" s="3180"/>
    </row>
    <row r="1287" spans="7:19" ht="15" customHeight="1">
      <c r="G1287" s="1047"/>
      <c r="H1287" s="655"/>
      <c r="I1287" s="655"/>
      <c r="J1287" s="655"/>
      <c r="K1287" s="655"/>
      <c r="L1287" s="655"/>
      <c r="M1287" s="655"/>
      <c r="N1287" s="1310"/>
      <c r="O1287" s="655"/>
      <c r="P1287" s="656"/>
      <c r="Q1287" s="657"/>
      <c r="R1287" s="704"/>
      <c r="S1287" s="3180"/>
    </row>
    <row r="1288" spans="7:19" ht="15" customHeight="1">
      <c r="G1288" s="1047"/>
      <c r="H1288" s="655"/>
      <c r="I1288" s="655"/>
      <c r="J1288" s="655"/>
      <c r="K1288" s="655"/>
      <c r="L1288" s="655"/>
      <c r="M1288" s="655"/>
      <c r="N1288" s="1310"/>
      <c r="O1288" s="655"/>
      <c r="P1288" s="656"/>
      <c r="Q1288" s="657"/>
      <c r="R1288" s="704"/>
      <c r="S1288" s="3180"/>
    </row>
    <row r="1289" spans="7:19" ht="15" customHeight="1">
      <c r="G1289" s="1047"/>
      <c r="H1289" s="655"/>
      <c r="I1289" s="655"/>
      <c r="J1289" s="655"/>
      <c r="K1289" s="655"/>
      <c r="L1289" s="655"/>
      <c r="M1289" s="655"/>
      <c r="N1289" s="1310"/>
      <c r="O1289" s="655"/>
      <c r="P1289" s="656"/>
      <c r="Q1289" s="657"/>
      <c r="R1289" s="704"/>
      <c r="S1289" s="3180"/>
    </row>
    <row r="1290" spans="7:19" ht="15" customHeight="1">
      <c r="G1290" s="1047"/>
      <c r="H1290" s="655"/>
      <c r="I1290" s="655"/>
      <c r="J1290" s="655"/>
      <c r="K1290" s="655"/>
      <c r="L1290" s="655"/>
      <c r="M1290" s="655"/>
      <c r="N1290" s="1310"/>
      <c r="O1290" s="655"/>
      <c r="P1290" s="656"/>
      <c r="Q1290" s="657"/>
      <c r="R1290" s="704"/>
      <c r="S1290" s="3180"/>
    </row>
    <row r="1291" spans="7:19" ht="15" customHeight="1">
      <c r="G1291" s="1047"/>
      <c r="H1291" s="655"/>
      <c r="I1291" s="655"/>
      <c r="J1291" s="655"/>
      <c r="K1291" s="655"/>
      <c r="L1291" s="655"/>
      <c r="M1291" s="655"/>
      <c r="N1291" s="1310"/>
      <c r="O1291" s="655"/>
      <c r="P1291" s="656"/>
      <c r="Q1291" s="657"/>
      <c r="R1291" s="704"/>
      <c r="S1291" s="3180"/>
    </row>
    <row r="1292" spans="7:19" ht="15" customHeight="1">
      <c r="G1292" s="1047"/>
      <c r="H1292" s="655"/>
      <c r="I1292" s="655"/>
      <c r="J1292" s="655"/>
      <c r="K1292" s="655"/>
      <c r="L1292" s="655"/>
      <c r="M1292" s="655"/>
      <c r="N1292" s="1310"/>
      <c r="O1292" s="655"/>
      <c r="P1292" s="656"/>
      <c r="Q1292" s="657"/>
      <c r="R1292" s="704"/>
      <c r="S1292" s="3180"/>
    </row>
    <row r="1293" spans="7:19" ht="15" customHeight="1">
      <c r="G1293" s="1047"/>
      <c r="H1293" s="655"/>
      <c r="I1293" s="655"/>
      <c r="J1293" s="655"/>
      <c r="K1293" s="655"/>
      <c r="L1293" s="655"/>
      <c r="M1293" s="655"/>
      <c r="N1293" s="1310"/>
      <c r="O1293" s="655"/>
      <c r="P1293" s="656"/>
      <c r="Q1293" s="657"/>
      <c r="R1293" s="704"/>
      <c r="S1293" s="3180"/>
    </row>
    <row r="1294" spans="7:19" ht="15" customHeight="1">
      <c r="G1294" s="1047"/>
      <c r="H1294" s="655"/>
      <c r="I1294" s="655"/>
      <c r="J1294" s="655"/>
      <c r="K1294" s="655"/>
      <c r="L1294" s="655"/>
      <c r="M1294" s="655"/>
      <c r="N1294" s="1310"/>
      <c r="O1294" s="655"/>
      <c r="P1294" s="656"/>
      <c r="Q1294" s="657"/>
      <c r="R1294" s="704"/>
      <c r="S1294" s="3180"/>
    </row>
    <row r="1295" spans="7:19" ht="15" customHeight="1">
      <c r="G1295" s="1047"/>
      <c r="H1295" s="655"/>
      <c r="I1295" s="655"/>
      <c r="J1295" s="655"/>
      <c r="K1295" s="655"/>
      <c r="L1295" s="655"/>
      <c r="M1295" s="655"/>
      <c r="N1295" s="1310"/>
      <c r="O1295" s="655"/>
      <c r="P1295" s="656"/>
      <c r="Q1295" s="657"/>
      <c r="R1295" s="704"/>
      <c r="S1295" s="3180"/>
    </row>
    <row r="1296" spans="7:19" ht="15" customHeight="1">
      <c r="G1296" s="1047"/>
      <c r="H1296" s="655"/>
      <c r="I1296" s="655"/>
      <c r="J1296" s="655"/>
      <c r="K1296" s="655"/>
      <c r="L1296" s="655"/>
      <c r="M1296" s="655"/>
      <c r="N1296" s="1310"/>
      <c r="O1296" s="655"/>
      <c r="P1296" s="656"/>
      <c r="Q1296" s="657"/>
      <c r="R1296" s="704"/>
      <c r="S1296" s="3180"/>
    </row>
    <row r="1297" spans="7:19" ht="15" customHeight="1">
      <c r="G1297" s="1047"/>
      <c r="H1297" s="655"/>
      <c r="I1297" s="655"/>
      <c r="J1297" s="655"/>
      <c r="K1297" s="655"/>
      <c r="L1297" s="655"/>
      <c r="M1297" s="655"/>
      <c r="N1297" s="1310"/>
      <c r="O1297" s="655"/>
      <c r="P1297" s="656"/>
      <c r="Q1297" s="657"/>
      <c r="R1297" s="704"/>
      <c r="S1297" s="3180"/>
    </row>
    <row r="1298" spans="7:19" ht="15" customHeight="1">
      <c r="G1298" s="1047"/>
      <c r="H1298" s="655"/>
      <c r="I1298" s="655"/>
      <c r="J1298" s="655"/>
      <c r="K1298" s="655"/>
      <c r="L1298" s="655"/>
      <c r="M1298" s="655"/>
      <c r="N1298" s="1310"/>
      <c r="O1298" s="655"/>
      <c r="P1298" s="656"/>
      <c r="Q1298" s="657"/>
      <c r="R1298" s="704"/>
      <c r="S1298" s="3180"/>
    </row>
    <row r="1299" spans="7:19" ht="15" customHeight="1">
      <c r="G1299" s="1047"/>
      <c r="H1299" s="655"/>
      <c r="I1299" s="655"/>
      <c r="J1299" s="655"/>
      <c r="K1299" s="655"/>
      <c r="L1299" s="655"/>
      <c r="M1299" s="655"/>
      <c r="N1299" s="1310"/>
      <c r="O1299" s="655"/>
      <c r="P1299" s="656"/>
      <c r="Q1299" s="657"/>
      <c r="R1299" s="704"/>
      <c r="S1299" s="3180"/>
    </row>
    <row r="1300" spans="7:19" ht="15" customHeight="1">
      <c r="G1300" s="1047"/>
      <c r="H1300" s="655"/>
      <c r="I1300" s="655"/>
      <c r="J1300" s="655"/>
      <c r="K1300" s="655"/>
      <c r="L1300" s="655"/>
      <c r="M1300" s="655"/>
      <c r="N1300" s="1310"/>
      <c r="O1300" s="655"/>
      <c r="P1300" s="656"/>
      <c r="Q1300" s="657"/>
      <c r="R1300" s="704"/>
      <c r="S1300" s="3180"/>
    </row>
    <row r="1301" spans="7:19" ht="15" customHeight="1">
      <c r="G1301" s="1047"/>
      <c r="H1301" s="655"/>
      <c r="I1301" s="655"/>
      <c r="J1301" s="655"/>
      <c r="K1301" s="655"/>
      <c r="L1301" s="655"/>
      <c r="M1301" s="655"/>
      <c r="N1301" s="1310"/>
      <c r="O1301" s="655"/>
      <c r="P1301" s="656"/>
      <c r="Q1301" s="657"/>
      <c r="R1301" s="704"/>
      <c r="S1301" s="3180"/>
    </row>
    <row r="1302" spans="7:19" ht="15" customHeight="1">
      <c r="G1302" s="1047"/>
      <c r="H1302" s="655"/>
      <c r="I1302" s="655"/>
      <c r="J1302" s="655"/>
      <c r="K1302" s="655"/>
      <c r="L1302" s="655"/>
      <c r="M1302" s="655"/>
      <c r="N1302" s="1310"/>
      <c r="O1302" s="655"/>
      <c r="P1302" s="656"/>
      <c r="Q1302" s="657"/>
      <c r="R1302" s="704"/>
      <c r="S1302" s="3180"/>
    </row>
    <row r="1303" spans="7:19" ht="15" customHeight="1">
      <c r="G1303" s="1047"/>
      <c r="H1303" s="655"/>
      <c r="I1303" s="655"/>
      <c r="J1303" s="655"/>
      <c r="K1303" s="655"/>
      <c r="L1303" s="655"/>
      <c r="M1303" s="655"/>
      <c r="N1303" s="1310"/>
      <c r="O1303" s="655"/>
      <c r="P1303" s="656"/>
      <c r="Q1303" s="657"/>
      <c r="R1303" s="704"/>
      <c r="S1303" s="3180"/>
    </row>
    <row r="1304" spans="7:19" ht="15" customHeight="1">
      <c r="G1304" s="1047"/>
      <c r="H1304" s="655"/>
      <c r="I1304" s="655"/>
      <c r="J1304" s="655"/>
      <c r="K1304" s="655"/>
      <c r="L1304" s="655"/>
      <c r="M1304" s="655"/>
      <c r="N1304" s="1310"/>
      <c r="O1304" s="655"/>
      <c r="P1304" s="656"/>
      <c r="Q1304" s="657"/>
      <c r="R1304" s="704"/>
      <c r="S1304" s="3180"/>
    </row>
    <row r="1305" spans="7:19" ht="15" customHeight="1">
      <c r="G1305" s="1047"/>
      <c r="H1305" s="655"/>
      <c r="I1305" s="655"/>
      <c r="J1305" s="655"/>
      <c r="K1305" s="655"/>
      <c r="L1305" s="655"/>
      <c r="M1305" s="655"/>
      <c r="N1305" s="1310"/>
      <c r="O1305" s="655"/>
      <c r="P1305" s="656"/>
      <c r="Q1305" s="657"/>
      <c r="R1305" s="704"/>
      <c r="S1305" s="3180"/>
    </row>
    <row r="1306" spans="7:19" ht="15" customHeight="1">
      <c r="G1306" s="1047"/>
      <c r="H1306" s="655"/>
      <c r="I1306" s="655"/>
      <c r="J1306" s="655"/>
      <c r="K1306" s="655"/>
      <c r="L1306" s="655"/>
      <c r="M1306" s="655"/>
      <c r="N1306" s="1310"/>
      <c r="O1306" s="655"/>
      <c r="P1306" s="656"/>
      <c r="Q1306" s="657"/>
      <c r="R1306" s="704"/>
      <c r="S1306" s="3180"/>
    </row>
    <row r="1307" spans="7:19" ht="15" customHeight="1">
      <c r="G1307" s="1047"/>
      <c r="H1307" s="655"/>
      <c r="I1307" s="655"/>
      <c r="J1307" s="655"/>
      <c r="K1307" s="655"/>
      <c r="L1307" s="655"/>
      <c r="M1307" s="655"/>
      <c r="N1307" s="1310"/>
      <c r="O1307" s="655"/>
      <c r="P1307" s="656"/>
      <c r="Q1307" s="657"/>
      <c r="R1307" s="704"/>
      <c r="S1307" s="3180"/>
    </row>
    <row r="1308" spans="7:19" ht="15" customHeight="1">
      <c r="G1308" s="1047"/>
      <c r="H1308" s="655"/>
      <c r="I1308" s="655"/>
      <c r="J1308" s="655"/>
      <c r="K1308" s="655"/>
      <c r="L1308" s="655"/>
      <c r="M1308" s="655"/>
      <c r="N1308" s="1310"/>
      <c r="O1308" s="655"/>
      <c r="P1308" s="656"/>
      <c r="Q1308" s="657"/>
      <c r="R1308" s="704"/>
      <c r="S1308" s="3180"/>
    </row>
    <row r="1309" spans="7:19" ht="15" customHeight="1">
      <c r="G1309" s="1047"/>
      <c r="H1309" s="655"/>
      <c r="I1309" s="655"/>
      <c r="J1309" s="655"/>
      <c r="K1309" s="655"/>
      <c r="L1309" s="655"/>
      <c r="M1309" s="655"/>
      <c r="N1309" s="1310"/>
      <c r="O1309" s="655"/>
      <c r="P1309" s="656"/>
      <c r="Q1309" s="657"/>
      <c r="R1309" s="704"/>
      <c r="S1309" s="3180"/>
    </row>
    <row r="1310" spans="7:19" ht="15" customHeight="1">
      <c r="G1310" s="1047"/>
      <c r="H1310" s="655"/>
      <c r="I1310" s="655"/>
      <c r="J1310" s="655"/>
      <c r="K1310" s="655"/>
      <c r="L1310" s="655"/>
      <c r="M1310" s="655"/>
      <c r="N1310" s="1310"/>
      <c r="O1310" s="655"/>
      <c r="P1310" s="656"/>
      <c r="Q1310" s="657"/>
      <c r="R1310" s="704"/>
      <c r="S1310" s="3180"/>
    </row>
    <row r="1311" spans="7:19" ht="15" customHeight="1">
      <c r="G1311" s="1047"/>
      <c r="H1311" s="655"/>
      <c r="I1311" s="655"/>
      <c r="J1311" s="655"/>
      <c r="K1311" s="655"/>
      <c r="L1311" s="655"/>
      <c r="M1311" s="655"/>
      <c r="N1311" s="1310"/>
      <c r="O1311" s="655"/>
      <c r="P1311" s="656"/>
      <c r="Q1311" s="657"/>
      <c r="R1311" s="704"/>
      <c r="S1311" s="3180"/>
    </row>
    <row r="1312" spans="7:19" ht="15" customHeight="1">
      <c r="G1312" s="1047"/>
      <c r="H1312" s="655"/>
      <c r="I1312" s="655"/>
      <c r="J1312" s="655"/>
      <c r="K1312" s="655"/>
      <c r="L1312" s="655"/>
      <c r="M1312" s="655"/>
      <c r="N1312" s="1310"/>
      <c r="O1312" s="655"/>
      <c r="P1312" s="656"/>
      <c r="Q1312" s="657"/>
      <c r="R1312" s="704"/>
      <c r="S1312" s="3180"/>
    </row>
    <row r="1313" spans="7:19" ht="15" customHeight="1">
      <c r="G1313" s="1047"/>
      <c r="H1313" s="655"/>
      <c r="I1313" s="655"/>
      <c r="J1313" s="655"/>
      <c r="K1313" s="655"/>
      <c r="L1313" s="655"/>
      <c r="M1313" s="655"/>
      <c r="N1313" s="1310"/>
      <c r="O1313" s="655"/>
      <c r="P1313" s="656"/>
      <c r="Q1313" s="657"/>
      <c r="R1313" s="704"/>
      <c r="S1313" s="3180"/>
    </row>
    <row r="1314" spans="7:19" ht="15" customHeight="1">
      <c r="G1314" s="1047"/>
      <c r="H1314" s="655"/>
      <c r="I1314" s="655"/>
      <c r="J1314" s="655"/>
      <c r="K1314" s="655"/>
      <c r="L1314" s="655"/>
      <c r="M1314" s="655"/>
      <c r="N1314" s="1310"/>
      <c r="O1314" s="655"/>
      <c r="P1314" s="656"/>
      <c r="Q1314" s="657"/>
      <c r="R1314" s="704"/>
      <c r="S1314" s="3180"/>
    </row>
    <row r="1315" spans="7:19" ht="15" customHeight="1">
      <c r="G1315" s="1047"/>
      <c r="H1315" s="655"/>
      <c r="I1315" s="655"/>
      <c r="J1315" s="655"/>
      <c r="K1315" s="655"/>
      <c r="L1315" s="655"/>
      <c r="M1315" s="655"/>
      <c r="N1315" s="1310"/>
      <c r="O1315" s="655"/>
      <c r="P1315" s="656"/>
      <c r="Q1315" s="657"/>
      <c r="R1315" s="704"/>
      <c r="S1315" s="3180"/>
    </row>
    <row r="1316" spans="7:19" ht="15" customHeight="1">
      <c r="G1316" s="1047"/>
      <c r="H1316" s="655"/>
      <c r="I1316" s="655"/>
      <c r="J1316" s="655"/>
      <c r="K1316" s="655"/>
      <c r="L1316" s="655"/>
      <c r="M1316" s="655"/>
      <c r="N1316" s="1310"/>
      <c r="O1316" s="655"/>
      <c r="P1316" s="656"/>
      <c r="Q1316" s="657"/>
      <c r="R1316" s="704"/>
      <c r="S1316" s="3180"/>
    </row>
    <row r="1317" spans="7:19" ht="15" customHeight="1">
      <c r="G1317" s="1047"/>
      <c r="H1317" s="655"/>
      <c r="I1317" s="655"/>
      <c r="J1317" s="655"/>
      <c r="K1317" s="655"/>
      <c r="L1317" s="655"/>
      <c r="M1317" s="655"/>
      <c r="N1317" s="1310"/>
      <c r="O1317" s="655"/>
      <c r="P1317" s="656"/>
      <c r="Q1317" s="657"/>
      <c r="R1317" s="704"/>
      <c r="S1317" s="3180"/>
    </row>
    <row r="1318" spans="7:19" ht="15" customHeight="1">
      <c r="G1318" s="1047"/>
      <c r="H1318" s="655"/>
      <c r="I1318" s="655"/>
      <c r="J1318" s="655"/>
      <c r="K1318" s="655"/>
      <c r="L1318" s="655"/>
      <c r="M1318" s="655"/>
      <c r="N1318" s="1310"/>
      <c r="O1318" s="655"/>
      <c r="P1318" s="656"/>
      <c r="Q1318" s="657"/>
      <c r="R1318" s="704"/>
      <c r="S1318" s="3180"/>
    </row>
    <row r="1319" spans="7:19" ht="15" customHeight="1">
      <c r="G1319" s="1047"/>
      <c r="H1319" s="655"/>
      <c r="I1319" s="655"/>
      <c r="J1319" s="655"/>
      <c r="K1319" s="655"/>
      <c r="L1319" s="655"/>
      <c r="M1319" s="655"/>
      <c r="N1319" s="1310"/>
      <c r="O1319" s="655"/>
      <c r="P1319" s="656"/>
      <c r="Q1319" s="657"/>
      <c r="R1319" s="704"/>
      <c r="S1319" s="3180"/>
    </row>
    <row r="1320" spans="7:19" ht="15" customHeight="1">
      <c r="G1320" s="1047"/>
      <c r="H1320" s="655"/>
      <c r="I1320" s="655"/>
      <c r="J1320" s="655"/>
      <c r="K1320" s="655"/>
      <c r="L1320" s="655"/>
      <c r="M1320" s="655"/>
      <c r="N1320" s="1310"/>
      <c r="O1320" s="655"/>
      <c r="P1320" s="656"/>
      <c r="Q1320" s="657"/>
      <c r="R1320" s="704"/>
      <c r="S1320" s="3180"/>
    </row>
    <row r="1321" spans="7:19" ht="15" customHeight="1">
      <c r="G1321" s="1047"/>
      <c r="H1321" s="655"/>
      <c r="I1321" s="655"/>
      <c r="J1321" s="655"/>
      <c r="K1321" s="655"/>
      <c r="L1321" s="655"/>
      <c r="M1321" s="655"/>
      <c r="N1321" s="1310"/>
      <c r="O1321" s="655"/>
      <c r="P1321" s="656"/>
      <c r="Q1321" s="657"/>
      <c r="R1321" s="704"/>
      <c r="S1321" s="3180"/>
    </row>
    <row r="1322" spans="7:19" ht="15" customHeight="1">
      <c r="G1322" s="1047"/>
      <c r="H1322" s="655"/>
      <c r="I1322" s="655"/>
      <c r="J1322" s="655"/>
      <c r="K1322" s="655"/>
      <c r="L1322" s="655"/>
      <c r="M1322" s="655"/>
      <c r="N1322" s="1310"/>
      <c r="O1322" s="655"/>
      <c r="P1322" s="656"/>
      <c r="Q1322" s="657"/>
      <c r="R1322" s="704"/>
      <c r="S1322" s="3180"/>
    </row>
    <row r="1323" spans="7:19" ht="15" customHeight="1">
      <c r="G1323" s="1047"/>
      <c r="H1323" s="655"/>
      <c r="I1323" s="655"/>
      <c r="J1323" s="655"/>
      <c r="K1323" s="655"/>
      <c r="L1323" s="655"/>
      <c r="M1323" s="655"/>
      <c r="N1323" s="1310"/>
      <c r="O1323" s="655"/>
      <c r="P1323" s="656"/>
      <c r="Q1323" s="657"/>
      <c r="R1323" s="704"/>
      <c r="S1323" s="3180"/>
    </row>
    <row r="1324" spans="7:19" ht="15" customHeight="1">
      <c r="G1324" s="1047"/>
      <c r="H1324" s="655"/>
      <c r="I1324" s="655"/>
      <c r="J1324" s="655"/>
      <c r="K1324" s="655"/>
      <c r="L1324" s="655"/>
      <c r="M1324" s="655"/>
      <c r="N1324" s="1310"/>
      <c r="O1324" s="655"/>
      <c r="P1324" s="656"/>
      <c r="Q1324" s="657"/>
      <c r="R1324" s="704"/>
      <c r="S1324" s="3180"/>
    </row>
    <row r="1325" spans="7:19" ht="15" customHeight="1">
      <c r="G1325" s="1047"/>
      <c r="H1325" s="655"/>
      <c r="I1325" s="655"/>
      <c r="J1325" s="655"/>
      <c r="K1325" s="655"/>
      <c r="L1325" s="655"/>
      <c r="M1325" s="655"/>
      <c r="N1325" s="1310"/>
      <c r="O1325" s="655"/>
      <c r="P1325" s="656"/>
      <c r="Q1325" s="657"/>
      <c r="R1325" s="704"/>
      <c r="S1325" s="3180"/>
    </row>
    <row r="1326" spans="7:19" ht="15" customHeight="1">
      <c r="G1326" s="1047"/>
      <c r="H1326" s="655"/>
      <c r="I1326" s="655"/>
      <c r="J1326" s="655"/>
      <c r="K1326" s="655"/>
      <c r="L1326" s="655"/>
      <c r="M1326" s="655"/>
      <c r="N1326" s="1310"/>
      <c r="O1326" s="655"/>
      <c r="P1326" s="656"/>
      <c r="Q1326" s="657"/>
      <c r="R1326" s="704"/>
      <c r="S1326" s="3180"/>
    </row>
    <row r="1327" spans="7:19" ht="15" customHeight="1">
      <c r="G1327" s="1047"/>
      <c r="H1327" s="655"/>
      <c r="I1327" s="655"/>
      <c r="J1327" s="655"/>
      <c r="K1327" s="655"/>
      <c r="L1327" s="655"/>
      <c r="M1327" s="655"/>
      <c r="N1327" s="1310"/>
      <c r="O1327" s="655"/>
      <c r="P1327" s="656"/>
      <c r="Q1327" s="657"/>
      <c r="R1327" s="704"/>
      <c r="S1327" s="3180"/>
    </row>
    <row r="1328" spans="7:19" ht="15" customHeight="1">
      <c r="G1328" s="1047"/>
      <c r="H1328" s="655"/>
      <c r="I1328" s="655"/>
      <c r="J1328" s="655"/>
      <c r="K1328" s="655"/>
      <c r="L1328" s="655"/>
      <c r="M1328" s="655"/>
      <c r="N1328" s="1310"/>
      <c r="O1328" s="655"/>
      <c r="P1328" s="656"/>
      <c r="Q1328" s="657"/>
      <c r="R1328" s="704"/>
      <c r="S1328" s="3180"/>
    </row>
    <row r="1329" spans="7:19" ht="15" customHeight="1">
      <c r="G1329" s="1047"/>
      <c r="H1329" s="655"/>
      <c r="I1329" s="655"/>
      <c r="J1329" s="655"/>
      <c r="K1329" s="655"/>
      <c r="L1329" s="655"/>
      <c r="M1329" s="655"/>
      <c r="N1329" s="1310"/>
      <c r="O1329" s="655"/>
      <c r="P1329" s="656"/>
      <c r="Q1329" s="657"/>
      <c r="R1329" s="704"/>
      <c r="S1329" s="3180"/>
    </row>
    <row r="1330" spans="7:19" ht="15" customHeight="1">
      <c r="G1330" s="1047"/>
      <c r="H1330" s="655"/>
      <c r="I1330" s="655"/>
      <c r="J1330" s="655"/>
      <c r="K1330" s="655"/>
      <c r="L1330" s="655"/>
      <c r="M1330" s="655"/>
      <c r="N1330" s="1310"/>
      <c r="O1330" s="655"/>
      <c r="P1330" s="656"/>
      <c r="Q1330" s="657"/>
      <c r="R1330" s="704"/>
      <c r="S1330" s="3180"/>
    </row>
    <row r="1331" spans="7:19" ht="15" customHeight="1">
      <c r="G1331" s="1047"/>
      <c r="H1331" s="655"/>
      <c r="I1331" s="655"/>
      <c r="J1331" s="655"/>
      <c r="K1331" s="655"/>
      <c r="L1331" s="655"/>
      <c r="M1331" s="655"/>
      <c r="N1331" s="1310"/>
      <c r="O1331" s="655"/>
      <c r="P1331" s="656"/>
      <c r="Q1331" s="657"/>
      <c r="R1331" s="704"/>
      <c r="S1331" s="3180"/>
    </row>
    <row r="1332" spans="7:19" ht="15" customHeight="1">
      <c r="G1332" s="1047"/>
      <c r="H1332" s="655"/>
      <c r="I1332" s="655"/>
      <c r="J1332" s="655"/>
      <c r="K1332" s="655"/>
      <c r="L1332" s="655"/>
      <c r="M1332" s="655"/>
      <c r="N1332" s="1310"/>
      <c r="O1332" s="655"/>
      <c r="P1332" s="656"/>
      <c r="Q1332" s="657"/>
      <c r="R1332" s="704"/>
      <c r="S1332" s="3180"/>
    </row>
    <row r="1333" spans="7:19" ht="15" customHeight="1">
      <c r="G1333" s="1047"/>
      <c r="H1333" s="655"/>
      <c r="I1333" s="655"/>
      <c r="J1333" s="655"/>
      <c r="K1333" s="655"/>
      <c r="L1333" s="655"/>
      <c r="M1333" s="655"/>
      <c r="N1333" s="1310"/>
      <c r="O1333" s="655"/>
      <c r="P1333" s="656"/>
      <c r="Q1333" s="657"/>
      <c r="R1333" s="704"/>
      <c r="S1333" s="3180"/>
    </row>
    <row r="1334" spans="7:19" ht="15" customHeight="1">
      <c r="G1334" s="1047"/>
      <c r="H1334" s="655"/>
      <c r="I1334" s="655"/>
      <c r="J1334" s="655"/>
      <c r="K1334" s="655"/>
      <c r="L1334" s="655"/>
      <c r="M1334" s="655"/>
      <c r="N1334" s="1310"/>
      <c r="O1334" s="655"/>
      <c r="P1334" s="656"/>
      <c r="Q1334" s="657"/>
      <c r="R1334" s="704"/>
      <c r="S1334" s="3180"/>
    </row>
    <row r="1335" spans="7:19" ht="15" customHeight="1">
      <c r="G1335" s="1047"/>
      <c r="H1335" s="655"/>
      <c r="I1335" s="655"/>
      <c r="J1335" s="655"/>
      <c r="K1335" s="655"/>
      <c r="L1335" s="655"/>
      <c r="M1335" s="655"/>
      <c r="N1335" s="1310"/>
      <c r="O1335" s="655"/>
      <c r="P1335" s="656"/>
      <c r="Q1335" s="657"/>
      <c r="R1335" s="704"/>
      <c r="S1335" s="3180"/>
    </row>
    <row r="1336" spans="7:19" ht="15" customHeight="1">
      <c r="G1336" s="1047"/>
      <c r="H1336" s="655"/>
      <c r="I1336" s="655"/>
      <c r="J1336" s="655"/>
      <c r="K1336" s="655"/>
      <c r="L1336" s="655"/>
      <c r="M1336" s="655"/>
      <c r="N1336" s="1310"/>
      <c r="O1336" s="655"/>
      <c r="P1336" s="656"/>
      <c r="Q1336" s="657"/>
      <c r="R1336" s="704"/>
      <c r="S1336" s="3180"/>
    </row>
    <row r="1337" spans="7:19" ht="15" customHeight="1">
      <c r="G1337" s="1047"/>
      <c r="H1337" s="655"/>
      <c r="I1337" s="655"/>
      <c r="J1337" s="655"/>
      <c r="K1337" s="655"/>
      <c r="L1337" s="655"/>
      <c r="M1337" s="655"/>
      <c r="N1337" s="1310"/>
      <c r="O1337" s="655"/>
      <c r="P1337" s="656"/>
      <c r="Q1337" s="657"/>
      <c r="R1337" s="704"/>
      <c r="S1337" s="3180"/>
    </row>
    <row r="1338" spans="7:19" ht="15" customHeight="1">
      <c r="G1338" s="1047"/>
      <c r="H1338" s="655"/>
      <c r="I1338" s="655"/>
      <c r="J1338" s="655"/>
      <c r="K1338" s="655"/>
      <c r="L1338" s="655"/>
      <c r="M1338" s="655"/>
      <c r="N1338" s="1310"/>
      <c r="O1338" s="655"/>
      <c r="P1338" s="656"/>
      <c r="Q1338" s="657"/>
      <c r="R1338" s="704"/>
      <c r="S1338" s="3180"/>
    </row>
    <row r="1339" spans="7:19" ht="15" customHeight="1">
      <c r="G1339" s="1047"/>
      <c r="H1339" s="655"/>
      <c r="I1339" s="655"/>
      <c r="J1339" s="655"/>
      <c r="K1339" s="655"/>
      <c r="L1339" s="655"/>
      <c r="M1339" s="655"/>
      <c r="N1339" s="1310"/>
      <c r="O1339" s="655"/>
      <c r="P1339" s="656"/>
      <c r="Q1339" s="657"/>
      <c r="R1339" s="704"/>
      <c r="S1339" s="3180"/>
    </row>
    <row r="1340" spans="7:19" ht="15" customHeight="1">
      <c r="G1340" s="1047"/>
      <c r="H1340" s="655"/>
      <c r="I1340" s="655"/>
      <c r="J1340" s="655"/>
      <c r="K1340" s="655"/>
      <c r="L1340" s="655"/>
      <c r="M1340" s="655"/>
      <c r="N1340" s="1310"/>
      <c r="O1340" s="655"/>
      <c r="P1340" s="656"/>
      <c r="Q1340" s="657"/>
      <c r="R1340" s="704"/>
      <c r="S1340" s="3180"/>
    </row>
    <row r="1341" spans="7:19" ht="15" customHeight="1">
      <c r="G1341" s="1047"/>
      <c r="H1341" s="655"/>
      <c r="I1341" s="655"/>
      <c r="J1341" s="655"/>
      <c r="K1341" s="655"/>
      <c r="L1341" s="655"/>
      <c r="M1341" s="655"/>
      <c r="N1341" s="1310"/>
      <c r="O1341" s="655"/>
      <c r="P1341" s="656"/>
      <c r="Q1341" s="657"/>
      <c r="R1341" s="704"/>
      <c r="S1341" s="3180"/>
    </row>
    <row r="1342" spans="7:19" ht="15" customHeight="1">
      <c r="G1342" s="1047"/>
      <c r="H1342" s="655"/>
      <c r="I1342" s="655"/>
      <c r="J1342" s="655"/>
      <c r="K1342" s="655"/>
      <c r="L1342" s="655"/>
      <c r="M1342" s="655"/>
      <c r="N1342" s="1310"/>
      <c r="O1342" s="655"/>
      <c r="P1342" s="656"/>
      <c r="Q1342" s="657"/>
      <c r="R1342" s="704"/>
      <c r="S1342" s="3180"/>
    </row>
    <row r="1343" spans="7:19" ht="15" customHeight="1">
      <c r="G1343" s="1047"/>
      <c r="H1343" s="655"/>
      <c r="I1343" s="655"/>
      <c r="J1343" s="655"/>
      <c r="K1343" s="655"/>
      <c r="L1343" s="655"/>
      <c r="M1343" s="655"/>
      <c r="N1343" s="1310"/>
      <c r="O1343" s="655"/>
      <c r="P1343" s="656"/>
      <c r="Q1343" s="657"/>
      <c r="R1343" s="704"/>
      <c r="S1343" s="3180"/>
    </row>
    <row r="1344" spans="7:19" ht="15" customHeight="1">
      <c r="G1344" s="1047"/>
      <c r="H1344" s="655"/>
      <c r="I1344" s="655"/>
      <c r="J1344" s="655"/>
      <c r="K1344" s="655"/>
      <c r="L1344" s="655"/>
      <c r="M1344" s="655"/>
      <c r="N1344" s="1310"/>
      <c r="O1344" s="655"/>
      <c r="P1344" s="656"/>
      <c r="Q1344" s="657"/>
      <c r="R1344" s="704"/>
      <c r="S1344" s="3180"/>
    </row>
    <row r="1345" spans="7:19" ht="15" customHeight="1">
      <c r="G1345" s="1047"/>
      <c r="H1345" s="655"/>
      <c r="I1345" s="655"/>
      <c r="J1345" s="655"/>
      <c r="K1345" s="655"/>
      <c r="L1345" s="655"/>
      <c r="M1345" s="655"/>
      <c r="N1345" s="1310"/>
      <c r="O1345" s="655"/>
      <c r="P1345" s="656"/>
      <c r="Q1345" s="657"/>
      <c r="R1345" s="704"/>
      <c r="S1345" s="3180"/>
    </row>
    <row r="1346" spans="7:19" ht="15" customHeight="1">
      <c r="G1346" s="1047"/>
      <c r="H1346" s="655"/>
      <c r="I1346" s="655"/>
      <c r="J1346" s="655"/>
      <c r="K1346" s="655"/>
      <c r="L1346" s="655"/>
      <c r="M1346" s="655"/>
      <c r="N1346" s="1310"/>
      <c r="O1346" s="655"/>
      <c r="P1346" s="656"/>
      <c r="Q1346" s="657"/>
      <c r="R1346" s="704"/>
      <c r="S1346" s="3180"/>
    </row>
    <row r="1347" spans="7:19" ht="15" customHeight="1">
      <c r="G1347" s="1047"/>
      <c r="H1347" s="655"/>
      <c r="I1347" s="655"/>
      <c r="J1347" s="655"/>
      <c r="K1347" s="655"/>
      <c r="L1347" s="655"/>
      <c r="M1347" s="655"/>
      <c r="N1347" s="1310"/>
      <c r="O1347" s="655"/>
      <c r="P1347" s="656"/>
      <c r="Q1347" s="657"/>
      <c r="R1347" s="704"/>
      <c r="S1347" s="3180"/>
    </row>
    <row r="1348" spans="7:19" ht="15" customHeight="1">
      <c r="G1348" s="1047"/>
      <c r="H1348" s="655"/>
      <c r="I1348" s="655"/>
      <c r="J1348" s="655"/>
      <c r="K1348" s="655"/>
      <c r="L1348" s="655"/>
      <c r="M1348" s="655"/>
      <c r="N1348" s="1310"/>
      <c r="O1348" s="655"/>
      <c r="P1348" s="656"/>
      <c r="Q1348" s="657"/>
      <c r="R1348" s="704"/>
      <c r="S1348" s="3180"/>
    </row>
    <row r="1349" spans="7:19" ht="15" customHeight="1">
      <c r="G1349" s="1047"/>
      <c r="H1349" s="655"/>
      <c r="I1349" s="655"/>
      <c r="J1349" s="655"/>
      <c r="K1349" s="655"/>
      <c r="L1349" s="655"/>
      <c r="M1349" s="655"/>
      <c r="N1349" s="1310"/>
      <c r="O1349" s="655"/>
      <c r="P1349" s="656"/>
      <c r="Q1349" s="657"/>
      <c r="R1349" s="704"/>
      <c r="S1349" s="3180"/>
    </row>
    <row r="1350" spans="7:19" ht="15" customHeight="1">
      <c r="G1350" s="1047"/>
      <c r="H1350" s="655"/>
      <c r="I1350" s="655"/>
      <c r="J1350" s="655"/>
      <c r="K1350" s="655"/>
      <c r="L1350" s="655"/>
      <c r="M1350" s="655"/>
      <c r="N1350" s="1310"/>
      <c r="O1350" s="655"/>
      <c r="P1350" s="656"/>
      <c r="Q1350" s="657"/>
      <c r="R1350" s="704"/>
      <c r="S1350" s="3180"/>
    </row>
    <row r="1351" spans="7:19" ht="15" customHeight="1">
      <c r="G1351" s="1047"/>
      <c r="H1351" s="655"/>
      <c r="I1351" s="655"/>
      <c r="J1351" s="655"/>
      <c r="K1351" s="655"/>
      <c r="L1351" s="655"/>
      <c r="M1351" s="655"/>
      <c r="N1351" s="1310"/>
      <c r="O1351" s="655"/>
      <c r="P1351" s="656"/>
      <c r="Q1351" s="657"/>
      <c r="R1351" s="704"/>
      <c r="S1351" s="3180"/>
    </row>
    <row r="1352" spans="7:19" ht="15" customHeight="1">
      <c r="G1352" s="1047"/>
      <c r="H1352" s="655"/>
      <c r="I1352" s="655"/>
      <c r="J1352" s="655"/>
      <c r="K1352" s="655"/>
      <c r="L1352" s="655"/>
      <c r="M1352" s="655"/>
      <c r="N1352" s="1310"/>
      <c r="O1352" s="655"/>
      <c r="P1352" s="656"/>
      <c r="Q1352" s="657"/>
      <c r="R1352" s="704"/>
      <c r="S1352" s="3180"/>
    </row>
    <row r="1353" spans="7:19" ht="15" customHeight="1">
      <c r="G1353" s="1047"/>
      <c r="H1353" s="655"/>
      <c r="I1353" s="655"/>
      <c r="J1353" s="655"/>
      <c r="K1353" s="655"/>
      <c r="L1353" s="655"/>
      <c r="M1353" s="655"/>
      <c r="N1353" s="1310"/>
      <c r="O1353" s="655"/>
      <c r="P1353" s="656"/>
      <c r="Q1353" s="657"/>
      <c r="R1353" s="704"/>
      <c r="S1353" s="3180"/>
    </row>
    <row r="1354" spans="7:19" ht="15" customHeight="1">
      <c r="G1354" s="1047"/>
      <c r="H1354" s="655"/>
      <c r="I1354" s="655"/>
      <c r="J1354" s="655"/>
      <c r="K1354" s="655"/>
      <c r="L1354" s="655"/>
      <c r="M1354" s="655"/>
      <c r="N1354" s="1310"/>
      <c r="O1354" s="655"/>
      <c r="P1354" s="656"/>
      <c r="Q1354" s="657"/>
      <c r="R1354" s="704"/>
      <c r="S1354" s="3180"/>
    </row>
    <row r="1355" spans="7:19" ht="15" customHeight="1">
      <c r="G1355" s="1047"/>
      <c r="H1355" s="655"/>
      <c r="I1355" s="655"/>
      <c r="J1355" s="655"/>
      <c r="K1355" s="655"/>
      <c r="L1355" s="655"/>
      <c r="M1355" s="655"/>
      <c r="N1355" s="1310"/>
      <c r="O1355" s="655"/>
      <c r="P1355" s="656"/>
      <c r="Q1355" s="657"/>
      <c r="R1355" s="704"/>
      <c r="S1355" s="3180"/>
    </row>
    <row r="1356" spans="7:19" ht="15" customHeight="1">
      <c r="G1356" s="1047"/>
      <c r="H1356" s="655"/>
      <c r="I1356" s="655"/>
      <c r="J1356" s="655"/>
      <c r="K1356" s="655"/>
      <c r="L1356" s="655"/>
      <c r="M1356" s="655"/>
      <c r="N1356" s="1310"/>
      <c r="O1356" s="655"/>
      <c r="P1356" s="656"/>
      <c r="Q1356" s="657"/>
      <c r="R1356" s="704"/>
      <c r="S1356" s="3180"/>
    </row>
    <row r="1357" spans="7:19" ht="15" customHeight="1">
      <c r="G1357" s="1047"/>
      <c r="H1357" s="655"/>
      <c r="I1357" s="655"/>
      <c r="J1357" s="655"/>
      <c r="K1357" s="655"/>
      <c r="L1357" s="655"/>
      <c r="M1357" s="655"/>
      <c r="N1357" s="1310"/>
      <c r="O1357" s="655"/>
      <c r="P1357" s="656"/>
      <c r="Q1357" s="657"/>
      <c r="R1357" s="704"/>
      <c r="S1357" s="3180"/>
    </row>
    <row r="1358" spans="7:19" ht="15" customHeight="1">
      <c r="G1358" s="1047"/>
      <c r="H1358" s="655"/>
      <c r="I1358" s="655"/>
      <c r="J1358" s="655"/>
      <c r="K1358" s="655"/>
      <c r="L1358" s="655"/>
      <c r="M1358" s="655"/>
      <c r="N1358" s="1310"/>
      <c r="O1358" s="655"/>
      <c r="P1358" s="656"/>
      <c r="Q1358" s="657"/>
      <c r="R1358" s="704"/>
      <c r="S1358" s="3180"/>
    </row>
    <row r="1359" spans="7:19" ht="15" customHeight="1">
      <c r="G1359" s="1047"/>
      <c r="H1359" s="655"/>
      <c r="I1359" s="655"/>
      <c r="J1359" s="655"/>
      <c r="K1359" s="655"/>
      <c r="L1359" s="655"/>
      <c r="M1359" s="655"/>
      <c r="N1359" s="1310"/>
      <c r="O1359" s="655"/>
      <c r="P1359" s="656"/>
      <c r="Q1359" s="657"/>
      <c r="R1359" s="704"/>
      <c r="S1359" s="3180"/>
    </row>
    <row r="1360" spans="7:19" ht="15" customHeight="1">
      <c r="G1360" s="1047"/>
      <c r="H1360" s="655"/>
      <c r="I1360" s="655"/>
      <c r="J1360" s="655"/>
      <c r="K1360" s="655"/>
      <c r="L1360" s="655"/>
      <c r="M1360" s="655"/>
      <c r="N1360" s="1310"/>
      <c r="O1360" s="655"/>
      <c r="P1360" s="656"/>
      <c r="Q1360" s="657"/>
      <c r="R1360" s="704"/>
      <c r="S1360" s="3180"/>
    </row>
    <row r="1361" spans="7:19" ht="15" customHeight="1">
      <c r="G1361" s="1047"/>
      <c r="H1361" s="655"/>
      <c r="I1361" s="655"/>
      <c r="J1361" s="655"/>
      <c r="K1361" s="655"/>
      <c r="L1361" s="655"/>
      <c r="M1361" s="655"/>
      <c r="N1361" s="1310"/>
      <c r="O1361" s="655"/>
      <c r="P1361" s="656"/>
      <c r="Q1361" s="657"/>
      <c r="R1361" s="704"/>
      <c r="S1361" s="3180"/>
    </row>
    <row r="1362" spans="7:19" ht="15" customHeight="1">
      <c r="G1362" s="1047"/>
      <c r="H1362" s="655"/>
      <c r="I1362" s="655"/>
      <c r="J1362" s="655"/>
      <c r="K1362" s="655"/>
      <c r="L1362" s="655"/>
      <c r="M1362" s="655"/>
      <c r="N1362" s="1310"/>
      <c r="O1362" s="655"/>
      <c r="P1362" s="656"/>
      <c r="Q1362" s="657"/>
      <c r="R1362" s="704"/>
      <c r="S1362" s="3180"/>
    </row>
    <row r="1363" spans="7:19" ht="15" customHeight="1">
      <c r="G1363" s="1047"/>
      <c r="H1363" s="655"/>
      <c r="I1363" s="655"/>
      <c r="J1363" s="655"/>
      <c r="K1363" s="655"/>
      <c r="L1363" s="655"/>
      <c r="M1363" s="655"/>
      <c r="N1363" s="1310"/>
      <c r="O1363" s="655"/>
      <c r="P1363" s="656"/>
      <c r="Q1363" s="657"/>
      <c r="R1363" s="704"/>
      <c r="S1363" s="3180"/>
    </row>
    <row r="1364" spans="7:19" ht="15" customHeight="1">
      <c r="G1364" s="1047"/>
      <c r="H1364" s="655"/>
      <c r="I1364" s="655"/>
      <c r="J1364" s="655"/>
      <c r="K1364" s="655"/>
      <c r="L1364" s="655"/>
      <c r="M1364" s="655"/>
      <c r="N1364" s="1310"/>
      <c r="O1364" s="655"/>
      <c r="P1364" s="656"/>
      <c r="Q1364" s="657"/>
      <c r="R1364" s="704"/>
      <c r="S1364" s="3180"/>
    </row>
    <row r="1365" spans="7:19" ht="15" customHeight="1">
      <c r="G1365" s="1047"/>
      <c r="H1365" s="655"/>
      <c r="I1365" s="655"/>
      <c r="J1365" s="655"/>
      <c r="K1365" s="655"/>
      <c r="L1365" s="655"/>
      <c r="M1365" s="655"/>
      <c r="N1365" s="1310"/>
      <c r="O1365" s="655"/>
      <c r="P1365" s="656"/>
      <c r="Q1365" s="657"/>
      <c r="R1365" s="704"/>
      <c r="S1365" s="3180"/>
    </row>
    <row r="1366" spans="7:19" ht="15" customHeight="1">
      <c r="G1366" s="1047"/>
      <c r="H1366" s="655"/>
      <c r="I1366" s="655"/>
      <c r="J1366" s="655"/>
      <c r="K1366" s="655"/>
      <c r="L1366" s="655"/>
      <c r="M1366" s="655"/>
      <c r="N1366" s="1310"/>
      <c r="O1366" s="655"/>
      <c r="P1366" s="656"/>
      <c r="Q1366" s="657"/>
      <c r="R1366" s="704"/>
      <c r="S1366" s="3180"/>
    </row>
    <row r="1367" spans="7:19" ht="15" customHeight="1">
      <c r="G1367" s="1047"/>
      <c r="H1367" s="655"/>
      <c r="I1367" s="655"/>
      <c r="J1367" s="655"/>
      <c r="K1367" s="655"/>
      <c r="L1367" s="655"/>
      <c r="M1367" s="655"/>
      <c r="N1367" s="1310"/>
      <c r="O1367" s="655"/>
      <c r="P1367" s="656"/>
      <c r="Q1367" s="657"/>
      <c r="R1367" s="704"/>
      <c r="S1367" s="3180"/>
    </row>
    <row r="1368" spans="7:19" ht="15" customHeight="1">
      <c r="G1368" s="1047"/>
      <c r="H1368" s="655"/>
      <c r="I1368" s="655"/>
      <c r="J1368" s="655"/>
      <c r="K1368" s="655"/>
      <c r="L1368" s="655"/>
      <c r="M1368" s="655"/>
      <c r="N1368" s="1310"/>
      <c r="O1368" s="655"/>
      <c r="P1368" s="656"/>
      <c r="Q1368" s="657"/>
      <c r="R1368" s="704"/>
      <c r="S1368" s="3180"/>
    </row>
    <row r="1369" spans="7:19" ht="15" customHeight="1">
      <c r="G1369" s="1047"/>
      <c r="H1369" s="655"/>
      <c r="I1369" s="655"/>
      <c r="J1369" s="655"/>
      <c r="K1369" s="655"/>
      <c r="L1369" s="655"/>
      <c r="M1369" s="655"/>
      <c r="N1369" s="1310"/>
      <c r="O1369" s="655"/>
      <c r="P1369" s="656"/>
      <c r="Q1369" s="657"/>
      <c r="R1369" s="704"/>
      <c r="S1369" s="3180"/>
    </row>
    <row r="1370" spans="7:19" ht="15" customHeight="1">
      <c r="G1370" s="1047"/>
      <c r="H1370" s="655"/>
      <c r="I1370" s="655"/>
      <c r="J1370" s="655"/>
      <c r="K1370" s="655"/>
      <c r="L1370" s="655"/>
      <c r="M1370" s="655"/>
      <c r="N1370" s="1310"/>
      <c r="O1370" s="655"/>
      <c r="P1370" s="656"/>
      <c r="Q1370" s="657"/>
      <c r="R1370" s="704"/>
      <c r="S1370" s="3180"/>
    </row>
    <row r="1371" spans="7:19" ht="15" customHeight="1">
      <c r="G1371" s="1047"/>
      <c r="H1371" s="655"/>
      <c r="I1371" s="655"/>
      <c r="J1371" s="655"/>
      <c r="K1371" s="655"/>
      <c r="L1371" s="655"/>
      <c r="M1371" s="655"/>
      <c r="N1371" s="1310"/>
      <c r="O1371" s="655"/>
      <c r="P1371" s="656"/>
      <c r="Q1371" s="657"/>
      <c r="R1371" s="704"/>
      <c r="S1371" s="3180"/>
    </row>
    <row r="1372" spans="7:19" ht="15" customHeight="1">
      <c r="G1372" s="1047"/>
      <c r="H1372" s="655"/>
      <c r="I1372" s="655"/>
      <c r="J1372" s="655"/>
      <c r="K1372" s="655"/>
      <c r="L1372" s="655"/>
      <c r="M1372" s="655"/>
      <c r="N1372" s="1310"/>
      <c r="O1372" s="655"/>
      <c r="P1372" s="656"/>
      <c r="Q1372" s="657"/>
      <c r="R1372" s="704"/>
      <c r="S1372" s="3180"/>
    </row>
    <row r="1373" spans="7:19" ht="15" customHeight="1">
      <c r="G1373" s="1047"/>
      <c r="H1373" s="655"/>
      <c r="I1373" s="655"/>
      <c r="J1373" s="655"/>
      <c r="K1373" s="655"/>
      <c r="L1373" s="655"/>
      <c r="M1373" s="655"/>
      <c r="N1373" s="1310"/>
      <c r="O1373" s="655"/>
      <c r="P1373" s="656"/>
      <c r="Q1373" s="657"/>
      <c r="R1373" s="704"/>
      <c r="S1373" s="3180"/>
    </row>
    <row r="1374" spans="7:19" ht="15" customHeight="1">
      <c r="G1374" s="1047"/>
      <c r="H1374" s="655"/>
      <c r="I1374" s="655"/>
      <c r="J1374" s="655"/>
      <c r="K1374" s="655"/>
      <c r="L1374" s="655"/>
      <c r="M1374" s="655"/>
      <c r="N1374" s="1310"/>
      <c r="O1374" s="655"/>
      <c r="P1374" s="656"/>
      <c r="Q1374" s="657"/>
      <c r="R1374" s="704"/>
      <c r="S1374" s="3180"/>
    </row>
    <row r="1375" spans="7:19" ht="15" customHeight="1">
      <c r="G1375" s="1047"/>
      <c r="H1375" s="655"/>
      <c r="I1375" s="655"/>
      <c r="J1375" s="655"/>
      <c r="K1375" s="655"/>
      <c r="L1375" s="655"/>
      <c r="M1375" s="655"/>
      <c r="N1375" s="1310"/>
      <c r="O1375" s="655"/>
      <c r="P1375" s="656"/>
      <c r="Q1375" s="657"/>
      <c r="R1375" s="704"/>
      <c r="S1375" s="3180"/>
    </row>
    <row r="1376" spans="7:19" ht="15" customHeight="1">
      <c r="G1376" s="1047"/>
      <c r="H1376" s="655"/>
      <c r="I1376" s="655"/>
      <c r="J1376" s="655"/>
      <c r="K1376" s="655"/>
      <c r="L1376" s="655"/>
      <c r="M1376" s="655"/>
      <c r="N1376" s="1310"/>
      <c r="O1376" s="655"/>
      <c r="P1376" s="656"/>
      <c r="Q1376" s="657"/>
      <c r="R1376" s="704"/>
      <c r="S1376" s="3180"/>
    </row>
    <row r="1377" spans="7:19" ht="15" customHeight="1">
      <c r="G1377" s="1047"/>
      <c r="H1377" s="655"/>
      <c r="I1377" s="655"/>
      <c r="J1377" s="655"/>
      <c r="K1377" s="655"/>
      <c r="L1377" s="655"/>
      <c r="M1377" s="655"/>
      <c r="N1377" s="1310"/>
      <c r="O1377" s="655"/>
      <c r="P1377" s="656"/>
      <c r="Q1377" s="657"/>
      <c r="R1377" s="704"/>
      <c r="S1377" s="3180"/>
    </row>
    <row r="1378" spans="7:19" ht="15" customHeight="1">
      <c r="G1378" s="1047"/>
      <c r="H1378" s="655"/>
      <c r="I1378" s="655"/>
      <c r="J1378" s="655"/>
      <c r="K1378" s="655"/>
      <c r="L1378" s="655"/>
      <c r="M1378" s="655"/>
      <c r="N1378" s="1310"/>
      <c r="O1378" s="655"/>
      <c r="P1378" s="656"/>
      <c r="Q1378" s="657"/>
      <c r="R1378" s="704"/>
      <c r="S1378" s="3180"/>
    </row>
    <row r="1379" spans="7:19" ht="15" customHeight="1">
      <c r="G1379" s="1047"/>
      <c r="H1379" s="655"/>
      <c r="I1379" s="655"/>
      <c r="J1379" s="655"/>
      <c r="K1379" s="655"/>
      <c r="L1379" s="655"/>
      <c r="M1379" s="655"/>
      <c r="N1379" s="1310"/>
      <c r="O1379" s="655"/>
      <c r="P1379" s="656"/>
      <c r="Q1379" s="657"/>
      <c r="R1379" s="704"/>
      <c r="S1379" s="3180"/>
    </row>
    <row r="1380" spans="7:19" ht="15" customHeight="1">
      <c r="G1380" s="1047"/>
      <c r="H1380" s="655"/>
      <c r="I1380" s="655"/>
      <c r="J1380" s="655"/>
      <c r="K1380" s="655"/>
      <c r="L1380" s="655"/>
      <c r="M1380" s="655"/>
      <c r="N1380" s="1310"/>
      <c r="O1380" s="655"/>
      <c r="P1380" s="656"/>
      <c r="Q1380" s="657"/>
      <c r="R1380" s="704"/>
      <c r="S1380" s="3180"/>
    </row>
    <row r="1381" spans="7:19" ht="15" customHeight="1">
      <c r="G1381" s="1047"/>
      <c r="H1381" s="655"/>
      <c r="I1381" s="655"/>
      <c r="J1381" s="655"/>
      <c r="K1381" s="655"/>
      <c r="L1381" s="655"/>
      <c r="M1381" s="655"/>
      <c r="N1381" s="1310"/>
      <c r="O1381" s="655"/>
      <c r="P1381" s="656"/>
      <c r="Q1381" s="657"/>
      <c r="R1381" s="704"/>
      <c r="S1381" s="3180"/>
    </row>
    <row r="1382" spans="7:19" ht="15" customHeight="1">
      <c r="G1382" s="1047"/>
      <c r="H1382" s="655"/>
      <c r="I1382" s="655"/>
      <c r="J1382" s="655"/>
      <c r="K1382" s="655"/>
      <c r="L1382" s="655"/>
      <c r="M1382" s="655"/>
      <c r="N1382" s="1310"/>
      <c r="O1382" s="655"/>
      <c r="P1382" s="656"/>
      <c r="Q1382" s="657"/>
      <c r="R1382" s="704"/>
      <c r="S1382" s="3180"/>
    </row>
    <row r="1383" spans="7:19" ht="15" customHeight="1">
      <c r="G1383" s="1047"/>
      <c r="H1383" s="655"/>
      <c r="I1383" s="655"/>
      <c r="J1383" s="655"/>
      <c r="K1383" s="655"/>
      <c r="L1383" s="655"/>
      <c r="M1383" s="655"/>
      <c r="N1383" s="1310"/>
      <c r="O1383" s="655"/>
      <c r="P1383" s="656"/>
      <c r="Q1383" s="657"/>
      <c r="R1383" s="704"/>
      <c r="S1383" s="3180"/>
    </row>
    <row r="1384" spans="7:19" ht="15" customHeight="1">
      <c r="G1384" s="1047"/>
      <c r="H1384" s="655"/>
      <c r="I1384" s="655"/>
      <c r="J1384" s="655"/>
      <c r="K1384" s="655"/>
      <c r="L1384" s="655"/>
      <c r="M1384" s="655"/>
      <c r="N1384" s="1310"/>
      <c r="O1384" s="655"/>
      <c r="P1384" s="656"/>
      <c r="Q1384" s="657"/>
      <c r="R1384" s="704"/>
      <c r="S1384" s="3180"/>
    </row>
    <row r="1385" spans="7:19" ht="15" customHeight="1">
      <c r="G1385" s="1047"/>
      <c r="H1385" s="655"/>
      <c r="I1385" s="655"/>
      <c r="J1385" s="655"/>
      <c r="K1385" s="655"/>
      <c r="L1385" s="655"/>
      <c r="M1385" s="655"/>
      <c r="N1385" s="1310"/>
      <c r="O1385" s="655"/>
      <c r="P1385" s="656"/>
      <c r="Q1385" s="657"/>
      <c r="R1385" s="704"/>
      <c r="S1385" s="3180"/>
    </row>
    <row r="1386" spans="7:19" ht="15" customHeight="1">
      <c r="G1386" s="1047"/>
      <c r="H1386" s="655"/>
      <c r="I1386" s="655"/>
      <c r="J1386" s="655"/>
      <c r="K1386" s="655"/>
      <c r="L1386" s="655"/>
      <c r="M1386" s="655"/>
      <c r="N1386" s="1310"/>
      <c r="O1386" s="655"/>
      <c r="P1386" s="656"/>
      <c r="Q1386" s="657"/>
      <c r="R1386" s="704"/>
      <c r="S1386" s="3180"/>
    </row>
    <row r="1387" spans="7:19" ht="15" customHeight="1">
      <c r="G1387" s="1047"/>
      <c r="H1387" s="655"/>
      <c r="I1387" s="655"/>
      <c r="J1387" s="655"/>
      <c r="K1387" s="655"/>
      <c r="L1387" s="655"/>
      <c r="M1387" s="655"/>
      <c r="N1387" s="1310"/>
      <c r="O1387" s="655"/>
      <c r="P1387" s="656"/>
      <c r="Q1387" s="657"/>
      <c r="R1387" s="704"/>
      <c r="S1387" s="3180"/>
    </row>
    <row r="1388" spans="7:19" ht="15" customHeight="1">
      <c r="G1388" s="1047"/>
      <c r="H1388" s="655"/>
      <c r="I1388" s="655"/>
      <c r="J1388" s="655"/>
      <c r="K1388" s="655"/>
      <c r="L1388" s="655"/>
      <c r="M1388" s="655"/>
      <c r="N1388" s="1310"/>
      <c r="O1388" s="655"/>
      <c r="P1388" s="656"/>
      <c r="Q1388" s="657"/>
      <c r="R1388" s="704"/>
      <c r="S1388" s="3180"/>
    </row>
    <row r="1389" spans="7:19" ht="15" customHeight="1">
      <c r="G1389" s="1047"/>
      <c r="H1389" s="655"/>
      <c r="I1389" s="655"/>
      <c r="J1389" s="655"/>
      <c r="K1389" s="655"/>
      <c r="L1389" s="655"/>
      <c r="M1389" s="655"/>
      <c r="N1389" s="1310"/>
      <c r="O1389" s="655"/>
      <c r="P1389" s="656"/>
      <c r="Q1389" s="657"/>
      <c r="R1389" s="704"/>
      <c r="S1389" s="3180"/>
    </row>
    <row r="1390" spans="7:19" ht="15" customHeight="1">
      <c r="G1390" s="1047"/>
      <c r="H1390" s="655"/>
      <c r="I1390" s="655"/>
      <c r="J1390" s="655"/>
      <c r="K1390" s="655"/>
      <c r="L1390" s="655"/>
      <c r="M1390" s="655"/>
      <c r="N1390" s="1310"/>
      <c r="O1390" s="655"/>
      <c r="P1390" s="656"/>
      <c r="Q1390" s="657"/>
      <c r="R1390" s="704"/>
      <c r="S1390" s="3180"/>
    </row>
    <row r="1391" spans="7:19" ht="15" customHeight="1">
      <c r="G1391" s="1047"/>
      <c r="H1391" s="655"/>
      <c r="I1391" s="655"/>
      <c r="J1391" s="655"/>
      <c r="K1391" s="655"/>
      <c r="L1391" s="655"/>
      <c r="M1391" s="655"/>
      <c r="N1391" s="1310"/>
      <c r="O1391" s="655"/>
      <c r="P1391" s="656"/>
      <c r="Q1391" s="657"/>
      <c r="R1391" s="704"/>
      <c r="S1391" s="3180"/>
    </row>
    <row r="1392" spans="7:19" ht="15" customHeight="1">
      <c r="G1392" s="1047"/>
      <c r="H1392" s="655"/>
      <c r="I1392" s="655"/>
      <c r="J1392" s="655"/>
      <c r="K1392" s="655"/>
      <c r="L1392" s="655"/>
      <c r="M1392" s="655"/>
      <c r="N1392" s="1310"/>
      <c r="O1392" s="655"/>
      <c r="P1392" s="656"/>
      <c r="Q1392" s="657"/>
      <c r="R1392" s="704"/>
      <c r="S1392" s="3180"/>
    </row>
    <row r="1393" spans="7:19" ht="15" customHeight="1">
      <c r="G1393" s="1047"/>
      <c r="H1393" s="655"/>
      <c r="I1393" s="655"/>
      <c r="J1393" s="655"/>
      <c r="K1393" s="655"/>
      <c r="L1393" s="655"/>
      <c r="M1393" s="655"/>
      <c r="N1393" s="1310"/>
      <c r="O1393" s="655"/>
      <c r="P1393" s="656"/>
      <c r="Q1393" s="657"/>
      <c r="R1393" s="704"/>
      <c r="S1393" s="3180"/>
    </row>
    <row r="1394" spans="7:19" ht="15" customHeight="1">
      <c r="G1394" s="1047"/>
      <c r="H1394" s="655"/>
      <c r="I1394" s="655"/>
      <c r="J1394" s="655"/>
      <c r="K1394" s="655"/>
      <c r="L1394" s="655"/>
      <c r="M1394" s="655"/>
      <c r="N1394" s="1310"/>
      <c r="O1394" s="655"/>
      <c r="P1394" s="656"/>
      <c r="Q1394" s="657"/>
      <c r="R1394" s="704"/>
      <c r="S1394" s="3180"/>
    </row>
    <row r="1395" spans="7:19" ht="15" customHeight="1">
      <c r="G1395" s="1047"/>
      <c r="H1395" s="655"/>
      <c r="I1395" s="655"/>
      <c r="J1395" s="655"/>
      <c r="K1395" s="655"/>
      <c r="L1395" s="655"/>
      <c r="M1395" s="655"/>
      <c r="N1395" s="1310"/>
      <c r="O1395" s="655"/>
      <c r="P1395" s="656"/>
      <c r="Q1395" s="657"/>
      <c r="R1395" s="704"/>
      <c r="S1395" s="3180"/>
    </row>
    <row r="1396" spans="7:19" ht="15" customHeight="1">
      <c r="G1396" s="1047"/>
      <c r="H1396" s="655"/>
      <c r="I1396" s="655"/>
      <c r="J1396" s="655"/>
      <c r="K1396" s="655"/>
      <c r="L1396" s="655"/>
      <c r="M1396" s="655"/>
      <c r="N1396" s="1310"/>
      <c r="O1396" s="655"/>
      <c r="P1396" s="656"/>
      <c r="Q1396" s="657"/>
      <c r="R1396" s="704"/>
      <c r="S1396" s="3180"/>
    </row>
    <row r="1397" spans="7:19" ht="15" customHeight="1">
      <c r="G1397" s="1047"/>
      <c r="H1397" s="655"/>
      <c r="I1397" s="655"/>
      <c r="J1397" s="655"/>
      <c r="K1397" s="655"/>
      <c r="L1397" s="655"/>
      <c r="M1397" s="655"/>
      <c r="N1397" s="1310"/>
      <c r="O1397" s="655"/>
      <c r="P1397" s="656"/>
      <c r="Q1397" s="657"/>
      <c r="R1397" s="704"/>
      <c r="S1397" s="3180"/>
    </row>
    <row r="1398" spans="7:19" ht="15" customHeight="1">
      <c r="G1398" s="1047"/>
      <c r="H1398" s="655"/>
      <c r="I1398" s="655"/>
      <c r="J1398" s="655"/>
      <c r="K1398" s="655"/>
      <c r="L1398" s="655"/>
      <c r="M1398" s="655"/>
      <c r="N1398" s="1310"/>
      <c r="O1398" s="655"/>
      <c r="P1398" s="656"/>
      <c r="Q1398" s="657"/>
      <c r="R1398" s="704"/>
      <c r="S1398" s="3180"/>
    </row>
    <row r="1399" spans="7:19" ht="15" customHeight="1">
      <c r="G1399" s="1047"/>
      <c r="H1399" s="655"/>
      <c r="I1399" s="655"/>
      <c r="J1399" s="655"/>
      <c r="K1399" s="655"/>
      <c r="L1399" s="655"/>
      <c r="M1399" s="655"/>
      <c r="N1399" s="1310"/>
      <c r="O1399" s="655"/>
      <c r="P1399" s="656"/>
      <c r="Q1399" s="657"/>
      <c r="R1399" s="704"/>
      <c r="S1399" s="3180"/>
    </row>
    <row r="1400" spans="7:19" ht="15" customHeight="1">
      <c r="G1400" s="1047"/>
      <c r="H1400" s="655"/>
      <c r="I1400" s="655"/>
      <c r="J1400" s="655"/>
      <c r="K1400" s="655"/>
      <c r="L1400" s="655"/>
      <c r="M1400" s="655"/>
      <c r="N1400" s="1310"/>
      <c r="O1400" s="655"/>
      <c r="P1400" s="656"/>
      <c r="Q1400" s="657"/>
      <c r="R1400" s="704"/>
      <c r="S1400" s="3180"/>
    </row>
    <row r="1401" spans="7:19" ht="15" customHeight="1">
      <c r="G1401" s="1047"/>
      <c r="H1401" s="655"/>
      <c r="I1401" s="655"/>
      <c r="J1401" s="655"/>
      <c r="K1401" s="655"/>
      <c r="L1401" s="655"/>
      <c r="M1401" s="655"/>
      <c r="N1401" s="1310"/>
      <c r="O1401" s="655"/>
      <c r="P1401" s="656"/>
      <c r="Q1401" s="657"/>
      <c r="R1401" s="704"/>
      <c r="S1401" s="3180"/>
    </row>
    <row r="1402" spans="7:19" ht="15" customHeight="1">
      <c r="G1402" s="1047"/>
      <c r="H1402" s="655"/>
      <c r="I1402" s="655"/>
      <c r="J1402" s="655"/>
      <c r="K1402" s="655"/>
      <c r="L1402" s="655"/>
      <c r="M1402" s="655"/>
      <c r="N1402" s="1310"/>
      <c r="O1402" s="655"/>
      <c r="P1402" s="656"/>
      <c r="Q1402" s="657"/>
      <c r="R1402" s="704"/>
      <c r="S1402" s="3180"/>
    </row>
    <row r="1403" spans="7:19" ht="15" customHeight="1">
      <c r="G1403" s="1047"/>
      <c r="H1403" s="655"/>
      <c r="I1403" s="655"/>
      <c r="J1403" s="655"/>
      <c r="K1403" s="655"/>
      <c r="L1403" s="655"/>
      <c r="M1403" s="655"/>
      <c r="N1403" s="1310"/>
      <c r="O1403" s="655"/>
      <c r="P1403" s="656"/>
      <c r="Q1403" s="657"/>
      <c r="R1403" s="704"/>
      <c r="S1403" s="3180"/>
    </row>
    <row r="1404" spans="7:19" ht="15" customHeight="1">
      <c r="G1404" s="1047"/>
      <c r="H1404" s="655"/>
      <c r="I1404" s="655"/>
      <c r="J1404" s="655"/>
      <c r="K1404" s="655"/>
      <c r="L1404" s="655"/>
      <c r="M1404" s="655"/>
      <c r="N1404" s="1310"/>
      <c r="O1404" s="655"/>
      <c r="P1404" s="656"/>
      <c r="Q1404" s="657"/>
      <c r="R1404" s="704"/>
      <c r="S1404" s="3180"/>
    </row>
    <row r="1405" spans="7:19" ht="15" customHeight="1">
      <c r="G1405" s="1047"/>
      <c r="H1405" s="655"/>
      <c r="I1405" s="655"/>
      <c r="J1405" s="655"/>
      <c r="K1405" s="655"/>
      <c r="L1405" s="655"/>
      <c r="M1405" s="655"/>
      <c r="N1405" s="1310"/>
      <c r="O1405" s="655"/>
      <c r="P1405" s="656"/>
      <c r="Q1405" s="657"/>
      <c r="R1405" s="704"/>
      <c r="S1405" s="3180"/>
    </row>
    <row r="1406" spans="7:19" ht="15" customHeight="1">
      <c r="G1406" s="1047"/>
      <c r="H1406" s="655"/>
      <c r="I1406" s="655"/>
      <c r="J1406" s="655"/>
      <c r="K1406" s="655"/>
      <c r="L1406" s="655"/>
      <c r="M1406" s="655"/>
      <c r="N1406" s="1310"/>
      <c r="O1406" s="655"/>
      <c r="P1406" s="656"/>
      <c r="Q1406" s="657"/>
      <c r="R1406" s="704"/>
      <c r="S1406" s="3180"/>
    </row>
    <row r="1407" spans="7:19" ht="15" customHeight="1">
      <c r="G1407" s="1047"/>
      <c r="H1407" s="655"/>
      <c r="I1407" s="655"/>
      <c r="J1407" s="655"/>
      <c r="K1407" s="655"/>
      <c r="L1407" s="655"/>
      <c r="M1407" s="655"/>
      <c r="N1407" s="1310"/>
      <c r="O1407" s="655"/>
      <c r="P1407" s="656"/>
      <c r="Q1407" s="657"/>
      <c r="R1407" s="704"/>
      <c r="S1407" s="3180"/>
    </row>
    <row r="1408" spans="7:19" ht="15" customHeight="1">
      <c r="G1408" s="1047"/>
      <c r="H1408" s="655"/>
      <c r="I1408" s="655"/>
      <c r="J1408" s="655"/>
      <c r="K1408" s="655"/>
      <c r="L1408" s="655"/>
      <c r="M1408" s="655"/>
      <c r="N1408" s="1310"/>
      <c r="O1408" s="655"/>
      <c r="P1408" s="656"/>
      <c r="Q1408" s="657"/>
      <c r="R1408" s="704"/>
      <c r="S1408" s="3180"/>
    </row>
    <row r="1409" spans="7:19" ht="15" customHeight="1">
      <c r="G1409" s="1047"/>
      <c r="H1409" s="655"/>
      <c r="I1409" s="655"/>
      <c r="J1409" s="655"/>
      <c r="K1409" s="655"/>
      <c r="L1409" s="655"/>
      <c r="M1409" s="655"/>
      <c r="N1409" s="1310"/>
      <c r="O1409" s="655"/>
      <c r="P1409" s="656"/>
      <c r="Q1409" s="657"/>
      <c r="R1409" s="704"/>
      <c r="S1409" s="3180"/>
    </row>
    <row r="1410" spans="7:19" ht="15" customHeight="1">
      <c r="G1410" s="1047"/>
      <c r="H1410" s="655"/>
      <c r="I1410" s="655"/>
      <c r="J1410" s="655"/>
      <c r="K1410" s="655"/>
      <c r="L1410" s="655"/>
      <c r="M1410" s="655"/>
      <c r="N1410" s="1310"/>
      <c r="O1410" s="655"/>
      <c r="P1410" s="656"/>
      <c r="Q1410" s="657"/>
      <c r="R1410" s="704"/>
      <c r="S1410" s="3180"/>
    </row>
    <row r="1411" spans="7:19" ht="15" customHeight="1">
      <c r="G1411" s="1047"/>
      <c r="H1411" s="655"/>
      <c r="I1411" s="655"/>
      <c r="J1411" s="655"/>
      <c r="K1411" s="655"/>
      <c r="L1411" s="655"/>
      <c r="M1411" s="655"/>
      <c r="N1411" s="1310"/>
      <c r="O1411" s="655"/>
      <c r="P1411" s="656"/>
      <c r="Q1411" s="657"/>
      <c r="R1411" s="704"/>
      <c r="S1411" s="3180"/>
    </row>
    <row r="1412" spans="7:19" ht="15" customHeight="1">
      <c r="G1412" s="1047"/>
      <c r="H1412" s="655"/>
      <c r="I1412" s="655"/>
      <c r="J1412" s="655"/>
      <c r="K1412" s="655"/>
      <c r="L1412" s="655"/>
      <c r="M1412" s="655"/>
      <c r="N1412" s="1310"/>
      <c r="O1412" s="655"/>
      <c r="P1412" s="656"/>
      <c r="Q1412" s="657"/>
      <c r="R1412" s="704"/>
      <c r="S1412" s="3180"/>
    </row>
    <row r="1413" spans="7:19" ht="15" customHeight="1">
      <c r="G1413" s="1047"/>
      <c r="H1413" s="655"/>
      <c r="I1413" s="655"/>
      <c r="J1413" s="655"/>
      <c r="K1413" s="655"/>
      <c r="L1413" s="655"/>
      <c r="M1413" s="655"/>
      <c r="N1413" s="1310"/>
      <c r="O1413" s="655"/>
      <c r="P1413" s="656"/>
      <c r="Q1413" s="657"/>
      <c r="R1413" s="704"/>
      <c r="S1413" s="3180"/>
    </row>
    <row r="1414" spans="7:19" ht="15" customHeight="1">
      <c r="G1414" s="1047"/>
      <c r="H1414" s="655"/>
      <c r="I1414" s="655"/>
      <c r="J1414" s="655"/>
      <c r="K1414" s="655"/>
      <c r="L1414" s="655"/>
      <c r="M1414" s="655"/>
      <c r="N1414" s="1310"/>
      <c r="O1414" s="655"/>
      <c r="P1414" s="656"/>
      <c r="Q1414" s="657"/>
      <c r="R1414" s="704"/>
      <c r="S1414" s="3180"/>
    </row>
    <row r="1415" spans="7:19" ht="15" customHeight="1">
      <c r="G1415" s="1047"/>
      <c r="H1415" s="655"/>
      <c r="I1415" s="655"/>
      <c r="J1415" s="655"/>
      <c r="K1415" s="655"/>
      <c r="L1415" s="655"/>
      <c r="M1415" s="655"/>
      <c r="N1415" s="1310"/>
      <c r="O1415" s="655"/>
      <c r="P1415" s="656"/>
      <c r="Q1415" s="657"/>
      <c r="R1415" s="704"/>
      <c r="S1415" s="3180"/>
    </row>
    <row r="1416" spans="7:19" ht="15" customHeight="1">
      <c r="G1416" s="1047"/>
      <c r="H1416" s="655"/>
      <c r="I1416" s="655"/>
      <c r="J1416" s="655"/>
      <c r="K1416" s="655"/>
      <c r="L1416" s="655"/>
      <c r="M1416" s="655"/>
      <c r="N1416" s="1310"/>
      <c r="O1416" s="655"/>
      <c r="P1416" s="656"/>
      <c r="Q1416" s="657"/>
      <c r="R1416" s="704"/>
      <c r="S1416" s="3180"/>
    </row>
    <row r="1417" spans="7:19" ht="15" customHeight="1">
      <c r="G1417" s="1047"/>
      <c r="H1417" s="655"/>
      <c r="I1417" s="655"/>
      <c r="J1417" s="655"/>
      <c r="K1417" s="655"/>
      <c r="L1417" s="655"/>
      <c r="M1417" s="655"/>
      <c r="N1417" s="1310"/>
      <c r="O1417" s="655"/>
      <c r="P1417" s="656"/>
      <c r="Q1417" s="657"/>
      <c r="R1417" s="704"/>
      <c r="S1417" s="3180"/>
    </row>
    <row r="1418" spans="7:19" ht="15" customHeight="1">
      <c r="G1418" s="1047"/>
      <c r="H1418" s="655"/>
      <c r="I1418" s="655"/>
      <c r="J1418" s="655"/>
      <c r="K1418" s="655"/>
      <c r="L1418" s="655"/>
      <c r="M1418" s="655"/>
      <c r="N1418" s="1310"/>
      <c r="O1418" s="655"/>
      <c r="P1418" s="656"/>
      <c r="Q1418" s="657"/>
      <c r="R1418" s="704"/>
      <c r="S1418" s="3180"/>
    </row>
    <row r="1419" spans="7:19" ht="15" customHeight="1">
      <c r="G1419" s="1047"/>
      <c r="H1419" s="655"/>
      <c r="I1419" s="655"/>
      <c r="J1419" s="655"/>
      <c r="K1419" s="655"/>
      <c r="L1419" s="655"/>
      <c r="M1419" s="655"/>
      <c r="N1419" s="1310"/>
      <c r="O1419" s="655"/>
      <c r="P1419" s="656"/>
      <c r="Q1419" s="657"/>
      <c r="R1419" s="704"/>
      <c r="S1419" s="3180"/>
    </row>
    <row r="1420" spans="7:19" ht="15" customHeight="1">
      <c r="G1420" s="1047"/>
      <c r="H1420" s="655"/>
      <c r="I1420" s="655"/>
      <c r="J1420" s="655"/>
      <c r="K1420" s="655"/>
      <c r="L1420" s="655"/>
      <c r="M1420" s="655"/>
      <c r="N1420" s="1310"/>
      <c r="O1420" s="655"/>
      <c r="P1420" s="656"/>
      <c r="Q1420" s="657"/>
      <c r="R1420" s="704"/>
      <c r="S1420" s="3180"/>
    </row>
    <row r="1421" spans="7:19" ht="15" customHeight="1">
      <c r="G1421" s="1047"/>
      <c r="H1421" s="655"/>
      <c r="I1421" s="655"/>
      <c r="J1421" s="655"/>
      <c r="K1421" s="655"/>
      <c r="L1421" s="655"/>
      <c r="M1421" s="655"/>
      <c r="N1421" s="1310"/>
      <c r="O1421" s="655"/>
      <c r="P1421" s="656"/>
      <c r="Q1421" s="657"/>
      <c r="R1421" s="704"/>
      <c r="S1421" s="3180"/>
    </row>
    <row r="1422" spans="7:19" ht="15" customHeight="1">
      <c r="G1422" s="1047"/>
      <c r="H1422" s="655"/>
      <c r="I1422" s="655"/>
      <c r="J1422" s="655"/>
      <c r="K1422" s="655"/>
      <c r="L1422" s="655"/>
      <c r="M1422" s="655"/>
      <c r="N1422" s="1310"/>
      <c r="O1422" s="655"/>
      <c r="P1422" s="656"/>
      <c r="Q1422" s="657"/>
      <c r="R1422" s="704"/>
      <c r="S1422" s="3180"/>
    </row>
    <row r="1423" spans="7:19" ht="15" customHeight="1">
      <c r="G1423" s="1047"/>
      <c r="H1423" s="655"/>
      <c r="I1423" s="655"/>
      <c r="J1423" s="655"/>
      <c r="K1423" s="655"/>
      <c r="L1423" s="655"/>
      <c r="M1423" s="655"/>
      <c r="N1423" s="1310"/>
      <c r="O1423" s="655"/>
      <c r="P1423" s="656"/>
      <c r="Q1423" s="657"/>
      <c r="R1423" s="704"/>
      <c r="S1423" s="3180"/>
    </row>
    <row r="1424" spans="7:19" ht="15" customHeight="1">
      <c r="G1424" s="1047"/>
      <c r="H1424" s="655"/>
      <c r="I1424" s="655"/>
      <c r="J1424" s="655"/>
      <c r="K1424" s="655"/>
      <c r="L1424" s="655"/>
      <c r="M1424" s="655"/>
      <c r="N1424" s="1310"/>
      <c r="O1424" s="655"/>
      <c r="P1424" s="656"/>
      <c r="Q1424" s="657"/>
      <c r="R1424" s="704"/>
      <c r="S1424" s="3180"/>
    </row>
    <row r="1425" spans="7:19" ht="15" customHeight="1">
      <c r="G1425" s="1047"/>
      <c r="H1425" s="655"/>
      <c r="I1425" s="655"/>
      <c r="J1425" s="655"/>
      <c r="K1425" s="655"/>
      <c r="L1425" s="655"/>
      <c r="M1425" s="655"/>
      <c r="N1425" s="1310"/>
      <c r="O1425" s="655"/>
      <c r="P1425" s="656"/>
      <c r="Q1425" s="657"/>
      <c r="R1425" s="704"/>
      <c r="S1425" s="3180"/>
    </row>
    <row r="1426" spans="7:19" ht="15" customHeight="1">
      <c r="G1426" s="1047"/>
      <c r="H1426" s="655"/>
      <c r="I1426" s="655"/>
      <c r="J1426" s="655"/>
      <c r="K1426" s="655"/>
      <c r="L1426" s="655"/>
      <c r="M1426" s="655"/>
      <c r="N1426" s="1310"/>
      <c r="O1426" s="655"/>
      <c r="P1426" s="656"/>
      <c r="Q1426" s="657"/>
      <c r="R1426" s="704"/>
      <c r="S1426" s="3180"/>
    </row>
    <row r="1427" spans="7:19" ht="15" customHeight="1">
      <c r="G1427" s="1047"/>
      <c r="H1427" s="655"/>
      <c r="I1427" s="655"/>
      <c r="J1427" s="655"/>
      <c r="K1427" s="655"/>
      <c r="L1427" s="655"/>
      <c r="M1427" s="655"/>
      <c r="N1427" s="1310"/>
      <c r="O1427" s="655"/>
      <c r="P1427" s="656"/>
      <c r="Q1427" s="657"/>
      <c r="R1427" s="704"/>
      <c r="S1427" s="3180"/>
    </row>
    <row r="1428" spans="7:19" ht="15" customHeight="1">
      <c r="G1428" s="1047"/>
      <c r="H1428" s="655"/>
      <c r="I1428" s="655"/>
      <c r="J1428" s="655"/>
      <c r="K1428" s="655"/>
      <c r="L1428" s="655"/>
      <c r="M1428" s="655"/>
      <c r="N1428" s="1310"/>
      <c r="O1428" s="655"/>
      <c r="P1428" s="656"/>
      <c r="Q1428" s="657"/>
      <c r="R1428" s="704"/>
      <c r="S1428" s="3180"/>
    </row>
    <row r="1429" spans="7:19" ht="15" customHeight="1">
      <c r="G1429" s="1047"/>
      <c r="H1429" s="655"/>
      <c r="I1429" s="655"/>
      <c r="J1429" s="655"/>
      <c r="K1429" s="655"/>
      <c r="L1429" s="655"/>
      <c r="M1429" s="655"/>
      <c r="N1429" s="1310"/>
      <c r="O1429" s="655"/>
      <c r="P1429" s="656"/>
      <c r="Q1429" s="657"/>
      <c r="R1429" s="704"/>
      <c r="S1429" s="3180"/>
    </row>
    <row r="1430" spans="7:19" ht="15" customHeight="1">
      <c r="G1430" s="1047"/>
      <c r="H1430" s="655"/>
      <c r="I1430" s="655"/>
      <c r="J1430" s="655"/>
      <c r="K1430" s="655"/>
      <c r="L1430" s="655"/>
      <c r="M1430" s="655"/>
      <c r="N1430" s="1310"/>
      <c r="O1430" s="655"/>
      <c r="P1430" s="656"/>
      <c r="Q1430" s="657"/>
      <c r="R1430" s="704"/>
      <c r="S1430" s="3180"/>
    </row>
    <row r="1431" spans="7:19" ht="15" customHeight="1">
      <c r="G1431" s="1047"/>
      <c r="H1431" s="655"/>
      <c r="I1431" s="655"/>
      <c r="J1431" s="655"/>
      <c r="K1431" s="655"/>
      <c r="L1431" s="655"/>
      <c r="M1431" s="655"/>
      <c r="N1431" s="1310"/>
      <c r="O1431" s="655"/>
      <c r="P1431" s="656"/>
      <c r="Q1431" s="657"/>
      <c r="R1431" s="704"/>
      <c r="S1431" s="3180"/>
    </row>
    <row r="1432" spans="7:19" ht="15" customHeight="1">
      <c r="G1432" s="1047"/>
      <c r="H1432" s="655"/>
      <c r="I1432" s="655"/>
      <c r="J1432" s="655"/>
      <c r="K1432" s="655"/>
      <c r="L1432" s="655"/>
      <c r="M1432" s="655"/>
      <c r="N1432" s="1310"/>
      <c r="O1432" s="655"/>
      <c r="P1432" s="656"/>
      <c r="Q1432" s="657"/>
      <c r="R1432" s="704"/>
      <c r="S1432" s="3180"/>
    </row>
    <row r="1433" spans="7:19" ht="15" customHeight="1">
      <c r="G1433" s="1047"/>
      <c r="H1433" s="655"/>
      <c r="I1433" s="655"/>
      <c r="J1433" s="655"/>
      <c r="K1433" s="655"/>
      <c r="L1433" s="655"/>
      <c r="M1433" s="655"/>
      <c r="N1433" s="1310"/>
      <c r="O1433" s="655"/>
      <c r="P1433" s="656"/>
      <c r="Q1433" s="657"/>
      <c r="R1433" s="704"/>
      <c r="S1433" s="3180"/>
    </row>
    <row r="1434" spans="7:19" ht="15" customHeight="1">
      <c r="G1434" s="1047"/>
      <c r="H1434" s="655"/>
      <c r="I1434" s="655"/>
      <c r="J1434" s="655"/>
      <c r="K1434" s="655"/>
      <c r="L1434" s="655"/>
      <c r="M1434" s="655"/>
      <c r="N1434" s="1310"/>
      <c r="O1434" s="655"/>
      <c r="P1434" s="656"/>
      <c r="Q1434" s="657"/>
      <c r="R1434" s="704"/>
      <c r="S1434" s="3180"/>
    </row>
    <row r="1435" spans="7:19" ht="15" customHeight="1">
      <c r="G1435" s="1047"/>
      <c r="H1435" s="655"/>
      <c r="I1435" s="655"/>
      <c r="J1435" s="655"/>
      <c r="K1435" s="655"/>
      <c r="L1435" s="655"/>
      <c r="M1435" s="655"/>
      <c r="N1435" s="1310"/>
      <c r="O1435" s="655"/>
      <c r="P1435" s="656"/>
      <c r="Q1435" s="657"/>
      <c r="R1435" s="704"/>
      <c r="S1435" s="3180"/>
    </row>
    <row r="1436" spans="7:19" ht="15" customHeight="1">
      <c r="G1436" s="1047"/>
      <c r="H1436" s="655"/>
      <c r="I1436" s="655"/>
      <c r="J1436" s="655"/>
      <c r="K1436" s="655"/>
      <c r="L1436" s="655"/>
      <c r="M1436" s="655"/>
      <c r="N1436" s="1310"/>
      <c r="O1436" s="655"/>
      <c r="P1436" s="656"/>
      <c r="Q1436" s="657"/>
      <c r="R1436" s="704"/>
      <c r="S1436" s="3180"/>
    </row>
    <row r="1437" spans="7:19" ht="15" customHeight="1">
      <c r="G1437" s="1047"/>
      <c r="H1437" s="655"/>
      <c r="I1437" s="655"/>
      <c r="J1437" s="655"/>
      <c r="K1437" s="655"/>
      <c r="L1437" s="655"/>
      <c r="M1437" s="655"/>
      <c r="N1437" s="1310"/>
      <c r="O1437" s="655"/>
      <c r="P1437" s="656"/>
      <c r="Q1437" s="657"/>
      <c r="R1437" s="704"/>
      <c r="S1437" s="3180"/>
    </row>
    <row r="1438" spans="7:19" ht="15" customHeight="1">
      <c r="G1438" s="1047"/>
      <c r="H1438" s="655"/>
      <c r="I1438" s="655"/>
      <c r="J1438" s="655"/>
      <c r="K1438" s="655"/>
      <c r="L1438" s="655"/>
      <c r="M1438" s="655"/>
      <c r="N1438" s="1310"/>
      <c r="O1438" s="655"/>
      <c r="P1438" s="656"/>
      <c r="Q1438" s="657"/>
      <c r="R1438" s="704"/>
      <c r="S1438" s="3180"/>
    </row>
    <row r="1439" spans="7:19" ht="15" customHeight="1">
      <c r="G1439" s="1047"/>
      <c r="H1439" s="655"/>
      <c r="I1439" s="655"/>
      <c r="J1439" s="655"/>
      <c r="K1439" s="655"/>
      <c r="L1439" s="655"/>
      <c r="M1439" s="655"/>
      <c r="N1439" s="1310"/>
      <c r="O1439" s="655"/>
      <c r="P1439" s="656"/>
      <c r="Q1439" s="657"/>
      <c r="R1439" s="704"/>
      <c r="S1439" s="3180"/>
    </row>
    <row r="1440" spans="7:19" ht="15" customHeight="1">
      <c r="G1440" s="1047"/>
      <c r="H1440" s="655"/>
      <c r="I1440" s="655"/>
      <c r="J1440" s="655"/>
      <c r="K1440" s="655"/>
      <c r="L1440" s="655"/>
      <c r="M1440" s="655"/>
      <c r="N1440" s="1310"/>
      <c r="O1440" s="655"/>
      <c r="P1440" s="656"/>
      <c r="Q1440" s="657"/>
      <c r="R1440" s="704"/>
      <c r="S1440" s="3180"/>
    </row>
    <row r="1441" spans="7:19" ht="15" customHeight="1">
      <c r="G1441" s="1047"/>
      <c r="H1441" s="655"/>
      <c r="I1441" s="655"/>
      <c r="J1441" s="655"/>
      <c r="K1441" s="655"/>
      <c r="L1441" s="655"/>
      <c r="M1441" s="655"/>
      <c r="N1441" s="1310"/>
      <c r="O1441" s="655"/>
      <c r="P1441" s="656"/>
      <c r="Q1441" s="657"/>
      <c r="R1441" s="704"/>
      <c r="S1441" s="3180"/>
    </row>
    <row r="1442" spans="7:19" ht="15" customHeight="1">
      <c r="G1442" s="1047"/>
      <c r="H1442" s="655"/>
      <c r="I1442" s="655"/>
      <c r="J1442" s="655"/>
      <c r="K1442" s="655"/>
      <c r="L1442" s="655"/>
      <c r="M1442" s="655"/>
      <c r="N1442" s="1310"/>
      <c r="O1442" s="655"/>
      <c r="P1442" s="656"/>
      <c r="Q1442" s="657"/>
      <c r="R1442" s="704"/>
      <c r="S1442" s="3180"/>
    </row>
    <row r="1443" spans="7:19" ht="15" customHeight="1">
      <c r="G1443" s="1047"/>
      <c r="H1443" s="655"/>
      <c r="I1443" s="655"/>
      <c r="J1443" s="655"/>
      <c r="K1443" s="655"/>
      <c r="L1443" s="655"/>
      <c r="M1443" s="655"/>
      <c r="N1443" s="1310"/>
      <c r="O1443" s="655"/>
      <c r="P1443" s="656"/>
      <c r="Q1443" s="657"/>
      <c r="R1443" s="704"/>
      <c r="S1443" s="3180"/>
    </row>
    <row r="1444" spans="7:19" ht="15" customHeight="1">
      <c r="G1444" s="1047"/>
      <c r="H1444" s="655"/>
      <c r="I1444" s="655"/>
      <c r="J1444" s="655"/>
      <c r="K1444" s="655"/>
      <c r="L1444" s="655"/>
      <c r="M1444" s="655"/>
      <c r="N1444" s="1310"/>
      <c r="O1444" s="655"/>
      <c r="P1444" s="656"/>
      <c r="Q1444" s="657"/>
      <c r="R1444" s="704"/>
      <c r="S1444" s="3180"/>
    </row>
    <row r="1445" spans="7:19" ht="15" customHeight="1">
      <c r="G1445" s="1047"/>
      <c r="H1445" s="655"/>
      <c r="I1445" s="655"/>
      <c r="J1445" s="655"/>
      <c r="K1445" s="655"/>
      <c r="L1445" s="655"/>
      <c r="M1445" s="655"/>
      <c r="N1445" s="1310"/>
      <c r="O1445" s="655"/>
      <c r="P1445" s="656"/>
      <c r="Q1445" s="657"/>
      <c r="R1445" s="704"/>
      <c r="S1445" s="3180"/>
    </row>
    <row r="1446" spans="7:19" ht="15" customHeight="1">
      <c r="G1446" s="1047"/>
      <c r="H1446" s="655"/>
      <c r="I1446" s="655"/>
      <c r="J1446" s="655"/>
      <c r="K1446" s="655"/>
      <c r="L1446" s="655"/>
      <c r="M1446" s="655"/>
      <c r="N1446" s="1310"/>
      <c r="O1446" s="655"/>
      <c r="P1446" s="656"/>
      <c r="Q1446" s="657"/>
      <c r="R1446" s="704"/>
      <c r="S1446" s="3180"/>
    </row>
    <row r="1447" spans="7:19" ht="15" customHeight="1">
      <c r="G1447" s="1047"/>
      <c r="H1447" s="655"/>
      <c r="I1447" s="655"/>
      <c r="J1447" s="655"/>
      <c r="K1447" s="655"/>
      <c r="L1447" s="655"/>
      <c r="M1447" s="655"/>
      <c r="N1447" s="1310"/>
      <c r="O1447" s="655"/>
      <c r="P1447" s="656"/>
      <c r="Q1447" s="657"/>
      <c r="R1447" s="704"/>
      <c r="S1447" s="3180"/>
    </row>
    <row r="1448" spans="7:19" ht="15" customHeight="1">
      <c r="G1448" s="1047"/>
      <c r="H1448" s="655"/>
      <c r="I1448" s="655"/>
      <c r="J1448" s="655"/>
      <c r="K1448" s="655"/>
      <c r="L1448" s="655"/>
      <c r="M1448" s="655"/>
      <c r="N1448" s="1310"/>
      <c r="O1448" s="655"/>
      <c r="P1448" s="656"/>
      <c r="Q1448" s="657"/>
      <c r="R1448" s="704"/>
      <c r="S1448" s="3180"/>
    </row>
    <row r="1449" spans="7:19" ht="15" customHeight="1">
      <c r="G1449" s="1047"/>
      <c r="H1449" s="655"/>
      <c r="I1449" s="655"/>
      <c r="J1449" s="655"/>
      <c r="K1449" s="655"/>
      <c r="L1449" s="655"/>
      <c r="M1449" s="655"/>
      <c r="N1449" s="1310"/>
      <c r="O1449" s="655"/>
      <c r="P1449" s="656"/>
      <c r="Q1449" s="657"/>
      <c r="R1449" s="704"/>
      <c r="S1449" s="3180"/>
    </row>
    <row r="1450" spans="7:19" ht="15" customHeight="1">
      <c r="G1450" s="1047"/>
      <c r="H1450" s="655"/>
      <c r="I1450" s="655"/>
      <c r="J1450" s="655"/>
      <c r="K1450" s="655"/>
      <c r="L1450" s="655"/>
      <c r="M1450" s="655"/>
      <c r="N1450" s="1310"/>
      <c r="O1450" s="655"/>
      <c r="P1450" s="656"/>
      <c r="Q1450" s="657"/>
      <c r="R1450" s="704"/>
      <c r="S1450" s="3180"/>
    </row>
    <row r="1451" spans="7:19" ht="15" customHeight="1">
      <c r="G1451" s="1047"/>
      <c r="H1451" s="655"/>
      <c r="I1451" s="655"/>
      <c r="J1451" s="655"/>
      <c r="K1451" s="655"/>
      <c r="L1451" s="655"/>
      <c r="M1451" s="655"/>
      <c r="N1451" s="1310"/>
      <c r="O1451" s="655"/>
      <c r="P1451" s="656"/>
      <c r="Q1451" s="657"/>
      <c r="R1451" s="704"/>
      <c r="S1451" s="3180"/>
    </row>
    <row r="1452" spans="7:19" ht="15" customHeight="1">
      <c r="G1452" s="1047"/>
      <c r="H1452" s="655"/>
      <c r="I1452" s="655"/>
      <c r="J1452" s="655"/>
      <c r="K1452" s="655"/>
      <c r="L1452" s="655"/>
      <c r="M1452" s="655"/>
      <c r="N1452" s="1310"/>
      <c r="O1452" s="655"/>
      <c r="P1452" s="656"/>
      <c r="Q1452" s="657"/>
      <c r="R1452" s="704"/>
      <c r="S1452" s="3180"/>
    </row>
    <row r="1453" spans="7:19" ht="15" customHeight="1">
      <c r="G1453" s="1047"/>
      <c r="H1453" s="655"/>
      <c r="I1453" s="655"/>
      <c r="J1453" s="655"/>
      <c r="K1453" s="655"/>
      <c r="L1453" s="655"/>
      <c r="M1453" s="655"/>
      <c r="N1453" s="1310"/>
      <c r="O1453" s="655"/>
      <c r="P1453" s="656"/>
      <c r="Q1453" s="657"/>
      <c r="R1453" s="704"/>
      <c r="S1453" s="3180"/>
    </row>
    <row r="1454" spans="7:19" ht="15" customHeight="1">
      <c r="G1454" s="1047"/>
      <c r="H1454" s="655"/>
      <c r="I1454" s="655"/>
      <c r="J1454" s="655"/>
      <c r="K1454" s="655"/>
      <c r="L1454" s="655"/>
      <c r="M1454" s="655"/>
      <c r="N1454" s="1310"/>
      <c r="O1454" s="655"/>
      <c r="P1454" s="656"/>
      <c r="Q1454" s="657"/>
      <c r="R1454" s="704"/>
      <c r="S1454" s="3180"/>
    </row>
    <row r="1455" spans="7:19" ht="15" customHeight="1">
      <c r="G1455" s="1047"/>
      <c r="H1455" s="655"/>
      <c r="I1455" s="655"/>
      <c r="J1455" s="655"/>
      <c r="K1455" s="655"/>
      <c r="L1455" s="655"/>
      <c r="M1455" s="655"/>
      <c r="N1455" s="1310"/>
      <c r="O1455" s="655"/>
      <c r="P1455" s="656"/>
      <c r="Q1455" s="657"/>
      <c r="R1455" s="704"/>
      <c r="S1455" s="3180"/>
    </row>
    <row r="1456" spans="7:19" ht="15" customHeight="1">
      <c r="G1456" s="1047"/>
      <c r="H1456" s="655"/>
      <c r="I1456" s="655"/>
      <c r="J1456" s="655"/>
      <c r="K1456" s="655"/>
      <c r="L1456" s="655"/>
      <c r="M1456" s="655"/>
      <c r="N1456" s="1310"/>
      <c r="O1456" s="655"/>
      <c r="P1456" s="656"/>
      <c r="Q1456" s="657"/>
      <c r="R1456" s="704"/>
      <c r="S1456" s="3180"/>
    </row>
    <row r="1457" spans="7:19" ht="15" customHeight="1">
      <c r="G1457" s="1047"/>
      <c r="H1457" s="655"/>
      <c r="I1457" s="655"/>
      <c r="J1457" s="655"/>
      <c r="K1457" s="655"/>
      <c r="L1457" s="655"/>
      <c r="M1457" s="655"/>
      <c r="N1457" s="1310"/>
      <c r="O1457" s="655"/>
      <c r="P1457" s="656"/>
      <c r="Q1457" s="657"/>
      <c r="R1457" s="704"/>
      <c r="S1457" s="3180"/>
    </row>
    <row r="1458" spans="7:19" ht="15" customHeight="1">
      <c r="G1458" s="1047"/>
      <c r="H1458" s="655"/>
      <c r="I1458" s="655"/>
      <c r="J1458" s="655"/>
      <c r="K1458" s="655"/>
      <c r="L1458" s="655"/>
      <c r="M1458" s="655"/>
      <c r="N1458" s="1310"/>
      <c r="O1458" s="655"/>
      <c r="P1458" s="656"/>
      <c r="Q1458" s="657"/>
      <c r="R1458" s="704"/>
      <c r="S1458" s="3180"/>
    </row>
    <row r="1459" spans="7:19" ht="15" customHeight="1">
      <c r="G1459" s="1047"/>
      <c r="H1459" s="655"/>
      <c r="I1459" s="655"/>
      <c r="J1459" s="655"/>
      <c r="K1459" s="655"/>
      <c r="L1459" s="655"/>
      <c r="M1459" s="655"/>
      <c r="N1459" s="1310"/>
      <c r="O1459" s="655"/>
      <c r="P1459" s="656"/>
      <c r="Q1459" s="657"/>
      <c r="R1459" s="704"/>
      <c r="S1459" s="3180"/>
    </row>
    <row r="1460" spans="7:19" ht="15" customHeight="1">
      <c r="G1460" s="1047"/>
      <c r="H1460" s="655"/>
      <c r="I1460" s="655"/>
      <c r="J1460" s="655"/>
      <c r="K1460" s="655"/>
      <c r="L1460" s="655"/>
      <c r="M1460" s="655"/>
      <c r="N1460" s="1310"/>
      <c r="O1460" s="655"/>
      <c r="P1460" s="656"/>
      <c r="Q1460" s="657"/>
      <c r="R1460" s="704"/>
      <c r="S1460" s="3180"/>
    </row>
    <row r="1461" spans="7:19" ht="15" customHeight="1">
      <c r="G1461" s="1047"/>
      <c r="H1461" s="655"/>
      <c r="I1461" s="655"/>
      <c r="J1461" s="655"/>
      <c r="K1461" s="655"/>
      <c r="L1461" s="655"/>
      <c r="M1461" s="655"/>
      <c r="N1461" s="1310"/>
      <c r="O1461" s="655"/>
      <c r="P1461" s="656"/>
      <c r="Q1461" s="657"/>
      <c r="R1461" s="704"/>
      <c r="S1461" s="3180"/>
    </row>
    <row r="1462" spans="7:19" ht="15" customHeight="1">
      <c r="G1462" s="1047"/>
      <c r="H1462" s="655"/>
      <c r="I1462" s="655"/>
      <c r="J1462" s="655"/>
      <c r="K1462" s="655"/>
      <c r="L1462" s="655"/>
      <c r="M1462" s="655"/>
      <c r="N1462" s="1310"/>
      <c r="O1462" s="655"/>
      <c r="P1462" s="656"/>
      <c r="Q1462" s="657"/>
      <c r="R1462" s="704"/>
      <c r="S1462" s="3180"/>
    </row>
    <row r="1463" spans="7:19" ht="15" customHeight="1">
      <c r="G1463" s="1047"/>
      <c r="H1463" s="655"/>
      <c r="I1463" s="655"/>
      <c r="J1463" s="655"/>
      <c r="K1463" s="655"/>
      <c r="L1463" s="655"/>
      <c r="M1463" s="655"/>
      <c r="N1463" s="1310"/>
      <c r="O1463" s="655"/>
      <c r="P1463" s="656"/>
      <c r="Q1463" s="657"/>
      <c r="R1463" s="704"/>
      <c r="S1463" s="3180"/>
    </row>
    <row r="1464" spans="7:19" ht="15" customHeight="1">
      <c r="G1464" s="1047"/>
      <c r="H1464" s="655"/>
      <c r="I1464" s="655"/>
      <c r="J1464" s="655"/>
      <c r="K1464" s="655"/>
      <c r="L1464" s="655"/>
      <c r="M1464" s="655"/>
      <c r="N1464" s="1310"/>
      <c r="O1464" s="655"/>
      <c r="P1464" s="656"/>
      <c r="Q1464" s="657"/>
      <c r="R1464" s="704"/>
      <c r="S1464" s="3180"/>
    </row>
    <row r="1465" spans="7:19" ht="15" customHeight="1">
      <c r="G1465" s="1047"/>
      <c r="H1465" s="655"/>
      <c r="I1465" s="655"/>
      <c r="J1465" s="655"/>
      <c r="K1465" s="655"/>
      <c r="L1465" s="655"/>
      <c r="M1465" s="655"/>
      <c r="N1465" s="1310"/>
      <c r="O1465" s="655"/>
      <c r="P1465" s="656"/>
      <c r="Q1465" s="657"/>
      <c r="R1465" s="704"/>
      <c r="S1465" s="3180"/>
    </row>
    <row r="1466" spans="7:19" ht="15" customHeight="1">
      <c r="G1466" s="1047"/>
      <c r="H1466" s="655"/>
      <c r="I1466" s="655"/>
      <c r="J1466" s="655"/>
      <c r="K1466" s="655"/>
      <c r="L1466" s="655"/>
      <c r="M1466" s="655"/>
      <c r="N1466" s="1310"/>
      <c r="O1466" s="655"/>
      <c r="P1466" s="656"/>
      <c r="Q1466" s="657"/>
      <c r="R1466" s="704"/>
      <c r="S1466" s="3180"/>
    </row>
    <row r="1467" spans="7:19" ht="15" customHeight="1">
      <c r="G1467" s="1047"/>
      <c r="H1467" s="655"/>
      <c r="I1467" s="655"/>
      <c r="J1467" s="655"/>
      <c r="K1467" s="655"/>
      <c r="L1467" s="655"/>
      <c r="M1467" s="655"/>
      <c r="N1467" s="1310"/>
      <c r="O1467" s="655"/>
      <c r="P1467" s="656"/>
      <c r="Q1467" s="657"/>
      <c r="R1467" s="704"/>
      <c r="S1467" s="3180"/>
    </row>
    <row r="1468" spans="7:19" ht="15" customHeight="1">
      <c r="G1468" s="1047"/>
      <c r="H1468" s="655"/>
      <c r="I1468" s="655"/>
      <c r="J1468" s="655"/>
      <c r="K1468" s="655"/>
      <c r="L1468" s="655"/>
      <c r="M1468" s="655"/>
      <c r="N1468" s="1310"/>
      <c r="O1468" s="655"/>
      <c r="P1468" s="656"/>
      <c r="Q1468" s="657"/>
      <c r="R1468" s="704"/>
      <c r="S1468" s="3180"/>
    </row>
    <row r="1469" spans="7:19" ht="15" customHeight="1">
      <c r="G1469" s="1047"/>
      <c r="H1469" s="655"/>
      <c r="I1469" s="655"/>
      <c r="J1469" s="655"/>
      <c r="K1469" s="655"/>
      <c r="L1469" s="655"/>
      <c r="M1469" s="655"/>
      <c r="N1469" s="1310"/>
      <c r="O1469" s="655"/>
      <c r="P1469" s="656"/>
      <c r="Q1469" s="657"/>
      <c r="R1469" s="704"/>
      <c r="S1469" s="3180"/>
    </row>
    <row r="1470" spans="7:19" ht="15" customHeight="1">
      <c r="G1470" s="1047"/>
      <c r="H1470" s="655"/>
      <c r="I1470" s="655"/>
      <c r="J1470" s="655"/>
      <c r="K1470" s="655"/>
      <c r="L1470" s="655"/>
      <c r="M1470" s="655"/>
      <c r="N1470" s="1310"/>
      <c r="O1470" s="655"/>
      <c r="P1470" s="656"/>
      <c r="Q1470" s="657"/>
      <c r="R1470" s="704"/>
      <c r="S1470" s="3180"/>
    </row>
    <row r="1471" spans="7:19" ht="15" customHeight="1">
      <c r="G1471" s="1047"/>
      <c r="H1471" s="655"/>
      <c r="I1471" s="655"/>
      <c r="J1471" s="655"/>
      <c r="K1471" s="655"/>
      <c r="L1471" s="655"/>
      <c r="M1471" s="655"/>
      <c r="N1471" s="1310"/>
      <c r="O1471" s="655"/>
      <c r="P1471" s="656"/>
      <c r="Q1471" s="657"/>
      <c r="R1471" s="704"/>
      <c r="S1471" s="3180"/>
    </row>
    <row r="1472" spans="7:19" ht="15" customHeight="1">
      <c r="G1472" s="1047"/>
      <c r="H1472" s="655"/>
      <c r="I1472" s="655"/>
      <c r="J1472" s="655"/>
      <c r="K1472" s="655"/>
      <c r="L1472" s="655"/>
      <c r="M1472" s="655"/>
      <c r="N1472" s="1310"/>
      <c r="O1472" s="655"/>
      <c r="P1472" s="656"/>
      <c r="Q1472" s="657"/>
      <c r="R1472" s="704"/>
      <c r="S1472" s="3180"/>
    </row>
    <row r="1473" spans="7:19" ht="15" customHeight="1">
      <c r="G1473" s="1047"/>
      <c r="H1473" s="655"/>
      <c r="I1473" s="655"/>
      <c r="J1473" s="655"/>
      <c r="K1473" s="655"/>
      <c r="L1473" s="655"/>
      <c r="M1473" s="655"/>
      <c r="N1473" s="1310"/>
      <c r="O1473" s="655"/>
      <c r="P1473" s="656"/>
      <c r="Q1473" s="657"/>
      <c r="R1473" s="704"/>
      <c r="S1473" s="3180"/>
    </row>
    <row r="1474" spans="7:19" ht="15" customHeight="1">
      <c r="G1474" s="1047"/>
      <c r="H1474" s="655"/>
      <c r="I1474" s="655"/>
      <c r="J1474" s="655"/>
      <c r="K1474" s="655"/>
      <c r="L1474" s="655"/>
      <c r="M1474" s="655"/>
      <c r="N1474" s="1310"/>
      <c r="O1474" s="655"/>
      <c r="P1474" s="656"/>
      <c r="Q1474" s="657"/>
      <c r="R1474" s="704"/>
      <c r="S1474" s="3180"/>
    </row>
    <row r="1475" spans="7:19" ht="15" customHeight="1">
      <c r="G1475" s="1047"/>
      <c r="H1475" s="655"/>
      <c r="I1475" s="655"/>
      <c r="J1475" s="655"/>
      <c r="K1475" s="655"/>
      <c r="L1475" s="655"/>
      <c r="M1475" s="655"/>
      <c r="N1475" s="1310"/>
      <c r="O1475" s="655"/>
      <c r="P1475" s="656"/>
      <c r="Q1475" s="657"/>
      <c r="R1475" s="704"/>
      <c r="S1475" s="3180"/>
    </row>
    <row r="1476" spans="7:19" ht="15" customHeight="1">
      <c r="G1476" s="1047"/>
      <c r="H1476" s="655"/>
      <c r="I1476" s="655"/>
      <c r="J1476" s="655"/>
      <c r="K1476" s="655"/>
      <c r="L1476" s="655"/>
      <c r="M1476" s="655"/>
      <c r="N1476" s="1310"/>
      <c r="O1476" s="655"/>
      <c r="P1476" s="656"/>
      <c r="Q1476" s="657"/>
      <c r="R1476" s="704"/>
      <c r="S1476" s="3180"/>
    </row>
    <row r="1477" spans="7:19" ht="15" customHeight="1">
      <c r="G1477" s="1047"/>
      <c r="H1477" s="655"/>
      <c r="I1477" s="655"/>
      <c r="J1477" s="655"/>
      <c r="K1477" s="655"/>
      <c r="L1477" s="655"/>
      <c r="M1477" s="655"/>
      <c r="N1477" s="1310"/>
      <c r="O1477" s="655"/>
      <c r="P1477" s="656"/>
      <c r="Q1477" s="657"/>
      <c r="R1477" s="704"/>
      <c r="S1477" s="3180"/>
    </row>
    <row r="1478" spans="7:19" ht="15" customHeight="1">
      <c r="G1478" s="1047"/>
      <c r="H1478" s="655"/>
      <c r="I1478" s="655"/>
      <c r="J1478" s="655"/>
      <c r="K1478" s="655"/>
      <c r="L1478" s="655"/>
      <c r="M1478" s="655"/>
      <c r="N1478" s="1310"/>
      <c r="O1478" s="655"/>
      <c r="P1478" s="656"/>
      <c r="Q1478" s="657"/>
      <c r="R1478" s="704"/>
      <c r="S1478" s="3180"/>
    </row>
    <row r="1479" spans="7:19" ht="15" customHeight="1">
      <c r="G1479" s="1047"/>
      <c r="H1479" s="655"/>
      <c r="I1479" s="655"/>
      <c r="J1479" s="655"/>
      <c r="K1479" s="655"/>
      <c r="L1479" s="655"/>
      <c r="M1479" s="655"/>
      <c r="N1479" s="1310"/>
      <c r="O1479" s="655"/>
      <c r="P1479" s="656"/>
      <c r="Q1479" s="657"/>
      <c r="R1479" s="704"/>
      <c r="S1479" s="3180"/>
    </row>
    <row r="1480" spans="7:19" ht="15" customHeight="1">
      <c r="G1480" s="1047"/>
      <c r="H1480" s="655"/>
      <c r="I1480" s="655"/>
      <c r="J1480" s="655"/>
      <c r="K1480" s="655"/>
      <c r="L1480" s="655"/>
      <c r="M1480" s="655"/>
      <c r="N1480" s="1310"/>
      <c r="O1480" s="655"/>
      <c r="P1480" s="656"/>
      <c r="Q1480" s="657"/>
      <c r="R1480" s="704"/>
      <c r="S1480" s="3180"/>
    </row>
    <row r="1481" spans="7:19" ht="15" customHeight="1">
      <c r="G1481" s="1047"/>
      <c r="H1481" s="655"/>
      <c r="I1481" s="655"/>
      <c r="J1481" s="655"/>
      <c r="K1481" s="655"/>
      <c r="L1481" s="655"/>
      <c r="M1481" s="655"/>
      <c r="N1481" s="1310"/>
      <c r="O1481" s="655"/>
      <c r="P1481" s="656"/>
      <c r="Q1481" s="657"/>
      <c r="R1481" s="704"/>
      <c r="S1481" s="3180"/>
    </row>
    <row r="1482" spans="7:19" ht="15" customHeight="1">
      <c r="G1482" s="1047"/>
      <c r="H1482" s="655"/>
      <c r="I1482" s="655"/>
      <c r="J1482" s="655"/>
      <c r="K1482" s="655"/>
      <c r="L1482" s="655"/>
      <c r="M1482" s="655"/>
      <c r="N1482" s="1310"/>
      <c r="O1482" s="655"/>
      <c r="P1482" s="656"/>
      <c r="Q1482" s="657"/>
      <c r="R1482" s="704"/>
      <c r="S1482" s="3180"/>
    </row>
    <row r="1483" spans="7:19" ht="15" customHeight="1">
      <c r="G1483" s="1047"/>
      <c r="H1483" s="655"/>
      <c r="I1483" s="655"/>
      <c r="J1483" s="655"/>
      <c r="K1483" s="655"/>
      <c r="L1483" s="655"/>
      <c r="M1483" s="655"/>
      <c r="N1483" s="1310"/>
      <c r="O1483" s="655"/>
      <c r="P1483" s="656"/>
      <c r="Q1483" s="657"/>
      <c r="R1483" s="704"/>
      <c r="S1483" s="3180"/>
    </row>
    <row r="1484" spans="7:19" ht="15" customHeight="1">
      <c r="G1484" s="1047"/>
      <c r="H1484" s="655"/>
      <c r="I1484" s="655"/>
      <c r="J1484" s="655"/>
      <c r="K1484" s="655"/>
      <c r="L1484" s="655"/>
      <c r="M1484" s="655"/>
      <c r="N1484" s="1310"/>
      <c r="O1484" s="655"/>
      <c r="P1484" s="656"/>
      <c r="Q1484" s="657"/>
      <c r="R1484" s="704"/>
      <c r="S1484" s="3180"/>
    </row>
    <row r="1485" spans="7:19" ht="15" customHeight="1">
      <c r="G1485" s="1047"/>
      <c r="H1485" s="655"/>
      <c r="I1485" s="655"/>
      <c r="J1485" s="655"/>
      <c r="K1485" s="655"/>
      <c r="L1485" s="655"/>
      <c r="M1485" s="655"/>
      <c r="N1485" s="1310"/>
      <c r="O1485" s="655"/>
      <c r="P1485" s="656"/>
      <c r="Q1485" s="657"/>
      <c r="R1485" s="704"/>
      <c r="S1485" s="3180"/>
    </row>
    <row r="1486" spans="7:19" ht="15" customHeight="1">
      <c r="G1486" s="1047"/>
      <c r="H1486" s="655"/>
      <c r="I1486" s="655"/>
      <c r="J1486" s="655"/>
      <c r="K1486" s="655"/>
      <c r="L1486" s="655"/>
      <c r="M1486" s="655"/>
      <c r="N1486" s="1310"/>
      <c r="O1486" s="655"/>
      <c r="P1486" s="656"/>
      <c r="Q1486" s="657"/>
      <c r="R1486" s="704"/>
      <c r="S1486" s="3180"/>
    </row>
    <row r="1487" spans="7:19" ht="15" customHeight="1">
      <c r="G1487" s="1047"/>
      <c r="H1487" s="655"/>
      <c r="I1487" s="655"/>
      <c r="J1487" s="655"/>
      <c r="K1487" s="655"/>
      <c r="L1487" s="655"/>
      <c r="M1487" s="655"/>
      <c r="N1487" s="1310"/>
      <c r="O1487" s="655"/>
      <c r="P1487" s="656"/>
      <c r="Q1487" s="657"/>
      <c r="R1487" s="704"/>
      <c r="S1487" s="3180"/>
    </row>
    <row r="1488" spans="7:19" ht="15" customHeight="1">
      <c r="G1488" s="1047"/>
      <c r="H1488" s="655"/>
      <c r="I1488" s="655"/>
      <c r="J1488" s="655"/>
      <c r="K1488" s="655"/>
      <c r="L1488" s="655"/>
      <c r="M1488" s="655"/>
      <c r="N1488" s="1310"/>
      <c r="O1488" s="655"/>
      <c r="P1488" s="656"/>
      <c r="Q1488" s="657"/>
      <c r="R1488" s="704"/>
      <c r="S1488" s="3180"/>
    </row>
    <row r="1489" spans="7:19" ht="15" customHeight="1">
      <c r="G1489" s="1047"/>
      <c r="H1489" s="655"/>
      <c r="I1489" s="655"/>
      <c r="J1489" s="655"/>
      <c r="K1489" s="655"/>
      <c r="L1489" s="655"/>
      <c r="M1489" s="655"/>
      <c r="N1489" s="1310"/>
      <c r="P1489" s="656"/>
      <c r="Q1489" s="657"/>
      <c r="R1489" s="704"/>
      <c r="S1489" s="3180"/>
    </row>
    <row r="1490" spans="7:19" ht="15" customHeight="1">
      <c r="G1490" s="1047"/>
      <c r="H1490" s="655"/>
      <c r="I1490" s="655"/>
      <c r="J1490" s="655"/>
      <c r="K1490" s="655"/>
      <c r="L1490" s="655"/>
      <c r="M1490" s="655"/>
      <c r="N1490" s="1310"/>
      <c r="P1490" s="656"/>
      <c r="Q1490" s="657"/>
      <c r="R1490" s="704"/>
      <c r="S1490" s="3180"/>
    </row>
    <row r="1491" spans="7:19" ht="15" customHeight="1">
      <c r="G1491" s="1047"/>
      <c r="H1491" s="655"/>
      <c r="I1491" s="655"/>
      <c r="J1491" s="655"/>
      <c r="K1491" s="655"/>
      <c r="L1491" s="655"/>
      <c r="M1491" s="655"/>
      <c r="N1491" s="1310"/>
      <c r="P1491" s="656"/>
      <c r="Q1491" s="657"/>
      <c r="R1491" s="704"/>
      <c r="S1491" s="3180"/>
    </row>
    <row r="1492" spans="7:19" ht="15" customHeight="1">
      <c r="G1492" s="1047"/>
      <c r="H1492" s="655"/>
      <c r="I1492" s="655"/>
      <c r="J1492" s="655"/>
      <c r="K1492" s="655"/>
      <c r="L1492" s="655"/>
      <c r="M1492" s="655"/>
      <c r="N1492" s="1310"/>
      <c r="P1492" s="656"/>
      <c r="Q1492" s="657"/>
      <c r="R1492" s="704"/>
      <c r="S1492" s="3180"/>
    </row>
    <row r="1493" spans="7:19" ht="15" customHeight="1">
      <c r="G1493" s="1047"/>
      <c r="H1493" s="655"/>
      <c r="I1493" s="655"/>
      <c r="J1493" s="655"/>
      <c r="K1493" s="655"/>
      <c r="L1493" s="655"/>
      <c r="M1493" s="655"/>
      <c r="N1493" s="1310"/>
      <c r="P1493" s="656"/>
      <c r="Q1493" s="657"/>
      <c r="R1493" s="704"/>
      <c r="S1493" s="3180"/>
    </row>
    <row r="1494" spans="7:19" ht="15" customHeight="1">
      <c r="G1494" s="1047"/>
      <c r="H1494" s="655"/>
      <c r="I1494" s="655"/>
      <c r="J1494" s="655"/>
      <c r="K1494" s="655"/>
      <c r="L1494" s="655"/>
      <c r="M1494" s="655"/>
      <c r="N1494" s="1310"/>
      <c r="P1494" s="656"/>
      <c r="Q1494" s="657"/>
      <c r="R1494" s="704"/>
      <c r="S1494" s="3180"/>
    </row>
    <row r="1495" spans="7:19" ht="15" customHeight="1">
      <c r="G1495" s="1047"/>
      <c r="H1495" s="655"/>
      <c r="I1495" s="655"/>
      <c r="J1495" s="655"/>
      <c r="K1495" s="655"/>
      <c r="L1495" s="655"/>
      <c r="M1495" s="655"/>
      <c r="N1495" s="1310"/>
      <c r="P1495" s="656"/>
      <c r="Q1495" s="657"/>
      <c r="R1495" s="704"/>
      <c r="S1495" s="3180"/>
    </row>
    <row r="1496" spans="7:19" ht="15" customHeight="1">
      <c r="G1496" s="1047"/>
      <c r="H1496" s="655"/>
      <c r="I1496" s="655"/>
      <c r="J1496" s="655"/>
      <c r="K1496" s="655"/>
      <c r="L1496" s="655"/>
      <c r="M1496" s="655"/>
      <c r="N1496" s="1310"/>
      <c r="P1496" s="656"/>
      <c r="Q1496" s="657"/>
      <c r="R1496" s="704"/>
      <c r="S1496" s="3180"/>
    </row>
    <row r="1497" spans="7:19" ht="15" customHeight="1">
      <c r="G1497" s="1047"/>
      <c r="H1497" s="655"/>
      <c r="I1497" s="655"/>
      <c r="J1497" s="655"/>
      <c r="K1497" s="655"/>
      <c r="L1497" s="655"/>
      <c r="M1497" s="655"/>
      <c r="N1497" s="1310"/>
      <c r="P1497" s="656"/>
      <c r="Q1497" s="657"/>
      <c r="R1497" s="704"/>
      <c r="S1497" s="3180"/>
    </row>
    <row r="1498" spans="7:19" ht="15" customHeight="1">
      <c r="G1498" s="1047"/>
      <c r="H1498" s="655"/>
      <c r="I1498" s="655"/>
      <c r="J1498" s="655"/>
      <c r="K1498" s="655"/>
      <c r="L1498" s="655"/>
      <c r="M1498" s="655"/>
      <c r="N1498" s="1310"/>
      <c r="P1498" s="656"/>
      <c r="Q1498" s="657"/>
      <c r="R1498" s="704"/>
      <c r="S1498" s="3180"/>
    </row>
    <row r="1499" spans="7:19" ht="15" customHeight="1">
      <c r="G1499" s="1047"/>
      <c r="H1499" s="655"/>
      <c r="I1499" s="655"/>
      <c r="J1499" s="655"/>
      <c r="K1499" s="655"/>
      <c r="L1499" s="655"/>
      <c r="M1499" s="655"/>
      <c r="N1499" s="1310"/>
      <c r="P1499" s="656"/>
      <c r="Q1499" s="657"/>
      <c r="R1499" s="704"/>
      <c r="S1499" s="3180"/>
    </row>
    <row r="1500" spans="7:19" ht="15" customHeight="1">
      <c r="G1500" s="1047"/>
      <c r="H1500" s="655"/>
      <c r="I1500" s="655"/>
      <c r="J1500" s="655"/>
      <c r="K1500" s="655"/>
      <c r="L1500" s="655"/>
      <c r="M1500" s="655"/>
      <c r="N1500" s="1310"/>
      <c r="P1500" s="656"/>
      <c r="Q1500" s="657"/>
      <c r="R1500" s="704"/>
      <c r="S1500" s="3180"/>
    </row>
    <row r="1501" spans="7:19" ht="15" customHeight="1">
      <c r="G1501" s="1047"/>
      <c r="H1501" s="655"/>
      <c r="I1501" s="655"/>
      <c r="J1501" s="655"/>
      <c r="K1501" s="655"/>
      <c r="L1501" s="655"/>
      <c r="M1501" s="655"/>
      <c r="N1501" s="1310"/>
      <c r="P1501" s="656"/>
      <c r="Q1501" s="657"/>
      <c r="R1501" s="704"/>
      <c r="S1501" s="3180"/>
    </row>
    <row r="1502" spans="7:19" ht="15" customHeight="1">
      <c r="G1502" s="1047"/>
      <c r="H1502" s="655"/>
      <c r="I1502" s="655"/>
      <c r="J1502" s="655"/>
      <c r="K1502" s="655"/>
      <c r="L1502" s="655"/>
      <c r="M1502" s="655"/>
      <c r="N1502" s="1310"/>
      <c r="P1502" s="656"/>
      <c r="Q1502" s="657"/>
      <c r="R1502" s="704"/>
      <c r="S1502" s="3180"/>
    </row>
    <row r="1503" spans="7:19" ht="15" customHeight="1">
      <c r="G1503" s="1047"/>
      <c r="H1503" s="655"/>
      <c r="I1503" s="655"/>
      <c r="J1503" s="655"/>
      <c r="K1503" s="655"/>
      <c r="L1503" s="655"/>
      <c r="M1503" s="655"/>
      <c r="N1503" s="1310"/>
      <c r="P1503" s="656"/>
      <c r="Q1503" s="657"/>
      <c r="R1503" s="704"/>
      <c r="S1503" s="3180"/>
    </row>
    <row r="1504" spans="7:19" ht="15" customHeight="1">
      <c r="G1504" s="1047"/>
      <c r="H1504" s="655"/>
      <c r="I1504" s="655"/>
      <c r="J1504" s="655"/>
      <c r="K1504" s="655"/>
      <c r="L1504" s="655"/>
      <c r="M1504" s="655"/>
      <c r="N1504" s="1310"/>
      <c r="P1504" s="656"/>
      <c r="Q1504" s="657"/>
      <c r="R1504" s="704"/>
      <c r="S1504" s="3180"/>
    </row>
    <row r="1505" spans="7:19" ht="15" customHeight="1">
      <c r="G1505" s="1047"/>
      <c r="H1505" s="655"/>
      <c r="I1505" s="655"/>
      <c r="J1505" s="655"/>
      <c r="K1505" s="655"/>
      <c r="L1505" s="655"/>
      <c r="M1505" s="655"/>
      <c r="N1505" s="1310"/>
      <c r="P1505" s="656"/>
      <c r="Q1505" s="657"/>
      <c r="R1505" s="704"/>
      <c r="S1505" s="3180"/>
    </row>
    <row r="1506" spans="7:19" ht="15" customHeight="1">
      <c r="G1506" s="1047"/>
      <c r="H1506" s="655"/>
      <c r="I1506" s="655"/>
      <c r="J1506" s="655"/>
      <c r="K1506" s="655"/>
      <c r="L1506" s="655"/>
      <c r="M1506" s="655"/>
      <c r="N1506" s="1310"/>
      <c r="P1506" s="656"/>
      <c r="Q1506" s="657"/>
      <c r="R1506" s="704"/>
      <c r="S1506" s="3180"/>
    </row>
    <row r="1507" spans="7:19" ht="15" customHeight="1">
      <c r="G1507" s="1047"/>
      <c r="H1507" s="655"/>
      <c r="I1507" s="655"/>
      <c r="J1507" s="655"/>
      <c r="K1507" s="655"/>
      <c r="L1507" s="655"/>
      <c r="M1507" s="655"/>
      <c r="N1507" s="1310"/>
      <c r="P1507" s="656"/>
      <c r="Q1507" s="657"/>
      <c r="R1507" s="704"/>
      <c r="S1507" s="3180"/>
    </row>
    <row r="1508" spans="7:19" ht="15" customHeight="1">
      <c r="G1508" s="1047"/>
      <c r="H1508" s="655"/>
      <c r="I1508" s="655"/>
      <c r="J1508" s="655"/>
      <c r="K1508" s="655"/>
      <c r="L1508" s="655"/>
      <c r="M1508" s="655"/>
      <c r="N1508" s="1310"/>
      <c r="P1508" s="656"/>
      <c r="Q1508" s="657"/>
      <c r="R1508" s="704"/>
      <c r="S1508" s="3180"/>
    </row>
    <row r="1509" spans="7:19" ht="15" customHeight="1">
      <c r="G1509" s="1047"/>
      <c r="H1509" s="655"/>
      <c r="I1509" s="655"/>
      <c r="J1509" s="655"/>
      <c r="K1509" s="655"/>
      <c r="L1509" s="655"/>
      <c r="M1509" s="655"/>
      <c r="N1509" s="1310"/>
      <c r="P1509" s="656"/>
      <c r="Q1509" s="657"/>
      <c r="R1509" s="704"/>
      <c r="S1509" s="3180"/>
    </row>
    <row r="1510" spans="7:19" ht="15" customHeight="1">
      <c r="G1510" s="1047"/>
      <c r="H1510" s="655"/>
      <c r="I1510" s="655"/>
      <c r="J1510" s="655"/>
      <c r="K1510" s="655"/>
      <c r="L1510" s="655"/>
      <c r="M1510" s="655"/>
      <c r="N1510" s="1310"/>
      <c r="P1510" s="656"/>
      <c r="Q1510" s="657"/>
      <c r="R1510" s="704"/>
      <c r="S1510" s="3180"/>
    </row>
    <row r="1511" spans="7:19" ht="15" customHeight="1">
      <c r="G1511" s="1047"/>
      <c r="H1511" s="655"/>
      <c r="I1511" s="655"/>
      <c r="J1511" s="655"/>
      <c r="K1511" s="655"/>
      <c r="L1511" s="655"/>
      <c r="M1511" s="655"/>
      <c r="N1511" s="1310"/>
      <c r="P1511" s="656"/>
      <c r="Q1511" s="657"/>
      <c r="R1511" s="704"/>
      <c r="S1511" s="3180"/>
    </row>
    <row r="1512" spans="7:19" ht="15" customHeight="1">
      <c r="G1512" s="1047"/>
      <c r="H1512" s="655"/>
      <c r="I1512" s="655"/>
      <c r="J1512" s="655"/>
      <c r="K1512" s="655"/>
      <c r="L1512" s="655"/>
      <c r="M1512" s="655"/>
      <c r="N1512" s="1310"/>
      <c r="P1512" s="656"/>
      <c r="Q1512" s="657"/>
      <c r="R1512" s="704"/>
      <c r="S1512" s="3180"/>
    </row>
    <row r="1513" spans="7:19" ht="15" customHeight="1">
      <c r="G1513" s="1047"/>
      <c r="H1513" s="655"/>
      <c r="I1513" s="655"/>
      <c r="J1513" s="655"/>
      <c r="K1513" s="655"/>
      <c r="L1513" s="655"/>
      <c r="M1513" s="655"/>
      <c r="N1513" s="1310"/>
      <c r="P1513" s="656"/>
      <c r="Q1513" s="657"/>
      <c r="R1513" s="704"/>
      <c r="S1513" s="3180"/>
    </row>
    <row r="1514" spans="7:19" ht="15" customHeight="1">
      <c r="G1514" s="1047"/>
      <c r="H1514" s="655"/>
      <c r="I1514" s="655"/>
      <c r="J1514" s="655"/>
      <c r="K1514" s="655"/>
      <c r="L1514" s="655"/>
      <c r="M1514" s="655"/>
      <c r="N1514" s="1310"/>
      <c r="P1514" s="656"/>
      <c r="Q1514" s="657"/>
      <c r="R1514" s="704"/>
      <c r="S1514" s="3180"/>
    </row>
    <row r="1515" spans="7:19" ht="15" customHeight="1">
      <c r="G1515" s="1047"/>
      <c r="H1515" s="655"/>
      <c r="I1515" s="655"/>
      <c r="J1515" s="655"/>
      <c r="K1515" s="655"/>
      <c r="L1515" s="655"/>
      <c r="M1515" s="655"/>
      <c r="N1515" s="1310"/>
      <c r="P1515" s="656"/>
      <c r="Q1515" s="657"/>
      <c r="R1515" s="704"/>
      <c r="S1515" s="3180"/>
    </row>
    <row r="1516" spans="7:19" ht="15" customHeight="1">
      <c r="G1516" s="1047"/>
      <c r="H1516" s="655"/>
      <c r="I1516" s="655"/>
      <c r="J1516" s="655"/>
      <c r="K1516" s="655"/>
      <c r="L1516" s="655"/>
      <c r="M1516" s="655"/>
      <c r="N1516" s="1310"/>
      <c r="P1516" s="656"/>
      <c r="Q1516" s="657"/>
      <c r="R1516" s="704"/>
      <c r="S1516" s="3180"/>
    </row>
    <row r="1517" spans="7:19" ht="15" customHeight="1">
      <c r="G1517" s="1047"/>
      <c r="H1517" s="655"/>
      <c r="I1517" s="655"/>
      <c r="J1517" s="655"/>
      <c r="K1517" s="655"/>
      <c r="L1517" s="655"/>
      <c r="M1517" s="655"/>
      <c r="N1517" s="1310"/>
      <c r="P1517" s="656"/>
      <c r="Q1517" s="657"/>
      <c r="R1517" s="704"/>
      <c r="S1517" s="3180"/>
    </row>
    <row r="1518" spans="7:19" ht="15" customHeight="1">
      <c r="G1518" s="1047"/>
      <c r="H1518" s="655"/>
      <c r="I1518" s="655"/>
      <c r="J1518" s="655"/>
      <c r="K1518" s="655"/>
      <c r="L1518" s="655"/>
      <c r="M1518" s="655"/>
      <c r="N1518" s="1310"/>
      <c r="P1518" s="656"/>
      <c r="Q1518" s="657"/>
      <c r="R1518" s="704"/>
      <c r="S1518" s="3180"/>
    </row>
    <row r="1519" spans="7:19" ht="15" customHeight="1">
      <c r="G1519" s="1047"/>
      <c r="H1519" s="655"/>
      <c r="I1519" s="655"/>
      <c r="J1519" s="655"/>
      <c r="K1519" s="655"/>
      <c r="L1519" s="655"/>
      <c r="M1519" s="655"/>
      <c r="N1519" s="1310"/>
      <c r="P1519" s="656"/>
      <c r="Q1519" s="657"/>
      <c r="R1519" s="704"/>
      <c r="S1519" s="3180"/>
    </row>
    <row r="1520" spans="7:19" ht="15" customHeight="1">
      <c r="G1520" s="1047"/>
      <c r="H1520" s="655"/>
      <c r="I1520" s="655"/>
      <c r="J1520" s="655"/>
      <c r="K1520" s="655"/>
      <c r="L1520" s="655"/>
      <c r="M1520" s="655"/>
      <c r="N1520" s="1310"/>
      <c r="P1520" s="656"/>
      <c r="Q1520" s="657"/>
      <c r="R1520" s="704"/>
      <c r="S1520" s="3180"/>
    </row>
    <row r="1521" spans="7:19" ht="15" customHeight="1">
      <c r="G1521" s="1047"/>
      <c r="H1521" s="655"/>
      <c r="I1521" s="655"/>
      <c r="J1521" s="655"/>
      <c r="K1521" s="655"/>
      <c r="L1521" s="655"/>
      <c r="M1521" s="655"/>
      <c r="N1521" s="1310"/>
      <c r="P1521" s="656"/>
      <c r="Q1521" s="657"/>
      <c r="R1521" s="704"/>
      <c r="S1521" s="3180"/>
    </row>
    <row r="1522" spans="7:19" ht="15" customHeight="1">
      <c r="G1522" s="1047"/>
      <c r="H1522" s="655"/>
      <c r="I1522" s="655"/>
      <c r="J1522" s="655"/>
      <c r="K1522" s="655"/>
      <c r="L1522" s="655"/>
      <c r="M1522" s="655"/>
      <c r="N1522" s="1310"/>
      <c r="P1522" s="656"/>
      <c r="Q1522" s="657"/>
      <c r="R1522" s="704"/>
      <c r="S1522" s="3180"/>
    </row>
    <row r="1523" spans="7:19" ht="15" customHeight="1">
      <c r="G1523" s="1047"/>
      <c r="H1523" s="655"/>
      <c r="I1523" s="655"/>
      <c r="J1523" s="655"/>
      <c r="K1523" s="655"/>
      <c r="L1523" s="655"/>
      <c r="M1523" s="655"/>
      <c r="N1523" s="1310"/>
      <c r="P1523" s="656"/>
      <c r="Q1523" s="657"/>
      <c r="R1523" s="704"/>
      <c r="S1523" s="3180"/>
    </row>
    <row r="1524" spans="7:19" ht="15" customHeight="1">
      <c r="G1524" s="1047"/>
      <c r="H1524" s="655"/>
      <c r="I1524" s="655"/>
      <c r="J1524" s="655"/>
      <c r="K1524" s="655"/>
      <c r="L1524" s="655"/>
      <c r="M1524" s="655"/>
      <c r="N1524" s="1310"/>
      <c r="P1524" s="656"/>
      <c r="Q1524" s="657"/>
      <c r="R1524" s="704"/>
      <c r="S1524" s="3180"/>
    </row>
    <row r="1525" spans="7:19" ht="15" customHeight="1">
      <c r="G1525" s="1047"/>
      <c r="H1525" s="655"/>
      <c r="I1525" s="655"/>
      <c r="J1525" s="655"/>
      <c r="K1525" s="655"/>
      <c r="L1525" s="655"/>
      <c r="M1525" s="655"/>
      <c r="N1525" s="1310"/>
      <c r="P1525" s="656"/>
      <c r="Q1525" s="657"/>
      <c r="R1525" s="704"/>
      <c r="S1525" s="3180"/>
    </row>
    <row r="1526" spans="7:19" ht="15" customHeight="1">
      <c r="G1526" s="1047"/>
      <c r="H1526" s="655"/>
      <c r="I1526" s="655"/>
      <c r="J1526" s="655"/>
      <c r="K1526" s="655"/>
      <c r="L1526" s="655"/>
      <c r="M1526" s="655"/>
      <c r="N1526" s="1310"/>
      <c r="P1526" s="656"/>
      <c r="Q1526" s="657"/>
      <c r="R1526" s="704"/>
      <c r="S1526" s="3180"/>
    </row>
    <row r="1527" spans="7:19" ht="15" customHeight="1">
      <c r="G1527" s="1047"/>
      <c r="H1527" s="655"/>
      <c r="I1527" s="655"/>
      <c r="J1527" s="655"/>
      <c r="K1527" s="655"/>
      <c r="L1527" s="655"/>
      <c r="M1527" s="655"/>
      <c r="N1527" s="1310"/>
      <c r="P1527" s="656"/>
      <c r="Q1527" s="657"/>
      <c r="R1527" s="704"/>
      <c r="S1527" s="3180"/>
    </row>
    <row r="1528" spans="7:19" ht="15" customHeight="1">
      <c r="G1528" s="1047"/>
      <c r="H1528" s="655"/>
      <c r="I1528" s="655"/>
      <c r="J1528" s="655"/>
      <c r="K1528" s="655"/>
      <c r="L1528" s="655"/>
      <c r="M1528" s="655"/>
      <c r="N1528" s="1310"/>
      <c r="P1528" s="656"/>
      <c r="Q1528" s="657"/>
      <c r="R1528" s="704"/>
      <c r="S1528" s="3180"/>
    </row>
    <row r="1529" spans="7:19" ht="15" customHeight="1">
      <c r="G1529" s="1047"/>
      <c r="H1529" s="655"/>
      <c r="I1529" s="655"/>
      <c r="J1529" s="655"/>
      <c r="K1529" s="655"/>
      <c r="L1529" s="655"/>
      <c r="M1529" s="655"/>
      <c r="N1529" s="1310"/>
      <c r="P1529" s="656"/>
      <c r="Q1529" s="657"/>
      <c r="R1529" s="704"/>
      <c r="S1529" s="3180"/>
    </row>
    <row r="1530" spans="7:19" ht="15" customHeight="1">
      <c r="G1530" s="1047"/>
      <c r="H1530" s="655"/>
      <c r="I1530" s="655"/>
      <c r="J1530" s="655"/>
      <c r="K1530" s="655"/>
      <c r="L1530" s="655"/>
      <c r="M1530" s="655"/>
      <c r="N1530" s="1310"/>
      <c r="P1530" s="656"/>
      <c r="Q1530" s="657"/>
      <c r="R1530" s="704"/>
      <c r="S1530" s="3180"/>
    </row>
    <row r="1531" spans="7:19" ht="15" customHeight="1">
      <c r="G1531" s="1047"/>
      <c r="H1531" s="655"/>
      <c r="I1531" s="655"/>
      <c r="J1531" s="655"/>
      <c r="K1531" s="655"/>
      <c r="L1531" s="655"/>
      <c r="M1531" s="655"/>
      <c r="N1531" s="1310"/>
      <c r="P1531" s="656"/>
      <c r="Q1531" s="657"/>
      <c r="R1531" s="704"/>
      <c r="S1531" s="3180"/>
    </row>
    <row r="1532" spans="7:19" ht="15" customHeight="1">
      <c r="G1532" s="1047"/>
      <c r="H1532" s="655"/>
      <c r="I1532" s="655"/>
      <c r="J1532" s="655"/>
      <c r="K1532" s="655"/>
      <c r="L1532" s="655"/>
      <c r="M1532" s="655"/>
      <c r="N1532" s="1310"/>
      <c r="P1532" s="656"/>
      <c r="Q1532" s="657"/>
      <c r="R1532" s="704"/>
      <c r="S1532" s="3180"/>
    </row>
    <row r="1533" spans="7:19" ht="15" customHeight="1">
      <c r="G1533" s="1047"/>
      <c r="H1533" s="655"/>
      <c r="I1533" s="655"/>
      <c r="J1533" s="655"/>
      <c r="K1533" s="655"/>
      <c r="L1533" s="655"/>
      <c r="M1533" s="655"/>
      <c r="N1533" s="1310"/>
      <c r="P1533" s="656"/>
      <c r="Q1533" s="657"/>
      <c r="R1533" s="704"/>
      <c r="S1533" s="3180"/>
    </row>
    <row r="1534" spans="7:19" ht="15" customHeight="1">
      <c r="G1534" s="1047"/>
      <c r="H1534" s="655"/>
      <c r="I1534" s="655"/>
      <c r="J1534" s="655"/>
      <c r="K1534" s="655"/>
      <c r="L1534" s="655"/>
      <c r="M1534" s="655"/>
      <c r="N1534" s="1310"/>
      <c r="P1534" s="656"/>
      <c r="Q1534" s="657"/>
      <c r="R1534" s="704"/>
      <c r="S1534" s="3180"/>
    </row>
    <row r="1535" spans="7:19" ht="15" customHeight="1">
      <c r="G1535" s="1047"/>
      <c r="H1535" s="655"/>
      <c r="I1535" s="655"/>
      <c r="J1535" s="655"/>
      <c r="K1535" s="655"/>
      <c r="L1535" s="655"/>
      <c r="M1535" s="655"/>
      <c r="N1535" s="1310"/>
      <c r="P1535" s="656"/>
      <c r="Q1535" s="657"/>
      <c r="R1535" s="704"/>
      <c r="S1535" s="3180"/>
    </row>
    <row r="1536" spans="7:19" ht="15" customHeight="1">
      <c r="G1536" s="1047"/>
      <c r="H1536" s="655"/>
      <c r="I1536" s="655"/>
      <c r="J1536" s="655"/>
      <c r="K1536" s="655"/>
      <c r="L1536" s="655"/>
      <c r="M1536" s="655"/>
      <c r="N1536" s="1310"/>
      <c r="P1536" s="656"/>
      <c r="Q1536" s="657"/>
      <c r="R1536" s="704"/>
      <c r="S1536" s="3180"/>
    </row>
    <row r="1537" spans="7:19" ht="15" customHeight="1">
      <c r="G1537" s="1047"/>
      <c r="H1537" s="655"/>
      <c r="I1537" s="655"/>
      <c r="J1537" s="655"/>
      <c r="K1537" s="655"/>
      <c r="L1537" s="655"/>
      <c r="M1537" s="655"/>
      <c r="N1537" s="1310"/>
      <c r="P1537" s="656"/>
      <c r="Q1537" s="657"/>
      <c r="R1537" s="704"/>
      <c r="S1537" s="3180"/>
    </row>
    <row r="1538" spans="7:19" ht="15" customHeight="1">
      <c r="G1538" s="1047"/>
      <c r="H1538" s="655"/>
      <c r="I1538" s="655"/>
      <c r="J1538" s="655"/>
      <c r="K1538" s="655"/>
      <c r="L1538" s="655"/>
      <c r="M1538" s="655"/>
      <c r="N1538" s="1310"/>
      <c r="P1538" s="656"/>
      <c r="Q1538" s="657"/>
      <c r="R1538" s="704"/>
      <c r="S1538" s="3180"/>
    </row>
    <row r="1539" spans="7:19" ht="15" customHeight="1">
      <c r="G1539" s="1047"/>
      <c r="H1539" s="655"/>
      <c r="I1539" s="655"/>
      <c r="J1539" s="655"/>
      <c r="K1539" s="655"/>
      <c r="L1539" s="655"/>
      <c r="M1539" s="655"/>
      <c r="N1539" s="1310"/>
      <c r="P1539" s="656"/>
      <c r="Q1539" s="657"/>
      <c r="R1539" s="704"/>
      <c r="S1539" s="3180"/>
    </row>
    <row r="1540" spans="7:19" ht="15" customHeight="1">
      <c r="G1540" s="1047"/>
      <c r="H1540" s="655"/>
      <c r="I1540" s="655"/>
      <c r="J1540" s="655"/>
      <c r="K1540" s="655"/>
      <c r="L1540" s="655"/>
      <c r="M1540" s="655"/>
      <c r="N1540" s="1310"/>
      <c r="P1540" s="656"/>
      <c r="Q1540" s="657"/>
      <c r="R1540" s="704"/>
      <c r="S1540" s="3180"/>
    </row>
    <row r="1541" spans="7:19" ht="15" customHeight="1">
      <c r="G1541" s="1047"/>
      <c r="H1541" s="655"/>
      <c r="I1541" s="655"/>
      <c r="J1541" s="655"/>
      <c r="K1541" s="655"/>
      <c r="L1541" s="655"/>
      <c r="M1541" s="655"/>
      <c r="N1541" s="1310"/>
      <c r="P1541" s="656"/>
      <c r="Q1541" s="657"/>
      <c r="R1541" s="704"/>
      <c r="S1541" s="3180"/>
    </row>
    <row r="1542" spans="7:19" ht="15" customHeight="1">
      <c r="G1542" s="1047"/>
      <c r="H1542" s="655"/>
      <c r="I1542" s="655"/>
      <c r="J1542" s="655"/>
      <c r="K1542" s="655"/>
      <c r="L1542" s="655"/>
      <c r="M1542" s="655"/>
      <c r="N1542" s="1310"/>
      <c r="P1542" s="656"/>
      <c r="Q1542" s="657"/>
      <c r="R1542" s="704"/>
      <c r="S1542" s="3180"/>
    </row>
    <row r="1543" spans="7:19" ht="15" customHeight="1">
      <c r="G1543" s="1047"/>
      <c r="H1543" s="655"/>
      <c r="I1543" s="655"/>
      <c r="J1543" s="655"/>
      <c r="K1543" s="655"/>
      <c r="L1543" s="655"/>
      <c r="M1543" s="655"/>
      <c r="N1543" s="1310"/>
      <c r="P1543" s="656"/>
      <c r="Q1543" s="657"/>
      <c r="R1543" s="704"/>
      <c r="S1543" s="3180"/>
    </row>
    <row r="1544" spans="7:19" ht="15" customHeight="1">
      <c r="G1544" s="1047"/>
      <c r="H1544" s="655"/>
      <c r="I1544" s="655"/>
      <c r="J1544" s="655"/>
      <c r="K1544" s="655"/>
      <c r="L1544" s="655"/>
      <c r="M1544" s="655"/>
      <c r="N1544" s="1310"/>
      <c r="P1544" s="656"/>
      <c r="Q1544" s="657"/>
      <c r="R1544" s="704"/>
      <c r="S1544" s="3180"/>
    </row>
    <row r="1545" spans="7:19" ht="15" customHeight="1">
      <c r="G1545" s="1047"/>
      <c r="H1545" s="655"/>
      <c r="I1545" s="655"/>
      <c r="J1545" s="655"/>
      <c r="K1545" s="655"/>
      <c r="L1545" s="655"/>
      <c r="M1545" s="655"/>
      <c r="N1545" s="1310"/>
      <c r="P1545" s="656"/>
      <c r="Q1545" s="657"/>
      <c r="R1545" s="704"/>
      <c r="S1545" s="3180"/>
    </row>
    <row r="1546" spans="7:19" ht="15" customHeight="1">
      <c r="G1546" s="1047"/>
      <c r="H1546" s="655"/>
      <c r="I1546" s="655"/>
      <c r="J1546" s="655"/>
      <c r="K1546" s="655"/>
      <c r="L1546" s="655"/>
      <c r="M1546" s="655"/>
      <c r="N1546" s="1310"/>
      <c r="P1546" s="656"/>
      <c r="Q1546" s="657"/>
      <c r="R1546" s="704"/>
      <c r="S1546" s="3180"/>
    </row>
    <row r="1547" spans="7:19" ht="15" customHeight="1">
      <c r="G1547" s="1047"/>
      <c r="H1547" s="655"/>
      <c r="I1547" s="655"/>
      <c r="J1547" s="655"/>
      <c r="K1547" s="655"/>
      <c r="L1547" s="655"/>
      <c r="M1547" s="655"/>
      <c r="N1547" s="1310"/>
      <c r="P1547" s="656"/>
      <c r="Q1547" s="657"/>
      <c r="R1547" s="704"/>
      <c r="S1547" s="3180"/>
    </row>
    <row r="1548" spans="7:19" ht="15" customHeight="1">
      <c r="G1548" s="1047"/>
      <c r="H1548" s="655"/>
      <c r="I1548" s="655"/>
      <c r="J1548" s="655"/>
      <c r="K1548" s="655"/>
      <c r="L1548" s="655"/>
      <c r="M1548" s="655"/>
      <c r="N1548" s="1310"/>
      <c r="P1548" s="656"/>
      <c r="Q1548" s="657"/>
      <c r="R1548" s="704"/>
      <c r="S1548" s="3180"/>
    </row>
    <row r="1549" spans="7:19" ht="15" customHeight="1">
      <c r="G1549" s="1047"/>
      <c r="H1549" s="655"/>
      <c r="I1549" s="655"/>
      <c r="J1549" s="655"/>
      <c r="K1549" s="655"/>
      <c r="L1549" s="655"/>
      <c r="M1549" s="655"/>
      <c r="N1549" s="1310"/>
      <c r="P1549" s="656"/>
      <c r="Q1549" s="657"/>
      <c r="R1549" s="704"/>
      <c r="S1549" s="3180"/>
    </row>
    <row r="1550" spans="7:19" ht="15" customHeight="1">
      <c r="G1550" s="1047"/>
      <c r="H1550" s="655"/>
      <c r="I1550" s="655"/>
      <c r="J1550" s="655"/>
      <c r="K1550" s="655"/>
      <c r="L1550" s="655"/>
      <c r="M1550" s="655"/>
      <c r="N1550" s="1310"/>
      <c r="P1550" s="656"/>
      <c r="Q1550" s="657"/>
      <c r="R1550" s="704"/>
      <c r="S1550" s="3180"/>
    </row>
    <row r="1551" spans="7:19" ht="15" customHeight="1">
      <c r="G1551" s="1047"/>
      <c r="H1551" s="655"/>
      <c r="I1551" s="655"/>
      <c r="J1551" s="655"/>
      <c r="K1551" s="655"/>
      <c r="L1551" s="655"/>
      <c r="M1551" s="655"/>
      <c r="N1551" s="1310"/>
      <c r="P1551" s="656"/>
      <c r="Q1551" s="657"/>
      <c r="R1551" s="704"/>
      <c r="S1551" s="3180"/>
    </row>
    <row r="1552" spans="7:19" ht="15" customHeight="1">
      <c r="G1552" s="1047"/>
      <c r="H1552" s="655"/>
      <c r="I1552" s="655"/>
      <c r="J1552" s="655"/>
      <c r="K1552" s="655"/>
      <c r="L1552" s="655"/>
      <c r="M1552" s="655"/>
      <c r="N1552" s="1310"/>
      <c r="P1552" s="656"/>
      <c r="Q1552" s="657"/>
      <c r="R1552" s="704"/>
      <c r="S1552" s="3180"/>
    </row>
    <row r="1553" spans="7:19" ht="15" customHeight="1">
      <c r="G1553" s="1047"/>
      <c r="H1553" s="655"/>
      <c r="I1553" s="655"/>
      <c r="J1553" s="655"/>
      <c r="K1553" s="655"/>
      <c r="L1553" s="655"/>
      <c r="M1553" s="655"/>
      <c r="N1553" s="1310"/>
      <c r="P1553" s="656"/>
      <c r="Q1553" s="657"/>
      <c r="R1553" s="704"/>
      <c r="S1553" s="3180"/>
    </row>
    <row r="1554" spans="7:19" ht="15" customHeight="1">
      <c r="G1554" s="1047"/>
      <c r="H1554" s="655"/>
      <c r="I1554" s="655"/>
      <c r="J1554" s="655"/>
      <c r="K1554" s="655"/>
      <c r="L1554" s="655"/>
      <c r="M1554" s="655"/>
      <c r="N1554" s="1310"/>
      <c r="P1554" s="656"/>
      <c r="Q1554" s="657"/>
      <c r="R1554" s="704"/>
      <c r="S1554" s="3180"/>
    </row>
    <row r="1555" spans="7:19" ht="15" customHeight="1">
      <c r="G1555" s="1047"/>
      <c r="H1555" s="655"/>
      <c r="I1555" s="655"/>
      <c r="J1555" s="655"/>
      <c r="K1555" s="655"/>
      <c r="L1555" s="655"/>
      <c r="M1555" s="655"/>
      <c r="N1555" s="1310"/>
      <c r="P1555" s="656"/>
      <c r="Q1555" s="657"/>
      <c r="R1555" s="704"/>
      <c r="S1555" s="3180"/>
    </row>
    <row r="1556" spans="7:19" ht="15" customHeight="1">
      <c r="G1556" s="1047"/>
      <c r="H1556" s="655"/>
      <c r="I1556" s="655"/>
      <c r="J1556" s="655"/>
      <c r="K1556" s="655"/>
      <c r="L1556" s="655"/>
      <c r="M1556" s="655"/>
      <c r="N1556" s="1310"/>
      <c r="P1556" s="656"/>
      <c r="Q1556" s="657"/>
      <c r="R1556" s="704"/>
      <c r="S1556" s="3180"/>
    </row>
    <row r="1557" spans="7:19" ht="15" customHeight="1">
      <c r="G1557" s="1047"/>
      <c r="H1557" s="655"/>
      <c r="I1557" s="655"/>
      <c r="J1557" s="655"/>
      <c r="K1557" s="655"/>
      <c r="L1557" s="655"/>
      <c r="M1557" s="655"/>
      <c r="N1557" s="1310"/>
      <c r="P1557" s="656"/>
      <c r="Q1557" s="657"/>
      <c r="R1557" s="704"/>
      <c r="S1557" s="3180"/>
    </row>
    <row r="1558" spans="7:19" ht="15" customHeight="1">
      <c r="G1558" s="1047"/>
      <c r="H1558" s="655"/>
      <c r="I1558" s="655"/>
      <c r="J1558" s="655"/>
      <c r="K1558" s="655"/>
      <c r="L1558" s="655"/>
      <c r="M1558" s="655"/>
      <c r="N1558" s="1310"/>
      <c r="P1558" s="656"/>
      <c r="Q1558" s="657"/>
      <c r="R1558" s="704"/>
      <c r="S1558" s="3180"/>
    </row>
    <row r="1559" spans="7:19" ht="15" customHeight="1">
      <c r="G1559" s="1047"/>
      <c r="H1559" s="655"/>
      <c r="I1559" s="655"/>
      <c r="J1559" s="655"/>
      <c r="K1559" s="655"/>
      <c r="L1559" s="655"/>
      <c r="M1559" s="655"/>
      <c r="N1559" s="1310"/>
      <c r="P1559" s="656"/>
      <c r="Q1559" s="657"/>
      <c r="R1559" s="704"/>
      <c r="S1559" s="3180"/>
    </row>
    <row r="1560" spans="7:19" ht="15" customHeight="1">
      <c r="G1560" s="1047"/>
      <c r="H1560" s="655"/>
      <c r="I1560" s="655"/>
      <c r="J1560" s="655"/>
      <c r="K1560" s="655"/>
      <c r="L1560" s="655"/>
      <c r="M1560" s="655"/>
      <c r="N1560" s="1310"/>
      <c r="P1560" s="656"/>
      <c r="Q1560" s="657"/>
      <c r="R1560" s="704"/>
      <c r="S1560" s="3180"/>
    </row>
    <row r="1561" spans="7:19" ht="15" customHeight="1">
      <c r="G1561" s="1047"/>
      <c r="H1561" s="655"/>
      <c r="I1561" s="655"/>
      <c r="J1561" s="655"/>
      <c r="K1561" s="655"/>
      <c r="L1561" s="655"/>
      <c r="M1561" s="655"/>
      <c r="N1561" s="1310"/>
      <c r="P1561" s="656"/>
      <c r="Q1561" s="657"/>
      <c r="R1561" s="704"/>
      <c r="S1561" s="3180"/>
    </row>
    <row r="1562" spans="7:19" ht="15" customHeight="1">
      <c r="G1562" s="1047"/>
      <c r="H1562" s="655"/>
      <c r="I1562" s="655"/>
      <c r="J1562" s="655"/>
      <c r="K1562" s="655"/>
      <c r="L1562" s="655"/>
      <c r="M1562" s="655"/>
      <c r="N1562" s="1310"/>
      <c r="P1562" s="656"/>
      <c r="Q1562" s="657"/>
      <c r="R1562" s="704"/>
      <c r="S1562" s="3180"/>
    </row>
    <row r="1563" spans="7:19" ht="15" customHeight="1">
      <c r="G1563" s="1047"/>
      <c r="H1563" s="655"/>
      <c r="I1563" s="655"/>
      <c r="J1563" s="655"/>
      <c r="K1563" s="655"/>
      <c r="L1563" s="655"/>
      <c r="M1563" s="655"/>
      <c r="N1563" s="1310"/>
      <c r="P1563" s="656"/>
      <c r="Q1563" s="657"/>
      <c r="R1563" s="704"/>
      <c r="S1563" s="3180"/>
    </row>
    <row r="1564" spans="7:19" ht="15" customHeight="1">
      <c r="G1564" s="1047"/>
      <c r="H1564" s="655"/>
      <c r="I1564" s="655"/>
      <c r="J1564" s="655"/>
      <c r="K1564" s="655"/>
      <c r="L1564" s="655"/>
      <c r="M1564" s="655"/>
      <c r="N1564" s="1310"/>
      <c r="P1564" s="656"/>
      <c r="Q1564" s="657"/>
      <c r="R1564" s="704"/>
      <c r="S1564" s="3180"/>
    </row>
    <row r="1565" spans="7:19" ht="15" customHeight="1">
      <c r="G1565" s="1047"/>
      <c r="H1565" s="655"/>
      <c r="I1565" s="655"/>
      <c r="J1565" s="655"/>
      <c r="K1565" s="655"/>
      <c r="L1565" s="655"/>
      <c r="M1565" s="655"/>
      <c r="N1565" s="1310"/>
      <c r="P1565" s="656"/>
      <c r="Q1565" s="657"/>
      <c r="R1565" s="704"/>
      <c r="S1565" s="3180"/>
    </row>
    <row r="1566" spans="7:19" ht="15" customHeight="1">
      <c r="G1566" s="1047"/>
      <c r="H1566" s="655"/>
      <c r="I1566" s="655"/>
      <c r="J1566" s="655"/>
      <c r="K1566" s="655"/>
      <c r="L1566" s="655"/>
      <c r="M1566" s="655"/>
      <c r="N1566" s="1310"/>
      <c r="P1566" s="656"/>
      <c r="Q1566" s="657"/>
      <c r="R1566" s="704"/>
      <c r="S1566" s="3180"/>
    </row>
    <row r="1567" spans="7:19" ht="15" customHeight="1">
      <c r="G1567" s="1047"/>
      <c r="H1567" s="655"/>
      <c r="I1567" s="655"/>
      <c r="J1567" s="655"/>
      <c r="K1567" s="655"/>
      <c r="L1567" s="655"/>
      <c r="M1567" s="655"/>
      <c r="N1567" s="1310"/>
      <c r="P1567" s="656"/>
      <c r="Q1567" s="657"/>
      <c r="R1567" s="704"/>
      <c r="S1567" s="3180"/>
    </row>
    <row r="1568" spans="7:19" ht="15" customHeight="1">
      <c r="G1568" s="1047"/>
      <c r="H1568" s="655"/>
      <c r="I1568" s="655"/>
      <c r="J1568" s="655"/>
      <c r="K1568" s="655"/>
      <c r="L1568" s="655"/>
      <c r="M1568" s="655"/>
      <c r="N1568" s="1310"/>
      <c r="P1568" s="656"/>
      <c r="Q1568" s="657"/>
      <c r="R1568" s="704"/>
      <c r="S1568" s="3180"/>
    </row>
    <row r="1569" spans="7:19" ht="15" customHeight="1">
      <c r="G1569" s="1047"/>
      <c r="H1569" s="655"/>
      <c r="I1569" s="655"/>
      <c r="J1569" s="655"/>
      <c r="K1569" s="655"/>
      <c r="L1569" s="655"/>
      <c r="M1569" s="655"/>
      <c r="N1569" s="1310"/>
      <c r="P1569" s="656"/>
      <c r="Q1569" s="657"/>
      <c r="R1569" s="704"/>
      <c r="S1569" s="3180"/>
    </row>
    <row r="1570" spans="7:19" ht="15" customHeight="1">
      <c r="G1570" s="1047"/>
      <c r="H1570" s="655"/>
      <c r="I1570" s="655"/>
      <c r="J1570" s="655"/>
      <c r="K1570" s="655"/>
      <c r="L1570" s="655"/>
      <c r="M1570" s="655"/>
      <c r="N1570" s="1310"/>
      <c r="P1570" s="656"/>
      <c r="Q1570" s="657"/>
      <c r="R1570" s="704"/>
      <c r="S1570" s="3180"/>
    </row>
    <row r="1571" spans="7:19" ht="15" customHeight="1">
      <c r="G1571" s="1047"/>
      <c r="H1571" s="655"/>
      <c r="I1571" s="655"/>
      <c r="J1571" s="655"/>
      <c r="K1571" s="655"/>
      <c r="L1571" s="655"/>
      <c r="M1571" s="655"/>
      <c r="N1571" s="1310"/>
      <c r="P1571" s="656"/>
      <c r="Q1571" s="657"/>
      <c r="R1571" s="704"/>
      <c r="S1571" s="3180"/>
    </row>
    <row r="1572" spans="7:19" ht="15" customHeight="1">
      <c r="G1572" s="1047"/>
      <c r="H1572" s="655"/>
      <c r="I1572" s="655"/>
      <c r="J1572" s="655"/>
      <c r="K1572" s="655"/>
      <c r="L1572" s="655"/>
      <c r="M1572" s="655"/>
      <c r="N1572" s="1310"/>
      <c r="P1572" s="656"/>
      <c r="Q1572" s="657"/>
      <c r="R1572" s="704"/>
      <c r="S1572" s="3180"/>
    </row>
    <row r="1573" spans="7:19" ht="15" customHeight="1">
      <c r="G1573" s="1047"/>
      <c r="H1573" s="655"/>
      <c r="I1573" s="655"/>
      <c r="J1573" s="655"/>
      <c r="K1573" s="655"/>
      <c r="L1573" s="655"/>
      <c r="M1573" s="655"/>
      <c r="N1573" s="1310"/>
      <c r="P1573" s="656"/>
      <c r="Q1573" s="657"/>
      <c r="R1573" s="704"/>
      <c r="S1573" s="3180"/>
    </row>
    <row r="1574" spans="7:19" ht="15" customHeight="1">
      <c r="G1574" s="1047"/>
      <c r="H1574" s="655"/>
      <c r="I1574" s="655"/>
      <c r="J1574" s="655"/>
      <c r="K1574" s="655"/>
      <c r="L1574" s="655"/>
      <c r="M1574" s="655"/>
      <c r="N1574" s="1310"/>
      <c r="P1574" s="656"/>
      <c r="Q1574" s="657"/>
      <c r="R1574" s="704"/>
      <c r="S1574" s="3180"/>
    </row>
    <row r="1575" spans="7:19" ht="15" customHeight="1">
      <c r="G1575" s="1047"/>
      <c r="H1575" s="655"/>
      <c r="I1575" s="655"/>
      <c r="J1575" s="655"/>
      <c r="K1575" s="655"/>
      <c r="L1575" s="655"/>
      <c r="M1575" s="655"/>
      <c r="N1575" s="1310"/>
      <c r="P1575" s="656"/>
      <c r="Q1575" s="657"/>
      <c r="R1575" s="704"/>
      <c r="S1575" s="3180"/>
    </row>
    <row r="1576" spans="7:19" ht="15" customHeight="1">
      <c r="G1576" s="1047"/>
      <c r="H1576" s="655"/>
      <c r="I1576" s="655"/>
      <c r="J1576" s="655"/>
      <c r="K1576" s="655"/>
      <c r="L1576" s="655"/>
      <c r="M1576" s="655"/>
      <c r="N1576" s="1310"/>
      <c r="P1576" s="656"/>
      <c r="Q1576" s="657"/>
      <c r="R1576" s="704"/>
      <c r="S1576" s="3180"/>
    </row>
    <row r="1577" spans="7:19" ht="15" customHeight="1">
      <c r="G1577" s="1047"/>
      <c r="H1577" s="655"/>
      <c r="I1577" s="655"/>
      <c r="J1577" s="655"/>
      <c r="K1577" s="655"/>
      <c r="L1577" s="655"/>
      <c r="M1577" s="655"/>
      <c r="N1577" s="1310"/>
      <c r="P1577" s="656"/>
      <c r="Q1577" s="657"/>
      <c r="R1577" s="704"/>
      <c r="S1577" s="3180"/>
    </row>
    <row r="1578" spans="7:19" ht="15" customHeight="1">
      <c r="G1578" s="1047"/>
      <c r="H1578" s="655"/>
      <c r="I1578" s="655"/>
      <c r="J1578" s="655"/>
      <c r="K1578" s="655"/>
      <c r="L1578" s="655"/>
      <c r="M1578" s="655"/>
      <c r="N1578" s="1310"/>
      <c r="P1578" s="656"/>
      <c r="Q1578" s="657"/>
      <c r="R1578" s="704"/>
      <c r="S1578" s="3180"/>
    </row>
    <row r="1579" spans="7:19" ht="15" customHeight="1">
      <c r="G1579" s="1047"/>
      <c r="H1579" s="655"/>
      <c r="I1579" s="655"/>
      <c r="J1579" s="655"/>
      <c r="K1579" s="655"/>
      <c r="L1579" s="655"/>
      <c r="M1579" s="655"/>
      <c r="N1579" s="1310"/>
      <c r="P1579" s="656"/>
      <c r="Q1579" s="657"/>
      <c r="R1579" s="704"/>
      <c r="S1579" s="3180"/>
    </row>
    <row r="1580" spans="7:19" ht="15" customHeight="1">
      <c r="G1580" s="1047"/>
      <c r="H1580" s="655"/>
      <c r="I1580" s="655"/>
      <c r="J1580" s="655"/>
      <c r="K1580" s="655"/>
      <c r="L1580" s="655"/>
      <c r="M1580" s="655"/>
      <c r="N1580" s="1310"/>
      <c r="P1580" s="656"/>
      <c r="Q1580" s="657"/>
      <c r="R1580" s="704"/>
      <c r="S1580" s="3180"/>
    </row>
    <row r="1581" spans="7:19" ht="15" customHeight="1">
      <c r="G1581" s="1047"/>
      <c r="H1581" s="655"/>
      <c r="I1581" s="655"/>
      <c r="J1581" s="655"/>
      <c r="K1581" s="655"/>
      <c r="L1581" s="655"/>
      <c r="M1581" s="655"/>
      <c r="N1581" s="1310"/>
      <c r="P1581" s="656"/>
      <c r="Q1581" s="657"/>
      <c r="R1581" s="704"/>
      <c r="S1581" s="3180"/>
    </row>
    <row r="1582" spans="7:19" ht="15" customHeight="1">
      <c r="G1582" s="1047"/>
      <c r="H1582" s="655"/>
      <c r="I1582" s="655"/>
      <c r="J1582" s="655"/>
      <c r="K1582" s="655"/>
      <c r="L1582" s="655"/>
      <c r="M1582" s="655"/>
      <c r="N1582" s="1310"/>
      <c r="P1582" s="656"/>
      <c r="Q1582" s="657"/>
      <c r="R1582" s="704"/>
      <c r="S1582" s="3180"/>
    </row>
    <row r="1583" spans="7:19" ht="15" customHeight="1">
      <c r="G1583" s="1047"/>
      <c r="H1583" s="655"/>
      <c r="I1583" s="655"/>
      <c r="J1583" s="655"/>
      <c r="K1583" s="655"/>
      <c r="L1583" s="655"/>
      <c r="M1583" s="655"/>
      <c r="N1583" s="1310"/>
      <c r="P1583" s="656"/>
      <c r="Q1583" s="657"/>
      <c r="R1583" s="704"/>
      <c r="S1583" s="3180"/>
    </row>
    <row r="1584" spans="7:19" ht="15" customHeight="1">
      <c r="G1584" s="1047"/>
      <c r="H1584" s="655"/>
      <c r="I1584" s="655"/>
      <c r="J1584" s="655"/>
      <c r="K1584" s="655"/>
      <c r="L1584" s="655"/>
      <c r="M1584" s="655"/>
      <c r="N1584" s="1310"/>
      <c r="P1584" s="656"/>
      <c r="Q1584" s="657"/>
      <c r="R1584" s="704"/>
      <c r="S1584" s="3180"/>
    </row>
    <row r="1585" spans="7:19" ht="15" customHeight="1">
      <c r="G1585" s="1047"/>
      <c r="H1585" s="655"/>
      <c r="I1585" s="655"/>
      <c r="J1585" s="655"/>
      <c r="K1585" s="655"/>
      <c r="L1585" s="655"/>
      <c r="M1585" s="655"/>
      <c r="N1585" s="1310"/>
      <c r="P1585" s="656"/>
      <c r="Q1585" s="657"/>
      <c r="R1585" s="704"/>
      <c r="S1585" s="3180"/>
    </row>
    <row r="1586" spans="7:19" ht="15" customHeight="1">
      <c r="G1586" s="1047"/>
      <c r="H1586" s="655"/>
      <c r="I1586" s="655"/>
      <c r="J1586" s="655"/>
      <c r="K1586" s="655"/>
      <c r="L1586" s="655"/>
      <c r="M1586" s="655"/>
      <c r="N1586" s="1310"/>
      <c r="P1586" s="656"/>
      <c r="Q1586" s="657"/>
      <c r="R1586" s="704"/>
      <c r="S1586" s="3180"/>
    </row>
    <row r="1587" spans="7:19" ht="15" customHeight="1">
      <c r="G1587" s="1047"/>
      <c r="H1587" s="655"/>
      <c r="I1587" s="655"/>
      <c r="J1587" s="655"/>
      <c r="K1587" s="655"/>
      <c r="L1587" s="655"/>
      <c r="M1587" s="655"/>
      <c r="N1587" s="1310"/>
      <c r="P1587" s="656"/>
      <c r="Q1587" s="657"/>
      <c r="R1587" s="704"/>
      <c r="S1587" s="3180"/>
    </row>
    <row r="1588" spans="7:19" ht="15" customHeight="1">
      <c r="G1588" s="1047"/>
      <c r="H1588" s="655"/>
      <c r="I1588" s="655"/>
      <c r="J1588" s="655"/>
      <c r="K1588" s="655"/>
      <c r="L1588" s="655"/>
      <c r="M1588" s="655"/>
      <c r="N1588" s="1310"/>
      <c r="P1588" s="656"/>
      <c r="Q1588" s="657"/>
      <c r="R1588" s="704"/>
      <c r="S1588" s="3180"/>
    </row>
    <row r="1589" spans="7:19" ht="15" customHeight="1">
      <c r="G1589" s="1047"/>
      <c r="H1589" s="655"/>
      <c r="I1589" s="655"/>
      <c r="J1589" s="655"/>
      <c r="K1589" s="655"/>
      <c r="L1589" s="655"/>
      <c r="M1589" s="655"/>
      <c r="N1589" s="1310"/>
      <c r="P1589" s="656"/>
      <c r="Q1589" s="657"/>
      <c r="R1589" s="704"/>
      <c r="S1589" s="3180"/>
    </row>
    <row r="1590" spans="7:19" ht="15" customHeight="1">
      <c r="G1590" s="1047"/>
      <c r="H1590" s="655"/>
      <c r="I1590" s="655"/>
      <c r="J1590" s="655"/>
      <c r="K1590" s="655"/>
      <c r="L1590" s="655"/>
      <c r="M1590" s="655"/>
      <c r="N1590" s="1310"/>
      <c r="P1590" s="656"/>
      <c r="Q1590" s="657"/>
      <c r="R1590" s="704"/>
      <c r="S1590" s="3180"/>
    </row>
    <row r="1591" spans="7:19" ht="15" customHeight="1">
      <c r="G1591" s="1047"/>
      <c r="H1591" s="655"/>
      <c r="I1591" s="655"/>
      <c r="J1591" s="655"/>
      <c r="K1591" s="655"/>
      <c r="L1591" s="655"/>
      <c r="M1591" s="655"/>
      <c r="N1591" s="1310"/>
      <c r="P1591" s="656"/>
      <c r="Q1591" s="657"/>
      <c r="R1591" s="704"/>
      <c r="S1591" s="3180"/>
    </row>
    <row r="1592" spans="7:19" ht="15" customHeight="1">
      <c r="G1592" s="1047"/>
      <c r="H1592" s="655"/>
      <c r="I1592" s="655"/>
      <c r="J1592" s="655"/>
      <c r="K1592" s="655"/>
      <c r="L1592" s="655"/>
      <c r="M1592" s="655"/>
      <c r="N1592" s="1310"/>
      <c r="P1592" s="656"/>
      <c r="Q1592" s="657"/>
      <c r="R1592" s="704"/>
      <c r="S1592" s="3180"/>
    </row>
    <row r="1593" spans="7:19" ht="15" customHeight="1">
      <c r="G1593" s="1047"/>
      <c r="H1593" s="655"/>
      <c r="I1593" s="655"/>
      <c r="J1593" s="655"/>
      <c r="K1593" s="655"/>
      <c r="L1593" s="655"/>
      <c r="M1593" s="655"/>
      <c r="N1593" s="1310"/>
      <c r="P1593" s="656"/>
      <c r="Q1593" s="657"/>
      <c r="R1593" s="704"/>
      <c r="S1593" s="3180"/>
    </row>
    <row r="1594" spans="7:19" ht="15" customHeight="1">
      <c r="G1594" s="1047"/>
      <c r="H1594" s="655"/>
      <c r="I1594" s="655"/>
      <c r="J1594" s="655"/>
      <c r="K1594" s="655"/>
      <c r="L1594" s="655"/>
      <c r="M1594" s="655"/>
      <c r="N1594" s="1310"/>
      <c r="P1594" s="656"/>
      <c r="Q1594" s="657"/>
      <c r="R1594" s="704"/>
      <c r="S1594" s="3180"/>
    </row>
    <row r="1595" spans="7:19" ht="15" customHeight="1">
      <c r="G1595" s="1047"/>
      <c r="H1595" s="655"/>
      <c r="I1595" s="655"/>
      <c r="J1595" s="655"/>
      <c r="K1595" s="655"/>
      <c r="L1595" s="655"/>
      <c r="M1595" s="655"/>
      <c r="N1595" s="1310"/>
      <c r="P1595" s="656"/>
      <c r="Q1595" s="657"/>
      <c r="R1595" s="704"/>
      <c r="S1595" s="3180"/>
    </row>
    <row r="1596" spans="7:19" ht="15" customHeight="1">
      <c r="G1596" s="1047"/>
      <c r="H1596" s="655"/>
      <c r="I1596" s="655"/>
      <c r="J1596" s="655"/>
      <c r="K1596" s="655"/>
      <c r="L1596" s="655"/>
      <c r="M1596" s="655"/>
      <c r="N1596" s="1310"/>
      <c r="P1596" s="656"/>
      <c r="Q1596" s="657"/>
      <c r="R1596" s="704"/>
      <c r="S1596" s="3180"/>
    </row>
    <row r="1597" spans="7:19" ht="15" customHeight="1">
      <c r="G1597" s="1047"/>
      <c r="H1597" s="655"/>
      <c r="I1597" s="655"/>
      <c r="J1597" s="655"/>
      <c r="K1597" s="655"/>
      <c r="L1597" s="655"/>
      <c r="M1597" s="655"/>
      <c r="N1597" s="1310"/>
      <c r="P1597" s="656"/>
      <c r="Q1597" s="657"/>
      <c r="R1597" s="704"/>
      <c r="S1597" s="3180"/>
    </row>
    <row r="1598" spans="7:19" ht="15" customHeight="1">
      <c r="G1598" s="1047"/>
      <c r="H1598" s="655"/>
      <c r="I1598" s="655"/>
      <c r="J1598" s="655"/>
      <c r="K1598" s="655"/>
      <c r="L1598" s="655"/>
      <c r="M1598" s="655"/>
      <c r="N1598" s="1310"/>
      <c r="P1598" s="656"/>
      <c r="Q1598" s="657"/>
      <c r="R1598" s="704"/>
      <c r="S1598" s="3180"/>
    </row>
    <row r="1599" spans="7:19" ht="15" customHeight="1">
      <c r="G1599" s="1047"/>
      <c r="H1599" s="655"/>
      <c r="I1599" s="655"/>
      <c r="J1599" s="655"/>
      <c r="K1599" s="655"/>
      <c r="L1599" s="655"/>
      <c r="M1599" s="655"/>
      <c r="N1599" s="1310"/>
      <c r="P1599" s="656"/>
      <c r="Q1599" s="657"/>
      <c r="R1599" s="704"/>
      <c r="S1599" s="3180"/>
    </row>
    <row r="1600" spans="7:19">
      <c r="G1600" s="1047"/>
      <c r="H1600" s="655"/>
      <c r="I1600" s="655"/>
      <c r="J1600" s="655"/>
      <c r="K1600" s="655"/>
      <c r="L1600" s="655"/>
      <c r="M1600" s="655"/>
      <c r="N1600" s="1310"/>
      <c r="P1600" s="656"/>
      <c r="Q1600" s="657"/>
      <c r="R1600" s="704"/>
      <c r="S1600" s="3180"/>
    </row>
    <row r="1601" spans="7:19">
      <c r="G1601" s="1047"/>
      <c r="H1601" s="655"/>
      <c r="I1601" s="655"/>
      <c r="J1601" s="655"/>
      <c r="K1601" s="655"/>
      <c r="L1601" s="655"/>
      <c r="M1601" s="655"/>
      <c r="N1601" s="1310"/>
      <c r="P1601" s="656"/>
      <c r="Q1601" s="657"/>
      <c r="R1601" s="704"/>
      <c r="S1601" s="3180"/>
    </row>
    <row r="1602" spans="7:19">
      <c r="G1602" s="1047"/>
      <c r="H1602" s="655"/>
      <c r="I1602" s="655"/>
      <c r="J1602" s="655"/>
      <c r="K1602" s="655"/>
      <c r="L1602" s="655"/>
      <c r="M1602" s="655"/>
      <c r="N1602" s="1310"/>
      <c r="P1602" s="656"/>
      <c r="Q1602" s="657"/>
      <c r="R1602" s="704"/>
      <c r="S1602" s="3180"/>
    </row>
    <row r="1603" spans="7:19">
      <c r="G1603" s="1047"/>
      <c r="H1603" s="655"/>
      <c r="I1603" s="655"/>
      <c r="J1603" s="655"/>
      <c r="K1603" s="655"/>
      <c r="L1603" s="655"/>
      <c r="M1603" s="655"/>
      <c r="N1603" s="1310"/>
      <c r="P1603" s="656"/>
      <c r="Q1603" s="657"/>
      <c r="R1603" s="704"/>
      <c r="S1603" s="3180"/>
    </row>
    <row r="1604" spans="7:19">
      <c r="G1604" s="1047"/>
      <c r="H1604" s="655"/>
      <c r="I1604" s="655"/>
      <c r="J1604" s="655"/>
      <c r="K1604" s="655"/>
      <c r="L1604" s="655"/>
      <c r="M1604" s="655"/>
      <c r="N1604" s="1310"/>
      <c r="P1604" s="656"/>
      <c r="Q1604" s="657"/>
      <c r="R1604" s="704"/>
      <c r="S1604" s="3180"/>
    </row>
    <row r="1605" spans="7:19">
      <c r="G1605" s="1047"/>
      <c r="H1605" s="655"/>
      <c r="I1605" s="655"/>
      <c r="J1605" s="655"/>
      <c r="K1605" s="655"/>
      <c r="L1605" s="655"/>
      <c r="M1605" s="655"/>
      <c r="N1605" s="1310"/>
      <c r="P1605" s="656"/>
      <c r="Q1605" s="657"/>
      <c r="R1605" s="704"/>
      <c r="S1605" s="3180"/>
    </row>
    <row r="1606" spans="7:19">
      <c r="G1606" s="1047"/>
      <c r="H1606" s="655"/>
      <c r="I1606" s="655"/>
      <c r="J1606" s="655"/>
      <c r="K1606" s="655"/>
      <c r="L1606" s="655"/>
      <c r="M1606" s="655"/>
      <c r="N1606" s="1310"/>
      <c r="P1606" s="656"/>
      <c r="Q1606" s="657"/>
      <c r="R1606" s="704"/>
      <c r="S1606" s="3180"/>
    </row>
    <row r="1607" spans="7:19">
      <c r="G1607" s="1047"/>
      <c r="H1607" s="655"/>
      <c r="I1607" s="655"/>
      <c r="J1607" s="655"/>
      <c r="K1607" s="655"/>
      <c r="L1607" s="655"/>
      <c r="M1607" s="655"/>
      <c r="N1607" s="1310"/>
      <c r="P1607" s="656"/>
      <c r="Q1607" s="657"/>
      <c r="R1607" s="704"/>
      <c r="S1607" s="3180"/>
    </row>
    <row r="1608" spans="7:19">
      <c r="G1608" s="1047"/>
      <c r="H1608" s="655"/>
      <c r="I1608" s="655"/>
      <c r="J1608" s="655"/>
      <c r="K1608" s="655"/>
      <c r="L1608" s="655"/>
      <c r="M1608" s="655"/>
      <c r="N1608" s="1310"/>
      <c r="P1608" s="656"/>
      <c r="Q1608" s="657"/>
      <c r="R1608" s="704"/>
      <c r="S1608" s="3180"/>
    </row>
    <row r="1609" spans="7:19">
      <c r="G1609" s="1047"/>
      <c r="H1609" s="655"/>
      <c r="I1609" s="655"/>
      <c r="J1609" s="655"/>
      <c r="K1609" s="655"/>
      <c r="L1609" s="655"/>
      <c r="M1609" s="655"/>
      <c r="N1609" s="1310"/>
      <c r="P1609" s="656"/>
      <c r="Q1609" s="657"/>
      <c r="R1609" s="704"/>
      <c r="S1609" s="3180"/>
    </row>
    <row r="1610" spans="7:19">
      <c r="G1610" s="1047"/>
      <c r="H1610" s="655"/>
      <c r="I1610" s="655"/>
      <c r="J1610" s="655"/>
      <c r="K1610" s="655"/>
      <c r="L1610" s="655"/>
      <c r="M1610" s="655"/>
      <c r="N1610" s="1310"/>
      <c r="P1610" s="656"/>
      <c r="Q1610" s="657"/>
      <c r="R1610" s="704"/>
      <c r="S1610" s="3180"/>
    </row>
    <row r="1611" spans="7:19">
      <c r="G1611" s="1047"/>
      <c r="H1611" s="655"/>
      <c r="I1611" s="655"/>
      <c r="J1611" s="655"/>
      <c r="K1611" s="655"/>
      <c r="L1611" s="655"/>
      <c r="M1611" s="655"/>
      <c r="N1611" s="1310"/>
      <c r="P1611" s="656"/>
      <c r="Q1611" s="657"/>
      <c r="R1611" s="704"/>
      <c r="S1611" s="3180"/>
    </row>
    <row r="1612" spans="7:19">
      <c r="G1612" s="1047"/>
      <c r="H1612" s="655"/>
      <c r="I1612" s="655"/>
      <c r="J1612" s="655"/>
      <c r="K1612" s="655"/>
      <c r="L1612" s="655"/>
      <c r="M1612" s="655"/>
      <c r="N1612" s="1310"/>
      <c r="P1612" s="656"/>
      <c r="Q1612" s="657"/>
      <c r="R1612" s="704"/>
      <c r="S1612" s="3180"/>
    </row>
    <row r="1613" spans="7:19">
      <c r="G1613" s="1047"/>
      <c r="H1613" s="655"/>
      <c r="I1613" s="655"/>
      <c r="J1613" s="655"/>
      <c r="K1613" s="655"/>
      <c r="L1613" s="655"/>
      <c r="M1613" s="655"/>
      <c r="N1613" s="1310"/>
      <c r="P1613" s="656"/>
      <c r="Q1613" s="657"/>
      <c r="R1613" s="704"/>
      <c r="S1613" s="3180"/>
    </row>
    <row r="1614" spans="7:19">
      <c r="G1614" s="1047"/>
      <c r="H1614" s="655"/>
      <c r="I1614" s="655"/>
      <c r="J1614" s="655"/>
      <c r="K1614" s="655"/>
      <c r="L1614" s="655"/>
      <c r="M1614" s="655"/>
      <c r="N1614" s="1310"/>
      <c r="P1614" s="656"/>
      <c r="Q1614" s="657"/>
      <c r="R1614" s="704"/>
      <c r="S1614" s="3180"/>
    </row>
    <row r="1615" spans="7:19">
      <c r="G1615" s="1047"/>
      <c r="H1615" s="655"/>
      <c r="I1615" s="655"/>
      <c r="J1615" s="655"/>
      <c r="K1615" s="655"/>
      <c r="L1615" s="655"/>
      <c r="M1615" s="655"/>
      <c r="N1615" s="1310"/>
      <c r="P1615" s="656"/>
      <c r="Q1615" s="657"/>
      <c r="R1615" s="704"/>
      <c r="S1615" s="3180"/>
    </row>
    <row r="1616" spans="7:19">
      <c r="G1616" s="1047"/>
      <c r="H1616" s="655"/>
      <c r="I1616" s="655"/>
      <c r="J1616" s="655"/>
      <c r="K1616" s="655"/>
      <c r="L1616" s="655"/>
      <c r="M1616" s="655"/>
      <c r="N1616" s="1310"/>
      <c r="P1616" s="656"/>
      <c r="Q1616" s="657"/>
      <c r="R1616" s="704"/>
      <c r="S1616" s="3180"/>
    </row>
    <row r="1617" spans="7:19">
      <c r="G1617" s="1047"/>
      <c r="H1617" s="655"/>
      <c r="I1617" s="655"/>
      <c r="J1617" s="655"/>
      <c r="K1617" s="655"/>
      <c r="L1617" s="655"/>
      <c r="M1617" s="655"/>
      <c r="N1617" s="1310"/>
      <c r="P1617" s="656"/>
      <c r="Q1617" s="657"/>
      <c r="R1617" s="704"/>
      <c r="S1617" s="3180"/>
    </row>
    <row r="1618" spans="7:19">
      <c r="G1618" s="1047"/>
      <c r="H1618" s="655"/>
      <c r="I1618" s="655"/>
      <c r="J1618" s="655"/>
      <c r="K1618" s="655"/>
      <c r="L1618" s="655"/>
      <c r="M1618" s="655"/>
      <c r="N1618" s="1310"/>
      <c r="P1618" s="656"/>
      <c r="Q1618" s="657"/>
      <c r="R1618" s="704"/>
      <c r="S1618" s="3180"/>
    </row>
    <row r="1619" spans="7:19">
      <c r="G1619" s="1047"/>
      <c r="H1619" s="655"/>
      <c r="I1619" s="655"/>
      <c r="J1619" s="655"/>
      <c r="K1619" s="655"/>
      <c r="L1619" s="655"/>
      <c r="M1619" s="655"/>
      <c r="N1619" s="1310"/>
      <c r="P1619" s="656"/>
      <c r="Q1619" s="657"/>
      <c r="R1619" s="704"/>
      <c r="S1619" s="3180"/>
    </row>
    <row r="1620" spans="7:19">
      <c r="G1620" s="1047"/>
      <c r="H1620" s="655"/>
      <c r="I1620" s="655"/>
      <c r="J1620" s="655"/>
      <c r="K1620" s="655"/>
      <c r="L1620" s="655"/>
      <c r="M1620" s="655"/>
      <c r="N1620" s="1310"/>
      <c r="P1620" s="656"/>
      <c r="Q1620" s="657"/>
      <c r="R1620" s="704"/>
      <c r="S1620" s="3180"/>
    </row>
    <row r="1621" spans="7:19">
      <c r="G1621" s="1047"/>
      <c r="H1621" s="655"/>
      <c r="I1621" s="655"/>
      <c r="J1621" s="655"/>
      <c r="K1621" s="655"/>
      <c r="L1621" s="655"/>
      <c r="M1621" s="655"/>
      <c r="N1621" s="1310"/>
      <c r="P1621" s="656"/>
      <c r="Q1621" s="657"/>
      <c r="R1621" s="704"/>
      <c r="S1621" s="3180"/>
    </row>
    <row r="1622" spans="7:19">
      <c r="G1622" s="1047"/>
      <c r="H1622" s="655"/>
      <c r="I1622" s="655"/>
      <c r="J1622" s="655"/>
      <c r="K1622" s="655"/>
      <c r="L1622" s="655"/>
      <c r="M1622" s="655"/>
      <c r="N1622" s="1310"/>
      <c r="P1622" s="656"/>
      <c r="Q1622" s="657"/>
      <c r="R1622" s="704"/>
      <c r="S1622" s="3180"/>
    </row>
    <row r="1623" spans="7:19">
      <c r="G1623" s="1047"/>
      <c r="H1623" s="655"/>
      <c r="I1623" s="655"/>
      <c r="J1623" s="655"/>
      <c r="K1623" s="655"/>
      <c r="L1623" s="655"/>
      <c r="M1623" s="655"/>
      <c r="N1623" s="1310"/>
      <c r="P1623" s="656"/>
      <c r="Q1623" s="657"/>
      <c r="R1623" s="704"/>
      <c r="S1623" s="3180"/>
    </row>
    <row r="1624" spans="7:19">
      <c r="G1624" s="1047"/>
      <c r="H1624" s="655"/>
      <c r="I1624" s="655"/>
      <c r="J1624" s="655"/>
      <c r="K1624" s="655"/>
      <c r="L1624" s="655"/>
      <c r="M1624" s="655"/>
      <c r="N1624" s="1310"/>
      <c r="P1624" s="656"/>
      <c r="Q1624" s="657"/>
      <c r="R1624" s="704"/>
      <c r="S1624" s="3180"/>
    </row>
    <row r="1625" spans="7:19">
      <c r="G1625" s="1047"/>
      <c r="H1625" s="655"/>
      <c r="I1625" s="655"/>
      <c r="J1625" s="655"/>
      <c r="K1625" s="655"/>
      <c r="L1625" s="655"/>
      <c r="M1625" s="655"/>
      <c r="N1625" s="1310"/>
      <c r="P1625" s="656"/>
      <c r="Q1625" s="657"/>
      <c r="R1625" s="704"/>
      <c r="S1625" s="3180"/>
    </row>
    <row r="1626" spans="7:19">
      <c r="G1626" s="1047"/>
      <c r="H1626" s="655"/>
      <c r="I1626" s="655"/>
      <c r="J1626" s="655"/>
      <c r="K1626" s="655"/>
      <c r="L1626" s="655"/>
      <c r="M1626" s="655"/>
      <c r="N1626" s="1310"/>
      <c r="P1626" s="656"/>
      <c r="Q1626" s="657"/>
      <c r="R1626" s="704"/>
      <c r="S1626" s="3180"/>
    </row>
    <row r="1627" spans="7:19">
      <c r="G1627" s="1047"/>
      <c r="H1627" s="655"/>
      <c r="I1627" s="655"/>
      <c r="J1627" s="655"/>
      <c r="K1627" s="655"/>
      <c r="L1627" s="655"/>
      <c r="M1627" s="655"/>
      <c r="N1627" s="1310"/>
      <c r="P1627" s="656"/>
      <c r="Q1627" s="657"/>
      <c r="R1627" s="704"/>
      <c r="S1627" s="3180"/>
    </row>
    <row r="1628" spans="7:19">
      <c r="G1628" s="1047"/>
      <c r="H1628" s="655"/>
      <c r="I1628" s="655"/>
      <c r="J1628" s="655"/>
      <c r="K1628" s="655"/>
      <c r="L1628" s="655"/>
      <c r="M1628" s="655"/>
      <c r="N1628" s="1310"/>
      <c r="P1628" s="656"/>
      <c r="Q1628" s="657"/>
      <c r="R1628" s="704"/>
      <c r="S1628" s="3180"/>
    </row>
    <row r="1629" spans="7:19">
      <c r="G1629" s="1047"/>
      <c r="H1629" s="655"/>
      <c r="I1629" s="655"/>
      <c r="J1629" s="655"/>
      <c r="K1629" s="655"/>
      <c r="L1629" s="655"/>
      <c r="M1629" s="655"/>
      <c r="N1629" s="1310"/>
      <c r="P1629" s="656"/>
      <c r="Q1629" s="657"/>
      <c r="R1629" s="704"/>
      <c r="S1629" s="3180"/>
    </row>
    <row r="1630" spans="7:19">
      <c r="G1630" s="1047"/>
      <c r="H1630" s="655"/>
      <c r="I1630" s="655"/>
      <c r="J1630" s="655"/>
      <c r="K1630" s="655"/>
      <c r="L1630" s="655"/>
      <c r="M1630" s="655"/>
      <c r="N1630" s="1310"/>
      <c r="P1630" s="656"/>
      <c r="Q1630" s="657"/>
      <c r="R1630" s="704"/>
      <c r="S1630" s="3180"/>
    </row>
    <row r="1631" spans="7:19">
      <c r="G1631" s="1047"/>
      <c r="H1631" s="655"/>
      <c r="I1631" s="655"/>
      <c r="J1631" s="655"/>
      <c r="K1631" s="655"/>
      <c r="L1631" s="655"/>
      <c r="M1631" s="655"/>
      <c r="N1631" s="1310"/>
      <c r="P1631" s="656"/>
      <c r="Q1631" s="657"/>
      <c r="R1631" s="704"/>
      <c r="S1631" s="3180"/>
    </row>
    <row r="1632" spans="7:19">
      <c r="G1632" s="1047"/>
      <c r="H1632" s="655"/>
      <c r="I1632" s="655"/>
      <c r="J1632" s="655"/>
      <c r="K1632" s="655"/>
      <c r="L1632" s="655"/>
      <c r="M1632" s="655"/>
      <c r="N1632" s="1310"/>
      <c r="P1632" s="656"/>
      <c r="Q1632" s="657"/>
      <c r="R1632" s="704"/>
      <c r="S1632" s="3180"/>
    </row>
    <row r="1633" spans="7:19">
      <c r="G1633" s="1047"/>
      <c r="H1633" s="655"/>
      <c r="I1633" s="655"/>
      <c r="J1633" s="655"/>
      <c r="K1633" s="655"/>
      <c r="L1633" s="655"/>
      <c r="M1633" s="655"/>
      <c r="N1633" s="1310"/>
      <c r="P1633" s="656"/>
      <c r="Q1633" s="657"/>
      <c r="R1633" s="704"/>
      <c r="S1633" s="3180"/>
    </row>
    <row r="1634" spans="7:19">
      <c r="G1634" s="1047"/>
      <c r="H1634" s="655"/>
      <c r="I1634" s="655"/>
      <c r="J1634" s="655"/>
      <c r="K1634" s="655"/>
      <c r="L1634" s="655"/>
      <c r="M1634" s="655"/>
      <c r="N1634" s="1310"/>
      <c r="P1634" s="656"/>
      <c r="Q1634" s="657"/>
      <c r="R1634" s="704"/>
      <c r="S1634" s="3180"/>
    </row>
    <row r="1635" spans="7:19">
      <c r="G1635" s="1047"/>
      <c r="H1635" s="655"/>
      <c r="I1635" s="655"/>
      <c r="J1635" s="655"/>
      <c r="K1635" s="655"/>
      <c r="L1635" s="655"/>
      <c r="M1635" s="655"/>
      <c r="N1635" s="1310"/>
      <c r="P1635" s="656"/>
      <c r="Q1635" s="657"/>
      <c r="R1635" s="704"/>
      <c r="S1635" s="3180"/>
    </row>
    <row r="1636" spans="7:19">
      <c r="G1636" s="1047"/>
      <c r="H1636" s="655"/>
      <c r="I1636" s="655"/>
      <c r="J1636" s="655"/>
      <c r="K1636" s="655"/>
      <c r="L1636" s="655"/>
      <c r="M1636" s="655"/>
      <c r="N1636" s="1310"/>
      <c r="P1636" s="656"/>
      <c r="Q1636" s="657"/>
      <c r="R1636" s="704"/>
      <c r="S1636" s="3180"/>
    </row>
    <row r="1637" spans="7:19">
      <c r="G1637" s="1047"/>
      <c r="H1637" s="655"/>
      <c r="I1637" s="655"/>
      <c r="J1637" s="655"/>
      <c r="K1637" s="655"/>
      <c r="L1637" s="655"/>
      <c r="M1637" s="655"/>
      <c r="N1637" s="1310"/>
      <c r="P1637" s="656"/>
      <c r="Q1637" s="657"/>
      <c r="R1637" s="704"/>
      <c r="S1637" s="3180"/>
    </row>
    <row r="1638" spans="7:19">
      <c r="G1638" s="1047"/>
      <c r="H1638" s="655"/>
      <c r="I1638" s="655"/>
      <c r="J1638" s="655"/>
      <c r="K1638" s="655"/>
      <c r="L1638" s="655"/>
      <c r="M1638" s="655"/>
      <c r="N1638" s="1310"/>
      <c r="P1638" s="656"/>
      <c r="Q1638" s="657"/>
      <c r="R1638" s="704"/>
      <c r="S1638" s="3180"/>
    </row>
    <row r="1639" spans="7:19">
      <c r="G1639" s="1047"/>
      <c r="H1639" s="655"/>
      <c r="I1639" s="655"/>
      <c r="J1639" s="655"/>
      <c r="K1639" s="655"/>
      <c r="L1639" s="655"/>
      <c r="M1639" s="655"/>
      <c r="N1639" s="1310"/>
      <c r="P1639" s="656"/>
      <c r="Q1639" s="657"/>
      <c r="R1639" s="704"/>
      <c r="S1639" s="3180"/>
    </row>
    <row r="1640" spans="7:19">
      <c r="G1640" s="1047"/>
      <c r="H1640" s="655"/>
      <c r="I1640" s="655"/>
      <c r="J1640" s="655"/>
      <c r="K1640" s="655"/>
      <c r="L1640" s="655"/>
      <c r="M1640" s="655"/>
      <c r="N1640" s="1310"/>
      <c r="P1640" s="656"/>
      <c r="Q1640" s="657"/>
      <c r="R1640" s="704"/>
      <c r="S1640" s="3180"/>
    </row>
    <row r="1641" spans="7:19">
      <c r="G1641" s="1047"/>
      <c r="H1641" s="655"/>
      <c r="I1641" s="655"/>
      <c r="J1641" s="655"/>
      <c r="K1641" s="655"/>
      <c r="L1641" s="655"/>
      <c r="M1641" s="655"/>
      <c r="N1641" s="1310"/>
      <c r="P1641" s="656"/>
      <c r="Q1641" s="657"/>
      <c r="R1641" s="704"/>
      <c r="S1641" s="3180"/>
    </row>
    <row r="1642" spans="7:19">
      <c r="G1642" s="1047"/>
      <c r="H1642" s="655"/>
      <c r="I1642" s="655"/>
      <c r="J1642" s="655"/>
      <c r="K1642" s="655"/>
      <c r="L1642" s="655"/>
      <c r="M1642" s="655"/>
      <c r="N1642" s="1310"/>
      <c r="P1642" s="656"/>
      <c r="Q1642" s="657"/>
      <c r="R1642" s="704"/>
      <c r="S1642" s="3180"/>
    </row>
    <row r="1643" spans="7:19">
      <c r="G1643" s="1047"/>
      <c r="H1643" s="655"/>
      <c r="I1643" s="655"/>
      <c r="J1643" s="655"/>
      <c r="K1643" s="655"/>
      <c r="L1643" s="655"/>
      <c r="M1643" s="655"/>
      <c r="N1643" s="1310"/>
      <c r="P1643" s="656"/>
      <c r="Q1643" s="657"/>
      <c r="R1643" s="704"/>
      <c r="S1643" s="3180"/>
    </row>
    <row r="1644" spans="7:19">
      <c r="G1644" s="1047"/>
      <c r="H1644" s="655"/>
      <c r="I1644" s="655"/>
      <c r="J1644" s="655"/>
      <c r="K1644" s="655"/>
      <c r="L1644" s="655"/>
      <c r="M1644" s="655"/>
      <c r="N1644" s="1310"/>
      <c r="P1644" s="656"/>
      <c r="Q1644" s="657"/>
      <c r="R1644" s="704"/>
      <c r="S1644" s="3180"/>
    </row>
    <row r="1645" spans="7:19">
      <c r="G1645" s="1047"/>
      <c r="H1645" s="655"/>
      <c r="I1645" s="655"/>
      <c r="J1645" s="655"/>
      <c r="K1645" s="655"/>
      <c r="L1645" s="655"/>
      <c r="M1645" s="655"/>
      <c r="N1645" s="1310"/>
      <c r="P1645" s="656"/>
      <c r="Q1645" s="657"/>
      <c r="R1645" s="704"/>
      <c r="S1645" s="3180"/>
    </row>
    <row r="1646" spans="7:19">
      <c r="G1646" s="1047"/>
      <c r="H1646" s="655"/>
      <c r="I1646" s="655"/>
      <c r="J1646" s="655"/>
      <c r="K1646" s="655"/>
      <c r="L1646" s="655"/>
      <c r="M1646" s="655"/>
      <c r="N1646" s="1310"/>
      <c r="P1646" s="656"/>
      <c r="Q1646" s="657"/>
      <c r="R1646" s="704"/>
      <c r="S1646" s="3180"/>
    </row>
    <row r="1647" spans="7:19">
      <c r="G1647" s="1047"/>
      <c r="H1647" s="655"/>
      <c r="I1647" s="655"/>
      <c r="J1647" s="655"/>
      <c r="K1647" s="655"/>
      <c r="L1647" s="655"/>
      <c r="M1647" s="655"/>
      <c r="N1647" s="1310"/>
      <c r="P1647" s="656"/>
      <c r="Q1647" s="657"/>
      <c r="R1647" s="704"/>
      <c r="S1647" s="3180"/>
    </row>
    <row r="1648" spans="7:19">
      <c r="G1648" s="1047"/>
      <c r="H1648" s="655"/>
      <c r="I1648" s="655"/>
      <c r="J1648" s="655"/>
      <c r="K1648" s="655"/>
      <c r="L1648" s="655"/>
      <c r="M1648" s="655"/>
      <c r="N1648" s="1310"/>
      <c r="P1648" s="656"/>
      <c r="Q1648" s="657"/>
      <c r="R1648" s="704"/>
      <c r="S1648" s="3180"/>
    </row>
    <row r="1649" spans="7:19">
      <c r="G1649" s="1047"/>
      <c r="H1649" s="655"/>
      <c r="I1649" s="655"/>
      <c r="J1649" s="655"/>
      <c r="K1649" s="655"/>
      <c r="L1649" s="655"/>
      <c r="M1649" s="655"/>
      <c r="N1649" s="1310"/>
      <c r="P1649" s="656"/>
      <c r="Q1649" s="657"/>
      <c r="R1649" s="704"/>
      <c r="S1649" s="3180"/>
    </row>
    <row r="1650" spans="7:19">
      <c r="G1650" s="1047"/>
      <c r="H1650" s="655"/>
      <c r="I1650" s="655"/>
      <c r="J1650" s="655"/>
      <c r="K1650" s="655"/>
      <c r="L1650" s="655"/>
      <c r="M1650" s="655"/>
      <c r="N1650" s="1310"/>
      <c r="P1650" s="656"/>
      <c r="Q1650" s="657"/>
      <c r="R1650" s="704"/>
      <c r="S1650" s="3180"/>
    </row>
    <row r="1651" spans="7:19">
      <c r="G1651" s="1047"/>
      <c r="H1651" s="655"/>
      <c r="I1651" s="655"/>
      <c r="J1651" s="655"/>
      <c r="K1651" s="655"/>
      <c r="L1651" s="655"/>
      <c r="M1651" s="655"/>
      <c r="N1651" s="1310"/>
      <c r="P1651" s="656"/>
      <c r="Q1651" s="657"/>
      <c r="R1651" s="704"/>
      <c r="S1651" s="3180"/>
    </row>
    <row r="1652" spans="7:19">
      <c r="G1652" s="1047"/>
      <c r="H1652" s="655"/>
      <c r="I1652" s="655"/>
      <c r="J1652" s="655"/>
      <c r="K1652" s="655"/>
      <c r="L1652" s="655"/>
      <c r="M1652" s="655"/>
      <c r="N1652" s="1310"/>
      <c r="P1652" s="656"/>
      <c r="Q1652" s="657"/>
      <c r="R1652" s="704"/>
      <c r="S1652" s="3180"/>
    </row>
    <row r="1653" spans="7:19">
      <c r="G1653" s="1047"/>
      <c r="H1653" s="655"/>
      <c r="I1653" s="655"/>
      <c r="J1653" s="655"/>
      <c r="K1653" s="655"/>
      <c r="L1653" s="655"/>
      <c r="M1653" s="655"/>
      <c r="N1653" s="1310"/>
      <c r="P1653" s="656"/>
      <c r="Q1653" s="657"/>
      <c r="R1653" s="704"/>
      <c r="S1653" s="3180"/>
    </row>
    <row r="1654" spans="7:19">
      <c r="G1654" s="1047"/>
      <c r="H1654" s="655"/>
      <c r="I1654" s="655"/>
      <c r="J1654" s="655"/>
      <c r="K1654" s="655"/>
      <c r="L1654" s="655"/>
      <c r="M1654" s="655"/>
      <c r="N1654" s="1310"/>
      <c r="P1654" s="656"/>
      <c r="Q1654" s="657"/>
      <c r="R1654" s="704"/>
      <c r="S1654" s="3180"/>
    </row>
    <row r="1655" spans="7:19">
      <c r="G1655" s="1047"/>
      <c r="H1655" s="655"/>
      <c r="I1655" s="655"/>
      <c r="J1655" s="655"/>
      <c r="K1655" s="655"/>
      <c r="L1655" s="655"/>
      <c r="M1655" s="655"/>
      <c r="N1655" s="1310"/>
      <c r="P1655" s="656"/>
      <c r="Q1655" s="657"/>
      <c r="R1655" s="704"/>
      <c r="S1655" s="3180"/>
    </row>
    <row r="1656" spans="7:19">
      <c r="G1656" s="1047"/>
      <c r="H1656" s="655"/>
      <c r="I1656" s="655"/>
      <c r="J1656" s="655"/>
      <c r="K1656" s="655"/>
      <c r="L1656" s="655"/>
      <c r="M1656" s="655"/>
      <c r="N1656" s="1310"/>
      <c r="P1656" s="656"/>
      <c r="Q1656" s="657"/>
      <c r="R1656" s="704"/>
      <c r="S1656" s="3180"/>
    </row>
    <row r="1657" spans="7:19">
      <c r="G1657" s="1047"/>
      <c r="H1657" s="655"/>
      <c r="I1657" s="655"/>
      <c r="J1657" s="655"/>
      <c r="K1657" s="655"/>
      <c r="L1657" s="655"/>
      <c r="M1657" s="655"/>
      <c r="N1657" s="1310"/>
      <c r="P1657" s="656"/>
      <c r="Q1657" s="657"/>
      <c r="R1657" s="704"/>
      <c r="S1657" s="3180"/>
    </row>
    <row r="1658" spans="7:19">
      <c r="G1658" s="1047"/>
      <c r="H1658" s="655"/>
      <c r="I1658" s="655"/>
      <c r="J1658" s="655"/>
      <c r="K1658" s="655"/>
      <c r="L1658" s="655"/>
      <c r="M1658" s="655"/>
      <c r="N1658" s="1310"/>
      <c r="P1658" s="656"/>
      <c r="Q1658" s="657"/>
      <c r="R1658" s="704"/>
      <c r="S1658" s="3180"/>
    </row>
    <row r="1659" spans="7:19">
      <c r="G1659" s="1047"/>
      <c r="H1659" s="655"/>
      <c r="I1659" s="655"/>
      <c r="J1659" s="655"/>
      <c r="K1659" s="655"/>
      <c r="L1659" s="655"/>
      <c r="M1659" s="655"/>
      <c r="N1659" s="1310"/>
      <c r="P1659" s="656"/>
      <c r="Q1659" s="657"/>
      <c r="R1659" s="704"/>
      <c r="S1659" s="3180"/>
    </row>
    <row r="1660" spans="7:19">
      <c r="G1660" s="1047"/>
      <c r="H1660" s="655"/>
      <c r="I1660" s="655"/>
      <c r="J1660" s="655"/>
      <c r="K1660" s="655"/>
      <c r="L1660" s="655"/>
      <c r="M1660" s="655"/>
      <c r="N1660" s="1310"/>
      <c r="P1660" s="656"/>
      <c r="Q1660" s="657"/>
      <c r="R1660" s="704"/>
      <c r="S1660" s="3180"/>
    </row>
    <row r="1661" spans="7:19">
      <c r="G1661" s="1047"/>
      <c r="H1661" s="655"/>
      <c r="I1661" s="655"/>
      <c r="J1661" s="655"/>
      <c r="K1661" s="655"/>
      <c r="L1661" s="655"/>
      <c r="M1661" s="655"/>
      <c r="N1661" s="1310"/>
      <c r="P1661" s="656"/>
      <c r="Q1661" s="657"/>
      <c r="R1661" s="704"/>
      <c r="S1661" s="3180"/>
    </row>
    <row r="1662" spans="7:19">
      <c r="G1662" s="1047"/>
      <c r="H1662" s="655"/>
      <c r="I1662" s="655"/>
      <c r="J1662" s="655"/>
      <c r="K1662" s="655"/>
      <c r="L1662" s="655"/>
      <c r="M1662" s="655"/>
      <c r="N1662" s="1310"/>
      <c r="P1662" s="656"/>
      <c r="Q1662" s="657"/>
      <c r="R1662" s="704"/>
      <c r="S1662" s="3180"/>
    </row>
    <row r="1663" spans="7:19">
      <c r="G1663" s="1047"/>
      <c r="H1663" s="655"/>
      <c r="I1663" s="655"/>
      <c r="J1663" s="655"/>
      <c r="K1663" s="655"/>
      <c r="L1663" s="655"/>
      <c r="M1663" s="655"/>
      <c r="N1663" s="1310"/>
      <c r="P1663" s="656"/>
      <c r="Q1663" s="657"/>
      <c r="R1663" s="704"/>
      <c r="S1663" s="3180"/>
    </row>
    <row r="1664" spans="7:19">
      <c r="G1664" s="1047"/>
      <c r="H1664" s="655"/>
      <c r="I1664" s="655"/>
      <c r="J1664" s="655"/>
      <c r="K1664" s="655"/>
      <c r="L1664" s="655"/>
      <c r="M1664" s="655"/>
      <c r="N1664" s="1310"/>
      <c r="P1664" s="656"/>
      <c r="Q1664" s="657"/>
      <c r="R1664" s="704"/>
      <c r="S1664" s="3180"/>
    </row>
    <row r="1665" spans="7:19">
      <c r="G1665" s="1047"/>
      <c r="H1665" s="655"/>
      <c r="I1665" s="655"/>
      <c r="J1665" s="655"/>
      <c r="K1665" s="655"/>
      <c r="L1665" s="655"/>
      <c r="M1665" s="655"/>
      <c r="N1665" s="1310"/>
      <c r="P1665" s="656"/>
      <c r="Q1665" s="657"/>
      <c r="R1665" s="704"/>
      <c r="S1665" s="3180"/>
    </row>
    <row r="1666" spans="7:19">
      <c r="G1666" s="1047"/>
      <c r="H1666" s="655"/>
      <c r="I1666" s="655"/>
      <c r="J1666" s="655"/>
      <c r="K1666" s="655"/>
      <c r="L1666" s="655"/>
      <c r="M1666" s="655"/>
      <c r="N1666" s="1310"/>
      <c r="P1666" s="656"/>
      <c r="Q1666" s="657"/>
      <c r="R1666" s="704"/>
      <c r="S1666" s="3180"/>
    </row>
    <row r="1667" spans="7:19">
      <c r="G1667" s="1047"/>
      <c r="H1667" s="655"/>
      <c r="I1667" s="655"/>
      <c r="J1667" s="655"/>
      <c r="K1667" s="655"/>
      <c r="L1667" s="655"/>
      <c r="M1667" s="655"/>
      <c r="N1667" s="1310"/>
      <c r="P1667" s="656"/>
      <c r="Q1667" s="657"/>
      <c r="R1667" s="704"/>
      <c r="S1667" s="3180"/>
    </row>
    <row r="1668" spans="7:19">
      <c r="G1668" s="1047"/>
      <c r="H1668" s="655"/>
      <c r="I1668" s="655"/>
      <c r="J1668" s="655"/>
      <c r="K1668" s="655"/>
      <c r="L1668" s="655"/>
      <c r="M1668" s="655"/>
      <c r="N1668" s="1310"/>
      <c r="P1668" s="656"/>
      <c r="Q1668" s="657"/>
      <c r="R1668" s="704"/>
      <c r="S1668" s="3180"/>
    </row>
    <row r="1669" spans="7:19">
      <c r="G1669" s="1047"/>
      <c r="H1669" s="655"/>
      <c r="I1669" s="655"/>
      <c r="J1669" s="655"/>
      <c r="K1669" s="655"/>
      <c r="L1669" s="655"/>
      <c r="M1669" s="655"/>
      <c r="N1669" s="1310"/>
      <c r="P1669" s="656"/>
      <c r="Q1669" s="657"/>
      <c r="R1669" s="704"/>
      <c r="S1669" s="3180"/>
    </row>
    <row r="1670" spans="7:19">
      <c r="G1670" s="1047"/>
      <c r="H1670" s="655"/>
      <c r="I1670" s="655"/>
      <c r="J1670" s="655"/>
      <c r="K1670" s="655"/>
      <c r="L1670" s="655"/>
      <c r="M1670" s="655"/>
      <c r="N1670" s="1310"/>
      <c r="P1670" s="656"/>
      <c r="Q1670" s="657"/>
      <c r="R1670" s="704"/>
      <c r="S1670" s="3180"/>
    </row>
    <row r="1671" spans="7:19">
      <c r="G1671" s="1047"/>
      <c r="H1671" s="655"/>
      <c r="I1671" s="655"/>
      <c r="J1671" s="655"/>
      <c r="K1671" s="655"/>
      <c r="L1671" s="655"/>
      <c r="M1671" s="655"/>
      <c r="N1671" s="1310"/>
      <c r="P1671" s="656"/>
      <c r="Q1671" s="657"/>
      <c r="R1671" s="704"/>
      <c r="S1671" s="3180"/>
    </row>
    <row r="1672" spans="7:19">
      <c r="G1672" s="1047"/>
      <c r="H1672" s="655"/>
      <c r="I1672" s="655"/>
      <c r="J1672" s="655"/>
      <c r="K1672" s="655"/>
      <c r="L1672" s="655"/>
      <c r="M1672" s="655"/>
      <c r="N1672" s="1310"/>
      <c r="P1672" s="656"/>
      <c r="Q1672" s="657"/>
      <c r="R1672" s="704"/>
      <c r="S1672" s="3180"/>
    </row>
    <row r="1673" spans="7:19">
      <c r="G1673" s="1047"/>
      <c r="H1673" s="655"/>
      <c r="I1673" s="655"/>
      <c r="J1673" s="655"/>
      <c r="K1673" s="655"/>
      <c r="L1673" s="655"/>
      <c r="M1673" s="655"/>
      <c r="N1673" s="1310"/>
      <c r="P1673" s="656"/>
      <c r="Q1673" s="657"/>
      <c r="R1673" s="704"/>
      <c r="S1673" s="3180"/>
    </row>
    <row r="1674" spans="7:19">
      <c r="G1674" s="1047"/>
      <c r="H1674" s="655"/>
      <c r="I1674" s="655"/>
      <c r="J1674" s="655"/>
      <c r="K1674" s="655"/>
      <c r="L1674" s="655"/>
      <c r="M1674" s="655"/>
      <c r="N1674" s="1310"/>
      <c r="P1674" s="656"/>
      <c r="Q1674" s="657"/>
      <c r="R1674" s="704"/>
      <c r="S1674" s="3180"/>
    </row>
    <row r="1675" spans="7:19">
      <c r="G1675" s="1047"/>
      <c r="H1675" s="655"/>
      <c r="I1675" s="655"/>
      <c r="J1675" s="655"/>
      <c r="K1675" s="655"/>
      <c r="L1675" s="655"/>
      <c r="M1675" s="655"/>
      <c r="N1675" s="1310"/>
      <c r="P1675" s="656"/>
      <c r="Q1675" s="657"/>
      <c r="R1675" s="704"/>
      <c r="S1675" s="3180"/>
    </row>
    <row r="1676" spans="7:19">
      <c r="G1676" s="1047"/>
      <c r="H1676" s="655"/>
      <c r="I1676" s="655"/>
      <c r="J1676" s="655"/>
      <c r="K1676" s="655"/>
      <c r="L1676" s="655"/>
      <c r="M1676" s="655"/>
      <c r="N1676" s="1310"/>
      <c r="P1676" s="656"/>
      <c r="Q1676" s="657"/>
      <c r="R1676" s="704"/>
      <c r="S1676" s="3180"/>
    </row>
    <row r="1677" spans="7:19">
      <c r="G1677" s="1047"/>
      <c r="H1677" s="655"/>
      <c r="I1677" s="655"/>
      <c r="J1677" s="655"/>
      <c r="K1677" s="655"/>
      <c r="L1677" s="655"/>
      <c r="M1677" s="655"/>
      <c r="N1677" s="1310"/>
      <c r="P1677" s="656"/>
      <c r="Q1677" s="657"/>
      <c r="R1677" s="704"/>
      <c r="S1677" s="3180"/>
    </row>
    <row r="1678" spans="7:19">
      <c r="G1678" s="1047"/>
      <c r="H1678" s="655"/>
      <c r="I1678" s="655"/>
      <c r="J1678" s="655"/>
      <c r="K1678" s="655"/>
      <c r="L1678" s="655"/>
      <c r="M1678" s="655"/>
      <c r="N1678" s="1310"/>
      <c r="P1678" s="656"/>
      <c r="Q1678" s="657"/>
      <c r="R1678" s="704"/>
      <c r="S1678" s="3180"/>
    </row>
    <row r="1679" spans="7:19">
      <c r="G1679" s="1047"/>
      <c r="H1679" s="655"/>
      <c r="I1679" s="655"/>
      <c r="J1679" s="655"/>
      <c r="K1679" s="655"/>
      <c r="L1679" s="655"/>
      <c r="M1679" s="655"/>
      <c r="N1679" s="1310"/>
      <c r="P1679" s="656"/>
      <c r="Q1679" s="657"/>
      <c r="R1679" s="704"/>
      <c r="S1679" s="3180"/>
    </row>
    <row r="1680" spans="7:19">
      <c r="G1680" s="1047"/>
      <c r="H1680" s="655"/>
      <c r="I1680" s="655"/>
      <c r="J1680" s="655"/>
      <c r="K1680" s="655"/>
      <c r="L1680" s="655"/>
      <c r="M1680" s="655"/>
      <c r="N1680" s="1310"/>
      <c r="P1680" s="656"/>
      <c r="Q1680" s="657"/>
      <c r="R1680" s="704"/>
      <c r="S1680" s="3180"/>
    </row>
    <row r="1681" spans="7:19">
      <c r="G1681" s="1047"/>
      <c r="H1681" s="655"/>
      <c r="I1681" s="655"/>
      <c r="J1681" s="655"/>
      <c r="K1681" s="655"/>
      <c r="L1681" s="655"/>
      <c r="M1681" s="655"/>
      <c r="N1681" s="1310"/>
      <c r="P1681" s="656"/>
      <c r="Q1681" s="657"/>
      <c r="R1681" s="704"/>
      <c r="S1681" s="3180"/>
    </row>
    <row r="1682" spans="7:19">
      <c r="G1682" s="1047"/>
      <c r="H1682" s="655"/>
      <c r="I1682" s="655"/>
      <c r="J1682" s="655"/>
      <c r="K1682" s="655"/>
      <c r="L1682" s="655"/>
      <c r="M1682" s="655"/>
      <c r="N1682" s="1310"/>
      <c r="P1682" s="656"/>
      <c r="Q1682" s="657"/>
      <c r="R1682" s="704"/>
      <c r="S1682" s="3180"/>
    </row>
    <row r="1683" spans="7:19">
      <c r="G1683" s="1047"/>
      <c r="H1683" s="655"/>
      <c r="I1683" s="655"/>
      <c r="J1683" s="655"/>
      <c r="K1683" s="655"/>
      <c r="L1683" s="655"/>
      <c r="M1683" s="655"/>
      <c r="N1683" s="1310"/>
      <c r="P1683" s="656"/>
      <c r="Q1683" s="657"/>
      <c r="R1683" s="704"/>
      <c r="S1683" s="3180"/>
    </row>
    <row r="1684" spans="7:19">
      <c r="G1684" s="1047"/>
      <c r="H1684" s="655"/>
      <c r="I1684" s="655"/>
      <c r="J1684" s="655"/>
      <c r="K1684" s="655"/>
      <c r="L1684" s="655"/>
      <c r="M1684" s="655"/>
      <c r="N1684" s="1310"/>
      <c r="P1684" s="656"/>
      <c r="Q1684" s="657"/>
      <c r="R1684" s="704"/>
      <c r="S1684" s="3180"/>
    </row>
    <row r="1685" spans="7:19">
      <c r="G1685" s="1047"/>
      <c r="H1685" s="655"/>
      <c r="I1685" s="655"/>
      <c r="J1685" s="655"/>
      <c r="K1685" s="655"/>
      <c r="L1685" s="655"/>
      <c r="M1685" s="655"/>
      <c r="N1685" s="1310"/>
      <c r="P1685" s="656"/>
      <c r="Q1685" s="657"/>
      <c r="R1685" s="704"/>
      <c r="S1685" s="3180"/>
    </row>
    <row r="1686" spans="7:19">
      <c r="G1686" s="1047"/>
      <c r="H1686" s="655"/>
      <c r="I1686" s="655"/>
      <c r="J1686" s="655"/>
      <c r="K1686" s="655"/>
      <c r="L1686" s="655"/>
      <c r="M1686" s="655"/>
      <c r="N1686" s="1310"/>
      <c r="P1686" s="656"/>
      <c r="Q1686" s="657"/>
      <c r="R1686" s="704"/>
      <c r="S1686" s="3180"/>
    </row>
    <row r="1687" spans="7:19">
      <c r="G1687" s="1047"/>
      <c r="H1687" s="655"/>
      <c r="I1687" s="655"/>
      <c r="J1687" s="655"/>
      <c r="K1687" s="655"/>
      <c r="L1687" s="655"/>
      <c r="M1687" s="655"/>
      <c r="N1687" s="1310"/>
      <c r="P1687" s="656"/>
      <c r="Q1687" s="657"/>
      <c r="R1687" s="704"/>
      <c r="S1687" s="3180"/>
    </row>
    <row r="1688" spans="7:19">
      <c r="G1688" s="1047"/>
      <c r="H1688" s="655"/>
      <c r="I1688" s="655"/>
      <c r="J1688" s="655"/>
      <c r="K1688" s="655"/>
      <c r="L1688" s="655"/>
      <c r="M1688" s="655"/>
      <c r="N1688" s="1310"/>
      <c r="P1688" s="656"/>
      <c r="Q1688" s="657"/>
      <c r="R1688" s="704"/>
      <c r="S1688" s="3180"/>
    </row>
    <row r="1689" spans="7:19">
      <c r="G1689" s="1047"/>
      <c r="H1689" s="655"/>
      <c r="I1689" s="655"/>
      <c r="J1689" s="655"/>
      <c r="K1689" s="655"/>
      <c r="L1689" s="655"/>
      <c r="M1689" s="655"/>
      <c r="N1689" s="1310"/>
      <c r="P1689" s="656"/>
      <c r="Q1689" s="657"/>
      <c r="R1689" s="704"/>
      <c r="S1689" s="3180"/>
    </row>
    <row r="1690" spans="7:19">
      <c r="G1690" s="1047"/>
      <c r="H1690" s="655"/>
      <c r="I1690" s="655"/>
      <c r="J1690" s="655"/>
      <c r="K1690" s="655"/>
      <c r="L1690" s="655"/>
      <c r="M1690" s="655"/>
      <c r="N1690" s="1310"/>
      <c r="P1690" s="656"/>
      <c r="Q1690" s="657"/>
      <c r="R1690" s="704"/>
      <c r="S1690" s="3180"/>
    </row>
    <row r="1691" spans="7:19">
      <c r="G1691" s="1047"/>
      <c r="H1691" s="655"/>
      <c r="I1691" s="655"/>
      <c r="J1691" s="655"/>
      <c r="K1691" s="655"/>
      <c r="L1691" s="655"/>
      <c r="M1691" s="655"/>
      <c r="N1691" s="1310"/>
      <c r="P1691" s="656"/>
      <c r="Q1691" s="657"/>
      <c r="R1691" s="704"/>
      <c r="S1691" s="3180"/>
    </row>
    <row r="1692" spans="7:19">
      <c r="G1692" s="1047"/>
      <c r="H1692" s="655"/>
      <c r="I1692" s="655"/>
      <c r="J1692" s="655"/>
      <c r="K1692" s="655"/>
      <c r="L1692" s="655"/>
      <c r="M1692" s="655"/>
      <c r="N1692" s="1310"/>
      <c r="P1692" s="656"/>
      <c r="Q1692" s="657"/>
      <c r="R1692" s="704"/>
      <c r="S1692" s="3180"/>
    </row>
    <row r="1693" spans="7:19">
      <c r="G1693" s="1047"/>
      <c r="H1693" s="655"/>
      <c r="I1693" s="655"/>
      <c r="J1693" s="655"/>
      <c r="K1693" s="655"/>
      <c r="L1693" s="655"/>
      <c r="M1693" s="655"/>
      <c r="N1693" s="1310"/>
      <c r="P1693" s="656"/>
      <c r="Q1693" s="657"/>
      <c r="R1693" s="704"/>
      <c r="S1693" s="3180"/>
    </row>
    <row r="1694" spans="7:19">
      <c r="G1694" s="1047"/>
      <c r="H1694" s="655"/>
      <c r="I1694" s="655"/>
      <c r="J1694" s="655"/>
      <c r="K1694" s="655"/>
      <c r="L1694" s="655"/>
      <c r="M1694" s="655"/>
      <c r="N1694" s="1310"/>
      <c r="P1694" s="656"/>
      <c r="Q1694" s="657"/>
      <c r="R1694" s="704"/>
      <c r="S1694" s="3180"/>
    </row>
    <row r="1695" spans="7:19">
      <c r="G1695" s="1047"/>
      <c r="H1695" s="655"/>
      <c r="I1695" s="655"/>
      <c r="J1695" s="655"/>
      <c r="K1695" s="655"/>
      <c r="L1695" s="655"/>
      <c r="M1695" s="655"/>
      <c r="N1695" s="1310"/>
      <c r="P1695" s="656"/>
      <c r="Q1695" s="657"/>
      <c r="R1695" s="704"/>
      <c r="S1695" s="3180"/>
    </row>
    <row r="1696" spans="7:19">
      <c r="G1696" s="1047"/>
      <c r="H1696" s="655"/>
      <c r="I1696" s="655"/>
      <c r="J1696" s="655"/>
      <c r="K1696" s="655"/>
      <c r="L1696" s="655"/>
      <c r="M1696" s="655"/>
      <c r="N1696" s="1310"/>
      <c r="P1696" s="656"/>
      <c r="Q1696" s="657"/>
      <c r="R1696" s="704"/>
      <c r="S1696" s="3180"/>
    </row>
    <row r="1697" spans="7:19">
      <c r="G1697" s="1047"/>
      <c r="H1697" s="655"/>
      <c r="I1697" s="655"/>
      <c r="J1697" s="655"/>
      <c r="K1697" s="655"/>
      <c r="L1697" s="655"/>
      <c r="M1697" s="655"/>
      <c r="N1697" s="1310"/>
      <c r="P1697" s="656"/>
      <c r="Q1697" s="657"/>
      <c r="R1697" s="704"/>
      <c r="S1697" s="3180"/>
    </row>
    <row r="1698" spans="7:19">
      <c r="G1698" s="1047"/>
      <c r="H1698" s="655"/>
      <c r="I1698" s="655"/>
      <c r="J1698" s="655"/>
      <c r="K1698" s="655"/>
      <c r="L1698" s="655"/>
      <c r="M1698" s="655"/>
      <c r="N1698" s="1310"/>
      <c r="P1698" s="656"/>
      <c r="Q1698" s="657"/>
      <c r="R1698" s="704"/>
      <c r="S1698" s="3180"/>
    </row>
    <row r="1699" spans="7:19">
      <c r="G1699" s="1047"/>
      <c r="H1699" s="655"/>
      <c r="I1699" s="655"/>
      <c r="J1699" s="655"/>
      <c r="K1699" s="655"/>
      <c r="L1699" s="655"/>
      <c r="M1699" s="655"/>
      <c r="N1699" s="1310"/>
      <c r="P1699" s="656"/>
      <c r="Q1699" s="657"/>
      <c r="R1699" s="704"/>
      <c r="S1699" s="3180"/>
    </row>
    <row r="1700" spans="7:19">
      <c r="G1700" s="1047"/>
      <c r="H1700" s="655"/>
      <c r="I1700" s="655"/>
      <c r="J1700" s="655"/>
      <c r="K1700" s="655"/>
      <c r="L1700" s="655"/>
      <c r="M1700" s="655"/>
      <c r="N1700" s="1310"/>
      <c r="P1700" s="656"/>
      <c r="Q1700" s="657"/>
      <c r="R1700" s="704"/>
      <c r="S1700" s="3180"/>
    </row>
    <row r="1701" spans="7:19">
      <c r="G1701" s="1047"/>
      <c r="H1701" s="655"/>
      <c r="I1701" s="655"/>
      <c r="J1701" s="655"/>
      <c r="K1701" s="655"/>
      <c r="L1701" s="655"/>
      <c r="M1701" s="655"/>
      <c r="N1701" s="1310"/>
      <c r="P1701" s="656"/>
      <c r="Q1701" s="657"/>
      <c r="R1701" s="704"/>
      <c r="S1701" s="3180"/>
    </row>
    <row r="1702" spans="7:19">
      <c r="G1702" s="1047"/>
      <c r="H1702" s="655"/>
      <c r="I1702" s="655"/>
      <c r="J1702" s="655"/>
      <c r="K1702" s="655"/>
      <c r="L1702" s="655"/>
      <c r="M1702" s="655"/>
      <c r="N1702" s="1310"/>
      <c r="P1702" s="656"/>
      <c r="Q1702" s="657"/>
      <c r="R1702" s="704"/>
      <c r="S1702" s="3180"/>
    </row>
    <row r="1703" spans="7:19">
      <c r="G1703" s="1047"/>
      <c r="H1703" s="655"/>
      <c r="I1703" s="655"/>
      <c r="J1703" s="655"/>
      <c r="K1703" s="655"/>
      <c r="L1703" s="655"/>
      <c r="M1703" s="655"/>
      <c r="N1703" s="1310"/>
      <c r="P1703" s="656"/>
      <c r="Q1703" s="657"/>
      <c r="R1703" s="704"/>
      <c r="S1703" s="3180"/>
    </row>
    <row r="1704" spans="7:19">
      <c r="G1704" s="1047"/>
      <c r="H1704" s="655"/>
      <c r="I1704" s="655"/>
      <c r="J1704" s="655"/>
      <c r="K1704" s="655"/>
      <c r="L1704" s="655"/>
      <c r="M1704" s="655"/>
      <c r="N1704" s="1310"/>
      <c r="P1704" s="656"/>
      <c r="Q1704" s="657"/>
      <c r="R1704" s="704"/>
      <c r="S1704" s="3180"/>
    </row>
    <row r="1705" spans="7:19">
      <c r="G1705" s="1047"/>
      <c r="H1705" s="655"/>
      <c r="I1705" s="655"/>
      <c r="J1705" s="655"/>
      <c r="K1705" s="655"/>
      <c r="L1705" s="655"/>
      <c r="M1705" s="655"/>
      <c r="N1705" s="1310"/>
      <c r="P1705" s="656"/>
      <c r="Q1705" s="657"/>
      <c r="R1705" s="704"/>
      <c r="S1705" s="3180"/>
    </row>
    <row r="1706" spans="7:19">
      <c r="G1706" s="1047"/>
      <c r="H1706" s="655"/>
      <c r="I1706" s="655"/>
      <c r="J1706" s="655"/>
      <c r="K1706" s="655"/>
      <c r="L1706" s="655"/>
      <c r="M1706" s="655"/>
      <c r="N1706" s="1310"/>
      <c r="P1706" s="656"/>
      <c r="Q1706" s="657"/>
      <c r="R1706" s="704"/>
      <c r="S1706" s="3180"/>
    </row>
    <row r="1707" spans="7:19">
      <c r="G1707" s="1047"/>
      <c r="H1707" s="655"/>
      <c r="I1707" s="655"/>
      <c r="J1707" s="655"/>
      <c r="K1707" s="655"/>
      <c r="L1707" s="655"/>
      <c r="M1707" s="655"/>
      <c r="N1707" s="1310"/>
      <c r="P1707" s="656"/>
      <c r="Q1707" s="657"/>
      <c r="R1707" s="704"/>
      <c r="S1707" s="3180"/>
    </row>
    <row r="1708" spans="7:19">
      <c r="G1708" s="1047"/>
      <c r="H1708" s="655"/>
      <c r="I1708" s="655"/>
      <c r="J1708" s="655"/>
      <c r="K1708" s="655"/>
      <c r="L1708" s="655"/>
      <c r="M1708" s="655"/>
      <c r="N1708" s="1310"/>
      <c r="P1708" s="656"/>
      <c r="Q1708" s="657"/>
      <c r="R1708" s="704"/>
      <c r="S1708" s="3180"/>
    </row>
    <row r="1709" spans="7:19">
      <c r="G1709" s="1047"/>
      <c r="H1709" s="655"/>
      <c r="I1709" s="655"/>
      <c r="J1709" s="655"/>
      <c r="K1709" s="655"/>
      <c r="L1709" s="655"/>
      <c r="M1709" s="655"/>
      <c r="N1709" s="1310"/>
      <c r="P1709" s="656"/>
      <c r="Q1709" s="657"/>
      <c r="R1709" s="704"/>
      <c r="S1709" s="3180"/>
    </row>
    <row r="1710" spans="7:19">
      <c r="G1710" s="1047"/>
      <c r="H1710" s="655"/>
      <c r="I1710" s="655"/>
      <c r="J1710" s="655"/>
      <c r="K1710" s="655"/>
      <c r="L1710" s="655"/>
      <c r="M1710" s="655"/>
      <c r="N1710" s="1310"/>
      <c r="P1710" s="656"/>
      <c r="Q1710" s="657"/>
      <c r="R1710" s="704"/>
      <c r="S1710" s="3180"/>
    </row>
    <row r="1711" spans="7:19">
      <c r="G1711" s="1047"/>
      <c r="H1711" s="655"/>
      <c r="I1711" s="655"/>
      <c r="J1711" s="655"/>
      <c r="K1711" s="655"/>
      <c r="L1711" s="655"/>
      <c r="M1711" s="655"/>
      <c r="N1711" s="1310"/>
      <c r="P1711" s="656"/>
      <c r="Q1711" s="657"/>
      <c r="R1711" s="704"/>
      <c r="S1711" s="3180"/>
    </row>
    <row r="1712" spans="7:19">
      <c r="G1712" s="1047"/>
      <c r="H1712" s="655"/>
      <c r="I1712" s="655"/>
      <c r="J1712" s="655"/>
      <c r="K1712" s="655"/>
      <c r="L1712" s="655"/>
      <c r="M1712" s="655"/>
      <c r="N1712" s="1310"/>
      <c r="P1712" s="656"/>
      <c r="Q1712" s="657"/>
      <c r="R1712" s="704"/>
      <c r="S1712" s="3180"/>
    </row>
    <row r="1713" spans="7:19">
      <c r="G1713" s="1047"/>
      <c r="H1713" s="655"/>
      <c r="I1713" s="655"/>
      <c r="J1713" s="655"/>
      <c r="K1713" s="655"/>
      <c r="L1713" s="655"/>
      <c r="M1713" s="655"/>
      <c r="N1713" s="1310"/>
      <c r="P1713" s="656"/>
      <c r="Q1713" s="657"/>
      <c r="R1713" s="704"/>
      <c r="S1713" s="3180"/>
    </row>
    <row r="1714" spans="7:19">
      <c r="G1714" s="1047"/>
      <c r="H1714" s="655"/>
      <c r="I1714" s="655"/>
      <c r="J1714" s="655"/>
      <c r="K1714" s="655"/>
      <c r="L1714" s="655"/>
      <c r="M1714" s="655"/>
      <c r="N1714" s="1310"/>
      <c r="P1714" s="656"/>
      <c r="Q1714" s="657"/>
      <c r="R1714" s="704"/>
      <c r="S1714" s="3180"/>
    </row>
    <row r="1715" spans="7:19">
      <c r="G1715" s="1047"/>
      <c r="H1715" s="655"/>
      <c r="I1715" s="655"/>
      <c r="J1715" s="655"/>
      <c r="K1715" s="655"/>
      <c r="L1715" s="655"/>
      <c r="M1715" s="655"/>
      <c r="N1715" s="1310"/>
      <c r="P1715" s="656"/>
      <c r="Q1715" s="657"/>
      <c r="R1715" s="704"/>
      <c r="S1715" s="3180"/>
    </row>
    <row r="1716" spans="7:19">
      <c r="G1716" s="1047"/>
      <c r="H1716" s="655"/>
      <c r="I1716" s="655"/>
      <c r="J1716" s="655"/>
      <c r="K1716" s="655"/>
      <c r="L1716" s="655"/>
      <c r="M1716" s="655"/>
      <c r="N1716" s="1310"/>
      <c r="P1716" s="656"/>
      <c r="Q1716" s="657"/>
      <c r="R1716" s="704"/>
      <c r="S1716" s="3180"/>
    </row>
    <row r="1717" spans="7:19">
      <c r="G1717" s="1047"/>
      <c r="H1717" s="655"/>
      <c r="I1717" s="655"/>
      <c r="J1717" s="655"/>
      <c r="K1717" s="655"/>
      <c r="L1717" s="655"/>
      <c r="M1717" s="655"/>
      <c r="N1717" s="1310"/>
      <c r="P1717" s="656"/>
      <c r="Q1717" s="657"/>
      <c r="R1717" s="704"/>
      <c r="S1717" s="3180"/>
    </row>
    <row r="1718" spans="7:19">
      <c r="G1718" s="1047"/>
      <c r="H1718" s="655"/>
      <c r="I1718" s="655"/>
      <c r="J1718" s="655"/>
      <c r="K1718" s="655"/>
      <c r="L1718" s="655"/>
      <c r="M1718" s="655"/>
      <c r="N1718" s="1310"/>
      <c r="P1718" s="656"/>
      <c r="Q1718" s="657"/>
      <c r="R1718" s="704"/>
      <c r="S1718" s="3180"/>
    </row>
    <row r="1719" spans="7:19">
      <c r="G1719" s="1047"/>
      <c r="H1719" s="655"/>
      <c r="I1719" s="655"/>
      <c r="J1719" s="655"/>
      <c r="K1719" s="655"/>
      <c r="L1719" s="655"/>
      <c r="M1719" s="655"/>
      <c r="N1719" s="1310"/>
      <c r="P1719" s="656"/>
      <c r="Q1719" s="657"/>
      <c r="R1719" s="704"/>
      <c r="S1719" s="3180"/>
    </row>
    <row r="1720" spans="7:19">
      <c r="G1720" s="1047"/>
      <c r="H1720" s="655"/>
      <c r="I1720" s="655"/>
      <c r="J1720" s="655"/>
      <c r="K1720" s="655"/>
      <c r="L1720" s="655"/>
      <c r="M1720" s="655"/>
      <c r="N1720" s="1310"/>
      <c r="P1720" s="656"/>
      <c r="Q1720" s="657"/>
      <c r="R1720" s="704"/>
      <c r="S1720" s="3180"/>
    </row>
    <row r="1721" spans="7:19">
      <c r="G1721" s="1047"/>
      <c r="H1721" s="655"/>
      <c r="I1721" s="655"/>
      <c r="J1721" s="655"/>
      <c r="K1721" s="655"/>
      <c r="L1721" s="655"/>
      <c r="M1721" s="655"/>
      <c r="N1721" s="1310"/>
      <c r="P1721" s="656"/>
      <c r="Q1721" s="657"/>
      <c r="R1721" s="704"/>
      <c r="S1721" s="3180"/>
    </row>
    <row r="1722" spans="7:19">
      <c r="G1722" s="1047"/>
      <c r="H1722" s="655"/>
      <c r="I1722" s="655"/>
      <c r="J1722" s="655"/>
      <c r="K1722" s="655"/>
      <c r="L1722" s="655"/>
      <c r="M1722" s="655"/>
      <c r="N1722" s="1310"/>
      <c r="P1722" s="656"/>
      <c r="Q1722" s="657"/>
      <c r="R1722" s="704"/>
      <c r="S1722" s="3180"/>
    </row>
    <row r="1723" spans="7:19">
      <c r="G1723" s="1047"/>
      <c r="H1723" s="655"/>
      <c r="I1723" s="655"/>
      <c r="J1723" s="655"/>
      <c r="K1723" s="655"/>
      <c r="L1723" s="655"/>
      <c r="M1723" s="655"/>
      <c r="N1723" s="1310"/>
      <c r="P1723" s="656"/>
      <c r="Q1723" s="657"/>
      <c r="R1723" s="704"/>
      <c r="S1723" s="3180"/>
    </row>
    <row r="1724" spans="7:19">
      <c r="G1724" s="1047"/>
      <c r="H1724" s="655"/>
      <c r="I1724" s="655"/>
      <c r="J1724" s="655"/>
      <c r="K1724" s="655"/>
      <c r="L1724" s="655"/>
      <c r="M1724" s="655"/>
      <c r="N1724" s="1310"/>
      <c r="P1724" s="656"/>
      <c r="Q1724" s="657"/>
      <c r="R1724" s="704"/>
      <c r="S1724" s="3180"/>
    </row>
    <row r="1725" spans="7:19">
      <c r="G1725" s="1047"/>
      <c r="H1725" s="655"/>
      <c r="I1725" s="655"/>
      <c r="J1725" s="655"/>
      <c r="K1725" s="655"/>
      <c r="L1725" s="655"/>
      <c r="M1725" s="655"/>
      <c r="N1725" s="1310"/>
      <c r="P1725" s="656"/>
      <c r="Q1725" s="657"/>
      <c r="R1725" s="704"/>
      <c r="S1725" s="3180"/>
    </row>
    <row r="1726" spans="7:19">
      <c r="G1726" s="1047"/>
      <c r="H1726" s="655"/>
      <c r="I1726" s="655"/>
      <c r="J1726" s="655"/>
      <c r="K1726" s="655"/>
      <c r="L1726" s="655"/>
      <c r="M1726" s="655"/>
      <c r="N1726" s="1310"/>
      <c r="P1726" s="656"/>
      <c r="Q1726" s="657"/>
      <c r="R1726" s="704"/>
      <c r="S1726" s="3180"/>
    </row>
    <row r="1727" spans="7:19">
      <c r="G1727" s="1047"/>
      <c r="H1727" s="655"/>
      <c r="I1727" s="655"/>
      <c r="J1727" s="655"/>
      <c r="K1727" s="655"/>
      <c r="L1727" s="655"/>
      <c r="M1727" s="655"/>
      <c r="N1727" s="1310"/>
      <c r="P1727" s="656"/>
      <c r="Q1727" s="657"/>
      <c r="R1727" s="704"/>
      <c r="S1727" s="3180"/>
    </row>
    <row r="1728" spans="7:19">
      <c r="G1728" s="1047"/>
      <c r="H1728" s="655"/>
      <c r="I1728" s="655"/>
      <c r="J1728" s="655"/>
      <c r="K1728" s="655"/>
      <c r="L1728" s="655"/>
      <c r="M1728" s="655"/>
      <c r="N1728" s="1310"/>
      <c r="P1728" s="656"/>
      <c r="Q1728" s="657"/>
      <c r="R1728" s="704"/>
      <c r="S1728" s="3180"/>
    </row>
    <row r="1729" spans="7:19">
      <c r="G1729" s="1047"/>
      <c r="H1729" s="655"/>
      <c r="I1729" s="655"/>
      <c r="J1729" s="655"/>
      <c r="K1729" s="655"/>
      <c r="L1729" s="655"/>
      <c r="M1729" s="655"/>
      <c r="N1729" s="1310"/>
      <c r="P1729" s="656"/>
      <c r="Q1729" s="657"/>
      <c r="R1729" s="704"/>
      <c r="S1729" s="3180"/>
    </row>
    <row r="1730" spans="7:19">
      <c r="G1730" s="1047"/>
      <c r="H1730" s="655"/>
      <c r="I1730" s="655"/>
      <c r="J1730" s="655"/>
      <c r="K1730" s="655"/>
      <c r="L1730" s="655"/>
      <c r="M1730" s="655"/>
      <c r="N1730" s="1310"/>
      <c r="P1730" s="656"/>
      <c r="Q1730" s="657"/>
      <c r="R1730" s="704"/>
      <c r="S1730" s="3180"/>
    </row>
    <row r="1731" spans="7:19">
      <c r="G1731" s="1047"/>
      <c r="H1731" s="655"/>
      <c r="I1731" s="655"/>
      <c r="J1731" s="655"/>
      <c r="K1731" s="655"/>
      <c r="L1731" s="655"/>
      <c r="M1731" s="655"/>
      <c r="N1731" s="1310"/>
      <c r="P1731" s="656"/>
      <c r="Q1731" s="657"/>
      <c r="R1731" s="704"/>
      <c r="S1731" s="3180"/>
    </row>
    <row r="1732" spans="7:19">
      <c r="G1732" s="1047"/>
      <c r="H1732" s="655"/>
      <c r="I1732" s="655"/>
      <c r="J1732" s="655"/>
      <c r="K1732" s="655"/>
      <c r="L1732" s="655"/>
      <c r="M1732" s="655"/>
      <c r="N1732" s="1310"/>
      <c r="P1732" s="656"/>
      <c r="Q1732" s="657"/>
      <c r="R1732" s="704"/>
      <c r="S1732" s="3180"/>
    </row>
    <row r="1733" spans="7:19">
      <c r="G1733" s="1047"/>
      <c r="H1733" s="655"/>
      <c r="I1733" s="655"/>
      <c r="J1733" s="655"/>
      <c r="K1733" s="655"/>
      <c r="L1733" s="655"/>
      <c r="M1733" s="655"/>
      <c r="N1733" s="1310"/>
      <c r="P1733" s="656"/>
      <c r="Q1733" s="657"/>
      <c r="R1733" s="704"/>
      <c r="S1733" s="3180"/>
    </row>
    <row r="1734" spans="7:19">
      <c r="G1734" s="1047"/>
      <c r="H1734" s="655"/>
      <c r="I1734" s="655"/>
      <c r="J1734" s="655"/>
      <c r="K1734" s="655"/>
      <c r="L1734" s="655"/>
      <c r="M1734" s="655"/>
      <c r="N1734" s="1310"/>
      <c r="P1734" s="656"/>
      <c r="Q1734" s="657"/>
      <c r="R1734" s="704"/>
      <c r="S1734" s="3180"/>
    </row>
    <row r="1735" spans="7:19">
      <c r="G1735" s="1047"/>
      <c r="H1735" s="655"/>
      <c r="I1735" s="655"/>
      <c r="J1735" s="655"/>
      <c r="K1735" s="655"/>
      <c r="L1735" s="655"/>
      <c r="M1735" s="655"/>
      <c r="N1735" s="1310"/>
      <c r="P1735" s="656"/>
      <c r="Q1735" s="657"/>
      <c r="R1735" s="704"/>
      <c r="S1735" s="3180"/>
    </row>
    <row r="1736" spans="7:19">
      <c r="G1736" s="1047"/>
      <c r="H1736" s="655"/>
      <c r="I1736" s="655"/>
      <c r="J1736" s="655"/>
      <c r="K1736" s="655"/>
      <c r="L1736" s="655"/>
      <c r="M1736" s="655"/>
      <c r="N1736" s="1310"/>
      <c r="P1736" s="656"/>
      <c r="Q1736" s="657"/>
      <c r="R1736" s="704"/>
      <c r="S1736" s="3180"/>
    </row>
    <row r="1737" spans="7:19">
      <c r="G1737" s="1047"/>
      <c r="H1737" s="655"/>
      <c r="I1737" s="655"/>
      <c r="J1737" s="655"/>
      <c r="K1737" s="655"/>
      <c r="L1737" s="655"/>
      <c r="M1737" s="655"/>
      <c r="N1737" s="1310"/>
      <c r="P1737" s="656"/>
      <c r="Q1737" s="657"/>
      <c r="R1737" s="704"/>
      <c r="S1737" s="3180"/>
    </row>
    <row r="1738" spans="7:19">
      <c r="G1738" s="1047"/>
      <c r="H1738" s="655"/>
      <c r="I1738" s="655"/>
      <c r="J1738" s="655"/>
      <c r="K1738" s="655"/>
      <c r="L1738" s="655"/>
      <c r="M1738" s="655"/>
      <c r="N1738" s="1310"/>
      <c r="P1738" s="656"/>
      <c r="Q1738" s="657"/>
      <c r="R1738" s="704"/>
      <c r="S1738" s="3180"/>
    </row>
    <row r="1739" spans="7:19">
      <c r="G1739" s="1047"/>
      <c r="H1739" s="655"/>
      <c r="I1739" s="655"/>
      <c r="J1739" s="655"/>
      <c r="K1739" s="655"/>
      <c r="L1739" s="655"/>
      <c r="M1739" s="655"/>
      <c r="N1739" s="1310"/>
      <c r="P1739" s="656"/>
      <c r="Q1739" s="657"/>
      <c r="R1739" s="704"/>
      <c r="S1739" s="3180"/>
    </row>
    <row r="1740" spans="7:19">
      <c r="G1740" s="1047"/>
      <c r="H1740" s="655"/>
      <c r="I1740" s="655"/>
      <c r="J1740" s="655"/>
      <c r="K1740" s="655"/>
      <c r="L1740" s="655"/>
      <c r="M1740" s="655"/>
      <c r="N1740" s="1310"/>
      <c r="P1740" s="656"/>
      <c r="Q1740" s="657"/>
      <c r="R1740" s="704"/>
      <c r="S1740" s="3180"/>
    </row>
    <row r="1741" spans="7:19">
      <c r="G1741" s="1047"/>
      <c r="H1741" s="655"/>
      <c r="I1741" s="655"/>
      <c r="J1741" s="655"/>
      <c r="K1741" s="655"/>
      <c r="L1741" s="655"/>
      <c r="M1741" s="655"/>
      <c r="N1741" s="1310"/>
      <c r="P1741" s="656"/>
      <c r="Q1741" s="657"/>
      <c r="R1741" s="704"/>
      <c r="S1741" s="3180"/>
    </row>
    <row r="1742" spans="7:19">
      <c r="G1742" s="1047"/>
      <c r="H1742" s="655"/>
      <c r="I1742" s="655"/>
      <c r="J1742" s="655"/>
      <c r="K1742" s="655"/>
      <c r="L1742" s="655"/>
      <c r="M1742" s="655"/>
      <c r="N1742" s="1310"/>
      <c r="P1742" s="656"/>
      <c r="Q1742" s="657"/>
      <c r="R1742" s="704"/>
      <c r="S1742" s="3180"/>
    </row>
    <row r="1743" spans="7:19">
      <c r="G1743" s="1047"/>
      <c r="H1743" s="655"/>
      <c r="I1743" s="655"/>
      <c r="J1743" s="655"/>
      <c r="K1743" s="655"/>
      <c r="L1743" s="655"/>
      <c r="M1743" s="655"/>
      <c r="N1743" s="1310"/>
      <c r="P1743" s="656"/>
      <c r="Q1743" s="657"/>
      <c r="R1743" s="704"/>
      <c r="S1743" s="3180"/>
    </row>
    <row r="1744" spans="7:19">
      <c r="G1744" s="1047"/>
      <c r="H1744" s="655"/>
      <c r="I1744" s="655"/>
      <c r="J1744" s="655"/>
      <c r="K1744" s="655"/>
      <c r="L1744" s="655"/>
      <c r="M1744" s="655"/>
      <c r="N1744" s="1310"/>
      <c r="P1744" s="656"/>
      <c r="Q1744" s="657"/>
      <c r="R1744" s="704"/>
      <c r="S1744" s="3180"/>
    </row>
    <row r="1745" spans="7:19">
      <c r="G1745" s="1047"/>
      <c r="H1745" s="655"/>
      <c r="I1745" s="655"/>
      <c r="J1745" s="655"/>
      <c r="K1745" s="655"/>
      <c r="L1745" s="655"/>
      <c r="M1745" s="655"/>
      <c r="N1745" s="1310"/>
      <c r="P1745" s="656"/>
      <c r="Q1745" s="657"/>
      <c r="R1745" s="704"/>
      <c r="S1745" s="3180"/>
    </row>
    <row r="1746" spans="7:19">
      <c r="G1746" s="1047"/>
      <c r="H1746" s="655"/>
      <c r="I1746" s="655"/>
      <c r="J1746" s="655"/>
      <c r="K1746" s="655"/>
      <c r="L1746" s="655"/>
      <c r="M1746" s="655"/>
      <c r="N1746" s="1310"/>
      <c r="P1746" s="656"/>
      <c r="Q1746" s="657"/>
      <c r="R1746" s="704"/>
      <c r="S1746" s="3180"/>
    </row>
    <row r="1747" spans="7:19">
      <c r="G1747" s="1047"/>
      <c r="H1747" s="655"/>
      <c r="I1747" s="655"/>
      <c r="J1747" s="655"/>
      <c r="K1747" s="655"/>
      <c r="L1747" s="655"/>
      <c r="M1747" s="655"/>
      <c r="N1747" s="1310"/>
      <c r="P1747" s="656"/>
      <c r="Q1747" s="657"/>
      <c r="R1747" s="704"/>
      <c r="S1747" s="3180"/>
    </row>
    <row r="1748" spans="7:19">
      <c r="G1748" s="1047"/>
      <c r="H1748" s="655"/>
      <c r="I1748" s="655"/>
      <c r="J1748" s="655"/>
      <c r="K1748" s="655"/>
      <c r="L1748" s="655"/>
      <c r="M1748" s="655"/>
      <c r="N1748" s="1310"/>
      <c r="P1748" s="656"/>
      <c r="Q1748" s="657"/>
      <c r="R1748" s="704"/>
      <c r="S1748" s="3180"/>
    </row>
    <row r="1749" spans="7:19">
      <c r="G1749" s="1047"/>
      <c r="H1749" s="655"/>
      <c r="I1749" s="655"/>
      <c r="J1749" s="655"/>
      <c r="K1749" s="655"/>
      <c r="L1749" s="655"/>
      <c r="M1749" s="655"/>
      <c r="N1749" s="1310"/>
      <c r="P1749" s="656"/>
      <c r="Q1749" s="657"/>
      <c r="R1749" s="704"/>
      <c r="S1749" s="3180"/>
    </row>
    <row r="1750" spans="7:19">
      <c r="G1750" s="1047"/>
      <c r="H1750" s="655"/>
      <c r="I1750" s="655"/>
      <c r="J1750" s="655"/>
      <c r="K1750" s="655"/>
      <c r="L1750" s="655"/>
      <c r="M1750" s="655"/>
      <c r="N1750" s="1310"/>
      <c r="P1750" s="656"/>
      <c r="Q1750" s="657"/>
      <c r="R1750" s="704"/>
      <c r="S1750" s="3180"/>
    </row>
    <row r="1751" spans="7:19">
      <c r="G1751" s="1047"/>
      <c r="H1751" s="655"/>
      <c r="I1751" s="655"/>
      <c r="J1751" s="655"/>
      <c r="K1751" s="655"/>
      <c r="L1751" s="655"/>
      <c r="M1751" s="655"/>
      <c r="N1751" s="1310"/>
      <c r="P1751" s="656"/>
      <c r="Q1751" s="657"/>
      <c r="R1751" s="704"/>
      <c r="S1751" s="3180"/>
    </row>
    <row r="1752" spans="7:19">
      <c r="G1752" s="1047"/>
      <c r="H1752" s="655"/>
      <c r="I1752" s="655"/>
      <c r="J1752" s="655"/>
      <c r="K1752" s="655"/>
      <c r="L1752" s="655"/>
      <c r="M1752" s="655"/>
      <c r="N1752" s="1310"/>
      <c r="P1752" s="656"/>
      <c r="Q1752" s="657"/>
      <c r="R1752" s="704"/>
      <c r="S1752" s="3180"/>
    </row>
    <row r="1753" spans="7:19">
      <c r="G1753" s="1047"/>
      <c r="H1753" s="655"/>
      <c r="I1753" s="655"/>
      <c r="J1753" s="655"/>
      <c r="K1753" s="655"/>
      <c r="L1753" s="655"/>
      <c r="M1753" s="655"/>
      <c r="N1753" s="1310"/>
      <c r="P1753" s="656"/>
      <c r="Q1753" s="657"/>
      <c r="R1753" s="704"/>
      <c r="S1753" s="3180"/>
    </row>
    <row r="1754" spans="7:19">
      <c r="G1754" s="1047"/>
      <c r="H1754" s="655"/>
      <c r="I1754" s="655"/>
      <c r="J1754" s="655"/>
      <c r="K1754" s="655"/>
      <c r="L1754" s="655"/>
      <c r="M1754" s="655"/>
      <c r="N1754" s="1310"/>
      <c r="P1754" s="656"/>
      <c r="Q1754" s="657"/>
      <c r="R1754" s="704"/>
      <c r="S1754" s="3180"/>
    </row>
    <row r="1755" spans="7:19">
      <c r="G1755" s="1047"/>
      <c r="H1755" s="655"/>
      <c r="I1755" s="655"/>
      <c r="J1755" s="655"/>
      <c r="K1755" s="655"/>
      <c r="L1755" s="655"/>
      <c r="M1755" s="655"/>
      <c r="N1755" s="1310"/>
      <c r="P1755" s="656"/>
      <c r="Q1755" s="657"/>
      <c r="R1755" s="704"/>
      <c r="S1755" s="3180"/>
    </row>
    <row r="1756" spans="7:19">
      <c r="G1756" s="1047"/>
      <c r="H1756" s="655"/>
      <c r="I1756" s="655"/>
      <c r="J1756" s="655"/>
      <c r="K1756" s="655"/>
      <c r="L1756" s="655"/>
      <c r="M1756" s="655"/>
      <c r="N1756" s="1310"/>
      <c r="P1756" s="656"/>
      <c r="Q1756" s="657"/>
      <c r="R1756" s="704"/>
      <c r="S1756" s="3180"/>
    </row>
    <row r="1757" spans="7:19">
      <c r="G1757" s="1047"/>
      <c r="H1757" s="655"/>
      <c r="I1757" s="655"/>
      <c r="J1757" s="655"/>
      <c r="K1757" s="655"/>
      <c r="L1757" s="655"/>
      <c r="M1757" s="655"/>
      <c r="N1757" s="1310"/>
      <c r="P1757" s="656"/>
      <c r="Q1757" s="657"/>
      <c r="R1757" s="704"/>
      <c r="S1757" s="3180"/>
    </row>
    <row r="1758" spans="7:19">
      <c r="G1758" s="1047"/>
      <c r="H1758" s="655"/>
      <c r="I1758" s="655"/>
      <c r="J1758" s="655"/>
      <c r="K1758" s="655"/>
      <c r="L1758" s="655"/>
      <c r="M1758" s="655"/>
      <c r="N1758" s="1310"/>
      <c r="P1758" s="656"/>
      <c r="Q1758" s="657"/>
      <c r="R1758" s="704"/>
      <c r="S1758" s="3180"/>
    </row>
    <row r="1759" spans="7:19">
      <c r="G1759" s="1047"/>
      <c r="H1759" s="655"/>
      <c r="I1759" s="655"/>
      <c r="J1759" s="655"/>
      <c r="K1759" s="655"/>
      <c r="L1759" s="655"/>
      <c r="M1759" s="655"/>
      <c r="N1759" s="1310"/>
      <c r="P1759" s="656"/>
      <c r="Q1759" s="657"/>
      <c r="R1759" s="704"/>
      <c r="S1759" s="3180"/>
    </row>
    <row r="1760" spans="7:19">
      <c r="G1760" s="1047"/>
      <c r="H1760" s="655"/>
      <c r="I1760" s="655"/>
      <c r="J1760" s="655"/>
      <c r="K1760" s="655"/>
      <c r="L1760" s="655"/>
      <c r="M1760" s="655"/>
      <c r="N1760" s="1310"/>
      <c r="P1760" s="656"/>
      <c r="Q1760" s="657"/>
      <c r="R1760" s="704"/>
      <c r="S1760" s="3180"/>
    </row>
    <row r="1761" spans="7:19">
      <c r="G1761" s="1047"/>
      <c r="H1761" s="655"/>
      <c r="I1761" s="655"/>
      <c r="J1761" s="655"/>
      <c r="K1761" s="655"/>
      <c r="L1761" s="655"/>
      <c r="M1761" s="655"/>
      <c r="N1761" s="1310"/>
      <c r="P1761" s="656"/>
      <c r="Q1761" s="657"/>
      <c r="R1761" s="704"/>
      <c r="S1761" s="3180"/>
    </row>
    <row r="1762" spans="7:19">
      <c r="G1762" s="1047"/>
      <c r="H1762" s="655"/>
      <c r="I1762" s="655"/>
      <c r="J1762" s="655"/>
      <c r="K1762" s="655"/>
      <c r="L1762" s="655"/>
      <c r="M1762" s="655"/>
      <c r="N1762" s="1310"/>
      <c r="P1762" s="656"/>
      <c r="Q1762" s="657"/>
      <c r="R1762" s="704"/>
      <c r="S1762" s="3180"/>
    </row>
    <row r="1763" spans="7:19">
      <c r="G1763" s="1047"/>
      <c r="H1763" s="655"/>
      <c r="I1763" s="655"/>
      <c r="J1763" s="655"/>
      <c r="K1763" s="655"/>
      <c r="L1763" s="655"/>
      <c r="M1763" s="655"/>
      <c r="N1763" s="1310"/>
      <c r="P1763" s="656"/>
      <c r="Q1763" s="657"/>
      <c r="R1763" s="704"/>
      <c r="S1763" s="3180"/>
    </row>
    <row r="1764" spans="7:19">
      <c r="G1764" s="1047"/>
      <c r="H1764" s="655"/>
      <c r="I1764" s="655"/>
      <c r="J1764" s="655"/>
      <c r="K1764" s="655"/>
      <c r="L1764" s="655"/>
      <c r="M1764" s="655"/>
      <c r="N1764" s="1310"/>
      <c r="P1764" s="656"/>
      <c r="Q1764" s="657"/>
      <c r="R1764" s="704"/>
      <c r="S1764" s="3180"/>
    </row>
    <row r="1765" spans="7:19">
      <c r="G1765" s="1047"/>
      <c r="H1765" s="655"/>
      <c r="I1765" s="655"/>
      <c r="J1765" s="655"/>
      <c r="K1765" s="655"/>
      <c r="L1765" s="655"/>
      <c r="M1765" s="655"/>
      <c r="N1765" s="1310"/>
      <c r="P1765" s="656"/>
      <c r="Q1765" s="657"/>
      <c r="R1765" s="704"/>
      <c r="S1765" s="3180"/>
    </row>
    <row r="1766" spans="7:19">
      <c r="G1766" s="1047"/>
      <c r="H1766" s="655"/>
      <c r="I1766" s="655"/>
      <c r="J1766" s="655"/>
      <c r="K1766" s="655"/>
      <c r="L1766" s="655"/>
      <c r="M1766" s="655"/>
      <c r="N1766" s="1310"/>
      <c r="P1766" s="656"/>
      <c r="Q1766" s="657"/>
      <c r="R1766" s="704"/>
      <c r="S1766" s="3180"/>
    </row>
    <row r="1767" spans="7:19">
      <c r="G1767" s="1047"/>
      <c r="H1767" s="655"/>
      <c r="I1767" s="655"/>
      <c r="J1767" s="655"/>
      <c r="K1767" s="655"/>
      <c r="L1767" s="655"/>
      <c r="M1767" s="655"/>
      <c r="N1767" s="1310"/>
      <c r="P1767" s="656"/>
      <c r="Q1767" s="657"/>
      <c r="R1767" s="704"/>
      <c r="S1767" s="3180"/>
    </row>
    <row r="1768" spans="7:19">
      <c r="G1768" s="1047"/>
      <c r="H1768" s="655"/>
      <c r="I1768" s="655"/>
      <c r="J1768" s="655"/>
      <c r="K1768" s="655"/>
      <c r="L1768" s="655"/>
      <c r="M1768" s="655"/>
      <c r="N1768" s="1310"/>
      <c r="P1768" s="656"/>
      <c r="Q1768" s="657"/>
      <c r="R1768" s="704"/>
      <c r="S1768" s="3180"/>
    </row>
    <row r="1769" spans="7:19">
      <c r="G1769" s="1047"/>
      <c r="H1769" s="655"/>
      <c r="I1769" s="655"/>
      <c r="J1769" s="655"/>
      <c r="K1769" s="655"/>
      <c r="L1769" s="655"/>
      <c r="M1769" s="655"/>
      <c r="N1769" s="1310"/>
      <c r="P1769" s="656"/>
      <c r="Q1769" s="657"/>
      <c r="R1769" s="704"/>
      <c r="S1769" s="3180"/>
    </row>
    <row r="1770" spans="7:19">
      <c r="G1770" s="1047"/>
      <c r="H1770" s="655"/>
      <c r="I1770" s="655"/>
      <c r="J1770" s="655"/>
      <c r="K1770" s="655"/>
      <c r="L1770" s="655"/>
      <c r="M1770" s="655"/>
      <c r="N1770" s="1310"/>
      <c r="P1770" s="656"/>
      <c r="Q1770" s="657"/>
      <c r="R1770" s="704"/>
      <c r="S1770" s="3180"/>
    </row>
    <row r="1771" spans="7:19">
      <c r="G1771" s="1047"/>
      <c r="H1771" s="655"/>
      <c r="I1771" s="655"/>
      <c r="J1771" s="655"/>
      <c r="K1771" s="655"/>
      <c r="L1771" s="655"/>
      <c r="M1771" s="655"/>
      <c r="N1771" s="1310"/>
      <c r="P1771" s="656"/>
      <c r="Q1771" s="657"/>
      <c r="R1771" s="704"/>
      <c r="S1771" s="3180"/>
    </row>
    <row r="1772" spans="7:19">
      <c r="G1772" s="1047"/>
      <c r="H1772" s="655"/>
      <c r="I1772" s="655"/>
      <c r="J1772" s="655"/>
      <c r="K1772" s="655"/>
      <c r="L1772" s="655"/>
      <c r="M1772" s="655"/>
      <c r="N1772" s="1310"/>
      <c r="P1772" s="656"/>
      <c r="Q1772" s="657"/>
      <c r="R1772" s="704"/>
      <c r="S1772" s="3180"/>
    </row>
    <row r="1773" spans="7:19">
      <c r="G1773" s="1047"/>
      <c r="H1773" s="655"/>
      <c r="I1773" s="655"/>
      <c r="J1773" s="655"/>
      <c r="K1773" s="655"/>
      <c r="L1773" s="655"/>
      <c r="M1773" s="655"/>
      <c r="N1773" s="1310"/>
      <c r="P1773" s="656"/>
      <c r="Q1773" s="657"/>
      <c r="R1773" s="704"/>
      <c r="S1773" s="3180"/>
    </row>
    <row r="1774" spans="7:19">
      <c r="G1774" s="1047"/>
      <c r="H1774" s="655"/>
      <c r="I1774" s="655"/>
      <c r="J1774" s="655"/>
      <c r="K1774" s="655"/>
      <c r="L1774" s="655"/>
      <c r="M1774" s="655"/>
      <c r="N1774" s="1310"/>
      <c r="P1774" s="656"/>
      <c r="Q1774" s="657"/>
      <c r="R1774" s="704"/>
      <c r="S1774" s="3180"/>
    </row>
    <row r="1775" spans="7:19">
      <c r="G1775" s="1047"/>
      <c r="H1775" s="655"/>
      <c r="I1775" s="655"/>
      <c r="J1775" s="655"/>
      <c r="K1775" s="655"/>
      <c r="L1775" s="655"/>
      <c r="M1775" s="655"/>
      <c r="N1775" s="1310"/>
      <c r="P1775" s="656"/>
      <c r="Q1775" s="657"/>
      <c r="R1775" s="704"/>
      <c r="S1775" s="3180"/>
    </row>
    <row r="1776" spans="7:19">
      <c r="G1776" s="1047"/>
      <c r="H1776" s="655"/>
      <c r="I1776" s="655"/>
      <c r="J1776" s="655"/>
      <c r="K1776" s="655"/>
      <c r="L1776" s="655"/>
      <c r="M1776" s="655"/>
      <c r="N1776" s="1310"/>
      <c r="P1776" s="656"/>
      <c r="Q1776" s="657"/>
      <c r="R1776" s="704"/>
      <c r="S1776" s="3180"/>
    </row>
    <row r="1777" spans="7:19">
      <c r="G1777" s="1047"/>
      <c r="H1777" s="655"/>
      <c r="I1777" s="655"/>
      <c r="J1777" s="655"/>
      <c r="K1777" s="655"/>
      <c r="L1777" s="655"/>
      <c r="M1777" s="655"/>
      <c r="N1777" s="1310"/>
      <c r="P1777" s="656"/>
      <c r="Q1777" s="657"/>
      <c r="R1777" s="704"/>
      <c r="S1777" s="3180"/>
    </row>
    <row r="1778" spans="7:19">
      <c r="G1778" s="1047"/>
      <c r="H1778" s="655"/>
      <c r="I1778" s="655"/>
      <c r="J1778" s="655"/>
      <c r="K1778" s="655"/>
      <c r="L1778" s="655"/>
      <c r="M1778" s="655"/>
      <c r="N1778" s="1310"/>
      <c r="P1778" s="656"/>
      <c r="Q1778" s="657"/>
      <c r="R1778" s="704"/>
      <c r="S1778" s="3180"/>
    </row>
    <row r="1779" spans="7:19">
      <c r="G1779" s="1047"/>
      <c r="H1779" s="655"/>
      <c r="I1779" s="655"/>
      <c r="J1779" s="655"/>
      <c r="K1779" s="655"/>
      <c r="L1779" s="655"/>
      <c r="M1779" s="655"/>
      <c r="N1779" s="1310"/>
      <c r="P1779" s="656"/>
      <c r="Q1779" s="657"/>
      <c r="R1779" s="704"/>
      <c r="S1779" s="3180"/>
    </row>
    <row r="1780" spans="7:19">
      <c r="G1780" s="1047"/>
      <c r="H1780" s="655"/>
      <c r="I1780" s="655"/>
      <c r="J1780" s="655"/>
      <c r="K1780" s="655"/>
      <c r="L1780" s="655"/>
      <c r="M1780" s="655"/>
      <c r="N1780" s="1310"/>
      <c r="P1780" s="656"/>
      <c r="Q1780" s="657"/>
      <c r="R1780" s="704"/>
      <c r="S1780" s="3180"/>
    </row>
    <row r="1781" spans="7:19">
      <c r="G1781" s="1047"/>
      <c r="H1781" s="655"/>
      <c r="I1781" s="655"/>
      <c r="J1781" s="655"/>
      <c r="K1781" s="655"/>
      <c r="L1781" s="655"/>
      <c r="M1781" s="655"/>
      <c r="N1781" s="1310"/>
      <c r="P1781" s="656"/>
      <c r="Q1781" s="657"/>
      <c r="R1781" s="704"/>
      <c r="S1781" s="3180"/>
    </row>
    <row r="1782" spans="7:19">
      <c r="G1782" s="1047"/>
      <c r="H1782" s="655"/>
      <c r="I1782" s="655"/>
      <c r="J1782" s="655"/>
      <c r="K1782" s="655"/>
      <c r="L1782" s="655"/>
      <c r="M1782" s="655"/>
      <c r="N1782" s="1310"/>
      <c r="P1782" s="656"/>
      <c r="Q1782" s="657"/>
      <c r="R1782" s="704"/>
      <c r="S1782" s="3180"/>
    </row>
    <row r="1783" spans="7:19">
      <c r="G1783" s="1047"/>
      <c r="H1783" s="655"/>
      <c r="I1783" s="655"/>
      <c r="J1783" s="655"/>
      <c r="K1783" s="655"/>
      <c r="L1783" s="655"/>
      <c r="M1783" s="655"/>
      <c r="N1783" s="1310"/>
      <c r="P1783" s="656"/>
      <c r="Q1783" s="657"/>
      <c r="R1783" s="704"/>
      <c r="S1783" s="3180"/>
    </row>
    <row r="1784" spans="7:19">
      <c r="G1784" s="1047"/>
      <c r="H1784" s="655"/>
      <c r="I1784" s="655"/>
      <c r="J1784" s="655"/>
      <c r="K1784" s="655"/>
      <c r="L1784" s="655"/>
      <c r="M1784" s="655"/>
      <c r="N1784" s="1310"/>
      <c r="P1784" s="656"/>
      <c r="Q1784" s="657"/>
      <c r="R1784" s="704"/>
      <c r="S1784" s="3180"/>
    </row>
    <row r="1785" spans="7:19">
      <c r="G1785" s="1047"/>
      <c r="H1785" s="655"/>
      <c r="I1785" s="655"/>
      <c r="J1785" s="655"/>
      <c r="K1785" s="655"/>
      <c r="L1785" s="655"/>
      <c r="M1785" s="655"/>
      <c r="N1785" s="1310"/>
      <c r="P1785" s="656"/>
      <c r="Q1785" s="657"/>
      <c r="R1785" s="704"/>
      <c r="S1785" s="3180"/>
    </row>
    <row r="1786" spans="7:19">
      <c r="G1786" s="1047"/>
      <c r="H1786" s="655"/>
      <c r="I1786" s="655"/>
      <c r="J1786" s="655"/>
      <c r="K1786" s="655"/>
      <c r="L1786" s="655"/>
      <c r="M1786" s="655"/>
      <c r="N1786" s="1310"/>
      <c r="P1786" s="656"/>
      <c r="Q1786" s="657"/>
      <c r="R1786" s="704"/>
      <c r="S1786" s="3180"/>
    </row>
    <row r="1787" spans="7:19">
      <c r="G1787" s="1047"/>
      <c r="H1787" s="655"/>
      <c r="I1787" s="655"/>
      <c r="J1787" s="655"/>
      <c r="K1787" s="655"/>
      <c r="L1787" s="655"/>
      <c r="M1787" s="655"/>
      <c r="N1787" s="1310"/>
      <c r="P1787" s="656"/>
      <c r="Q1787" s="657"/>
      <c r="R1787" s="704"/>
      <c r="S1787" s="3180"/>
    </row>
    <row r="1788" spans="7:19">
      <c r="G1788" s="1047"/>
      <c r="H1788" s="655"/>
      <c r="I1788" s="655"/>
      <c r="J1788" s="655"/>
      <c r="K1788" s="655"/>
      <c r="L1788" s="655"/>
      <c r="M1788" s="655"/>
      <c r="N1788" s="1310"/>
      <c r="P1788" s="656"/>
      <c r="Q1788" s="657"/>
      <c r="R1788" s="704"/>
      <c r="S1788" s="3180"/>
    </row>
    <row r="1789" spans="7:19">
      <c r="G1789" s="1047"/>
      <c r="H1789" s="655"/>
      <c r="I1789" s="655"/>
      <c r="J1789" s="655"/>
      <c r="K1789" s="655"/>
      <c r="L1789" s="655"/>
      <c r="M1789" s="655"/>
      <c r="N1789" s="1310"/>
      <c r="P1789" s="656"/>
      <c r="Q1789" s="657"/>
      <c r="R1789" s="704"/>
      <c r="S1789" s="3180"/>
    </row>
    <row r="1790" spans="7:19">
      <c r="G1790" s="1047"/>
      <c r="H1790" s="655"/>
      <c r="I1790" s="655"/>
      <c r="J1790" s="655"/>
      <c r="K1790" s="655"/>
      <c r="L1790" s="655"/>
      <c r="M1790" s="655"/>
      <c r="N1790" s="1310"/>
      <c r="P1790" s="656"/>
      <c r="Q1790" s="657"/>
      <c r="R1790" s="704"/>
      <c r="S1790" s="3180"/>
    </row>
    <row r="1791" spans="7:19">
      <c r="G1791" s="1047"/>
      <c r="H1791" s="655"/>
      <c r="I1791" s="655"/>
      <c r="J1791" s="655"/>
      <c r="K1791" s="655"/>
      <c r="L1791" s="655"/>
      <c r="M1791" s="655"/>
      <c r="N1791" s="1310"/>
      <c r="P1791" s="656"/>
      <c r="Q1791" s="657"/>
      <c r="R1791" s="704"/>
      <c r="S1791" s="3180"/>
    </row>
    <row r="1792" spans="7:19">
      <c r="G1792" s="1047"/>
      <c r="H1792" s="655"/>
      <c r="I1792" s="655"/>
      <c r="J1792" s="655"/>
      <c r="K1792" s="655"/>
      <c r="L1792" s="655"/>
      <c r="M1792" s="655"/>
      <c r="N1792" s="1310"/>
      <c r="P1792" s="656"/>
      <c r="Q1792" s="657"/>
      <c r="R1792" s="704"/>
      <c r="S1792" s="3180"/>
    </row>
    <row r="1793" spans="7:19">
      <c r="G1793" s="1047"/>
      <c r="H1793" s="655"/>
      <c r="I1793" s="655"/>
      <c r="J1793" s="655"/>
      <c r="K1793" s="655"/>
      <c r="L1793" s="655"/>
      <c r="M1793" s="655"/>
      <c r="N1793" s="1310"/>
      <c r="P1793" s="656"/>
      <c r="Q1793" s="657"/>
      <c r="R1793" s="704"/>
      <c r="S1793" s="3180"/>
    </row>
    <row r="1794" spans="7:19">
      <c r="G1794" s="1047"/>
      <c r="H1794" s="655"/>
      <c r="I1794" s="655"/>
      <c r="J1794" s="655"/>
      <c r="K1794" s="655"/>
      <c r="L1794" s="655"/>
      <c r="M1794" s="655"/>
      <c r="N1794" s="1310"/>
      <c r="P1794" s="656"/>
      <c r="Q1794" s="657"/>
      <c r="R1794" s="704"/>
      <c r="S1794" s="3180"/>
    </row>
    <row r="1795" spans="7:19">
      <c r="G1795" s="1047"/>
      <c r="H1795" s="655"/>
      <c r="I1795" s="655"/>
      <c r="J1795" s="655"/>
      <c r="K1795" s="655"/>
      <c r="L1795" s="655"/>
      <c r="M1795" s="655"/>
      <c r="N1795" s="1310"/>
      <c r="P1795" s="656"/>
      <c r="Q1795" s="657"/>
      <c r="R1795" s="704"/>
      <c r="S1795" s="3180"/>
    </row>
    <row r="1796" spans="7:19">
      <c r="G1796" s="1047"/>
      <c r="H1796" s="655"/>
      <c r="I1796" s="655"/>
      <c r="J1796" s="655"/>
      <c r="K1796" s="655"/>
      <c r="L1796" s="655"/>
      <c r="M1796" s="655"/>
      <c r="N1796" s="1310"/>
      <c r="P1796" s="656"/>
      <c r="Q1796" s="657"/>
      <c r="R1796" s="704"/>
      <c r="S1796" s="3180"/>
    </row>
    <row r="1797" spans="7:19">
      <c r="G1797" s="1047"/>
      <c r="H1797" s="655"/>
      <c r="I1797" s="655"/>
      <c r="J1797" s="655"/>
      <c r="K1797" s="655"/>
      <c r="L1797" s="655"/>
      <c r="M1797" s="655"/>
      <c r="N1797" s="1310"/>
      <c r="P1797" s="656"/>
      <c r="Q1797" s="657"/>
      <c r="R1797" s="704"/>
      <c r="S1797" s="3180"/>
    </row>
    <row r="1798" spans="7:19">
      <c r="G1798" s="1047"/>
      <c r="H1798" s="655"/>
      <c r="I1798" s="655"/>
      <c r="J1798" s="655"/>
      <c r="K1798" s="655"/>
      <c r="L1798" s="655"/>
      <c r="M1798" s="655"/>
      <c r="N1798" s="1310"/>
      <c r="P1798" s="656"/>
      <c r="Q1798" s="657"/>
      <c r="R1798" s="704"/>
      <c r="S1798" s="3180"/>
    </row>
    <row r="1799" spans="7:19">
      <c r="G1799" s="1047"/>
      <c r="H1799" s="655"/>
      <c r="I1799" s="655"/>
      <c r="J1799" s="655"/>
      <c r="K1799" s="655"/>
      <c r="L1799" s="655"/>
      <c r="M1799" s="655"/>
      <c r="N1799" s="1310"/>
      <c r="P1799" s="656"/>
      <c r="Q1799" s="657"/>
      <c r="R1799" s="704"/>
      <c r="S1799" s="3180"/>
    </row>
    <row r="1800" spans="7:19">
      <c r="G1800" s="1047"/>
      <c r="H1800" s="655"/>
      <c r="I1800" s="655"/>
      <c r="J1800" s="655"/>
      <c r="K1800" s="655"/>
      <c r="L1800" s="655"/>
      <c r="M1800" s="655"/>
      <c r="N1800" s="1310"/>
      <c r="P1800" s="656"/>
      <c r="Q1800" s="657"/>
      <c r="R1800" s="704"/>
      <c r="S1800" s="3180"/>
    </row>
    <row r="1801" spans="7:19">
      <c r="G1801" s="1047"/>
      <c r="H1801" s="655"/>
      <c r="I1801" s="655"/>
      <c r="J1801" s="655"/>
      <c r="K1801" s="655"/>
      <c r="L1801" s="655"/>
      <c r="M1801" s="655"/>
      <c r="N1801" s="1310"/>
      <c r="P1801" s="656"/>
      <c r="Q1801" s="657"/>
      <c r="R1801" s="704"/>
      <c r="S1801" s="3180"/>
    </row>
    <row r="1802" spans="7:19">
      <c r="G1802" s="1047"/>
      <c r="H1802" s="655"/>
      <c r="I1802" s="655"/>
      <c r="J1802" s="655"/>
      <c r="K1802" s="655"/>
      <c r="L1802" s="655"/>
      <c r="M1802" s="655"/>
      <c r="N1802" s="1310"/>
      <c r="P1802" s="656"/>
      <c r="Q1802" s="657"/>
      <c r="R1802" s="704"/>
      <c r="S1802" s="3180"/>
    </row>
    <row r="1803" spans="7:19">
      <c r="G1803" s="1047"/>
      <c r="H1803" s="655"/>
      <c r="I1803" s="655"/>
      <c r="J1803" s="655"/>
      <c r="K1803" s="655"/>
      <c r="L1803" s="655"/>
      <c r="M1803" s="655"/>
      <c r="N1803" s="1310"/>
      <c r="P1803" s="656"/>
      <c r="Q1803" s="657"/>
      <c r="R1803" s="704"/>
      <c r="S1803" s="3180"/>
    </row>
    <row r="1804" spans="7:19">
      <c r="G1804" s="1047"/>
      <c r="H1804" s="655"/>
      <c r="I1804" s="655"/>
      <c r="J1804" s="655"/>
      <c r="K1804" s="655"/>
      <c r="L1804" s="655"/>
      <c r="M1804" s="655"/>
      <c r="N1804" s="1310"/>
      <c r="P1804" s="656"/>
      <c r="Q1804" s="657"/>
      <c r="R1804" s="704"/>
      <c r="S1804" s="3180"/>
    </row>
    <row r="1805" spans="7:19">
      <c r="G1805" s="1047"/>
      <c r="H1805" s="655"/>
      <c r="I1805" s="655"/>
      <c r="J1805" s="655"/>
      <c r="K1805" s="655"/>
      <c r="L1805" s="655"/>
      <c r="M1805" s="655"/>
      <c r="N1805" s="1310"/>
      <c r="P1805" s="656"/>
      <c r="Q1805" s="657"/>
      <c r="R1805" s="704"/>
      <c r="S1805" s="3180"/>
    </row>
    <row r="1806" spans="7:19">
      <c r="G1806" s="1047"/>
      <c r="H1806" s="655"/>
      <c r="I1806" s="655"/>
      <c r="J1806" s="655"/>
      <c r="K1806" s="655"/>
      <c r="L1806" s="655"/>
      <c r="M1806" s="655"/>
      <c r="N1806" s="1310"/>
      <c r="P1806" s="656"/>
      <c r="Q1806" s="657"/>
      <c r="R1806" s="704"/>
      <c r="S1806" s="3180"/>
    </row>
    <row r="1807" spans="7:19">
      <c r="G1807" s="1047"/>
      <c r="H1807" s="655"/>
      <c r="I1807" s="655"/>
      <c r="J1807" s="655"/>
      <c r="K1807" s="655"/>
      <c r="L1807" s="655"/>
      <c r="M1807" s="655"/>
      <c r="N1807" s="1310"/>
      <c r="P1807" s="656"/>
      <c r="Q1807" s="657"/>
      <c r="R1807" s="704"/>
      <c r="S1807" s="3180"/>
    </row>
    <row r="1808" spans="7:19">
      <c r="G1808" s="1047"/>
      <c r="H1808" s="655"/>
      <c r="I1808" s="655"/>
      <c r="J1808" s="655"/>
      <c r="K1808" s="655"/>
      <c r="L1808" s="655"/>
      <c r="M1808" s="655"/>
      <c r="N1808" s="1310"/>
      <c r="P1808" s="656"/>
      <c r="Q1808" s="657"/>
      <c r="R1808" s="704"/>
      <c r="S1808" s="3180"/>
    </row>
    <row r="1809" spans="7:19">
      <c r="G1809" s="1047"/>
      <c r="H1809" s="655"/>
      <c r="I1809" s="655"/>
      <c r="J1809" s="655"/>
      <c r="K1809" s="655"/>
      <c r="L1809" s="655"/>
      <c r="M1809" s="655"/>
      <c r="N1809" s="1310"/>
      <c r="P1809" s="656"/>
      <c r="Q1809" s="657"/>
      <c r="R1809" s="704"/>
      <c r="S1809" s="3180"/>
    </row>
    <row r="1810" spans="7:19">
      <c r="G1810" s="1047"/>
      <c r="H1810" s="655"/>
      <c r="I1810" s="655"/>
      <c r="J1810" s="655"/>
      <c r="K1810" s="655"/>
      <c r="L1810" s="655"/>
      <c r="M1810" s="655"/>
      <c r="N1810" s="1310"/>
      <c r="P1810" s="656"/>
      <c r="Q1810" s="657"/>
      <c r="R1810" s="704"/>
      <c r="S1810" s="3180"/>
    </row>
    <row r="1811" spans="7:19">
      <c r="G1811" s="1047"/>
      <c r="H1811" s="655"/>
      <c r="I1811" s="655"/>
      <c r="J1811" s="655"/>
      <c r="K1811" s="655"/>
      <c r="L1811" s="655"/>
      <c r="M1811" s="655"/>
      <c r="N1811" s="1310"/>
      <c r="P1811" s="656"/>
      <c r="Q1811" s="657"/>
      <c r="R1811" s="704"/>
      <c r="S1811" s="3180"/>
    </row>
    <row r="1812" spans="7:19">
      <c r="G1812" s="1047"/>
      <c r="H1812" s="655"/>
      <c r="I1812" s="655"/>
      <c r="J1812" s="655"/>
      <c r="K1812" s="655"/>
      <c r="L1812" s="655"/>
      <c r="M1812" s="655"/>
      <c r="N1812" s="1310"/>
      <c r="P1812" s="656"/>
      <c r="Q1812" s="657"/>
      <c r="R1812" s="704"/>
      <c r="S1812" s="3180"/>
    </row>
    <row r="1813" spans="7:19">
      <c r="G1813" s="1047"/>
      <c r="H1813" s="655"/>
      <c r="I1813" s="655"/>
      <c r="J1813" s="655"/>
      <c r="K1813" s="655"/>
      <c r="L1813" s="655"/>
      <c r="M1813" s="655"/>
      <c r="N1813" s="1310"/>
      <c r="P1813" s="656"/>
      <c r="Q1813" s="657"/>
      <c r="R1813" s="704"/>
      <c r="S1813" s="3180"/>
    </row>
    <row r="1814" spans="7:19">
      <c r="G1814" s="1047"/>
      <c r="H1814" s="655"/>
      <c r="I1814" s="655"/>
      <c r="J1814" s="655"/>
      <c r="K1814" s="655"/>
      <c r="L1814" s="655"/>
      <c r="M1814" s="655"/>
      <c r="N1814" s="1310"/>
      <c r="P1814" s="656"/>
      <c r="Q1814" s="657"/>
      <c r="R1814" s="704"/>
      <c r="S1814" s="3180"/>
    </row>
    <row r="1815" spans="7:19">
      <c r="G1815" s="1047"/>
      <c r="H1815" s="655"/>
      <c r="I1815" s="655"/>
      <c r="J1815" s="655"/>
      <c r="K1815" s="655"/>
      <c r="L1815" s="655"/>
      <c r="M1815" s="655"/>
      <c r="N1815" s="1310"/>
      <c r="P1815" s="656"/>
      <c r="Q1815" s="657"/>
      <c r="R1815" s="704"/>
      <c r="S1815" s="3180"/>
    </row>
    <row r="1816" spans="7:19">
      <c r="G1816" s="1047"/>
      <c r="H1816" s="655"/>
      <c r="I1816" s="655"/>
      <c r="J1816" s="655"/>
      <c r="K1816" s="655"/>
      <c r="L1816" s="655"/>
      <c r="M1816" s="655"/>
      <c r="N1816" s="1310"/>
      <c r="P1816" s="656"/>
      <c r="Q1816" s="657"/>
      <c r="R1816" s="704"/>
      <c r="S1816" s="3180"/>
    </row>
    <row r="1817" spans="7:19">
      <c r="G1817" s="1047"/>
      <c r="H1817" s="655"/>
      <c r="I1817" s="655"/>
      <c r="J1817" s="655"/>
      <c r="K1817" s="655"/>
      <c r="L1817" s="655"/>
      <c r="M1817" s="655"/>
      <c r="N1817" s="1310"/>
      <c r="P1817" s="656"/>
      <c r="Q1817" s="657"/>
      <c r="R1817" s="704"/>
      <c r="S1817" s="3180"/>
    </row>
    <row r="1818" spans="7:19">
      <c r="G1818" s="1047"/>
      <c r="H1818" s="655"/>
      <c r="I1818" s="655"/>
      <c r="J1818" s="655"/>
      <c r="K1818" s="655"/>
      <c r="L1818" s="655"/>
      <c r="M1818" s="655"/>
      <c r="N1818" s="1310"/>
      <c r="P1818" s="656"/>
      <c r="Q1818" s="657"/>
      <c r="R1818" s="704"/>
      <c r="S1818" s="3180"/>
    </row>
    <row r="1819" spans="7:19">
      <c r="G1819" s="1047"/>
      <c r="H1819" s="655"/>
      <c r="I1819" s="655"/>
      <c r="J1819" s="655"/>
      <c r="K1819" s="655"/>
      <c r="L1819" s="655"/>
      <c r="M1819" s="655"/>
      <c r="N1819" s="1310"/>
      <c r="P1819" s="656"/>
      <c r="Q1819" s="657"/>
      <c r="R1819" s="704"/>
      <c r="S1819" s="3180"/>
    </row>
    <row r="1820" spans="7:19">
      <c r="G1820" s="1047"/>
      <c r="H1820" s="655"/>
      <c r="I1820" s="655"/>
      <c r="J1820" s="655"/>
      <c r="K1820" s="655"/>
      <c r="L1820" s="655"/>
      <c r="M1820" s="655"/>
      <c r="N1820" s="1310"/>
      <c r="P1820" s="656"/>
      <c r="Q1820" s="657"/>
      <c r="R1820" s="704"/>
      <c r="S1820" s="3180"/>
    </row>
    <row r="1821" spans="7:19">
      <c r="G1821" s="1047"/>
      <c r="H1821" s="655"/>
      <c r="I1821" s="655"/>
      <c r="J1821" s="655"/>
      <c r="K1821" s="655"/>
      <c r="L1821" s="655"/>
      <c r="M1821" s="655"/>
      <c r="N1821" s="1310"/>
      <c r="P1821" s="656"/>
      <c r="Q1821" s="657"/>
      <c r="R1821" s="704"/>
      <c r="S1821" s="3180"/>
    </row>
    <row r="1822" spans="7:19">
      <c r="G1822" s="1047"/>
      <c r="H1822" s="655"/>
      <c r="I1822" s="655"/>
      <c r="J1822" s="655"/>
      <c r="K1822" s="655"/>
      <c r="L1822" s="655"/>
      <c r="M1822" s="655"/>
      <c r="N1822" s="1310"/>
      <c r="P1822" s="656"/>
      <c r="Q1822" s="657"/>
      <c r="R1822" s="704"/>
      <c r="S1822" s="3180"/>
    </row>
    <row r="1823" spans="7:19">
      <c r="G1823" s="1047"/>
      <c r="H1823" s="655"/>
      <c r="I1823" s="655"/>
      <c r="J1823" s="655"/>
      <c r="K1823" s="655"/>
      <c r="L1823" s="655"/>
      <c r="M1823" s="655"/>
      <c r="N1823" s="1310"/>
      <c r="P1823" s="656"/>
      <c r="Q1823" s="657"/>
      <c r="R1823" s="704"/>
      <c r="S1823" s="3180"/>
    </row>
    <row r="1824" spans="7:19">
      <c r="G1824" s="1047"/>
      <c r="H1824" s="655"/>
      <c r="I1824" s="655"/>
      <c r="J1824" s="655"/>
      <c r="K1824" s="655"/>
      <c r="L1824" s="655"/>
      <c r="M1824" s="655"/>
      <c r="N1824" s="1310"/>
      <c r="P1824" s="656"/>
      <c r="Q1824" s="657"/>
      <c r="R1824" s="704"/>
      <c r="S1824" s="3180"/>
    </row>
    <row r="1825" spans="7:19">
      <c r="G1825" s="1047"/>
      <c r="H1825" s="655"/>
      <c r="I1825" s="655"/>
      <c r="J1825" s="655"/>
      <c r="K1825" s="655"/>
      <c r="L1825" s="655"/>
      <c r="M1825" s="655"/>
      <c r="N1825" s="1310"/>
      <c r="P1825" s="656"/>
      <c r="Q1825" s="657"/>
      <c r="R1825" s="704"/>
      <c r="S1825" s="3180"/>
    </row>
    <row r="1826" spans="7:19">
      <c r="G1826" s="1047"/>
      <c r="H1826" s="655"/>
      <c r="I1826" s="655"/>
      <c r="J1826" s="655"/>
      <c r="K1826" s="655"/>
      <c r="L1826" s="655"/>
      <c r="M1826" s="655"/>
      <c r="N1826" s="1310"/>
      <c r="P1826" s="656"/>
      <c r="Q1826" s="657"/>
      <c r="R1826" s="704"/>
      <c r="S1826" s="3180"/>
    </row>
    <row r="1827" spans="7:19">
      <c r="G1827" s="1047"/>
      <c r="H1827" s="655"/>
      <c r="I1827" s="655"/>
      <c r="J1827" s="655"/>
      <c r="K1827" s="655"/>
      <c r="L1827" s="655"/>
      <c r="M1827" s="655"/>
      <c r="N1827" s="1310"/>
      <c r="P1827" s="656"/>
      <c r="Q1827" s="657"/>
      <c r="R1827" s="704"/>
      <c r="S1827" s="3180"/>
    </row>
    <row r="1828" spans="7:19">
      <c r="G1828" s="1047"/>
      <c r="H1828" s="655"/>
      <c r="I1828" s="655"/>
      <c r="J1828" s="655"/>
      <c r="K1828" s="655"/>
      <c r="L1828" s="655"/>
      <c r="M1828" s="655"/>
      <c r="N1828" s="1310"/>
      <c r="P1828" s="656"/>
      <c r="Q1828" s="657"/>
      <c r="R1828" s="704"/>
      <c r="S1828" s="3180"/>
    </row>
    <row r="1829" spans="7:19">
      <c r="G1829" s="1047"/>
      <c r="H1829" s="655"/>
      <c r="I1829" s="655"/>
      <c r="J1829" s="655"/>
      <c r="K1829" s="655"/>
      <c r="L1829" s="655"/>
      <c r="M1829" s="655"/>
      <c r="N1829" s="1310"/>
      <c r="P1829" s="656"/>
      <c r="Q1829" s="657"/>
      <c r="R1829" s="704"/>
      <c r="S1829" s="3180"/>
    </row>
    <row r="1830" spans="7:19">
      <c r="G1830" s="1047"/>
      <c r="H1830" s="655"/>
      <c r="I1830" s="655"/>
      <c r="J1830" s="655"/>
      <c r="K1830" s="655"/>
      <c r="L1830" s="655"/>
      <c r="M1830" s="655"/>
      <c r="N1830" s="1310"/>
      <c r="P1830" s="656"/>
      <c r="Q1830" s="657"/>
      <c r="R1830" s="704"/>
      <c r="S1830" s="3180"/>
    </row>
    <row r="1831" spans="7:19">
      <c r="G1831" s="1047"/>
      <c r="H1831" s="655"/>
      <c r="I1831" s="655"/>
      <c r="J1831" s="655"/>
      <c r="K1831" s="655"/>
      <c r="L1831" s="655"/>
      <c r="M1831" s="655"/>
      <c r="N1831" s="1310"/>
      <c r="P1831" s="656"/>
      <c r="Q1831" s="657"/>
      <c r="R1831" s="704"/>
      <c r="S1831" s="3180"/>
    </row>
    <row r="1832" spans="7:19">
      <c r="G1832" s="1047"/>
      <c r="H1832" s="655"/>
      <c r="I1832" s="655"/>
      <c r="J1832" s="655"/>
      <c r="K1832" s="655"/>
      <c r="L1832" s="655"/>
      <c r="M1832" s="655"/>
      <c r="N1832" s="1310"/>
      <c r="P1832" s="656"/>
      <c r="Q1832" s="657"/>
      <c r="R1832" s="704"/>
      <c r="S1832" s="3180"/>
    </row>
    <row r="1833" spans="7:19">
      <c r="G1833" s="1047"/>
      <c r="H1833" s="655"/>
      <c r="I1833" s="655"/>
      <c r="J1833" s="655"/>
      <c r="K1833" s="655"/>
      <c r="L1833" s="655"/>
      <c r="M1833" s="655"/>
      <c r="N1833" s="1310"/>
      <c r="P1833" s="656"/>
      <c r="Q1833" s="657"/>
      <c r="R1833" s="704"/>
      <c r="S1833" s="3180"/>
    </row>
    <row r="1834" spans="7:19">
      <c r="G1834" s="1047"/>
      <c r="H1834" s="655"/>
      <c r="I1834" s="655"/>
      <c r="J1834" s="655"/>
      <c r="K1834" s="655"/>
      <c r="L1834" s="655"/>
      <c r="M1834" s="655"/>
      <c r="N1834" s="1310"/>
      <c r="P1834" s="656"/>
      <c r="Q1834" s="657"/>
      <c r="R1834" s="704"/>
      <c r="S1834" s="3180"/>
    </row>
    <row r="1835" spans="7:19">
      <c r="G1835" s="1047"/>
      <c r="H1835" s="655"/>
      <c r="I1835" s="655"/>
      <c r="J1835" s="655"/>
      <c r="K1835" s="655"/>
      <c r="L1835" s="655"/>
      <c r="M1835" s="655"/>
      <c r="N1835" s="1310"/>
      <c r="P1835" s="656"/>
      <c r="Q1835" s="657"/>
      <c r="R1835" s="704"/>
      <c r="S1835" s="3180"/>
    </row>
    <row r="1836" spans="7:19">
      <c r="G1836" s="1047"/>
      <c r="H1836" s="655"/>
      <c r="I1836" s="655"/>
      <c r="J1836" s="655"/>
      <c r="K1836" s="655"/>
      <c r="L1836" s="655"/>
      <c r="M1836" s="655"/>
      <c r="N1836" s="1310"/>
      <c r="P1836" s="656"/>
      <c r="Q1836" s="657"/>
      <c r="R1836" s="704"/>
      <c r="S1836" s="3180"/>
    </row>
    <row r="1837" spans="7:19">
      <c r="G1837" s="1047"/>
      <c r="H1837" s="655"/>
      <c r="I1837" s="655"/>
      <c r="J1837" s="655"/>
      <c r="K1837" s="655"/>
      <c r="L1837" s="655"/>
      <c r="M1837" s="655"/>
      <c r="N1837" s="1310"/>
      <c r="P1837" s="656"/>
      <c r="Q1837" s="657"/>
      <c r="R1837" s="704"/>
      <c r="S1837" s="3180"/>
    </row>
    <row r="1838" spans="7:19">
      <c r="G1838" s="1047"/>
      <c r="H1838" s="655"/>
      <c r="I1838" s="655"/>
      <c r="J1838" s="655"/>
      <c r="K1838" s="655"/>
      <c r="L1838" s="655"/>
      <c r="M1838" s="655"/>
      <c r="N1838" s="1310"/>
      <c r="P1838" s="656"/>
      <c r="Q1838" s="657"/>
      <c r="R1838" s="704"/>
      <c r="S1838" s="3180"/>
    </row>
    <row r="1839" spans="7:19">
      <c r="G1839" s="1047"/>
      <c r="H1839" s="655"/>
      <c r="I1839" s="655"/>
      <c r="J1839" s="655"/>
      <c r="K1839" s="655"/>
      <c r="L1839" s="655"/>
      <c r="M1839" s="655"/>
      <c r="N1839" s="1310"/>
      <c r="P1839" s="656"/>
      <c r="Q1839" s="657"/>
      <c r="R1839" s="704"/>
      <c r="S1839" s="3180"/>
    </row>
    <row r="1840" spans="7:19">
      <c r="G1840" s="1047"/>
      <c r="H1840" s="655"/>
      <c r="I1840" s="655"/>
      <c r="J1840" s="655"/>
      <c r="K1840" s="655"/>
      <c r="L1840" s="655"/>
      <c r="M1840" s="655"/>
      <c r="N1840" s="1310"/>
      <c r="P1840" s="656"/>
      <c r="Q1840" s="657"/>
      <c r="R1840" s="704"/>
      <c r="S1840" s="3180"/>
    </row>
    <row r="1841" spans="7:19">
      <c r="G1841" s="1047"/>
      <c r="H1841" s="655"/>
      <c r="I1841" s="655"/>
      <c r="J1841" s="655"/>
      <c r="K1841" s="655"/>
      <c r="L1841" s="655"/>
      <c r="M1841" s="655"/>
      <c r="N1841" s="1310"/>
      <c r="P1841" s="656"/>
      <c r="Q1841" s="657"/>
      <c r="R1841" s="704"/>
      <c r="S1841" s="3180"/>
    </row>
    <row r="1842" spans="7:19">
      <c r="G1842" s="1047"/>
      <c r="H1842" s="655"/>
      <c r="I1842" s="655"/>
      <c r="J1842" s="655"/>
      <c r="K1842" s="655"/>
      <c r="L1842" s="655"/>
      <c r="M1842" s="655"/>
      <c r="N1842" s="1310"/>
      <c r="P1842" s="656"/>
      <c r="Q1842" s="657"/>
      <c r="R1842" s="704"/>
      <c r="S1842" s="3180"/>
    </row>
    <row r="1843" spans="7:19">
      <c r="G1843" s="1047"/>
      <c r="H1843" s="655"/>
      <c r="I1843" s="655"/>
      <c r="J1843" s="655"/>
      <c r="K1843" s="655"/>
      <c r="L1843" s="655"/>
      <c r="M1843" s="655"/>
      <c r="N1843" s="1310"/>
      <c r="P1843" s="656"/>
      <c r="Q1843" s="657"/>
      <c r="R1843" s="704"/>
      <c r="S1843" s="3180"/>
    </row>
    <row r="1844" spans="7:19">
      <c r="G1844" s="1047"/>
      <c r="H1844" s="655"/>
      <c r="I1844" s="655"/>
      <c r="J1844" s="655"/>
      <c r="K1844" s="655"/>
      <c r="L1844" s="655"/>
      <c r="M1844" s="655"/>
      <c r="N1844" s="1310"/>
      <c r="P1844" s="656"/>
      <c r="Q1844" s="657"/>
      <c r="R1844" s="704"/>
      <c r="S1844" s="3180"/>
    </row>
    <row r="1845" spans="7:19">
      <c r="G1845" s="1047"/>
      <c r="H1845" s="655"/>
      <c r="I1845" s="655"/>
      <c r="J1845" s="655"/>
      <c r="K1845" s="655"/>
      <c r="L1845" s="655"/>
      <c r="M1845" s="655"/>
      <c r="N1845" s="1310"/>
      <c r="P1845" s="656"/>
      <c r="Q1845" s="657"/>
      <c r="R1845" s="704"/>
      <c r="S1845" s="3180"/>
    </row>
    <row r="1846" spans="7:19">
      <c r="G1846" s="1047"/>
      <c r="H1846" s="655"/>
      <c r="I1846" s="655"/>
      <c r="J1846" s="655"/>
      <c r="K1846" s="655"/>
      <c r="L1846" s="655"/>
      <c r="M1846" s="655"/>
      <c r="N1846" s="1310"/>
      <c r="P1846" s="656"/>
      <c r="Q1846" s="657"/>
      <c r="R1846" s="704"/>
      <c r="S1846" s="3180"/>
    </row>
    <row r="1847" spans="7:19">
      <c r="G1847" s="1047"/>
      <c r="H1847" s="655"/>
      <c r="I1847" s="655"/>
      <c r="J1847" s="655"/>
      <c r="K1847" s="655"/>
      <c r="L1847" s="655"/>
      <c r="M1847" s="655"/>
      <c r="N1847" s="1310"/>
      <c r="P1847" s="656"/>
      <c r="Q1847" s="657"/>
      <c r="R1847" s="704"/>
      <c r="S1847" s="3180"/>
    </row>
    <row r="1848" spans="7:19">
      <c r="G1848" s="1047"/>
      <c r="H1848" s="655"/>
      <c r="I1848" s="655"/>
      <c r="J1848" s="655"/>
      <c r="K1848" s="655"/>
      <c r="L1848" s="655"/>
      <c r="M1848" s="655"/>
      <c r="N1848" s="1310"/>
      <c r="P1848" s="656"/>
      <c r="Q1848" s="657"/>
      <c r="R1848" s="704"/>
      <c r="S1848" s="3180"/>
    </row>
    <row r="1849" spans="7:19">
      <c r="G1849" s="1047"/>
      <c r="H1849" s="655"/>
      <c r="I1849" s="655"/>
      <c r="J1849" s="655"/>
      <c r="K1849" s="655"/>
      <c r="L1849" s="655"/>
      <c r="M1849" s="655"/>
      <c r="N1849" s="1310"/>
      <c r="P1849" s="656"/>
      <c r="Q1849" s="657"/>
      <c r="R1849" s="704"/>
      <c r="S1849" s="3180"/>
    </row>
    <row r="1850" spans="7:19">
      <c r="G1850" s="1047"/>
      <c r="H1850" s="655"/>
      <c r="I1850" s="655"/>
      <c r="J1850" s="655"/>
      <c r="K1850" s="655"/>
      <c r="L1850" s="655"/>
      <c r="M1850" s="655"/>
      <c r="N1850" s="1310"/>
      <c r="P1850" s="656"/>
      <c r="Q1850" s="657"/>
      <c r="R1850" s="704"/>
      <c r="S1850" s="3180"/>
    </row>
    <row r="1851" spans="7:19">
      <c r="G1851" s="1047"/>
      <c r="H1851" s="655"/>
      <c r="I1851" s="655"/>
      <c r="J1851" s="655"/>
      <c r="K1851" s="655"/>
      <c r="L1851" s="655"/>
      <c r="M1851" s="655"/>
      <c r="N1851" s="1310"/>
      <c r="P1851" s="656"/>
      <c r="Q1851" s="657"/>
      <c r="R1851" s="704"/>
      <c r="S1851" s="3180"/>
    </row>
    <row r="1852" spans="7:19">
      <c r="G1852" s="1047"/>
      <c r="H1852" s="655"/>
      <c r="I1852" s="655"/>
      <c r="J1852" s="655"/>
      <c r="K1852" s="655"/>
      <c r="L1852" s="655"/>
      <c r="M1852" s="655"/>
      <c r="N1852" s="1310"/>
      <c r="P1852" s="656"/>
      <c r="Q1852" s="657"/>
      <c r="R1852" s="704"/>
      <c r="S1852" s="3180"/>
    </row>
    <row r="1853" spans="7:19">
      <c r="G1853" s="1047"/>
      <c r="H1853" s="655"/>
      <c r="I1853" s="655"/>
      <c r="J1853" s="655"/>
      <c r="K1853" s="655"/>
      <c r="L1853" s="655"/>
      <c r="M1853" s="655"/>
      <c r="N1853" s="1310"/>
      <c r="P1853" s="656"/>
      <c r="Q1853" s="657"/>
      <c r="R1853" s="704"/>
      <c r="S1853" s="3180"/>
    </row>
    <row r="1854" spans="7:19">
      <c r="G1854" s="1047"/>
      <c r="H1854" s="655"/>
      <c r="I1854" s="655"/>
      <c r="J1854" s="655"/>
      <c r="K1854" s="655"/>
      <c r="L1854" s="655"/>
      <c r="M1854" s="655"/>
      <c r="N1854" s="1310"/>
      <c r="P1854" s="656"/>
      <c r="Q1854" s="657"/>
      <c r="R1854" s="704"/>
      <c r="S1854" s="3180"/>
    </row>
    <row r="1855" spans="7:19">
      <c r="G1855" s="1047"/>
      <c r="H1855" s="655"/>
      <c r="I1855" s="655"/>
      <c r="J1855" s="655"/>
      <c r="K1855" s="655"/>
      <c r="L1855" s="655"/>
      <c r="M1855" s="655"/>
      <c r="N1855" s="1310"/>
      <c r="P1855" s="656"/>
      <c r="Q1855" s="657"/>
      <c r="R1855" s="704"/>
      <c r="S1855" s="3180"/>
    </row>
    <row r="1856" spans="7:19">
      <c r="G1856" s="1047"/>
      <c r="H1856" s="655"/>
      <c r="I1856" s="655"/>
      <c r="J1856" s="655"/>
      <c r="K1856" s="655"/>
      <c r="L1856" s="655"/>
      <c r="M1856" s="655"/>
      <c r="N1856" s="1310"/>
      <c r="P1856" s="656"/>
      <c r="Q1856" s="657"/>
      <c r="R1856" s="704"/>
      <c r="S1856" s="3180"/>
    </row>
    <row r="1857" spans="7:19">
      <c r="G1857" s="1047"/>
      <c r="H1857" s="655"/>
      <c r="I1857" s="655"/>
      <c r="J1857" s="655"/>
      <c r="K1857" s="655"/>
      <c r="L1857" s="655"/>
      <c r="M1857" s="655"/>
      <c r="N1857" s="1310"/>
      <c r="P1857" s="656"/>
      <c r="Q1857" s="657"/>
      <c r="R1857" s="704"/>
      <c r="S1857" s="3180"/>
    </row>
    <row r="1858" spans="7:19">
      <c r="G1858" s="1047"/>
      <c r="H1858" s="655"/>
      <c r="I1858" s="655"/>
      <c r="J1858" s="655"/>
      <c r="K1858" s="655"/>
      <c r="L1858" s="655"/>
      <c r="M1858" s="655"/>
      <c r="N1858" s="1310"/>
      <c r="P1858" s="656"/>
      <c r="Q1858" s="657"/>
      <c r="R1858" s="704"/>
      <c r="S1858" s="3180"/>
    </row>
    <row r="1859" spans="7:19">
      <c r="G1859" s="1047"/>
      <c r="H1859" s="655"/>
      <c r="I1859" s="655"/>
      <c r="J1859" s="655"/>
      <c r="K1859" s="655"/>
      <c r="L1859" s="655"/>
      <c r="M1859" s="655"/>
      <c r="N1859" s="1310"/>
      <c r="P1859" s="656"/>
      <c r="Q1859" s="657"/>
      <c r="R1859" s="704"/>
      <c r="S1859" s="3180"/>
    </row>
    <row r="1860" spans="7:19">
      <c r="G1860" s="1047"/>
      <c r="H1860" s="655"/>
      <c r="I1860" s="655"/>
      <c r="J1860" s="655"/>
      <c r="K1860" s="655"/>
      <c r="L1860" s="655"/>
      <c r="M1860" s="655"/>
      <c r="N1860" s="1310"/>
      <c r="P1860" s="656"/>
      <c r="Q1860" s="657"/>
      <c r="R1860" s="704"/>
      <c r="S1860" s="3180"/>
    </row>
    <row r="1861" spans="7:19">
      <c r="G1861" s="1047"/>
      <c r="H1861" s="655"/>
      <c r="I1861" s="655"/>
      <c r="J1861" s="655"/>
      <c r="K1861" s="655"/>
      <c r="L1861" s="655"/>
      <c r="M1861" s="655"/>
      <c r="N1861" s="1310"/>
      <c r="P1861" s="656"/>
      <c r="Q1861" s="657"/>
      <c r="R1861" s="704"/>
      <c r="S1861" s="3180"/>
    </row>
    <row r="1862" spans="7:19">
      <c r="G1862" s="1047"/>
      <c r="H1862" s="655"/>
      <c r="I1862" s="655"/>
      <c r="J1862" s="655"/>
      <c r="K1862" s="655"/>
      <c r="L1862" s="655"/>
      <c r="M1862" s="655"/>
      <c r="N1862" s="1310"/>
      <c r="P1862" s="656"/>
      <c r="Q1862" s="657"/>
      <c r="R1862" s="704"/>
      <c r="S1862" s="3180"/>
    </row>
    <row r="1863" spans="7:19">
      <c r="G1863" s="1047"/>
      <c r="H1863" s="655"/>
      <c r="I1863" s="655"/>
      <c r="J1863" s="655"/>
      <c r="K1863" s="655"/>
      <c r="L1863" s="655"/>
      <c r="M1863" s="655"/>
      <c r="N1863" s="1310"/>
      <c r="P1863" s="656"/>
      <c r="Q1863" s="657"/>
      <c r="R1863" s="704"/>
      <c r="S1863" s="3180"/>
    </row>
    <row r="1864" spans="7:19">
      <c r="G1864" s="1047"/>
      <c r="H1864" s="655"/>
      <c r="I1864" s="655"/>
      <c r="J1864" s="655"/>
      <c r="K1864" s="655"/>
      <c r="L1864" s="655"/>
      <c r="M1864" s="655"/>
      <c r="N1864" s="1310"/>
      <c r="P1864" s="656"/>
      <c r="Q1864" s="657"/>
      <c r="R1864" s="704"/>
      <c r="S1864" s="3180"/>
    </row>
    <row r="1865" spans="7:19">
      <c r="G1865" s="1047"/>
      <c r="H1865" s="655"/>
      <c r="I1865" s="655"/>
      <c r="J1865" s="655"/>
      <c r="K1865" s="655"/>
      <c r="L1865" s="655"/>
      <c r="M1865" s="655"/>
      <c r="N1865" s="1310"/>
      <c r="P1865" s="656"/>
      <c r="Q1865" s="657"/>
      <c r="R1865" s="704"/>
      <c r="S1865" s="3180"/>
    </row>
    <row r="1866" spans="7:19">
      <c r="G1866" s="1047"/>
      <c r="H1866" s="655"/>
      <c r="I1866" s="655"/>
      <c r="J1866" s="655"/>
      <c r="K1866" s="655"/>
      <c r="L1866" s="655"/>
      <c r="M1866" s="655"/>
      <c r="N1866" s="1310"/>
      <c r="P1866" s="656"/>
      <c r="Q1866" s="657"/>
      <c r="R1866" s="704"/>
      <c r="S1866" s="3180"/>
    </row>
    <row r="1867" spans="7:19">
      <c r="G1867" s="1047"/>
      <c r="H1867" s="655"/>
      <c r="I1867" s="655"/>
      <c r="J1867" s="655"/>
      <c r="K1867" s="655"/>
      <c r="L1867" s="655"/>
      <c r="M1867" s="655"/>
      <c r="N1867" s="1310"/>
      <c r="P1867" s="656"/>
      <c r="Q1867" s="657"/>
      <c r="R1867" s="704"/>
      <c r="S1867" s="3180"/>
    </row>
    <row r="1868" spans="7:19">
      <c r="G1868" s="1047"/>
      <c r="H1868" s="655"/>
      <c r="I1868" s="655"/>
      <c r="J1868" s="655"/>
      <c r="K1868" s="655"/>
      <c r="L1868" s="655"/>
      <c r="M1868" s="655"/>
      <c r="N1868" s="1310"/>
      <c r="P1868" s="656"/>
      <c r="Q1868" s="657"/>
      <c r="R1868" s="704"/>
      <c r="S1868" s="3180"/>
    </row>
    <row r="1869" spans="7:19">
      <c r="G1869" s="1047"/>
      <c r="H1869" s="655"/>
      <c r="I1869" s="655"/>
      <c r="J1869" s="655"/>
      <c r="K1869" s="655"/>
      <c r="L1869" s="655"/>
      <c r="M1869" s="655"/>
      <c r="N1869" s="1310"/>
      <c r="P1869" s="656"/>
      <c r="Q1869" s="657"/>
      <c r="R1869" s="704"/>
      <c r="S1869" s="3180"/>
    </row>
    <row r="1870" spans="7:19">
      <c r="G1870" s="1047"/>
      <c r="H1870" s="655"/>
      <c r="I1870" s="655"/>
      <c r="J1870" s="655"/>
      <c r="K1870" s="655"/>
      <c r="L1870" s="655"/>
      <c r="M1870" s="655"/>
      <c r="N1870" s="1310"/>
      <c r="P1870" s="656"/>
      <c r="Q1870" s="657"/>
      <c r="R1870" s="704"/>
      <c r="S1870" s="3180"/>
    </row>
    <row r="1871" spans="7:19">
      <c r="G1871" s="1047"/>
      <c r="H1871" s="655"/>
      <c r="I1871" s="655"/>
      <c r="J1871" s="655"/>
      <c r="K1871" s="655"/>
      <c r="L1871" s="655"/>
      <c r="M1871" s="655"/>
      <c r="N1871" s="1310"/>
      <c r="P1871" s="656"/>
      <c r="Q1871" s="657"/>
      <c r="R1871" s="704"/>
      <c r="S1871" s="3180"/>
    </row>
    <row r="1872" spans="7:19">
      <c r="G1872" s="1047"/>
      <c r="H1872" s="655"/>
      <c r="I1872" s="655"/>
      <c r="J1872" s="655"/>
      <c r="K1872" s="655"/>
      <c r="L1872" s="655"/>
      <c r="M1872" s="655"/>
      <c r="N1872" s="1310"/>
      <c r="P1872" s="656"/>
      <c r="Q1872" s="657"/>
      <c r="R1872" s="704"/>
      <c r="S1872" s="3180"/>
    </row>
    <row r="1873" spans="7:19">
      <c r="G1873" s="1047"/>
      <c r="H1873" s="655"/>
      <c r="I1873" s="655"/>
      <c r="J1873" s="655"/>
      <c r="K1873" s="655"/>
      <c r="L1873" s="655"/>
      <c r="M1873" s="655"/>
      <c r="N1873" s="1310"/>
      <c r="P1873" s="656"/>
      <c r="Q1873" s="657"/>
      <c r="R1873" s="704"/>
      <c r="S1873" s="3180"/>
    </row>
    <row r="1874" spans="7:19">
      <c r="G1874" s="1047"/>
      <c r="H1874" s="655"/>
      <c r="I1874" s="655"/>
      <c r="J1874" s="655"/>
      <c r="K1874" s="655"/>
      <c r="L1874" s="655"/>
      <c r="M1874" s="655"/>
      <c r="N1874" s="1310"/>
      <c r="P1874" s="656"/>
      <c r="Q1874" s="657"/>
      <c r="R1874" s="704"/>
      <c r="S1874" s="3180"/>
    </row>
    <row r="1875" spans="7:19">
      <c r="G1875" s="1047"/>
      <c r="H1875" s="655"/>
      <c r="I1875" s="655"/>
      <c r="J1875" s="655"/>
      <c r="K1875" s="655"/>
      <c r="L1875" s="655"/>
      <c r="M1875" s="655"/>
      <c r="N1875" s="1310"/>
      <c r="P1875" s="656"/>
      <c r="Q1875" s="657"/>
      <c r="R1875" s="704"/>
      <c r="S1875" s="3180"/>
    </row>
    <row r="1876" spans="7:19">
      <c r="G1876" s="1047"/>
      <c r="H1876" s="655"/>
      <c r="I1876" s="655"/>
      <c r="J1876" s="655"/>
      <c r="K1876" s="655"/>
      <c r="L1876" s="655"/>
      <c r="M1876" s="655"/>
      <c r="N1876" s="1310"/>
      <c r="P1876" s="656"/>
      <c r="Q1876" s="657"/>
      <c r="R1876" s="704"/>
      <c r="S1876" s="3180"/>
    </row>
    <row r="1877" spans="7:19">
      <c r="G1877" s="1047"/>
      <c r="H1877" s="655"/>
      <c r="I1877" s="655"/>
      <c r="J1877" s="655"/>
      <c r="K1877" s="655"/>
      <c r="L1877" s="655"/>
      <c r="M1877" s="655"/>
      <c r="N1877" s="1310"/>
      <c r="P1877" s="656"/>
      <c r="Q1877" s="657"/>
      <c r="R1877" s="704"/>
      <c r="S1877" s="3180"/>
    </row>
    <row r="1878" spans="7:19">
      <c r="G1878" s="1047"/>
      <c r="H1878" s="655"/>
      <c r="I1878" s="655"/>
      <c r="J1878" s="655"/>
      <c r="K1878" s="655"/>
      <c r="L1878" s="655"/>
      <c r="M1878" s="655"/>
      <c r="N1878" s="1310"/>
      <c r="P1878" s="656"/>
      <c r="Q1878" s="657"/>
      <c r="R1878" s="704"/>
      <c r="S1878" s="3180"/>
    </row>
    <row r="1879" spans="7:19">
      <c r="G1879" s="1047"/>
      <c r="H1879" s="655"/>
      <c r="I1879" s="655"/>
      <c r="J1879" s="655"/>
      <c r="K1879" s="655"/>
      <c r="L1879" s="655"/>
      <c r="M1879" s="655"/>
      <c r="N1879" s="1310"/>
      <c r="P1879" s="656"/>
      <c r="Q1879" s="657"/>
      <c r="R1879" s="704"/>
      <c r="S1879" s="3180"/>
    </row>
    <row r="1880" spans="7:19">
      <c r="G1880" s="1047"/>
      <c r="H1880" s="655"/>
      <c r="I1880" s="655"/>
      <c r="J1880" s="655"/>
      <c r="K1880" s="655"/>
      <c r="L1880" s="655"/>
      <c r="M1880" s="655"/>
      <c r="N1880" s="1310"/>
      <c r="P1880" s="656"/>
      <c r="Q1880" s="657"/>
      <c r="R1880" s="704"/>
      <c r="S1880" s="3180"/>
    </row>
    <row r="1881" spans="7:19">
      <c r="G1881" s="1047"/>
      <c r="H1881" s="655"/>
      <c r="I1881" s="655"/>
      <c r="J1881" s="655"/>
      <c r="K1881" s="655"/>
      <c r="L1881" s="655"/>
      <c r="M1881" s="655"/>
      <c r="N1881" s="1310"/>
      <c r="P1881" s="656"/>
      <c r="Q1881" s="657"/>
      <c r="R1881" s="704"/>
      <c r="S1881" s="3180"/>
    </row>
    <row r="1882" spans="7:19">
      <c r="G1882" s="1047"/>
      <c r="H1882" s="655"/>
      <c r="I1882" s="655"/>
      <c r="J1882" s="655"/>
      <c r="K1882" s="655"/>
      <c r="L1882" s="655"/>
      <c r="M1882" s="655"/>
      <c r="N1882" s="1310"/>
      <c r="P1882" s="656"/>
      <c r="Q1882" s="657"/>
      <c r="R1882" s="704"/>
      <c r="S1882" s="3180"/>
    </row>
    <row r="1883" spans="7:19">
      <c r="G1883" s="1047"/>
      <c r="H1883" s="655"/>
      <c r="I1883" s="655"/>
      <c r="J1883" s="655"/>
      <c r="K1883" s="655"/>
      <c r="L1883" s="655"/>
      <c r="M1883" s="655"/>
      <c r="N1883" s="1310"/>
      <c r="P1883" s="656"/>
      <c r="Q1883" s="657"/>
      <c r="R1883" s="704"/>
      <c r="S1883" s="3180"/>
    </row>
    <row r="1884" spans="7:19">
      <c r="G1884" s="1047"/>
      <c r="H1884" s="655"/>
      <c r="I1884" s="655"/>
      <c r="J1884" s="655"/>
      <c r="K1884" s="655"/>
      <c r="L1884" s="655"/>
      <c r="M1884" s="655"/>
      <c r="N1884" s="1310"/>
      <c r="P1884" s="656"/>
      <c r="Q1884" s="657"/>
      <c r="R1884" s="704"/>
      <c r="S1884" s="3180"/>
    </row>
    <row r="1885" spans="7:19">
      <c r="G1885" s="1047"/>
      <c r="H1885" s="655"/>
      <c r="I1885" s="655"/>
      <c r="J1885" s="655"/>
      <c r="K1885" s="655"/>
      <c r="L1885" s="655"/>
      <c r="M1885" s="655"/>
      <c r="N1885" s="1310"/>
      <c r="P1885" s="656"/>
      <c r="Q1885" s="657"/>
      <c r="R1885" s="704"/>
      <c r="S1885" s="3180"/>
    </row>
    <row r="1886" spans="7:19">
      <c r="G1886" s="1047"/>
      <c r="H1886" s="655"/>
      <c r="I1886" s="655"/>
      <c r="J1886" s="655"/>
      <c r="K1886" s="655"/>
      <c r="L1886" s="655"/>
      <c r="M1886" s="655"/>
      <c r="N1886" s="1310"/>
      <c r="P1886" s="656"/>
      <c r="Q1886" s="657"/>
      <c r="R1886" s="704"/>
      <c r="S1886" s="3180"/>
    </row>
    <row r="1887" spans="7:19">
      <c r="G1887" s="1047"/>
      <c r="H1887" s="655"/>
      <c r="I1887" s="655"/>
      <c r="J1887" s="655"/>
      <c r="K1887" s="655"/>
      <c r="L1887" s="655"/>
      <c r="M1887" s="655"/>
      <c r="N1887" s="1310"/>
      <c r="P1887" s="656"/>
      <c r="Q1887" s="657"/>
      <c r="R1887" s="704"/>
      <c r="S1887" s="3180"/>
    </row>
    <row r="1888" spans="7:19">
      <c r="G1888" s="1047"/>
      <c r="H1888" s="655"/>
      <c r="I1888" s="655"/>
      <c r="J1888" s="655"/>
      <c r="K1888" s="655"/>
      <c r="L1888" s="655"/>
      <c r="M1888" s="655"/>
      <c r="N1888" s="1310"/>
      <c r="P1888" s="656"/>
      <c r="Q1888" s="657"/>
      <c r="R1888" s="704"/>
      <c r="S1888" s="3180"/>
    </row>
    <row r="1889" spans="7:19">
      <c r="G1889" s="1047"/>
      <c r="H1889" s="655"/>
      <c r="I1889" s="655"/>
      <c r="J1889" s="655"/>
      <c r="K1889" s="655"/>
      <c r="L1889" s="655"/>
      <c r="M1889" s="655"/>
      <c r="N1889" s="1310"/>
      <c r="P1889" s="656"/>
      <c r="Q1889" s="657"/>
      <c r="R1889" s="704"/>
      <c r="S1889" s="3180"/>
    </row>
    <row r="1890" spans="7:19">
      <c r="G1890" s="1047"/>
      <c r="H1890" s="655"/>
      <c r="I1890" s="655"/>
      <c r="J1890" s="655"/>
      <c r="K1890" s="655"/>
      <c r="L1890" s="655"/>
      <c r="M1890" s="655"/>
      <c r="N1890" s="1310"/>
      <c r="P1890" s="656"/>
      <c r="Q1890" s="657"/>
      <c r="R1890" s="704"/>
      <c r="S1890" s="3180"/>
    </row>
    <row r="1891" spans="7:19">
      <c r="G1891" s="1047"/>
      <c r="H1891" s="655"/>
      <c r="I1891" s="655"/>
      <c r="J1891" s="655"/>
      <c r="K1891" s="655"/>
      <c r="L1891" s="655"/>
      <c r="M1891" s="655"/>
      <c r="N1891" s="1310"/>
      <c r="P1891" s="656"/>
      <c r="Q1891" s="657"/>
      <c r="R1891" s="704"/>
      <c r="S1891" s="3180"/>
    </row>
    <row r="1892" spans="7:19">
      <c r="G1892" s="1047"/>
      <c r="H1892" s="655"/>
      <c r="I1892" s="655"/>
      <c r="J1892" s="655"/>
      <c r="K1892" s="655"/>
      <c r="L1892" s="655"/>
      <c r="M1892" s="655"/>
      <c r="N1892" s="1310"/>
      <c r="P1892" s="656"/>
      <c r="Q1892" s="657"/>
      <c r="R1892" s="704"/>
      <c r="S1892" s="3180"/>
    </row>
    <row r="1893" spans="7:19">
      <c r="G1893" s="1047"/>
      <c r="H1893" s="655"/>
      <c r="I1893" s="655"/>
      <c r="J1893" s="655"/>
      <c r="K1893" s="655"/>
      <c r="L1893" s="655"/>
      <c r="M1893" s="655"/>
      <c r="N1893" s="1310"/>
      <c r="P1893" s="656"/>
      <c r="Q1893" s="657"/>
      <c r="R1893" s="704"/>
      <c r="S1893" s="3180"/>
    </row>
    <row r="1894" spans="7:19">
      <c r="G1894" s="1047"/>
      <c r="H1894" s="655"/>
      <c r="I1894" s="655"/>
      <c r="J1894" s="655"/>
      <c r="K1894" s="655"/>
      <c r="L1894" s="655"/>
      <c r="M1894" s="655"/>
      <c r="N1894" s="1310"/>
      <c r="P1894" s="656"/>
      <c r="Q1894" s="657"/>
      <c r="R1894" s="704"/>
      <c r="S1894" s="3180"/>
    </row>
    <row r="1895" spans="7:19">
      <c r="G1895" s="1047"/>
      <c r="H1895" s="655"/>
      <c r="I1895" s="655"/>
      <c r="J1895" s="655"/>
      <c r="K1895" s="655"/>
      <c r="L1895" s="655"/>
      <c r="M1895" s="655"/>
      <c r="N1895" s="1310"/>
      <c r="P1895" s="656"/>
      <c r="Q1895" s="657"/>
      <c r="R1895" s="704"/>
      <c r="S1895" s="3180"/>
    </row>
    <row r="1896" spans="7:19">
      <c r="G1896" s="1047"/>
      <c r="H1896" s="655"/>
      <c r="I1896" s="655"/>
      <c r="J1896" s="655"/>
      <c r="K1896" s="655"/>
      <c r="L1896" s="655"/>
      <c r="M1896" s="655"/>
      <c r="N1896" s="1310"/>
      <c r="P1896" s="656"/>
      <c r="Q1896" s="657"/>
      <c r="R1896" s="704"/>
      <c r="S1896" s="3180"/>
    </row>
    <row r="1897" spans="7:19">
      <c r="G1897" s="1047"/>
      <c r="H1897" s="655"/>
      <c r="I1897" s="655"/>
      <c r="J1897" s="655"/>
      <c r="K1897" s="655"/>
      <c r="L1897" s="655"/>
      <c r="M1897" s="655"/>
      <c r="N1897" s="1310"/>
      <c r="P1897" s="656"/>
      <c r="Q1897" s="657"/>
      <c r="R1897" s="704"/>
      <c r="S1897" s="3180"/>
    </row>
    <row r="1898" spans="7:19">
      <c r="G1898" s="1047"/>
      <c r="H1898" s="655"/>
      <c r="I1898" s="655"/>
      <c r="J1898" s="655"/>
      <c r="K1898" s="655"/>
      <c r="L1898" s="655"/>
      <c r="M1898" s="655"/>
      <c r="N1898" s="1310"/>
      <c r="P1898" s="656"/>
      <c r="Q1898" s="657"/>
      <c r="R1898" s="704"/>
      <c r="S1898" s="3180"/>
    </row>
    <row r="1899" spans="7:19">
      <c r="G1899" s="1047"/>
      <c r="H1899" s="655"/>
      <c r="I1899" s="655"/>
      <c r="J1899" s="655"/>
      <c r="K1899" s="655"/>
      <c r="L1899" s="655"/>
      <c r="M1899" s="655"/>
      <c r="N1899" s="1310"/>
      <c r="P1899" s="656"/>
      <c r="Q1899" s="657"/>
      <c r="R1899" s="704"/>
      <c r="S1899" s="3180"/>
    </row>
    <row r="1900" spans="7:19">
      <c r="G1900" s="1047"/>
      <c r="H1900" s="655"/>
      <c r="I1900" s="655"/>
      <c r="J1900" s="655"/>
      <c r="K1900" s="655"/>
      <c r="L1900" s="655"/>
      <c r="M1900" s="655"/>
      <c r="N1900" s="1310"/>
      <c r="P1900" s="656"/>
      <c r="Q1900" s="657"/>
      <c r="R1900" s="704"/>
      <c r="S1900" s="3180"/>
    </row>
    <row r="1901" spans="7:19">
      <c r="G1901" s="1047"/>
      <c r="H1901" s="655"/>
      <c r="I1901" s="655"/>
      <c r="J1901" s="655"/>
      <c r="K1901" s="655"/>
      <c r="L1901" s="655"/>
      <c r="M1901" s="655"/>
      <c r="N1901" s="1310"/>
      <c r="P1901" s="656"/>
      <c r="Q1901" s="657"/>
      <c r="R1901" s="704"/>
      <c r="S1901" s="3180"/>
    </row>
    <row r="1902" spans="7:19">
      <c r="G1902" s="1047"/>
      <c r="H1902" s="655"/>
      <c r="I1902" s="655"/>
      <c r="J1902" s="655"/>
      <c r="K1902" s="655"/>
      <c r="L1902" s="655"/>
      <c r="M1902" s="655"/>
      <c r="N1902" s="1310"/>
      <c r="P1902" s="656"/>
      <c r="Q1902" s="657"/>
      <c r="R1902" s="704"/>
      <c r="S1902" s="3180"/>
    </row>
    <row r="1903" spans="7:19">
      <c r="G1903" s="1047"/>
      <c r="H1903" s="655"/>
      <c r="I1903" s="655"/>
      <c r="J1903" s="655"/>
      <c r="K1903" s="655"/>
      <c r="L1903" s="655"/>
      <c r="M1903" s="655"/>
      <c r="N1903" s="1310"/>
      <c r="P1903" s="656"/>
      <c r="Q1903" s="657"/>
      <c r="R1903" s="704"/>
      <c r="S1903" s="3180"/>
    </row>
    <row r="1904" spans="7:19">
      <c r="G1904" s="1047"/>
      <c r="H1904" s="655"/>
      <c r="I1904" s="655"/>
      <c r="J1904" s="655"/>
      <c r="K1904" s="655"/>
      <c r="L1904" s="655"/>
      <c r="M1904" s="655"/>
      <c r="N1904" s="1310"/>
      <c r="P1904" s="656"/>
      <c r="Q1904" s="657"/>
      <c r="R1904" s="704"/>
      <c r="S1904" s="3180"/>
    </row>
    <row r="1905" spans="7:19">
      <c r="G1905" s="1047"/>
      <c r="H1905" s="655"/>
      <c r="I1905" s="655"/>
      <c r="J1905" s="655"/>
      <c r="K1905" s="655"/>
      <c r="L1905" s="655"/>
      <c r="M1905" s="655"/>
      <c r="N1905" s="1310"/>
      <c r="P1905" s="656"/>
      <c r="Q1905" s="657"/>
      <c r="R1905" s="704"/>
      <c r="S1905" s="3180"/>
    </row>
    <row r="1906" spans="7:19">
      <c r="G1906" s="1047"/>
      <c r="H1906" s="655"/>
      <c r="I1906" s="655"/>
      <c r="J1906" s="655"/>
      <c r="K1906" s="655"/>
      <c r="L1906" s="655"/>
      <c r="M1906" s="655"/>
      <c r="N1906" s="1310"/>
      <c r="P1906" s="656"/>
      <c r="Q1906" s="657"/>
      <c r="R1906" s="704"/>
      <c r="S1906" s="3180"/>
    </row>
    <row r="1907" spans="7:19">
      <c r="G1907" s="1047"/>
      <c r="H1907" s="655"/>
      <c r="I1907" s="655"/>
      <c r="J1907" s="655"/>
      <c r="K1907" s="655"/>
      <c r="L1907" s="655"/>
      <c r="M1907" s="655"/>
      <c r="N1907" s="1310"/>
      <c r="P1907" s="656"/>
      <c r="Q1907" s="657"/>
      <c r="R1907" s="704"/>
      <c r="S1907" s="3180"/>
    </row>
    <row r="1908" spans="7:19">
      <c r="G1908" s="1047"/>
      <c r="H1908" s="655"/>
      <c r="I1908" s="655"/>
      <c r="J1908" s="655"/>
      <c r="K1908" s="655"/>
      <c r="L1908" s="655"/>
      <c r="M1908" s="655"/>
      <c r="N1908" s="1310"/>
      <c r="P1908" s="656"/>
      <c r="Q1908" s="657"/>
      <c r="R1908" s="704"/>
      <c r="S1908" s="3180"/>
    </row>
    <row r="1909" spans="7:19">
      <c r="G1909" s="1047"/>
      <c r="H1909" s="655"/>
      <c r="I1909" s="655"/>
      <c r="J1909" s="655"/>
      <c r="K1909" s="655"/>
      <c r="L1909" s="655"/>
      <c r="M1909" s="655"/>
      <c r="N1909" s="1310"/>
      <c r="P1909" s="656"/>
      <c r="Q1909" s="657"/>
      <c r="R1909" s="704"/>
      <c r="S1909" s="3180"/>
    </row>
    <row r="1910" spans="7:19">
      <c r="G1910" s="1047"/>
      <c r="H1910" s="655"/>
      <c r="I1910" s="655"/>
      <c r="J1910" s="655"/>
      <c r="K1910" s="655"/>
      <c r="L1910" s="655"/>
      <c r="M1910" s="655"/>
      <c r="N1910" s="1310"/>
      <c r="P1910" s="656"/>
      <c r="Q1910" s="657"/>
      <c r="R1910" s="704"/>
      <c r="S1910" s="3180"/>
    </row>
    <row r="1911" spans="7:19">
      <c r="G1911" s="1047"/>
      <c r="H1911" s="655"/>
      <c r="I1911" s="655"/>
      <c r="J1911" s="655"/>
      <c r="K1911" s="655"/>
      <c r="L1911" s="655"/>
      <c r="M1911" s="655"/>
      <c r="N1911" s="1310"/>
      <c r="P1911" s="656"/>
      <c r="Q1911" s="657"/>
      <c r="R1911" s="704"/>
      <c r="S1911" s="3180"/>
    </row>
    <row r="1912" spans="7:19">
      <c r="G1912" s="1047"/>
      <c r="H1912" s="655"/>
      <c r="I1912" s="655"/>
      <c r="J1912" s="655"/>
      <c r="K1912" s="655"/>
      <c r="L1912" s="655"/>
      <c r="M1912" s="655"/>
      <c r="N1912" s="1310"/>
      <c r="P1912" s="656"/>
      <c r="Q1912" s="657"/>
      <c r="R1912" s="704"/>
      <c r="S1912" s="3180"/>
    </row>
    <row r="1913" spans="7:19">
      <c r="G1913" s="1047"/>
      <c r="H1913" s="655"/>
      <c r="I1913" s="655"/>
      <c r="J1913" s="655"/>
      <c r="K1913" s="655"/>
      <c r="L1913" s="655"/>
      <c r="M1913" s="655"/>
      <c r="N1913" s="1310"/>
      <c r="P1913" s="656"/>
      <c r="Q1913" s="657"/>
      <c r="R1913" s="704"/>
      <c r="S1913" s="3180"/>
    </row>
    <row r="1914" spans="7:19">
      <c r="G1914" s="1047"/>
      <c r="H1914" s="655"/>
      <c r="I1914" s="655"/>
      <c r="J1914" s="655"/>
      <c r="K1914" s="655"/>
      <c r="L1914" s="655"/>
      <c r="M1914" s="655"/>
      <c r="N1914" s="1310"/>
      <c r="P1914" s="656"/>
      <c r="Q1914" s="657"/>
      <c r="R1914" s="704"/>
      <c r="S1914" s="3180"/>
    </row>
    <row r="1915" spans="7:19">
      <c r="G1915" s="1047"/>
      <c r="H1915" s="655"/>
      <c r="I1915" s="655"/>
      <c r="J1915" s="655"/>
      <c r="K1915" s="655"/>
      <c r="L1915" s="655"/>
      <c r="M1915" s="655"/>
      <c r="N1915" s="1310"/>
      <c r="P1915" s="656"/>
      <c r="Q1915" s="657"/>
      <c r="R1915" s="704"/>
      <c r="S1915" s="3180"/>
    </row>
    <row r="1916" spans="7:19">
      <c r="G1916" s="1047"/>
      <c r="H1916" s="655"/>
      <c r="I1916" s="655"/>
      <c r="J1916" s="655"/>
      <c r="K1916" s="655"/>
      <c r="L1916" s="655"/>
      <c r="M1916" s="655"/>
      <c r="N1916" s="1310"/>
      <c r="P1916" s="656"/>
      <c r="Q1916" s="657"/>
      <c r="R1916" s="704"/>
      <c r="S1916" s="3180"/>
    </row>
    <row r="1917" spans="7:19">
      <c r="G1917" s="1047"/>
      <c r="H1917" s="655"/>
      <c r="I1917" s="655"/>
      <c r="J1917" s="655"/>
      <c r="K1917" s="655"/>
      <c r="L1917" s="655"/>
      <c r="M1917" s="655"/>
      <c r="N1917" s="1310"/>
      <c r="P1917" s="656"/>
      <c r="Q1917" s="657"/>
      <c r="R1917" s="704"/>
      <c r="S1917" s="3180"/>
    </row>
    <row r="1918" spans="7:19">
      <c r="G1918" s="1047"/>
      <c r="H1918" s="655"/>
      <c r="I1918" s="655"/>
      <c r="J1918" s="655"/>
      <c r="K1918" s="655"/>
      <c r="L1918" s="655"/>
      <c r="M1918" s="655"/>
      <c r="N1918" s="1310"/>
      <c r="P1918" s="656"/>
      <c r="Q1918" s="657"/>
      <c r="R1918" s="704"/>
      <c r="S1918" s="3180"/>
    </row>
    <row r="1919" spans="7:19">
      <c r="G1919" s="1047"/>
      <c r="H1919" s="655"/>
      <c r="I1919" s="655"/>
      <c r="J1919" s="655"/>
      <c r="K1919" s="655"/>
      <c r="L1919" s="655"/>
      <c r="M1919" s="655"/>
      <c r="N1919" s="1310"/>
      <c r="P1919" s="656"/>
      <c r="Q1919" s="657"/>
      <c r="R1919" s="704"/>
      <c r="S1919" s="3180"/>
    </row>
    <row r="1920" spans="7:19">
      <c r="G1920" s="1047"/>
      <c r="H1920" s="655"/>
      <c r="I1920" s="655"/>
      <c r="J1920" s="655"/>
      <c r="K1920" s="655"/>
      <c r="L1920" s="655"/>
      <c r="M1920" s="655"/>
      <c r="N1920" s="1310"/>
      <c r="P1920" s="656"/>
      <c r="Q1920" s="657"/>
      <c r="R1920" s="704"/>
      <c r="S1920" s="3180"/>
    </row>
    <row r="1921" spans="7:19">
      <c r="G1921" s="1047"/>
      <c r="H1921" s="655"/>
      <c r="I1921" s="655"/>
      <c r="J1921" s="655"/>
      <c r="K1921" s="655"/>
      <c r="L1921" s="655"/>
      <c r="M1921" s="655"/>
      <c r="N1921" s="1310"/>
      <c r="P1921" s="656"/>
      <c r="Q1921" s="657"/>
      <c r="R1921" s="704"/>
      <c r="S1921" s="3180"/>
    </row>
    <row r="1922" spans="7:19">
      <c r="G1922" s="1047"/>
      <c r="H1922" s="655"/>
      <c r="I1922" s="655"/>
      <c r="J1922" s="655"/>
      <c r="K1922" s="655"/>
      <c r="L1922" s="655"/>
      <c r="M1922" s="655"/>
      <c r="N1922" s="1310"/>
      <c r="P1922" s="656"/>
      <c r="Q1922" s="657"/>
      <c r="R1922" s="704"/>
      <c r="S1922" s="3180"/>
    </row>
    <row r="1923" spans="7:19">
      <c r="G1923" s="1047"/>
      <c r="H1923" s="655"/>
      <c r="I1923" s="655"/>
      <c r="J1923" s="655"/>
      <c r="K1923" s="655"/>
      <c r="L1923" s="655"/>
      <c r="M1923" s="655"/>
      <c r="N1923" s="1310"/>
      <c r="P1923" s="656"/>
      <c r="Q1923" s="657"/>
      <c r="R1923" s="704"/>
      <c r="S1923" s="3180"/>
    </row>
    <row r="1924" spans="7:19">
      <c r="G1924" s="1047"/>
      <c r="H1924" s="655"/>
      <c r="I1924" s="655"/>
      <c r="J1924" s="655"/>
      <c r="K1924" s="655"/>
      <c r="L1924" s="655"/>
      <c r="M1924" s="655"/>
      <c r="N1924" s="1310"/>
      <c r="P1924" s="656"/>
      <c r="Q1924" s="657"/>
      <c r="R1924" s="704"/>
      <c r="S1924" s="3180"/>
    </row>
    <row r="1925" spans="7:19">
      <c r="G1925" s="1047"/>
      <c r="H1925" s="655"/>
      <c r="I1925" s="655"/>
      <c r="J1925" s="655"/>
      <c r="K1925" s="655"/>
      <c r="L1925" s="655"/>
      <c r="M1925" s="655"/>
      <c r="N1925" s="1310"/>
      <c r="P1925" s="656"/>
      <c r="Q1925" s="657"/>
      <c r="R1925" s="704"/>
      <c r="S1925" s="3180"/>
    </row>
    <row r="1926" spans="7:19">
      <c r="G1926" s="1047"/>
      <c r="H1926" s="655"/>
      <c r="I1926" s="655"/>
      <c r="J1926" s="655"/>
      <c r="K1926" s="655"/>
      <c r="L1926" s="655"/>
      <c r="M1926" s="655"/>
      <c r="N1926" s="1310"/>
      <c r="P1926" s="656"/>
      <c r="Q1926" s="657"/>
      <c r="R1926" s="704"/>
      <c r="S1926" s="3180"/>
    </row>
    <row r="1927" spans="7:19">
      <c r="G1927" s="1047"/>
      <c r="H1927" s="655"/>
      <c r="I1927" s="655"/>
      <c r="J1927" s="655"/>
      <c r="K1927" s="655"/>
      <c r="L1927" s="655"/>
      <c r="M1927" s="655"/>
      <c r="N1927" s="1310"/>
      <c r="P1927" s="656"/>
      <c r="Q1927" s="657"/>
      <c r="R1927" s="704"/>
      <c r="S1927" s="3180"/>
    </row>
    <row r="1928" spans="7:19">
      <c r="G1928" s="1047"/>
      <c r="H1928" s="655"/>
      <c r="I1928" s="655"/>
      <c r="J1928" s="655"/>
      <c r="K1928" s="655"/>
      <c r="L1928" s="655"/>
      <c r="M1928" s="655"/>
      <c r="N1928" s="1310"/>
      <c r="P1928" s="656"/>
      <c r="Q1928" s="657"/>
      <c r="R1928" s="704"/>
      <c r="S1928" s="3180"/>
    </row>
    <row r="1929" spans="7:19">
      <c r="G1929" s="1047"/>
      <c r="H1929" s="655"/>
      <c r="I1929" s="655"/>
      <c r="J1929" s="655"/>
      <c r="K1929" s="655"/>
      <c r="L1929" s="655"/>
      <c r="M1929" s="655"/>
      <c r="N1929" s="1310"/>
      <c r="P1929" s="656"/>
      <c r="Q1929" s="657"/>
      <c r="R1929" s="704"/>
      <c r="S1929" s="3180"/>
    </row>
    <row r="1930" spans="7:19">
      <c r="G1930" s="1047"/>
      <c r="H1930" s="655"/>
      <c r="I1930" s="655"/>
      <c r="J1930" s="655"/>
      <c r="K1930" s="655"/>
      <c r="L1930" s="655"/>
      <c r="M1930" s="655"/>
      <c r="N1930" s="1310"/>
      <c r="P1930" s="656"/>
      <c r="Q1930" s="657"/>
      <c r="R1930" s="704"/>
      <c r="S1930" s="3180"/>
    </row>
    <row r="1931" spans="7:19">
      <c r="G1931" s="1047"/>
      <c r="H1931" s="655"/>
      <c r="I1931" s="655"/>
      <c r="J1931" s="655"/>
      <c r="K1931" s="655"/>
      <c r="L1931" s="655"/>
      <c r="M1931" s="655"/>
      <c r="N1931" s="1310"/>
      <c r="P1931" s="656"/>
      <c r="Q1931" s="657"/>
      <c r="R1931" s="704"/>
      <c r="S1931" s="3180"/>
    </row>
    <row r="1932" spans="7:19">
      <c r="G1932" s="1047"/>
      <c r="H1932" s="655"/>
      <c r="I1932" s="655"/>
      <c r="J1932" s="655"/>
      <c r="K1932" s="655"/>
      <c r="L1932" s="655"/>
      <c r="M1932" s="655"/>
      <c r="N1932" s="1310"/>
      <c r="P1932" s="656"/>
      <c r="Q1932" s="657"/>
      <c r="R1932" s="704"/>
      <c r="S1932" s="3180"/>
    </row>
    <row r="1933" spans="7:19">
      <c r="G1933" s="1047"/>
      <c r="H1933" s="655"/>
      <c r="I1933" s="655"/>
      <c r="J1933" s="655"/>
      <c r="K1933" s="655"/>
      <c r="L1933" s="655"/>
      <c r="M1933" s="655"/>
      <c r="N1933" s="1310"/>
      <c r="P1933" s="656"/>
      <c r="Q1933" s="657"/>
      <c r="R1933" s="704"/>
      <c r="S1933" s="3180"/>
    </row>
    <row r="1934" spans="7:19">
      <c r="G1934" s="1047"/>
      <c r="H1934" s="655"/>
      <c r="I1934" s="655"/>
      <c r="J1934" s="655"/>
      <c r="K1934" s="655"/>
      <c r="L1934" s="655"/>
      <c r="M1934" s="655"/>
      <c r="N1934" s="1310"/>
      <c r="P1934" s="656"/>
      <c r="Q1934" s="657"/>
      <c r="R1934" s="704"/>
      <c r="S1934" s="3180"/>
    </row>
    <row r="1935" spans="7:19">
      <c r="G1935" s="1047"/>
      <c r="H1935" s="655"/>
      <c r="I1935" s="655"/>
      <c r="J1935" s="655"/>
      <c r="K1935" s="655"/>
      <c r="L1935" s="655"/>
      <c r="M1935" s="655"/>
      <c r="N1935" s="1310"/>
      <c r="P1935" s="656"/>
      <c r="Q1935" s="657"/>
      <c r="R1935" s="704"/>
      <c r="S1935" s="3180"/>
    </row>
    <row r="1936" spans="7:19">
      <c r="G1936" s="1047"/>
      <c r="H1936" s="655"/>
      <c r="I1936" s="655"/>
      <c r="J1936" s="655"/>
      <c r="K1936" s="655"/>
      <c r="L1936" s="655"/>
      <c r="M1936" s="655"/>
      <c r="N1936" s="1310"/>
      <c r="P1936" s="656"/>
      <c r="Q1936" s="657"/>
      <c r="R1936" s="704"/>
      <c r="S1936" s="3180"/>
    </row>
    <row r="1937" spans="7:19">
      <c r="G1937" s="1047"/>
      <c r="H1937" s="655"/>
      <c r="I1937" s="655"/>
      <c r="J1937" s="655"/>
      <c r="K1937" s="655"/>
      <c r="L1937" s="655"/>
      <c r="M1937" s="655"/>
      <c r="N1937" s="1310"/>
      <c r="P1937" s="656"/>
      <c r="Q1937" s="657"/>
      <c r="R1937" s="704"/>
      <c r="S1937" s="3180"/>
    </row>
    <row r="1938" spans="7:19">
      <c r="G1938" s="1047"/>
      <c r="H1938" s="655"/>
      <c r="I1938" s="655"/>
      <c r="J1938" s="655"/>
      <c r="K1938" s="655"/>
      <c r="L1938" s="655"/>
      <c r="M1938" s="655"/>
      <c r="N1938" s="1310"/>
      <c r="P1938" s="656"/>
      <c r="Q1938" s="657"/>
      <c r="R1938" s="704"/>
      <c r="S1938" s="3180"/>
    </row>
    <row r="1939" spans="7:19">
      <c r="G1939" s="1047"/>
      <c r="H1939" s="655"/>
      <c r="I1939" s="655"/>
      <c r="J1939" s="655"/>
      <c r="K1939" s="655"/>
      <c r="L1939" s="655"/>
      <c r="M1939" s="655"/>
      <c r="N1939" s="1310"/>
      <c r="P1939" s="656"/>
      <c r="Q1939" s="657"/>
      <c r="R1939" s="704"/>
      <c r="S1939" s="3180"/>
    </row>
    <row r="1940" spans="7:19">
      <c r="G1940" s="1047"/>
      <c r="H1940" s="655"/>
      <c r="I1940" s="655"/>
      <c r="J1940" s="655"/>
      <c r="K1940" s="655"/>
      <c r="L1940" s="655"/>
      <c r="M1940" s="655"/>
      <c r="N1940" s="1310"/>
      <c r="P1940" s="656"/>
      <c r="Q1940" s="657"/>
      <c r="R1940" s="704"/>
      <c r="S1940" s="3180"/>
    </row>
    <row r="1941" spans="7:19">
      <c r="G1941" s="1047"/>
      <c r="H1941" s="655"/>
      <c r="I1941" s="655"/>
      <c r="J1941" s="655"/>
      <c r="K1941" s="655"/>
      <c r="L1941" s="655"/>
      <c r="M1941" s="655"/>
      <c r="N1941" s="1310"/>
      <c r="P1941" s="656"/>
      <c r="Q1941" s="657"/>
      <c r="R1941" s="704"/>
      <c r="S1941" s="3180"/>
    </row>
    <row r="1942" spans="7:19">
      <c r="G1942" s="1047"/>
      <c r="H1942" s="655"/>
      <c r="I1942" s="655"/>
      <c r="J1942" s="655"/>
      <c r="K1942" s="655"/>
      <c r="L1942" s="655"/>
      <c r="M1942" s="655"/>
      <c r="N1942" s="1310"/>
      <c r="P1942" s="656"/>
      <c r="Q1942" s="657"/>
      <c r="R1942" s="704"/>
      <c r="S1942" s="3180"/>
    </row>
    <row r="1943" spans="7:19">
      <c r="G1943" s="1047"/>
      <c r="H1943" s="655"/>
      <c r="I1943" s="655"/>
      <c r="J1943" s="655"/>
      <c r="K1943" s="655"/>
      <c r="L1943" s="655"/>
      <c r="M1943" s="655"/>
      <c r="N1943" s="1310"/>
      <c r="P1943" s="656"/>
      <c r="Q1943" s="657"/>
      <c r="R1943" s="704"/>
      <c r="S1943" s="3180"/>
    </row>
    <row r="1944" spans="7:19">
      <c r="G1944" s="1047"/>
      <c r="H1944" s="655"/>
      <c r="I1944" s="655"/>
      <c r="J1944" s="655"/>
      <c r="K1944" s="655"/>
      <c r="L1944" s="655"/>
      <c r="M1944" s="655"/>
      <c r="N1944" s="1310"/>
      <c r="P1944" s="656"/>
      <c r="Q1944" s="657"/>
      <c r="R1944" s="704"/>
      <c r="S1944" s="3180"/>
    </row>
    <row r="1945" spans="7:19">
      <c r="S1945" s="3209"/>
    </row>
    <row r="1946" spans="7:19">
      <c r="S1946" s="3209"/>
    </row>
    <row r="1947" spans="7:19">
      <c r="S1947" s="3209"/>
    </row>
    <row r="1948" spans="7:19">
      <c r="S1948" s="3209"/>
    </row>
    <row r="1949" spans="7:19">
      <c r="S1949" s="3209"/>
    </row>
    <row r="1950" spans="7:19">
      <c r="S1950" s="3209"/>
    </row>
    <row r="1951" spans="7:19">
      <c r="S1951" s="3209"/>
    </row>
    <row r="1952" spans="7:19">
      <c r="S1952" s="3209"/>
    </row>
    <row r="1953" spans="19:19">
      <c r="S1953" s="3209"/>
    </row>
    <row r="1954" spans="19:19">
      <c r="S1954" s="3209"/>
    </row>
    <row r="1955" spans="19:19">
      <c r="S1955" s="3209"/>
    </row>
    <row r="1956" spans="19:19">
      <c r="S1956" s="3209"/>
    </row>
    <row r="1957" spans="19:19">
      <c r="S1957" s="3209"/>
    </row>
    <row r="1958" spans="19:19">
      <c r="S1958" s="3209"/>
    </row>
    <row r="1959" spans="19:19">
      <c r="S1959" s="3209"/>
    </row>
    <row r="1960" spans="19:19">
      <c r="S1960" s="3209"/>
    </row>
    <row r="1961" spans="19:19">
      <c r="S1961" s="3209"/>
    </row>
    <row r="1962" spans="19:19">
      <c r="S1962" s="3209"/>
    </row>
    <row r="1963" spans="19:19">
      <c r="S1963" s="3209"/>
    </row>
    <row r="1964" spans="19:19">
      <c r="S1964" s="3209"/>
    </row>
    <row r="1965" spans="19:19">
      <c r="S1965" s="3209"/>
    </row>
    <row r="1966" spans="19:19">
      <c r="S1966" s="3209"/>
    </row>
    <row r="1967" spans="19:19">
      <c r="S1967" s="3209"/>
    </row>
    <row r="1968" spans="19:19">
      <c r="S1968" s="3209"/>
    </row>
    <row r="1969" spans="19:19">
      <c r="S1969" s="3209"/>
    </row>
    <row r="1970" spans="19:19">
      <c r="S1970" s="3209"/>
    </row>
    <row r="1971" spans="19:19">
      <c r="S1971" s="3209"/>
    </row>
    <row r="1972" spans="19:19">
      <c r="S1972" s="3209"/>
    </row>
    <row r="1973" spans="19:19">
      <c r="S1973" s="3209"/>
    </row>
    <row r="1974" spans="19:19">
      <c r="S1974" s="3209"/>
    </row>
    <row r="1975" spans="19:19">
      <c r="S1975" s="3209"/>
    </row>
    <row r="1976" spans="19:19">
      <c r="S1976" s="3209"/>
    </row>
    <row r="1977" spans="19:19">
      <c r="S1977" s="3209"/>
    </row>
    <row r="1978" spans="19:19">
      <c r="S1978" s="3209"/>
    </row>
    <row r="1979" spans="19:19">
      <c r="S1979" s="3209"/>
    </row>
    <row r="1980" spans="19:19">
      <c r="S1980" s="3209"/>
    </row>
    <row r="1981" spans="19:19">
      <c r="S1981" s="3209"/>
    </row>
    <row r="1982" spans="19:19">
      <c r="S1982" s="3209"/>
    </row>
    <row r="1983" spans="19:19">
      <c r="S1983" s="3209"/>
    </row>
    <row r="1984" spans="19:19">
      <c r="S1984" s="3209"/>
    </row>
    <row r="1985" spans="19:19">
      <c r="S1985" s="3209"/>
    </row>
    <row r="1986" spans="19:19">
      <c r="S1986" s="3209"/>
    </row>
    <row r="1987" spans="19:19">
      <c r="S1987" s="3209"/>
    </row>
    <row r="1988" spans="19:19">
      <c r="S1988" s="3209"/>
    </row>
    <row r="1989" spans="19:19">
      <c r="S1989" s="3209"/>
    </row>
    <row r="1990" spans="19:19">
      <c r="S1990" s="3209"/>
    </row>
    <row r="1991" spans="19:19">
      <c r="S1991" s="3209"/>
    </row>
    <row r="1992" spans="19:19">
      <c r="S1992" s="3209"/>
    </row>
    <row r="1993" spans="19:19">
      <c r="S1993" s="3209"/>
    </row>
    <row r="1994" spans="19:19">
      <c r="S1994" s="3209"/>
    </row>
    <row r="1995" spans="19:19">
      <c r="S1995" s="3209"/>
    </row>
    <row r="1996" spans="19:19">
      <c r="S1996" s="3209"/>
    </row>
    <row r="1997" spans="19:19">
      <c r="S1997" s="3209"/>
    </row>
    <row r="1998" spans="19:19">
      <c r="S1998" s="3209"/>
    </row>
    <row r="1999" spans="19:19">
      <c r="S1999" s="3209"/>
    </row>
    <row r="2000" spans="19:19">
      <c r="S2000" s="3209"/>
    </row>
    <row r="2001" spans="19:19">
      <c r="S2001" s="3209"/>
    </row>
    <row r="2002" spans="19:19">
      <c r="S2002" s="3209"/>
    </row>
    <row r="2003" spans="19:19">
      <c r="S2003" s="3209"/>
    </row>
    <row r="2004" spans="19:19">
      <c r="S2004" s="3209"/>
    </row>
    <row r="2005" spans="19:19">
      <c r="S2005" s="3209"/>
    </row>
    <row r="2006" spans="19:19">
      <c r="S2006" s="3209"/>
    </row>
    <row r="2007" spans="19:19">
      <c r="S2007" s="3209"/>
    </row>
    <row r="2008" spans="19:19">
      <c r="S2008" s="3209"/>
    </row>
    <row r="2009" spans="19:19">
      <c r="S2009" s="3209"/>
    </row>
    <row r="2010" spans="19:19">
      <c r="S2010" s="3209"/>
    </row>
    <row r="2011" spans="19:19">
      <c r="S2011" s="3209"/>
    </row>
    <row r="2012" spans="19:19">
      <c r="S2012" s="3209"/>
    </row>
    <row r="2013" spans="19:19">
      <c r="S2013" s="3209"/>
    </row>
    <row r="2014" spans="19:19">
      <c r="S2014" s="3209"/>
    </row>
    <row r="2015" spans="19:19">
      <c r="S2015" s="3209"/>
    </row>
    <row r="2016" spans="19:19">
      <c r="S2016" s="3209"/>
    </row>
    <row r="2017" spans="19:19">
      <c r="S2017" s="3209"/>
    </row>
    <row r="2018" spans="19:19">
      <c r="S2018" s="3209"/>
    </row>
    <row r="2019" spans="19:19">
      <c r="S2019" s="3209"/>
    </row>
    <row r="2020" spans="19:19">
      <c r="S2020" s="3209"/>
    </row>
    <row r="2021" spans="19:19">
      <c r="S2021" s="3209"/>
    </row>
    <row r="2022" spans="19:19">
      <c r="S2022" s="3209"/>
    </row>
    <row r="2023" spans="19:19">
      <c r="S2023" s="3209"/>
    </row>
    <row r="2024" spans="19:19">
      <c r="S2024" s="3209"/>
    </row>
    <row r="2025" spans="19:19">
      <c r="S2025" s="3209"/>
    </row>
    <row r="2026" spans="19:19">
      <c r="S2026" s="3209"/>
    </row>
    <row r="2027" spans="19:19">
      <c r="S2027" s="3209"/>
    </row>
    <row r="2028" spans="19:19">
      <c r="S2028" s="3209"/>
    </row>
    <row r="2029" spans="19:19">
      <c r="S2029" s="3209"/>
    </row>
    <row r="2030" spans="19:19">
      <c r="S2030" s="3209"/>
    </row>
    <row r="2031" spans="19:19">
      <c r="S2031" s="3209"/>
    </row>
    <row r="2032" spans="19:19">
      <c r="S2032" s="3209"/>
    </row>
    <row r="2033" spans="19:19">
      <c r="S2033" s="3209"/>
    </row>
    <row r="2034" spans="19:19">
      <c r="S2034" s="3209"/>
    </row>
    <row r="2035" spans="19:19">
      <c r="S2035" s="3209"/>
    </row>
    <row r="2036" spans="19:19">
      <c r="S2036" s="3209"/>
    </row>
    <row r="2037" spans="19:19">
      <c r="S2037" s="3209"/>
    </row>
    <row r="2038" spans="19:19">
      <c r="S2038" s="3209"/>
    </row>
    <row r="2039" spans="19:19">
      <c r="S2039" s="3209"/>
    </row>
    <row r="2040" spans="19:19">
      <c r="S2040" s="3209"/>
    </row>
    <row r="2041" spans="19:19">
      <c r="S2041" s="3209"/>
    </row>
    <row r="2042" spans="19:19">
      <c r="S2042" s="3209"/>
    </row>
    <row r="2043" spans="19:19">
      <c r="S2043" s="3209"/>
    </row>
    <row r="2044" spans="19:19">
      <c r="S2044" s="3209"/>
    </row>
    <row r="2045" spans="19:19">
      <c r="S2045" s="3209"/>
    </row>
    <row r="2046" spans="19:19">
      <c r="S2046" s="3209"/>
    </row>
    <row r="2047" spans="19:19">
      <c r="S2047" s="3209"/>
    </row>
    <row r="2048" spans="19:19">
      <c r="S2048" s="3209"/>
    </row>
    <row r="2049" spans="19:19">
      <c r="S2049" s="3209"/>
    </row>
    <row r="2050" spans="19:19">
      <c r="S2050" s="3209"/>
    </row>
    <row r="2051" spans="19:19">
      <c r="S2051" s="3209"/>
    </row>
    <row r="2052" spans="19:19">
      <c r="S2052" s="3209"/>
    </row>
    <row r="2053" spans="19:19">
      <c r="S2053" s="3209"/>
    </row>
    <row r="2054" spans="19:19">
      <c r="S2054" s="3209"/>
    </row>
    <row r="2055" spans="19:19">
      <c r="S2055" s="3209"/>
    </row>
    <row r="2056" spans="19:19">
      <c r="S2056" s="3209"/>
    </row>
    <row r="2057" spans="19:19">
      <c r="S2057" s="3209"/>
    </row>
    <row r="2058" spans="19:19">
      <c r="S2058" s="3209"/>
    </row>
    <row r="2059" spans="19:19">
      <c r="S2059" s="3209"/>
    </row>
    <row r="2060" spans="19:19">
      <c r="S2060" s="3209"/>
    </row>
    <row r="2061" spans="19:19">
      <c r="S2061" s="3209"/>
    </row>
    <row r="2062" spans="19:19">
      <c r="S2062" s="3209"/>
    </row>
    <row r="2063" spans="19:19">
      <c r="S2063" s="3209"/>
    </row>
    <row r="2064" spans="19:19">
      <c r="S2064" s="3209"/>
    </row>
    <row r="2065" spans="19:19">
      <c r="S2065" s="3209"/>
    </row>
    <row r="2066" spans="19:19">
      <c r="S2066" s="3209"/>
    </row>
    <row r="2067" spans="19:19">
      <c r="S2067" s="3209"/>
    </row>
    <row r="2068" spans="19:19">
      <c r="S2068" s="3209"/>
    </row>
    <row r="2069" spans="19:19">
      <c r="S2069" s="3209"/>
    </row>
    <row r="2070" spans="19:19">
      <c r="S2070" s="3209"/>
    </row>
    <row r="2071" spans="19:19">
      <c r="S2071" s="3209"/>
    </row>
    <row r="2072" spans="19:19">
      <c r="S2072" s="3209"/>
    </row>
    <row r="2073" spans="19:19">
      <c r="S2073" s="3209"/>
    </row>
    <row r="2074" spans="19:19">
      <c r="S2074" s="3209"/>
    </row>
    <row r="2075" spans="19:19">
      <c r="S2075" s="3209"/>
    </row>
    <row r="2076" spans="19:19">
      <c r="S2076" s="3209"/>
    </row>
    <row r="2077" spans="19:19">
      <c r="S2077" s="3209"/>
    </row>
    <row r="2078" spans="19:19">
      <c r="S2078" s="3209"/>
    </row>
    <row r="2079" spans="19:19">
      <c r="S2079" s="3209"/>
    </row>
    <row r="2080" spans="19:19">
      <c r="S2080" s="3209"/>
    </row>
    <row r="2081" spans="19:19">
      <c r="S2081" s="3209"/>
    </row>
    <row r="2082" spans="19:19">
      <c r="S2082" s="3209"/>
    </row>
    <row r="2083" spans="19:19">
      <c r="S2083" s="3209"/>
    </row>
    <row r="2084" spans="19:19">
      <c r="S2084" s="3209"/>
    </row>
    <row r="2085" spans="19:19">
      <c r="S2085" s="3209"/>
    </row>
    <row r="2086" spans="19:19">
      <c r="S2086" s="3209"/>
    </row>
    <row r="2087" spans="19:19">
      <c r="S2087" s="3209"/>
    </row>
    <row r="2088" spans="19:19">
      <c r="S2088" s="3209"/>
    </row>
    <row r="2089" spans="19:19">
      <c r="S2089" s="3209"/>
    </row>
    <row r="2090" spans="19:19">
      <c r="S2090" s="3209"/>
    </row>
    <row r="2091" spans="19:19">
      <c r="S2091" s="3209"/>
    </row>
    <row r="2092" spans="19:19">
      <c r="S2092" s="3209"/>
    </row>
    <row r="2093" spans="19:19">
      <c r="S2093" s="3209"/>
    </row>
    <row r="2094" spans="19:19">
      <c r="S2094" s="3209"/>
    </row>
    <row r="2095" spans="19:19">
      <c r="S2095" s="3209"/>
    </row>
    <row r="2096" spans="19:19">
      <c r="S2096" s="3209"/>
    </row>
    <row r="2097" spans="19:19">
      <c r="S2097" s="3209"/>
    </row>
    <row r="2098" spans="19:19">
      <c r="S2098" s="3209"/>
    </row>
    <row r="2099" spans="19:19">
      <c r="S2099" s="3209"/>
    </row>
    <row r="2100" spans="19:19">
      <c r="S2100" s="3209"/>
    </row>
    <row r="2101" spans="19:19">
      <c r="S2101" s="3209"/>
    </row>
    <row r="2102" spans="19:19">
      <c r="S2102" s="3209"/>
    </row>
    <row r="2103" spans="19:19">
      <c r="S2103" s="3209"/>
    </row>
    <row r="2104" spans="19:19">
      <c r="S2104" s="3209"/>
    </row>
    <row r="2105" spans="19:19">
      <c r="S2105" s="3209"/>
    </row>
    <row r="2106" spans="19:19">
      <c r="S2106" s="3209"/>
    </row>
    <row r="2107" spans="19:19">
      <c r="S2107" s="3209"/>
    </row>
    <row r="2108" spans="19:19">
      <c r="S2108" s="3209"/>
    </row>
    <row r="2109" spans="19:19">
      <c r="S2109" s="3209"/>
    </row>
    <row r="2110" spans="19:19">
      <c r="S2110" s="3209"/>
    </row>
    <row r="2111" spans="19:19">
      <c r="S2111" s="3209"/>
    </row>
    <row r="2112" spans="19:19">
      <c r="S2112" s="3209"/>
    </row>
    <row r="2113" spans="19:19">
      <c r="S2113" s="3209"/>
    </row>
    <row r="2114" spans="19:19">
      <c r="S2114" s="3209"/>
    </row>
    <row r="2115" spans="19:19">
      <c r="S2115" s="3209"/>
    </row>
    <row r="2116" spans="19:19">
      <c r="S2116" s="3209"/>
    </row>
    <row r="2117" spans="19:19">
      <c r="S2117" s="3209"/>
    </row>
    <row r="2118" spans="19:19">
      <c r="S2118" s="3209"/>
    </row>
    <row r="2119" spans="19:19">
      <c r="S2119" s="3209"/>
    </row>
    <row r="2120" spans="19:19">
      <c r="S2120" s="3209"/>
    </row>
    <row r="2121" spans="19:19">
      <c r="S2121" s="3209"/>
    </row>
    <row r="2122" spans="19:19">
      <c r="S2122" s="3209"/>
    </row>
    <row r="2123" spans="19:19">
      <c r="S2123" s="3209"/>
    </row>
    <row r="2124" spans="19:19">
      <c r="S2124" s="3209"/>
    </row>
    <row r="2125" spans="19:19">
      <c r="S2125" s="3209"/>
    </row>
    <row r="2126" spans="19:19">
      <c r="S2126" s="3209"/>
    </row>
    <row r="2127" spans="19:19">
      <c r="S2127" s="3209"/>
    </row>
    <row r="2128" spans="19:19">
      <c r="S2128" s="3209"/>
    </row>
    <row r="2129" spans="19:19">
      <c r="S2129" s="3209"/>
    </row>
    <row r="2130" spans="19:19">
      <c r="S2130" s="3209"/>
    </row>
    <row r="2131" spans="19:19">
      <c r="S2131" s="3209"/>
    </row>
    <row r="2132" spans="19:19">
      <c r="S2132" s="3209"/>
    </row>
    <row r="2133" spans="19:19">
      <c r="S2133" s="3209"/>
    </row>
    <row r="2134" spans="19:19">
      <c r="S2134" s="3209"/>
    </row>
    <row r="2135" spans="19:19">
      <c r="S2135" s="3209"/>
    </row>
    <row r="2136" spans="19:19">
      <c r="S2136" s="3209"/>
    </row>
    <row r="2137" spans="19:19">
      <c r="S2137" s="3209"/>
    </row>
    <row r="2138" spans="19:19">
      <c r="S2138" s="3209"/>
    </row>
    <row r="2139" spans="19:19">
      <c r="S2139" s="3209"/>
    </row>
    <row r="2140" spans="19:19">
      <c r="S2140" s="3209"/>
    </row>
    <row r="2141" spans="19:19">
      <c r="S2141" s="3209"/>
    </row>
    <row r="2142" spans="19:19">
      <c r="S2142" s="3209"/>
    </row>
    <row r="2143" spans="19:19">
      <c r="S2143" s="3209"/>
    </row>
    <row r="2144" spans="19:19">
      <c r="S2144" s="3209"/>
    </row>
    <row r="2145" spans="19:19">
      <c r="S2145" s="3209"/>
    </row>
    <row r="2146" spans="19:19">
      <c r="S2146" s="3209"/>
    </row>
    <row r="2147" spans="19:19">
      <c r="S2147" s="3209"/>
    </row>
    <row r="2148" spans="19:19">
      <c r="S2148" s="3209"/>
    </row>
    <row r="2149" spans="19:19">
      <c r="S2149" s="3209"/>
    </row>
    <row r="2150" spans="19:19">
      <c r="S2150" s="3209"/>
    </row>
    <row r="2151" spans="19:19">
      <c r="S2151" s="3209"/>
    </row>
    <row r="2152" spans="19:19">
      <c r="S2152" s="3209"/>
    </row>
    <row r="2153" spans="19:19">
      <c r="S2153" s="3209"/>
    </row>
    <row r="2154" spans="19:19">
      <c r="S2154" s="3209"/>
    </row>
    <row r="2155" spans="19:19">
      <c r="S2155" s="3209"/>
    </row>
    <row r="2156" spans="19:19">
      <c r="S2156" s="3209"/>
    </row>
    <row r="2157" spans="19:19">
      <c r="S2157" s="3209"/>
    </row>
    <row r="2158" spans="19:19">
      <c r="S2158" s="3209"/>
    </row>
    <row r="2159" spans="19:19">
      <c r="S2159" s="3209"/>
    </row>
    <row r="2160" spans="19:19">
      <c r="S2160" s="3209"/>
    </row>
    <row r="2161" spans="19:19">
      <c r="S2161" s="3209"/>
    </row>
    <row r="2162" spans="19:19">
      <c r="S2162" s="3209"/>
    </row>
    <row r="2163" spans="19:19">
      <c r="S2163" s="3209"/>
    </row>
    <row r="2164" spans="19:19">
      <c r="S2164" s="3209"/>
    </row>
    <row r="2165" spans="19:19">
      <c r="S2165" s="3209"/>
    </row>
    <row r="2166" spans="19:19">
      <c r="S2166" s="3209"/>
    </row>
    <row r="2167" spans="19:19">
      <c r="S2167" s="3209"/>
    </row>
    <row r="2168" spans="19:19">
      <c r="S2168" s="3209"/>
    </row>
    <row r="2169" spans="19:19">
      <c r="S2169" s="3209"/>
    </row>
    <row r="2170" spans="19:19">
      <c r="S2170" s="3209"/>
    </row>
    <row r="2171" spans="19:19">
      <c r="S2171" s="3209"/>
    </row>
    <row r="2172" spans="19:19">
      <c r="S2172" s="3209"/>
    </row>
    <row r="2173" spans="19:19">
      <c r="S2173" s="3209"/>
    </row>
    <row r="2174" spans="19:19">
      <c r="S2174" s="3209"/>
    </row>
    <row r="2175" spans="19:19">
      <c r="S2175" s="3209"/>
    </row>
    <row r="2176" spans="19:19">
      <c r="S2176" s="3209"/>
    </row>
    <row r="2177" spans="19:19">
      <c r="S2177" s="3209"/>
    </row>
    <row r="2178" spans="19:19">
      <c r="S2178" s="3209"/>
    </row>
    <row r="2179" spans="19:19">
      <c r="S2179" s="3209"/>
    </row>
    <row r="2180" spans="19:19">
      <c r="S2180" s="3209"/>
    </row>
    <row r="2181" spans="19:19">
      <c r="S2181" s="3209"/>
    </row>
    <row r="2182" spans="19:19">
      <c r="S2182" s="3209"/>
    </row>
    <row r="2183" spans="19:19">
      <c r="S2183" s="3209"/>
    </row>
    <row r="2184" spans="19:19">
      <c r="S2184" s="3209"/>
    </row>
    <row r="2185" spans="19:19">
      <c r="S2185" s="3209"/>
    </row>
    <row r="2186" spans="19:19">
      <c r="S2186" s="3209"/>
    </row>
    <row r="2187" spans="19:19">
      <c r="S2187" s="3209"/>
    </row>
    <row r="2188" spans="19:19">
      <c r="S2188" s="3209"/>
    </row>
    <row r="2189" spans="19:19">
      <c r="S2189" s="3209"/>
    </row>
    <row r="2190" spans="19:19">
      <c r="S2190" s="3209"/>
    </row>
    <row r="2191" spans="19:19">
      <c r="S2191" s="3209"/>
    </row>
    <row r="2192" spans="19:19">
      <c r="S2192" s="3209"/>
    </row>
    <row r="2193" spans="19:19">
      <c r="S2193" s="3209"/>
    </row>
    <row r="2194" spans="19:19">
      <c r="S2194" s="3209"/>
    </row>
    <row r="2195" spans="19:19">
      <c r="S2195" s="3209"/>
    </row>
    <row r="2196" spans="19:19">
      <c r="S2196" s="3209"/>
    </row>
    <row r="2197" spans="19:19">
      <c r="S2197" s="3209"/>
    </row>
    <row r="2198" spans="19:19">
      <c r="S2198" s="3209"/>
    </row>
    <row r="2199" spans="19:19">
      <c r="S2199" s="3209"/>
    </row>
    <row r="2200" spans="19:19">
      <c r="S2200" s="3209"/>
    </row>
    <row r="2201" spans="19:19">
      <c r="S2201" s="3209"/>
    </row>
    <row r="2202" spans="19:19">
      <c r="S2202" s="3209"/>
    </row>
    <row r="2203" spans="19:19">
      <c r="S2203" s="3209"/>
    </row>
    <row r="2204" spans="19:19">
      <c r="S2204" s="3209"/>
    </row>
    <row r="2205" spans="19:19">
      <c r="S2205" s="3209"/>
    </row>
    <row r="2206" spans="19:19">
      <c r="S2206" s="3209"/>
    </row>
    <row r="2207" spans="19:19">
      <c r="S2207" s="3209"/>
    </row>
    <row r="2208" spans="19:19">
      <c r="S2208" s="3209"/>
    </row>
    <row r="2209" spans="19:19">
      <c r="S2209" s="3209"/>
    </row>
    <row r="2210" spans="19:19">
      <c r="S2210" s="3209"/>
    </row>
    <row r="2211" spans="19:19">
      <c r="S2211" s="3209"/>
    </row>
    <row r="2212" spans="19:19">
      <c r="S2212" s="3209"/>
    </row>
    <row r="2213" spans="19:19">
      <c r="S2213" s="3209"/>
    </row>
    <row r="2214" spans="19:19">
      <c r="S2214" s="3209"/>
    </row>
    <row r="2215" spans="19:19">
      <c r="S2215" s="3209"/>
    </row>
    <row r="2216" spans="19:19">
      <c r="S2216" s="3209"/>
    </row>
    <row r="2217" spans="19:19">
      <c r="S2217" s="3209"/>
    </row>
    <row r="2218" spans="19:19">
      <c r="S2218" s="3209"/>
    </row>
    <row r="2219" spans="19:19">
      <c r="S2219" s="3209"/>
    </row>
    <row r="2220" spans="19:19">
      <c r="S2220" s="3209"/>
    </row>
    <row r="2221" spans="19:19">
      <c r="S2221" s="3209"/>
    </row>
    <row r="2222" spans="19:19">
      <c r="S2222" s="3209"/>
    </row>
    <row r="2223" spans="19:19">
      <c r="S2223" s="3209"/>
    </row>
    <row r="2224" spans="19:19">
      <c r="S2224" s="3209"/>
    </row>
    <row r="2225" spans="19:19">
      <c r="S2225" s="3209"/>
    </row>
    <row r="2226" spans="19:19">
      <c r="S2226" s="3209"/>
    </row>
    <row r="2227" spans="19:19">
      <c r="S2227" s="3209"/>
    </row>
    <row r="2228" spans="19:19">
      <c r="S2228" s="3209"/>
    </row>
    <row r="2229" spans="19:19">
      <c r="S2229" s="3209"/>
    </row>
    <row r="2230" spans="19:19">
      <c r="S2230" s="3209"/>
    </row>
    <row r="2231" spans="19:19">
      <c r="S2231" s="3209"/>
    </row>
    <row r="2232" spans="19:19">
      <c r="S2232" s="3209"/>
    </row>
    <row r="2233" spans="19:19">
      <c r="S2233" s="3209"/>
    </row>
    <row r="2234" spans="19:19">
      <c r="S2234" s="3209"/>
    </row>
    <row r="2235" spans="19:19">
      <c r="S2235" s="3209"/>
    </row>
    <row r="2236" spans="19:19">
      <c r="S2236" s="3209"/>
    </row>
    <row r="2237" spans="19:19">
      <c r="S2237" s="3209"/>
    </row>
    <row r="2238" spans="19:19">
      <c r="S2238" s="3209"/>
    </row>
    <row r="2239" spans="19:19">
      <c r="S2239" s="3209"/>
    </row>
    <row r="2240" spans="19:19">
      <c r="S2240" s="3209"/>
    </row>
    <row r="2241" spans="19:19">
      <c r="S2241" s="3209"/>
    </row>
    <row r="2242" spans="19:19">
      <c r="S2242" s="3209"/>
    </row>
    <row r="2243" spans="19:19">
      <c r="S2243" s="3209"/>
    </row>
    <row r="2244" spans="19:19">
      <c r="S2244" s="3209"/>
    </row>
    <row r="2245" spans="19:19">
      <c r="S2245" s="3209"/>
    </row>
    <row r="2246" spans="19:19">
      <c r="S2246" s="3209"/>
    </row>
    <row r="2247" spans="19:19">
      <c r="S2247" s="3209"/>
    </row>
    <row r="2248" spans="19:19">
      <c r="S2248" s="3209"/>
    </row>
    <row r="2249" spans="19:19">
      <c r="S2249" s="3209"/>
    </row>
    <row r="2250" spans="19:19">
      <c r="S2250" s="3209"/>
    </row>
    <row r="2251" spans="19:19">
      <c r="S2251" s="3209"/>
    </row>
    <row r="2252" spans="19:19">
      <c r="S2252" s="3209"/>
    </row>
    <row r="2253" spans="19:19">
      <c r="S2253" s="3209"/>
    </row>
    <row r="2254" spans="19:19">
      <c r="S2254" s="3209"/>
    </row>
    <row r="2255" spans="19:19">
      <c r="S2255" s="3209"/>
    </row>
    <row r="2256" spans="19:19">
      <c r="S2256" s="3209"/>
    </row>
    <row r="2257" spans="19:19">
      <c r="S2257" s="3209"/>
    </row>
    <row r="2258" spans="19:19">
      <c r="S2258" s="3209"/>
    </row>
    <row r="2259" spans="19:19">
      <c r="S2259" s="3209"/>
    </row>
    <row r="2260" spans="19:19">
      <c r="S2260" s="3209"/>
    </row>
    <row r="2261" spans="19:19">
      <c r="S2261" s="3209"/>
    </row>
    <row r="2262" spans="19:19">
      <c r="S2262" s="3209"/>
    </row>
    <row r="2263" spans="19:19">
      <c r="S2263" s="3209"/>
    </row>
    <row r="2264" spans="19:19">
      <c r="S2264" s="3209"/>
    </row>
    <row r="2265" spans="19:19">
      <c r="S2265" s="3209"/>
    </row>
    <row r="2266" spans="19:19">
      <c r="S2266" s="3209"/>
    </row>
    <row r="2267" spans="19:19">
      <c r="S2267" s="3209"/>
    </row>
    <row r="2268" spans="19:19">
      <c r="S2268" s="3209"/>
    </row>
    <row r="2269" spans="19:19">
      <c r="S2269" s="3209"/>
    </row>
    <row r="2270" spans="19:19">
      <c r="S2270" s="3209"/>
    </row>
    <row r="2271" spans="19:19">
      <c r="S2271" s="3209"/>
    </row>
    <row r="2272" spans="19:19">
      <c r="S2272" s="3209"/>
    </row>
    <row r="2273" spans="19:19">
      <c r="S2273" s="3209"/>
    </row>
    <row r="2274" spans="19:19">
      <c r="S2274" s="3209"/>
    </row>
    <row r="2275" spans="19:19">
      <c r="S2275" s="3209"/>
    </row>
    <row r="2276" spans="19:19">
      <c r="S2276" s="3209"/>
    </row>
    <row r="2277" spans="19:19">
      <c r="S2277" s="3209"/>
    </row>
    <row r="2278" spans="19:19">
      <c r="S2278" s="3209"/>
    </row>
    <row r="2279" spans="19:19">
      <c r="S2279" s="3209"/>
    </row>
    <row r="2280" spans="19:19">
      <c r="S2280" s="3209"/>
    </row>
    <row r="2281" spans="19:19">
      <c r="S2281" s="3209"/>
    </row>
    <row r="2282" spans="19:19">
      <c r="S2282" s="3209"/>
    </row>
    <row r="2283" spans="19:19">
      <c r="S2283" s="3209"/>
    </row>
    <row r="2284" spans="19:19">
      <c r="S2284" s="3209"/>
    </row>
    <row r="2285" spans="19:19">
      <c r="S2285" s="3209"/>
    </row>
    <row r="2286" spans="19:19">
      <c r="S2286" s="3209"/>
    </row>
    <row r="2287" spans="19:19">
      <c r="S2287" s="3209"/>
    </row>
    <row r="2288" spans="19:19">
      <c r="S2288" s="3209"/>
    </row>
    <row r="2289" spans="19:19">
      <c r="S2289" s="3209"/>
    </row>
    <row r="2290" spans="19:19">
      <c r="S2290" s="3209"/>
    </row>
    <row r="2291" spans="19:19">
      <c r="S2291" s="3209"/>
    </row>
    <row r="2292" spans="19:19">
      <c r="S2292" s="3209"/>
    </row>
    <row r="2293" spans="19:19">
      <c r="S2293" s="3209"/>
    </row>
    <row r="2294" spans="19:19">
      <c r="S2294" s="3209"/>
    </row>
    <row r="2295" spans="19:19">
      <c r="S2295" s="3209"/>
    </row>
    <row r="2296" spans="19:19">
      <c r="S2296" s="3209"/>
    </row>
    <row r="2297" spans="19:19">
      <c r="S2297" s="3209"/>
    </row>
    <row r="2298" spans="19:19">
      <c r="S2298" s="3209"/>
    </row>
    <row r="2299" spans="19:19">
      <c r="S2299" s="3209"/>
    </row>
    <row r="2300" spans="19:19">
      <c r="S2300" s="3209"/>
    </row>
    <row r="2301" spans="19:19">
      <c r="S2301" s="3209"/>
    </row>
    <row r="2302" spans="19:19">
      <c r="S2302" s="3209"/>
    </row>
    <row r="2303" spans="19:19">
      <c r="S2303" s="3209"/>
    </row>
    <row r="2304" spans="19:19">
      <c r="S2304" s="3209"/>
    </row>
    <row r="2305" spans="19:19">
      <c r="S2305" s="3209"/>
    </row>
    <row r="2306" spans="19:19">
      <c r="S2306" s="3209"/>
    </row>
    <row r="2307" spans="19:19">
      <c r="S2307" s="3209"/>
    </row>
    <row r="2308" spans="19:19">
      <c r="S2308" s="3209"/>
    </row>
    <row r="2309" spans="19:19">
      <c r="S2309" s="3209"/>
    </row>
    <row r="2310" spans="19:19">
      <c r="S2310" s="3209"/>
    </row>
    <row r="2311" spans="19:19">
      <c r="S2311" s="3209"/>
    </row>
    <row r="2312" spans="19:19">
      <c r="S2312" s="3209"/>
    </row>
    <row r="2313" spans="19:19">
      <c r="S2313" s="3209"/>
    </row>
    <row r="2314" spans="19:19">
      <c r="S2314" s="3209"/>
    </row>
    <row r="2315" spans="19:19">
      <c r="S2315" s="3209"/>
    </row>
    <row r="2316" spans="19:19">
      <c r="S2316" s="3209"/>
    </row>
    <row r="2317" spans="19:19">
      <c r="S2317" s="3209"/>
    </row>
    <row r="2318" spans="19:19">
      <c r="S2318" s="3209"/>
    </row>
    <row r="2319" spans="19:19">
      <c r="S2319" s="3209"/>
    </row>
    <row r="2320" spans="19:19">
      <c r="S2320" s="3209"/>
    </row>
    <row r="2321" spans="19:19">
      <c r="S2321" s="3209"/>
    </row>
    <row r="2322" spans="19:19">
      <c r="S2322" s="3209"/>
    </row>
    <row r="2323" spans="19:19">
      <c r="S2323" s="3209"/>
    </row>
    <row r="2324" spans="19:19">
      <c r="S2324" s="3209"/>
    </row>
    <row r="2325" spans="19:19">
      <c r="S2325" s="3209"/>
    </row>
    <row r="2326" spans="19:19">
      <c r="S2326" s="3209"/>
    </row>
    <row r="2327" spans="19:19">
      <c r="S2327" s="3209"/>
    </row>
    <row r="2328" spans="19:19">
      <c r="S2328" s="3209"/>
    </row>
    <row r="2329" spans="19:19">
      <c r="S2329" s="3209"/>
    </row>
    <row r="2330" spans="19:19">
      <c r="S2330" s="3209"/>
    </row>
    <row r="2331" spans="19:19">
      <c r="S2331" s="3209"/>
    </row>
    <row r="2332" spans="19:19">
      <c r="S2332" s="3209"/>
    </row>
    <row r="2333" spans="19:19">
      <c r="S2333" s="3209"/>
    </row>
    <row r="2334" spans="19:19">
      <c r="S2334" s="3209"/>
    </row>
    <row r="2335" spans="19:19">
      <c r="S2335" s="3209"/>
    </row>
    <row r="2336" spans="19:19">
      <c r="S2336" s="3209"/>
    </row>
    <row r="2337" spans="19:19">
      <c r="S2337" s="3209"/>
    </row>
    <row r="2338" spans="19:19">
      <c r="S2338" s="3209"/>
    </row>
    <row r="2339" spans="19:19">
      <c r="S2339" s="3209"/>
    </row>
    <row r="2340" spans="19:19">
      <c r="S2340" s="3209"/>
    </row>
    <row r="2341" spans="19:19">
      <c r="S2341" s="3209"/>
    </row>
    <row r="2342" spans="19:19">
      <c r="S2342" s="3209"/>
    </row>
    <row r="2343" spans="19:19">
      <c r="S2343" s="3209"/>
    </row>
    <row r="2344" spans="19:19">
      <c r="S2344" s="3209"/>
    </row>
    <row r="2345" spans="19:19">
      <c r="S2345" s="3209"/>
    </row>
    <row r="2346" spans="19:19">
      <c r="S2346" s="3209"/>
    </row>
    <row r="2347" spans="19:19">
      <c r="S2347" s="3209"/>
    </row>
    <row r="2348" spans="19:19">
      <c r="S2348" s="3209"/>
    </row>
    <row r="2349" spans="19:19">
      <c r="S2349" s="3209"/>
    </row>
    <row r="2350" spans="19:19">
      <c r="S2350" s="3209"/>
    </row>
    <row r="2351" spans="19:19">
      <c r="S2351" s="3209"/>
    </row>
    <row r="2352" spans="19:19">
      <c r="S2352" s="3209"/>
    </row>
    <row r="2353" spans="19:19">
      <c r="S2353" s="3209"/>
    </row>
    <row r="2354" spans="19:19">
      <c r="S2354" s="3209"/>
    </row>
    <row r="2355" spans="19:19">
      <c r="S2355" s="3209"/>
    </row>
    <row r="2356" spans="19:19">
      <c r="S2356" s="3209"/>
    </row>
    <row r="2357" spans="19:19">
      <c r="S2357" s="3209"/>
    </row>
    <row r="2358" spans="19:19">
      <c r="S2358" s="3209"/>
    </row>
    <row r="2359" spans="19:19">
      <c r="S2359" s="3209"/>
    </row>
    <row r="2360" spans="19:19">
      <c r="S2360" s="3209"/>
    </row>
    <row r="2361" spans="19:19">
      <c r="S2361" s="3209"/>
    </row>
    <row r="2362" spans="19:19">
      <c r="S2362" s="3209"/>
    </row>
    <row r="2363" spans="19:19">
      <c r="S2363" s="3209"/>
    </row>
    <row r="2364" spans="19:19">
      <c r="S2364" s="3209"/>
    </row>
    <row r="2365" spans="19:19">
      <c r="S2365" s="3209"/>
    </row>
    <row r="2366" spans="19:19">
      <c r="S2366" s="3209"/>
    </row>
    <row r="2367" spans="19:19">
      <c r="S2367" s="3209"/>
    </row>
    <row r="2368" spans="19:19">
      <c r="S2368" s="3209"/>
    </row>
    <row r="2369" spans="19:19">
      <c r="S2369" s="3209"/>
    </row>
    <row r="2370" spans="19:19">
      <c r="S2370" s="3209"/>
    </row>
    <row r="2371" spans="19:19">
      <c r="S2371" s="3209"/>
    </row>
    <row r="2372" spans="19:19">
      <c r="S2372" s="3209"/>
    </row>
    <row r="2373" spans="19:19">
      <c r="S2373" s="3209"/>
    </row>
    <row r="2374" spans="19:19">
      <c r="S2374" s="3209"/>
    </row>
    <row r="2375" spans="19:19">
      <c r="S2375" s="3209"/>
    </row>
    <row r="2376" spans="19:19">
      <c r="S2376" s="3209"/>
    </row>
    <row r="2377" spans="19:19">
      <c r="S2377" s="3209"/>
    </row>
    <row r="2378" spans="19:19">
      <c r="S2378" s="3209"/>
    </row>
    <row r="2379" spans="19:19">
      <c r="S2379" s="3209"/>
    </row>
    <row r="2380" spans="19:19">
      <c r="S2380" s="3209"/>
    </row>
    <row r="2381" spans="19:19">
      <c r="S2381" s="3209"/>
    </row>
    <row r="2382" spans="19:19">
      <c r="S2382" s="3209"/>
    </row>
    <row r="2383" spans="19:19">
      <c r="S2383" s="3209"/>
    </row>
    <row r="2384" spans="19:19">
      <c r="S2384" s="3209"/>
    </row>
    <row r="2385" spans="19:19">
      <c r="S2385" s="3209"/>
    </row>
    <row r="2386" spans="19:19">
      <c r="S2386" s="3209"/>
    </row>
    <row r="2387" spans="19:19">
      <c r="S2387" s="3209"/>
    </row>
    <row r="2388" spans="19:19">
      <c r="S2388" s="3209"/>
    </row>
    <row r="2389" spans="19:19">
      <c r="S2389" s="3209"/>
    </row>
    <row r="2390" spans="19:19">
      <c r="S2390" s="3209"/>
    </row>
    <row r="2391" spans="19:19">
      <c r="S2391" s="3209"/>
    </row>
    <row r="2392" spans="19:19">
      <c r="S2392" s="3209"/>
    </row>
    <row r="2393" spans="19:19">
      <c r="S2393" s="3209"/>
    </row>
    <row r="2394" spans="19:19">
      <c r="S2394" s="3209"/>
    </row>
    <row r="2395" spans="19:19">
      <c r="S2395" s="3209"/>
    </row>
    <row r="2396" spans="19:19">
      <c r="S2396" s="3209"/>
    </row>
    <row r="2397" spans="19:19">
      <c r="S2397" s="3209"/>
    </row>
    <row r="2398" spans="19:19">
      <c r="S2398" s="3209"/>
    </row>
    <row r="2399" spans="19:19">
      <c r="S2399" s="3209"/>
    </row>
    <row r="2400" spans="19:19">
      <c r="S2400" s="3209"/>
    </row>
    <row r="2401" spans="19:19">
      <c r="S2401" s="3209"/>
    </row>
    <row r="2402" spans="19:19">
      <c r="S2402" s="3209"/>
    </row>
    <row r="2403" spans="19:19">
      <c r="S2403" s="3209"/>
    </row>
    <row r="2404" spans="19:19">
      <c r="S2404" s="3209"/>
    </row>
    <row r="2405" spans="19:19">
      <c r="S2405" s="3209"/>
    </row>
    <row r="2406" spans="19:19">
      <c r="S2406" s="3209"/>
    </row>
    <row r="2407" spans="19:19">
      <c r="S2407" s="3209"/>
    </row>
    <row r="2408" spans="19:19">
      <c r="S2408" s="3209"/>
    </row>
    <row r="2409" spans="19:19">
      <c r="S2409" s="3209"/>
    </row>
    <row r="2410" spans="19:19">
      <c r="S2410" s="3209"/>
    </row>
    <row r="2411" spans="19:19">
      <c r="S2411" s="3209"/>
    </row>
    <row r="2412" spans="19:19">
      <c r="S2412" s="3209"/>
    </row>
    <row r="2413" spans="19:19">
      <c r="S2413" s="3209"/>
    </row>
    <row r="2414" spans="19:19">
      <c r="S2414" s="3209"/>
    </row>
    <row r="2415" spans="19:19">
      <c r="S2415" s="3209"/>
    </row>
    <row r="2416" spans="19:19">
      <c r="S2416" s="3209"/>
    </row>
    <row r="2417" spans="19:19">
      <c r="S2417" s="3209"/>
    </row>
    <row r="2418" spans="19:19">
      <c r="S2418" s="3209"/>
    </row>
    <row r="2419" spans="19:19">
      <c r="S2419" s="3209"/>
    </row>
    <row r="2420" spans="19:19">
      <c r="S2420" s="3209"/>
    </row>
    <row r="2421" spans="19:19">
      <c r="S2421" s="3209"/>
    </row>
    <row r="2422" spans="19:19">
      <c r="S2422" s="3209"/>
    </row>
    <row r="2423" spans="19:19">
      <c r="S2423" s="3209"/>
    </row>
    <row r="2424" spans="19:19">
      <c r="S2424" s="3209"/>
    </row>
    <row r="2425" spans="19:19">
      <c r="S2425" s="3209"/>
    </row>
    <row r="2426" spans="19:19">
      <c r="S2426" s="3209"/>
    </row>
    <row r="2427" spans="19:19">
      <c r="S2427" s="3209"/>
    </row>
    <row r="2428" spans="19:19">
      <c r="S2428" s="3209"/>
    </row>
    <row r="2429" spans="19:19">
      <c r="S2429" s="3209"/>
    </row>
    <row r="2430" spans="19:19">
      <c r="S2430" s="3209"/>
    </row>
    <row r="2431" spans="19:19">
      <c r="S2431" s="3209"/>
    </row>
    <row r="2432" spans="19:19">
      <c r="S2432" s="3209"/>
    </row>
    <row r="2433" spans="19:19">
      <c r="S2433" s="3209"/>
    </row>
    <row r="2434" spans="19:19">
      <c r="S2434" s="3209"/>
    </row>
    <row r="2435" spans="19:19">
      <c r="S2435" s="3209"/>
    </row>
    <row r="2436" spans="19:19">
      <c r="S2436" s="3209"/>
    </row>
    <row r="2437" spans="19:19">
      <c r="S2437" s="3209"/>
    </row>
    <row r="2438" spans="19:19">
      <c r="S2438" s="3209"/>
    </row>
    <row r="2439" spans="19:19">
      <c r="S2439" s="3209"/>
    </row>
    <row r="2440" spans="19:19">
      <c r="S2440" s="3209"/>
    </row>
    <row r="2441" spans="19:19">
      <c r="S2441" s="3209"/>
    </row>
    <row r="2442" spans="19:19">
      <c r="S2442" s="3209"/>
    </row>
    <row r="2443" spans="19:19">
      <c r="S2443" s="3209"/>
    </row>
    <row r="2444" spans="19:19">
      <c r="S2444" s="3209"/>
    </row>
    <row r="2445" spans="19:19">
      <c r="S2445" s="3209"/>
    </row>
    <row r="2446" spans="19:19">
      <c r="S2446" s="3209"/>
    </row>
    <row r="2447" spans="19:19">
      <c r="S2447" s="3209"/>
    </row>
    <row r="2448" spans="19:19">
      <c r="S2448" s="3209"/>
    </row>
    <row r="2449" spans="19:19">
      <c r="S2449" s="3209"/>
    </row>
    <row r="2450" spans="19:19">
      <c r="S2450" s="3209"/>
    </row>
    <row r="2451" spans="19:19">
      <c r="S2451" s="3209"/>
    </row>
    <row r="2452" spans="19:19">
      <c r="S2452" s="3209"/>
    </row>
    <row r="2453" spans="19:19">
      <c r="S2453" s="3209"/>
    </row>
    <row r="2454" spans="19:19">
      <c r="S2454" s="3209"/>
    </row>
    <row r="2455" spans="19:19">
      <c r="S2455" s="3209"/>
    </row>
    <row r="2456" spans="19:19">
      <c r="S2456" s="3209"/>
    </row>
    <row r="2457" spans="19:19">
      <c r="S2457" s="3209"/>
    </row>
    <row r="2458" spans="19:19">
      <c r="S2458" s="3209"/>
    </row>
    <row r="2459" spans="19:19">
      <c r="S2459" s="3209"/>
    </row>
    <row r="2460" spans="19:19">
      <c r="S2460" s="3209"/>
    </row>
    <row r="2461" spans="19:19">
      <c r="S2461" s="3209"/>
    </row>
    <row r="2462" spans="19:19">
      <c r="S2462" s="3209"/>
    </row>
    <row r="2463" spans="19:19">
      <c r="S2463" s="3209"/>
    </row>
    <row r="2464" spans="19:19">
      <c r="S2464" s="3209"/>
    </row>
    <row r="2465" spans="19:19">
      <c r="S2465" s="3209"/>
    </row>
    <row r="2466" spans="19:19">
      <c r="S2466" s="3209"/>
    </row>
    <row r="2467" spans="19:19">
      <c r="S2467" s="3209"/>
    </row>
    <row r="2468" spans="19:19">
      <c r="S2468" s="3209"/>
    </row>
    <row r="2469" spans="19:19">
      <c r="S2469" s="3209"/>
    </row>
    <row r="2470" spans="19:19">
      <c r="S2470" s="3209"/>
    </row>
    <row r="2471" spans="19:19">
      <c r="S2471" s="3209"/>
    </row>
    <row r="2472" spans="19:19">
      <c r="S2472" s="3209"/>
    </row>
    <row r="2473" spans="19:19">
      <c r="S2473" s="3209"/>
    </row>
    <row r="2474" spans="19:19">
      <c r="S2474" s="3209"/>
    </row>
    <row r="2475" spans="19:19">
      <c r="S2475" s="3209"/>
    </row>
    <row r="2476" spans="19:19">
      <c r="S2476" s="3209"/>
    </row>
    <row r="2477" spans="19:19">
      <c r="S2477" s="3209"/>
    </row>
    <row r="2478" spans="19:19">
      <c r="S2478" s="3209"/>
    </row>
    <row r="2479" spans="19:19">
      <c r="S2479" s="3209"/>
    </row>
    <row r="2480" spans="19:19">
      <c r="S2480" s="3209"/>
    </row>
    <row r="2481" spans="19:19">
      <c r="S2481" s="3209"/>
    </row>
    <row r="2482" spans="19:19">
      <c r="S2482" s="3209"/>
    </row>
    <row r="2483" spans="19:19">
      <c r="S2483" s="3209"/>
    </row>
    <row r="2484" spans="19:19">
      <c r="S2484" s="3209"/>
    </row>
    <row r="2485" spans="19:19">
      <c r="S2485" s="3209"/>
    </row>
    <row r="2486" spans="19:19">
      <c r="S2486" s="3209"/>
    </row>
    <row r="2487" spans="19:19">
      <c r="S2487" s="3209"/>
    </row>
    <row r="2488" spans="19:19">
      <c r="S2488" s="3209"/>
    </row>
    <row r="2489" spans="19:19">
      <c r="S2489" s="3209"/>
    </row>
    <row r="2490" spans="19:19">
      <c r="S2490" s="3209"/>
    </row>
    <row r="2491" spans="19:19">
      <c r="S2491" s="3209"/>
    </row>
    <row r="2492" spans="19:19">
      <c r="S2492" s="3209"/>
    </row>
    <row r="2493" spans="19:19">
      <c r="S2493" s="3209"/>
    </row>
    <row r="2494" spans="19:19">
      <c r="S2494" s="3209"/>
    </row>
    <row r="2495" spans="19:19">
      <c r="S2495" s="3209"/>
    </row>
    <row r="2496" spans="19:19">
      <c r="S2496" s="3209"/>
    </row>
    <row r="2497" spans="19:19">
      <c r="S2497" s="3209"/>
    </row>
    <row r="2498" spans="19:19">
      <c r="S2498" s="3209"/>
    </row>
    <row r="2499" spans="19:19">
      <c r="S2499" s="3209"/>
    </row>
    <row r="2500" spans="19:19">
      <c r="S2500" s="3209"/>
    </row>
    <row r="2501" spans="19:19">
      <c r="S2501" s="3209"/>
    </row>
    <row r="2502" spans="19:19">
      <c r="S2502" s="3209"/>
    </row>
    <row r="2503" spans="19:19">
      <c r="S2503" s="3209"/>
    </row>
    <row r="2504" spans="19:19">
      <c r="S2504" s="3209"/>
    </row>
    <row r="2505" spans="19:19">
      <c r="S2505" s="3209"/>
    </row>
    <row r="2506" spans="19:19">
      <c r="S2506" s="3209"/>
    </row>
    <row r="2507" spans="19:19">
      <c r="S2507" s="3209"/>
    </row>
    <row r="2508" spans="19:19">
      <c r="S2508" s="3209"/>
    </row>
    <row r="2509" spans="19:19">
      <c r="S2509" s="3209"/>
    </row>
    <row r="2510" spans="19:19">
      <c r="S2510" s="3209"/>
    </row>
    <row r="2511" spans="19:19">
      <c r="S2511" s="3209"/>
    </row>
    <row r="2512" spans="19:19">
      <c r="S2512" s="3209"/>
    </row>
    <row r="2513" spans="19:19">
      <c r="S2513" s="3209"/>
    </row>
    <row r="2514" spans="19:19">
      <c r="S2514" s="3209"/>
    </row>
    <row r="2515" spans="19:19">
      <c r="S2515" s="3209"/>
    </row>
    <row r="2516" spans="19:19">
      <c r="S2516" s="3209"/>
    </row>
    <row r="2517" spans="19:19">
      <c r="S2517" s="3209"/>
    </row>
    <row r="2518" spans="19:19">
      <c r="S2518" s="3209"/>
    </row>
    <row r="2519" spans="19:19">
      <c r="S2519" s="3209"/>
    </row>
    <row r="2520" spans="19:19">
      <c r="S2520" s="3209"/>
    </row>
    <row r="2521" spans="19:19">
      <c r="S2521" s="3209"/>
    </row>
    <row r="2522" spans="19:19">
      <c r="S2522" s="3209"/>
    </row>
    <row r="2523" spans="19:19">
      <c r="S2523" s="3209"/>
    </row>
    <row r="2524" spans="19:19">
      <c r="S2524" s="3209"/>
    </row>
    <row r="2525" spans="19:19">
      <c r="S2525" s="3209"/>
    </row>
    <row r="2526" spans="19:19">
      <c r="S2526" s="3209"/>
    </row>
    <row r="2527" spans="19:19">
      <c r="S2527" s="3209"/>
    </row>
    <row r="2528" spans="19:19">
      <c r="S2528" s="3209"/>
    </row>
    <row r="2529" spans="19:19">
      <c r="S2529" s="3209"/>
    </row>
    <row r="2530" spans="19:19">
      <c r="S2530" s="3209"/>
    </row>
    <row r="2531" spans="19:19">
      <c r="S2531" s="3209"/>
    </row>
    <row r="2532" spans="19:19">
      <c r="S2532" s="3209"/>
    </row>
    <row r="2533" spans="19:19">
      <c r="S2533" s="3209"/>
    </row>
    <row r="2534" spans="19:19">
      <c r="S2534" s="3209"/>
    </row>
    <row r="2535" spans="19:19">
      <c r="S2535" s="3209"/>
    </row>
    <row r="2536" spans="19:19">
      <c r="S2536" s="3209"/>
    </row>
    <row r="2537" spans="19:19">
      <c r="S2537" s="3209"/>
    </row>
    <row r="2538" spans="19:19">
      <c r="S2538" s="3209"/>
    </row>
    <row r="2539" spans="19:19">
      <c r="S2539" s="3209"/>
    </row>
    <row r="2540" spans="19:19">
      <c r="S2540" s="3209"/>
    </row>
    <row r="2541" spans="19:19">
      <c r="S2541" s="3209"/>
    </row>
    <row r="2542" spans="19:19">
      <c r="S2542" s="3209"/>
    </row>
    <row r="2543" spans="19:19">
      <c r="S2543" s="3209"/>
    </row>
    <row r="2544" spans="19:19">
      <c r="S2544" s="3209"/>
    </row>
    <row r="2545" spans="19:19">
      <c r="S2545" s="3209"/>
    </row>
    <row r="2546" spans="19:19">
      <c r="S2546" s="3209"/>
    </row>
    <row r="2547" spans="19:19">
      <c r="S2547" s="3209"/>
    </row>
    <row r="2548" spans="19:19">
      <c r="S2548" s="3209"/>
    </row>
    <row r="2549" spans="19:19">
      <c r="S2549" s="3209"/>
    </row>
    <row r="2550" spans="19:19">
      <c r="S2550" s="3209"/>
    </row>
    <row r="2551" spans="19:19">
      <c r="S2551" s="3209"/>
    </row>
    <row r="2552" spans="19:19">
      <c r="S2552" s="3209"/>
    </row>
    <row r="2553" spans="19:19">
      <c r="S2553" s="3209"/>
    </row>
    <row r="2554" spans="19:19">
      <c r="S2554" s="3209"/>
    </row>
    <row r="2555" spans="19:19">
      <c r="S2555" s="3209"/>
    </row>
    <row r="2556" spans="19:19">
      <c r="S2556" s="3209"/>
    </row>
    <row r="2557" spans="19:19">
      <c r="S2557" s="3209"/>
    </row>
    <row r="2558" spans="19:19">
      <c r="S2558" s="3209"/>
    </row>
    <row r="2559" spans="19:19">
      <c r="S2559" s="3209"/>
    </row>
    <row r="2560" spans="19:19">
      <c r="S2560" s="3209"/>
    </row>
    <row r="2561" spans="19:19">
      <c r="S2561" s="3209"/>
    </row>
    <row r="2562" spans="19:19">
      <c r="S2562" s="3209"/>
    </row>
    <row r="2563" spans="19:19">
      <c r="S2563" s="3209"/>
    </row>
    <row r="2564" spans="19:19">
      <c r="S2564" s="3209"/>
    </row>
    <row r="2565" spans="19:19">
      <c r="S2565" s="3209"/>
    </row>
    <row r="2566" spans="19:19">
      <c r="S2566" s="3209"/>
    </row>
    <row r="2567" spans="19:19">
      <c r="S2567" s="3209"/>
    </row>
    <row r="2568" spans="19:19">
      <c r="S2568" s="3209"/>
    </row>
    <row r="2569" spans="19:19">
      <c r="S2569" s="3209"/>
    </row>
    <row r="2570" spans="19:19">
      <c r="S2570" s="3209"/>
    </row>
    <row r="2571" spans="19:19">
      <c r="S2571" s="3209"/>
    </row>
    <row r="2572" spans="19:19">
      <c r="S2572" s="3209"/>
    </row>
    <row r="2573" spans="19:19">
      <c r="S2573" s="3209"/>
    </row>
    <row r="2574" spans="19:19">
      <c r="S2574" s="3209"/>
    </row>
    <row r="2575" spans="19:19">
      <c r="S2575" s="3209"/>
    </row>
    <row r="2576" spans="19:19">
      <c r="S2576" s="3209"/>
    </row>
    <row r="2577" spans="19:19">
      <c r="S2577" s="3209"/>
    </row>
    <row r="2578" spans="19:19">
      <c r="S2578" s="3209"/>
    </row>
    <row r="2579" spans="19:19">
      <c r="S2579" s="3209"/>
    </row>
    <row r="2580" spans="19:19">
      <c r="S2580" s="3209"/>
    </row>
    <row r="2581" spans="19:19">
      <c r="S2581" s="3209"/>
    </row>
    <row r="2582" spans="19:19">
      <c r="S2582" s="3209"/>
    </row>
    <row r="2583" spans="19:19">
      <c r="S2583" s="3209"/>
    </row>
    <row r="2584" spans="19:19">
      <c r="S2584" s="3209"/>
    </row>
    <row r="2585" spans="19:19">
      <c r="S2585" s="3209"/>
    </row>
    <row r="2586" spans="19:19">
      <c r="S2586" s="3209"/>
    </row>
    <row r="2587" spans="19:19">
      <c r="S2587" s="3209"/>
    </row>
    <row r="2588" spans="19:19">
      <c r="S2588" s="3209"/>
    </row>
    <row r="2589" spans="19:19">
      <c r="S2589" s="3209"/>
    </row>
    <row r="2590" spans="19:19">
      <c r="S2590" s="3209"/>
    </row>
    <row r="2591" spans="19:19">
      <c r="S2591" s="3209"/>
    </row>
    <row r="2592" spans="19:19">
      <c r="S2592" s="3209"/>
    </row>
    <row r="2593" spans="19:19">
      <c r="S2593" s="3209"/>
    </row>
    <row r="2594" spans="19:19">
      <c r="S2594" s="3209"/>
    </row>
    <row r="2595" spans="19:19">
      <c r="S2595" s="3209"/>
    </row>
    <row r="2596" spans="19:19">
      <c r="S2596" s="3209"/>
    </row>
    <row r="2597" spans="19:19">
      <c r="S2597" s="3209"/>
    </row>
    <row r="2598" spans="19:19">
      <c r="S2598" s="3209"/>
    </row>
    <row r="2599" spans="19:19">
      <c r="S2599" s="3209"/>
    </row>
    <row r="2600" spans="19:19">
      <c r="S2600" s="3209"/>
    </row>
    <row r="2601" spans="19:19">
      <c r="S2601" s="3209"/>
    </row>
    <row r="2602" spans="19:19">
      <c r="S2602" s="3209"/>
    </row>
    <row r="2603" spans="19:19">
      <c r="S2603" s="3209"/>
    </row>
    <row r="2604" spans="19:19">
      <c r="S2604" s="3209"/>
    </row>
    <row r="2605" spans="19:19">
      <c r="S2605" s="3209"/>
    </row>
    <row r="2606" spans="19:19">
      <c r="S2606" s="3209"/>
    </row>
    <row r="2607" spans="19:19">
      <c r="S2607" s="3209"/>
    </row>
    <row r="2608" spans="19:19">
      <c r="S2608" s="3209"/>
    </row>
    <row r="2609" spans="19:19">
      <c r="S2609" s="3209"/>
    </row>
    <row r="2610" spans="19:19">
      <c r="S2610" s="3209"/>
    </row>
    <row r="2611" spans="19:19">
      <c r="S2611" s="3209"/>
    </row>
    <row r="2612" spans="19:19">
      <c r="S2612" s="3209"/>
    </row>
    <row r="2613" spans="19:19">
      <c r="S2613" s="3209"/>
    </row>
    <row r="2614" spans="19:19">
      <c r="S2614" s="3209"/>
    </row>
    <row r="2615" spans="19:19">
      <c r="S2615" s="3209"/>
    </row>
    <row r="2616" spans="19:19">
      <c r="S2616" s="3209"/>
    </row>
    <row r="2617" spans="19:19">
      <c r="S2617" s="3209"/>
    </row>
    <row r="2618" spans="19:19">
      <c r="S2618" s="3209"/>
    </row>
    <row r="2619" spans="19:19">
      <c r="S2619" s="3209"/>
    </row>
    <row r="2620" spans="19:19">
      <c r="S2620" s="3209"/>
    </row>
    <row r="2621" spans="19:19">
      <c r="S2621" s="3209"/>
    </row>
    <row r="2622" spans="19:19">
      <c r="S2622" s="3209"/>
    </row>
    <row r="2623" spans="19:19">
      <c r="S2623" s="3209"/>
    </row>
    <row r="2624" spans="19:19">
      <c r="S2624" s="3209"/>
    </row>
    <row r="2625" spans="19:19">
      <c r="S2625" s="3209"/>
    </row>
    <row r="2626" spans="19:19">
      <c r="S2626" s="3209"/>
    </row>
    <row r="2627" spans="19:19">
      <c r="S2627" s="3209"/>
    </row>
    <row r="2628" spans="19:19">
      <c r="S2628" s="3209"/>
    </row>
    <row r="2629" spans="19:19">
      <c r="S2629" s="3209"/>
    </row>
    <row r="2630" spans="19:19">
      <c r="S2630" s="3209"/>
    </row>
    <row r="2631" spans="19:19">
      <c r="S2631" s="3209"/>
    </row>
    <row r="2632" spans="19:19">
      <c r="S2632" s="3209"/>
    </row>
    <row r="2633" spans="19:19">
      <c r="S2633" s="3209"/>
    </row>
    <row r="2634" spans="19:19">
      <c r="S2634" s="3209"/>
    </row>
    <row r="2635" spans="19:19">
      <c r="S2635" s="3209"/>
    </row>
    <row r="2636" spans="19:19">
      <c r="S2636" s="3209"/>
    </row>
    <row r="2637" spans="19:19">
      <c r="S2637" s="3209"/>
    </row>
    <row r="2638" spans="19:19">
      <c r="S2638" s="3209"/>
    </row>
    <row r="2639" spans="19:19">
      <c r="S2639" s="3209"/>
    </row>
    <row r="2640" spans="19:19">
      <c r="S2640" s="3209"/>
    </row>
    <row r="2641" spans="19:19">
      <c r="S2641" s="3209"/>
    </row>
    <row r="2642" spans="19:19">
      <c r="S2642" s="3209"/>
    </row>
    <row r="2643" spans="19:19">
      <c r="S2643" s="3209"/>
    </row>
    <row r="2644" spans="19:19">
      <c r="S2644" s="3209"/>
    </row>
    <row r="2645" spans="19:19">
      <c r="S2645" s="3209"/>
    </row>
    <row r="2646" spans="19:19">
      <c r="S2646" s="3209"/>
    </row>
    <row r="2647" spans="19:19">
      <c r="S2647" s="3209"/>
    </row>
    <row r="2648" spans="19:19">
      <c r="S2648" s="3209"/>
    </row>
    <row r="2649" spans="19:19">
      <c r="S2649" s="3209"/>
    </row>
    <row r="2650" spans="19:19">
      <c r="S2650" s="3209"/>
    </row>
    <row r="2651" spans="19:19">
      <c r="S2651" s="3209"/>
    </row>
    <row r="2652" spans="19:19">
      <c r="S2652" s="3209"/>
    </row>
    <row r="2653" spans="19:19">
      <c r="S2653" s="3209"/>
    </row>
    <row r="2654" spans="19:19">
      <c r="S2654" s="3209"/>
    </row>
    <row r="2655" spans="19:19">
      <c r="S2655" s="3209"/>
    </row>
    <row r="2656" spans="19:19">
      <c r="S2656" s="3209"/>
    </row>
    <row r="2657" spans="19:19">
      <c r="S2657" s="3209"/>
    </row>
    <row r="2658" spans="19:19">
      <c r="S2658" s="3209"/>
    </row>
    <row r="2659" spans="19:19">
      <c r="S2659" s="3209"/>
    </row>
    <row r="2660" spans="19:19">
      <c r="S2660" s="3209"/>
    </row>
    <row r="2661" spans="19:19">
      <c r="S2661" s="3209"/>
    </row>
    <row r="2662" spans="19:19">
      <c r="S2662" s="3209"/>
    </row>
    <row r="2663" spans="19:19">
      <c r="S2663" s="3209"/>
    </row>
    <row r="2664" spans="19:19">
      <c r="S2664" s="3209"/>
    </row>
    <row r="2665" spans="19:19">
      <c r="S2665" s="3209"/>
    </row>
    <row r="2666" spans="19:19">
      <c r="S2666" s="3209"/>
    </row>
    <row r="2667" spans="19:19">
      <c r="S2667" s="3209"/>
    </row>
    <row r="2668" spans="19:19">
      <c r="S2668" s="3209"/>
    </row>
    <row r="2669" spans="19:19">
      <c r="S2669" s="3209"/>
    </row>
    <row r="2670" spans="19:19">
      <c r="S2670" s="3209"/>
    </row>
    <row r="2671" spans="19:19">
      <c r="S2671" s="3209"/>
    </row>
    <row r="2672" spans="19:19">
      <c r="S2672" s="3209"/>
    </row>
    <row r="2673" spans="19:19">
      <c r="S2673" s="3209"/>
    </row>
    <row r="2674" spans="19:19">
      <c r="S2674" s="3209"/>
    </row>
    <row r="2675" spans="19:19">
      <c r="S2675" s="3209"/>
    </row>
    <row r="2676" spans="19:19">
      <c r="S2676" s="3209"/>
    </row>
    <row r="2677" spans="19:19">
      <c r="S2677" s="3209"/>
    </row>
    <row r="2678" spans="19:19">
      <c r="S2678" s="3209"/>
    </row>
    <row r="2679" spans="19:19">
      <c r="S2679" s="3209"/>
    </row>
    <row r="2680" spans="19:19">
      <c r="S2680" s="3209"/>
    </row>
    <row r="2681" spans="19:19">
      <c r="S2681" s="3209"/>
    </row>
    <row r="2682" spans="19:19">
      <c r="S2682" s="3209"/>
    </row>
    <row r="2683" spans="19:19">
      <c r="S2683" s="3209"/>
    </row>
    <row r="2684" spans="19:19">
      <c r="S2684" s="3209"/>
    </row>
    <row r="2685" spans="19:19">
      <c r="S2685" s="3209"/>
    </row>
    <row r="2686" spans="19:19">
      <c r="S2686" s="3209"/>
    </row>
    <row r="2687" spans="19:19">
      <c r="S2687" s="3209"/>
    </row>
    <row r="2688" spans="19:19">
      <c r="S2688" s="3209"/>
    </row>
    <row r="2689" spans="19:19">
      <c r="S2689" s="3209"/>
    </row>
    <row r="2690" spans="19:19">
      <c r="S2690" s="3209"/>
    </row>
    <row r="2691" spans="19:19">
      <c r="S2691" s="3209"/>
    </row>
    <row r="2692" spans="19:19">
      <c r="S2692" s="3209"/>
    </row>
    <row r="2693" spans="19:19">
      <c r="S2693" s="3209"/>
    </row>
    <row r="2694" spans="19:19">
      <c r="S2694" s="3209"/>
    </row>
    <row r="2695" spans="19:19">
      <c r="S2695" s="3209"/>
    </row>
    <row r="2696" spans="19:19">
      <c r="S2696" s="3209"/>
    </row>
    <row r="2697" spans="19:19">
      <c r="S2697" s="3209"/>
    </row>
    <row r="2698" spans="19:19">
      <c r="S2698" s="3209"/>
    </row>
    <row r="2699" spans="19:19">
      <c r="S2699" s="3209"/>
    </row>
    <row r="2700" spans="19:19">
      <c r="S2700" s="3209"/>
    </row>
    <row r="2701" spans="19:19">
      <c r="S2701" s="3209"/>
    </row>
    <row r="2702" spans="19:19">
      <c r="S2702" s="3209"/>
    </row>
    <row r="2703" spans="19:19">
      <c r="S2703" s="3209"/>
    </row>
    <row r="2704" spans="19:19">
      <c r="S2704" s="3209"/>
    </row>
    <row r="2705" spans="19:19">
      <c r="S2705" s="3209"/>
    </row>
    <row r="2706" spans="19:19">
      <c r="S2706" s="3209"/>
    </row>
    <row r="2707" spans="19:19">
      <c r="S2707" s="3209"/>
    </row>
    <row r="2708" spans="19:19">
      <c r="S2708" s="3209"/>
    </row>
    <row r="2709" spans="19:19">
      <c r="S2709" s="3209"/>
    </row>
    <row r="2710" spans="19:19">
      <c r="S2710" s="3209"/>
    </row>
    <row r="2711" spans="19:19">
      <c r="S2711" s="3209"/>
    </row>
    <row r="2712" spans="19:19">
      <c r="S2712" s="3209"/>
    </row>
    <row r="2713" spans="19:19">
      <c r="S2713" s="3209"/>
    </row>
    <row r="2714" spans="19:19">
      <c r="S2714" s="3209"/>
    </row>
    <row r="2715" spans="19:19">
      <c r="S2715" s="3209"/>
    </row>
    <row r="2716" spans="19:19">
      <c r="S2716" s="3209"/>
    </row>
    <row r="2717" spans="19:19">
      <c r="S2717" s="3209"/>
    </row>
    <row r="2718" spans="19:19">
      <c r="S2718" s="3209"/>
    </row>
    <row r="2719" spans="19:19">
      <c r="S2719" s="3209"/>
    </row>
    <row r="2720" spans="19:19">
      <c r="S2720" s="3209"/>
    </row>
    <row r="2721" spans="19:19">
      <c r="S2721" s="3209"/>
    </row>
    <row r="2722" spans="19:19">
      <c r="S2722" s="3209"/>
    </row>
    <row r="2723" spans="19:19">
      <c r="S2723" s="3209"/>
    </row>
    <row r="2724" spans="19:19">
      <c r="S2724" s="3209"/>
    </row>
    <row r="2725" spans="19:19">
      <c r="S2725" s="3209"/>
    </row>
    <row r="2726" spans="19:19">
      <c r="S2726" s="3209"/>
    </row>
    <row r="2727" spans="19:19">
      <c r="S2727" s="3209"/>
    </row>
    <row r="2728" spans="19:19">
      <c r="S2728" s="3209"/>
    </row>
    <row r="2729" spans="19:19">
      <c r="S2729" s="3209"/>
    </row>
    <row r="2730" spans="19:19">
      <c r="S2730" s="3209"/>
    </row>
    <row r="2731" spans="19:19">
      <c r="S2731" s="3209"/>
    </row>
    <row r="2732" spans="19:19">
      <c r="S2732" s="3209"/>
    </row>
    <row r="2733" spans="19:19">
      <c r="S2733" s="3209"/>
    </row>
    <row r="2734" spans="19:19">
      <c r="S2734" s="3209"/>
    </row>
    <row r="2735" spans="19:19">
      <c r="S2735" s="3209"/>
    </row>
    <row r="2736" spans="19:19">
      <c r="S2736" s="3209"/>
    </row>
    <row r="2737" spans="19:19">
      <c r="S2737" s="3209"/>
    </row>
    <row r="2738" spans="19:19">
      <c r="S2738" s="3209"/>
    </row>
    <row r="2739" spans="19:19">
      <c r="S2739" s="3209"/>
    </row>
    <row r="2740" spans="19:19">
      <c r="S2740" s="3209"/>
    </row>
    <row r="2741" spans="19:19">
      <c r="S2741" s="3209"/>
    </row>
    <row r="2742" spans="19:19">
      <c r="S2742" s="3209"/>
    </row>
    <row r="2743" spans="19:19">
      <c r="S2743" s="3209"/>
    </row>
    <row r="2744" spans="19:19">
      <c r="S2744" s="3209"/>
    </row>
    <row r="2745" spans="19:19">
      <c r="S2745" s="3209"/>
    </row>
    <row r="2746" spans="19:19">
      <c r="S2746" s="3209"/>
    </row>
    <row r="2747" spans="19:19">
      <c r="S2747" s="3209"/>
    </row>
    <row r="2748" spans="19:19">
      <c r="S2748" s="3209"/>
    </row>
    <row r="2749" spans="19:19">
      <c r="S2749" s="3209"/>
    </row>
    <row r="2750" spans="19:19">
      <c r="S2750" s="3209"/>
    </row>
    <row r="2751" spans="19:19">
      <c r="S2751" s="3209"/>
    </row>
    <row r="2752" spans="19:19">
      <c r="S2752" s="3209"/>
    </row>
    <row r="2753" spans="19:19">
      <c r="S2753" s="3209"/>
    </row>
    <row r="2754" spans="19:19">
      <c r="S2754" s="3209"/>
    </row>
    <row r="2755" spans="19:19">
      <c r="S2755" s="3209"/>
    </row>
    <row r="2756" spans="19:19">
      <c r="S2756" s="3209"/>
    </row>
    <row r="2757" spans="19:19">
      <c r="S2757" s="3209"/>
    </row>
    <row r="2758" spans="19:19">
      <c r="S2758" s="3209"/>
    </row>
    <row r="2759" spans="19:19">
      <c r="S2759" s="3209"/>
    </row>
    <row r="2760" spans="19:19">
      <c r="S2760" s="3209"/>
    </row>
    <row r="2761" spans="19:19">
      <c r="S2761" s="3209"/>
    </row>
    <row r="2762" spans="19:19">
      <c r="S2762" s="3209"/>
    </row>
    <row r="2763" spans="19:19">
      <c r="S2763" s="3209"/>
    </row>
    <row r="2764" spans="19:19">
      <c r="S2764" s="3209"/>
    </row>
    <row r="2765" spans="19:19">
      <c r="S2765" s="3209"/>
    </row>
    <row r="2766" spans="19:19">
      <c r="S2766" s="3209"/>
    </row>
    <row r="2767" spans="19:19">
      <c r="S2767" s="3209"/>
    </row>
    <row r="2768" spans="19:19">
      <c r="S2768" s="3209"/>
    </row>
    <row r="2769" spans="19:19">
      <c r="S2769" s="3209"/>
    </row>
    <row r="2770" spans="19:19">
      <c r="S2770" s="3209"/>
    </row>
    <row r="2771" spans="19:19">
      <c r="S2771" s="3209"/>
    </row>
    <row r="2772" spans="19:19">
      <c r="S2772" s="3209"/>
    </row>
    <row r="2773" spans="19:19">
      <c r="S2773" s="3209"/>
    </row>
    <row r="2774" spans="19:19">
      <c r="S2774" s="3209"/>
    </row>
    <row r="2775" spans="19:19">
      <c r="S2775" s="3209"/>
    </row>
    <row r="2776" spans="19:19">
      <c r="S2776" s="3209"/>
    </row>
    <row r="2777" spans="19:19">
      <c r="S2777" s="3209"/>
    </row>
    <row r="2778" spans="19:19">
      <c r="S2778" s="3209"/>
    </row>
    <row r="2779" spans="19:19">
      <c r="S2779" s="3209"/>
    </row>
    <row r="2780" spans="19:19">
      <c r="S2780" s="3209"/>
    </row>
    <row r="2781" spans="19:19">
      <c r="S2781" s="3209"/>
    </row>
    <row r="2782" spans="19:19">
      <c r="S2782" s="3209"/>
    </row>
    <row r="2783" spans="19:19">
      <c r="S2783" s="3209"/>
    </row>
    <row r="2784" spans="19:19">
      <c r="S2784" s="3209"/>
    </row>
    <row r="2785" spans="19:19">
      <c r="S2785" s="3209"/>
    </row>
    <row r="2786" spans="19:19">
      <c r="S2786" s="3209"/>
    </row>
    <row r="2787" spans="19:19">
      <c r="S2787" s="3209"/>
    </row>
    <row r="2788" spans="19:19">
      <c r="S2788" s="3209"/>
    </row>
    <row r="2789" spans="19:19">
      <c r="S2789" s="3209"/>
    </row>
    <row r="2790" spans="19:19">
      <c r="S2790" s="3209"/>
    </row>
    <row r="2791" spans="19:19">
      <c r="S2791" s="3209"/>
    </row>
    <row r="2792" spans="19:19">
      <c r="S2792" s="3209"/>
    </row>
    <row r="2793" spans="19:19">
      <c r="S2793" s="3209"/>
    </row>
    <row r="2794" spans="19:19">
      <c r="S2794" s="3209"/>
    </row>
    <row r="2795" spans="19:19">
      <c r="S2795" s="3209"/>
    </row>
    <row r="2796" spans="19:19">
      <c r="S2796" s="3209"/>
    </row>
    <row r="2797" spans="19:19">
      <c r="S2797" s="3209"/>
    </row>
    <row r="2798" spans="19:19">
      <c r="S2798" s="3209"/>
    </row>
    <row r="2799" spans="19:19">
      <c r="S2799" s="3209"/>
    </row>
    <row r="2800" spans="19:19">
      <c r="S2800" s="3209"/>
    </row>
    <row r="2801" spans="19:19">
      <c r="S2801" s="3209"/>
    </row>
    <row r="2802" spans="19:19">
      <c r="S2802" s="3209"/>
    </row>
    <row r="2803" spans="19:19">
      <c r="S2803" s="3209"/>
    </row>
    <row r="2804" spans="19:19">
      <c r="S2804" s="3209"/>
    </row>
    <row r="2805" spans="19:19">
      <c r="S2805" s="3209"/>
    </row>
    <row r="2806" spans="19:19">
      <c r="S2806" s="3209"/>
    </row>
    <row r="2807" spans="19:19">
      <c r="S2807" s="3209"/>
    </row>
    <row r="2808" spans="19:19">
      <c r="S2808" s="3209"/>
    </row>
    <row r="2809" spans="19:19">
      <c r="S2809" s="3209"/>
    </row>
    <row r="2810" spans="19:19">
      <c r="S2810" s="3209"/>
    </row>
    <row r="2811" spans="19:19">
      <c r="S2811" s="3209"/>
    </row>
    <row r="2812" spans="19:19">
      <c r="S2812" s="3209"/>
    </row>
    <row r="2813" spans="19:19">
      <c r="S2813" s="3209"/>
    </row>
    <row r="2814" spans="19:19">
      <c r="S2814" s="3209"/>
    </row>
    <row r="2815" spans="19:19">
      <c r="S2815" s="3209"/>
    </row>
    <row r="2816" spans="19:19">
      <c r="S2816" s="3209"/>
    </row>
    <row r="2817" spans="19:19">
      <c r="S2817" s="3209"/>
    </row>
    <row r="2818" spans="19:19">
      <c r="S2818" s="3209"/>
    </row>
    <row r="2819" spans="19:19">
      <c r="S2819" s="3209"/>
    </row>
    <row r="2820" spans="19:19">
      <c r="S2820" s="3209"/>
    </row>
    <row r="2821" spans="19:19">
      <c r="S2821" s="3209"/>
    </row>
    <row r="2822" spans="19:19">
      <c r="S2822" s="3209"/>
    </row>
    <row r="2823" spans="19:19">
      <c r="S2823" s="3209"/>
    </row>
    <row r="2824" spans="19:19">
      <c r="S2824" s="3209"/>
    </row>
    <row r="2825" spans="19:19">
      <c r="S2825" s="3209"/>
    </row>
    <row r="2826" spans="19:19">
      <c r="S2826" s="3209"/>
    </row>
    <row r="2827" spans="19:19">
      <c r="S2827" s="3209"/>
    </row>
    <row r="2828" spans="19:19">
      <c r="S2828" s="3209"/>
    </row>
    <row r="2829" spans="19:19">
      <c r="S2829" s="3209"/>
    </row>
    <row r="2830" spans="19:19">
      <c r="S2830" s="3209"/>
    </row>
    <row r="2831" spans="19:19">
      <c r="S2831" s="3209"/>
    </row>
    <row r="2832" spans="19:19">
      <c r="S2832" s="3209"/>
    </row>
    <row r="2833" spans="19:19">
      <c r="S2833" s="3209"/>
    </row>
    <row r="2834" spans="19:19">
      <c r="S2834" s="3209"/>
    </row>
    <row r="2835" spans="19:19">
      <c r="S2835" s="3209"/>
    </row>
    <row r="2836" spans="19:19">
      <c r="S2836" s="3209"/>
    </row>
    <row r="2837" spans="19:19">
      <c r="S2837" s="3209"/>
    </row>
    <row r="2838" spans="19:19">
      <c r="S2838" s="3209"/>
    </row>
    <row r="2839" spans="19:19">
      <c r="S2839" s="3209"/>
    </row>
    <row r="2840" spans="19:19">
      <c r="S2840" s="3209"/>
    </row>
    <row r="2841" spans="19:19">
      <c r="S2841" s="3209"/>
    </row>
    <row r="2842" spans="19:19">
      <c r="S2842" s="3209"/>
    </row>
    <row r="2843" spans="19:19">
      <c r="S2843" s="3209"/>
    </row>
    <row r="2844" spans="19:19">
      <c r="S2844" s="3209"/>
    </row>
    <row r="2845" spans="19:19">
      <c r="S2845" s="3209"/>
    </row>
    <row r="2846" spans="19:19">
      <c r="S2846" s="3209"/>
    </row>
    <row r="2847" spans="19:19">
      <c r="S2847" s="3209"/>
    </row>
    <row r="2848" spans="19:19">
      <c r="S2848" s="3209"/>
    </row>
    <row r="2849" spans="19:19">
      <c r="S2849" s="3209"/>
    </row>
    <row r="2850" spans="19:19">
      <c r="S2850" s="3209"/>
    </row>
    <row r="2851" spans="19:19">
      <c r="S2851" s="3209"/>
    </row>
    <row r="2852" spans="19:19">
      <c r="S2852" s="3209"/>
    </row>
    <row r="2853" spans="19:19">
      <c r="S2853" s="3209"/>
    </row>
    <row r="2854" spans="19:19">
      <c r="S2854" s="3209"/>
    </row>
    <row r="2855" spans="19:19">
      <c r="S2855" s="3209"/>
    </row>
    <row r="2856" spans="19:19">
      <c r="S2856" s="3209"/>
    </row>
    <row r="2857" spans="19:19">
      <c r="S2857" s="3209"/>
    </row>
    <row r="2858" spans="19:19">
      <c r="S2858" s="3209"/>
    </row>
    <row r="2859" spans="19:19">
      <c r="S2859" s="3209"/>
    </row>
    <row r="2860" spans="19:19">
      <c r="S2860" s="3209"/>
    </row>
    <row r="2861" spans="19:19">
      <c r="S2861" s="3209"/>
    </row>
    <row r="2862" spans="19:19">
      <c r="S2862" s="3209"/>
    </row>
    <row r="2863" spans="19:19">
      <c r="S2863" s="3209"/>
    </row>
    <row r="2864" spans="19:19">
      <c r="S2864" s="3209"/>
    </row>
    <row r="2865" spans="19:19">
      <c r="S2865" s="3209"/>
    </row>
    <row r="2866" spans="19:19">
      <c r="S2866" s="3209"/>
    </row>
    <row r="2867" spans="19:19">
      <c r="S2867" s="3209"/>
    </row>
    <row r="2868" spans="19:19">
      <c r="S2868" s="3209"/>
    </row>
    <row r="2869" spans="19:19">
      <c r="S2869" s="3209"/>
    </row>
    <row r="2870" spans="19:19">
      <c r="S2870" s="3209"/>
    </row>
    <row r="2871" spans="19:19">
      <c r="S2871" s="3209"/>
    </row>
    <row r="2872" spans="19:19">
      <c r="S2872" s="3209"/>
    </row>
    <row r="2873" spans="19:19">
      <c r="S2873" s="3209"/>
    </row>
    <row r="2874" spans="19:19">
      <c r="S2874" s="3209"/>
    </row>
    <row r="2875" spans="19:19">
      <c r="S2875" s="3209"/>
    </row>
    <row r="2876" spans="19:19">
      <c r="S2876" s="3209"/>
    </row>
    <row r="2877" spans="19:19">
      <c r="S2877" s="3209"/>
    </row>
    <row r="2878" spans="19:19">
      <c r="S2878" s="3209"/>
    </row>
    <row r="2879" spans="19:19">
      <c r="S2879" s="3209"/>
    </row>
    <row r="2880" spans="19:19">
      <c r="S2880" s="3209"/>
    </row>
    <row r="2881" spans="19:19">
      <c r="S2881" s="3209"/>
    </row>
    <row r="2882" spans="19:19">
      <c r="S2882" s="3209"/>
    </row>
    <row r="2883" spans="19:19">
      <c r="S2883" s="3209"/>
    </row>
    <row r="2884" spans="19:19">
      <c r="S2884" s="3209"/>
    </row>
    <row r="2885" spans="19:19">
      <c r="S2885" s="3209"/>
    </row>
    <row r="2886" spans="19:19">
      <c r="S2886" s="3209"/>
    </row>
    <row r="2887" spans="19:19">
      <c r="S2887" s="3209"/>
    </row>
    <row r="2888" spans="19:19">
      <c r="S2888" s="3209"/>
    </row>
    <row r="2889" spans="19:19">
      <c r="S2889" s="3209"/>
    </row>
    <row r="2890" spans="19:19">
      <c r="S2890" s="3209"/>
    </row>
    <row r="2891" spans="19:19">
      <c r="S2891" s="3209"/>
    </row>
    <row r="2892" spans="19:19">
      <c r="S2892" s="3209"/>
    </row>
    <row r="2893" spans="19:19">
      <c r="S2893" s="3209"/>
    </row>
    <row r="2894" spans="19:19">
      <c r="S2894" s="3209"/>
    </row>
    <row r="2895" spans="19:19">
      <c r="S2895" s="3209"/>
    </row>
    <row r="2896" spans="19:19">
      <c r="S2896" s="3209"/>
    </row>
    <row r="2897" spans="19:19">
      <c r="S2897" s="3209"/>
    </row>
    <row r="2898" spans="19:19">
      <c r="S2898" s="3209"/>
    </row>
    <row r="2899" spans="19:19">
      <c r="S2899" s="3209"/>
    </row>
    <row r="2900" spans="19:19">
      <c r="S2900" s="3209"/>
    </row>
    <row r="2901" spans="19:19">
      <c r="S2901" s="3209"/>
    </row>
    <row r="2902" spans="19:19">
      <c r="S2902" s="3209"/>
    </row>
    <row r="2903" spans="19:19">
      <c r="S2903" s="3209"/>
    </row>
    <row r="2904" spans="19:19">
      <c r="S2904" s="3209"/>
    </row>
    <row r="2905" spans="19:19">
      <c r="S2905" s="3209"/>
    </row>
    <row r="2906" spans="19:19">
      <c r="S2906" s="3209"/>
    </row>
    <row r="2907" spans="19:19">
      <c r="S2907" s="3209"/>
    </row>
    <row r="2908" spans="19:19">
      <c r="S2908" s="3209"/>
    </row>
    <row r="2909" spans="19:19">
      <c r="S2909" s="3209"/>
    </row>
    <row r="2910" spans="19:19">
      <c r="S2910" s="3209"/>
    </row>
    <row r="2911" spans="19:19">
      <c r="S2911" s="3209"/>
    </row>
    <row r="2912" spans="19:19">
      <c r="S2912" s="3209"/>
    </row>
    <row r="2913" spans="19:19">
      <c r="S2913" s="3209"/>
    </row>
    <row r="2914" spans="19:19">
      <c r="S2914" s="3209"/>
    </row>
    <row r="2915" spans="19:19">
      <c r="S2915" s="3209"/>
    </row>
    <row r="2916" spans="19:19">
      <c r="S2916" s="3209"/>
    </row>
    <row r="2917" spans="19:19">
      <c r="S2917" s="3209"/>
    </row>
    <row r="2918" spans="19:19">
      <c r="S2918" s="3209"/>
    </row>
    <row r="2919" spans="19:19">
      <c r="S2919" s="3209"/>
    </row>
    <row r="2920" spans="19:19">
      <c r="S2920" s="3209"/>
    </row>
    <row r="2921" spans="19:19">
      <c r="S2921" s="3209"/>
    </row>
    <row r="2922" spans="19:19">
      <c r="S2922" s="3209"/>
    </row>
    <row r="2923" spans="19:19">
      <c r="S2923" s="3209"/>
    </row>
    <row r="2924" spans="19:19">
      <c r="S2924" s="3209"/>
    </row>
    <row r="2925" spans="19:19">
      <c r="S2925" s="3209"/>
    </row>
    <row r="2926" spans="19:19">
      <c r="S2926" s="3209"/>
    </row>
    <row r="2927" spans="19:19">
      <c r="S2927" s="3209"/>
    </row>
    <row r="2928" spans="19:19">
      <c r="S2928" s="3209"/>
    </row>
    <row r="2929" spans="19:19">
      <c r="S2929" s="3209"/>
    </row>
    <row r="2930" spans="19:19">
      <c r="S2930" s="3209"/>
    </row>
    <row r="2931" spans="19:19">
      <c r="S2931" s="3209"/>
    </row>
    <row r="2932" spans="19:19">
      <c r="S2932" s="3209"/>
    </row>
    <row r="2933" spans="19:19">
      <c r="S2933" s="3209"/>
    </row>
    <row r="2934" spans="19:19">
      <c r="S2934" s="3209"/>
    </row>
    <row r="2935" spans="19:19">
      <c r="S2935" s="3209"/>
    </row>
    <row r="2936" spans="19:19">
      <c r="S2936" s="3209"/>
    </row>
    <row r="2937" spans="19:19">
      <c r="S2937" s="3209"/>
    </row>
    <row r="2938" spans="19:19">
      <c r="S2938" s="3209"/>
    </row>
    <row r="2939" spans="19:19">
      <c r="S2939" s="3209"/>
    </row>
    <row r="2940" spans="19:19">
      <c r="S2940" s="3209"/>
    </row>
    <row r="2941" spans="19:19">
      <c r="S2941" s="3209"/>
    </row>
    <row r="2942" spans="19:19">
      <c r="S2942" s="3209"/>
    </row>
    <row r="2943" spans="19:19">
      <c r="S2943" s="3209"/>
    </row>
    <row r="2944" spans="19:19">
      <c r="S2944" s="3209"/>
    </row>
    <row r="2945" spans="19:19">
      <c r="S2945" s="3209"/>
    </row>
    <row r="2946" spans="19:19">
      <c r="S2946" s="3209"/>
    </row>
    <row r="2947" spans="19:19">
      <c r="S2947" s="3209"/>
    </row>
    <row r="2948" spans="19:19">
      <c r="S2948" s="3209"/>
    </row>
    <row r="2949" spans="19:19">
      <c r="S2949" s="3209"/>
    </row>
    <row r="2950" spans="19:19">
      <c r="S2950" s="3209"/>
    </row>
    <row r="2951" spans="19:19">
      <c r="S2951" s="3209"/>
    </row>
    <row r="2952" spans="19:19">
      <c r="S2952" s="3209"/>
    </row>
    <row r="2953" spans="19:19">
      <c r="S2953" s="3209"/>
    </row>
    <row r="2954" spans="19:19">
      <c r="S2954" s="3209"/>
    </row>
    <row r="2955" spans="19:19">
      <c r="S2955" s="3209"/>
    </row>
    <row r="2956" spans="19:19">
      <c r="S2956" s="3209"/>
    </row>
    <row r="2957" spans="19:19">
      <c r="S2957" s="3209"/>
    </row>
    <row r="2958" spans="19:19">
      <c r="S2958" s="3209"/>
    </row>
    <row r="2959" spans="19:19">
      <c r="S2959" s="3209"/>
    </row>
    <row r="2960" spans="19:19">
      <c r="S2960" s="3209"/>
    </row>
    <row r="2961" spans="19:19">
      <c r="S2961" s="3209"/>
    </row>
    <row r="2962" spans="19:19">
      <c r="S2962" s="3209"/>
    </row>
    <row r="2963" spans="19:19">
      <c r="S2963" s="3209"/>
    </row>
    <row r="2964" spans="19:19">
      <c r="S2964" s="3209"/>
    </row>
    <row r="2965" spans="19:19">
      <c r="S2965" s="3209"/>
    </row>
    <row r="2966" spans="19:19">
      <c r="S2966" s="3209"/>
    </row>
    <row r="2967" spans="19:19">
      <c r="S2967" s="3209"/>
    </row>
    <row r="2968" spans="19:19">
      <c r="S2968" s="3209"/>
    </row>
    <row r="2969" spans="19:19">
      <c r="S2969" s="3209"/>
    </row>
    <row r="2970" spans="19:19">
      <c r="S2970" s="3209"/>
    </row>
    <row r="2971" spans="19:19">
      <c r="S2971" s="3209"/>
    </row>
    <row r="2972" spans="19:19">
      <c r="S2972" s="3209"/>
    </row>
    <row r="2973" spans="19:19">
      <c r="S2973" s="3209"/>
    </row>
    <row r="2974" spans="19:19">
      <c r="S2974" s="3209"/>
    </row>
    <row r="2975" spans="19:19">
      <c r="S2975" s="3209"/>
    </row>
    <row r="2976" spans="19:19">
      <c r="S2976" s="3209"/>
    </row>
    <row r="2977" spans="19:19">
      <c r="S2977" s="3209"/>
    </row>
    <row r="2978" spans="19:19">
      <c r="S2978" s="3209"/>
    </row>
    <row r="2979" spans="19:19">
      <c r="S2979" s="3209"/>
    </row>
    <row r="2980" spans="19:19">
      <c r="S2980" s="3209"/>
    </row>
    <row r="2981" spans="19:19">
      <c r="S2981" s="3209"/>
    </row>
    <row r="2982" spans="19:19">
      <c r="S2982" s="3209"/>
    </row>
    <row r="2983" spans="19:19">
      <c r="S2983" s="3209"/>
    </row>
    <row r="2984" spans="19:19">
      <c r="S2984" s="3209"/>
    </row>
    <row r="2985" spans="19:19">
      <c r="S2985" s="3209"/>
    </row>
    <row r="2986" spans="19:19">
      <c r="S2986" s="3209"/>
    </row>
    <row r="2987" spans="19:19">
      <c r="S2987" s="3209"/>
    </row>
    <row r="2988" spans="19:19">
      <c r="S2988" s="3209"/>
    </row>
    <row r="2989" spans="19:19">
      <c r="S2989" s="3209"/>
    </row>
    <row r="2990" spans="19:19">
      <c r="S2990" s="3209"/>
    </row>
    <row r="2991" spans="19:19">
      <c r="S2991" s="3209"/>
    </row>
    <row r="2992" spans="19:19">
      <c r="S2992" s="3209"/>
    </row>
    <row r="2993" spans="19:19">
      <c r="S2993" s="3209"/>
    </row>
    <row r="2994" spans="19:19">
      <c r="S2994" s="3209"/>
    </row>
    <row r="2995" spans="19:19">
      <c r="S2995" s="3209"/>
    </row>
    <row r="2996" spans="19:19">
      <c r="S2996" s="3209"/>
    </row>
    <row r="2997" spans="19:19">
      <c r="S2997" s="3209"/>
    </row>
    <row r="2998" spans="19:19">
      <c r="S2998" s="3209"/>
    </row>
    <row r="2999" spans="19:19">
      <c r="S2999" s="3209"/>
    </row>
    <row r="3000" spans="19:19">
      <c r="S3000" s="3209"/>
    </row>
    <row r="3001" spans="19:19">
      <c r="S3001" s="3209"/>
    </row>
    <row r="3002" spans="19:19">
      <c r="S3002" s="3209"/>
    </row>
    <row r="3003" spans="19:19">
      <c r="S3003" s="3209"/>
    </row>
    <row r="3004" spans="19:19">
      <c r="S3004" s="3209"/>
    </row>
    <row r="3005" spans="19:19">
      <c r="S3005" s="3209"/>
    </row>
    <row r="3006" spans="19:19">
      <c r="S3006" s="3209"/>
    </row>
    <row r="3007" spans="19:19">
      <c r="S3007" s="3209"/>
    </row>
    <row r="3008" spans="19:19">
      <c r="S3008" s="3209"/>
    </row>
    <row r="3009" spans="19:19">
      <c r="S3009" s="3209"/>
    </row>
    <row r="3010" spans="19:19">
      <c r="S3010" s="3209"/>
    </row>
    <row r="3011" spans="19:19">
      <c r="S3011" s="3209"/>
    </row>
    <row r="3012" spans="19:19">
      <c r="S3012" s="3209"/>
    </row>
    <row r="3013" spans="19:19">
      <c r="S3013" s="3209"/>
    </row>
    <row r="3014" spans="19:19">
      <c r="S3014" s="3209"/>
    </row>
    <row r="3015" spans="19:19">
      <c r="S3015" s="3209"/>
    </row>
    <row r="3016" spans="19:19">
      <c r="S3016" s="3209"/>
    </row>
    <row r="3017" spans="19:19">
      <c r="S3017" s="3209"/>
    </row>
    <row r="3018" spans="19:19">
      <c r="S3018" s="3209"/>
    </row>
    <row r="3019" spans="19:19">
      <c r="S3019" s="3209"/>
    </row>
    <row r="3020" spans="19:19">
      <c r="S3020" s="3209"/>
    </row>
    <row r="3021" spans="19:19">
      <c r="S3021" s="3209"/>
    </row>
    <row r="3022" spans="19:19">
      <c r="S3022" s="3209"/>
    </row>
    <row r="3023" spans="19:19">
      <c r="S3023" s="3209"/>
    </row>
    <row r="3024" spans="19:19">
      <c r="S3024" s="3209"/>
    </row>
    <row r="3025" spans="19:19">
      <c r="S3025" s="3209"/>
    </row>
    <row r="3026" spans="19:19">
      <c r="S3026" s="3209"/>
    </row>
    <row r="3027" spans="19:19">
      <c r="S3027" s="3209"/>
    </row>
    <row r="3028" spans="19:19">
      <c r="S3028" s="3209"/>
    </row>
    <row r="3029" spans="19:19">
      <c r="S3029" s="3209"/>
    </row>
    <row r="3030" spans="19:19">
      <c r="S3030" s="3209"/>
    </row>
    <row r="3031" spans="19:19">
      <c r="S3031" s="3209"/>
    </row>
    <row r="3032" spans="19:19">
      <c r="S3032" s="3209"/>
    </row>
    <row r="3033" spans="19:19">
      <c r="S3033" s="3209"/>
    </row>
    <row r="3034" spans="19:19">
      <c r="S3034" s="3209"/>
    </row>
    <row r="3035" spans="19:19">
      <c r="S3035" s="3209"/>
    </row>
    <row r="3036" spans="19:19">
      <c r="S3036" s="3209"/>
    </row>
    <row r="3037" spans="19:19">
      <c r="S3037" s="3209"/>
    </row>
    <row r="3038" spans="19:19">
      <c r="S3038" s="3209"/>
    </row>
    <row r="3039" spans="19:19">
      <c r="S3039" s="3209"/>
    </row>
    <row r="3040" spans="19:19">
      <c r="S3040" s="3209"/>
    </row>
    <row r="3041" spans="19:19">
      <c r="S3041" s="3209"/>
    </row>
    <row r="3042" spans="19:19">
      <c r="S3042" s="3209"/>
    </row>
    <row r="3043" spans="19:19">
      <c r="S3043" s="3209"/>
    </row>
    <row r="3044" spans="19:19">
      <c r="S3044" s="3209"/>
    </row>
    <row r="3045" spans="19:19">
      <c r="S3045" s="3209"/>
    </row>
    <row r="3046" spans="19:19">
      <c r="S3046" s="3209"/>
    </row>
    <row r="3047" spans="19:19">
      <c r="S3047" s="3209"/>
    </row>
    <row r="3048" spans="19:19">
      <c r="S3048" s="3209"/>
    </row>
    <row r="3049" spans="19:19">
      <c r="S3049" s="3209"/>
    </row>
    <row r="3050" spans="19:19">
      <c r="S3050" s="3209"/>
    </row>
    <row r="3051" spans="19:19">
      <c r="S3051" s="3209"/>
    </row>
    <row r="3052" spans="19:19">
      <c r="S3052" s="3209"/>
    </row>
    <row r="3053" spans="19:19">
      <c r="S3053" s="3209"/>
    </row>
    <row r="3054" spans="19:19">
      <c r="S3054" s="3209"/>
    </row>
    <row r="3055" spans="19:19">
      <c r="S3055" s="3209"/>
    </row>
    <row r="3056" spans="19:19">
      <c r="S3056" s="3209"/>
    </row>
    <row r="3057" spans="19:19">
      <c r="S3057" s="3209"/>
    </row>
    <row r="3058" spans="19:19">
      <c r="S3058" s="3209"/>
    </row>
    <row r="3059" spans="19:19">
      <c r="S3059" s="3209"/>
    </row>
    <row r="3060" spans="19:19">
      <c r="S3060" s="3209"/>
    </row>
    <row r="3061" spans="19:19">
      <c r="S3061" s="3209"/>
    </row>
    <row r="3062" spans="19:19">
      <c r="S3062" s="3209"/>
    </row>
    <row r="3063" spans="19:19">
      <c r="S3063" s="3209"/>
    </row>
    <row r="3064" spans="19:19">
      <c r="S3064" s="3209"/>
    </row>
    <row r="3065" spans="19:19">
      <c r="S3065" s="3209"/>
    </row>
    <row r="3066" spans="19:19">
      <c r="S3066" s="3209"/>
    </row>
    <row r="3067" spans="19:19">
      <c r="S3067" s="3209"/>
    </row>
    <row r="3068" spans="19:19">
      <c r="S3068" s="3209"/>
    </row>
    <row r="3069" spans="19:19">
      <c r="S3069" s="3209"/>
    </row>
    <row r="3070" spans="19:19">
      <c r="S3070" s="3209"/>
    </row>
    <row r="3071" spans="19:19">
      <c r="S3071" s="3209"/>
    </row>
    <row r="3072" spans="19:19">
      <c r="S3072" s="3209"/>
    </row>
    <row r="3073" spans="19:19">
      <c r="S3073" s="3209"/>
    </row>
    <row r="3074" spans="19:19">
      <c r="S3074" s="3209"/>
    </row>
    <row r="3075" spans="19:19">
      <c r="S3075" s="3209"/>
    </row>
    <row r="3076" spans="19:19">
      <c r="S3076" s="3209"/>
    </row>
    <row r="3077" spans="19:19">
      <c r="S3077" s="3209"/>
    </row>
    <row r="3078" spans="19:19">
      <c r="S3078" s="3209"/>
    </row>
    <row r="3079" spans="19:19">
      <c r="S3079" s="3209"/>
    </row>
    <row r="3080" spans="19:19">
      <c r="S3080" s="3209"/>
    </row>
    <row r="3081" spans="19:19">
      <c r="S3081" s="3209"/>
    </row>
    <row r="3082" spans="19:19">
      <c r="S3082" s="3209"/>
    </row>
    <row r="3083" spans="19:19">
      <c r="S3083" s="3209"/>
    </row>
    <row r="3084" spans="19:19">
      <c r="S3084" s="3209"/>
    </row>
    <row r="3085" spans="19:19">
      <c r="S3085" s="3209"/>
    </row>
    <row r="3086" spans="19:19">
      <c r="S3086" s="3209"/>
    </row>
    <row r="3087" spans="19:19">
      <c r="S3087" s="3209"/>
    </row>
    <row r="3088" spans="19:19">
      <c r="S3088" s="3209"/>
    </row>
    <row r="3089" spans="19:19">
      <c r="S3089" s="3209"/>
    </row>
    <row r="3090" spans="19:19">
      <c r="S3090" s="3209"/>
    </row>
    <row r="3091" spans="19:19">
      <c r="S3091" s="3209"/>
    </row>
    <row r="3092" spans="19:19">
      <c r="S3092" s="3209"/>
    </row>
    <row r="3093" spans="19:19">
      <c r="S3093" s="3209"/>
    </row>
    <row r="3094" spans="19:19">
      <c r="S3094" s="3209"/>
    </row>
    <row r="3095" spans="19:19">
      <c r="S3095" s="3209"/>
    </row>
    <row r="3096" spans="19:19">
      <c r="S3096" s="3209"/>
    </row>
    <row r="3097" spans="19:19">
      <c r="S3097" s="3209"/>
    </row>
    <row r="3098" spans="19:19">
      <c r="S3098" s="3209"/>
    </row>
    <row r="3099" spans="19:19">
      <c r="S3099" s="3209"/>
    </row>
  </sheetData>
  <mergeCells count="7">
    <mergeCell ref="A1:S1"/>
    <mergeCell ref="A3:F3"/>
    <mergeCell ref="S3:S4"/>
    <mergeCell ref="R3:R4"/>
    <mergeCell ref="Q3:Q4"/>
    <mergeCell ref="P3:P4"/>
    <mergeCell ref="G3:O4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2" firstPageNumber="82" fitToHeight="0" orientation="portrait" useFirstPageNumber="1" r:id="rId1"/>
  <headerFooter scaleWithDoc="0"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39</vt:i4>
      </vt:variant>
      <vt:variant>
        <vt:lpstr>이름이 지정된 범위</vt:lpstr>
      </vt:variant>
      <vt:variant>
        <vt:i4>69</vt:i4>
      </vt:variant>
    </vt:vector>
  </HeadingPairs>
  <TitlesOfParts>
    <vt:vector size="108" baseType="lpstr">
      <vt:lpstr>표지</vt:lpstr>
      <vt:lpstr>목차</vt:lpstr>
      <vt:lpstr>간지1(예산총칙)</vt:lpstr>
      <vt:lpstr>예산총칙</vt:lpstr>
      <vt:lpstr>간지2(세입세출예산안)</vt:lpstr>
      <vt:lpstr>예 산 규 모1</vt:lpstr>
      <vt:lpstr>세입·세출예산 총괄표(성질별)2</vt:lpstr>
      <vt:lpstr>세입 세부내역서(성질별)3</vt:lpstr>
      <vt:lpstr>세출 세부내역서(성질별)4</vt:lpstr>
      <vt:lpstr>세입·세출예산 총괄표(조직별)5</vt:lpstr>
      <vt:lpstr>세입·세출예산 세부 총괄표(조직별)6</vt:lpstr>
      <vt:lpstr>세입 세부내역서(조직별)7</vt:lpstr>
      <vt:lpstr>세출 세부내역서(조직별)8</vt:lpstr>
      <vt:lpstr>간지3(세입예산 사업내역서)</vt:lpstr>
      <vt:lpstr>예산세입(사무국)</vt:lpstr>
      <vt:lpstr>예산세입(마두)</vt:lpstr>
      <vt:lpstr>예산세입(진로)</vt:lpstr>
      <vt:lpstr>예산세입(성사)</vt:lpstr>
      <vt:lpstr>예산세입(탄현)</vt:lpstr>
      <vt:lpstr>예산세입(주교)</vt:lpstr>
      <vt:lpstr>예산세입(일산서구)</vt:lpstr>
      <vt:lpstr>예산세입(토당)</vt:lpstr>
      <vt:lpstr>예산세입(상담)</vt:lpstr>
      <vt:lpstr>예산세입(화정)</vt:lpstr>
      <vt:lpstr>예산세입(백마)</vt:lpstr>
      <vt:lpstr>예산세입(능곡)</vt:lpstr>
      <vt:lpstr>간지4(세출예산 사업내역서)</vt:lpstr>
      <vt:lpstr>예산세출(사무국)</vt:lpstr>
      <vt:lpstr>예산세출(마두)</vt:lpstr>
      <vt:lpstr>예산세출(진로)</vt:lpstr>
      <vt:lpstr>예산세출(성사)</vt:lpstr>
      <vt:lpstr>예산세출(탄현)</vt:lpstr>
      <vt:lpstr>예산세출(주교)</vt:lpstr>
      <vt:lpstr>예산세출(일산서구)</vt:lpstr>
      <vt:lpstr>예산세출(토당)</vt:lpstr>
      <vt:lpstr>예산세출(상담)</vt:lpstr>
      <vt:lpstr>예산세출(화정)</vt:lpstr>
      <vt:lpstr>예산세출(백마)</vt:lpstr>
      <vt:lpstr>예산세출(능곡)</vt:lpstr>
      <vt:lpstr>'간지1(예산총칙)'!Print_Area</vt:lpstr>
      <vt:lpstr>'간지2(세입세출예산안)'!Print_Area</vt:lpstr>
      <vt:lpstr>'간지3(세입예산 사업내역서)'!Print_Area</vt:lpstr>
      <vt:lpstr>'간지4(세출예산 사업내역서)'!Print_Area</vt:lpstr>
      <vt:lpstr>목차!Print_Area</vt:lpstr>
      <vt:lpstr>'세입 세부내역서(성질별)3'!Print_Area</vt:lpstr>
      <vt:lpstr>'세입 세부내역서(조직별)7'!Print_Area</vt:lpstr>
      <vt:lpstr>'세입·세출예산 세부 총괄표(조직별)6'!Print_Area</vt:lpstr>
      <vt:lpstr>'세입·세출예산 총괄표(성질별)2'!Print_Area</vt:lpstr>
      <vt:lpstr>'세입·세출예산 총괄표(조직별)5'!Print_Area</vt:lpstr>
      <vt:lpstr>'세출 세부내역서(성질별)4'!Print_Area</vt:lpstr>
      <vt:lpstr>'세출 세부내역서(조직별)8'!Print_Area</vt:lpstr>
      <vt:lpstr>'예 산 규 모1'!Print_Area</vt:lpstr>
      <vt:lpstr>'예산세입(능곡)'!Print_Area</vt:lpstr>
      <vt:lpstr>'예산세입(마두)'!Print_Area</vt:lpstr>
      <vt:lpstr>'예산세입(백마)'!Print_Area</vt:lpstr>
      <vt:lpstr>'예산세입(사무국)'!Print_Area</vt:lpstr>
      <vt:lpstr>'예산세입(상담)'!Print_Area</vt:lpstr>
      <vt:lpstr>'예산세입(성사)'!Print_Area</vt:lpstr>
      <vt:lpstr>'예산세입(일산서구)'!Print_Area</vt:lpstr>
      <vt:lpstr>'예산세입(주교)'!Print_Area</vt:lpstr>
      <vt:lpstr>'예산세입(진로)'!Print_Area</vt:lpstr>
      <vt:lpstr>'예산세입(탄현)'!Print_Area</vt:lpstr>
      <vt:lpstr>'예산세입(토당)'!Print_Area</vt:lpstr>
      <vt:lpstr>'예산세입(화정)'!Print_Area</vt:lpstr>
      <vt:lpstr>'예산세출(능곡)'!Print_Area</vt:lpstr>
      <vt:lpstr>'예산세출(마두)'!Print_Area</vt:lpstr>
      <vt:lpstr>'예산세출(백마)'!Print_Area</vt:lpstr>
      <vt:lpstr>'예산세출(사무국)'!Print_Area</vt:lpstr>
      <vt:lpstr>'예산세출(상담)'!Print_Area</vt:lpstr>
      <vt:lpstr>'예산세출(성사)'!Print_Area</vt:lpstr>
      <vt:lpstr>'예산세출(일산서구)'!Print_Area</vt:lpstr>
      <vt:lpstr>'예산세출(주교)'!Print_Area</vt:lpstr>
      <vt:lpstr>'예산세출(진로)'!Print_Area</vt:lpstr>
      <vt:lpstr>'예산세출(탄현)'!Print_Area</vt:lpstr>
      <vt:lpstr>'예산세출(토당)'!Print_Area</vt:lpstr>
      <vt:lpstr>'예산세출(화정)'!Print_Area</vt:lpstr>
      <vt:lpstr>예산총칙!Print_Area</vt:lpstr>
      <vt:lpstr>표지!Print_Area</vt:lpstr>
      <vt:lpstr>'세입 세부내역서(성질별)3'!Print_Titles</vt:lpstr>
      <vt:lpstr>'세입 세부내역서(조직별)7'!Print_Titles</vt:lpstr>
      <vt:lpstr>'세입·세출예산 세부 총괄표(조직별)6'!Print_Titles</vt:lpstr>
      <vt:lpstr>'세입·세출예산 총괄표(성질별)2'!Print_Titles</vt:lpstr>
      <vt:lpstr>'세입·세출예산 총괄표(조직별)5'!Print_Titles</vt:lpstr>
      <vt:lpstr>'세출 세부내역서(성질별)4'!Print_Titles</vt:lpstr>
      <vt:lpstr>'세출 세부내역서(조직별)8'!Print_Titles</vt:lpstr>
      <vt:lpstr>'예산세입(능곡)'!Print_Titles</vt:lpstr>
      <vt:lpstr>'예산세입(마두)'!Print_Titles</vt:lpstr>
      <vt:lpstr>'예산세입(백마)'!Print_Titles</vt:lpstr>
      <vt:lpstr>'예산세입(사무국)'!Print_Titles</vt:lpstr>
      <vt:lpstr>'예산세입(상담)'!Print_Titles</vt:lpstr>
      <vt:lpstr>'예산세입(성사)'!Print_Titles</vt:lpstr>
      <vt:lpstr>'예산세입(일산서구)'!Print_Titles</vt:lpstr>
      <vt:lpstr>'예산세입(주교)'!Print_Titles</vt:lpstr>
      <vt:lpstr>'예산세입(진로)'!Print_Titles</vt:lpstr>
      <vt:lpstr>'예산세입(탄현)'!Print_Titles</vt:lpstr>
      <vt:lpstr>'예산세입(토당)'!Print_Titles</vt:lpstr>
      <vt:lpstr>'예산세출(능곡)'!Print_Titles</vt:lpstr>
      <vt:lpstr>'예산세출(마두)'!Print_Titles</vt:lpstr>
      <vt:lpstr>'예산세출(백마)'!Print_Titles</vt:lpstr>
      <vt:lpstr>'예산세출(사무국)'!Print_Titles</vt:lpstr>
      <vt:lpstr>'예산세출(상담)'!Print_Titles</vt:lpstr>
      <vt:lpstr>'예산세출(성사)'!Print_Titles</vt:lpstr>
      <vt:lpstr>'예산세출(일산서구)'!Print_Titles</vt:lpstr>
      <vt:lpstr>'예산세출(주교)'!Print_Titles</vt:lpstr>
      <vt:lpstr>'예산세출(진로)'!Print_Titles</vt:lpstr>
      <vt:lpstr>'예산세출(탄현)'!Print_Titles</vt:lpstr>
      <vt:lpstr>'예산세출(토당)'!Print_Titles</vt:lpstr>
      <vt:lpstr>'예산세출(화정)'!Print_Titles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임선영</dc:creator>
  <cp:lastModifiedBy>임선영</cp:lastModifiedBy>
  <cp:lastPrinted>2019-05-27T01:02:43Z</cp:lastPrinted>
  <dcterms:created xsi:type="dcterms:W3CDTF">2018-04-01T17:03:48Z</dcterms:created>
  <dcterms:modified xsi:type="dcterms:W3CDTF">2019-10-16T09:12:22Z</dcterms:modified>
</cp:coreProperties>
</file>